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165"/>
  </bookViews>
  <sheets>
    <sheet name="公司分析" sheetId="1" r:id="rId1"/>
    <sheet name="行业比较" sheetId="7" r:id="rId2"/>
    <sheet name="盈利预测" sheetId="5" r:id="rId3"/>
    <sheet name="主营构成" sheetId="9" r:id="rId4"/>
    <sheet name="Wind模板" sheetId="10" state="veryHidden" r:id="rId5"/>
    <sheet name="参数设置" sheetId="2" r:id="rId6"/>
    <sheet name="板块成分" sheetId="11" state="hidden" r:id="rId7"/>
  </sheets>
  <externalReferences>
    <externalReference r:id="rId8"/>
  </externalReferences>
  <definedNames>
    <definedName name="_xlnm._FilterDatabase" localSheetId="2" hidden="1">盈利预测!$C$14:$AC$99</definedName>
    <definedName name="benchmark">参数设置!$P$4:$P$48</definedName>
    <definedName name="comparlastrep">参数设置!$D$6</definedName>
    <definedName name="comppool">参数设置!$V:$Y</definedName>
    <definedName name="currencyunit" localSheetId="2">盈利预测!$E$10</definedName>
    <definedName name="CurrencyUnit">参数设置!$G$3</definedName>
    <definedName name="gross_items">主营构成!$J$27:$N$31</definedName>
    <definedName name="holdertime">参数设置!$G$9</definedName>
    <definedName name="holdertimetype">参数设置!$C$9:$F$9</definedName>
    <definedName name="industrytype">参数设置!$U$6:$U$9</definedName>
    <definedName name="Institutionlist">参数设置!$B$16:$C$108</definedName>
    <definedName name="pricetype">参数设置!$C$8:$E$8</definedName>
    <definedName name="quantity">盈利预测!$Q$15:$Q$83</definedName>
    <definedName name="recentreportdate">参数设置!$D$4</definedName>
    <definedName name="reporttype">参数设置!$C$10:$F$10</definedName>
    <definedName name="rev_items">主营构成!$J$20:$N$24</definedName>
    <definedName name="rptype">参数设置!$G$10</definedName>
    <definedName name="rptype2">参数设置!$G$11</definedName>
    <definedName name="rptype3">参数设置!$G$12</definedName>
    <definedName name="rptype4">参数设置!$G$13</definedName>
    <definedName name="rptype5">参数设置!$G$14</definedName>
    <definedName name="series">参数设置!$V:$V</definedName>
    <definedName name="timetype">参数设置!$C$5:$E$5</definedName>
    <definedName name="Unit">参数设置!$C$3:$F$3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7" l="1"/>
  <c r="D13" i="1"/>
  <c r="D12" i="1"/>
  <c r="W5096" i="2" l="1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4" i="2"/>
  <c r="G3" i="2" l="1"/>
  <c r="D5" i="1" l="1"/>
  <c r="X104" i="2"/>
  <c r="X1282" i="2"/>
  <c r="X205" i="2"/>
  <c r="X2082" i="2"/>
  <c r="X2277" i="2"/>
  <c r="X509" i="2"/>
  <c r="X993" i="2"/>
  <c r="X1139" i="2"/>
  <c r="X772" i="2"/>
  <c r="X1646" i="2"/>
  <c r="X869" i="2"/>
  <c r="X1209" i="2"/>
  <c r="X1499" i="2"/>
  <c r="X1132" i="2"/>
  <c r="X1388" i="2"/>
  <c r="X1991" i="2"/>
  <c r="X379" i="2"/>
  <c r="X1078" i="2"/>
  <c r="X1068" i="2"/>
  <c r="X1369" i="2"/>
  <c r="X169" i="2"/>
  <c r="X1442" i="2"/>
  <c r="X2385" i="2"/>
  <c r="X185" i="2"/>
  <c r="X296" i="2"/>
  <c r="X1103" i="2"/>
  <c r="X160" i="2"/>
  <c r="X1184" i="2"/>
  <c r="X2242" i="2"/>
  <c r="X1080" i="2"/>
  <c r="X793" i="2"/>
  <c r="X410" i="2"/>
  <c r="X260" i="2"/>
  <c r="X59" i="2"/>
  <c r="X217" i="2"/>
  <c r="X1514" i="2"/>
  <c r="X2062" i="2"/>
  <c r="X809" i="2"/>
  <c r="X1149" i="2"/>
  <c r="X1151" i="2"/>
  <c r="X1699" i="2"/>
  <c r="X1402" i="2"/>
  <c r="X816" i="2"/>
  <c r="X1459" i="2"/>
  <c r="X567" i="2"/>
  <c r="X571" i="2"/>
  <c r="X969" i="2"/>
  <c r="X395" i="2"/>
  <c r="X316" i="2"/>
  <c r="X1208" i="2"/>
  <c r="X1280" i="2"/>
  <c r="X1570" i="2"/>
  <c r="X1037" i="2"/>
  <c r="X1233" i="2"/>
  <c r="X659" i="2"/>
  <c r="X302" i="2"/>
  <c r="X830" i="2"/>
  <c r="X1395" i="2"/>
  <c r="X259" i="2"/>
  <c r="X1851" i="2"/>
  <c r="X930" i="2"/>
  <c r="X1313" i="2"/>
  <c r="X99" i="2"/>
  <c r="X1858" i="2"/>
  <c r="X1325" i="2"/>
  <c r="X10" i="2"/>
  <c r="X947" i="2"/>
  <c r="X1015" i="2"/>
  <c r="X1393" i="2"/>
  <c r="X1727" i="2"/>
  <c r="X68" i="2"/>
  <c r="X2139" i="2"/>
  <c r="X250" i="2"/>
  <c r="X1187" i="2"/>
  <c r="X964" i="2"/>
  <c r="X1310" i="2"/>
  <c r="X1314" i="2"/>
  <c r="X308" i="2"/>
  <c r="X766" i="2"/>
  <c r="X1044" i="2"/>
  <c r="X1710" i="2"/>
  <c r="X326" i="2"/>
  <c r="X599" i="2"/>
  <c r="X181" i="2"/>
  <c r="X2202" i="2"/>
  <c r="X1738" i="2"/>
  <c r="X197" i="2"/>
  <c r="X178" i="2"/>
  <c r="X1115" i="2"/>
  <c r="X1036" i="2"/>
  <c r="X1166" i="2"/>
  <c r="X1170" i="2"/>
  <c r="X1224" i="2"/>
  <c r="X1775" i="2"/>
  <c r="X19" i="2"/>
  <c r="X862" i="2"/>
  <c r="X852" i="2"/>
  <c r="X1432" i="2"/>
  <c r="X1215" i="2"/>
  <c r="X89" i="2"/>
  <c r="X429" i="2"/>
  <c r="X431" i="2"/>
  <c r="X2467" i="2"/>
  <c r="X1414" i="2"/>
  <c r="X2303" i="2"/>
  <c r="X2072" i="2"/>
  <c r="X1586" i="2"/>
  <c r="X3042" i="2"/>
  <c r="X1201" i="2"/>
  <c r="X1576" i="2"/>
  <c r="X966" i="2"/>
  <c r="X4079" i="2"/>
  <c r="X3507" i="2"/>
  <c r="X3830" i="2"/>
  <c r="X738" i="2"/>
  <c r="X1924" i="2"/>
  <c r="X125" i="2"/>
  <c r="X997" i="2"/>
  <c r="X2910" i="2"/>
  <c r="X3262" i="2"/>
  <c r="X2676" i="2"/>
  <c r="X2196" i="2"/>
  <c r="X1513" i="2"/>
  <c r="X1771" i="2"/>
  <c r="X2803" i="2"/>
  <c r="X2218" i="2"/>
  <c r="X2224" i="2"/>
  <c r="X378" i="2"/>
  <c r="X1341" i="2"/>
  <c r="X1487" i="2"/>
  <c r="X1408" i="2"/>
  <c r="X1545" i="2"/>
  <c r="X399" i="2"/>
  <c r="X367" i="2"/>
  <c r="X1210" i="2"/>
  <c r="X1344" i="2"/>
  <c r="X1866" i="2"/>
  <c r="X137" i="2"/>
  <c r="X248" i="2"/>
  <c r="X1426" i="2"/>
  <c r="X349" i="2"/>
  <c r="X2226" i="2"/>
  <c r="X2421" i="2"/>
  <c r="X653" i="2"/>
  <c r="X1137" i="2"/>
  <c r="X1283" i="2"/>
  <c r="X916" i="2"/>
  <c r="X1993" i="2"/>
  <c r="X1372" i="2"/>
  <c r="X171" i="2"/>
  <c r="X690" i="2"/>
  <c r="X43" i="2"/>
  <c r="X22" i="2"/>
  <c r="X1308" i="2"/>
  <c r="X1039" i="2"/>
  <c r="X2313" i="2"/>
  <c r="X194" i="2"/>
  <c r="X1932" i="2"/>
  <c r="X2151" i="2"/>
  <c r="X1157" i="2"/>
  <c r="X1497" i="2"/>
  <c r="X264" i="2"/>
  <c r="X1420" i="2"/>
  <c r="X459" i="2"/>
  <c r="X2279" i="2"/>
  <c r="X188" i="2"/>
  <c r="X1366" i="2"/>
  <c r="X1356" i="2"/>
  <c r="X2191" i="2"/>
  <c r="X84" i="2"/>
  <c r="X664" i="2"/>
  <c r="X243" i="2"/>
  <c r="X1002" i="2"/>
  <c r="X1205" i="2"/>
  <c r="X1186" i="2"/>
  <c r="X600" i="2"/>
  <c r="X1350" i="2"/>
  <c r="X2325" i="2"/>
  <c r="X2361" i="2"/>
  <c r="X1787" i="2"/>
  <c r="X416" i="2"/>
  <c r="X1450" i="2"/>
  <c r="X864" i="2"/>
  <c r="X848" i="2"/>
  <c r="X1239" i="2"/>
  <c r="X821" i="2"/>
  <c r="X1017" i="2"/>
  <c r="X2068" i="2"/>
  <c r="X1339" i="2"/>
  <c r="X201" i="2"/>
  <c r="X783" i="2"/>
  <c r="X2075" i="2"/>
  <c r="X213" i="2"/>
  <c r="X215" i="2"/>
  <c r="X1152" i="2"/>
  <c r="X1407" i="2"/>
  <c r="X1642" i="2"/>
  <c r="X1109" i="2"/>
  <c r="X1305" i="2"/>
  <c r="X2356" i="2"/>
  <c r="X455" i="2"/>
  <c r="X37" i="2"/>
  <c r="X2058" i="2"/>
  <c r="X1594" i="2"/>
  <c r="X53" i="2"/>
  <c r="X34" i="2"/>
  <c r="X971" i="2"/>
  <c r="X892" i="2"/>
  <c r="X878" i="2"/>
  <c r="X882" i="2"/>
  <c r="X804" i="2"/>
  <c r="X1384" i="2"/>
  <c r="X1665" i="2"/>
  <c r="X1955" i="2"/>
  <c r="X55" i="2"/>
  <c r="X383" i="2"/>
  <c r="X1320" i="2"/>
  <c r="X2130" i="2"/>
  <c r="X1519" i="2"/>
  <c r="X1521" i="2"/>
  <c r="X1944" i="2"/>
  <c r="X437" i="2"/>
  <c r="X777" i="2"/>
  <c r="X1067" i="2"/>
  <c r="X700" i="2"/>
  <c r="X536" i="2"/>
  <c r="X1559" i="2"/>
  <c r="X474" i="2"/>
  <c r="X646" i="2"/>
  <c r="X636" i="2"/>
  <c r="X3129" i="2"/>
  <c r="X193" i="2"/>
  <c r="X1048" i="2"/>
  <c r="X2482" i="2"/>
  <c r="X723" i="2"/>
  <c r="X72" i="2"/>
  <c r="X2355" i="2"/>
  <c r="X2790" i="2"/>
  <c r="X2649" i="2"/>
  <c r="X4320" i="2"/>
  <c r="X2245" i="2"/>
  <c r="X1034" i="2"/>
  <c r="X1008" i="2"/>
  <c r="X2758" i="2"/>
  <c r="X691" i="2"/>
  <c r="X1879" i="2"/>
  <c r="X1362" i="2"/>
  <c r="X620" i="2"/>
  <c r="X2642" i="2"/>
  <c r="X1500" i="2"/>
  <c r="X3156" i="2"/>
  <c r="X2908" i="2"/>
  <c r="X887" i="2"/>
  <c r="X609" i="2"/>
  <c r="X35" i="2"/>
  <c r="X337" i="2"/>
  <c r="X447" i="2"/>
  <c r="X1750" i="2"/>
  <c r="X162" i="2"/>
  <c r="X1125" i="2"/>
  <c r="X1415" i="2"/>
  <c r="X1192" i="2"/>
  <c r="X1190" i="2"/>
  <c r="X522" i="2"/>
  <c r="X1485" i="2"/>
  <c r="X108" i="2"/>
  <c r="X86" i="2"/>
  <c r="X1689" i="2"/>
  <c r="X762" i="2"/>
  <c r="X32" i="2"/>
  <c r="X1354" i="2"/>
  <c r="X133" i="2"/>
  <c r="X2010" i="2"/>
  <c r="X2448" i="2"/>
  <c r="X231" i="2"/>
  <c r="X807" i="2"/>
  <c r="X605" i="2"/>
  <c r="X801" i="2"/>
  <c r="X227" i="2"/>
  <c r="X1156" i="2"/>
  <c r="X1424" i="2"/>
  <c r="X546" i="2"/>
  <c r="X354" i="2"/>
  <c r="X1364" i="2"/>
  <c r="X425" i="2"/>
  <c r="X45" i="2"/>
  <c r="X191" i="2"/>
  <c r="X112" i="2"/>
  <c r="X506" i="2"/>
  <c r="X903" i="2"/>
  <c r="X941" i="2"/>
  <c r="X1425" i="2"/>
  <c r="X48" i="2"/>
  <c r="X1204" i="2"/>
  <c r="X2531" i="2"/>
  <c r="X457" i="2"/>
  <c r="X1758" i="2"/>
  <c r="X831" i="2"/>
  <c r="X473" i="2"/>
  <c r="X93" i="2"/>
  <c r="X1391" i="2"/>
  <c r="X448" i="2"/>
  <c r="X1615" i="2"/>
  <c r="X570" i="2"/>
  <c r="X642" i="2"/>
  <c r="X1169" i="2"/>
  <c r="X142" i="2"/>
  <c r="X132" i="2"/>
  <c r="X712" i="2"/>
  <c r="X2145" i="2"/>
  <c r="X1571" i="2"/>
  <c r="X200" i="2"/>
  <c r="X1234" i="2"/>
  <c r="X3282" i="2"/>
  <c r="X246" i="2"/>
  <c r="X418" i="2"/>
  <c r="X1218" i="2"/>
  <c r="X114" i="2"/>
  <c r="X430" i="2"/>
  <c r="X420" i="2"/>
  <c r="X1000" i="2"/>
  <c r="X38" i="2"/>
  <c r="X1859" i="2"/>
  <c r="X488" i="2"/>
  <c r="X1522" i="2"/>
  <c r="X1349" i="2"/>
  <c r="X660" i="2"/>
  <c r="X1240" i="2"/>
  <c r="X1518" i="2"/>
  <c r="X1811" i="2"/>
  <c r="X438" i="2"/>
  <c r="X239" i="2"/>
  <c r="X1176" i="2"/>
  <c r="X1986" i="2"/>
  <c r="X1287" i="2"/>
  <c r="X1291" i="2"/>
  <c r="X652" i="2"/>
  <c r="X303" i="2"/>
  <c r="X1870" i="2"/>
  <c r="X1193" i="2"/>
  <c r="X813" i="2"/>
  <c r="X588" i="2"/>
  <c r="X1168" i="2"/>
  <c r="X1593" i="2"/>
  <c r="X1739" i="2"/>
  <c r="X643" i="2"/>
  <c r="X1383" i="2"/>
  <c r="X295" i="2"/>
  <c r="X994" i="2"/>
  <c r="X1272" i="2"/>
  <c r="X1794" i="2"/>
  <c r="X1989" i="2"/>
  <c r="X221" i="2"/>
  <c r="X705" i="2"/>
  <c r="X851" i="2"/>
  <c r="X484" i="2"/>
  <c r="X3334" i="2"/>
  <c r="X31" i="2"/>
  <c r="X153" i="2"/>
  <c r="X2687" i="2"/>
  <c r="X2153" i="2"/>
  <c r="X1848" i="2"/>
  <c r="X1489" i="2"/>
  <c r="X195" i="2"/>
  <c r="X2854" i="2"/>
  <c r="X3809" i="2"/>
  <c r="X638" i="2"/>
  <c r="X2601" i="2"/>
  <c r="X20" i="2"/>
  <c r="X534" i="2"/>
  <c r="X1382" i="2"/>
  <c r="X1796" i="2"/>
  <c r="X1988" i="2"/>
  <c r="X1766" i="2"/>
  <c r="X1230" i="2"/>
  <c r="X2939" i="2"/>
  <c r="X1717" i="2"/>
  <c r="X3441" i="2"/>
  <c r="X469" i="2"/>
  <c r="X826" i="2"/>
  <c r="X240" i="2"/>
  <c r="X14" i="2"/>
  <c r="X1965" i="2"/>
  <c r="X1967" i="2"/>
  <c r="X393" i="2"/>
  <c r="X1342" i="2"/>
  <c r="X265" i="2"/>
  <c r="X2286" i="2"/>
  <c r="X1534" i="2"/>
  <c r="X753" i="2"/>
  <c r="X179" i="2"/>
  <c r="X481" i="2"/>
  <c r="X776" i="2"/>
  <c r="X1894" i="2"/>
  <c r="X306" i="2"/>
  <c r="X1269" i="2"/>
  <c r="X36" i="2"/>
  <c r="X1336" i="2"/>
  <c r="X1446" i="2"/>
  <c r="X2402" i="2"/>
  <c r="X1929" i="2"/>
  <c r="X1242" i="2"/>
  <c r="X463" i="2"/>
  <c r="X1018" i="2"/>
  <c r="X432" i="2"/>
  <c r="X2250" i="2"/>
  <c r="X110" i="2"/>
  <c r="X389" i="2"/>
  <c r="X585" i="2"/>
  <c r="X1636" i="2"/>
  <c r="X283" i="2"/>
  <c r="X262" i="2"/>
  <c r="X396" i="2"/>
  <c r="X943" i="2"/>
  <c r="X1977" i="2"/>
  <c r="X209" i="2"/>
  <c r="X320" i="2"/>
  <c r="X119" i="2"/>
  <c r="X421" i="2"/>
  <c r="X2298" i="2"/>
  <c r="X2736" i="2"/>
  <c r="X583" i="2"/>
  <c r="X974" i="2"/>
  <c r="X1266" i="2"/>
  <c r="X331" i="2"/>
  <c r="X310" i="2"/>
  <c r="X241" i="2"/>
  <c r="X1542" i="2"/>
  <c r="X687" i="2"/>
  <c r="X257" i="2"/>
  <c r="X1051" i="2"/>
  <c r="X57" i="2"/>
  <c r="X347" i="2"/>
  <c r="X505" i="2"/>
  <c r="X1806" i="2"/>
  <c r="X2350" i="2"/>
  <c r="X1097" i="2"/>
  <c r="X1437" i="2"/>
  <c r="X1439" i="2"/>
  <c r="X857" i="2"/>
  <c r="X477" i="2"/>
  <c r="X623" i="2"/>
  <c r="X5" i="2"/>
  <c r="X345" i="2"/>
  <c r="X635" i="2"/>
  <c r="X268" i="2"/>
  <c r="X2094" i="2"/>
  <c r="X786" i="2"/>
  <c r="X42" i="2"/>
  <c r="X214" i="2"/>
  <c r="X204" i="2"/>
  <c r="X2697" i="2"/>
  <c r="X508" i="2"/>
  <c r="X2334" i="2"/>
  <c r="X1726" i="2"/>
  <c r="X1049" i="2"/>
  <c r="X669" i="2"/>
  <c r="X444" i="2"/>
  <c r="X1024" i="2"/>
  <c r="X1410" i="2"/>
  <c r="X1595" i="2"/>
  <c r="X2291" i="2"/>
  <c r="X1746" i="2"/>
  <c r="X1941" i="2"/>
  <c r="X2087" i="2"/>
  <c r="X81" i="2"/>
  <c r="X1030" i="2"/>
  <c r="X436" i="2"/>
  <c r="X2262" i="2"/>
  <c r="X1798" i="2"/>
  <c r="X977" i="2"/>
  <c r="X1345" i="2"/>
  <c r="X90" i="2"/>
  <c r="X1053" i="2"/>
  <c r="X1199" i="2"/>
  <c r="X1120" i="2"/>
  <c r="X1046" i="2"/>
  <c r="X2194" i="2"/>
  <c r="X79" i="2"/>
  <c r="X922" i="2"/>
  <c r="X1056" i="2"/>
  <c r="X1578" i="2"/>
  <c r="X1196" i="2"/>
  <c r="X2358" i="2"/>
  <c r="X628" i="2"/>
  <c r="X2892" i="2"/>
  <c r="X2503" i="2"/>
  <c r="X1202" i="2"/>
  <c r="X2011" i="2"/>
  <c r="X1700" i="2"/>
  <c r="X3059" i="2"/>
  <c r="X3602" i="2"/>
  <c r="X3246" i="2"/>
  <c r="X1850" i="2"/>
  <c r="X1136" i="2"/>
  <c r="X1019" i="2"/>
  <c r="X218" i="2"/>
  <c r="X680" i="2"/>
  <c r="X2447" i="2"/>
  <c r="X2811" i="2"/>
  <c r="X1031" i="2"/>
  <c r="X88" i="2"/>
  <c r="X752" i="2"/>
  <c r="X2170" i="2"/>
  <c r="X629" i="2"/>
  <c r="X610" i="2"/>
  <c r="X24" i="2"/>
  <c r="X1468" i="2"/>
  <c r="X1749" i="2"/>
  <c r="X1751" i="2"/>
  <c r="X970" i="2"/>
  <c r="X384" i="2"/>
  <c r="X631" i="2"/>
  <c r="X2109" i="2"/>
  <c r="X2111" i="2"/>
  <c r="X537" i="2"/>
  <c r="X1486" i="2"/>
  <c r="X409" i="2"/>
  <c r="X15" i="2"/>
  <c r="X1678" i="2"/>
  <c r="X3315" i="2"/>
  <c r="X2134" i="2"/>
  <c r="X737" i="2"/>
  <c r="X1221" i="2"/>
  <c r="X1223" i="2"/>
  <c r="X280" i="2"/>
  <c r="X1713" i="2"/>
  <c r="X810" i="2"/>
  <c r="X247" i="2"/>
  <c r="X802" i="2"/>
  <c r="X2850" i="2"/>
  <c r="X1041" i="2"/>
  <c r="X467" i="2"/>
  <c r="X244" i="2"/>
  <c r="X1351" i="2"/>
  <c r="X2182" i="2"/>
  <c r="X67" i="2"/>
  <c r="X46" i="2"/>
  <c r="X324" i="2"/>
  <c r="X500" i="2"/>
  <c r="X1761" i="2"/>
  <c r="X2702" i="2"/>
  <c r="X992" i="2"/>
  <c r="X1375" i="2"/>
  <c r="X893" i="2"/>
  <c r="X1089" i="2"/>
  <c r="X515" i="2"/>
  <c r="X1444" i="2"/>
  <c r="X542" i="2"/>
  <c r="X1122" i="2"/>
  <c r="X115" i="2"/>
  <c r="X102" i="2"/>
  <c r="X274" i="2"/>
  <c r="X552" i="2"/>
  <c r="X679" i="2"/>
  <c r="X1070" i="2"/>
  <c r="X619" i="2"/>
  <c r="X476" i="2"/>
  <c r="X131" i="2"/>
  <c r="X289" i="2"/>
  <c r="X236" i="2"/>
  <c r="X694" i="2"/>
  <c r="X828" i="2"/>
  <c r="X390" i="2"/>
  <c r="X562" i="2"/>
  <c r="X840" i="2"/>
  <c r="X1255" i="2"/>
  <c r="X1557" i="2"/>
  <c r="X1195" i="2"/>
  <c r="X273" i="2"/>
  <c r="X419" i="2"/>
  <c r="X52" i="2"/>
  <c r="X2902" i="2"/>
  <c r="X1602" i="2"/>
  <c r="X1797" i="2"/>
  <c r="X1943" i="2"/>
  <c r="X428" i="2"/>
  <c r="X886" i="2"/>
  <c r="X292" i="2"/>
  <c r="X2118" i="2"/>
  <c r="X1654" i="2"/>
  <c r="X833" i="2"/>
  <c r="X1057" i="2"/>
  <c r="X950" i="2"/>
  <c r="X2146" i="2"/>
  <c r="X270" i="2"/>
  <c r="X298" i="2"/>
  <c r="X1235" i="2"/>
  <c r="X1530" i="2"/>
  <c r="X1725" i="2"/>
  <c r="X2015" i="2"/>
  <c r="X356" i="2"/>
  <c r="X74" i="2"/>
  <c r="X321" i="2"/>
  <c r="X1270" i="2"/>
  <c r="X49" i="2"/>
  <c r="X2214" i="2"/>
  <c r="X1430" i="2"/>
  <c r="X1217" i="2"/>
  <c r="X837" i="2"/>
  <c r="X1127" i="2"/>
  <c r="X904" i="2"/>
  <c r="X614" i="2"/>
  <c r="X925" i="2"/>
  <c r="X586" i="2"/>
  <c r="X1607" i="2"/>
  <c r="X1316" i="2"/>
  <c r="X3165" i="2"/>
  <c r="X1552" i="2"/>
  <c r="X2913" i="2"/>
  <c r="X2192" i="2"/>
  <c r="X3264" i="2"/>
  <c r="X1236" i="2"/>
  <c r="X895" i="2"/>
  <c r="X2097" i="2"/>
  <c r="X2387" i="2"/>
  <c r="X8" i="2"/>
  <c r="X815" i="2"/>
  <c r="X397" i="2"/>
  <c r="X608" i="2"/>
  <c r="X1954" i="2"/>
  <c r="X670" i="2"/>
  <c r="X1175" i="2"/>
  <c r="X232" i="2"/>
  <c r="X1040" i="2"/>
  <c r="X2314" i="2"/>
  <c r="X773" i="2"/>
  <c r="X754" i="2"/>
  <c r="X168" i="2"/>
  <c r="X446" i="2"/>
  <c r="X1893" i="2"/>
  <c r="X1895" i="2"/>
  <c r="X1834" i="2"/>
  <c r="X2351" i="2"/>
  <c r="X116" i="2"/>
  <c r="X1438" i="2"/>
  <c r="X73" i="2"/>
  <c r="X1279" i="2"/>
  <c r="X1918" i="2"/>
  <c r="X665" i="2"/>
  <c r="X1005" i="2"/>
  <c r="X1007" i="2"/>
  <c r="X884" i="2"/>
  <c r="X1258" i="2"/>
  <c r="X672" i="2"/>
  <c r="X1207" i="2"/>
  <c r="X2397" i="2"/>
  <c r="X2399" i="2"/>
  <c r="X825" i="2"/>
  <c r="X251" i="2"/>
  <c r="X172" i="2"/>
  <c r="X920" i="2"/>
  <c r="X1966" i="2"/>
  <c r="X1589" i="2"/>
  <c r="X2217" i="2"/>
  <c r="X1643" i="2"/>
  <c r="X272" i="2"/>
  <c r="X1306" i="2"/>
  <c r="X720" i="2"/>
  <c r="X560" i="2"/>
  <c r="X951" i="2"/>
  <c r="X677" i="2"/>
  <c r="X713" i="2"/>
  <c r="X333" i="2"/>
  <c r="X479" i="2"/>
  <c r="X400" i="2"/>
  <c r="X1088" i="2"/>
  <c r="X1447" i="2"/>
  <c r="X1229" i="2"/>
  <c r="X202" i="2"/>
  <c r="X336" i="2"/>
  <c r="X1492" i="2"/>
  <c r="X1473" i="2"/>
  <c r="X899" i="2"/>
  <c r="X1001" i="2"/>
  <c r="X621" i="2"/>
  <c r="X767" i="2"/>
  <c r="X688" i="2"/>
  <c r="X1567" i="2"/>
  <c r="X1762" i="2"/>
  <c r="X174" i="2"/>
  <c r="X490" i="2"/>
  <c r="X624" i="2"/>
  <c r="X823" i="2"/>
  <c r="X3107" i="2"/>
  <c r="X662" i="2"/>
  <c r="X2002" i="2"/>
  <c r="X126" i="2"/>
  <c r="X154" i="2"/>
  <c r="X1091" i="2"/>
  <c r="X1303" i="2"/>
  <c r="X1581" i="2"/>
  <c r="X1871" i="2"/>
  <c r="X212" i="2"/>
  <c r="X2283" i="2"/>
  <c r="X1358" i="2"/>
  <c r="X17" i="2"/>
  <c r="X501" i="2"/>
  <c r="X503" i="2"/>
  <c r="X85" i="2"/>
  <c r="X511" i="2"/>
  <c r="X1930" i="2"/>
  <c r="X54" i="2"/>
  <c r="X82" i="2"/>
  <c r="X1721" i="2"/>
  <c r="X538" i="2"/>
  <c r="X1475" i="2"/>
  <c r="X1252" i="2"/>
  <c r="X1677" i="2"/>
  <c r="X1679" i="2"/>
  <c r="X105" i="2"/>
  <c r="X1054" i="2"/>
  <c r="X1332" i="2"/>
  <c r="X1998" i="2"/>
  <c r="X1023" i="2"/>
  <c r="X2883" i="2"/>
  <c r="X1606" i="2"/>
  <c r="X939" i="2"/>
  <c r="X1975" i="2"/>
  <c r="X3370" i="2"/>
  <c r="X2766" i="2"/>
  <c r="X3118" i="2"/>
  <c r="X2532" i="2"/>
  <c r="X1620" i="2"/>
  <c r="X1084" i="2"/>
  <c r="X1304" i="2"/>
  <c r="X2302" i="2"/>
  <c r="X282" i="2"/>
  <c r="X1245" i="2"/>
  <c r="X1020" i="2"/>
  <c r="X374" i="2"/>
  <c r="X2025" i="2"/>
  <c r="X2171" i="2"/>
  <c r="X1644" i="2"/>
  <c r="X25" i="2"/>
  <c r="X1183" i="2"/>
  <c r="X2241" i="2"/>
  <c r="X41" i="2"/>
  <c r="X152" i="2"/>
  <c r="X959" i="2"/>
  <c r="X16" i="2"/>
  <c r="X896" i="2"/>
  <c r="X2098" i="2"/>
  <c r="X875" i="2"/>
  <c r="X487" i="2"/>
  <c r="X1013" i="2"/>
  <c r="X1353" i="2"/>
  <c r="X120" i="2"/>
  <c r="X1276" i="2"/>
  <c r="X1579" i="2"/>
  <c r="X2135" i="2"/>
  <c r="X44" i="2"/>
  <c r="X1222" i="2"/>
  <c r="X1212" i="2"/>
  <c r="X1844" i="2"/>
  <c r="X1463" i="2"/>
  <c r="X520" i="2"/>
  <c r="X1543" i="2"/>
  <c r="X714" i="2"/>
  <c r="X1061" i="2"/>
  <c r="X1042" i="2"/>
  <c r="X456" i="2"/>
  <c r="X1063" i="2"/>
  <c r="X2181" i="2"/>
  <c r="X2183" i="2"/>
  <c r="X2339" i="2"/>
  <c r="X39" i="2"/>
  <c r="X1025" i="2"/>
  <c r="X1509" i="2"/>
  <c r="X1511" i="2"/>
  <c r="X568" i="2"/>
  <c r="X2001" i="2"/>
  <c r="X1376" i="2"/>
  <c r="X56" i="2"/>
  <c r="X92" i="2"/>
  <c r="X550" i="2"/>
  <c r="X684" i="2"/>
  <c r="X1478" i="2"/>
  <c r="X2265" i="2"/>
  <c r="X497" i="2"/>
  <c r="X117" i="2"/>
  <c r="X407" i="2"/>
  <c r="X184" i="2"/>
  <c r="X656" i="2"/>
  <c r="X167" i="2"/>
  <c r="X1104" i="2"/>
  <c r="X380" i="2"/>
  <c r="X838" i="2"/>
  <c r="X972" i="2"/>
  <c r="X1782" i="2"/>
  <c r="X591" i="2"/>
  <c r="X785" i="2"/>
  <c r="X405" i="2"/>
  <c r="X695" i="2"/>
  <c r="X472" i="2"/>
  <c r="X1232" i="2"/>
  <c r="X3312" i="2"/>
  <c r="X1071" i="2"/>
  <c r="X2219" i="2"/>
  <c r="X357" i="2"/>
  <c r="X359" i="2"/>
  <c r="X1296" i="2"/>
  <c r="X1591" i="2"/>
  <c r="X1786" i="2"/>
  <c r="X1253" i="2"/>
  <c r="X1449" i="2"/>
  <c r="X956" i="2"/>
  <c r="X1631" i="2"/>
  <c r="X402" i="2"/>
  <c r="X718" i="2"/>
  <c r="X708" i="2"/>
  <c r="X1288" i="2"/>
  <c r="X927" i="2"/>
  <c r="X2147" i="2"/>
  <c r="X285" i="2"/>
  <c r="X287" i="2"/>
  <c r="X2185" i="2"/>
  <c r="X743" i="2"/>
  <c r="X325" i="2"/>
  <c r="X2346" i="2"/>
  <c r="X1882" i="2"/>
  <c r="X341" i="2"/>
  <c r="X322" i="2"/>
  <c r="X1259" i="2"/>
  <c r="X1180" i="2"/>
  <c r="X1429" i="2"/>
  <c r="X1431" i="2"/>
  <c r="X1072" i="2"/>
  <c r="X1523" i="2"/>
  <c r="X2614" i="2"/>
  <c r="X2363" i="2"/>
  <c r="X1453" i="2"/>
  <c r="X1724" i="2"/>
  <c r="X3323" i="2"/>
  <c r="X2498" i="2"/>
  <c r="X2575" i="2"/>
  <c r="X2844" i="2"/>
  <c r="X2764" i="2"/>
  <c r="X682" i="2"/>
  <c r="X756" i="2"/>
  <c r="X3294" i="2"/>
  <c r="X1536" i="2"/>
  <c r="X1972" i="2"/>
  <c r="X835" i="2"/>
  <c r="X1491" i="2"/>
  <c r="X572" i="2"/>
  <c r="X3946" i="2"/>
  <c r="X3468" i="2"/>
  <c r="X3689" i="2"/>
  <c r="X791" i="2"/>
  <c r="X715" i="2"/>
  <c r="X2178" i="2"/>
  <c r="X2373" i="2"/>
  <c r="X317" i="2"/>
  <c r="X513" i="2"/>
  <c r="X1462" i="2"/>
  <c r="X868" i="2"/>
  <c r="X872" i="2"/>
  <c r="X2230" i="2"/>
  <c r="X66" i="2"/>
  <c r="X794" i="2"/>
  <c r="X1228" i="2"/>
  <c r="X1531" i="2"/>
  <c r="X183" i="2"/>
  <c r="X426" i="2"/>
  <c r="X1389" i="2"/>
  <c r="X1164" i="2"/>
  <c r="X751" i="2"/>
  <c r="X2169" i="2"/>
  <c r="X2315" i="2"/>
  <c r="X1788" i="2"/>
  <c r="X281" i="2"/>
  <c r="X392" i="2"/>
  <c r="X47" i="2"/>
  <c r="X493" i="2"/>
  <c r="X2370" i="2"/>
  <c r="X615" i="2"/>
  <c r="X797" i="2"/>
  <c r="X1281" i="2"/>
  <c r="X1427" i="2"/>
  <c r="X1060" i="2"/>
  <c r="X2336" i="2"/>
  <c r="X313" i="2"/>
  <c r="X1614" i="2"/>
  <c r="X543" i="2"/>
  <c r="X329" i="2"/>
  <c r="X440" i="2"/>
  <c r="X1247" i="2"/>
  <c r="X304" i="2"/>
  <c r="X1443" i="2"/>
  <c r="X2386" i="2"/>
  <c r="X928" i="2"/>
  <c r="X1081" i="2"/>
  <c r="X763" i="2"/>
  <c r="X404" i="2"/>
  <c r="X203" i="2"/>
  <c r="X361" i="2"/>
  <c r="X1662" i="2"/>
  <c r="X2206" i="2"/>
  <c r="X953" i="2"/>
  <c r="X1293" i="2"/>
  <c r="X1329" i="2"/>
  <c r="X755" i="2"/>
  <c r="X532" i="2"/>
  <c r="X315" i="2"/>
  <c r="X327" i="2"/>
  <c r="X355" i="2"/>
  <c r="X334" i="2"/>
  <c r="X612" i="2"/>
  <c r="X1087" i="2"/>
  <c r="X2049" i="2"/>
  <c r="X372" i="2"/>
  <c r="X952" i="2"/>
  <c r="X106" i="2"/>
  <c r="X1043" i="2"/>
  <c r="X820" i="2"/>
  <c r="X1022" i="2"/>
  <c r="X1026" i="2"/>
  <c r="X164" i="2"/>
  <c r="X622" i="2"/>
  <c r="X900" i="2"/>
  <c r="X1566" i="2"/>
  <c r="X2337" i="2"/>
  <c r="X2451" i="2"/>
  <c r="X1467" i="2"/>
  <c r="X258" i="2"/>
  <c r="X574" i="2"/>
  <c r="X564" i="2"/>
  <c r="X1144" i="2"/>
  <c r="X639" i="2"/>
  <c r="X2003" i="2"/>
  <c r="X141" i="2"/>
  <c r="X143" i="2"/>
  <c r="X1838" i="2"/>
  <c r="X293" i="2"/>
  <c r="X633" i="2"/>
  <c r="X923" i="2"/>
  <c r="X556" i="2"/>
  <c r="X2382" i="2"/>
  <c r="X1359" i="2"/>
  <c r="X330" i="2"/>
  <c r="X502" i="2"/>
  <c r="X492" i="2"/>
  <c r="X2985" i="2"/>
  <c r="X948" i="2"/>
  <c r="X1528" i="2"/>
  <c r="X1809" i="2"/>
  <c r="X2099" i="2"/>
  <c r="X199" i="2"/>
  <c r="X527" i="2"/>
  <c r="X109" i="2"/>
  <c r="X2274" i="2"/>
  <c r="X1666" i="2"/>
  <c r="X222" i="2"/>
  <c r="X2088" i="2"/>
  <c r="X18" i="2"/>
  <c r="X3168" i="2"/>
  <c r="X1105" i="2"/>
  <c r="X1213" i="2"/>
  <c r="X1645" i="2"/>
  <c r="X1110" i="2"/>
  <c r="X3399" i="2"/>
  <c r="X2579" i="2"/>
  <c r="X3435" i="2"/>
  <c r="X3098" i="2"/>
  <c r="X96" i="2"/>
  <c r="X965" i="2"/>
  <c r="X2419" i="2"/>
  <c r="X578" i="2"/>
  <c r="X3186" i="2"/>
  <c r="X1454" i="2"/>
  <c r="X1720" i="2"/>
  <c r="X1723" i="2"/>
  <c r="X4223" i="2"/>
  <c r="X3651" i="2"/>
  <c r="X3139" i="2"/>
  <c r="X1641" i="2"/>
  <c r="X666" i="2"/>
  <c r="X175" i="2"/>
  <c r="X730" i="2"/>
  <c r="X144" i="2"/>
  <c r="X1962" i="2"/>
  <c r="X2157" i="2"/>
  <c r="X101" i="2"/>
  <c r="X297" i="2"/>
  <c r="X1227" i="2"/>
  <c r="X2322" i="2"/>
  <c r="X512" i="2"/>
  <c r="X461" i="2"/>
  <c r="X657" i="2"/>
  <c r="X83" i="2"/>
  <c r="X1012" i="2"/>
  <c r="X1160" i="2"/>
  <c r="X2374" i="2"/>
  <c r="X210" i="2"/>
  <c r="X1082" i="2"/>
  <c r="X139" i="2"/>
  <c r="X118" i="2"/>
  <c r="X252" i="2"/>
  <c r="X655" i="2"/>
  <c r="X1833" i="2"/>
  <c r="X65" i="2"/>
  <c r="X176" i="2"/>
  <c r="X1498" i="2"/>
  <c r="X277" i="2"/>
  <c r="X2154" i="2"/>
  <c r="X2592" i="2"/>
  <c r="X1516" i="2"/>
  <c r="X686" i="2"/>
  <c r="X978" i="2"/>
  <c r="X187" i="2"/>
  <c r="X166" i="2"/>
  <c r="X97" i="2"/>
  <c r="X1327" i="2"/>
  <c r="X182" i="2"/>
  <c r="X113" i="2"/>
  <c r="X2076" i="2"/>
  <c r="X2295" i="2"/>
  <c r="X1301" i="2"/>
  <c r="X130" i="2"/>
  <c r="X408" i="2"/>
  <c r="X158" i="2"/>
  <c r="X782" i="2"/>
  <c r="X2423" i="2"/>
  <c r="X332" i="2"/>
  <c r="X1510" i="2"/>
  <c r="X23" i="2"/>
  <c r="X960" i="2"/>
  <c r="X1626" i="2"/>
  <c r="X855" i="2"/>
  <c r="X859" i="2"/>
  <c r="X1113" i="2"/>
  <c r="X539" i="2"/>
  <c r="X460" i="2"/>
  <c r="X1460" i="2"/>
  <c r="X2254" i="2"/>
  <c r="X220" i="2"/>
  <c r="X2046" i="2"/>
  <c r="X311" i="2"/>
  <c r="X1248" i="2"/>
  <c r="X1914" i="2"/>
  <c r="X1411" i="2"/>
  <c r="X1416" i="2"/>
  <c r="X1401" i="2"/>
  <c r="X827" i="2"/>
  <c r="X748" i="2"/>
  <c r="X590" i="2"/>
  <c r="X594" i="2"/>
  <c r="X814" i="2"/>
  <c r="X149" i="2"/>
  <c r="X489" i="2"/>
  <c r="X779" i="2"/>
  <c r="X412" i="2"/>
  <c r="X2238" i="2"/>
  <c r="X1074" i="2"/>
  <c r="X186" i="2"/>
  <c r="X358" i="2"/>
  <c r="X348" i="2"/>
  <c r="X2841" i="2"/>
  <c r="X151" i="2"/>
  <c r="X850" i="2"/>
  <c r="X1128" i="2"/>
  <c r="X1650" i="2"/>
  <c r="X1845" i="2"/>
  <c r="X77" i="2"/>
  <c r="X561" i="2"/>
  <c r="X707" i="2"/>
  <c r="X340" i="2"/>
  <c r="X3190" i="2"/>
  <c r="X796" i="2"/>
  <c r="X728" i="2"/>
  <c r="X2014" i="2"/>
  <c r="X1337" i="2"/>
  <c r="X957" i="2"/>
  <c r="X732" i="2"/>
  <c r="X1312" i="2"/>
  <c r="X1737" i="2"/>
  <c r="X1883" i="2"/>
  <c r="X1075" i="2"/>
  <c r="X1575" i="2"/>
  <c r="X1818" i="2"/>
  <c r="X597" i="2"/>
  <c r="X2307" i="2"/>
  <c r="X1504" i="2"/>
  <c r="X2137" i="2"/>
  <c r="X2667" i="2"/>
  <c r="X1050" i="2"/>
  <c r="X2233" i="2"/>
  <c r="X3091" i="2"/>
  <c r="X3538" i="2"/>
  <c r="X676" i="2"/>
  <c r="X1370" i="2"/>
  <c r="X2626" i="2"/>
  <c r="X1011" i="2"/>
  <c r="X445" i="2"/>
  <c r="X495" i="2"/>
  <c r="X2934" i="2"/>
  <c r="X1846" i="2"/>
  <c r="X449" i="2"/>
  <c r="X933" i="2"/>
  <c r="X935" i="2"/>
  <c r="X517" i="2"/>
  <c r="X1374" i="2"/>
  <c r="X2362" i="2"/>
  <c r="X486" i="2"/>
  <c r="X514" i="2"/>
  <c r="X2562" i="2"/>
  <c r="X1785" i="2"/>
  <c r="X954" i="2"/>
  <c r="X319" i="2"/>
  <c r="X874" i="2"/>
  <c r="X288" i="2"/>
  <c r="X2106" i="2"/>
  <c r="X2301" i="2"/>
  <c r="X245" i="2"/>
  <c r="X441" i="2"/>
  <c r="X1476" i="2"/>
  <c r="X897" i="2"/>
  <c r="X323" i="2"/>
  <c r="X100" i="2"/>
  <c r="X1064" i="2"/>
  <c r="X2038" i="2"/>
  <c r="X450" i="2"/>
  <c r="X1413" i="2"/>
  <c r="X180" i="2"/>
  <c r="X1480" i="2"/>
  <c r="X1617" i="2"/>
  <c r="X2558" i="2"/>
  <c r="X704" i="2"/>
  <c r="X1095" i="2"/>
  <c r="X749" i="2"/>
  <c r="X945" i="2"/>
  <c r="X371" i="2"/>
  <c r="X1300" i="2"/>
  <c r="X1603" i="2"/>
  <c r="X834" i="2"/>
  <c r="X498" i="2"/>
  <c r="X1563" i="2"/>
  <c r="X569" i="2"/>
  <c r="X189" i="2"/>
  <c r="X335" i="2"/>
  <c r="X256" i="2"/>
  <c r="X800" i="2"/>
  <c r="X1191" i="2"/>
  <c r="X1085" i="2"/>
  <c r="X58" i="2"/>
  <c r="X192" i="2"/>
  <c r="X228" i="2"/>
  <c r="X808" i="2"/>
  <c r="X710" i="2"/>
  <c r="X1290" i="2"/>
  <c r="X6" i="2"/>
  <c r="X1330" i="2"/>
  <c r="X744" i="2"/>
  <c r="X1554" i="2"/>
  <c r="X254" i="2"/>
  <c r="X266" i="2"/>
  <c r="X1159" i="2"/>
  <c r="X1501" i="2"/>
  <c r="X516" i="2"/>
  <c r="X1096" i="2"/>
  <c r="X1286" i="2"/>
  <c r="X1667" i="2"/>
  <c r="X294" i="2"/>
  <c r="X95" i="2"/>
  <c r="X1032" i="2"/>
  <c r="X1842" i="2"/>
  <c r="X999" i="2"/>
  <c r="X1003" i="2"/>
  <c r="X1656" i="2"/>
  <c r="X7" i="2"/>
  <c r="X706" i="2"/>
  <c r="X984" i="2"/>
  <c r="X1495" i="2"/>
  <c r="X1701" i="2"/>
  <c r="X1452" i="2"/>
  <c r="X417" i="2"/>
  <c r="X563" i="2"/>
  <c r="X196" i="2"/>
  <c r="X1289" i="2"/>
  <c r="X909" i="2"/>
  <c r="X1055" i="2"/>
  <c r="X976" i="2"/>
  <c r="X758" i="2"/>
  <c r="X2050" i="2"/>
  <c r="X462" i="2"/>
  <c r="X778" i="2"/>
  <c r="X912" i="2"/>
  <c r="X1387" i="2"/>
  <c r="X3395" i="2"/>
  <c r="X1890" i="2"/>
  <c r="X2085" i="2"/>
  <c r="X29" i="2"/>
  <c r="X225" i="2"/>
  <c r="X1174" i="2"/>
  <c r="X580" i="2"/>
  <c r="X2406" i="2"/>
  <c r="X1942" i="2"/>
  <c r="X1121" i="2"/>
  <c r="X1550" i="2"/>
  <c r="X1792" i="2"/>
  <c r="X981" i="2"/>
  <c r="X530" i="2"/>
  <c r="X1148" i="2"/>
  <c r="X2124" i="2"/>
  <c r="X2508" i="2"/>
  <c r="X360" i="2"/>
  <c r="X673" i="2"/>
  <c r="X3028" i="2"/>
  <c r="X4293" i="2"/>
  <c r="X3815" i="2"/>
  <c r="X69" i="2"/>
  <c r="X873" i="2"/>
  <c r="X2831" i="2"/>
  <c r="X2454" i="2"/>
  <c r="X1992" i="2"/>
  <c r="X1892" i="2"/>
  <c r="X1506" i="2"/>
  <c r="X2998" i="2"/>
  <c r="X3953" i="2"/>
  <c r="X519" i="2"/>
  <c r="X2961" i="2"/>
  <c r="X2063" i="2"/>
  <c r="X307" i="2"/>
  <c r="X1150" i="2"/>
  <c r="X1140" i="2"/>
  <c r="X703" i="2"/>
  <c r="X1630" i="2"/>
  <c r="X377" i="2"/>
  <c r="X717" i="2"/>
  <c r="X719" i="2"/>
  <c r="X458" i="2"/>
  <c r="X1990" i="2"/>
  <c r="X593" i="2"/>
  <c r="X1077" i="2"/>
  <c r="X1079" i="2"/>
  <c r="X136" i="2"/>
  <c r="X1569" i="2"/>
  <c r="X518" i="2"/>
  <c r="X103" i="2"/>
  <c r="X658" i="2"/>
  <c r="X2706" i="2"/>
  <c r="X1114" i="2"/>
  <c r="X528" i="2"/>
  <c r="X919" i="2"/>
  <c r="X2253" i="2"/>
  <c r="X2255" i="2"/>
  <c r="X681" i="2"/>
  <c r="X107" i="2"/>
  <c r="X28" i="2"/>
  <c r="X632" i="2"/>
  <c r="X1822" i="2"/>
  <c r="X558" i="2"/>
  <c r="X2073" i="2"/>
  <c r="X1484" i="2"/>
  <c r="X128" i="2"/>
  <c r="X1162" i="2"/>
  <c r="X576" i="2"/>
  <c r="X2394" i="2"/>
  <c r="X663" i="2"/>
  <c r="X533" i="2"/>
  <c r="X729" i="2"/>
  <c r="X1780" i="2"/>
  <c r="X427" i="2"/>
  <c r="X406" i="2"/>
  <c r="X540" i="2"/>
  <c r="X1231" i="2"/>
  <c r="X2121" i="2"/>
  <c r="X353" i="2"/>
  <c r="X464" i="2"/>
  <c r="X263" i="2"/>
  <c r="X40" i="2"/>
  <c r="X76" i="2"/>
  <c r="X1902" i="2"/>
  <c r="X1119" i="2"/>
  <c r="X617" i="2"/>
  <c r="X237" i="2"/>
  <c r="X12" i="2"/>
  <c r="X592" i="2"/>
  <c r="X566" i="2"/>
  <c r="X858" i="2"/>
  <c r="X1465" i="2"/>
  <c r="X1515" i="2"/>
  <c r="X1714" i="2"/>
  <c r="X364" i="2"/>
  <c r="X2190" i="2"/>
  <c r="X1582" i="2"/>
  <c r="X905" i="2"/>
  <c r="X525" i="2"/>
  <c r="X300" i="2"/>
  <c r="X880" i="2"/>
  <c r="X1142" i="2"/>
  <c r="X1412" i="2"/>
  <c r="X1547" i="2"/>
  <c r="X1145" i="2"/>
  <c r="X765" i="2"/>
  <c r="X911" i="2"/>
  <c r="X832" i="2"/>
  <c r="X387" i="2"/>
  <c r="X1906" i="2"/>
  <c r="X318" i="2"/>
  <c r="X634" i="2"/>
  <c r="X768" i="2"/>
  <c r="X1111" i="2"/>
  <c r="X177" i="2"/>
  <c r="X1126" i="2"/>
  <c r="X1260" i="2"/>
  <c r="X2070" i="2"/>
  <c r="X1167" i="2"/>
  <c r="X1073" i="2"/>
  <c r="X693" i="2"/>
  <c r="X983" i="2"/>
  <c r="X760" i="2"/>
  <c r="X98" i="2"/>
  <c r="X1577" i="2"/>
  <c r="X1238" i="2"/>
  <c r="X2290" i="2"/>
  <c r="X414" i="2"/>
  <c r="X442" i="2"/>
  <c r="X1379" i="2"/>
  <c r="X1674" i="2"/>
  <c r="X1869" i="2"/>
  <c r="X2159" i="2"/>
  <c r="X9" i="2"/>
  <c r="X651" i="2"/>
  <c r="X234" i="2"/>
  <c r="X2013" i="2"/>
  <c r="X1936" i="2"/>
  <c r="X127" i="2"/>
  <c r="X1611" i="2"/>
  <c r="X2474" i="2"/>
  <c r="X1872" i="2"/>
  <c r="X2091" i="2"/>
  <c r="X3561" i="2"/>
  <c r="X2480" i="2"/>
  <c r="X4056" i="2"/>
  <c r="X734" i="2"/>
  <c r="X1348" i="2"/>
  <c r="X3036" i="2"/>
  <c r="X2647" i="2"/>
  <c r="X1455" i="2"/>
  <c r="X2357" i="2"/>
  <c r="X2047" i="2"/>
  <c r="X725" i="2"/>
  <c r="X1065" i="2"/>
  <c r="X1355" i="2"/>
  <c r="X988" i="2"/>
  <c r="X1112" i="2"/>
  <c r="X1847" i="2"/>
  <c r="X235" i="2"/>
  <c r="X934" i="2"/>
  <c r="X924" i="2"/>
  <c r="X3417" i="2"/>
  <c r="X2207" i="2"/>
  <c r="X451" i="2"/>
  <c r="X1294" i="2"/>
  <c r="X1284" i="2"/>
  <c r="X991" i="2"/>
  <c r="X1774" i="2"/>
  <c r="X521" i="2"/>
  <c r="X861" i="2"/>
  <c r="X863" i="2"/>
  <c r="X1556" i="2"/>
  <c r="X1319" i="2"/>
  <c r="X376" i="2"/>
  <c r="X1328" i="2"/>
  <c r="X255" i="2"/>
  <c r="X917" i="2"/>
  <c r="X898" i="2"/>
  <c r="X312" i="2"/>
  <c r="X775" i="2"/>
  <c r="X2037" i="2"/>
  <c r="X2039" i="2"/>
  <c r="X1619" i="2"/>
  <c r="X2278" i="2"/>
  <c r="X881" i="2"/>
  <c r="X1365" i="2"/>
  <c r="X1367" i="2"/>
  <c r="X424" i="2"/>
  <c r="X1857" i="2"/>
  <c r="X1098" i="2"/>
  <c r="X391" i="2"/>
  <c r="X946" i="2"/>
  <c r="X2994" i="2"/>
  <c r="X1185" i="2"/>
  <c r="X611" i="2"/>
  <c r="X388" i="2"/>
  <c r="X1555" i="2"/>
  <c r="X2326" i="2"/>
  <c r="X211" i="2"/>
  <c r="X190" i="2"/>
  <c r="X468" i="2"/>
  <c r="X799" i="2"/>
  <c r="X871" i="2"/>
  <c r="X1262" i="2"/>
  <c r="X1503" i="2"/>
  <c r="X475" i="2"/>
  <c r="X454" i="2"/>
  <c r="X385" i="2"/>
  <c r="X1686" i="2"/>
  <c r="X975" i="2"/>
  <c r="X401" i="2"/>
  <c r="X2364" i="2"/>
  <c r="X470" i="2"/>
  <c r="X1931" i="2"/>
  <c r="X1423" i="2"/>
  <c r="X1653" i="2"/>
  <c r="X1799" i="2"/>
  <c r="X284" i="2"/>
  <c r="X742" i="2"/>
  <c r="X148" i="2"/>
  <c r="X1974" i="2"/>
  <c r="X1502" i="2"/>
  <c r="X689" i="2"/>
  <c r="X769" i="2"/>
  <c r="X33" i="2"/>
  <c r="X982" i="2"/>
  <c r="X1116" i="2"/>
  <c r="X1926" i="2"/>
  <c r="X879" i="2"/>
  <c r="X929" i="2"/>
  <c r="X549" i="2"/>
  <c r="X839" i="2"/>
  <c r="X616" i="2"/>
  <c r="X1479" i="2"/>
  <c r="X394" i="2"/>
  <c r="X1331" i="2"/>
  <c r="X1108" i="2"/>
  <c r="X1533" i="2"/>
  <c r="X1535" i="2"/>
  <c r="X452" i="2"/>
  <c r="X910" i="2"/>
  <c r="X1188" i="2"/>
  <c r="X1854" i="2"/>
  <c r="X735" i="2"/>
  <c r="X2739" i="2"/>
  <c r="X1558" i="2"/>
  <c r="X161" i="2"/>
  <c r="X645" i="2"/>
  <c r="X647" i="2"/>
  <c r="X229" i="2"/>
  <c r="X806" i="2"/>
  <c r="X2074" i="2"/>
  <c r="X198" i="2"/>
  <c r="X226" i="2"/>
  <c r="X2066" i="2"/>
  <c r="X465" i="2"/>
  <c r="X1271" i="2"/>
  <c r="X3150" i="2"/>
  <c r="X1171" i="2"/>
  <c r="X1828" i="2"/>
  <c r="X122" i="2"/>
  <c r="X1250" i="2"/>
  <c r="X2308" i="2"/>
  <c r="X3802" i="2"/>
  <c r="X3163" i="2"/>
  <c r="X3545" i="2"/>
  <c r="X71" i="2"/>
  <c r="X2327" i="2"/>
  <c r="X1829" i="2"/>
  <c r="X3309" i="2"/>
  <c r="X1696" i="2"/>
  <c r="X3057" i="2"/>
  <c r="X2471" i="2"/>
  <c r="X2271" i="2"/>
  <c r="X2268" i="2"/>
  <c r="X2559" i="2"/>
  <c r="X3682" i="2"/>
  <c r="X1094" i="2"/>
  <c r="X3438" i="2"/>
  <c r="X1680" i="2"/>
  <c r="X2116" i="2"/>
  <c r="X1267" i="2"/>
  <c r="X1647" i="2"/>
  <c r="X1597" i="2"/>
  <c r="X4090" i="2"/>
  <c r="X3612" i="2"/>
  <c r="X3833" i="2"/>
  <c r="X276" i="2"/>
  <c r="X453" i="2"/>
  <c r="X2463" i="2"/>
  <c r="X1565" i="2"/>
  <c r="X1984" i="2"/>
  <c r="X3345" i="2"/>
  <c r="X2759" i="2"/>
  <c r="X541" i="2"/>
  <c r="X860" i="2"/>
  <c r="X2987" i="2"/>
  <c r="X1831" i="2"/>
  <c r="X1403" i="2"/>
  <c r="X1863" i="2"/>
  <c r="X2586" i="2"/>
  <c r="X865" i="2"/>
  <c r="X3084" i="2"/>
  <c r="X398" i="2"/>
  <c r="X207" i="2"/>
  <c r="X2701" i="2"/>
  <c r="X3302" i="2"/>
  <c r="X4391" i="2"/>
  <c r="X491" i="2"/>
  <c r="X1378" i="2"/>
  <c r="X3407" i="2"/>
  <c r="X3030" i="2"/>
  <c r="X601" i="2"/>
  <c r="X2778" i="2"/>
  <c r="X2637" i="2"/>
  <c r="X1445" i="2"/>
  <c r="X1957" i="2"/>
  <c r="X1010" i="2"/>
  <c r="X2806" i="2"/>
  <c r="X671" i="2"/>
  <c r="X2144" i="2"/>
  <c r="X1400" i="2"/>
  <c r="X413" i="2"/>
  <c r="X2962" i="2"/>
  <c r="X2630" i="2"/>
  <c r="X299" i="2"/>
  <c r="X3144" i="2"/>
  <c r="X2896" i="2"/>
  <c r="X4161" i="2"/>
  <c r="X305" i="2"/>
  <c r="X275" i="2"/>
  <c r="X3285" i="2"/>
  <c r="X1887" i="2"/>
  <c r="X2515" i="2"/>
  <c r="X1635" i="2"/>
  <c r="X1549" i="2"/>
  <c r="X483" i="2"/>
  <c r="X3600" i="2"/>
  <c r="X3821" i="2"/>
  <c r="X926" i="2"/>
  <c r="X1101" i="2"/>
  <c r="X2390" i="2"/>
  <c r="X2310" i="2"/>
  <c r="X2999" i="2"/>
  <c r="X2329" i="2"/>
  <c r="X2747" i="2"/>
  <c r="X314" i="2"/>
  <c r="X764" i="2"/>
  <c r="X2951" i="2"/>
  <c r="X1745" i="2"/>
  <c r="X3453" i="2"/>
  <c r="X346" i="2"/>
  <c r="X2718" i="2"/>
  <c r="X1763" i="2"/>
  <c r="X1323" i="2"/>
  <c r="X2349" i="2"/>
  <c r="X135" i="2"/>
  <c r="X1876" i="2"/>
  <c r="X3272" i="2"/>
  <c r="X4379" i="2"/>
  <c r="X2600" i="2"/>
  <c r="X369" i="2"/>
  <c r="X2110" i="2"/>
  <c r="X2570" i="2"/>
  <c r="X2877" i="2"/>
  <c r="X1059" i="2"/>
  <c r="X2625" i="2"/>
  <c r="X1373" i="2"/>
  <c r="X2976" i="2"/>
  <c r="X770" i="2"/>
  <c r="X2782" i="2"/>
  <c r="X2619" i="2"/>
  <c r="X261" i="2"/>
  <c r="X1562" i="2"/>
  <c r="X2380" i="2"/>
  <c r="X1980" i="2"/>
  <c r="X2282" i="2"/>
  <c r="X155" i="2"/>
  <c r="X2281" i="2"/>
  <c r="X3621" i="2"/>
  <c r="X1333" i="2"/>
  <c r="X3568" i="2"/>
  <c r="X1551" i="2"/>
  <c r="X3698" i="2"/>
  <c r="X4039" i="2"/>
  <c r="X4070" i="2"/>
  <c r="X3701" i="2"/>
  <c r="X4872" i="2"/>
  <c r="X3935" i="2"/>
  <c r="X3850" i="2"/>
  <c r="X1525" i="2"/>
  <c r="X2590" i="2"/>
  <c r="X2059" i="2"/>
  <c r="X3005" i="2"/>
  <c r="X3634" i="2"/>
  <c r="X4043" i="2"/>
  <c r="X3976" i="2"/>
  <c r="X2537" i="2"/>
  <c r="X2722" i="2"/>
  <c r="X3924" i="2"/>
  <c r="X3249" i="2"/>
  <c r="X1755" i="2"/>
  <c r="X3172" i="2"/>
  <c r="X3959" i="2"/>
  <c r="X1198" i="2"/>
  <c r="X2565" i="2"/>
  <c r="X866" i="2"/>
  <c r="X3330" i="2"/>
  <c r="X63" i="2"/>
  <c r="X1864" i="2"/>
  <c r="X2069" i="2"/>
  <c r="X4367" i="2"/>
  <c r="X2552" i="2"/>
  <c r="X3661" i="2"/>
  <c r="X1147" i="2"/>
  <c r="X2413" i="2"/>
  <c r="X741" i="2"/>
  <c r="X2078" i="2"/>
  <c r="X3198" i="2"/>
  <c r="X1285" i="2"/>
  <c r="X2964" i="2"/>
  <c r="X746" i="2"/>
  <c r="X2746" i="2"/>
  <c r="X2583" i="2"/>
  <c r="X3462" i="2"/>
  <c r="X613" i="2"/>
  <c r="X2652" i="2"/>
  <c r="X3705" i="2"/>
  <c r="X4200" i="2"/>
  <c r="X121" i="2"/>
  <c r="X2770" i="2"/>
  <c r="X1299" i="2"/>
  <c r="X559" i="2"/>
  <c r="X795" i="2"/>
  <c r="X3078" i="2"/>
  <c r="X2937" i="2"/>
  <c r="X2371" i="2"/>
  <c r="X3724" i="2"/>
  <c r="X2403" i="2"/>
  <c r="X856" i="2"/>
  <c r="X709" i="2"/>
  <c r="X1505" i="2"/>
  <c r="X2484" i="2"/>
  <c r="X2189" i="2"/>
  <c r="X1964" i="2"/>
  <c r="X1657" i="2"/>
  <c r="X2529" i="2"/>
  <c r="X1652" i="2"/>
  <c r="X3196" i="2"/>
  <c r="X940" i="2"/>
  <c r="X548" i="2"/>
  <c r="X701" i="2"/>
  <c r="X4464" i="2"/>
  <c r="X1827" i="2"/>
  <c r="X342" i="2"/>
  <c r="X2975" i="2"/>
  <c r="X2598" i="2"/>
  <c r="X2136" i="2"/>
  <c r="X2239" i="2"/>
  <c r="X1901" i="2"/>
  <c r="X3142" i="2"/>
  <c r="X4097" i="2"/>
  <c r="X1752" i="2"/>
  <c r="X3297" i="2"/>
  <c r="X1257" i="2"/>
  <c r="X2057" i="2"/>
  <c r="X554" i="2"/>
  <c r="X2450" i="2"/>
  <c r="X2530" i="2"/>
  <c r="X1885" i="2"/>
  <c r="X989" i="2"/>
  <c r="X1706" i="2"/>
  <c r="X2464" i="2"/>
  <c r="X3729" i="2"/>
  <c r="X1016" i="2"/>
  <c r="X3051" i="2"/>
  <c r="X2054" i="2"/>
  <c r="X478" i="2"/>
  <c r="X2123" i="2"/>
  <c r="X3437" i="2"/>
  <c r="X1396" i="2"/>
  <c r="X535" i="2"/>
  <c r="X510" i="2"/>
  <c r="X1733" i="2"/>
  <c r="X3054" i="2"/>
  <c r="X3406" i="2"/>
  <c r="X2820" i="2"/>
  <c r="X1009" i="2"/>
  <c r="X2434" i="2"/>
  <c r="X2288" i="2"/>
  <c r="X3149" i="2"/>
  <c r="X1715" i="2"/>
  <c r="X2368" i="2"/>
  <c r="X1307" i="2"/>
  <c r="X2043" i="2"/>
  <c r="X1317" i="2"/>
  <c r="X2304" i="2"/>
  <c r="X555" i="2"/>
  <c r="X3993" i="2"/>
  <c r="X3515" i="2"/>
  <c r="X4488" i="2"/>
  <c r="X2026" i="2"/>
  <c r="X87" i="2"/>
  <c r="X630" i="2"/>
  <c r="X1172" i="2"/>
  <c r="X1911" i="2"/>
  <c r="X1069" i="2"/>
  <c r="X2698" i="2"/>
  <c r="X1676" i="2"/>
  <c r="X526" i="2"/>
  <c r="X1987" i="2"/>
  <c r="X1458" i="2"/>
  <c r="X471" i="2"/>
  <c r="X1099" i="2"/>
  <c r="X1512" i="2"/>
  <c r="X2411" i="2"/>
  <c r="X3023" i="2"/>
  <c r="X3387" i="2"/>
  <c r="X1596" i="2"/>
  <c r="X3423" i="2"/>
  <c r="X3068" i="2"/>
  <c r="X4258" i="2"/>
  <c r="X1953" i="2"/>
  <c r="X1810" i="2"/>
  <c r="X3346" i="2"/>
  <c r="X1960" i="2"/>
  <c r="X1907" i="2"/>
  <c r="X1708" i="2"/>
  <c r="X1694" i="2"/>
  <c r="X990" i="2"/>
  <c r="X3639" i="2"/>
  <c r="X3067" i="2"/>
  <c r="X2682" i="2"/>
  <c r="X1357" i="2"/>
  <c r="X3251" i="2"/>
  <c r="X2100" i="2"/>
  <c r="X3060" i="2"/>
  <c r="X2901" i="2"/>
  <c r="X2808" i="2"/>
  <c r="X2679" i="2"/>
  <c r="X2306" i="2"/>
  <c r="X2261" i="2"/>
  <c r="X3121" i="2"/>
  <c r="X1919" i="2"/>
  <c r="X1881" i="2"/>
  <c r="X589" i="2"/>
  <c r="X553" i="2"/>
  <c r="X2466" i="2"/>
  <c r="X2292" i="2"/>
  <c r="X531" i="2"/>
  <c r="X2946" i="2"/>
  <c r="X3503" i="2"/>
  <c r="X4476" i="2"/>
  <c r="X3403" i="2"/>
  <c r="X1371" i="2"/>
  <c r="X494" i="2"/>
  <c r="X3327" i="2"/>
  <c r="X2938" i="2"/>
  <c r="X2210" i="2"/>
  <c r="X2686" i="2"/>
  <c r="X1649" i="2"/>
  <c r="X382" i="2"/>
  <c r="X1958" i="2"/>
  <c r="X1386" i="2"/>
  <c r="X3064" i="2"/>
  <c r="X584" i="2"/>
  <c r="X1493" i="2"/>
  <c r="X147" i="2"/>
  <c r="X1178" i="2"/>
  <c r="X1855" i="2"/>
  <c r="X1584" i="2"/>
  <c r="X1803" i="2"/>
  <c r="X3041" i="2"/>
  <c r="X4246" i="2"/>
  <c r="X3768" i="2"/>
  <c r="X1638" i="2"/>
  <c r="X433" i="2"/>
  <c r="X2748" i="2"/>
  <c r="X2270" i="2"/>
  <c r="X914" i="2"/>
  <c r="X1664" i="2"/>
  <c r="X3349" i="2"/>
  <c r="X4224" i="2"/>
  <c r="X3095" i="2"/>
  <c r="X2005" i="2"/>
  <c r="X3271" i="2"/>
  <c r="X2712" i="2"/>
  <c r="X4581" i="2"/>
  <c r="X5037" i="2"/>
  <c r="X4497" i="2"/>
  <c r="X5006" i="2"/>
  <c r="X3807" i="2"/>
  <c r="X1776" i="2"/>
  <c r="X2643" i="2"/>
  <c r="X4162" i="2"/>
  <c r="X3684" i="2"/>
  <c r="X3761" i="2"/>
  <c r="X4184" i="2"/>
  <c r="X2273" i="2"/>
  <c r="X4757" i="2"/>
  <c r="X5489" i="2"/>
  <c r="X4558" i="2"/>
  <c r="X2505" i="2"/>
  <c r="X3753" i="2"/>
  <c r="X1483" i="2"/>
  <c r="X961" i="2"/>
  <c r="X4437" i="2"/>
  <c r="X789" i="2"/>
  <c r="X2212" i="2"/>
  <c r="X1123" i="2"/>
  <c r="X2225" i="2"/>
  <c r="X1843" i="2"/>
  <c r="X1621" i="2"/>
  <c r="X740" i="2"/>
  <c r="X1814" i="2"/>
  <c r="X918" i="2"/>
  <c r="X3052" i="2"/>
  <c r="X1092" i="2"/>
  <c r="X604" i="2"/>
  <c r="X1422" i="2"/>
  <c r="X1824" i="2"/>
  <c r="X2260" i="2"/>
  <c r="X1572" i="2"/>
  <c r="X1791" i="2"/>
  <c r="X1951" i="2"/>
  <c r="X4234" i="2"/>
  <c r="X3756" i="2"/>
  <c r="X3977" i="2"/>
  <c r="X996" i="2"/>
  <c r="X818" i="2"/>
  <c r="X2235" i="2"/>
  <c r="X2930" i="2"/>
  <c r="X1821" i="2"/>
  <c r="X3046" i="2"/>
  <c r="X1574" i="2"/>
  <c r="X2143" i="2"/>
  <c r="X2335" i="2"/>
  <c r="X1464" i="2"/>
  <c r="X1802" i="2"/>
  <c r="X3275" i="2"/>
  <c r="X2177" i="2"/>
  <c r="X3585" i="2"/>
  <c r="X607" i="2"/>
  <c r="X344" i="2"/>
  <c r="X2709" i="2"/>
  <c r="X1154" i="2"/>
  <c r="X582" i="2"/>
  <c r="X650" i="2"/>
  <c r="X2008" i="2"/>
  <c r="X2414" i="2"/>
  <c r="X1997" i="2"/>
  <c r="X2972" i="2"/>
  <c r="X3914" i="2"/>
  <c r="X485" i="2"/>
  <c r="X3138" i="2"/>
  <c r="X958" i="2"/>
  <c r="X2422" i="2"/>
  <c r="X3342" i="2"/>
  <c r="X1819" i="2"/>
  <c r="X3108" i="2"/>
  <c r="X1683" i="2"/>
  <c r="X3094" i="2"/>
  <c r="X2799" i="2"/>
  <c r="X3606" i="2"/>
  <c r="X1241" i="2"/>
  <c r="X1748" i="2"/>
  <c r="X1360" i="2"/>
  <c r="X2331" i="2"/>
  <c r="X216" i="2"/>
  <c r="X649" i="2"/>
  <c r="X1131" i="2"/>
  <c r="X4281" i="2"/>
  <c r="X3803" i="2"/>
  <c r="X2941" i="2"/>
  <c r="X2243" i="2"/>
  <c r="X902" i="2"/>
  <c r="X1021" i="2"/>
  <c r="X2131" i="2"/>
  <c r="X2199" i="2"/>
  <c r="X1434" i="2"/>
  <c r="X2986" i="2"/>
  <c r="X2369" i="2"/>
  <c r="X2267" i="2"/>
  <c r="X2949" i="2"/>
  <c r="X2522" i="2"/>
  <c r="X907" i="2"/>
  <c r="X1800" i="2"/>
  <c r="X1804" i="2"/>
  <c r="X1219" i="2"/>
  <c r="X3311" i="2"/>
  <c r="X1772" i="2"/>
  <c r="X1884" i="2"/>
  <c r="X2149" i="2"/>
  <c r="X3573" i="2"/>
  <c r="X2528" i="2"/>
  <c r="X2158" i="2"/>
  <c r="X2027" i="2"/>
  <c r="X1675" i="2"/>
  <c r="X2248" i="2"/>
  <c r="X811" i="2"/>
  <c r="X1996" i="2"/>
  <c r="X2384" i="2"/>
  <c r="X2077" i="2"/>
  <c r="X2945" i="2"/>
  <c r="X3892" i="2"/>
  <c r="X1897" i="2"/>
  <c r="X1618" i="2"/>
  <c r="X2138" i="2"/>
  <c r="X2388" i="2"/>
  <c r="X3348" i="2"/>
  <c r="X3189" i="2"/>
  <c r="X3096" i="2"/>
  <c r="X2967" i="2"/>
  <c r="X3070" i="2"/>
  <c r="X2787" i="2"/>
  <c r="X3594" i="2"/>
  <c r="X439" i="2"/>
  <c r="X2086" i="2"/>
  <c r="X980" i="2"/>
  <c r="X1129" i="2"/>
  <c r="X2754" i="2"/>
  <c r="X625" i="2"/>
  <c r="X1107" i="2"/>
  <c r="X3234" i="2"/>
  <c r="X3791" i="2"/>
  <c r="X2911" i="2"/>
  <c r="X2857" i="2"/>
  <c r="X2409" i="2"/>
  <c r="X1995" i="2"/>
  <c r="X1628" i="2"/>
  <c r="X3226" i="2"/>
  <c r="X2622" i="2"/>
  <c r="X2974" i="2"/>
  <c r="X3332" i="2"/>
  <c r="X2719" i="2"/>
  <c r="X3244" i="2"/>
  <c r="X1976" i="2"/>
  <c r="X2080" i="2"/>
  <c r="X2793" i="2"/>
  <c r="X3338" i="2"/>
  <c r="X1823" i="2"/>
  <c r="X1711" i="2"/>
  <c r="X699" i="2"/>
  <c r="X2061" i="2"/>
  <c r="X2591" i="2"/>
  <c r="X2955" i="2"/>
  <c r="X482" i="2"/>
  <c r="X2775" i="2"/>
  <c r="X3582" i="2"/>
  <c r="X3826" i="2"/>
  <c r="X1770" i="2"/>
  <c r="X26" i="2"/>
  <c r="X2914" i="2"/>
  <c r="X1527" i="2"/>
  <c r="X968" i="2"/>
  <c r="X1083" i="2"/>
  <c r="X3222" i="2"/>
  <c r="X3081" i="2"/>
  <c r="X2882" i="2"/>
  <c r="X2791" i="2"/>
  <c r="X1440" i="2"/>
  <c r="X1778" i="2"/>
  <c r="X3203" i="2"/>
  <c r="X1808" i="2"/>
  <c r="X373" i="2"/>
  <c r="X2166" i="2"/>
  <c r="X2125" i="2"/>
  <c r="X2412" i="2"/>
  <c r="X2796" i="2"/>
  <c r="X1135" i="2"/>
  <c r="X1249" i="2"/>
  <c r="X3316" i="2"/>
  <c r="X2525" i="2"/>
  <c r="X4103" i="2"/>
  <c r="X286" i="2"/>
  <c r="X370" i="2"/>
  <c r="X3119" i="2"/>
  <c r="X2742" i="2"/>
  <c r="X2280" i="2"/>
  <c r="X2490" i="2"/>
  <c r="X2246" i="2"/>
  <c r="X3286" i="2"/>
  <c r="X4241" i="2"/>
  <c r="X2328" i="2"/>
  <c r="X1759" i="2"/>
  <c r="X885" i="2"/>
  <c r="X3408" i="2"/>
  <c r="X2107" i="2"/>
  <c r="X249" i="2"/>
  <c r="X1106" i="2"/>
  <c r="X1102" i="2"/>
  <c r="X1899" i="2"/>
  <c r="X80" i="2"/>
  <c r="X2160" i="2"/>
  <c r="X2379" i="2"/>
  <c r="X3849" i="2"/>
  <c r="X3277" i="2"/>
  <c r="X4344" i="2"/>
  <c r="X1143" i="2"/>
  <c r="X1722" i="2"/>
  <c r="X3324" i="2"/>
  <c r="X1669" i="2"/>
  <c r="X1767" i="2"/>
  <c r="X2683" i="2"/>
  <c r="X2554" i="2"/>
  <c r="X812" i="2"/>
  <c r="X3145" i="2"/>
  <c r="X1697" i="2"/>
  <c r="X3216" i="2"/>
  <c r="X1466" i="2"/>
  <c r="X667" i="2"/>
  <c r="X1275" i="2"/>
  <c r="X1835" i="2"/>
  <c r="X2879" i="2"/>
  <c r="X3243" i="2"/>
  <c r="X1361" i="2"/>
  <c r="X3207" i="2"/>
  <c r="X2713" i="2"/>
  <c r="X4114" i="2"/>
  <c r="X998" i="2"/>
  <c r="X711" i="2"/>
  <c r="X3202" i="2"/>
  <c r="X1816" i="2"/>
  <c r="X2410" i="2"/>
  <c r="X1564" i="2"/>
  <c r="X870" i="2"/>
  <c r="X3369" i="2"/>
  <c r="X3495" i="2"/>
  <c r="X3808" i="2"/>
  <c r="X1663" i="2"/>
  <c r="X824" i="2"/>
  <c r="X2963" i="2"/>
  <c r="X1956" i="2"/>
  <c r="X2916" i="2"/>
  <c r="X2757" i="2"/>
  <c r="X2664" i="2"/>
  <c r="X2535" i="2"/>
  <c r="X1278" i="2"/>
  <c r="X1742" i="2"/>
  <c r="X2774" i="2"/>
  <c r="X1702" i="2"/>
  <c r="X854" i="2"/>
  <c r="X2623" i="2"/>
  <c r="X2400" i="2"/>
  <c r="X2180" i="2"/>
  <c r="X2148" i="2"/>
  <c r="X2367" i="2"/>
  <c r="X2802" i="2"/>
  <c r="X3247" i="2"/>
  <c r="X4332" i="2"/>
  <c r="X2465" i="2"/>
  <c r="X1938" i="2"/>
  <c r="X422" i="2"/>
  <c r="X3183" i="2"/>
  <c r="X2794" i="2"/>
  <c r="X1865" i="2"/>
  <c r="X2542" i="2"/>
  <c r="X716" i="2"/>
  <c r="X2654" i="2"/>
  <c r="X1639" i="2"/>
  <c r="X3192" i="2"/>
  <c r="X2920" i="2"/>
  <c r="X1830" i="2"/>
  <c r="X1251" i="2"/>
  <c r="X3306" i="2"/>
  <c r="X890" i="2"/>
  <c r="X1392" i="2"/>
  <c r="X1315" i="2"/>
  <c r="X1659" i="2"/>
  <c r="X2665" i="2"/>
  <c r="X4102" i="2"/>
  <c r="X3624" i="2"/>
  <c r="X1264" i="2"/>
  <c r="X145" i="2"/>
  <c r="X2604" i="2"/>
  <c r="X1925" i="2"/>
  <c r="X626" i="2"/>
  <c r="X774" i="2"/>
  <c r="X3357" i="2"/>
  <c r="X2771" i="2"/>
  <c r="X3787" i="2"/>
  <c r="X1634" i="2"/>
  <c r="X3011" i="2"/>
  <c r="X727" i="2"/>
  <c r="X366" i="2"/>
  <c r="X2163" i="2"/>
  <c r="X301" i="2"/>
  <c r="X1790" i="2"/>
  <c r="X2523" i="2"/>
  <c r="X2096" i="2"/>
  <c r="X3088" i="2"/>
  <c r="X4295" i="2"/>
  <c r="X2042" i="2"/>
  <c r="X208" i="2"/>
  <c r="X1623" i="2"/>
  <c r="X2868" i="2"/>
  <c r="X3099" i="2"/>
  <c r="X230" i="2"/>
  <c r="X2853" i="2"/>
  <c r="X2628" i="2"/>
  <c r="X938" i="2"/>
  <c r="X2000" i="2"/>
  <c r="X2789" i="2"/>
  <c r="X3340" i="2"/>
  <c r="X150" i="2"/>
  <c r="X2213" i="2"/>
  <c r="X2567" i="2"/>
  <c r="X1860" i="2"/>
  <c r="X3252" i="2"/>
  <c r="X2432" i="2"/>
  <c r="X3015" i="2"/>
  <c r="X844" i="2"/>
  <c r="X2095" i="2"/>
  <c r="X2506" i="2"/>
  <c r="X64" i="2"/>
  <c r="X3191" i="2"/>
  <c r="X4425" i="2"/>
  <c r="X2496" i="2"/>
  <c r="X761" i="2"/>
  <c r="X675" i="2"/>
  <c r="X2445" i="2"/>
  <c r="X1014" i="2"/>
  <c r="X3130" i="2"/>
  <c r="X3570" i="2"/>
  <c r="X3261" i="2"/>
  <c r="X61" i="2"/>
  <c r="X2232" i="2"/>
  <c r="X435" i="2"/>
  <c r="X523" i="2"/>
  <c r="X3069" i="2"/>
  <c r="X2452" i="2"/>
  <c r="X1421" i="2"/>
  <c r="X1655" i="2"/>
  <c r="X3171" i="2"/>
  <c r="X2392" i="2"/>
  <c r="X3394" i="2"/>
  <c r="X2551" i="2"/>
  <c r="X2372" i="2"/>
  <c r="X1777" i="2"/>
  <c r="X1138" i="2"/>
  <c r="X2880" i="2"/>
  <c r="X2319" i="2"/>
  <c r="X3333" i="2"/>
  <c r="X2502" i="2"/>
  <c r="X242" i="2"/>
  <c r="X4253" i="2"/>
  <c r="X1197" i="2"/>
  <c r="X2470" i="2"/>
  <c r="X1399" i="2"/>
  <c r="X973" i="2"/>
  <c r="X2164" i="2"/>
  <c r="X2723" i="2"/>
  <c r="X1624" i="2"/>
  <c r="X3887" i="2"/>
  <c r="X3939" i="2"/>
  <c r="X4468" i="2"/>
  <c r="X3170" i="2"/>
  <c r="X3763" i="2"/>
  <c r="X2881" i="2"/>
  <c r="X3076" i="2"/>
  <c r="X2305" i="2"/>
  <c r="X3654" i="2"/>
  <c r="X4272" i="2"/>
  <c r="X2765" i="2"/>
  <c r="X4824" i="2"/>
  <c r="X4327" i="2"/>
  <c r="X3678" i="2"/>
  <c r="X2646" i="2"/>
  <c r="X4271" i="2"/>
  <c r="X2685" i="2"/>
  <c r="X2029" i="2"/>
  <c r="X3124" i="2"/>
  <c r="X4401" i="2"/>
  <c r="X4445" i="2"/>
  <c r="X2863" i="2"/>
  <c r="X4534" i="2"/>
  <c r="X4256" i="2"/>
  <c r="X3077" i="2"/>
  <c r="X1321" i="2"/>
  <c r="X3075" i="2"/>
  <c r="X1718" i="2"/>
  <c r="X3972" i="2"/>
  <c r="X4049" i="2"/>
  <c r="X4595" i="2"/>
  <c r="X3629" i="2"/>
  <c r="X5045" i="2"/>
  <c r="X1888" i="2"/>
  <c r="X4846" i="2"/>
  <c r="X2915" i="2"/>
  <c r="X4041" i="2"/>
  <c r="X3373" i="2"/>
  <c r="X3414" i="2"/>
  <c r="X1004" i="2"/>
  <c r="X2428" i="2"/>
  <c r="X3177" i="2"/>
  <c r="X2203" i="2"/>
  <c r="X3941" i="2"/>
  <c r="X3640" i="2"/>
  <c r="X5113" i="2"/>
  <c r="X4115" i="2"/>
  <c r="X3381" i="2"/>
  <c r="X3498" i="2"/>
  <c r="X3742" i="2"/>
  <c r="X2629" i="2"/>
  <c r="X4387" i="2"/>
  <c r="X1397" i="2"/>
  <c r="X4692" i="2"/>
  <c r="X4238" i="2"/>
  <c r="X2693" i="2"/>
  <c r="X4535" i="2"/>
  <c r="X846" i="2"/>
  <c r="X3044" i="2"/>
  <c r="X3829" i="2"/>
  <c r="X2103" i="2"/>
  <c r="X3358" i="2"/>
  <c r="X5150" i="2"/>
  <c r="X2885" i="2"/>
  <c r="X1756" i="2"/>
  <c r="X2942" i="2"/>
  <c r="X4649" i="2"/>
  <c r="X3885" i="2"/>
  <c r="X1481" i="2"/>
  <c r="X1999" i="2"/>
  <c r="X3256" i="2"/>
  <c r="X4377" i="2"/>
  <c r="X2016" i="2"/>
  <c r="X1840" i="2"/>
  <c r="X750" i="2"/>
  <c r="X1496" i="2"/>
  <c r="X466" i="2"/>
  <c r="X3058" i="2"/>
  <c r="X2594" i="2"/>
  <c r="X1368" i="2"/>
  <c r="X368" i="2"/>
  <c r="X3229" i="2"/>
  <c r="X3873" i="2"/>
  <c r="X1950" i="2"/>
  <c r="X2997" i="2"/>
  <c r="X2772" i="2"/>
  <c r="X1226" i="2"/>
  <c r="X2347" i="2"/>
  <c r="X3134" i="2"/>
  <c r="X1939" i="2"/>
  <c r="X343" i="2"/>
  <c r="X2479" i="2"/>
  <c r="X2711" i="2"/>
  <c r="X2004" i="2"/>
  <c r="X3396" i="2"/>
  <c r="X2900" i="2"/>
  <c r="X3231" i="2"/>
  <c r="X967" i="2"/>
  <c r="X2430" i="2"/>
  <c r="X2650" i="2"/>
  <c r="X847" i="2"/>
  <c r="X3335" i="2"/>
  <c r="X2477" i="2"/>
  <c r="X2856" i="2"/>
  <c r="X138" i="2"/>
  <c r="X963" i="2"/>
  <c r="X2589" i="2"/>
  <c r="X1736" i="2"/>
  <c r="X3274" i="2"/>
  <c r="X757" i="2"/>
  <c r="X1613" i="2"/>
  <c r="X544" i="2"/>
  <c r="X2376" i="2"/>
  <c r="X1553" i="2"/>
  <c r="X1573" i="2"/>
  <c r="X3213" i="2"/>
  <c r="X2596" i="2"/>
  <c r="X2032" i="2"/>
  <c r="X173" i="2"/>
  <c r="X1946" i="2"/>
  <c r="X3871" i="2"/>
  <c r="X2539" i="2"/>
  <c r="X2289" i="2"/>
  <c r="X931" i="2"/>
  <c r="X233" i="2"/>
  <c r="X3263" i="2"/>
  <c r="X2187" i="2"/>
  <c r="X2634" i="2"/>
  <c r="X843" i="2"/>
  <c r="X4385" i="2"/>
  <c r="X2497" i="2"/>
  <c r="X1474" i="2"/>
  <c r="X1622" i="2"/>
  <c r="X2738" i="2"/>
  <c r="X1754" i="2"/>
  <c r="X94" i="2"/>
  <c r="X1878" i="2"/>
  <c r="X4017" i="2"/>
  <c r="X1703" i="2"/>
  <c r="X3141" i="2"/>
  <c r="X787" i="2"/>
  <c r="X1472" i="2"/>
  <c r="X1740" i="2"/>
  <c r="X3456" i="2"/>
  <c r="X4402" i="2"/>
  <c r="X381" i="2"/>
  <c r="X805" i="2"/>
  <c r="X2855" i="2"/>
  <c r="X1852" i="2"/>
  <c r="X1206" i="2"/>
  <c r="X2504" i="2"/>
  <c r="X363" i="2"/>
  <c r="X2133" i="2"/>
  <c r="X2574" i="2"/>
  <c r="X3204" i="2"/>
  <c r="X1256" i="2"/>
  <c r="X2823" i="2"/>
  <c r="X2929" i="2"/>
  <c r="X3450" i="2"/>
  <c r="X140" i="2"/>
  <c r="X1604" i="2"/>
  <c r="X2733" i="2"/>
  <c r="X123" i="2"/>
  <c r="X3418" i="2"/>
  <c r="X3647" i="2"/>
  <c r="X2446" i="2"/>
  <c r="X1334" i="2"/>
  <c r="X1363" i="2"/>
  <c r="X1203" i="2"/>
  <c r="X3201" i="2"/>
  <c r="X683" i="2"/>
  <c r="X1490" i="2"/>
  <c r="X1324" i="2"/>
  <c r="X2607" i="2"/>
  <c r="X2404" i="2"/>
  <c r="X798" i="2"/>
  <c r="X2297" i="2"/>
  <c r="X2550" i="2"/>
  <c r="X4121" i="2"/>
  <c r="X888" i="2"/>
  <c r="X2751" i="2"/>
  <c r="X1153" i="2"/>
  <c r="X1673" i="2"/>
  <c r="X698" i="2"/>
  <c r="X3126" i="2"/>
  <c r="X2227" i="2"/>
  <c r="X253" i="2"/>
  <c r="X1292" i="2"/>
  <c r="X1418" i="2"/>
  <c r="X2922" i="2"/>
  <c r="X986" i="2"/>
  <c r="X3266" i="2"/>
  <c r="X2846" i="2"/>
  <c r="X156" i="2"/>
  <c r="X1820" i="2"/>
  <c r="X271" i="2"/>
  <c r="X3066" i="2"/>
  <c r="X504" i="2"/>
  <c r="X3703" i="2"/>
  <c r="X4305" i="2"/>
  <c r="X876" i="2"/>
  <c r="X3429" i="2"/>
  <c r="X1029" i="2"/>
  <c r="X1779" i="2"/>
  <c r="X352" i="2"/>
  <c r="X3744" i="2"/>
  <c r="X4449" i="2"/>
  <c r="X598" i="2"/>
  <c r="X1441" i="2"/>
  <c r="X3143" i="2"/>
  <c r="X1923" i="2"/>
  <c r="X1532" i="2"/>
  <c r="X3888" i="2"/>
  <c r="X2204" i="2"/>
  <c r="X1318" i="2"/>
  <c r="X2862" i="2"/>
  <c r="X2556" i="2"/>
  <c r="X2393" i="2"/>
  <c r="X1629" i="2"/>
  <c r="X2991" i="2"/>
  <c r="X573" i="2"/>
  <c r="X1668" i="2"/>
  <c r="X1601" i="2"/>
  <c r="X2311" i="2"/>
  <c r="X2563" i="2"/>
  <c r="X2438" i="2"/>
  <c r="X2035" i="2"/>
  <c r="X1698" i="2"/>
  <c r="X1163" i="2"/>
  <c r="X1340" i="2"/>
  <c r="X2165" i="2"/>
  <c r="X2514" i="2"/>
  <c r="X507" i="2"/>
  <c r="X4265" i="2"/>
  <c r="X91" i="2"/>
  <c r="X2895" i="2"/>
  <c r="X362" i="2"/>
  <c r="X2018" i="2"/>
  <c r="X1404" i="2"/>
  <c r="X1781" i="2"/>
  <c r="X3267" i="2"/>
  <c r="X2615" i="2"/>
  <c r="X1719" i="2"/>
  <c r="X1544" i="2"/>
  <c r="X1605" i="2"/>
  <c r="X842" i="2"/>
  <c r="X2205" i="2"/>
  <c r="X2228" i="2"/>
  <c r="X3225" i="2"/>
  <c r="X2608" i="2"/>
  <c r="X2044" i="2"/>
  <c r="X70" i="2"/>
  <c r="X1812" i="2"/>
  <c r="X1952" i="2"/>
  <c r="X2520" i="2"/>
  <c r="X2707" i="2"/>
  <c r="X339" i="2"/>
  <c r="X3283" i="2"/>
  <c r="X2418" i="2"/>
  <c r="X13" i="2"/>
  <c r="X1837" i="2"/>
  <c r="X2459" i="2"/>
  <c r="X2658" i="2"/>
  <c r="X2048" i="2"/>
  <c r="X2142" i="2"/>
  <c r="X3347" i="2"/>
  <c r="X987" i="2"/>
  <c r="X1661" i="2"/>
  <c r="X1090" i="2"/>
  <c r="X157" i="2"/>
  <c r="X51" i="2"/>
  <c r="X62" i="2"/>
  <c r="X3430" i="2"/>
  <c r="X3659" i="2"/>
  <c r="X2458" i="2"/>
  <c r="X944" i="2"/>
  <c r="X1130" i="2"/>
  <c r="X2055" i="2"/>
  <c r="X2486" i="2"/>
  <c r="X2023" i="2"/>
  <c r="X2752" i="2"/>
  <c r="X1769" i="2"/>
  <c r="X790" i="2"/>
  <c r="X1660" i="2"/>
  <c r="X2299" i="2"/>
  <c r="X1134" i="2"/>
  <c r="X1261" i="2"/>
  <c r="X3415" i="2"/>
  <c r="X587" i="2"/>
  <c r="X1146" i="2"/>
  <c r="X1216" i="2"/>
  <c r="X50" i="2"/>
  <c r="X2603" i="2"/>
  <c r="X1730" i="2"/>
  <c r="X2639" i="2"/>
  <c r="X3258" i="2"/>
  <c r="X849" i="2"/>
  <c r="X2244" i="2"/>
  <c r="X1035" i="2"/>
  <c r="X2952" i="2"/>
  <c r="X1732" i="2"/>
  <c r="X2571" i="2"/>
  <c r="X3663" i="2"/>
  <c r="X1263" i="2"/>
  <c r="X2426" i="2"/>
  <c r="X2610" i="2"/>
  <c r="X2481" i="2"/>
  <c r="X3090" i="2"/>
  <c r="X1033" i="2"/>
  <c r="X3746" i="2"/>
  <c r="X223" i="2"/>
  <c r="X654" i="2"/>
  <c r="X1836" i="2"/>
  <c r="X2830" i="2"/>
  <c r="X2316" i="2"/>
  <c r="X2541" i="2"/>
  <c r="X3527" i="2"/>
  <c r="X1118" i="2"/>
  <c r="X2543" i="2"/>
  <c r="X1436" i="2"/>
  <c r="X75" i="2"/>
  <c r="X1886" i="2"/>
  <c r="X1076" i="2"/>
  <c r="X1194" i="2"/>
  <c r="X3159" i="2"/>
  <c r="X3869" i="2"/>
  <c r="X3583" i="2"/>
  <c r="X5284" i="2"/>
  <c r="X2684" i="2"/>
  <c r="X3014" i="2"/>
  <c r="X3083" i="2"/>
  <c r="X2689" i="2"/>
  <c r="X2431" i="2"/>
  <c r="X4257" i="2"/>
  <c r="X4930" i="2"/>
  <c r="X2540" i="2"/>
  <c r="X3989" i="2"/>
  <c r="X4779" i="2"/>
  <c r="X2352" i="2"/>
  <c r="X3376" i="2"/>
  <c r="X2533" i="2"/>
  <c r="X3146" i="2"/>
  <c r="X3788" i="2"/>
  <c r="X4656" i="2"/>
  <c r="X4182" i="2"/>
  <c r="X5151" i="2"/>
  <c r="X3790" i="2"/>
  <c r="X1161" i="2"/>
  <c r="X1302" i="2"/>
  <c r="X2442" i="2"/>
  <c r="X2957" i="2"/>
  <c r="X2022" i="2"/>
  <c r="X1968" i="2"/>
  <c r="X2128" i="2"/>
  <c r="X1935" i="2"/>
  <c r="X1580" i="2"/>
  <c r="X3900" i="2"/>
  <c r="X2234" i="2"/>
  <c r="X1690" i="2"/>
  <c r="X2730" i="2"/>
  <c r="X2272" i="2"/>
  <c r="X906" i="2"/>
  <c r="X1940" i="2"/>
  <c r="X3526" i="2"/>
  <c r="X2488" i="2"/>
  <c r="X575" i="2"/>
  <c r="X2874" i="2"/>
  <c r="X889" i="2"/>
  <c r="X2051" i="2"/>
  <c r="X1877" i="2"/>
  <c r="X3670" i="2"/>
  <c r="X3166" i="2"/>
  <c r="X1295" i="2"/>
  <c r="X1587" i="2"/>
  <c r="X1177" i="2"/>
  <c r="X644" i="2"/>
  <c r="X2222" i="2"/>
  <c r="X3040" i="2"/>
  <c r="X901" i="2"/>
  <c r="X995" i="2"/>
  <c r="X1731" i="2"/>
  <c r="X557" i="2"/>
  <c r="X1627" i="2"/>
  <c r="X1561" i="2"/>
  <c r="X3184" i="2"/>
  <c r="X547" i="2"/>
  <c r="X480" i="2"/>
  <c r="X1773" i="2"/>
  <c r="X415" i="2"/>
  <c r="X2891" i="2"/>
  <c r="X1928" i="2"/>
  <c r="X3299" i="2"/>
  <c r="X1764" i="2"/>
  <c r="X1066" i="2"/>
  <c r="X3180" i="2"/>
  <c r="X4119" i="2"/>
  <c r="X2266" i="2"/>
  <c r="X3970" i="2"/>
  <c r="X2675" i="2"/>
  <c r="X1419" i="2"/>
  <c r="X2469" i="2"/>
  <c r="X2152" i="2"/>
  <c r="X2865" i="2"/>
  <c r="X3319" i="2"/>
  <c r="X2034" i="2"/>
  <c r="X3426" i="2"/>
  <c r="X2112" i="2"/>
  <c r="X678" i="2"/>
  <c r="X2079" i="2"/>
  <c r="X2259" i="2"/>
  <c r="X4044" i="2"/>
  <c r="X1969" i="2"/>
  <c r="X1469" i="2"/>
  <c r="X159" i="2"/>
  <c r="X2416" i="2"/>
  <c r="X937" i="2"/>
  <c r="X2287" i="2"/>
  <c r="X3947" i="2"/>
  <c r="X2632" i="2"/>
  <c r="X1905" i="2"/>
  <c r="X3018" i="2"/>
  <c r="X2343" i="2"/>
  <c r="X338" i="2"/>
  <c r="X2544" i="2"/>
  <c r="X3814" i="2"/>
  <c r="X836" i="2"/>
  <c r="X60" i="2"/>
  <c r="X1948" i="2"/>
  <c r="X1435" i="2"/>
  <c r="X845" i="2"/>
  <c r="X2483" i="2"/>
  <c r="X3717" i="2"/>
  <c r="X2251" i="2"/>
  <c r="X545" i="2"/>
  <c r="X1875" i="2"/>
  <c r="X1243" i="2"/>
  <c r="X1973" i="2"/>
  <c r="X2420" i="2"/>
  <c r="X3328" i="2"/>
  <c r="X2635" i="2"/>
  <c r="X1200" i="2"/>
  <c r="X524" i="2"/>
  <c r="X1173" i="2"/>
  <c r="X3240" i="2"/>
  <c r="X2275" i="2"/>
  <c r="X3003" i="2"/>
  <c r="X2340" i="2"/>
  <c r="X1583" i="2"/>
  <c r="X1691" i="2"/>
  <c r="X2898" i="2"/>
  <c r="X3179" i="2"/>
  <c r="X3465" i="2"/>
  <c r="X3777" i="2"/>
  <c r="X1705" i="2"/>
  <c r="X4113" i="2"/>
  <c r="X5039" i="2"/>
  <c r="X4613" i="2"/>
  <c r="X4480" i="2"/>
  <c r="X3397" i="2"/>
  <c r="X3780" i="2"/>
  <c r="X3765" i="2"/>
  <c r="X2729" i="2"/>
  <c r="X2980" i="2"/>
  <c r="X4140" i="2"/>
  <c r="X2992" i="2"/>
  <c r="X4492" i="2"/>
  <c r="X4834" i="2"/>
  <c r="X4199" i="2"/>
  <c r="X3071" i="2"/>
  <c r="X4150" i="2"/>
  <c r="X4313" i="2"/>
  <c r="X2040" i="2"/>
  <c r="X1086" i="2"/>
  <c r="X3860" i="2"/>
  <c r="X4763" i="2"/>
  <c r="X4543" i="2"/>
  <c r="X4773" i="2"/>
  <c r="X3784" i="2"/>
  <c r="X2017" i="2"/>
  <c r="X2593" i="2"/>
  <c r="X2616" i="2"/>
  <c r="X2680" i="2"/>
  <c r="X3801" i="2"/>
  <c r="X2848" i="2"/>
  <c r="X5013" i="2"/>
  <c r="X3520" i="2"/>
  <c r="X4931" i="2"/>
  <c r="X3722" i="2"/>
  <c r="X3975" i="2"/>
  <c r="X2661" i="2"/>
  <c r="X2861" i="2"/>
  <c r="X3307" i="2"/>
  <c r="X3605" i="2"/>
  <c r="X2864" i="2"/>
  <c r="X4944" i="2"/>
  <c r="X4593" i="2"/>
  <c r="X4698" i="2"/>
  <c r="X3491" i="2"/>
  <c r="X5243" i="2"/>
  <c r="X1695" i="2"/>
  <c r="X4426" i="2"/>
  <c r="X1612" i="2"/>
  <c r="X2435" i="2"/>
  <c r="X3135" i="2"/>
  <c r="X2569" i="2"/>
  <c r="X1747" i="2"/>
  <c r="X3140" i="2"/>
  <c r="X4761" i="2"/>
  <c r="X2762" i="2"/>
  <c r="X2440" i="2"/>
  <c r="X4500" i="2"/>
  <c r="X3288" i="2"/>
  <c r="X2755" i="2"/>
  <c r="X4163" i="2"/>
  <c r="X3447" i="2"/>
  <c r="X4774" i="2"/>
  <c r="X4222" i="2"/>
  <c r="X2237" i="2"/>
  <c r="X3325" i="2"/>
  <c r="X5073" i="2"/>
  <c r="X2258" i="2"/>
  <c r="X2174" i="2"/>
  <c r="X1912" i="2"/>
  <c r="X577" i="2"/>
  <c r="X4247" i="2"/>
  <c r="X1220" i="2"/>
  <c r="X1672" i="2"/>
  <c r="X2674" i="2"/>
  <c r="X3366" i="2"/>
  <c r="X2436" i="2"/>
  <c r="X3512" i="2"/>
  <c r="X2229" i="2"/>
  <c r="X2819" i="2"/>
  <c r="X1599" i="2"/>
  <c r="X2613" i="2"/>
  <c r="X2296" i="2"/>
  <c r="X3237" i="2"/>
  <c r="X3533" i="2"/>
  <c r="X1482" i="2"/>
  <c r="X2611" i="2"/>
  <c r="X2256" i="2"/>
  <c r="X1637" i="2"/>
  <c r="X2223" i="2"/>
  <c r="X1179" i="2"/>
  <c r="X4188" i="2"/>
  <c r="X2780" i="2"/>
  <c r="X2220" i="2"/>
  <c r="X1917" i="2"/>
  <c r="X1417" i="2"/>
  <c r="X1225" i="2"/>
  <c r="X2510" i="2"/>
  <c r="X4091" i="2"/>
  <c r="X2776" i="2"/>
  <c r="X2193" i="2"/>
  <c r="X3162" i="2"/>
  <c r="X434" i="2"/>
  <c r="X883" i="2"/>
  <c r="X2688" i="2"/>
  <c r="X3958" i="2"/>
  <c r="X1856" i="2"/>
  <c r="X780" i="2"/>
  <c r="X2092" i="2"/>
  <c r="X1610" i="2"/>
  <c r="X224" i="2"/>
  <c r="X2627" i="2"/>
  <c r="X3861" i="2"/>
  <c r="X2663" i="2"/>
  <c r="X1265" i="2"/>
  <c r="X781" i="2"/>
  <c r="X2599" i="2"/>
  <c r="X2735" i="2"/>
  <c r="X375" i="2"/>
  <c r="X1052" i="2"/>
  <c r="X2886" i="2"/>
  <c r="X11" i="2"/>
  <c r="X2493" i="2"/>
  <c r="X4137" i="2"/>
  <c r="X1273" i="2"/>
  <c r="X1520" i="2"/>
  <c r="X1801" i="2"/>
  <c r="X1784" i="2"/>
  <c r="X2818" i="2"/>
  <c r="X2842" i="2"/>
  <c r="X2784" i="2"/>
  <c r="X2577" i="2"/>
  <c r="X111" i="2"/>
  <c r="X1488" i="2"/>
  <c r="X1743" i="2"/>
  <c r="X3167" i="2"/>
  <c r="X411" i="2"/>
  <c r="X1687" i="2"/>
  <c r="X3677" i="2"/>
  <c r="X1394" i="2"/>
  <c r="X2045" i="2"/>
  <c r="X2104" i="2"/>
  <c r="X1982" i="2"/>
  <c r="X2041" i="2"/>
  <c r="X1900" i="2"/>
  <c r="X3631" i="2"/>
  <c r="X3127" i="2"/>
  <c r="X1793" i="2"/>
  <c r="X2122" i="2"/>
  <c r="X3045" i="2"/>
  <c r="X1471" i="2"/>
  <c r="X2734" i="2"/>
  <c r="X4235" i="2"/>
  <c r="X581" i="2"/>
  <c r="X1311" i="2"/>
  <c r="X841" i="2"/>
  <c r="X771" i="2"/>
  <c r="X819" i="2"/>
  <c r="X2832" i="2"/>
  <c r="X2449" i="2"/>
  <c r="X2377" i="2"/>
  <c r="X1707" i="2"/>
  <c r="X499" i="2"/>
  <c r="X2651" i="2"/>
  <c r="X2940" i="2"/>
  <c r="X1006" i="2"/>
  <c r="X1867" i="2"/>
  <c r="X1933" i="2"/>
  <c r="X1716" i="2"/>
  <c r="X2903" i="2"/>
  <c r="X4378" i="2"/>
  <c r="X3359" i="2"/>
  <c r="X124" i="2"/>
  <c r="X2007" i="2"/>
  <c r="X2276" i="2"/>
  <c r="X3228" i="2"/>
  <c r="X3047" i="2"/>
  <c r="X3062" i="2"/>
  <c r="X1765" i="2"/>
  <c r="X1211" i="2"/>
  <c r="X146" i="2"/>
  <c r="X3174" i="2"/>
  <c r="X3372" i="2"/>
  <c r="X2781" i="2"/>
  <c r="X3409" i="2"/>
  <c r="X1815" i="2"/>
  <c r="X696" i="2"/>
  <c r="X2595" i="2"/>
  <c r="X3318" i="2"/>
  <c r="X3106" i="2"/>
  <c r="X2925" i="2"/>
  <c r="X726" i="2"/>
  <c r="X2391" i="2"/>
  <c r="X163" i="2"/>
  <c r="X3027" i="2"/>
  <c r="X2031" i="2"/>
  <c r="X3250" i="2"/>
  <c r="X1922" i="2"/>
  <c r="X1625" i="2"/>
  <c r="X3965" i="2"/>
  <c r="X921" i="2"/>
  <c r="X2553" i="2"/>
  <c r="X2175" i="2"/>
  <c r="X2527" i="2"/>
  <c r="X2269" i="2"/>
  <c r="X2538" i="2"/>
  <c r="X4109" i="2"/>
  <c r="X3597" i="2"/>
  <c r="X3273" i="2"/>
  <c r="X2375" i="2"/>
  <c r="X2671" i="2"/>
  <c r="X674" i="2"/>
  <c r="X3114" i="2"/>
  <c r="X2113" i="2"/>
  <c r="X3741" i="2"/>
  <c r="X2398" i="2"/>
  <c r="X739" i="2"/>
  <c r="X1347" i="2"/>
  <c r="X962" i="2"/>
  <c r="X1896" i="2"/>
  <c r="X3997" i="2"/>
  <c r="X3610" i="2"/>
  <c r="X3427" i="2"/>
  <c r="X3688" i="2"/>
  <c r="X2060" i="2"/>
  <c r="X5148" i="2"/>
  <c r="X5085" i="2"/>
  <c r="X2405" i="2"/>
  <c r="X1237" i="2"/>
  <c r="X2348" i="2"/>
  <c r="X4031" i="2"/>
  <c r="X4512" i="2"/>
  <c r="X4619" i="2"/>
  <c r="X2456" i="2"/>
  <c r="X5246" i="2"/>
  <c r="X3553" i="2"/>
  <c r="X3994" i="2"/>
  <c r="X1322" i="2"/>
  <c r="X2926" i="2"/>
  <c r="X2487" i="2"/>
  <c r="X3350" i="2"/>
  <c r="X4210" i="2"/>
  <c r="X2677" i="2"/>
  <c r="X4225" i="2"/>
  <c r="X3440" i="2"/>
  <c r="X3239" i="2"/>
  <c r="X4068" i="2"/>
  <c r="X2053" i="2"/>
  <c r="X4209" i="2"/>
  <c r="X3731" i="2"/>
  <c r="X1910" i="2"/>
  <c r="X4244" i="2"/>
  <c r="X3525" i="2"/>
  <c r="X3759" i="2"/>
  <c r="X4984" i="2"/>
  <c r="X4641" i="2"/>
  <c r="X894" i="2"/>
  <c r="X2168" i="2"/>
  <c r="X2933" i="2"/>
  <c r="X1546" i="2"/>
  <c r="X2360" i="2"/>
  <c r="X1117" i="2"/>
  <c r="X4069" i="2"/>
  <c r="X1841" i="2"/>
  <c r="X2209" i="2"/>
  <c r="X2741" i="2"/>
  <c r="X5403" i="2"/>
  <c r="X3838" i="2"/>
  <c r="X579" i="2"/>
  <c r="X1916" i="2"/>
  <c r="X3501" i="2"/>
  <c r="X4330" i="2"/>
  <c r="X3569" i="2"/>
  <c r="X3712" i="2"/>
  <c r="X4483" i="2"/>
  <c r="X3374" i="2"/>
  <c r="X2101" i="2"/>
  <c r="X4143" i="2"/>
  <c r="X2904" i="2"/>
  <c r="X1688" i="2"/>
  <c r="X2773" i="2"/>
  <c r="X3770" i="2"/>
  <c r="X2982" i="2"/>
  <c r="X3907" i="2"/>
  <c r="X5086" i="2"/>
  <c r="X5455" i="2"/>
  <c r="X3209" i="2"/>
  <c r="X4024" i="2"/>
  <c r="X2620" i="2"/>
  <c r="X3284" i="2"/>
  <c r="X1632" i="2"/>
  <c r="X2028" i="2"/>
  <c r="X2140" i="2"/>
  <c r="X1978" i="2"/>
  <c r="X1937" i="2"/>
  <c r="X2020" i="2"/>
  <c r="X1682" i="2"/>
  <c r="X551" i="2"/>
  <c r="X1807" i="2"/>
  <c r="X2769" i="2"/>
  <c r="X3862" i="2"/>
  <c r="X1062" i="2"/>
  <c r="X5009" i="2"/>
  <c r="X3963" i="2"/>
  <c r="X2696" i="2"/>
  <c r="X3539" i="2"/>
  <c r="X2871" i="2"/>
  <c r="X2495" i="2"/>
  <c r="X4514" i="2"/>
  <c r="X4719" i="2"/>
  <c r="X4264" i="2"/>
  <c r="X692" i="2"/>
  <c r="X3087" i="2"/>
  <c r="X3200" i="2"/>
  <c r="X2797" i="2"/>
  <c r="X4510" i="2"/>
  <c r="X4992" i="2"/>
  <c r="X4955" i="2"/>
  <c r="X3827" i="2"/>
  <c r="X4294" i="2"/>
  <c r="X3298" i="2"/>
  <c r="X4319" i="2"/>
  <c r="X4359" i="2"/>
  <c r="X3708" i="2"/>
  <c r="X3745" i="2"/>
  <c r="X4033" i="2"/>
  <c r="X4212" i="2"/>
  <c r="X949" i="2"/>
  <c r="X2824" i="2"/>
  <c r="X2767" i="2"/>
  <c r="X4657" i="2"/>
  <c r="X3812" i="2"/>
  <c r="X5227" i="2"/>
  <c r="X4278" i="2"/>
  <c r="X2973" i="2"/>
  <c r="X3278" i="2"/>
  <c r="X2968" i="2"/>
  <c r="X309" i="2"/>
  <c r="X4491" i="2"/>
  <c r="X4060" i="2"/>
  <c r="X4067" i="2"/>
  <c r="X3865" i="2"/>
  <c r="X3321" i="2"/>
  <c r="X2188" i="2"/>
  <c r="X3645" i="2"/>
  <c r="X784" i="2"/>
  <c r="X3576" i="2"/>
  <c r="X4631" i="2"/>
  <c r="X2761" i="2"/>
  <c r="X3304" i="2"/>
  <c r="X3276" i="2"/>
  <c r="X3391" i="2"/>
  <c r="X350" i="2"/>
  <c r="X3012" i="2"/>
  <c r="X3329" i="2"/>
  <c r="X4152" i="2"/>
  <c r="X3233" i="2"/>
  <c r="X5049" i="2"/>
  <c r="X3799" i="2"/>
  <c r="X661" i="2"/>
  <c r="X2969" i="2"/>
  <c r="X1970" i="2"/>
  <c r="X3442" i="2"/>
  <c r="X4451" i="2"/>
  <c r="X2156" i="2"/>
  <c r="X5062" i="2"/>
  <c r="X3923" i="2"/>
  <c r="X3723" i="2"/>
  <c r="X4759" i="2"/>
  <c r="X3008" i="2"/>
  <c r="X759" i="2"/>
  <c r="X2083" i="2"/>
  <c r="X3948" i="2"/>
  <c r="X1346" i="2"/>
  <c r="X2602" i="2"/>
  <c r="X2511" i="2"/>
  <c r="X3925" i="2"/>
  <c r="X3380" i="2"/>
  <c r="X2725" i="2"/>
  <c r="X4511" i="2"/>
  <c r="X5333" i="2"/>
  <c r="X2576" i="2"/>
  <c r="X3390" i="2"/>
  <c r="X2956" i="2"/>
  <c r="X4221" i="2"/>
  <c r="X3599" i="2"/>
  <c r="X2995" i="2"/>
  <c r="X1947" i="2"/>
  <c r="X3451" i="2"/>
  <c r="X5040" i="2"/>
  <c r="X4866" i="2"/>
  <c r="X4904" i="2"/>
  <c r="X5173" i="2"/>
  <c r="X3882" i="2"/>
  <c r="X4776" i="2"/>
  <c r="X5066" i="2"/>
  <c r="X3883" i="2"/>
  <c r="X4285" i="2"/>
  <c r="X3356" i="2"/>
  <c r="X5356" i="2"/>
  <c r="X3690" i="2"/>
  <c r="X3988" i="2"/>
  <c r="X4839" i="2"/>
  <c r="X4406" i="2"/>
  <c r="X5030" i="2"/>
  <c r="X5192" i="2"/>
  <c r="X4891" i="2"/>
  <c r="X3716" i="2"/>
  <c r="X4390" i="2"/>
  <c r="X4758" i="2"/>
  <c r="X2822" i="2"/>
  <c r="X5310" i="2"/>
  <c r="X4262" i="2"/>
  <c r="X4598" i="2"/>
  <c r="X4684" i="2"/>
  <c r="X3109" i="2"/>
  <c r="X4048" i="2"/>
  <c r="X4664" i="2"/>
  <c r="X5315" i="2"/>
  <c r="X4640" i="2"/>
  <c r="X4809" i="2"/>
  <c r="X3739" i="2"/>
  <c r="X5256" i="2"/>
  <c r="X4520" i="2"/>
  <c r="X4448" i="2"/>
  <c r="X4588" i="2"/>
  <c r="X5234" i="2"/>
  <c r="X3867" i="2"/>
  <c r="X4816" i="2"/>
  <c r="X3466" i="2"/>
  <c r="X3806" i="2"/>
  <c r="X2887" i="2"/>
  <c r="X5311" i="2"/>
  <c r="X5449" i="2"/>
  <c r="X4409" i="2"/>
  <c r="X2587" i="2"/>
  <c r="X1508" i="2"/>
  <c r="X3354" i="2"/>
  <c r="X2019" i="2"/>
  <c r="X618" i="2"/>
  <c r="X2566" i="2"/>
  <c r="X2476" i="2"/>
  <c r="X328" i="2"/>
  <c r="X3021" i="2"/>
  <c r="X3384" i="2"/>
  <c r="X4139" i="2"/>
  <c r="X1470" i="2"/>
  <c r="X5392" i="2"/>
  <c r="X4292" i="2"/>
  <c r="X4016" i="2"/>
  <c r="X2659" i="2"/>
  <c r="X3388" i="2"/>
  <c r="X3513" i="2"/>
  <c r="X2195" i="2"/>
  <c r="X5323" i="2"/>
  <c r="X4811" i="2"/>
  <c r="X2631" i="2"/>
  <c r="X2401" i="2"/>
  <c r="X685" i="2"/>
  <c r="X3632" i="2"/>
  <c r="X4968" i="2"/>
  <c r="X3398" i="2"/>
  <c r="X5160" i="2"/>
  <c r="X2102" i="2"/>
  <c r="X2485" i="2"/>
  <c r="X2606" i="2"/>
  <c r="X4036" i="2"/>
  <c r="X5476" i="2"/>
  <c r="X3831" i="2"/>
  <c r="X4366" i="2"/>
  <c r="X5259" i="2"/>
  <c r="X1058" i="2"/>
  <c r="X603" i="2"/>
  <c r="X3242" i="2"/>
  <c r="X4193" i="2"/>
  <c r="X3911" i="2"/>
  <c r="X4249" i="2"/>
  <c r="X1428" i="2"/>
  <c r="X2763" i="2"/>
  <c r="X2568" i="2"/>
  <c r="X3555" i="2"/>
  <c r="X4019" i="2"/>
  <c r="X2383" i="2"/>
  <c r="X1934" i="2"/>
  <c r="X3590" i="2"/>
  <c r="X3571" i="2"/>
  <c r="X5405" i="2"/>
  <c r="X3176" i="2"/>
  <c r="X2578" i="2"/>
  <c r="X3886" i="2"/>
  <c r="X2678" i="2"/>
  <c r="X3727" i="2"/>
  <c r="X4836" i="2"/>
  <c r="X3795" i="2"/>
  <c r="X2743" i="2"/>
  <c r="X1861" i="2"/>
  <c r="X3660" i="2"/>
  <c r="X1268" i="2"/>
  <c r="X1405" i="2"/>
  <c r="X1338" i="2"/>
  <c r="X736" i="2"/>
  <c r="X3193" i="2"/>
  <c r="X2705" i="2"/>
  <c r="X1406" i="2"/>
  <c r="X2236" i="2"/>
  <c r="X2067" i="2"/>
  <c r="X1734" i="2"/>
  <c r="X1853" i="2"/>
  <c r="X403" i="2"/>
  <c r="X3431" i="2"/>
  <c r="X1728" i="2"/>
  <c r="X4380" i="2"/>
  <c r="X2836" i="2"/>
  <c r="X4927" i="2"/>
  <c r="X129" i="2"/>
  <c r="X3519" i="2"/>
  <c r="X2208" i="2"/>
  <c r="X2172" i="2"/>
  <c r="X1244" i="2"/>
  <c r="X2284" i="2"/>
  <c r="X2726" i="2"/>
  <c r="X2984" i="2"/>
  <c r="X3024" i="2"/>
  <c r="X1681" i="2"/>
  <c r="X3658" i="2"/>
  <c r="X278" i="2"/>
  <c r="X4128" i="2"/>
  <c r="X4269" i="2"/>
  <c r="X1741" i="2"/>
  <c r="X365" i="2"/>
  <c r="X2959" i="2"/>
  <c r="X3290" i="2"/>
  <c r="X3082" i="2"/>
  <c r="X3035" i="2"/>
  <c r="X2740" i="2"/>
  <c r="X3002" i="2"/>
  <c r="X1648" i="2"/>
  <c r="X1684" i="2"/>
  <c r="X2816" i="2"/>
  <c r="X2655" i="2"/>
  <c r="X3617" i="2"/>
  <c r="X4786" i="2"/>
  <c r="X3039" i="2"/>
  <c r="X1456" i="2"/>
  <c r="X3480" i="2"/>
  <c r="X3484" i="2"/>
  <c r="X3287" i="2"/>
  <c r="X2318" i="2"/>
  <c r="X3514" i="2"/>
  <c r="X596" i="2"/>
  <c r="X3006" i="2"/>
  <c r="X1390" i="2"/>
  <c r="X2621" i="2"/>
  <c r="X4018" i="2"/>
  <c r="X2708" i="2"/>
  <c r="X1477" i="2"/>
  <c r="X1598" i="2"/>
  <c r="X2167" i="2"/>
  <c r="X529" i="2"/>
  <c r="X2573" i="2"/>
  <c r="X822" i="2"/>
  <c r="X1461" i="2"/>
  <c r="X4032" i="2"/>
  <c r="X3208" i="2"/>
  <c r="X1729" i="2"/>
  <c r="X1704" i="2"/>
  <c r="X3636" i="2"/>
  <c r="X4025" i="2"/>
  <c r="X2817" i="2"/>
  <c r="X2852" i="2"/>
  <c r="X3619" i="2"/>
  <c r="X3623" i="2"/>
  <c r="X206" i="2"/>
  <c r="X637" i="2"/>
  <c r="X2724" i="2"/>
  <c r="X4287" i="2"/>
  <c r="X4487" i="2"/>
  <c r="X5229" i="2"/>
  <c r="X3419" i="2"/>
  <c r="X2036" i="2"/>
  <c r="X4416" i="2"/>
  <c r="X2247" i="2"/>
  <c r="X3445" i="2"/>
  <c r="X5231" i="2"/>
  <c r="X3835" i="2"/>
  <c r="X4138" i="2"/>
  <c r="X2888" i="2"/>
  <c r="X697" i="2"/>
  <c r="X3546" i="2"/>
  <c r="X3524" i="2"/>
  <c r="X5059" i="2"/>
  <c r="X3758" i="2"/>
  <c r="X4083" i="2"/>
  <c r="X2996" i="2"/>
  <c r="X4353" i="2"/>
  <c r="X279" i="2"/>
  <c r="X2977" i="2"/>
  <c r="X4389" i="2"/>
  <c r="X4027" i="2"/>
  <c r="X721" i="2"/>
  <c r="X1849" i="2"/>
  <c r="X3343" i="2"/>
  <c r="X3528" i="2"/>
  <c r="X2745" i="2"/>
  <c r="X3301" i="2"/>
  <c r="X4737" i="2"/>
  <c r="X3778" i="2"/>
  <c r="X2332" i="2"/>
  <c r="X2889" i="2"/>
  <c r="X1600" i="2"/>
  <c r="X3672" i="2"/>
  <c r="X3351" i="2"/>
  <c r="X3857" i="2"/>
  <c r="X4881" i="2"/>
  <c r="X4905" i="2"/>
  <c r="X3611" i="2"/>
  <c r="X2472" i="2"/>
  <c r="X2176" i="2"/>
  <c r="X2312" i="2"/>
  <c r="X4307" i="2"/>
  <c r="X2993" i="2"/>
  <c r="X5171" i="2"/>
  <c r="X3626" i="2"/>
  <c r="X4718" i="2"/>
  <c r="X291" i="2"/>
  <c r="X3523" i="2"/>
  <c r="X1963" i="2"/>
  <c r="X2669" i="2"/>
  <c r="X792" i="2"/>
  <c r="X2333" i="2"/>
  <c r="X3360" i="2"/>
  <c r="X3004" i="2"/>
  <c r="X3411" i="2"/>
  <c r="X3549" i="2"/>
  <c r="X3457" i="2"/>
  <c r="X4572" i="2"/>
  <c r="X4804" i="2"/>
  <c r="X2875" i="2"/>
  <c r="X3214" i="2"/>
  <c r="X3212" i="2"/>
  <c r="X4318" i="2"/>
  <c r="X3696" i="2"/>
  <c r="X5001" i="2"/>
  <c r="X2507" i="2"/>
  <c r="X2129" i="2"/>
  <c r="X4913" i="2"/>
  <c r="X3954" i="2"/>
  <c r="X5111" i="2"/>
  <c r="X2644" i="2"/>
  <c r="X3851" i="2"/>
  <c r="X3413" i="2"/>
  <c r="X2324" i="2"/>
  <c r="X3227" i="2"/>
  <c r="X4615" i="2"/>
  <c r="X4682" i="2"/>
  <c r="X4885" i="2"/>
  <c r="X3223" i="2"/>
  <c r="X5142" i="2"/>
  <c r="X5317" i="2"/>
  <c r="X4975" i="2"/>
  <c r="X4659" i="2"/>
  <c r="X5242" i="2"/>
  <c r="X4646" i="2"/>
  <c r="X4956" i="2"/>
  <c r="X3386" i="2"/>
  <c r="X4513" i="2"/>
  <c r="X5184" i="2"/>
  <c r="X5114" i="2"/>
  <c r="X5285" i="2"/>
  <c r="X4012" i="2"/>
  <c r="X4407" i="2"/>
  <c r="X2965" i="2"/>
  <c r="X5438" i="2"/>
  <c r="X4376" i="2"/>
  <c r="X4071" i="2"/>
  <c r="X3581" i="2"/>
  <c r="X165" i="2"/>
  <c r="X3938" i="2"/>
  <c r="X4454" i="2"/>
  <c r="X3674" i="2"/>
  <c r="X5287" i="2"/>
  <c r="X2561" i="2"/>
  <c r="X3382" i="2"/>
  <c r="X5139" i="2"/>
  <c r="X3928" i="2"/>
  <c r="X1326" i="2"/>
  <c r="X5028" i="2"/>
  <c r="X2584" i="2"/>
  <c r="X4515" i="2"/>
  <c r="X4754" i="2"/>
  <c r="X5339" i="2"/>
  <c r="X4922" i="2"/>
  <c r="X4603" i="2"/>
  <c r="X4889" i="2"/>
  <c r="X4932" i="2"/>
  <c r="X4998" i="2"/>
  <c r="X4560" i="2"/>
  <c r="X5158" i="2"/>
  <c r="X4592" i="2"/>
  <c r="X4845" i="2"/>
  <c r="X747" i="2"/>
  <c r="X2084" i="2"/>
  <c r="X30" i="2"/>
  <c r="X3305" i="2"/>
  <c r="X1451" i="2"/>
  <c r="X2695" i="2"/>
  <c r="X3521" i="2"/>
  <c r="X1343" i="2"/>
  <c r="X2221" i="2"/>
  <c r="X702" i="2"/>
  <c r="X595" i="2"/>
  <c r="X1961" i="2"/>
  <c r="X2396" i="2"/>
  <c r="X4680" i="2"/>
  <c r="X4052" i="2"/>
  <c r="X3692" i="2"/>
  <c r="X788" i="2"/>
  <c r="X2785" i="2"/>
  <c r="X3375" i="2"/>
  <c r="X1182" i="2"/>
  <c r="X2429" i="2"/>
  <c r="X4176" i="2"/>
  <c r="X2859" i="2"/>
  <c r="X2536" i="2"/>
  <c r="X3905" i="2"/>
  <c r="X4869" i="2"/>
  <c r="X4901" i="2"/>
  <c r="X5391" i="2"/>
  <c r="X1165" i="2"/>
  <c r="X4415" i="2"/>
  <c r="X2960" i="2"/>
  <c r="X1609" i="2"/>
  <c r="X2323" i="2"/>
  <c r="X4430" i="2"/>
  <c r="X3669" i="2"/>
  <c r="X4490" i="2"/>
  <c r="X3001" i="2"/>
  <c r="X1959" i="2"/>
  <c r="X2720" i="2"/>
  <c r="X2919" i="2"/>
  <c r="X3061" i="2"/>
  <c r="X3917" i="2"/>
  <c r="X4617" i="2"/>
  <c r="X3910" i="2"/>
  <c r="X3120" i="2"/>
  <c r="X2928" i="2"/>
  <c r="X1927" i="2"/>
  <c r="X2197" i="2"/>
  <c r="X4630" i="2"/>
  <c r="X4942" i="2"/>
  <c r="X4229" i="2"/>
  <c r="X4929" i="2"/>
  <c r="X2462" i="2"/>
  <c r="X1817" i="2"/>
  <c r="X1920" i="2"/>
  <c r="X2947" i="2"/>
  <c r="X4569" i="2"/>
  <c r="X3697" i="2"/>
  <c r="X5110" i="2"/>
  <c r="X3786" i="2"/>
  <c r="X4126" i="2"/>
  <c r="X2518" i="2"/>
  <c r="X3101" i="2"/>
  <c r="X1795" i="2"/>
  <c r="X1448" i="2"/>
  <c r="X3097" i="2"/>
  <c r="X5025" i="2"/>
  <c r="X4191" i="2"/>
  <c r="X3732" i="2"/>
  <c r="X3919" i="2"/>
  <c r="X3219" i="2"/>
  <c r="X3362" i="2"/>
  <c r="X2826" i="2"/>
  <c r="X908" i="2"/>
  <c r="X2033" i="2"/>
  <c r="X3537" i="2"/>
  <c r="X2825" i="2"/>
  <c r="X3641" i="2"/>
  <c r="X5193" i="2"/>
  <c r="X3110" i="2"/>
  <c r="X3837" i="2"/>
  <c r="X3314" i="2"/>
  <c r="X2546" i="2"/>
  <c r="X3586" i="2"/>
  <c r="X2581" i="2"/>
  <c r="X2828" i="2"/>
  <c r="X1805" i="2"/>
  <c r="X1880" i="2"/>
  <c r="X3968" i="2"/>
  <c r="X5191" i="2"/>
  <c r="X3607" i="2"/>
  <c r="X134" i="2"/>
  <c r="X2810" i="2"/>
  <c r="X4092" i="2"/>
  <c r="X1983" i="2"/>
  <c r="X2950" i="2"/>
  <c r="X2727" i="2"/>
  <c r="X4405" i="2"/>
  <c r="X2936" i="2"/>
  <c r="X2521" i="2"/>
  <c r="X3878" i="2"/>
  <c r="X4778" i="2"/>
  <c r="X4524" i="2"/>
  <c r="X5102" i="2"/>
  <c r="X5198" i="2"/>
  <c r="X4023" i="2"/>
  <c r="X3844" i="2"/>
  <c r="X4214" i="2"/>
  <c r="X3562" i="2"/>
  <c r="X4584" i="2"/>
  <c r="X3824" i="2"/>
  <c r="X2768" i="2"/>
  <c r="X4914" i="2"/>
  <c r="X4849" i="2"/>
  <c r="X5277" i="2"/>
  <c r="X4220" i="2"/>
  <c r="X4095" i="2"/>
  <c r="X5041" i="2"/>
  <c r="X4910" i="2"/>
  <c r="X3794" i="2"/>
  <c r="X3187" i="2"/>
  <c r="X4371" i="2"/>
  <c r="X5465" i="2"/>
  <c r="X3920" i="2"/>
  <c r="X5352" i="2"/>
  <c r="X5326" i="2"/>
  <c r="X3029" i="2"/>
  <c r="X1873" i="2"/>
  <c r="X1548" i="2"/>
  <c r="X2021" i="2"/>
  <c r="X2338" i="2"/>
  <c r="X1540" i="2"/>
  <c r="X1994" i="2"/>
  <c r="X1735" i="2"/>
  <c r="X1181" i="2"/>
  <c r="X2714" i="2"/>
  <c r="X2201" i="2"/>
  <c r="X2932" i="2"/>
  <c r="X3336" i="2"/>
  <c r="X2605" i="2"/>
  <c r="X2491" i="2"/>
  <c r="X3693" i="2"/>
  <c r="X1385" i="2"/>
  <c r="X3232" i="2"/>
  <c r="X3443" i="2"/>
  <c r="X1537" i="2"/>
  <c r="X3410" i="2"/>
  <c r="X4629" i="2"/>
  <c r="X4397" i="2"/>
  <c r="X3909" i="2"/>
  <c r="X2425" i="2"/>
  <c r="X915" i="2"/>
  <c r="X5074" i="2"/>
  <c r="X4743" i="2"/>
  <c r="X3813" i="2"/>
  <c r="X2710" i="2"/>
  <c r="X1298" i="2"/>
  <c r="X3401" i="2"/>
  <c r="X3155" i="2"/>
  <c r="X3627" i="2"/>
  <c r="X4654" i="2"/>
  <c r="X3653" i="2"/>
  <c r="X2840" i="2"/>
  <c r="X2670" i="2"/>
  <c r="X3009" i="2"/>
  <c r="X3567" i="2"/>
  <c r="X3412" i="2"/>
  <c r="X4142" i="2"/>
  <c r="X4798" i="2"/>
  <c r="X4822" i="2"/>
  <c r="X4289" i="2"/>
  <c r="X3154" i="2"/>
  <c r="X942" i="2"/>
  <c r="X3541" i="2"/>
  <c r="X2509" i="2"/>
  <c r="X4883" i="2"/>
  <c r="X5195" i="2"/>
  <c r="X4966" i="2"/>
  <c r="X5134" i="2"/>
  <c r="X3352" i="2"/>
  <c r="X1889" i="2"/>
  <c r="X170" i="2"/>
  <c r="X4233" i="2"/>
  <c r="X5027" i="2"/>
  <c r="X3016" i="2"/>
  <c r="X3025" i="2"/>
  <c r="X2809" i="2"/>
  <c r="X4403" i="2"/>
  <c r="X1651" i="2"/>
  <c r="X3575" i="2"/>
  <c r="X4037" i="2"/>
  <c r="X1254" i="2"/>
  <c r="X2365" i="2"/>
  <c r="X602" i="2"/>
  <c r="X2460" i="2"/>
  <c r="X724" i="2"/>
  <c r="X1560" i="2"/>
  <c r="X1913" i="2"/>
  <c r="X1825" i="2"/>
  <c r="X1377" i="2"/>
  <c r="X817" i="2"/>
  <c r="X1979" i="2"/>
  <c r="X3706" i="2"/>
  <c r="X3510" i="2"/>
  <c r="X3564" i="2"/>
  <c r="X3467" i="2"/>
  <c r="X4690" i="2"/>
  <c r="X3378" i="2"/>
  <c r="X4006" i="2"/>
  <c r="X2801" i="2"/>
  <c r="X2492" i="2"/>
  <c r="X5181" i="2"/>
  <c r="X5087" i="2"/>
  <c r="X1297" i="2"/>
  <c r="X4427" i="2"/>
  <c r="X3128" i="2"/>
  <c r="X3072" i="2"/>
  <c r="X2821" i="2"/>
  <c r="X3534" i="2"/>
  <c r="X3713" i="2"/>
  <c r="X3665" i="2"/>
  <c r="X2673" i="2"/>
  <c r="X4457" i="2"/>
  <c r="X2703" i="2"/>
  <c r="X3894" i="2"/>
  <c r="X4907" i="2"/>
  <c r="X4466" i="2"/>
  <c r="X4001" i="2"/>
  <c r="X3371" i="2"/>
  <c r="X2580" i="2"/>
  <c r="X2851" i="2"/>
  <c r="X3945" i="2"/>
  <c r="X4482" i="2"/>
  <c r="X5051" i="2"/>
  <c r="X5075" i="2"/>
  <c r="X4785" i="2"/>
  <c r="X2835" i="2"/>
  <c r="X3206" i="2"/>
  <c r="X1027" i="2"/>
  <c r="X4089" i="2"/>
  <c r="X5088" i="2"/>
  <c r="X3236" i="2"/>
  <c r="X5219" i="2"/>
  <c r="X3164" i="2"/>
  <c r="X3982" i="2"/>
  <c r="X3486" i="2"/>
  <c r="X2795" i="2"/>
  <c r="X1985" i="2"/>
  <c r="X5232" i="2"/>
  <c r="X2389" i="2"/>
  <c r="X3736" i="2"/>
  <c r="X3668" i="2"/>
  <c r="X2545" i="2"/>
  <c r="X2293" i="2"/>
  <c r="X3816" i="2"/>
  <c r="X4015" i="2"/>
  <c r="X1904" i="2"/>
  <c r="X5331" i="2"/>
  <c r="X3554" i="2"/>
  <c r="X877" i="2"/>
  <c r="X3578" i="2"/>
  <c r="X4793" i="2"/>
  <c r="X4029" i="2"/>
  <c r="X1133" i="2"/>
  <c r="X2582" i="2"/>
  <c r="X3400" i="2"/>
  <c r="X2093" i="2"/>
  <c r="X4198" i="2"/>
  <c r="X4021" i="2"/>
  <c r="X4666" i="2"/>
  <c r="X3879" i="2"/>
  <c r="X3215" i="2"/>
  <c r="X4509" i="2"/>
  <c r="X2866" i="2"/>
  <c r="X2839" i="2"/>
  <c r="X4104" i="2"/>
  <c r="X4325" i="2"/>
  <c r="X2064" i="2"/>
  <c r="X3902" i="2"/>
  <c r="X2732" i="2"/>
  <c r="X4803" i="2"/>
  <c r="X3199" i="2"/>
  <c r="X4412" i="2"/>
  <c r="X4149" i="2"/>
  <c r="X3695" i="2"/>
  <c r="X2155" i="2"/>
  <c r="X2640" i="2"/>
  <c r="X2548" i="2"/>
  <c r="X3825" i="2"/>
  <c r="X3089" i="2"/>
  <c r="X2186" i="2"/>
  <c r="X4304" i="2"/>
  <c r="X3616" i="2"/>
  <c r="X4088" i="2"/>
  <c r="X4338" i="2"/>
  <c r="X2588" i="2"/>
  <c r="X4915" i="2"/>
  <c r="X4263" i="2"/>
  <c r="X3584" i="2"/>
  <c r="X4647" i="2"/>
  <c r="X3405" i="2"/>
  <c r="X4740" i="2"/>
  <c r="X2345" i="2"/>
  <c r="X4924" i="2"/>
  <c r="X4093" i="2"/>
  <c r="X4526" i="2"/>
  <c r="X5341" i="2"/>
  <c r="X2837" i="2"/>
  <c r="X3702" i="2"/>
  <c r="X4894" i="2"/>
  <c r="X3313" i="2"/>
  <c r="X5297" i="2"/>
  <c r="X4665" i="2"/>
  <c r="X3385" i="2"/>
  <c r="X4527" i="2"/>
  <c r="X4669" i="2"/>
  <c r="X5121" i="2"/>
  <c r="X4242" i="2"/>
  <c r="X4950" i="2"/>
  <c r="X1274" i="2"/>
  <c r="X3210" i="2"/>
  <c r="X1246" i="2"/>
  <c r="X1874" i="2"/>
  <c r="X2478" i="2"/>
  <c r="X3111" i="2"/>
  <c r="X4005" i="2"/>
  <c r="X803" i="2"/>
  <c r="X269" i="2"/>
  <c r="X913" i="2"/>
  <c r="X3983" i="2"/>
  <c r="X3103" i="2"/>
  <c r="X3709" i="2"/>
  <c r="X3655" i="2"/>
  <c r="X4943" i="2"/>
  <c r="X3257" i="2"/>
  <c r="X4283" i="2"/>
  <c r="X1592" i="2"/>
  <c r="X3751" i="2"/>
  <c r="X3433" i="2"/>
  <c r="X4011" i="2"/>
  <c r="X3361" i="2"/>
  <c r="X2641" i="2"/>
  <c r="X3587" i="2"/>
  <c r="X1541" i="2"/>
  <c r="X3320" i="2"/>
  <c r="X3260" i="2"/>
  <c r="X4495" i="2"/>
  <c r="X443" i="2"/>
  <c r="X2285" i="2"/>
  <c r="X936" i="2"/>
  <c r="X3268" i="2"/>
  <c r="X4800" i="2"/>
  <c r="X5112" i="2"/>
  <c r="X4678" i="2"/>
  <c r="X5099" i="2"/>
  <c r="X3694" i="2"/>
  <c r="X3291" i="2"/>
  <c r="X1616" i="2"/>
  <c r="X4186" i="2"/>
  <c r="X4739" i="2"/>
  <c r="X4284" i="2"/>
  <c r="X2408" i="2"/>
  <c r="X4990" i="2"/>
  <c r="X4356" i="2"/>
  <c r="X4341" i="2"/>
  <c r="X2240" i="2"/>
  <c r="X3113" i="2"/>
  <c r="X3652" i="2"/>
  <c r="X1658" i="2"/>
  <c r="X5379" i="2"/>
  <c r="X3776" i="2"/>
  <c r="X4259" i="2"/>
  <c r="X3516" i="2"/>
  <c r="X2475" i="2"/>
  <c r="X3019" i="2"/>
  <c r="X4742" i="2"/>
  <c r="X3955" i="2"/>
  <c r="X4475" i="2"/>
  <c r="X4435" i="2"/>
  <c r="X1457" i="2"/>
  <c r="X3630" i="2"/>
  <c r="X3116" i="2"/>
  <c r="X867" i="2"/>
  <c r="X1585" i="2"/>
  <c r="X4987" i="2"/>
  <c r="X3942" i="2"/>
  <c r="X3479" i="2"/>
  <c r="X4040" i="2"/>
  <c r="X4820" i="2"/>
  <c r="X4270" i="2"/>
  <c r="X1981" i="2"/>
  <c r="X2668" i="2"/>
  <c r="X3933" i="2"/>
  <c r="X3133" i="2"/>
  <c r="X4433" i="2"/>
  <c r="X4450" i="2"/>
  <c r="X4919" i="2"/>
  <c r="X2657" i="2"/>
  <c r="X3049" i="2"/>
  <c r="X4714" i="2"/>
  <c r="X1826" i="2"/>
  <c r="X3416" i="2"/>
  <c r="X3593" i="2"/>
  <c r="X3518" i="2"/>
  <c r="X1352" i="2"/>
  <c r="X4577" i="2"/>
  <c r="X3734" i="2"/>
  <c r="X4336" i="2"/>
  <c r="X3750" i="2"/>
  <c r="X3820" i="2"/>
  <c r="X3671" i="2"/>
  <c r="X3936" i="2"/>
  <c r="X2395" i="2"/>
  <c r="X3339" i="2"/>
  <c r="X2473" i="2"/>
  <c r="X3117" i="2"/>
  <c r="X4160" i="2"/>
  <c r="X3834" i="2"/>
  <c r="X4582" i="2"/>
  <c r="X4973" i="2"/>
  <c r="X4078" i="2"/>
  <c r="X4" i="2"/>
  <c r="X4195" i="2"/>
  <c r="X4423" i="2"/>
  <c r="X5421" i="2"/>
  <c r="X4363" i="2"/>
  <c r="X3679" i="2"/>
  <c r="X2618" i="2"/>
  <c r="X3699" i="2"/>
  <c r="X3996" i="2"/>
  <c r="X4472" i="2"/>
  <c r="X4856" i="2"/>
  <c r="X3847" i="2"/>
  <c r="X3779" i="2"/>
  <c r="X4688" i="2"/>
  <c r="X3967" i="2"/>
  <c r="X4381" i="2"/>
  <c r="X4705" i="2"/>
  <c r="X4267" i="2"/>
  <c r="X4870" i="2"/>
  <c r="X1921" i="2"/>
  <c r="X4421" i="2"/>
  <c r="X2728" i="2"/>
  <c r="X5177" i="2"/>
  <c r="X4939" i="2"/>
  <c r="X3535" i="2"/>
  <c r="X1588" i="2"/>
  <c r="X4290" i="2"/>
  <c r="X2699" i="2"/>
  <c r="X2127" i="2"/>
  <c r="X3404" i="2"/>
  <c r="X4306" i="2"/>
  <c r="X5108" i="2"/>
  <c r="X5024" i="2"/>
  <c r="X3033" i="2"/>
  <c r="X3800" i="2"/>
  <c r="X4917" i="2"/>
  <c r="X2437" i="2"/>
  <c r="X2344" i="2"/>
  <c r="X5189" i="2"/>
  <c r="X1839" i="2"/>
  <c r="X3749" i="2"/>
  <c r="X4205" i="2"/>
  <c r="X3471" i="2"/>
  <c r="X3642" i="2"/>
  <c r="X2760" i="2"/>
  <c r="X3500" i="2"/>
  <c r="X3504" i="2"/>
  <c r="X3293" i="2"/>
  <c r="X3772" i="2"/>
  <c r="X3685" i="2"/>
  <c r="X5217" i="2"/>
  <c r="X1529" i="2"/>
  <c r="X3719" i="2"/>
  <c r="X3522" i="2"/>
  <c r="X5475" i="2"/>
  <c r="X4555" i="2"/>
  <c r="X3281" i="2"/>
  <c r="X4414" i="2"/>
  <c r="X1568" i="2"/>
  <c r="X733" i="2"/>
  <c r="X3496" i="2"/>
  <c r="X4810" i="2"/>
  <c r="X3649" i="2"/>
  <c r="X4317" i="2"/>
  <c r="X3574" i="2"/>
  <c r="X3428" i="2"/>
  <c r="X5145" i="2"/>
  <c r="X4505" i="2"/>
  <c r="X3392" i="2"/>
  <c r="X4501" i="2"/>
  <c r="X4438" i="2"/>
  <c r="X5402" i="2"/>
  <c r="X4689" i="2"/>
  <c r="X3493" i="2"/>
  <c r="X5067" i="2"/>
  <c r="X2257" i="2"/>
  <c r="X4311" i="2"/>
  <c r="X3992" i="2"/>
  <c r="X5275" i="2"/>
  <c r="X3000" i="2"/>
  <c r="X4072" i="2"/>
  <c r="X4765" i="2"/>
  <c r="X4357" i="2"/>
  <c r="X5215" i="2"/>
  <c r="X3444" i="2"/>
  <c r="X4580" i="2"/>
  <c r="X4372" i="2"/>
  <c r="X3529" i="2"/>
  <c r="X3859" i="2"/>
  <c r="X4768" i="2"/>
  <c r="X4695" i="2"/>
  <c r="X5187" i="2"/>
  <c r="X4485" i="2"/>
  <c r="X5022" i="2"/>
  <c r="X4461" i="2"/>
  <c r="X4941" i="2"/>
  <c r="X4081" i="2"/>
  <c r="X4590" i="2"/>
  <c r="X5253" i="2"/>
  <c r="X3086" i="2"/>
  <c r="X4837" i="2"/>
  <c r="X5443" i="2"/>
  <c r="X4553" i="2"/>
  <c r="X5065" i="2"/>
  <c r="X3100" i="2"/>
  <c r="X5002" i="2"/>
  <c r="X4489" i="2"/>
  <c r="X1949" i="2"/>
  <c r="X4604" i="2"/>
  <c r="X5035" i="2"/>
  <c r="X4395" i="2"/>
  <c r="X3974" i="2"/>
  <c r="X4750" i="2"/>
  <c r="X5401" i="2"/>
  <c r="X5486" i="2"/>
  <c r="X4546" i="2"/>
  <c r="X3962" i="2"/>
  <c r="X4681" i="2"/>
  <c r="X5307" i="2"/>
  <c r="X4733" i="2"/>
  <c r="X4158" i="2"/>
  <c r="X4347" i="2"/>
  <c r="X4628" i="2"/>
  <c r="X4789" i="2"/>
  <c r="X4735" i="2"/>
  <c r="X3691" i="2"/>
  <c r="X3908" i="2"/>
  <c r="X4677" i="2"/>
  <c r="X5218" i="2"/>
  <c r="X4136" i="2"/>
  <c r="X4323" i="2"/>
  <c r="X5451" i="2"/>
  <c r="X3182" i="2"/>
  <c r="X5396" i="2"/>
  <c r="X2690" i="2"/>
  <c r="X3704" i="2"/>
  <c r="X4661" i="2"/>
  <c r="X4361" i="2"/>
  <c r="X4602" i="2"/>
  <c r="X5417" i="2"/>
  <c r="X4358" i="2"/>
  <c r="X4727" i="2"/>
  <c r="X5304" i="2"/>
  <c r="X4300" i="2"/>
  <c r="X5422" i="2"/>
  <c r="X4717" i="2"/>
  <c r="X4860" i="2"/>
  <c r="X4608" i="2"/>
  <c r="X3448" i="2"/>
  <c r="X5029" i="2"/>
  <c r="X5343" i="2"/>
  <c r="X5176" i="2"/>
  <c r="X3638" i="2"/>
  <c r="X5316" i="2"/>
  <c r="X5408" i="2"/>
  <c r="X5115" i="2"/>
  <c r="X4342" i="2"/>
  <c r="X3483" i="2"/>
  <c r="X3735" i="2"/>
  <c r="X4756" i="2"/>
  <c r="X4554" i="2"/>
  <c r="X4020" i="2"/>
  <c r="X4957" i="2"/>
  <c r="X5487" i="2"/>
  <c r="X4008" i="2"/>
  <c r="X5432" i="2"/>
  <c r="X5047" i="2"/>
  <c r="X5381" i="2"/>
  <c r="X1783" i="2"/>
  <c r="X4626" i="2"/>
  <c r="X3469" i="2"/>
  <c r="X5263" i="2"/>
  <c r="X2216" i="2"/>
  <c r="X2513" i="2"/>
  <c r="X3609" i="2"/>
  <c r="X3153" i="2"/>
  <c r="X5016" i="2"/>
  <c r="X3055" i="2"/>
  <c r="X3205" i="2"/>
  <c r="X4616" i="2"/>
  <c r="X3303" i="2"/>
  <c r="X1494" i="2"/>
  <c r="X5122" i="2"/>
  <c r="X4197" i="2"/>
  <c r="X2662" i="2"/>
  <c r="X5233" i="2"/>
  <c r="X3279" i="2"/>
  <c r="X3458" i="2"/>
  <c r="X3710" i="2"/>
  <c r="X3793" i="2"/>
  <c r="X3421" i="2"/>
  <c r="X3463" i="2"/>
  <c r="X4925" i="2"/>
  <c r="X2717" i="2"/>
  <c r="X2786" i="2"/>
  <c r="X4206" i="2"/>
  <c r="X2633" i="2"/>
  <c r="X2827" i="2"/>
  <c r="X2263" i="2"/>
  <c r="X3960" i="2"/>
  <c r="X3552" i="2"/>
  <c r="X5261" i="2"/>
  <c r="X3783" i="2"/>
  <c r="X3817" i="2"/>
  <c r="X1693" i="2"/>
  <c r="X1124" i="2"/>
  <c r="X2378" i="2"/>
  <c r="X4190" i="2"/>
  <c r="X5063" i="2"/>
  <c r="X4108" i="2"/>
  <c r="X3221" i="2"/>
  <c r="X979" i="2"/>
  <c r="X4469" i="2"/>
  <c r="X3224" i="2"/>
  <c r="X3558" i="2"/>
  <c r="X3544" i="2"/>
  <c r="X5239" i="2"/>
  <c r="X5056" i="2"/>
  <c r="X4110" i="2"/>
  <c r="X4723" i="2"/>
  <c r="X4749" i="2"/>
  <c r="X4076" i="2"/>
  <c r="X2981" i="2"/>
  <c r="X4099" i="2"/>
  <c r="X4788" i="2"/>
  <c r="X4528" i="2"/>
  <c r="X2692" i="2"/>
  <c r="X5283" i="2"/>
  <c r="X4085" i="2"/>
  <c r="X4274" i="2"/>
  <c r="X3760" i="2"/>
  <c r="X5077" i="2"/>
  <c r="X1692" i="2"/>
  <c r="X5137" i="2"/>
  <c r="X4127" i="2"/>
  <c r="X5153" i="2"/>
  <c r="X3481" i="2"/>
  <c r="X78" i="2"/>
  <c r="X2555" i="2"/>
  <c r="X3344" i="2"/>
  <c r="X2838" i="2"/>
  <c r="X3188" i="2"/>
  <c r="X3092" i="2"/>
  <c r="X3393" i="2"/>
  <c r="X565" i="2"/>
  <c r="X3990" i="2"/>
  <c r="X2833" i="2"/>
  <c r="X1526" i="2"/>
  <c r="X4009" i="2"/>
  <c r="X2341" i="2"/>
  <c r="X3112" i="2"/>
  <c r="X3961" i="2"/>
  <c r="X1640" i="2"/>
  <c r="X1277" i="2"/>
  <c r="X3365" i="2"/>
  <c r="X2443" i="2"/>
  <c r="X3613" i="2"/>
  <c r="X4556" i="2"/>
  <c r="X3618" i="2"/>
  <c r="X3449" i="2"/>
  <c r="X3596" i="2"/>
  <c r="X3662" i="2"/>
  <c r="X2132" i="2"/>
  <c r="X4167" i="2"/>
  <c r="X2500" i="2"/>
  <c r="X2812" i="2"/>
  <c r="X3666" i="2"/>
  <c r="X2872" i="2"/>
  <c r="X5210" i="2"/>
  <c r="X829" i="2"/>
  <c r="X731" i="2"/>
  <c r="X1945" i="2"/>
  <c r="X21" i="2"/>
  <c r="X3796" i="2"/>
  <c r="X4523" i="2"/>
  <c r="X4228" i="2"/>
  <c r="X4611" i="2"/>
  <c r="X4567" i="2"/>
  <c r="X2978" i="2"/>
  <c r="X5186" i="2"/>
  <c r="X5048" i="2"/>
  <c r="X4123" i="2"/>
  <c r="X4747" i="2"/>
  <c r="X4745" i="2"/>
  <c r="X5428" i="2"/>
  <c r="X5496" i="2"/>
  <c r="X3969" i="2"/>
  <c r="X2979" i="2"/>
  <c r="X2366" i="2"/>
  <c r="X3728" i="2"/>
  <c r="X4368" i="2"/>
  <c r="X4157" i="2"/>
  <c r="X4297" i="2"/>
  <c r="X3828" i="2"/>
  <c r="X2804" i="2"/>
  <c r="X3080" i="2"/>
  <c r="X2897" i="2"/>
  <c r="X3511" i="2"/>
  <c r="X2645" i="2"/>
  <c r="X2988" i="2"/>
  <c r="X2870" i="2"/>
  <c r="X3764" i="2"/>
  <c r="X4185" i="2"/>
  <c r="X4337" i="2"/>
  <c r="X5247" i="2"/>
  <c r="X2231" i="2"/>
  <c r="X4404" i="2"/>
  <c r="X891" i="2"/>
  <c r="X4192" i="2"/>
  <c r="X2009" i="2"/>
  <c r="X3591" i="2"/>
  <c r="X3218" i="2"/>
  <c r="X3985" i="2"/>
  <c r="X3434" i="2"/>
  <c r="X3648" i="2"/>
  <c r="X3656" i="2"/>
  <c r="X1189" i="2"/>
  <c r="X4082" i="2"/>
  <c r="X267" i="2"/>
  <c r="X4725" i="2"/>
  <c r="X3628" i="2"/>
  <c r="X2807" i="2"/>
  <c r="X3752" i="2"/>
  <c r="X3550" i="2"/>
  <c r="X3454" i="2"/>
  <c r="X2071" i="2"/>
  <c r="X4864" i="2"/>
  <c r="X1038" i="2"/>
  <c r="X3122" i="2"/>
  <c r="X5061" i="2"/>
  <c r="X2905" i="2"/>
  <c r="X3022" i="2"/>
  <c r="X5382" i="2"/>
  <c r="X2415" i="2"/>
  <c r="X3893" i="2"/>
  <c r="X4493" i="2"/>
  <c r="X4038" i="2"/>
  <c r="X2890" i="2"/>
  <c r="X2860" i="2"/>
  <c r="X2359" i="2"/>
  <c r="X4625" i="2"/>
  <c r="X4286" i="2"/>
  <c r="X2878" i="2"/>
  <c r="X1538" i="2"/>
  <c r="X2455" i="2"/>
  <c r="X3341" i="2"/>
  <c r="X3464" i="2"/>
  <c r="X4937" i="2"/>
  <c r="X3551" i="2"/>
  <c r="X2489" i="2"/>
  <c r="X3455" i="2"/>
  <c r="X3915" i="2"/>
  <c r="X2935" i="2"/>
  <c r="X4062" i="2"/>
  <c r="X3178" i="2"/>
  <c r="X3730" i="2"/>
  <c r="X3158" i="2"/>
  <c r="X4721" i="2"/>
  <c r="X4596" i="2"/>
  <c r="X5202" i="2"/>
  <c r="X5068" i="2"/>
  <c r="X2653" i="2"/>
  <c r="X3422" i="2"/>
  <c r="X5209" i="2"/>
  <c r="X2648" i="2"/>
  <c r="X2441" i="2"/>
  <c r="X5100" i="2"/>
  <c r="X4815" i="2"/>
  <c r="X5140" i="2"/>
  <c r="X3986" i="2"/>
  <c r="X3377" i="2"/>
  <c r="X3547" i="2"/>
  <c r="X27" i="2"/>
  <c r="X4704" i="2"/>
  <c r="X3921" i="2"/>
  <c r="X5183" i="2"/>
  <c r="X3683" i="2"/>
  <c r="X3657" i="2"/>
  <c r="X4106" i="2"/>
  <c r="X3383" i="2"/>
  <c r="X3461" i="2"/>
  <c r="X3132" i="2"/>
  <c r="X1309" i="2"/>
  <c r="X3235" i="2"/>
  <c r="X3065" i="2"/>
  <c r="X4003" i="2"/>
  <c r="X2672" i="2"/>
  <c r="X2317" i="2"/>
  <c r="X2052" i="2"/>
  <c r="X4329" i="2"/>
  <c r="X3105" i="2"/>
  <c r="X4309" i="2"/>
  <c r="X4388" i="2"/>
  <c r="X2524" i="2"/>
  <c r="X3622" i="2"/>
  <c r="X3379" i="2"/>
  <c r="X4324" i="2"/>
  <c r="X4570" i="2"/>
  <c r="X2512" i="2"/>
  <c r="X2907" i="2"/>
  <c r="X3211" i="2"/>
  <c r="X3280" i="2"/>
  <c r="X4439" i="2"/>
  <c r="X3937" i="2"/>
  <c r="X3220" i="2"/>
  <c r="X3898" i="2"/>
  <c r="X4787" i="2"/>
  <c r="X2847" i="2"/>
  <c r="X3686" i="2"/>
  <c r="X4000" i="2"/>
  <c r="X3864" i="2"/>
  <c r="X1398" i="2"/>
  <c r="X5157" i="2"/>
  <c r="X4637" i="2"/>
  <c r="X1903" i="2"/>
  <c r="X2572" i="2"/>
  <c r="X2249" i="2"/>
  <c r="X2624" i="2"/>
  <c r="X2700" i="2"/>
  <c r="X4460" i="2"/>
  <c r="X4679" i="2"/>
  <c r="X3137" i="2"/>
  <c r="X4145" i="2"/>
  <c r="X4203" i="2"/>
  <c r="X3932" i="2"/>
  <c r="X4823" i="2"/>
  <c r="X2198" i="2"/>
  <c r="X4174" i="2"/>
  <c r="X2117" i="2"/>
  <c r="X3367" i="2"/>
  <c r="X2547" i="2"/>
  <c r="X3725" i="2"/>
  <c r="X648" i="2"/>
  <c r="X2108" i="2"/>
  <c r="X2867" i="2"/>
  <c r="X4607" i="2"/>
  <c r="X3774" i="2"/>
  <c r="X5053" i="2"/>
  <c r="X3389" i="2"/>
  <c r="X4248" i="2"/>
  <c r="X3175" i="2"/>
  <c r="X4496" i="2"/>
  <c r="X5237" i="2"/>
  <c r="X5296" i="2"/>
  <c r="X4561" i="2"/>
  <c r="X4237" i="2"/>
  <c r="X5131" i="2"/>
  <c r="X5429" i="2"/>
  <c r="X4180" i="2"/>
  <c r="X5477" i="2"/>
  <c r="X5138" i="2"/>
  <c r="X5383" i="2"/>
  <c r="X3797" i="2"/>
  <c r="X5031" i="2"/>
  <c r="X2779" i="2"/>
  <c r="X4986" i="2"/>
  <c r="X5080" i="2"/>
  <c r="X4424" i="2"/>
  <c r="X4507" i="2"/>
  <c r="X5147" i="2"/>
  <c r="X2783" i="2"/>
  <c r="X4801" i="2"/>
  <c r="X4559" i="2"/>
  <c r="X3604" i="2"/>
  <c r="X4969" i="2"/>
  <c r="X5280" i="2"/>
  <c r="X4712" i="2"/>
  <c r="X4898" i="2"/>
  <c r="X4959" i="2"/>
  <c r="X4227" i="2"/>
  <c r="X4953" i="2"/>
  <c r="X4708" i="2"/>
  <c r="X5409" i="2"/>
  <c r="X4172" i="2"/>
  <c r="X5342" i="2"/>
  <c r="X4851" i="2"/>
  <c r="X3952" i="2"/>
  <c r="X3889" i="2"/>
  <c r="X5397" i="2"/>
  <c r="X5207" i="2"/>
  <c r="X2264" i="2"/>
  <c r="X5052" i="2"/>
  <c r="X3506" i="2"/>
  <c r="X4335" i="2"/>
  <c r="X4396" i="2"/>
  <c r="X3884" i="2"/>
  <c r="X3868" i="2"/>
  <c r="X4557" i="2"/>
  <c r="X4502" i="2"/>
  <c r="X2501" i="2"/>
  <c r="X5415" i="2"/>
  <c r="X4533" i="2"/>
  <c r="X4974" i="2"/>
  <c r="X4503" i="2"/>
  <c r="X4565" i="2"/>
  <c r="X4862" i="2"/>
  <c r="X5365" i="2"/>
  <c r="X5252" i="2"/>
  <c r="X5167" i="2"/>
  <c r="X3944" i="2"/>
  <c r="X4655" i="2"/>
  <c r="X4207" i="2"/>
  <c r="X4926" i="2"/>
  <c r="X4362" i="2"/>
  <c r="X5165" i="2"/>
  <c r="X4579" i="2"/>
  <c r="X2065" i="2"/>
  <c r="X4876" i="2"/>
  <c r="X5034" i="2"/>
  <c r="X5485" i="2"/>
  <c r="X5201" i="2"/>
  <c r="X4105" i="2"/>
  <c r="X5439" i="2"/>
  <c r="X2636" i="2"/>
  <c r="X4226" i="2"/>
  <c r="X4111" i="2"/>
  <c r="X5366" i="2"/>
  <c r="X4170" i="2"/>
  <c r="X4892" i="2"/>
  <c r="X4477" i="2"/>
  <c r="X3241" i="2"/>
  <c r="X4863" i="2"/>
  <c r="X4965" i="2"/>
  <c r="X4525" i="2"/>
  <c r="X5400" i="2"/>
  <c r="X5212" i="2"/>
  <c r="X5230" i="2"/>
  <c r="X5005" i="2"/>
  <c r="X5221" i="2"/>
  <c r="X2300" i="2"/>
  <c r="X3718" i="2"/>
  <c r="X668" i="2"/>
  <c r="X4218" i="2"/>
  <c r="X5038" i="2"/>
  <c r="X4627" i="2"/>
  <c r="X5336" i="2"/>
  <c r="X5387" i="2"/>
  <c r="X5303" i="2"/>
  <c r="X2252" i="2"/>
  <c r="X5149" i="2"/>
  <c r="X5226" i="2"/>
  <c r="X2564" i="2"/>
  <c r="X4896" i="2"/>
  <c r="X4621" i="2"/>
  <c r="X4537" i="2"/>
  <c r="X5453" i="2"/>
  <c r="X5223" i="2"/>
  <c r="X4618" i="2"/>
  <c r="X641" i="2"/>
  <c r="X4370" i="2"/>
  <c r="X4169" i="2"/>
  <c r="X3858" i="2"/>
  <c r="X1141" i="2"/>
  <c r="X4175" i="2"/>
  <c r="X4736" i="2"/>
  <c r="X3364" i="2"/>
  <c r="X4042" i="2"/>
  <c r="X4351" i="2"/>
  <c r="X3637" i="2"/>
  <c r="X3598" i="2"/>
  <c r="X3295" i="2"/>
  <c r="X3470" i="2"/>
  <c r="X3300" i="2"/>
  <c r="X3217" i="2"/>
  <c r="X5205" i="2"/>
  <c r="X3248" i="2"/>
  <c r="X4481" i="2"/>
  <c r="X5357" i="2"/>
  <c r="X1753" i="2"/>
  <c r="X3131" i="2"/>
  <c r="X4713" i="2"/>
  <c r="X4522" i="2"/>
  <c r="X4394" i="2"/>
  <c r="X3255" i="2"/>
  <c r="X3073" i="2"/>
  <c r="X2737" i="2"/>
  <c r="X2115" i="2"/>
  <c r="X3836" i="2"/>
  <c r="X4308" i="2"/>
  <c r="X4967" i="2"/>
  <c r="X2814" i="2"/>
  <c r="X3123" i="2"/>
  <c r="X3148" i="2"/>
  <c r="X2792" i="2"/>
  <c r="X4124" i="2"/>
  <c r="X2899" i="2"/>
  <c r="X1047" i="2"/>
  <c r="X3737" i="2"/>
  <c r="X3269" i="2"/>
  <c r="X3157" i="2"/>
  <c r="X3485" i="2"/>
  <c r="X3926" i="2"/>
  <c r="X4770" i="2"/>
  <c r="X4345" i="2"/>
  <c r="X5467" i="2"/>
  <c r="X4101" i="2"/>
  <c r="X3957" i="2"/>
  <c r="X4484" i="2"/>
  <c r="X3102" i="2"/>
  <c r="X4585" i="2"/>
  <c r="X4609" i="2"/>
  <c r="X5478" i="2"/>
  <c r="X4884" i="2"/>
  <c r="X1539" i="2"/>
  <c r="X4576" i="2"/>
  <c r="X3031" i="2"/>
  <c r="X3572" i="2"/>
  <c r="X4196" i="2"/>
  <c r="X2924" i="2"/>
  <c r="X351" i="2"/>
  <c r="X4764" i="2"/>
  <c r="X4697" i="2"/>
  <c r="X5359" i="2"/>
  <c r="X2923" i="2"/>
  <c r="X3013" i="2"/>
  <c r="X3845" i="2"/>
  <c r="X5470" i="2"/>
  <c r="X5098" i="2"/>
  <c r="X3296" i="2"/>
  <c r="X4066" i="2"/>
  <c r="X4999" i="2"/>
  <c r="X4899" i="2"/>
  <c r="X4120" i="2"/>
  <c r="X4279" i="2"/>
  <c r="X5262" i="2"/>
  <c r="X5276" i="2"/>
  <c r="X5384" i="2"/>
  <c r="X3420" i="2"/>
  <c r="X5097" i="2"/>
  <c r="X3566" i="2"/>
  <c r="X4316" i="2"/>
  <c r="X5279" i="2"/>
  <c r="X4715" i="2"/>
  <c r="X5082" i="2"/>
  <c r="X5458" i="2"/>
  <c r="X4985" i="2"/>
  <c r="X4660" i="2"/>
  <c r="X4895" i="2"/>
  <c r="X3010" i="2"/>
  <c r="X4738" i="2"/>
  <c r="X4479" i="2"/>
  <c r="X3603" i="2"/>
  <c r="X5420" i="2"/>
  <c r="X5394" i="2"/>
  <c r="X1633" i="2"/>
  <c r="X4132" i="2"/>
  <c r="X2444" i="2"/>
  <c r="X1214" i="2"/>
  <c r="X3425" i="2"/>
  <c r="X3589" i="2"/>
  <c r="X4518" i="2"/>
  <c r="X5290" i="2"/>
  <c r="X5154" i="2"/>
  <c r="X4874" i="2"/>
  <c r="X3700" i="2"/>
  <c r="X5377" i="2"/>
  <c r="X5362" i="2"/>
  <c r="X5414" i="2"/>
  <c r="X4799" i="2"/>
  <c r="X4453" i="2"/>
  <c r="X5174" i="2"/>
  <c r="X5344" i="2"/>
  <c r="X4675" i="2"/>
  <c r="X4867" i="2"/>
  <c r="X4606" i="2"/>
  <c r="X5125" i="2"/>
  <c r="X5264" i="2"/>
  <c r="X5416" i="2"/>
  <c r="X3588" i="2"/>
  <c r="X2931" i="2"/>
  <c r="X5170" i="2"/>
  <c r="X4977" i="2"/>
  <c r="X5349" i="2"/>
  <c r="X4194" i="2"/>
  <c r="X290" i="2"/>
  <c r="X4667" i="2"/>
  <c r="X2200" i="2"/>
  <c r="X3136" i="2"/>
  <c r="X1507" i="2"/>
  <c r="X3363" i="2"/>
  <c r="X2184" i="2"/>
  <c r="X3897" i="2"/>
  <c r="X1768" i="2"/>
  <c r="X5464" i="2"/>
  <c r="X3971" i="2"/>
  <c r="X3875" i="2"/>
  <c r="X3818" i="2"/>
  <c r="X4440" i="2"/>
  <c r="X1862" i="2"/>
  <c r="X4902" i="2"/>
  <c r="X3494" i="2"/>
  <c r="X3543" i="2"/>
  <c r="X2716" i="2"/>
  <c r="X4354" i="2"/>
  <c r="X1789" i="2"/>
  <c r="X2691" i="2"/>
  <c r="X4918" i="2"/>
  <c r="X4775" i="2"/>
  <c r="X5069" i="2"/>
  <c r="X2753" i="2"/>
  <c r="X3563" i="2"/>
  <c r="X4181" i="2"/>
  <c r="X4857" i="2"/>
  <c r="X2417" i="2"/>
  <c r="X3353" i="2"/>
  <c r="X1712" i="2"/>
  <c r="X2656" i="2"/>
  <c r="X2461" i="2"/>
  <c r="X3681" i="2"/>
  <c r="X4084" i="2"/>
  <c r="X3472" i="2"/>
  <c r="X4013" i="2"/>
  <c r="X1517" i="2"/>
  <c r="X3093" i="2"/>
  <c r="X745" i="2"/>
  <c r="X4236" i="2"/>
  <c r="X4835" i="2"/>
  <c r="X5444" i="2"/>
  <c r="X4135" i="2"/>
  <c r="X5380" i="2"/>
  <c r="X2424" i="2"/>
  <c r="X5488" i="2"/>
  <c r="X3773" i="2"/>
  <c r="X4446" i="2"/>
  <c r="X5208" i="2"/>
  <c r="X5447" i="2"/>
  <c r="X4352" i="2"/>
  <c r="X5471" i="2"/>
  <c r="X2777" i="2"/>
  <c r="X5064" i="2"/>
  <c r="X4107" i="2"/>
  <c r="X3595" i="2"/>
  <c r="X4442" i="2"/>
  <c r="X5188" i="2"/>
  <c r="X1760" i="2"/>
  <c r="X3934" i="2"/>
  <c r="X4254" i="2"/>
  <c r="X4722" i="2"/>
  <c r="X4542" i="2"/>
  <c r="X4360" i="2"/>
  <c r="X3173" i="2"/>
  <c r="X4014" i="2"/>
  <c r="X4571" i="2"/>
  <c r="X4888" i="2"/>
  <c r="X3819" i="2"/>
  <c r="X3738" i="2"/>
  <c r="X5433" i="2"/>
  <c r="X4268" i="2"/>
  <c r="X4841" i="2"/>
  <c r="X4960" i="2"/>
  <c r="X4767" i="2"/>
  <c r="X4795" i="2"/>
  <c r="X4340" i="2"/>
  <c r="X3781" i="2"/>
  <c r="X2948" i="2"/>
  <c r="X4840" i="2"/>
  <c r="X3978" i="2"/>
  <c r="X3452" i="2"/>
  <c r="X4658" i="2"/>
  <c r="X5497" i="2"/>
  <c r="X4873" i="2"/>
  <c r="X4970" i="2"/>
  <c r="X3870" i="2"/>
  <c r="X4536" i="2"/>
  <c r="X4211" i="2"/>
  <c r="X4991" i="2"/>
  <c r="X5083" i="2"/>
  <c r="X4709" i="2"/>
  <c r="X5269" i="2"/>
  <c r="X4951" i="2"/>
  <c r="X4422" i="2"/>
  <c r="X5472" i="2"/>
  <c r="X4419" i="2"/>
  <c r="X1915" i="2"/>
  <c r="X4842" i="2"/>
  <c r="X4961" i="2"/>
  <c r="X3577" i="2"/>
  <c r="X5312" i="2"/>
  <c r="X4663" i="2"/>
  <c r="X4171" i="2"/>
  <c r="X5214" i="2"/>
  <c r="X4934" i="2"/>
  <c r="X5340" i="2"/>
  <c r="X3270" i="2"/>
  <c r="X3771" i="2"/>
  <c r="X2179" i="2"/>
  <c r="X4766" i="2"/>
  <c r="X3973" i="2"/>
  <c r="X5358" i="2"/>
  <c r="X5375" i="2"/>
  <c r="X4880" i="2"/>
  <c r="X3848" i="2"/>
  <c r="X4239" i="2"/>
  <c r="X5459" i="2"/>
  <c r="X3766" i="2"/>
  <c r="X4452" i="2"/>
  <c r="X3368" i="2"/>
  <c r="X4147" i="2"/>
  <c r="X5319" i="2"/>
  <c r="X1590" i="2"/>
  <c r="X5373" i="2"/>
  <c r="X2211" i="2"/>
  <c r="X4531" i="2"/>
  <c r="X1380" i="2"/>
  <c r="X4643" i="2"/>
  <c r="X2161" i="2"/>
  <c r="X3999" i="2"/>
  <c r="X4277" i="2"/>
  <c r="X4053" i="2"/>
  <c r="X2162" i="2"/>
  <c r="X4988" i="2"/>
  <c r="X1909" i="2"/>
  <c r="X4116" i="2"/>
  <c r="X3007" i="2"/>
  <c r="X3460" i="2"/>
  <c r="X3074" i="2"/>
  <c r="X2294" i="2"/>
  <c r="X3901" i="2"/>
  <c r="X1813" i="2"/>
  <c r="X2983" i="2"/>
  <c r="X1409" i="2"/>
  <c r="X3474" i="2"/>
  <c r="X3789" i="2"/>
  <c r="X4155" i="2"/>
  <c r="X4980" i="2"/>
  <c r="X2638" i="2"/>
  <c r="X2342" i="2"/>
  <c r="X3804" i="2"/>
  <c r="X2798" i="2"/>
  <c r="X2749" i="2"/>
  <c r="X4447" i="2"/>
  <c r="X3855" i="2"/>
  <c r="X2744" i="2"/>
  <c r="X3707" i="2"/>
  <c r="X4077" i="2"/>
  <c r="X1158" i="2"/>
  <c r="X4413" i="2"/>
  <c r="X2119" i="2"/>
  <c r="X4653" i="2"/>
  <c r="X1028" i="2"/>
  <c r="X2918" i="2"/>
  <c r="X1670" i="2"/>
  <c r="X627" i="2"/>
  <c r="X3536" i="2"/>
  <c r="X5321" i="2"/>
  <c r="X5330" i="2"/>
  <c r="X4622" i="2"/>
  <c r="X4993" i="2"/>
  <c r="X4465" i="2"/>
  <c r="X4521" i="2"/>
  <c r="X5258" i="2"/>
  <c r="X5267" i="2"/>
  <c r="X4694" i="2"/>
  <c r="X4125" i="2"/>
  <c r="X4568" i="2"/>
  <c r="X4552" i="2"/>
  <c r="X3740" i="2"/>
  <c r="X5155" i="2"/>
  <c r="X4830" i="2"/>
  <c r="X4578" i="2"/>
  <c r="X4156" i="2"/>
  <c r="X4408" i="2"/>
  <c r="X2427" i="2"/>
  <c r="X1757" i="2"/>
  <c r="X3754" i="2"/>
  <c r="X4848" i="2"/>
  <c r="X2081" i="2"/>
  <c r="X4432" i="2"/>
  <c r="X4978" i="2"/>
  <c r="X3026" i="2"/>
  <c r="X3432" i="2"/>
  <c r="X5136" i="2"/>
  <c r="X3063" i="2"/>
  <c r="X2597" i="2"/>
  <c r="X4548" i="2"/>
  <c r="X3895" i="2"/>
  <c r="X2030" i="2"/>
  <c r="X2612" i="2"/>
  <c r="X4781" i="2"/>
  <c r="X1709" i="2"/>
  <c r="X3490" i="2"/>
  <c r="X2927" i="2"/>
  <c r="X853" i="2"/>
  <c r="X4030" i="2"/>
  <c r="X1685" i="2"/>
  <c r="X3326" i="2"/>
  <c r="X4187" i="2"/>
  <c r="X2056" i="2"/>
  <c r="X3238" i="2"/>
  <c r="X1744" i="2"/>
  <c r="X3643" i="2"/>
  <c r="X5124" i="2"/>
  <c r="X4288" i="2"/>
  <c r="X3331" i="2"/>
  <c r="X1335" i="2"/>
  <c r="X3085" i="2"/>
  <c r="X3161" i="2"/>
  <c r="X3929" i="2"/>
  <c r="X4100" i="2"/>
  <c r="X4858" i="2"/>
  <c r="X2800" i="2"/>
  <c r="X1868" i="2"/>
  <c r="X3292" i="2"/>
  <c r="X3310" i="2"/>
  <c r="X4819" i="2"/>
  <c r="X2549" i="2"/>
  <c r="X5389" i="2"/>
  <c r="X5036" i="2"/>
  <c r="X4753" i="2"/>
  <c r="X1908" i="2"/>
  <c r="X4726" i="2"/>
  <c r="X3439" i="2"/>
  <c r="X640" i="2"/>
  <c r="X3322" i="2"/>
  <c r="X3644" i="2"/>
  <c r="X3839" i="2"/>
  <c r="X4061" i="2"/>
  <c r="X4784" i="2"/>
  <c r="X4168" i="2"/>
  <c r="X2954" i="2"/>
  <c r="X4130" i="2"/>
  <c r="X4792" i="2"/>
  <c r="X3979" i="2"/>
  <c r="X5014" i="2"/>
  <c r="X5454" i="2"/>
  <c r="X5236" i="2"/>
  <c r="X4144" i="2"/>
  <c r="X3927" i="2"/>
  <c r="X4303" i="2"/>
  <c r="X4912" i="2"/>
  <c r="X4871" i="2"/>
  <c r="X2407" i="2"/>
  <c r="X3964" i="2"/>
  <c r="X4474" i="2"/>
  <c r="X3053" i="2"/>
  <c r="X5309" i="2"/>
  <c r="X4443" i="2"/>
  <c r="X3532" i="2"/>
  <c r="X5143" i="2"/>
  <c r="X4744" i="2"/>
  <c r="X2989" i="2"/>
  <c r="X4428" i="2"/>
  <c r="X4064" i="2"/>
  <c r="X5120" i="2"/>
  <c r="X5334" i="2"/>
  <c r="X4364" i="2"/>
  <c r="X5348" i="2"/>
  <c r="X4382" i="2"/>
  <c r="X4982" i="2"/>
  <c r="X5337" i="2"/>
  <c r="X4383" i="2"/>
  <c r="X2499" i="2"/>
  <c r="X5241" i="2"/>
  <c r="X3846" i="2"/>
  <c r="X4878" i="2"/>
  <c r="X5291" i="2"/>
  <c r="X3757" i="2"/>
  <c r="X5292" i="2"/>
  <c r="X4074" i="2"/>
  <c r="X4291" i="2"/>
  <c r="X4232" i="2"/>
  <c r="X3337" i="2"/>
  <c r="X3798" i="2"/>
  <c r="X3245" i="2"/>
  <c r="X4700" i="2"/>
  <c r="X4179" i="2"/>
  <c r="X5042" i="2"/>
  <c r="X5286" i="2"/>
  <c r="X4087" i="2"/>
  <c r="X5007" i="2"/>
  <c r="X4636" i="2"/>
  <c r="X4151" i="2"/>
  <c r="X3230" i="2"/>
  <c r="X722" i="2"/>
  <c r="X5033" i="2"/>
  <c r="X5222" i="2"/>
  <c r="X4748" i="2"/>
  <c r="X3903" i="2"/>
  <c r="X4972" i="2"/>
  <c r="X4063" i="2"/>
  <c r="X5127" i="2"/>
  <c r="X4760" i="2"/>
  <c r="X3853" i="2"/>
  <c r="X3916" i="2"/>
  <c r="X4541" i="2"/>
  <c r="X4436" i="2"/>
  <c r="X3650" i="2"/>
  <c r="X4129" i="2"/>
  <c r="X4983" i="2"/>
  <c r="X3540" i="2"/>
  <c r="X3542" i="2"/>
  <c r="X3487" i="2"/>
  <c r="X2453" i="2"/>
  <c r="X4065" i="2"/>
  <c r="X3505" i="2"/>
  <c r="X4702" i="2"/>
  <c r="X1971" i="2"/>
  <c r="X2090" i="2"/>
  <c r="X2585" i="2"/>
  <c r="X4282" i="2"/>
  <c r="X4463" i="2"/>
  <c r="X2971" i="2"/>
  <c r="X4328" i="2"/>
  <c r="X4260" i="2"/>
  <c r="X3646" i="2"/>
  <c r="X4504" i="2"/>
  <c r="X2321" i="2"/>
  <c r="X4245" i="2"/>
  <c r="X4146" i="2"/>
  <c r="X3017" i="2"/>
  <c r="X219" i="2"/>
  <c r="X2609" i="2"/>
  <c r="X5254" i="2"/>
  <c r="X3601" i="2"/>
  <c r="X2494" i="2"/>
  <c r="X2869" i="2"/>
  <c r="X2105" i="2"/>
  <c r="X4400" i="2"/>
  <c r="X4963" i="2"/>
  <c r="X5213" i="2"/>
  <c r="X4173" i="2"/>
  <c r="X3402" i="2"/>
  <c r="X2320" i="2"/>
  <c r="X3482" i="2"/>
  <c r="X4605" i="2"/>
  <c r="X4716" i="2"/>
  <c r="X2884" i="2"/>
  <c r="X3185" i="2"/>
  <c r="X2990" i="2"/>
  <c r="X3899" i="2"/>
  <c r="X2943" i="2"/>
  <c r="X1524" i="2"/>
  <c r="X5335" i="2"/>
  <c r="X4906" i="2"/>
  <c r="X4240" i="2"/>
  <c r="X4141" i="2"/>
  <c r="X3436" i="2"/>
  <c r="X4979" i="2"/>
  <c r="X4854" i="2"/>
  <c r="X4693" i="2"/>
  <c r="X4928" i="2"/>
  <c r="X4782" i="2"/>
  <c r="X2731" i="2"/>
  <c r="X5123" i="2"/>
  <c r="X5494" i="2"/>
  <c r="X4875" i="2"/>
  <c r="X4699" i="2"/>
  <c r="X4650" i="2"/>
  <c r="X5498" i="2"/>
  <c r="X4954" i="2"/>
  <c r="X2120" i="2"/>
  <c r="X3147" i="2"/>
  <c r="X5305" i="2"/>
  <c r="X5351" i="2"/>
  <c r="X5078" i="2"/>
  <c r="X4958" i="2"/>
  <c r="X4384" i="2"/>
  <c r="X5159" i="2"/>
  <c r="X3676" i="2"/>
  <c r="X386" i="2"/>
  <c r="X5203" i="2"/>
  <c r="X5345" i="2"/>
  <c r="X4589" i="2"/>
  <c r="X5289" i="2"/>
  <c r="X5091" i="2"/>
  <c r="X3687" i="2"/>
  <c r="X5423" i="2"/>
  <c r="X2126" i="2"/>
  <c r="X5225" i="2"/>
  <c r="X4673" i="2"/>
  <c r="X2141" i="2"/>
  <c r="X4868" i="2"/>
  <c r="X3805" i="2"/>
  <c r="X5058" i="2"/>
  <c r="X4516" i="2"/>
  <c r="X5128" i="2"/>
  <c r="X4916" i="2"/>
  <c r="X4964" i="2"/>
  <c r="X3038" i="2"/>
  <c r="X3580" i="2"/>
  <c r="X5089" i="2"/>
  <c r="X5050" i="2"/>
  <c r="X3872" i="2"/>
  <c r="X5440" i="2"/>
  <c r="X4486" i="2"/>
  <c r="X5118" i="2"/>
  <c r="X5274" i="2"/>
  <c r="X5298" i="2"/>
  <c r="X3473" i="2"/>
  <c r="X4517" i="2"/>
  <c r="X4073" i="2"/>
  <c r="X4273" i="2"/>
  <c r="X5270" i="2"/>
  <c r="X5473" i="2"/>
  <c r="X3152" i="2"/>
  <c r="X5103" i="2"/>
  <c r="X5483" i="2"/>
  <c r="X5179" i="2"/>
  <c r="X3579" i="2"/>
  <c r="X4046" i="2"/>
  <c r="X4054" i="2"/>
  <c r="X5071" i="2"/>
  <c r="X4818" i="2"/>
  <c r="X5268" i="2"/>
  <c r="X3930" i="2"/>
  <c r="X5119" i="2"/>
  <c r="X4398" i="2"/>
  <c r="X4825" i="2"/>
  <c r="X5314" i="2"/>
  <c r="X5500" i="2"/>
  <c r="X4350" i="2"/>
  <c r="X4010" i="2"/>
  <c r="X4498" i="2"/>
  <c r="X5194" i="2"/>
  <c r="X4638" i="2"/>
  <c r="X5000" i="2"/>
  <c r="X1433" i="2"/>
  <c r="X2813" i="2"/>
  <c r="X2114" i="2"/>
  <c r="X4612" i="2"/>
  <c r="X4662" i="2"/>
  <c r="X5104" i="2"/>
  <c r="X4777" i="2"/>
  <c r="X5427" i="2"/>
  <c r="X2660" i="2"/>
  <c r="X3475" i="2"/>
  <c r="X4178" i="2"/>
  <c r="X5046" i="2"/>
  <c r="X4861" i="2"/>
  <c r="X5491" i="2"/>
  <c r="X3620" i="2"/>
  <c r="X5364" i="2"/>
  <c r="X4051" i="2"/>
  <c r="X4791" i="2"/>
  <c r="X5144" i="2"/>
  <c r="X4610" i="2"/>
  <c r="X5481" i="2"/>
  <c r="X4148" i="2"/>
  <c r="X4373" i="2"/>
  <c r="X4375" i="2"/>
  <c r="X4887" i="2"/>
  <c r="X5164" i="2"/>
  <c r="X1608" i="2"/>
  <c r="X5135" i="2"/>
  <c r="X5141" i="2"/>
  <c r="X5199" i="2"/>
  <c r="X5462" i="2"/>
  <c r="X2089" i="2"/>
  <c r="X5026" i="2"/>
  <c r="X3854" i="2"/>
  <c r="X4587" i="2"/>
  <c r="X3592" i="2"/>
  <c r="X3477" i="2"/>
  <c r="X5249" i="2"/>
  <c r="X4564" i="2"/>
  <c r="X4897" i="2"/>
  <c r="X4994" i="2"/>
  <c r="X5482" i="2"/>
  <c r="X4920" i="2"/>
  <c r="X4122" i="2"/>
  <c r="X3755" i="2"/>
  <c r="X4566" i="2"/>
  <c r="X4827" i="2"/>
  <c r="X5008" i="2"/>
  <c r="X4802" i="2"/>
  <c r="X4334" i="2"/>
  <c r="X3733" i="2"/>
  <c r="X3810" i="2"/>
  <c r="X4059" i="2"/>
  <c r="X4946" i="2"/>
  <c r="X4075" i="2"/>
  <c r="X3782" i="2"/>
  <c r="X2519" i="2"/>
  <c r="X3840" i="2"/>
  <c r="X3560" i="2"/>
  <c r="X4276" i="2"/>
  <c r="X3673" i="2"/>
  <c r="X5399" i="2"/>
  <c r="X3531" i="2"/>
  <c r="X4947" i="2"/>
  <c r="X5021" i="2"/>
  <c r="X2354" i="2"/>
  <c r="X5178" i="2"/>
  <c r="X4734" i="2"/>
  <c r="X5271" i="2"/>
  <c r="X4729" i="2"/>
  <c r="X5206" i="2"/>
  <c r="X3950" i="2"/>
  <c r="X4473" i="2"/>
  <c r="X3308" i="2"/>
  <c r="X5431" i="2"/>
  <c r="X4762" i="2"/>
  <c r="X1155" i="2"/>
  <c r="X4635" i="2"/>
  <c r="X4755" i="2"/>
  <c r="X2526" i="2"/>
  <c r="X4386" i="2"/>
  <c r="X4652" i="2"/>
  <c r="X5425" i="2"/>
  <c r="X5376" i="2"/>
  <c r="X5371" i="2"/>
  <c r="X4971" i="2"/>
  <c r="X4217" i="2"/>
  <c r="X5395" i="2"/>
  <c r="X5106" i="2"/>
  <c r="X5055" i="2"/>
  <c r="X3720" i="2"/>
  <c r="X3715" i="2"/>
  <c r="X5180" i="2"/>
  <c r="X2921" i="2"/>
  <c r="X4551" i="2"/>
  <c r="X3559" i="2"/>
  <c r="X4583" i="2"/>
  <c r="X5163" i="2"/>
  <c r="X4633" i="2"/>
  <c r="X3032" i="2"/>
  <c r="X4183" i="2"/>
  <c r="X4623" i="2"/>
  <c r="X3635" i="2"/>
  <c r="X4299" i="2"/>
  <c r="X4417" i="2"/>
  <c r="X4962" i="2"/>
  <c r="X4458" i="2"/>
  <c r="X5182" i="2"/>
  <c r="X4949" i="2"/>
  <c r="X4672" i="2"/>
  <c r="X2849" i="2"/>
  <c r="X5288" i="2"/>
  <c r="X4976" i="2"/>
  <c r="X4634" i="2"/>
  <c r="X5406" i="2"/>
  <c r="X4026" i="2"/>
  <c r="X4086" i="2"/>
  <c r="X4096" i="2"/>
  <c r="X4004" i="2"/>
  <c r="X2468" i="2"/>
  <c r="X5436" i="2"/>
  <c r="X4420" i="2"/>
  <c r="X4687" i="2"/>
  <c r="X5367" i="2"/>
  <c r="X4346" i="2"/>
  <c r="X4266" i="2"/>
  <c r="X5493" i="2"/>
  <c r="X2834" i="2"/>
  <c r="X3056" i="2"/>
  <c r="X3949" i="2"/>
  <c r="X5434" i="2"/>
  <c r="X4855" i="2"/>
  <c r="X5295" i="2"/>
  <c r="X4296" i="2"/>
  <c r="X4057" i="2"/>
  <c r="X3775" i="2"/>
  <c r="X3020" i="2"/>
  <c r="X4508" i="2"/>
  <c r="X4255" i="2"/>
  <c r="X4315" i="2"/>
  <c r="X4601" i="2"/>
  <c r="X4833" i="2"/>
  <c r="X3841" i="2"/>
  <c r="X5272" i="2"/>
  <c r="X5390" i="2"/>
  <c r="X5162" i="2"/>
  <c r="X606" i="2"/>
  <c r="X3675" i="2"/>
  <c r="X1891" i="2"/>
  <c r="X5054" i="2"/>
  <c r="X3991" i="2"/>
  <c r="X5175" i="2"/>
  <c r="X3476" i="2"/>
  <c r="X3832" i="2"/>
  <c r="X2873" i="2"/>
  <c r="X5419" i="2"/>
  <c r="X4166" i="2"/>
  <c r="X2330" i="2"/>
  <c r="X5092" i="2"/>
  <c r="X5435" i="2"/>
  <c r="X3478" i="2"/>
  <c r="X4213" i="2"/>
  <c r="X2433" i="2"/>
  <c r="X3557" i="2"/>
  <c r="X5228" i="2"/>
  <c r="X3499" i="2"/>
  <c r="X4230" i="2"/>
  <c r="X4794" i="2"/>
  <c r="X4153" i="2"/>
  <c r="X4094" i="2"/>
  <c r="X5107" i="2"/>
  <c r="X5350" i="2"/>
  <c r="X5282" i="2"/>
  <c r="X932" i="2"/>
  <c r="X5278" i="2"/>
  <c r="X4393" i="2"/>
  <c r="X2829" i="2"/>
  <c r="X3912" i="2"/>
  <c r="X4707" i="2"/>
  <c r="X5424" i="2"/>
  <c r="X4838" i="2"/>
  <c r="X5495" i="2"/>
  <c r="X5057" i="2"/>
  <c r="X5442" i="2"/>
  <c r="X4252" i="2"/>
  <c r="X3125" i="2"/>
  <c r="X3881" i="2"/>
  <c r="X4597" i="2"/>
  <c r="X4731" i="2"/>
  <c r="X3548" i="2"/>
  <c r="X4614" i="2"/>
  <c r="X4724" i="2"/>
  <c r="X5484" i="2"/>
  <c r="X4812" i="2"/>
  <c r="X5398" i="2"/>
  <c r="X4574" i="2"/>
  <c r="X4952" i="2"/>
  <c r="X4550" i="2"/>
  <c r="X4639" i="2"/>
  <c r="X496" i="2"/>
  <c r="X4250" i="2"/>
  <c r="X4055" i="2"/>
  <c r="X2843" i="2"/>
  <c r="X2215" i="2"/>
  <c r="X4022" i="2"/>
  <c r="X4893" i="2"/>
  <c r="X5060" i="2"/>
  <c r="X4080" i="2"/>
  <c r="X5404" i="2"/>
  <c r="X4651" i="2"/>
  <c r="X4720" i="2"/>
  <c r="X4154" i="2"/>
  <c r="X4529" i="2"/>
  <c r="X2704" i="2"/>
  <c r="X4844" i="2"/>
  <c r="X4202" i="2"/>
  <c r="X4098" i="2"/>
  <c r="X3714" i="2"/>
  <c r="X3726" i="2"/>
  <c r="X4890" i="2"/>
  <c r="X4219" i="2"/>
  <c r="X4538" i="2"/>
  <c r="X5469" i="2"/>
  <c r="X4911" i="2"/>
  <c r="X5411" i="2"/>
  <c r="X5043" i="2"/>
  <c r="X5480" i="2"/>
  <c r="X4769" i="2"/>
  <c r="X2876" i="2"/>
  <c r="X3253" i="2"/>
  <c r="X4301" i="2"/>
  <c r="X4728" i="2"/>
  <c r="X4936" i="2"/>
  <c r="X3998" i="2"/>
  <c r="X5072" i="2"/>
  <c r="X3822" i="2"/>
  <c r="X3904" i="2"/>
  <c r="X955" i="2"/>
  <c r="X4431" i="2"/>
  <c r="X3615" i="2"/>
  <c r="X5353" i="2"/>
  <c r="X4599" i="2"/>
  <c r="X4365" i="2"/>
  <c r="X2617" i="2"/>
  <c r="X5240" i="2"/>
  <c r="X4591" i="2"/>
  <c r="X4945" i="2"/>
  <c r="X3492" i="2"/>
  <c r="X2966" i="2"/>
  <c r="X5407" i="2"/>
  <c r="X5492" i="2"/>
  <c r="X5224" i="2"/>
  <c r="X5018" i="2"/>
  <c r="X1100" i="2"/>
  <c r="X4732" i="2"/>
  <c r="X5374" i="2"/>
  <c r="X4369" i="2"/>
  <c r="X4133" i="2"/>
  <c r="X4462" i="2"/>
  <c r="X5385" i="2"/>
  <c r="X5130" i="2"/>
  <c r="X4530" i="2"/>
  <c r="X3502" i="2"/>
  <c r="X3877" i="2"/>
  <c r="X5011" i="2"/>
  <c r="X5479" i="2"/>
  <c r="X5463" i="2"/>
  <c r="X5452" i="2"/>
  <c r="X2909" i="2"/>
  <c r="X2457" i="2"/>
  <c r="X2560" i="2"/>
  <c r="X4685" i="2"/>
  <c r="X3866" i="2"/>
  <c r="X4935" i="2"/>
  <c r="X4668" i="2"/>
  <c r="X3667" i="2"/>
  <c r="X4575" i="2"/>
  <c r="X4832" i="2"/>
  <c r="X4310" i="2"/>
  <c r="X3034" i="2"/>
  <c r="X5300" i="2"/>
  <c r="X5010" i="2"/>
  <c r="X5081" i="2"/>
  <c r="X4948" i="2"/>
  <c r="X5369" i="2"/>
  <c r="X2012" i="2"/>
  <c r="X5185" i="2"/>
  <c r="X4903" i="2"/>
  <c r="X4940" i="2"/>
  <c r="X4002" i="2"/>
  <c r="X5468" i="2"/>
  <c r="X4909" i="2"/>
  <c r="X3876" i="2"/>
  <c r="X5474" i="2"/>
  <c r="X5248" i="2"/>
  <c r="X5327" i="2"/>
  <c r="X4314" i="2"/>
  <c r="X4164" i="2"/>
  <c r="X4478" i="2"/>
  <c r="X4600" i="2"/>
  <c r="X5457" i="2"/>
  <c r="X4434" i="2"/>
  <c r="X5245" i="2"/>
  <c r="X4751" i="2"/>
  <c r="X3711" i="2"/>
  <c r="X3151" i="2"/>
  <c r="X5200" i="2"/>
  <c r="X4131" i="2"/>
  <c r="X5299" i="2"/>
  <c r="X3987" i="2"/>
  <c r="X4459" i="2"/>
  <c r="X3115" i="2"/>
  <c r="X4034" i="2"/>
  <c r="X3608" i="2"/>
  <c r="X3792" i="2"/>
  <c r="X4539" i="2"/>
  <c r="X5257" i="2"/>
  <c r="X3785" i="2"/>
  <c r="X3890" i="2"/>
  <c r="X5313" i="2"/>
  <c r="X5220" i="2"/>
  <c r="X4879" i="2"/>
  <c r="X3079" i="2"/>
  <c r="X4312" i="2"/>
  <c r="X3748" i="2"/>
  <c r="X4348" i="2"/>
  <c r="X238" i="2"/>
  <c r="X5456" i="2"/>
  <c r="X5017" i="2"/>
  <c r="X4741" i="2"/>
  <c r="X5044" i="2"/>
  <c r="X3880" i="2"/>
  <c r="X3530" i="2"/>
  <c r="X3852" i="2"/>
  <c r="X5320" i="2"/>
  <c r="X4470" i="2"/>
  <c r="X2024" i="2"/>
  <c r="X4456" i="2"/>
  <c r="X2715" i="2"/>
  <c r="X4028" i="2"/>
  <c r="X4696" i="2"/>
  <c r="X4545" i="2"/>
  <c r="X2439" i="2"/>
  <c r="X4703" i="2"/>
  <c r="X3194" i="2"/>
  <c r="X3509" i="2"/>
  <c r="X4159" i="2"/>
  <c r="X3743" i="2"/>
  <c r="X3497" i="2"/>
  <c r="X4215" i="2"/>
  <c r="X5133" i="2"/>
  <c r="X5430" i="2"/>
  <c r="X2309" i="2"/>
  <c r="X4817" i="2"/>
  <c r="X5116" i="2"/>
  <c r="X5363" i="2"/>
  <c r="X5032" i="2"/>
  <c r="X5244" i="2"/>
  <c r="X3104" i="2"/>
  <c r="X5293" i="2"/>
  <c r="X4674" i="2"/>
  <c r="X4877" i="2"/>
  <c r="X5393" i="2"/>
  <c r="X2173" i="2"/>
  <c r="X4981" i="2"/>
  <c r="X4686" i="2"/>
  <c r="X2353" i="2"/>
  <c r="X4441" i="2"/>
  <c r="X985" i="2"/>
  <c r="X3956" i="2"/>
  <c r="X5156" i="2"/>
  <c r="X4418" i="2"/>
  <c r="X4683" i="2"/>
  <c r="X4455" i="2"/>
  <c r="X4865" i="2"/>
  <c r="X3811" i="2"/>
  <c r="X4532" i="2"/>
  <c r="X4806" i="2"/>
  <c r="X4322" i="2"/>
  <c r="X5308" i="2"/>
  <c r="X4586" i="2"/>
  <c r="X4374" i="2"/>
  <c r="X4231" i="2"/>
  <c r="X3922" i="2"/>
  <c r="X4331" i="2"/>
  <c r="X4050" i="2"/>
  <c r="X4701" i="2"/>
  <c r="X5260" i="2"/>
  <c r="X2516" i="2"/>
  <c r="X5117" i="2"/>
  <c r="X4620" i="2"/>
  <c r="X4261" i="2"/>
  <c r="X3181" i="2"/>
  <c r="X4814" i="2"/>
  <c r="X5370" i="2"/>
  <c r="X3265" i="2"/>
  <c r="X4908" i="2"/>
  <c r="X3625" i="2"/>
  <c r="X5161" i="2"/>
  <c r="X4326" i="2"/>
  <c r="X3254" i="2"/>
  <c r="X3633" i="2"/>
  <c r="X5019" i="2"/>
  <c r="X3896" i="2"/>
  <c r="X3517" i="2"/>
  <c r="X4780" i="2"/>
  <c r="X4843" i="2"/>
  <c r="X5437" i="2"/>
  <c r="X3906" i="2"/>
  <c r="X3940" i="2"/>
  <c r="X4429" i="2"/>
  <c r="X5216" i="2"/>
  <c r="X4444" i="2"/>
  <c r="X4298" i="2"/>
  <c r="X5318" i="2"/>
  <c r="X5235" i="2"/>
  <c r="X2788" i="2"/>
  <c r="X3747" i="2"/>
  <c r="X2917" i="2"/>
  <c r="X2845" i="2"/>
  <c r="X5499" i="2"/>
  <c r="X5461" i="2"/>
  <c r="X4058" i="2"/>
  <c r="X5250" i="2"/>
  <c r="X2894" i="2"/>
  <c r="X5426" i="2"/>
  <c r="X4547" i="2"/>
  <c r="X4117" i="2"/>
  <c r="X3843" i="2"/>
  <c r="X4852" i="2"/>
  <c r="X2534" i="2"/>
  <c r="X5325" i="2"/>
  <c r="X5386" i="2"/>
  <c r="X4706" i="2"/>
  <c r="X4796" i="2"/>
  <c r="X3856" i="2"/>
  <c r="X4828" i="2"/>
  <c r="X4711" i="2"/>
  <c r="X5015" i="2"/>
  <c r="X5190" i="2"/>
  <c r="X5460" i="2"/>
  <c r="X3980" i="2"/>
  <c r="X3769" i="2"/>
  <c r="X3355" i="2"/>
  <c r="X5003" i="2"/>
  <c r="X4544" i="2"/>
  <c r="X2557" i="2"/>
  <c r="X3721" i="2"/>
  <c r="X5466" i="2"/>
  <c r="X4808" i="2"/>
  <c r="X5012" i="2"/>
  <c r="X4165" i="2"/>
  <c r="X4644" i="2"/>
  <c r="X5412" i="2"/>
  <c r="X5251" i="2"/>
  <c r="X3995" i="2"/>
  <c r="X3259" i="2"/>
  <c r="X3966" i="2"/>
  <c r="X3508" i="2"/>
  <c r="X4642" i="2"/>
  <c r="X4790" i="2"/>
  <c r="X4847" i="2"/>
  <c r="X3984" i="2"/>
  <c r="X4813" i="2"/>
  <c r="X4411" i="2"/>
  <c r="X3664" i="2"/>
  <c r="X4746" i="2"/>
  <c r="X5448" i="2"/>
  <c r="X4752" i="2"/>
  <c r="X5378" i="2"/>
  <c r="X5093" i="2"/>
  <c r="X5266" i="2"/>
  <c r="X4399" i="2"/>
  <c r="X5354" i="2"/>
  <c r="X4938" i="2"/>
  <c r="X4648" i="2"/>
  <c r="X3767" i="2"/>
  <c r="X3037" i="2"/>
  <c r="X3043" i="2"/>
  <c r="X2694" i="2"/>
  <c r="X4645" i="2"/>
  <c r="X5324" i="2"/>
  <c r="X4112" i="2"/>
  <c r="X4710" i="2"/>
  <c r="X4797" i="2"/>
  <c r="X4251" i="2"/>
  <c r="X4933" i="2"/>
  <c r="X4519" i="2"/>
  <c r="X1045" i="2"/>
  <c r="X2912" i="2"/>
  <c r="X5101" i="2"/>
  <c r="X3762" i="2"/>
  <c r="X4671" i="2"/>
  <c r="X4594" i="2"/>
  <c r="X5197" i="2"/>
  <c r="X5302" i="2"/>
  <c r="X2756" i="2"/>
  <c r="X3981" i="2"/>
  <c r="X5388" i="2"/>
  <c r="X5338" i="2"/>
  <c r="X4499" i="2"/>
  <c r="X2805" i="2"/>
  <c r="X5322" i="2"/>
  <c r="X5281" i="2"/>
  <c r="X4208" i="2"/>
  <c r="X1898" i="2"/>
  <c r="X4632" i="2"/>
  <c r="X5152" i="2"/>
  <c r="X4831" i="2"/>
  <c r="X3913" i="2"/>
  <c r="X4333" i="2"/>
  <c r="X5328" i="2"/>
  <c r="X4467" i="2"/>
  <c r="X5211" i="2"/>
  <c r="X5294" i="2"/>
  <c r="X4850" i="2"/>
  <c r="X5204" i="2"/>
  <c r="X5346" i="2"/>
  <c r="X2666" i="2"/>
  <c r="X3195" i="2"/>
  <c r="X4177" i="2"/>
  <c r="X3874" i="2"/>
  <c r="X2944" i="2"/>
  <c r="X5023" i="2"/>
  <c r="X5090" i="2"/>
  <c r="X5306" i="2"/>
  <c r="X2958" i="2"/>
  <c r="X5441" i="2"/>
  <c r="X4134" i="2"/>
  <c r="X4805" i="2"/>
  <c r="X3488" i="2"/>
  <c r="X5490" i="2"/>
  <c r="X3424" i="2"/>
  <c r="X3863" i="2"/>
  <c r="X3489" i="2"/>
  <c r="X5166" i="2"/>
  <c r="X4826" i="2"/>
  <c r="X4995" i="2"/>
  <c r="X3842" i="2"/>
  <c r="X4349" i="2"/>
  <c r="X4302" i="2"/>
  <c r="X4471" i="2"/>
  <c r="X5255" i="2"/>
  <c r="X4243" i="2"/>
  <c r="X4886" i="2"/>
  <c r="X4562" i="2"/>
  <c r="X4355" i="2"/>
  <c r="X5168" i="2"/>
  <c r="X4540" i="2"/>
  <c r="X2953" i="2"/>
  <c r="X5196" i="2"/>
  <c r="X5132" i="2"/>
  <c r="X4996" i="2"/>
  <c r="X4730" i="2"/>
  <c r="X5105" i="2"/>
  <c r="X4923" i="2"/>
  <c r="X5084" i="2"/>
  <c r="X2721" i="2"/>
  <c r="X4007" i="2"/>
  <c r="X2150" i="2"/>
  <c r="X3446" i="2"/>
  <c r="X4506" i="2"/>
  <c r="X3891" i="2"/>
  <c r="X4321" i="2"/>
  <c r="X2970" i="2"/>
  <c r="X4343" i="2"/>
  <c r="X4807" i="2"/>
  <c r="X5172" i="2"/>
  <c r="X5347" i="2"/>
  <c r="X5355" i="2"/>
  <c r="X4624" i="2"/>
  <c r="X5079" i="2"/>
  <c r="X2750" i="2"/>
  <c r="X5273" i="2"/>
  <c r="X4549" i="2"/>
  <c r="X5096" i="2"/>
  <c r="X4997" i="2"/>
  <c r="X3459" i="2"/>
  <c r="X4118" i="2"/>
  <c r="X4783" i="2"/>
  <c r="X4853" i="2"/>
  <c r="X4275" i="2"/>
  <c r="X3048" i="2"/>
  <c r="X4882" i="2"/>
  <c r="X3197" i="2"/>
  <c r="X3565" i="2"/>
  <c r="X5410" i="2"/>
  <c r="X4045" i="2"/>
  <c r="X4821" i="2"/>
  <c r="X4772" i="2"/>
  <c r="X4676" i="2"/>
  <c r="X5445" i="2"/>
  <c r="X1093" i="2"/>
  <c r="X3317" i="2"/>
  <c r="X4494" i="2"/>
  <c r="X4201" i="2"/>
  <c r="X5418" i="2"/>
  <c r="X2681" i="2"/>
  <c r="X4573" i="2"/>
  <c r="X5004" i="2"/>
  <c r="X2517" i="2"/>
  <c r="X5095" i="2"/>
  <c r="X4204" i="2"/>
  <c r="X2906" i="2"/>
  <c r="X4859" i="2"/>
  <c r="X3169" i="2"/>
  <c r="X4771" i="2"/>
  <c r="X1381" i="2"/>
  <c r="X2858" i="2"/>
  <c r="X4829" i="2"/>
  <c r="X5094" i="2"/>
  <c r="X4921" i="2"/>
  <c r="X2006" i="2"/>
  <c r="X5070" i="2"/>
  <c r="X5129" i="2"/>
  <c r="X4900" i="2"/>
  <c r="X3614" i="2"/>
  <c r="X5146" i="2"/>
  <c r="X5265" i="2"/>
  <c r="X3951" i="2"/>
  <c r="X2893" i="2"/>
  <c r="X3931" i="2"/>
  <c r="X2381" i="2"/>
  <c r="X5360" i="2"/>
  <c r="X4392" i="2"/>
  <c r="X4035" i="2"/>
  <c r="X5238" i="2"/>
  <c r="X4189" i="2"/>
  <c r="X5126" i="2"/>
  <c r="X5372" i="2"/>
  <c r="X3943" i="2"/>
  <c r="X4410" i="2"/>
  <c r="X4280" i="2"/>
  <c r="X4047" i="2"/>
  <c r="X5301" i="2"/>
  <c r="X5020" i="2"/>
  <c r="X3556" i="2"/>
  <c r="X3918" i="2"/>
  <c r="X2815" i="2"/>
  <c r="X5450" i="2"/>
  <c r="X5109" i="2"/>
  <c r="X4563" i="2"/>
  <c r="X3823" i="2"/>
  <c r="X4691" i="2"/>
  <c r="X5169" i="2"/>
  <c r="X3050" i="2"/>
  <c r="X3289" i="2"/>
  <c r="X3680" i="2"/>
  <c r="X5329" i="2"/>
  <c r="X4989" i="2"/>
  <c r="X4339" i="2"/>
  <c r="X423" i="2"/>
  <c r="X5413" i="2"/>
  <c r="X1671" i="2"/>
  <c r="X5361" i="2"/>
  <c r="X5368" i="2"/>
  <c r="X5446" i="2"/>
  <c r="X1832" i="2"/>
  <c r="X5332" i="2"/>
  <c r="X4216" i="2"/>
  <c r="X4670" i="2"/>
  <c r="X5076" i="2"/>
  <c r="X3160" i="2"/>
  <c r="D58" i="1"/>
  <c r="B2" i="11" l="1"/>
  <c r="R3" i="2"/>
  <c r="S3" i="2" s="1"/>
  <c r="A6" i="11"/>
  <c r="E3" i="9" l="1"/>
  <c r="H66" i="1"/>
  <c r="I11" i="7" l="1"/>
  <c r="E5" i="7"/>
  <c r="N12" i="1"/>
  <c r="D14" i="1"/>
  <c r="I2" i="2" l="1"/>
  <c r="M2" i="2"/>
  <c r="N2" i="2"/>
  <c r="H3" i="2"/>
  <c r="Y3" i="2" l="1"/>
  <c r="G10" i="2" l="1"/>
  <c r="G11" i="2" l="1"/>
  <c r="D16" i="2" l="1"/>
  <c r="D17" i="2" l="1"/>
  <c r="D18" i="2" l="1"/>
  <c r="Y1110" i="2"/>
  <c r="Y403" i="2"/>
  <c r="Y1343" i="2"/>
  <c r="Y571" i="2"/>
  <c r="Y549" i="2"/>
  <c r="Y853" i="2"/>
  <c r="Y146" i="2"/>
  <c r="Y1014" i="2"/>
  <c r="Y1251" i="2"/>
  <c r="Y1452" i="2"/>
  <c r="Y1278" i="2"/>
  <c r="Y578" i="2"/>
  <c r="Y779" i="2"/>
  <c r="Y944" i="2"/>
  <c r="Y1771" i="2"/>
  <c r="Y2059" i="2"/>
  <c r="Y261" i="2"/>
  <c r="Y450" i="2"/>
  <c r="Y687" i="2"/>
  <c r="Y888" i="2"/>
  <c r="Y3518" i="2"/>
  <c r="Y951" i="2"/>
  <c r="Y215" i="2"/>
  <c r="Y1178" i="2"/>
  <c r="Y2323" i="2"/>
  <c r="Y1497" i="2"/>
  <c r="Y1487" i="2"/>
  <c r="Y30" i="2"/>
  <c r="Y861" i="2"/>
  <c r="Y2203" i="2"/>
  <c r="Y877" i="2"/>
  <c r="Y1125" i="2"/>
  <c r="Y911" i="2"/>
  <c r="Y204" i="2"/>
  <c r="Y381" i="2"/>
  <c r="Y372" i="2"/>
  <c r="Y338" i="2"/>
  <c r="Y582" i="2"/>
  <c r="Y1398" i="2"/>
  <c r="Y1168" i="2"/>
  <c r="Y980" i="2"/>
  <c r="Y1879" i="2"/>
  <c r="Y1283" i="2"/>
  <c r="Y81" i="2"/>
  <c r="Y865" i="2"/>
  <c r="Y949" i="2"/>
  <c r="Y1442" i="2"/>
  <c r="Y954" i="2"/>
  <c r="Y1335" i="2"/>
  <c r="Y536" i="2"/>
  <c r="Y58" i="2"/>
  <c r="Y1277" i="2"/>
  <c r="Y1244" i="2"/>
  <c r="Y1445" i="2"/>
  <c r="Y159" i="2"/>
  <c r="Y934" i="2"/>
  <c r="Y1222" i="2"/>
  <c r="Y987" i="2"/>
  <c r="Y1188" i="2"/>
  <c r="Y1365" i="2"/>
  <c r="Y31" i="2"/>
  <c r="Y238" i="2"/>
  <c r="Y322" i="2"/>
  <c r="Y1238" i="2"/>
  <c r="Y1059" i="2"/>
  <c r="Y93" i="2"/>
  <c r="Y227" i="2"/>
  <c r="Y5" i="2"/>
  <c r="Y921" i="2"/>
  <c r="Y180" i="2"/>
  <c r="Y140" i="2"/>
  <c r="Y1711" i="2"/>
  <c r="Y681" i="2"/>
  <c r="Y870" i="2"/>
  <c r="Y1107" i="2"/>
  <c r="Y515" i="2"/>
  <c r="Y1004" i="2"/>
  <c r="Y1795" i="2"/>
  <c r="Y613" i="2"/>
  <c r="Y802" i="2"/>
  <c r="Y979" i="2"/>
  <c r="Y396" i="2"/>
  <c r="Y102" i="2"/>
  <c r="Y1069" i="2"/>
  <c r="Y1114" i="2"/>
  <c r="Y1291" i="2"/>
  <c r="Y1118" i="2"/>
  <c r="Y674" i="2"/>
  <c r="Y596" i="2"/>
  <c r="Y797" i="2"/>
  <c r="Y1034" i="2"/>
  <c r="Y438" i="2"/>
  <c r="Y2856" i="2"/>
  <c r="Y967" i="2"/>
  <c r="Y179" i="2"/>
  <c r="Y995" i="2"/>
  <c r="Y962" i="2"/>
  <c r="Y2311" i="2"/>
  <c r="Y710" i="2"/>
  <c r="Y1373" i="2"/>
  <c r="Y666" i="2"/>
  <c r="Y1047" i="2"/>
  <c r="Y248" i="2"/>
  <c r="Y26" i="2"/>
  <c r="Y789" i="2"/>
  <c r="Y978" i="2"/>
  <c r="Y1215" i="2"/>
  <c r="Y479" i="2"/>
  <c r="Y972" i="2"/>
  <c r="Y1903" i="2"/>
  <c r="Y721" i="2"/>
  <c r="Y910" i="2"/>
  <c r="Y1087" i="2"/>
  <c r="Y843" i="2"/>
  <c r="Y107" i="2"/>
  <c r="Y1011" i="2"/>
  <c r="Y473" i="2"/>
  <c r="Y300" i="2"/>
  <c r="Y1523" i="2"/>
  <c r="Y1301" i="2"/>
  <c r="Y706" i="2"/>
  <c r="Y216" i="2"/>
  <c r="Y2896" i="2"/>
  <c r="Y1954" i="2"/>
  <c r="Y2219" i="2"/>
  <c r="Y2159" i="2"/>
  <c r="Y2534" i="2"/>
  <c r="Y1993" i="2"/>
  <c r="Y2217" i="2"/>
  <c r="Y239" i="2"/>
  <c r="Y785" i="2"/>
  <c r="Y1022" i="2"/>
  <c r="Y1223" i="2"/>
  <c r="Y451" i="2"/>
  <c r="Y429" i="2"/>
  <c r="Y528" i="2"/>
  <c r="Y705" i="2"/>
  <c r="Y1038" i="2"/>
  <c r="Y1131" i="2"/>
  <c r="Y1332" i="2"/>
  <c r="Y1158" i="2"/>
  <c r="Y458" i="2"/>
  <c r="Y803" i="2"/>
  <c r="Y824" i="2"/>
  <c r="Y651" i="2"/>
  <c r="Y207" i="2"/>
  <c r="Y141" i="2"/>
  <c r="Y330" i="2"/>
  <c r="Y567" i="2"/>
  <c r="Y1494" i="2"/>
  <c r="Y1635" i="2"/>
  <c r="Y831" i="2"/>
  <c r="Y3902" i="2"/>
  <c r="Y9" i="2"/>
  <c r="Y1399" i="2"/>
  <c r="Y10" i="2"/>
  <c r="Y511" i="2"/>
  <c r="Y2041" i="2"/>
  <c r="Y1263" i="2"/>
  <c r="Y1939" i="2"/>
  <c r="Y1424" i="2"/>
  <c r="Y1527" i="2"/>
  <c r="Y574" i="2"/>
  <c r="Y751" i="2"/>
  <c r="Y2371" i="2"/>
  <c r="Y252" i="2"/>
  <c r="Y218" i="2"/>
  <c r="Y1233" i="2"/>
  <c r="Y494" i="2"/>
  <c r="Y695" i="2"/>
  <c r="Y860" i="2"/>
  <c r="Y1079" i="2"/>
  <c r="Y307" i="2"/>
  <c r="Y1927" i="2"/>
  <c r="Y745" i="2"/>
  <c r="Y1496" i="2"/>
  <c r="Y273" i="2"/>
  <c r="Y50" i="2"/>
  <c r="Y251" i="2"/>
  <c r="Y416" i="2"/>
  <c r="Y617" i="2"/>
  <c r="Y373" i="2"/>
  <c r="Y1124" i="2"/>
  <c r="Y1325" i="2"/>
  <c r="Y183" i="2"/>
  <c r="Y1329" i="2"/>
  <c r="Y885" i="2"/>
  <c r="Y867" i="2"/>
  <c r="Y1068" i="2"/>
  <c r="Y1245" i="2"/>
  <c r="Y709" i="2"/>
  <c r="Y118" i="2"/>
  <c r="Y881" i="2"/>
  <c r="Y333" i="2"/>
  <c r="Y734" i="2"/>
  <c r="Y2083" i="2"/>
  <c r="Y630" i="2"/>
  <c r="Y624" i="2"/>
  <c r="Y592" i="2"/>
  <c r="Y1366" i="2"/>
  <c r="Y20" i="2"/>
  <c r="Y694" i="2"/>
  <c r="Y561" i="2"/>
  <c r="Y894" i="2"/>
  <c r="Y167" i="2"/>
  <c r="Y918" i="2"/>
  <c r="Y217" i="2"/>
  <c r="Y1675" i="2"/>
  <c r="Y637" i="2"/>
  <c r="Y1361" i="2"/>
  <c r="Y75" i="2"/>
  <c r="Y276" i="2"/>
  <c r="Y1505" i="2"/>
  <c r="Y805" i="2"/>
  <c r="Y994" i="2"/>
  <c r="Y1032" i="2"/>
  <c r="Y588" i="2"/>
  <c r="Y698" i="2"/>
  <c r="Y476" i="2"/>
  <c r="Y677" i="2"/>
  <c r="Y129" i="2"/>
  <c r="Y852" i="2"/>
  <c r="Y2880" i="2"/>
  <c r="Y1381" i="2"/>
  <c r="Y1353" i="2"/>
  <c r="Y19" i="2"/>
  <c r="Y986" i="2"/>
  <c r="Y2191" i="2"/>
  <c r="Y1052" i="2"/>
  <c r="Y2467" i="2"/>
  <c r="Y1285" i="2"/>
  <c r="Y1474" i="2"/>
  <c r="Y128" i="2"/>
  <c r="Y1429" i="2"/>
  <c r="Y669" i="2"/>
  <c r="Y74" i="2"/>
  <c r="Y1095" i="2"/>
  <c r="Y1018" i="2"/>
  <c r="Y1314" i="2"/>
  <c r="Y1783" i="2"/>
  <c r="Y1268" i="2"/>
  <c r="Y790" i="2"/>
  <c r="Y1851" i="2"/>
  <c r="Y1414" i="2"/>
  <c r="Y654" i="2"/>
  <c r="Y296" i="2"/>
  <c r="Y1092" i="2"/>
  <c r="Y642" i="2"/>
  <c r="Y1259" i="2"/>
  <c r="Y397" i="2"/>
  <c r="Y39" i="2"/>
  <c r="Y763" i="2"/>
  <c r="Y22" i="2"/>
  <c r="Y3818" i="2"/>
  <c r="Y738" i="2"/>
  <c r="Y3039" i="2"/>
  <c r="Y1413" i="2"/>
  <c r="Y665" i="2"/>
  <c r="Y902" i="2"/>
  <c r="Y1103" i="2"/>
  <c r="Y1070" i="2"/>
  <c r="Y309" i="2"/>
  <c r="Y408" i="2"/>
  <c r="Y585" i="2"/>
  <c r="Y774" i="2"/>
  <c r="Y191" i="2"/>
  <c r="Y1212" i="2"/>
  <c r="Y1182" i="2"/>
  <c r="Y1017" i="2"/>
  <c r="Y539" i="2"/>
  <c r="Y1443" i="2"/>
  <c r="Y1005" i="2"/>
  <c r="Y87" i="2"/>
  <c r="Y2131" i="2"/>
  <c r="Y210" i="2"/>
  <c r="Y1138" i="2"/>
  <c r="Y385" i="2"/>
  <c r="Y1858" i="2"/>
  <c r="Y1402" i="2"/>
  <c r="Y1379" i="2"/>
  <c r="Y1195" i="2"/>
  <c r="Y495" i="2"/>
  <c r="Y425" i="2"/>
  <c r="Y391" i="2"/>
  <c r="Y906" i="2"/>
  <c r="Y938" i="2"/>
  <c r="Y1139" i="2"/>
  <c r="Y1448" i="2"/>
  <c r="Y1202" i="2"/>
  <c r="Y454" i="2"/>
  <c r="Y631" i="2"/>
  <c r="Y2251" i="2"/>
  <c r="Y799" i="2"/>
  <c r="Y98" i="2"/>
  <c r="Y137" i="2"/>
  <c r="Y374" i="2"/>
  <c r="Y575" i="2"/>
  <c r="Y740" i="2"/>
  <c r="Y959" i="2"/>
  <c r="Y187" i="2"/>
  <c r="Y1807" i="2"/>
  <c r="Y625" i="2"/>
  <c r="Y380" i="2"/>
  <c r="Y1459" i="2"/>
  <c r="Y1453" i="2"/>
  <c r="Y131" i="2"/>
  <c r="Y440" i="2"/>
  <c r="Y1295" i="2"/>
  <c r="Y253" i="2"/>
  <c r="Y1603" i="2"/>
  <c r="Y1205" i="2"/>
  <c r="Y1930" i="2"/>
  <c r="Y1591" i="2"/>
  <c r="Y765" i="2"/>
  <c r="Y1438" i="2"/>
  <c r="Y948" i="2"/>
  <c r="Y1915" i="2"/>
  <c r="Y1051" i="2"/>
  <c r="Y1509" i="2"/>
  <c r="Y36" i="2"/>
  <c r="Y735" i="2"/>
  <c r="Y614" i="2"/>
  <c r="Y1963" i="2"/>
  <c r="Y510" i="2"/>
  <c r="Y1230" i="2"/>
  <c r="Y430" i="2"/>
  <c r="Y1246" i="2"/>
  <c r="Y1423" i="2"/>
  <c r="Y357" i="2"/>
  <c r="Y2551" i="2"/>
  <c r="Y1369" i="2"/>
  <c r="Y47" i="2"/>
  <c r="Y798" i="2"/>
  <c r="Y764" i="2"/>
  <c r="Y875" i="2"/>
  <c r="Y1040" i="2"/>
  <c r="Y1241" i="2"/>
  <c r="Y1478" i="2"/>
  <c r="Y156" i="2"/>
  <c r="Y601" i="2"/>
  <c r="Y685" i="2"/>
  <c r="Y996" i="2"/>
  <c r="Y1374" i="2"/>
  <c r="Y468" i="2"/>
  <c r="Y434" i="2"/>
  <c r="Y356" i="2"/>
  <c r="Y2832" i="2"/>
  <c r="Y531" i="2"/>
  <c r="Y1347" i="2"/>
  <c r="Y643" i="2"/>
  <c r="Y1056" i="2"/>
  <c r="Y1377" i="2"/>
  <c r="Y1422" i="2"/>
  <c r="Y722" i="2"/>
  <c r="Y2071" i="2"/>
  <c r="Y727" i="2"/>
  <c r="Y2491" i="2"/>
  <c r="Y1165" i="2"/>
  <c r="Y1354" i="2"/>
  <c r="Y152" i="2"/>
  <c r="Y465" i="2"/>
  <c r="Y2659" i="2"/>
  <c r="Y1477" i="2"/>
  <c r="Y155" i="2"/>
  <c r="Y2647" i="2"/>
  <c r="Y310" i="2"/>
  <c r="Y983" i="2"/>
  <c r="Y1148" i="2"/>
  <c r="Y1349" i="2"/>
  <c r="Y728" i="2"/>
  <c r="Y1294" i="2"/>
  <c r="Y534" i="2"/>
  <c r="Y771" i="2"/>
  <c r="Y761" i="2"/>
  <c r="Y317" i="2"/>
  <c r="Y283" i="2"/>
  <c r="Y277" i="2"/>
  <c r="Y466" i="2"/>
  <c r="Y1441" i="2"/>
  <c r="Y1196" i="2"/>
  <c r="Y3327" i="2"/>
  <c r="Y4046" i="2"/>
  <c r="Y1293" i="2"/>
  <c r="Y689" i="2"/>
  <c r="Y1461" i="2"/>
  <c r="Y127" i="2"/>
  <c r="Y950" i="2"/>
  <c r="Y2299" i="2"/>
  <c r="Y432" i="2"/>
  <c r="Y2575" i="2"/>
  <c r="Y1393" i="2"/>
  <c r="Y71" i="2"/>
  <c r="Y236" i="2"/>
  <c r="Y134" i="2"/>
  <c r="Y897" i="2"/>
  <c r="Y1086" i="2"/>
  <c r="Y1112" i="2"/>
  <c r="Y668" i="2"/>
  <c r="Y658" i="2"/>
  <c r="Y2011" i="2"/>
  <c r="Y829" i="2"/>
  <c r="Y233" i="2"/>
  <c r="Y60" i="2"/>
  <c r="Y1882" i="2"/>
  <c r="Y1119" i="2"/>
  <c r="Y898" i="2"/>
  <c r="Y1075" i="2"/>
  <c r="Y375" i="2"/>
  <c r="Y305" i="2"/>
  <c r="Y814" i="2"/>
  <c r="Y581" i="2"/>
  <c r="Y818" i="2"/>
  <c r="Y1019" i="2"/>
  <c r="Y1184" i="2"/>
  <c r="Y1082" i="2"/>
  <c r="Y334" i="2"/>
  <c r="Y1250" i="2"/>
  <c r="Y1451" i="2"/>
  <c r="Y12" i="2"/>
  <c r="Y505" i="2"/>
  <c r="Y17" i="2"/>
  <c r="Y933" i="2"/>
  <c r="Y1122" i="2"/>
  <c r="Y620" i="2"/>
  <c r="Y839" i="2"/>
  <c r="Y806" i="2"/>
  <c r="Y1687" i="2"/>
  <c r="Y2276" i="2"/>
  <c r="Y794" i="2"/>
  <c r="Y1339" i="2"/>
  <c r="Y489" i="2"/>
  <c r="Y11" i="2"/>
  <c r="Y2583" i="2"/>
  <c r="Y114" i="2"/>
  <c r="Y800" i="2"/>
  <c r="Y884" i="2"/>
  <c r="Y301" i="2"/>
  <c r="Y266" i="2"/>
  <c r="Y811" i="2"/>
  <c r="Y2755" i="2"/>
  <c r="Y627" i="2"/>
  <c r="Y1495" i="2"/>
  <c r="Y754" i="2"/>
  <c r="Y726" i="2"/>
  <c r="Y2369" i="2"/>
  <c r="Y378" i="2"/>
  <c r="Y1194" i="2"/>
  <c r="Y1173" i="2"/>
  <c r="Y1163" i="2"/>
  <c r="Y1129" i="2"/>
  <c r="Y121" i="2"/>
  <c r="Y937" i="2"/>
  <c r="Y282" i="2"/>
  <c r="Y519" i="2"/>
  <c r="Y237" i="2"/>
  <c r="Y2431" i="2"/>
  <c r="Y1249" i="2"/>
  <c r="Y594" i="2"/>
  <c r="Y678" i="2"/>
  <c r="Y1171" i="2"/>
  <c r="Y755" i="2"/>
  <c r="Y920" i="2"/>
  <c r="Y1265" i="2"/>
  <c r="Y1358" i="2"/>
  <c r="Y2863" i="2"/>
  <c r="Y1409" i="2"/>
  <c r="Y1232" i="2"/>
  <c r="Y708" i="2"/>
  <c r="Y1049" i="2"/>
  <c r="Y1015" i="2"/>
  <c r="Y993" i="2"/>
  <c r="Y975" i="2"/>
  <c r="Y318" i="2"/>
  <c r="Y206" i="2"/>
  <c r="Y407" i="2"/>
  <c r="Y257" i="2"/>
  <c r="Y936" i="2"/>
  <c r="Y1113" i="2"/>
  <c r="Y518" i="2"/>
  <c r="Y1281" i="2"/>
  <c r="Y1951" i="2"/>
  <c r="Y607" i="2"/>
  <c r="Y2227" i="2"/>
  <c r="Y201" i="2"/>
  <c r="Y390" i="2"/>
  <c r="Y1411" i="2"/>
  <c r="Y345" i="2"/>
  <c r="Y2539" i="2"/>
  <c r="Y1501" i="2"/>
  <c r="Y1383" i="2"/>
  <c r="Y939" i="2"/>
  <c r="Y869" i="2"/>
  <c r="Y863" i="2"/>
  <c r="Y1028" i="2"/>
  <c r="Y504" i="2"/>
  <c r="Y259" i="2"/>
  <c r="Y1174" i="2"/>
  <c r="Y414" i="2"/>
  <c r="Y1389" i="2"/>
  <c r="Y1175" i="2"/>
  <c r="Y197" i="2"/>
  <c r="Y163" i="2"/>
  <c r="Y341" i="2"/>
  <c r="Y1164" i="2"/>
  <c r="Y1341" i="2"/>
  <c r="Y7" i="2"/>
  <c r="Y830" i="2"/>
  <c r="Y1323" i="2"/>
  <c r="Y835" i="2"/>
  <c r="Y2455" i="2"/>
  <c r="Y1273" i="2"/>
  <c r="Y1462" i="2"/>
  <c r="Y2632" i="2"/>
  <c r="Y14" i="2"/>
  <c r="Y777" i="2"/>
  <c r="Y241" i="2"/>
  <c r="Y1526" i="2"/>
  <c r="Y548" i="2"/>
  <c r="Y538" i="2"/>
  <c r="Y1891" i="2"/>
  <c r="Y1435" i="2"/>
  <c r="Y647" i="2"/>
  <c r="Y1463" i="2"/>
  <c r="Y176" i="2"/>
  <c r="Y1473" i="2"/>
  <c r="Y778" i="2"/>
  <c r="Y1099" i="2"/>
  <c r="Y946" i="2"/>
  <c r="Y924" i="2"/>
  <c r="Y2587" i="2"/>
  <c r="Y461" i="2"/>
  <c r="Y842" i="2"/>
  <c r="Y43" i="2"/>
  <c r="Y1663" i="2"/>
  <c r="Y130" i="2"/>
  <c r="Y893" i="2"/>
  <c r="Y1274" i="2"/>
  <c r="Y1331" i="2"/>
  <c r="Y559" i="2"/>
  <c r="Y847" i="2"/>
  <c r="Y636" i="2"/>
  <c r="Y813" i="2"/>
  <c r="Y1002" i="2"/>
  <c r="Y1239" i="2"/>
  <c r="Y1386" i="2"/>
  <c r="Y91" i="2"/>
  <c r="Y887" i="2"/>
  <c r="Y913" i="2"/>
  <c r="Y469" i="2"/>
  <c r="Y435" i="2"/>
  <c r="Y1357" i="2"/>
  <c r="Y558" i="2"/>
  <c r="Y1316" i="2"/>
  <c r="Y2731" i="2"/>
  <c r="Y680" i="2"/>
  <c r="Y1503" i="2"/>
  <c r="Y907" i="2"/>
  <c r="Y1320" i="2"/>
  <c r="Y1286" i="2"/>
  <c r="Y2779" i="2"/>
  <c r="Y1198" i="2"/>
  <c r="Y650" i="2"/>
  <c r="Y417" i="2"/>
  <c r="Y750" i="2"/>
  <c r="Y286" i="2"/>
  <c r="Y53" i="2"/>
  <c r="Y290" i="2"/>
  <c r="Y1053" i="2"/>
  <c r="Y1043" i="2"/>
  <c r="Y2911" i="2"/>
  <c r="Y1319" i="2"/>
  <c r="Y1484" i="2"/>
  <c r="Y162" i="2"/>
  <c r="Y399" i="2"/>
  <c r="Y117" i="2"/>
  <c r="Y108" i="2"/>
  <c r="Y285" i="2"/>
  <c r="Y1318" i="2"/>
  <c r="Y1297" i="2"/>
  <c r="Y62" i="2"/>
  <c r="Y1302" i="2"/>
  <c r="Y16" i="2"/>
  <c r="Y1001" i="2"/>
  <c r="Y406" i="2"/>
  <c r="Y2357" i="2"/>
  <c r="Y361" i="2"/>
  <c r="Y387" i="2"/>
  <c r="Y166" i="2"/>
  <c r="Y929" i="2"/>
  <c r="Y895" i="2"/>
  <c r="Y873" i="2"/>
  <c r="Y82" i="2"/>
  <c r="Y2791" i="2"/>
  <c r="Y86" i="2"/>
  <c r="Y287" i="2"/>
  <c r="Y5367" i="2"/>
  <c r="Y1483" i="2"/>
  <c r="Y161" i="2"/>
  <c r="Y398" i="2"/>
  <c r="Y1161" i="2"/>
  <c r="Y1151" i="2"/>
  <c r="Y1226" i="2"/>
  <c r="Y1427" i="2"/>
  <c r="Y225" i="2"/>
  <c r="Y270" i="2"/>
  <c r="Y507" i="2"/>
  <c r="Y369" i="2"/>
  <c r="Y2419" i="2"/>
  <c r="Y584" i="2"/>
  <c r="Y226" i="2"/>
  <c r="Y819" i="2"/>
  <c r="Y749" i="2"/>
  <c r="Y743" i="2"/>
  <c r="Y327" i="2"/>
  <c r="Y846" i="2"/>
  <c r="Y139" i="2"/>
  <c r="Y1054" i="2"/>
  <c r="Y1033" i="2"/>
  <c r="Y1651" i="2"/>
  <c r="Y221" i="2"/>
  <c r="Y1044" i="2"/>
  <c r="Y389" i="2"/>
  <c r="Y1410" i="2"/>
  <c r="Y1237" i="2"/>
  <c r="Y793" i="2"/>
  <c r="Y715" i="2"/>
  <c r="Y132" i="2"/>
  <c r="Y1153" i="2"/>
  <c r="Y557" i="2"/>
  <c r="Y2604" i="2"/>
  <c r="Y1417" i="2"/>
  <c r="Y2767" i="2"/>
  <c r="Y583" i="2"/>
  <c r="Y606" i="2"/>
  <c r="Y1167" i="2"/>
  <c r="Y1097" i="2"/>
  <c r="Y2519" i="2"/>
  <c r="Y326" i="2"/>
  <c r="Y1142" i="2"/>
  <c r="Y487" i="2"/>
  <c r="Y590" i="2"/>
  <c r="Y1136" i="2"/>
  <c r="Y1337" i="2"/>
  <c r="Y51" i="2"/>
  <c r="Y826" i="2"/>
  <c r="Y804" i="2"/>
  <c r="Y879" i="2"/>
  <c r="Y1080" i="2"/>
  <c r="Y1257" i="2"/>
  <c r="Y1446" i="2"/>
  <c r="Y1543" i="2"/>
  <c r="Y154" i="2"/>
  <c r="Y773" i="2"/>
  <c r="Y1010" i="2"/>
  <c r="Y1211" i="2"/>
  <c r="Y966" i="2"/>
  <c r="Y522" i="2"/>
  <c r="Y516" i="2"/>
  <c r="Y693" i="2"/>
  <c r="Y882" i="2"/>
  <c r="Y346" i="2"/>
  <c r="Y1266" i="2"/>
  <c r="Y566" i="2"/>
  <c r="Y1493" i="2"/>
  <c r="Y383" i="2"/>
  <c r="Y493" i="2"/>
  <c r="Y315" i="2"/>
  <c r="Y249" i="2"/>
  <c r="Y1236" i="2"/>
  <c r="Y991" i="2"/>
  <c r="Y2611" i="2"/>
  <c r="Y560" i="2"/>
  <c r="Y610" i="2"/>
  <c r="Y1321" i="2"/>
  <c r="Y1200" i="2"/>
  <c r="Y1166" i="2"/>
  <c r="Y2515" i="2"/>
  <c r="Y293" i="2"/>
  <c r="Y992" i="2"/>
  <c r="Y297" i="2"/>
  <c r="Y914" i="2"/>
  <c r="Y1255" i="2"/>
  <c r="Y2875" i="2"/>
  <c r="Y170" i="2"/>
  <c r="Y101" i="2"/>
  <c r="Y67" i="2"/>
  <c r="Y998" i="2"/>
  <c r="Y1199" i="2"/>
  <c r="Y1364" i="2"/>
  <c r="Y42" i="2"/>
  <c r="Y970" i="2"/>
  <c r="Y2107" i="2"/>
  <c r="Y1511" i="2"/>
  <c r="Y165" i="2"/>
  <c r="Y354" i="2"/>
  <c r="Y181" i="2"/>
  <c r="Y1260" i="2"/>
  <c r="Y1326" i="2"/>
  <c r="Y1419" i="2"/>
  <c r="Y97" i="2"/>
  <c r="Y2443" i="2"/>
  <c r="Y1811" i="2"/>
  <c r="Y174" i="2"/>
  <c r="Y741" i="2"/>
  <c r="Y46" i="2"/>
  <c r="Y25" i="2"/>
  <c r="Y1514" i="2"/>
  <c r="Y1440" i="2"/>
  <c r="Y1855" i="2"/>
  <c r="Y2671" i="2"/>
  <c r="Y645" i="2"/>
  <c r="Y834" i="2"/>
  <c r="Y612" i="2"/>
  <c r="Y1363" i="2"/>
  <c r="Y41" i="2"/>
  <c r="Y278" i="2"/>
  <c r="Y1041" i="2"/>
  <c r="Y35" i="2"/>
  <c r="Y1106" i="2"/>
  <c r="Y1307" i="2"/>
  <c r="Y1472" i="2"/>
  <c r="Y150" i="2"/>
  <c r="Y2623" i="2"/>
  <c r="Y105" i="2"/>
  <c r="Y96" i="2"/>
  <c r="Y854" i="2"/>
  <c r="Y1400" i="2"/>
  <c r="Y1390" i="2"/>
  <c r="Y1368" i="2"/>
  <c r="Y1290" i="2"/>
  <c r="Y537" i="2"/>
  <c r="Y521" i="2"/>
  <c r="Y758" i="2"/>
  <c r="Y90" i="2"/>
  <c r="Y116" i="2"/>
  <c r="Y1466" i="2"/>
  <c r="Y840" i="2"/>
  <c r="Y68" i="2"/>
  <c r="Y1101" i="2"/>
  <c r="Y506" i="2"/>
  <c r="Y56" i="2"/>
  <c r="Y673" i="2"/>
  <c r="Y1334" i="2"/>
  <c r="Y2215" i="2"/>
  <c r="Y189" i="2"/>
  <c r="Y971" i="2"/>
  <c r="Y2204" i="2"/>
  <c r="Y453" i="2"/>
  <c r="Y503" i="2"/>
  <c r="Y258" i="2"/>
  <c r="Y1081" i="2"/>
  <c r="Y1191" i="2"/>
  <c r="Y1121" i="2"/>
  <c r="Y113" i="2"/>
  <c r="Y1524" i="2"/>
  <c r="Y190" i="2"/>
  <c r="Y367" i="2"/>
  <c r="Y265" i="2"/>
  <c r="Y1160" i="2"/>
  <c r="Y1217" i="2"/>
  <c r="Y1454" i="2"/>
  <c r="Y1385" i="2"/>
  <c r="Y684" i="2"/>
  <c r="Y903" i="2"/>
  <c r="Y960" i="2"/>
  <c r="Y1137" i="2"/>
  <c r="Y1470" i="2"/>
  <c r="Y304" i="2"/>
  <c r="Y1401" i="2"/>
  <c r="Y1392" i="2"/>
  <c r="Y890" i="2"/>
  <c r="Y1406" i="2"/>
  <c r="Y1380" i="2"/>
  <c r="Y402" i="2"/>
  <c r="Y1063" i="2"/>
  <c r="Y573" i="2"/>
  <c r="Y1396" i="2"/>
  <c r="Y2119" i="2"/>
  <c r="Y1146" i="2"/>
  <c r="Y1172" i="2"/>
  <c r="Y384" i="2"/>
  <c r="Y263" i="2"/>
  <c r="Y229" i="2"/>
  <c r="Y195" i="2"/>
  <c r="Y915" i="2"/>
  <c r="Y55" i="2"/>
  <c r="Y871" i="2"/>
  <c r="Y2635" i="2"/>
  <c r="Y1179" i="2"/>
  <c r="Y2383" i="2"/>
  <c r="Y401" i="2"/>
  <c r="Y224" i="2"/>
  <c r="Y214" i="2"/>
  <c r="Y192" i="2"/>
  <c r="Y707" i="2"/>
  <c r="Y144" i="2"/>
  <c r="Y2287" i="2"/>
  <c r="Y1256" i="2"/>
  <c r="Y1135" i="2"/>
  <c r="Y552" i="2"/>
  <c r="Y729" i="2"/>
  <c r="Y4" i="2"/>
  <c r="Y947" i="2"/>
  <c r="Y878" i="2"/>
  <c r="Y223" i="2"/>
  <c r="Y1843" i="2"/>
  <c r="Y661" i="2"/>
  <c r="Y850" i="2"/>
  <c r="Y1987" i="2"/>
  <c r="Y1391" i="2"/>
  <c r="Y45" i="2"/>
  <c r="Y95" i="2"/>
  <c r="Y1306" i="2"/>
  <c r="Y1140" i="2"/>
  <c r="Y1062" i="2"/>
  <c r="Y1299" i="2"/>
  <c r="Y703" i="2"/>
  <c r="Y1426" i="2"/>
  <c r="Y1691" i="2"/>
  <c r="Y444" i="2"/>
  <c r="Y404" i="2"/>
  <c r="Y605" i="2"/>
  <c r="Y1428" i="2"/>
  <c r="Y1394" i="2"/>
  <c r="Y115" i="2"/>
  <c r="Y147" i="2"/>
  <c r="Y348" i="2"/>
  <c r="Y525" i="2"/>
  <c r="Y714" i="2"/>
  <c r="Y492" i="2"/>
  <c r="Y1387" i="2"/>
  <c r="Y660" i="2"/>
  <c r="Y158" i="2"/>
  <c r="Y89" i="2"/>
  <c r="Y377" i="2"/>
  <c r="Y1130" i="2"/>
  <c r="Y331" i="2"/>
  <c r="Y1352" i="2"/>
  <c r="Y769" i="2"/>
  <c r="Y3399" i="2"/>
  <c r="Y2095" i="2"/>
  <c r="Y702" i="2"/>
  <c r="Y529" i="2"/>
  <c r="Y1280" i="2"/>
  <c r="Y1270" i="2"/>
  <c r="Y1248" i="2"/>
  <c r="Y445" i="2"/>
  <c r="Y200" i="2"/>
  <c r="Y545" i="2"/>
  <c r="Y638" i="2"/>
  <c r="Y1342" i="2"/>
  <c r="Y530" i="2"/>
  <c r="Y1346" i="2"/>
  <c r="Y598" i="2"/>
  <c r="Y720" i="2"/>
  <c r="Y1025" i="2"/>
  <c r="Y213" i="2"/>
  <c r="Y1029" i="2"/>
  <c r="Y1218" i="2"/>
  <c r="Y635" i="2"/>
  <c r="Y1680" i="2"/>
  <c r="Y2290" i="2"/>
  <c r="Y2475" i="2"/>
  <c r="Y2400" i="2"/>
  <c r="Y1607" i="2"/>
  <c r="Y864" i="2"/>
  <c r="Y1471" i="2"/>
  <c r="Y149" i="2"/>
  <c r="Y175" i="2"/>
  <c r="Y1254" i="2"/>
  <c r="Y1220" i="2"/>
  <c r="Y1214" i="2"/>
  <c r="Y1415" i="2"/>
  <c r="Y855" i="2"/>
  <c r="Y634" i="2"/>
  <c r="Y2228" i="2"/>
  <c r="Y182" i="2"/>
  <c r="Y1460" i="2"/>
  <c r="Y138" i="2"/>
  <c r="Y961" i="2"/>
  <c r="Y927" i="2"/>
  <c r="Y1376" i="2"/>
  <c r="Y1203" i="2"/>
  <c r="Y1404" i="2"/>
  <c r="Y70" i="2"/>
  <c r="Y247" i="2"/>
  <c r="Y145" i="2"/>
  <c r="Y896" i="2"/>
  <c r="Y313" i="2"/>
  <c r="Y502" i="2"/>
  <c r="Y730" i="2"/>
  <c r="Y1235" i="2"/>
  <c r="Y639" i="2"/>
  <c r="Y1507" i="2"/>
  <c r="Y185" i="2"/>
  <c r="Y1206" i="2"/>
  <c r="Y623" i="2"/>
  <c r="Y449" i="2"/>
  <c r="Y1272" i="2"/>
  <c r="Y1449" i="2"/>
  <c r="Y1499" i="2"/>
  <c r="Y1055" i="2"/>
  <c r="Y1021" i="2"/>
  <c r="Y943" i="2"/>
  <c r="Y2563" i="2"/>
  <c r="Y523" i="2"/>
  <c r="Y411" i="2"/>
  <c r="Y242" i="2"/>
  <c r="Y63" i="2"/>
  <c r="Y59" i="2"/>
  <c r="Y810" i="2"/>
  <c r="Y776" i="2"/>
  <c r="Y766" i="2"/>
  <c r="Y1269" i="2"/>
  <c r="Y1253" i="2"/>
  <c r="Y1490" i="2"/>
  <c r="Y168" i="2"/>
  <c r="Y848" i="2"/>
  <c r="Y675" i="2"/>
  <c r="Y876" i="2"/>
  <c r="Y104" i="2"/>
  <c r="Y94" i="2"/>
  <c r="Y591" i="2"/>
  <c r="Y370" i="2"/>
  <c r="Y547" i="2"/>
  <c r="Y2167" i="2"/>
  <c r="Y931" i="2"/>
  <c r="Y231" i="2"/>
  <c r="Y576" i="2"/>
  <c r="Y609" i="2"/>
  <c r="Y2803" i="2"/>
  <c r="Y1350" i="2"/>
  <c r="Y1437" i="2"/>
  <c r="Y103" i="2"/>
  <c r="Y1723" i="2"/>
  <c r="Y541" i="2"/>
  <c r="Y874" i="2"/>
  <c r="Y1187" i="2"/>
  <c r="Y1271" i="2"/>
  <c r="Y2035" i="2"/>
  <c r="Y437" i="2"/>
  <c r="Y1042" i="2"/>
  <c r="Y1020" i="2"/>
  <c r="Y942" i="2"/>
  <c r="Y359" i="2"/>
  <c r="Y1117" i="2"/>
  <c r="Y554" i="2"/>
  <c r="Y1229" i="2"/>
  <c r="Y119" i="2"/>
  <c r="Y284" i="2"/>
  <c r="Y485" i="2"/>
  <c r="Y1308" i="2"/>
  <c r="Y1418" i="2"/>
  <c r="Y1313" i="2"/>
  <c r="Y27" i="2"/>
  <c r="Y228" i="2"/>
  <c r="Y405" i="2"/>
  <c r="Y1333" i="2"/>
  <c r="Y1039" i="2"/>
  <c r="Y339" i="2"/>
  <c r="Y540" i="2"/>
  <c r="Y717" i="2"/>
  <c r="Y471" i="2"/>
  <c r="Y1016" i="2"/>
  <c r="Y34" i="2"/>
  <c r="Y211" i="2"/>
  <c r="Y1831" i="2"/>
  <c r="Y1375" i="2"/>
  <c r="Y2270" i="2"/>
  <c r="Y393" i="2"/>
  <c r="Y1116" i="2"/>
  <c r="Y409" i="2"/>
  <c r="Y1304" i="2"/>
  <c r="Y306" i="2"/>
  <c r="Y1312" i="2"/>
  <c r="Y787" i="2"/>
  <c r="Y80" i="2"/>
  <c r="Y281" i="2"/>
  <c r="Y1197" i="2"/>
  <c r="Y173" i="2"/>
  <c r="Y989" i="2"/>
  <c r="Y394" i="2"/>
  <c r="Y1157" i="2"/>
  <c r="Y1123" i="2"/>
  <c r="Y1439" i="2"/>
  <c r="Y732" i="2"/>
  <c r="Y77" i="2"/>
  <c r="Y314" i="2"/>
  <c r="Y659" i="2"/>
  <c r="Y1560" i="2"/>
  <c r="Y3290" i="2"/>
  <c r="Y1896" i="2"/>
  <c r="Y2280" i="2"/>
  <c r="Y4010" i="2"/>
  <c r="Y600" i="2"/>
  <c r="Y1351" i="2"/>
  <c r="Y827" i="2"/>
  <c r="Y589" i="2"/>
  <c r="Y1134" i="2"/>
  <c r="Y1100" i="2"/>
  <c r="Y1094" i="2"/>
  <c r="Y498" i="2"/>
  <c r="Y1209" i="2"/>
  <c r="Y514" i="2"/>
  <c r="Y762" i="2"/>
  <c r="Y524" i="2"/>
  <c r="Y1340" i="2"/>
  <c r="Y757" i="2"/>
  <c r="Y1508" i="2"/>
  <c r="Y1498" i="2"/>
  <c r="Y267" i="2"/>
  <c r="Y1083" i="2"/>
  <c r="Y428" i="2"/>
  <c r="Y629" i="2"/>
  <c r="Y866" i="2"/>
  <c r="Y692" i="2"/>
  <c r="Y1515" i="2"/>
  <c r="Y193" i="2"/>
  <c r="Y382" i="2"/>
  <c r="Y1145" i="2"/>
  <c r="Y1433" i="2"/>
  <c r="Y1210" i="2"/>
  <c r="Y8" i="2"/>
  <c r="Y65" i="2"/>
  <c r="Y302" i="2"/>
  <c r="Y1336" i="2"/>
  <c r="Y329" i="2"/>
  <c r="Y1296" i="2"/>
  <c r="Y1975" i="2"/>
  <c r="Y1089" i="2"/>
  <c r="Y935" i="2"/>
  <c r="Y901" i="2"/>
  <c r="Y823" i="2"/>
  <c r="Y299" i="2"/>
  <c r="Y54" i="2"/>
  <c r="Y291" i="2"/>
  <c r="Y1434" i="2"/>
  <c r="Y1261" i="2"/>
  <c r="Y83" i="2"/>
  <c r="Y690" i="2"/>
  <c r="Y656" i="2"/>
  <c r="Y1177" i="2"/>
  <c r="Y932" i="2"/>
  <c r="Y1133" i="2"/>
  <c r="Y1370" i="2"/>
  <c r="Y1500" i="2"/>
  <c r="Y462" i="2"/>
  <c r="Y555" i="2"/>
  <c r="Y756" i="2"/>
  <c r="Y723" i="2"/>
  <c r="Y653" i="2"/>
  <c r="Y205" i="2"/>
  <c r="Y250" i="2"/>
  <c r="Y427" i="2"/>
  <c r="Y1367" i="2"/>
  <c r="Y955" i="2"/>
  <c r="Y111" i="2"/>
  <c r="Y312" i="2"/>
  <c r="Y2599" i="2"/>
  <c r="Y2683" i="2"/>
  <c r="Y234" i="2"/>
  <c r="Y1317" i="2"/>
  <c r="Y1506" i="2"/>
  <c r="Y923" i="2"/>
  <c r="Y421" i="2"/>
  <c r="Y2891" i="2"/>
  <c r="Y1067" i="2"/>
  <c r="Y295" i="2"/>
  <c r="Y1282" i="2"/>
  <c r="Y1531" i="2"/>
  <c r="Y78" i="2"/>
  <c r="Y44" i="2"/>
  <c r="Y38" i="2"/>
  <c r="Y965" i="2"/>
  <c r="Y792" i="2"/>
  <c r="Y969" i="2"/>
  <c r="Y120" i="2"/>
  <c r="Y1510" i="2"/>
  <c r="Y164" i="2"/>
  <c r="Y1104" i="2"/>
  <c r="Y332" i="2"/>
  <c r="Y1154" i="2"/>
  <c r="Y1193" i="2"/>
  <c r="Y1430" i="2"/>
  <c r="Y775" i="2"/>
  <c r="Y2395" i="2"/>
  <c r="Y474" i="2"/>
  <c r="Y919" i="2"/>
  <c r="Y219" i="2"/>
  <c r="Y420" i="2"/>
  <c r="Y446" i="2"/>
  <c r="Y1525" i="2"/>
  <c r="Y1491" i="2"/>
  <c r="Y1425" i="2"/>
  <c r="Y235" i="2"/>
  <c r="Y1078" i="2"/>
  <c r="Y845" i="2"/>
  <c r="Y1911" i="2"/>
  <c r="Y795" i="2"/>
  <c r="Y791" i="2"/>
  <c r="Y956" i="2"/>
  <c r="Y1639" i="2"/>
  <c r="Y186" i="2"/>
  <c r="Y490" i="2"/>
  <c r="Y1450" i="2"/>
  <c r="Y699" i="2"/>
  <c r="Y900" i="2"/>
  <c r="Y945" i="2"/>
  <c r="Y1407" i="2"/>
  <c r="Y85" i="2"/>
  <c r="Y274" i="2"/>
  <c r="Y1037" i="2"/>
  <c r="Y1003" i="2"/>
  <c r="Y1102" i="2"/>
  <c r="Y1279" i="2"/>
  <c r="Y2899" i="2"/>
  <c r="Y194" i="2"/>
  <c r="Y395" i="2"/>
  <c r="Y3855" i="2"/>
  <c r="Y2305" i="2"/>
  <c r="Y1776" i="2"/>
  <c r="Y480" i="2"/>
  <c r="Y447" i="2"/>
  <c r="Y1169" i="2"/>
  <c r="Y264" i="2"/>
  <c r="Y230" i="2"/>
  <c r="Y1579" i="2"/>
  <c r="Y142" i="2"/>
  <c r="Y912" i="2"/>
  <c r="Y349" i="2"/>
  <c r="Y1073" i="2"/>
  <c r="Y1176" i="2"/>
  <c r="Y199" i="2"/>
  <c r="Y1819" i="2"/>
  <c r="Y781" i="2"/>
  <c r="Y1388" i="2"/>
  <c r="Y1378" i="2"/>
  <c r="Y1465" i="2"/>
  <c r="Y143" i="2"/>
  <c r="Y308" i="2"/>
  <c r="Y509" i="2"/>
  <c r="Y746" i="2"/>
  <c r="Y572" i="2"/>
  <c r="Y1395" i="2"/>
  <c r="Y73" i="2"/>
  <c r="Y262" i="2"/>
  <c r="Y29" i="2"/>
  <c r="Y2527" i="2"/>
  <c r="Y1090" i="2"/>
  <c r="Y1267" i="2"/>
  <c r="Y2887" i="2"/>
  <c r="Y908" i="2"/>
  <c r="Y2680" i="2"/>
  <c r="Y209" i="2"/>
  <c r="Y379" i="2"/>
  <c r="Y958" i="2"/>
  <c r="Y825" i="2"/>
  <c r="Y815" i="2"/>
  <c r="Y925" i="2"/>
  <c r="Y122" i="2"/>
  <c r="Y641" i="2"/>
  <c r="Y1457" i="2"/>
  <c r="Y563" i="2"/>
  <c r="Y325" i="2"/>
  <c r="Y1141" i="2"/>
  <c r="Y1330" i="2"/>
  <c r="Y1309" i="2"/>
  <c r="Y1275" i="2"/>
  <c r="Y1519" i="2"/>
  <c r="Y812" i="2"/>
  <c r="Y1013" i="2"/>
  <c r="Y418" i="2"/>
  <c r="Y319" i="2"/>
  <c r="Y198" i="2"/>
  <c r="Y1126" i="2"/>
  <c r="Y1303" i="2"/>
  <c r="Y603" i="2"/>
  <c r="Y533" i="2"/>
  <c r="Y1464" i="2"/>
  <c r="Y809" i="2"/>
  <c r="Y1046" i="2"/>
  <c r="Y1247" i="2"/>
  <c r="Y691" i="2"/>
  <c r="Y682" i="2"/>
  <c r="Y859" i="2"/>
  <c r="Y513" i="2"/>
  <c r="Y360" i="2"/>
  <c r="Y648" i="2"/>
  <c r="Y365" i="2"/>
  <c r="Y602" i="2"/>
  <c r="Y1627" i="2"/>
  <c r="Y968" i="2"/>
  <c r="Y268" i="2"/>
  <c r="Y1091" i="2"/>
  <c r="Y973" i="2"/>
  <c r="Y872" i="2"/>
  <c r="Y160" i="2"/>
  <c r="Y1481" i="2"/>
  <c r="Y1447" i="2"/>
  <c r="Y644" i="2"/>
  <c r="Y615" i="2"/>
  <c r="Y672" i="2"/>
  <c r="Y849" i="2"/>
  <c r="Y759" i="2"/>
  <c r="Y546" i="2"/>
  <c r="Y783" i="2"/>
  <c r="Y984" i="2"/>
  <c r="Y212" i="2"/>
  <c r="Y202" i="2"/>
  <c r="Y289" i="2"/>
  <c r="Y478" i="2"/>
  <c r="Y655" i="2"/>
  <c r="Y2275" i="2"/>
  <c r="Y1093" i="2"/>
  <c r="Y15" i="2"/>
  <c r="Y99" i="2"/>
  <c r="Y4251" i="2"/>
  <c r="Y788" i="2"/>
  <c r="Y1405" i="2"/>
  <c r="Y1371" i="2"/>
  <c r="Y1305" i="2"/>
  <c r="Y2246" i="2"/>
  <c r="Y2851" i="2"/>
  <c r="Y725" i="2"/>
  <c r="Y69" i="2"/>
  <c r="Y470" i="2"/>
  <c r="Y671" i="2"/>
  <c r="Y836" i="2"/>
  <c r="Y1456" i="2"/>
  <c r="Y66" i="2"/>
  <c r="Y153" i="2"/>
  <c r="Y342" i="2"/>
  <c r="Y579" i="2"/>
  <c r="Y780" i="2"/>
  <c r="Y464" i="2"/>
  <c r="Y1287" i="2"/>
  <c r="Y1488" i="2"/>
  <c r="Y298" i="2"/>
  <c r="Y133" i="2"/>
  <c r="Y883" i="2"/>
  <c r="Y982" i="2"/>
  <c r="Y1159" i="2"/>
  <c r="Y2923" i="2"/>
  <c r="Y753" i="2"/>
  <c r="Y275" i="2"/>
  <c r="Y2487" i="2"/>
  <c r="Y76" i="2"/>
  <c r="Y1027" i="2"/>
  <c r="Y1065" i="2"/>
  <c r="Y2263" i="2"/>
  <c r="Y288" i="2"/>
  <c r="Y110" i="2"/>
  <c r="Y736" i="2"/>
  <c r="Y2179" i="2"/>
  <c r="Y587" i="2"/>
  <c r="Y752" i="2"/>
  <c r="Y953" i="2"/>
  <c r="Y851" i="2"/>
  <c r="Y79" i="2"/>
  <c r="Y1699" i="2"/>
  <c r="Y517" i="2"/>
  <c r="Y1867" i="2"/>
  <c r="Y1258" i="2"/>
  <c r="Y1345" i="2"/>
  <c r="Y23" i="2"/>
  <c r="Y188" i="2"/>
  <c r="Y1128" i="2"/>
  <c r="Y626" i="2"/>
  <c r="Y452" i="2"/>
  <c r="Y455" i="2"/>
  <c r="Y1476" i="2"/>
  <c r="Y821" i="2"/>
  <c r="Y443" i="2"/>
  <c r="Y2407" i="2"/>
  <c r="Y126" i="2"/>
  <c r="Y1147" i="2"/>
  <c r="Y564" i="2"/>
  <c r="Y1322" i="2"/>
  <c r="Y1644" i="2"/>
  <c r="Y828" i="2"/>
  <c r="Y649" i="2"/>
  <c r="Y621" i="2"/>
  <c r="Y2815" i="2"/>
  <c r="Y1362" i="2"/>
  <c r="Y1328" i="2"/>
  <c r="Y320" i="2"/>
  <c r="Y1735" i="2"/>
  <c r="Y553" i="2"/>
  <c r="Y905" i="2"/>
  <c r="Y2347" i="2"/>
  <c r="Y177" i="2"/>
  <c r="Y366" i="2"/>
  <c r="Y1189" i="2"/>
  <c r="Y1155" i="2"/>
  <c r="Y527" i="2"/>
  <c r="Y1431" i="2"/>
  <c r="Y109" i="2"/>
  <c r="Y442" i="2"/>
  <c r="Y1517" i="2"/>
  <c r="Y817" i="2"/>
  <c r="Y1006" i="2"/>
  <c r="Y1183" i="2"/>
  <c r="Y483" i="2"/>
  <c r="Y413" i="2"/>
  <c r="Y488" i="2"/>
  <c r="Y833" i="2"/>
  <c r="Y926" i="2"/>
  <c r="Y1127" i="2"/>
  <c r="Y1310" i="2"/>
  <c r="Y562" i="2"/>
  <c r="Y739" i="2"/>
  <c r="Y2359" i="2"/>
  <c r="Y767" i="2"/>
  <c r="Y323" i="2"/>
  <c r="Y245" i="2"/>
  <c r="Y482" i="2"/>
  <c r="Y683" i="2"/>
  <c r="Y123" i="2"/>
  <c r="Y2157" i="2"/>
  <c r="Y3255" i="2"/>
  <c r="Y1315" i="2"/>
  <c r="Y608" i="2"/>
  <c r="Y611" i="2"/>
  <c r="Y577" i="2"/>
  <c r="Y543" i="2"/>
  <c r="Y1058" i="2"/>
  <c r="Y351" i="2"/>
  <c r="Y1219" i="2"/>
  <c r="Y2839" i="2"/>
  <c r="Y1186" i="2"/>
  <c r="Y426" i="2"/>
  <c r="Y663" i="2"/>
  <c r="Y1008" i="2"/>
  <c r="Y92" i="2"/>
  <c r="Y597" i="2"/>
  <c r="Y169" i="2"/>
  <c r="Y358" i="2"/>
  <c r="Y535" i="2"/>
  <c r="Y2155" i="2"/>
  <c r="Y2743" i="2"/>
  <c r="Y679" i="2"/>
  <c r="Y670" i="2"/>
  <c r="Y61" i="2"/>
  <c r="Y463" i="2"/>
  <c r="Y441" i="2"/>
  <c r="Y431" i="2"/>
  <c r="Y353" i="2"/>
  <c r="Y1111" i="2"/>
  <c r="Y1143" i="2"/>
  <c r="Y1344" i="2"/>
  <c r="Y1050" i="2"/>
  <c r="Y350" i="2"/>
  <c r="Y551" i="2"/>
  <c r="Y1455" i="2"/>
  <c r="Y719" i="2"/>
  <c r="Y1469" i="2"/>
  <c r="Y33" i="2"/>
  <c r="Y222" i="2"/>
  <c r="Y1150" i="2"/>
  <c r="Y1327" i="2"/>
  <c r="Y344" i="2"/>
  <c r="Y347" i="2"/>
  <c r="Y512" i="2"/>
  <c r="Y713" i="2"/>
  <c r="Y13" i="2"/>
  <c r="Y1502" i="2"/>
  <c r="Y768" i="2"/>
  <c r="Y667" i="2"/>
  <c r="Y2143" i="2"/>
  <c r="Y24" i="2"/>
  <c r="Y1513" i="2"/>
  <c r="Y439" i="2"/>
  <c r="Y410" i="2"/>
  <c r="Y467" i="2"/>
  <c r="Y632" i="2"/>
  <c r="Y977" i="2"/>
  <c r="Y731" i="2"/>
  <c r="Y1482" i="2"/>
  <c r="Y899" i="2"/>
  <c r="Y1064" i="2"/>
  <c r="Y1747" i="2"/>
  <c r="Y294" i="2"/>
  <c r="Y1225" i="2"/>
  <c r="Y570" i="2"/>
  <c r="Y807" i="2"/>
  <c r="Y269" i="2"/>
  <c r="Y1185" i="2"/>
  <c r="Y1071" i="2"/>
  <c r="Y335" i="2"/>
  <c r="Y500" i="2"/>
  <c r="Y550" i="2"/>
  <c r="Y106" i="2"/>
  <c r="Y84" i="2"/>
  <c r="Y6" i="2"/>
  <c r="Y243" i="2"/>
  <c r="Y1170" i="2"/>
  <c r="Y997" i="2"/>
  <c r="Y1516" i="2"/>
  <c r="Y497" i="2"/>
  <c r="Y324" i="2"/>
  <c r="Y501" i="2"/>
  <c r="Y2695" i="2"/>
  <c r="Y1242" i="2"/>
  <c r="Y240" i="2"/>
  <c r="Y1518" i="2"/>
  <c r="Y1615" i="2"/>
  <c r="Y433" i="2"/>
  <c r="Y1999" i="2"/>
  <c r="Y1403" i="2"/>
  <c r="Y57" i="2"/>
  <c r="Y246" i="2"/>
  <c r="Y1213" i="2"/>
  <c r="Y1035" i="2"/>
  <c r="Y1074" i="2"/>
  <c r="Y1311" i="2"/>
  <c r="Y1512" i="2"/>
  <c r="Y178" i="2"/>
  <c r="Y1397" i="2"/>
  <c r="Y697" i="2"/>
  <c r="Y886" i="2"/>
  <c r="Y279" i="2"/>
  <c r="Y363" i="2"/>
  <c r="Y2239" i="2"/>
  <c r="Y368" i="2"/>
  <c r="Y569" i="2"/>
  <c r="Y1485" i="2"/>
  <c r="Y1007" i="2"/>
  <c r="Y1190" i="2"/>
  <c r="Y586" i="2"/>
  <c r="Y619" i="2"/>
  <c r="Y801" i="2"/>
  <c r="Y1109" i="2"/>
  <c r="Y203" i="2"/>
  <c r="Y125" i="2"/>
  <c r="Y362" i="2"/>
  <c r="Y1289" i="2"/>
  <c r="Y477" i="2"/>
  <c r="Y2037" i="2"/>
  <c r="Y1162" i="2"/>
  <c r="Y990" i="2"/>
  <c r="Y1227" i="2"/>
  <c r="Y491" i="2"/>
  <c r="Y457" i="2"/>
  <c r="Y701" i="2"/>
  <c r="Y733" i="2"/>
  <c r="Y922" i="2"/>
  <c r="Y1243" i="2"/>
  <c r="Y2719" i="2"/>
  <c r="Y1066" i="2"/>
  <c r="Y1045" i="2"/>
  <c r="Y1234" i="2"/>
  <c r="Y744" i="2"/>
  <c r="Y711" i="2"/>
  <c r="Y999" i="2"/>
  <c r="Y716" i="2"/>
  <c r="Y917" i="2"/>
  <c r="Y415" i="2"/>
  <c r="Y1355" i="2"/>
  <c r="Y2513" i="2"/>
  <c r="Y1298" i="2"/>
  <c r="Y2707" i="2"/>
  <c r="Y1115" i="2"/>
  <c r="Y343" i="2"/>
  <c r="Y321" i="2"/>
  <c r="Y311" i="2"/>
  <c r="Y1031" i="2"/>
  <c r="Y786" i="2"/>
  <c r="Y1023" i="2"/>
  <c r="Y1224" i="2"/>
  <c r="Y930" i="2"/>
  <c r="Y909" i="2"/>
  <c r="Y1098" i="2"/>
  <c r="Y1479" i="2"/>
  <c r="Y599" i="2"/>
  <c r="Y565" i="2"/>
  <c r="Y2023" i="2"/>
  <c r="Y841" i="2"/>
  <c r="Y1030" i="2"/>
  <c r="Y1207" i="2"/>
  <c r="Y963" i="2"/>
  <c r="Y371" i="2"/>
  <c r="Y392" i="2"/>
  <c r="Y593" i="2"/>
  <c r="Y1416" i="2"/>
  <c r="Y386" i="2"/>
  <c r="Y1421" i="2"/>
  <c r="Y135" i="2"/>
  <c r="Y336" i="2"/>
  <c r="Y657" i="2"/>
  <c r="Y1587" i="2"/>
  <c r="Y2339" i="2"/>
  <c r="Y3723" i="2"/>
  <c r="Y171" i="2"/>
  <c r="Y1969" i="2"/>
  <c r="Y2588" i="2"/>
  <c r="Y838" i="2"/>
  <c r="Y1486" i="2"/>
  <c r="Y1061" i="2"/>
  <c r="Y1221" i="2"/>
  <c r="Y2637" i="2"/>
  <c r="Y2435" i="2"/>
  <c r="Y3304" i="2"/>
  <c r="Y3998" i="2"/>
  <c r="Y2493" i="2"/>
  <c r="Y542" i="2"/>
  <c r="Y3656" i="2"/>
  <c r="Y2375" i="2"/>
  <c r="Y1681" i="2"/>
  <c r="Y2188" i="2"/>
  <c r="Y1539" i="2"/>
  <c r="Y796" i="2"/>
  <c r="Y1863" i="2"/>
  <c r="Y1545" i="2"/>
  <c r="Y1534" i="2"/>
  <c r="Y1009" i="2"/>
  <c r="Y1790" i="2"/>
  <c r="Y3903" i="2"/>
  <c r="Y1887" i="2"/>
  <c r="Y2893" i="2"/>
  <c r="Y2677" i="2"/>
  <c r="Y1661" i="2"/>
  <c r="Y2535" i="2"/>
  <c r="Y652" i="2"/>
  <c r="Y556" i="2"/>
  <c r="Y2397" i="2"/>
  <c r="Y1105" i="2"/>
  <c r="Y892" i="2"/>
  <c r="Y2681" i="2"/>
  <c r="Y2140" i="2"/>
  <c r="Y2192" i="2"/>
  <c r="Y2464" i="2"/>
  <c r="Y1815" i="2"/>
  <c r="Y1572" i="2"/>
  <c r="Y3302" i="2"/>
  <c r="Y1923" i="2"/>
  <c r="Y2488" i="2"/>
  <c r="Y3158" i="2"/>
  <c r="Y2122" i="2"/>
  <c r="Y3482" i="2"/>
  <c r="Y1613" i="2"/>
  <c r="Y2180" i="2"/>
  <c r="Y1937" i="2"/>
  <c r="Y2667" i="2"/>
  <c r="Y2568" i="2"/>
  <c r="Y1757" i="2"/>
  <c r="Y2324" i="2"/>
  <c r="Y1967" i="2"/>
  <c r="Y2477" i="2"/>
  <c r="Y2126" i="2"/>
  <c r="Y1820" i="2"/>
  <c r="Y2585" i="2"/>
  <c r="Y1909" i="2"/>
  <c r="Y3783" i="2"/>
  <c r="Y1739" i="2"/>
  <c r="Y3123" i="2"/>
  <c r="Y2510" i="2"/>
  <c r="Y2459" i="2"/>
  <c r="Y3843" i="2"/>
  <c r="Y3627" i="2"/>
  <c r="Y2098" i="2"/>
  <c r="Y891" i="2"/>
  <c r="Y3266" i="2"/>
  <c r="Y1617" i="2"/>
  <c r="Y2454" i="2"/>
  <c r="Y1550" i="2"/>
  <c r="Y2532" i="2"/>
  <c r="Y2472" i="2"/>
  <c r="Y700" i="2"/>
  <c r="Y2198" i="2"/>
  <c r="Y2542" i="2"/>
  <c r="Y2522" i="2"/>
  <c r="Y2072" i="2"/>
  <c r="Y2600" i="2"/>
  <c r="Y4131" i="2"/>
  <c r="Y1181" i="2"/>
  <c r="Y747" i="2"/>
  <c r="Y1803" i="2"/>
  <c r="Y2674" i="2"/>
  <c r="Y1637" i="2"/>
  <c r="Y676" i="2"/>
  <c r="Y2193" i="2"/>
  <c r="Y2121" i="2"/>
  <c r="Y2736" i="2"/>
  <c r="Y2445" i="2"/>
  <c r="Y3098" i="2"/>
  <c r="Y2102" i="2"/>
  <c r="Y1540" i="2"/>
  <c r="Y3279" i="2"/>
  <c r="Y2789" i="2"/>
  <c r="Y2606" i="2"/>
  <c r="Y2913" i="2"/>
  <c r="Y1372" i="2"/>
  <c r="Y2389" i="2"/>
  <c r="Y2291" i="2"/>
  <c r="Y3291" i="2"/>
  <c r="Y1988" i="2"/>
  <c r="Y2272" i="2"/>
  <c r="Y1921" i="2"/>
  <c r="Y3795" i="2"/>
  <c r="Y2380" i="2"/>
  <c r="Y1704" i="2"/>
  <c r="Y3434" i="2"/>
  <c r="Y2438" i="2"/>
  <c r="Y2441" i="2"/>
  <c r="Y2636" i="2"/>
  <c r="Y2785" i="2"/>
  <c r="Y3136" i="2"/>
  <c r="Y1953" i="2"/>
  <c r="Y770" i="2"/>
  <c r="Y2352" i="2"/>
  <c r="Y1592" i="2"/>
  <c r="Y2078" i="2"/>
  <c r="Y2027" i="2"/>
  <c r="Y4909" i="2"/>
  <c r="Y3419" i="2"/>
  <c r="Y3005" i="2"/>
  <c r="Y3995" i="2"/>
  <c r="Y3493" i="2"/>
  <c r="Y3120" i="2"/>
  <c r="Y3069" i="2"/>
  <c r="Y4088" i="2"/>
  <c r="Y3779" i="2"/>
  <c r="Y3572" i="2"/>
  <c r="Y718" i="2"/>
  <c r="Y1149" i="2"/>
  <c r="Y2566" i="2"/>
  <c r="Y2414" i="2"/>
  <c r="Y1727" i="2"/>
  <c r="Y1908" i="2"/>
  <c r="Y3184" i="2"/>
  <c r="Y1634" i="2"/>
  <c r="Y2954" i="2"/>
  <c r="Y2967" i="2"/>
  <c r="Y3670" i="2"/>
  <c r="Y618" i="2"/>
  <c r="Y1940" i="2"/>
  <c r="Y2212" i="2"/>
  <c r="Y2029" i="2"/>
  <c r="Y3759" i="2"/>
  <c r="Y2086" i="2"/>
  <c r="Y328" i="2"/>
  <c r="Y3398" i="2"/>
  <c r="Y1995" i="2"/>
  <c r="Y2412" i="2"/>
  <c r="Y1522" i="2"/>
  <c r="Y1276" i="2"/>
  <c r="Y981" i="2"/>
  <c r="Y2792" i="2"/>
  <c r="Y1541" i="2"/>
  <c r="Y2758" i="2"/>
  <c r="Y3232" i="2"/>
  <c r="Y1679" i="2"/>
  <c r="Y2421" i="2"/>
  <c r="Y837" i="2"/>
  <c r="Y3532" i="2"/>
  <c r="Y2705" i="2"/>
  <c r="Y916" i="2"/>
  <c r="Y1960" i="2"/>
  <c r="Y2344" i="2"/>
  <c r="Y2038" i="2"/>
  <c r="Y4011" i="2"/>
  <c r="Y2596" i="2"/>
  <c r="Y2146" i="2"/>
  <c r="Y2837" i="2"/>
  <c r="Y2807" i="2"/>
  <c r="Y2002" i="2"/>
  <c r="Y3362" i="2"/>
  <c r="Y1956" i="2"/>
  <c r="Y424" i="2"/>
  <c r="Y1817" i="2"/>
  <c r="Y1631" i="2"/>
  <c r="Y3340" i="2"/>
  <c r="Y2100" i="2"/>
  <c r="Y1809" i="2"/>
  <c r="Y2718" i="2"/>
  <c r="Y1854" i="2"/>
  <c r="Y2110" i="2"/>
  <c r="Y3099" i="2"/>
  <c r="Y2465" i="2"/>
  <c r="Y2168" i="2"/>
  <c r="Y2654" i="2"/>
  <c r="Y1763" i="2"/>
  <c r="Y2138" i="2"/>
  <c r="Y1609" i="2"/>
  <c r="Y2483" i="2"/>
  <c r="Y2012" i="2"/>
  <c r="Y2642" i="2"/>
  <c r="Y2591" i="2"/>
  <c r="Y3975" i="2"/>
  <c r="Y2425" i="2"/>
  <c r="Y136" i="2"/>
  <c r="Y3672" i="2"/>
  <c r="Y2582" i="2"/>
  <c r="Y32" i="2"/>
  <c r="Y3244" i="2"/>
  <c r="Y2751" i="2"/>
  <c r="Y2433" i="2"/>
  <c r="Y3027" i="2"/>
  <c r="Y2757" i="2"/>
  <c r="Y2096" i="2"/>
  <c r="Y1853" i="2"/>
  <c r="Y1755" i="2"/>
  <c r="Y37" i="2"/>
  <c r="Y400" i="2"/>
  <c r="Y1827" i="2"/>
  <c r="Y3159" i="2"/>
  <c r="Y2151" i="2"/>
  <c r="Y964" i="2"/>
  <c r="Y2662" i="2"/>
  <c r="Y1769" i="2"/>
  <c r="Y1586" i="2"/>
  <c r="Y2325" i="2"/>
  <c r="Y3986" i="2"/>
  <c r="Y2105" i="2"/>
  <c r="Y1919" i="2"/>
  <c r="Y1616" i="2"/>
  <c r="Y1888" i="2"/>
  <c r="Y1582" i="2"/>
  <c r="Y2077" i="2"/>
  <c r="Y1563" i="2"/>
  <c r="Y2504" i="2"/>
  <c r="Y4179" i="2"/>
  <c r="Y1036" i="2"/>
  <c r="Y1756" i="2"/>
  <c r="Y2621" i="2"/>
  <c r="Y1785" i="2"/>
  <c r="Y1554" i="2"/>
  <c r="Y2260" i="2"/>
  <c r="Y3999" i="2"/>
  <c r="Y2449" i="2"/>
  <c r="Y1935" i="2"/>
  <c r="Y1918" i="2"/>
  <c r="Y2404" i="2"/>
  <c r="Y2649" i="2"/>
  <c r="Y2638" i="2"/>
  <c r="Y1601" i="2"/>
  <c r="Y2917" i="2"/>
  <c r="Y3268" i="2"/>
  <c r="Y2368" i="2"/>
  <c r="Y2700" i="2"/>
  <c r="Y2894" i="2"/>
  <c r="Y3405" i="2"/>
  <c r="Y2862" i="2"/>
  <c r="Y816" i="2"/>
  <c r="Y456" i="2"/>
  <c r="Y2315" i="2"/>
  <c r="Y2398" i="2"/>
  <c r="Y2980" i="2"/>
  <c r="Y4203" i="2"/>
  <c r="Y2331" i="2"/>
  <c r="Y2047" i="2"/>
  <c r="Y3842" i="2"/>
  <c r="Y2241" i="2"/>
  <c r="Y3406" i="2"/>
  <c r="Y316" i="2"/>
  <c r="Y1708" i="2"/>
  <c r="Y1520" i="2"/>
  <c r="Y2144" i="2"/>
  <c r="Y2774" i="2"/>
  <c r="Y1715" i="2"/>
  <c r="Y4107" i="2"/>
  <c r="Y3891" i="2"/>
  <c r="Y2218" i="2"/>
  <c r="Y2292" i="2"/>
  <c r="Y112" i="2"/>
  <c r="Y2747" i="2"/>
  <c r="Y2074" i="2"/>
  <c r="Y2704" i="2"/>
  <c r="Y1384" i="2"/>
  <c r="Y1737" i="2"/>
  <c r="Y2235" i="2"/>
  <c r="Y1703" i="2"/>
  <c r="Y28" i="2"/>
  <c r="Y2156" i="2"/>
  <c r="Y2679" i="2"/>
  <c r="Y2018" i="2"/>
  <c r="Y2525" i="2"/>
  <c r="Y1984" i="2"/>
  <c r="Y2316" i="2"/>
  <c r="Y2507" i="2"/>
  <c r="Y2092" i="2"/>
  <c r="Y220" i="2"/>
  <c r="Y2170" i="2"/>
  <c r="Y2809" i="2"/>
  <c r="Y2687" i="2"/>
  <c r="Y3002" i="2"/>
  <c r="Y2006" i="2"/>
  <c r="Y3326" i="2"/>
  <c r="Y2836" i="2"/>
  <c r="Y2304" i="2"/>
  <c r="Y2088" i="2"/>
  <c r="Y2080" i="2"/>
  <c r="Y2494" i="2"/>
  <c r="Y1833" i="2"/>
  <c r="Y3196" i="2"/>
  <c r="Y1646" i="2"/>
  <c r="Y1595" i="2"/>
  <c r="Y2979" i="2"/>
  <c r="Y376" i="2"/>
  <c r="Y280" i="2"/>
  <c r="Y2813" i="2"/>
  <c r="Y4022" i="2"/>
  <c r="Y1583" i="2"/>
  <c r="Y1096" i="2"/>
  <c r="Y3363" i="2"/>
  <c r="Y1924" i="2"/>
  <c r="Y1741" i="2"/>
  <c r="Y3471" i="2"/>
  <c r="Y688" i="2"/>
  <c r="Y2540" i="2"/>
  <c r="Y3110" i="2"/>
  <c r="Y4245" i="2"/>
  <c r="Y2422" i="2"/>
  <c r="Y1749" i="2"/>
  <c r="Y2391" i="2"/>
  <c r="Y2723" i="2"/>
  <c r="Y172" i="2"/>
  <c r="Y1898" i="2"/>
  <c r="Y2781" i="2"/>
  <c r="Y1262" i="2"/>
  <c r="Y3530" i="2"/>
  <c r="Y2236" i="2"/>
  <c r="Y2581" i="2"/>
  <c r="Y2702" i="2"/>
  <c r="Y2552" i="2"/>
  <c r="Y1647" i="2"/>
  <c r="Y2031" i="2"/>
  <c r="Y1713" i="2"/>
  <c r="Y3662" i="2"/>
  <c r="Y2283" i="2"/>
  <c r="Y1821" i="2"/>
  <c r="Y1973" i="2"/>
  <c r="Y1622" i="2"/>
  <c r="Y2592" i="2"/>
  <c r="Y2301" i="2"/>
  <c r="Y2799" i="2"/>
  <c r="Y2123" i="2"/>
  <c r="Y2633" i="2"/>
  <c r="Y2450" i="2"/>
  <c r="Y1786" i="2"/>
  <c r="Y1570" i="2"/>
  <c r="Y4059" i="2"/>
  <c r="Y1324" i="2"/>
  <c r="Y2991" i="2"/>
  <c r="Y520" i="2"/>
  <c r="Y2673" i="2"/>
  <c r="Y2825" i="2"/>
  <c r="Y2639" i="2"/>
  <c r="Y2631" i="2"/>
  <c r="Y2608" i="2"/>
  <c r="Y2302" i="2"/>
  <c r="Y1842" i="2"/>
  <c r="Y2783" i="2"/>
  <c r="Y2134" i="2"/>
  <c r="Y3494" i="2"/>
  <c r="Y3278" i="2"/>
  <c r="Y1773" i="2"/>
  <c r="Y481" i="2"/>
  <c r="Y1733" i="2"/>
  <c r="Y3472" i="2"/>
  <c r="Y1922" i="2"/>
  <c r="Y3773" i="2"/>
  <c r="Y2984" i="2"/>
  <c r="Y696" i="2"/>
  <c r="Y260" i="2"/>
  <c r="Y1538" i="2"/>
  <c r="Y1883" i="2"/>
  <c r="Y1983" i="2"/>
  <c r="Y4227" i="2"/>
  <c r="Y1752" i="2"/>
  <c r="Y3028" i="2"/>
  <c r="Y3866" i="2"/>
  <c r="Y1889" i="2"/>
  <c r="Y486" i="2"/>
  <c r="Y2607" i="2"/>
  <c r="Y2090" i="2"/>
  <c r="Y88" i="2"/>
  <c r="Y1912" i="2"/>
  <c r="Y1606" i="2"/>
  <c r="Y2603" i="2"/>
  <c r="Y1085" i="2"/>
  <c r="Y2762" i="2"/>
  <c r="Y2242" i="2"/>
  <c r="Y2036" i="2"/>
  <c r="Y1897" i="2"/>
  <c r="Y2618" i="2"/>
  <c r="Y2930" i="2"/>
  <c r="Y2584" i="2"/>
  <c r="Y2401" i="2"/>
  <c r="Y2908" i="2"/>
  <c r="Y2602" i="2"/>
  <c r="Y2184" i="2"/>
  <c r="Y889" i="2"/>
  <c r="Y1685" i="2"/>
  <c r="Y2559" i="2"/>
  <c r="Y2253" i="2"/>
  <c r="Y2405" i="2"/>
  <c r="Y1864" i="2"/>
  <c r="Y2665" i="2"/>
  <c r="Y2657" i="2"/>
  <c r="Y1972" i="2"/>
  <c r="Y508" i="2"/>
  <c r="Y622" i="2"/>
  <c r="Y2529" i="2"/>
  <c r="Y3567" i="2"/>
  <c r="Y2852" i="2"/>
  <c r="Y1846" i="2"/>
  <c r="Y3206" i="2"/>
  <c r="Y2860" i="2"/>
  <c r="Y2653" i="2"/>
  <c r="Y49" i="2"/>
  <c r="Y568" i="2"/>
  <c r="Y2374" i="2"/>
  <c r="Y272" i="2"/>
  <c r="Y1936" i="2"/>
  <c r="Y2268" i="2"/>
  <c r="Y3854" i="2"/>
  <c r="Y1994" i="2"/>
  <c r="Y254" i="2"/>
  <c r="Y2309" i="2"/>
  <c r="Y1633" i="2"/>
  <c r="Y2256" i="2"/>
  <c r="Y784" i="2"/>
  <c r="Y2756" i="2"/>
  <c r="Y1532" i="2"/>
  <c r="Y2760" i="2"/>
  <c r="Y1856" i="2"/>
  <c r="Y3495" i="2"/>
  <c r="Y352" i="2"/>
  <c r="Y3819" i="2"/>
  <c r="Y303" i="2"/>
  <c r="Y3837" i="2"/>
  <c r="Y940" i="2"/>
  <c r="Y2920" i="2"/>
  <c r="Y2271" i="2"/>
  <c r="Y2196" i="2"/>
  <c r="Y2595" i="2"/>
  <c r="Y2277" i="2"/>
  <c r="Y1871" i="2"/>
  <c r="Y1475" i="2"/>
  <c r="Y2030" i="2"/>
  <c r="Y2471" i="2"/>
  <c r="Y2342" i="2"/>
  <c r="Y2686" i="2"/>
  <c r="Y2320" i="2"/>
  <c r="Y1671" i="2"/>
  <c r="Y2003" i="2"/>
  <c r="Y2182" i="2"/>
  <c r="Y1779" i="2"/>
  <c r="Y2506" i="2"/>
  <c r="Y1845" i="2"/>
  <c r="Y1945" i="2"/>
  <c r="Y2103" i="2"/>
  <c r="Y1797" i="2"/>
  <c r="Y1949" i="2"/>
  <c r="Y124" i="2"/>
  <c r="Y3147" i="2"/>
  <c r="Y1732" i="2"/>
  <c r="Y2330" i="2"/>
  <c r="Y2255" i="2"/>
  <c r="Y2765" i="2"/>
  <c r="Y1683" i="2"/>
  <c r="Y2691" i="2"/>
  <c r="Y1623" i="2"/>
  <c r="Y1955" i="2"/>
  <c r="Y2321" i="2"/>
  <c r="Y1789" i="2"/>
  <c r="Y3519" i="2"/>
  <c r="Y2104" i="2"/>
  <c r="Y364" i="2"/>
  <c r="Y2771" i="2"/>
  <c r="Y1933" i="2"/>
  <c r="Y1762" i="2"/>
  <c r="Y2158" i="2"/>
  <c r="Y3987" i="2"/>
  <c r="Y2437" i="2"/>
  <c r="Y2266" i="2"/>
  <c r="Y3626" i="2"/>
  <c r="Y2220" i="2"/>
  <c r="Y2619" i="2"/>
  <c r="Y2081" i="2"/>
  <c r="Y2842" i="2"/>
  <c r="Y782" i="2"/>
  <c r="Y1458" i="2"/>
  <c r="Y1562" i="2"/>
  <c r="Y1710" i="2"/>
  <c r="Y2473" i="2"/>
  <c r="Y2317" i="2"/>
  <c r="Y4047" i="2"/>
  <c r="Y2895" i="2"/>
  <c r="Y2881" i="2"/>
  <c r="Y2376" i="2"/>
  <c r="Y475" i="2"/>
  <c r="Y2224" i="2"/>
  <c r="Y1970" i="2"/>
  <c r="Y1664" i="2"/>
  <c r="Y1884" i="2"/>
  <c r="Y1753" i="2"/>
  <c r="Y3483" i="2"/>
  <c r="Y2044" i="2"/>
  <c r="Y1738" i="2"/>
  <c r="Y4106" i="2"/>
  <c r="Y2812" i="2"/>
  <c r="Y1544" i="2"/>
  <c r="Y1594" i="2"/>
  <c r="Y3962" i="2"/>
  <c r="Y1575" i="2"/>
  <c r="Y2660" i="2"/>
  <c r="Y1872" i="2"/>
  <c r="Y2749" i="2"/>
  <c r="Y2956" i="2"/>
  <c r="Y1432" i="2"/>
  <c r="Y2717" i="2"/>
  <c r="Y1881" i="2"/>
  <c r="Y2045" i="2"/>
  <c r="Y3242" i="2"/>
  <c r="Y737" i="2"/>
  <c r="Y2385" i="2"/>
  <c r="Y2537" i="2"/>
  <c r="Y2351" i="2"/>
  <c r="Y2048" i="2"/>
  <c r="Y941" i="2"/>
  <c r="Y2553" i="2"/>
  <c r="Y1904" i="2"/>
  <c r="Y2531" i="2"/>
  <c r="Y2897" i="2"/>
  <c r="Y3230" i="2"/>
  <c r="Y1208" i="2"/>
  <c r="Y1978" i="2"/>
  <c r="Y3338" i="2"/>
  <c r="Y1932" i="2"/>
  <c r="Y3374" i="2"/>
  <c r="Y1284" i="2"/>
  <c r="Y1764" i="2"/>
  <c r="Y3040" i="2"/>
  <c r="Y3878" i="2"/>
  <c r="Y496" i="2"/>
  <c r="Y2430" i="2"/>
  <c r="Y2333" i="2"/>
  <c r="Y1982" i="2"/>
  <c r="Y2136" i="2"/>
  <c r="Y1072" i="2"/>
  <c r="Y1822" i="2"/>
  <c r="Y1802" i="2"/>
  <c r="Y2640" i="2"/>
  <c r="Y1880" i="2"/>
  <c r="Y2366" i="2"/>
  <c r="Y3315" i="2"/>
  <c r="Y3699" i="2"/>
  <c r="Y3050" i="2"/>
  <c r="Y3168" i="2"/>
  <c r="Y3771" i="2"/>
  <c r="Y2429" i="2"/>
  <c r="Y2761" i="2"/>
  <c r="Y2968" i="2"/>
  <c r="Y1559" i="2"/>
  <c r="Y2544" i="2"/>
  <c r="Y1566" i="2"/>
  <c r="Y2727" i="2"/>
  <c r="Y2409" i="2"/>
  <c r="Y2495" i="2"/>
  <c r="Y2222" i="2"/>
  <c r="Y3171" i="2"/>
  <c r="Y2200" i="2"/>
  <c r="Y1551" i="2"/>
  <c r="Y2460" i="2"/>
  <c r="Y2452" i="2"/>
  <c r="Y1659" i="2"/>
  <c r="Y2530" i="2"/>
  <c r="Y1144" i="2"/>
  <c r="Y1665" i="2"/>
  <c r="Y2326" i="2"/>
  <c r="Y1677" i="2"/>
  <c r="Y1829" i="2"/>
  <c r="Y1643" i="2"/>
  <c r="Y2643" i="2"/>
  <c r="Y1612" i="2"/>
  <c r="Y2709" i="2"/>
  <c r="Y3135" i="2"/>
  <c r="Y1585" i="2"/>
  <c r="Y2173" i="2"/>
  <c r="Y1625" i="2"/>
  <c r="Y640" i="2"/>
  <c r="Y2574" i="2"/>
  <c r="Y2345" i="2"/>
  <c r="Y2517" i="2"/>
  <c r="Y2669" i="2"/>
  <c r="Y2128" i="2"/>
  <c r="Y1777" i="2"/>
  <c r="Y3651" i="2"/>
  <c r="Y2661" i="2"/>
  <c r="Y1642" i="2"/>
  <c r="Y3014" i="2"/>
  <c r="Y1611" i="2"/>
  <c r="Y1536" i="2"/>
  <c r="Y3122" i="2"/>
  <c r="Y2641" i="2"/>
  <c r="Y2992" i="2"/>
  <c r="Y662" i="2"/>
  <c r="Y1338" i="2"/>
  <c r="Y2410" i="2"/>
  <c r="Y1778" i="2"/>
  <c r="Y2873" i="2"/>
  <c r="Y2432" i="2"/>
  <c r="Y4071" i="2"/>
  <c r="Y1648" i="2"/>
  <c r="Y1839" i="2"/>
  <c r="Y2770" i="2"/>
  <c r="Y2208" i="2"/>
  <c r="Y2052" i="2"/>
  <c r="Y2349" i="2"/>
  <c r="Y412" i="2"/>
  <c r="Y2772" i="2"/>
  <c r="Y1868" i="2"/>
  <c r="Y1796" i="2"/>
  <c r="Y2423" i="2"/>
  <c r="Y2120" i="2"/>
  <c r="Y3615" i="2"/>
  <c r="Y1632" i="2"/>
  <c r="Y2481" i="2"/>
  <c r="Y1976" i="2"/>
  <c r="Y2462" i="2"/>
  <c r="Y1798" i="2"/>
  <c r="Y2428" i="2"/>
  <c r="Y2245" i="2"/>
  <c r="Y760" i="2"/>
  <c r="Y2648" i="2"/>
  <c r="Y1860" i="2"/>
  <c r="Y2545" i="2"/>
  <c r="Y1529" i="2"/>
  <c r="Y2479" i="2"/>
  <c r="Y1742" i="2"/>
  <c r="Y1667" i="2"/>
  <c r="Y2033" i="2"/>
  <c r="Y1240" i="2"/>
  <c r="Y2733" i="2"/>
  <c r="Y1816" i="2"/>
  <c r="Y3422" i="2"/>
  <c r="Y2201" i="2"/>
  <c r="Y1672" i="2"/>
  <c r="Y3411" i="2"/>
  <c r="Y2921" i="2"/>
  <c r="Y2738" i="2"/>
  <c r="Y2663" i="2"/>
  <c r="Y2562" i="2"/>
  <c r="Y2353" i="2"/>
  <c r="Y1812" i="2"/>
  <c r="Y3867" i="2"/>
  <c r="Y2329" i="2"/>
  <c r="Y1788" i="2"/>
  <c r="Y1892" i="2"/>
  <c r="Y2112" i="2"/>
  <c r="Y3698" i="2"/>
  <c r="Y4082" i="2"/>
  <c r="Y2676" i="2"/>
  <c r="Y1966" i="2"/>
  <c r="Y2160" i="2"/>
  <c r="Y1152" i="2"/>
  <c r="Y3686" i="2"/>
  <c r="Y1682" i="2"/>
  <c r="Y3556" i="2"/>
  <c r="Y2656" i="2"/>
  <c r="Y1700" i="2"/>
  <c r="Y3195" i="2"/>
  <c r="Y2714" i="2"/>
  <c r="Y2065" i="2"/>
  <c r="Y1077" i="2"/>
  <c r="Y2786" i="2"/>
  <c r="Y2257" i="2"/>
  <c r="Y904" i="2"/>
  <c r="Y2115" i="2"/>
  <c r="Y2040" i="2"/>
  <c r="Y3316" i="2"/>
  <c r="Y3100" i="2"/>
  <c r="Y1547" i="2"/>
  <c r="Y2289" i="2"/>
  <c r="Y3375" i="2"/>
  <c r="Y1556" i="2"/>
  <c r="Y2042" i="2"/>
  <c r="Y1709" i="2"/>
  <c r="Y1359" i="2"/>
  <c r="Y2060" i="2"/>
  <c r="Y2332" i="2"/>
  <c r="Y2026" i="2"/>
  <c r="Y3015" i="2"/>
  <c r="Y2350" i="2"/>
  <c r="Y595" i="2"/>
  <c r="Y2708" i="2"/>
  <c r="Y856" i="2"/>
  <c r="Y1801" i="2"/>
  <c r="Y1793" i="2"/>
  <c r="Y2523" i="2"/>
  <c r="Y1991" i="2"/>
  <c r="Y1775" i="2"/>
  <c r="Y1767" i="2"/>
  <c r="Y2099" i="2"/>
  <c r="Y2288" i="2"/>
  <c r="Y2482" i="2"/>
  <c r="Y928" i="2"/>
  <c r="Y2810" i="2"/>
  <c r="Y1799" i="2"/>
  <c r="Y2165" i="2"/>
  <c r="Y2549" i="2"/>
  <c r="Y2363" i="2"/>
  <c r="Y1641" i="2"/>
  <c r="Y2801" i="2"/>
  <c r="Y2541" i="2"/>
  <c r="Y2693" i="2"/>
  <c r="Y3507" i="2"/>
  <c r="Y2447" i="2"/>
  <c r="Y3831" i="2"/>
  <c r="Y3146" i="2"/>
  <c r="Y2505" i="2"/>
  <c r="Y3470" i="2"/>
  <c r="Y712" i="2"/>
  <c r="Y2367" i="2"/>
  <c r="Y1968" i="2"/>
  <c r="Y2502" i="2"/>
  <c r="Y3704" i="2"/>
  <c r="Y3037" i="2"/>
  <c r="Y3347" i="2"/>
  <c r="Y3140" i="2"/>
  <c r="Y4967" i="2"/>
  <c r="Y3798" i="2"/>
  <c r="Y3450" i="2"/>
  <c r="Y18" i="2"/>
  <c r="Y633" i="2"/>
  <c r="Y2699" i="2"/>
  <c r="Y3052" i="2"/>
  <c r="Y1693" i="2"/>
  <c r="Y2456" i="2"/>
  <c r="Y3951" i="2"/>
  <c r="Y1997" i="2"/>
  <c r="Y2564" i="2"/>
  <c r="Y2650" i="2"/>
  <c r="Y2617" i="2"/>
  <c r="Y2076" i="2"/>
  <c r="Y2274" i="2"/>
  <c r="Y1814" i="2"/>
  <c r="Y2796" i="2"/>
  <c r="Y2337" i="2"/>
  <c r="Y1564" i="2"/>
  <c r="Y2904" i="2"/>
  <c r="Y2000" i="2"/>
  <c r="Y2630" i="2"/>
  <c r="Y742" i="2"/>
  <c r="Y2273" i="2"/>
  <c r="Y1744" i="2"/>
  <c r="Y2486" i="2"/>
  <c r="Y2130" i="2"/>
  <c r="Y256" i="2"/>
  <c r="Y2125" i="2"/>
  <c r="Y1605" i="2"/>
  <c r="Y2560" i="2"/>
  <c r="Y2892" i="2"/>
  <c r="Y40" i="2"/>
  <c r="Y1553" i="2"/>
  <c r="Y2439" i="2"/>
  <c r="Y2223" i="2"/>
  <c r="Y3926" i="2"/>
  <c r="Y2057" i="2"/>
  <c r="Y1874" i="2"/>
  <c r="Y2381" i="2"/>
  <c r="Y2195" i="2"/>
  <c r="Y4094" i="2"/>
  <c r="Y2715" i="2"/>
  <c r="Y2051" i="2"/>
  <c r="Y3435" i="2"/>
  <c r="Y2020" i="2"/>
  <c r="Y1804" i="2"/>
  <c r="Y3543" i="2"/>
  <c r="Y2806" i="2"/>
  <c r="Y1862" i="2"/>
  <c r="Y3182" i="2"/>
  <c r="Y1948" i="2"/>
  <c r="Y2209" i="2"/>
  <c r="Y4083" i="2"/>
  <c r="Y2668" i="2"/>
  <c r="Y2854" i="2"/>
  <c r="Y3722" i="2"/>
  <c r="Y2726" i="2"/>
  <c r="Y1252" i="2"/>
  <c r="Y3830" i="2"/>
  <c r="Y2768" i="2"/>
  <c r="Y2834" i="2"/>
  <c r="Y2701" i="2"/>
  <c r="Y2061" i="2"/>
  <c r="Y1201" i="2"/>
  <c r="Y2484" i="2"/>
  <c r="Y1580" i="2"/>
  <c r="Y3219" i="2"/>
  <c r="Y1780" i="2"/>
  <c r="Y1574" i="2"/>
  <c r="Y2827" i="2"/>
  <c r="Y1885" i="2"/>
  <c r="Y2281" i="2"/>
  <c r="Y2788" i="2"/>
  <c r="Y2605" i="2"/>
  <c r="Y1920" i="2"/>
  <c r="Y3460" i="2"/>
  <c r="Y2247" i="2"/>
  <c r="Y2579" i="2"/>
  <c r="Y3448" i="2"/>
  <c r="Y808" i="2"/>
  <c r="Y2739" i="2"/>
  <c r="Y2066" i="2"/>
  <c r="Y1537" i="2"/>
  <c r="Y2745" i="2"/>
  <c r="Y1828" i="2"/>
  <c r="Y2711" i="2"/>
  <c r="Y2408" i="2"/>
  <c r="Y1264" i="2"/>
  <c r="Y2230" i="2"/>
  <c r="Y974" i="2"/>
  <c r="Y2476" i="2"/>
  <c r="Y2872" i="2"/>
  <c r="Y1480" i="2"/>
  <c r="Y1673" i="2"/>
  <c r="Y2547" i="2"/>
  <c r="Y2448" i="2"/>
  <c r="Y4034" i="2"/>
  <c r="Y2655" i="2"/>
  <c r="Y1979" i="2"/>
  <c r="Y21" i="2"/>
  <c r="Y2362" i="2"/>
  <c r="Y3734" i="2"/>
  <c r="Y2355" i="2"/>
  <c r="Y4058" i="2"/>
  <c r="Y2189" i="2"/>
  <c r="Y2521" i="2"/>
  <c r="Y2820" i="2"/>
  <c r="Y2297" i="2"/>
  <c r="Y1621" i="2"/>
  <c r="Y2565" i="2"/>
  <c r="Y1192" i="2"/>
  <c r="Y1597" i="2"/>
  <c r="Y2327" i="2"/>
  <c r="Y3711" i="2"/>
  <c r="Y2161" i="2"/>
  <c r="Y2966" i="2"/>
  <c r="Y3350" i="2"/>
  <c r="Y1944" i="2"/>
  <c r="Y2734" i="2"/>
  <c r="Y1492" i="2"/>
  <c r="Y3683" i="2"/>
  <c r="Y2426" i="2"/>
  <c r="Y3573" i="2"/>
  <c r="Y3144" i="2"/>
  <c r="Y5246" i="2"/>
  <c r="Y4932" i="2"/>
  <c r="Y3564" i="2"/>
  <c r="Y1830" i="2"/>
  <c r="Y157" i="2"/>
  <c r="Y1076" i="2"/>
  <c r="Y2054" i="2"/>
  <c r="Y1048" i="2"/>
  <c r="Y1952" i="2"/>
  <c r="Y1546" i="2"/>
  <c r="Y526" i="2"/>
  <c r="Y1825" i="2"/>
  <c r="Y2444" i="2"/>
  <c r="Y3506" i="2"/>
  <c r="Y2497" i="2"/>
  <c r="Y2730" i="2"/>
  <c r="Y2833" i="2"/>
  <c r="Y1694" i="2"/>
  <c r="Y3568" i="2"/>
  <c r="Y2129" i="2"/>
  <c r="Y1946" i="2"/>
  <c r="Y1180" i="2"/>
  <c r="Y1768" i="2"/>
  <c r="Y772" i="2"/>
  <c r="Y1412" i="2"/>
  <c r="Y3974" i="2"/>
  <c r="Y1624" i="2"/>
  <c r="Y2721" i="2"/>
  <c r="Y2306" i="2"/>
  <c r="Y2690" i="2"/>
  <c r="Y2384" i="2"/>
  <c r="Y1986" i="2"/>
  <c r="Y2795" i="2"/>
  <c r="Y2492" i="2"/>
  <c r="Y2572" i="2"/>
  <c r="Y3254" i="2"/>
  <c r="Y2194" i="2"/>
  <c r="Y2590" i="2"/>
  <c r="Y3950" i="2"/>
  <c r="Y2571" i="2"/>
  <c r="Y2109" i="2"/>
  <c r="Y2724" i="2"/>
  <c r="Y2075" i="2"/>
  <c r="Y3088" i="2"/>
  <c r="Y1535" i="2"/>
  <c r="Y2931" i="2"/>
  <c r="Y1628" i="2"/>
  <c r="Y1356" i="2"/>
  <c r="Y2039" i="2"/>
  <c r="Y3423" i="2"/>
  <c r="Y1873" i="2"/>
  <c r="Y1702" i="2"/>
  <c r="Y48" i="2"/>
  <c r="Y2183" i="2"/>
  <c r="Y2073" i="2"/>
  <c r="Y3038" i="2"/>
  <c r="Y1084" i="2"/>
  <c r="Y1722" i="2"/>
  <c r="Y3602" i="2"/>
  <c r="Y1792" i="2"/>
  <c r="Y3016" i="2"/>
  <c r="Y3710" i="2"/>
  <c r="Y1834" i="2"/>
  <c r="Y1875" i="2"/>
  <c r="Y2725" i="2"/>
  <c r="Y2554" i="2"/>
  <c r="Y1521" i="2"/>
  <c r="Y3256" i="2"/>
  <c r="Y2612" i="2"/>
  <c r="Y72" i="2"/>
  <c r="Y2616" i="2"/>
  <c r="Y196" i="2"/>
  <c r="Y2068" i="2"/>
  <c r="Y1765" i="2"/>
  <c r="Y2396" i="2"/>
  <c r="Y2101" i="2"/>
  <c r="Y2485" i="2"/>
  <c r="Y2586" i="2"/>
  <c r="Y2776" i="2"/>
  <c r="Y2470" i="2"/>
  <c r="Y2944" i="2"/>
  <c r="Y2451" i="2"/>
  <c r="Y1847" i="2"/>
  <c r="Y2763" i="2"/>
  <c r="Y2688" i="2"/>
  <c r="Y1886" i="2"/>
  <c r="Y2393" i="2"/>
  <c r="Y1852" i="2"/>
  <c r="Y1669" i="2"/>
  <c r="Y2176" i="2"/>
  <c r="Y1870" i="2"/>
  <c r="Y1859" i="2"/>
  <c r="Y337" i="2"/>
  <c r="Y2500" i="2"/>
  <c r="Y2206" i="2"/>
  <c r="Y2692" i="2"/>
  <c r="Y1697" i="2"/>
  <c r="Y271" i="2"/>
  <c r="Y1653" i="2"/>
  <c r="Y1805" i="2"/>
  <c r="Y1619" i="2"/>
  <c r="Y3003" i="2"/>
  <c r="Y2164" i="2"/>
  <c r="Y3218" i="2"/>
  <c r="Y1288" i="2"/>
  <c r="Y2578" i="2"/>
  <c r="Y3938" i="2"/>
  <c r="Y2069" i="2"/>
  <c r="Y976" i="2"/>
  <c r="Y2286" i="2"/>
  <c r="Y2177" i="2"/>
  <c r="Y1645" i="2"/>
  <c r="Y858" i="2"/>
  <c r="Y2153" i="2"/>
  <c r="Y952" i="2"/>
  <c r="Y3351" i="2"/>
  <c r="Y2343" i="2"/>
  <c r="Y3675" i="2"/>
  <c r="Y2706" i="2"/>
  <c r="Y2509" i="2"/>
  <c r="Y2293" i="2"/>
  <c r="Y2614" i="2"/>
  <c r="Y1676" i="2"/>
  <c r="Y704" i="2"/>
  <c r="Y1555" i="2"/>
  <c r="Y1934" i="2"/>
  <c r="Y2141" i="2"/>
  <c r="Y2231" i="2"/>
  <c r="Y2597" i="2"/>
  <c r="Y2390" i="2"/>
  <c r="Y2084" i="2"/>
  <c r="Y2356" i="2"/>
  <c r="Y2150" i="2"/>
  <c r="Y2361" i="2"/>
  <c r="Y2461" i="2"/>
  <c r="Y2857" i="2"/>
  <c r="Y1678" i="2"/>
  <c r="Y1857" i="2"/>
  <c r="Y532" i="2"/>
  <c r="Y2181" i="2"/>
  <c r="Y1468" i="2"/>
  <c r="Y1740" i="2"/>
  <c r="Y1844" i="2"/>
  <c r="Y1766" i="2"/>
  <c r="Y820" i="2"/>
  <c r="Y1596" i="2"/>
  <c r="Y1588" i="2"/>
  <c r="Y2186" i="2"/>
  <c r="Y1666" i="2"/>
  <c r="Y628" i="2"/>
  <c r="Y388" i="2"/>
  <c r="Y1774" i="2"/>
  <c r="Y2516" i="2"/>
  <c r="Y3963" i="2"/>
  <c r="Y2269" i="2"/>
  <c r="Y1716" i="2"/>
  <c r="Y3446" i="2"/>
  <c r="Y2067" i="2"/>
  <c r="Y2794" i="2"/>
  <c r="Y1901" i="2"/>
  <c r="Y2233" i="2"/>
  <c r="Y2457" i="2"/>
  <c r="Y2091" i="2"/>
  <c r="Y3794" i="2"/>
  <c r="Y2313" i="2"/>
  <c r="Y2811" i="2"/>
  <c r="Y2712" i="2"/>
  <c r="Y3063" i="2"/>
  <c r="Y2055" i="2"/>
  <c r="Y2387" i="2"/>
  <c r="Y2753" i="2"/>
  <c r="Y355" i="2"/>
  <c r="Y2207" i="2"/>
  <c r="Y1558" i="2"/>
  <c r="Y2053" i="2"/>
  <c r="Y3927" i="2"/>
  <c r="Y2624" i="2"/>
  <c r="Y1088" i="2"/>
  <c r="Y1620" i="2"/>
  <c r="Y2876" i="2"/>
  <c r="Y2869" i="2"/>
  <c r="Y2885" i="2"/>
  <c r="Y1899" i="2"/>
  <c r="Y1824" i="2"/>
  <c r="Y3410" i="2"/>
  <c r="Y1761" i="2"/>
  <c r="Y3280" i="2"/>
  <c r="Y1865" i="2"/>
  <c r="Y1658" i="2"/>
  <c r="Y3388" i="2"/>
  <c r="Y484" i="2"/>
  <c r="Y2784" i="2"/>
  <c r="Y2024" i="2"/>
  <c r="Y2666" i="2"/>
  <c r="Y1981" i="2"/>
  <c r="Y2744" i="2"/>
  <c r="Y2528" i="2"/>
  <c r="Y2748" i="2"/>
  <c r="Y616" i="2"/>
  <c r="Y2442" i="2"/>
  <c r="Y208" i="2"/>
  <c r="Y3799" i="2"/>
  <c r="Y1721" i="2"/>
  <c r="Y1869" i="2"/>
  <c r="Y2265" i="2"/>
  <c r="Y2417" i="2"/>
  <c r="Y2234" i="2"/>
  <c r="Y1784" i="2"/>
  <c r="Y2411" i="2"/>
  <c r="Y1750" i="2"/>
  <c r="Y3747" i="2"/>
  <c r="Y1996" i="2"/>
  <c r="Y1813" i="2"/>
  <c r="Y3062" i="2"/>
  <c r="Y2716" i="2"/>
  <c r="Y2533" i="2"/>
  <c r="Y2338" i="2"/>
  <c r="Y2824" i="2"/>
  <c r="Y2148" i="2"/>
  <c r="Y1216" i="2"/>
  <c r="Y2499" i="2"/>
  <c r="Y3160" i="2"/>
  <c r="Y2831" i="2"/>
  <c r="Y1848" i="2"/>
  <c r="Y3578" i="2"/>
  <c r="Y3591" i="2"/>
  <c r="Y151" i="2"/>
  <c r="Y2710" i="2"/>
  <c r="Y4070" i="2"/>
  <c r="Y2664" i="2"/>
  <c r="Y2373" i="2"/>
  <c r="Y3890" i="2"/>
  <c r="Y2496" i="2"/>
  <c r="Y1736" i="2"/>
  <c r="Y3231" i="2"/>
  <c r="Y2171" i="2"/>
  <c r="Y3555" i="2"/>
  <c r="Y2830" i="2"/>
  <c r="Y832" i="2"/>
  <c r="Y459" i="2"/>
  <c r="Y1593" i="2"/>
  <c r="Y1826" i="2"/>
  <c r="Y1382" i="2"/>
  <c r="Y448" i="2"/>
  <c r="Y2556" i="2"/>
  <c r="Y2108" i="2"/>
  <c r="Y3111" i="2"/>
  <c r="Y2874" i="2"/>
  <c r="Y2625" i="2"/>
  <c r="Y1964" i="2"/>
  <c r="Y2729" i="2"/>
  <c r="Y1990" i="2"/>
  <c r="Y2418" i="2"/>
  <c r="Y2341" i="2"/>
  <c r="Y2737" i="2"/>
  <c r="Y2147" i="2"/>
  <c r="Y2139" i="2"/>
  <c r="Y2845" i="2"/>
  <c r="Y2205" i="2"/>
  <c r="Y2703" i="2"/>
  <c r="Y3520" i="2"/>
  <c r="Y1724" i="2"/>
  <c r="Y2163" i="2"/>
  <c r="Y1108" i="2"/>
  <c r="Y3376" i="2"/>
  <c r="Y844" i="2"/>
  <c r="Y2210" i="2"/>
  <c r="Y2135" i="2"/>
  <c r="Y2501" i="2"/>
  <c r="Y2318" i="2"/>
  <c r="Y1654" i="2"/>
  <c r="Y2284" i="2"/>
  <c r="Y544" i="2"/>
  <c r="Y2416" i="2"/>
  <c r="Y748" i="2"/>
  <c r="Y2740" i="2"/>
  <c r="Y1947" i="2"/>
  <c r="Y3650" i="2"/>
  <c r="Y2244" i="2"/>
  <c r="Y1598" i="2"/>
  <c r="Y1026" i="2"/>
  <c r="Y2458" i="2"/>
  <c r="Y3447" i="2"/>
  <c r="Y1961" i="2"/>
  <c r="Y1745" i="2"/>
  <c r="Y604" i="2"/>
  <c r="Y2943" i="2"/>
  <c r="Y1528" i="2"/>
  <c r="Y3267" i="2"/>
  <c r="Y1717" i="2"/>
  <c r="Y3124" i="2"/>
  <c r="Y2589" i="2"/>
  <c r="Y2609" i="2"/>
  <c r="Y2312" i="2"/>
  <c r="Y1906" i="2"/>
  <c r="Y2392" i="2"/>
  <c r="Y2185" i="2"/>
  <c r="Y3915" i="2"/>
  <c r="Y2043" i="2"/>
  <c r="Y985" i="2"/>
  <c r="Y1849" i="2"/>
  <c r="Y2735" i="2"/>
  <c r="Y4119" i="2"/>
  <c r="Y2569" i="2"/>
  <c r="Y2793" i="2"/>
  <c r="Y3758" i="2"/>
  <c r="Y3542" i="2"/>
  <c r="Y1893" i="2"/>
  <c r="Y3412" i="2"/>
  <c r="Y2489" i="2"/>
  <c r="Y2808" i="2"/>
  <c r="Y2800" i="2"/>
  <c r="Y2546" i="2"/>
  <c r="Y2005" i="2"/>
  <c r="Y1810" i="2"/>
  <c r="Y2296" i="2"/>
  <c r="Y2113" i="2"/>
  <c r="Y2732" i="2"/>
  <c r="Y1971" i="2"/>
  <c r="Y3303" i="2"/>
  <c r="Y4117" i="2"/>
  <c r="Y2064" i="2"/>
  <c r="Y64" i="2"/>
  <c r="Y1913" i="2"/>
  <c r="Y1730" i="2"/>
  <c r="Y2469" i="2"/>
  <c r="Y1696" i="2"/>
  <c r="Y2028" i="2"/>
  <c r="Y2132" i="2"/>
  <c r="Y1916" i="2"/>
  <c r="Y2378" i="2"/>
  <c r="Y1928" i="2"/>
  <c r="Y3086" i="2"/>
  <c r="Y1707" i="2"/>
  <c r="Y1120" i="2"/>
  <c r="Y3194" i="2"/>
  <c r="Y2848" i="2"/>
  <c r="Y1657" i="2"/>
  <c r="Y1649" i="2"/>
  <c r="Y2722" i="2"/>
  <c r="Y2264" i="2"/>
  <c r="Y2750" i="2"/>
  <c r="Y4143" i="2"/>
  <c r="Y1581" i="2"/>
  <c r="Y2079" i="2"/>
  <c r="Y1980" i="2"/>
  <c r="Y3566" i="2"/>
  <c r="Y1706" i="2"/>
  <c r="Y1655" i="2"/>
  <c r="Y2021" i="2"/>
  <c r="Y2124" i="2"/>
  <c r="Y2520" i="2"/>
  <c r="Y2229" i="2"/>
  <c r="Y2844" i="2"/>
  <c r="Y3051" i="2"/>
  <c r="Y3579" i="2"/>
  <c r="Y646" i="2"/>
  <c r="Y2303" i="2"/>
  <c r="Y3687" i="2"/>
  <c r="Y2764" i="2"/>
  <c r="Y255" i="2"/>
  <c r="Y822" i="2"/>
  <c r="Y3328" i="2"/>
  <c r="Y3387" i="2"/>
  <c r="Y1836" i="2"/>
  <c r="Y1910" i="2"/>
  <c r="Y2254" i="2"/>
  <c r="Y3243" i="2"/>
  <c r="Y1549" i="2"/>
  <c r="Y4160" i="2"/>
  <c r="Y1837" i="2"/>
  <c r="Y2365" i="2"/>
  <c r="Y422" i="2"/>
  <c r="Y4035" i="2"/>
  <c r="Y2019" i="2"/>
  <c r="Y1701" i="2"/>
  <c r="Y2861" i="2"/>
  <c r="Y2025" i="2"/>
  <c r="Y3400" i="2"/>
  <c r="Y1895" i="2"/>
  <c r="Y2187" i="2"/>
  <c r="Y1759" i="2"/>
  <c r="Y2379" i="2"/>
  <c r="Y1132" i="2"/>
  <c r="Y857" i="2"/>
  <c r="Y4023" i="2"/>
  <c r="Y1600" i="2"/>
  <c r="Y2697" i="2"/>
  <c r="Y2849" i="2"/>
  <c r="Y1618" i="2"/>
  <c r="Y1900" i="2"/>
  <c r="Y2651" i="2"/>
  <c r="Y2348" i="2"/>
  <c r="Y2620" i="2"/>
  <c r="Y2314" i="2"/>
  <c r="Y2294" i="2"/>
  <c r="Y2295" i="2"/>
  <c r="Y1977" i="2"/>
  <c r="Y3782" i="2"/>
  <c r="Y472" i="2"/>
  <c r="Y2298" i="2"/>
  <c r="Y3638" i="2"/>
  <c r="Y2232" i="2"/>
  <c r="Y1941" i="2"/>
  <c r="Y2093" i="2"/>
  <c r="Y1907" i="2"/>
  <c r="Y2282" i="2"/>
  <c r="Y1876" i="2"/>
  <c r="Y2085" i="2"/>
  <c r="Y2237" i="2"/>
  <c r="Y1573" i="2"/>
  <c r="Y52" i="2"/>
  <c r="Y1698" i="2"/>
  <c r="Y2741" i="2"/>
  <c r="Y2300" i="2"/>
  <c r="Y3939" i="2"/>
  <c r="Y2524" i="2"/>
  <c r="Y1292" i="2"/>
  <c r="Y1729" i="2"/>
  <c r="Y2615" i="2"/>
  <c r="Y1599" i="2"/>
  <c r="Y2684" i="2"/>
  <c r="Y2278" i="2"/>
  <c r="Y1567" i="2"/>
  <c r="Y2557" i="2"/>
  <c r="Y1917" i="2"/>
  <c r="Y1057" i="2"/>
  <c r="Y1943" i="2"/>
  <c r="Y1489" i="2"/>
  <c r="Y2628" i="2"/>
  <c r="Y2570" i="2"/>
  <c r="Y1024" i="2"/>
  <c r="Y3674" i="2"/>
  <c r="Y2678" i="2"/>
  <c r="Y2372" i="2"/>
  <c r="Y2644" i="2"/>
  <c r="Y2696" i="2"/>
  <c r="Y4191" i="2"/>
  <c r="Y3791" i="2"/>
  <c r="Y2413" i="2"/>
  <c r="Y3806" i="2"/>
  <c r="Y2427" i="2"/>
  <c r="Y1610" i="2"/>
  <c r="Y2117" i="2"/>
  <c r="Y1931" i="2"/>
  <c r="Y2916" i="2"/>
  <c r="Y499" i="2"/>
  <c r="Y1684" i="2"/>
  <c r="Y2613" i="2"/>
  <c r="Y1840" i="2"/>
  <c r="Y3603" i="2"/>
  <c r="Y419" i="2"/>
  <c r="Y1714" i="2"/>
  <c r="Y3074" i="2"/>
  <c r="Y1668" i="2"/>
  <c r="Y2780" i="2"/>
  <c r="Y1992" i="2"/>
  <c r="Y2746" i="2"/>
  <c r="Y2032" i="2"/>
  <c r="Y1726" i="2"/>
  <c r="Y2480" i="2"/>
  <c r="Y2752" i="2"/>
  <c r="Y2536" i="2"/>
  <c r="Y1578" i="2"/>
  <c r="Y3590" i="2"/>
  <c r="Y2211" i="2"/>
  <c r="Y3914" i="2"/>
  <c r="Y957" i="2"/>
  <c r="Y2004" i="2"/>
  <c r="Y1360" i="2"/>
  <c r="Y1877" i="2"/>
  <c r="Y460" i="2"/>
  <c r="Y3075" i="2"/>
  <c r="Y1660" i="2"/>
  <c r="Y664" i="2"/>
  <c r="Y2503" i="2"/>
  <c r="Y862" i="2"/>
  <c r="Y1800" i="2"/>
  <c r="Y2258" i="2"/>
  <c r="Y2463" i="2"/>
  <c r="Y2145" i="2"/>
  <c r="Y292" i="2"/>
  <c r="Y2114" i="2"/>
  <c r="Y1808" i="2"/>
  <c r="Y4247" i="2"/>
  <c r="Y1861" i="2"/>
  <c r="Y1690" i="2"/>
  <c r="Y2420" i="2"/>
  <c r="Y1408" i="2"/>
  <c r="Y2386" i="2"/>
  <c r="Y880" i="2"/>
  <c r="Y2689" i="2"/>
  <c r="Y1905" i="2"/>
  <c r="Y3424" i="2"/>
  <c r="Y2914" i="2"/>
  <c r="Y1608" i="2"/>
  <c r="Y2007" i="2"/>
  <c r="Y2403" i="2"/>
  <c r="Y2328" i="2"/>
  <c r="Y2013" i="2"/>
  <c r="Y2511" i="2"/>
  <c r="Y1835" i="2"/>
  <c r="Y2577" i="2"/>
  <c r="Y2162" i="2"/>
  <c r="Y1204" i="2"/>
  <c r="Y2279" i="2"/>
  <c r="Y1630" i="2"/>
  <c r="Y2116" i="2"/>
  <c r="Y1584" i="2"/>
  <c r="Y3170" i="2"/>
  <c r="Y1791" i="2"/>
  <c r="Y2518" i="2"/>
  <c r="Y2446" i="2"/>
  <c r="Y244" i="2"/>
  <c r="Y2720" i="2"/>
  <c r="Y1959" i="2"/>
  <c r="Y2797" i="2"/>
  <c r="Y2626" i="2"/>
  <c r="Y1589" i="2"/>
  <c r="Y2436" i="2"/>
  <c r="Y1998" i="2"/>
  <c r="Y2787" i="2"/>
  <c r="Y2111" i="2"/>
  <c r="Y1965" i="2"/>
  <c r="Y2580" i="2"/>
  <c r="Y2087" i="2"/>
  <c r="Y2685" i="2"/>
  <c r="Y1504" i="2"/>
  <c r="Y1705" i="2"/>
  <c r="Y1929" i="2"/>
  <c r="Y2871" i="2"/>
  <c r="Y2759" i="2"/>
  <c r="Y2001" i="2"/>
  <c r="Y2243" i="2"/>
  <c r="Y3639" i="2"/>
  <c r="Y1571" i="2"/>
  <c r="Y1548" i="2"/>
  <c r="Y3134" i="2"/>
  <c r="Y1731" i="2"/>
  <c r="Y184" i="2"/>
  <c r="Y2573" i="2"/>
  <c r="Y2905" i="2"/>
  <c r="Y1823" i="2"/>
  <c r="Y1670" i="2"/>
  <c r="Y2652" i="2"/>
  <c r="Y2015" i="2"/>
  <c r="Y1688" i="2"/>
  <c r="Y2174" i="2"/>
  <c r="Y1348" i="2"/>
  <c r="Y2252" i="2"/>
  <c r="Y1957" i="2"/>
  <c r="Y2576" i="2"/>
  <c r="Y1231" i="2"/>
  <c r="Y3156" i="2"/>
  <c r="Y2672" i="2"/>
  <c r="Y2154" i="2"/>
  <c r="Y2307" i="2"/>
  <c r="Y1989" i="2"/>
  <c r="Y2089" i="2"/>
  <c r="Y1958" i="2"/>
  <c r="Y1652" i="2"/>
  <c r="Y2249" i="2"/>
  <c r="Y2063" i="2"/>
  <c r="Y2261" i="2"/>
  <c r="Y686" i="2"/>
  <c r="Y2474" i="2"/>
  <c r="Y2399" i="2"/>
  <c r="Y2909" i="2"/>
  <c r="Y1718" i="2"/>
  <c r="Y2062" i="2"/>
  <c r="Y2548" i="2"/>
  <c r="Y2016" i="2"/>
  <c r="Y2319" i="2"/>
  <c r="Y2267" i="2"/>
  <c r="Y2777" i="2"/>
  <c r="Y2360" i="2"/>
  <c r="Y2601" i="2"/>
  <c r="Y1228" i="2"/>
  <c r="Y1604" i="2"/>
  <c r="Y2884" i="2"/>
  <c r="Y2434" i="2"/>
  <c r="Y100" i="2"/>
  <c r="Y1436" i="2"/>
  <c r="Y1748" i="2"/>
  <c r="Y3770" i="2"/>
  <c r="Y2364" i="2"/>
  <c r="Y2468" i="2"/>
  <c r="Y2225" i="2"/>
  <c r="Y2009" i="2"/>
  <c r="Y1568" i="2"/>
  <c r="Y3207" i="2"/>
  <c r="Y2199" i="2"/>
  <c r="Y2336" i="2"/>
  <c r="Y4334" i="2"/>
  <c r="Y4061" i="2"/>
  <c r="Y4872" i="2"/>
  <c r="Y4463" i="2"/>
  <c r="Y2149" i="2"/>
  <c r="Y3487" i="2"/>
  <c r="Y2946" i="2"/>
  <c r="Y3296" i="2"/>
  <c r="Y3870" i="2"/>
  <c r="Y3183" i="2"/>
  <c r="Y3270" i="2"/>
  <c r="Y3725" i="2"/>
  <c r="Y4823" i="2"/>
  <c r="Y5292" i="2"/>
  <c r="Y3665" i="2"/>
  <c r="Y4133" i="2"/>
  <c r="Y4090" i="2"/>
  <c r="Y1832" i="2"/>
  <c r="Y3094" i="2"/>
  <c r="Y2658" i="2"/>
  <c r="Y4332" i="2"/>
  <c r="Y3551" i="2"/>
  <c r="Y5424" i="2"/>
  <c r="Y4215" i="2"/>
  <c r="Y3429" i="2"/>
  <c r="Y2034" i="2"/>
  <c r="Y5102" i="2"/>
  <c r="Y4920" i="2"/>
  <c r="Y3620" i="2"/>
  <c r="Y5496" i="2"/>
  <c r="Y3380" i="2"/>
  <c r="Y4501" i="2"/>
  <c r="Y5027" i="2"/>
  <c r="Y4391" i="2"/>
  <c r="Y5136" i="2"/>
  <c r="Y4392" i="2"/>
  <c r="Y4002" i="2"/>
  <c r="Y5207" i="2"/>
  <c r="Y4571" i="2"/>
  <c r="Y4176" i="2"/>
  <c r="Y4406" i="2"/>
  <c r="Y4744" i="2"/>
  <c r="Y3220" i="2"/>
  <c r="Y3197" i="2"/>
  <c r="Y3618" i="2"/>
  <c r="Y4197" i="2"/>
  <c r="Y2137" i="2"/>
  <c r="Y3306" i="2"/>
  <c r="Y3905" i="2"/>
  <c r="Y3393" i="2"/>
  <c r="Y4283" i="2"/>
  <c r="Y2014" i="2"/>
  <c r="Y3937" i="2"/>
  <c r="Y3599" i="2"/>
  <c r="Y4849" i="2"/>
  <c r="Y5075" i="2"/>
  <c r="Y3031" i="2"/>
  <c r="Y3066" i="2"/>
  <c r="Y3233" i="2"/>
  <c r="Y3356" i="2"/>
  <c r="Y3856" i="2"/>
  <c r="Y4089" i="2"/>
  <c r="Y2670" i="2"/>
  <c r="Y5258" i="2"/>
  <c r="Y5435" i="2"/>
  <c r="Y4466" i="2"/>
  <c r="Y3554" i="2"/>
  <c r="Y4739" i="2"/>
  <c r="Y3757" i="2"/>
  <c r="Y3070" i="2"/>
  <c r="Y5195" i="2"/>
  <c r="Y4467" i="2"/>
  <c r="Y2933" i="2"/>
  <c r="Y3508" i="2"/>
  <c r="Y4897" i="2"/>
  <c r="Y3355" i="2"/>
  <c r="Y4442" i="2"/>
  <c r="Y3546" i="2"/>
  <c r="Y3108" i="2"/>
  <c r="Y3175" i="2"/>
  <c r="Y4272" i="2"/>
  <c r="Y3552" i="2"/>
  <c r="Y3501" i="2"/>
  <c r="Y2906" i="2"/>
  <c r="Y4085" i="2"/>
  <c r="Y3931" i="2"/>
  <c r="Y2769" i="2"/>
  <c r="Y2127" i="2"/>
  <c r="Y3751" i="2"/>
  <c r="Y5089" i="2"/>
  <c r="Y3320" i="2"/>
  <c r="Y3186" i="2"/>
  <c r="Y3929" i="2"/>
  <c r="Y3535" i="2"/>
  <c r="Y3213" i="2"/>
  <c r="Y4908" i="2"/>
  <c r="Y5423" i="2"/>
  <c r="Y4043" i="2"/>
  <c r="Y3456" i="2"/>
  <c r="Y3178" i="2"/>
  <c r="Y3762" i="2"/>
  <c r="Y5437" i="2"/>
  <c r="Y1650" i="2"/>
  <c r="Y2878" i="2"/>
  <c r="Y3172" i="2"/>
  <c r="Y2017" i="2"/>
  <c r="Y4154" i="2"/>
  <c r="Y3606" i="2"/>
  <c r="Y2962" i="2"/>
  <c r="Y3153" i="2"/>
  <c r="Y3947" i="2"/>
  <c r="Y5210" i="2"/>
  <c r="Y4355" i="2"/>
  <c r="Y4125" i="2"/>
  <c r="Y148" i="2"/>
  <c r="Y3438" i="2"/>
  <c r="Y3222" i="2"/>
  <c r="Y4080" i="2"/>
  <c r="Y3904" i="2"/>
  <c r="Y3283" i="2"/>
  <c r="Y4479" i="2"/>
  <c r="Y2999" i="2"/>
  <c r="Y3666" i="2"/>
  <c r="Y3087" i="2"/>
  <c r="Y4007" i="2"/>
  <c r="Y3343" i="2"/>
  <c r="Y5454" i="2"/>
  <c r="Y5359" i="2"/>
  <c r="Y5108" i="2"/>
  <c r="Y4916" i="2"/>
  <c r="Y4338" i="2"/>
  <c r="Y4570" i="2"/>
  <c r="Y4232" i="2"/>
  <c r="Y5272" i="2"/>
  <c r="Y3776" i="2"/>
  <c r="Y5000" i="2"/>
  <c r="Y5060" i="2"/>
  <c r="Y5278" i="2"/>
  <c r="Y4880" i="2"/>
  <c r="Y4804" i="2"/>
  <c r="Y5379" i="2"/>
  <c r="Y5457" i="2"/>
  <c r="Y3467" i="2"/>
  <c r="Y5415" i="2"/>
  <c r="Y4349" i="2"/>
  <c r="Y3385" i="2"/>
  <c r="Y5443" i="2"/>
  <c r="Y5085" i="2"/>
  <c r="Y3001" i="2"/>
  <c r="Y4734" i="2"/>
  <c r="Y3322" i="2"/>
  <c r="Y4521" i="2"/>
  <c r="Y1577" i="2"/>
  <c r="Y4134" i="2"/>
  <c r="Y3354" i="2"/>
  <c r="Y4788" i="2"/>
  <c r="Y3839" i="2"/>
  <c r="Y3401" i="2"/>
  <c r="Y4813" i="2"/>
  <c r="Y4335" i="2"/>
  <c r="Y988" i="2"/>
  <c r="Y4367" i="2"/>
  <c r="Y4586" i="2"/>
  <c r="Y3337" i="2"/>
  <c r="Y3475" i="2"/>
  <c r="Y3641" i="2"/>
  <c r="Y5461" i="2"/>
  <c r="Y3414" i="2"/>
  <c r="Y3644" i="2"/>
  <c r="Y3259" i="2"/>
  <c r="Y3221" i="2"/>
  <c r="Y3880" i="2"/>
  <c r="Y3850" i="2"/>
  <c r="Y3459" i="2"/>
  <c r="Y4259" i="2"/>
  <c r="Y4848" i="2"/>
  <c r="Y3128" i="2"/>
  <c r="Y3395" i="2"/>
  <c r="Y5268" i="2"/>
  <c r="Y2675" i="2"/>
  <c r="Y3064" i="2"/>
  <c r="Y3874" i="2"/>
  <c r="Y3956" i="2"/>
  <c r="Y3592" i="2"/>
  <c r="Y3681" i="2"/>
  <c r="Y3667" i="2"/>
  <c r="Y4452" i="2"/>
  <c r="Y3740" i="2"/>
  <c r="Y3418" i="2"/>
  <c r="Y3531" i="2"/>
  <c r="Y5147" i="2"/>
  <c r="Y3800" i="2"/>
  <c r="Y1590" i="2"/>
  <c r="Y3586" i="2"/>
  <c r="Y3516" i="2"/>
  <c r="Y2828" i="2"/>
  <c r="Y4217" i="2"/>
  <c r="Y3694" i="2"/>
  <c r="Y1743" i="2"/>
  <c r="Y2972" i="2"/>
  <c r="Y5483" i="2"/>
  <c r="Y3072" i="2"/>
  <c r="Y3226" i="2"/>
  <c r="Y5063" i="2"/>
  <c r="Y3276" i="2"/>
  <c r="Y3821" i="2"/>
  <c r="Y4235" i="2"/>
  <c r="Y3793" i="2"/>
  <c r="Y3587" i="2"/>
  <c r="Y2097" i="2"/>
  <c r="Y4560" i="2"/>
  <c r="Y4092" i="2"/>
  <c r="Y2994" i="2"/>
  <c r="Y4298" i="2"/>
  <c r="Y3642" i="2"/>
  <c r="Y3150" i="2"/>
  <c r="Y3439" i="2"/>
  <c r="Y1890" i="2"/>
  <c r="Y2798" i="2"/>
  <c r="Y3955" i="2"/>
  <c r="Y4549" i="2"/>
  <c r="Y3608" i="2"/>
  <c r="Y1565" i="2"/>
  <c r="Y3778" i="2"/>
  <c r="Y4619" i="2"/>
  <c r="Y4791" i="2"/>
  <c r="Y4379" i="2"/>
  <c r="Y5039" i="2"/>
  <c r="Y4201" i="2"/>
  <c r="Y2853" i="2"/>
  <c r="Y2358" i="2"/>
  <c r="Y4417" i="2"/>
  <c r="Y3846" i="2"/>
  <c r="Y3997" i="2"/>
  <c r="Y3452" i="2"/>
  <c r="Y4955" i="2"/>
  <c r="Y3332" i="2"/>
  <c r="Y3630" i="2"/>
  <c r="Y3777" i="2"/>
  <c r="Y5316" i="2"/>
  <c r="Y1925" i="2"/>
  <c r="Y3597" i="2"/>
  <c r="Y4103" i="2"/>
  <c r="Y5341" i="2"/>
  <c r="Y3857" i="2"/>
  <c r="Y3690" i="2"/>
  <c r="Y4477" i="2"/>
  <c r="Y2598" i="2"/>
  <c r="Y2402" i="2"/>
  <c r="Y4017" i="2"/>
  <c r="Y4028" i="2"/>
  <c r="Y3701" i="2"/>
  <c r="Y3287" i="2"/>
  <c r="Y2818" i="2"/>
  <c r="Y3816" i="2"/>
  <c r="Y3925" i="2"/>
  <c r="Y3246" i="2"/>
  <c r="Y5414" i="2"/>
  <c r="Y4356" i="2"/>
  <c r="Y5436" i="2"/>
  <c r="Y4800" i="2"/>
  <c r="Y3863" i="2"/>
  <c r="Y3944" i="2"/>
  <c r="Y3432" i="2"/>
  <c r="Y3977" i="2"/>
  <c r="Y3441" i="2"/>
  <c r="Y3647" i="2"/>
  <c r="Y3948" i="2"/>
  <c r="Y3892" i="2"/>
  <c r="Y4509" i="2"/>
  <c r="Y4387" i="2"/>
  <c r="Y5434" i="2"/>
  <c r="Y4189" i="2"/>
  <c r="Y4904" i="2"/>
  <c r="Y3109" i="2"/>
  <c r="Y4876" i="2"/>
  <c r="Y4925" i="2"/>
  <c r="Y4647" i="2"/>
  <c r="Y4810" i="2"/>
  <c r="Y4713" i="2"/>
  <c r="Y4110" i="2"/>
  <c r="Y4554" i="2"/>
  <c r="Y3457" i="2"/>
  <c r="Y5386" i="2"/>
  <c r="Y5392" i="2"/>
  <c r="Y3465" i="2"/>
  <c r="Y4875" i="2"/>
  <c r="Y5062" i="2"/>
  <c r="Y4374" i="2"/>
  <c r="Y4264" i="2"/>
  <c r="Y2558" i="2"/>
  <c r="Y4112" i="2"/>
  <c r="Y3768" i="2"/>
  <c r="Y2983" i="2"/>
  <c r="Y1656" i="2"/>
  <c r="Y3366" i="2"/>
  <c r="Y4551" i="2"/>
  <c r="Y3288" i="2"/>
  <c r="Y2340" i="2"/>
  <c r="Y2346" i="2"/>
  <c r="Y5471" i="2"/>
  <c r="Y4958" i="2"/>
  <c r="Y4285" i="2"/>
  <c r="Y3607" i="2"/>
  <c r="Y3054" i="2"/>
  <c r="Y3631" i="2"/>
  <c r="Y3509" i="2"/>
  <c r="Y2985" i="2"/>
  <c r="Y4295" i="2"/>
  <c r="Y5375" i="2"/>
  <c r="Y3020" i="2"/>
  <c r="Y2514" i="2"/>
  <c r="Y5472" i="2"/>
  <c r="Y3107" i="2"/>
  <c r="Y3676" i="2"/>
  <c r="Y4608" i="2"/>
  <c r="Y3561" i="2"/>
  <c r="Y423" i="2"/>
  <c r="Y3677" i="2"/>
  <c r="Y1751" i="2"/>
  <c r="Y4622" i="2"/>
  <c r="Y2202" i="2"/>
  <c r="Y3041" i="2"/>
  <c r="Y4970" i="2"/>
  <c r="Y3163" i="2"/>
  <c r="Y3693" i="2"/>
  <c r="Y4111" i="2"/>
  <c r="Y2169" i="2"/>
  <c r="Y3203" i="2"/>
  <c r="Y3609" i="2"/>
  <c r="Y4931" i="2"/>
  <c r="Y3659" i="2"/>
  <c r="Y4243" i="2"/>
  <c r="Y5028" i="2"/>
  <c r="Y4489" i="2"/>
  <c r="Y3379" i="2"/>
  <c r="Y1985" i="2"/>
  <c r="Y4077" i="2"/>
  <c r="Y2835" i="2"/>
  <c r="Y4087" i="2"/>
  <c r="Y3443" i="2"/>
  <c r="Y3358" i="2"/>
  <c r="Y2902" i="2"/>
  <c r="Y3719" i="2"/>
  <c r="Y4584" i="2"/>
  <c r="Y3083" i="2"/>
  <c r="Y3079" i="2"/>
  <c r="Y3858" i="2"/>
  <c r="Y4957" i="2"/>
  <c r="Y4753" i="2"/>
  <c r="Y3193" i="2"/>
  <c r="Y3126" i="2"/>
  <c r="Y3488" i="2"/>
  <c r="Y3894" i="2"/>
  <c r="Y4093" i="2"/>
  <c r="Y4147" i="2"/>
  <c r="Y1772" i="2"/>
  <c r="Y4616" i="2"/>
  <c r="Y3394" i="2"/>
  <c r="Y3334" i="2"/>
  <c r="Y3992" i="2"/>
  <c r="Y5243" i="2"/>
  <c r="Y4149" i="2"/>
  <c r="Y4836" i="2"/>
  <c r="Y4344" i="2"/>
  <c r="Y3200" i="2"/>
  <c r="Y3449" i="2"/>
  <c r="Y2133" i="2"/>
  <c r="Y2010" i="2"/>
  <c r="Y4358" i="2"/>
  <c r="Y4764" i="2"/>
  <c r="Y3978" i="2"/>
  <c r="Y5412" i="2"/>
  <c r="Y3692" i="2"/>
  <c r="Y3861" i="2"/>
  <c r="Y4548" i="2"/>
  <c r="Y3396" i="2"/>
  <c r="Y2802" i="2"/>
  <c r="Y1950" i="2"/>
  <c r="Y3538" i="2"/>
  <c r="Y3307" i="2"/>
  <c r="Y4933" i="2"/>
  <c r="Y3093" i="2"/>
  <c r="Y4693" i="2"/>
  <c r="Y4274" i="2"/>
  <c r="Y3972" i="2"/>
  <c r="Y2867" i="2"/>
  <c r="Y4151" i="2"/>
  <c r="Y3981" i="2"/>
  <c r="Y4812" i="2"/>
  <c r="Y2990" i="2"/>
  <c r="Y5113" i="2"/>
  <c r="Y5256" i="2"/>
  <c r="Y3217" i="2"/>
  <c r="Y4240" i="2"/>
  <c r="Y4164" i="2"/>
  <c r="Y2888" i="2"/>
  <c r="Y3941" i="2"/>
  <c r="Y3484" i="2"/>
  <c r="Y3594" i="2"/>
  <c r="Y3958" i="2"/>
  <c r="Y4076" i="2"/>
  <c r="Y3872" i="2"/>
  <c r="Y3131" i="2"/>
  <c r="Y4487" i="2"/>
  <c r="Y2728" i="2"/>
  <c r="Y2934" i="2"/>
  <c r="Y4726" i="2"/>
  <c r="Y2118" i="2"/>
  <c r="Y4165" i="2"/>
  <c r="Y4506" i="2"/>
  <c r="Y5021" i="2"/>
  <c r="Y5317" i="2"/>
  <c r="Y4684" i="2"/>
  <c r="Y4558" i="2"/>
  <c r="Y3189" i="2"/>
  <c r="Y4385" i="2"/>
  <c r="Y3879" i="2"/>
  <c r="Y4064" i="2"/>
  <c r="Y3504" i="2"/>
  <c r="Y3717" i="2"/>
  <c r="Y4991" i="2"/>
  <c r="Y2790" i="2"/>
  <c r="Y3545" i="2"/>
  <c r="Y3932" i="2"/>
  <c r="Y2713" i="2"/>
  <c r="Y5149" i="2"/>
  <c r="Y4860" i="2"/>
  <c r="Y3115" i="2"/>
  <c r="Y3964" i="2"/>
  <c r="Y3049" i="2"/>
  <c r="Y3127" i="2"/>
  <c r="Y2778" i="2"/>
  <c r="Y4679" i="2"/>
  <c r="Y4127" i="2"/>
  <c r="Y4394" i="2"/>
  <c r="Y4185" i="2"/>
  <c r="Y2973" i="2"/>
  <c r="Y3281" i="2"/>
  <c r="Y5208" i="2"/>
  <c r="Y3092" i="2"/>
  <c r="Y4238" i="2"/>
  <c r="Y3614" i="2"/>
  <c r="Y2970" i="2"/>
  <c r="Y2543" i="2"/>
  <c r="Y4847" i="2"/>
  <c r="Y3596" i="2"/>
  <c r="Y3269" i="2"/>
  <c r="Y4993" i="2"/>
  <c r="Y2936" i="2"/>
  <c r="Y1000" i="2"/>
  <c r="Y5184" i="2"/>
  <c r="Y2382" i="2"/>
  <c r="Y4777" i="2"/>
  <c r="Y4296" i="2"/>
  <c r="Y2094" i="2"/>
  <c r="Y3550" i="2"/>
  <c r="Y3802" i="2"/>
  <c r="Y3181" i="2"/>
  <c r="Y3085" i="2"/>
  <c r="Y4705" i="2"/>
  <c r="Y3239" i="2"/>
  <c r="Y4682" i="2"/>
  <c r="Y1533" i="2"/>
  <c r="Y2377" i="2"/>
  <c r="Y4091" i="2"/>
  <c r="Y2823" i="2"/>
  <c r="Y2935" i="2"/>
  <c r="Y3492" i="2"/>
  <c r="Y3359" i="2"/>
  <c r="Y2969" i="2"/>
  <c r="Y4322" i="2"/>
  <c r="Y3727" i="2"/>
  <c r="Y3436" i="2"/>
  <c r="Y4945" i="2"/>
  <c r="Y3953" i="2"/>
  <c r="Y3881" i="2"/>
  <c r="Y5029" i="2"/>
  <c r="Y4068" i="2"/>
  <c r="Y1938" i="2"/>
  <c r="Y3004" i="2"/>
  <c r="Y3204" i="2"/>
  <c r="Y3646" i="2"/>
  <c r="Y3688" i="2"/>
  <c r="Y2555" i="2"/>
  <c r="Y3096" i="2"/>
  <c r="Y3019" i="2"/>
  <c r="Y3505" i="2"/>
  <c r="Y4979" i="2"/>
  <c r="Y2859" i="2"/>
  <c r="Y4430" i="2"/>
  <c r="Y2593" i="2"/>
  <c r="Y3748" i="2"/>
  <c r="Y3571" i="2"/>
  <c r="Y2766" i="2"/>
  <c r="Y3595" i="2"/>
  <c r="Y3486" i="2"/>
  <c r="Y3633" i="2"/>
  <c r="Y1156" i="2"/>
  <c r="Y3910" i="2"/>
  <c r="Y3274" i="2"/>
  <c r="Y4056" i="2"/>
  <c r="Y3046" i="2"/>
  <c r="Y3896" i="2"/>
  <c r="Y3833" i="2"/>
  <c r="Y3876" i="2"/>
  <c r="Y2424" i="2"/>
  <c r="Y2929" i="2"/>
  <c r="Y3402" i="2"/>
  <c r="Y5126" i="2"/>
  <c r="Y4634" i="2"/>
  <c r="Y3485" i="2"/>
  <c r="Y3105" i="2"/>
  <c r="Y5327" i="2"/>
  <c r="Y3887" i="2"/>
  <c r="Y3102" i="2"/>
  <c r="Y2927" i="2"/>
  <c r="Y5003" i="2"/>
  <c r="Y3928" i="2"/>
  <c r="Y5077" i="2"/>
  <c r="Y4187" i="2"/>
  <c r="Y4009" i="2"/>
  <c r="Y3617" i="2"/>
  <c r="Y3403" i="2"/>
  <c r="Y2901" i="2"/>
  <c r="Y3503" i="2"/>
  <c r="Y3369" i="2"/>
  <c r="Y3689" i="2"/>
  <c r="Y2889" i="2"/>
  <c r="Y3988" i="2"/>
  <c r="Y3640" i="2"/>
  <c r="Y5172" i="2"/>
  <c r="Y3742" i="2"/>
  <c r="Y4597" i="2"/>
  <c r="Y5096" i="2"/>
  <c r="Y4833" i="2"/>
  <c r="Y4762" i="2"/>
  <c r="Y4700" i="2"/>
  <c r="Y3013" i="2"/>
  <c r="Y5404" i="2"/>
  <c r="Y5410" i="2"/>
  <c r="Y4937" i="2"/>
  <c r="Y3469" i="2"/>
  <c r="Y4672" i="2"/>
  <c r="Y1728" i="2"/>
  <c r="Y3353" i="2"/>
  <c r="Y4196" i="2"/>
  <c r="Y3707" i="2"/>
  <c r="Y3081" i="2"/>
  <c r="Y3048" i="2"/>
  <c r="Y4368" i="2"/>
  <c r="Y3797" i="2"/>
  <c r="Y3142" i="2"/>
  <c r="Y3569" i="2"/>
  <c r="Y3365" i="2"/>
  <c r="Y5280" i="2"/>
  <c r="Y3247" i="2"/>
  <c r="Y2903" i="2"/>
  <c r="Y3500" i="2"/>
  <c r="Y3149" i="2"/>
  <c r="Y3416" i="2"/>
  <c r="Y4051" i="2"/>
  <c r="Y3371" i="2"/>
  <c r="Y2846" i="2"/>
  <c r="Y3622" i="2"/>
  <c r="Y5112" i="2"/>
  <c r="Y4658" i="2"/>
  <c r="Y5281" i="2"/>
  <c r="Y3349" i="2"/>
  <c r="Y5449" i="2"/>
  <c r="Y3104" i="2"/>
  <c r="Y1760" i="2"/>
  <c r="Y3208" i="2"/>
  <c r="Y4262" i="2"/>
  <c r="Y3967" i="2"/>
  <c r="Y3838" i="2"/>
  <c r="Y2950" i="2"/>
  <c r="Y4824" i="2"/>
  <c r="Y4053" i="2"/>
  <c r="Y2890" i="2"/>
  <c r="Y3527" i="2"/>
  <c r="Y3906" i="2"/>
  <c r="Y4643" i="2"/>
  <c r="Y3235" i="2"/>
  <c r="Y4019" i="2"/>
  <c r="Y3512" i="2"/>
  <c r="Y3724" i="2"/>
  <c r="Y4646" i="2"/>
  <c r="Y4171" i="2"/>
  <c r="Y3329" i="2"/>
  <c r="Y1467" i="2"/>
  <c r="Y4004" i="2"/>
  <c r="Y3212" i="2"/>
  <c r="Y2939" i="2"/>
  <c r="Y5041" i="2"/>
  <c r="Y3339" i="2"/>
  <c r="Y3761" i="2"/>
  <c r="Y5291" i="2"/>
  <c r="Y4287" i="2"/>
  <c r="Y4454" i="2"/>
  <c r="Y3173" i="2"/>
  <c r="Y3593" i="2"/>
  <c r="Y5267" i="2"/>
  <c r="Y5051" i="2"/>
  <c r="Y1746" i="2"/>
  <c r="Y4075" i="2"/>
  <c r="Y2910" i="2"/>
  <c r="Y2682" i="2"/>
  <c r="Y3211" i="2"/>
  <c r="Y3336" i="2"/>
  <c r="Y3852" i="2"/>
  <c r="Y2498" i="2"/>
  <c r="Y3669" i="2"/>
  <c r="Y3417" i="2"/>
  <c r="Y4883" i="2"/>
  <c r="Y4453" i="2"/>
  <c r="Y5052" i="2"/>
  <c r="Y4194" i="2"/>
  <c r="Y5220" i="2"/>
  <c r="Y2879" i="2"/>
  <c r="Y5245" i="2"/>
  <c r="Y2974" i="2"/>
  <c r="Y3248" i="2"/>
  <c r="Y4404" i="2"/>
  <c r="Y3042" i="2"/>
  <c r="Y3765" i="2"/>
  <c r="Y4799" i="2"/>
  <c r="Y3696" i="2"/>
  <c r="Y4063" i="2"/>
  <c r="Y4188" i="2"/>
  <c r="Y4680" i="2"/>
  <c r="Y4656" i="2"/>
  <c r="Y4537" i="2"/>
  <c r="Y5303" i="2"/>
  <c r="Y5498" i="2"/>
  <c r="Y4405" i="2"/>
  <c r="Y3534" i="2"/>
  <c r="Y3330" i="2"/>
  <c r="Y4511" i="2"/>
  <c r="Y3993" i="2"/>
  <c r="Y4370" i="2"/>
  <c r="Y4524" i="2"/>
  <c r="Y3781" i="2"/>
  <c r="Y4020" i="2"/>
  <c r="Y3663" i="2"/>
  <c r="Y3413" i="2"/>
  <c r="Y3312" i="2"/>
  <c r="Y2645" i="2"/>
  <c r="Y1894" i="2"/>
  <c r="Y2388" i="2"/>
  <c r="Y3129" i="2"/>
  <c r="Y5076" i="2"/>
  <c r="Y3139" i="2"/>
  <c r="Y3598" i="2"/>
  <c r="Y4512" i="2"/>
  <c r="Y3901" i="2"/>
  <c r="Y1806" i="2"/>
  <c r="Y3804" i="2"/>
  <c r="Y5054" i="2"/>
  <c r="Y3378" i="2"/>
  <c r="Y3619" i="2"/>
  <c r="Y4267" i="2"/>
  <c r="Y3954" i="2"/>
  <c r="Y4817" i="2"/>
  <c r="Y4956" i="2"/>
  <c r="Y4569" i="2"/>
  <c r="Y4745" i="2"/>
  <c r="Y5002" i="2"/>
  <c r="Y5055" i="2"/>
  <c r="Y4178" i="2"/>
  <c r="Y4611" i="2"/>
  <c r="Y3980" i="2"/>
  <c r="Y3763" i="2"/>
  <c r="Y3293" i="2"/>
  <c r="Y3648" i="2"/>
  <c r="Y3305" i="2"/>
  <c r="Y3924" i="2"/>
  <c r="Y3437" i="2"/>
  <c r="Y1758" i="2"/>
  <c r="Y4212" i="2"/>
  <c r="Y2478" i="2"/>
  <c r="Y4535" i="2"/>
  <c r="Y3497" i="2"/>
  <c r="Y5183" i="2"/>
  <c r="Y4055" i="2"/>
  <c r="Y3851" i="2"/>
  <c r="Y4319" i="2"/>
  <c r="Y3191" i="2"/>
  <c r="Y436" i="2"/>
  <c r="Y5219" i="2"/>
  <c r="Y5015" i="2"/>
  <c r="Y2466" i="2"/>
  <c r="Y4704" i="2"/>
  <c r="Y4255" i="2"/>
  <c r="Y3664" i="2"/>
  <c r="Y3827" i="2"/>
  <c r="Y3767" i="2"/>
  <c r="Y2634" i="2"/>
  <c r="Y1552" i="2"/>
  <c r="Y3455" i="2"/>
  <c r="Y3917" i="2"/>
  <c r="Y4633" i="2"/>
  <c r="Y3523" i="2"/>
  <c r="Y3970" i="2"/>
  <c r="Y3549" i="2"/>
  <c r="Y3755" i="2"/>
  <c r="Y2883" i="2"/>
  <c r="Y4086" i="2"/>
  <c r="Y4104" i="2"/>
  <c r="Y3514" i="2"/>
  <c r="Y3442" i="2"/>
  <c r="Y2629" i="2"/>
  <c r="Y4263" i="2"/>
  <c r="Y3883" i="2"/>
  <c r="Y4439" i="2"/>
  <c r="Y4898" i="2"/>
  <c r="Y3966" i="2"/>
  <c r="Y1942" i="2"/>
  <c r="Y4382" i="2"/>
  <c r="Y3563" i="2"/>
  <c r="Y3583" i="2"/>
  <c r="Y3132" i="2"/>
  <c r="Y5232" i="2"/>
  <c r="Y4440" i="2"/>
  <c r="Y5485" i="2"/>
  <c r="Y4026" i="2"/>
  <c r="Y3533" i="2"/>
  <c r="Y4030" i="2"/>
  <c r="Y5377" i="2"/>
  <c r="Y3645" i="2"/>
  <c r="Y4062" i="2"/>
  <c r="Y3708" i="2"/>
  <c r="Y3574" i="2"/>
  <c r="Y2922" i="2"/>
  <c r="Y4003" i="2"/>
  <c r="Y4233" i="2"/>
  <c r="Y2817" i="2"/>
  <c r="Y4716" i="2"/>
  <c r="Y1712" i="2"/>
  <c r="Y340" i="2"/>
  <c r="Y3604" i="2"/>
  <c r="Y4475" i="2"/>
  <c r="Y3774" i="2"/>
  <c r="Y5017" i="2"/>
  <c r="Y4513" i="2"/>
  <c r="Y3286" i="2"/>
  <c r="Y3882" i="2"/>
  <c r="Y3613" i="2"/>
  <c r="Y3360" i="2"/>
  <c r="Y3345" i="2"/>
  <c r="Y2886" i="2"/>
  <c r="Y3752" i="2"/>
  <c r="Y3361" i="2"/>
  <c r="Y4476" i="2"/>
  <c r="Y3559" i="2"/>
  <c r="Y4729" i="2"/>
  <c r="Y5340" i="2"/>
  <c r="Y2775" i="2"/>
  <c r="Y3844" i="2"/>
  <c r="Y3575" i="2"/>
  <c r="Y5197" i="2"/>
  <c r="Y3713" i="2"/>
  <c r="Y3250" i="2"/>
  <c r="Y3885" i="2"/>
  <c r="Y1841" i="2"/>
  <c r="Y3321" i="2"/>
  <c r="Y3612" i="2"/>
  <c r="Y3076" i="2"/>
  <c r="Y4167" i="2"/>
  <c r="Y3143" i="2"/>
  <c r="Y4060" i="2"/>
  <c r="Y1866" i="2"/>
  <c r="Y1781" i="2"/>
  <c r="Y3453" i="2"/>
  <c r="Y5270" i="2"/>
  <c r="Y4099" i="2"/>
  <c r="Y2821" i="2"/>
  <c r="Y3785" i="2"/>
  <c r="Y3965" i="2"/>
  <c r="Y4161" i="2"/>
  <c r="Y3234" i="2"/>
  <c r="Y4067" i="2"/>
  <c r="Y3860" i="2"/>
  <c r="Y4347" i="2"/>
  <c r="Y2440" i="2"/>
  <c r="Y4175" i="2"/>
  <c r="Y5304" i="2"/>
  <c r="Y3202" i="2"/>
  <c r="Y4792" i="2"/>
  <c r="Y5458" i="2"/>
  <c r="Y5345" i="2"/>
  <c r="Y3541" i="2"/>
  <c r="Y4146" i="2"/>
  <c r="Y4935" i="2"/>
  <c r="Y3625" i="2"/>
  <c r="Y4612" i="2"/>
  <c r="Y4397" i="2"/>
  <c r="Y4805" i="2"/>
  <c r="Y4590" i="2"/>
  <c r="Y5103" i="2"/>
  <c r="Y4105" i="2"/>
  <c r="Y4380" i="2"/>
  <c r="Y5236" i="2"/>
  <c r="Y4868" i="2"/>
  <c r="Y4981" i="2"/>
  <c r="Y5445" i="2"/>
  <c r="Y4698" i="2"/>
  <c r="Y2829" i="2"/>
  <c r="Y4829" i="2"/>
  <c r="Y4964" i="2"/>
  <c r="Y3169" i="2"/>
  <c r="Y4542" i="2"/>
  <c r="Y4427" i="2"/>
  <c r="Y2698" i="2"/>
  <c r="Y3787" i="2"/>
  <c r="Y2610" i="2"/>
  <c r="Y4607" i="2"/>
  <c r="Y3628" i="2"/>
  <c r="Y4141" i="2"/>
  <c r="Y3510" i="2"/>
  <c r="Y3716" i="2"/>
  <c r="Y4728" i="2"/>
  <c r="Y4992" i="2"/>
  <c r="Y3272" i="2"/>
  <c r="Y3907" i="2"/>
  <c r="Y3705" i="2"/>
  <c r="Y2870" i="2"/>
  <c r="Y3582" i="2"/>
  <c r="Y2646" i="2"/>
  <c r="Y4451" i="2"/>
  <c r="Y2594" i="2"/>
  <c r="Y5186" i="2"/>
  <c r="Y1692" i="2"/>
  <c r="Y5328" i="2"/>
  <c r="Y2918" i="2"/>
  <c r="Y4921" i="2"/>
  <c r="Y5464" i="2"/>
  <c r="Y4718" i="2"/>
  <c r="Y1012" i="2"/>
  <c r="Y3862" i="2"/>
  <c r="Y2335" i="2"/>
  <c r="Y2819" i="2"/>
  <c r="Y4183" i="2"/>
  <c r="Y3383" i="2"/>
  <c r="Y4113" i="2"/>
  <c r="Y2981" i="2"/>
  <c r="Y2847" i="2"/>
  <c r="Y5171" i="2"/>
  <c r="Y4934" i="2"/>
  <c r="Y3073" i="2"/>
  <c r="Y4223" i="2"/>
  <c r="Y3245" i="2"/>
  <c r="Y3515" i="2"/>
  <c r="Y2912" i="2"/>
  <c r="Y3257" i="2"/>
  <c r="Y4610" i="2"/>
  <c r="Y4538" i="2"/>
  <c r="Y3652" i="2"/>
  <c r="Y4740" i="2"/>
  <c r="Y2050" i="2"/>
  <c r="Y3996" i="2"/>
  <c r="Y3299" i="2"/>
  <c r="Y4310" i="2"/>
  <c r="Y5495" i="2"/>
  <c r="Y3832" i="2"/>
  <c r="Y4407" i="2"/>
  <c r="Y3868" i="2"/>
  <c r="Y3292" i="2"/>
  <c r="Y3511" i="2"/>
  <c r="Y5305" i="2"/>
  <c r="Y3900" i="2"/>
  <c r="Y2334" i="2"/>
  <c r="Y3426" i="2"/>
  <c r="Y3344" i="2"/>
  <c r="Y4079" i="2"/>
  <c r="Y4741" i="2"/>
  <c r="Y3502" i="2"/>
  <c r="Y2976" i="2"/>
  <c r="Y5279" i="2"/>
  <c r="Y5401" i="2"/>
  <c r="Y2512" i="2"/>
  <c r="Y3391" i="2"/>
  <c r="Y5099" i="2"/>
  <c r="Y5101" i="2"/>
  <c r="Y4692" i="2"/>
  <c r="Y2354" i="2"/>
  <c r="Y2526" i="2"/>
  <c r="Y3786" i="2"/>
  <c r="Y3657" i="2"/>
  <c r="Y2490" i="2"/>
  <c r="Y4137" i="2"/>
  <c r="Y1602" i="2"/>
  <c r="Y3834" i="2"/>
  <c r="Y3261" i="2"/>
  <c r="Y4116" i="2"/>
  <c r="Y4441" i="2"/>
  <c r="Y4084" i="2"/>
  <c r="Y3252" i="2"/>
  <c r="Y4861" i="2"/>
  <c r="Y2308" i="2"/>
  <c r="Y4008" i="2"/>
  <c r="Y4596" i="2"/>
  <c r="Y3544" i="2"/>
  <c r="Y3061" i="2"/>
  <c r="Y724" i="2"/>
  <c r="Y4419" i="2"/>
  <c r="Y4265" i="2"/>
  <c r="Y3262" i="2"/>
  <c r="Y3536" i="2"/>
  <c r="Y3792" i="2"/>
  <c r="Y3576" i="2"/>
  <c r="Y3084" i="2"/>
  <c r="Y2082" i="2"/>
  <c r="Y2322" i="2"/>
  <c r="Y3886" i="2"/>
  <c r="Y5486" i="2"/>
  <c r="Y3678" i="2"/>
  <c r="Y4101" i="2"/>
  <c r="Y1557" i="2"/>
  <c r="Y3056" i="2"/>
  <c r="Y3660" i="2"/>
  <c r="Y3814" i="2"/>
  <c r="Y5160" i="2"/>
  <c r="Y3864" i="2"/>
  <c r="Y2928" i="2"/>
  <c r="Y4343" i="2"/>
  <c r="Y4694" i="2"/>
  <c r="Y3584" i="2"/>
  <c r="Y2166" i="2"/>
  <c r="Y2538" i="2"/>
  <c r="Y3577" i="2"/>
  <c r="Y5499" i="2"/>
  <c r="Y4959" i="2"/>
  <c r="Y4539" i="2"/>
  <c r="Y4120" i="2"/>
  <c r="Y5119" i="2"/>
  <c r="Y5284" i="2"/>
  <c r="Y5023" i="2"/>
  <c r="Y4330" i="2"/>
  <c r="Y5275" i="2"/>
  <c r="Y4683" i="2"/>
  <c r="Y5361" i="2"/>
  <c r="Y4623" i="2"/>
  <c r="Y5187" i="2"/>
  <c r="Y4803" i="2"/>
  <c r="Y4989" i="2"/>
  <c r="Y3224" i="2"/>
  <c r="Y5094" i="2"/>
  <c r="Y4976" i="2"/>
  <c r="Y5320" i="2"/>
  <c r="Y4555" i="2"/>
  <c r="Y1914" i="2"/>
  <c r="Y4635" i="2"/>
  <c r="Y4269" i="2"/>
  <c r="Y4275" i="2"/>
  <c r="Y2942" i="2"/>
  <c r="Y5376" i="2"/>
  <c r="Y3714" i="2"/>
  <c r="Y4198" i="2"/>
  <c r="Y3936" i="2"/>
  <c r="Y3090" i="2"/>
  <c r="Y2997" i="2"/>
  <c r="Y3240" i="2"/>
  <c r="Y3562" i="2"/>
  <c r="Y3251" i="2"/>
  <c r="Y3820" i="2"/>
  <c r="Y3404" i="2"/>
  <c r="Y3324" i="2"/>
  <c r="Y3920" i="2"/>
  <c r="Y4500" i="2"/>
  <c r="Y3983" i="2"/>
  <c r="Y2622" i="2"/>
  <c r="Y1060" i="2"/>
  <c r="Y1962" i="2"/>
  <c r="Y3828" i="2"/>
  <c r="Y5293" i="2"/>
  <c r="Y4114" i="2"/>
  <c r="Y3053" i="2"/>
  <c r="Y1636" i="2"/>
  <c r="Y3036" i="2"/>
  <c r="Y3632" i="2"/>
  <c r="Y5459" i="2"/>
  <c r="Y3979" i="2"/>
  <c r="Y3249" i="2"/>
  <c r="Y1638" i="2"/>
  <c r="Y2058" i="2"/>
  <c r="Y3466" i="2"/>
  <c r="Y1720" i="2"/>
  <c r="Y5387" i="2"/>
  <c r="Y3764" i="2"/>
  <c r="Y4727" i="2"/>
  <c r="Y3167" i="2"/>
  <c r="Y3859" i="2"/>
  <c r="Y4415" i="2"/>
  <c r="Y5363" i="2"/>
  <c r="Y5402" i="2"/>
  <c r="Y2947" i="2"/>
  <c r="Y3731" i="2"/>
  <c r="Y3185" i="2"/>
  <c r="Y3386" i="2"/>
  <c r="Y3526" i="2"/>
  <c r="Y2022" i="2"/>
  <c r="Y4631" i="2"/>
  <c r="Y4248" i="2"/>
  <c r="Y3348" i="2"/>
  <c r="Y4381" i="2"/>
  <c r="Y3893" i="2"/>
  <c r="Y4037" i="2"/>
  <c r="Y4787" i="2"/>
  <c r="Y3029" i="2"/>
  <c r="Y1725" i="2"/>
  <c r="Y5421" i="2"/>
  <c r="Y3824" i="2"/>
  <c r="Y4135" i="2"/>
  <c r="Y3199" i="2"/>
  <c r="Y3119" i="2"/>
  <c r="Y3715" i="2"/>
  <c r="Y1542" i="2"/>
  <c r="Y3636" i="2"/>
  <c r="Y3605" i="2"/>
  <c r="Y4239" i="2"/>
  <c r="Y2957" i="2"/>
  <c r="Y3112" i="2"/>
  <c r="Y3205" i="2"/>
  <c r="Y5064" i="2"/>
  <c r="Y4200" i="2"/>
  <c r="Y4286" i="2"/>
  <c r="Y4595" i="2"/>
  <c r="Y1614" i="2"/>
  <c r="Y3427" i="2"/>
  <c r="Y3984" i="2"/>
  <c r="Y3933" i="2"/>
  <c r="Y3309" i="2"/>
  <c r="Y3237" i="2"/>
  <c r="Y3968" i="2"/>
  <c r="Y4862" i="2"/>
  <c r="Y3913" i="2"/>
  <c r="Y2964" i="2"/>
  <c r="Y4044" i="2"/>
  <c r="Y4980" i="2"/>
  <c r="Y2986" i="2"/>
  <c r="Y2567" i="2"/>
  <c r="Y5114" i="2"/>
  <c r="Y3177" i="2"/>
  <c r="Y3258" i="2"/>
  <c r="Y1300" i="2"/>
  <c r="Y3525" i="2"/>
  <c r="Y3812" i="2"/>
  <c r="Y2961" i="2"/>
  <c r="Y4199" i="2"/>
  <c r="Y4346" i="2"/>
  <c r="Y3284" i="2"/>
  <c r="Y5448" i="2"/>
  <c r="Y2627" i="2"/>
  <c r="Y3784" i="2"/>
  <c r="Y3165" i="2"/>
  <c r="Y3522" i="2"/>
  <c r="Y2858" i="2"/>
  <c r="Y3368" i="2"/>
  <c r="Y3898" i="2"/>
  <c r="Y1719" i="2"/>
  <c r="Y4525" i="2"/>
  <c r="Y3225" i="2"/>
  <c r="Y4031" i="2"/>
  <c r="Y1674" i="2"/>
  <c r="Y4284" i="2"/>
  <c r="Y3462" i="2"/>
  <c r="Y5257" i="2"/>
  <c r="Y3444" i="2"/>
  <c r="Y3700" i="2"/>
  <c r="Y3018" i="2"/>
  <c r="Y2977" i="2"/>
  <c r="Y5407" i="2"/>
  <c r="Y5383" i="2"/>
  <c r="Y5271" i="2"/>
  <c r="Y4779" i="2"/>
  <c r="Y4145" i="2"/>
  <c r="Y5453" i="2"/>
  <c r="Y5107" i="2"/>
  <c r="Y5362" i="2"/>
  <c r="Y5192" i="2"/>
  <c r="Y3473" i="2"/>
  <c r="Y5230" i="2"/>
  <c r="Y5343" i="2"/>
  <c r="Y4747" i="2"/>
  <c r="Y5130" i="2"/>
  <c r="Y4301" i="2"/>
  <c r="Y4929" i="2"/>
  <c r="Y4474" i="2"/>
  <c r="Y4045" i="2"/>
  <c r="Y5487" i="2"/>
  <c r="Y5109" i="2"/>
  <c r="Y3364" i="2"/>
  <c r="Y3408" i="2"/>
  <c r="Y4547" i="2"/>
  <c r="Y2932" i="2"/>
  <c r="Y3428" i="2"/>
  <c r="Y5016" i="2"/>
  <c r="Y2982" i="2"/>
  <c r="Y4942" i="2"/>
  <c r="Y4888" i="2"/>
  <c r="Y3236" i="2"/>
  <c r="Y3547" i="2"/>
  <c r="Y5364" i="2"/>
  <c r="Y4237" i="2"/>
  <c r="Y3209" i="2"/>
  <c r="Y3047" i="2"/>
  <c r="Y5111" i="2"/>
  <c r="Y4801" i="2"/>
  <c r="Y2561" i="2"/>
  <c r="Y5269" i="2"/>
  <c r="Y4968" i="2"/>
  <c r="Y4514" i="2"/>
  <c r="Y3045" i="2"/>
  <c r="Y3524" i="2"/>
  <c r="Y2262" i="2"/>
  <c r="Y2960" i="2"/>
  <c r="Y3407" i="2"/>
  <c r="Y4052" i="2"/>
  <c r="Y4180" i="2"/>
  <c r="Y3095" i="2"/>
  <c r="Y4790" i="2"/>
  <c r="Y2226" i="2"/>
  <c r="Y3629" i="2"/>
  <c r="Y4345" i="2"/>
  <c r="Y5352" i="2"/>
  <c r="Y1734" i="2"/>
  <c r="Y5209" i="2"/>
  <c r="Y5066" i="2"/>
  <c r="Y4132" i="2"/>
  <c r="Y3580" i="2"/>
  <c r="Y4825" i="2"/>
  <c r="Y2178" i="2"/>
  <c r="Y4241" i="2"/>
  <c r="Y3223" i="2"/>
  <c r="Y3080" i="2"/>
  <c r="Y2415" i="2"/>
  <c r="Y3743" i="2"/>
  <c r="Y4331" i="2"/>
  <c r="Y1974" i="2"/>
  <c r="Y3148" i="2"/>
  <c r="Y4559" i="2"/>
  <c r="Y3275" i="2"/>
  <c r="Y3295" i="2"/>
  <c r="Y3091" i="2"/>
  <c r="Y3658" i="2"/>
  <c r="Y4159" i="2"/>
  <c r="Y2937" i="2"/>
  <c r="Y2508" i="2"/>
  <c r="Y3921" i="2"/>
  <c r="Y4574" i="2"/>
  <c r="Y5135" i="2"/>
  <c r="Y1818" i="2"/>
  <c r="Y5389" i="2"/>
  <c r="Y5339" i="2"/>
  <c r="Y3643" i="2"/>
  <c r="Y4572" i="2"/>
  <c r="Y3712" i="2"/>
  <c r="Y4000" i="2"/>
  <c r="Y4095" i="2"/>
  <c r="Y2915" i="2"/>
  <c r="Y4309" i="2"/>
  <c r="Y4207" i="2"/>
  <c r="Y3319" i="2"/>
  <c r="Y3188" i="2"/>
  <c r="Y4219" i="2"/>
  <c r="Y2926" i="2"/>
  <c r="Y3847" i="2"/>
  <c r="Y3103" i="2"/>
  <c r="Y5342" i="2"/>
  <c r="Y3034" i="2"/>
  <c r="Y2248" i="2"/>
  <c r="Y4655" i="2"/>
  <c r="Y5233" i="2"/>
  <c r="Y4333" i="2"/>
  <c r="Y5196" i="2"/>
  <c r="Y4357" i="2"/>
  <c r="Y3679" i="2"/>
  <c r="Y1640" i="2"/>
  <c r="Y3610" i="2"/>
  <c r="Y5354" i="2"/>
  <c r="Y3392" i="2"/>
  <c r="Y3390" i="2"/>
  <c r="Y2843" i="2"/>
  <c r="Y4273" i="2"/>
  <c r="Y2238" i="2"/>
  <c r="Y3176" i="2"/>
  <c r="Y2952" i="2"/>
  <c r="Y3581" i="2"/>
  <c r="Y2945" i="2"/>
  <c r="Y3957" i="2"/>
  <c r="Y3750" i="2"/>
  <c r="Y5198" i="2"/>
  <c r="Y3297" i="2"/>
  <c r="Y3458" i="2"/>
  <c r="Y5413" i="2"/>
  <c r="Y3024" i="2"/>
  <c r="Y2056" i="2"/>
  <c r="Y3624" i="2"/>
  <c r="Y3454" i="2"/>
  <c r="Y3440" i="2"/>
  <c r="Y4224" i="2"/>
  <c r="Y3873" i="2"/>
  <c r="Y3807" i="2"/>
  <c r="Y4910" i="2"/>
  <c r="Y3009" i="2"/>
  <c r="Y3810" i="2"/>
  <c r="Y3116" i="2"/>
  <c r="Y4038" i="2"/>
  <c r="Y4249" i="2"/>
  <c r="Y4709" i="2"/>
  <c r="Y5159" i="2"/>
  <c r="Y4505" i="2"/>
  <c r="Y4302" i="2"/>
  <c r="Y4857" i="2"/>
  <c r="Y4480" i="2"/>
  <c r="Y5218" i="2"/>
  <c r="Y4853" i="2"/>
  <c r="Y2850" i="2"/>
  <c r="Y2841" i="2"/>
  <c r="Y3000" i="2"/>
  <c r="Y2925" i="2"/>
  <c r="Y3480" i="2"/>
  <c r="Y4211" i="2"/>
  <c r="Y4139" i="2"/>
  <c r="Y3934" i="2"/>
  <c r="Y4481" i="2"/>
  <c r="Y3825" i="2"/>
  <c r="Y3333" i="2"/>
  <c r="Y2882" i="2"/>
  <c r="Y3911" i="2"/>
  <c r="Y4177" i="2"/>
  <c r="Y4464" i="2"/>
  <c r="Y4751" i="2"/>
  <c r="Y4632" i="2"/>
  <c r="Y3558" i="2"/>
  <c r="Y1754" i="2"/>
  <c r="Y3909" i="2"/>
  <c r="Y4789" i="2"/>
  <c r="Y5315" i="2"/>
  <c r="Y3352" i="2"/>
  <c r="Y3033" i="2"/>
  <c r="Y4123" i="2"/>
  <c r="Y3057" i="2"/>
  <c r="Y3331" i="2"/>
  <c r="Y3539" i="2"/>
  <c r="Y3043" i="2"/>
  <c r="Y4027" i="2"/>
  <c r="Y4583" i="2"/>
  <c r="Y2453" i="2"/>
  <c r="Y4884" i="2"/>
  <c r="Y3736" i="2"/>
  <c r="Y3706" i="2"/>
  <c r="Y1686" i="2"/>
  <c r="Y4562" i="2"/>
  <c r="Y2197" i="2"/>
  <c r="Y3282" i="2"/>
  <c r="Y3420" i="2"/>
  <c r="Y3382" i="2"/>
  <c r="Y3739" i="2"/>
  <c r="Y3227" i="2"/>
  <c r="Y3730" i="2"/>
  <c r="Y5330" i="2"/>
  <c r="Y3166" i="2"/>
  <c r="Y4057" i="2"/>
  <c r="Y2814" i="2"/>
  <c r="Y3060" i="2"/>
  <c r="Y2988" i="2"/>
  <c r="Y232" i="2"/>
  <c r="Y3006" i="2"/>
  <c r="Y3370" i="2"/>
  <c r="Y3298" i="2"/>
  <c r="Y3389" i="2"/>
  <c r="Y3729" i="2"/>
  <c r="Y3059" i="2"/>
  <c r="Y1561" i="2"/>
  <c r="Y3540" i="2"/>
  <c r="Y3942" i="2"/>
  <c r="Y3430" i="2"/>
  <c r="Y4236" i="2"/>
  <c r="Y4216" i="2"/>
  <c r="Y3346" i="2"/>
  <c r="Y4403" i="2"/>
  <c r="Y3077" i="2"/>
  <c r="Y4919" i="2"/>
  <c r="Y3945" i="2"/>
  <c r="Y3548" i="2"/>
  <c r="Y3702" i="2"/>
  <c r="Y3840" i="2"/>
  <c r="Y4873" i="2"/>
  <c r="Y4195" i="2"/>
  <c r="Y3922" i="2"/>
  <c r="Y3513" i="2"/>
  <c r="Y2754" i="2"/>
  <c r="Y3058" i="2"/>
  <c r="Y3746" i="2"/>
  <c r="Y2940" i="2"/>
  <c r="Y3888" i="2"/>
  <c r="Y3323" i="2"/>
  <c r="Y4561" i="2"/>
  <c r="Y3756" i="2"/>
  <c r="Y4006" i="2"/>
  <c r="Y5161" i="2"/>
  <c r="Y3634" i="2"/>
  <c r="Y3271" i="2"/>
  <c r="Y1787" i="2"/>
  <c r="Y3007" i="2"/>
  <c r="Y2190" i="2"/>
  <c r="Y4158" i="2"/>
  <c r="Y3741" i="2"/>
  <c r="Y4706" i="2"/>
  <c r="Y3118" i="2"/>
  <c r="Y3468" i="2"/>
  <c r="Y5365" i="2"/>
  <c r="Y1689" i="2"/>
  <c r="Y3654" i="2"/>
  <c r="Y4256" i="2"/>
  <c r="Y4491" i="2"/>
  <c r="Y2214" i="2"/>
  <c r="Y2106" i="2"/>
  <c r="Y3431" i="2"/>
  <c r="Y1695" i="2"/>
  <c r="Y3011" i="2"/>
  <c r="Y4261" i="2"/>
  <c r="Y5040" i="2"/>
  <c r="Y4835" i="2"/>
  <c r="Y3300" i="2"/>
  <c r="Y3923" i="2"/>
  <c r="Y1838" i="2"/>
  <c r="Y3521" i="2"/>
  <c r="Y4550" i="2"/>
  <c r="Y3557" i="2"/>
  <c r="Y3916" i="2"/>
  <c r="Y4218" i="2"/>
  <c r="Y5260" i="2"/>
  <c r="Y4299" i="2"/>
  <c r="Y4536" i="2"/>
  <c r="Y5313" i="2"/>
  <c r="Y5225" i="2"/>
  <c r="Y4266" i="2"/>
  <c r="Y5276" i="2"/>
  <c r="Y4327" i="2"/>
  <c r="Y4999" i="2"/>
  <c r="Y4621" i="2"/>
  <c r="Y4629" i="2"/>
  <c r="Y3668" i="2"/>
  <c r="Y3726" i="2"/>
  <c r="Y3788" i="2"/>
  <c r="Y3491" i="2"/>
  <c r="Y2995" i="2"/>
  <c r="Y2213" i="2"/>
  <c r="Y3377" i="2"/>
  <c r="Y3026" i="2"/>
  <c r="Y3671" i="2"/>
  <c r="Y3035" i="2"/>
  <c r="Y4657" i="2"/>
  <c r="Y4140" i="2"/>
  <c r="Y1662" i="2"/>
  <c r="Y4429" i="2"/>
  <c r="Y3273" i="2"/>
  <c r="Y1926" i="2"/>
  <c r="Y3294" i="2"/>
  <c r="Y2259" i="2"/>
  <c r="Y3125" i="2"/>
  <c r="Y1878" i="2"/>
  <c r="Y3908" i="2"/>
  <c r="Y3164" i="2"/>
  <c r="Y5005" i="2"/>
  <c r="Y3849" i="2"/>
  <c r="Y3718" i="2"/>
  <c r="Y4033" i="2"/>
  <c r="Y4752" i="2"/>
  <c r="Y3154" i="2"/>
  <c r="Y4754" i="2"/>
  <c r="Y3969" i="2"/>
  <c r="Y3528" i="2"/>
  <c r="Y4766" i="2"/>
  <c r="Y5231" i="2"/>
  <c r="Y5032" i="2"/>
  <c r="Y5425" i="2"/>
  <c r="Y4115" i="2"/>
  <c r="Y2773" i="2"/>
  <c r="Y3499" i="2"/>
  <c r="Y2142" i="2"/>
  <c r="Y3113" i="2"/>
  <c r="Y3753" i="2"/>
  <c r="Y3871" i="2"/>
  <c r="Y3317" i="2"/>
  <c r="Y4173" i="2"/>
  <c r="Y3012" i="2"/>
  <c r="Y3537" i="2"/>
  <c r="Y4763" i="2"/>
  <c r="Y3067" i="2"/>
  <c r="Y5351" i="2"/>
  <c r="Y2907" i="2"/>
  <c r="Y4231" i="2"/>
  <c r="Y3101" i="2"/>
  <c r="Y2855" i="2"/>
  <c r="Y3367" i="2"/>
  <c r="Y3949" i="2"/>
  <c r="Y2804" i="2"/>
  <c r="Y2955" i="2"/>
  <c r="Y2782" i="2"/>
  <c r="Y4428" i="2"/>
  <c r="Y3935" i="2"/>
  <c r="Y3801" i="2"/>
  <c r="Y4156" i="2"/>
  <c r="Y4152" i="2"/>
  <c r="Y3943" i="2"/>
  <c r="Y2310" i="2"/>
  <c r="Y3214" i="2"/>
  <c r="Y2919" i="2"/>
  <c r="Y3114" i="2"/>
  <c r="Y3919" i="2"/>
  <c r="Y3703" i="2"/>
  <c r="Y2959" i="2"/>
  <c r="Y4776" i="2"/>
  <c r="Y3912" i="2"/>
  <c r="Y3737" i="2"/>
  <c r="Y5411" i="2"/>
  <c r="Y4523" i="2"/>
  <c r="Y2221" i="2"/>
  <c r="Y3314" i="2"/>
  <c r="Y4029" i="2"/>
  <c r="Y4097" i="2"/>
  <c r="Y4297" i="2"/>
  <c r="Y3680" i="2"/>
  <c r="Y2840" i="2"/>
  <c r="Y2240" i="2"/>
  <c r="Y3895" i="2"/>
  <c r="Y4005" i="2"/>
  <c r="Y3285" i="2"/>
  <c r="Y3082" i="2"/>
  <c r="Y3032" i="2"/>
  <c r="Y2250" i="2"/>
  <c r="Y2216" i="2"/>
  <c r="Y4174" i="2"/>
  <c r="Y4260" i="2"/>
  <c r="Y4620" i="2"/>
  <c r="Y3600" i="2"/>
  <c r="Y1629" i="2"/>
  <c r="Y4369" i="2"/>
  <c r="Y5474" i="2"/>
  <c r="Y3151" i="2"/>
  <c r="Y4838" i="2"/>
  <c r="Y3728" i="2"/>
  <c r="Y3162" i="2"/>
  <c r="Y5053" i="2"/>
  <c r="Y3960" i="2"/>
  <c r="Y3106" i="2"/>
  <c r="Y4645" i="2"/>
  <c r="Y3481" i="2"/>
  <c r="Y2822" i="2"/>
  <c r="Y3720" i="2"/>
  <c r="Y4220" i="2"/>
  <c r="Y3738" i="2"/>
  <c r="Y2958" i="2"/>
  <c r="Y4668" i="2"/>
  <c r="Y2838" i="2"/>
  <c r="Y2924" i="2"/>
  <c r="Y4601" i="2"/>
  <c r="Y4437" i="2"/>
  <c r="Y4069" i="2"/>
  <c r="Y4702" i="2"/>
  <c r="Y5239" i="2"/>
  <c r="Y4169" i="2"/>
  <c r="Y4786" i="2"/>
  <c r="Y5049" i="2"/>
  <c r="Y4208" i="2"/>
  <c r="Y1782" i="2"/>
  <c r="Y5429" i="2"/>
  <c r="Y5142" i="2"/>
  <c r="Y3490" i="2"/>
  <c r="Y4644" i="2"/>
  <c r="Y3653" i="2"/>
  <c r="Y3078" i="2"/>
  <c r="Y4669" i="2"/>
  <c r="Y3017" i="2"/>
  <c r="Y4691" i="2"/>
  <c r="Y2172" i="2"/>
  <c r="Y4308" i="2"/>
  <c r="Y1420" i="2"/>
  <c r="Y3180" i="2"/>
  <c r="Y5004" i="2"/>
  <c r="Y3769" i="2"/>
  <c r="Y2742" i="2"/>
  <c r="Y4001" i="2"/>
  <c r="Y3198" i="2"/>
  <c r="Y2996" i="2"/>
  <c r="Y2900" i="2"/>
  <c r="Y3823" i="2"/>
  <c r="Y3187" i="2"/>
  <c r="Y2898" i="2"/>
  <c r="Y4040" i="2"/>
  <c r="Y3611" i="2"/>
  <c r="Y3263" i="2"/>
  <c r="Y2971" i="2"/>
  <c r="Y1444" i="2"/>
  <c r="Y3621" i="2"/>
  <c r="Y580" i="2"/>
  <c r="Y3875" i="2"/>
  <c r="Y3815" i="2"/>
  <c r="Y1576" i="2"/>
  <c r="Y4502" i="2"/>
  <c r="Y4041" i="2"/>
  <c r="Y5065" i="2"/>
  <c r="Y1569" i="2"/>
  <c r="Y4100" i="2"/>
  <c r="Y2285" i="2"/>
  <c r="Y2868" i="2"/>
  <c r="Y3022" i="2"/>
  <c r="Y3008" i="2"/>
  <c r="Y4431" i="2"/>
  <c r="Y3946" i="2"/>
  <c r="Y3813" i="2"/>
  <c r="Y4478" i="2"/>
  <c r="Y4943" i="2"/>
  <c r="Y2877" i="2"/>
  <c r="Y1794" i="2"/>
  <c r="Y4885" i="2"/>
  <c r="Y3616" i="2"/>
  <c r="Y3749" i="2"/>
  <c r="Y3010" i="2"/>
  <c r="Y4271" i="2"/>
  <c r="Y4015" i="2"/>
  <c r="Y2008" i="2"/>
  <c r="Y3216" i="2"/>
  <c r="Y4499" i="2"/>
  <c r="Y1850" i="2"/>
  <c r="Y3623" i="2"/>
  <c r="Y2975" i="2"/>
  <c r="Y4775" i="2"/>
  <c r="Y4128" i="2"/>
  <c r="Y2175" i="2"/>
  <c r="Y3068" i="2"/>
  <c r="Y3976" i="2"/>
  <c r="Y2046" i="2"/>
  <c r="Y3138" i="2"/>
  <c r="Y1770" i="2"/>
  <c r="Y3415" i="2"/>
  <c r="Y4585" i="2"/>
  <c r="Y4036" i="2"/>
  <c r="Y3835" i="2"/>
  <c r="Y3130" i="2"/>
  <c r="Y5123" i="2"/>
  <c r="Y4907" i="2"/>
  <c r="Y3789" i="2"/>
  <c r="Y5399" i="2"/>
  <c r="Y2152" i="2"/>
  <c r="Y3215" i="2"/>
  <c r="Y3971" i="2"/>
  <c r="Y4157" i="2"/>
  <c r="Y4443" i="2"/>
  <c r="Y4490" i="2"/>
  <c r="Y5125" i="2"/>
  <c r="Y3137" i="2"/>
  <c r="Y3836" i="2"/>
  <c r="Y868" i="2"/>
  <c r="Y3264" i="2"/>
  <c r="Y2370" i="2"/>
  <c r="Y5221" i="2"/>
  <c r="Y3381" i="2"/>
  <c r="Y3311" i="2"/>
  <c r="Y4118" i="2"/>
  <c r="Y4258" i="2"/>
  <c r="Y3489" i="2"/>
  <c r="Y4837" i="2"/>
  <c r="Y2978" i="2"/>
  <c r="Y3461" i="2"/>
  <c r="Y2826" i="2"/>
  <c r="Y3021" i="2"/>
  <c r="Y3588" i="2"/>
  <c r="Y3071" i="2"/>
  <c r="Y3238" i="2"/>
  <c r="Y3754" i="2"/>
  <c r="Y5400" i="2"/>
  <c r="Y3845" i="2"/>
  <c r="Y3342" i="2"/>
  <c r="Y3635" i="2"/>
  <c r="Y3772" i="2"/>
  <c r="Y3637" i="2"/>
  <c r="Y3161" i="2"/>
  <c r="Y3152" i="2"/>
  <c r="Y5460" i="2"/>
  <c r="Y3496" i="2"/>
  <c r="Y3735" i="2"/>
  <c r="Y4969" i="2"/>
  <c r="Y5042" i="2"/>
  <c r="Y4564" i="2"/>
  <c r="Y5128" i="2"/>
  <c r="Y4498" i="2"/>
  <c r="Y4565" i="2"/>
  <c r="Y5091" i="2"/>
  <c r="Y4960" i="2"/>
  <c r="Y5031" i="2"/>
  <c r="Y5188" i="2"/>
  <c r="Y4039" i="2"/>
  <c r="Y4400" i="2"/>
  <c r="Y4468" i="2"/>
  <c r="Y4911" i="2"/>
  <c r="Y3709" i="2"/>
  <c r="Y4326" i="2"/>
  <c r="Y4402" i="2"/>
  <c r="Y4376" i="2"/>
  <c r="Y3796" i="2"/>
  <c r="Y4659" i="2"/>
  <c r="Y5211" i="2"/>
  <c r="Y4435" i="2"/>
  <c r="Y4253" i="2"/>
  <c r="Y4795" i="2"/>
  <c r="Y5143" i="2"/>
  <c r="Y5167" i="2"/>
  <c r="Y4303" i="2"/>
  <c r="Y4545" i="2"/>
  <c r="Y5050" i="2"/>
  <c r="Y5058" i="2"/>
  <c r="Y4845" i="2"/>
  <c r="Y4411" i="2"/>
  <c r="Y4627" i="2"/>
  <c r="Y5331" i="2"/>
  <c r="Y4688" i="2"/>
  <c r="Y4096" i="2"/>
  <c r="Y3780" i="2"/>
  <c r="Y4072" i="2"/>
  <c r="Y4281" i="2"/>
  <c r="Y4313" i="2"/>
  <c r="Y4378" i="2"/>
  <c r="Y3301" i="2"/>
  <c r="Y4290" i="2"/>
  <c r="Y1902" i="2"/>
  <c r="Y4899" i="2"/>
  <c r="Y5153" i="2"/>
  <c r="Y5226" i="2"/>
  <c r="Y5244" i="2"/>
  <c r="Y4914" i="2"/>
  <c r="Y4366" i="2"/>
  <c r="Y4651" i="2"/>
  <c r="Y4678" i="2"/>
  <c r="Y2998" i="2"/>
  <c r="Y5104" i="2"/>
  <c r="Y4372" i="2"/>
  <c r="Y4328" i="2"/>
  <c r="Y4465" i="2"/>
  <c r="Y5254" i="2"/>
  <c r="Y4292" i="2"/>
  <c r="Y3451" i="2"/>
  <c r="Y5296" i="2"/>
  <c r="Y5203" i="2"/>
  <c r="Y4426" i="2"/>
  <c r="Y4304" i="2"/>
  <c r="Y5290" i="2"/>
  <c r="Y5170" i="2"/>
  <c r="Y4230" i="2"/>
  <c r="Y4393" i="2"/>
  <c r="Y3817" i="2"/>
  <c r="Y5398" i="2"/>
  <c r="Y5294" i="2"/>
  <c r="Y5082" i="2"/>
  <c r="Y5310" i="2"/>
  <c r="Y4462" i="2"/>
  <c r="Y3117" i="2"/>
  <c r="Y5148" i="2"/>
  <c r="Y4182" i="2"/>
  <c r="Y5046" i="2"/>
  <c r="Y4831" i="2"/>
  <c r="Y4488" i="2"/>
  <c r="Y4021" i="2"/>
  <c r="Y2941" i="2"/>
  <c r="Y5431" i="2"/>
  <c r="Y3775" i="2"/>
  <c r="Y3952" i="2"/>
  <c r="Y5335" i="2"/>
  <c r="Y5229" i="2"/>
  <c r="Y4190" i="2"/>
  <c r="Y4928" i="2"/>
  <c r="Y3141" i="2"/>
  <c r="Y4192" i="2"/>
  <c r="Y5216" i="2"/>
  <c r="Y4250" i="2"/>
  <c r="Y5356" i="2"/>
  <c r="Y4730" i="2"/>
  <c r="Y4581" i="2"/>
  <c r="Y5025" i="2"/>
  <c r="Y4073" i="2"/>
  <c r="Y3897" i="2"/>
  <c r="Y4279" i="2"/>
  <c r="Y5115" i="2"/>
  <c r="Y4324" i="2"/>
  <c r="Y5314" i="2"/>
  <c r="Y4994" i="2"/>
  <c r="Y4710" i="2"/>
  <c r="Y5044" i="2"/>
  <c r="Y3517" i="2"/>
  <c r="Y4986" i="2"/>
  <c r="Y4765" i="2"/>
  <c r="Y4689" i="2"/>
  <c r="Y4809" i="2"/>
  <c r="Y3474" i="2"/>
  <c r="Y4339" i="2"/>
  <c r="Y4362" i="2"/>
  <c r="Y3133" i="2"/>
  <c r="Y5081" i="2"/>
  <c r="Y1530" i="2"/>
  <c r="Y4832" i="2"/>
  <c r="Y4625" i="2"/>
  <c r="Y2963" i="2"/>
  <c r="Y4210" i="2"/>
  <c r="Y4996" i="2"/>
  <c r="Y5193" i="2"/>
  <c r="Y3433" i="2"/>
  <c r="Y4771" i="2"/>
  <c r="Y5484" i="2"/>
  <c r="Y5394" i="2"/>
  <c r="Y4615" i="2"/>
  <c r="Y5014" i="2"/>
  <c r="Y5175" i="2"/>
  <c r="Y4990" i="2"/>
  <c r="Y3695" i="2"/>
  <c r="Y4722" i="2"/>
  <c r="Y5422" i="2"/>
  <c r="Y5306" i="2"/>
  <c r="Y4605" i="2"/>
  <c r="Y4839" i="2"/>
  <c r="Y3097" i="2"/>
  <c r="Y4438" i="2"/>
  <c r="Y4602" i="2"/>
  <c r="Y5146" i="2"/>
  <c r="Y4822" i="2"/>
  <c r="Y5467" i="2"/>
  <c r="Y5473" i="2"/>
  <c r="Y4878" i="2"/>
  <c r="Y4760" i="2"/>
  <c r="Y4268" i="2"/>
  <c r="Y3476" i="2"/>
  <c r="Y4418" i="2"/>
  <c r="Y3661" i="2"/>
  <c r="Y3989" i="2"/>
  <c r="Y4351" i="2"/>
  <c r="Y4889" i="2"/>
  <c r="Y4703" i="2"/>
  <c r="Y3869" i="2"/>
  <c r="Y3803" i="2"/>
  <c r="Y3589" i="2"/>
  <c r="Y4013" i="2"/>
  <c r="Y4587" i="2"/>
  <c r="Y5301" i="2"/>
  <c r="Y5266" i="2"/>
  <c r="Y5261" i="2"/>
  <c r="Y4794" i="2"/>
  <c r="Y3918" i="2"/>
  <c r="Y4518" i="2"/>
  <c r="Y4081" i="2"/>
  <c r="Y4924" i="2"/>
  <c r="Y4850" i="2"/>
  <c r="Y4793" i="2"/>
  <c r="Y5428" i="2"/>
  <c r="Y4808" i="2"/>
  <c r="Y3065" i="2"/>
  <c r="Y3673" i="2"/>
  <c r="Y4129" i="2"/>
  <c r="Y4205" i="2"/>
  <c r="Y3384" i="2"/>
  <c r="Y5430" i="2"/>
  <c r="Y4941" i="2"/>
  <c r="Y2953" i="2"/>
  <c r="Y4448" i="2"/>
  <c r="Y5083" i="2"/>
  <c r="Y4422" i="2"/>
  <c r="Y4470" i="2"/>
  <c r="Y4859" i="2"/>
  <c r="Y5250" i="2"/>
  <c r="Y5038" i="2"/>
  <c r="Y3685" i="2"/>
  <c r="Y5285" i="2"/>
  <c r="Y5073" i="2"/>
  <c r="Y5450" i="2"/>
  <c r="Y5369" i="2"/>
  <c r="Y4399" i="2"/>
  <c r="Y5299" i="2"/>
  <c r="Y4844" i="2"/>
  <c r="Y5318" i="2"/>
  <c r="Y4318" i="2"/>
  <c r="Y4136" i="2"/>
  <c r="Y4890" i="2"/>
  <c r="Y4434" i="2"/>
  <c r="Y5010" i="2"/>
  <c r="Y4947" i="2"/>
  <c r="Y4903" i="2"/>
  <c r="Y4457" i="2"/>
  <c r="Y4495" i="2"/>
  <c r="Y5337" i="2"/>
  <c r="Y4591" i="2"/>
  <c r="Y4389" i="2"/>
  <c r="Y5162" i="2"/>
  <c r="Y3991" i="2"/>
  <c r="Y5120" i="2"/>
  <c r="Y3479" i="2"/>
  <c r="Y4280" i="2"/>
  <c r="Y5307" i="2"/>
  <c r="Y4815" i="2"/>
  <c r="Y4926" i="2"/>
  <c r="Y5497" i="2"/>
  <c r="Y4229" i="2"/>
  <c r="Y4516" i="2"/>
  <c r="Y3811" i="2"/>
  <c r="Y4432" i="2"/>
  <c r="Y5199" i="2"/>
  <c r="Y5212" i="2"/>
  <c r="Y4202" i="2"/>
  <c r="Y3961" i="2"/>
  <c r="Y2394" i="2"/>
  <c r="Y5252" i="2"/>
  <c r="Y4863" i="2"/>
  <c r="Y5206" i="2"/>
  <c r="Y3341" i="2"/>
  <c r="Y5079" i="2"/>
  <c r="Y5322" i="2"/>
  <c r="Y5013" i="2"/>
  <c r="Y4566" i="2"/>
  <c r="Y5020" i="2"/>
  <c r="Y4867" i="2"/>
  <c r="Y4755" i="2"/>
  <c r="Y5406" i="2"/>
  <c r="Y5332" i="2"/>
  <c r="Y5201" i="2"/>
  <c r="Y4423" i="2"/>
  <c r="Y3560" i="2"/>
  <c r="Y4881" i="2"/>
  <c r="Y5277" i="2"/>
  <c r="Y4074" i="2"/>
  <c r="Y4142" i="2"/>
  <c r="Y4708" i="2"/>
  <c r="Y5371" i="2"/>
  <c r="Y4054" i="2"/>
  <c r="Y3464" i="2"/>
  <c r="Y4492" i="2"/>
  <c r="Y4163" i="2"/>
  <c r="Y4707" i="2"/>
  <c r="Y5289" i="2"/>
  <c r="Y4997" i="2"/>
  <c r="Y5030" i="2"/>
  <c r="Y3766" i="2"/>
  <c r="Y2989" i="2"/>
  <c r="Y4066" i="2"/>
  <c r="Y4221" i="2"/>
  <c r="Y4948" i="2"/>
  <c r="Y5134" i="2"/>
  <c r="Y4459" i="2"/>
  <c r="Y5129" i="2"/>
  <c r="Y4826" i="2"/>
  <c r="Y4962" i="2"/>
  <c r="Y4879" i="2"/>
  <c r="Y4687" i="2"/>
  <c r="Y5384" i="2"/>
  <c r="Y5469" i="2"/>
  <c r="Y3228" i="2"/>
  <c r="Y4701" i="2"/>
  <c r="Y5227" i="2"/>
  <c r="Y5100" i="2"/>
  <c r="Y4172" i="2"/>
  <c r="Y4517" i="2"/>
  <c r="Y3982" i="2"/>
  <c r="Y4138" i="2"/>
  <c r="Y4830" i="2"/>
  <c r="Y4181" i="2"/>
  <c r="Y4748" i="2"/>
  <c r="Y4732" i="2"/>
  <c r="Y4759" i="2"/>
  <c r="Y3889" i="2"/>
  <c r="Y4024" i="2"/>
  <c r="Y4675" i="2"/>
  <c r="Y3289" i="2"/>
  <c r="Y4552" i="2"/>
  <c r="Y3335" i="2"/>
  <c r="Y4973" i="2"/>
  <c r="Y4743" i="2"/>
  <c r="Y3865" i="2"/>
  <c r="Y4818" i="2"/>
  <c r="Y5295" i="2"/>
  <c r="Y4493" i="2"/>
  <c r="Y5006" i="2"/>
  <c r="Y5178" i="2"/>
  <c r="Y4214" i="2"/>
  <c r="Y4018" i="2"/>
  <c r="Y4533" i="2"/>
  <c r="Y3253" i="2"/>
  <c r="Y4736" i="2"/>
  <c r="Y4485" i="2"/>
  <c r="Y5248" i="2"/>
  <c r="Y5137" i="2"/>
  <c r="Y4893" i="2"/>
  <c r="Y4712" i="2"/>
  <c r="Y4317" i="2"/>
  <c r="Y4206" i="2"/>
  <c r="Y5480" i="2"/>
  <c r="Y5312" i="2"/>
  <c r="Y4329" i="2"/>
  <c r="Y4277" i="2"/>
  <c r="Y4649" i="2"/>
  <c r="Y5154" i="2"/>
  <c r="Y3691" i="2"/>
  <c r="Y4731" i="2"/>
  <c r="Y4579" i="2"/>
  <c r="Y5127" i="2"/>
  <c r="Y4242" i="2"/>
  <c r="Y3463" i="2"/>
  <c r="Y5418" i="2"/>
  <c r="Y5150" i="2"/>
  <c r="Y5348" i="2"/>
  <c r="Y4711" i="2"/>
  <c r="Y4282" i="2"/>
  <c r="Y2694" i="2"/>
  <c r="Y5403" i="2"/>
  <c r="Y2866" i="2"/>
  <c r="Y5070" i="2"/>
  <c r="Y4472" i="2"/>
  <c r="Y4450" i="2"/>
  <c r="Y4906" i="2"/>
  <c r="Y4390" i="2"/>
  <c r="Y5251" i="2"/>
  <c r="Y3884" i="2"/>
  <c r="Y5419" i="2"/>
  <c r="Y5072" i="2"/>
  <c r="Y4819" i="2"/>
  <c r="Y4455" i="2"/>
  <c r="Y3372" i="2"/>
  <c r="Y4413" i="2"/>
  <c r="Y3733" i="2"/>
  <c r="Y5131" i="2"/>
  <c r="Y4665" i="2"/>
  <c r="Y5179" i="2"/>
  <c r="Y4664" i="2"/>
  <c r="Y4401" i="2"/>
  <c r="Y4768" i="2"/>
  <c r="Y4350" i="2"/>
  <c r="Y4213" i="2"/>
  <c r="Y5121" i="2"/>
  <c r="Y4714" i="2"/>
  <c r="Y5451" i="2"/>
  <c r="Y5417" i="2"/>
  <c r="Y5071" i="2"/>
  <c r="Y4949" i="2"/>
  <c r="Y4012" i="2"/>
  <c r="Y5390" i="2"/>
  <c r="Y4851" i="2"/>
  <c r="Y4757" i="2"/>
  <c r="Y4856" i="2"/>
  <c r="Y4720" i="2"/>
  <c r="Y4922" i="2"/>
  <c r="Y5122" i="2"/>
  <c r="Y3930" i="2"/>
  <c r="Y4307" i="2"/>
  <c r="Y4184" i="2"/>
  <c r="Y5433" i="2"/>
  <c r="Y4365" i="2"/>
  <c r="Y5059" i="2"/>
  <c r="Y5440" i="2"/>
  <c r="Y5442" i="2"/>
  <c r="Y4696" i="2"/>
  <c r="Y3744" i="2"/>
  <c r="Y4901" i="2"/>
  <c r="Y5488" i="2"/>
  <c r="Y4781" i="2"/>
  <c r="Y4723" i="2"/>
  <c r="Y4592" i="2"/>
  <c r="Y4121" i="2"/>
  <c r="Y3985" i="2"/>
  <c r="Y4628" i="2"/>
  <c r="Y5393" i="2"/>
  <c r="Y5185" i="2"/>
  <c r="Y5493" i="2"/>
  <c r="Y4371" i="2"/>
  <c r="Y5157" i="2"/>
  <c r="Y4032" i="2"/>
  <c r="Y4497" i="2"/>
  <c r="Y4735" i="2"/>
  <c r="Y4315" i="2"/>
  <c r="Y4770" i="2"/>
  <c r="Y4761" i="2"/>
  <c r="Y5189" i="2"/>
  <c r="Y4894" i="2"/>
  <c r="Y5194" i="2"/>
  <c r="Y4541" i="2"/>
  <c r="Y2864" i="2"/>
  <c r="Y5298" i="2"/>
  <c r="Y5300" i="2"/>
  <c r="Y5490" i="2"/>
  <c r="Y5152" i="2"/>
  <c r="Y4359" i="2"/>
  <c r="Y4624" i="2"/>
  <c r="Y3201" i="2"/>
  <c r="Y2070" i="2"/>
  <c r="Y5309" i="2"/>
  <c r="Y5215" i="2"/>
  <c r="Y4507" i="2"/>
  <c r="Y4294" i="2"/>
  <c r="Y4896" i="2"/>
  <c r="Y4168" i="2"/>
  <c r="Y4603" i="2"/>
  <c r="Y4508" i="2"/>
  <c r="Y4953" i="2"/>
  <c r="Y5037" i="2"/>
  <c r="Y4614" i="2"/>
  <c r="Y4785" i="2"/>
  <c r="Y4600" i="2"/>
  <c r="Y3553" i="2"/>
  <c r="Y4530" i="2"/>
  <c r="Y3477" i="2"/>
  <c r="Y4049" i="2"/>
  <c r="Y4348" i="2"/>
  <c r="Y4342" i="2"/>
  <c r="Y5311" i="2"/>
  <c r="Y4556" i="2"/>
  <c r="Y4325" i="2"/>
  <c r="Y5446" i="2"/>
  <c r="Y4966" i="2"/>
  <c r="Y5090" i="2"/>
  <c r="Y4594" i="2"/>
  <c r="Y4557" i="2"/>
  <c r="Y4469" i="2"/>
  <c r="Y5346" i="2"/>
  <c r="Y3357" i="2"/>
  <c r="Y5205" i="2"/>
  <c r="Y4983" i="2"/>
  <c r="Y4336" i="2"/>
  <c r="Y4895" i="2"/>
  <c r="Y5202" i="2"/>
  <c r="Y5145" i="2"/>
  <c r="Y5368" i="2"/>
  <c r="Y4246" i="2"/>
  <c r="Y4257" i="2"/>
  <c r="Y5378" i="2"/>
  <c r="Y5265" i="2"/>
  <c r="Y5380" i="2"/>
  <c r="Y4528" i="2"/>
  <c r="Y4952" i="2"/>
  <c r="Y5372" i="2"/>
  <c r="Y3265" i="2"/>
  <c r="Y5177" i="2"/>
  <c r="Y5247" i="2"/>
  <c r="Y5287" i="2"/>
  <c r="Y4340" i="2"/>
  <c r="Y5355" i="2"/>
  <c r="Y5262" i="2"/>
  <c r="Y5350" i="2"/>
  <c r="Y4361" i="2"/>
  <c r="Y5438" i="2"/>
  <c r="Y4767" i="2"/>
  <c r="Y5319" i="2"/>
  <c r="Y3959" i="2"/>
  <c r="Y4756" i="2"/>
  <c r="Y4697" i="2"/>
  <c r="Y5007" i="2"/>
  <c r="Y5338" i="2"/>
  <c r="Y5035" i="2"/>
  <c r="Y4912" i="2"/>
  <c r="Y4985" i="2"/>
  <c r="Y4905" i="2"/>
  <c r="Y4396" i="2"/>
  <c r="Y5012" i="2"/>
  <c r="Y5360" i="2"/>
  <c r="Y2948" i="2"/>
  <c r="Y4869" i="2"/>
  <c r="Y5141" i="2"/>
  <c r="Y5213" i="2"/>
  <c r="Y5388" i="2"/>
  <c r="Y4637" i="2"/>
  <c r="Y4927" i="2"/>
  <c r="Y4972" i="2"/>
  <c r="Y2550" i="2"/>
  <c r="Y4252" i="2"/>
  <c r="Y3373" i="2"/>
  <c r="Y3179" i="2"/>
  <c r="Y4316" i="2"/>
  <c r="Y5095" i="2"/>
  <c r="Y5308" i="2"/>
  <c r="Y5370" i="2"/>
  <c r="Y5242" i="2"/>
  <c r="Y5358" i="2"/>
  <c r="Y5432" i="2"/>
  <c r="Y5043" i="2"/>
  <c r="Y5034" i="2"/>
  <c r="Y5259" i="2"/>
  <c r="Y5373" i="2"/>
  <c r="Y5426" i="2"/>
  <c r="Y4984" i="2"/>
  <c r="Y4373" i="2"/>
  <c r="Y4228" i="2"/>
  <c r="Y5078" i="2"/>
  <c r="Y4153" i="2"/>
  <c r="Y4827" i="2"/>
  <c r="Y5249" i="2"/>
  <c r="Y5344" i="2"/>
  <c r="Y4796" i="2"/>
  <c r="Y5164" i="2"/>
  <c r="Y3745" i="2"/>
  <c r="Y4532" i="2"/>
  <c r="Y5228" i="2"/>
  <c r="Y4065" i="2"/>
  <c r="Y4772" i="2"/>
  <c r="Y3241" i="2"/>
  <c r="Y5061" i="2"/>
  <c r="Y4877" i="2"/>
  <c r="Y5302" i="2"/>
  <c r="Y4458" i="2"/>
  <c r="Y4144" i="2"/>
  <c r="Y4568" i="2"/>
  <c r="Y4674" i="2"/>
  <c r="Y3808" i="2"/>
  <c r="Y4320" i="2"/>
  <c r="Y4887" i="2"/>
  <c r="Y4670" i="2"/>
  <c r="Y4150" i="2"/>
  <c r="Y4852" i="2"/>
  <c r="Y4719" i="2"/>
  <c r="Y4606" i="2"/>
  <c r="Y4531" i="2"/>
  <c r="Y4636" i="2"/>
  <c r="Y4783" i="2"/>
  <c r="Y4843" i="2"/>
  <c r="Y4737" i="2"/>
  <c r="Y5357" i="2"/>
  <c r="Y5408" i="2"/>
  <c r="Y4323" i="2"/>
  <c r="Y5321" i="2"/>
  <c r="Y4456" i="2"/>
  <c r="Y3409" i="2"/>
  <c r="Y4782" i="2"/>
  <c r="Y4814" i="2"/>
  <c r="Y4222" i="2"/>
  <c r="Y3822" i="2"/>
  <c r="Y4486" i="2"/>
  <c r="Y4300" i="2"/>
  <c r="Y5489" i="2"/>
  <c r="Y4588" i="2"/>
  <c r="Y4122" i="2"/>
  <c r="Y3445" i="2"/>
  <c r="Y5476" i="2"/>
  <c r="Y4473" i="2"/>
  <c r="Y4567" i="2"/>
  <c r="Y3089" i="2"/>
  <c r="Y5106" i="2"/>
  <c r="Y5444" i="2"/>
  <c r="Y4773" i="2"/>
  <c r="Y5325" i="2"/>
  <c r="Y3760" i="2"/>
  <c r="Y4522" i="2"/>
  <c r="Y5158" i="2"/>
  <c r="Y4293" i="2"/>
  <c r="Y2865" i="2"/>
  <c r="Y5462" i="2"/>
  <c r="Y5173" i="2"/>
  <c r="Y4654" i="2"/>
  <c r="Y5466" i="2"/>
  <c r="Y4971" i="2"/>
  <c r="Y4774" i="2"/>
  <c r="Y4109" i="2"/>
  <c r="Y4527" i="2"/>
  <c r="Y4944" i="2"/>
  <c r="Y4540" i="2"/>
  <c r="Y5036" i="2"/>
  <c r="Y5441" i="2"/>
  <c r="Y4598" i="2"/>
  <c r="Y3973" i="2"/>
  <c r="Y5182" i="2"/>
  <c r="Y5416" i="2"/>
  <c r="Y5140" i="2"/>
  <c r="Y3829" i="2"/>
  <c r="Y4424" i="2"/>
  <c r="Y3649" i="2"/>
  <c r="Y4166" i="2"/>
  <c r="Y3684" i="2"/>
  <c r="Y4954" i="2"/>
  <c r="Y5222" i="2"/>
  <c r="Y4383" i="2"/>
  <c r="Y4746" i="2"/>
  <c r="Y5409" i="2"/>
  <c r="Y4807" i="2"/>
  <c r="Y5084" i="2"/>
  <c r="Y4410" i="2"/>
  <c r="Y4546" i="2"/>
  <c r="Y4360" i="2"/>
  <c r="Y4842" i="2"/>
  <c r="Y5008" i="2"/>
  <c r="Y3397" i="2"/>
  <c r="Y4599" i="2"/>
  <c r="Y5009" i="2"/>
  <c r="Y4938" i="2"/>
  <c r="Y5086" i="2"/>
  <c r="Y5405" i="2"/>
  <c r="Y3174" i="2"/>
  <c r="Y5224" i="2"/>
  <c r="Y4589" i="2"/>
  <c r="Y5133" i="2"/>
  <c r="Y5018" i="2"/>
  <c r="Y3145" i="2"/>
  <c r="Y3190" i="2"/>
  <c r="Y5118" i="2"/>
  <c r="Y4891" i="2"/>
  <c r="Y3565" i="2"/>
  <c r="Y4593" i="2"/>
  <c r="Y4821" i="2"/>
  <c r="Y4604" i="2"/>
  <c r="Y3030" i="2"/>
  <c r="Y4108" i="2"/>
  <c r="Y5240" i="2"/>
  <c r="Y4460" i="2"/>
  <c r="Y5274" i="2"/>
  <c r="Y4016" i="2"/>
  <c r="Y4661" i="2"/>
  <c r="Y4449" i="2"/>
  <c r="Y5297" i="2"/>
  <c r="Y3318" i="2"/>
  <c r="Y4642" i="2"/>
  <c r="Y4484" i="2"/>
  <c r="Y3478" i="2"/>
  <c r="Y4447" i="2"/>
  <c r="Y4471" i="2"/>
  <c r="Y4254" i="2"/>
  <c r="Y5468" i="2"/>
  <c r="Y5349" i="2"/>
  <c r="Y5057" i="2"/>
  <c r="Y5253" i="2"/>
  <c r="Y5492" i="2"/>
  <c r="Y4482" i="2"/>
  <c r="Y4494" i="2"/>
  <c r="Y5045" i="2"/>
  <c r="Y5144" i="2"/>
  <c r="Y4961" i="2"/>
  <c r="Y3721" i="2"/>
  <c r="Y4291" i="2"/>
  <c r="Y3277" i="2"/>
  <c r="Y4742" i="2"/>
  <c r="Y4977" i="2"/>
  <c r="Y4685" i="2"/>
  <c r="Y3848" i="2"/>
  <c r="Y4871" i="2"/>
  <c r="Y4353" i="2"/>
  <c r="Y5381" i="2"/>
  <c r="Y3990" i="2"/>
  <c r="Y5456" i="2"/>
  <c r="Y2965" i="2"/>
  <c r="Y4209" i="2"/>
  <c r="Y5139" i="2"/>
  <c r="Y5155" i="2"/>
  <c r="Y4866" i="2"/>
  <c r="Y4892" i="2"/>
  <c r="Y5234" i="2"/>
  <c r="Y5214" i="2"/>
  <c r="Y5117" i="2"/>
  <c r="Y4946" i="2"/>
  <c r="Y4724" i="2"/>
  <c r="Y4544" i="2"/>
  <c r="Y4988" i="2"/>
  <c r="Y5395" i="2"/>
  <c r="Y4444" i="2"/>
  <c r="Y4311" i="2"/>
  <c r="Y5447" i="2"/>
  <c r="Y4321" i="2"/>
  <c r="Y3655" i="2"/>
  <c r="Y4918" i="2"/>
  <c r="Y4613" i="2"/>
  <c r="Y4186" i="2"/>
  <c r="Y4784" i="2"/>
  <c r="Y5481" i="2"/>
  <c r="Y4425" i="2"/>
  <c r="Y4337" i="2"/>
  <c r="Y5176" i="2"/>
  <c r="Y3805" i="2"/>
  <c r="Y3023" i="2"/>
  <c r="Y4078" i="2"/>
  <c r="Y4874" i="2"/>
  <c r="Y3308" i="2"/>
  <c r="Y4978" i="2"/>
  <c r="Y4749" i="2"/>
  <c r="Y3841" i="2"/>
  <c r="Y4648" i="2"/>
  <c r="Y5478" i="2"/>
  <c r="Y5494" i="2"/>
  <c r="Y4305" i="2"/>
  <c r="Y5282" i="2"/>
  <c r="Y4510" i="2"/>
  <c r="Y4834" i="2"/>
  <c r="Y5374" i="2"/>
  <c r="Y4352" i="2"/>
  <c r="Y5069" i="2"/>
  <c r="Y4384" i="2"/>
  <c r="Y1626" i="2"/>
  <c r="Y2938" i="2"/>
  <c r="Y5026" i="2"/>
  <c r="Y5033" i="2"/>
  <c r="Y5235" i="2"/>
  <c r="Y5022" i="2"/>
  <c r="Y4940" i="2"/>
  <c r="Y4412" i="2"/>
  <c r="Y4865" i="2"/>
  <c r="Y4936" i="2"/>
  <c r="Y4671" i="2"/>
  <c r="Y5391" i="2"/>
  <c r="Y4653" i="2"/>
  <c r="Y3601" i="2"/>
  <c r="Y3192" i="2"/>
  <c r="Y4534" i="2"/>
  <c r="Y4858" i="2"/>
  <c r="Y3570" i="2"/>
  <c r="Y4750" i="2"/>
  <c r="Y5024" i="2"/>
  <c r="Y5382" i="2"/>
  <c r="Y4841" i="2"/>
  <c r="Y5427" i="2"/>
  <c r="Y4244" i="2"/>
  <c r="Y4951" i="2"/>
  <c r="Y3826" i="2"/>
  <c r="Y5475" i="2"/>
  <c r="Y5180" i="2"/>
  <c r="Y2406" i="2"/>
  <c r="Y4806" i="2"/>
  <c r="Y4638" i="2"/>
  <c r="Y4666" i="2"/>
  <c r="Y5168" i="2"/>
  <c r="Y5166" i="2"/>
  <c r="Y4963" i="2"/>
  <c r="Y5116" i="2"/>
  <c r="Y5080" i="2"/>
  <c r="Y3325" i="2"/>
  <c r="Y4148" i="2"/>
  <c r="Y3310" i="2"/>
  <c r="Y4098" i="2"/>
  <c r="Y4870" i="2"/>
  <c r="Y5353" i="2"/>
  <c r="Y4193" i="2"/>
  <c r="Y5181" i="2"/>
  <c r="Y4312" i="2"/>
  <c r="Y4886" i="2"/>
  <c r="Y4278" i="2"/>
  <c r="Y3155" i="2"/>
  <c r="Y4855" i="2"/>
  <c r="Y4578" i="2"/>
  <c r="Y4048" i="2"/>
  <c r="Y4170" i="2"/>
  <c r="Y3697" i="2"/>
  <c r="Y5286" i="2"/>
  <c r="Y2049" i="2"/>
  <c r="Y4363" i="2"/>
  <c r="Y4733" i="2"/>
  <c r="Y4573" i="2"/>
  <c r="Y4314" i="2"/>
  <c r="Y4840" i="2"/>
  <c r="Y5238" i="2"/>
  <c r="Y4421" i="2"/>
  <c r="Y4797" i="2"/>
  <c r="Y5098" i="2"/>
  <c r="Y5463" i="2"/>
  <c r="Y4663" i="2"/>
  <c r="Y4609" i="2"/>
  <c r="Y5088" i="2"/>
  <c r="Y5491" i="2"/>
  <c r="Y4225" i="2"/>
  <c r="Y5397" i="2"/>
  <c r="Y5347" i="2"/>
  <c r="Y4650" i="2"/>
  <c r="Y4354" i="2"/>
  <c r="Y4882" i="2"/>
  <c r="Y5237" i="2"/>
  <c r="Y5264" i="2"/>
  <c r="Y4553" i="2"/>
  <c r="Y2951" i="2"/>
  <c r="Y3585" i="2"/>
  <c r="Y4341" i="2"/>
  <c r="Y4226" i="2"/>
  <c r="Y4014" i="2"/>
  <c r="Y4769" i="2"/>
  <c r="Y5223" i="2"/>
  <c r="Y5470" i="2"/>
  <c r="Y3498" i="2"/>
  <c r="Y4520" i="2"/>
  <c r="Y4626" i="2"/>
  <c r="Y4681" i="2"/>
  <c r="Y5191" i="2"/>
  <c r="Y4445" i="2"/>
  <c r="Y4987" i="2"/>
  <c r="Y4102" i="2"/>
  <c r="Y5385" i="2"/>
  <c r="Y4677" i="2"/>
  <c r="Y5241" i="2"/>
  <c r="Y4639" i="2"/>
  <c r="Y5048" i="2"/>
  <c r="Y4717" i="2"/>
  <c r="Y4641" i="2"/>
  <c r="Y5132" i="2"/>
  <c r="Y4042" i="2"/>
  <c r="Y4270" i="2"/>
  <c r="Y5138" i="2"/>
  <c r="Y5326" i="2"/>
  <c r="Y5169" i="2"/>
  <c r="Y5500" i="2"/>
  <c r="Y5056" i="2"/>
  <c r="Y4377" i="2"/>
  <c r="Y4446" i="2"/>
  <c r="Y5273" i="2"/>
  <c r="Y4975" i="2"/>
  <c r="Y4126" i="2"/>
  <c r="Y4483" i="2"/>
  <c r="Y4388" i="2"/>
  <c r="Y3529" i="2"/>
  <c r="Y5087" i="2"/>
  <c r="Y5068" i="2"/>
  <c r="Y4974" i="2"/>
  <c r="Y4582" i="2"/>
  <c r="Y4673" i="2"/>
  <c r="Y4667" i="2"/>
  <c r="Y4923" i="2"/>
  <c r="Y4416" i="2"/>
  <c r="Y5001" i="2"/>
  <c r="Y3157" i="2"/>
  <c r="Y4725" i="2"/>
  <c r="Y4503" i="2"/>
  <c r="Y4854" i="2"/>
  <c r="Y5067" i="2"/>
  <c r="Y3025" i="2"/>
  <c r="Y4640" i="2"/>
  <c r="Y4580" i="2"/>
  <c r="Y5420" i="2"/>
  <c r="Y4778" i="2"/>
  <c r="Y5263" i="2"/>
  <c r="Y5163" i="2"/>
  <c r="Y4676" i="2"/>
  <c r="Y4662" i="2"/>
  <c r="Y4816" i="2"/>
  <c r="Y4130" i="2"/>
  <c r="Y4496" i="2"/>
  <c r="Y4965" i="2"/>
  <c r="Y4577" i="2"/>
  <c r="Y5124" i="2"/>
  <c r="Y4276" i="2"/>
  <c r="Y4124" i="2"/>
  <c r="Y2949" i="2"/>
  <c r="Y4386" i="2"/>
  <c r="Y4050" i="2"/>
  <c r="Y3994" i="2"/>
  <c r="Y2987" i="2"/>
  <c r="Y4618" i="2"/>
  <c r="Y4652" i="2"/>
  <c r="Y4798" i="2"/>
  <c r="Y4025" i="2"/>
  <c r="Y3313" i="2"/>
  <c r="Y4913" i="2"/>
  <c r="Y5097" i="2"/>
  <c r="Y4420" i="2"/>
  <c r="Y5323" i="2"/>
  <c r="Y5283" i="2"/>
  <c r="Y4695" i="2"/>
  <c r="Y3044" i="2"/>
  <c r="Y5334" i="2"/>
  <c r="Y4288" i="2"/>
  <c r="Y3055" i="2"/>
  <c r="Y5165" i="2"/>
  <c r="Y4204" i="2"/>
  <c r="Y5105" i="2"/>
  <c r="Y5011" i="2"/>
  <c r="Y5324" i="2"/>
  <c r="Y4617" i="2"/>
  <c r="Y5455" i="2"/>
  <c r="Y3260" i="2"/>
  <c r="Y4436" i="2"/>
  <c r="Y5288" i="2"/>
  <c r="Y5190" i="2"/>
  <c r="Y4690" i="2"/>
  <c r="Y4758" i="2"/>
  <c r="Y4515" i="2"/>
  <c r="Y5482" i="2"/>
  <c r="Y5019" i="2"/>
  <c r="Y3790" i="2"/>
  <c r="Y4917" i="2"/>
  <c r="Y4864" i="2"/>
  <c r="Y4289" i="2"/>
  <c r="Y4982" i="2"/>
  <c r="Y4900" i="2"/>
  <c r="Y5151" i="2"/>
  <c r="Y3853" i="2"/>
  <c r="Y5110" i="2"/>
  <c r="Y4686" i="2"/>
  <c r="Y5204" i="2"/>
  <c r="Y2816" i="2"/>
  <c r="Y4715" i="2"/>
  <c r="Y2805" i="2"/>
  <c r="Y5174" i="2"/>
  <c r="Y4526" i="2"/>
  <c r="Y5074" i="2"/>
  <c r="Y4461" i="2"/>
  <c r="Y3421" i="2"/>
  <c r="Y4660" i="2"/>
  <c r="Y3121" i="2"/>
  <c r="Y4576" i="2"/>
  <c r="Y4846" i="2"/>
  <c r="Y4375" i="2"/>
  <c r="Y4504" i="2"/>
  <c r="Y4155" i="2"/>
  <c r="Y4395" i="2"/>
  <c r="Y4811" i="2"/>
  <c r="Y4408" i="2"/>
  <c r="Y4414" i="2"/>
  <c r="Y3210" i="2"/>
  <c r="Y4930" i="2"/>
  <c r="Y5452" i="2"/>
  <c r="Y4995" i="2"/>
  <c r="Y3877" i="2"/>
  <c r="Y4575" i="2"/>
  <c r="Y5093" i="2"/>
  <c r="Y4398" i="2"/>
  <c r="Y4950" i="2"/>
  <c r="Y4162" i="2"/>
  <c r="Y4902" i="2"/>
  <c r="Y4543" i="2"/>
  <c r="Y4234" i="2"/>
  <c r="Y3809" i="2"/>
  <c r="Y5255" i="2"/>
  <c r="Y4364" i="2"/>
  <c r="Y5366" i="2"/>
  <c r="Y4828" i="2"/>
  <c r="Y4306" i="2"/>
  <c r="Y3229" i="2"/>
  <c r="Y5329" i="2"/>
  <c r="Y3425" i="2"/>
  <c r="Y5439" i="2"/>
  <c r="Y4738" i="2"/>
  <c r="Y4939" i="2"/>
  <c r="Y4519" i="2"/>
  <c r="Y4433" i="2"/>
  <c r="Y5217" i="2"/>
  <c r="Y4563" i="2"/>
  <c r="Y4721" i="2"/>
  <c r="Y3682" i="2"/>
  <c r="Y5333" i="2"/>
  <c r="Y5156" i="2"/>
  <c r="Y4820" i="2"/>
  <c r="Y4630" i="2"/>
  <c r="Y2993" i="2"/>
  <c r="Y3899" i="2"/>
  <c r="Y4409" i="2"/>
  <c r="Y5092" i="2"/>
  <c r="Y4998" i="2"/>
  <c r="Y5200" i="2"/>
  <c r="Y5047" i="2"/>
  <c r="Y3940" i="2"/>
  <c r="Y5477" i="2"/>
  <c r="Y5396" i="2"/>
  <c r="Y3732" i="2"/>
  <c r="Y4699" i="2"/>
  <c r="Y4915" i="2"/>
  <c r="Y5465" i="2"/>
  <c r="Y4529" i="2"/>
  <c r="Y5336" i="2"/>
  <c r="Y4780" i="2"/>
  <c r="Y4802" i="2"/>
  <c r="Y5479" i="2"/>
  <c r="D19" i="2" l="1"/>
  <c r="D20" i="2" l="1"/>
  <c r="D21" i="2" l="1"/>
  <c r="D22" i="2" l="1"/>
  <c r="D10" i="1"/>
  <c r="I4" i="2"/>
  <c r="F4" i="1"/>
  <c r="D11" i="1"/>
  <c r="D23" i="2" l="1"/>
  <c r="R4" i="2"/>
  <c r="D24" i="2" l="1"/>
  <c r="I5" i="2"/>
  <c r="H4" i="2"/>
  <c r="R5" i="2"/>
  <c r="J5" i="2"/>
  <c r="J4" i="2"/>
  <c r="D25" i="2" l="1"/>
  <c r="I6" i="2"/>
  <c r="R6" i="2"/>
  <c r="J6" i="2"/>
  <c r="H5" i="2"/>
  <c r="D26" i="2" l="1"/>
  <c r="I7" i="2"/>
  <c r="H6" i="2"/>
  <c r="R7" i="2"/>
  <c r="J7" i="2"/>
  <c r="D27" i="2" l="1"/>
  <c r="I8" i="2"/>
  <c r="J8" i="2"/>
  <c r="H7" i="2"/>
  <c r="R8" i="2"/>
  <c r="D28" i="2" l="1"/>
  <c r="I9" i="2"/>
  <c r="H8" i="2"/>
  <c r="R9" i="2"/>
  <c r="J9" i="2"/>
  <c r="D29" i="2" l="1"/>
  <c r="I10" i="2"/>
  <c r="H9" i="2"/>
  <c r="R10" i="2"/>
  <c r="J10" i="2"/>
  <c r="D30" i="2" l="1"/>
  <c r="I11" i="2"/>
  <c r="H10" i="2"/>
  <c r="R11" i="2"/>
  <c r="D31" i="2" l="1"/>
  <c r="J11" i="2"/>
  <c r="I12" i="2"/>
  <c r="R12" i="2" s="1"/>
  <c r="H11" i="2"/>
  <c r="J12" i="2"/>
  <c r="D32" i="2" l="1"/>
  <c r="I13" i="2"/>
  <c r="J13" i="2"/>
  <c r="R13" i="2"/>
  <c r="D33" i="2" l="1"/>
  <c r="H12" i="2"/>
  <c r="I14" i="2"/>
  <c r="J14" i="2"/>
  <c r="H13" i="2"/>
  <c r="R14" i="2"/>
  <c r="D34" i="2" l="1"/>
  <c r="I15" i="2"/>
  <c r="J15" i="2"/>
  <c r="H14" i="2"/>
  <c r="R15" i="2"/>
  <c r="D35" i="2" l="1"/>
  <c r="I16" i="2"/>
  <c r="H15" i="2"/>
  <c r="J16" i="2"/>
  <c r="R16" i="2"/>
  <c r="D36" i="2" l="1"/>
  <c r="I17" i="2"/>
  <c r="J17" i="2"/>
  <c r="R17" i="2"/>
  <c r="H16" i="2"/>
  <c r="D37" i="2" l="1"/>
  <c r="I18" i="2"/>
  <c r="R18" i="2"/>
  <c r="J18" i="2"/>
  <c r="H17" i="2"/>
  <c r="D38" i="2" l="1"/>
  <c r="I19" i="2"/>
  <c r="J19" i="2"/>
  <c r="R19" i="2"/>
  <c r="D39" i="2" l="1"/>
  <c r="H18" i="2"/>
  <c r="I20" i="2"/>
  <c r="R20" i="2" s="1"/>
  <c r="J20" i="2"/>
  <c r="H19" i="2"/>
  <c r="D40" i="2" l="1"/>
  <c r="I21" i="2"/>
  <c r="J21" i="2"/>
  <c r="R21" i="2"/>
  <c r="H20" i="2"/>
  <c r="D41" i="2" l="1"/>
  <c r="I22" i="2"/>
  <c r="H21" i="2"/>
  <c r="J22" i="2"/>
  <c r="D42" i="2" l="1"/>
  <c r="I23" i="2"/>
  <c r="J23" i="2"/>
  <c r="R23" i="2"/>
  <c r="H22" i="2"/>
  <c r="D43" i="2" l="1"/>
  <c r="I24" i="2"/>
  <c r="R24" i="2"/>
  <c r="H23" i="2"/>
  <c r="J24" i="2"/>
  <c r="D44" i="2" l="1"/>
  <c r="I25" i="2"/>
  <c r="H24" i="2"/>
  <c r="R25" i="2"/>
  <c r="J25" i="2"/>
  <c r="D45" i="2" l="1"/>
  <c r="I26" i="2"/>
  <c r="H25" i="2"/>
  <c r="J26" i="2"/>
  <c r="R26" i="2"/>
  <c r="D46" i="2" l="1"/>
  <c r="I27" i="2"/>
  <c r="J27" i="2"/>
  <c r="H26" i="2"/>
  <c r="R27" i="2"/>
  <c r="D47" i="2" l="1"/>
  <c r="I28" i="2"/>
  <c r="H27" i="2"/>
  <c r="J28" i="2"/>
  <c r="R28" i="2"/>
  <c r="D48" i="2" l="1"/>
  <c r="I29" i="2"/>
  <c r="J29" i="2"/>
  <c r="R29" i="2"/>
  <c r="H28" i="2"/>
  <c r="D49" i="2" l="1"/>
  <c r="I30" i="2"/>
  <c r="H29" i="2"/>
  <c r="J30" i="2"/>
  <c r="R30" i="2"/>
  <c r="D50" i="2" l="1"/>
  <c r="I31" i="2"/>
  <c r="J31" i="2"/>
  <c r="H30" i="2"/>
  <c r="D51" i="2" l="1"/>
  <c r="I32" i="2"/>
  <c r="H31" i="2" s="1"/>
  <c r="R31" i="2"/>
  <c r="J32" i="2"/>
  <c r="D52" i="2" l="1"/>
  <c r="I33" i="2"/>
  <c r="R33" i="2"/>
  <c r="J33" i="2"/>
  <c r="H32" i="2"/>
  <c r="D53" i="2" l="1"/>
  <c r="I34" i="2"/>
  <c r="J34" i="2"/>
  <c r="R34" i="2"/>
  <c r="H33" i="2"/>
  <c r="D54" i="2" l="1"/>
  <c r="I35" i="2"/>
  <c r="R35" i="2"/>
  <c r="J35" i="2"/>
  <c r="D55" i="2" l="1"/>
  <c r="H34" i="2"/>
  <c r="I36" i="2"/>
  <c r="H35" i="2" s="1"/>
  <c r="J36" i="2"/>
  <c r="D56" i="2" l="1"/>
  <c r="R36" i="2"/>
  <c r="I37" i="2"/>
  <c r="J37" i="2" s="1"/>
  <c r="H36" i="2"/>
  <c r="D57" i="2" l="1"/>
  <c r="R37" i="2"/>
  <c r="I38" i="2"/>
  <c r="R38" i="2"/>
  <c r="J38" i="2"/>
  <c r="H37" i="2"/>
  <c r="D58" i="2" l="1"/>
  <c r="I39" i="2"/>
  <c r="J39" i="2"/>
  <c r="D59" i="2" l="1"/>
  <c r="H38" i="2"/>
  <c r="I40" i="2"/>
  <c r="J40" i="2"/>
  <c r="R39" i="2"/>
  <c r="H39" i="2"/>
  <c r="R40" i="2"/>
  <c r="D60" i="2" l="1"/>
  <c r="I41" i="2"/>
  <c r="R41" i="2"/>
  <c r="D61" i="2" l="1"/>
  <c r="J41" i="2"/>
  <c r="H40" i="2"/>
  <c r="I42" i="2"/>
  <c r="J42" i="2"/>
  <c r="D62" i="2" l="1"/>
  <c r="I43" i="2"/>
  <c r="R43" i="2"/>
  <c r="H41" i="2"/>
  <c r="J43" i="2"/>
  <c r="D63" i="2" l="1"/>
  <c r="I44" i="2"/>
  <c r="H42" i="2"/>
  <c r="H43" i="2"/>
  <c r="J44" i="2"/>
  <c r="R44" i="2"/>
  <c r="D64" i="2" l="1"/>
  <c r="I45" i="2"/>
  <c r="H44" i="2"/>
  <c r="R45" i="2"/>
  <c r="J45" i="2"/>
  <c r="D65" i="2" l="1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I46" i="2"/>
  <c r="H45" i="2" s="1"/>
  <c r="J46" i="2"/>
  <c r="C19" i="9" l="1"/>
  <c r="G66" i="1"/>
  <c r="M19" i="9" s="1"/>
  <c r="U12" i="1"/>
  <c r="U14" i="1"/>
  <c r="U11" i="1"/>
  <c r="U13" i="1"/>
  <c r="R46" i="2"/>
  <c r="I47" i="2"/>
  <c r="H46" i="2"/>
  <c r="J47" i="2"/>
  <c r="N19" i="9" l="1"/>
  <c r="F66" i="1"/>
  <c r="R47" i="2"/>
  <c r="I48" i="2"/>
  <c r="R48" i="2"/>
  <c r="E66" i="1" l="1"/>
  <c r="L19" i="9"/>
  <c r="J48" i="2"/>
  <c r="H47" i="2"/>
  <c r="I49" i="2"/>
  <c r="H48" i="2" s="1"/>
  <c r="K19" i="9" l="1"/>
  <c r="V37" i="1"/>
  <c r="Q14" i="5"/>
  <c r="R14" i="5" s="1"/>
  <c r="I50" i="2"/>
  <c r="R49" i="2"/>
  <c r="R50" i="2"/>
  <c r="H49" i="2"/>
  <c r="J50" i="2"/>
  <c r="J49" i="2"/>
  <c r="V14" i="5" l="1"/>
  <c r="T14" i="5"/>
  <c r="I51" i="2"/>
  <c r="H50" i="2"/>
  <c r="R51" i="2"/>
  <c r="J51" i="2"/>
  <c r="D4" i="2" l="1"/>
  <c r="F4" i="2" s="1"/>
  <c r="V96" i="1"/>
  <c r="H11" i="7"/>
  <c r="P11" i="7"/>
  <c r="O11" i="7"/>
  <c r="N11" i="7"/>
  <c r="L11" i="7"/>
  <c r="M11" i="7"/>
  <c r="K11" i="7"/>
  <c r="J11" i="7"/>
  <c r="G20" i="1"/>
  <c r="K3" i="2" s="1"/>
  <c r="H20" i="1"/>
  <c r="F6" i="2"/>
  <c r="I52" i="2"/>
  <c r="R52" i="2"/>
  <c r="K5" i="2" l="1"/>
  <c r="K4" i="2"/>
  <c r="V114" i="1"/>
  <c r="K15" i="2"/>
  <c r="K46" i="2"/>
  <c r="K29" i="2"/>
  <c r="K34" i="2"/>
  <c r="K48" i="2"/>
  <c r="K16" i="2"/>
  <c r="K22" i="2"/>
  <c r="K20" i="2"/>
  <c r="K26" i="2"/>
  <c r="K25" i="2"/>
  <c r="K14" i="2"/>
  <c r="K47" i="2"/>
  <c r="K28" i="2"/>
  <c r="K35" i="2"/>
  <c r="K49" i="2"/>
  <c r="K17" i="2"/>
  <c r="K23" i="2"/>
  <c r="K21" i="2"/>
  <c r="K27" i="2"/>
  <c r="K24" i="2"/>
  <c r="K30" i="2"/>
  <c r="K12" i="2"/>
  <c r="K18" i="2"/>
  <c r="K50" i="2"/>
  <c r="K45" i="2"/>
  <c r="K33" i="2"/>
  <c r="K39" i="2"/>
  <c r="K37" i="2"/>
  <c r="K42" i="2"/>
  <c r="K40" i="2"/>
  <c r="K31" i="2"/>
  <c r="K13" i="2"/>
  <c r="K19" i="2"/>
  <c r="K44" i="2"/>
  <c r="K32" i="2"/>
  <c r="K38" i="2"/>
  <c r="K36" i="2"/>
  <c r="K43" i="2"/>
  <c r="K41" i="2"/>
  <c r="K64" i="2"/>
  <c r="K6" i="2"/>
  <c r="K8" i="2"/>
  <c r="K10" i="2"/>
  <c r="K7" i="2"/>
  <c r="K11" i="2"/>
  <c r="K9" i="2"/>
  <c r="L3" i="2"/>
  <c r="C84" i="1"/>
  <c r="C87" i="1"/>
  <c r="C75" i="1"/>
  <c r="J52" i="2"/>
  <c r="P11" i="1"/>
  <c r="N13" i="1"/>
  <c r="P15" i="1"/>
  <c r="I53" i="2"/>
  <c r="V98" i="1"/>
  <c r="J53" i="2"/>
  <c r="P13" i="1"/>
  <c r="P10" i="1"/>
  <c r="H51" i="2"/>
  <c r="P12" i="1"/>
  <c r="P14" i="1"/>
  <c r="U10" i="1"/>
  <c r="K51" i="2" l="1"/>
  <c r="L30" i="2"/>
  <c r="L12" i="2"/>
  <c r="L18" i="2"/>
  <c r="L50" i="2"/>
  <c r="L45" i="2"/>
  <c r="L33" i="2"/>
  <c r="L39" i="2"/>
  <c r="L37" i="2"/>
  <c r="L42" i="2"/>
  <c r="L40" i="2"/>
  <c r="L31" i="2"/>
  <c r="L13" i="2"/>
  <c r="L19" i="2"/>
  <c r="L51" i="2"/>
  <c r="L44" i="2"/>
  <c r="L32" i="2"/>
  <c r="L38" i="2"/>
  <c r="L36" i="2"/>
  <c r="L43" i="2"/>
  <c r="L41" i="2"/>
  <c r="L15" i="2"/>
  <c r="L46" i="2"/>
  <c r="L29" i="2"/>
  <c r="L34" i="2"/>
  <c r="L48" i="2"/>
  <c r="L16" i="2"/>
  <c r="L22" i="2"/>
  <c r="L20" i="2"/>
  <c r="L26" i="2"/>
  <c r="L25" i="2"/>
  <c r="L14" i="2"/>
  <c r="L47" i="2"/>
  <c r="L28" i="2"/>
  <c r="L35" i="2"/>
  <c r="L49" i="2"/>
  <c r="L17" i="2"/>
  <c r="L23" i="2"/>
  <c r="L21" i="2"/>
  <c r="L24" i="2"/>
  <c r="L27" i="2"/>
  <c r="L64" i="2"/>
  <c r="L7" i="2"/>
  <c r="L10" i="2"/>
  <c r="L11" i="2"/>
  <c r="L9" i="2"/>
  <c r="L6" i="2"/>
  <c r="L8" i="2"/>
  <c r="M3" i="2"/>
  <c r="L4" i="2"/>
  <c r="L5" i="2"/>
  <c r="R5" i="9"/>
  <c r="R9" i="9"/>
  <c r="H52" i="2"/>
  <c r="R53" i="2"/>
  <c r="I54" i="2"/>
  <c r="R54" i="2"/>
  <c r="J54" i="2"/>
  <c r="H53" i="2"/>
  <c r="K52" i="2" l="1"/>
  <c r="L52" i="2"/>
  <c r="K53" i="2"/>
  <c r="L53" i="2"/>
  <c r="I19" i="9"/>
  <c r="I26" i="9" s="1"/>
  <c r="N26" i="9" s="1"/>
  <c r="M15" i="2"/>
  <c r="M46" i="2"/>
  <c r="M29" i="2"/>
  <c r="M34" i="2"/>
  <c r="M48" i="2"/>
  <c r="M16" i="2"/>
  <c r="M22" i="2"/>
  <c r="M20" i="2"/>
  <c r="M26" i="2"/>
  <c r="M25" i="2"/>
  <c r="M53" i="2"/>
  <c r="M14" i="2"/>
  <c r="M47" i="2"/>
  <c r="M28" i="2"/>
  <c r="M35" i="2"/>
  <c r="M49" i="2"/>
  <c r="M17" i="2"/>
  <c r="M23" i="2"/>
  <c r="M21" i="2"/>
  <c r="M27" i="2"/>
  <c r="M24" i="2"/>
  <c r="M52" i="2"/>
  <c r="M31" i="2"/>
  <c r="M13" i="2"/>
  <c r="M19" i="2"/>
  <c r="M51" i="2"/>
  <c r="M44" i="2"/>
  <c r="M32" i="2"/>
  <c r="M38" i="2"/>
  <c r="M36" i="2"/>
  <c r="M43" i="2"/>
  <c r="M41" i="2"/>
  <c r="M30" i="2"/>
  <c r="M12" i="2"/>
  <c r="M18" i="2"/>
  <c r="M50" i="2"/>
  <c r="M45" i="2"/>
  <c r="M33" i="2"/>
  <c r="M39" i="2"/>
  <c r="M37" i="2"/>
  <c r="M42" i="2"/>
  <c r="M40" i="2"/>
  <c r="M64" i="2"/>
  <c r="M8" i="2"/>
  <c r="M7" i="2"/>
  <c r="M10" i="2"/>
  <c r="M11" i="2"/>
  <c r="M9" i="2"/>
  <c r="M6" i="2"/>
  <c r="M4" i="2"/>
  <c r="M5" i="2"/>
  <c r="O5" i="9"/>
  <c r="H19" i="9" s="1"/>
  <c r="H4" i="7"/>
  <c r="I55" i="2"/>
  <c r="J55" i="2" s="1"/>
  <c r="R55" i="2"/>
  <c r="H54" i="2"/>
  <c r="M54" i="2" l="1"/>
  <c r="K54" i="2"/>
  <c r="L54" i="2"/>
  <c r="G14" i="2"/>
  <c r="H26" i="9"/>
  <c r="M26" i="9" s="1"/>
  <c r="D66" i="1"/>
  <c r="C5" i="9" s="1"/>
  <c r="L5" i="9"/>
  <c r="G19" i="9" s="1"/>
  <c r="E6" i="5"/>
  <c r="D4" i="7"/>
  <c r="E4" i="7"/>
  <c r="G5" i="7"/>
  <c r="E7" i="5"/>
  <c r="I56" i="2"/>
  <c r="R56" i="2" s="1"/>
  <c r="E6" i="7"/>
  <c r="Z155" i="2" l="1"/>
  <c r="Z5105" i="2"/>
  <c r="Z5249" i="2"/>
  <c r="Z5393" i="2"/>
  <c r="Z5230" i="2"/>
  <c r="Z5374" i="2"/>
  <c r="Z5223" i="2"/>
  <c r="Z5367" i="2"/>
  <c r="Z5204" i="2"/>
  <c r="Z5348" i="2"/>
  <c r="Z5185" i="2"/>
  <c r="Z5329" i="2"/>
  <c r="Z5178" i="2"/>
  <c r="Z5322" i="2"/>
  <c r="Z5159" i="2"/>
  <c r="Z5303" i="2"/>
  <c r="Z5140" i="2"/>
  <c r="Z5284" i="2"/>
  <c r="Z5133" i="2"/>
  <c r="Z5277" i="2"/>
  <c r="Z5114" i="2"/>
  <c r="Z5258" i="2"/>
  <c r="Z5107" i="2"/>
  <c r="Z5251" i="2"/>
  <c r="Z5395" i="2"/>
  <c r="Z5196" i="2"/>
  <c r="Z5472" i="2"/>
  <c r="Z5392" i="2"/>
  <c r="Z5427" i="2"/>
  <c r="Z5280" i="2"/>
  <c r="Z5401" i="2"/>
  <c r="Z5430" i="2"/>
  <c r="Z5447" i="2"/>
  <c r="Z5328" i="2"/>
  <c r="Z5409" i="2"/>
  <c r="Z5117" i="2"/>
  <c r="Z5261" i="2"/>
  <c r="Z5098" i="2"/>
  <c r="Z5242" i="2"/>
  <c r="Z5386" i="2"/>
  <c r="Z5235" i="2"/>
  <c r="Z5379" i="2"/>
  <c r="Z5216" i="2"/>
  <c r="Z5360" i="2"/>
  <c r="Z5197" i="2"/>
  <c r="Z5341" i="2"/>
  <c r="Z5190" i="2"/>
  <c r="Z5334" i="2"/>
  <c r="Z5171" i="2"/>
  <c r="Z5315" i="2"/>
  <c r="Z5152" i="2"/>
  <c r="Z5296" i="2"/>
  <c r="Z5145" i="2"/>
  <c r="Z5289" i="2"/>
  <c r="Z5126" i="2"/>
  <c r="Z5270" i="2"/>
  <c r="Z5119" i="2"/>
  <c r="Z5263" i="2"/>
  <c r="Z5407" i="2"/>
  <c r="Z5232" i="2"/>
  <c r="Z5484" i="2"/>
  <c r="Z5410" i="2"/>
  <c r="Z5439" i="2"/>
  <c r="Z5316" i="2"/>
  <c r="Z5413" i="2"/>
  <c r="Z5442" i="2"/>
  <c r="Z5459" i="2"/>
  <c r="Z5364" i="2"/>
  <c r="Z5273" i="2"/>
  <c r="Z5110" i="2"/>
  <c r="Z5103" i="2"/>
  <c r="Z5391" i="2"/>
  <c r="Z5372" i="2"/>
  <c r="Z5202" i="2"/>
  <c r="Z5183" i="2"/>
  <c r="Z5164" i="2"/>
  <c r="Z5157" i="2"/>
  <c r="Z5138" i="2"/>
  <c r="Z5282" i="2"/>
  <c r="Z5419" i="2"/>
  <c r="Z5496" i="2"/>
  <c r="Z5451" i="2"/>
  <c r="Z5425" i="2"/>
  <c r="Z5471" i="2"/>
  <c r="Z5404" i="2"/>
  <c r="Z5141" i="2"/>
  <c r="Z5096" i="2"/>
  <c r="Z5266" i="2"/>
  <c r="Z5153" i="2"/>
  <c r="Z5297" i="2"/>
  <c r="Z5134" i="2"/>
  <c r="Z5278" i="2"/>
  <c r="Z5127" i="2"/>
  <c r="Z5271" i="2"/>
  <c r="Z5108" i="2"/>
  <c r="Z5252" i="2"/>
  <c r="Z5396" i="2"/>
  <c r="Z5233" i="2"/>
  <c r="Z5377" i="2"/>
  <c r="Z5226" i="2"/>
  <c r="Z5370" i="2"/>
  <c r="Z5207" i="2"/>
  <c r="Z5351" i="2"/>
  <c r="Z5188" i="2"/>
  <c r="Z5332" i="2"/>
  <c r="Z5181" i="2"/>
  <c r="Z5325" i="2"/>
  <c r="Z5162" i="2"/>
  <c r="Z5306" i="2"/>
  <c r="Z5155" i="2"/>
  <c r="Z5299" i="2"/>
  <c r="Z5443" i="2"/>
  <c r="Z5340" i="2"/>
  <c r="Z5405" i="2"/>
  <c r="Z5446" i="2"/>
  <c r="Z5475" i="2"/>
  <c r="Z5408" i="2"/>
  <c r="Z5449" i="2"/>
  <c r="Z5478" i="2"/>
  <c r="Z5495" i="2"/>
  <c r="Z5428" i="2"/>
  <c r="Z5457" i="2"/>
  <c r="Z5170" i="2"/>
  <c r="Z5314" i="2"/>
  <c r="Z5307" i="2"/>
  <c r="Z5288" i="2"/>
  <c r="Z5118" i="2"/>
  <c r="Z5243" i="2"/>
  <c r="Z5224" i="2"/>
  <c r="Z5361" i="2"/>
  <c r="Z5342" i="2"/>
  <c r="Z5479" i="2"/>
  <c r="Z5444" i="2"/>
  <c r="Z5148" i="2"/>
  <c r="Z5493" i="2"/>
  <c r="Z5345" i="2"/>
  <c r="Z5175" i="2"/>
  <c r="Z5156" i="2"/>
  <c r="Z5281" i="2"/>
  <c r="Z5111" i="2"/>
  <c r="Z5236" i="2"/>
  <c r="Z5229" i="2"/>
  <c r="Z5354" i="2"/>
  <c r="Z5347" i="2"/>
  <c r="Z5453" i="2"/>
  <c r="Z5136" i="2"/>
  <c r="Z5388" i="2"/>
  <c r="Z5476" i="2"/>
  <c r="Z5213" i="2"/>
  <c r="Z5338" i="2"/>
  <c r="Z5331" i="2"/>
  <c r="Z5149" i="2"/>
  <c r="Z5142" i="2"/>
  <c r="Z5267" i="2"/>
  <c r="Z5097" i="2"/>
  <c r="Z5222" i="2"/>
  <c r="Z5359" i="2"/>
  <c r="Z5465" i="2"/>
  <c r="Z5468" i="2"/>
  <c r="Z5220" i="2"/>
  <c r="Z5115" i="2"/>
  <c r="Z5259" i="2"/>
  <c r="Z5240" i="2"/>
  <c r="Z5165" i="2"/>
  <c r="Z5309" i="2"/>
  <c r="Z5146" i="2"/>
  <c r="Z5290" i="2"/>
  <c r="Z5139" i="2"/>
  <c r="Z5283" i="2"/>
  <c r="Z5120" i="2"/>
  <c r="Z5264" i="2"/>
  <c r="Z5101" i="2"/>
  <c r="Z5245" i="2"/>
  <c r="Z5389" i="2"/>
  <c r="Z5238" i="2"/>
  <c r="Z5382" i="2"/>
  <c r="Z5219" i="2"/>
  <c r="Z5363" i="2"/>
  <c r="Z5200" i="2"/>
  <c r="Z5344" i="2"/>
  <c r="Z5193" i="2"/>
  <c r="Z5337" i="2"/>
  <c r="Z5174" i="2"/>
  <c r="Z5318" i="2"/>
  <c r="Z5167" i="2"/>
  <c r="Z5311" i="2"/>
  <c r="Z5455" i="2"/>
  <c r="Z5376" i="2"/>
  <c r="Z5417" i="2"/>
  <c r="Z5458" i="2"/>
  <c r="Z5487" i="2"/>
  <c r="Z5420" i="2"/>
  <c r="Z5461" i="2"/>
  <c r="Z5490" i="2"/>
  <c r="Z5474" i="2"/>
  <c r="Z5440" i="2"/>
  <c r="Z5469" i="2"/>
  <c r="Z5333" i="2"/>
  <c r="Z5125" i="2"/>
  <c r="Z5099" i="2"/>
  <c r="Z5368" i="2"/>
  <c r="Z5198" i="2"/>
  <c r="Z5412" i="2"/>
  <c r="Z5485" i="2"/>
  <c r="Z5464" i="2"/>
  <c r="Z5182" i="2"/>
  <c r="Z5300" i="2"/>
  <c r="Z5130" i="2"/>
  <c r="Z5399" i="2"/>
  <c r="Z5373" i="2"/>
  <c r="Z5203" i="2"/>
  <c r="Z5424" i="2"/>
  <c r="Z5497" i="2"/>
  <c r="Z5426" i="2"/>
  <c r="Z5194" i="2"/>
  <c r="Z5312" i="2"/>
  <c r="Z5286" i="2"/>
  <c r="Z5104" i="2"/>
  <c r="Z5241" i="2"/>
  <c r="Z5366" i="2"/>
  <c r="Z5450" i="2"/>
  <c r="Z5436" i="2"/>
  <c r="Z5172" i="2"/>
  <c r="Z5438" i="2"/>
  <c r="Z5488" i="2"/>
  <c r="Z5122" i="2"/>
  <c r="Z5177" i="2"/>
  <c r="Z5321" i="2"/>
  <c r="Z5158" i="2"/>
  <c r="Z5302" i="2"/>
  <c r="Z5151" i="2"/>
  <c r="Z5295" i="2"/>
  <c r="Z5132" i="2"/>
  <c r="Z5276" i="2"/>
  <c r="Z5113" i="2"/>
  <c r="Z5257" i="2"/>
  <c r="Z5106" i="2"/>
  <c r="Z5250" i="2"/>
  <c r="Z5394" i="2"/>
  <c r="Z5231" i="2"/>
  <c r="Z5375" i="2"/>
  <c r="Z5212" i="2"/>
  <c r="Z5356" i="2"/>
  <c r="Z5205" i="2"/>
  <c r="Z5349" i="2"/>
  <c r="Z5186" i="2"/>
  <c r="Z5330" i="2"/>
  <c r="Z5179" i="2"/>
  <c r="Z5323" i="2"/>
  <c r="Z5467" i="2"/>
  <c r="Z5400" i="2"/>
  <c r="Z5429" i="2"/>
  <c r="Z5470" i="2"/>
  <c r="Z5499" i="2"/>
  <c r="Z5432" i="2"/>
  <c r="Z5473" i="2"/>
  <c r="Z5402" i="2"/>
  <c r="Z5112" i="2"/>
  <c r="Z5452" i="2"/>
  <c r="Z5481" i="2"/>
  <c r="Z5189" i="2"/>
  <c r="Z5163" i="2"/>
  <c r="Z5144" i="2"/>
  <c r="Z5269" i="2"/>
  <c r="Z5262" i="2"/>
  <c r="Z5387" i="2"/>
  <c r="Z5217" i="2"/>
  <c r="Z5191" i="2"/>
  <c r="Z5335" i="2"/>
  <c r="Z5441" i="2"/>
  <c r="Z5482" i="2"/>
  <c r="Z5100" i="2"/>
  <c r="Z5498" i="2"/>
  <c r="Z5201" i="2"/>
  <c r="Z5326" i="2"/>
  <c r="Z5319" i="2"/>
  <c r="Z5137" i="2"/>
  <c r="Z5274" i="2"/>
  <c r="Z5255" i="2"/>
  <c r="Z5380" i="2"/>
  <c r="Z5210" i="2"/>
  <c r="Z5491" i="2"/>
  <c r="Z5494" i="2"/>
  <c r="Z5456" i="2"/>
  <c r="Z5184" i="2"/>
  <c r="Z5357" i="2"/>
  <c r="Z5187" i="2"/>
  <c r="Z5168" i="2"/>
  <c r="Z5293" i="2"/>
  <c r="Z5123" i="2"/>
  <c r="Z5248" i="2"/>
  <c r="Z5385" i="2"/>
  <c r="Z5215" i="2"/>
  <c r="Z5486" i="2"/>
  <c r="Z5411" i="2"/>
  <c r="Z5225" i="2"/>
  <c r="Z5369" i="2"/>
  <c r="Z5206" i="2"/>
  <c r="Z5350" i="2"/>
  <c r="Z5199" i="2"/>
  <c r="Z5343" i="2"/>
  <c r="Z5180" i="2"/>
  <c r="Z5324" i="2"/>
  <c r="Z5161" i="2"/>
  <c r="Z5305" i="2"/>
  <c r="Z5154" i="2"/>
  <c r="Z5298" i="2"/>
  <c r="Z5135" i="2"/>
  <c r="Z5279" i="2"/>
  <c r="Z5116" i="2"/>
  <c r="Z5260" i="2"/>
  <c r="Z5109" i="2"/>
  <c r="Z5253" i="2"/>
  <c r="Z5397" i="2"/>
  <c r="Z5234" i="2"/>
  <c r="Z5378" i="2"/>
  <c r="Z5227" i="2"/>
  <c r="Z5371" i="2"/>
  <c r="Z5124" i="2"/>
  <c r="Z5448" i="2"/>
  <c r="Z5477" i="2"/>
  <c r="Z5403" i="2"/>
  <c r="Z5208" i="2"/>
  <c r="Z5480" i="2"/>
  <c r="Z5406" i="2"/>
  <c r="Z5423" i="2"/>
  <c r="Z5256" i="2"/>
  <c r="Z5500" i="2"/>
  <c r="Z5237" i="2"/>
  <c r="Z5381" i="2"/>
  <c r="Z5218" i="2"/>
  <c r="Z5362" i="2"/>
  <c r="Z5211" i="2"/>
  <c r="Z5355" i="2"/>
  <c r="Z5192" i="2"/>
  <c r="Z5336" i="2"/>
  <c r="Z5173" i="2"/>
  <c r="Z5317" i="2"/>
  <c r="Z5166" i="2"/>
  <c r="Z5310" i="2"/>
  <c r="Z5147" i="2"/>
  <c r="Z5291" i="2"/>
  <c r="Z5128" i="2"/>
  <c r="Z5272" i="2"/>
  <c r="Z5121" i="2"/>
  <c r="Z5265" i="2"/>
  <c r="Z5102" i="2"/>
  <c r="Z5246" i="2"/>
  <c r="Z5390" i="2"/>
  <c r="Z5239" i="2"/>
  <c r="Z5383" i="2"/>
  <c r="Z5160" i="2"/>
  <c r="Z5460" i="2"/>
  <c r="Z5489" i="2"/>
  <c r="Z5415" i="2"/>
  <c r="Z5244" i="2"/>
  <c r="Z5492" i="2"/>
  <c r="Z5418" i="2"/>
  <c r="Z5435" i="2"/>
  <c r="Z5292" i="2"/>
  <c r="Z5462" i="2"/>
  <c r="Z5421" i="2"/>
  <c r="Z5129" i="2"/>
  <c r="Z5254" i="2"/>
  <c r="Z5247" i="2"/>
  <c r="Z5228" i="2"/>
  <c r="Z5209" i="2"/>
  <c r="Z5353" i="2"/>
  <c r="Z5346" i="2"/>
  <c r="Z5327" i="2"/>
  <c r="Z5308" i="2"/>
  <c r="Z5301" i="2"/>
  <c r="Z5131" i="2"/>
  <c r="Z5275" i="2"/>
  <c r="Z5268" i="2"/>
  <c r="Z5422" i="2"/>
  <c r="Z5352" i="2"/>
  <c r="Z5454" i="2"/>
  <c r="Z5433" i="2"/>
  <c r="Z5285" i="2"/>
  <c r="Z5384" i="2"/>
  <c r="Z5294" i="2"/>
  <c r="Z5416" i="2"/>
  <c r="Z5221" i="2"/>
  <c r="Z5143" i="2"/>
  <c r="Z5445" i="2"/>
  <c r="Z5365" i="2"/>
  <c r="Z5287" i="2"/>
  <c r="Z5214" i="2"/>
  <c r="Z5431" i="2"/>
  <c r="Z5466" i="2"/>
  <c r="Z5358" i="2"/>
  <c r="Z5304" i="2"/>
  <c r="Z5463" i="2"/>
  <c r="Z5398" i="2"/>
  <c r="Z5483" i="2"/>
  <c r="Z5195" i="2"/>
  <c r="Z5414" i="2"/>
  <c r="Z5176" i="2"/>
  <c r="Z5169" i="2"/>
  <c r="Z5313" i="2"/>
  <c r="Z5339" i="2"/>
  <c r="Z5434" i="2"/>
  <c r="Z5320" i="2"/>
  <c r="Z5437" i="2"/>
  <c r="Z5150" i="2"/>
  <c r="Z4989" i="2"/>
  <c r="Z4880" i="2"/>
  <c r="Z4736" i="2"/>
  <c r="Z4366" i="2"/>
  <c r="Z3502" i="2"/>
  <c r="Z5095" i="2"/>
  <c r="Z4951" i="2"/>
  <c r="Z4807" i="2"/>
  <c r="Z4661" i="2"/>
  <c r="Z3923" i="2"/>
  <c r="Z4905" i="2"/>
  <c r="Z5022" i="2"/>
  <c r="Z4878" i="2"/>
  <c r="Z4734" i="2"/>
  <c r="Z4354" i="2"/>
  <c r="Z3489" i="2"/>
  <c r="Z4976" i="2"/>
  <c r="Z4961" i="2"/>
  <c r="Z4817" i="2"/>
  <c r="Z4673" i="2"/>
  <c r="Z3983" i="2"/>
  <c r="Z5085" i="2"/>
  <c r="Z5032" i="2"/>
  <c r="Z4888" i="2"/>
  <c r="Z4744" i="2"/>
  <c r="Z4414" i="2"/>
  <c r="Z3550" i="2"/>
  <c r="Z5055" i="2"/>
  <c r="Z4911" i="2"/>
  <c r="Z4767" i="2"/>
  <c r="Z4510" i="2"/>
  <c r="Z3683" i="2"/>
  <c r="Z4534" i="2"/>
  <c r="Z4982" i="2"/>
  <c r="Z4838" i="2"/>
  <c r="Z4694" i="2"/>
  <c r="Z4114" i="2"/>
  <c r="Z2620" i="2"/>
  <c r="Z5041" i="2"/>
  <c r="Z4897" i="2"/>
  <c r="Z4753" i="2"/>
  <c r="Z4451" i="2"/>
  <c r="Z3599" i="2"/>
  <c r="Z5000" i="2"/>
  <c r="Z4956" i="2"/>
  <c r="Z4812" i="2"/>
  <c r="Z4668" i="2"/>
  <c r="Z3958" i="2"/>
  <c r="Z4977" i="2"/>
  <c r="Z5015" i="2"/>
  <c r="Z4871" i="2"/>
  <c r="Z4727" i="2"/>
  <c r="Z4307" i="2"/>
  <c r="Z3389" i="2"/>
  <c r="Z5074" i="2"/>
  <c r="Z4930" i="2"/>
  <c r="Z4786" i="2"/>
  <c r="Z4583" i="2"/>
  <c r="Z3802" i="2"/>
  <c r="Z4629" i="2"/>
  <c r="Z4485" i="2"/>
  <c r="Z4341" i="2"/>
  <c r="Z4197" i="2"/>
  <c r="Z4053" i="2"/>
  <c r="Z3909" i="2"/>
  <c r="Z3765" i="2"/>
  <c r="Z3621" i="2"/>
  <c r="Z3472" i="2"/>
  <c r="Z2969" i="2"/>
  <c r="Z4881" i="2"/>
  <c r="Z4868" i="2"/>
  <c r="Z4724" i="2"/>
  <c r="Z4294" i="2"/>
  <c r="Z3352" i="2"/>
  <c r="Z5083" i="2"/>
  <c r="Z4939" i="2"/>
  <c r="Z4795" i="2"/>
  <c r="Z4619" i="2"/>
  <c r="Z3851" i="2"/>
  <c r="Z4797" i="2"/>
  <c r="Z5010" i="2"/>
  <c r="Z4866" i="2"/>
  <c r="Z4722" i="2"/>
  <c r="Z4282" i="2"/>
  <c r="Z3315" i="2"/>
  <c r="Z5093" i="2"/>
  <c r="Z4949" i="2"/>
  <c r="Z4805" i="2"/>
  <c r="Z4657" i="2"/>
  <c r="Z3911" i="2"/>
  <c r="Z4953" i="2"/>
  <c r="Z4761" i="2"/>
  <c r="Z4856" i="2"/>
  <c r="Z4712" i="2"/>
  <c r="Z4222" i="2"/>
  <c r="Z3075" i="2"/>
  <c r="Z5071" i="2"/>
  <c r="Z4927" i="2"/>
  <c r="Z4783" i="2"/>
  <c r="Z4571" i="2"/>
  <c r="Z3779" i="2"/>
  <c r="Z4689" i="2"/>
  <c r="Z4998" i="2"/>
  <c r="Z4854" i="2"/>
  <c r="Z4710" i="2"/>
  <c r="Z4210" i="2"/>
  <c r="Z3027" i="2"/>
  <c r="Z5081" i="2"/>
  <c r="Z4937" i="2"/>
  <c r="Z4793" i="2"/>
  <c r="Z4612" i="2"/>
  <c r="Z4582" i="2"/>
  <c r="Z4844" i="2"/>
  <c r="Z4700" i="2"/>
  <c r="Z4150" i="2"/>
  <c r="Z2787" i="2"/>
  <c r="Z5059" i="2"/>
  <c r="Z4915" i="2"/>
  <c r="Z4771" i="2"/>
  <c r="Z4523" i="2"/>
  <c r="Z3707" i="2"/>
  <c r="Z4151" i="2"/>
  <c r="Z4986" i="2"/>
  <c r="Z4842" i="2"/>
  <c r="Z4698" i="2"/>
  <c r="Z4138" i="2"/>
  <c r="Z2739" i="2"/>
  <c r="Z5069" i="2"/>
  <c r="Z4925" i="2"/>
  <c r="Z4781" i="2"/>
  <c r="Z4564" i="2"/>
  <c r="Z3767" i="2"/>
  <c r="Z4665" i="2"/>
  <c r="Z4996" i="2"/>
  <c r="Z4852" i="2"/>
  <c r="Z4708" i="2"/>
  <c r="Z4198" i="2"/>
  <c r="Z2979" i="2"/>
  <c r="Z5019" i="2"/>
  <c r="Z4875" i="2"/>
  <c r="Z4731" i="2"/>
  <c r="Z4331" i="2"/>
  <c r="Z3455" i="2"/>
  <c r="Z5090" i="2"/>
  <c r="Z4946" i="2"/>
  <c r="Z4802" i="2"/>
  <c r="Z4648" i="2"/>
  <c r="Z3898" i="2"/>
  <c r="Z4869" i="2"/>
  <c r="Z5005" i="2"/>
  <c r="Z4861" i="2"/>
  <c r="Z4717" i="2"/>
  <c r="Z4247" i="2"/>
  <c r="Z3172" i="2"/>
  <c r="Z5064" i="2"/>
  <c r="Z4920" i="2"/>
  <c r="Z4776" i="2"/>
  <c r="Z4546" i="2"/>
  <c r="Z3742" i="2"/>
  <c r="Z4223" i="2"/>
  <c r="Z4979" i="2"/>
  <c r="Z4835" i="2"/>
  <c r="Z4691" i="2"/>
  <c r="Z4091" i="2"/>
  <c r="Z2477" i="2"/>
  <c r="Z5038" i="2"/>
  <c r="Z4894" i="2"/>
  <c r="Z4750" i="2"/>
  <c r="Z4439" i="2"/>
  <c r="Z3586" i="2"/>
  <c r="Z4593" i="2"/>
  <c r="Z4449" i="2"/>
  <c r="Z4305" i="2"/>
  <c r="Z4161" i="2"/>
  <c r="Z4017" i="2"/>
  <c r="Z3873" i="2"/>
  <c r="Z3729" i="2"/>
  <c r="Z3585" i="2"/>
  <c r="Z3387" i="2"/>
  <c r="Z2825" i="2"/>
  <c r="Z2033" i="2"/>
  <c r="Z4532" i="2"/>
  <c r="Z4388" i="2"/>
  <c r="Z4244" i="2"/>
  <c r="Z4100" i="2"/>
  <c r="Z3956" i="2"/>
  <c r="Z3812" i="2"/>
  <c r="Z3668" i="2"/>
  <c r="Z3524" i="2"/>
  <c r="Z3160" i="2"/>
  <c r="Z2536" i="2"/>
  <c r="Z4615" i="2"/>
  <c r="Z4471" i="2"/>
  <c r="Z4327" i="2"/>
  <c r="Z4183" i="2"/>
  <c r="Z4039" i="2"/>
  <c r="Z3503" i="2"/>
  <c r="Z4832" i="2"/>
  <c r="Z4688" i="2"/>
  <c r="Z4078" i="2"/>
  <c r="Z2404" i="2"/>
  <c r="Z5047" i="2"/>
  <c r="Z4903" i="2"/>
  <c r="Z4759" i="2"/>
  <c r="Z4475" i="2"/>
  <c r="Z3635" i="2"/>
  <c r="Z2405" i="2"/>
  <c r="Z4974" i="2"/>
  <c r="Z4830" i="2"/>
  <c r="Z4686" i="2"/>
  <c r="Z4066" i="2"/>
  <c r="Z2332" i="2"/>
  <c r="Z5057" i="2"/>
  <c r="Z4913" i="2"/>
  <c r="Z4769" i="2"/>
  <c r="Z4516" i="2"/>
  <c r="Z3695" i="2"/>
  <c r="Z4295" i="2"/>
  <c r="Z4984" i="2"/>
  <c r="Z4840" i="2"/>
  <c r="Z4696" i="2"/>
  <c r="Z4126" i="2"/>
  <c r="Z2691" i="2"/>
  <c r="Z5007" i="2"/>
  <c r="Z4863" i="2"/>
  <c r="Z4719" i="2"/>
  <c r="Z4259" i="2"/>
  <c r="Z3220" i="2"/>
  <c r="Z5078" i="2"/>
  <c r="Z4934" i="2"/>
  <c r="Z4790" i="2"/>
  <c r="Z4600" i="2"/>
  <c r="Z3826" i="2"/>
  <c r="Z4725" i="2"/>
  <c r="Z4993" i="2"/>
  <c r="Z4849" i="2"/>
  <c r="Z4705" i="2"/>
  <c r="Z4175" i="2"/>
  <c r="Z2884" i="2"/>
  <c r="Z5052" i="2"/>
  <c r="Z4908" i="2"/>
  <c r="Z4764" i="2"/>
  <c r="Z4498" i="2"/>
  <c r="Z3670" i="2"/>
  <c r="Z2788" i="2"/>
  <c r="Z4967" i="2"/>
  <c r="Z4823" i="2"/>
  <c r="Z4679" i="2"/>
  <c r="Z4019" i="2"/>
  <c r="Z2045" i="2"/>
  <c r="Z5026" i="2"/>
  <c r="Z4882" i="2"/>
  <c r="Z4738" i="2"/>
  <c r="Z4378" i="2"/>
  <c r="Z3514" i="2"/>
  <c r="Z4581" i="2"/>
  <c r="Z4437" i="2"/>
  <c r="Z4293" i="2"/>
  <c r="Z4149" i="2"/>
  <c r="Z4005" i="2"/>
  <c r="Z3861" i="2"/>
  <c r="Z3717" i="2"/>
  <c r="Z3573" i="2"/>
  <c r="Z3351" i="2"/>
  <c r="Z2777" i="2"/>
  <c r="Z4664" i="2"/>
  <c r="Z4520" i="2"/>
  <c r="Z4376" i="2"/>
  <c r="Z4232" i="2"/>
  <c r="Z4088" i="2"/>
  <c r="Z3944" i="2"/>
  <c r="Z3800" i="2"/>
  <c r="Z3656" i="2"/>
  <c r="Z3512" i="2"/>
  <c r="Z3112" i="2"/>
  <c r="Z2464" i="2"/>
  <c r="Z4603" i="2"/>
  <c r="Z4459" i="2"/>
  <c r="Z4315" i="2"/>
  <c r="Z4171" i="2"/>
  <c r="Z4027" i="2"/>
  <c r="Z3883" i="2"/>
  <c r="Z3739" i="2"/>
  <c r="Z5084" i="2"/>
  <c r="Z4820" i="2"/>
  <c r="Z4676" i="2"/>
  <c r="Z4006" i="2"/>
  <c r="Z5037" i="2"/>
  <c r="Z5035" i="2"/>
  <c r="Z4891" i="2"/>
  <c r="Z4747" i="2"/>
  <c r="Z4427" i="2"/>
  <c r="Z3563" i="2"/>
  <c r="Z4964" i="2"/>
  <c r="Z4962" i="2"/>
  <c r="Z4818" i="2"/>
  <c r="Z4674" i="2"/>
  <c r="Z3994" i="2"/>
  <c r="Z5073" i="2"/>
  <c r="Z5045" i="2"/>
  <c r="Z4901" i="2"/>
  <c r="Z4757" i="2"/>
  <c r="Z4468" i="2"/>
  <c r="Z3623" i="2"/>
  <c r="Z3353" i="2"/>
  <c r="Z4972" i="2"/>
  <c r="Z4828" i="2"/>
  <c r="Z4684" i="2"/>
  <c r="Z4054" i="2"/>
  <c r="Z2260" i="2"/>
  <c r="Z4995" i="2"/>
  <c r="Z4851" i="2"/>
  <c r="Z4707" i="2"/>
  <c r="Z4187" i="2"/>
  <c r="Z2932" i="2"/>
  <c r="Z5066" i="2"/>
  <c r="Z4922" i="2"/>
  <c r="Z4778" i="2"/>
  <c r="Z4552" i="2"/>
  <c r="Z3754" i="2"/>
  <c r="Z4438" i="2"/>
  <c r="Z4981" i="2"/>
  <c r="Z4837" i="2"/>
  <c r="Z4693" i="2"/>
  <c r="Z4103" i="2"/>
  <c r="Z2549" i="2"/>
  <c r="Z5040" i="2"/>
  <c r="Z4896" i="2"/>
  <c r="Z4752" i="2"/>
  <c r="Z4450" i="2"/>
  <c r="Z3598" i="2"/>
  <c r="Z5048" i="2"/>
  <c r="Z4955" i="2"/>
  <c r="Z4811" i="2"/>
  <c r="Z4667" i="2"/>
  <c r="Z3947" i="2"/>
  <c r="Z4941" i="2"/>
  <c r="Z5014" i="2"/>
  <c r="Z4870" i="2"/>
  <c r="Z4726" i="2"/>
  <c r="Z4306" i="2"/>
  <c r="Z3388" i="2"/>
  <c r="Z4569" i="2"/>
  <c r="Z4425" i="2"/>
  <c r="Z4281" i="2"/>
  <c r="Z4137" i="2"/>
  <c r="Z3993" i="2"/>
  <c r="Z3849" i="2"/>
  <c r="Z3705" i="2"/>
  <c r="Z3561" i="2"/>
  <c r="Z3305" i="2"/>
  <c r="Z2729" i="2"/>
  <c r="Z4652" i="2"/>
  <c r="Z4508" i="2"/>
  <c r="Z4364" i="2"/>
  <c r="Z4220" i="2"/>
  <c r="Z4076" i="2"/>
  <c r="Z3932" i="2"/>
  <c r="Z3788" i="2"/>
  <c r="Z3644" i="2"/>
  <c r="Z3500" i="2"/>
  <c r="Z3064" i="2"/>
  <c r="Z2392" i="2"/>
  <c r="Z4591" i="2"/>
  <c r="Z4447" i="2"/>
  <c r="Z4303" i="2"/>
  <c r="Z4159" i="2"/>
  <c r="Z4015" i="2"/>
  <c r="Z3871" i="2"/>
  <c r="Z5072" i="2"/>
  <c r="Z4808" i="2"/>
  <c r="Z4662" i="2"/>
  <c r="Z3934" i="2"/>
  <c r="Z4917" i="2"/>
  <c r="Z5023" i="2"/>
  <c r="Z4879" i="2"/>
  <c r="Z4735" i="2"/>
  <c r="Z4355" i="2"/>
  <c r="Z3490" i="2"/>
  <c r="Z5094" i="2"/>
  <c r="Z4950" i="2"/>
  <c r="Z4806" i="2"/>
  <c r="Z4660" i="2"/>
  <c r="Z3922" i="2"/>
  <c r="Z4965" i="2"/>
  <c r="Z5033" i="2"/>
  <c r="Z4889" i="2"/>
  <c r="Z4745" i="2"/>
  <c r="Z4415" i="2"/>
  <c r="Z3551" i="2"/>
  <c r="Z5012" i="2"/>
  <c r="Z4960" i="2"/>
  <c r="Z4816" i="2"/>
  <c r="Z4672" i="2"/>
  <c r="Z3982" i="2"/>
  <c r="Z5049" i="2"/>
  <c r="Z4983" i="2"/>
  <c r="Z4839" i="2"/>
  <c r="Z4695" i="2"/>
  <c r="Z4115" i="2"/>
  <c r="Z2621" i="2"/>
  <c r="Z5054" i="2"/>
  <c r="Z4910" i="2"/>
  <c r="Z4766" i="2"/>
  <c r="Z4504" i="2"/>
  <c r="Z3682" i="2"/>
  <c r="Z3719" i="2"/>
  <c r="Z4969" i="2"/>
  <c r="Z4825" i="2"/>
  <c r="Z4681" i="2"/>
  <c r="Z4031" i="2"/>
  <c r="Z2117" i="2"/>
  <c r="Z5028" i="2"/>
  <c r="Z4884" i="2"/>
  <c r="Z4740" i="2"/>
  <c r="Z4390" i="2"/>
  <c r="Z3526" i="2"/>
  <c r="Z5087" i="2"/>
  <c r="Z4943" i="2"/>
  <c r="Z4799" i="2"/>
  <c r="Z4636" i="2"/>
  <c r="Z3875" i="2"/>
  <c r="Z4821" i="2"/>
  <c r="Z5002" i="2"/>
  <c r="Z4858" i="2"/>
  <c r="Z4714" i="2"/>
  <c r="Z4234" i="2"/>
  <c r="Z3123" i="2"/>
  <c r="Z4557" i="2"/>
  <c r="Z4413" i="2"/>
  <c r="Z4269" i="2"/>
  <c r="Z4125" i="2"/>
  <c r="Z3981" i="2"/>
  <c r="Z3837" i="2"/>
  <c r="Z3693" i="2"/>
  <c r="Z3549" i="2"/>
  <c r="Z3257" i="2"/>
  <c r="Z4940" i="2"/>
  <c r="Z4796" i="2"/>
  <c r="Z4624" i="2"/>
  <c r="Z3862" i="2"/>
  <c r="Z4785" i="2"/>
  <c r="Z5011" i="2"/>
  <c r="Z4867" i="2"/>
  <c r="Z4723" i="2"/>
  <c r="Z4283" i="2"/>
  <c r="Z3316" i="2"/>
  <c r="Z5082" i="2"/>
  <c r="Z4938" i="2"/>
  <c r="Z4794" i="2"/>
  <c r="Z4618" i="2"/>
  <c r="Z3850" i="2"/>
  <c r="Z4845" i="2"/>
  <c r="Z5021" i="2"/>
  <c r="Z4877" i="2"/>
  <c r="Z4733" i="2"/>
  <c r="Z4928" i="2"/>
  <c r="Z4784" i="2"/>
  <c r="Z4576" i="2"/>
  <c r="Z3790" i="2"/>
  <c r="Z4677" i="2"/>
  <c r="Z4999" i="2"/>
  <c r="Z4855" i="2"/>
  <c r="Z4711" i="2"/>
  <c r="Z4211" i="2"/>
  <c r="Z3028" i="2"/>
  <c r="Z5070" i="2"/>
  <c r="Z4926" i="2"/>
  <c r="Z4782" i="2"/>
  <c r="Z4570" i="2"/>
  <c r="Z3778" i="2"/>
  <c r="Z4749" i="2"/>
  <c r="Z5009" i="2"/>
  <c r="Z4865" i="2"/>
  <c r="Z4721" i="2"/>
  <c r="Z4271" i="2"/>
  <c r="Z3268" i="2"/>
  <c r="Z5080" i="2"/>
  <c r="Z4916" i="2"/>
  <c r="Z4772" i="2"/>
  <c r="Z4528" i="2"/>
  <c r="Z3718" i="2"/>
  <c r="Z4079" i="2"/>
  <c r="Z4987" i="2"/>
  <c r="Z4843" i="2"/>
  <c r="Z4699" i="2"/>
  <c r="Z4139" i="2"/>
  <c r="Z2740" i="2"/>
  <c r="Z5058" i="2"/>
  <c r="Z4914" i="2"/>
  <c r="Z4770" i="2"/>
  <c r="Z4522" i="2"/>
  <c r="Z3706" i="2"/>
  <c r="Z4630" i="2"/>
  <c r="Z4997" i="2"/>
  <c r="Z4853" i="2"/>
  <c r="Z4709" i="2"/>
  <c r="Z4199" i="2"/>
  <c r="Z2980" i="2"/>
  <c r="Z5068" i="2"/>
  <c r="Z4924" i="2"/>
  <c r="Z4780" i="2"/>
  <c r="Z4559" i="2"/>
  <c r="Z3766" i="2"/>
  <c r="Z5091" i="2"/>
  <c r="Z4947" i="2"/>
  <c r="Z4803" i="2"/>
  <c r="Z4654" i="2"/>
  <c r="Z3899" i="2"/>
  <c r="Z4929" i="2"/>
  <c r="Z5018" i="2"/>
  <c r="Z4874" i="2"/>
  <c r="Z4730" i="2"/>
  <c r="Z4330" i="2"/>
  <c r="Z3454" i="2"/>
  <c r="Z5077" i="2"/>
  <c r="Z4933" i="2"/>
  <c r="Z4789" i="2"/>
  <c r="Z4595" i="2"/>
  <c r="Z3815" i="2"/>
  <c r="Z4737" i="2"/>
  <c r="Z4992" i="2"/>
  <c r="Z4848" i="2"/>
  <c r="Z4704" i="2"/>
  <c r="Z4174" i="2"/>
  <c r="Z2883" i="2"/>
  <c r="Z5051" i="2"/>
  <c r="Z4907" i="2"/>
  <c r="Z4763" i="2"/>
  <c r="Z4492" i="2"/>
  <c r="Z3659" i="2"/>
  <c r="Z3076" i="2"/>
  <c r="Z4966" i="2"/>
  <c r="Z4822" i="2"/>
  <c r="Z4678" i="2"/>
  <c r="Z4018" i="2"/>
  <c r="Z2044" i="2"/>
  <c r="Z4521" i="2"/>
  <c r="Z4377" i="2"/>
  <c r="Z4233" i="2"/>
  <c r="Z4089" i="2"/>
  <c r="Z3945" i="2"/>
  <c r="Z3801" i="2"/>
  <c r="Z3657" i="2"/>
  <c r="Z3513" i="2"/>
  <c r="Z3113" i="2"/>
  <c r="Z2465" i="2"/>
  <c r="Z4604" i="2"/>
  <c r="Z4460" i="2"/>
  <c r="Z4316" i="2"/>
  <c r="Z4172" i="2"/>
  <c r="Z4028" i="2"/>
  <c r="Z3884" i="2"/>
  <c r="Z3740" i="2"/>
  <c r="Z3596" i="2"/>
  <c r="Z3418" i="2"/>
  <c r="Z2872" i="2"/>
  <c r="Z2104" i="2"/>
  <c r="Z4543" i="2"/>
  <c r="Z4399" i="2"/>
  <c r="Z4255" i="2"/>
  <c r="Z4111" i="2"/>
  <c r="Z3967" i="2"/>
  <c r="Z4904" i="2"/>
  <c r="Z4760" i="2"/>
  <c r="Z4480" i="2"/>
  <c r="Z3646" i="2"/>
  <c r="Z3575" i="2"/>
  <c r="Z4975" i="2"/>
  <c r="Z4831" i="2"/>
  <c r="Z4687" i="2"/>
  <c r="Z4067" i="2"/>
  <c r="Z2333" i="2"/>
  <c r="Z5046" i="2"/>
  <c r="Z4902" i="2"/>
  <c r="Z4758" i="2"/>
  <c r="Z4474" i="2"/>
  <c r="Z3634" i="2"/>
  <c r="Z4007" i="2"/>
  <c r="Z4985" i="2"/>
  <c r="Z4841" i="2"/>
  <c r="Z4697" i="2"/>
  <c r="Z4127" i="2"/>
  <c r="Z2692" i="2"/>
  <c r="Z5056" i="2"/>
  <c r="Z4912" i="2"/>
  <c r="Z4768" i="2"/>
  <c r="Z4511" i="2"/>
  <c r="Z3694" i="2"/>
  <c r="Z5079" i="2"/>
  <c r="Z4935" i="2"/>
  <c r="Z4791" i="2"/>
  <c r="Z4606" i="2"/>
  <c r="Z3827" i="2"/>
  <c r="Z4833" i="2"/>
  <c r="Z5006" i="2"/>
  <c r="Z4862" i="2"/>
  <c r="Z4718" i="2"/>
  <c r="Z4258" i="2"/>
  <c r="Z3219" i="2"/>
  <c r="Z5065" i="2"/>
  <c r="Z4921" i="2"/>
  <c r="Z4777" i="2"/>
  <c r="Z4547" i="2"/>
  <c r="Z3743" i="2"/>
  <c r="Z4486" i="2"/>
  <c r="Z4980" i="2"/>
  <c r="Z4836" i="2"/>
  <c r="Z4692" i="2"/>
  <c r="Z4102" i="2"/>
  <c r="Z2548" i="2"/>
  <c r="Z5039" i="2"/>
  <c r="Z4895" i="2"/>
  <c r="Z4751" i="2"/>
  <c r="Z4444" i="2"/>
  <c r="Z3587" i="2"/>
  <c r="Z5036" i="2"/>
  <c r="Z4954" i="2"/>
  <c r="Z4810" i="2"/>
  <c r="Z4666" i="2"/>
  <c r="Z3946" i="2"/>
  <c r="Z4653" i="2"/>
  <c r="Z4509" i="2"/>
  <c r="Z4365" i="2"/>
  <c r="Z4221" i="2"/>
  <c r="Z4077" i="2"/>
  <c r="Z3933" i="2"/>
  <c r="Z3789" i="2"/>
  <c r="Z3645" i="2"/>
  <c r="Z3501" i="2"/>
  <c r="Z3065" i="2"/>
  <c r="Z2393" i="2"/>
  <c r="Z4592" i="2"/>
  <c r="Z4448" i="2"/>
  <c r="Z4304" i="2"/>
  <c r="Z4160" i="2"/>
  <c r="Z4016" i="2"/>
  <c r="Z3872" i="2"/>
  <c r="Z3728" i="2"/>
  <c r="Z3584" i="2"/>
  <c r="Z3382" i="2"/>
  <c r="Z2824" i="2"/>
  <c r="Z2032" i="2"/>
  <c r="Z4531" i="2"/>
  <c r="Z4387" i="2"/>
  <c r="Z4243" i="2"/>
  <c r="Z4099" i="2"/>
  <c r="Z3955" i="2"/>
  <c r="Z4892" i="2"/>
  <c r="Z4748" i="2"/>
  <c r="Z4432" i="2"/>
  <c r="Z3574" i="2"/>
  <c r="Z4952" i="2"/>
  <c r="Z4963" i="2"/>
  <c r="Z4819" i="2"/>
  <c r="Z4675" i="2"/>
  <c r="Z3995" i="2"/>
  <c r="Z5025" i="2"/>
  <c r="Z5034" i="2"/>
  <c r="Z4890" i="2"/>
  <c r="Z4746" i="2"/>
  <c r="Z4426" i="2"/>
  <c r="Z3562" i="2"/>
  <c r="Z3647" i="2"/>
  <c r="Z4973" i="2"/>
  <c r="Z4829" i="2"/>
  <c r="Z4685" i="2"/>
  <c r="Z4055" i="2"/>
  <c r="Z2261" i="2"/>
  <c r="Z5044" i="2"/>
  <c r="Z4900" i="2"/>
  <c r="Z4756" i="2"/>
  <c r="Z4463" i="2"/>
  <c r="Z3622" i="2"/>
  <c r="Z5067" i="2"/>
  <c r="Z4923" i="2"/>
  <c r="Z4779" i="2"/>
  <c r="Z4558" i="2"/>
  <c r="Z3755" i="2"/>
  <c r="Z4773" i="2"/>
  <c r="Z4994" i="2"/>
  <c r="Z4850" i="2"/>
  <c r="Z4706" i="2"/>
  <c r="Z4186" i="2"/>
  <c r="Z2931" i="2"/>
  <c r="Z5053" i="2"/>
  <c r="Z4909" i="2"/>
  <c r="Z4765" i="2"/>
  <c r="Z4499" i="2"/>
  <c r="Z3671" i="2"/>
  <c r="Z3791" i="2"/>
  <c r="Z4968" i="2"/>
  <c r="Z4824" i="2"/>
  <c r="Z4680" i="2"/>
  <c r="Z4030" i="2"/>
  <c r="Z2116" i="2"/>
  <c r="Z5027" i="2"/>
  <c r="Z4883" i="2"/>
  <c r="Z4739" i="2"/>
  <c r="Z4379" i="2"/>
  <c r="Z3515" i="2"/>
  <c r="Z5086" i="2"/>
  <c r="Z4942" i="2"/>
  <c r="Z4798" i="2"/>
  <c r="Z4631" i="2"/>
  <c r="Z3874" i="2"/>
  <c r="Z4641" i="2"/>
  <c r="Z4497" i="2"/>
  <c r="Z4353" i="2"/>
  <c r="Z4209" i="2"/>
  <c r="Z4065" i="2"/>
  <c r="Z3921" i="2"/>
  <c r="Z3777" i="2"/>
  <c r="Z3633" i="2"/>
  <c r="Z3488" i="2"/>
  <c r="Z3017" i="2"/>
  <c r="Z2321" i="2"/>
  <c r="Z4580" i="2"/>
  <c r="Z4436" i="2"/>
  <c r="Z4292" i="2"/>
  <c r="Z4148" i="2"/>
  <c r="Z4004" i="2"/>
  <c r="Z3860" i="2"/>
  <c r="Z3716" i="2"/>
  <c r="Z3572" i="2"/>
  <c r="Z3346" i="2"/>
  <c r="Z2776" i="2"/>
  <c r="Z4663" i="2"/>
  <c r="Z4519" i="2"/>
  <c r="Z4375" i="2"/>
  <c r="Z4231" i="2"/>
  <c r="Z4087" i="2"/>
  <c r="Z3943" i="2"/>
  <c r="Z4343" i="2"/>
  <c r="Z4792" i="2"/>
  <c r="Z5060" i="2"/>
  <c r="Z4671" i="2"/>
  <c r="Z5030" i="2"/>
  <c r="Z4402" i="2"/>
  <c r="Z4945" i="2"/>
  <c r="Z3887" i="2"/>
  <c r="Z4860" i="2"/>
  <c r="Z3171" i="2"/>
  <c r="Z4775" i="2"/>
  <c r="Z4367" i="2"/>
  <c r="Z4690" i="2"/>
  <c r="Z4533" i="2"/>
  <c r="Z4101" i="2"/>
  <c r="Z3669" i="2"/>
  <c r="Z2609" i="2"/>
  <c r="Z4484" i="2"/>
  <c r="Z4196" i="2"/>
  <c r="Z3908" i="2"/>
  <c r="Z3620" i="2"/>
  <c r="Z2968" i="2"/>
  <c r="Z4567" i="2"/>
  <c r="Z4279" i="2"/>
  <c r="Z3991" i="2"/>
  <c r="Z3787" i="2"/>
  <c r="Z3631" i="2"/>
  <c r="Z3486" i="2"/>
  <c r="Z3015" i="2"/>
  <c r="Z2309" i="2"/>
  <c r="Z4566" i="2"/>
  <c r="Z4422" i="2"/>
  <c r="Z4278" i="2"/>
  <c r="Z4134" i="2"/>
  <c r="Z3990" i="2"/>
  <c r="Z3846" i="2"/>
  <c r="Z3702" i="2"/>
  <c r="Z3558" i="2"/>
  <c r="Z3293" i="2"/>
  <c r="Z2717" i="2"/>
  <c r="Z4637" i="2"/>
  <c r="Z4493" i="2"/>
  <c r="Z4349" i="2"/>
  <c r="Z4205" i="2"/>
  <c r="Z4061" i="2"/>
  <c r="Z3917" i="2"/>
  <c r="Z3773" i="2"/>
  <c r="Z3629" i="2"/>
  <c r="Z3484" i="2"/>
  <c r="Z3004" i="2"/>
  <c r="Z2297" i="2"/>
  <c r="Z4336" i="2"/>
  <c r="Z4192" i="2"/>
  <c r="Z4048" i="2"/>
  <c r="Z3904" i="2"/>
  <c r="Z3760" i="2"/>
  <c r="Z3616" i="2"/>
  <c r="Z3464" i="2"/>
  <c r="Z2955" i="2"/>
  <c r="Z2224" i="2"/>
  <c r="Z4563" i="2"/>
  <c r="Z4419" i="2"/>
  <c r="Z4275" i="2"/>
  <c r="Z4131" i="2"/>
  <c r="Z3987" i="2"/>
  <c r="Z3843" i="2"/>
  <c r="Z3699" i="2"/>
  <c r="Z3555" i="2"/>
  <c r="Z3281" i="2"/>
  <c r="Z2705" i="2"/>
  <c r="Z4646" i="2"/>
  <c r="Z4502" i="2"/>
  <c r="Z4358" i="2"/>
  <c r="Z4214" i="2"/>
  <c r="Z4070" i="2"/>
  <c r="Z3926" i="2"/>
  <c r="Z3782" i="2"/>
  <c r="Z3638" i="2"/>
  <c r="Z3494" i="2"/>
  <c r="Z3040" i="2"/>
  <c r="Z2356" i="2"/>
  <c r="Z4573" i="2"/>
  <c r="Z4429" i="2"/>
  <c r="Z4285" i="2"/>
  <c r="Z4141" i="2"/>
  <c r="Z3997" i="2"/>
  <c r="Z3853" i="2"/>
  <c r="Z3709" i="2"/>
  <c r="Z3565" i="2"/>
  <c r="Z3327" i="2"/>
  <c r="Z2751" i="2"/>
  <c r="Z4656" i="2"/>
  <c r="Z4512" i="2"/>
  <c r="Z4368" i="2"/>
  <c r="Z4224" i="2"/>
  <c r="Z4080" i="2"/>
  <c r="Z3936" i="2"/>
  <c r="Z3792" i="2"/>
  <c r="Z3648" i="2"/>
  <c r="Z3504" i="2"/>
  <c r="Z3077" i="2"/>
  <c r="Z2416" i="2"/>
  <c r="Z2619" i="2"/>
  <c r="Z2475" i="2"/>
  <c r="Z2331" i="2"/>
  <c r="Z2187" i="2"/>
  <c r="Z2043" i="2"/>
  <c r="Z3386" i="2"/>
  <c r="Z3242" i="2"/>
  <c r="Z3098" i="2"/>
  <c r="Z2954" i="2"/>
  <c r="Z2810" i="2"/>
  <c r="Z2666" i="2"/>
  <c r="Z2522" i="2"/>
  <c r="Z2378" i="2"/>
  <c r="Z2234" i="2"/>
  <c r="Z2090" i="2"/>
  <c r="Z3457" i="2"/>
  <c r="Z3313" i="2"/>
  <c r="Z3169" i="2"/>
  <c r="Z3025" i="2"/>
  <c r="Z2881" i="2"/>
  <c r="Z2737" i="2"/>
  <c r="Z2593" i="2"/>
  <c r="Z2449" i="2"/>
  <c r="Z2305" i="2"/>
  <c r="Z2161" i="2"/>
  <c r="Z2017" i="2"/>
  <c r="Z3396" i="2"/>
  <c r="Z3252" i="2"/>
  <c r="Z3108" i="2"/>
  <c r="Z3839" i="2"/>
  <c r="Z4732" i="2"/>
  <c r="Z5043" i="2"/>
  <c r="Z4462" i="2"/>
  <c r="Z4970" i="2"/>
  <c r="Z4042" i="2"/>
  <c r="Z4885" i="2"/>
  <c r="Z3527" i="2"/>
  <c r="Z4800" i="2"/>
  <c r="Z4857" i="2"/>
  <c r="Z4715" i="2"/>
  <c r="Z5062" i="2"/>
  <c r="Z4535" i="2"/>
  <c r="Z4473" i="2"/>
  <c r="Z4041" i="2"/>
  <c r="Z3609" i="2"/>
  <c r="Z2537" i="2"/>
  <c r="Z4472" i="2"/>
  <c r="Z4184" i="2"/>
  <c r="Z3896" i="2"/>
  <c r="Z3608" i="2"/>
  <c r="Z2920" i="2"/>
  <c r="Z4555" i="2"/>
  <c r="Z4267" i="2"/>
  <c r="Z3979" i="2"/>
  <c r="Z3775" i="2"/>
  <c r="Z3619" i="2"/>
  <c r="Z3470" i="2"/>
  <c r="Z2967" i="2"/>
  <c r="Z2237" i="2"/>
  <c r="Z4554" i="2"/>
  <c r="Z4410" i="2"/>
  <c r="Z4266" i="2"/>
  <c r="Z4122" i="2"/>
  <c r="Z3978" i="2"/>
  <c r="Z3834" i="2"/>
  <c r="Z3690" i="2"/>
  <c r="Z3546" i="2"/>
  <c r="Z3245" i="2"/>
  <c r="Z2668" i="2"/>
  <c r="Z4625" i="2"/>
  <c r="Z4481" i="2"/>
  <c r="Z4337" i="2"/>
  <c r="Z4193" i="2"/>
  <c r="Z4049" i="2"/>
  <c r="Z3905" i="2"/>
  <c r="Z3761" i="2"/>
  <c r="Z3617" i="2"/>
  <c r="Z3466" i="2"/>
  <c r="Z2956" i="2"/>
  <c r="Z2225" i="2"/>
  <c r="Z4324" i="2"/>
  <c r="Z4180" i="2"/>
  <c r="Z4036" i="2"/>
  <c r="Z3892" i="2"/>
  <c r="Z3748" i="2"/>
  <c r="Z3604" i="2"/>
  <c r="Z3437" i="2"/>
  <c r="Z2907" i="2"/>
  <c r="Z2152" i="2"/>
  <c r="Z4551" i="2"/>
  <c r="Z4407" i="2"/>
  <c r="Z4263" i="2"/>
  <c r="Z4119" i="2"/>
  <c r="Z3975" i="2"/>
  <c r="Z3831" i="2"/>
  <c r="Z3687" i="2"/>
  <c r="Z3543" i="2"/>
  <c r="Z3233" i="2"/>
  <c r="Z2645" i="2"/>
  <c r="Z4634" i="2"/>
  <c r="Z4490" i="2"/>
  <c r="Z4346" i="2"/>
  <c r="Z4202" i="2"/>
  <c r="Z4058" i="2"/>
  <c r="Z3914" i="2"/>
  <c r="Z3770" i="2"/>
  <c r="Z3626" i="2"/>
  <c r="Z3479" i="2"/>
  <c r="Z2992" i="2"/>
  <c r="Z2284" i="2"/>
  <c r="Z4561" i="2"/>
  <c r="Z4417" i="2"/>
  <c r="Z4273" i="2"/>
  <c r="Z4129" i="2"/>
  <c r="Z3475" i="2"/>
  <c r="Z4720" i="2"/>
  <c r="Z5031" i="2"/>
  <c r="Z4403" i="2"/>
  <c r="Z4958" i="2"/>
  <c r="Z3970" i="2"/>
  <c r="Z4873" i="2"/>
  <c r="Z3425" i="2"/>
  <c r="Z4788" i="2"/>
  <c r="Z4713" i="2"/>
  <c r="Z4703" i="2"/>
  <c r="Z5050" i="2"/>
  <c r="Z4487" i="2"/>
  <c r="Z4461" i="2"/>
  <c r="Z4029" i="2"/>
  <c r="Z3597" i="2"/>
  <c r="Z2249" i="2"/>
  <c r="Z4424" i="2"/>
  <c r="Z4136" i="2"/>
  <c r="Z3848" i="2"/>
  <c r="Z3560" i="2"/>
  <c r="Z2728" i="2"/>
  <c r="Z4507" i="2"/>
  <c r="Z4219" i="2"/>
  <c r="Z3931" i="2"/>
  <c r="Z3763" i="2"/>
  <c r="Z3607" i="2"/>
  <c r="Z3447" i="2"/>
  <c r="Z2919" i="2"/>
  <c r="Z2165" i="2"/>
  <c r="Z4542" i="2"/>
  <c r="Z4398" i="2"/>
  <c r="Z4254" i="2"/>
  <c r="Z4110" i="2"/>
  <c r="Z3966" i="2"/>
  <c r="Z3822" i="2"/>
  <c r="Z3678" i="2"/>
  <c r="Z3534" i="2"/>
  <c r="Z3197" i="2"/>
  <c r="Z2596" i="2"/>
  <c r="Z4613" i="2"/>
  <c r="Z4469" i="2"/>
  <c r="Z4325" i="2"/>
  <c r="Z4181" i="2"/>
  <c r="Z4037" i="2"/>
  <c r="Z3893" i="2"/>
  <c r="Z3749" i="2"/>
  <c r="Z3605" i="2"/>
  <c r="Z3442" i="2"/>
  <c r="Z2908" i="2"/>
  <c r="Z2153" i="2"/>
  <c r="Z4312" i="2"/>
  <c r="Z4168" i="2"/>
  <c r="Z4024" i="2"/>
  <c r="Z3880" i="2"/>
  <c r="Z3736" i="2"/>
  <c r="Z3592" i="2"/>
  <c r="Z3406" i="2"/>
  <c r="Z2859" i="2"/>
  <c r="Z2080" i="2"/>
  <c r="Z4539" i="2"/>
  <c r="Z4395" i="2"/>
  <c r="Z4251" i="2"/>
  <c r="Z4107" i="2"/>
  <c r="Z3963" i="2"/>
  <c r="Z3819" i="2"/>
  <c r="Z3675" i="2"/>
  <c r="Z3531" i="2"/>
  <c r="Z3185" i="2"/>
  <c r="Z2573" i="2"/>
  <c r="Z4622" i="2"/>
  <c r="Z4478" i="2"/>
  <c r="Z4334" i="2"/>
  <c r="Z4190" i="2"/>
  <c r="Z4046" i="2"/>
  <c r="Z3902" i="2"/>
  <c r="Z3758" i="2"/>
  <c r="Z3614" i="2"/>
  <c r="Z3461" i="2"/>
  <c r="Z2944" i="2"/>
  <c r="Z2212" i="2"/>
  <c r="Z4549" i="2"/>
  <c r="Z4405" i="2"/>
  <c r="Z4261" i="2"/>
  <c r="Z4117" i="2"/>
  <c r="Z3973" i="2"/>
  <c r="Z3829" i="2"/>
  <c r="Z3685" i="2"/>
  <c r="Z3541" i="2"/>
  <c r="Z4809" i="2"/>
  <c r="Z4655" i="2"/>
  <c r="Z4971" i="2"/>
  <c r="Z4043" i="2"/>
  <c r="Z4898" i="2"/>
  <c r="Z3610" i="2"/>
  <c r="Z4813" i="2"/>
  <c r="Z5001" i="2"/>
  <c r="Z4728" i="2"/>
  <c r="Z5075" i="2"/>
  <c r="Z4588" i="2"/>
  <c r="Z4990" i="2"/>
  <c r="Z4162" i="2"/>
  <c r="Z4401" i="2"/>
  <c r="Z3969" i="2"/>
  <c r="Z3537" i="2"/>
  <c r="Z2177" i="2"/>
  <c r="Z4412" i="2"/>
  <c r="Z4124" i="2"/>
  <c r="Z3836" i="2"/>
  <c r="Z3548" i="2"/>
  <c r="Z2680" i="2"/>
  <c r="Z4495" i="2"/>
  <c r="Z4207" i="2"/>
  <c r="Z3919" i="2"/>
  <c r="Z3751" i="2"/>
  <c r="Z3595" i="2"/>
  <c r="Z3413" i="2"/>
  <c r="Z2871" i="2"/>
  <c r="Z2093" i="2"/>
  <c r="Z4530" i="2"/>
  <c r="Z4386" i="2"/>
  <c r="Z4242" i="2"/>
  <c r="Z4098" i="2"/>
  <c r="Z3954" i="2"/>
  <c r="Z3810" i="2"/>
  <c r="Z3666" i="2"/>
  <c r="Z3522" i="2"/>
  <c r="Z3149" i="2"/>
  <c r="Z2524" i="2"/>
  <c r="Z4601" i="2"/>
  <c r="Z4457" i="2"/>
  <c r="Z4313" i="2"/>
  <c r="Z4169" i="2"/>
  <c r="Z4025" i="2"/>
  <c r="Z3881" i="2"/>
  <c r="Z3737" i="2"/>
  <c r="Z3593" i="2"/>
  <c r="Z3411" i="2"/>
  <c r="Z2860" i="2"/>
  <c r="Z2081" i="2"/>
  <c r="Z4300" i="2"/>
  <c r="Z4156" i="2"/>
  <c r="Z4012" i="2"/>
  <c r="Z3868" i="2"/>
  <c r="Z3724" i="2"/>
  <c r="Z3580" i="2"/>
  <c r="Z3370" i="2"/>
  <c r="Z2811" i="2"/>
  <c r="Z2008" i="2"/>
  <c r="Z4527" i="2"/>
  <c r="Z4383" i="2"/>
  <c r="Z4239" i="2"/>
  <c r="Z4095" i="2"/>
  <c r="Z3951" i="2"/>
  <c r="Z3807" i="2"/>
  <c r="Z3663" i="2"/>
  <c r="Z3519" i="2"/>
  <c r="Z3137" i="2"/>
  <c r="Z2501" i="2"/>
  <c r="Z4610" i="2"/>
  <c r="Z4466" i="2"/>
  <c r="Z4322" i="2"/>
  <c r="Z4178" i="2"/>
  <c r="Z4034" i="2"/>
  <c r="Z3890" i="2"/>
  <c r="Z3746" i="2"/>
  <c r="Z3602" i="2"/>
  <c r="Z3435" i="2"/>
  <c r="Z2896" i="2"/>
  <c r="Z2140" i="2"/>
  <c r="Z4537" i="2"/>
  <c r="Z4393" i="2"/>
  <c r="Z4249" i="2"/>
  <c r="Z4105" i="2"/>
  <c r="Z3961" i="2"/>
  <c r="Z3817" i="2"/>
  <c r="Z3673" i="2"/>
  <c r="Z3529" i="2"/>
  <c r="Z3183" i="2"/>
  <c r="Z2561" i="2"/>
  <c r="Z4620" i="2"/>
  <c r="Z4476" i="2"/>
  <c r="Z4332" i="2"/>
  <c r="Z4188" i="2"/>
  <c r="Z4044" i="2"/>
  <c r="Z3900" i="2"/>
  <c r="Z3756" i="2"/>
  <c r="Z3612" i="2"/>
  <c r="Z3459" i="2"/>
  <c r="Z2933" i="2"/>
  <c r="Z2200" i="2"/>
  <c r="Z2583" i="2"/>
  <c r="Z2439" i="2"/>
  <c r="Z2295" i="2"/>
  <c r="Z2151" i="2"/>
  <c r="Z2007" i="2"/>
  <c r="Z3350" i="2"/>
  <c r="Z3206" i="2"/>
  <c r="Z3062" i="2"/>
  <c r="Z2918" i="2"/>
  <c r="Z2774" i="2"/>
  <c r="Z2630" i="2"/>
  <c r="Z2486" i="2"/>
  <c r="Z2342" i="2"/>
  <c r="Z2198" i="2"/>
  <c r="Z2054" i="2"/>
  <c r="Z3421" i="2"/>
  <c r="Z3277" i="2"/>
  <c r="Z3133" i="2"/>
  <c r="Z2989" i="2"/>
  <c r="Z2845" i="2"/>
  <c r="Z2701" i="2"/>
  <c r="Z2557" i="2"/>
  <c r="Z2413" i="2"/>
  <c r="Z2269" i="2"/>
  <c r="Z2125" i="2"/>
  <c r="Z1981" i="2"/>
  <c r="Z3360" i="2"/>
  <c r="Z3216" i="2"/>
  <c r="Z3072" i="2"/>
  <c r="Z2928" i="2"/>
  <c r="Z2784" i="2"/>
  <c r="Z2640" i="2"/>
  <c r="Z2496" i="2"/>
  <c r="Z2352" i="2"/>
  <c r="Z2208" i="2"/>
  <c r="Z2064" i="2"/>
  <c r="Z3371" i="2"/>
  <c r="Z3227" i="2"/>
  <c r="Z3083" i="2"/>
  <c r="Z2939" i="2"/>
  <c r="Z2795" i="2"/>
  <c r="Z2651" i="2"/>
  <c r="Z2507" i="2"/>
  <c r="Z2363" i="2"/>
  <c r="Z2219" i="2"/>
  <c r="Z2075" i="2"/>
  <c r="Z3286" i="2"/>
  <c r="Z3142" i="2"/>
  <c r="Z2998" i="2"/>
  <c r="Z2854" i="2"/>
  <c r="Z2710" i="2"/>
  <c r="Z2566" i="2"/>
  <c r="Z2422" i="2"/>
  <c r="Z2278" i="2"/>
  <c r="Z2134" i="2"/>
  <c r="Z1990" i="2"/>
  <c r="Z3357" i="2"/>
  <c r="Z3213" i="2"/>
  <c r="Z3069" i="2"/>
  <c r="Z5092" i="2"/>
  <c r="Z4607" i="2"/>
  <c r="Z4959" i="2"/>
  <c r="Z3971" i="2"/>
  <c r="Z4886" i="2"/>
  <c r="Z3538" i="2"/>
  <c r="Z4801" i="2"/>
  <c r="Z4893" i="2"/>
  <c r="Z4716" i="2"/>
  <c r="Z5063" i="2"/>
  <c r="Z4540" i="2"/>
  <c r="Z4978" i="2"/>
  <c r="Z4090" i="2"/>
  <c r="Z4389" i="2"/>
  <c r="Z3957" i="2"/>
  <c r="Z3525" i="2"/>
  <c r="Z2105" i="2"/>
  <c r="Z4400" i="2"/>
  <c r="Z4112" i="2"/>
  <c r="Z3824" i="2"/>
  <c r="Z3536" i="2"/>
  <c r="Z2608" i="2"/>
  <c r="Z4483" i="2"/>
  <c r="Z4195" i="2"/>
  <c r="Z3907" i="2"/>
  <c r="Z3727" i="2"/>
  <c r="Z3583" i="2"/>
  <c r="Z3377" i="2"/>
  <c r="Z2823" i="2"/>
  <c r="Z2021" i="2"/>
  <c r="Z4518" i="2"/>
  <c r="Z4374" i="2"/>
  <c r="Z4230" i="2"/>
  <c r="Z4086" i="2"/>
  <c r="Z3942" i="2"/>
  <c r="Z3798" i="2"/>
  <c r="Z3654" i="2"/>
  <c r="Z3510" i="2"/>
  <c r="Z3101" i="2"/>
  <c r="Z2452" i="2"/>
  <c r="Z4589" i="2"/>
  <c r="Z4445" i="2"/>
  <c r="Z4301" i="2"/>
  <c r="Z4157" i="2"/>
  <c r="Z4013" i="2"/>
  <c r="Z3869" i="2"/>
  <c r="Z3725" i="2"/>
  <c r="Z3581" i="2"/>
  <c r="Z3375" i="2"/>
  <c r="Z2812" i="2"/>
  <c r="Z2009" i="2"/>
  <c r="Z4288" i="2"/>
  <c r="Z4144" i="2"/>
  <c r="Z4000" i="2"/>
  <c r="Z3856" i="2"/>
  <c r="Z3712" i="2"/>
  <c r="Z3568" i="2"/>
  <c r="Z3334" i="2"/>
  <c r="Z2763" i="2"/>
  <c r="Z4659" i="2"/>
  <c r="Z4515" i="2"/>
  <c r="Z4371" i="2"/>
  <c r="Z4227" i="2"/>
  <c r="Z4083" i="2"/>
  <c r="Z3939" i="2"/>
  <c r="Z3795" i="2"/>
  <c r="Z3651" i="2"/>
  <c r="Z3507" i="2"/>
  <c r="Z3089" i="2"/>
  <c r="Z2429" i="2"/>
  <c r="Z4598" i="2"/>
  <c r="Z4454" i="2"/>
  <c r="Z4310" i="2"/>
  <c r="Z4166" i="2"/>
  <c r="Z4022" i="2"/>
  <c r="Z3878" i="2"/>
  <c r="Z3734" i="2"/>
  <c r="Z3590" i="2"/>
  <c r="Z3400" i="2"/>
  <c r="Z2848" i="2"/>
  <c r="Z2068" i="2"/>
  <c r="Z4525" i="2"/>
  <c r="Z4381" i="2"/>
  <c r="Z4237" i="2"/>
  <c r="Z4093" i="2"/>
  <c r="Z3949" i="2"/>
  <c r="Z3805" i="2"/>
  <c r="Z3661" i="2"/>
  <c r="Z3517" i="2"/>
  <c r="Z3135" i="2"/>
  <c r="Z2489" i="2"/>
  <c r="Z4608" i="2"/>
  <c r="Z4464" i="2"/>
  <c r="Z4320" i="2"/>
  <c r="Z4176" i="2"/>
  <c r="Z4032" i="2"/>
  <c r="Z3888" i="2"/>
  <c r="Z3744" i="2"/>
  <c r="Z3600" i="2"/>
  <c r="Z3430" i="2"/>
  <c r="Z2885" i="2"/>
  <c r="Z2128" i="2"/>
  <c r="Z2571" i="2"/>
  <c r="Z2427" i="2"/>
  <c r="Z2283" i="2"/>
  <c r="Z2139" i="2"/>
  <c r="Z1995" i="2"/>
  <c r="Z3338" i="2"/>
  <c r="Z3194" i="2"/>
  <c r="Z3050" i="2"/>
  <c r="Z2906" i="2"/>
  <c r="Z2762" i="2"/>
  <c r="Z2618" i="2"/>
  <c r="Z2474" i="2"/>
  <c r="Z2330" i="2"/>
  <c r="Z2186" i="2"/>
  <c r="Z2042" i="2"/>
  <c r="Z3409" i="2"/>
  <c r="Z3265" i="2"/>
  <c r="Z3121" i="2"/>
  <c r="Z2977" i="2"/>
  <c r="Z2833" i="2"/>
  <c r="Z2689" i="2"/>
  <c r="Z2545" i="2"/>
  <c r="Z2401" i="2"/>
  <c r="Z2257" i="2"/>
  <c r="Z2113" i="2"/>
  <c r="Z3492" i="2"/>
  <c r="Z3348" i="2"/>
  <c r="Z3204" i="2"/>
  <c r="Z3060" i="2"/>
  <c r="Z2916" i="2"/>
  <c r="Z2772" i="2"/>
  <c r="Z2628" i="2"/>
  <c r="Z2484" i="2"/>
  <c r="Z2340" i="2"/>
  <c r="Z2196" i="2"/>
  <c r="Z2052" i="2"/>
  <c r="Z3359" i="2"/>
  <c r="Z3215" i="2"/>
  <c r="Z3071" i="2"/>
  <c r="Z2927" i="2"/>
  <c r="Z2783" i="2"/>
  <c r="Z2639" i="2"/>
  <c r="Z2495" i="2"/>
  <c r="Z2351" i="2"/>
  <c r="Z2207" i="2"/>
  <c r="Z2063" i="2"/>
  <c r="Z3274" i="2"/>
  <c r="Z3130" i="2"/>
  <c r="Z2986" i="2"/>
  <c r="Z2842" i="2"/>
  <c r="Z2698" i="2"/>
  <c r="Z2554" i="2"/>
  <c r="Z2410" i="2"/>
  <c r="Z2266" i="2"/>
  <c r="Z2122" i="2"/>
  <c r="Z1978" i="2"/>
  <c r="Z3345" i="2"/>
  <c r="Z3201" i="2"/>
  <c r="Z3057" i="2"/>
  <c r="Z5020" i="2"/>
  <c r="Z4342" i="2"/>
  <c r="Z4899" i="2"/>
  <c r="Z3611" i="2"/>
  <c r="Z4826" i="2"/>
  <c r="Z2188" i="2"/>
  <c r="Z4741" i="2"/>
  <c r="Z5088" i="2"/>
  <c r="Z4642" i="2"/>
  <c r="Z5003" i="2"/>
  <c r="Z4235" i="2"/>
  <c r="Z4918" i="2"/>
  <c r="Z3730" i="2"/>
  <c r="Z4329" i="2"/>
  <c r="Z3897" i="2"/>
  <c r="Z3449" i="2"/>
  <c r="Z4640" i="2"/>
  <c r="Z4352" i="2"/>
  <c r="Z4064" i="2"/>
  <c r="Z3776" i="2"/>
  <c r="Z3487" i="2"/>
  <c r="Z2320" i="2"/>
  <c r="Z4435" i="2"/>
  <c r="Z4147" i="2"/>
  <c r="Z3895" i="2"/>
  <c r="Z3715" i="2"/>
  <c r="Z3571" i="2"/>
  <c r="Z3341" i="2"/>
  <c r="Z2775" i="2"/>
  <c r="Z4650" i="2"/>
  <c r="Z4506" i="2"/>
  <c r="Z4362" i="2"/>
  <c r="Z4218" i="2"/>
  <c r="Z4074" i="2"/>
  <c r="Z3930" i="2"/>
  <c r="Z3786" i="2"/>
  <c r="Z3642" i="2"/>
  <c r="Z3498" i="2"/>
  <c r="Z3053" i="2"/>
  <c r="Z2380" i="2"/>
  <c r="Z4577" i="2"/>
  <c r="Z4433" i="2"/>
  <c r="Z4289" i="2"/>
  <c r="Z4145" i="2"/>
  <c r="Z4001" i="2"/>
  <c r="Z3857" i="2"/>
  <c r="Z3713" i="2"/>
  <c r="Z3569" i="2"/>
  <c r="Z3339" i="2"/>
  <c r="Z2764" i="2"/>
  <c r="Z4420" i="2"/>
  <c r="Z4276" i="2"/>
  <c r="Z4132" i="2"/>
  <c r="Z3988" i="2"/>
  <c r="Z3844" i="2"/>
  <c r="Z3700" i="2"/>
  <c r="Z3556" i="2"/>
  <c r="Z3291" i="2"/>
  <c r="Z2715" i="2"/>
  <c r="Z4647" i="2"/>
  <c r="Z4503" i="2"/>
  <c r="Z4359" i="2"/>
  <c r="Z4215" i="2"/>
  <c r="Z4071" i="2"/>
  <c r="Z3927" i="2"/>
  <c r="Z3783" i="2"/>
  <c r="Z3639" i="2"/>
  <c r="Z3495" i="2"/>
  <c r="Z3041" i="2"/>
  <c r="Z2357" i="2"/>
  <c r="Z4586" i="2"/>
  <c r="Z4442" i="2"/>
  <c r="Z4298" i="2"/>
  <c r="Z4154" i="2"/>
  <c r="Z4010" i="2"/>
  <c r="Z3866" i="2"/>
  <c r="Z3722" i="2"/>
  <c r="Z3578" i="2"/>
  <c r="Z3364" i="2"/>
  <c r="Z2800" i="2"/>
  <c r="Z1996" i="2"/>
  <c r="Z4513" i="2"/>
  <c r="Z4369" i="2"/>
  <c r="Z4225" i="2"/>
  <c r="Z4081" i="2"/>
  <c r="Z3937" i="2"/>
  <c r="Z3793" i="2"/>
  <c r="Z3649" i="2"/>
  <c r="Z3505" i="2"/>
  <c r="Z3087" i="2"/>
  <c r="Z2417" i="2"/>
  <c r="Z4596" i="2"/>
  <c r="Z4452" i="2"/>
  <c r="Z4308" i="2"/>
  <c r="Z4164" i="2"/>
  <c r="Z4020" i="2"/>
  <c r="Z3876" i="2"/>
  <c r="Z3732" i="2"/>
  <c r="Z3588" i="2"/>
  <c r="Z3394" i="2"/>
  <c r="Z2837" i="2"/>
  <c r="Z2056" i="2"/>
  <c r="Z2559" i="2"/>
  <c r="Z2415" i="2"/>
  <c r="Z2271" i="2"/>
  <c r="Z2127" i="2"/>
  <c r="Z1983" i="2"/>
  <c r="Z3326" i="2"/>
  <c r="Z3182" i="2"/>
  <c r="Z3038" i="2"/>
  <c r="Z2894" i="2"/>
  <c r="Z2750" i="2"/>
  <c r="Z2606" i="2"/>
  <c r="Z2462" i="2"/>
  <c r="Z2318" i="2"/>
  <c r="Z2174" i="2"/>
  <c r="Z2030" i="2"/>
  <c r="Z3397" i="2"/>
  <c r="Z3253" i="2"/>
  <c r="Z3109" i="2"/>
  <c r="Z2965" i="2"/>
  <c r="Z2821" i="2"/>
  <c r="Z2677" i="2"/>
  <c r="Z2533" i="2"/>
  <c r="Z2389" i="2"/>
  <c r="Z2245" i="2"/>
  <c r="Z2101" i="2"/>
  <c r="Z3480" i="2"/>
  <c r="Z3336" i="2"/>
  <c r="Z3192" i="2"/>
  <c r="Z3048" i="2"/>
  <c r="Z2904" i="2"/>
  <c r="Z2760" i="2"/>
  <c r="Z2616" i="2"/>
  <c r="Z2472" i="2"/>
  <c r="Z2328" i="2"/>
  <c r="Z2184" i="2"/>
  <c r="Z2040" i="2"/>
  <c r="Z3347" i="2"/>
  <c r="Z3203" i="2"/>
  <c r="Z3059" i="2"/>
  <c r="Z2915" i="2"/>
  <c r="Z2771" i="2"/>
  <c r="Z2627" i="2"/>
  <c r="Z2483" i="2"/>
  <c r="Z2339" i="2"/>
  <c r="Z2195" i="2"/>
  <c r="Z2051" i="2"/>
  <c r="Z3262" i="2"/>
  <c r="Z3118" i="2"/>
  <c r="Z2974" i="2"/>
  <c r="Z2830" i="2"/>
  <c r="Z2686" i="2"/>
  <c r="Z2542" i="2"/>
  <c r="Z2398" i="2"/>
  <c r="Z2254" i="2"/>
  <c r="Z2110" i="2"/>
  <c r="Z3477" i="2"/>
  <c r="Z3333" i="2"/>
  <c r="Z3189" i="2"/>
  <c r="Z5008" i="2"/>
  <c r="Z4270" i="2"/>
  <c r="Z4887" i="2"/>
  <c r="Z3539" i="2"/>
  <c r="Z4814" i="2"/>
  <c r="Z5013" i="2"/>
  <c r="Z4729" i="2"/>
  <c r="Z5076" i="2"/>
  <c r="Z4594" i="2"/>
  <c r="Z4991" i="2"/>
  <c r="Z4163" i="2"/>
  <c r="Z4906" i="2"/>
  <c r="Z3658" i="2"/>
  <c r="Z4317" i="2"/>
  <c r="Z3885" i="2"/>
  <c r="Z3423" i="2"/>
  <c r="Z4628" i="2"/>
  <c r="Z4340" i="2"/>
  <c r="Z4052" i="2"/>
  <c r="Z3764" i="2"/>
  <c r="Z3471" i="2"/>
  <c r="Z2248" i="2"/>
  <c r="Z4423" i="2"/>
  <c r="Z4135" i="2"/>
  <c r="Z3859" i="2"/>
  <c r="Z3703" i="2"/>
  <c r="Z3559" i="2"/>
  <c r="Z3303" i="2"/>
  <c r="Z2727" i="2"/>
  <c r="Z4638" i="2"/>
  <c r="Z4494" i="2"/>
  <c r="Z4350" i="2"/>
  <c r="Z4206" i="2"/>
  <c r="Z4062" i="2"/>
  <c r="Z3918" i="2"/>
  <c r="Z3774" i="2"/>
  <c r="Z3630" i="2"/>
  <c r="Z3485" i="2"/>
  <c r="Z3005" i="2"/>
  <c r="Z2308" i="2"/>
  <c r="Z4565" i="2"/>
  <c r="Z4421" i="2"/>
  <c r="Z4277" i="2"/>
  <c r="Z4133" i="2"/>
  <c r="Z3989" i="2"/>
  <c r="Z3845" i="2"/>
  <c r="Z3701" i="2"/>
  <c r="Z3557" i="2"/>
  <c r="Z3292" i="2"/>
  <c r="Z2716" i="2"/>
  <c r="Z4408" i="2"/>
  <c r="Z4264" i="2"/>
  <c r="Z4120" i="2"/>
  <c r="Z3976" i="2"/>
  <c r="Z3832" i="2"/>
  <c r="Z3688" i="2"/>
  <c r="Z3544" i="2"/>
  <c r="Z3243" i="2"/>
  <c r="Z2656" i="2"/>
  <c r="Z4635" i="2"/>
  <c r="Z4491" i="2"/>
  <c r="Z4347" i="2"/>
  <c r="Z4203" i="2"/>
  <c r="Z4059" i="2"/>
  <c r="Z3915" i="2"/>
  <c r="Z3771" i="2"/>
  <c r="Z3627" i="2"/>
  <c r="Z3482" i="2"/>
  <c r="Z2993" i="2"/>
  <c r="Z2285" i="2"/>
  <c r="Z4574" i="2"/>
  <c r="Z4430" i="2"/>
  <c r="Z4286" i="2"/>
  <c r="Z4142" i="2"/>
  <c r="Z3998" i="2"/>
  <c r="Z3854" i="2"/>
  <c r="Z3710" i="2"/>
  <c r="Z3566" i="2"/>
  <c r="Z3328" i="2"/>
  <c r="Z2752" i="2"/>
  <c r="Z4645" i="2"/>
  <c r="Z4501" i="2"/>
  <c r="Z4357" i="2"/>
  <c r="Z4213" i="2"/>
  <c r="Z4069" i="2"/>
  <c r="Z3925" i="2"/>
  <c r="Z3781" i="2"/>
  <c r="Z3637" i="2"/>
  <c r="Z3493" i="2"/>
  <c r="Z3039" i="2"/>
  <c r="Z2345" i="2"/>
  <c r="Z4584" i="2"/>
  <c r="Z4440" i="2"/>
  <c r="Z4296" i="2"/>
  <c r="Z4152" i="2"/>
  <c r="Z4008" i="2"/>
  <c r="Z3864" i="2"/>
  <c r="Z3720" i="2"/>
  <c r="Z3576" i="2"/>
  <c r="Z3358" i="2"/>
  <c r="Z2789" i="2"/>
  <c r="Z1984" i="2"/>
  <c r="Z2547" i="2"/>
  <c r="Z2403" i="2"/>
  <c r="Z2259" i="2"/>
  <c r="Z2115" i="2"/>
  <c r="Z3458" i="2"/>
  <c r="Z3314" i="2"/>
  <c r="Z3170" i="2"/>
  <c r="Z3026" i="2"/>
  <c r="Z2882" i="2"/>
  <c r="Z2738" i="2"/>
  <c r="Z2594" i="2"/>
  <c r="Z2450" i="2"/>
  <c r="Z2306" i="2"/>
  <c r="Z2162" i="2"/>
  <c r="Z2018" i="2"/>
  <c r="Z3385" i="2"/>
  <c r="Z3241" i="2"/>
  <c r="Z3097" i="2"/>
  <c r="Z2953" i="2"/>
  <c r="Z2809" i="2"/>
  <c r="Z2665" i="2"/>
  <c r="Z2521" i="2"/>
  <c r="Z2377" i="2"/>
  <c r="Z2233" i="2"/>
  <c r="Z2089" i="2"/>
  <c r="Z3468" i="2"/>
  <c r="Z3324" i="2"/>
  <c r="Z3180" i="2"/>
  <c r="Z3036" i="2"/>
  <c r="Z2892" i="2"/>
  <c r="Z4948" i="2"/>
  <c r="Z3910" i="2"/>
  <c r="Z4827" i="2"/>
  <c r="Z2189" i="2"/>
  <c r="Z4754" i="2"/>
  <c r="Z4988" i="2"/>
  <c r="Z4669" i="2"/>
  <c r="Z5016" i="2"/>
  <c r="Z4318" i="2"/>
  <c r="Z4931" i="2"/>
  <c r="Z3803" i="2"/>
  <c r="Z4846" i="2"/>
  <c r="Z2835" i="2"/>
  <c r="Z4257" i="2"/>
  <c r="Z3825" i="2"/>
  <c r="Z3209" i="2"/>
  <c r="Z4616" i="2"/>
  <c r="Z4328" i="2"/>
  <c r="Z4040" i="2"/>
  <c r="Z3752" i="2"/>
  <c r="Z3448" i="2"/>
  <c r="Z2176" i="2"/>
  <c r="Z4411" i="2"/>
  <c r="Z4123" i="2"/>
  <c r="Z3847" i="2"/>
  <c r="Z3691" i="2"/>
  <c r="Z3547" i="2"/>
  <c r="Z3255" i="2"/>
  <c r="Z2669" i="2"/>
  <c r="Z4626" i="2"/>
  <c r="Z4482" i="2"/>
  <c r="Z4338" i="2"/>
  <c r="Z4194" i="2"/>
  <c r="Z4050" i="2"/>
  <c r="Z3906" i="2"/>
  <c r="Z3762" i="2"/>
  <c r="Z3618" i="2"/>
  <c r="Z3467" i="2"/>
  <c r="Z2957" i="2"/>
  <c r="Z2236" i="2"/>
  <c r="Z4553" i="2"/>
  <c r="Z4409" i="2"/>
  <c r="Z4265" i="2"/>
  <c r="Z4121" i="2"/>
  <c r="Z3977" i="2"/>
  <c r="Z3833" i="2"/>
  <c r="Z3689" i="2"/>
  <c r="Z3545" i="2"/>
  <c r="Z3244" i="2"/>
  <c r="Z2657" i="2"/>
  <c r="Z4396" i="2"/>
  <c r="Z4252" i="2"/>
  <c r="Z4108" i="2"/>
  <c r="Z3964" i="2"/>
  <c r="Z3820" i="2"/>
  <c r="Z3676" i="2"/>
  <c r="Z3532" i="2"/>
  <c r="Z3195" i="2"/>
  <c r="Z2584" i="2"/>
  <c r="Z4623" i="2"/>
  <c r="Z4479" i="2"/>
  <c r="Z4335" i="2"/>
  <c r="Z4191" i="2"/>
  <c r="Z4047" i="2"/>
  <c r="Z3903" i="2"/>
  <c r="Z3759" i="2"/>
  <c r="Z3615" i="2"/>
  <c r="Z3463" i="2"/>
  <c r="Z2945" i="2"/>
  <c r="Z2213" i="2"/>
  <c r="Z4562" i="2"/>
  <c r="Z4418" i="2"/>
  <c r="Z4274" i="2"/>
  <c r="Z4130" i="2"/>
  <c r="Z3986" i="2"/>
  <c r="Z3842" i="2"/>
  <c r="Z3698" i="2"/>
  <c r="Z3554" i="2"/>
  <c r="Z3280" i="2"/>
  <c r="Z2704" i="2"/>
  <c r="Z4633" i="2"/>
  <c r="Z4489" i="2"/>
  <c r="Z4345" i="2"/>
  <c r="Z4201" i="2"/>
  <c r="Z4057" i="2"/>
  <c r="Z3913" i="2"/>
  <c r="Z3769" i="2"/>
  <c r="Z3625" i="2"/>
  <c r="Z4936" i="2"/>
  <c r="Z3838" i="2"/>
  <c r="Z4815" i="2"/>
  <c r="Z5061" i="2"/>
  <c r="Z4742" i="2"/>
  <c r="Z5089" i="2"/>
  <c r="Z4643" i="2"/>
  <c r="Z5004" i="2"/>
  <c r="Z4246" i="2"/>
  <c r="Z4919" i="2"/>
  <c r="Z3731" i="2"/>
  <c r="Z4834" i="2"/>
  <c r="Z2476" i="2"/>
  <c r="Z4245" i="2"/>
  <c r="Z3813" i="2"/>
  <c r="Z3161" i="2"/>
  <c r="Z4568" i="2"/>
  <c r="Z4280" i="2"/>
  <c r="Z3992" i="2"/>
  <c r="Z3704" i="2"/>
  <c r="Z3304" i="2"/>
  <c r="Z4651" i="2"/>
  <c r="Z4363" i="2"/>
  <c r="Z4075" i="2"/>
  <c r="Z3835" i="2"/>
  <c r="Z3679" i="2"/>
  <c r="Z3535" i="2"/>
  <c r="Z3207" i="2"/>
  <c r="Z2597" i="2"/>
  <c r="Z4614" i="2"/>
  <c r="Z4470" i="2"/>
  <c r="Z4326" i="2"/>
  <c r="Z4182" i="2"/>
  <c r="Z4038" i="2"/>
  <c r="Z3894" i="2"/>
  <c r="Z3750" i="2"/>
  <c r="Z3606" i="2"/>
  <c r="Z3443" i="2"/>
  <c r="Z2909" i="2"/>
  <c r="Z2164" i="2"/>
  <c r="Z4541" i="2"/>
  <c r="Z4397" i="2"/>
  <c r="Z4253" i="2"/>
  <c r="Z4109" i="2"/>
  <c r="Z3965" i="2"/>
  <c r="Z3821" i="2"/>
  <c r="Z3677" i="2"/>
  <c r="Z3533" i="2"/>
  <c r="Z3196" i="2"/>
  <c r="Z2585" i="2"/>
  <c r="Z4384" i="2"/>
  <c r="Z4240" i="2"/>
  <c r="Z4096" i="2"/>
  <c r="Z3952" i="2"/>
  <c r="Z3808" i="2"/>
  <c r="Z3664" i="2"/>
  <c r="Z3520" i="2"/>
  <c r="Z3147" i="2"/>
  <c r="Z2512" i="2"/>
  <c r="Z4611" i="2"/>
  <c r="Z4467" i="2"/>
  <c r="Z4323" i="2"/>
  <c r="Z4179" i="2"/>
  <c r="Z4035" i="2"/>
  <c r="Z3891" i="2"/>
  <c r="Z3747" i="2"/>
  <c r="Z3603" i="2"/>
  <c r="Z3436" i="2"/>
  <c r="Z2897" i="2"/>
  <c r="Z2141" i="2"/>
  <c r="Z4550" i="2"/>
  <c r="Z4406" i="2"/>
  <c r="Z4262" i="2"/>
  <c r="Z4118" i="2"/>
  <c r="Z3974" i="2"/>
  <c r="Z3830" i="2"/>
  <c r="Z3686" i="2"/>
  <c r="Z3542" i="2"/>
  <c r="Z3232" i="2"/>
  <c r="Z2644" i="2"/>
  <c r="Z4621" i="2"/>
  <c r="Z4477" i="2"/>
  <c r="Z4333" i="2"/>
  <c r="Z4189" i="2"/>
  <c r="Z4045" i="2"/>
  <c r="Z3901" i="2"/>
  <c r="Z3757" i="2"/>
  <c r="Z4876" i="2"/>
  <c r="Z3473" i="2"/>
  <c r="Z4755" i="2"/>
  <c r="Z3863" i="2"/>
  <c r="Z4682" i="2"/>
  <c r="Z5029" i="2"/>
  <c r="Z4391" i="2"/>
  <c r="Z4944" i="2"/>
  <c r="Z3886" i="2"/>
  <c r="Z4859" i="2"/>
  <c r="Z3124" i="2"/>
  <c r="Z4774" i="2"/>
  <c r="Z4617" i="2"/>
  <c r="Z4185" i="2"/>
  <c r="Z3753" i="2"/>
  <c r="Z2921" i="2"/>
  <c r="Z4556" i="2"/>
  <c r="Z4268" i="2"/>
  <c r="Z3980" i="2"/>
  <c r="Z3692" i="2"/>
  <c r="Z3256" i="2"/>
  <c r="Z4639" i="2"/>
  <c r="Z4351" i="2"/>
  <c r="Z4063" i="2"/>
  <c r="Z3823" i="2"/>
  <c r="Z3667" i="2"/>
  <c r="Z3523" i="2"/>
  <c r="Z3159" i="2"/>
  <c r="Z2525" i="2"/>
  <c r="Z4602" i="2"/>
  <c r="Z4458" i="2"/>
  <c r="Z4314" i="2"/>
  <c r="Z4170" i="2"/>
  <c r="Z4026" i="2"/>
  <c r="Z3882" i="2"/>
  <c r="Z3738" i="2"/>
  <c r="Z3594" i="2"/>
  <c r="Z3412" i="2"/>
  <c r="Z2861" i="2"/>
  <c r="Z2092" i="2"/>
  <c r="Z4529" i="2"/>
  <c r="Z4385" i="2"/>
  <c r="Z4241" i="2"/>
  <c r="Z4097" i="2"/>
  <c r="Z3953" i="2"/>
  <c r="Z3809" i="2"/>
  <c r="Z3665" i="2"/>
  <c r="Z3521" i="2"/>
  <c r="Z3148" i="2"/>
  <c r="Z2513" i="2"/>
  <c r="Z4372" i="2"/>
  <c r="Z4228" i="2"/>
  <c r="Z4084" i="2"/>
  <c r="Z3940" i="2"/>
  <c r="Z3796" i="2"/>
  <c r="Z3652" i="2"/>
  <c r="Z3508" i="2"/>
  <c r="Z3099" i="2"/>
  <c r="Z2440" i="2"/>
  <c r="Z4599" i="2"/>
  <c r="Z4455" i="2"/>
  <c r="Z4311" i="2"/>
  <c r="Z4167" i="2"/>
  <c r="Z4023" i="2"/>
  <c r="Z3879" i="2"/>
  <c r="Z3735" i="2"/>
  <c r="Z3591" i="2"/>
  <c r="Z3401" i="2"/>
  <c r="Z2849" i="2"/>
  <c r="Z2069" i="2"/>
  <c r="Z4538" i="2"/>
  <c r="Z4394" i="2"/>
  <c r="Z4250" i="2"/>
  <c r="Z4106" i="2"/>
  <c r="Z3962" i="2"/>
  <c r="Z3818" i="2"/>
  <c r="Z3674" i="2"/>
  <c r="Z3530" i="2"/>
  <c r="Z3184" i="2"/>
  <c r="Z2572" i="2"/>
  <c r="Z4609" i="2"/>
  <c r="Z4465" i="2"/>
  <c r="Z4321" i="2"/>
  <c r="Z4177" i="2"/>
  <c r="Z4033" i="2"/>
  <c r="Z3889" i="2"/>
  <c r="Z3745" i="2"/>
  <c r="Z3601" i="2"/>
  <c r="Z3431" i="2"/>
  <c r="Z2895" i="2"/>
  <c r="Z2129" i="2"/>
  <c r="Z4548" i="2"/>
  <c r="Z4404" i="2"/>
  <c r="Z4260" i="2"/>
  <c r="Z4116" i="2"/>
  <c r="Z3972" i="2"/>
  <c r="Z3828" i="2"/>
  <c r="Z3684" i="2"/>
  <c r="Z3540" i="2"/>
  <c r="Z3221" i="2"/>
  <c r="Z2632" i="2"/>
  <c r="Z2655" i="2"/>
  <c r="Z2511" i="2"/>
  <c r="Z2367" i="2"/>
  <c r="Z2223" i="2"/>
  <c r="Z2079" i="2"/>
  <c r="Z3422" i="2"/>
  <c r="Z3278" i="2"/>
  <c r="Z3134" i="2"/>
  <c r="Z2990" i="2"/>
  <c r="Z2846" i="2"/>
  <c r="Z2702" i="2"/>
  <c r="Z2558" i="2"/>
  <c r="Z2414" i="2"/>
  <c r="Z2270" i="2"/>
  <c r="Z2126" i="2"/>
  <c r="Z1982" i="2"/>
  <c r="Z3349" i="2"/>
  <c r="Z3205" i="2"/>
  <c r="Z3061" i="2"/>
  <c r="Z2917" i="2"/>
  <c r="Z2773" i="2"/>
  <c r="Z2629" i="2"/>
  <c r="Z2485" i="2"/>
  <c r="Z2341" i="2"/>
  <c r="Z2197" i="2"/>
  <c r="Z2053" i="2"/>
  <c r="Z3432" i="2"/>
  <c r="Z3288" i="2"/>
  <c r="Z3144" i="2"/>
  <c r="Z3000" i="2"/>
  <c r="Z2856" i="2"/>
  <c r="Z2712" i="2"/>
  <c r="Z2568" i="2"/>
  <c r="Z2424" i="2"/>
  <c r="Z2280" i="2"/>
  <c r="Z2136" i="2"/>
  <c r="Z1992" i="2"/>
  <c r="Z3299" i="2"/>
  <c r="Z3155" i="2"/>
  <c r="Z3011" i="2"/>
  <c r="Z2867" i="2"/>
  <c r="Z2723" i="2"/>
  <c r="Z2579" i="2"/>
  <c r="Z2435" i="2"/>
  <c r="Z2291" i="2"/>
  <c r="Z2147" i="2"/>
  <c r="Z2003" i="2"/>
  <c r="Z3214" i="2"/>
  <c r="Z3070" i="2"/>
  <c r="Z2926" i="2"/>
  <c r="Z2782" i="2"/>
  <c r="Z2638" i="2"/>
  <c r="Z2494" i="2"/>
  <c r="Z2350" i="2"/>
  <c r="Z2206" i="2"/>
  <c r="Z2062" i="2"/>
  <c r="Z3429" i="2"/>
  <c r="Z3285" i="2"/>
  <c r="Z3141" i="2"/>
  <c r="Z4864" i="2"/>
  <c r="Z3267" i="2"/>
  <c r="Z4743" i="2"/>
  <c r="Z5024" i="2"/>
  <c r="Z4670" i="2"/>
  <c r="Z5017" i="2"/>
  <c r="Z4319" i="2"/>
  <c r="Z4932" i="2"/>
  <c r="Z3814" i="2"/>
  <c r="Z4847" i="2"/>
  <c r="Z2836" i="2"/>
  <c r="Z4762" i="2"/>
  <c r="Z4605" i="2"/>
  <c r="Z4173" i="2"/>
  <c r="Z3741" i="2"/>
  <c r="Z2873" i="2"/>
  <c r="Z4544" i="2"/>
  <c r="Z4256" i="2"/>
  <c r="Z3968" i="2"/>
  <c r="Z3680" i="2"/>
  <c r="Z3208" i="2"/>
  <c r="Z4627" i="2"/>
  <c r="Z4339" i="2"/>
  <c r="Z4051" i="2"/>
  <c r="Z3811" i="2"/>
  <c r="Z3655" i="2"/>
  <c r="Z3511" i="2"/>
  <c r="Z3111" i="2"/>
  <c r="Z2453" i="2"/>
  <c r="Z4590" i="2"/>
  <c r="Z4446" i="2"/>
  <c r="Z4302" i="2"/>
  <c r="Z4158" i="2"/>
  <c r="Z4014" i="2"/>
  <c r="Z3870" i="2"/>
  <c r="Z3726" i="2"/>
  <c r="Z3582" i="2"/>
  <c r="Z3376" i="2"/>
  <c r="Z2813" i="2"/>
  <c r="Z2020" i="2"/>
  <c r="Z4517" i="2"/>
  <c r="Z4373" i="2"/>
  <c r="Z4229" i="2"/>
  <c r="Z4085" i="2"/>
  <c r="Z3941" i="2"/>
  <c r="Z3797" i="2"/>
  <c r="Z3653" i="2"/>
  <c r="Z3509" i="2"/>
  <c r="Z3100" i="2"/>
  <c r="Z2441" i="2"/>
  <c r="Z4360" i="2"/>
  <c r="Z4216" i="2"/>
  <c r="Z4072" i="2"/>
  <c r="Z3928" i="2"/>
  <c r="Z3784" i="2"/>
  <c r="Z3640" i="2"/>
  <c r="Z3496" i="2"/>
  <c r="Z3051" i="2"/>
  <c r="Z2368" i="2"/>
  <c r="Z4587" i="2"/>
  <c r="Z4443" i="2"/>
  <c r="Z4299" i="2"/>
  <c r="Z4155" i="2"/>
  <c r="Z4011" i="2"/>
  <c r="Z3867" i="2"/>
  <c r="Z3723" i="2"/>
  <c r="Z3579" i="2"/>
  <c r="Z3365" i="2"/>
  <c r="Z2801" i="2"/>
  <c r="Z1997" i="2"/>
  <c r="Z4526" i="2"/>
  <c r="Z4382" i="2"/>
  <c r="Z4238" i="2"/>
  <c r="Z4094" i="2"/>
  <c r="Z3950" i="2"/>
  <c r="Z3806" i="2"/>
  <c r="Z3662" i="2"/>
  <c r="Z3518" i="2"/>
  <c r="Z3136" i="2"/>
  <c r="Z2500" i="2"/>
  <c r="Z4597" i="2"/>
  <c r="Z4453" i="2"/>
  <c r="Z4309" i="2"/>
  <c r="Z4165" i="2"/>
  <c r="Z4021" i="2"/>
  <c r="Z3877" i="2"/>
  <c r="Z3733" i="2"/>
  <c r="Z3589" i="2"/>
  <c r="Z3399" i="2"/>
  <c r="Z2847" i="2"/>
  <c r="Z2057" i="2"/>
  <c r="Z4536" i="2"/>
  <c r="Z4392" i="2"/>
  <c r="Z4248" i="2"/>
  <c r="Z4104" i="2"/>
  <c r="Z3960" i="2"/>
  <c r="Z3816" i="2"/>
  <c r="Z3672" i="2"/>
  <c r="Z3528" i="2"/>
  <c r="Z3173" i="2"/>
  <c r="Z2560" i="2"/>
  <c r="Z2643" i="2"/>
  <c r="Z2499" i="2"/>
  <c r="Z2355" i="2"/>
  <c r="Z2211" i="2"/>
  <c r="Z2067" i="2"/>
  <c r="Z3410" i="2"/>
  <c r="Z3266" i="2"/>
  <c r="Z3122" i="2"/>
  <c r="Z2978" i="2"/>
  <c r="Z2834" i="2"/>
  <c r="Z2690" i="2"/>
  <c r="Z2546" i="2"/>
  <c r="Z2402" i="2"/>
  <c r="Z2258" i="2"/>
  <c r="Z2114" i="2"/>
  <c r="Z3481" i="2"/>
  <c r="Z3337" i="2"/>
  <c r="Z3193" i="2"/>
  <c r="Z3049" i="2"/>
  <c r="Z2905" i="2"/>
  <c r="Z2761" i="2"/>
  <c r="Z2617" i="2"/>
  <c r="Z2473" i="2"/>
  <c r="Z2329" i="2"/>
  <c r="Z2185" i="2"/>
  <c r="Z2041" i="2"/>
  <c r="Z3420" i="2"/>
  <c r="Z3276" i="2"/>
  <c r="Z3132" i="2"/>
  <c r="Z2988" i="2"/>
  <c r="Z2844" i="2"/>
  <c r="Z2700" i="2"/>
  <c r="Z2556" i="2"/>
  <c r="Z2412" i="2"/>
  <c r="Z2268" i="2"/>
  <c r="Z2124" i="2"/>
  <c r="Z1980" i="2"/>
  <c r="Z3287" i="2"/>
  <c r="Z3143" i="2"/>
  <c r="Z2999" i="2"/>
  <c r="Z2855" i="2"/>
  <c r="Z2711" i="2"/>
  <c r="Z2567" i="2"/>
  <c r="Z2423" i="2"/>
  <c r="Z2279" i="2"/>
  <c r="Z2135" i="2"/>
  <c r="Z1991" i="2"/>
  <c r="Z3202" i="2"/>
  <c r="Z3058" i="2"/>
  <c r="Z2914" i="2"/>
  <c r="Z2770" i="2"/>
  <c r="Z2626" i="2"/>
  <c r="Z2482" i="2"/>
  <c r="Z2338" i="2"/>
  <c r="Z2194" i="2"/>
  <c r="Z2050" i="2"/>
  <c r="Z3417" i="2"/>
  <c r="Z3273" i="2"/>
  <c r="Z3129" i="2"/>
  <c r="Z4804" i="2"/>
  <c r="Z3935" i="2"/>
  <c r="Z4683" i="2"/>
  <c r="Z5042" i="2"/>
  <c r="Z4456" i="2"/>
  <c r="Z4957" i="2"/>
  <c r="Z3959" i="2"/>
  <c r="Z4872" i="2"/>
  <c r="Z3424" i="2"/>
  <c r="Z4787" i="2"/>
  <c r="Z4701" i="2"/>
  <c r="Z4702" i="2"/>
  <c r="Z4545" i="2"/>
  <c r="Z4113" i="2"/>
  <c r="Z3681" i="2"/>
  <c r="Z2681" i="2"/>
  <c r="Z4496" i="2"/>
  <c r="Z4208" i="2"/>
  <c r="Z3920" i="2"/>
  <c r="Z3632" i="2"/>
  <c r="Z3016" i="2"/>
  <c r="Z4579" i="2"/>
  <c r="Z4291" i="2"/>
  <c r="Z4003" i="2"/>
  <c r="Z3799" i="2"/>
  <c r="Z3643" i="2"/>
  <c r="Z3499" i="2"/>
  <c r="Z3063" i="2"/>
  <c r="Z2381" i="2"/>
  <c r="Z4578" i="2"/>
  <c r="Z4434" i="2"/>
  <c r="Z4290" i="2"/>
  <c r="Z4146" i="2"/>
  <c r="Z4002" i="2"/>
  <c r="Z3858" i="2"/>
  <c r="Z3714" i="2"/>
  <c r="Z3570" i="2"/>
  <c r="Z3340" i="2"/>
  <c r="Z2765" i="2"/>
  <c r="Z4649" i="2"/>
  <c r="Z4505" i="2"/>
  <c r="Z4361" i="2"/>
  <c r="Z4217" i="2"/>
  <c r="Z4073" i="2"/>
  <c r="Z3929" i="2"/>
  <c r="Z3785" i="2"/>
  <c r="Z3641" i="2"/>
  <c r="Z3497" i="2"/>
  <c r="Z3052" i="2"/>
  <c r="Z2369" i="2"/>
  <c r="Z4348" i="2"/>
  <c r="Z4204" i="2"/>
  <c r="Z4060" i="2"/>
  <c r="Z3916" i="2"/>
  <c r="Z3772" i="2"/>
  <c r="Z3628" i="2"/>
  <c r="Z3483" i="2"/>
  <c r="Z3003" i="2"/>
  <c r="Z2296" i="2"/>
  <c r="Z4575" i="2"/>
  <c r="Z4431" i="2"/>
  <c r="Z4287" i="2"/>
  <c r="Z4143" i="2"/>
  <c r="Z3999" i="2"/>
  <c r="Z3855" i="2"/>
  <c r="Z3711" i="2"/>
  <c r="Z3567" i="2"/>
  <c r="Z3329" i="2"/>
  <c r="Z2753" i="2"/>
  <c r="Z4658" i="2"/>
  <c r="Z4514" i="2"/>
  <c r="Z4370" i="2"/>
  <c r="Z4226" i="2"/>
  <c r="Z4082" i="2"/>
  <c r="Z3938" i="2"/>
  <c r="Z3794" i="2"/>
  <c r="Z3650" i="2"/>
  <c r="Z3506" i="2"/>
  <c r="Z3088" i="2"/>
  <c r="Z2428" i="2"/>
  <c r="Z4585" i="2"/>
  <c r="Z4441" i="2"/>
  <c r="Z4297" i="2"/>
  <c r="Z4153" i="2"/>
  <c r="Z4009" i="2"/>
  <c r="Z3865" i="2"/>
  <c r="Z3721" i="2"/>
  <c r="Z3577" i="2"/>
  <c r="Z3363" i="2"/>
  <c r="Z2799" i="2"/>
  <c r="Z1985" i="2"/>
  <c r="Z4524" i="2"/>
  <c r="Z4380" i="2"/>
  <c r="Z4236" i="2"/>
  <c r="Z4092" i="2"/>
  <c r="Z3948" i="2"/>
  <c r="Z3804" i="2"/>
  <c r="Z3660" i="2"/>
  <c r="Z3516" i="2"/>
  <c r="Z3125" i="2"/>
  <c r="Z2488" i="2"/>
  <c r="Z2631" i="2"/>
  <c r="Z2487" i="2"/>
  <c r="Z2343" i="2"/>
  <c r="Z2199" i="2"/>
  <c r="Z2055" i="2"/>
  <c r="Z3398" i="2"/>
  <c r="Z3254" i="2"/>
  <c r="Z3110" i="2"/>
  <c r="Z2966" i="2"/>
  <c r="Z2822" i="2"/>
  <c r="Z2678" i="2"/>
  <c r="Z2534" i="2"/>
  <c r="Z2390" i="2"/>
  <c r="Z2246" i="2"/>
  <c r="Z2102" i="2"/>
  <c r="Z3469" i="2"/>
  <c r="Z3325" i="2"/>
  <c r="Z3181" i="2"/>
  <c r="Z3037" i="2"/>
  <c r="Z2893" i="2"/>
  <c r="Z2749" i="2"/>
  <c r="Z2605" i="2"/>
  <c r="Z2461" i="2"/>
  <c r="Z2317" i="2"/>
  <c r="Z2173" i="2"/>
  <c r="Z2029" i="2"/>
  <c r="Z3408" i="2"/>
  <c r="Z3264" i="2"/>
  <c r="Z3120" i="2"/>
  <c r="Z2976" i="2"/>
  <c r="Z2832" i="2"/>
  <c r="Z2688" i="2"/>
  <c r="Z2544" i="2"/>
  <c r="Z2400" i="2"/>
  <c r="Z2256" i="2"/>
  <c r="Z2112" i="2"/>
  <c r="Z3419" i="2"/>
  <c r="Z3275" i="2"/>
  <c r="Z3131" i="2"/>
  <c r="Z2987" i="2"/>
  <c r="Z2843" i="2"/>
  <c r="Z2699" i="2"/>
  <c r="Z2555" i="2"/>
  <c r="Z2411" i="2"/>
  <c r="Z2267" i="2"/>
  <c r="Z2123" i="2"/>
  <c r="Z1979" i="2"/>
  <c r="Z3190" i="2"/>
  <c r="Z3046" i="2"/>
  <c r="Z2902" i="2"/>
  <c r="Z2758" i="2"/>
  <c r="Z2614" i="2"/>
  <c r="Z2470" i="2"/>
  <c r="Z2326" i="2"/>
  <c r="Z2182" i="2"/>
  <c r="Z2038" i="2"/>
  <c r="Z3405" i="2"/>
  <c r="Z3261" i="2"/>
  <c r="Z3117" i="2"/>
  <c r="Z3985" i="2"/>
  <c r="Z2633" i="2"/>
  <c r="Z4344" i="2"/>
  <c r="Z3912" i="2"/>
  <c r="Z2595" i="2"/>
  <c r="Z3218" i="2"/>
  <c r="Z2354" i="2"/>
  <c r="Z3433" i="2"/>
  <c r="Z3001" i="2"/>
  <c r="Z2569" i="2"/>
  <c r="Z2137" i="2"/>
  <c r="Z2244" i="2"/>
  <c r="Z2255" i="2"/>
  <c r="Z3105" i="2"/>
  <c r="Z3416" i="2"/>
  <c r="Z2120" i="2"/>
  <c r="Z2599" i="2"/>
  <c r="Z3102" i="2"/>
  <c r="Z2382" i="2"/>
  <c r="Z3852" i="2"/>
  <c r="Z2535" i="2"/>
  <c r="Z2294" i="2"/>
  <c r="Z2808" i="2"/>
  <c r="Z3107" i="2"/>
  <c r="Z3310" i="2"/>
  <c r="Z2158" i="2"/>
  <c r="Z2637" i="2"/>
  <c r="Z2061" i="2"/>
  <c r="Z2684" i="2"/>
  <c r="Z3307" i="2"/>
  <c r="Z2587" i="2"/>
  <c r="Z3378" i="2"/>
  <c r="Z2802" i="2"/>
  <c r="Z2226" i="2"/>
  <c r="Z2282" i="2"/>
  <c r="Z3383" i="2"/>
  <c r="Z2231" i="2"/>
  <c r="Z3369" i="2"/>
  <c r="Z2337" i="2"/>
  <c r="Z2816" i="2"/>
  <c r="Z3439" i="2"/>
  <c r="Z2431" i="2"/>
  <c r="Z3078" i="2"/>
  <c r="Z2070" i="2"/>
  <c r="Z2396" i="2"/>
  <c r="Z3104" i="2"/>
  <c r="Z2863" i="2"/>
  <c r="Z3222" i="2"/>
  <c r="Z2358" i="2"/>
  <c r="Z3697" i="2"/>
  <c r="Z2201" i="2"/>
  <c r="Z4272" i="2"/>
  <c r="Z3840" i="2"/>
  <c r="Z3269" i="2"/>
  <c r="Z2523" i="2"/>
  <c r="Z2714" i="2"/>
  <c r="Z2929" i="2"/>
  <c r="Z2497" i="2"/>
  <c r="Z2508" i="2"/>
  <c r="Z3010" i="2"/>
  <c r="Z2769" i="2"/>
  <c r="Z3248" i="2"/>
  <c r="Z2096" i="2"/>
  <c r="Z2719" i="2"/>
  <c r="Z1999" i="2"/>
  <c r="Z2646" i="2"/>
  <c r="Z3613" i="2"/>
  <c r="Z4644" i="2"/>
  <c r="Z4212" i="2"/>
  <c r="Z3780" i="2"/>
  <c r="Z3029" i="2"/>
  <c r="Z2463" i="2"/>
  <c r="Z2031" i="2"/>
  <c r="Z3086" i="2"/>
  <c r="Z2654" i="2"/>
  <c r="Z2222" i="2"/>
  <c r="Z3301" i="2"/>
  <c r="Z2869" i="2"/>
  <c r="Z2437" i="2"/>
  <c r="Z2005" i="2"/>
  <c r="Z3096" i="2"/>
  <c r="Z2748" i="2"/>
  <c r="Z2460" i="2"/>
  <c r="Z2172" i="2"/>
  <c r="Z3335" i="2"/>
  <c r="Z3047" i="2"/>
  <c r="Z2759" i="2"/>
  <c r="Z2471" i="2"/>
  <c r="Z2183" i="2"/>
  <c r="Z3250" i="2"/>
  <c r="Z2962" i="2"/>
  <c r="Z2674" i="2"/>
  <c r="Z2386" i="2"/>
  <c r="Z2098" i="2"/>
  <c r="Z3321" i="2"/>
  <c r="Z3045" i="2"/>
  <c r="Z2901" i="2"/>
  <c r="Z2757" i="2"/>
  <c r="Z2613" i="2"/>
  <c r="Z2469" i="2"/>
  <c r="Z2325" i="2"/>
  <c r="Z2181" i="2"/>
  <c r="Z2037" i="2"/>
  <c r="Z3380" i="2"/>
  <c r="Z3236" i="2"/>
  <c r="Z3092" i="2"/>
  <c r="Z2948" i="2"/>
  <c r="Z2804" i="2"/>
  <c r="Z2660" i="2"/>
  <c r="Z2516" i="2"/>
  <c r="Z2372" i="2"/>
  <c r="Z2228" i="2"/>
  <c r="Z2084" i="2"/>
  <c r="Z3427" i="2"/>
  <c r="Z3283" i="2"/>
  <c r="Z3139" i="2"/>
  <c r="Z2995" i="2"/>
  <c r="Z2851" i="2"/>
  <c r="Z2707" i="2"/>
  <c r="Z2563" i="2"/>
  <c r="Z2419" i="2"/>
  <c r="Z2275" i="2"/>
  <c r="Z2131" i="2"/>
  <c r="Z1987" i="2"/>
  <c r="Z3354" i="2"/>
  <c r="Z3210" i="2"/>
  <c r="Z3066" i="2"/>
  <c r="Z2922" i="2"/>
  <c r="Z2778" i="2"/>
  <c r="Z2634" i="2"/>
  <c r="Z2490" i="2"/>
  <c r="Z2346" i="2"/>
  <c r="Z2202" i="2"/>
  <c r="Z2058" i="2"/>
  <c r="Z2379" i="2"/>
  <c r="Z3012" i="2"/>
  <c r="Z2975" i="2"/>
  <c r="Z3178" i="2"/>
  <c r="Z2026" i="2"/>
  <c r="Z2865" i="2"/>
  <c r="Z2289" i="2"/>
  <c r="Z3344" i="2"/>
  <c r="Z2768" i="2"/>
  <c r="Z2480" i="2"/>
  <c r="Z3391" i="2"/>
  <c r="Z2959" i="2"/>
  <c r="Z2383" i="2"/>
  <c r="Z3462" i="2"/>
  <c r="Z2886" i="2"/>
  <c r="Z2310" i="2"/>
  <c r="Z4500" i="2"/>
  <c r="Z3374" i="2"/>
  <c r="Z3157" i="2"/>
  <c r="Z2964" i="2"/>
  <c r="Z2376" i="2"/>
  <c r="Z2675" i="2"/>
  <c r="Z2878" i="2"/>
  <c r="Z3237" i="2"/>
  <c r="Z2565" i="2"/>
  <c r="Z1989" i="2"/>
  <c r="Z3044" i="2"/>
  <c r="Z2324" i="2"/>
  <c r="Z3235" i="2"/>
  <c r="Z2947" i="2"/>
  <c r="Z2371" i="2"/>
  <c r="Z3306" i="2"/>
  <c r="Z2730" i="2"/>
  <c r="Z2154" i="2"/>
  <c r="Z2498" i="2"/>
  <c r="Z3372" i="2"/>
  <c r="Z2076" i="2"/>
  <c r="Z2375" i="2"/>
  <c r="Z2578" i="2"/>
  <c r="Z2985" i="2"/>
  <c r="Z2121" i="2"/>
  <c r="Z3176" i="2"/>
  <c r="Z2456" i="2"/>
  <c r="Z3223" i="2"/>
  <c r="Z2503" i="2"/>
  <c r="Z3294" i="2"/>
  <c r="Z2718" i="2"/>
  <c r="Z1998" i="2"/>
  <c r="Z3553" i="2"/>
  <c r="Z4632" i="2"/>
  <c r="Z4200" i="2"/>
  <c r="Z3768" i="2"/>
  <c r="Z2981" i="2"/>
  <c r="Z2451" i="2"/>
  <c r="Z2019" i="2"/>
  <c r="Z3074" i="2"/>
  <c r="Z2642" i="2"/>
  <c r="Z2210" i="2"/>
  <c r="Z3289" i="2"/>
  <c r="Z2857" i="2"/>
  <c r="Z2425" i="2"/>
  <c r="Z1993" i="2"/>
  <c r="Z3084" i="2"/>
  <c r="Z2736" i="2"/>
  <c r="Z2448" i="2"/>
  <c r="Z2160" i="2"/>
  <c r="Z3323" i="2"/>
  <c r="Z3035" i="2"/>
  <c r="Z2747" i="2"/>
  <c r="Z2459" i="2"/>
  <c r="Z2171" i="2"/>
  <c r="Z3238" i="2"/>
  <c r="Z2950" i="2"/>
  <c r="Z2662" i="2"/>
  <c r="Z2374" i="2"/>
  <c r="Z2086" i="2"/>
  <c r="Z3309" i="2"/>
  <c r="Z3033" i="2"/>
  <c r="Z2889" i="2"/>
  <c r="Z2745" i="2"/>
  <c r="Z2601" i="2"/>
  <c r="Z2457" i="2"/>
  <c r="Z2313" i="2"/>
  <c r="Z2169" i="2"/>
  <c r="Z2025" i="2"/>
  <c r="Z3368" i="2"/>
  <c r="Z3224" i="2"/>
  <c r="Z3080" i="2"/>
  <c r="Z2936" i="2"/>
  <c r="Z2792" i="2"/>
  <c r="Z2648" i="2"/>
  <c r="Z2504" i="2"/>
  <c r="Z2360" i="2"/>
  <c r="Z2216" i="2"/>
  <c r="Z2072" i="2"/>
  <c r="Z3415" i="2"/>
  <c r="Z3271" i="2"/>
  <c r="Z3127" i="2"/>
  <c r="Z2983" i="2"/>
  <c r="Z2839" i="2"/>
  <c r="Z2695" i="2"/>
  <c r="Z2551" i="2"/>
  <c r="Z2407" i="2"/>
  <c r="Z2263" i="2"/>
  <c r="Z2119" i="2"/>
  <c r="Z1975" i="2"/>
  <c r="Z3342" i="2"/>
  <c r="Z3198" i="2"/>
  <c r="Z3054" i="2"/>
  <c r="Z2910" i="2"/>
  <c r="Z2766" i="2"/>
  <c r="Z2622" i="2"/>
  <c r="Z2478" i="2"/>
  <c r="Z2334" i="2"/>
  <c r="Z2190" i="2"/>
  <c r="Z2046" i="2"/>
  <c r="Z2570" i="2"/>
  <c r="Z2676" i="2"/>
  <c r="Z3263" i="2"/>
  <c r="Z2111" i="2"/>
  <c r="Z2314" i="2"/>
  <c r="Z3009" i="2"/>
  <c r="Z2433" i="2"/>
  <c r="Z2001" i="2"/>
  <c r="Z2912" i="2"/>
  <c r="Z2624" i="2"/>
  <c r="Z2048" i="2"/>
  <c r="Z3103" i="2"/>
  <c r="Z2527" i="2"/>
  <c r="Z2095" i="2"/>
  <c r="Z3030" i="2"/>
  <c r="Z2742" i="2"/>
  <c r="Z2166" i="2"/>
  <c r="Z3279" i="2"/>
  <c r="Z2942" i="2"/>
  <c r="Z2725" i="2"/>
  <c r="Z2664" i="2"/>
  <c r="Z2963" i="2"/>
  <c r="Z3166" i="2"/>
  <c r="Z2014" i="2"/>
  <c r="Z2709" i="2"/>
  <c r="Z2277" i="2"/>
  <c r="Z3188" i="2"/>
  <c r="Z2468" i="2"/>
  <c r="Z3379" i="2"/>
  <c r="Z2803" i="2"/>
  <c r="Z2083" i="2"/>
  <c r="Z3018" i="2"/>
  <c r="Z2442" i="2"/>
  <c r="Z3362" i="2"/>
  <c r="Z2652" i="2"/>
  <c r="Z2951" i="2"/>
  <c r="Z2866" i="2"/>
  <c r="Z3225" i="2"/>
  <c r="Z2697" i="2"/>
  <c r="Z1977" i="2"/>
  <c r="Z2744" i="2"/>
  <c r="Z2168" i="2"/>
  <c r="Z2791" i="2"/>
  <c r="Z3438" i="2"/>
  <c r="Z2574" i="2"/>
  <c r="Z3478" i="2"/>
  <c r="Z4572" i="2"/>
  <c r="Z4140" i="2"/>
  <c r="Z3708" i="2"/>
  <c r="Z2741" i="2"/>
  <c r="Z2391" i="2"/>
  <c r="Z3446" i="2"/>
  <c r="Z3014" i="2"/>
  <c r="Z2582" i="2"/>
  <c r="Z2150" i="2"/>
  <c r="Z3229" i="2"/>
  <c r="Z2797" i="2"/>
  <c r="Z2365" i="2"/>
  <c r="Z3456" i="2"/>
  <c r="Z3024" i="2"/>
  <c r="Z2724" i="2"/>
  <c r="Z2436" i="2"/>
  <c r="Z2148" i="2"/>
  <c r="Z3311" i="2"/>
  <c r="Z3023" i="2"/>
  <c r="Z2735" i="2"/>
  <c r="Z2447" i="2"/>
  <c r="Z2159" i="2"/>
  <c r="Z3226" i="2"/>
  <c r="Z2938" i="2"/>
  <c r="Z2650" i="2"/>
  <c r="Z2362" i="2"/>
  <c r="Z2074" i="2"/>
  <c r="Z3297" i="2"/>
  <c r="Z3021" i="2"/>
  <c r="Z2877" i="2"/>
  <c r="Z2733" i="2"/>
  <c r="Z2589" i="2"/>
  <c r="Z2445" i="2"/>
  <c r="Z2301" i="2"/>
  <c r="Z2157" i="2"/>
  <c r="Z2013" i="2"/>
  <c r="Z3356" i="2"/>
  <c r="Z3212" i="2"/>
  <c r="Z3068" i="2"/>
  <c r="Z2924" i="2"/>
  <c r="Z2780" i="2"/>
  <c r="Z2636" i="2"/>
  <c r="Z2492" i="2"/>
  <c r="Z2348" i="2"/>
  <c r="Z2204" i="2"/>
  <c r="Z2060" i="2"/>
  <c r="Z3403" i="2"/>
  <c r="Z3259" i="2"/>
  <c r="Z3115" i="2"/>
  <c r="Z2971" i="2"/>
  <c r="Z2827" i="2"/>
  <c r="Z2683" i="2"/>
  <c r="Z2539" i="2"/>
  <c r="Z2395" i="2"/>
  <c r="Z2251" i="2"/>
  <c r="Z2107" i="2"/>
  <c r="Z3474" i="2"/>
  <c r="Z3330" i="2"/>
  <c r="Z3186" i="2"/>
  <c r="Z3042" i="2"/>
  <c r="Z2898" i="2"/>
  <c r="Z2754" i="2"/>
  <c r="Z2610" i="2"/>
  <c r="Z2466" i="2"/>
  <c r="Z2322" i="2"/>
  <c r="Z2178" i="2"/>
  <c r="Z2034" i="2"/>
  <c r="Z3002" i="2"/>
  <c r="Z2388" i="2"/>
  <c r="Z2399" i="2"/>
  <c r="Z2890" i="2"/>
  <c r="Z3249" i="2"/>
  <c r="Z2721" i="2"/>
  <c r="Z2145" i="2"/>
  <c r="Z3056" i="2"/>
  <c r="Z2336" i="2"/>
  <c r="Z3247" i="2"/>
  <c r="Z2671" i="2"/>
  <c r="Z2239" i="2"/>
  <c r="Z3174" i="2"/>
  <c r="Z2454" i="2"/>
  <c r="Z2022" i="2"/>
  <c r="Z4068" i="2"/>
  <c r="Z2319" i="2"/>
  <c r="Z2078" i="2"/>
  <c r="Z3384" i="2"/>
  <c r="Z3251" i="2"/>
  <c r="Z2387" i="2"/>
  <c r="Z2590" i="2"/>
  <c r="Z2997" i="2"/>
  <c r="Z2421" i="2"/>
  <c r="Z3332" i="2"/>
  <c r="Z2612" i="2"/>
  <c r="Z2036" i="2"/>
  <c r="Z2659" i="2"/>
  <c r="Z2227" i="2"/>
  <c r="Z3162" i="2"/>
  <c r="Z2586" i="2"/>
  <c r="Z2010" i="2"/>
  <c r="Z3145" i="2"/>
  <c r="Z2290" i="2"/>
  <c r="Z2265" i="2"/>
  <c r="Z3032" i="2"/>
  <c r="Z2312" i="2"/>
  <c r="Z2647" i="2"/>
  <c r="Z3150" i="2"/>
  <c r="Z2286" i="2"/>
  <c r="Z3460" i="2"/>
  <c r="Z4560" i="2"/>
  <c r="Z4128" i="2"/>
  <c r="Z3696" i="2"/>
  <c r="Z2693" i="2"/>
  <c r="Z3434" i="2"/>
  <c r="Z2138" i="2"/>
  <c r="Z3217" i="2"/>
  <c r="Z2785" i="2"/>
  <c r="Z2353" i="2"/>
  <c r="Z3444" i="2"/>
  <c r="Z2100" i="2"/>
  <c r="Z2687" i="2"/>
  <c r="Z2602" i="2"/>
  <c r="Z2577" i="2"/>
  <c r="Z3200" i="2"/>
  <c r="Z2192" i="2"/>
  <c r="Z2815" i="2"/>
  <c r="Z3318" i="2"/>
  <c r="Z2598" i="2"/>
  <c r="Z3636" i="2"/>
  <c r="Z2344" i="2"/>
  <c r="Z2510" i="2"/>
  <c r="Z2293" i="2"/>
  <c r="Z2088" i="2"/>
  <c r="Z2099" i="2"/>
  <c r="Z2302" i="2"/>
  <c r="Z2853" i="2"/>
  <c r="Z2133" i="2"/>
  <c r="Z2900" i="2"/>
  <c r="Z2180" i="2"/>
  <c r="Z3091" i="2"/>
  <c r="Z2515" i="2"/>
  <c r="Z3450" i="2"/>
  <c r="Z2874" i="2"/>
  <c r="Z2298" i="2"/>
  <c r="Z2930" i="2"/>
  <c r="Z2952" i="2"/>
  <c r="Z3239" i="2"/>
  <c r="Z2663" i="2"/>
  <c r="Z3154" i="2"/>
  <c r="Z2002" i="2"/>
  <c r="Z2553" i="2"/>
  <c r="Z3320" i="2"/>
  <c r="Z2600" i="2"/>
  <c r="Z2024" i="2"/>
  <c r="Z2935" i="2"/>
  <c r="Z2215" i="2"/>
  <c r="Z3006" i="2"/>
  <c r="Z2142" i="2"/>
  <c r="Z2756" i="2"/>
  <c r="Z2409" i="2"/>
  <c r="Z3367" i="2"/>
  <c r="Z2071" i="2"/>
  <c r="Z2430" i="2"/>
  <c r="Z3231" i="2"/>
  <c r="Z4488" i="2"/>
  <c r="Z4056" i="2"/>
  <c r="Z3624" i="2"/>
  <c r="Z2272" i="2"/>
  <c r="Z2307" i="2"/>
  <c r="Z2066" i="2"/>
  <c r="Z2713" i="2"/>
  <c r="Z2281" i="2"/>
  <c r="Z2364" i="2"/>
  <c r="Z2087" i="2"/>
  <c r="Z2841" i="2"/>
  <c r="Z2888" i="2"/>
  <c r="Z3079" i="2"/>
  <c r="Z2359" i="2"/>
  <c r="Z2862" i="2"/>
  <c r="Z2991" i="2"/>
  <c r="Z4428" i="2"/>
  <c r="Z3996" i="2"/>
  <c r="Z3564" i="2"/>
  <c r="Z2679" i="2"/>
  <c r="Z2247" i="2"/>
  <c r="Z3302" i="2"/>
  <c r="Z2870" i="2"/>
  <c r="Z2438" i="2"/>
  <c r="Z2006" i="2"/>
  <c r="Z3085" i="2"/>
  <c r="Z2653" i="2"/>
  <c r="Z2221" i="2"/>
  <c r="Z3312" i="2"/>
  <c r="Z2940" i="2"/>
  <c r="Z2604" i="2"/>
  <c r="Z2316" i="2"/>
  <c r="Z2028" i="2"/>
  <c r="Z3191" i="2"/>
  <c r="Z2903" i="2"/>
  <c r="Z2615" i="2"/>
  <c r="Z2327" i="2"/>
  <c r="Z2039" i="2"/>
  <c r="Z3106" i="2"/>
  <c r="Z2818" i="2"/>
  <c r="Z2530" i="2"/>
  <c r="Z2242" i="2"/>
  <c r="Z3465" i="2"/>
  <c r="Z3177" i="2"/>
  <c r="Z2973" i="2"/>
  <c r="Z2829" i="2"/>
  <c r="Z2685" i="2"/>
  <c r="Z2541" i="2"/>
  <c r="Z2397" i="2"/>
  <c r="Z2253" i="2"/>
  <c r="Z2109" i="2"/>
  <c r="Z3452" i="2"/>
  <c r="Z3308" i="2"/>
  <c r="Z3164" i="2"/>
  <c r="Z3020" i="2"/>
  <c r="Z2876" i="2"/>
  <c r="Z2732" i="2"/>
  <c r="Z2588" i="2"/>
  <c r="Z2444" i="2"/>
  <c r="Z2300" i="2"/>
  <c r="Z2156" i="2"/>
  <c r="Z2012" i="2"/>
  <c r="Z3355" i="2"/>
  <c r="Z3211" i="2"/>
  <c r="Z3067" i="2"/>
  <c r="Z2923" i="2"/>
  <c r="Z2779" i="2"/>
  <c r="Z2635" i="2"/>
  <c r="Z2491" i="2"/>
  <c r="Z2347" i="2"/>
  <c r="Z2203" i="2"/>
  <c r="Z2059" i="2"/>
  <c r="Z3426" i="2"/>
  <c r="Z3282" i="2"/>
  <c r="Z3138" i="2"/>
  <c r="Z2994" i="2"/>
  <c r="Z2850" i="2"/>
  <c r="Z2706" i="2"/>
  <c r="Z2562" i="2"/>
  <c r="Z2418" i="2"/>
  <c r="Z2274" i="2"/>
  <c r="Z2130" i="2"/>
  <c r="Z1986" i="2"/>
  <c r="Z2163" i="2"/>
  <c r="Z2532" i="2"/>
  <c r="Z3322" i="2"/>
  <c r="Z2170" i="2"/>
  <c r="Z2793" i="2"/>
  <c r="Z2361" i="2"/>
  <c r="Z3128" i="2"/>
  <c r="Z2552" i="2"/>
  <c r="Z1976" i="2"/>
  <c r="Z3031" i="2"/>
  <c r="Z2455" i="2"/>
  <c r="Z3246" i="2"/>
  <c r="Z2670" i="2"/>
  <c r="Z2094" i="2"/>
  <c r="Z4284" i="2"/>
  <c r="Z3158" i="2"/>
  <c r="Z2509" i="2"/>
  <c r="Z3395" i="2"/>
  <c r="Z2243" i="2"/>
  <c r="Z2446" i="2"/>
  <c r="Z2925" i="2"/>
  <c r="Z2349" i="2"/>
  <c r="Z3260" i="2"/>
  <c r="Z2828" i="2"/>
  <c r="Z2108" i="2"/>
  <c r="Z3019" i="2"/>
  <c r="Z2443" i="2"/>
  <c r="Z2011" i="2"/>
  <c r="Z2946" i="2"/>
  <c r="Z2370" i="2"/>
  <c r="Z3146" i="2"/>
  <c r="Z2796" i="2"/>
  <c r="Z2807" i="2"/>
  <c r="Z2722" i="2"/>
  <c r="Z3081" i="2"/>
  <c r="Z2481" i="2"/>
  <c r="Z3392" i="2"/>
  <c r="Z2528" i="2"/>
  <c r="Z3295" i="2"/>
  <c r="Z2575" i="2"/>
  <c r="Z3366" i="2"/>
  <c r="Z2502" i="2"/>
  <c r="Z2943" i="2"/>
  <c r="Z4416" i="2"/>
  <c r="Z3984" i="2"/>
  <c r="Z3552" i="2"/>
  <c r="Z2667" i="2"/>
  <c r="Z2235" i="2"/>
  <c r="Z3290" i="2"/>
  <c r="Z2858" i="2"/>
  <c r="Z2426" i="2"/>
  <c r="Z1994" i="2"/>
  <c r="Z3073" i="2"/>
  <c r="Z2641" i="2"/>
  <c r="Z2209" i="2"/>
  <c r="Z3300" i="2"/>
  <c r="Z2880" i="2"/>
  <c r="Z2592" i="2"/>
  <c r="Z2304" i="2"/>
  <c r="Z2016" i="2"/>
  <c r="Z3179" i="2"/>
  <c r="Z2891" i="2"/>
  <c r="Z2603" i="2"/>
  <c r="Z2315" i="2"/>
  <c r="Z2027" i="2"/>
  <c r="Z3094" i="2"/>
  <c r="Z2806" i="2"/>
  <c r="Z2518" i="2"/>
  <c r="Z2230" i="2"/>
  <c r="Z3453" i="2"/>
  <c r="Z3165" i="2"/>
  <c r="Z2961" i="2"/>
  <c r="Z2817" i="2"/>
  <c r="Z2673" i="2"/>
  <c r="Z2529" i="2"/>
  <c r="Z2385" i="2"/>
  <c r="Z2241" i="2"/>
  <c r="Z2097" i="2"/>
  <c r="Z3440" i="2"/>
  <c r="Z3296" i="2"/>
  <c r="Z3152" i="2"/>
  <c r="Z3008" i="2"/>
  <c r="Z2864" i="2"/>
  <c r="Z2720" i="2"/>
  <c r="Z2576" i="2"/>
  <c r="Z2432" i="2"/>
  <c r="Z2288" i="2"/>
  <c r="Z2144" i="2"/>
  <c r="Z2000" i="2"/>
  <c r="Z3343" i="2"/>
  <c r="Z3199" i="2"/>
  <c r="Z3055" i="2"/>
  <c r="Z2911" i="2"/>
  <c r="Z2767" i="2"/>
  <c r="Z2623" i="2"/>
  <c r="Z2479" i="2"/>
  <c r="Z2335" i="2"/>
  <c r="Z2191" i="2"/>
  <c r="Z2047" i="2"/>
  <c r="Z3414" i="2"/>
  <c r="Z3270" i="2"/>
  <c r="Z3126" i="2"/>
  <c r="Z2982" i="2"/>
  <c r="Z2838" i="2"/>
  <c r="Z2694" i="2"/>
  <c r="Z2550" i="2"/>
  <c r="Z2406" i="2"/>
  <c r="Z2262" i="2"/>
  <c r="Z2118" i="2"/>
  <c r="Z1974" i="2"/>
  <c r="Z2786" i="2"/>
  <c r="Z3228" i="2"/>
  <c r="Z3407" i="2"/>
  <c r="Z2543" i="2"/>
  <c r="Z2746" i="2"/>
  <c r="Z3393" i="2"/>
  <c r="Z2649" i="2"/>
  <c r="Z2217" i="2"/>
  <c r="Z3272" i="2"/>
  <c r="Z2840" i="2"/>
  <c r="Z2408" i="2"/>
  <c r="Z3319" i="2"/>
  <c r="Z2887" i="2"/>
  <c r="Z2311" i="2"/>
  <c r="Z2023" i="2"/>
  <c r="Z2958" i="2"/>
  <c r="Z2526" i="2"/>
  <c r="Z3841" i="2"/>
  <c r="Z2103" i="2"/>
  <c r="Z2941" i="2"/>
  <c r="Z3168" i="2"/>
  <c r="Z2232" i="2"/>
  <c r="Z2531" i="2"/>
  <c r="Z2734" i="2"/>
  <c r="Z3093" i="2"/>
  <c r="Z2493" i="2"/>
  <c r="Z3404" i="2"/>
  <c r="Z2972" i="2"/>
  <c r="Z2252" i="2"/>
  <c r="Z3163" i="2"/>
  <c r="Z2731" i="2"/>
  <c r="Z2155" i="2"/>
  <c r="Z3090" i="2"/>
  <c r="Z2514" i="2"/>
  <c r="Z2091" i="2"/>
  <c r="Z3156" i="2"/>
  <c r="Z3095" i="2"/>
  <c r="Z3298" i="2"/>
  <c r="Z2146" i="2"/>
  <c r="Z2913" i="2"/>
  <c r="Z2193" i="2"/>
  <c r="Z2960" i="2"/>
  <c r="Z2384" i="2"/>
  <c r="Z3151" i="2"/>
  <c r="Z2287" i="2"/>
  <c r="Z2934" i="2"/>
  <c r="Z2214" i="2"/>
  <c r="Z2703" i="2"/>
  <c r="Z4356" i="2"/>
  <c r="Z3924" i="2"/>
  <c r="Z3491" i="2"/>
  <c r="Z2607" i="2"/>
  <c r="Z2175" i="2"/>
  <c r="Z3230" i="2"/>
  <c r="Z2798" i="2"/>
  <c r="Z2366" i="2"/>
  <c r="Z3445" i="2"/>
  <c r="Z3013" i="2"/>
  <c r="Z2581" i="2"/>
  <c r="Z2149" i="2"/>
  <c r="Z3240" i="2"/>
  <c r="Z2868" i="2"/>
  <c r="Z2580" i="2"/>
  <c r="Z2292" i="2"/>
  <c r="Z2004" i="2"/>
  <c r="Z3167" i="2"/>
  <c r="Z2879" i="2"/>
  <c r="Z2591" i="2"/>
  <c r="Z2303" i="2"/>
  <c r="Z2015" i="2"/>
  <c r="Z3082" i="2"/>
  <c r="Z2794" i="2"/>
  <c r="Z2506" i="2"/>
  <c r="Z2218" i="2"/>
  <c r="Z3441" i="2"/>
  <c r="Z3153" i="2"/>
  <c r="Z2949" i="2"/>
  <c r="Z2805" i="2"/>
  <c r="Z2661" i="2"/>
  <c r="Z2517" i="2"/>
  <c r="Z2373" i="2"/>
  <c r="Z2229" i="2"/>
  <c r="Z2085" i="2"/>
  <c r="Z3428" i="2"/>
  <c r="Z3284" i="2"/>
  <c r="Z3140" i="2"/>
  <c r="Z2996" i="2"/>
  <c r="Z2852" i="2"/>
  <c r="Z2708" i="2"/>
  <c r="Z2564" i="2"/>
  <c r="Z2420" i="2"/>
  <c r="Z2276" i="2"/>
  <c r="Z2132" i="2"/>
  <c r="Z1988" i="2"/>
  <c r="Z3331" i="2"/>
  <c r="Z3187" i="2"/>
  <c r="Z3043" i="2"/>
  <c r="Z2899" i="2"/>
  <c r="Z2755" i="2"/>
  <c r="Z2611" i="2"/>
  <c r="Z2467" i="2"/>
  <c r="Z2323" i="2"/>
  <c r="Z2179" i="2"/>
  <c r="Z2035" i="2"/>
  <c r="Z3402" i="2"/>
  <c r="Z3258" i="2"/>
  <c r="Z3114" i="2"/>
  <c r="Z2970" i="2"/>
  <c r="Z2826" i="2"/>
  <c r="Z2682" i="2"/>
  <c r="Z2538" i="2"/>
  <c r="Z2394" i="2"/>
  <c r="Z2250" i="2"/>
  <c r="Z2106" i="2"/>
  <c r="Z3476" i="2"/>
  <c r="Z2820" i="2"/>
  <c r="Z3119" i="2"/>
  <c r="Z2831" i="2"/>
  <c r="Z3034" i="2"/>
  <c r="Z2458" i="2"/>
  <c r="Z2937" i="2"/>
  <c r="Z2505" i="2"/>
  <c r="Z2073" i="2"/>
  <c r="Z2984" i="2"/>
  <c r="Z2696" i="2"/>
  <c r="Z2264" i="2"/>
  <c r="Z3175" i="2"/>
  <c r="Z2743" i="2"/>
  <c r="Z2167" i="2"/>
  <c r="Z3390" i="2"/>
  <c r="Z2814" i="2"/>
  <c r="Z2238" i="2"/>
  <c r="Z2273" i="2"/>
  <c r="Z3317" i="2"/>
  <c r="Z2726" i="2"/>
  <c r="Z3373" i="2"/>
  <c r="Z2077" i="2"/>
  <c r="Z2520" i="2"/>
  <c r="Z2819" i="2"/>
  <c r="Z3022" i="2"/>
  <c r="Z3381" i="2"/>
  <c r="Z2781" i="2"/>
  <c r="Z2205" i="2"/>
  <c r="Z3116" i="2"/>
  <c r="Z2540" i="2"/>
  <c r="Z3451" i="2"/>
  <c r="Z2875" i="2"/>
  <c r="Z2299" i="2"/>
  <c r="Z3234" i="2"/>
  <c r="Z2658" i="2"/>
  <c r="Z2082" i="2"/>
  <c r="Z3361" i="2"/>
  <c r="Z2065" i="2"/>
  <c r="Z2220" i="2"/>
  <c r="Z2519" i="2"/>
  <c r="Z2434" i="2"/>
  <c r="Z2625" i="2"/>
  <c r="Z2049" i="2"/>
  <c r="Z2672" i="2"/>
  <c r="Z2240" i="2"/>
  <c r="Z3007" i="2"/>
  <c r="Z2143" i="2"/>
  <c r="Z2790" i="2"/>
  <c r="Z5" i="2"/>
  <c r="Z149" i="2"/>
  <c r="Z293" i="2"/>
  <c r="Z437" i="2"/>
  <c r="Z581" i="2"/>
  <c r="Z725" i="2"/>
  <c r="Z869" i="2"/>
  <c r="Z1013" i="2"/>
  <c r="Z1157" i="2"/>
  <c r="Z1301" i="2"/>
  <c r="Z1445" i="2"/>
  <c r="Z66" i="2"/>
  <c r="Z210" i="2"/>
  <c r="Z354" i="2"/>
  <c r="Z498" i="2"/>
  <c r="Z642" i="2"/>
  <c r="Z786" i="2"/>
  <c r="Z930" i="2"/>
  <c r="Z1074" i="2"/>
  <c r="Z1218" i="2"/>
  <c r="Z1362" i="2"/>
  <c r="Z1506" i="2"/>
  <c r="Z139" i="2"/>
  <c r="Z283" i="2"/>
  <c r="Z427" i="2"/>
  <c r="Z571" i="2"/>
  <c r="Z715" i="2"/>
  <c r="Z859" i="2"/>
  <c r="Z1003" i="2"/>
  <c r="Z1147" i="2"/>
  <c r="Z1291" i="2"/>
  <c r="Z1435" i="2"/>
  <c r="Z140" i="2"/>
  <c r="Z284" i="2"/>
  <c r="Z428" i="2"/>
  <c r="Z572" i="2"/>
  <c r="Z716" i="2"/>
  <c r="Z860" i="2"/>
  <c r="Z1004" i="2"/>
  <c r="Z1148" i="2"/>
  <c r="Z1292" i="2"/>
  <c r="Z57" i="2"/>
  <c r="Z201" i="2"/>
  <c r="Z345" i="2"/>
  <c r="Z489" i="2"/>
  <c r="Z633" i="2"/>
  <c r="Z777" i="2"/>
  <c r="Z921" i="2"/>
  <c r="Z1065" i="2"/>
  <c r="Z1209" i="2"/>
  <c r="Z1353" i="2"/>
  <c r="Z142" i="2"/>
  <c r="Z286" i="2"/>
  <c r="Z430" i="2"/>
  <c r="Z574" i="2"/>
  <c r="Z718" i="2"/>
  <c r="Z862" i="2"/>
  <c r="Z1006" i="2"/>
  <c r="Z1150" i="2"/>
  <c r="Z1294" i="2"/>
  <c r="Z1438" i="2"/>
  <c r="Z83" i="2"/>
  <c r="Z227" i="2"/>
  <c r="Z371" i="2"/>
  <c r="Z515" i="2"/>
  <c r="Z659" i="2"/>
  <c r="Z803" i="2"/>
  <c r="Z947" i="2"/>
  <c r="Z1091" i="2"/>
  <c r="Z1235" i="2"/>
  <c r="Z1379" i="2"/>
  <c r="Z1523" i="2"/>
  <c r="Z144" i="2"/>
  <c r="Z288" i="2"/>
  <c r="Z432" i="2"/>
  <c r="Z576" i="2"/>
  <c r="Z720" i="2"/>
  <c r="Z864" i="2"/>
  <c r="Z1008" i="2"/>
  <c r="Z1152" i="2"/>
  <c r="Z1296" i="2"/>
  <c r="Z1440" i="2"/>
  <c r="Z61" i="2"/>
  <c r="Z205" i="2"/>
  <c r="Z349" i="2"/>
  <c r="Z17" i="2"/>
  <c r="Z161" i="2"/>
  <c r="Z305" i="2"/>
  <c r="Z449" i="2"/>
  <c r="Z593" i="2"/>
  <c r="Z737" i="2"/>
  <c r="Z881" i="2"/>
  <c r="Z1025" i="2"/>
  <c r="Z1169" i="2"/>
  <c r="Z1313" i="2"/>
  <c r="Z1457" i="2"/>
  <c r="Z78" i="2"/>
  <c r="Z222" i="2"/>
  <c r="Z366" i="2"/>
  <c r="Z510" i="2"/>
  <c r="Z654" i="2"/>
  <c r="Z798" i="2"/>
  <c r="Z942" i="2"/>
  <c r="Z1086" i="2"/>
  <c r="Z1230" i="2"/>
  <c r="Z1374" i="2"/>
  <c r="Z7" i="2"/>
  <c r="Z151" i="2"/>
  <c r="Z295" i="2"/>
  <c r="Z439" i="2"/>
  <c r="Z583" i="2"/>
  <c r="Z727" i="2"/>
  <c r="Z871" i="2"/>
  <c r="Z1015" i="2"/>
  <c r="Z1159" i="2"/>
  <c r="Z1303" i="2"/>
  <c r="Z8" i="2"/>
  <c r="Z152" i="2"/>
  <c r="Z296" i="2"/>
  <c r="Z440" i="2"/>
  <c r="Z584" i="2"/>
  <c r="Z728" i="2"/>
  <c r="Z872" i="2"/>
  <c r="Z1016" i="2"/>
  <c r="Z1160" i="2"/>
  <c r="Z1304" i="2"/>
  <c r="Z69" i="2"/>
  <c r="Z213" i="2"/>
  <c r="Z357" i="2"/>
  <c r="Z501" i="2"/>
  <c r="Z645" i="2"/>
  <c r="Z789" i="2"/>
  <c r="Z933" i="2"/>
  <c r="Z1077" i="2"/>
  <c r="Z1221" i="2"/>
  <c r="Z10" i="2"/>
  <c r="Z154" i="2"/>
  <c r="Z298" i="2"/>
  <c r="Z442" i="2"/>
  <c r="Z29" i="2"/>
  <c r="Z173" i="2"/>
  <c r="Z317" i="2"/>
  <c r="Z461" i="2"/>
  <c r="Z605" i="2"/>
  <c r="Z749" i="2"/>
  <c r="Z893" i="2"/>
  <c r="Z1037" i="2"/>
  <c r="Z1181" i="2"/>
  <c r="Z1325" i="2"/>
  <c r="Z1469" i="2"/>
  <c r="Z90" i="2"/>
  <c r="Z234" i="2"/>
  <c r="Z378" i="2"/>
  <c r="Z522" i="2"/>
  <c r="Z666" i="2"/>
  <c r="Z810" i="2"/>
  <c r="Z954" i="2"/>
  <c r="Z1098" i="2"/>
  <c r="Z1242" i="2"/>
  <c r="Z1386" i="2"/>
  <c r="Z19" i="2"/>
  <c r="Z163" i="2"/>
  <c r="Z307" i="2"/>
  <c r="Z451" i="2"/>
  <c r="Z595" i="2"/>
  <c r="Z739" i="2"/>
  <c r="Z41" i="2"/>
  <c r="Z185" i="2"/>
  <c r="Z329" i="2"/>
  <c r="Z473" i="2"/>
  <c r="Z617" i="2"/>
  <c r="Z761" i="2"/>
  <c r="Z905" i="2"/>
  <c r="Z1049" i="2"/>
  <c r="Z1193" i="2"/>
  <c r="Z1337" i="2"/>
  <c r="Z1481" i="2"/>
  <c r="Z102" i="2"/>
  <c r="Z246" i="2"/>
  <c r="Z390" i="2"/>
  <c r="Z534" i="2"/>
  <c r="Z678" i="2"/>
  <c r="Z822" i="2"/>
  <c r="Z966" i="2"/>
  <c r="Z1110" i="2"/>
  <c r="Z1254" i="2"/>
  <c r="Z1398" i="2"/>
  <c r="Z31" i="2"/>
  <c r="Z175" i="2"/>
  <c r="Z319" i="2"/>
  <c r="Z463" i="2"/>
  <c r="Z607" i="2"/>
  <c r="Z751" i="2"/>
  <c r="Z895" i="2"/>
  <c r="Z1039" i="2"/>
  <c r="Z1183" i="2"/>
  <c r="Z1327" i="2"/>
  <c r="Z32" i="2"/>
  <c r="Z176" i="2"/>
  <c r="Z320" i="2"/>
  <c r="Z464" i="2"/>
  <c r="Z608" i="2"/>
  <c r="Z752" i="2"/>
  <c r="Z896" i="2"/>
  <c r="Z1040" i="2"/>
  <c r="Z1184" i="2"/>
  <c r="Z1328" i="2"/>
  <c r="Z93" i="2"/>
  <c r="Z237" i="2"/>
  <c r="Z381" i="2"/>
  <c r="Z525" i="2"/>
  <c r="Z669" i="2"/>
  <c r="Z813" i="2"/>
  <c r="Z957" i="2"/>
  <c r="Z1101" i="2"/>
  <c r="Z1245" i="2"/>
  <c r="Z34" i="2"/>
  <c r="Z178" i="2"/>
  <c r="Z322" i="2"/>
  <c r="Z466" i="2"/>
  <c r="Z610" i="2"/>
  <c r="Z754" i="2"/>
  <c r="Z898" i="2"/>
  <c r="Z1042" i="2"/>
  <c r="Z1186" i="2"/>
  <c r="Z1330" i="2"/>
  <c r="Z1474" i="2"/>
  <c r="Z119" i="2"/>
  <c r="Z263" i="2"/>
  <c r="Z407" i="2"/>
  <c r="Z551" i="2"/>
  <c r="Z695" i="2"/>
  <c r="Z839" i="2"/>
  <c r="Z983" i="2"/>
  <c r="Z1127" i="2"/>
  <c r="Z1271" i="2"/>
  <c r="Z1415" i="2"/>
  <c r="Z36" i="2"/>
  <c r="Z180" i="2"/>
  <c r="Z324" i="2"/>
  <c r="Z468" i="2"/>
  <c r="Z53" i="2"/>
  <c r="Z197" i="2"/>
  <c r="Z341" i="2"/>
  <c r="Z485" i="2"/>
  <c r="Z629" i="2"/>
  <c r="Z773" i="2"/>
  <c r="Z917" i="2"/>
  <c r="Z1061" i="2"/>
  <c r="Z1205" i="2"/>
  <c r="Z1349" i="2"/>
  <c r="Z1493" i="2"/>
  <c r="Z114" i="2"/>
  <c r="Z258" i="2"/>
  <c r="Z402" i="2"/>
  <c r="Z546" i="2"/>
  <c r="Z690" i="2"/>
  <c r="Z834" i="2"/>
  <c r="Z978" i="2"/>
  <c r="Z1122" i="2"/>
  <c r="Z1266" i="2"/>
  <c r="Z1410" i="2"/>
  <c r="Z43" i="2"/>
  <c r="Z187" i="2"/>
  <c r="Z331" i="2"/>
  <c r="Z475" i="2"/>
  <c r="Z619" i="2"/>
  <c r="Z763" i="2"/>
  <c r="Z907" i="2"/>
  <c r="Z1051" i="2"/>
  <c r="Z1195" i="2"/>
  <c r="Z1339" i="2"/>
  <c r="Z44" i="2"/>
  <c r="Z188" i="2"/>
  <c r="Z332" i="2"/>
  <c r="Z476" i="2"/>
  <c r="Z620" i="2"/>
  <c r="Z764" i="2"/>
  <c r="Z908" i="2"/>
  <c r="Z1052" i="2"/>
  <c r="Z1196" i="2"/>
  <c r="Z1340" i="2"/>
  <c r="Z105" i="2"/>
  <c r="Z249" i="2"/>
  <c r="Z393" i="2"/>
  <c r="Z537" i="2"/>
  <c r="Z681" i="2"/>
  <c r="Z825" i="2"/>
  <c r="Z969" i="2"/>
  <c r="Z1113" i="2"/>
  <c r="Z1257" i="2"/>
  <c r="Z46" i="2"/>
  <c r="Z190" i="2"/>
  <c r="Z334" i="2"/>
  <c r="Z478" i="2"/>
  <c r="Z622" i="2"/>
  <c r="Z766" i="2"/>
  <c r="Z910" i="2"/>
  <c r="Z1054" i="2"/>
  <c r="Z1198" i="2"/>
  <c r="Z1342" i="2"/>
  <c r="Z1486" i="2"/>
  <c r="Z131" i="2"/>
  <c r="Z275" i="2"/>
  <c r="Z419" i="2"/>
  <c r="Z563" i="2"/>
  <c r="Z707" i="2"/>
  <c r="Z851" i="2"/>
  <c r="Z995" i="2"/>
  <c r="Z1139" i="2"/>
  <c r="Z1283" i="2"/>
  <c r="Z1427" i="2"/>
  <c r="Z48" i="2"/>
  <c r="Z192" i="2"/>
  <c r="Z336" i="2"/>
  <c r="Z480" i="2"/>
  <c r="Z624" i="2"/>
  <c r="Z768" i="2"/>
  <c r="Z912" i="2"/>
  <c r="Z1056" i="2"/>
  <c r="Z1200" i="2"/>
  <c r="Z1344" i="2"/>
  <c r="Z1488" i="2"/>
  <c r="Z109" i="2"/>
  <c r="Z253" i="2"/>
  <c r="Z397" i="2"/>
  <c r="Z65" i="2"/>
  <c r="Z209" i="2"/>
  <c r="Z353" i="2"/>
  <c r="Z497" i="2"/>
  <c r="Z641" i="2"/>
  <c r="Z785" i="2"/>
  <c r="Z929" i="2"/>
  <c r="Z1073" i="2"/>
  <c r="Z1217" i="2"/>
  <c r="Z1361" i="2"/>
  <c r="Z1505" i="2"/>
  <c r="Z126" i="2"/>
  <c r="Z270" i="2"/>
  <c r="Z414" i="2"/>
  <c r="Z558" i="2"/>
  <c r="Z702" i="2"/>
  <c r="Z846" i="2"/>
  <c r="Z990" i="2"/>
  <c r="Z1134" i="2"/>
  <c r="Z1278" i="2"/>
  <c r="Z1422" i="2"/>
  <c r="Z55" i="2"/>
  <c r="Z199" i="2"/>
  <c r="Z343" i="2"/>
  <c r="Z487" i="2"/>
  <c r="Z631" i="2"/>
  <c r="Z775" i="2"/>
  <c r="Z919" i="2"/>
  <c r="Z1063" i="2"/>
  <c r="Z1207" i="2"/>
  <c r="Z1351" i="2"/>
  <c r="Z56" i="2"/>
  <c r="Z200" i="2"/>
  <c r="Z344" i="2"/>
  <c r="Z488" i="2"/>
  <c r="Z632" i="2"/>
  <c r="Z776" i="2"/>
  <c r="Z920" i="2"/>
  <c r="Z1064" i="2"/>
  <c r="Z1208" i="2"/>
  <c r="Z1352" i="2"/>
  <c r="Z117" i="2"/>
  <c r="Z261" i="2"/>
  <c r="Z405" i="2"/>
  <c r="Z549" i="2"/>
  <c r="Z693" i="2"/>
  <c r="Z837" i="2"/>
  <c r="Z981" i="2"/>
  <c r="Z1125" i="2"/>
  <c r="Z1269" i="2"/>
  <c r="Z58" i="2"/>
  <c r="Z202" i="2"/>
  <c r="Z346" i="2"/>
  <c r="Z490" i="2"/>
  <c r="Z634" i="2"/>
  <c r="Z778" i="2"/>
  <c r="Z922" i="2"/>
  <c r="Z1066" i="2"/>
  <c r="Z1210" i="2"/>
  <c r="Z1354" i="2"/>
  <c r="Z1498" i="2"/>
  <c r="Z143" i="2"/>
  <c r="Z287" i="2"/>
  <c r="Z431" i="2"/>
  <c r="Z575" i="2"/>
  <c r="Z719" i="2"/>
  <c r="Z863" i="2"/>
  <c r="Z1007" i="2"/>
  <c r="Z1151" i="2"/>
  <c r="Z1295" i="2"/>
  <c r="Z1439" i="2"/>
  <c r="Z60" i="2"/>
  <c r="Z204" i="2"/>
  <c r="Z348" i="2"/>
  <c r="Z492" i="2"/>
  <c r="Z636" i="2"/>
  <c r="Z780" i="2"/>
  <c r="Z924" i="2"/>
  <c r="Z1068" i="2"/>
  <c r="Z1212" i="2"/>
  <c r="Z1356" i="2"/>
  <c r="Z1500" i="2"/>
  <c r="Z121" i="2"/>
  <c r="Z265" i="2"/>
  <c r="Z409" i="2"/>
  <c r="Z77" i="2"/>
  <c r="Z221" i="2"/>
  <c r="Z365" i="2"/>
  <c r="Z509" i="2"/>
  <c r="Z653" i="2"/>
  <c r="Z797" i="2"/>
  <c r="Z941" i="2"/>
  <c r="Z1085" i="2"/>
  <c r="Z1229" i="2"/>
  <c r="Z1373" i="2"/>
  <c r="Z1517" i="2"/>
  <c r="Z138" i="2"/>
  <c r="Z282" i="2"/>
  <c r="Z426" i="2"/>
  <c r="Z570" i="2"/>
  <c r="Z714" i="2"/>
  <c r="Z858" i="2"/>
  <c r="Z1002" i="2"/>
  <c r="Z1146" i="2"/>
  <c r="Z1290" i="2"/>
  <c r="Z1434" i="2"/>
  <c r="Z67" i="2"/>
  <c r="Z211" i="2"/>
  <c r="Z355" i="2"/>
  <c r="Z499" i="2"/>
  <c r="Z643" i="2"/>
  <c r="Z787" i="2"/>
  <c r="Z931" i="2"/>
  <c r="Z1075" i="2"/>
  <c r="Z1219" i="2"/>
  <c r="Z1363" i="2"/>
  <c r="Z68" i="2"/>
  <c r="Z212" i="2"/>
  <c r="Z356" i="2"/>
  <c r="Z500" i="2"/>
  <c r="Z644" i="2"/>
  <c r="Z788" i="2"/>
  <c r="Z932" i="2"/>
  <c r="Z1076" i="2"/>
  <c r="Z1220" i="2"/>
  <c r="Z1364" i="2"/>
  <c r="Z129" i="2"/>
  <c r="Z273" i="2"/>
  <c r="Z417" i="2"/>
  <c r="Z561" i="2"/>
  <c r="Z705" i="2"/>
  <c r="Z849" i="2"/>
  <c r="Z993" i="2"/>
  <c r="Z1137" i="2"/>
  <c r="Z1281" i="2"/>
  <c r="Z70" i="2"/>
  <c r="Z214" i="2"/>
  <c r="Z358" i="2"/>
  <c r="Z502" i="2"/>
  <c r="Z646" i="2"/>
  <c r="Z790" i="2"/>
  <c r="Z934" i="2"/>
  <c r="Z1078" i="2"/>
  <c r="Z1222" i="2"/>
  <c r="Z1366" i="2"/>
  <c r="Z11" i="2"/>
  <c r="Z299" i="2"/>
  <c r="Z443" i="2"/>
  <c r="Z587" i="2"/>
  <c r="Z731" i="2"/>
  <c r="Z875" i="2"/>
  <c r="Z1019" i="2"/>
  <c r="Z1163" i="2"/>
  <c r="Z1307" i="2"/>
  <c r="Z1451" i="2"/>
  <c r="Z72" i="2"/>
  <c r="Z216" i="2"/>
  <c r="Z360" i="2"/>
  <c r="Z504" i="2"/>
  <c r="Z648" i="2"/>
  <c r="Z792" i="2"/>
  <c r="Z936" i="2"/>
  <c r="Z1080" i="2"/>
  <c r="Z1224" i="2"/>
  <c r="Z1368" i="2"/>
  <c r="Z1512" i="2"/>
  <c r="Z133" i="2"/>
  <c r="Z277" i="2"/>
  <c r="Z421" i="2"/>
  <c r="Z89" i="2"/>
  <c r="Z233" i="2"/>
  <c r="Z377" i="2"/>
  <c r="Z521" i="2"/>
  <c r="Z665" i="2"/>
  <c r="Z809" i="2"/>
  <c r="Z953" i="2"/>
  <c r="Z1097" i="2"/>
  <c r="Z1241" i="2"/>
  <c r="Z1385" i="2"/>
  <c r="Z6" i="2"/>
  <c r="Z150" i="2"/>
  <c r="Z294" i="2"/>
  <c r="Z438" i="2"/>
  <c r="Z582" i="2"/>
  <c r="Z726" i="2"/>
  <c r="Z870" i="2"/>
  <c r="Z1014" i="2"/>
  <c r="Z1158" i="2"/>
  <c r="Z1302" i="2"/>
  <c r="Z1446" i="2"/>
  <c r="Z79" i="2"/>
  <c r="Z223" i="2"/>
  <c r="Z367" i="2"/>
  <c r="Z511" i="2"/>
  <c r="Z655" i="2"/>
  <c r="Z799" i="2"/>
  <c r="Z943" i="2"/>
  <c r="Z1087" i="2"/>
  <c r="Z1231" i="2"/>
  <c r="Z1375" i="2"/>
  <c r="Z80" i="2"/>
  <c r="Z224" i="2"/>
  <c r="Z368" i="2"/>
  <c r="Z512" i="2"/>
  <c r="Z656" i="2"/>
  <c r="Z800" i="2"/>
  <c r="Z944" i="2"/>
  <c r="Z1088" i="2"/>
  <c r="Z1232" i="2"/>
  <c r="Z1376" i="2"/>
  <c r="Z141" i="2"/>
  <c r="Z285" i="2"/>
  <c r="Z429" i="2"/>
  <c r="Z573" i="2"/>
  <c r="Z717" i="2"/>
  <c r="Z861" i="2"/>
  <c r="Z1005" i="2"/>
  <c r="Z1149" i="2"/>
  <c r="Z1293" i="2"/>
  <c r="Z82" i="2"/>
  <c r="Z226" i="2"/>
  <c r="Z370" i="2"/>
  <c r="Z514" i="2"/>
  <c r="Z101" i="2"/>
  <c r="Z245" i="2"/>
  <c r="Z389" i="2"/>
  <c r="Z533" i="2"/>
  <c r="Z677" i="2"/>
  <c r="Z821" i="2"/>
  <c r="Z965" i="2"/>
  <c r="Z1109" i="2"/>
  <c r="Z1253" i="2"/>
  <c r="Z1397" i="2"/>
  <c r="Z18" i="2"/>
  <c r="Z162" i="2"/>
  <c r="Z306" i="2"/>
  <c r="Z450" i="2"/>
  <c r="Z594" i="2"/>
  <c r="Z738" i="2"/>
  <c r="Z882" i="2"/>
  <c r="Z1026" i="2"/>
  <c r="Z1170" i="2"/>
  <c r="Z1314" i="2"/>
  <c r="Z1458" i="2"/>
  <c r="Z91" i="2"/>
  <c r="Z235" i="2"/>
  <c r="Z379" i="2"/>
  <c r="Z523" i="2"/>
  <c r="Z667" i="2"/>
  <c r="Z811" i="2"/>
  <c r="Z113" i="2"/>
  <c r="Z257" i="2"/>
  <c r="Z401" i="2"/>
  <c r="Z545" i="2"/>
  <c r="Z689" i="2"/>
  <c r="Z833" i="2"/>
  <c r="Z977" i="2"/>
  <c r="Z1121" i="2"/>
  <c r="Z1265" i="2"/>
  <c r="Z1409" i="2"/>
  <c r="Z30" i="2"/>
  <c r="Z174" i="2"/>
  <c r="Z318" i="2"/>
  <c r="Z462" i="2"/>
  <c r="Z606" i="2"/>
  <c r="Z750" i="2"/>
  <c r="Z894" i="2"/>
  <c r="Z1038" i="2"/>
  <c r="Z1182" i="2"/>
  <c r="Z1326" i="2"/>
  <c r="Z1470" i="2"/>
  <c r="Z103" i="2"/>
  <c r="Z247" i="2"/>
  <c r="Z391" i="2"/>
  <c r="Z535" i="2"/>
  <c r="Z679" i="2"/>
  <c r="Z823" i="2"/>
  <c r="Z967" i="2"/>
  <c r="Z1111" i="2"/>
  <c r="Z1255" i="2"/>
  <c r="Z1399" i="2"/>
  <c r="Z104" i="2"/>
  <c r="Z248" i="2"/>
  <c r="Z392" i="2"/>
  <c r="Z536" i="2"/>
  <c r="Z680" i="2"/>
  <c r="Z824" i="2"/>
  <c r="Z968" i="2"/>
  <c r="Z1112" i="2"/>
  <c r="Z1256" i="2"/>
  <c r="Z21" i="2"/>
  <c r="Z165" i="2"/>
  <c r="Z309" i="2"/>
  <c r="Z453" i="2"/>
  <c r="Z597" i="2"/>
  <c r="Z741" i="2"/>
  <c r="Z885" i="2"/>
  <c r="Z1029" i="2"/>
  <c r="Z1173" i="2"/>
  <c r="Z1317" i="2"/>
  <c r="Z106" i="2"/>
  <c r="Z250" i="2"/>
  <c r="Z394" i="2"/>
  <c r="Z538" i="2"/>
  <c r="Z682" i="2"/>
  <c r="Z826" i="2"/>
  <c r="Z970" i="2"/>
  <c r="Z1114" i="2"/>
  <c r="Z1258" i="2"/>
  <c r="Z1402" i="2"/>
  <c r="Z47" i="2"/>
  <c r="Z191" i="2"/>
  <c r="Z335" i="2"/>
  <c r="Z479" i="2"/>
  <c r="Z623" i="2"/>
  <c r="Z767" i="2"/>
  <c r="Z911" i="2"/>
  <c r="Z1055" i="2"/>
  <c r="Z1199" i="2"/>
  <c r="Z1343" i="2"/>
  <c r="Z1487" i="2"/>
  <c r="Z108" i="2"/>
  <c r="Z252" i="2"/>
  <c r="Z396" i="2"/>
  <c r="Z540" i="2"/>
  <c r="Z684" i="2"/>
  <c r="Z828" i="2"/>
  <c r="Z972" i="2"/>
  <c r="Z1116" i="2"/>
  <c r="Z1260" i="2"/>
  <c r="Z1404" i="2"/>
  <c r="Z25" i="2"/>
  <c r="Z169" i="2"/>
  <c r="Z313" i="2"/>
  <c r="Z457" i="2"/>
  <c r="Z125" i="2"/>
  <c r="Z269" i="2"/>
  <c r="Z413" i="2"/>
  <c r="Z557" i="2"/>
  <c r="Z701" i="2"/>
  <c r="Z845" i="2"/>
  <c r="Z989" i="2"/>
  <c r="Z1133" i="2"/>
  <c r="Z1277" i="2"/>
  <c r="Z1421" i="2"/>
  <c r="Z42" i="2"/>
  <c r="Z186" i="2"/>
  <c r="Z330" i="2"/>
  <c r="Z474" i="2"/>
  <c r="Z618" i="2"/>
  <c r="Z762" i="2"/>
  <c r="Z906" i="2"/>
  <c r="Z1050" i="2"/>
  <c r="Z1194" i="2"/>
  <c r="Z1338" i="2"/>
  <c r="Z1482" i="2"/>
  <c r="Z115" i="2"/>
  <c r="Z259" i="2"/>
  <c r="Z403" i="2"/>
  <c r="Z547" i="2"/>
  <c r="Z691" i="2"/>
  <c r="Z835" i="2"/>
  <c r="Z979" i="2"/>
  <c r="Z1123" i="2"/>
  <c r="Z1267" i="2"/>
  <c r="Z1411" i="2"/>
  <c r="Z116" i="2"/>
  <c r="Z260" i="2"/>
  <c r="Z404" i="2"/>
  <c r="Z548" i="2"/>
  <c r="Z692" i="2"/>
  <c r="Z836" i="2"/>
  <c r="Z980" i="2"/>
  <c r="Z1124" i="2"/>
  <c r="Z1268" i="2"/>
  <c r="Z33" i="2"/>
  <c r="Z177" i="2"/>
  <c r="Z321" i="2"/>
  <c r="Z465" i="2"/>
  <c r="Z609" i="2"/>
  <c r="Z753" i="2"/>
  <c r="Z897" i="2"/>
  <c r="Z1041" i="2"/>
  <c r="Z1185" i="2"/>
  <c r="Z1329" i="2"/>
  <c r="Z118" i="2"/>
  <c r="Z262" i="2"/>
  <c r="Z406" i="2"/>
  <c r="Z550" i="2"/>
  <c r="Z694" i="2"/>
  <c r="Z838" i="2"/>
  <c r="Z982" i="2"/>
  <c r="Z1126" i="2"/>
  <c r="Z1270" i="2"/>
  <c r="Z1414" i="2"/>
  <c r="Z59" i="2"/>
  <c r="Z203" i="2"/>
  <c r="Z347" i="2"/>
  <c r="Z491" i="2"/>
  <c r="Z635" i="2"/>
  <c r="Z779" i="2"/>
  <c r="Z923" i="2"/>
  <c r="Z1067" i="2"/>
  <c r="Z1211" i="2"/>
  <c r="Z1355" i="2"/>
  <c r="Z1499" i="2"/>
  <c r="Z120" i="2"/>
  <c r="Z264" i="2"/>
  <c r="Z408" i="2"/>
  <c r="Z552" i="2"/>
  <c r="Z696" i="2"/>
  <c r="Z840" i="2"/>
  <c r="Z984" i="2"/>
  <c r="Z1128" i="2"/>
  <c r="Z1272" i="2"/>
  <c r="Z1416" i="2"/>
  <c r="Z37" i="2"/>
  <c r="Z181" i="2"/>
  <c r="Z325" i="2"/>
  <c r="Z469" i="2"/>
  <c r="Z137" i="2"/>
  <c r="Z281" i="2"/>
  <c r="Z425" i="2"/>
  <c r="Z569" i="2"/>
  <c r="Z713" i="2"/>
  <c r="Z857" i="2"/>
  <c r="Z1001" i="2"/>
  <c r="Z1145" i="2"/>
  <c r="Z1289" i="2"/>
  <c r="Z1433" i="2"/>
  <c r="Z54" i="2"/>
  <c r="Z198" i="2"/>
  <c r="Z342" i="2"/>
  <c r="Z486" i="2"/>
  <c r="Z630" i="2"/>
  <c r="Z774" i="2"/>
  <c r="Z918" i="2"/>
  <c r="Z1062" i="2"/>
  <c r="Z1206" i="2"/>
  <c r="Z1350" i="2"/>
  <c r="Z1494" i="2"/>
  <c r="Z127" i="2"/>
  <c r="Z271" i="2"/>
  <c r="Z415" i="2"/>
  <c r="Z559" i="2"/>
  <c r="Z703" i="2"/>
  <c r="Z847" i="2"/>
  <c r="Z991" i="2"/>
  <c r="Z1135" i="2"/>
  <c r="Z1279" i="2"/>
  <c r="Z1423" i="2"/>
  <c r="Z128" i="2"/>
  <c r="Z272" i="2"/>
  <c r="Z416" i="2"/>
  <c r="Z560" i="2"/>
  <c r="Z704" i="2"/>
  <c r="Z848" i="2"/>
  <c r="Z992" i="2"/>
  <c r="Z1136" i="2"/>
  <c r="Z1280" i="2"/>
  <c r="Z45" i="2"/>
  <c r="Z189" i="2"/>
  <c r="Z333" i="2"/>
  <c r="Z477" i="2"/>
  <c r="Z621" i="2"/>
  <c r="Z765" i="2"/>
  <c r="Z909" i="2"/>
  <c r="Z1053" i="2"/>
  <c r="Z1197" i="2"/>
  <c r="Z1341" i="2"/>
  <c r="Z130" i="2"/>
  <c r="Z274" i="2"/>
  <c r="Z418" i="2"/>
  <c r="Z562" i="2"/>
  <c r="Z706" i="2"/>
  <c r="Z850" i="2"/>
  <c r="Z994" i="2"/>
  <c r="Z1138" i="2"/>
  <c r="Z1282" i="2"/>
  <c r="Z1426" i="2"/>
  <c r="Z71" i="2"/>
  <c r="Z215" i="2"/>
  <c r="Z359" i="2"/>
  <c r="Z503" i="2"/>
  <c r="Z647" i="2"/>
  <c r="Z791" i="2"/>
  <c r="Z935" i="2"/>
  <c r="Z1079" i="2"/>
  <c r="Z1223" i="2"/>
  <c r="Z1367" i="2"/>
  <c r="Z1511" i="2"/>
  <c r="Z132" i="2"/>
  <c r="Z276" i="2"/>
  <c r="Z420" i="2"/>
  <c r="Z564" i="2"/>
  <c r="Z708" i="2"/>
  <c r="Z852" i="2"/>
  <c r="Z996" i="2"/>
  <c r="Z1140" i="2"/>
  <c r="Z1284" i="2"/>
  <c r="Z1428" i="2"/>
  <c r="Z49" i="2"/>
  <c r="Z193" i="2"/>
  <c r="Z337" i="2"/>
  <c r="Z481" i="2"/>
  <c r="Z883" i="2"/>
  <c r="Z308" i="2"/>
  <c r="Z1172" i="2"/>
  <c r="Z657" i="2"/>
  <c r="Z166" i="2"/>
  <c r="Z802" i="2"/>
  <c r="Z1234" i="2"/>
  <c r="Z167" i="2"/>
  <c r="Z599" i="2"/>
  <c r="Z1031" i="2"/>
  <c r="Z1463" i="2"/>
  <c r="Z372" i="2"/>
  <c r="Z744" i="2"/>
  <c r="Z1092" i="2"/>
  <c r="Z1452" i="2"/>
  <c r="Z241" i="2"/>
  <c r="Z541" i="2"/>
  <c r="Z685" i="2"/>
  <c r="Z829" i="2"/>
  <c r="Z973" i="2"/>
  <c r="Z1117" i="2"/>
  <c r="Z1261" i="2"/>
  <c r="Z1405" i="2"/>
  <c r="Z62" i="2"/>
  <c r="Z206" i="2"/>
  <c r="Z350" i="2"/>
  <c r="Z494" i="2"/>
  <c r="Z638" i="2"/>
  <c r="Z782" i="2"/>
  <c r="Z926" i="2"/>
  <c r="Z1070" i="2"/>
  <c r="Z1214" i="2"/>
  <c r="Z1358" i="2"/>
  <c r="Z1502" i="2"/>
  <c r="Z123" i="2"/>
  <c r="Z267" i="2"/>
  <c r="Z411" i="2"/>
  <c r="Z555" i="2"/>
  <c r="Z699" i="2"/>
  <c r="Z843" i="2"/>
  <c r="Z987" i="2"/>
  <c r="Z1131" i="2"/>
  <c r="Z1275" i="2"/>
  <c r="Z1419" i="2"/>
  <c r="Z304" i="2"/>
  <c r="Z1531" i="2"/>
  <c r="Z1675" i="2"/>
  <c r="Z1819" i="2"/>
  <c r="Z1963" i="2"/>
  <c r="Z1940" i="2"/>
  <c r="Z892" i="2"/>
  <c r="Z1580" i="2"/>
  <c r="Z1784" i="2"/>
  <c r="Z184" i="2"/>
  <c r="Z1516" i="2"/>
  <c r="Z1665" i="2"/>
  <c r="Z1809" i="2"/>
  <c r="Z1953" i="2"/>
  <c r="Z772" i="2"/>
  <c r="Z1570" i="2"/>
  <c r="Z1714" i="2"/>
  <c r="Z1918" i="2"/>
  <c r="Z1360" i="2"/>
  <c r="Z1619" i="2"/>
  <c r="Z1763" i="2"/>
  <c r="Z364" i="2"/>
  <c r="Z1536" i="2"/>
  <c r="Z1680" i="2"/>
  <c r="Z1824" i="2"/>
  <c r="Z1968" i="2"/>
  <c r="Z1931" i="2"/>
  <c r="Z1461" i="2"/>
  <c r="Z1645" i="2"/>
  <c r="Z1789" i="2"/>
  <c r="Z1933" i="2"/>
  <c r="Z1444" i="2"/>
  <c r="Z820" i="2"/>
  <c r="Z1574" i="2"/>
  <c r="Z1718" i="2"/>
  <c r="Z1862" i="2"/>
  <c r="Z1791" i="2"/>
  <c r="Z112" i="2"/>
  <c r="Z1504" i="2"/>
  <c r="Z1659" i="2"/>
  <c r="Z1686" i="2"/>
  <c r="Z1132" i="2"/>
  <c r="Z955" i="2"/>
  <c r="Z380" i="2"/>
  <c r="Z1244" i="2"/>
  <c r="Z729" i="2"/>
  <c r="Z238" i="2"/>
  <c r="Z814" i="2"/>
  <c r="Z1246" i="2"/>
  <c r="Z179" i="2"/>
  <c r="Z611" i="2"/>
  <c r="Z1043" i="2"/>
  <c r="Z1475" i="2"/>
  <c r="Z384" i="2"/>
  <c r="Z756" i="2"/>
  <c r="Z1104" i="2"/>
  <c r="Z1464" i="2"/>
  <c r="Z289" i="2"/>
  <c r="Z553" i="2"/>
  <c r="Z697" i="2"/>
  <c r="Z841" i="2"/>
  <c r="Z985" i="2"/>
  <c r="Z1129" i="2"/>
  <c r="Z1273" i="2"/>
  <c r="Z1417" i="2"/>
  <c r="Z74" i="2"/>
  <c r="Z218" i="2"/>
  <c r="Z362" i="2"/>
  <c r="Z506" i="2"/>
  <c r="Z650" i="2"/>
  <c r="Z794" i="2"/>
  <c r="Z938" i="2"/>
  <c r="Z1082" i="2"/>
  <c r="Z1226" i="2"/>
  <c r="Z1370" i="2"/>
  <c r="Z1514" i="2"/>
  <c r="Z135" i="2"/>
  <c r="Z279" i="2"/>
  <c r="Z423" i="2"/>
  <c r="Z567" i="2"/>
  <c r="Z711" i="2"/>
  <c r="Z855" i="2"/>
  <c r="Z999" i="2"/>
  <c r="Z1143" i="2"/>
  <c r="Z1287" i="2"/>
  <c r="Z1431" i="2"/>
  <c r="Z448" i="2"/>
  <c r="Z1543" i="2"/>
  <c r="Z1687" i="2"/>
  <c r="Z1831" i="2"/>
  <c r="Z1664" i="2"/>
  <c r="Z1964" i="2"/>
  <c r="Z1036" i="2"/>
  <c r="Z1592" i="2"/>
  <c r="Z1808" i="2"/>
  <c r="Z328" i="2"/>
  <c r="Z1533" i="2"/>
  <c r="Z1677" i="2"/>
  <c r="Z1821" i="2"/>
  <c r="Z1965" i="2"/>
  <c r="Z916" i="2"/>
  <c r="Z1582" i="2"/>
  <c r="Z1726" i="2"/>
  <c r="Z1966" i="2"/>
  <c r="Z1413" i="2"/>
  <c r="Z1631" i="2"/>
  <c r="Z1775" i="2"/>
  <c r="Z508" i="2"/>
  <c r="Z1548" i="2"/>
  <c r="Z1692" i="2"/>
  <c r="Z1836" i="2"/>
  <c r="Z1743" i="2"/>
  <c r="Z88" i="2"/>
  <c r="Z1497" i="2"/>
  <c r="Z1657" i="2"/>
  <c r="Z1801" i="2"/>
  <c r="Z1945" i="2"/>
  <c r="Z1566" i="2"/>
  <c r="Z964" i="2"/>
  <c r="Z1586" i="2"/>
  <c r="Z1730" i="2"/>
  <c r="Z1874" i="2"/>
  <c r="Z1839" i="2"/>
  <c r="Z256" i="2"/>
  <c r="Z1525" i="2"/>
  <c r="Z1671" i="2"/>
  <c r="Z1746" i="2"/>
  <c r="Z1027" i="2"/>
  <c r="Z452" i="2"/>
  <c r="Z1316" i="2"/>
  <c r="Z801" i="2"/>
  <c r="Z310" i="2"/>
  <c r="Z874" i="2"/>
  <c r="Z1306" i="2"/>
  <c r="Z239" i="2"/>
  <c r="Z671" i="2"/>
  <c r="Z1103" i="2"/>
  <c r="Z12" i="2"/>
  <c r="Z444" i="2"/>
  <c r="Z804" i="2"/>
  <c r="Z1164" i="2"/>
  <c r="Z1476" i="2"/>
  <c r="Z301" i="2"/>
  <c r="Z565" i="2"/>
  <c r="Z709" i="2"/>
  <c r="Z853" i="2"/>
  <c r="Z997" i="2"/>
  <c r="Z1141" i="2"/>
  <c r="Z1285" i="2"/>
  <c r="Z1429" i="2"/>
  <c r="Z86" i="2"/>
  <c r="Z230" i="2"/>
  <c r="Z374" i="2"/>
  <c r="Z518" i="2"/>
  <c r="Z662" i="2"/>
  <c r="Z806" i="2"/>
  <c r="Z950" i="2"/>
  <c r="Z1094" i="2"/>
  <c r="Z1099" i="2"/>
  <c r="Z524" i="2"/>
  <c r="Z9" i="2"/>
  <c r="Z873" i="2"/>
  <c r="Z382" i="2"/>
  <c r="Z886" i="2"/>
  <c r="Z1318" i="2"/>
  <c r="Z251" i="2"/>
  <c r="Z683" i="2"/>
  <c r="Z1115" i="2"/>
  <c r="Z24" i="2"/>
  <c r="Z456" i="2"/>
  <c r="Z816" i="2"/>
  <c r="Z1176" i="2"/>
  <c r="Z1524" i="2"/>
  <c r="Z361" i="2"/>
  <c r="Z577" i="2"/>
  <c r="Z721" i="2"/>
  <c r="Z865" i="2"/>
  <c r="Z1009" i="2"/>
  <c r="Z1153" i="2"/>
  <c r="Z1297" i="2"/>
  <c r="Z1441" i="2"/>
  <c r="Z98" i="2"/>
  <c r="Z242" i="2"/>
  <c r="Z386" i="2"/>
  <c r="Z530" i="2"/>
  <c r="Z674" i="2"/>
  <c r="Z818" i="2"/>
  <c r="Z962" i="2"/>
  <c r="Z1106" i="2"/>
  <c r="Z1250" i="2"/>
  <c r="Z1394" i="2"/>
  <c r="Z15" i="2"/>
  <c r="Z159" i="2"/>
  <c r="Z303" i="2"/>
  <c r="Z447" i="2"/>
  <c r="Z591" i="2"/>
  <c r="Z735" i="2"/>
  <c r="Z879" i="2"/>
  <c r="Z1023" i="2"/>
  <c r="Z1167" i="2"/>
  <c r="Z1311" i="2"/>
  <c r="Z1455" i="2"/>
  <c r="Z736" i="2"/>
  <c r="Z1567" i="2"/>
  <c r="Z1711" i="2"/>
  <c r="Z1855" i="2"/>
  <c r="Z1724" i="2"/>
  <c r="Z1930" i="2"/>
  <c r="Z1324" i="2"/>
  <c r="Z1616" i="2"/>
  <c r="Z1856" i="2"/>
  <c r="Z616" i="2"/>
  <c r="Z1557" i="2"/>
  <c r="Z1701" i="2"/>
  <c r="Z1845" i="2"/>
  <c r="Z1858" i="2"/>
  <c r="Z1204" i="2"/>
  <c r="Z1606" i="2"/>
  <c r="Z1750" i="2"/>
  <c r="Z64" i="2"/>
  <c r="Z1495" i="2"/>
  <c r="Z1655" i="2"/>
  <c r="Z1799" i="2"/>
  <c r="Z796" i="2"/>
  <c r="Z1572" i="2"/>
  <c r="Z1716" i="2"/>
  <c r="Z1860" i="2"/>
  <c r="Z1863" i="2"/>
  <c r="Z376" i="2"/>
  <c r="Z1537" i="2"/>
  <c r="Z1681" i="2"/>
  <c r="Z1825" i="2"/>
  <c r="Z1969" i="2"/>
  <c r="Z1734" i="2"/>
  <c r="Z1252" i="2"/>
  <c r="Z1610" i="2"/>
  <c r="Z1754" i="2"/>
  <c r="Z1898" i="2"/>
  <c r="Z1935" i="2"/>
  <c r="Z544" i="2"/>
  <c r="Z1551" i="2"/>
  <c r="Z1719" i="2"/>
  <c r="Z1890" i="2"/>
  <c r="Z1171" i="2"/>
  <c r="Z596" i="2"/>
  <c r="Z81" i="2"/>
  <c r="Z945" i="2"/>
  <c r="Z454" i="2"/>
  <c r="Z946" i="2"/>
  <c r="Z1378" i="2"/>
  <c r="Z311" i="2"/>
  <c r="Z743" i="2"/>
  <c r="Z1175" i="2"/>
  <c r="Z84" i="2"/>
  <c r="Z516" i="2"/>
  <c r="Z876" i="2"/>
  <c r="Z1188" i="2"/>
  <c r="Z13" i="2"/>
  <c r="Z373" i="2"/>
  <c r="Z589" i="2"/>
  <c r="Z733" i="2"/>
  <c r="Z877" i="2"/>
  <c r="Z1021" i="2"/>
  <c r="Z1165" i="2"/>
  <c r="Z1309" i="2"/>
  <c r="Z1453" i="2"/>
  <c r="Z110" i="2"/>
  <c r="Z254" i="2"/>
  <c r="Z398" i="2"/>
  <c r="Z542" i="2"/>
  <c r="Z686" i="2"/>
  <c r="Z830" i="2"/>
  <c r="Z974" i="2"/>
  <c r="Z1118" i="2"/>
  <c r="Z1262" i="2"/>
  <c r="Z1406" i="2"/>
  <c r="Z27" i="2"/>
  <c r="Z171" i="2"/>
  <c r="Z315" i="2"/>
  <c r="Z459" i="2"/>
  <c r="Z603" i="2"/>
  <c r="Z747" i="2"/>
  <c r="Z891" i="2"/>
  <c r="Z1035" i="2"/>
  <c r="Z1179" i="2"/>
  <c r="Z1323" i="2"/>
  <c r="Z1467" i="2"/>
  <c r="Z880" i="2"/>
  <c r="Z1579" i="2"/>
  <c r="Z1723" i="2"/>
  <c r="Z1867" i="2"/>
  <c r="Z1748" i="2"/>
  <c r="Z1871" i="2"/>
  <c r="Z1401" i="2"/>
  <c r="Z1628" i="2"/>
  <c r="Z1892" i="2"/>
  <c r="Z760" i="2"/>
  <c r="Z1569" i="2"/>
  <c r="Z1713" i="2"/>
  <c r="Z1857" i="2"/>
  <c r="Z1906" i="2"/>
  <c r="Z1348" i="2"/>
  <c r="Z1618" i="2"/>
  <c r="Z1762" i="2"/>
  <c r="Z208" i="2"/>
  <c r="Z1519" i="2"/>
  <c r="Z1667" i="2"/>
  <c r="Z1811" i="2"/>
  <c r="Z940" i="2"/>
  <c r="Z1584" i="2"/>
  <c r="Z1728" i="2"/>
  <c r="Z1872" i="2"/>
  <c r="Z1923" i="2"/>
  <c r="Z520" i="2"/>
  <c r="Z1549" i="2"/>
  <c r="Z1693" i="2"/>
  <c r="Z1837" i="2"/>
  <c r="Z1683" i="2"/>
  <c r="Z1806" i="2"/>
  <c r="Z1377" i="2"/>
  <c r="Z1622" i="2"/>
  <c r="Z1766" i="2"/>
  <c r="Z1910" i="2"/>
  <c r="Z1960" i="2"/>
  <c r="Z688" i="2"/>
  <c r="Z1563" i="2"/>
  <c r="Z1767" i="2"/>
  <c r="Z1943" i="2"/>
  <c r="Z1243" i="2"/>
  <c r="Z668" i="2"/>
  <c r="Z153" i="2"/>
  <c r="Z1017" i="2"/>
  <c r="Z526" i="2"/>
  <c r="Z958" i="2"/>
  <c r="Z1390" i="2"/>
  <c r="Z323" i="2"/>
  <c r="Z755" i="2"/>
  <c r="Z1187" i="2"/>
  <c r="Z96" i="2"/>
  <c r="Z528" i="2"/>
  <c r="Z888" i="2"/>
  <c r="Z1236" i="2"/>
  <c r="Z73" i="2"/>
  <c r="Z385" i="2"/>
  <c r="Z601" i="2"/>
  <c r="Z745" i="2"/>
  <c r="Z889" i="2"/>
  <c r="Z1033" i="2"/>
  <c r="Z1177" i="2"/>
  <c r="Z1321" i="2"/>
  <c r="Z1465" i="2"/>
  <c r="Z122" i="2"/>
  <c r="Z266" i="2"/>
  <c r="Z410" i="2"/>
  <c r="Z554" i="2"/>
  <c r="Z698" i="2"/>
  <c r="Z842" i="2"/>
  <c r="Z986" i="2"/>
  <c r="Z1130" i="2"/>
  <c r="Z1274" i="2"/>
  <c r="Z1418" i="2"/>
  <c r="Z39" i="2"/>
  <c r="Z183" i="2"/>
  <c r="Z327" i="2"/>
  <c r="Z471" i="2"/>
  <c r="Z615" i="2"/>
  <c r="Z759" i="2"/>
  <c r="Z903" i="2"/>
  <c r="Z1047" i="2"/>
  <c r="Z1191" i="2"/>
  <c r="Z1335" i="2"/>
  <c r="Z1479" i="2"/>
  <c r="Z1024" i="2"/>
  <c r="Z1591" i="2"/>
  <c r="Z1735" i="2"/>
  <c r="Z1879" i="2"/>
  <c r="Z1772" i="2"/>
  <c r="Z1955" i="2"/>
  <c r="Z1448" i="2"/>
  <c r="Z1640" i="2"/>
  <c r="Z1916" i="2"/>
  <c r="Z904" i="2"/>
  <c r="Z1581" i="2"/>
  <c r="Z1725" i="2"/>
  <c r="Z1869" i="2"/>
  <c r="Z1954" i="2"/>
  <c r="Z1412" i="2"/>
  <c r="Z1630" i="2"/>
  <c r="Z1774" i="2"/>
  <c r="Z352" i="2"/>
  <c r="Z1535" i="2"/>
  <c r="Z1679" i="2"/>
  <c r="Z1823" i="2"/>
  <c r="Z1084" i="2"/>
  <c r="Z1596" i="2"/>
  <c r="Z1740" i="2"/>
  <c r="Z1884" i="2"/>
  <c r="Z1971" i="2"/>
  <c r="Z664" i="2"/>
  <c r="Z1561" i="2"/>
  <c r="Z1705" i="2"/>
  <c r="Z1849" i="2"/>
  <c r="Z1731" i="2"/>
  <c r="Z1878" i="2"/>
  <c r="Z1425" i="2"/>
  <c r="Z1634" i="2"/>
  <c r="Z1778" i="2"/>
  <c r="Z1922" i="2"/>
  <c r="Z1480" i="2"/>
  <c r="Z832" i="2"/>
  <c r="Z1575" i="2"/>
  <c r="Z1803" i="2"/>
  <c r="Z124" i="2"/>
  <c r="Z1315" i="2"/>
  <c r="Z740" i="2"/>
  <c r="Z225" i="2"/>
  <c r="Z1089" i="2"/>
  <c r="Z586" i="2"/>
  <c r="Z1018" i="2"/>
  <c r="Z1450" i="2"/>
  <c r="Z383" i="2"/>
  <c r="Z815" i="2"/>
  <c r="Z1247" i="2"/>
  <c r="Z156" i="2"/>
  <c r="Z588" i="2"/>
  <c r="Z900" i="2"/>
  <c r="Z1248" i="2"/>
  <c r="Z85" i="2"/>
  <c r="Z433" i="2"/>
  <c r="Z613" i="2"/>
  <c r="Z757" i="2"/>
  <c r="Z901" i="2"/>
  <c r="Z1045" i="2"/>
  <c r="Z1189" i="2"/>
  <c r="Z1333" i="2"/>
  <c r="Z1477" i="2"/>
  <c r="Z134" i="2"/>
  <c r="Z278" i="2"/>
  <c r="Z422" i="2"/>
  <c r="Z566" i="2"/>
  <c r="Z710" i="2"/>
  <c r="Z854" i="2"/>
  <c r="Z998" i="2"/>
  <c r="Z1142" i="2"/>
  <c r="Z1286" i="2"/>
  <c r="Z1430" i="2"/>
  <c r="Z51" i="2"/>
  <c r="Z195" i="2"/>
  <c r="Z339" i="2"/>
  <c r="Z483" i="2"/>
  <c r="Z627" i="2"/>
  <c r="Z771" i="2"/>
  <c r="Z915" i="2"/>
  <c r="Z1059" i="2"/>
  <c r="Z1203" i="2"/>
  <c r="Z1347" i="2"/>
  <c r="Z1491" i="2"/>
  <c r="Z1168" i="2"/>
  <c r="Z1603" i="2"/>
  <c r="Z1747" i="2"/>
  <c r="Z1891" i="2"/>
  <c r="Z1796" i="2"/>
  <c r="Z28" i="2"/>
  <c r="Z1484" i="2"/>
  <c r="Z1652" i="2"/>
  <c r="Z1928" i="2"/>
  <c r="Z1048" i="2"/>
  <c r="Z1593" i="2"/>
  <c r="Z1737" i="2"/>
  <c r="Z1881" i="2"/>
  <c r="Z1907" i="2"/>
  <c r="Z1456" i="2"/>
  <c r="Z1642" i="2"/>
  <c r="Z1786" i="2"/>
  <c r="Z496" i="2"/>
  <c r="Z1547" i="2"/>
  <c r="Z1691" i="2"/>
  <c r="Z1835" i="2"/>
  <c r="Z1228" i="2"/>
  <c r="Z1608" i="2"/>
  <c r="Z1752" i="2"/>
  <c r="Z1896" i="2"/>
  <c r="Z1396" i="2"/>
  <c r="Z808" i="2"/>
  <c r="Z1573" i="2"/>
  <c r="Z1717" i="2"/>
  <c r="Z1861" i="2"/>
  <c r="Z1779" i="2"/>
  <c r="Z1950" i="2"/>
  <c r="Z1468" i="2"/>
  <c r="Z1646" i="2"/>
  <c r="Z1790" i="2"/>
  <c r="Z1934" i="2"/>
  <c r="Z1590" i="2"/>
  <c r="Z976" i="2"/>
  <c r="Z1587" i="2"/>
  <c r="Z1851" i="2"/>
  <c r="Z268" i="2"/>
  <c r="Z1387" i="2"/>
  <c r="Z812" i="2"/>
  <c r="Z297" i="2"/>
  <c r="Z1161" i="2"/>
  <c r="Z598" i="2"/>
  <c r="Z1030" i="2"/>
  <c r="Z1462" i="2"/>
  <c r="Z395" i="2"/>
  <c r="Z827" i="2"/>
  <c r="Z1259" i="2"/>
  <c r="Z168" i="2"/>
  <c r="Z600" i="2"/>
  <c r="Z948" i="2"/>
  <c r="Z1308" i="2"/>
  <c r="Z97" i="2"/>
  <c r="Z445" i="2"/>
  <c r="Z625" i="2"/>
  <c r="Z769" i="2"/>
  <c r="Z913" i="2"/>
  <c r="Z1057" i="2"/>
  <c r="Z1201" i="2"/>
  <c r="Z1345" i="2"/>
  <c r="Z1489" i="2"/>
  <c r="Z146" i="2"/>
  <c r="Z290" i="2"/>
  <c r="Z434" i="2"/>
  <c r="Z578" i="2"/>
  <c r="Z722" i="2"/>
  <c r="Z866" i="2"/>
  <c r="Z1010" i="2"/>
  <c r="Z1154" i="2"/>
  <c r="Z1298" i="2"/>
  <c r="Z1442" i="2"/>
  <c r="Z63" i="2"/>
  <c r="Z207" i="2"/>
  <c r="Z351" i="2"/>
  <c r="Z495" i="2"/>
  <c r="Z639" i="2"/>
  <c r="Z783" i="2"/>
  <c r="Z927" i="2"/>
  <c r="Z1071" i="2"/>
  <c r="Z1215" i="2"/>
  <c r="Z1359" i="2"/>
  <c r="Z1503" i="2"/>
  <c r="Z1312" i="2"/>
  <c r="Z1615" i="2"/>
  <c r="Z1759" i="2"/>
  <c r="Z1903" i="2"/>
  <c r="Z1820" i="2"/>
  <c r="Z172" i="2"/>
  <c r="Z1513" i="2"/>
  <c r="Z1676" i="2"/>
  <c r="Z1952" i="2"/>
  <c r="Z1192" i="2"/>
  <c r="Z1605" i="2"/>
  <c r="Z1749" i="2"/>
  <c r="Z1893" i="2"/>
  <c r="Z52" i="2"/>
  <c r="Z1492" i="2"/>
  <c r="Z1654" i="2"/>
  <c r="Z1798" i="2"/>
  <c r="Z640" i="2"/>
  <c r="Z1559" i="2"/>
  <c r="Z1703" i="2"/>
  <c r="Z1847" i="2"/>
  <c r="Z1365" i="2"/>
  <c r="Z1620" i="2"/>
  <c r="Z1764" i="2"/>
  <c r="Z1908" i="2"/>
  <c r="Z1602" i="2"/>
  <c r="Z952" i="2"/>
  <c r="Z1585" i="2"/>
  <c r="Z1729" i="2"/>
  <c r="Z1873" i="2"/>
  <c r="Z1827" i="2"/>
  <c r="Z100" i="2"/>
  <c r="Z1501" i="2"/>
  <c r="Z1658" i="2"/>
  <c r="Z1802" i="2"/>
  <c r="Z1946" i="2"/>
  <c r="Z1662" i="2"/>
  <c r="Z1120" i="2"/>
  <c r="Z1599" i="2"/>
  <c r="Z1899" i="2"/>
  <c r="Z412" i="2"/>
  <c r="Z20" i="2"/>
  <c r="Z884" i="2"/>
  <c r="Z369" i="2"/>
  <c r="Z1233" i="2"/>
  <c r="Z658" i="2"/>
  <c r="Z1090" i="2"/>
  <c r="Z23" i="2"/>
  <c r="Z455" i="2"/>
  <c r="Z887" i="2"/>
  <c r="Z1319" i="2"/>
  <c r="Z228" i="2"/>
  <c r="Z612" i="2"/>
  <c r="Z960" i="2"/>
  <c r="Z1320" i="2"/>
  <c r="Z145" i="2"/>
  <c r="Z493" i="2"/>
  <c r="Z637" i="2"/>
  <c r="Z781" i="2"/>
  <c r="Z925" i="2"/>
  <c r="Z1069" i="2"/>
  <c r="Z1213" i="2"/>
  <c r="Z1357" i="2"/>
  <c r="Z14" i="2"/>
  <c r="Z158" i="2"/>
  <c r="Z302" i="2"/>
  <c r="Z446" i="2"/>
  <c r="Z590" i="2"/>
  <c r="Z734" i="2"/>
  <c r="Z878" i="2"/>
  <c r="Z1022" i="2"/>
  <c r="Z1166" i="2"/>
  <c r="Z92" i="2"/>
  <c r="Z956" i="2"/>
  <c r="Z441" i="2"/>
  <c r="Z1305" i="2"/>
  <c r="Z670" i="2"/>
  <c r="Z1102" i="2"/>
  <c r="Z35" i="2"/>
  <c r="Z467" i="2"/>
  <c r="Z899" i="2"/>
  <c r="Z1331" i="2"/>
  <c r="Z240" i="2"/>
  <c r="Z660" i="2"/>
  <c r="Z1020" i="2"/>
  <c r="Z1332" i="2"/>
  <c r="Z157" i="2"/>
  <c r="Z505" i="2"/>
  <c r="Z649" i="2"/>
  <c r="Z793" i="2"/>
  <c r="Z937" i="2"/>
  <c r="Z1081" i="2"/>
  <c r="Z1225" i="2"/>
  <c r="Z1369" i="2"/>
  <c r="Z26" i="2"/>
  <c r="Z170" i="2"/>
  <c r="Z314" i="2"/>
  <c r="Z458" i="2"/>
  <c r="Z602" i="2"/>
  <c r="Z746" i="2"/>
  <c r="Z890" i="2"/>
  <c r="Z1034" i="2"/>
  <c r="Z1178" i="2"/>
  <c r="Z1322" i="2"/>
  <c r="Z1466" i="2"/>
  <c r="Z87" i="2"/>
  <c r="Z231" i="2"/>
  <c r="Z375" i="2"/>
  <c r="Z519" i="2"/>
  <c r="Z663" i="2"/>
  <c r="Z807" i="2"/>
  <c r="Z951" i="2"/>
  <c r="Z1095" i="2"/>
  <c r="Z1239" i="2"/>
  <c r="Z1383" i="2"/>
  <c r="Z1527" i="2"/>
  <c r="Z1447" i="2"/>
  <c r="Z1639" i="2"/>
  <c r="Z1783" i="2"/>
  <c r="Z1927" i="2"/>
  <c r="Z1868" i="2"/>
  <c r="Z460" i="2"/>
  <c r="Z1544" i="2"/>
  <c r="Z1712" i="2"/>
  <c r="Z1942" i="2"/>
  <c r="Z1408" i="2"/>
  <c r="Z1629" i="2"/>
  <c r="Z1773" i="2"/>
  <c r="Z1917" i="2"/>
  <c r="Z340" i="2"/>
  <c r="Z1534" i="2"/>
  <c r="Z1678" i="2"/>
  <c r="Z1834" i="2"/>
  <c r="Z928" i="2"/>
  <c r="Z1583" i="2"/>
  <c r="Z1727" i="2"/>
  <c r="Z1895" i="2"/>
  <c r="Z1460" i="2"/>
  <c r="Z1644" i="2"/>
  <c r="Z1788" i="2"/>
  <c r="Z1932" i="2"/>
  <c r="Z1758" i="2"/>
  <c r="Z1240" i="2"/>
  <c r="Z1609" i="2"/>
  <c r="Z1753" i="2"/>
  <c r="Z1897" i="2"/>
  <c r="Z1911" i="2"/>
  <c r="Z388" i="2"/>
  <c r="Z1538" i="2"/>
  <c r="Z1682" i="2"/>
  <c r="Z1826" i="2"/>
  <c r="Z1970" i="2"/>
  <c r="Z1794" i="2"/>
  <c r="Z1384" i="2"/>
  <c r="Z1623" i="2"/>
  <c r="Z1156" i="2"/>
  <c r="Z700" i="2"/>
  <c r="Z164" i="2"/>
  <c r="Z1028" i="2"/>
  <c r="Z513" i="2"/>
  <c r="Z22" i="2"/>
  <c r="Z730" i="2"/>
  <c r="Z1162" i="2"/>
  <c r="Z95" i="2"/>
  <c r="Z527" i="2"/>
  <c r="Z959" i="2"/>
  <c r="Z1391" i="2"/>
  <c r="Z300" i="2"/>
  <c r="Z672" i="2"/>
  <c r="Z1032" i="2"/>
  <c r="Z1380" i="2"/>
  <c r="Z217" i="2"/>
  <c r="Z517" i="2"/>
  <c r="Z661" i="2"/>
  <c r="Z805" i="2"/>
  <c r="Z949" i="2"/>
  <c r="Z1093" i="2"/>
  <c r="Z1237" i="2"/>
  <c r="Z1381" i="2"/>
  <c r="Z38" i="2"/>
  <c r="Z182" i="2"/>
  <c r="Z326" i="2"/>
  <c r="Z470" i="2"/>
  <c r="Z614" i="2"/>
  <c r="Z758" i="2"/>
  <c r="Z902" i="2"/>
  <c r="Z1046" i="2"/>
  <c r="Z1190" i="2"/>
  <c r="Z1334" i="2"/>
  <c r="Z1478" i="2"/>
  <c r="Z99" i="2"/>
  <c r="Z243" i="2"/>
  <c r="Z387" i="2"/>
  <c r="Z531" i="2"/>
  <c r="Z675" i="2"/>
  <c r="Z819" i="2"/>
  <c r="Z963" i="2"/>
  <c r="Z1107" i="2"/>
  <c r="Z1251" i="2"/>
  <c r="Z1395" i="2"/>
  <c r="Z16" i="2"/>
  <c r="Z1483" i="2"/>
  <c r="Z1651" i="2"/>
  <c r="Z1795" i="2"/>
  <c r="Z1939" i="2"/>
  <c r="Z1880" i="2"/>
  <c r="Z604" i="2"/>
  <c r="Z1556" i="2"/>
  <c r="Z1736" i="2"/>
  <c r="Z1883" i="2"/>
  <c r="Z1449" i="2"/>
  <c r="Z1641" i="2"/>
  <c r="Z1785" i="2"/>
  <c r="Z1929" i="2"/>
  <c r="Z484" i="2"/>
  <c r="Z1546" i="2"/>
  <c r="Z1690" i="2"/>
  <c r="Z1846" i="2"/>
  <c r="Z1072" i="2"/>
  <c r="Z1595" i="2"/>
  <c r="Z1739" i="2"/>
  <c r="Z76" i="2"/>
  <c r="Z1496" i="2"/>
  <c r="Z1656" i="2"/>
  <c r="Z1800" i="2"/>
  <c r="Z1944" i="2"/>
  <c r="Z1842" i="2"/>
  <c r="Z1372" i="2"/>
  <c r="Z1621" i="2"/>
  <c r="Z1765" i="2"/>
  <c r="Z1909" i="2"/>
  <c r="Z1959" i="2"/>
  <c r="Z532" i="2"/>
  <c r="Z1550" i="2"/>
  <c r="Z1694" i="2"/>
  <c r="Z1838" i="2"/>
  <c r="Z1707" i="2"/>
  <c r="Z1866" i="2"/>
  <c r="Z1432" i="2"/>
  <c r="Z1635" i="2"/>
  <c r="Z1542" i="2"/>
  <c r="Z844" i="2"/>
  <c r="Z236" i="2"/>
  <c r="Z1100" i="2"/>
  <c r="Z585" i="2"/>
  <c r="Z94" i="2"/>
  <c r="Z742" i="2"/>
  <c r="Z1174" i="2"/>
  <c r="Z107" i="2"/>
  <c r="Z539" i="2"/>
  <c r="Z971" i="2"/>
  <c r="Z1403" i="2"/>
  <c r="Z312" i="2"/>
  <c r="Z732" i="2"/>
  <c r="Z1044" i="2"/>
  <c r="Z1392" i="2"/>
  <c r="Z229" i="2"/>
  <c r="Z529" i="2"/>
  <c r="Z673" i="2"/>
  <c r="Z817" i="2"/>
  <c r="Z961" i="2"/>
  <c r="Z1105" i="2"/>
  <c r="Z1249" i="2"/>
  <c r="Z1393" i="2"/>
  <c r="Z50" i="2"/>
  <c r="Z194" i="2"/>
  <c r="Z338" i="2"/>
  <c r="Z482" i="2"/>
  <c r="Z626" i="2"/>
  <c r="Z770" i="2"/>
  <c r="Z914" i="2"/>
  <c r="Z1058" i="2"/>
  <c r="Z1202" i="2"/>
  <c r="Z1346" i="2"/>
  <c r="Z1490" i="2"/>
  <c r="Z111" i="2"/>
  <c r="Z255" i="2"/>
  <c r="Z399" i="2"/>
  <c r="Z543" i="2"/>
  <c r="Z687" i="2"/>
  <c r="Z831" i="2"/>
  <c r="Z975" i="2"/>
  <c r="Z1119" i="2"/>
  <c r="Z1263" i="2"/>
  <c r="Z1407" i="2"/>
  <c r="Z160" i="2"/>
  <c r="Z1510" i="2"/>
  <c r="Z1663" i="2"/>
  <c r="Z1807" i="2"/>
  <c r="Z1951" i="2"/>
  <c r="Z1904" i="2"/>
  <c r="Z748" i="2"/>
  <c r="Z1568" i="2"/>
  <c r="Z1760" i="2"/>
  <c r="Z40" i="2"/>
  <c r="Z1485" i="2"/>
  <c r="Z1653" i="2"/>
  <c r="Z1797" i="2"/>
  <c r="Z1941" i="2"/>
  <c r="Z628" i="2"/>
  <c r="Z1558" i="2"/>
  <c r="Z1702" i="2"/>
  <c r="Z1870" i="2"/>
  <c r="Z1216" i="2"/>
  <c r="Z1607" i="2"/>
  <c r="Z1751" i="2"/>
  <c r="Z220" i="2"/>
  <c r="Z1520" i="2"/>
  <c r="Z1668" i="2"/>
  <c r="Z1812" i="2"/>
  <c r="Z1956" i="2"/>
  <c r="Z1914" i="2"/>
  <c r="Z1424" i="2"/>
  <c r="Z1633" i="2"/>
  <c r="Z1777" i="2"/>
  <c r="Z1921" i="2"/>
  <c r="Z1972" i="2"/>
  <c r="Z676" i="2"/>
  <c r="Z1562" i="2"/>
  <c r="Z1706" i="2"/>
  <c r="Z1850" i="2"/>
  <c r="Z1755" i="2"/>
  <c r="Z1938" i="2"/>
  <c r="Z1471" i="2"/>
  <c r="Z1647" i="2"/>
  <c r="Z1614" i="2"/>
  <c r="Z1238" i="2"/>
  <c r="Z579" i="2"/>
  <c r="Z1443" i="2"/>
  <c r="Z1894" i="2"/>
  <c r="Z1689" i="2"/>
  <c r="Z1919" i="2"/>
  <c r="Z1704" i="2"/>
  <c r="Z1813" i="2"/>
  <c r="Z1886" i="2"/>
  <c r="Z988" i="2"/>
  <c r="Z1600" i="2"/>
  <c r="Z1744" i="2"/>
  <c r="Z1888" i="2"/>
  <c r="Z1902" i="2"/>
  <c r="Z1437" i="2"/>
  <c r="Z1637" i="2"/>
  <c r="Z1781" i="2"/>
  <c r="Z1925" i="2"/>
  <c r="Z1509" i="2"/>
  <c r="Z1310" i="2"/>
  <c r="Z651" i="2"/>
  <c r="Z1515" i="2"/>
  <c r="Z1761" i="2"/>
  <c r="Z1776" i="2"/>
  <c r="Z1885" i="2"/>
  <c r="Z1276" i="2"/>
  <c r="Z1756" i="2"/>
  <c r="Z1962" i="2"/>
  <c r="Z1649" i="2"/>
  <c r="Z1937" i="2"/>
  <c r="Z1848" i="2"/>
  <c r="Z1661" i="2"/>
  <c r="Z1454" i="2"/>
  <c r="Z795" i="2"/>
  <c r="Z1400" i="2"/>
  <c r="Z1532" i="2"/>
  <c r="Z1905" i="2"/>
  <c r="Z1571" i="2"/>
  <c r="Z1920" i="2"/>
  <c r="Z1875" i="2"/>
  <c r="Z1722" i="2"/>
  <c r="Z1436" i="2"/>
  <c r="Z1636" i="2"/>
  <c r="Z1780" i="2"/>
  <c r="Z1924" i="2"/>
  <c r="Z280" i="2"/>
  <c r="Z1529" i="2"/>
  <c r="Z1673" i="2"/>
  <c r="Z1817" i="2"/>
  <c r="Z1961" i="2"/>
  <c r="Z1638" i="2"/>
  <c r="Z1782" i="2"/>
  <c r="Z1843" i="2"/>
  <c r="Z1521" i="2"/>
  <c r="Z1552" i="2"/>
  <c r="Z1589" i="2"/>
  <c r="Z1967" i="2"/>
  <c r="Z1576" i="2"/>
  <c r="Z1613" i="2"/>
  <c r="Z1382" i="2"/>
  <c r="Z1388" i="2"/>
  <c r="Z1526" i="2"/>
  <c r="Z867" i="2"/>
  <c r="Z1555" i="2"/>
  <c r="Z1604" i="2"/>
  <c r="Z1822" i="2"/>
  <c r="Z1643" i="2"/>
  <c r="Z1815" i="2"/>
  <c r="Z1650" i="2"/>
  <c r="Z400" i="2"/>
  <c r="Z1472" i="2"/>
  <c r="Z1648" i="2"/>
  <c r="Z1792" i="2"/>
  <c r="Z1936" i="2"/>
  <c r="Z424" i="2"/>
  <c r="Z1541" i="2"/>
  <c r="Z1685" i="2"/>
  <c r="Z1829" i="2"/>
  <c r="Z1973" i="2"/>
  <c r="Z1710" i="2"/>
  <c r="Z1155" i="2"/>
  <c r="Z652" i="2"/>
  <c r="Z1696" i="2"/>
  <c r="Z1877" i="2"/>
  <c r="Z1742" i="2"/>
  <c r="Z1770" i="2"/>
  <c r="Z723" i="2"/>
  <c r="Z1624" i="2"/>
  <c r="Z1949" i="2"/>
  <c r="Z75" i="2"/>
  <c r="Z939" i="2"/>
  <c r="Z1627" i="2"/>
  <c r="Z1688" i="2"/>
  <c r="Z196" i="2"/>
  <c r="Z1715" i="2"/>
  <c r="Z1674" i="2"/>
  <c r="Z244" i="2"/>
  <c r="Z1264" i="2"/>
  <c r="Z1507" i="2"/>
  <c r="Z1660" i="2"/>
  <c r="Z1804" i="2"/>
  <c r="Z1948" i="2"/>
  <c r="Z568" i="2"/>
  <c r="Z1553" i="2"/>
  <c r="Z1697" i="2"/>
  <c r="Z1841" i="2"/>
  <c r="Z148" i="2"/>
  <c r="Z291" i="2"/>
  <c r="Z1695" i="2"/>
  <c r="Z1000" i="2"/>
  <c r="Z1738" i="2"/>
  <c r="Z1288" i="2"/>
  <c r="Z592" i="2"/>
  <c r="Z1887" i="2"/>
  <c r="Z1805" i="2"/>
  <c r="Z147" i="2"/>
  <c r="Z1011" i="2"/>
  <c r="Z1699" i="2"/>
  <c r="Z1832" i="2"/>
  <c r="Z1060" i="2"/>
  <c r="Z1787" i="2"/>
  <c r="Z232" i="2"/>
  <c r="Z1108" i="2"/>
  <c r="Z1539" i="2"/>
  <c r="Z1528" i="2"/>
  <c r="Z1672" i="2"/>
  <c r="Z1816" i="2"/>
  <c r="Z1300" i="2"/>
  <c r="Z712" i="2"/>
  <c r="Z1565" i="2"/>
  <c r="Z1709" i="2"/>
  <c r="Z1853" i="2"/>
  <c r="Z292" i="2"/>
  <c r="Z1854" i="2"/>
  <c r="Z1865" i="2"/>
  <c r="Z1926" i="2"/>
  <c r="Z472" i="2"/>
  <c r="Z1598" i="2"/>
  <c r="Z1626" i="2"/>
  <c r="Z580" i="2"/>
  <c r="Z1818" i="2"/>
  <c r="Z1757" i="2"/>
  <c r="Z1180" i="2"/>
  <c r="Z1912" i="2"/>
  <c r="Z219" i="2"/>
  <c r="Z1083" i="2"/>
  <c r="Z1771" i="2"/>
  <c r="Z1882" i="2"/>
  <c r="Z1518" i="2"/>
  <c r="Z1859" i="2"/>
  <c r="Z1096" i="2"/>
  <c r="Z1522" i="2"/>
  <c r="Z1611" i="2"/>
  <c r="Z1540" i="2"/>
  <c r="Z1684" i="2"/>
  <c r="Z1828" i="2"/>
  <c r="Z1554" i="2"/>
  <c r="Z856" i="2"/>
  <c r="Z1577" i="2"/>
  <c r="Z1721" i="2"/>
  <c r="Z436" i="2"/>
  <c r="Z1594" i="2"/>
  <c r="Z1840" i="2"/>
  <c r="Z1733" i="2"/>
  <c r="Z1669" i="2"/>
  <c r="Z1864" i="2"/>
  <c r="Z1901" i="2"/>
  <c r="Z1833" i="2"/>
  <c r="Z1768" i="2"/>
  <c r="Z1578" i="2"/>
  <c r="Z363" i="2"/>
  <c r="Z1227" i="2"/>
  <c r="Z1915" i="2"/>
  <c r="Z1336" i="2"/>
  <c r="Z1666" i="2"/>
  <c r="Z1420" i="2"/>
  <c r="Z1597" i="2"/>
  <c r="Z1670" i="2"/>
  <c r="Z1947" i="2"/>
  <c r="Z1564" i="2"/>
  <c r="Z1708" i="2"/>
  <c r="Z1852" i="2"/>
  <c r="Z1698" i="2"/>
  <c r="Z1144" i="2"/>
  <c r="Z1601" i="2"/>
  <c r="Z1745" i="2"/>
  <c r="Z1889" i="2"/>
  <c r="Z724" i="2"/>
  <c r="Z435" i="2"/>
  <c r="Z1299" i="2"/>
  <c r="Z1700" i="2"/>
  <c r="Z1545" i="2"/>
  <c r="Z1560" i="2"/>
  <c r="Z1720" i="2"/>
  <c r="Z868" i="2"/>
  <c r="Z1459" i="2"/>
  <c r="Z136" i="2"/>
  <c r="Z507" i="2"/>
  <c r="Z1371" i="2"/>
  <c r="Z1844" i="2"/>
  <c r="Z1617" i="2"/>
  <c r="Z1810" i="2"/>
  <c r="Z1632" i="2"/>
  <c r="Z1741" i="2"/>
  <c r="Z1814" i="2"/>
  <c r="Z556" i="2"/>
  <c r="Z1588" i="2"/>
  <c r="Z1732" i="2"/>
  <c r="Z1876" i="2"/>
  <c r="Z1830" i="2"/>
  <c r="Z1389" i="2"/>
  <c r="Z1625" i="2"/>
  <c r="Z1769" i="2"/>
  <c r="Z1913" i="2"/>
  <c r="Z1012" i="2"/>
  <c r="Z316" i="2"/>
  <c r="Z784" i="2"/>
  <c r="Z1958" i="2"/>
  <c r="Z1612" i="2"/>
  <c r="Z1900" i="2"/>
  <c r="Z1473" i="2"/>
  <c r="Z1793" i="2"/>
  <c r="Z1530" i="2"/>
  <c r="Z1957" i="2"/>
  <c r="Z1508" i="2"/>
  <c r="Z4" i="2"/>
  <c r="G13" i="2"/>
  <c r="J19" i="9"/>
  <c r="D19" i="9"/>
  <c r="E19" i="9"/>
  <c r="G26" i="9"/>
  <c r="L26" i="9" s="1"/>
  <c r="I5" i="9"/>
  <c r="F19" i="9" s="1"/>
  <c r="N10" i="1"/>
  <c r="D16" i="1"/>
  <c r="J56" i="2"/>
  <c r="I57" i="2"/>
  <c r="N11" i="1"/>
  <c r="H55" i="2"/>
  <c r="D15" i="1"/>
  <c r="R57" i="2"/>
  <c r="J57" i="2"/>
  <c r="M55" i="2" l="1"/>
  <c r="K55" i="2"/>
  <c r="L55" i="2"/>
  <c r="V5483" i="2"/>
  <c r="V5480" i="2"/>
  <c r="V5429" i="2"/>
  <c r="V5485" i="2"/>
  <c r="V5420" i="2"/>
  <c r="V5479" i="2"/>
  <c r="V5495" i="2"/>
  <c r="V5471" i="2"/>
  <c r="V5391" i="2"/>
  <c r="V5398" i="2"/>
  <c r="V5416" i="2"/>
  <c r="V5435" i="2"/>
  <c r="V5400" i="2"/>
  <c r="V5394" i="2"/>
  <c r="V5412" i="2"/>
  <c r="V5487" i="2"/>
  <c r="V5478" i="2"/>
  <c r="V5425" i="2"/>
  <c r="V5407" i="2"/>
  <c r="V5409" i="2"/>
  <c r="V5463" i="2"/>
  <c r="V5418" i="2"/>
  <c r="V5403" i="2"/>
  <c r="V5467" i="2"/>
  <c r="V5426" i="2"/>
  <c r="V5458" i="2"/>
  <c r="V5449" i="2"/>
  <c r="V5451" i="2"/>
  <c r="V5437" i="2"/>
  <c r="V5384" i="2"/>
  <c r="V5492" i="2"/>
  <c r="V5477" i="2"/>
  <c r="V5369" i="2"/>
  <c r="V5498" i="2"/>
  <c r="V5488" i="2"/>
  <c r="V5497" i="2"/>
  <c r="V5368" i="2"/>
  <c r="V5417" i="2"/>
  <c r="V5408" i="2"/>
  <c r="V5496" i="2"/>
  <c r="V5447" i="2"/>
  <c r="V5448" i="2"/>
  <c r="V5456" i="2"/>
  <c r="V5481" i="2"/>
  <c r="V5438" i="2"/>
  <c r="V5424" i="2"/>
  <c r="V5376" i="2"/>
  <c r="V5382" i="2"/>
  <c r="V5475" i="2"/>
  <c r="V5419" i="2"/>
  <c r="V5430" i="2"/>
  <c r="V5367" i="2"/>
  <c r="V5434" i="2"/>
  <c r="V5466" i="2"/>
  <c r="V5433" i="2"/>
  <c r="V5415" i="2"/>
  <c r="V5411" i="2"/>
  <c r="V5494" i="2"/>
  <c r="V5482" i="2"/>
  <c r="V5452" i="2"/>
  <c r="V5455" i="2"/>
  <c r="V5446" i="2"/>
  <c r="V5459" i="2"/>
  <c r="V5401" i="2"/>
  <c r="V5431" i="2"/>
  <c r="V5454" i="2"/>
  <c r="V5489" i="2"/>
  <c r="V5381" i="2"/>
  <c r="V5371" i="2"/>
  <c r="V5486" i="2"/>
  <c r="V5491" i="2"/>
  <c r="V5441" i="2"/>
  <c r="V5436" i="2"/>
  <c r="V5373" i="2"/>
  <c r="V5389" i="2"/>
  <c r="V5405" i="2"/>
  <c r="V5442" i="2"/>
  <c r="V5379" i="2"/>
  <c r="V5374" i="2"/>
  <c r="V5460" i="2"/>
  <c r="V5402" i="2"/>
  <c r="V5450" i="2"/>
  <c r="V5399" i="2"/>
  <c r="V5469" i="2"/>
  <c r="V5370" i="2"/>
  <c r="V5413" i="2"/>
  <c r="V5427" i="2"/>
  <c r="V5422" i="2"/>
  <c r="V5500" i="2"/>
  <c r="V5378" i="2"/>
  <c r="V5385" i="2"/>
  <c r="V5380" i="2"/>
  <c r="V5473" i="2"/>
  <c r="V5440" i="2"/>
  <c r="V5476" i="2"/>
  <c r="V5443" i="2"/>
  <c r="V5386" i="2"/>
  <c r="V5392" i="2"/>
  <c r="V5393" i="2"/>
  <c r="V5383" i="2"/>
  <c r="V5432" i="2"/>
  <c r="V5474" i="2"/>
  <c r="V5468" i="2"/>
  <c r="V5388" i="2"/>
  <c r="V5493" i="2"/>
  <c r="V5377" i="2"/>
  <c r="V5439" i="2"/>
  <c r="V5472" i="2"/>
  <c r="V5414" i="2"/>
  <c r="V5445" i="2"/>
  <c r="V5421" i="2"/>
  <c r="V5423" i="2"/>
  <c r="V5397" i="2"/>
  <c r="V5387" i="2"/>
  <c r="V5499" i="2"/>
  <c r="V5490" i="2"/>
  <c r="V5465" i="2"/>
  <c r="V5457" i="2"/>
  <c r="V5410" i="2"/>
  <c r="V5462" i="2"/>
  <c r="V5390" i="2"/>
  <c r="V5406" i="2"/>
  <c r="V5470" i="2"/>
  <c r="V5375" i="2"/>
  <c r="V5464" i="2"/>
  <c r="V5461" i="2"/>
  <c r="V5453" i="2"/>
  <c r="V5444" i="2"/>
  <c r="V5428" i="2"/>
  <c r="V5396" i="2"/>
  <c r="V5404" i="2"/>
  <c r="V5372" i="2"/>
  <c r="V5484" i="2"/>
  <c r="V5395" i="2"/>
  <c r="V5301" i="2"/>
  <c r="V5292" i="2"/>
  <c r="V5246" i="2"/>
  <c r="V5336" i="2"/>
  <c r="V5109" i="2"/>
  <c r="V5199" i="2"/>
  <c r="V5319" i="2"/>
  <c r="V5269" i="2"/>
  <c r="V5231" i="2"/>
  <c r="V5321" i="2"/>
  <c r="V5344" i="2"/>
  <c r="V5139" i="2"/>
  <c r="V5222" i="2"/>
  <c r="V5347" i="2"/>
  <c r="V5232" i="2"/>
  <c r="V5334" i="2"/>
  <c r="V5117" i="2"/>
  <c r="V5251" i="2"/>
  <c r="V5329" i="2"/>
  <c r="V5308" i="2"/>
  <c r="V5102" i="2"/>
  <c r="V5192" i="2"/>
  <c r="V5208" i="2"/>
  <c r="V5260" i="2"/>
  <c r="V5350" i="2"/>
  <c r="V5187" i="2"/>
  <c r="V5326" i="2"/>
  <c r="V5144" i="2"/>
  <c r="V5177" i="2"/>
  <c r="V5194" i="2"/>
  <c r="V5200" i="2"/>
  <c r="V5290" i="2"/>
  <c r="V5097" i="2"/>
  <c r="V5354" i="2"/>
  <c r="V5342" i="2"/>
  <c r="V5325" i="2"/>
  <c r="V5108" i="2"/>
  <c r="V5103" i="2"/>
  <c r="V5190" i="2"/>
  <c r="V5107" i="2"/>
  <c r="V5185" i="2"/>
  <c r="V5150" i="2"/>
  <c r="V5294" i="2"/>
  <c r="V5327" i="2"/>
  <c r="V5265" i="2"/>
  <c r="V5355" i="2"/>
  <c r="V5116" i="2"/>
  <c r="V5206" i="2"/>
  <c r="V5357" i="2"/>
  <c r="V5201" i="2"/>
  <c r="V5163" i="2"/>
  <c r="V5250" i="2"/>
  <c r="V5122" i="2"/>
  <c r="V5198" i="2"/>
  <c r="V5363" i="2"/>
  <c r="V5146" i="2"/>
  <c r="V5267" i="2"/>
  <c r="V5229" i="2"/>
  <c r="V5361" i="2"/>
  <c r="V5181" i="2"/>
  <c r="V5110" i="2"/>
  <c r="V5263" i="2"/>
  <c r="V5341" i="2"/>
  <c r="V5328" i="2"/>
  <c r="V5258" i="2"/>
  <c r="V5348" i="2"/>
  <c r="V5304" i="2"/>
  <c r="V5346" i="2"/>
  <c r="V5121" i="2"/>
  <c r="V5211" i="2"/>
  <c r="V5279" i="2"/>
  <c r="V5184" i="2"/>
  <c r="V5323" i="2"/>
  <c r="V5106" i="2"/>
  <c r="V5219" i="2"/>
  <c r="V5309" i="2"/>
  <c r="V5142" i="2"/>
  <c r="V5236" i="2"/>
  <c r="V5224" i="2"/>
  <c r="V5332" i="2"/>
  <c r="V5127" i="2"/>
  <c r="V5273" i="2"/>
  <c r="V5119" i="2"/>
  <c r="V5197" i="2"/>
  <c r="V5320" i="2"/>
  <c r="V5358" i="2"/>
  <c r="V5285" i="2"/>
  <c r="V5353" i="2"/>
  <c r="V5244" i="2"/>
  <c r="V5272" i="2"/>
  <c r="V5362" i="2"/>
  <c r="V5135" i="2"/>
  <c r="V5225" i="2"/>
  <c r="V5100" i="2"/>
  <c r="V5179" i="2"/>
  <c r="V5099" i="2"/>
  <c r="V5165" i="2"/>
  <c r="V5149" i="2"/>
  <c r="V5111" i="2"/>
  <c r="V5243" i="2"/>
  <c r="V5188" i="2"/>
  <c r="V5278" i="2"/>
  <c r="V5364" i="2"/>
  <c r="V5277" i="2"/>
  <c r="V5095" i="2"/>
  <c r="V5128" i="2"/>
  <c r="V5218" i="2"/>
  <c r="V5124" i="2"/>
  <c r="V5298" i="2"/>
  <c r="V5330" i="2"/>
  <c r="V5113" i="2"/>
  <c r="V5172" i="2"/>
  <c r="V5203" i="2"/>
  <c r="V5125" i="2"/>
  <c r="V5238" i="2"/>
  <c r="V5240" i="2"/>
  <c r="V5331" i="2"/>
  <c r="V5281" i="2"/>
  <c r="V5118" i="2"/>
  <c r="V5351" i="2"/>
  <c r="V5126" i="2"/>
  <c r="V5216" i="2"/>
  <c r="V5133" i="2"/>
  <c r="V5223" i="2"/>
  <c r="V5339" i="2"/>
  <c r="V5228" i="2"/>
  <c r="V5154" i="2"/>
  <c r="V5112" i="2"/>
  <c r="V5186" i="2"/>
  <c r="V5276" i="2"/>
  <c r="V5333" i="2"/>
  <c r="V5311" i="2"/>
  <c r="V5259" i="2"/>
  <c r="V5338" i="2"/>
  <c r="V5156" i="2"/>
  <c r="V5288" i="2"/>
  <c r="V5207" i="2"/>
  <c r="V5297" i="2"/>
  <c r="V5138" i="2"/>
  <c r="V5280" i="2"/>
  <c r="V5284" i="2"/>
  <c r="V5313" i="2"/>
  <c r="V5214" i="2"/>
  <c r="V5352" i="2"/>
  <c r="V5247" i="2"/>
  <c r="V5147" i="2"/>
  <c r="V5237" i="2"/>
  <c r="V5227" i="2"/>
  <c r="V5305" i="2"/>
  <c r="V5215" i="2"/>
  <c r="V5210" i="2"/>
  <c r="V5335" i="2"/>
  <c r="V5349" i="2"/>
  <c r="V5132" i="2"/>
  <c r="V5167" i="2"/>
  <c r="V5245" i="2"/>
  <c r="V5115" i="2"/>
  <c r="V5213" i="2"/>
  <c r="V5175" i="2"/>
  <c r="V5307" i="2"/>
  <c r="V5340" i="2"/>
  <c r="V5153" i="2"/>
  <c r="V5157" i="2"/>
  <c r="V5145" i="2"/>
  <c r="V5235" i="2"/>
  <c r="V5140" i="2"/>
  <c r="V5230" i="2"/>
  <c r="V5169" i="2"/>
  <c r="V5287" i="2"/>
  <c r="V5160" i="2"/>
  <c r="V5310" i="2"/>
  <c r="V5161" i="2"/>
  <c r="V5191" i="2"/>
  <c r="V5295" i="2"/>
  <c r="V5366" i="2"/>
  <c r="V5130" i="2"/>
  <c r="V5318" i="2"/>
  <c r="V5101" i="2"/>
  <c r="V5220" i="2"/>
  <c r="V5345" i="2"/>
  <c r="V5314" i="2"/>
  <c r="V5226" i="2"/>
  <c r="V5266" i="2"/>
  <c r="V5164" i="2"/>
  <c r="V5316" i="2"/>
  <c r="V5296" i="2"/>
  <c r="V5303" i="2"/>
  <c r="V5176" i="2"/>
  <c r="V5365" i="2"/>
  <c r="V5268" i="2"/>
  <c r="V5129" i="2"/>
  <c r="V5166" i="2"/>
  <c r="V5256" i="2"/>
  <c r="V5234" i="2"/>
  <c r="V5324" i="2"/>
  <c r="V5248" i="2"/>
  <c r="V5255" i="2"/>
  <c r="V5217" i="2"/>
  <c r="V5356" i="2"/>
  <c r="V5241" i="2"/>
  <c r="V5300" i="2"/>
  <c r="V5174" i="2"/>
  <c r="V5264" i="2"/>
  <c r="V5096" i="2"/>
  <c r="V5183" i="2"/>
  <c r="V5242" i="2"/>
  <c r="V5159" i="2"/>
  <c r="V5249" i="2"/>
  <c r="V5275" i="2"/>
  <c r="V5239" i="2"/>
  <c r="V5180" i="2"/>
  <c r="V5123" i="2"/>
  <c r="V5274" i="2"/>
  <c r="V5212" i="2"/>
  <c r="V5302" i="2"/>
  <c r="V5104" i="2"/>
  <c r="V5182" i="2"/>
  <c r="V5337" i="2"/>
  <c r="V5120" i="2"/>
  <c r="V5136" i="2"/>
  <c r="V5148" i="2"/>
  <c r="V5155" i="2"/>
  <c r="V5233" i="2"/>
  <c r="V5202" i="2"/>
  <c r="V5315" i="2"/>
  <c r="V5098" i="2"/>
  <c r="V5196" i="2"/>
  <c r="V5322" i="2"/>
  <c r="V5105" i="2"/>
  <c r="V5195" i="2"/>
  <c r="V5143" i="2"/>
  <c r="V5131" i="2"/>
  <c r="V5173" i="2"/>
  <c r="V5253" i="2"/>
  <c r="V5343" i="2"/>
  <c r="V5293" i="2"/>
  <c r="V5137" i="2"/>
  <c r="V5262" i="2"/>
  <c r="V5158" i="2"/>
  <c r="V5283" i="2"/>
  <c r="V5359" i="2"/>
  <c r="V5306" i="2"/>
  <c r="V5171" i="2"/>
  <c r="V5261" i="2"/>
  <c r="V5178" i="2"/>
  <c r="V5162" i="2"/>
  <c r="V5189" i="2"/>
  <c r="V5204" i="2"/>
  <c r="V5270" i="2"/>
  <c r="V5221" i="2"/>
  <c r="V5168" i="2"/>
  <c r="V5312" i="2"/>
  <c r="V5252" i="2"/>
  <c r="V5271" i="2"/>
  <c r="V5114" i="2"/>
  <c r="V5257" i="2"/>
  <c r="V5360" i="2"/>
  <c r="V5209" i="2"/>
  <c r="V5134" i="2"/>
  <c r="V5282" i="2"/>
  <c r="V5291" i="2"/>
  <c r="V5289" i="2"/>
  <c r="V5254" i="2"/>
  <c r="V5205" i="2"/>
  <c r="V5151" i="2"/>
  <c r="V5170" i="2"/>
  <c r="V5299" i="2"/>
  <c r="V5152" i="2"/>
  <c r="V5317" i="2"/>
  <c r="V5141" i="2"/>
  <c r="V5286" i="2"/>
  <c r="V5193" i="2"/>
  <c r="V1473" i="2"/>
  <c r="V1601" i="2"/>
  <c r="V1722" i="2"/>
  <c r="V1496" i="2"/>
  <c r="V35" i="2"/>
  <c r="V1425" i="2"/>
  <c r="V733" i="2"/>
  <c r="V1754" i="2"/>
  <c r="V1557" i="2"/>
  <c r="V1311" i="2"/>
  <c r="V1106" i="2"/>
  <c r="V820" i="2"/>
  <c r="V1763" i="2"/>
  <c r="V1784" i="2"/>
  <c r="V987" i="2"/>
  <c r="V782" i="2"/>
  <c r="V541" i="2"/>
  <c r="V996" i="2"/>
  <c r="V791" i="2"/>
  <c r="V562" i="2"/>
  <c r="V189" i="2"/>
  <c r="V1279" i="2"/>
  <c r="V857" i="2"/>
  <c r="V923" i="2"/>
  <c r="V694" i="2"/>
  <c r="V1411" i="2"/>
  <c r="V1194" i="2"/>
  <c r="V989" i="2"/>
  <c r="V1260" i="2"/>
  <c r="V1055" i="2"/>
  <c r="V826" i="2"/>
  <c r="V453" i="2"/>
  <c r="V104" i="2"/>
  <c r="V1326" i="2"/>
  <c r="V1121" i="2"/>
  <c r="V235" i="2"/>
  <c r="V18" i="2"/>
  <c r="V472" i="2"/>
  <c r="V220" i="2"/>
  <c r="V1162" i="2"/>
  <c r="V1513" i="2"/>
  <c r="V1047" i="2"/>
  <c r="V506" i="2"/>
  <c r="V1900" i="2"/>
  <c r="V1732" i="2"/>
  <c r="V1459" i="2"/>
  <c r="V1144" i="2"/>
  <c r="V1227" i="2"/>
  <c r="V1721" i="2"/>
  <c r="V1882" i="2"/>
  <c r="V1926" i="2"/>
  <c r="V1539" i="2"/>
  <c r="V1288" i="2"/>
  <c r="V1660" i="2"/>
  <c r="V1624" i="2"/>
  <c r="V1555" i="2"/>
  <c r="V1782" i="2"/>
  <c r="V1875" i="2"/>
  <c r="V1637" i="2"/>
  <c r="V1894" i="2"/>
  <c r="V1751" i="2"/>
  <c r="V1760" i="2"/>
  <c r="V975" i="2"/>
  <c r="V770" i="2"/>
  <c r="V529" i="2"/>
  <c r="V94" i="2"/>
  <c r="V1550" i="2"/>
  <c r="V76" i="2"/>
  <c r="V436" i="2"/>
  <c r="V1781" i="2"/>
  <c r="V1046" i="2"/>
  <c r="V884" i="2"/>
  <c r="V710" i="2"/>
  <c r="V760" i="2"/>
  <c r="V1164" i="2"/>
  <c r="V1612" i="2"/>
  <c r="V1588" i="2"/>
  <c r="V868" i="2"/>
  <c r="V1698" i="2"/>
  <c r="V1577" i="2"/>
  <c r="V1771" i="2"/>
  <c r="V1865" i="2"/>
  <c r="V1108" i="2"/>
  <c r="V1507" i="2"/>
  <c r="V723" i="2"/>
  <c r="V867" i="2"/>
  <c r="V1638" i="2"/>
  <c r="V1920" i="2"/>
  <c r="V1437" i="2"/>
  <c r="V1443" i="2"/>
  <c r="V1972" i="2"/>
  <c r="V1568" i="2"/>
  <c r="V626" i="2"/>
  <c r="V229" i="2"/>
  <c r="V585" i="2"/>
  <c r="V532" i="2"/>
  <c r="V1739" i="2"/>
  <c r="V1876" i="2"/>
  <c r="V1604" i="2"/>
  <c r="V805" i="2"/>
  <c r="V1827" i="2"/>
  <c r="V1916" i="2"/>
  <c r="V1464" i="2"/>
  <c r="V1958" i="2"/>
  <c r="V556" i="2"/>
  <c r="V1852" i="2"/>
  <c r="V1578" i="2"/>
  <c r="V856" i="2"/>
  <c r="V1083" i="2"/>
  <c r="V1854" i="2"/>
  <c r="V1000" i="2"/>
  <c r="V1264" i="2"/>
  <c r="V1770" i="2"/>
  <c r="V1936" i="2"/>
  <c r="V1526" i="2"/>
  <c r="V1961" i="2"/>
  <c r="V1571" i="2"/>
  <c r="V1276" i="2"/>
  <c r="V1902" i="2"/>
  <c r="V579" i="2"/>
  <c r="V1921" i="2"/>
  <c r="V1216" i="2"/>
  <c r="V1392" i="2"/>
  <c r="V1100" i="2"/>
  <c r="V1595" i="2"/>
  <c r="V1556" i="2"/>
  <c r="V1949" i="2"/>
  <c r="V1119" i="2"/>
  <c r="V1826" i="2"/>
  <c r="V783" i="2"/>
  <c r="V433" i="2"/>
  <c r="V974" i="2"/>
  <c r="V1572" i="2"/>
  <c r="V711" i="2"/>
  <c r="V1814" i="2"/>
  <c r="V1560" i="2"/>
  <c r="V1708" i="2"/>
  <c r="V1768" i="2"/>
  <c r="V1554" i="2"/>
  <c r="V219" i="2"/>
  <c r="V1787" i="2"/>
  <c r="V1695" i="2"/>
  <c r="V244" i="2"/>
  <c r="V1742" i="2"/>
  <c r="V1792" i="2"/>
  <c r="V1388" i="2"/>
  <c r="V1817" i="2"/>
  <c r="V1905" i="2"/>
  <c r="V1885" i="2"/>
  <c r="V1888" i="2"/>
  <c r="V1777" i="2"/>
  <c r="V1904" i="2"/>
  <c r="V543" i="2"/>
  <c r="V338" i="2"/>
  <c r="V1044" i="2"/>
  <c r="V1909" i="2"/>
  <c r="V1072" i="2"/>
  <c r="V604" i="2"/>
  <c r="V675" i="2"/>
  <c r="V136" i="2"/>
  <c r="V1843" i="2"/>
  <c r="V1694" i="2"/>
  <c r="V446" i="2"/>
  <c r="V601" i="2"/>
  <c r="V1036" i="2"/>
  <c r="V316" i="2"/>
  <c r="V1741" i="2"/>
  <c r="V1545" i="2"/>
  <c r="V1564" i="2"/>
  <c r="V1833" i="2"/>
  <c r="V1912" i="2"/>
  <c r="V1853" i="2"/>
  <c r="V1060" i="2"/>
  <c r="V291" i="2"/>
  <c r="V1674" i="2"/>
  <c r="V1648" i="2"/>
  <c r="V1382" i="2"/>
  <c r="V1532" i="2"/>
  <c r="V1776" i="2"/>
  <c r="V1744" i="2"/>
  <c r="V1614" i="2"/>
  <c r="V1633" i="2"/>
  <c r="V1702" i="2"/>
  <c r="V1951" i="2"/>
  <c r="V399" i="2"/>
  <c r="V194" i="2"/>
  <c r="V732" i="2"/>
  <c r="V844" i="2"/>
  <c r="V1765" i="2"/>
  <c r="V1846" i="2"/>
  <c r="V1804" i="2"/>
  <c r="V914" i="2"/>
  <c r="V1629" i="2"/>
  <c r="V1691" i="2"/>
  <c r="V940" i="2"/>
  <c r="V1012" i="2"/>
  <c r="V1700" i="2"/>
  <c r="V1947" i="2"/>
  <c r="V1901" i="2"/>
  <c r="V1684" i="2"/>
  <c r="V1180" i="2"/>
  <c r="V1709" i="2"/>
  <c r="V1832" i="2"/>
  <c r="V148" i="2"/>
  <c r="V1715" i="2"/>
  <c r="V1696" i="2"/>
  <c r="V1472" i="2"/>
  <c r="V1613" i="2"/>
  <c r="V1529" i="2"/>
  <c r="V1400" i="2"/>
  <c r="V1761" i="2"/>
  <c r="V1600" i="2"/>
  <c r="V1647" i="2"/>
  <c r="V1424" i="2"/>
  <c r="V1558" i="2"/>
  <c r="V1807" i="2"/>
  <c r="V255" i="2"/>
  <c r="V50" i="2"/>
  <c r="V1542" i="2"/>
  <c r="V1690" i="2"/>
  <c r="V1518" i="2"/>
  <c r="V1649" i="2"/>
  <c r="V1449" i="2"/>
  <c r="V1320" i="2"/>
  <c r="V915" i="2"/>
  <c r="V1945" i="2"/>
  <c r="V1913" i="2"/>
  <c r="V1810" i="2"/>
  <c r="V1299" i="2"/>
  <c r="V1670" i="2"/>
  <c r="V1864" i="2"/>
  <c r="V1757" i="2"/>
  <c r="V1565" i="2"/>
  <c r="V1699" i="2"/>
  <c r="V1841" i="2"/>
  <c r="V652" i="2"/>
  <c r="V400" i="2"/>
  <c r="V280" i="2"/>
  <c r="V795" i="2"/>
  <c r="V1515" i="2"/>
  <c r="V988" i="2"/>
  <c r="V1471" i="2"/>
  <c r="V1914" i="2"/>
  <c r="V1663" i="2"/>
  <c r="V111" i="2"/>
  <c r="V1393" i="2"/>
  <c r="V1403" i="2"/>
  <c r="V1372" i="2"/>
  <c r="V592" i="2"/>
  <c r="V40" i="2"/>
  <c r="V1383" i="2"/>
  <c r="V297" i="2"/>
  <c r="V842" i="2"/>
  <c r="V1413" i="2"/>
  <c r="V1508" i="2"/>
  <c r="V1769" i="2"/>
  <c r="V1617" i="2"/>
  <c r="V435" i="2"/>
  <c r="V1597" i="2"/>
  <c r="V1669" i="2"/>
  <c r="V1611" i="2"/>
  <c r="V712" i="2"/>
  <c r="V1011" i="2"/>
  <c r="V1688" i="2"/>
  <c r="V1155" i="2"/>
  <c r="V1650" i="2"/>
  <c r="V1967" i="2"/>
  <c r="V1924" i="2"/>
  <c r="V651" i="2"/>
  <c r="V1886" i="2"/>
  <c r="V1938" i="2"/>
  <c r="V1956" i="2"/>
  <c r="V1941" i="2"/>
  <c r="V1510" i="2"/>
  <c r="V1490" i="2"/>
  <c r="V1249" i="2"/>
  <c r="V971" i="2"/>
  <c r="V1432" i="2"/>
  <c r="V1842" i="2"/>
  <c r="V484" i="2"/>
  <c r="V1528" i="2"/>
  <c r="V742" i="2"/>
  <c r="V1178" i="2"/>
  <c r="V1652" i="2"/>
  <c r="V1622" i="2"/>
  <c r="V452" i="2"/>
  <c r="V1957" i="2"/>
  <c r="V1625" i="2"/>
  <c r="V1844" i="2"/>
  <c r="V724" i="2"/>
  <c r="V1420" i="2"/>
  <c r="V1733" i="2"/>
  <c r="V1522" i="2"/>
  <c r="V580" i="2"/>
  <c r="V1300" i="2"/>
  <c r="V147" i="2"/>
  <c r="V1553" i="2"/>
  <c r="V1815" i="2"/>
  <c r="V1589" i="2"/>
  <c r="V1780" i="2"/>
  <c r="V1661" i="2"/>
  <c r="V1310" i="2"/>
  <c r="V1813" i="2"/>
  <c r="V1755" i="2"/>
  <c r="V1797" i="2"/>
  <c r="V160" i="2"/>
  <c r="V1346" i="2"/>
  <c r="V1105" i="2"/>
  <c r="V539" i="2"/>
  <c r="V1866" i="2"/>
  <c r="V1944" i="2"/>
  <c r="V1929" i="2"/>
  <c r="V1915" i="2"/>
  <c r="V1689" i="2"/>
  <c r="V1251" i="2"/>
  <c r="V1950" i="2"/>
  <c r="V1823" i="2"/>
  <c r="V374" i="2"/>
  <c r="V1530" i="2"/>
  <c r="V1889" i="2"/>
  <c r="V1666" i="2"/>
  <c r="V1840" i="2"/>
  <c r="V1626" i="2"/>
  <c r="V1816" i="2"/>
  <c r="V1805" i="2"/>
  <c r="V568" i="2"/>
  <c r="V939" i="2"/>
  <c r="V1973" i="2"/>
  <c r="V1643" i="2"/>
  <c r="V1552" i="2"/>
  <c r="V1636" i="2"/>
  <c r="V1848" i="2"/>
  <c r="V1509" i="2"/>
  <c r="V1704" i="2"/>
  <c r="V1850" i="2"/>
  <c r="V1653" i="2"/>
  <c r="V1407" i="2"/>
  <c r="V1202" i="2"/>
  <c r="V107" i="2"/>
  <c r="V1707" i="2"/>
  <c r="V1800" i="2"/>
  <c r="V1785" i="2"/>
  <c r="V1685" i="2"/>
  <c r="V673" i="2"/>
  <c r="V1644" i="2"/>
  <c r="V578" i="2"/>
  <c r="V1089" i="2"/>
  <c r="V946" i="2"/>
  <c r="V865" i="2"/>
  <c r="V4" i="2"/>
  <c r="V1793" i="2"/>
  <c r="V1830" i="2"/>
  <c r="V1745" i="2"/>
  <c r="V1336" i="2"/>
  <c r="V1859" i="2"/>
  <c r="V1598" i="2"/>
  <c r="V1672" i="2"/>
  <c r="V1948" i="2"/>
  <c r="V75" i="2"/>
  <c r="V1829" i="2"/>
  <c r="V1822" i="2"/>
  <c r="V1521" i="2"/>
  <c r="V1436" i="2"/>
  <c r="V1937" i="2"/>
  <c r="V1925" i="2"/>
  <c r="V1919" i="2"/>
  <c r="V1706" i="2"/>
  <c r="V1520" i="2"/>
  <c r="V1485" i="2"/>
  <c r="V1263" i="2"/>
  <c r="V1058" i="2"/>
  <c r="V1174" i="2"/>
  <c r="V1838" i="2"/>
  <c r="V1656" i="2"/>
  <c r="V370" i="2"/>
  <c r="V1376" i="2"/>
  <c r="V1087" i="2"/>
  <c r="V870" i="2"/>
  <c r="V936" i="2"/>
  <c r="V502" i="2"/>
  <c r="V129" i="2"/>
  <c r="V1219" i="2"/>
  <c r="V797" i="2"/>
  <c r="V1068" i="2"/>
  <c r="V863" i="2"/>
  <c r="V634" i="2"/>
  <c r="V261" i="2"/>
  <c r="V1351" i="2"/>
  <c r="V929" i="2"/>
  <c r="V1200" i="2"/>
  <c r="V995" i="2"/>
  <c r="V766" i="2"/>
  <c r="V393" i="2"/>
  <c r="V44" i="2"/>
  <c r="V1266" i="2"/>
  <c r="V1061" i="2"/>
  <c r="V1415" i="2"/>
  <c r="V1186" i="2"/>
  <c r="V813" i="2"/>
  <c r="V464" i="2"/>
  <c r="V1481" i="2"/>
  <c r="V378" i="2"/>
  <c r="V173" i="2"/>
  <c r="V357" i="2"/>
  <c r="V8" i="2"/>
  <c r="V1230" i="2"/>
  <c r="V1025" i="2"/>
  <c r="V1296" i="2"/>
  <c r="V862" i="2"/>
  <c r="V489" i="2"/>
  <c r="V1362" i="2"/>
  <c r="V1157" i="2"/>
  <c r="V2240" i="2"/>
  <c r="V2299" i="2"/>
  <c r="V3373" i="2"/>
  <c r="V2984" i="2"/>
  <c r="V2394" i="2"/>
  <c r="V2611" i="2"/>
  <c r="V2292" i="2"/>
  <c r="V2607" i="2"/>
  <c r="V2958" i="2"/>
  <c r="V3343" i="2"/>
  <c r="V2097" i="2"/>
  <c r="V3094" i="2"/>
  <c r="V2641" i="2"/>
  <c r="V2502" i="2"/>
  <c r="V2370" i="2"/>
  <c r="V2361" i="2"/>
  <c r="V2850" i="2"/>
  <c r="V3308" i="2"/>
  <c r="V3312" i="2"/>
  <c r="V4428" i="2"/>
  <c r="V2307" i="2"/>
  <c r="V3006" i="2"/>
  <c r="V2930" i="2"/>
  <c r="V2088" i="2"/>
  <c r="V2687" i="2"/>
  <c r="V3460" i="2"/>
  <c r="V2227" i="2"/>
  <c r="V2319" i="2"/>
  <c r="V3249" i="2"/>
  <c r="V3042" i="2"/>
  <c r="V3259" i="2"/>
  <c r="V2013" i="2"/>
  <c r="V2938" i="2"/>
  <c r="V2365" i="2"/>
  <c r="V3362" i="2"/>
  <c r="V2334" i="2"/>
  <c r="V2551" i="2"/>
  <c r="V3033" i="2"/>
  <c r="V2160" i="2"/>
  <c r="V2451" i="2"/>
  <c r="V3176" i="2"/>
  <c r="V3374" i="2"/>
  <c r="V2865" i="2"/>
  <c r="V2922" i="2"/>
  <c r="V3139" i="2"/>
  <c r="V2674" i="2"/>
  <c r="V2005" i="2"/>
  <c r="V1883" i="2"/>
  <c r="V1107" i="2"/>
  <c r="V902" i="2"/>
  <c r="V661" i="2"/>
  <c r="V730" i="2"/>
  <c r="V1682" i="2"/>
  <c r="V1460" i="2"/>
  <c r="V1408" i="2"/>
  <c r="V1034" i="2"/>
  <c r="V793" i="2"/>
  <c r="V1102" i="2"/>
  <c r="V302" i="2"/>
  <c r="V960" i="2"/>
  <c r="V20" i="2"/>
  <c r="V1873" i="2"/>
  <c r="V640" i="2"/>
  <c r="V172" i="2"/>
  <c r="V639" i="2"/>
  <c r="V434" i="2"/>
  <c r="V812" i="2"/>
  <c r="V1547" i="2"/>
  <c r="V771" i="2"/>
  <c r="V566" i="2"/>
  <c r="V85" i="2"/>
  <c r="V225" i="2"/>
  <c r="V1878" i="2"/>
  <c r="V1679" i="2"/>
  <c r="V1640" i="2"/>
  <c r="V1017" i="2"/>
  <c r="V1377" i="2"/>
  <c r="V1892" i="2"/>
  <c r="V1035" i="2"/>
  <c r="V830" i="2"/>
  <c r="V454" i="2"/>
  <c r="V1610" i="2"/>
  <c r="V796" i="2"/>
  <c r="V1167" i="2"/>
  <c r="V962" i="2"/>
  <c r="V721" i="2"/>
  <c r="V230" i="2"/>
  <c r="V804" i="2"/>
  <c r="V1027" i="2"/>
  <c r="V1801" i="2"/>
  <c r="V1966" i="2"/>
  <c r="V1964" i="2"/>
  <c r="V567" i="2"/>
  <c r="V362" i="2"/>
  <c r="V1104" i="2"/>
  <c r="V380" i="2"/>
  <c r="V1444" i="2"/>
  <c r="V1619" i="2"/>
  <c r="V1580" i="2"/>
  <c r="V843" i="2"/>
  <c r="V638" i="2"/>
  <c r="V241" i="2"/>
  <c r="V657" i="2"/>
  <c r="V852" i="2"/>
  <c r="V647" i="2"/>
  <c r="V418" i="2"/>
  <c r="V45" i="2"/>
  <c r="V1135" i="2"/>
  <c r="V918" i="2"/>
  <c r="V713" i="2"/>
  <c r="V984" i="2"/>
  <c r="V779" i="2"/>
  <c r="V550" i="2"/>
  <c r="V177" i="2"/>
  <c r="V1267" i="2"/>
  <c r="V1050" i="2"/>
  <c r="V845" i="2"/>
  <c r="V1116" i="2"/>
  <c r="V911" i="2"/>
  <c r="V1399" i="2"/>
  <c r="V1182" i="2"/>
  <c r="V91" i="2"/>
  <c r="V1397" i="2"/>
  <c r="V943" i="2"/>
  <c r="V726" i="2"/>
  <c r="V521" i="2"/>
  <c r="V792" i="2"/>
  <c r="V587" i="2"/>
  <c r="V358" i="2"/>
  <c r="V1364" i="2"/>
  <c r="V1075" i="2"/>
  <c r="V858" i="2"/>
  <c r="V1736" i="2"/>
  <c r="V22" i="2"/>
  <c r="V1538" i="2"/>
  <c r="V1895" i="2"/>
  <c r="V1942" i="2"/>
  <c r="V1095" i="2"/>
  <c r="V649" i="2"/>
  <c r="V670" i="2"/>
  <c r="V158" i="2"/>
  <c r="V1729" i="2"/>
  <c r="V1820" i="2"/>
  <c r="V495" i="2"/>
  <c r="V290" i="2"/>
  <c r="V948" i="2"/>
  <c r="V1387" i="2"/>
  <c r="V1861" i="2"/>
  <c r="V496" i="2"/>
  <c r="V28" i="2"/>
  <c r="V627" i="2"/>
  <c r="V422" i="2"/>
  <c r="V1248" i="2"/>
  <c r="V1535" i="2"/>
  <c r="V1448" i="2"/>
  <c r="V759" i="2"/>
  <c r="V554" i="2"/>
  <c r="V73" i="2"/>
  <c r="V1806" i="2"/>
  <c r="V1667" i="2"/>
  <c r="V1628" i="2"/>
  <c r="V373" i="2"/>
  <c r="V945" i="2"/>
  <c r="V1252" i="2"/>
  <c r="V1799" i="2"/>
  <c r="V1856" i="2"/>
  <c r="V818" i="2"/>
  <c r="V577" i="2"/>
  <c r="V382" i="2"/>
  <c r="V86" i="2"/>
  <c r="V1746" i="2"/>
  <c r="V1657" i="2"/>
  <c r="V1726" i="2"/>
  <c r="V1664" i="2"/>
  <c r="V423" i="2"/>
  <c r="V218" i="2"/>
  <c r="V756" i="2"/>
  <c r="V955" i="2"/>
  <c r="V1933" i="2"/>
  <c r="V1360" i="2"/>
  <c r="V892" i="2"/>
  <c r="V699" i="2"/>
  <c r="V494" i="2"/>
  <c r="V1452" i="2"/>
  <c r="V1172" i="2"/>
  <c r="V503" i="2"/>
  <c r="V274" i="2"/>
  <c r="V1280" i="2"/>
  <c r="V991" i="2"/>
  <c r="V774" i="2"/>
  <c r="V569" i="2"/>
  <c r="V840" i="2"/>
  <c r="V635" i="2"/>
  <c r="V406" i="2"/>
  <c r="V33" i="2"/>
  <c r="V1123" i="2"/>
  <c r="V906" i="2"/>
  <c r="V701" i="2"/>
  <c r="V972" i="2"/>
  <c r="V767" i="2"/>
  <c r="V538" i="2"/>
  <c r="V165" i="2"/>
  <c r="V833" i="2"/>
  <c r="V1458" i="2"/>
  <c r="V1253" i="2"/>
  <c r="V82" i="2"/>
  <c r="V799" i="2"/>
  <c r="V582" i="2"/>
  <c r="V377" i="2"/>
  <c r="V648" i="2"/>
  <c r="V443" i="2"/>
  <c r="V214" i="2"/>
  <c r="V1220" i="2"/>
  <c r="V931" i="2"/>
  <c r="V714" i="2"/>
  <c r="V509" i="2"/>
  <c r="V819" i="2"/>
  <c r="V614" i="2"/>
  <c r="V513" i="2"/>
  <c r="V1727" i="2"/>
  <c r="V1712" i="2"/>
  <c r="V951" i="2"/>
  <c r="V746" i="2"/>
  <c r="V1899" i="2"/>
  <c r="V1654" i="2"/>
  <c r="V1903" i="2"/>
  <c r="V351" i="2"/>
  <c r="V146" i="2"/>
  <c r="V268" i="2"/>
  <c r="V1717" i="2"/>
  <c r="V1786" i="2"/>
  <c r="V1796" i="2"/>
  <c r="V483" i="2"/>
  <c r="V278" i="2"/>
  <c r="V900" i="2"/>
  <c r="V1315" i="2"/>
  <c r="V1849" i="2"/>
  <c r="V352" i="2"/>
  <c r="V1955" i="2"/>
  <c r="V615" i="2"/>
  <c r="V410" i="2"/>
  <c r="V1236" i="2"/>
  <c r="V668" i="2"/>
  <c r="V1683" i="2"/>
  <c r="V1519" i="2"/>
  <c r="V1401" i="2"/>
  <c r="V747" i="2"/>
  <c r="V542" i="2"/>
  <c r="V13" i="2"/>
  <c r="V81" i="2"/>
  <c r="V1734" i="2"/>
  <c r="V1655" i="2"/>
  <c r="V1616" i="2"/>
  <c r="V879" i="2"/>
  <c r="V674" i="2"/>
  <c r="V361" i="2"/>
  <c r="V1429" i="2"/>
  <c r="V12" i="2"/>
  <c r="V1671" i="2"/>
  <c r="V1497" i="2"/>
  <c r="V1582" i="2"/>
  <c r="V279" i="2"/>
  <c r="V384" i="2"/>
  <c r="V1132" i="2"/>
  <c r="V1789" i="2"/>
  <c r="V1940" i="2"/>
  <c r="V555" i="2"/>
  <c r="V350" i="2"/>
  <c r="V1092" i="2"/>
  <c r="V308" i="2"/>
  <c r="V564" i="2"/>
  <c r="V130" i="2"/>
  <c r="V1136" i="2"/>
  <c r="V847" i="2"/>
  <c r="V425" i="2"/>
  <c r="V696" i="2"/>
  <c r="V491" i="2"/>
  <c r="V262" i="2"/>
  <c r="V979" i="2"/>
  <c r="V762" i="2"/>
  <c r="V557" i="2"/>
  <c r="V828" i="2"/>
  <c r="V623" i="2"/>
  <c r="V1111" i="2"/>
  <c r="V894" i="2"/>
  <c r="V689" i="2"/>
  <c r="V1314" i="2"/>
  <c r="V1109" i="2"/>
  <c r="V1293" i="2"/>
  <c r="V944" i="2"/>
  <c r="V655" i="2"/>
  <c r="V438" i="2"/>
  <c r="V233" i="2"/>
  <c r="V504" i="2"/>
  <c r="V299" i="2"/>
  <c r="V1076" i="2"/>
  <c r="V570" i="2"/>
  <c r="V470" i="2"/>
  <c r="V1380" i="2"/>
  <c r="V1028" i="2"/>
  <c r="V1583" i="2"/>
  <c r="V1544" i="2"/>
  <c r="V807" i="2"/>
  <c r="V602" i="2"/>
  <c r="V157" i="2"/>
  <c r="V441" i="2"/>
  <c r="V1357" i="2"/>
  <c r="V1319" i="2"/>
  <c r="V1599" i="2"/>
  <c r="V1492" i="2"/>
  <c r="V1759" i="2"/>
  <c r="V1489" i="2"/>
  <c r="V168" i="2"/>
  <c r="V1851" i="2"/>
  <c r="V1573" i="2"/>
  <c r="V1642" i="2"/>
  <c r="V339" i="2"/>
  <c r="V124" i="2"/>
  <c r="V1705" i="2"/>
  <c r="V1774" i="2"/>
  <c r="V1772" i="2"/>
  <c r="V471" i="2"/>
  <c r="V266" i="2"/>
  <c r="V888" i="2"/>
  <c r="V1243" i="2"/>
  <c r="V1837" i="2"/>
  <c r="V1871" i="2"/>
  <c r="V603" i="2"/>
  <c r="V1188" i="2"/>
  <c r="V596" i="2"/>
  <c r="V1969" i="2"/>
  <c r="V1495" i="2"/>
  <c r="V1324" i="2"/>
  <c r="V735" i="2"/>
  <c r="V530" i="2"/>
  <c r="V1524" i="2"/>
  <c r="V9" i="2"/>
  <c r="V1103" i="2"/>
  <c r="V1525" i="2"/>
  <c r="V916" i="2"/>
  <c r="V1687" i="2"/>
  <c r="V135" i="2"/>
  <c r="V1417" i="2"/>
  <c r="V1475" i="2"/>
  <c r="V1686" i="2"/>
  <c r="V1645" i="2"/>
  <c r="V1714" i="2"/>
  <c r="V1963" i="2"/>
  <c r="V206" i="2"/>
  <c r="V744" i="2"/>
  <c r="V883" i="2"/>
  <c r="V420" i="2"/>
  <c r="V1341" i="2"/>
  <c r="V992" i="2"/>
  <c r="V703" i="2"/>
  <c r="V281" i="2"/>
  <c r="V552" i="2"/>
  <c r="V347" i="2"/>
  <c r="V118" i="2"/>
  <c r="V1124" i="2"/>
  <c r="V835" i="2"/>
  <c r="V618" i="2"/>
  <c r="V413" i="2"/>
  <c r="V684" i="2"/>
  <c r="V479" i="2"/>
  <c r="V250" i="2"/>
  <c r="V1256" i="2"/>
  <c r="V967" i="2"/>
  <c r="V545" i="2"/>
  <c r="V1170" i="2"/>
  <c r="V965" i="2"/>
  <c r="V1149" i="2"/>
  <c r="V800" i="2"/>
  <c r="V511" i="2"/>
  <c r="V89" i="2"/>
  <c r="V360" i="2"/>
  <c r="V155" i="2"/>
  <c r="V1281" i="2"/>
  <c r="V932" i="2"/>
  <c r="V426" i="2"/>
  <c r="V531" i="2"/>
  <c r="V326" i="2"/>
  <c r="V164" i="2"/>
  <c r="V1897" i="2"/>
  <c r="V928" i="2"/>
  <c r="V663" i="2"/>
  <c r="V458" i="2"/>
  <c r="V1332" i="2"/>
  <c r="V956" i="2"/>
  <c r="V1213" i="2"/>
  <c r="V887" i="2"/>
  <c r="V1120" i="2"/>
  <c r="V1602" i="2"/>
  <c r="V52" i="2"/>
  <c r="V1615" i="2"/>
  <c r="V63" i="2"/>
  <c r="V1345" i="2"/>
  <c r="V1259" i="2"/>
  <c r="V1587" i="2"/>
  <c r="V1747" i="2"/>
  <c r="V195" i="2"/>
  <c r="V1477" i="2"/>
  <c r="V156" i="2"/>
  <c r="V1803" i="2"/>
  <c r="V1561" i="2"/>
  <c r="V1630" i="2"/>
  <c r="V1879" i="2"/>
  <c r="V327" i="2"/>
  <c r="V122" i="2"/>
  <c r="V1943" i="2"/>
  <c r="V1762" i="2"/>
  <c r="V1748" i="2"/>
  <c r="V459" i="2"/>
  <c r="V254" i="2"/>
  <c r="V876" i="2"/>
  <c r="V1171" i="2"/>
  <c r="V64" i="2"/>
  <c r="V1930" i="2"/>
  <c r="V591" i="2"/>
  <c r="V386" i="2"/>
  <c r="V524" i="2"/>
  <c r="V1141" i="2"/>
  <c r="V256" i="2"/>
  <c r="V1743" i="2"/>
  <c r="V1965" i="2"/>
  <c r="V1514" i="2"/>
  <c r="V1273" i="2"/>
  <c r="V1043" i="2"/>
  <c r="V1659" i="2"/>
  <c r="V1461" i="2"/>
  <c r="V1819" i="2"/>
  <c r="V62" i="2"/>
  <c r="V372" i="2"/>
  <c r="V481" i="2"/>
  <c r="V71" i="2"/>
  <c r="V1197" i="2"/>
  <c r="V848" i="2"/>
  <c r="V342" i="2"/>
  <c r="V137" i="2"/>
  <c r="V408" i="2"/>
  <c r="V203" i="2"/>
  <c r="V1329" i="2"/>
  <c r="V980" i="2"/>
  <c r="V691" i="2"/>
  <c r="V474" i="2"/>
  <c r="V269" i="2"/>
  <c r="V540" i="2"/>
  <c r="V1112" i="2"/>
  <c r="V823" i="2"/>
  <c r="V606" i="2"/>
  <c r="V401" i="2"/>
  <c r="V1026" i="2"/>
  <c r="V821" i="2"/>
  <c r="V656" i="2"/>
  <c r="V367" i="2"/>
  <c r="V421" i="2"/>
  <c r="V216" i="2"/>
  <c r="V11" i="2"/>
  <c r="V1137" i="2"/>
  <c r="V788" i="2"/>
  <c r="V499" i="2"/>
  <c r="V1939" i="2"/>
  <c r="V672" i="2"/>
  <c r="V700" i="2"/>
  <c r="V1753" i="2"/>
  <c r="V1834" i="2"/>
  <c r="V1868" i="2"/>
  <c r="V519" i="2"/>
  <c r="V314" i="2"/>
  <c r="V1020" i="2"/>
  <c r="V92" i="2"/>
  <c r="V1069" i="2"/>
  <c r="V455" i="2"/>
  <c r="V1908" i="2"/>
  <c r="V1893" i="2"/>
  <c r="V1442" i="2"/>
  <c r="V1201" i="2"/>
  <c r="V827" i="2"/>
  <c r="V976" i="2"/>
  <c r="V1396" i="2"/>
  <c r="V1907" i="2"/>
  <c r="V1603" i="2"/>
  <c r="V51" i="2"/>
  <c r="V1333" i="2"/>
  <c r="V664" i="2"/>
  <c r="V1412" i="2"/>
  <c r="V1735" i="2"/>
  <c r="V183" i="2"/>
  <c r="V96" i="2"/>
  <c r="V1767" i="2"/>
  <c r="V1549" i="2"/>
  <c r="V1618" i="2"/>
  <c r="V1867" i="2"/>
  <c r="V110" i="2"/>
  <c r="V516" i="2"/>
  <c r="V1890" i="2"/>
  <c r="V1681" i="2"/>
  <c r="V1750" i="2"/>
  <c r="V1724" i="2"/>
  <c r="V447" i="2"/>
  <c r="V242" i="2"/>
  <c r="V1099" i="2"/>
  <c r="V997" i="2"/>
  <c r="V1839" i="2"/>
  <c r="V1836" i="2"/>
  <c r="V1821" i="2"/>
  <c r="V1370" i="2"/>
  <c r="V611" i="2"/>
  <c r="V1504" i="2"/>
  <c r="V1931" i="2"/>
  <c r="V1675" i="2"/>
  <c r="V123" i="2"/>
  <c r="V1405" i="2"/>
  <c r="V337" i="2"/>
  <c r="V132" i="2"/>
  <c r="V1426" i="2"/>
  <c r="V1053" i="2"/>
  <c r="V704" i="2"/>
  <c r="V198" i="2"/>
  <c r="V469" i="2"/>
  <c r="V264" i="2"/>
  <c r="V59" i="2"/>
  <c r="V1185" i="2"/>
  <c r="V836" i="2"/>
  <c r="V547" i="2"/>
  <c r="V330" i="2"/>
  <c r="V125" i="2"/>
  <c r="V396" i="2"/>
  <c r="V191" i="2"/>
  <c r="V1317" i="2"/>
  <c r="V679" i="2"/>
  <c r="V462" i="2"/>
  <c r="V257" i="2"/>
  <c r="V882" i="2"/>
  <c r="V677" i="2"/>
  <c r="V861" i="2"/>
  <c r="V512" i="2"/>
  <c r="V6" i="2"/>
  <c r="V277" i="2"/>
  <c r="V72" i="2"/>
  <c r="V1366" i="2"/>
  <c r="V993" i="2"/>
  <c r="V644" i="2"/>
  <c r="V355" i="2"/>
  <c r="V138" i="2"/>
  <c r="V1795" i="2"/>
  <c r="V243" i="2"/>
  <c r="V38" i="2"/>
  <c r="V300" i="2"/>
  <c r="V1156" i="2"/>
  <c r="V375" i="2"/>
  <c r="V170" i="2"/>
  <c r="V660" i="2"/>
  <c r="V925" i="2"/>
  <c r="V23" i="2"/>
  <c r="V1946" i="2"/>
  <c r="V1764" i="2"/>
  <c r="V1749" i="2"/>
  <c r="V1503" i="2"/>
  <c r="V1298" i="2"/>
  <c r="V1057" i="2"/>
  <c r="V395" i="2"/>
  <c r="V1590" i="2"/>
  <c r="V1896" i="2"/>
  <c r="V1881" i="2"/>
  <c r="V1168" i="2"/>
  <c r="V1430" i="2"/>
  <c r="V1189" i="2"/>
  <c r="V1971" i="2"/>
  <c r="V1954" i="2"/>
  <c r="V1591" i="2"/>
  <c r="V39" i="2"/>
  <c r="V1321" i="2"/>
  <c r="V1187" i="2"/>
  <c r="V1563" i="2"/>
  <c r="V520" i="2"/>
  <c r="V1348" i="2"/>
  <c r="V1723" i="2"/>
  <c r="V171" i="2"/>
  <c r="V1453" i="2"/>
  <c r="V84" i="2"/>
  <c r="V1537" i="2"/>
  <c r="V1606" i="2"/>
  <c r="V1855" i="2"/>
  <c r="V98" i="2"/>
  <c r="V456" i="2"/>
  <c r="V1094" i="2"/>
  <c r="V1874" i="2"/>
  <c r="V1692" i="2"/>
  <c r="V1431" i="2"/>
  <c r="V985" i="2"/>
  <c r="V179" i="2"/>
  <c r="V112" i="2"/>
  <c r="V1953" i="2"/>
  <c r="V1531" i="2"/>
  <c r="V1261" i="2"/>
  <c r="V1031" i="2"/>
  <c r="V1511" i="2"/>
  <c r="V1282" i="2"/>
  <c r="V909" i="2"/>
  <c r="V560" i="2"/>
  <c r="V271" i="2"/>
  <c r="V54" i="2"/>
  <c r="V325" i="2"/>
  <c r="V120" i="2"/>
  <c r="V1041" i="2"/>
  <c r="V692" i="2"/>
  <c r="V186" i="2"/>
  <c r="V457" i="2"/>
  <c r="V252" i="2"/>
  <c r="V47" i="2"/>
  <c r="V1173" i="2"/>
  <c r="V824" i="2"/>
  <c r="V535" i="2"/>
  <c r="V318" i="2"/>
  <c r="V113" i="2"/>
  <c r="V738" i="2"/>
  <c r="V533" i="2"/>
  <c r="V368" i="2"/>
  <c r="V1385" i="2"/>
  <c r="V1451" i="2"/>
  <c r="V1222" i="2"/>
  <c r="V849" i="2"/>
  <c r="V500" i="2"/>
  <c r="V211" i="2"/>
  <c r="V1517" i="2"/>
  <c r="V1651" i="2"/>
  <c r="V99" i="2"/>
  <c r="V1381" i="2"/>
  <c r="V1623" i="2"/>
  <c r="V1240" i="2"/>
  <c r="V1534" i="2"/>
  <c r="V1783" i="2"/>
  <c r="V231" i="2"/>
  <c r="V26" i="2"/>
  <c r="V781" i="2"/>
  <c r="V1090" i="2"/>
  <c r="V1802" i="2"/>
  <c r="V1620" i="2"/>
  <c r="V1605" i="2"/>
  <c r="V1359" i="2"/>
  <c r="V1154" i="2"/>
  <c r="V913" i="2"/>
  <c r="V1462" i="2"/>
  <c r="V1934" i="2"/>
  <c r="V1752" i="2"/>
  <c r="V1737" i="2"/>
  <c r="V1491" i="2"/>
  <c r="V1286" i="2"/>
  <c r="V383" i="2"/>
  <c r="V1480" i="2"/>
  <c r="V1884" i="2"/>
  <c r="V1869" i="2"/>
  <c r="V1024" i="2"/>
  <c r="V1418" i="2"/>
  <c r="V1177" i="2"/>
  <c r="V688" i="2"/>
  <c r="V1923" i="2"/>
  <c r="V1906" i="2"/>
  <c r="V1579" i="2"/>
  <c r="V27" i="2"/>
  <c r="V1309" i="2"/>
  <c r="V1175" i="2"/>
  <c r="V1551" i="2"/>
  <c r="V1204" i="2"/>
  <c r="V1711" i="2"/>
  <c r="V159" i="2"/>
  <c r="V1441" i="2"/>
  <c r="V24" i="2"/>
  <c r="V709" i="2"/>
  <c r="V874" i="2"/>
  <c r="V1730" i="2"/>
  <c r="V1548" i="2"/>
  <c r="V1533" i="2"/>
  <c r="V1082" i="2"/>
  <c r="V841" i="2"/>
  <c r="V1791" i="2"/>
  <c r="V1824" i="2"/>
  <c r="V1809" i="2"/>
  <c r="V304" i="2"/>
  <c r="V1358" i="2"/>
  <c r="V1117" i="2"/>
  <c r="V599" i="2"/>
  <c r="V49" i="2"/>
  <c r="V1367" i="2"/>
  <c r="V1138" i="2"/>
  <c r="V127" i="2"/>
  <c r="V1433" i="2"/>
  <c r="V1499" i="2"/>
  <c r="V1270" i="2"/>
  <c r="V897" i="2"/>
  <c r="V548" i="2"/>
  <c r="V42" i="2"/>
  <c r="V313" i="2"/>
  <c r="V108" i="2"/>
  <c r="V1402" i="2"/>
  <c r="V680" i="2"/>
  <c r="V391" i="2"/>
  <c r="V174" i="2"/>
  <c r="V811" i="2"/>
  <c r="V594" i="2"/>
  <c r="V573" i="2"/>
  <c r="V224" i="2"/>
  <c r="V1512" i="2"/>
  <c r="V1307" i="2"/>
  <c r="V705" i="2"/>
  <c r="V67" i="2"/>
  <c r="V1373" i="2"/>
  <c r="V1237" i="2"/>
  <c r="V959" i="2"/>
  <c r="V1758" i="2"/>
  <c r="V340" i="2"/>
  <c r="V1639" i="2"/>
  <c r="V87" i="2"/>
  <c r="V1369" i="2"/>
  <c r="V1331" i="2"/>
  <c r="V878" i="2"/>
  <c r="V637" i="2"/>
  <c r="V658" i="2"/>
  <c r="V1658" i="2"/>
  <c r="V1365" i="2"/>
  <c r="V1192" i="2"/>
  <c r="V1215" i="2"/>
  <c r="V1010" i="2"/>
  <c r="V1030" i="2"/>
  <c r="V1790" i="2"/>
  <c r="V1608" i="2"/>
  <c r="V1593" i="2"/>
  <c r="V1347" i="2"/>
  <c r="V1142" i="2"/>
  <c r="V901" i="2"/>
  <c r="V1450" i="2"/>
  <c r="V1922" i="2"/>
  <c r="V1740" i="2"/>
  <c r="V1479" i="2"/>
  <c r="V1274" i="2"/>
  <c r="V1033" i="2"/>
  <c r="V323" i="2"/>
  <c r="V1960" i="2"/>
  <c r="V1872" i="2"/>
  <c r="V1857" i="2"/>
  <c r="V880" i="2"/>
  <c r="V1406" i="2"/>
  <c r="V1165" i="2"/>
  <c r="V544" i="2"/>
  <c r="V1863" i="2"/>
  <c r="V1858" i="2"/>
  <c r="V1567" i="2"/>
  <c r="V15" i="2"/>
  <c r="V1297" i="2"/>
  <c r="V1115" i="2"/>
  <c r="V806" i="2"/>
  <c r="V310" i="2"/>
  <c r="V1586" i="2"/>
  <c r="V508" i="2"/>
  <c r="V328" i="2"/>
  <c r="V697" i="2"/>
  <c r="V814" i="2"/>
  <c r="V1862" i="2"/>
  <c r="V1680" i="2"/>
  <c r="V1665" i="2"/>
  <c r="V1419" i="2"/>
  <c r="V1214" i="2"/>
  <c r="V167" i="2"/>
  <c r="V1428" i="2"/>
  <c r="V1223" i="2"/>
  <c r="V994" i="2"/>
  <c r="V621" i="2"/>
  <c r="V272" i="2"/>
  <c r="V1494" i="2"/>
  <c r="V1289" i="2"/>
  <c r="V37" i="2"/>
  <c r="V1355" i="2"/>
  <c r="V1126" i="2"/>
  <c r="V753" i="2"/>
  <c r="V404" i="2"/>
  <c r="V115" i="2"/>
  <c r="V1421" i="2"/>
  <c r="V1487" i="2"/>
  <c r="V1258" i="2"/>
  <c r="V885" i="2"/>
  <c r="V30" i="2"/>
  <c r="V667" i="2"/>
  <c r="V245" i="2"/>
  <c r="V429" i="2"/>
  <c r="V80" i="2"/>
  <c r="V1302" i="2"/>
  <c r="V1368" i="2"/>
  <c r="V934" i="2"/>
  <c r="V561" i="2"/>
  <c r="V212" i="2"/>
  <c r="V1434" i="2"/>
  <c r="V16" i="2"/>
  <c r="V1334" i="2"/>
  <c r="V1093" i="2"/>
  <c r="V527" i="2"/>
  <c r="V1794" i="2"/>
  <c r="V1932" i="2"/>
  <c r="V1917" i="2"/>
  <c r="V1447" i="2"/>
  <c r="V899" i="2"/>
  <c r="V734" i="2"/>
  <c r="V1847" i="2"/>
  <c r="V1952" i="2"/>
  <c r="V1071" i="2"/>
  <c r="V866" i="2"/>
  <c r="V625" i="2"/>
  <c r="V1646" i="2"/>
  <c r="V1228" i="2"/>
  <c r="V1048" i="2"/>
  <c r="V757" i="2"/>
  <c r="V1018" i="2"/>
  <c r="V1778" i="2"/>
  <c r="V1596" i="2"/>
  <c r="V1581" i="2"/>
  <c r="V1335" i="2"/>
  <c r="V1130" i="2"/>
  <c r="V889" i="2"/>
  <c r="V1390" i="2"/>
  <c r="V1910" i="2"/>
  <c r="V1728" i="2"/>
  <c r="V1467" i="2"/>
  <c r="V1262" i="2"/>
  <c r="V1021" i="2"/>
  <c r="V1935" i="2"/>
  <c r="V1860" i="2"/>
  <c r="V1845" i="2"/>
  <c r="V736" i="2"/>
  <c r="V1394" i="2"/>
  <c r="V1153" i="2"/>
  <c r="V301" i="2"/>
  <c r="V801" i="2"/>
  <c r="V964" i="2"/>
  <c r="V1775" i="2"/>
  <c r="V1808" i="2"/>
  <c r="V999" i="2"/>
  <c r="V794" i="2"/>
  <c r="V553" i="2"/>
  <c r="V1718" i="2"/>
  <c r="V1536" i="2"/>
  <c r="V1516" i="2"/>
  <c r="V1275" i="2"/>
  <c r="V1070" i="2"/>
  <c r="V829" i="2"/>
  <c r="V1234" i="2"/>
  <c r="V1284" i="2"/>
  <c r="V1079" i="2"/>
  <c r="V850" i="2"/>
  <c r="V477" i="2"/>
  <c r="V128" i="2"/>
  <c r="V1350" i="2"/>
  <c r="V1416" i="2"/>
  <c r="V1211" i="2"/>
  <c r="V609" i="2"/>
  <c r="V260" i="2"/>
  <c r="V1482" i="2"/>
  <c r="V1277" i="2"/>
  <c r="V25" i="2"/>
  <c r="V1343" i="2"/>
  <c r="V1114" i="2"/>
  <c r="V392" i="2"/>
  <c r="V1409" i="2"/>
  <c r="V523" i="2"/>
  <c r="V306" i="2"/>
  <c r="V101" i="2"/>
  <c r="V285" i="2"/>
  <c r="V1375" i="2"/>
  <c r="V1158" i="2"/>
  <c r="V1224" i="2"/>
  <c r="V1019" i="2"/>
  <c r="V790" i="2"/>
  <c r="V417" i="2"/>
  <c r="V68" i="2"/>
  <c r="V1290" i="2"/>
  <c r="V1641" i="2"/>
  <c r="V1395" i="2"/>
  <c r="V1190" i="2"/>
  <c r="V949" i="2"/>
  <c r="V95" i="2"/>
  <c r="V1788" i="2"/>
  <c r="V1773" i="2"/>
  <c r="V1081" i="2"/>
  <c r="V467" i="2"/>
  <c r="V145" i="2"/>
  <c r="V100" i="2"/>
  <c r="V1703" i="2"/>
  <c r="V1676" i="2"/>
  <c r="V927" i="2"/>
  <c r="V445" i="2"/>
  <c r="V1161" i="2"/>
  <c r="V1468" i="2"/>
  <c r="V1835" i="2"/>
  <c r="V1928" i="2"/>
  <c r="V1059" i="2"/>
  <c r="V613" i="2"/>
  <c r="V1634" i="2"/>
  <c r="V1191" i="2"/>
  <c r="V986" i="2"/>
  <c r="V745" i="2"/>
  <c r="V958" i="2"/>
  <c r="V1766" i="2"/>
  <c r="V1584" i="2"/>
  <c r="V1569" i="2"/>
  <c r="V1323" i="2"/>
  <c r="V1118" i="2"/>
  <c r="V877" i="2"/>
  <c r="V1378" i="2"/>
  <c r="V1898" i="2"/>
  <c r="V1701" i="2"/>
  <c r="V1455" i="2"/>
  <c r="V1250" i="2"/>
  <c r="V1009" i="2"/>
  <c r="V251" i="2"/>
  <c r="V518" i="2"/>
  <c r="V1476" i="2"/>
  <c r="V1316" i="2"/>
  <c r="V1566" i="2"/>
  <c r="V1631" i="2"/>
  <c r="V1592" i="2"/>
  <c r="V855" i="2"/>
  <c r="V729" i="2"/>
  <c r="V1574" i="2"/>
  <c r="V364" i="2"/>
  <c r="V184" i="2"/>
  <c r="V1131" i="2"/>
  <c r="V926" i="2"/>
  <c r="V685" i="2"/>
  <c r="V802" i="2"/>
  <c r="V935" i="2"/>
  <c r="V706" i="2"/>
  <c r="V1423" i="2"/>
  <c r="V1206" i="2"/>
  <c r="V1272" i="2"/>
  <c r="V1067" i="2"/>
  <c r="V838" i="2"/>
  <c r="V116" i="2"/>
  <c r="V1338" i="2"/>
  <c r="V1133" i="2"/>
  <c r="V1404" i="2"/>
  <c r="V1199" i="2"/>
  <c r="V970" i="2"/>
  <c r="V597" i="2"/>
  <c r="V248" i="2"/>
  <c r="V1470" i="2"/>
  <c r="V1265" i="2"/>
  <c r="V162" i="2"/>
  <c r="V514" i="2"/>
  <c r="V141" i="2"/>
  <c r="V1231" i="2"/>
  <c r="V809" i="2"/>
  <c r="V1080" i="2"/>
  <c r="V875" i="2"/>
  <c r="V1146" i="2"/>
  <c r="V941" i="2"/>
  <c r="V2714" i="2"/>
  <c r="V653" i="2"/>
  <c r="V924" i="2"/>
  <c r="V490" i="2"/>
  <c r="V1207" i="2"/>
  <c r="V990" i="2"/>
  <c r="V785" i="2"/>
  <c r="V851" i="2"/>
  <c r="V622" i="2"/>
  <c r="V249" i="2"/>
  <c r="V1339" i="2"/>
  <c r="V1122" i="2"/>
  <c r="V917" i="2"/>
  <c r="V1042" i="2"/>
  <c r="V669" i="2"/>
  <c r="V320" i="2"/>
  <c r="V31" i="2"/>
  <c r="V1337" i="2"/>
  <c r="V451" i="2"/>
  <c r="V234" i="2"/>
  <c r="V29" i="2"/>
  <c r="V213" i="2"/>
  <c r="V1303" i="2"/>
  <c r="V1086" i="2"/>
  <c r="V881" i="2"/>
  <c r="V1152" i="2"/>
  <c r="V947" i="2"/>
  <c r="V718" i="2"/>
  <c r="V345" i="2"/>
  <c r="V1435" i="2"/>
  <c r="V1218" i="2"/>
  <c r="V1013" i="2"/>
  <c r="V2672" i="2"/>
  <c r="V2875" i="2"/>
  <c r="V2726" i="2"/>
  <c r="V2538" i="2"/>
  <c r="V2755" i="2"/>
  <c r="V2996" i="2"/>
  <c r="V3441" i="2"/>
  <c r="V3491" i="2"/>
  <c r="V2146" i="2"/>
  <c r="V2023" i="2"/>
  <c r="V3270" i="2"/>
  <c r="V2000" i="2"/>
  <c r="V2241" i="2"/>
  <c r="V2027" i="2"/>
  <c r="V3073" i="2"/>
  <c r="V3366" i="2"/>
  <c r="V2509" i="2"/>
  <c r="V2793" i="2"/>
  <c r="V2994" i="2"/>
  <c r="V3211" i="2"/>
  <c r="V3452" i="2"/>
  <c r="V2818" i="2"/>
  <c r="V2221" i="2"/>
  <c r="V2272" i="2"/>
  <c r="V2215" i="2"/>
  <c r="V2298" i="2"/>
  <c r="V2293" i="2"/>
  <c r="V2100" i="2"/>
  <c r="V2286" i="2"/>
  <c r="V2659" i="2"/>
  <c r="V4068" i="2"/>
  <c r="V2890" i="2"/>
  <c r="V2157" i="2"/>
  <c r="V3226" i="2"/>
  <c r="V2797" i="2"/>
  <c r="V2574" i="2"/>
  <c r="V2442" i="2"/>
  <c r="V2664" i="2"/>
  <c r="V2912" i="2"/>
  <c r="V2695" i="2"/>
  <c r="V2936" i="2"/>
  <c r="V3309" i="2"/>
  <c r="V2448" i="2"/>
  <c r="V2981" i="2"/>
  <c r="V3235" i="2"/>
  <c r="V4500" i="2"/>
  <c r="V2026" i="2"/>
  <c r="V3066" i="2"/>
  <c r="V3283" i="2"/>
  <c r="V2037" i="2"/>
  <c r="V2962" i="2"/>
  <c r="V2437" i="2"/>
  <c r="V3613" i="2"/>
  <c r="V2523" i="2"/>
  <c r="V780" i="2"/>
  <c r="V1352" i="2"/>
  <c r="V1063" i="2"/>
  <c r="V846" i="2"/>
  <c r="V641" i="2"/>
  <c r="V912" i="2"/>
  <c r="V707" i="2"/>
  <c r="V478" i="2"/>
  <c r="V105" i="2"/>
  <c r="V1195" i="2"/>
  <c r="V978" i="2"/>
  <c r="V773" i="2"/>
  <c r="V1127" i="2"/>
  <c r="V525" i="2"/>
  <c r="V176" i="2"/>
  <c r="V1398" i="2"/>
  <c r="V1193" i="2"/>
  <c r="V307" i="2"/>
  <c r="V442" i="2"/>
  <c r="V69" i="2"/>
  <c r="V1159" i="2"/>
  <c r="V942" i="2"/>
  <c r="V737" i="2"/>
  <c r="V1008" i="2"/>
  <c r="V803" i="2"/>
  <c r="V574" i="2"/>
  <c r="V201" i="2"/>
  <c r="V1074" i="2"/>
  <c r="V869" i="2"/>
  <c r="V2049" i="2"/>
  <c r="V3451" i="2"/>
  <c r="V3317" i="2"/>
  <c r="V2505" i="2"/>
  <c r="V2682" i="2"/>
  <c r="V2899" i="2"/>
  <c r="V3140" i="2"/>
  <c r="V2218" i="2"/>
  <c r="V2868" i="2"/>
  <c r="V3924" i="2"/>
  <c r="V2311" i="2"/>
  <c r="V3228" i="2"/>
  <c r="V3414" i="2"/>
  <c r="V2144" i="2"/>
  <c r="V1994" i="2"/>
  <c r="V2575" i="2"/>
  <c r="V2011" i="2"/>
  <c r="V3158" i="2"/>
  <c r="V2170" i="2"/>
  <c r="V3138" i="2"/>
  <c r="V3355" i="2"/>
  <c r="V2109" i="2"/>
  <c r="V3106" i="2"/>
  <c r="V2862" i="2"/>
  <c r="V3624" i="2"/>
  <c r="V2935" i="2"/>
  <c r="V2874" i="2"/>
  <c r="V2510" i="2"/>
  <c r="V3150" i="2"/>
  <c r="V2036" i="2"/>
  <c r="V2022" i="2"/>
  <c r="V2399" i="2"/>
  <c r="V3330" i="2"/>
  <c r="V2060" i="2"/>
  <c r="V2159" i="2"/>
  <c r="V3229" i="2"/>
  <c r="V3438" i="2"/>
  <c r="V3018" i="2"/>
  <c r="V2725" i="2"/>
  <c r="V2001" i="2"/>
  <c r="V2622" i="2"/>
  <c r="V2086" i="2"/>
  <c r="V2736" i="2"/>
  <c r="V3768" i="2"/>
  <c r="V2985" i="2"/>
  <c r="V2324" i="2"/>
  <c r="V2310" i="2"/>
  <c r="V3178" i="2"/>
  <c r="V3210" i="2"/>
  <c r="V3427" i="2"/>
  <c r="V2181" i="2"/>
  <c r="V2869" i="2"/>
  <c r="V3269" i="2"/>
  <c r="V2431" i="2"/>
  <c r="V365" i="2"/>
  <c r="V636" i="2"/>
  <c r="V431" i="2"/>
  <c r="V202" i="2"/>
  <c r="V702" i="2"/>
  <c r="V497" i="2"/>
  <c r="V768" i="2"/>
  <c r="V563" i="2"/>
  <c r="V1340" i="2"/>
  <c r="V1051" i="2"/>
  <c r="V834" i="2"/>
  <c r="V754" i="2"/>
  <c r="V381" i="2"/>
  <c r="V32" i="2"/>
  <c r="V1254" i="2"/>
  <c r="V163" i="2"/>
  <c r="V1304" i="2"/>
  <c r="V1015" i="2"/>
  <c r="V798" i="2"/>
  <c r="V593" i="2"/>
  <c r="V864" i="2"/>
  <c r="V659" i="2"/>
  <c r="V57" i="2"/>
  <c r="V1147" i="2"/>
  <c r="V930" i="2"/>
  <c r="V725" i="2"/>
  <c r="V2625" i="2"/>
  <c r="V2540" i="2"/>
  <c r="V2937" i="2"/>
  <c r="V3043" i="2"/>
  <c r="V2506" i="2"/>
  <c r="V4356" i="2"/>
  <c r="V3093" i="2"/>
  <c r="V2887" i="2"/>
  <c r="V2786" i="2"/>
  <c r="V2047" i="2"/>
  <c r="V2529" i="2"/>
  <c r="V2603" i="2"/>
  <c r="V2426" i="2"/>
  <c r="V3295" i="2"/>
  <c r="V2443" i="2"/>
  <c r="V4284" i="2"/>
  <c r="V3322" i="2"/>
  <c r="V3282" i="2"/>
  <c r="V2012" i="2"/>
  <c r="V2253" i="2"/>
  <c r="V2039" i="2"/>
  <c r="V3085" i="2"/>
  <c r="V2359" i="2"/>
  <c r="V4056" i="2"/>
  <c r="V2024" i="2"/>
  <c r="V3450" i="2"/>
  <c r="V2344" i="2"/>
  <c r="V2353" i="2"/>
  <c r="V2647" i="2"/>
  <c r="V2612" i="2"/>
  <c r="V2454" i="2"/>
  <c r="V2388" i="2"/>
  <c r="V3474" i="2"/>
  <c r="V2445" i="2"/>
  <c r="V2447" i="2"/>
  <c r="V2150" i="2"/>
  <c r="V2791" i="2"/>
  <c r="V2083" i="2"/>
  <c r="V2433" i="2"/>
  <c r="V2766" i="2"/>
  <c r="V2983" i="2"/>
  <c r="V3224" i="2"/>
  <c r="V2374" i="2"/>
  <c r="V3084" i="2"/>
  <c r="V4200" i="2"/>
  <c r="V2578" i="2"/>
  <c r="V2886" i="2"/>
  <c r="V2975" i="2"/>
  <c r="V3354" i="2"/>
  <c r="V2084" i="2"/>
  <c r="V2183" i="2"/>
  <c r="V3301" i="2"/>
  <c r="V1999" i="2"/>
  <c r="V3840" i="2"/>
  <c r="V221" i="2"/>
  <c r="V492" i="2"/>
  <c r="V58" i="2"/>
  <c r="V1064" i="2"/>
  <c r="V775" i="2"/>
  <c r="V558" i="2"/>
  <c r="V353" i="2"/>
  <c r="V624" i="2"/>
  <c r="V419" i="2"/>
  <c r="V190" i="2"/>
  <c r="V690" i="2"/>
  <c r="V485" i="2"/>
  <c r="V610" i="2"/>
  <c r="V237" i="2"/>
  <c r="V1327" i="2"/>
  <c r="V1110" i="2"/>
  <c r="V905" i="2"/>
  <c r="V19" i="2"/>
  <c r="V154" i="2"/>
  <c r="V1160" i="2"/>
  <c r="V871" i="2"/>
  <c r="V720" i="2"/>
  <c r="V515" i="2"/>
  <c r="V286" i="2"/>
  <c r="V1003" i="2"/>
  <c r="V786" i="2"/>
  <c r="V581" i="2"/>
  <c r="V2434" i="2"/>
  <c r="V3116" i="2"/>
  <c r="V2458" i="2"/>
  <c r="V3187" i="2"/>
  <c r="V3428" i="2"/>
  <c r="V2794" i="2"/>
  <c r="V2149" i="2"/>
  <c r="V2703" i="2"/>
  <c r="V3156" i="2"/>
  <c r="V2734" i="2"/>
  <c r="V3319" i="2"/>
  <c r="V1974" i="2"/>
  <c r="V2432" i="2"/>
  <c r="V2673" i="2"/>
  <c r="V2891" i="2"/>
  <c r="V2858" i="2"/>
  <c r="V2528" i="2"/>
  <c r="V2094" i="2"/>
  <c r="V2532" i="2"/>
  <c r="V2156" i="2"/>
  <c r="V2397" i="2"/>
  <c r="V2327" i="2"/>
  <c r="V2006" i="2"/>
  <c r="V4488" i="2"/>
  <c r="V2600" i="2"/>
  <c r="V2785" i="2"/>
  <c r="V2312" i="2"/>
  <c r="V3332" i="2"/>
  <c r="V3174" i="2"/>
  <c r="V3002" i="2"/>
  <c r="V2107" i="2"/>
  <c r="V2348" i="2"/>
  <c r="V2589" i="2"/>
  <c r="V2735" i="2"/>
  <c r="V2582" i="2"/>
  <c r="V2168" i="2"/>
  <c r="V2803" i="2"/>
  <c r="V3279" i="2"/>
  <c r="V2910" i="2"/>
  <c r="V3127" i="2"/>
  <c r="V3368" i="2"/>
  <c r="V2662" i="2"/>
  <c r="V1993" i="2"/>
  <c r="V2375" i="2"/>
  <c r="V1989" i="2"/>
  <c r="V3462" i="2"/>
  <c r="V3012" i="2"/>
  <c r="V1987" i="2"/>
  <c r="V2469" i="2"/>
  <c r="V2471" i="2"/>
  <c r="V2222" i="2"/>
  <c r="V2719" i="2"/>
  <c r="V4272" i="2"/>
  <c r="V2816" i="2"/>
  <c r="V2061" i="2"/>
  <c r="V77" i="2"/>
  <c r="V348" i="2"/>
  <c r="V143" i="2"/>
  <c r="V631" i="2"/>
  <c r="V414" i="2"/>
  <c r="V209" i="2"/>
  <c r="V480" i="2"/>
  <c r="V1052" i="2"/>
  <c r="V763" i="2"/>
  <c r="V546" i="2"/>
  <c r="V341" i="2"/>
  <c r="V695" i="2"/>
  <c r="V466" i="2"/>
  <c r="V1183" i="2"/>
  <c r="V966" i="2"/>
  <c r="V1386" i="2"/>
  <c r="V1181" i="2"/>
  <c r="V10" i="2"/>
  <c r="V1016" i="2"/>
  <c r="V305" i="2"/>
  <c r="V142" i="2"/>
  <c r="V1148" i="2"/>
  <c r="V859" i="2"/>
  <c r="V642" i="2"/>
  <c r="V2519" i="2"/>
  <c r="V2205" i="2"/>
  <c r="V2814" i="2"/>
  <c r="V3034" i="2"/>
  <c r="V3114" i="2"/>
  <c r="V3331" i="2"/>
  <c r="V2085" i="2"/>
  <c r="V3082" i="2"/>
  <c r="V2581" i="2"/>
  <c r="V2214" i="2"/>
  <c r="V2091" i="2"/>
  <c r="V2408" i="2"/>
  <c r="V2335" i="2"/>
  <c r="V2576" i="2"/>
  <c r="V2817" i="2"/>
  <c r="V3179" i="2"/>
  <c r="V3290" i="2"/>
  <c r="V3392" i="2"/>
  <c r="V2108" i="2"/>
  <c r="V2163" i="2"/>
  <c r="V2059" i="2"/>
  <c r="V2300" i="2"/>
  <c r="V2541" i="2"/>
  <c r="V2615" i="2"/>
  <c r="V2438" i="2"/>
  <c r="V2888" i="2"/>
  <c r="V3231" i="2"/>
  <c r="V3320" i="2"/>
  <c r="V3091" i="2"/>
  <c r="V2598" i="2"/>
  <c r="V3217" i="2"/>
  <c r="V3032" i="2"/>
  <c r="V2421" i="2"/>
  <c r="V2239" i="2"/>
  <c r="V2034" i="2"/>
  <c r="V2251" i="2"/>
  <c r="V2492" i="2"/>
  <c r="V3023" i="2"/>
  <c r="V3014" i="2"/>
  <c r="V2744" i="2"/>
  <c r="V3379" i="2"/>
  <c r="V2166" i="2"/>
  <c r="V3054" i="2"/>
  <c r="V2025" i="2"/>
  <c r="V2950" i="2"/>
  <c r="V2425" i="2"/>
  <c r="V3553" i="2"/>
  <c r="V2076" i="2"/>
  <c r="V2565" i="2"/>
  <c r="V2383" i="2"/>
  <c r="V2379" i="2"/>
  <c r="V2372" i="2"/>
  <c r="V2613" i="2"/>
  <c r="V2654" i="2"/>
  <c r="V2096" i="2"/>
  <c r="V409" i="2"/>
  <c r="V204" i="2"/>
  <c r="V1498" i="2"/>
  <c r="V1125" i="2"/>
  <c r="V487" i="2"/>
  <c r="V270" i="2"/>
  <c r="V65" i="2"/>
  <c r="V336" i="2"/>
  <c r="V131" i="2"/>
  <c r="V1257" i="2"/>
  <c r="V908" i="2"/>
  <c r="V619" i="2"/>
  <c r="V551" i="2"/>
  <c r="V1328" i="2"/>
  <c r="V822" i="2"/>
  <c r="V617" i="2"/>
  <c r="V1037" i="2"/>
  <c r="V1221" i="2"/>
  <c r="V583" i="2"/>
  <c r="V366" i="2"/>
  <c r="V161" i="2"/>
  <c r="V432" i="2"/>
  <c r="V227" i="2"/>
  <c r="V1353" i="2"/>
  <c r="V1004" i="2"/>
  <c r="V715" i="2"/>
  <c r="V498" i="2"/>
  <c r="V293" i="2"/>
  <c r="V2220" i="2"/>
  <c r="V2781" i="2"/>
  <c r="V3390" i="2"/>
  <c r="V2831" i="2"/>
  <c r="V3258" i="2"/>
  <c r="V1988" i="2"/>
  <c r="V2229" i="2"/>
  <c r="V2015" i="2"/>
  <c r="V3013" i="2"/>
  <c r="V2514" i="2"/>
  <c r="V2232" i="2"/>
  <c r="V2840" i="2"/>
  <c r="V2262" i="2"/>
  <c r="V2479" i="2"/>
  <c r="V2720" i="2"/>
  <c r="V2961" i="2"/>
  <c r="V2235" i="2"/>
  <c r="V2481" i="2"/>
  <c r="V2828" i="2"/>
  <c r="V3246" i="2"/>
  <c r="V2203" i="2"/>
  <c r="V2444" i="2"/>
  <c r="V2685" i="2"/>
  <c r="V2903" i="2"/>
  <c r="V2870" i="2"/>
  <c r="V2841" i="2"/>
  <c r="V2430" i="2"/>
  <c r="V2553" i="2"/>
  <c r="V2180" i="2"/>
  <c r="V2138" i="2"/>
  <c r="V2997" i="2"/>
  <c r="V2671" i="2"/>
  <c r="V2178" i="2"/>
  <c r="V2395" i="2"/>
  <c r="V2636" i="2"/>
  <c r="V2877" i="2"/>
  <c r="V3446" i="2"/>
  <c r="V1977" i="2"/>
  <c r="V2468" i="2"/>
  <c r="V2742" i="2"/>
  <c r="V2111" i="2"/>
  <c r="V3198" i="2"/>
  <c r="V3415" i="2"/>
  <c r="V2169" i="2"/>
  <c r="V3238" i="2"/>
  <c r="V2857" i="2"/>
  <c r="V1998" i="2"/>
  <c r="V3372" i="2"/>
  <c r="V3237" i="2"/>
  <c r="V2058" i="2"/>
  <c r="V2275" i="2"/>
  <c r="V2516" i="2"/>
  <c r="V3047" i="2"/>
  <c r="V3086" i="2"/>
  <c r="V3248" i="2"/>
  <c r="V3697" i="2"/>
  <c r="V265" i="2"/>
  <c r="V60" i="2"/>
  <c r="V1354" i="2"/>
  <c r="V981" i="2"/>
  <c r="V632" i="2"/>
  <c r="V126" i="2"/>
  <c r="V397" i="2"/>
  <c r="V1486" i="2"/>
  <c r="V1113" i="2"/>
  <c r="V764" i="2"/>
  <c r="V475" i="2"/>
  <c r="V258" i="2"/>
  <c r="V53" i="2"/>
  <c r="V407" i="2"/>
  <c r="V178" i="2"/>
  <c r="V1184" i="2"/>
  <c r="V895" i="2"/>
  <c r="V678" i="2"/>
  <c r="V1098" i="2"/>
  <c r="V1077" i="2"/>
  <c r="V728" i="2"/>
  <c r="V439" i="2"/>
  <c r="V222" i="2"/>
  <c r="V17" i="2"/>
  <c r="V288" i="2"/>
  <c r="V83" i="2"/>
  <c r="V1209" i="2"/>
  <c r="V860" i="2"/>
  <c r="V571" i="2"/>
  <c r="V149" i="2"/>
  <c r="V2065" i="2"/>
  <c r="V3381" i="2"/>
  <c r="V2167" i="2"/>
  <c r="V3119" i="2"/>
  <c r="V3402" i="2"/>
  <c r="V2132" i="2"/>
  <c r="V2373" i="2"/>
  <c r="V2303" i="2"/>
  <c r="V3445" i="2"/>
  <c r="V2287" i="2"/>
  <c r="V3090" i="2"/>
  <c r="V3272" i="2"/>
  <c r="V2406" i="2"/>
  <c r="V2623" i="2"/>
  <c r="V2864" i="2"/>
  <c r="V3165" i="2"/>
  <c r="V2304" i="2"/>
  <c r="V2667" i="2"/>
  <c r="V3081" i="2"/>
  <c r="V3260" i="2"/>
  <c r="V2130" i="2"/>
  <c r="V2829" i="2"/>
  <c r="V3191" i="2"/>
  <c r="V3302" i="2"/>
  <c r="V2071" i="2"/>
  <c r="V2002" i="2"/>
  <c r="V2900" i="2"/>
  <c r="V2815" i="2"/>
  <c r="V3434" i="2"/>
  <c r="V2290" i="2"/>
  <c r="V3247" i="2"/>
  <c r="V2539" i="2"/>
  <c r="V2780" i="2"/>
  <c r="V3021" i="2"/>
  <c r="V2148" i="2"/>
  <c r="V2697" i="2"/>
  <c r="V3188" i="2"/>
  <c r="V3030" i="2"/>
  <c r="V3342" i="2"/>
  <c r="V2072" i="2"/>
  <c r="V2313" i="2"/>
  <c r="V2171" i="2"/>
  <c r="V2718" i="2"/>
  <c r="V2498" i="2"/>
  <c r="V2878" i="2"/>
  <c r="V3391" i="2"/>
  <c r="V2202" i="2"/>
  <c r="V2419" i="2"/>
  <c r="V2660" i="2"/>
  <c r="V2901" i="2"/>
  <c r="V3335" i="2"/>
  <c r="V2031" i="2"/>
  <c r="V2769" i="2"/>
  <c r="V2358" i="2"/>
  <c r="V2231" i="2"/>
  <c r="V121" i="2"/>
  <c r="V1439" i="2"/>
  <c r="V1210" i="2"/>
  <c r="V488" i="2"/>
  <c r="V1505" i="2"/>
  <c r="V253" i="2"/>
  <c r="V48" i="2"/>
  <c r="V1342" i="2"/>
  <c r="V969" i="2"/>
  <c r="V620" i="2"/>
  <c r="V331" i="2"/>
  <c r="V114" i="2"/>
  <c r="V468" i="2"/>
  <c r="V34" i="2"/>
  <c r="V751" i="2"/>
  <c r="V534" i="2"/>
  <c r="V329" i="2"/>
  <c r="V954" i="2"/>
  <c r="V749" i="2"/>
  <c r="V933" i="2"/>
  <c r="V584" i="2"/>
  <c r="V295" i="2"/>
  <c r="V78" i="2"/>
  <c r="V349" i="2"/>
  <c r="V144" i="2"/>
  <c r="V716" i="2"/>
  <c r="V427" i="2"/>
  <c r="V210" i="2"/>
  <c r="V5" i="2"/>
  <c r="V3022" i="2"/>
  <c r="V2743" i="2"/>
  <c r="V2820" i="2"/>
  <c r="V2035" i="2"/>
  <c r="V2276" i="2"/>
  <c r="V2517" i="2"/>
  <c r="V2366" i="2"/>
  <c r="V3151" i="2"/>
  <c r="V2155" i="2"/>
  <c r="V2941" i="2"/>
  <c r="V2217" i="2"/>
  <c r="V2550" i="2"/>
  <c r="V2767" i="2"/>
  <c r="V3008" i="2"/>
  <c r="V3453" i="2"/>
  <c r="V2592" i="2"/>
  <c r="V3552" i="2"/>
  <c r="V2722" i="2"/>
  <c r="V3031" i="2"/>
  <c r="V2274" i="2"/>
  <c r="V2491" i="2"/>
  <c r="V2732" i="2"/>
  <c r="V2973" i="2"/>
  <c r="V2028" i="2"/>
  <c r="V2247" i="2"/>
  <c r="V2364" i="2"/>
  <c r="V3367" i="2"/>
  <c r="V3154" i="2"/>
  <c r="V2133" i="2"/>
  <c r="V2192" i="2"/>
  <c r="V2693" i="2"/>
  <c r="V2387" i="2"/>
  <c r="V2336" i="2"/>
  <c r="V2466" i="2"/>
  <c r="V2683" i="2"/>
  <c r="V2924" i="2"/>
  <c r="V2436" i="2"/>
  <c r="V2741" i="2"/>
  <c r="V3225" i="2"/>
  <c r="V2277" i="2"/>
  <c r="V2676" i="2"/>
  <c r="V1975" i="2"/>
  <c r="V2216" i="2"/>
  <c r="V2457" i="2"/>
  <c r="V2459" i="2"/>
  <c r="V2210" i="2"/>
  <c r="V3294" i="2"/>
  <c r="V2154" i="2"/>
  <c r="V2675" i="2"/>
  <c r="V2480" i="2"/>
  <c r="V2346" i="2"/>
  <c r="V2563" i="2"/>
  <c r="V2804" i="2"/>
  <c r="V3045" i="2"/>
  <c r="V2172" i="2"/>
  <c r="V3010" i="2"/>
  <c r="V1500" i="2"/>
  <c r="V1295" i="2"/>
  <c r="V1066" i="2"/>
  <c r="V693" i="2"/>
  <c r="V55" i="2"/>
  <c r="V1361" i="2"/>
  <c r="V109" i="2"/>
  <c r="V1427" i="2"/>
  <c r="V1198" i="2"/>
  <c r="V476" i="2"/>
  <c r="V187" i="2"/>
  <c r="V1493" i="2"/>
  <c r="V324" i="2"/>
  <c r="V119" i="2"/>
  <c r="V1245" i="2"/>
  <c r="V896" i="2"/>
  <c r="V607" i="2"/>
  <c r="V185" i="2"/>
  <c r="V810" i="2"/>
  <c r="V605" i="2"/>
  <c r="V789" i="2"/>
  <c r="V151" i="2"/>
  <c r="V1457" i="2"/>
  <c r="V1523" i="2"/>
  <c r="V572" i="2"/>
  <c r="V283" i="2"/>
  <c r="V66" i="2"/>
  <c r="V2790" i="2"/>
  <c r="V2082" i="2"/>
  <c r="V2819" i="2"/>
  <c r="V3175" i="2"/>
  <c r="V3476" i="2"/>
  <c r="V2179" i="2"/>
  <c r="V2420" i="2"/>
  <c r="V2661" i="2"/>
  <c r="V2879" i="2"/>
  <c r="V2798" i="2"/>
  <c r="V2731" i="2"/>
  <c r="V2103" i="2"/>
  <c r="V2694" i="2"/>
  <c r="V2911" i="2"/>
  <c r="V3152" i="2"/>
  <c r="V2230" i="2"/>
  <c r="V2880" i="2"/>
  <c r="V2925" i="2"/>
  <c r="V1976" i="2"/>
  <c r="V2418" i="2"/>
  <c r="V2635" i="2"/>
  <c r="V2876" i="2"/>
  <c r="V3177" i="2"/>
  <c r="V2679" i="2"/>
  <c r="V2281" i="2"/>
  <c r="V2409" i="2"/>
  <c r="V2663" i="2"/>
  <c r="V2853" i="2"/>
  <c r="V3200" i="2"/>
  <c r="V3696" i="2"/>
  <c r="V2010" i="2"/>
  <c r="V3251" i="2"/>
  <c r="V3056" i="2"/>
  <c r="V2610" i="2"/>
  <c r="V2827" i="2"/>
  <c r="V3068" i="2"/>
  <c r="V2074" i="2"/>
  <c r="V2724" i="2"/>
  <c r="V3708" i="2"/>
  <c r="V2866" i="2"/>
  <c r="V2709" i="2"/>
  <c r="V2527" i="2"/>
  <c r="V2570" i="2"/>
  <c r="V2119" i="2"/>
  <c r="V2360" i="2"/>
  <c r="V2601" i="2"/>
  <c r="V2747" i="2"/>
  <c r="V2642" i="2"/>
  <c r="V2503" i="2"/>
  <c r="V2730" i="2"/>
  <c r="V2768" i="2"/>
  <c r="V2490" i="2"/>
  <c r="V2707" i="2"/>
  <c r="V2948" i="2"/>
  <c r="V3321" i="2"/>
  <c r="V2460" i="2"/>
  <c r="V3029" i="2"/>
  <c r="V2508" i="2"/>
  <c r="V2863" i="2"/>
  <c r="V2282" i="2"/>
  <c r="V1356" i="2"/>
  <c r="V1151" i="2"/>
  <c r="V922" i="2"/>
  <c r="V549" i="2"/>
  <c r="V200" i="2"/>
  <c r="V1422" i="2"/>
  <c r="V1217" i="2"/>
  <c r="V1283" i="2"/>
  <c r="V1054" i="2"/>
  <c r="V332" i="2"/>
  <c r="V43" i="2"/>
  <c r="V1349" i="2"/>
  <c r="V180" i="2"/>
  <c r="V1474" i="2"/>
  <c r="V463" i="2"/>
  <c r="V246" i="2"/>
  <c r="V41" i="2"/>
  <c r="V666" i="2"/>
  <c r="V461" i="2"/>
  <c r="V645" i="2"/>
  <c r="V296" i="2"/>
  <c r="V7" i="2"/>
  <c r="V1313" i="2"/>
  <c r="V61" i="2"/>
  <c r="V1379" i="2"/>
  <c r="V1150" i="2"/>
  <c r="V777" i="2"/>
  <c r="V139" i="2"/>
  <c r="V1445" i="2"/>
  <c r="V2143" i="2"/>
  <c r="V2658" i="2"/>
  <c r="V2264" i="2"/>
  <c r="V2106" i="2"/>
  <c r="V2564" i="2"/>
  <c r="V3167" i="2"/>
  <c r="V2960" i="2"/>
  <c r="V3163" i="2"/>
  <c r="V3841" i="2"/>
  <c r="V3393" i="2"/>
  <c r="V2838" i="2"/>
  <c r="V3055" i="2"/>
  <c r="V3296" i="2"/>
  <c r="V3300" i="2"/>
  <c r="V4416" i="2"/>
  <c r="V2796" i="2"/>
  <c r="V2562" i="2"/>
  <c r="V2779" i="2"/>
  <c r="V2604" i="2"/>
  <c r="V3564" i="2"/>
  <c r="V2713" i="2"/>
  <c r="V3239" i="2"/>
  <c r="V2302" i="2"/>
  <c r="V2577" i="2"/>
  <c r="V4128" i="2"/>
  <c r="V2586" i="2"/>
  <c r="V2145" i="2"/>
  <c r="V2971" i="2"/>
  <c r="V3212" i="2"/>
  <c r="V2362" i="2"/>
  <c r="V4140" i="2"/>
  <c r="V2951" i="2"/>
  <c r="V3103" i="2"/>
  <c r="V2504" i="2"/>
  <c r="V2745" i="2"/>
  <c r="V3035" i="2"/>
  <c r="V3074" i="2"/>
  <c r="V3223" i="2"/>
  <c r="V3306" i="2"/>
  <c r="V2964" i="2"/>
  <c r="V3344" i="2"/>
  <c r="V2634" i="2"/>
  <c r="V2851" i="2"/>
  <c r="V3092" i="2"/>
  <c r="V2098" i="2"/>
  <c r="V2748" i="2"/>
  <c r="V3780" i="2"/>
  <c r="V2497" i="2"/>
  <c r="V2226" i="2"/>
  <c r="V1212" i="2"/>
  <c r="V1007" i="2"/>
  <c r="V778" i="2"/>
  <c r="V56" i="2"/>
  <c r="V1278" i="2"/>
  <c r="V1073" i="2"/>
  <c r="V1344" i="2"/>
  <c r="V1139" i="2"/>
  <c r="V188" i="2"/>
  <c r="V1410" i="2"/>
  <c r="V1205" i="2"/>
  <c r="V36" i="2"/>
  <c r="V1330" i="2"/>
  <c r="V957" i="2"/>
  <c r="V319" i="2"/>
  <c r="V102" i="2"/>
  <c r="V522" i="2"/>
  <c r="V501" i="2"/>
  <c r="V152" i="2"/>
  <c r="V1374" i="2"/>
  <c r="V1169" i="2"/>
  <c r="V1235" i="2"/>
  <c r="V1006" i="2"/>
  <c r="V1301" i="2"/>
  <c r="V3007" i="2"/>
  <c r="V3234" i="2"/>
  <c r="V2077" i="2"/>
  <c r="V2696" i="2"/>
  <c r="V2250" i="2"/>
  <c r="V2467" i="2"/>
  <c r="V2949" i="2"/>
  <c r="V2004" i="2"/>
  <c r="V2193" i="2"/>
  <c r="V2252" i="2"/>
  <c r="V2746" i="2"/>
  <c r="V2982" i="2"/>
  <c r="V3199" i="2"/>
  <c r="V3440" i="2"/>
  <c r="V2806" i="2"/>
  <c r="V2943" i="2"/>
  <c r="V3146" i="2"/>
  <c r="V2243" i="2"/>
  <c r="V3128" i="2"/>
  <c r="V2706" i="2"/>
  <c r="V2923" i="2"/>
  <c r="V3164" i="2"/>
  <c r="V2242" i="2"/>
  <c r="V2940" i="2"/>
  <c r="V3996" i="2"/>
  <c r="V2066" i="2"/>
  <c r="V2142" i="2"/>
  <c r="V2952" i="2"/>
  <c r="V2099" i="2"/>
  <c r="V2602" i="2"/>
  <c r="V4560" i="2"/>
  <c r="V3162" i="2"/>
  <c r="V2078" i="2"/>
  <c r="V2721" i="2"/>
  <c r="V2898" i="2"/>
  <c r="V3115" i="2"/>
  <c r="V3356" i="2"/>
  <c r="V2650" i="2"/>
  <c r="V4572" i="2"/>
  <c r="V3166" i="2"/>
  <c r="V2048" i="2"/>
  <c r="V2407" i="2"/>
  <c r="V2648" i="2"/>
  <c r="V2889" i="2"/>
  <c r="V2019" i="2"/>
  <c r="V2456" i="2"/>
  <c r="V3157" i="2"/>
  <c r="V2289" i="2"/>
  <c r="V2778" i="2"/>
  <c r="V2995" i="2"/>
  <c r="V3236" i="2"/>
  <c r="V2386" i="2"/>
  <c r="V3096" i="2"/>
  <c r="V4212" i="2"/>
  <c r="V2929" i="2"/>
  <c r="V2070" i="2"/>
  <c r="V3378" i="2"/>
  <c r="V3852" i="2"/>
  <c r="V3433" i="2"/>
  <c r="V2182" i="2"/>
  <c r="V2555" i="2"/>
  <c r="V2832" i="2"/>
  <c r="V3254" i="2"/>
  <c r="V3948" i="2"/>
  <c r="V4153" i="2"/>
  <c r="V4575" i="2"/>
  <c r="V3497" i="2"/>
  <c r="V3714" i="2"/>
  <c r="V4003" i="2"/>
  <c r="V4702" i="2"/>
  <c r="V1991" i="2"/>
  <c r="V2473" i="2"/>
  <c r="V2690" i="2"/>
  <c r="V3589" i="2"/>
  <c r="V3806" i="2"/>
  <c r="V4011" i="2"/>
  <c r="V4216" i="2"/>
  <c r="V2020" i="2"/>
  <c r="V3111" i="2"/>
  <c r="V2873" i="2"/>
  <c r="V2782" i="2"/>
  <c r="V3155" i="2"/>
  <c r="V3432" i="2"/>
  <c r="V2126" i="2"/>
  <c r="V2367" i="2"/>
  <c r="V4548" i="2"/>
  <c r="V2572" i="2"/>
  <c r="V3652" i="2"/>
  <c r="V4097" i="2"/>
  <c r="V4314" i="2"/>
  <c r="V3692" i="2"/>
  <c r="V4944" i="2"/>
  <c r="V4550" i="2"/>
  <c r="V2512" i="2"/>
  <c r="V4363" i="2"/>
  <c r="V3731" i="2"/>
  <c r="V3986" i="2"/>
  <c r="V4191" i="2"/>
  <c r="V2957" i="2"/>
  <c r="V3547" i="2"/>
  <c r="V3825" i="2"/>
  <c r="V4827" i="2"/>
  <c r="V2665" i="2"/>
  <c r="V2882" i="2"/>
  <c r="V3576" i="2"/>
  <c r="V3781" i="2"/>
  <c r="V3998" i="2"/>
  <c r="V4203" i="2"/>
  <c r="V4408" i="2"/>
  <c r="V3005" i="2"/>
  <c r="V3559" i="2"/>
  <c r="V3885" i="2"/>
  <c r="V4887" i="2"/>
  <c r="V2974" i="2"/>
  <c r="V3347" i="2"/>
  <c r="V2101" i="2"/>
  <c r="V2318" i="2"/>
  <c r="V2559" i="2"/>
  <c r="V2417" i="2"/>
  <c r="V3364" i="2"/>
  <c r="V3639" i="2"/>
  <c r="V3844" i="2"/>
  <c r="V4289" i="2"/>
  <c r="V4506" i="2"/>
  <c r="V4741" i="2"/>
  <c r="V2266" i="2"/>
  <c r="V2639" i="2"/>
  <c r="V2916" i="2"/>
  <c r="V3338" i="2"/>
  <c r="V4032" i="2"/>
  <c r="V4237" i="2"/>
  <c r="V4454" i="2"/>
  <c r="V3581" i="2"/>
  <c r="V3798" i="2"/>
  <c r="V4195" i="2"/>
  <c r="V4978" i="2"/>
  <c r="V3069" i="2"/>
  <c r="V3286" i="2"/>
  <c r="V2208" i="2"/>
  <c r="V2413" i="2"/>
  <c r="V2587" i="2"/>
  <c r="V2382" i="2"/>
  <c r="V2354" i="2"/>
  <c r="V2326" i="2"/>
  <c r="V2699" i="2"/>
  <c r="V2976" i="2"/>
  <c r="V3398" i="2"/>
  <c r="V4092" i="2"/>
  <c r="V4514" i="2"/>
  <c r="V3858" i="2"/>
  <c r="V4291" i="2"/>
  <c r="V2135" i="2"/>
  <c r="V2412" i="2"/>
  <c r="V2617" i="2"/>
  <c r="V2834" i="2"/>
  <c r="V3528" i="2"/>
  <c r="V3733" i="2"/>
  <c r="V3950" i="2"/>
  <c r="V4155" i="2"/>
  <c r="V4360" i="2"/>
  <c r="V2813" i="2"/>
  <c r="V3511" i="2"/>
  <c r="V4743" i="2"/>
  <c r="V2926" i="2"/>
  <c r="V3299" i="2"/>
  <c r="V2270" i="2"/>
  <c r="V2511" i="2"/>
  <c r="V2129" i="2"/>
  <c r="V3591" i="2"/>
  <c r="V3796" i="2"/>
  <c r="V4458" i="2"/>
  <c r="V3980" i="2"/>
  <c r="V4391" i="2"/>
  <c r="V4477" i="2"/>
  <c r="V3147" i="2"/>
  <c r="V3821" i="2"/>
  <c r="V4651" i="2"/>
  <c r="V4919" i="2"/>
  <c r="V2657" i="2"/>
  <c r="V3467" i="2"/>
  <c r="V4257" i="2"/>
  <c r="V3910" i="2"/>
  <c r="V3026" i="2"/>
  <c r="V3925" i="2"/>
  <c r="V4142" i="2"/>
  <c r="V4347" i="2"/>
  <c r="V2716" i="2"/>
  <c r="V3485" i="2"/>
  <c r="V3703" i="2"/>
  <c r="V4317" i="2"/>
  <c r="V3118" i="2"/>
  <c r="V2040" i="2"/>
  <c r="V2245" i="2"/>
  <c r="V2462" i="2"/>
  <c r="V2056" i="2"/>
  <c r="V3578" i="2"/>
  <c r="V3783" i="2"/>
  <c r="V3988" i="2"/>
  <c r="V4433" i="2"/>
  <c r="V4650" i="2"/>
  <c r="V4352" i="2"/>
  <c r="V2188" i="2"/>
  <c r="V2410" i="2"/>
  <c r="V2783" i="2"/>
  <c r="V3060" i="2"/>
  <c r="V3265" i="2"/>
  <c r="V1995" i="2"/>
  <c r="V4176" i="2"/>
  <c r="V4598" i="2"/>
  <c r="V2763" i="2"/>
  <c r="V3725" i="2"/>
  <c r="V3942" i="2"/>
  <c r="V4483" i="2"/>
  <c r="V4540" i="2"/>
  <c r="V2075" i="2"/>
  <c r="V2557" i="2"/>
  <c r="V3307" i="2"/>
  <c r="V3102" i="2"/>
  <c r="V3218" i="2"/>
  <c r="V2843" i="2"/>
  <c r="V3120" i="2"/>
  <c r="V3325" i="2"/>
  <c r="V2055" i="2"/>
  <c r="V4236" i="2"/>
  <c r="V3003" i="2"/>
  <c r="V3785" i="2"/>
  <c r="V4002" i="2"/>
  <c r="V4579" i="2"/>
  <c r="V4787" i="2"/>
  <c r="V3417" i="2"/>
  <c r="V2279" i="2"/>
  <c r="V2556" i="2"/>
  <c r="V2761" i="2"/>
  <c r="V2978" i="2"/>
  <c r="V3672" i="2"/>
  <c r="V3877" i="2"/>
  <c r="V4094" i="2"/>
  <c r="V4299" i="2"/>
  <c r="V2441" i="2"/>
  <c r="V3655" i="2"/>
  <c r="V4173" i="2"/>
  <c r="V3267" i="2"/>
  <c r="V3070" i="2"/>
  <c r="V1992" i="2"/>
  <c r="V2197" i="2"/>
  <c r="V2414" i="2"/>
  <c r="V2655" i="2"/>
  <c r="V3530" i="2"/>
  <c r="V3735" i="2"/>
  <c r="V3940" i="2"/>
  <c r="V4385" i="2"/>
  <c r="V4602" i="2"/>
  <c r="V4268" i="2"/>
  <c r="V5029" i="2"/>
  <c r="V4621" i="2"/>
  <c r="V2897" i="2"/>
  <c r="V3520" i="2"/>
  <c r="V3965" i="2"/>
  <c r="V4182" i="2"/>
  <c r="V3304" i="2"/>
  <c r="V4057" i="2"/>
  <c r="V4274" i="2"/>
  <c r="V4479" i="2"/>
  <c r="V3618" i="2"/>
  <c r="V3847" i="2"/>
  <c r="V4948" i="2"/>
  <c r="V2953" i="2"/>
  <c r="V4069" i="2"/>
  <c r="V4286" i="2"/>
  <c r="V4491" i="2"/>
  <c r="V3630" i="2"/>
  <c r="V3658" i="2"/>
  <c r="V5008" i="2"/>
  <c r="V3262" i="2"/>
  <c r="V2184" i="2"/>
  <c r="V2389" i="2"/>
  <c r="V2606" i="2"/>
  <c r="V2837" i="2"/>
  <c r="V3505" i="2"/>
  <c r="V3722" i="2"/>
  <c r="V3927" i="2"/>
  <c r="V4132" i="2"/>
  <c r="V4577" i="2"/>
  <c r="V2775" i="2"/>
  <c r="V4640" i="2"/>
  <c r="V4826" i="2"/>
  <c r="V2554" i="2"/>
  <c r="V3409" i="2"/>
  <c r="V2139" i="2"/>
  <c r="V4320" i="2"/>
  <c r="V4525" i="2"/>
  <c r="V2429" i="2"/>
  <c r="V3334" i="2"/>
  <c r="V3869" i="2"/>
  <c r="V4086" i="2"/>
  <c r="V2608" i="2"/>
  <c r="V5063" i="2"/>
  <c r="V3357" i="2"/>
  <c r="V2496" i="2"/>
  <c r="V2701" i="2"/>
  <c r="V3439" i="2"/>
  <c r="V2684" i="2"/>
  <c r="V2599" i="2"/>
  <c r="V2595" i="2"/>
  <c r="V2614" i="2"/>
  <c r="V2987" i="2"/>
  <c r="V3469" i="2"/>
  <c r="V2199" i="2"/>
  <c r="V2753" i="2"/>
  <c r="V3483" i="2"/>
  <c r="V3929" i="2"/>
  <c r="V4146" i="2"/>
  <c r="V3424" i="2"/>
  <c r="V2050" i="2"/>
  <c r="V2423" i="2"/>
  <c r="V2905" i="2"/>
  <c r="V3816" i="2"/>
  <c r="V4238" i="2"/>
  <c r="V4443" i="2"/>
  <c r="V3100" i="2"/>
  <c r="V3582" i="2"/>
  <c r="V3811" i="2"/>
  <c r="V4864" i="2"/>
  <c r="V3214" i="2"/>
  <c r="V2136" i="2"/>
  <c r="V2341" i="2"/>
  <c r="V2558" i="2"/>
  <c r="V2632" i="2"/>
  <c r="V3431" i="2"/>
  <c r="V3674" i="2"/>
  <c r="V3879" i="2"/>
  <c r="V4084" i="2"/>
  <c r="V4529" i="2"/>
  <c r="V2525" i="2"/>
  <c r="V4556" i="2"/>
  <c r="V4682" i="2"/>
  <c r="V2644" i="2"/>
  <c r="V3436" i="2"/>
  <c r="V3664" i="2"/>
  <c r="V4109" i="2"/>
  <c r="V4326" i="2"/>
  <c r="V3704" i="2"/>
  <c r="V5004" i="2"/>
  <c r="V4201" i="2"/>
  <c r="V4418" i="2"/>
  <c r="V4623" i="2"/>
  <c r="V4123" i="2"/>
  <c r="V4846" i="2"/>
  <c r="V2892" i="2"/>
  <c r="V3314" i="2"/>
  <c r="V4213" i="2"/>
  <c r="V4430" i="2"/>
  <c r="V3557" i="2"/>
  <c r="V3774" i="2"/>
  <c r="V4135" i="2"/>
  <c r="V4906" i="2"/>
  <c r="V3189" i="2"/>
  <c r="V2051" i="2"/>
  <c r="V2533" i="2"/>
  <c r="V2750" i="2"/>
  <c r="V3394" i="2"/>
  <c r="V3649" i="2"/>
  <c r="V4071" i="2"/>
  <c r="V4276" i="2"/>
  <c r="V2380" i="2"/>
  <c r="V3341" i="2"/>
  <c r="V3449" i="2"/>
  <c r="V3611" i="2"/>
  <c r="V2698" i="2"/>
  <c r="V3348" i="2"/>
  <c r="V2042" i="2"/>
  <c r="V2283" i="2"/>
  <c r="V4464" i="2"/>
  <c r="V2068" i="2"/>
  <c r="V3089" i="2"/>
  <c r="V3568" i="2"/>
  <c r="V3536" i="2"/>
  <c r="V4716" i="2"/>
  <c r="V1990" i="2"/>
  <c r="V2363" i="2"/>
  <c r="V2120" i="2"/>
  <c r="V3912" i="2"/>
  <c r="V2758" i="2"/>
  <c r="V3131" i="2"/>
  <c r="V3408" i="2"/>
  <c r="V2102" i="2"/>
  <c r="V2343" i="2"/>
  <c r="V4524" i="2"/>
  <c r="V2428" i="2"/>
  <c r="V3329" i="2"/>
  <c r="V3628" i="2"/>
  <c r="V4073" i="2"/>
  <c r="V4290" i="2"/>
  <c r="V3632" i="2"/>
  <c r="V4872" i="2"/>
  <c r="V2194" i="2"/>
  <c r="V2567" i="2"/>
  <c r="V2844" i="2"/>
  <c r="V3049" i="2"/>
  <c r="V3266" i="2"/>
  <c r="V3960" i="2"/>
  <c r="V4165" i="2"/>
  <c r="V4382" i="2"/>
  <c r="V4587" i="2"/>
  <c r="V3509" i="2"/>
  <c r="V3726" i="2"/>
  <c r="V4051" i="2"/>
  <c r="V3141" i="2"/>
  <c r="V2280" i="2"/>
  <c r="V3221" i="2"/>
  <c r="V3601" i="2"/>
  <c r="V3818" i="2"/>
  <c r="V4023" i="2"/>
  <c r="V4228" i="2"/>
  <c r="V2092" i="2"/>
  <c r="V3863" i="2"/>
  <c r="V3232" i="2"/>
  <c r="V3603" i="2"/>
  <c r="V4253" i="2"/>
  <c r="V4470" i="2"/>
  <c r="V3992" i="2"/>
  <c r="V4643" i="2"/>
  <c r="V4345" i="2"/>
  <c r="V4562" i="2"/>
  <c r="V2584" i="2"/>
  <c r="V3689" i="2"/>
  <c r="V4411" i="2"/>
  <c r="V3803" i="2"/>
  <c r="V3036" i="2"/>
  <c r="V3241" i="2"/>
  <c r="V3458" i="2"/>
  <c r="V4152" i="2"/>
  <c r="V4357" i="2"/>
  <c r="V4574" i="2"/>
  <c r="V3701" i="2"/>
  <c r="V3918" i="2"/>
  <c r="V4423" i="2"/>
  <c r="V4163" i="2"/>
  <c r="V3333" i="2"/>
  <c r="V2472" i="2"/>
  <c r="V3793" i="2"/>
  <c r="V4010" i="2"/>
  <c r="V4215" i="2"/>
  <c r="V3571" i="2"/>
  <c r="V3897" i="2"/>
  <c r="V2842" i="2"/>
  <c r="V3215" i="2"/>
  <c r="V3492" i="2"/>
  <c r="V2186" i="2"/>
  <c r="V2427" i="2"/>
  <c r="V4608" i="2"/>
  <c r="V3507" i="2"/>
  <c r="V3712" i="2"/>
  <c r="V4157" i="2"/>
  <c r="V4374" i="2"/>
  <c r="V3824" i="2"/>
  <c r="V4893" i="2"/>
  <c r="V2134" i="2"/>
  <c r="V2507" i="2"/>
  <c r="V2784" i="2"/>
  <c r="V2989" i="2"/>
  <c r="V2337" i="2"/>
  <c r="V2637" i="2"/>
  <c r="V3416" i="2"/>
  <c r="V4344" i="2"/>
  <c r="V2902" i="2"/>
  <c r="V3275" i="2"/>
  <c r="V2029" i="2"/>
  <c r="V2487" i="2"/>
  <c r="V1985" i="2"/>
  <c r="V3088" i="2"/>
  <c r="V3567" i="2"/>
  <c r="V3772" i="2"/>
  <c r="V4217" i="2"/>
  <c r="V4434" i="2"/>
  <c r="V3920" i="2"/>
  <c r="V2338" i="2"/>
  <c r="V2988" i="2"/>
  <c r="V3193" i="2"/>
  <c r="V3410" i="2"/>
  <c r="V4104" i="2"/>
  <c r="V4309" i="2"/>
  <c r="V4526" i="2"/>
  <c r="V2368" i="2"/>
  <c r="V3653" i="2"/>
  <c r="V3870" i="2"/>
  <c r="V2836" i="2"/>
  <c r="V3285" i="2"/>
  <c r="V2147" i="2"/>
  <c r="V2629" i="2"/>
  <c r="V2846" i="2"/>
  <c r="V3540" i="2"/>
  <c r="V3745" i="2"/>
  <c r="V4167" i="2"/>
  <c r="V4372" i="2"/>
  <c r="V2861" i="2"/>
  <c r="V3523" i="2"/>
  <c r="V3753" i="2"/>
  <c r="V4755" i="2"/>
  <c r="V3747" i="2"/>
  <c r="V4397" i="2"/>
  <c r="V4614" i="2"/>
  <c r="V5089" i="2"/>
  <c r="V4489" i="2"/>
  <c r="V3195" i="2"/>
  <c r="V3833" i="2"/>
  <c r="V2176" i="2"/>
  <c r="V4931" i="2"/>
  <c r="V3180" i="2"/>
  <c r="V3385" i="2"/>
  <c r="V2115" i="2"/>
  <c r="V4296" i="2"/>
  <c r="V4501" i="2"/>
  <c r="V2285" i="2"/>
  <c r="V3243" i="2"/>
  <c r="V3845" i="2"/>
  <c r="V4062" i="2"/>
  <c r="V4991" i="2"/>
  <c r="V3477" i="2"/>
  <c r="V2339" i="2"/>
  <c r="V2616" i="2"/>
  <c r="V3038" i="2"/>
  <c r="V3732" i="2"/>
  <c r="V4154" i="2"/>
  <c r="V4359" i="2"/>
  <c r="V2764" i="2"/>
  <c r="V3498" i="2"/>
  <c r="V3715" i="2"/>
  <c r="V4329" i="2"/>
  <c r="V2986" i="2"/>
  <c r="V3359" i="2"/>
  <c r="V2113" i="2"/>
  <c r="V2330" i="2"/>
  <c r="V2571" i="2"/>
  <c r="V2489" i="2"/>
  <c r="V3400" i="2"/>
  <c r="V3651" i="2"/>
  <c r="V3856" i="2"/>
  <c r="V4301" i="2"/>
  <c r="V4518" i="2"/>
  <c r="V4112" i="2"/>
  <c r="V4801" i="2"/>
  <c r="V2278" i="2"/>
  <c r="V2651" i="2"/>
  <c r="V2928" i="2"/>
  <c r="V3133" i="2"/>
  <c r="V3369" i="2"/>
  <c r="V2158" i="2"/>
  <c r="V3105" i="2"/>
  <c r="V3046" i="2"/>
  <c r="V3419" i="2"/>
  <c r="V2390" i="2"/>
  <c r="V2799" i="2"/>
  <c r="V3506" i="2"/>
  <c r="V3711" i="2"/>
  <c r="V3916" i="2"/>
  <c r="V4361" i="2"/>
  <c r="V4578" i="2"/>
  <c r="V4208" i="2"/>
  <c r="V4957" i="2"/>
  <c r="V2482" i="2"/>
  <c r="V3132" i="2"/>
  <c r="V3337" i="2"/>
  <c r="V2067" i="2"/>
  <c r="V4248" i="2"/>
  <c r="V1997" i="2"/>
  <c r="V3797" i="2"/>
  <c r="V4014" i="2"/>
  <c r="V4627" i="2"/>
  <c r="V4847" i="2"/>
  <c r="V3429" i="2"/>
  <c r="V2291" i="2"/>
  <c r="V2990" i="2"/>
  <c r="V3684" i="2"/>
  <c r="V3889" i="2"/>
  <c r="V4106" i="2"/>
  <c r="V4311" i="2"/>
  <c r="V3412" i="2"/>
  <c r="V3667" i="2"/>
  <c r="V4185" i="2"/>
  <c r="V3686" i="2"/>
  <c r="V3891" i="2"/>
  <c r="V4096" i="2"/>
  <c r="V4541" i="2"/>
  <c r="V2597" i="2"/>
  <c r="V4568" i="2"/>
  <c r="V4742" i="2"/>
  <c r="V4633" i="2"/>
  <c r="V2945" i="2"/>
  <c r="V3532" i="2"/>
  <c r="V3448" i="2"/>
  <c r="V3324" i="2"/>
  <c r="V2259" i="2"/>
  <c r="V4440" i="2"/>
  <c r="V4645" i="2"/>
  <c r="V3989" i="2"/>
  <c r="V4206" i="2"/>
  <c r="V3471" i="2"/>
  <c r="V4594" i="2"/>
  <c r="V2110" i="2"/>
  <c r="V2483" i="2"/>
  <c r="V2760" i="2"/>
  <c r="V2965" i="2"/>
  <c r="V3182" i="2"/>
  <c r="V3876" i="2"/>
  <c r="V4081" i="2"/>
  <c r="V4298" i="2"/>
  <c r="V4503" i="2"/>
  <c r="V3339" i="2"/>
  <c r="V3642" i="2"/>
  <c r="V3895" i="2"/>
  <c r="V3730" i="2"/>
  <c r="V5020" i="2"/>
  <c r="V3130" i="2"/>
  <c r="V2257" i="2"/>
  <c r="V2474" i="2"/>
  <c r="V2128" i="2"/>
  <c r="V3135" i="2"/>
  <c r="V3590" i="2"/>
  <c r="V3795" i="2"/>
  <c r="V4000" i="2"/>
  <c r="V4445" i="2"/>
  <c r="V2021" i="2"/>
  <c r="V2422" i="2"/>
  <c r="V2795" i="2"/>
  <c r="V3072" i="2"/>
  <c r="V3277" i="2"/>
  <c r="V3310" i="2"/>
  <c r="V2255" i="2"/>
  <c r="V3985" i="2"/>
  <c r="V3190" i="2"/>
  <c r="V2112" i="2"/>
  <c r="V2317" i="2"/>
  <c r="V2534" i="2"/>
  <c r="V2488" i="2"/>
  <c r="V3363" i="2"/>
  <c r="V3650" i="2"/>
  <c r="V3855" i="2"/>
  <c r="V4060" i="2"/>
  <c r="V4505" i="2"/>
  <c r="V2381" i="2"/>
  <c r="V4496" i="2"/>
  <c r="V4456" i="2"/>
  <c r="V2999" i="2"/>
  <c r="V3276" i="2"/>
  <c r="V3481" i="2"/>
  <c r="V2211" i="2"/>
  <c r="V4392" i="2"/>
  <c r="V4597" i="2"/>
  <c r="V2801" i="2"/>
  <c r="V3496" i="2"/>
  <c r="V4158" i="2"/>
  <c r="V3814" i="2"/>
  <c r="V2062" i="2"/>
  <c r="V2435" i="2"/>
  <c r="V2712" i="2"/>
  <c r="V2917" i="2"/>
  <c r="V3134" i="2"/>
  <c r="V4033" i="2"/>
  <c r="V4250" i="2"/>
  <c r="V4455" i="2"/>
  <c r="V3594" i="2"/>
  <c r="V4617" i="2"/>
  <c r="V4876" i="2"/>
  <c r="V3830" i="2"/>
  <c r="V4035" i="2"/>
  <c r="V4240" i="2"/>
  <c r="V2164" i="2"/>
  <c r="V3161" i="2"/>
  <c r="V5061" i="2"/>
  <c r="V2704" i="2"/>
  <c r="V3463" i="2"/>
  <c r="V3676" i="2"/>
  <c r="V4121" i="2"/>
  <c r="V4338" i="2"/>
  <c r="V3752" i="2"/>
  <c r="V5016" i="2"/>
  <c r="V2162" i="2"/>
  <c r="V2403" i="2"/>
  <c r="V4584" i="2"/>
  <c r="V2752" i="2"/>
  <c r="V3482" i="2"/>
  <c r="V4133" i="2"/>
  <c r="V4350" i="2"/>
  <c r="V3764" i="2"/>
  <c r="V5076" i="2"/>
  <c r="V2254" i="2"/>
  <c r="V2627" i="2"/>
  <c r="V2904" i="2"/>
  <c r="V3326" i="2"/>
  <c r="V4225" i="2"/>
  <c r="V4442" i="2"/>
  <c r="V4647" i="2"/>
  <c r="V3569" i="2"/>
  <c r="V4147" i="2"/>
  <c r="V4918" i="2"/>
  <c r="V3274" i="2"/>
  <c r="V2196" i="2"/>
  <c r="V2401" i="2"/>
  <c r="V2618" i="2"/>
  <c r="V3517" i="2"/>
  <c r="V3939" i="2"/>
  <c r="V4144" i="2"/>
  <c r="V4589" i="2"/>
  <c r="V2823" i="2"/>
  <c r="V2105" i="2"/>
  <c r="V4886" i="2"/>
  <c r="V2566" i="2"/>
  <c r="V2939" i="2"/>
  <c r="V3421" i="2"/>
  <c r="V3383" i="2"/>
  <c r="V3107" i="2"/>
  <c r="V2244" i="2"/>
  <c r="V1979" i="2"/>
  <c r="V2256" i="2"/>
  <c r="V2461" i="2"/>
  <c r="V2678" i="2"/>
  <c r="V3577" i="2"/>
  <c r="V4649" i="2"/>
  <c r="V3063" i="2"/>
  <c r="V2681" i="2"/>
  <c r="V2770" i="2"/>
  <c r="V3143" i="2"/>
  <c r="V3420" i="2"/>
  <c r="V2355" i="2"/>
  <c r="V4536" i="2"/>
  <c r="V2500" i="2"/>
  <c r="V3640" i="2"/>
  <c r="V4085" i="2"/>
  <c r="V4302" i="2"/>
  <c r="V3680" i="2"/>
  <c r="V4932" i="2"/>
  <c r="V2206" i="2"/>
  <c r="V2579" i="2"/>
  <c r="V2856" i="2"/>
  <c r="V3061" i="2"/>
  <c r="V3278" i="2"/>
  <c r="V3972" i="2"/>
  <c r="V4177" i="2"/>
  <c r="V4599" i="2"/>
  <c r="V3521" i="2"/>
  <c r="V3738" i="2"/>
  <c r="V4063" i="2"/>
  <c r="V4774" i="2"/>
  <c r="V3757" i="2"/>
  <c r="V3974" i="2"/>
  <c r="V4179" i="2"/>
  <c r="V4384" i="2"/>
  <c r="V2909" i="2"/>
  <c r="V3813" i="2"/>
  <c r="V4815" i="2"/>
  <c r="V3280" i="2"/>
  <c r="V3615" i="2"/>
  <c r="V3820" i="2"/>
  <c r="V4265" i="2"/>
  <c r="V4482" i="2"/>
  <c r="V4040" i="2"/>
  <c r="V4669" i="2"/>
  <c r="V2089" i="2"/>
  <c r="V2306" i="2"/>
  <c r="V2547" i="2"/>
  <c r="V2345" i="2"/>
  <c r="V3328" i="2"/>
  <c r="V3627" i="2"/>
  <c r="V3832" i="2"/>
  <c r="V4494" i="2"/>
  <c r="V4052" i="2"/>
  <c r="V4729" i="2"/>
  <c r="V2398" i="2"/>
  <c r="V2771" i="2"/>
  <c r="V3048" i="2"/>
  <c r="V3253" i="2"/>
  <c r="V1983" i="2"/>
  <c r="V4164" i="2"/>
  <c r="V4369" i="2"/>
  <c r="V4586" i="2"/>
  <c r="V3713" i="2"/>
  <c r="V3930" i="2"/>
  <c r="V4435" i="2"/>
  <c r="V4235" i="2"/>
  <c r="V3201" i="2"/>
  <c r="V2340" i="2"/>
  <c r="V2762" i="2"/>
  <c r="V3430" i="2"/>
  <c r="V3661" i="2"/>
  <c r="V4083" i="2"/>
  <c r="V4288" i="2"/>
  <c r="V2452" i="2"/>
  <c r="V3377" i="2"/>
  <c r="V3525" i="2"/>
  <c r="V3971" i="2"/>
  <c r="V2710" i="2"/>
  <c r="V3083" i="2"/>
  <c r="V3360" i="2"/>
  <c r="V2054" i="2"/>
  <c r="V2808" i="2"/>
  <c r="V2137" i="2"/>
  <c r="V3261" i="2"/>
  <c r="V2123" i="2"/>
  <c r="V2400" i="2"/>
  <c r="V2605" i="2"/>
  <c r="V2822" i="2"/>
  <c r="V3516" i="2"/>
  <c r="V3721" i="2"/>
  <c r="V3938" i="2"/>
  <c r="V4143" i="2"/>
  <c r="V4348" i="2"/>
  <c r="V2765" i="2"/>
  <c r="V3499" i="2"/>
  <c r="V3681" i="2"/>
  <c r="V4683" i="2"/>
  <c r="V2914" i="2"/>
  <c r="V3287" i="2"/>
  <c r="V2041" i="2"/>
  <c r="V2258" i="2"/>
  <c r="V2499" i="2"/>
  <c r="V2057" i="2"/>
  <c r="V3784" i="2"/>
  <c r="V4229" i="2"/>
  <c r="V3968" i="2"/>
  <c r="V4319" i="2"/>
  <c r="V2350" i="2"/>
  <c r="V2723" i="2"/>
  <c r="V3000" i="2"/>
  <c r="V3205" i="2"/>
  <c r="V3422" i="2"/>
  <c r="V4321" i="2"/>
  <c r="V4538" i="2"/>
  <c r="V3665" i="2"/>
  <c r="V3882" i="2"/>
  <c r="V4351" i="2"/>
  <c r="V3124" i="2"/>
  <c r="V3901" i="2"/>
  <c r="V4118" i="2"/>
  <c r="V4323" i="2"/>
  <c r="V3679" i="2"/>
  <c r="V4245" i="2"/>
  <c r="V3838" i="2"/>
  <c r="V3554" i="2"/>
  <c r="V3759" i="2"/>
  <c r="V3964" i="2"/>
  <c r="V4409" i="2"/>
  <c r="V4626" i="2"/>
  <c r="V4328" i="2"/>
  <c r="V4988" i="2"/>
  <c r="V2233" i="2"/>
  <c r="V2450" i="2"/>
  <c r="V1984" i="2"/>
  <c r="V3039" i="2"/>
  <c r="V3566" i="2"/>
  <c r="V3771" i="2"/>
  <c r="V3976" i="2"/>
  <c r="V4340" i="2"/>
  <c r="V5013" i="2"/>
  <c r="V2542" i="2"/>
  <c r="V2915" i="2"/>
  <c r="V3192" i="2"/>
  <c r="V3397" i="2"/>
  <c r="V2127" i="2"/>
  <c r="V4308" i="2"/>
  <c r="V4513" i="2"/>
  <c r="V3291" i="2"/>
  <c r="V3857" i="2"/>
  <c r="V4074" i="2"/>
  <c r="V2320" i="2"/>
  <c r="V5003" i="2"/>
  <c r="V3345" i="2"/>
  <c r="V2207" i="2"/>
  <c r="V2484" i="2"/>
  <c r="V2689" i="2"/>
  <c r="V2906" i="2"/>
  <c r="V3600" i="2"/>
  <c r="V3805" i="2"/>
  <c r="V4227" i="2"/>
  <c r="V3101" i="2"/>
  <c r="V3583" i="2"/>
  <c r="V3957" i="2"/>
  <c r="V4959" i="2"/>
  <c r="V2854" i="2"/>
  <c r="V3227" i="2"/>
  <c r="V1981" i="2"/>
  <c r="V2198" i="2"/>
  <c r="V2294" i="2"/>
  <c r="V2569" i="2"/>
  <c r="V3405" i="2"/>
  <c r="V2267" i="2"/>
  <c r="V2544" i="2"/>
  <c r="V2749" i="2"/>
  <c r="V2966" i="2"/>
  <c r="V3660" i="2"/>
  <c r="V3865" i="2"/>
  <c r="V4082" i="2"/>
  <c r="V4287" i="2"/>
  <c r="V2369" i="2"/>
  <c r="V3340" i="2"/>
  <c r="V3643" i="2"/>
  <c r="V3935" i="2"/>
  <c r="V1980" i="2"/>
  <c r="V2185" i="2"/>
  <c r="V2402" i="2"/>
  <c r="V2847" i="2"/>
  <c r="V3518" i="2"/>
  <c r="V3723" i="2"/>
  <c r="V3928" i="2"/>
  <c r="V4373" i="2"/>
  <c r="V4590" i="2"/>
  <c r="V4256" i="2"/>
  <c r="V5017" i="2"/>
  <c r="V3144" i="2"/>
  <c r="V3349" i="2"/>
  <c r="V2079" i="2"/>
  <c r="V4260" i="2"/>
  <c r="V4465" i="2"/>
  <c r="V2069" i="2"/>
  <c r="V3099" i="2"/>
  <c r="V3809" i="2"/>
  <c r="V4026" i="2"/>
  <c r="V4639" i="2"/>
  <c r="V4045" i="2"/>
  <c r="V4262" i="2"/>
  <c r="V4467" i="2"/>
  <c r="V3196" i="2"/>
  <c r="V3606" i="2"/>
  <c r="V2476" i="2"/>
  <c r="V4936" i="2"/>
  <c r="V3698" i="2"/>
  <c r="V4108" i="2"/>
  <c r="V4616" i="2"/>
  <c r="V4754" i="2"/>
  <c r="V2377" i="2"/>
  <c r="V2594" i="2"/>
  <c r="V3493" i="2"/>
  <c r="V3710" i="2"/>
  <c r="V3915" i="2"/>
  <c r="V4120" i="2"/>
  <c r="V4565" i="2"/>
  <c r="V2727" i="2"/>
  <c r="V4628" i="2"/>
  <c r="V4814" i="2"/>
  <c r="V2686" i="2"/>
  <c r="V3059" i="2"/>
  <c r="V3336" i="2"/>
  <c r="V2030" i="2"/>
  <c r="V4452" i="2"/>
  <c r="V1996" i="2"/>
  <c r="V3556" i="2"/>
  <c r="V4001" i="2"/>
  <c r="V4218" i="2"/>
  <c r="V3487" i="2"/>
  <c r="V4642" i="2"/>
  <c r="V1978" i="2"/>
  <c r="V2351" i="2"/>
  <c r="V2628" i="2"/>
  <c r="V2833" i="2"/>
  <c r="V3050" i="2"/>
  <c r="V3744" i="2"/>
  <c r="V3949" i="2"/>
  <c r="V4166" i="2"/>
  <c r="V4371" i="2"/>
  <c r="V2812" i="2"/>
  <c r="V3727" i="2"/>
  <c r="V4389" i="2"/>
  <c r="V3371" i="2"/>
  <c r="V2125" i="2"/>
  <c r="V2396" i="2"/>
  <c r="V2802" i="2"/>
  <c r="V2535" i="2"/>
  <c r="V2038" i="2"/>
  <c r="V2411" i="2"/>
  <c r="V2688" i="2"/>
  <c r="V3110" i="2"/>
  <c r="V3804" i="2"/>
  <c r="V4431" i="2"/>
  <c r="V3052" i="2"/>
  <c r="V3570" i="2"/>
  <c r="V3799" i="2"/>
  <c r="V4545" i="2"/>
  <c r="V4804" i="2"/>
  <c r="V3202" i="2"/>
  <c r="V2124" i="2"/>
  <c r="V2329" i="2"/>
  <c r="V2546" i="2"/>
  <c r="V2560" i="2"/>
  <c r="V3399" i="2"/>
  <c r="V3662" i="2"/>
  <c r="V3867" i="2"/>
  <c r="V4072" i="2"/>
  <c r="V4544" i="2"/>
  <c r="V4670" i="2"/>
  <c r="V2638" i="2"/>
  <c r="V3011" i="2"/>
  <c r="V2223" i="2"/>
  <c r="V4404" i="2"/>
  <c r="V4609" i="2"/>
  <c r="V3508" i="2"/>
  <c r="V3953" i="2"/>
  <c r="V4170" i="2"/>
  <c r="V3256" i="2"/>
  <c r="V3886" i="2"/>
  <c r="V4189" i="2"/>
  <c r="V4406" i="2"/>
  <c r="V4611" i="2"/>
  <c r="V3533" i="2"/>
  <c r="V3750" i="2"/>
  <c r="V4075" i="2"/>
  <c r="V4834" i="2"/>
  <c r="V3625" i="2"/>
  <c r="V3842" i="2"/>
  <c r="V4047" i="2"/>
  <c r="V4252" i="2"/>
  <c r="V3209" i="2"/>
  <c r="V2521" i="2"/>
  <c r="V2738" i="2"/>
  <c r="V3358" i="2"/>
  <c r="V3637" i="2"/>
  <c r="V3854" i="2"/>
  <c r="V4059" i="2"/>
  <c r="V4264" i="2"/>
  <c r="V2308" i="2"/>
  <c r="V3303" i="2"/>
  <c r="V3423" i="2"/>
  <c r="V3539" i="2"/>
  <c r="V2830" i="2"/>
  <c r="V3203" i="2"/>
  <c r="V2174" i="2"/>
  <c r="V2415" i="2"/>
  <c r="V3495" i="2"/>
  <c r="V3700" i="2"/>
  <c r="V4362" i="2"/>
  <c r="V3776" i="2"/>
  <c r="V5088" i="2"/>
  <c r="V2122" i="2"/>
  <c r="V2772" i="2"/>
  <c r="V2977" i="2"/>
  <c r="V3888" i="2"/>
  <c r="V4093" i="2"/>
  <c r="V4310" i="2"/>
  <c r="V4515" i="2"/>
  <c r="V3375" i="2"/>
  <c r="V3654" i="2"/>
  <c r="V4090" i="2"/>
  <c r="V5092" i="2"/>
  <c r="V3142" i="2"/>
  <c r="V2269" i="2"/>
  <c r="V2486" i="2"/>
  <c r="V3062" i="2"/>
  <c r="V3756" i="2"/>
  <c r="V3961" i="2"/>
  <c r="V4178" i="2"/>
  <c r="V2860" i="2"/>
  <c r="V3522" i="2"/>
  <c r="V3751" i="2"/>
  <c r="V4655" i="2"/>
  <c r="V3461" i="2"/>
  <c r="V3675" i="2"/>
  <c r="V3880" i="2"/>
  <c r="V4325" i="2"/>
  <c r="V4542" i="2"/>
  <c r="V4136" i="2"/>
  <c r="V4873" i="2"/>
  <c r="V2992" i="2"/>
  <c r="V3543" i="2"/>
  <c r="V3748" i="2"/>
  <c r="V4193" i="2"/>
  <c r="V3527" i="2"/>
  <c r="V2161" i="2"/>
  <c r="V2378" i="2"/>
  <c r="V2619" i="2"/>
  <c r="V2751" i="2"/>
  <c r="V3494" i="2"/>
  <c r="V3904" i="2"/>
  <c r="V4349" i="2"/>
  <c r="V4566" i="2"/>
  <c r="V4196" i="2"/>
  <c r="V4945" i="2"/>
  <c r="V4663" i="2"/>
  <c r="V3017" i="2"/>
  <c r="V4798" i="2"/>
  <c r="V4968" i="2"/>
  <c r="V4773" i="2"/>
  <c r="V4055" i="2"/>
  <c r="V4675" i="2"/>
  <c r="V4531" i="2"/>
  <c r="V2393" i="2"/>
  <c r="V4666" i="2"/>
  <c r="V5006" i="2"/>
  <c r="V2692" i="2"/>
  <c r="V4067" i="2"/>
  <c r="V4604" i="2"/>
  <c r="V4018" i="2"/>
  <c r="V4874" i="2"/>
  <c r="V2740" i="2"/>
  <c r="V4711" i="2"/>
  <c r="V4624" i="2"/>
  <c r="V3123" i="2"/>
  <c r="V4390" i="2"/>
  <c r="V4766" i="2"/>
  <c r="V4960" i="2"/>
  <c r="V5094" i="2"/>
  <c r="V4015" i="2"/>
  <c r="V4220" i="2"/>
  <c r="V5048" i="2"/>
  <c r="V4684" i="2"/>
  <c r="V4818" i="2"/>
  <c r="V3800" i="2"/>
  <c r="V4005" i="2"/>
  <c r="V4679" i="2"/>
  <c r="V4849" i="2"/>
  <c r="V5007" i="2"/>
  <c r="V2332" i="2"/>
  <c r="V4078" i="2"/>
  <c r="V3668" i="2"/>
  <c r="V3873" i="2"/>
  <c r="V4717" i="2"/>
  <c r="V2787" i="2"/>
  <c r="V4854" i="2"/>
  <c r="V4797" i="2"/>
  <c r="V4930" i="2"/>
  <c r="V5000" i="2"/>
  <c r="V3683" i="2"/>
  <c r="V4673" i="2"/>
  <c r="V4807" i="2"/>
  <c r="V3206" i="2"/>
  <c r="V3900" i="2"/>
  <c r="V4105" i="2"/>
  <c r="V4322" i="2"/>
  <c r="V3666" i="2"/>
  <c r="V3919" i="2"/>
  <c r="V4162" i="2"/>
  <c r="V4809" i="2"/>
  <c r="V3614" i="2"/>
  <c r="V3819" i="2"/>
  <c r="V4024" i="2"/>
  <c r="V4469" i="2"/>
  <c r="V2165" i="2"/>
  <c r="V4424" i="2"/>
  <c r="V3687" i="2"/>
  <c r="V3892" i="2"/>
  <c r="V4337" i="2"/>
  <c r="V4554" i="2"/>
  <c r="V4184" i="2"/>
  <c r="V4885" i="2"/>
  <c r="V2305" i="2"/>
  <c r="V2522" i="2"/>
  <c r="V2416" i="2"/>
  <c r="V3327" i="2"/>
  <c r="V3638" i="2"/>
  <c r="V3843" i="2"/>
  <c r="V4493" i="2"/>
  <c r="V2309" i="2"/>
  <c r="V4484" i="2"/>
  <c r="V4402" i="2"/>
  <c r="V2776" i="2"/>
  <c r="V4942" i="2"/>
  <c r="V3791" i="2"/>
  <c r="V3755" i="2"/>
  <c r="V4819" i="2"/>
  <c r="V2032" i="2"/>
  <c r="V3065" i="2"/>
  <c r="V4810" i="2"/>
  <c r="V4980" i="2"/>
  <c r="V4127" i="2"/>
  <c r="V4687" i="2"/>
  <c r="V4543" i="2"/>
  <c r="V2465" i="2"/>
  <c r="V4678" i="2"/>
  <c r="V4848" i="2"/>
  <c r="V5018" i="2"/>
  <c r="V2980" i="2"/>
  <c r="V4139" i="2"/>
  <c r="V4721" i="2"/>
  <c r="V4855" i="2"/>
  <c r="V4618" i="2"/>
  <c r="V4796" i="2"/>
  <c r="V4234" i="2"/>
  <c r="V4740" i="2"/>
  <c r="V4910" i="2"/>
  <c r="V5012" i="2"/>
  <c r="V3490" i="2"/>
  <c r="V4364" i="2"/>
  <c r="V4569" i="2"/>
  <c r="V3598" i="2"/>
  <c r="V4552" i="2"/>
  <c r="V4828" i="2"/>
  <c r="V4962" i="2"/>
  <c r="V3739" i="2"/>
  <c r="V3944" i="2"/>
  <c r="V4149" i="2"/>
  <c r="V4823" i="2"/>
  <c r="V4993" i="2"/>
  <c r="V2691" i="2"/>
  <c r="V4066" i="2"/>
  <c r="V4688" i="2"/>
  <c r="V4017" i="2"/>
  <c r="V4691" i="2"/>
  <c r="V4861" i="2"/>
  <c r="V5019" i="2"/>
  <c r="V2739" i="2"/>
  <c r="V4150" i="2"/>
  <c r="V4998" i="2"/>
  <c r="V3851" i="2"/>
  <c r="V3599" i="2"/>
  <c r="V4817" i="2"/>
  <c r="V3350" i="2"/>
  <c r="V4044" i="2"/>
  <c r="V4249" i="2"/>
  <c r="V4466" i="2"/>
  <c r="V2008" i="2"/>
  <c r="V3593" i="2"/>
  <c r="V3810" i="2"/>
  <c r="V4207" i="2"/>
  <c r="V3541" i="2"/>
  <c r="V3758" i="2"/>
  <c r="V3963" i="2"/>
  <c r="V4168" i="2"/>
  <c r="V4613" i="2"/>
  <c r="V2919" i="2"/>
  <c r="V2249" i="2"/>
  <c r="V4958" i="2"/>
  <c r="V3626" i="2"/>
  <c r="V3831" i="2"/>
  <c r="V4036" i="2"/>
  <c r="V4481" i="2"/>
  <c r="V2237" i="2"/>
  <c r="V4472" i="2"/>
  <c r="V4042" i="2"/>
  <c r="V2449" i="2"/>
  <c r="V2666" i="2"/>
  <c r="V3077" i="2"/>
  <c r="V3565" i="2"/>
  <c r="V3782" i="2"/>
  <c r="V3987" i="2"/>
  <c r="V4637" i="2"/>
  <c r="V2609" i="2"/>
  <c r="V5030" i="2"/>
  <c r="V3346" i="2"/>
  <c r="V5086" i="2"/>
  <c r="V3671" i="2"/>
  <c r="V4558" i="2"/>
  <c r="V4829" i="2"/>
  <c r="V4963" i="2"/>
  <c r="V2824" i="2"/>
  <c r="V3501" i="2"/>
  <c r="V4954" i="2"/>
  <c r="V4486" i="2"/>
  <c r="V4697" i="2"/>
  <c r="V4831" i="2"/>
  <c r="V2104" i="2"/>
  <c r="V4822" i="2"/>
  <c r="V4929" i="2"/>
  <c r="V4699" i="2"/>
  <c r="V4999" i="2"/>
  <c r="V4794" i="2"/>
  <c r="V4940" i="2"/>
  <c r="V4714" i="2"/>
  <c r="V4884" i="2"/>
  <c r="V5054" i="2"/>
  <c r="V3551" i="2"/>
  <c r="V4355" i="2"/>
  <c r="V4303" i="2"/>
  <c r="V4508" i="2"/>
  <c r="V3388" i="2"/>
  <c r="V4450" i="2"/>
  <c r="V4778" i="2"/>
  <c r="V4972" i="2"/>
  <c r="V4964" i="2"/>
  <c r="V3883" i="2"/>
  <c r="V4088" i="2"/>
  <c r="V4293" i="2"/>
  <c r="V4967" i="2"/>
  <c r="V4725" i="2"/>
  <c r="V4126" i="2"/>
  <c r="V4686" i="2"/>
  <c r="V4832" i="2"/>
  <c r="V3956" i="2"/>
  <c r="V4161" i="2"/>
  <c r="V4835" i="2"/>
  <c r="V5005" i="2"/>
  <c r="V2979" i="2"/>
  <c r="V4138" i="2"/>
  <c r="V4700" i="2"/>
  <c r="V4689" i="2"/>
  <c r="V3911" i="2"/>
  <c r="V3765" i="2"/>
  <c r="V3389" i="2"/>
  <c r="V4451" i="2"/>
  <c r="V2007" i="2"/>
  <c r="V4188" i="2"/>
  <c r="V4393" i="2"/>
  <c r="V4610" i="2"/>
  <c r="V2811" i="2"/>
  <c r="V3737" i="2"/>
  <c r="V3954" i="2"/>
  <c r="V4495" i="2"/>
  <c r="V4588" i="2"/>
  <c r="V3685" i="2"/>
  <c r="V3902" i="2"/>
  <c r="V4312" i="2"/>
  <c r="V3447" i="2"/>
  <c r="V3597" i="2"/>
  <c r="V4403" i="2"/>
  <c r="V3770" i="2"/>
  <c r="V3975" i="2"/>
  <c r="V4180" i="2"/>
  <c r="V4625" i="2"/>
  <c r="V2967" i="2"/>
  <c r="V2537" i="2"/>
  <c r="V4970" i="2"/>
  <c r="V2810" i="2"/>
  <c r="V3504" i="2"/>
  <c r="V3709" i="2"/>
  <c r="V3926" i="2"/>
  <c r="V4131" i="2"/>
  <c r="V4336" i="2"/>
  <c r="V2717" i="2"/>
  <c r="V3486" i="2"/>
  <c r="V4671" i="2"/>
  <c r="V3777" i="2"/>
  <c r="V3515" i="2"/>
  <c r="V4499" i="2"/>
  <c r="V4779" i="2"/>
  <c r="V4973" i="2"/>
  <c r="V3382" i="2"/>
  <c r="V3645" i="2"/>
  <c r="V5036" i="2"/>
  <c r="V3743" i="2"/>
  <c r="V4606" i="2"/>
  <c r="V4975" i="2"/>
  <c r="V2872" i="2"/>
  <c r="V3513" i="2"/>
  <c r="V4966" i="2"/>
  <c r="V4737" i="2"/>
  <c r="V3899" i="2"/>
  <c r="V4709" i="2"/>
  <c r="V4843" i="2"/>
  <c r="V5009" i="2"/>
  <c r="V4677" i="2"/>
  <c r="V4938" i="2"/>
  <c r="V4858" i="2"/>
  <c r="V5028" i="2"/>
  <c r="V2621" i="2"/>
  <c r="V4415" i="2"/>
  <c r="V4735" i="2"/>
  <c r="V4447" i="2"/>
  <c r="V4652" i="2"/>
  <c r="V4306" i="2"/>
  <c r="V4922" i="2"/>
  <c r="V3353" i="2"/>
  <c r="V3563" i="2"/>
  <c r="V4027" i="2"/>
  <c r="V4232" i="2"/>
  <c r="V4437" i="2"/>
  <c r="V2788" i="2"/>
  <c r="V3826" i="2"/>
  <c r="V4830" i="2"/>
  <c r="V3503" i="2"/>
  <c r="V4305" i="2"/>
  <c r="V4979" i="2"/>
  <c r="V4869" i="2"/>
  <c r="V4198" i="2"/>
  <c r="V4698" i="2"/>
  <c r="V4844" i="2"/>
  <c r="V3779" i="2"/>
  <c r="V4657" i="2"/>
  <c r="V4795" i="2"/>
  <c r="V3909" i="2"/>
  <c r="V4753" i="2"/>
  <c r="V4911" i="2"/>
  <c r="V4976" i="2"/>
  <c r="V3502" i="2"/>
  <c r="V2151" i="2"/>
  <c r="V4332" i="2"/>
  <c r="V4537" i="2"/>
  <c r="V2501" i="2"/>
  <c r="V3370" i="2"/>
  <c r="V4098" i="2"/>
  <c r="V2680" i="2"/>
  <c r="V5075" i="2"/>
  <c r="V3829" i="2"/>
  <c r="V4046" i="2"/>
  <c r="V4251" i="2"/>
  <c r="V2153" i="2"/>
  <c r="V3197" i="2"/>
  <c r="V5031" i="2"/>
  <c r="V3914" i="2"/>
  <c r="V4119" i="2"/>
  <c r="V4324" i="2"/>
  <c r="V2668" i="2"/>
  <c r="V3470" i="2"/>
  <c r="V3609" i="2"/>
  <c r="V4462" i="2"/>
  <c r="V2737" i="2"/>
  <c r="V2954" i="2"/>
  <c r="V3648" i="2"/>
  <c r="V3853" i="2"/>
  <c r="V4070" i="2"/>
  <c r="V4275" i="2"/>
  <c r="V2297" i="2"/>
  <c r="V3293" i="2"/>
  <c r="V3631" i="2"/>
  <c r="V4101" i="2"/>
  <c r="V5060" i="2"/>
  <c r="V3716" i="2"/>
  <c r="V3921" i="2"/>
  <c r="V4379" i="2"/>
  <c r="V4765" i="2"/>
  <c r="V4923" i="2"/>
  <c r="V3647" i="2"/>
  <c r="V3789" i="2"/>
  <c r="V3587" i="2"/>
  <c r="V4791" i="2"/>
  <c r="V4985" i="2"/>
  <c r="V3575" i="2"/>
  <c r="V3418" i="2"/>
  <c r="V3657" i="2"/>
  <c r="V3076" i="2"/>
  <c r="V3815" i="2"/>
  <c r="V4654" i="2"/>
  <c r="V4853" i="2"/>
  <c r="V4987" i="2"/>
  <c r="V4749" i="2"/>
  <c r="V3790" i="2"/>
  <c r="V5082" i="2"/>
  <c r="V5002" i="2"/>
  <c r="V2117" i="2"/>
  <c r="V4115" i="2"/>
  <c r="V4745" i="2"/>
  <c r="V4879" i="2"/>
  <c r="V4591" i="2"/>
  <c r="V2729" i="2"/>
  <c r="V4726" i="2"/>
  <c r="V4896" i="2"/>
  <c r="V5066" i="2"/>
  <c r="V3623" i="2"/>
  <c r="V4171" i="2"/>
  <c r="V4376" i="2"/>
  <c r="V4581" i="2"/>
  <c r="V3670" i="2"/>
  <c r="V4600" i="2"/>
  <c r="V4840" i="2"/>
  <c r="V4974" i="2"/>
  <c r="V4039" i="2"/>
  <c r="V4244" i="2"/>
  <c r="V4449" i="2"/>
  <c r="V4223" i="2"/>
  <c r="V4842" i="2"/>
  <c r="V4582" i="2"/>
  <c r="V4571" i="2"/>
  <c r="V4805" i="2"/>
  <c r="V4939" i="2"/>
  <c r="V4727" i="2"/>
  <c r="V4897" i="2"/>
  <c r="V5055" i="2"/>
  <c r="V3489" i="2"/>
  <c r="V4366" i="2"/>
  <c r="V2295" i="2"/>
  <c r="V4476" i="2"/>
  <c r="V2140" i="2"/>
  <c r="V3137" i="2"/>
  <c r="V3580" i="2"/>
  <c r="V4025" i="2"/>
  <c r="V4242" i="2"/>
  <c r="V3548" i="2"/>
  <c r="V4728" i="2"/>
  <c r="V3973" i="2"/>
  <c r="V4190" i="2"/>
  <c r="V2908" i="2"/>
  <c r="V3534" i="2"/>
  <c r="V3763" i="2"/>
  <c r="V4720" i="2"/>
  <c r="V4058" i="2"/>
  <c r="V4263" i="2"/>
  <c r="V2225" i="2"/>
  <c r="V3245" i="2"/>
  <c r="V3619" i="2"/>
  <c r="V4041" i="2"/>
  <c r="V5043" i="2"/>
  <c r="V2881" i="2"/>
  <c r="V3792" i="2"/>
  <c r="V3997" i="2"/>
  <c r="V4214" i="2"/>
  <c r="V4419" i="2"/>
  <c r="V3004" i="2"/>
  <c r="V3558" i="2"/>
  <c r="V3787" i="2"/>
  <c r="V4533" i="2"/>
  <c r="V4792" i="2"/>
  <c r="V4065" i="2"/>
  <c r="V4739" i="2"/>
  <c r="V4909" i="2"/>
  <c r="V5067" i="2"/>
  <c r="V3562" i="2"/>
  <c r="V4432" i="2"/>
  <c r="V3728" i="2"/>
  <c r="V4444" i="2"/>
  <c r="V4777" i="2"/>
  <c r="V4935" i="2"/>
  <c r="V4007" i="2"/>
  <c r="V3646" i="2"/>
  <c r="V3596" i="2"/>
  <c r="V3801" i="2"/>
  <c r="V4595" i="2"/>
  <c r="V4803" i="2"/>
  <c r="V4079" i="2"/>
  <c r="V3778" i="2"/>
  <c r="V4576" i="2"/>
  <c r="V3316" i="2"/>
  <c r="V3693" i="2"/>
  <c r="V4821" i="2"/>
  <c r="V4031" i="2"/>
  <c r="V4695" i="2"/>
  <c r="V4889" i="2"/>
  <c r="V5023" i="2"/>
  <c r="V2392" i="2"/>
  <c r="V3305" i="2"/>
  <c r="V4870" i="2"/>
  <c r="V5040" i="2"/>
  <c r="V2932" i="2"/>
  <c r="V4468" i="2"/>
  <c r="V4747" i="2"/>
  <c r="V4520" i="2"/>
  <c r="V3514" i="2"/>
  <c r="V4498" i="2"/>
  <c r="V4984" i="2"/>
  <c r="V2405" i="2"/>
  <c r="V4388" i="2"/>
  <c r="V4593" i="2"/>
  <c r="V3742" i="2"/>
  <c r="V4852" i="2"/>
  <c r="V4986" i="2"/>
  <c r="V4612" i="2"/>
  <c r="V4783" i="2"/>
  <c r="V4949" i="2"/>
  <c r="V4197" i="2"/>
  <c r="V4871" i="2"/>
  <c r="V5041" i="2"/>
  <c r="V4354" i="2"/>
  <c r="V4736" i="2"/>
  <c r="V2439" i="2"/>
  <c r="V4620" i="2"/>
  <c r="V2896" i="2"/>
  <c r="V3519" i="2"/>
  <c r="V3724" i="2"/>
  <c r="V4169" i="2"/>
  <c r="V4386" i="2"/>
  <c r="V3836" i="2"/>
  <c r="V5001" i="2"/>
  <c r="V4334" i="2"/>
  <c r="V4539" i="2"/>
  <c r="V3442" i="2"/>
  <c r="V3931" i="2"/>
  <c r="V4487" i="2"/>
  <c r="V3475" i="2"/>
  <c r="V4202" i="2"/>
  <c r="V4407" i="2"/>
  <c r="V2956" i="2"/>
  <c r="V3546" i="2"/>
  <c r="V3775" i="2"/>
  <c r="V4473" i="2"/>
  <c r="V4732" i="2"/>
  <c r="V3025" i="2"/>
  <c r="V3242" i="2"/>
  <c r="V3936" i="2"/>
  <c r="V4141" i="2"/>
  <c r="V4358" i="2"/>
  <c r="V4563" i="2"/>
  <c r="V3484" i="2"/>
  <c r="V3702" i="2"/>
  <c r="V3991" i="2"/>
  <c r="V4690" i="2"/>
  <c r="V4343" i="2"/>
  <c r="V4004" i="2"/>
  <c r="V4209" i="2"/>
  <c r="V4883" i="2"/>
  <c r="V5053" i="2"/>
  <c r="V3622" i="2"/>
  <c r="V4426" i="2"/>
  <c r="V4748" i="2"/>
  <c r="V3872" i="2"/>
  <c r="V4077" i="2"/>
  <c r="V4751" i="2"/>
  <c r="V4921" i="2"/>
  <c r="V5079" i="2"/>
  <c r="V3634" i="2"/>
  <c r="V4480" i="2"/>
  <c r="V3740" i="2"/>
  <c r="V4492" i="2"/>
  <c r="V4947" i="2"/>
  <c r="V4630" i="2"/>
  <c r="V3718" i="2"/>
  <c r="V4570" i="2"/>
  <c r="V4784" i="2"/>
  <c r="V4283" i="2"/>
  <c r="V3875" i="2"/>
  <c r="V4681" i="2"/>
  <c r="V5033" i="2"/>
  <c r="V4917" i="2"/>
  <c r="V3064" i="2"/>
  <c r="V3561" i="2"/>
  <c r="V2549" i="2"/>
  <c r="V4757" i="2"/>
  <c r="V4891" i="2"/>
  <c r="V4459" i="2"/>
  <c r="V4664" i="2"/>
  <c r="V4378" i="2"/>
  <c r="V4764" i="2"/>
  <c r="V4934" i="2"/>
  <c r="V4295" i="2"/>
  <c r="V3635" i="2"/>
  <c r="V4327" i="2"/>
  <c r="V4532" i="2"/>
  <c r="V4546" i="2"/>
  <c r="V4802" i="2"/>
  <c r="V4151" i="2"/>
  <c r="V4793" i="2"/>
  <c r="V4927" i="2"/>
  <c r="V5093" i="2"/>
  <c r="V3352" i="2"/>
  <c r="V5015" i="2"/>
  <c r="V2620" i="2"/>
  <c r="V4414" i="2"/>
  <c r="V4734" i="2"/>
  <c r="V4880" i="2"/>
  <c r="V2583" i="2"/>
  <c r="V2561" i="2"/>
  <c r="V3435" i="2"/>
  <c r="V3868" i="2"/>
  <c r="V4313" i="2"/>
  <c r="V4530" i="2"/>
  <c r="V4124" i="2"/>
  <c r="V4813" i="2"/>
  <c r="V4261" i="2"/>
  <c r="V2080" i="2"/>
  <c r="V3605" i="2"/>
  <c r="V3822" i="2"/>
  <c r="V5050" i="2"/>
  <c r="V4129" i="2"/>
  <c r="V4346" i="2"/>
  <c r="V4551" i="2"/>
  <c r="V3466" i="2"/>
  <c r="V3979" i="2"/>
  <c r="V4535" i="2"/>
  <c r="V3386" i="2"/>
  <c r="V4080" i="2"/>
  <c r="V4285" i="2"/>
  <c r="V4502" i="2"/>
  <c r="V2224" i="2"/>
  <c r="V3629" i="2"/>
  <c r="V3846" i="2"/>
  <c r="V4279" i="2"/>
  <c r="V3943" i="2"/>
  <c r="V4353" i="2"/>
  <c r="V5027" i="2"/>
  <c r="V2931" i="2"/>
  <c r="V4746" i="2"/>
  <c r="V4892" i="2"/>
  <c r="V4016" i="2"/>
  <c r="V4895" i="2"/>
  <c r="V5065" i="2"/>
  <c r="V3694" i="2"/>
  <c r="V4474" i="2"/>
  <c r="V4763" i="2"/>
  <c r="V4933" i="2"/>
  <c r="V5091" i="2"/>
  <c r="V3706" i="2"/>
  <c r="V4528" i="2"/>
  <c r="V4782" i="2"/>
  <c r="V4928" i="2"/>
  <c r="V4723" i="2"/>
  <c r="V3981" i="2"/>
  <c r="V4636" i="2"/>
  <c r="V4825" i="2"/>
  <c r="V4983" i="2"/>
  <c r="V4965" i="2"/>
  <c r="V3934" i="2"/>
  <c r="V3500" i="2"/>
  <c r="V3705" i="2"/>
  <c r="V4941" i="2"/>
  <c r="V4103" i="2"/>
  <c r="V4707" i="2"/>
  <c r="V4901" i="2"/>
  <c r="V5035" i="2"/>
  <c r="V4603" i="2"/>
  <c r="V2777" i="2"/>
  <c r="V4738" i="2"/>
  <c r="V4908" i="2"/>
  <c r="V5078" i="2"/>
  <c r="V3695" i="2"/>
  <c r="V4475" i="2"/>
  <c r="V2033" i="2"/>
  <c r="V4439" i="2"/>
  <c r="V4776" i="2"/>
  <c r="V4946" i="2"/>
  <c r="V3707" i="2"/>
  <c r="V4937" i="2"/>
  <c r="V4294" i="2"/>
  <c r="V4485" i="2"/>
  <c r="V4977" i="2"/>
  <c r="V4114" i="2"/>
  <c r="V4744" i="2"/>
  <c r="V4878" i="2"/>
  <c r="V4989" i="2"/>
  <c r="V2200" i="2"/>
  <c r="V3183" i="2"/>
  <c r="V3602" i="2"/>
  <c r="V3807" i="2"/>
  <c r="V4012" i="2"/>
  <c r="V4457" i="2"/>
  <c r="V2093" i="2"/>
  <c r="V4405" i="2"/>
  <c r="V2859" i="2"/>
  <c r="V3749" i="2"/>
  <c r="V3966" i="2"/>
  <c r="V4703" i="2"/>
  <c r="V4273" i="2"/>
  <c r="V4490" i="2"/>
  <c r="V2152" i="2"/>
  <c r="V3617" i="2"/>
  <c r="V3834" i="2"/>
  <c r="V4267" i="2"/>
  <c r="V5062" i="2"/>
  <c r="V3108" i="2"/>
  <c r="V3313" i="2"/>
  <c r="V2043" i="2"/>
  <c r="V4224" i="2"/>
  <c r="V4646" i="2"/>
  <c r="V2955" i="2"/>
  <c r="V3773" i="2"/>
  <c r="V4567" i="2"/>
  <c r="V4775" i="2"/>
  <c r="V4087" i="2"/>
  <c r="V4292" i="2"/>
  <c r="V4497" i="2"/>
  <c r="V2116" i="2"/>
  <c r="V4186" i="2"/>
  <c r="V4756" i="2"/>
  <c r="V4890" i="2"/>
  <c r="V3955" i="2"/>
  <c r="V4160" i="2"/>
  <c r="V4365" i="2"/>
  <c r="V5039" i="2"/>
  <c r="V3219" i="2"/>
  <c r="V4758" i="2"/>
  <c r="V4904" i="2"/>
  <c r="V4028" i="2"/>
  <c r="V4233" i="2"/>
  <c r="V4907" i="2"/>
  <c r="V5077" i="2"/>
  <c r="V3766" i="2"/>
  <c r="V4772" i="2"/>
  <c r="V4926" i="2"/>
  <c r="V4125" i="2"/>
  <c r="V4799" i="2"/>
  <c r="V3922" i="2"/>
  <c r="V4662" i="2"/>
  <c r="V3849" i="2"/>
  <c r="V3947" i="2"/>
  <c r="V4693" i="2"/>
  <c r="V4851" i="2"/>
  <c r="V5045" i="2"/>
  <c r="V5037" i="2"/>
  <c r="V2464" i="2"/>
  <c r="V3351" i="2"/>
  <c r="V4882" i="2"/>
  <c r="V5052" i="2"/>
  <c r="V3220" i="2"/>
  <c r="V4759" i="2"/>
  <c r="V4615" i="2"/>
  <c r="V2825" i="2"/>
  <c r="V4750" i="2"/>
  <c r="V4920" i="2"/>
  <c r="V5090" i="2"/>
  <c r="V3767" i="2"/>
  <c r="V4523" i="2"/>
  <c r="V5081" i="2"/>
  <c r="V3075" i="2"/>
  <c r="V4282" i="2"/>
  <c r="V4724" i="2"/>
  <c r="V4629" i="2"/>
  <c r="V3958" i="2"/>
  <c r="V4694" i="2"/>
  <c r="V4888" i="2"/>
  <c r="V5022" i="2"/>
  <c r="V2630" i="2"/>
  <c r="V2933" i="2"/>
  <c r="V3951" i="2"/>
  <c r="V4156" i="2"/>
  <c r="V4601" i="2"/>
  <c r="V2871" i="2"/>
  <c r="V2177" i="2"/>
  <c r="V4898" i="2"/>
  <c r="V4549" i="2"/>
  <c r="V2573" i="2"/>
  <c r="V3406" i="2"/>
  <c r="V3893" i="2"/>
  <c r="V4110" i="2"/>
  <c r="V2728" i="2"/>
  <c r="V4713" i="2"/>
  <c r="V4417" i="2"/>
  <c r="V4634" i="2"/>
  <c r="V3978" i="2"/>
  <c r="V4555" i="2"/>
  <c r="V4715" i="2"/>
  <c r="V3252" i="2"/>
  <c r="V3457" i="2"/>
  <c r="V2187" i="2"/>
  <c r="V4368" i="2"/>
  <c r="V4573" i="2"/>
  <c r="V2705" i="2"/>
  <c r="V3464" i="2"/>
  <c r="V3917" i="2"/>
  <c r="V4134" i="2"/>
  <c r="V2968" i="2"/>
  <c r="V3171" i="2"/>
  <c r="V4231" i="2"/>
  <c r="V4436" i="2"/>
  <c r="V4641" i="2"/>
  <c r="V4030" i="2"/>
  <c r="V4706" i="2"/>
  <c r="V4900" i="2"/>
  <c r="V4099" i="2"/>
  <c r="V4304" i="2"/>
  <c r="V4509" i="2"/>
  <c r="V2548" i="2"/>
  <c r="V4258" i="2"/>
  <c r="V4768" i="2"/>
  <c r="V4902" i="2"/>
  <c r="V3967" i="2"/>
  <c r="V4172" i="2"/>
  <c r="V5051" i="2"/>
  <c r="V4559" i="2"/>
  <c r="V4770" i="2"/>
  <c r="V4916" i="2"/>
  <c r="V5070" i="2"/>
  <c r="V4877" i="2"/>
  <c r="V5011" i="2"/>
  <c r="V4269" i="2"/>
  <c r="V4943" i="2"/>
  <c r="V3719" i="2"/>
  <c r="V3982" i="2"/>
  <c r="V4660" i="2"/>
  <c r="V4808" i="2"/>
  <c r="V3788" i="2"/>
  <c r="V3993" i="2"/>
  <c r="V4667" i="2"/>
  <c r="V4837" i="2"/>
  <c r="V4995" i="2"/>
  <c r="V5073" i="2"/>
  <c r="V4006" i="2"/>
  <c r="V3112" i="2"/>
  <c r="V3573" i="2"/>
  <c r="V5026" i="2"/>
  <c r="V2884" i="2"/>
  <c r="V4259" i="2"/>
  <c r="V4769" i="2"/>
  <c r="V4903" i="2"/>
  <c r="V2536" i="2"/>
  <c r="V3387" i="2"/>
  <c r="V4894" i="2"/>
  <c r="V5064" i="2"/>
  <c r="V3455" i="2"/>
  <c r="V4564" i="2"/>
  <c r="V4771" i="2"/>
  <c r="V3027" i="2"/>
  <c r="V4222" i="2"/>
  <c r="V4868" i="2"/>
  <c r="V3802" i="2"/>
  <c r="V4668" i="2"/>
  <c r="V4838" i="2"/>
  <c r="V5032" i="2"/>
  <c r="V4905" i="2"/>
  <c r="V2774" i="2"/>
  <c r="V3459" i="2"/>
  <c r="V3673" i="2"/>
  <c r="V3890" i="2"/>
  <c r="V4095" i="2"/>
  <c r="V3413" i="2"/>
  <c r="V3537" i="2"/>
  <c r="V4043" i="2"/>
  <c r="V2212" i="2"/>
  <c r="V3592" i="2"/>
  <c r="V4037" i="2"/>
  <c r="V4254" i="2"/>
  <c r="V3560" i="2"/>
  <c r="V4788" i="2"/>
  <c r="V2645" i="2"/>
  <c r="V3437" i="2"/>
  <c r="V3905" i="2"/>
  <c r="V4122" i="2"/>
  <c r="V4857" i="2"/>
  <c r="V3396" i="2"/>
  <c r="V2090" i="2"/>
  <c r="V2331" i="2"/>
  <c r="V4512" i="2"/>
  <c r="V2356" i="2"/>
  <c r="V3281" i="2"/>
  <c r="V3616" i="2"/>
  <c r="V4061" i="2"/>
  <c r="V4860" i="2"/>
  <c r="V4580" i="2"/>
  <c r="V3874" i="2"/>
  <c r="V4680" i="2"/>
  <c r="V4850" i="2"/>
  <c r="V5044" i="2"/>
  <c r="V5025" i="2"/>
  <c r="V4448" i="2"/>
  <c r="V4653" i="2"/>
  <c r="V4102" i="2"/>
  <c r="V4718" i="2"/>
  <c r="V4912" i="2"/>
  <c r="V5046" i="2"/>
  <c r="V4111" i="2"/>
  <c r="V4521" i="2"/>
  <c r="V2883" i="2"/>
  <c r="V4330" i="2"/>
  <c r="V4780" i="2"/>
  <c r="V4914" i="2"/>
  <c r="V5080" i="2"/>
  <c r="V3028" i="2"/>
  <c r="V5021" i="2"/>
  <c r="V5087" i="2"/>
  <c r="V3682" i="2"/>
  <c r="V4672" i="2"/>
  <c r="V4806" i="2"/>
  <c r="V3932" i="2"/>
  <c r="V4137" i="2"/>
  <c r="V4811" i="2"/>
  <c r="V2260" i="2"/>
  <c r="V4676" i="2"/>
  <c r="V3512" i="2"/>
  <c r="V3717" i="2"/>
  <c r="V2045" i="2"/>
  <c r="V4175" i="2"/>
  <c r="V4719" i="2"/>
  <c r="V4913" i="2"/>
  <c r="V5047" i="2"/>
  <c r="V3160" i="2"/>
  <c r="V3585" i="2"/>
  <c r="V5038" i="2"/>
  <c r="V3172" i="2"/>
  <c r="V4331" i="2"/>
  <c r="V4781" i="2"/>
  <c r="V4915" i="2"/>
  <c r="V4210" i="2"/>
  <c r="V4712" i="2"/>
  <c r="V4866" i="2"/>
  <c r="V4881" i="2"/>
  <c r="V4583" i="2"/>
  <c r="V4982" i="2"/>
  <c r="V3923" i="2"/>
  <c r="V2918" i="2"/>
  <c r="V3612" i="2"/>
  <c r="V3817" i="2"/>
  <c r="V4239" i="2"/>
  <c r="V2081" i="2"/>
  <c r="V3149" i="2"/>
  <c r="V3595" i="2"/>
  <c r="V3969" i="2"/>
  <c r="V2944" i="2"/>
  <c r="V3531" i="2"/>
  <c r="V3736" i="2"/>
  <c r="V3848" i="2"/>
  <c r="V3425" i="2"/>
  <c r="V2284" i="2"/>
  <c r="V3604" i="2"/>
  <c r="V4049" i="2"/>
  <c r="V4266" i="2"/>
  <c r="V4800" i="2"/>
  <c r="V2234" i="2"/>
  <c r="V2475" i="2"/>
  <c r="V3040" i="2"/>
  <c r="V3555" i="2"/>
  <c r="V4205" i="2"/>
  <c r="V3908" i="2"/>
  <c r="V2321" i="2"/>
  <c r="V4631" i="2"/>
  <c r="V4824" i="2"/>
  <c r="V4994" i="2"/>
  <c r="V2261" i="2"/>
  <c r="V3995" i="2"/>
  <c r="V4387" i="2"/>
  <c r="V4592" i="2"/>
  <c r="V3946" i="2"/>
  <c r="V4862" i="2"/>
  <c r="V5056" i="2"/>
  <c r="V2333" i="2"/>
  <c r="V4255" i="2"/>
  <c r="V2044" i="2"/>
  <c r="V4174" i="2"/>
  <c r="V4730" i="2"/>
  <c r="V4924" i="2"/>
  <c r="V5058" i="2"/>
  <c r="V3268" i="2"/>
  <c r="V4211" i="2"/>
  <c r="V4845" i="2"/>
  <c r="V3862" i="2"/>
  <c r="V4557" i="2"/>
  <c r="V3526" i="2"/>
  <c r="V4504" i="2"/>
  <c r="V4816" i="2"/>
  <c r="V4950" i="2"/>
  <c r="V4076" i="2"/>
  <c r="V4281" i="2"/>
  <c r="V4955" i="2"/>
  <c r="V4054" i="2"/>
  <c r="V4674" i="2"/>
  <c r="V4820" i="2"/>
  <c r="V3656" i="2"/>
  <c r="V4019" i="2"/>
  <c r="V4705" i="2"/>
  <c r="V4863" i="2"/>
  <c r="V5057" i="2"/>
  <c r="V2404" i="2"/>
  <c r="V3524" i="2"/>
  <c r="V3729" i="2"/>
  <c r="V2477" i="2"/>
  <c r="V4731" i="2"/>
  <c r="V4925" i="2"/>
  <c r="V5059" i="2"/>
  <c r="V4710" i="2"/>
  <c r="V4856" i="2"/>
  <c r="V5010" i="2"/>
  <c r="V2969" i="2"/>
  <c r="V4786" i="2"/>
  <c r="V4956" i="2"/>
  <c r="V3983" i="2"/>
  <c r="V4661" i="2"/>
  <c r="V817" i="2"/>
  <c r="V333" i="2"/>
  <c r="V3380" i="2"/>
  <c r="V4370" i="2"/>
  <c r="V3454" i="2"/>
  <c r="V2991" i="2"/>
  <c r="V153" i="2"/>
  <c r="V3233" i="2"/>
  <c r="V298" i="2"/>
  <c r="V430" i="2"/>
  <c r="V3264" i="2"/>
  <c r="V3479" i="2"/>
  <c r="V335" i="2"/>
  <c r="V2993" i="2"/>
  <c r="V3999" i="2"/>
  <c r="V1143" i="2"/>
  <c r="V169" i="2"/>
  <c r="V4187" i="2"/>
  <c r="V3384" i="2"/>
  <c r="V4113" i="2"/>
  <c r="V507" i="2"/>
  <c r="V1970" i="2"/>
  <c r="V1322" i="2"/>
  <c r="V369" i="2"/>
  <c r="V1084" i="2"/>
  <c r="V904" i="2"/>
  <c r="V650" i="2"/>
  <c r="V289" i="2"/>
  <c r="V1140" i="2"/>
  <c r="V379" i="2"/>
  <c r="V646" i="2"/>
  <c r="V273" i="2"/>
  <c r="V405" i="2"/>
  <c r="V910" i="2"/>
  <c r="V537" i="2"/>
  <c r="V608" i="2"/>
  <c r="V317" i="2"/>
  <c r="V633" i="2"/>
  <c r="V2708" i="2"/>
  <c r="V2175" i="2"/>
  <c r="V2209" i="2"/>
  <c r="V3456" i="2"/>
  <c r="V2652" i="2"/>
  <c r="V3001" i="2"/>
  <c r="V4226" i="2"/>
  <c r="V2453" i="2"/>
  <c r="V3288" i="2"/>
  <c r="V1982" i="2"/>
  <c r="V3255" i="2"/>
  <c r="V2189" i="2"/>
  <c r="V4596" i="2"/>
  <c r="V2800" i="2"/>
  <c r="V4145" i="2"/>
  <c r="V3907" i="2"/>
  <c r="V4412" i="2"/>
  <c r="V3610" i="2"/>
  <c r="V4622" i="2"/>
  <c r="V4511" i="2"/>
  <c r="V4733" i="2"/>
  <c r="V4867" i="2"/>
  <c r="V4969" i="2"/>
  <c r="V5049" i="2"/>
  <c r="V3644" i="2"/>
  <c r="V1562" i="2"/>
  <c r="V1559" i="2"/>
  <c r="V97" i="2"/>
  <c r="V1244" i="2"/>
  <c r="V166" i="2"/>
  <c r="V1128" i="2"/>
  <c r="V665" i="2"/>
  <c r="V1002" i="2"/>
  <c r="V175" i="2"/>
  <c r="V595" i="2"/>
  <c r="V2852" i="2"/>
  <c r="V3153" i="2"/>
  <c r="V2913" i="2"/>
  <c r="V2972" i="2"/>
  <c r="V3067" i="2"/>
  <c r="V3478" i="2"/>
  <c r="V2624" i="2"/>
  <c r="V2792" i="2"/>
  <c r="V3037" i="2"/>
  <c r="V3173" i="2"/>
  <c r="V3401" i="2"/>
  <c r="V4333" i="2"/>
  <c r="V3769" i="2"/>
  <c r="V3121" i="2"/>
  <c r="V4659" i="2"/>
  <c r="V3746" i="2"/>
  <c r="V4377" i="2"/>
  <c r="V1594" i="2"/>
  <c r="V1541" i="2"/>
  <c r="V1962" i="2"/>
  <c r="V676" i="2"/>
  <c r="V1779" i="2"/>
  <c r="V1484" i="2"/>
  <c r="V698" i="2"/>
  <c r="V385" i="2"/>
  <c r="V589" i="2"/>
  <c r="V886" i="2"/>
  <c r="V309" i="2"/>
  <c r="V226" i="2"/>
  <c r="V1232" i="2"/>
  <c r="V719" i="2"/>
  <c r="V1056" i="2"/>
  <c r="V1271" i="2"/>
  <c r="V3404" i="2"/>
  <c r="V3186" i="2"/>
  <c r="V3078" i="2"/>
  <c r="V3181" i="2"/>
  <c r="V3273" i="2"/>
  <c r="V3741" i="2"/>
  <c r="V2053" i="2"/>
  <c r="V3184" i="2"/>
  <c r="V4130" i="2"/>
  <c r="V2809" i="2"/>
  <c r="V3720" i="2"/>
  <c r="V3213" i="2"/>
  <c r="V2352" i="2"/>
  <c r="V4300" i="2"/>
  <c r="V3185" i="2"/>
  <c r="V4561" i="2"/>
  <c r="V2920" i="2"/>
  <c r="V4278" i="2"/>
  <c r="V3620" i="2"/>
  <c r="V4413" i="2"/>
  <c r="V5085" i="2"/>
  <c r="V424" i="2"/>
  <c r="V831" i="2"/>
  <c r="V758" i="2"/>
  <c r="V890" i="2"/>
  <c r="V412" i="2"/>
  <c r="V740" i="2"/>
  <c r="V1731" i="2"/>
  <c r="V891" i="2"/>
  <c r="V444" i="2"/>
  <c r="V708" i="2"/>
  <c r="V3444" i="2"/>
  <c r="V3250" i="2"/>
  <c r="V2470" i="2"/>
  <c r="V4658" i="2"/>
  <c r="V4246" i="2"/>
  <c r="V3244" i="2"/>
  <c r="V3864" i="2"/>
  <c r="V2927" i="2"/>
  <c r="V2219" i="2"/>
  <c r="V4656" i="2"/>
  <c r="V3760" i="2"/>
  <c r="V3887" i="2"/>
  <c r="V4519" i="2"/>
  <c r="V4692" i="2"/>
  <c r="V4460" i="2"/>
  <c r="V3861" i="2"/>
  <c r="V4534" i="2"/>
  <c r="V232" i="2"/>
  <c r="V748" i="2"/>
  <c r="V687" i="2"/>
  <c r="V388" i="2"/>
  <c r="V1305" i="2"/>
  <c r="V14" i="2"/>
  <c r="V600" i="2"/>
  <c r="V74" i="2"/>
  <c r="V1918" i="2"/>
  <c r="V359" i="2"/>
  <c r="V630" i="2"/>
  <c r="V21" i="2"/>
  <c r="V70" i="2"/>
  <c r="V1208" i="2"/>
  <c r="V983" i="2"/>
  <c r="V3284" i="2"/>
  <c r="V3240" i="2"/>
  <c r="V3044" i="2"/>
  <c r="V4380" i="2"/>
  <c r="V3122" i="2"/>
  <c r="V4021" i="2"/>
  <c r="V3545" i="2"/>
  <c r="V3762" i="2"/>
  <c r="V3097" i="2"/>
  <c r="V4008" i="2"/>
  <c r="V4635" i="2"/>
  <c r="V2328" i="2"/>
  <c r="V3866" i="2"/>
  <c r="V2845" i="2"/>
  <c r="V3699" i="2"/>
  <c r="V4836" i="2"/>
  <c r="V4399" i="2"/>
  <c r="V3754" i="2"/>
  <c r="V5084" i="2"/>
  <c r="V4761" i="2"/>
  <c r="V3472" i="2"/>
  <c r="V784" i="2"/>
  <c r="V236" i="2"/>
  <c r="V1911" i="2"/>
  <c r="V207" i="2"/>
  <c r="V1891" i="2"/>
  <c r="V134" i="2"/>
  <c r="V588" i="2"/>
  <c r="V208" i="2"/>
  <c r="V398" i="2"/>
  <c r="V411" i="2"/>
  <c r="V215" i="2"/>
  <c r="V486" i="2"/>
  <c r="V750" i="2"/>
  <c r="V294" i="2"/>
  <c r="V643" i="2"/>
  <c r="V287" i="2"/>
  <c r="V1196" i="2"/>
  <c r="V1325" i="2"/>
  <c r="V2238" i="2"/>
  <c r="V2970" i="2"/>
  <c r="V3079" i="2"/>
  <c r="V3636" i="2"/>
  <c r="V3009" i="2"/>
  <c r="V4632" i="2"/>
  <c r="V2485" i="2"/>
  <c r="V2921" i="2"/>
  <c r="V3808" i="2"/>
  <c r="V2656" i="2"/>
  <c r="V2894" i="2"/>
  <c r="V3588" i="2"/>
  <c r="V4420" i="2"/>
  <c r="V4899" i="2"/>
  <c r="V3970" i="2"/>
  <c r="V3488" i="2"/>
  <c r="V4159" i="2"/>
  <c r="V4953" i="2"/>
  <c r="V3621" i="2"/>
  <c r="V5074" i="2"/>
  <c r="V4510" i="2"/>
  <c r="V4951" i="2"/>
  <c r="V1828" i="2"/>
  <c r="V1877" i="2"/>
  <c r="V1880" i="2"/>
  <c r="V1032" i="2"/>
  <c r="V808" i="2"/>
  <c r="V1456" i="2"/>
  <c r="V528" i="2"/>
  <c r="V1693" i="2"/>
  <c r="V1825" i="2"/>
  <c r="V1176" i="2"/>
  <c r="V671" i="2"/>
  <c r="V1543" i="2"/>
  <c r="V267" i="2"/>
  <c r="V276" i="2"/>
  <c r="V1005" i="2"/>
  <c r="V282" i="2"/>
  <c r="V1269" i="2"/>
  <c r="V920" i="2"/>
  <c r="V275" i="2"/>
  <c r="V46" i="2"/>
  <c r="V93" i="2"/>
  <c r="V437" i="2"/>
  <c r="V2670" i="2"/>
  <c r="V2733" i="2"/>
  <c r="V3271" i="2"/>
  <c r="V2131" i="2"/>
  <c r="V2759" i="2"/>
  <c r="V2246" i="2"/>
  <c r="V2711" i="2"/>
  <c r="V4339" i="2"/>
  <c r="V2424" i="2"/>
  <c r="V3542" i="2"/>
  <c r="V3952" i="2"/>
  <c r="V4050" i="2"/>
  <c r="V2248" i="2"/>
  <c r="V2821" i="2"/>
  <c r="V3937" i="2"/>
  <c r="V4990" i="2"/>
  <c r="V3015" i="2"/>
  <c r="V3633" i="2"/>
  <c r="V3827" i="2"/>
  <c r="V4992" i="2"/>
  <c r="V4199" i="2"/>
  <c r="V4619" i="2"/>
  <c r="V4767" i="2"/>
  <c r="V4961" i="2"/>
  <c r="V1632" i="2"/>
  <c r="V312" i="2"/>
  <c r="V387" i="2"/>
  <c r="V182" i="2"/>
  <c r="V1312" i="2"/>
  <c r="V1247" i="2"/>
  <c r="V816" i="2"/>
  <c r="V239" i="2"/>
  <c r="V448" i="2"/>
  <c r="V1463" i="2"/>
  <c r="V968" i="2"/>
  <c r="V402" i="2"/>
  <c r="V322" i="2"/>
  <c r="V2934" i="2"/>
  <c r="V2016" i="2"/>
  <c r="V2757" i="2"/>
  <c r="V2633" i="2"/>
  <c r="V2173" i="2"/>
  <c r="V2855" i="2"/>
  <c r="V4453" i="2"/>
  <c r="V3473" i="2"/>
  <c r="V4194" i="2"/>
  <c r="V3544" i="2"/>
  <c r="V4400" i="2"/>
  <c r="V3538" i="2"/>
  <c r="V2593" i="2"/>
  <c r="V3669" i="2"/>
  <c r="V4952" i="2"/>
  <c r="V4841" i="2"/>
  <c r="V3257" i="2"/>
  <c r="V4752" i="2"/>
  <c r="V4696" i="2"/>
  <c r="V4100" i="2"/>
  <c r="V1635" i="2"/>
  <c r="V1927" i="2"/>
  <c r="V815" i="2"/>
  <c r="V1719" i="2"/>
  <c r="V303" i="2"/>
  <c r="V853" i="2"/>
  <c r="V1677" i="2"/>
  <c r="V1226" i="2"/>
  <c r="V1502" i="2"/>
  <c r="V193" i="2"/>
  <c r="V403" i="2"/>
  <c r="V717" i="2"/>
  <c r="V79" i="2"/>
  <c r="V343" i="2"/>
  <c r="V192" i="2"/>
  <c r="V473" i="2"/>
  <c r="V354" i="2"/>
  <c r="V2347" i="2"/>
  <c r="V2588" i="2"/>
  <c r="V2322" i="2"/>
  <c r="V3263" i="2"/>
  <c r="V3289" i="2"/>
  <c r="V3941" i="2"/>
  <c r="V3208" i="2"/>
  <c r="V3828" i="2"/>
  <c r="V3148" i="2"/>
  <c r="V3823" i="2"/>
  <c r="V3207" i="2"/>
  <c r="V3468" i="2"/>
  <c r="V3109" i="2"/>
  <c r="V3057" i="2"/>
  <c r="V3881" i="2"/>
  <c r="V3607" i="2"/>
  <c r="V3584" i="2"/>
  <c r="V4547" i="2"/>
  <c r="V3549" i="2"/>
  <c r="V1540" i="2"/>
  <c r="V1576" i="2"/>
  <c r="V1818" i="2"/>
  <c r="V1454" i="2"/>
  <c r="V240" i="2"/>
  <c r="V1022" i="2"/>
  <c r="V755" i="2"/>
  <c r="V1287" i="2"/>
  <c r="V1246" i="2"/>
  <c r="V416" i="2"/>
  <c r="V181" i="2"/>
  <c r="V1029" i="2"/>
  <c r="V389" i="2"/>
  <c r="V1446" i="2"/>
  <c r="V1241" i="2"/>
  <c r="V1078" i="2"/>
  <c r="V199" i="2"/>
  <c r="V263" i="2"/>
  <c r="V1040" i="2"/>
  <c r="V1438" i="2"/>
  <c r="V1065" i="2"/>
  <c r="V3361" i="2"/>
  <c r="V2591" i="2"/>
  <c r="V2349" i="2"/>
  <c r="V3297" i="2"/>
  <c r="V2095" i="2"/>
  <c r="V3222" i="2"/>
  <c r="V3117" i="2"/>
  <c r="V3125" i="2"/>
  <c r="V3794" i="2"/>
  <c r="V3365" i="2"/>
  <c r="V4277" i="2"/>
  <c r="V4395" i="2"/>
  <c r="V4461" i="2"/>
  <c r="V3860" i="2"/>
  <c r="V3659" i="2"/>
  <c r="V4997" i="2"/>
  <c r="V5083" i="2"/>
  <c r="V196" i="2"/>
  <c r="V1627" i="2"/>
  <c r="V1478" i="2"/>
  <c r="V743" i="2"/>
  <c r="V565" i="2"/>
  <c r="V938" i="2"/>
  <c r="V973" i="2"/>
  <c r="V536" i="2"/>
  <c r="V247" i="2"/>
  <c r="V1229" i="2"/>
  <c r="V344" i="2"/>
  <c r="V205" i="2"/>
  <c r="V1294" i="2"/>
  <c r="V921" i="2"/>
  <c r="V2384" i="2"/>
  <c r="V2807" i="2"/>
  <c r="V2316" i="2"/>
  <c r="V4446" i="2"/>
  <c r="V4116" i="2"/>
  <c r="V2585" i="2"/>
  <c r="V3443" i="2"/>
  <c r="V4421" i="2"/>
  <c r="V4638" i="2"/>
  <c r="V3678" i="2"/>
  <c r="V4789" i="2"/>
  <c r="V3837" i="2"/>
  <c r="V3586" i="2"/>
  <c r="V4996" i="2"/>
  <c r="V4341" i="2"/>
  <c r="V1096" i="2"/>
  <c r="V493" i="2"/>
  <c r="V1233" i="2"/>
  <c r="V1501" i="2"/>
  <c r="V598" i="2"/>
  <c r="V1203" i="2"/>
  <c r="V998" i="2"/>
  <c r="V683" i="2"/>
  <c r="V982" i="2"/>
  <c r="V103" i="2"/>
  <c r="V953" i="2"/>
  <c r="V1488" i="2"/>
  <c r="V752" i="2"/>
  <c r="V2520" i="2"/>
  <c r="V2323" i="2"/>
  <c r="V3230" i="2"/>
  <c r="V2518" i="2"/>
  <c r="V2446" i="2"/>
  <c r="V3020" i="2"/>
  <c r="V3465" i="2"/>
  <c r="V2756" i="2"/>
  <c r="V2754" i="2"/>
  <c r="V3024" i="2"/>
  <c r="V2046" i="2"/>
  <c r="V3104" i="2"/>
  <c r="V3058" i="2"/>
  <c r="V4859" i="2"/>
  <c r="V3835" i="2"/>
  <c r="V4553" i="2"/>
  <c r="V3041" i="2"/>
  <c r="V2998" i="2"/>
  <c r="V3663" i="2"/>
  <c r="V4478" i="2"/>
  <c r="V3690" i="2"/>
  <c r="V3169" i="2"/>
  <c r="V5071" i="2"/>
  <c r="V3315" i="2"/>
  <c r="V1887" i="2"/>
  <c r="V1527" i="2"/>
  <c r="V590" i="2"/>
  <c r="V722" i="2"/>
  <c r="V854" i="2"/>
  <c r="V586" i="2"/>
  <c r="V1716" i="2"/>
  <c r="V1001" i="2"/>
  <c r="V465" i="2"/>
  <c r="V1014" i="2"/>
  <c r="V1363" i="2"/>
  <c r="V739" i="2"/>
  <c r="V1440" i="2"/>
  <c r="V284" i="2"/>
  <c r="V1506" i="2"/>
  <c r="V2526" i="2"/>
  <c r="V2190" i="2"/>
  <c r="V2371" i="2"/>
  <c r="V4517" i="2"/>
  <c r="V2236" i="2"/>
  <c r="V3480" i="2"/>
  <c r="V2495" i="2"/>
  <c r="V3194" i="2"/>
  <c r="V2064" i="2"/>
  <c r="V4507" i="2"/>
  <c r="V4429" i="2"/>
  <c r="V3990" i="2"/>
  <c r="V4522" i="2"/>
  <c r="V4516" i="2"/>
  <c r="V937" i="2"/>
  <c r="V1179" i="2"/>
  <c r="V1318" i="2"/>
  <c r="V1062" i="2"/>
  <c r="V731" i="2"/>
  <c r="V1134" i="2"/>
  <c r="V1091" i="2"/>
  <c r="V140" i="2"/>
  <c r="V2543" i="2"/>
  <c r="V2530" i="2"/>
  <c r="V2963" i="2"/>
  <c r="V2947" i="2"/>
  <c r="V4644" i="2"/>
  <c r="V3129" i="2"/>
  <c r="V2268" i="2"/>
  <c r="V5024" i="2"/>
  <c r="V3894" i="2"/>
  <c r="V4396" i="2"/>
  <c r="V3529" i="2"/>
  <c r="V2907" i="2"/>
  <c r="V5034" i="2"/>
  <c r="V4722" i="2"/>
  <c r="V1239" i="2"/>
  <c r="V1308" i="2"/>
  <c r="V903" i="2"/>
  <c r="V1811" i="2"/>
  <c r="V616" i="2"/>
  <c r="V682" i="2"/>
  <c r="V977" i="2"/>
  <c r="V117" i="2"/>
  <c r="V2073" i="2"/>
  <c r="V2580" i="2"/>
  <c r="V2946" i="2"/>
  <c r="V2478" i="2"/>
  <c r="V2121" i="2"/>
  <c r="V4297" i="2"/>
  <c r="V2296" i="2"/>
  <c r="V4701" i="2"/>
  <c r="V4241" i="2"/>
  <c r="V2141" i="2"/>
  <c r="V4038" i="2"/>
  <c r="V3913" i="2"/>
  <c r="V4335" i="2"/>
  <c r="V4270" i="2"/>
  <c r="V4375" i="2"/>
  <c r="V4243" i="2"/>
  <c r="V4316" i="2"/>
  <c r="V4785" i="2"/>
  <c r="V5072" i="2"/>
  <c r="V4981" i="2"/>
  <c r="V3994" i="2"/>
  <c r="V4812" i="2"/>
  <c r="V363" i="2"/>
  <c r="V1738" i="2"/>
  <c r="V1756" i="2"/>
  <c r="V1607" i="2"/>
  <c r="V963" i="2"/>
  <c r="V517" i="2"/>
  <c r="V1798" i="2"/>
  <c r="V686" i="2"/>
  <c r="V1023" i="2"/>
  <c r="V1255" i="2"/>
  <c r="V1038" i="2"/>
  <c r="V1088" i="2"/>
  <c r="V346" i="2"/>
  <c r="V90" i="2"/>
  <c r="V1291" i="2"/>
  <c r="V3298" i="2"/>
  <c r="V2493" i="2"/>
  <c r="V2385" i="2"/>
  <c r="V2315" i="2"/>
  <c r="V2653" i="2"/>
  <c r="V2301" i="2"/>
  <c r="V3080" i="2"/>
  <c r="V2646" i="2"/>
  <c r="V4441" i="2"/>
  <c r="V3376" i="2"/>
  <c r="V2895" i="2"/>
  <c r="V2835" i="2"/>
  <c r="V3170" i="2"/>
  <c r="V3292" i="2"/>
  <c r="V3859" i="2"/>
  <c r="V3204" i="2"/>
  <c r="V4034" i="2"/>
  <c r="V4971" i="2"/>
  <c r="V4181" i="2"/>
  <c r="V4398" i="2"/>
  <c r="V2017" i="2"/>
  <c r="V4422" i="2"/>
  <c r="V3871" i="2"/>
  <c r="V4438" i="2"/>
  <c r="V4247" i="2"/>
  <c r="V1720" i="2"/>
  <c r="V482" i="2"/>
  <c r="V1959" i="2"/>
  <c r="V217" i="2"/>
  <c r="V505" i="2"/>
  <c r="V873" i="2"/>
  <c r="V1831" i="2"/>
  <c r="V1268" i="2"/>
  <c r="V394" i="2"/>
  <c r="V919" i="2"/>
  <c r="V334" i="2"/>
  <c r="V1049" i="2"/>
  <c r="V1469" i="2"/>
  <c r="V2273" i="2"/>
  <c r="V2826" i="2"/>
  <c r="V2288" i="2"/>
  <c r="V2204" i="2"/>
  <c r="V2942" i="2"/>
  <c r="V2325" i="2"/>
  <c r="V4585" i="2"/>
  <c r="V3016" i="2"/>
  <c r="V2700" i="2"/>
  <c r="V4605" i="2"/>
  <c r="V3071" i="2"/>
  <c r="V4013" i="2"/>
  <c r="V2640" i="2"/>
  <c r="V4383" i="2"/>
  <c r="V4401" i="2"/>
  <c r="V4410" i="2"/>
  <c r="V3896" i="2"/>
  <c r="V4704" i="2"/>
  <c r="V5068" i="2"/>
  <c r="V4271" i="2"/>
  <c r="V3850" i="2"/>
  <c r="V4425" i="2"/>
  <c r="V4091" i="2"/>
  <c r="V4875" i="2"/>
  <c r="V5069" i="2"/>
  <c r="V292" i="2"/>
  <c r="V1870" i="2"/>
  <c r="V952" i="2"/>
  <c r="V1285" i="2"/>
  <c r="V88" i="2"/>
  <c r="V907" i="2"/>
  <c r="V839" i="2"/>
  <c r="V1292" i="2"/>
  <c r="V2191" i="2"/>
  <c r="V3019" i="2"/>
  <c r="V2515" i="2"/>
  <c r="V2228" i="2"/>
  <c r="V4762" i="2"/>
  <c r="V2003" i="2"/>
  <c r="V2702" i="2"/>
  <c r="V3906" i="2"/>
  <c r="V2195" i="2"/>
  <c r="V4527" i="2"/>
  <c r="V3411" i="2"/>
  <c r="V4048" i="2"/>
  <c r="V4685" i="2"/>
  <c r="V4833" i="2"/>
  <c r="V1673" i="2"/>
  <c r="V460" i="2"/>
  <c r="V1570" i="2"/>
  <c r="V559" i="2"/>
  <c r="V150" i="2"/>
  <c r="V761" i="2"/>
  <c r="V727" i="2"/>
  <c r="V510" i="2"/>
  <c r="V576" i="2"/>
  <c r="V371" i="2"/>
  <c r="V2531" i="2"/>
  <c r="V2118" i="2"/>
  <c r="V2314" i="2"/>
  <c r="V2201" i="2"/>
  <c r="V3959" i="2"/>
  <c r="V3962" i="2"/>
  <c r="V4280" i="2"/>
  <c r="V2213" i="2"/>
  <c r="V4342" i="2"/>
  <c r="V4192" i="2"/>
  <c r="V3113" i="2"/>
  <c r="V4865" i="2"/>
  <c r="V1621" i="2"/>
  <c r="V1662" i="2"/>
  <c r="V1575" i="2"/>
  <c r="V1465" i="2"/>
  <c r="V1129" i="2"/>
  <c r="V772" i="2"/>
  <c r="V415" i="2"/>
  <c r="V776" i="2"/>
  <c r="V1039" i="2"/>
  <c r="V1242" i="2"/>
  <c r="V872" i="2"/>
  <c r="V1986" i="2"/>
  <c r="V2265" i="2"/>
  <c r="V2959" i="2"/>
  <c r="V2631" i="2"/>
  <c r="V3051" i="2"/>
  <c r="V2773" i="2"/>
  <c r="V2513" i="2"/>
  <c r="V3977" i="2"/>
  <c r="V4318" i="2"/>
  <c r="V2018" i="2"/>
  <c r="V2052" i="2"/>
  <c r="V4107" i="2"/>
  <c r="V2596" i="2"/>
  <c r="V4307" i="2"/>
  <c r="V628" i="2"/>
  <c r="V1546" i="2"/>
  <c r="V1609" i="2"/>
  <c r="V1678" i="2"/>
  <c r="V1166" i="2"/>
  <c r="V832" i="2"/>
  <c r="V1306" i="2"/>
  <c r="V1968" i="2"/>
  <c r="V1414" i="2"/>
  <c r="V893" i="2"/>
  <c r="V3168" i="2"/>
  <c r="V2455" i="2"/>
  <c r="V2087" i="2"/>
  <c r="V2590" i="2"/>
  <c r="V2626" i="2"/>
  <c r="V3688" i="2"/>
  <c r="V4020" i="2"/>
  <c r="V2885" i="2"/>
  <c r="V3216" i="2"/>
  <c r="V4029" i="2"/>
  <c r="V4427" i="2"/>
  <c r="V4708" i="2"/>
  <c r="V4053" i="2"/>
  <c r="V1697" i="2"/>
  <c r="V1391" i="2"/>
  <c r="V1045" i="2"/>
  <c r="V376" i="2"/>
  <c r="V950" i="2"/>
  <c r="V765" i="2"/>
  <c r="V259" i="2"/>
  <c r="V356" i="2"/>
  <c r="V837" i="2"/>
  <c r="V3145" i="2"/>
  <c r="V2463" i="2"/>
  <c r="V4204" i="2"/>
  <c r="V5042" i="2"/>
  <c r="V2114" i="2"/>
  <c r="V4394" i="2"/>
  <c r="V3535" i="2"/>
  <c r="V2715" i="2"/>
  <c r="V2063" i="2"/>
  <c r="V2545" i="2"/>
  <c r="V3878" i="2"/>
  <c r="V3098" i="2"/>
  <c r="V3933" i="2"/>
  <c r="V4315" i="2"/>
  <c r="V4790" i="2"/>
  <c r="V4183" i="2"/>
  <c r="V4648" i="2"/>
  <c r="V3550" i="2"/>
  <c r="V1710" i="2"/>
  <c r="V1812" i="2"/>
  <c r="V1384" i="2"/>
  <c r="V769" i="2"/>
  <c r="V1725" i="2"/>
  <c r="V450" i="2"/>
  <c r="V1097" i="2"/>
  <c r="V1163" i="2"/>
  <c r="V825" i="2"/>
  <c r="V390" i="2"/>
  <c r="V440" i="2"/>
  <c r="V2649" i="2"/>
  <c r="V3984" i="2"/>
  <c r="V2376" i="2"/>
  <c r="V3136" i="2"/>
  <c r="V2440" i="2"/>
  <c r="V4022" i="2"/>
  <c r="V2009" i="2"/>
  <c r="V4117" i="2"/>
  <c r="V3945" i="2"/>
  <c r="V4839" i="2"/>
  <c r="V5014" i="2"/>
  <c r="V1389" i="2"/>
  <c r="V1371" i="2"/>
  <c r="V1668" i="2"/>
  <c r="V961" i="2"/>
  <c r="V1466" i="2"/>
  <c r="V1225" i="2"/>
  <c r="V1713" i="2"/>
  <c r="V741" i="2"/>
  <c r="V1085" i="2"/>
  <c r="V681" i="2"/>
  <c r="V2805" i="2"/>
  <c r="V2552" i="2"/>
  <c r="V2014" i="2"/>
  <c r="V2263" i="2"/>
  <c r="V2643" i="2"/>
  <c r="V2494" i="2"/>
  <c r="V3903" i="2"/>
  <c r="V2669" i="2"/>
  <c r="V2789" i="2"/>
  <c r="V2271" i="2"/>
  <c r="V4607" i="2"/>
  <c r="V2342" i="2"/>
  <c r="V4219" i="2"/>
  <c r="V4367" i="2"/>
  <c r="V4148" i="2"/>
  <c r="V4463" i="2"/>
  <c r="V4221" i="2"/>
  <c r="V4760" i="2"/>
  <c r="V3884" i="2"/>
  <c r="V4089" i="2"/>
  <c r="V4471" i="2"/>
  <c r="V4665" i="2"/>
  <c r="V3323" i="2"/>
  <c r="V2893" i="2"/>
  <c r="V4009" i="2"/>
  <c r="V526" i="2"/>
  <c r="V321" i="2"/>
  <c r="V3126" i="2"/>
  <c r="V3395" i="2"/>
  <c r="V4064" i="2"/>
  <c r="V3761" i="2"/>
  <c r="V3407" i="2"/>
  <c r="V3403" i="2"/>
  <c r="V3641" i="2"/>
  <c r="V3691" i="2"/>
  <c r="V3087" i="2"/>
  <c r="V4381" i="2"/>
  <c r="V2524" i="2"/>
  <c r="V612" i="2"/>
  <c r="V575" i="2"/>
  <c r="V898" i="2"/>
  <c r="V3608" i="2"/>
  <c r="V228" i="2"/>
  <c r="V1585" i="2"/>
  <c r="V787" i="2"/>
  <c r="V629" i="2"/>
  <c r="V3095" i="2"/>
  <c r="V4230" i="2"/>
  <c r="V1238" i="2"/>
  <c r="V654" i="2"/>
  <c r="V449" i="2"/>
  <c r="V3426" i="2"/>
  <c r="V3159" i="2"/>
  <c r="V2677" i="2"/>
  <c r="V3053" i="2"/>
  <c r="V106" i="2"/>
  <c r="V315" i="2"/>
  <c r="V223" i="2"/>
  <c r="V197" i="2"/>
  <c r="V3318" i="2"/>
  <c r="V3311" i="2"/>
  <c r="V2568" i="2"/>
  <c r="V3572" i="2"/>
  <c r="V133" i="2"/>
  <c r="V2391" i="2"/>
  <c r="V3734" i="2"/>
  <c r="V3574" i="2"/>
  <c r="V3898" i="2"/>
  <c r="V1483" i="2"/>
  <c r="V3579" i="2"/>
  <c r="V2357" i="2"/>
  <c r="V311" i="2"/>
  <c r="V662" i="2"/>
  <c r="V238" i="2"/>
  <c r="V1145" i="2"/>
  <c r="V1101" i="2"/>
  <c r="V428" i="2"/>
  <c r="V3510" i="2"/>
  <c r="V2849" i="2"/>
  <c r="V3677" i="2"/>
  <c r="V2839" i="2"/>
  <c r="V2848" i="2"/>
  <c r="V3812" i="2"/>
  <c r="V3786" i="2"/>
  <c r="V2867" i="2"/>
  <c r="V3839" i="2"/>
  <c r="G12" i="2"/>
  <c r="F26" i="9"/>
  <c r="K26" i="9" s="1"/>
  <c r="F5" i="9"/>
  <c r="D26" i="9"/>
  <c r="H56" i="2"/>
  <c r="I58" i="2"/>
  <c r="H57" i="2"/>
  <c r="J58" i="2"/>
  <c r="K56" i="2" l="1"/>
  <c r="M56" i="2"/>
  <c r="L56" i="2"/>
  <c r="K57" i="2"/>
  <c r="L57" i="2"/>
  <c r="M57" i="2"/>
  <c r="C15" i="7"/>
  <c r="C27" i="7"/>
  <c r="C39" i="7"/>
  <c r="C51" i="7"/>
  <c r="C63" i="7"/>
  <c r="C75" i="7"/>
  <c r="C87" i="7"/>
  <c r="C99" i="7"/>
  <c r="C111" i="7"/>
  <c r="C123" i="7"/>
  <c r="C135" i="7"/>
  <c r="C147" i="7"/>
  <c r="C159" i="7"/>
  <c r="C171" i="7"/>
  <c r="C183" i="7"/>
  <c r="C195" i="7"/>
  <c r="C207" i="7"/>
  <c r="C219" i="7"/>
  <c r="C231" i="7"/>
  <c r="C243" i="7"/>
  <c r="C255" i="7"/>
  <c r="C267" i="7"/>
  <c r="C279" i="7"/>
  <c r="C291" i="7"/>
  <c r="C303" i="7"/>
  <c r="C315" i="7"/>
  <c r="C327" i="7"/>
  <c r="C339" i="7"/>
  <c r="C351" i="7"/>
  <c r="C363" i="7"/>
  <c r="C375" i="7"/>
  <c r="C387" i="7"/>
  <c r="C399" i="7"/>
  <c r="C411" i="7"/>
  <c r="C423" i="7"/>
  <c r="C435" i="7"/>
  <c r="C447" i="7"/>
  <c r="C459" i="7"/>
  <c r="C471" i="7"/>
  <c r="C483" i="7"/>
  <c r="C495" i="7"/>
  <c r="C507" i="7"/>
  <c r="C519" i="7"/>
  <c r="C531" i="7"/>
  <c r="C543" i="7"/>
  <c r="C555" i="7"/>
  <c r="C567" i="7"/>
  <c r="C579" i="7"/>
  <c r="C591" i="7"/>
  <c r="C603" i="7"/>
  <c r="C615" i="7"/>
  <c r="C627" i="7"/>
  <c r="C639" i="7"/>
  <c r="C651" i="7"/>
  <c r="C663" i="7"/>
  <c r="C675" i="7"/>
  <c r="C687" i="7"/>
  <c r="C699" i="7"/>
  <c r="C711" i="7"/>
  <c r="C723" i="7"/>
  <c r="C735" i="7"/>
  <c r="C747" i="7"/>
  <c r="C759" i="7"/>
  <c r="C771" i="7"/>
  <c r="C783" i="7"/>
  <c r="C795" i="7"/>
  <c r="C807" i="7"/>
  <c r="C819" i="7"/>
  <c r="C831" i="7"/>
  <c r="C843" i="7"/>
  <c r="C855" i="7"/>
  <c r="C867" i="7"/>
  <c r="C879" i="7"/>
  <c r="C891" i="7"/>
  <c r="C903" i="7"/>
  <c r="C915" i="7"/>
  <c r="C927" i="7"/>
  <c r="C939" i="7"/>
  <c r="C951" i="7"/>
  <c r="C963" i="7"/>
  <c r="C975" i="7"/>
  <c r="C987" i="7"/>
  <c r="C999" i="7"/>
  <c r="C16" i="7"/>
  <c r="C28" i="7"/>
  <c r="C40" i="7"/>
  <c r="C52" i="7"/>
  <c r="C64" i="7"/>
  <c r="C76" i="7"/>
  <c r="C88" i="7"/>
  <c r="C100" i="7"/>
  <c r="C112" i="7"/>
  <c r="C124" i="7"/>
  <c r="C136" i="7"/>
  <c r="C148" i="7"/>
  <c r="C160" i="7"/>
  <c r="C172" i="7"/>
  <c r="C184" i="7"/>
  <c r="C196" i="7"/>
  <c r="C208" i="7"/>
  <c r="C220" i="7"/>
  <c r="C232" i="7"/>
  <c r="C244" i="7"/>
  <c r="C256" i="7"/>
  <c r="C268" i="7"/>
  <c r="C17" i="7"/>
  <c r="C29" i="7"/>
  <c r="C41" i="7"/>
  <c r="C53" i="7"/>
  <c r="C65" i="7"/>
  <c r="C77" i="7"/>
  <c r="C89" i="7"/>
  <c r="C101" i="7"/>
  <c r="C113" i="7"/>
  <c r="C125" i="7"/>
  <c r="C137" i="7"/>
  <c r="C149" i="7"/>
  <c r="C161" i="7"/>
  <c r="C173" i="7"/>
  <c r="C185" i="7"/>
  <c r="C197" i="7"/>
  <c r="C209" i="7"/>
  <c r="C221" i="7"/>
  <c r="C233" i="7"/>
  <c r="C245" i="7"/>
  <c r="C257" i="7"/>
  <c r="C18" i="7"/>
  <c r="C30" i="7"/>
  <c r="C42" i="7"/>
  <c r="C54" i="7"/>
  <c r="C66" i="7"/>
  <c r="C78" i="7"/>
  <c r="C90" i="7"/>
  <c r="C102" i="7"/>
  <c r="C114" i="7"/>
  <c r="C126" i="7"/>
  <c r="C138" i="7"/>
  <c r="C150" i="7"/>
  <c r="C162" i="7"/>
  <c r="C174" i="7"/>
  <c r="C186" i="7"/>
  <c r="C198" i="7"/>
  <c r="C210" i="7"/>
  <c r="C222" i="7"/>
  <c r="C234" i="7"/>
  <c r="C246" i="7"/>
  <c r="C258" i="7"/>
  <c r="C270" i="7"/>
  <c r="C282" i="7"/>
  <c r="C19" i="7"/>
  <c r="C31" i="7"/>
  <c r="C43" i="7"/>
  <c r="C55" i="7"/>
  <c r="C67" i="7"/>
  <c r="C79" i="7"/>
  <c r="C91" i="7"/>
  <c r="C103" i="7"/>
  <c r="C115" i="7"/>
  <c r="C127" i="7"/>
  <c r="C139" i="7"/>
  <c r="C151" i="7"/>
  <c r="C163" i="7"/>
  <c r="C175" i="7"/>
  <c r="C187" i="7"/>
  <c r="C199" i="7"/>
  <c r="C211" i="7"/>
  <c r="C223" i="7"/>
  <c r="C235" i="7"/>
  <c r="C247" i="7"/>
  <c r="C259" i="7"/>
  <c r="C271" i="7"/>
  <c r="C283" i="7"/>
  <c r="C20" i="7"/>
  <c r="C32" i="7"/>
  <c r="C44" i="7"/>
  <c r="C56" i="7"/>
  <c r="C68" i="7"/>
  <c r="C80" i="7"/>
  <c r="C92" i="7"/>
  <c r="C104" i="7"/>
  <c r="C116" i="7"/>
  <c r="C128" i="7"/>
  <c r="C140" i="7"/>
  <c r="C152" i="7"/>
  <c r="C164" i="7"/>
  <c r="C176" i="7"/>
  <c r="C188" i="7"/>
  <c r="C200" i="7"/>
  <c r="C212" i="7"/>
  <c r="C224" i="7"/>
  <c r="C236" i="7"/>
  <c r="C248" i="7"/>
  <c r="C260" i="7"/>
  <c r="C272" i="7"/>
  <c r="C284" i="7"/>
  <c r="C296" i="7"/>
  <c r="C308" i="7"/>
  <c r="C320" i="7"/>
  <c r="C332" i="7"/>
  <c r="C344" i="7"/>
  <c r="C356" i="7"/>
  <c r="C368" i="7"/>
  <c r="C380" i="7"/>
  <c r="C392" i="7"/>
  <c r="C404" i="7"/>
  <c r="C416" i="7"/>
  <c r="C428" i="7"/>
  <c r="C440" i="7"/>
  <c r="C452" i="7"/>
  <c r="C464" i="7"/>
  <c r="C476" i="7"/>
  <c r="C488" i="7"/>
  <c r="C500" i="7"/>
  <c r="C512" i="7"/>
  <c r="C524" i="7"/>
  <c r="C536" i="7"/>
  <c r="C548" i="7"/>
  <c r="C560" i="7"/>
  <c r="C572" i="7"/>
  <c r="C584" i="7"/>
  <c r="C596" i="7"/>
  <c r="C608" i="7"/>
  <c r="C620" i="7"/>
  <c r="C632" i="7"/>
  <c r="C644" i="7"/>
  <c r="C656" i="7"/>
  <c r="C668" i="7"/>
  <c r="C680" i="7"/>
  <c r="C692" i="7"/>
  <c r="C704" i="7"/>
  <c r="C716" i="7"/>
  <c r="C728" i="7"/>
  <c r="C740" i="7"/>
  <c r="C752" i="7"/>
  <c r="C764" i="7"/>
  <c r="C776" i="7"/>
  <c r="C788" i="7"/>
  <c r="C21" i="7"/>
  <c r="C33" i="7"/>
  <c r="C45" i="7"/>
  <c r="C57" i="7"/>
  <c r="C69" i="7"/>
  <c r="C81" i="7"/>
  <c r="C93" i="7"/>
  <c r="C105" i="7"/>
  <c r="C117" i="7"/>
  <c r="C129" i="7"/>
  <c r="C141" i="7"/>
  <c r="C153" i="7"/>
  <c r="C165" i="7"/>
  <c r="C177" i="7"/>
  <c r="C189" i="7"/>
  <c r="C201" i="7"/>
  <c r="C213" i="7"/>
  <c r="C225" i="7"/>
  <c r="C237" i="7"/>
  <c r="C249" i="7"/>
  <c r="C261" i="7"/>
  <c r="C273" i="7"/>
  <c r="C285" i="7"/>
  <c r="C297" i="7"/>
  <c r="C309" i="7"/>
  <c r="C321" i="7"/>
  <c r="C333" i="7"/>
  <c r="C345" i="7"/>
  <c r="C357" i="7"/>
  <c r="C369" i="7"/>
  <c r="C381" i="7"/>
  <c r="C393" i="7"/>
  <c r="C405" i="7"/>
  <c r="C417" i="7"/>
  <c r="C429" i="7"/>
  <c r="C441" i="7"/>
  <c r="C453" i="7"/>
  <c r="C465" i="7"/>
  <c r="C477" i="7"/>
  <c r="C489" i="7"/>
  <c r="C501" i="7"/>
  <c r="C513" i="7"/>
  <c r="C525" i="7"/>
  <c r="C537" i="7"/>
  <c r="C549" i="7"/>
  <c r="C561" i="7"/>
  <c r="C573" i="7"/>
  <c r="C585" i="7"/>
  <c r="C597" i="7"/>
  <c r="C609" i="7"/>
  <c r="C621" i="7"/>
  <c r="C633" i="7"/>
  <c r="C645" i="7"/>
  <c r="C657" i="7"/>
  <c r="C669" i="7"/>
  <c r="C681" i="7"/>
  <c r="C693" i="7"/>
  <c r="C705" i="7"/>
  <c r="C717" i="7"/>
  <c r="C729" i="7"/>
  <c r="C741" i="7"/>
  <c r="C753" i="7"/>
  <c r="C765" i="7"/>
  <c r="C777" i="7"/>
  <c r="C789" i="7"/>
  <c r="C801" i="7"/>
  <c r="C813" i="7"/>
  <c r="C825" i="7"/>
  <c r="C837" i="7"/>
  <c r="C849" i="7"/>
  <c r="C861" i="7"/>
  <c r="C873" i="7"/>
  <c r="C885" i="7"/>
  <c r="C897" i="7"/>
  <c r="C909" i="7"/>
  <c r="C921" i="7"/>
  <c r="C933" i="7"/>
  <c r="C945" i="7"/>
  <c r="C957" i="7"/>
  <c r="C969" i="7"/>
  <c r="C981" i="7"/>
  <c r="C993" i="7"/>
  <c r="C1005" i="7"/>
  <c r="C1017" i="7"/>
  <c r="C1029" i="7"/>
  <c r="C22" i="7"/>
  <c r="C34" i="7"/>
  <c r="C46" i="7"/>
  <c r="C58" i="7"/>
  <c r="C70" i="7"/>
  <c r="C82" i="7"/>
  <c r="C94" i="7"/>
  <c r="C106" i="7"/>
  <c r="C118" i="7"/>
  <c r="C130" i="7"/>
  <c r="C142" i="7"/>
  <c r="C154" i="7"/>
  <c r="C166" i="7"/>
  <c r="C178" i="7"/>
  <c r="C190" i="7"/>
  <c r="C202" i="7"/>
  <c r="C214" i="7"/>
  <c r="C226" i="7"/>
  <c r="C238" i="7"/>
  <c r="C250" i="7"/>
  <c r="C262" i="7"/>
  <c r="C274" i="7"/>
  <c r="C286" i="7"/>
  <c r="C298" i="7"/>
  <c r="C23" i="7"/>
  <c r="C35" i="7"/>
  <c r="C47" i="7"/>
  <c r="C59" i="7"/>
  <c r="C71" i="7"/>
  <c r="C83" i="7"/>
  <c r="C95" i="7"/>
  <c r="C107" i="7"/>
  <c r="C119" i="7"/>
  <c r="C131" i="7"/>
  <c r="C143" i="7"/>
  <c r="C155" i="7"/>
  <c r="C167" i="7"/>
  <c r="C179" i="7"/>
  <c r="C191" i="7"/>
  <c r="C203" i="7"/>
  <c r="C215" i="7"/>
  <c r="C227" i="7"/>
  <c r="C239" i="7"/>
  <c r="C251" i="7"/>
  <c r="C263" i="7"/>
  <c r="C275" i="7"/>
  <c r="C287" i="7"/>
  <c r="C299" i="7"/>
  <c r="C24" i="7"/>
  <c r="C36" i="7"/>
  <c r="C48" i="7"/>
  <c r="C60" i="7"/>
  <c r="C72" i="7"/>
  <c r="C84" i="7"/>
  <c r="C96" i="7"/>
  <c r="C108" i="7"/>
  <c r="C120" i="7"/>
  <c r="C132" i="7"/>
  <c r="C144" i="7"/>
  <c r="C156" i="7"/>
  <c r="C168" i="7"/>
  <c r="C180" i="7"/>
  <c r="C192" i="7"/>
  <c r="C204" i="7"/>
  <c r="C216" i="7"/>
  <c r="C228" i="7"/>
  <c r="C240" i="7"/>
  <c r="C252" i="7"/>
  <c r="C264" i="7"/>
  <c r="C276" i="7"/>
  <c r="C288" i="7"/>
  <c r="C300" i="7"/>
  <c r="C312" i="7"/>
  <c r="C324" i="7"/>
  <c r="C336" i="7"/>
  <c r="C348" i="7"/>
  <c r="C360" i="7"/>
  <c r="C372" i="7"/>
  <c r="C384" i="7"/>
  <c r="C396" i="7"/>
  <c r="C408" i="7"/>
  <c r="C420" i="7"/>
  <c r="C432" i="7"/>
  <c r="C444" i="7"/>
  <c r="C456" i="7"/>
  <c r="C468" i="7"/>
  <c r="C480" i="7"/>
  <c r="C492" i="7"/>
  <c r="C504" i="7"/>
  <c r="C516" i="7"/>
  <c r="C528" i="7"/>
  <c r="C540" i="7"/>
  <c r="C552" i="7"/>
  <c r="C564" i="7"/>
  <c r="C576" i="7"/>
  <c r="C588" i="7"/>
  <c r="C600" i="7"/>
  <c r="C612" i="7"/>
  <c r="C624" i="7"/>
  <c r="C636" i="7"/>
  <c r="C648" i="7"/>
  <c r="C660" i="7"/>
  <c r="C672" i="7"/>
  <c r="C684" i="7"/>
  <c r="C696" i="7"/>
  <c r="C708" i="7"/>
  <c r="C720" i="7"/>
  <c r="C732" i="7"/>
  <c r="C744" i="7"/>
  <c r="C756" i="7"/>
  <c r="C768" i="7"/>
  <c r="C780" i="7"/>
  <c r="C792" i="7"/>
  <c r="C804" i="7"/>
  <c r="C816" i="7"/>
  <c r="C828" i="7"/>
  <c r="C840" i="7"/>
  <c r="C852" i="7"/>
  <c r="C864" i="7"/>
  <c r="C876" i="7"/>
  <c r="C888" i="7"/>
  <c r="C900" i="7"/>
  <c r="C912" i="7"/>
  <c r="C924" i="7"/>
  <c r="C936" i="7"/>
  <c r="C948" i="7"/>
  <c r="C960" i="7"/>
  <c r="C972" i="7"/>
  <c r="C984" i="7"/>
  <c r="C996" i="7"/>
  <c r="C1008" i="7"/>
  <c r="C1020" i="7"/>
  <c r="C1032" i="7"/>
  <c r="C25" i="7"/>
  <c r="C37" i="7"/>
  <c r="C49" i="7"/>
  <c r="C61" i="7"/>
  <c r="C73" i="7"/>
  <c r="C85" i="7"/>
  <c r="C97" i="7"/>
  <c r="C109" i="7"/>
  <c r="C121" i="7"/>
  <c r="C133" i="7"/>
  <c r="C145" i="7"/>
  <c r="C157" i="7"/>
  <c r="C169" i="7"/>
  <c r="C181" i="7"/>
  <c r="C193" i="7"/>
  <c r="C205" i="7"/>
  <c r="C217" i="7"/>
  <c r="C229" i="7"/>
  <c r="C241" i="7"/>
  <c r="C253" i="7"/>
  <c r="C265" i="7"/>
  <c r="C277" i="7"/>
  <c r="C289" i="7"/>
  <c r="C301" i="7"/>
  <c r="C313" i="7"/>
  <c r="C325" i="7"/>
  <c r="C337" i="7"/>
  <c r="C349" i="7"/>
  <c r="C361" i="7"/>
  <c r="C373" i="7"/>
  <c r="C385" i="7"/>
  <c r="C397" i="7"/>
  <c r="C409" i="7"/>
  <c r="C421" i="7"/>
  <c r="C433" i="7"/>
  <c r="C445" i="7"/>
  <c r="C457" i="7"/>
  <c r="C469" i="7"/>
  <c r="C481" i="7"/>
  <c r="C493" i="7"/>
  <c r="C505" i="7"/>
  <c r="C517" i="7"/>
  <c r="C529" i="7"/>
  <c r="C541" i="7"/>
  <c r="C553" i="7"/>
  <c r="C565" i="7"/>
  <c r="C577" i="7"/>
  <c r="C589" i="7"/>
  <c r="C601" i="7"/>
  <c r="C613" i="7"/>
  <c r="C625" i="7"/>
  <c r="C637" i="7"/>
  <c r="C649" i="7"/>
  <c r="C661" i="7"/>
  <c r="C673" i="7"/>
  <c r="C685" i="7"/>
  <c r="C697" i="7"/>
  <c r="C709" i="7"/>
  <c r="C721" i="7"/>
  <c r="C733" i="7"/>
  <c r="C745" i="7"/>
  <c r="C757" i="7"/>
  <c r="C769" i="7"/>
  <c r="C781" i="7"/>
  <c r="C793" i="7"/>
  <c r="C805" i="7"/>
  <c r="C817" i="7"/>
  <c r="C829" i="7"/>
  <c r="C841" i="7"/>
  <c r="C853" i="7"/>
  <c r="C865" i="7"/>
  <c r="C877" i="7"/>
  <c r="C889" i="7"/>
  <c r="C901" i="7"/>
  <c r="C913" i="7"/>
  <c r="C925" i="7"/>
  <c r="C937" i="7"/>
  <c r="C949" i="7"/>
  <c r="C961" i="7"/>
  <c r="C973" i="7"/>
  <c r="C985" i="7"/>
  <c r="C997" i="7"/>
  <c r="C1009" i="7"/>
  <c r="C1021" i="7"/>
  <c r="C1033" i="7"/>
  <c r="C26" i="7"/>
  <c r="C170" i="7"/>
  <c r="C281" i="7"/>
  <c r="C311" i="7"/>
  <c r="C331" i="7"/>
  <c r="C353" i="7"/>
  <c r="C374" i="7"/>
  <c r="C394" i="7"/>
  <c r="C414" i="7"/>
  <c r="C436" i="7"/>
  <c r="C455" i="7"/>
  <c r="C475" i="7"/>
  <c r="C497" i="7"/>
  <c r="C518" i="7"/>
  <c r="C538" i="7"/>
  <c r="C558" i="7"/>
  <c r="C580" i="7"/>
  <c r="C599" i="7"/>
  <c r="C619" i="7"/>
  <c r="C641" i="7"/>
  <c r="C662" i="7"/>
  <c r="C682" i="7"/>
  <c r="C702" i="7"/>
  <c r="C724" i="7"/>
  <c r="C743" i="7"/>
  <c r="C763" i="7"/>
  <c r="C785" i="7"/>
  <c r="C803" i="7"/>
  <c r="C822" i="7"/>
  <c r="C839" i="7"/>
  <c r="C858" i="7"/>
  <c r="C875" i="7"/>
  <c r="C894" i="7"/>
  <c r="C911" i="7"/>
  <c r="C930" i="7"/>
  <c r="C947" i="7"/>
  <c r="C966" i="7"/>
  <c r="C983" i="7"/>
  <c r="C1002" i="7"/>
  <c r="C1018" i="7"/>
  <c r="C1035" i="7"/>
  <c r="C1047" i="7"/>
  <c r="C1059" i="7"/>
  <c r="C1071" i="7"/>
  <c r="C1083" i="7"/>
  <c r="C1095" i="7"/>
  <c r="C1107" i="7"/>
  <c r="C1119" i="7"/>
  <c r="C1131" i="7"/>
  <c r="C1143" i="7"/>
  <c r="C1155" i="7"/>
  <c r="C1167" i="7"/>
  <c r="C1179" i="7"/>
  <c r="C1191" i="7"/>
  <c r="C1203" i="7"/>
  <c r="C1215" i="7"/>
  <c r="C1227" i="7"/>
  <c r="C1239" i="7"/>
  <c r="C1251" i="7"/>
  <c r="C1263" i="7"/>
  <c r="C1275" i="7"/>
  <c r="C1287" i="7"/>
  <c r="C1299" i="7"/>
  <c r="C1311" i="7"/>
  <c r="C1323" i="7"/>
  <c r="C1335" i="7"/>
  <c r="C1347" i="7"/>
  <c r="C1359" i="7"/>
  <c r="C1371" i="7"/>
  <c r="C1383" i="7"/>
  <c r="C1395" i="7"/>
  <c r="C1407" i="7"/>
  <c r="C1419" i="7"/>
  <c r="C1431" i="7"/>
  <c r="C1443" i="7"/>
  <c r="C1455" i="7"/>
  <c r="C1467" i="7"/>
  <c r="C1479" i="7"/>
  <c r="C1491" i="7"/>
  <c r="C1503" i="7"/>
  <c r="C1515" i="7"/>
  <c r="C38" i="7"/>
  <c r="C182" i="7"/>
  <c r="C290" i="7"/>
  <c r="C314" i="7"/>
  <c r="C334" i="7"/>
  <c r="C354" i="7"/>
  <c r="C376" i="7"/>
  <c r="C395" i="7"/>
  <c r="C415" i="7"/>
  <c r="C437" i="7"/>
  <c r="C458" i="7"/>
  <c r="C478" i="7"/>
  <c r="C498" i="7"/>
  <c r="C520" i="7"/>
  <c r="C539" i="7"/>
  <c r="C559" i="7"/>
  <c r="C581" i="7"/>
  <c r="C602" i="7"/>
  <c r="C622" i="7"/>
  <c r="C642" i="7"/>
  <c r="C664" i="7"/>
  <c r="C683" i="7"/>
  <c r="C703" i="7"/>
  <c r="C725" i="7"/>
  <c r="C746" i="7"/>
  <c r="C766" i="7"/>
  <c r="C786" i="7"/>
  <c r="C806" i="7"/>
  <c r="C823" i="7"/>
  <c r="C842" i="7"/>
  <c r="C859" i="7"/>
  <c r="C878" i="7"/>
  <c r="C895" i="7"/>
  <c r="C914" i="7"/>
  <c r="C931" i="7"/>
  <c r="C950" i="7"/>
  <c r="C967" i="7"/>
  <c r="C986" i="7"/>
  <c r="C1003" i="7"/>
  <c r="C1019" i="7"/>
  <c r="C62" i="7"/>
  <c r="C206" i="7"/>
  <c r="C293" i="7"/>
  <c r="C317" i="7"/>
  <c r="C338" i="7"/>
  <c r="C358" i="7"/>
  <c r="C378" i="7"/>
  <c r="C400" i="7"/>
  <c r="C419" i="7"/>
  <c r="C439" i="7"/>
  <c r="C461" i="7"/>
  <c r="C482" i="7"/>
  <c r="C502" i="7"/>
  <c r="C522" i="7"/>
  <c r="C544" i="7"/>
  <c r="C563" i="7"/>
  <c r="C583" i="7"/>
  <c r="C605" i="7"/>
  <c r="C626" i="7"/>
  <c r="C646" i="7"/>
  <c r="C666" i="7"/>
  <c r="C688" i="7"/>
  <c r="C707" i="7"/>
  <c r="C727" i="7"/>
  <c r="C749" i="7"/>
  <c r="C770" i="7"/>
  <c r="C790" i="7"/>
  <c r="C809" i="7"/>
  <c r="C826" i="7"/>
  <c r="C845" i="7"/>
  <c r="C862" i="7"/>
  <c r="C881" i="7"/>
  <c r="C898" i="7"/>
  <c r="C917" i="7"/>
  <c r="C934" i="7"/>
  <c r="C953" i="7"/>
  <c r="C970" i="7"/>
  <c r="C989" i="7"/>
  <c r="C1006" i="7"/>
  <c r="C1023" i="7"/>
  <c r="C1038" i="7"/>
  <c r="C1050" i="7"/>
  <c r="C1062" i="7"/>
  <c r="C1074" i="7"/>
  <c r="C1086" i="7"/>
  <c r="C1098" i="7"/>
  <c r="C1110" i="7"/>
  <c r="C1122" i="7"/>
  <c r="C1134" i="7"/>
  <c r="C1146" i="7"/>
  <c r="C1158" i="7"/>
  <c r="C1170" i="7"/>
  <c r="C1182" i="7"/>
  <c r="C1194" i="7"/>
  <c r="C1206" i="7"/>
  <c r="C1218" i="7"/>
  <c r="C1230" i="7"/>
  <c r="C1242" i="7"/>
  <c r="C1254" i="7"/>
  <c r="C1266" i="7"/>
  <c r="C1278" i="7"/>
  <c r="C1290" i="7"/>
  <c r="C1302" i="7"/>
  <c r="C1314" i="7"/>
  <c r="C1326" i="7"/>
  <c r="C1338" i="7"/>
  <c r="C1350" i="7"/>
  <c r="C1362" i="7"/>
  <c r="C1374" i="7"/>
  <c r="C1386" i="7"/>
  <c r="C1398" i="7"/>
  <c r="C1410" i="7"/>
  <c r="C1422" i="7"/>
  <c r="C1434" i="7"/>
  <c r="C1446" i="7"/>
  <c r="C1458" i="7"/>
  <c r="C1470" i="7"/>
  <c r="C1482" i="7"/>
  <c r="C1494" i="7"/>
  <c r="C1506" i="7"/>
  <c r="C1518" i="7"/>
  <c r="C1530" i="7"/>
  <c r="C1542" i="7"/>
  <c r="C1554" i="7"/>
  <c r="C1566" i="7"/>
  <c r="C86" i="7"/>
  <c r="C230" i="7"/>
  <c r="C295" i="7"/>
  <c r="C319" i="7"/>
  <c r="C341" i="7"/>
  <c r="C362" i="7"/>
  <c r="C382" i="7"/>
  <c r="C402" i="7"/>
  <c r="C424" i="7"/>
  <c r="C443" i="7"/>
  <c r="C463" i="7"/>
  <c r="C485" i="7"/>
  <c r="C506" i="7"/>
  <c r="C526" i="7"/>
  <c r="C546" i="7"/>
  <c r="C568" i="7"/>
  <c r="C587" i="7"/>
  <c r="C607" i="7"/>
  <c r="C629" i="7"/>
  <c r="C650" i="7"/>
  <c r="C670" i="7"/>
  <c r="C690" i="7"/>
  <c r="C712" i="7"/>
  <c r="C731" i="7"/>
  <c r="C751" i="7"/>
  <c r="C773" i="7"/>
  <c r="C794" i="7"/>
  <c r="C811" i="7"/>
  <c r="C830" i="7"/>
  <c r="C847" i="7"/>
  <c r="C866" i="7"/>
  <c r="C883" i="7"/>
  <c r="C902" i="7"/>
  <c r="C919" i="7"/>
  <c r="C938" i="7"/>
  <c r="C955" i="7"/>
  <c r="C974" i="7"/>
  <c r="C991" i="7"/>
  <c r="C1010" i="7"/>
  <c r="C1025" i="7"/>
  <c r="C1040" i="7"/>
  <c r="C1052" i="7"/>
  <c r="C1064" i="7"/>
  <c r="C1076" i="7"/>
  <c r="C1088" i="7"/>
  <c r="C1100" i="7"/>
  <c r="C1112" i="7"/>
  <c r="C1124" i="7"/>
  <c r="C1136" i="7"/>
  <c r="C1148" i="7"/>
  <c r="C1160" i="7"/>
  <c r="C1172" i="7"/>
  <c r="C1184" i="7"/>
  <c r="C1196" i="7"/>
  <c r="C1208" i="7"/>
  <c r="C1220" i="7"/>
  <c r="C1232" i="7"/>
  <c r="C1244" i="7"/>
  <c r="C1256" i="7"/>
  <c r="C1268" i="7"/>
  <c r="C1280" i="7"/>
  <c r="C1292" i="7"/>
  <c r="C1304" i="7"/>
  <c r="C1316" i="7"/>
  <c r="C1328" i="7"/>
  <c r="C1340" i="7"/>
  <c r="C1352" i="7"/>
  <c r="C1364" i="7"/>
  <c r="C1376" i="7"/>
  <c r="C1388" i="7"/>
  <c r="C1400" i="7"/>
  <c r="C1412" i="7"/>
  <c r="C1424" i="7"/>
  <c r="C1436" i="7"/>
  <c r="C1448" i="7"/>
  <c r="C1460" i="7"/>
  <c r="C1472" i="7"/>
  <c r="C1484" i="7"/>
  <c r="C1496" i="7"/>
  <c r="C98" i="7"/>
  <c r="C242" i="7"/>
  <c r="C302" i="7"/>
  <c r="C322" i="7"/>
  <c r="C342" i="7"/>
  <c r="C364" i="7"/>
  <c r="C383" i="7"/>
  <c r="C403" i="7"/>
  <c r="C425" i="7"/>
  <c r="C446" i="7"/>
  <c r="C466" i="7"/>
  <c r="C486" i="7"/>
  <c r="C508" i="7"/>
  <c r="C527" i="7"/>
  <c r="C547" i="7"/>
  <c r="C569" i="7"/>
  <c r="C590" i="7"/>
  <c r="C610" i="7"/>
  <c r="C630" i="7"/>
  <c r="C652" i="7"/>
  <c r="C671" i="7"/>
  <c r="C691" i="7"/>
  <c r="C713" i="7"/>
  <c r="C734" i="7"/>
  <c r="C754" i="7"/>
  <c r="C774" i="7"/>
  <c r="C796" i="7"/>
  <c r="C812" i="7"/>
  <c r="C832" i="7"/>
  <c r="C848" i="7"/>
  <c r="C868" i="7"/>
  <c r="C884" i="7"/>
  <c r="C904" i="7"/>
  <c r="C920" i="7"/>
  <c r="C940" i="7"/>
  <c r="C956" i="7"/>
  <c r="C976" i="7"/>
  <c r="C992" i="7"/>
  <c r="C1011" i="7"/>
  <c r="C1026" i="7"/>
  <c r="C1041" i="7"/>
  <c r="C1053" i="7"/>
  <c r="C1065" i="7"/>
  <c r="C1077" i="7"/>
  <c r="C1089" i="7"/>
  <c r="C1101" i="7"/>
  <c r="C1113" i="7"/>
  <c r="C1125" i="7"/>
  <c r="C1137" i="7"/>
  <c r="C1149" i="7"/>
  <c r="C1161" i="7"/>
  <c r="C1173" i="7"/>
  <c r="C1185" i="7"/>
  <c r="C1197" i="7"/>
  <c r="C1209" i="7"/>
  <c r="C1221" i="7"/>
  <c r="C1233" i="7"/>
  <c r="C1245" i="7"/>
  <c r="C1257" i="7"/>
  <c r="C1269" i="7"/>
  <c r="C1281" i="7"/>
  <c r="C1293" i="7"/>
  <c r="C1305" i="7"/>
  <c r="C1317" i="7"/>
  <c r="C1329" i="7"/>
  <c r="C1341" i="7"/>
  <c r="C1353" i="7"/>
  <c r="C1365" i="7"/>
  <c r="C1377" i="7"/>
  <c r="C1389" i="7"/>
  <c r="C1401" i="7"/>
  <c r="C1413" i="7"/>
  <c r="C1425" i="7"/>
  <c r="C1437" i="7"/>
  <c r="C1449" i="7"/>
  <c r="C1461" i="7"/>
  <c r="C1473" i="7"/>
  <c r="C1485" i="7"/>
  <c r="C1497" i="7"/>
  <c r="C1509" i="7"/>
  <c r="C1521" i="7"/>
  <c r="C1533" i="7"/>
  <c r="C1545" i="7"/>
  <c r="C1557" i="7"/>
  <c r="C1569" i="7"/>
  <c r="C1581" i="7"/>
  <c r="C1593" i="7"/>
  <c r="C1605" i="7"/>
  <c r="C1617" i="7"/>
  <c r="C110" i="7"/>
  <c r="C254" i="7"/>
  <c r="C304" i="7"/>
  <c r="C323" i="7"/>
  <c r="C343" i="7"/>
  <c r="C365" i="7"/>
  <c r="C386" i="7"/>
  <c r="C406" i="7"/>
  <c r="C426" i="7"/>
  <c r="C448" i="7"/>
  <c r="C467" i="7"/>
  <c r="C487" i="7"/>
  <c r="C509" i="7"/>
  <c r="C530" i="7"/>
  <c r="C550" i="7"/>
  <c r="C570" i="7"/>
  <c r="C592" i="7"/>
  <c r="C611" i="7"/>
  <c r="C631" i="7"/>
  <c r="C653" i="7"/>
  <c r="C674" i="7"/>
  <c r="C694" i="7"/>
  <c r="C714" i="7"/>
  <c r="C736" i="7"/>
  <c r="C755" i="7"/>
  <c r="C775" i="7"/>
  <c r="C797" i="7"/>
  <c r="C814" i="7"/>
  <c r="C833" i="7"/>
  <c r="C850" i="7"/>
  <c r="C869" i="7"/>
  <c r="C886" i="7"/>
  <c r="C905" i="7"/>
  <c r="C922" i="7"/>
  <c r="C941" i="7"/>
  <c r="C958" i="7"/>
  <c r="C977" i="7"/>
  <c r="C994" i="7"/>
  <c r="C1012" i="7"/>
  <c r="C1027" i="7"/>
  <c r="C1042" i="7"/>
  <c r="C1054" i="7"/>
  <c r="C1066" i="7"/>
  <c r="C1078" i="7"/>
  <c r="C1090" i="7"/>
  <c r="C1102" i="7"/>
  <c r="C1114" i="7"/>
  <c r="C1126" i="7"/>
  <c r="C1138" i="7"/>
  <c r="C1150" i="7"/>
  <c r="C1162" i="7"/>
  <c r="C1174" i="7"/>
  <c r="C1186" i="7"/>
  <c r="C1198" i="7"/>
  <c r="C1210" i="7"/>
  <c r="C1222" i="7"/>
  <c r="C1234" i="7"/>
  <c r="C1246" i="7"/>
  <c r="C1258" i="7"/>
  <c r="C1270" i="7"/>
  <c r="C1282" i="7"/>
  <c r="C1294" i="7"/>
  <c r="C1306" i="7"/>
  <c r="C1318" i="7"/>
  <c r="C1330" i="7"/>
  <c r="C1342" i="7"/>
  <c r="C1354" i="7"/>
  <c r="C1366" i="7"/>
  <c r="C1378" i="7"/>
  <c r="C1390" i="7"/>
  <c r="C1402" i="7"/>
  <c r="C1414" i="7"/>
  <c r="C1426" i="7"/>
  <c r="C1438" i="7"/>
  <c r="C1450" i="7"/>
  <c r="C1462" i="7"/>
  <c r="C1474" i="7"/>
  <c r="C1486" i="7"/>
  <c r="C1498" i="7"/>
  <c r="C1510" i="7"/>
  <c r="C1522" i="7"/>
  <c r="C1534" i="7"/>
  <c r="C1546" i="7"/>
  <c r="C122" i="7"/>
  <c r="C266" i="7"/>
  <c r="C305" i="7"/>
  <c r="C326" i="7"/>
  <c r="C346" i="7"/>
  <c r="C366" i="7"/>
  <c r="C388" i="7"/>
  <c r="C407" i="7"/>
  <c r="C427" i="7"/>
  <c r="C449" i="7"/>
  <c r="C470" i="7"/>
  <c r="C490" i="7"/>
  <c r="C510" i="7"/>
  <c r="C532" i="7"/>
  <c r="C551" i="7"/>
  <c r="C571" i="7"/>
  <c r="C593" i="7"/>
  <c r="C614" i="7"/>
  <c r="C634" i="7"/>
  <c r="C654" i="7"/>
  <c r="C676" i="7"/>
  <c r="C695" i="7"/>
  <c r="C715" i="7"/>
  <c r="C737" i="7"/>
  <c r="C758" i="7"/>
  <c r="C778" i="7"/>
  <c r="C798" i="7"/>
  <c r="C815" i="7"/>
  <c r="C834" i="7"/>
  <c r="C851" i="7"/>
  <c r="C870" i="7"/>
  <c r="C887" i="7"/>
  <c r="C906" i="7"/>
  <c r="C923" i="7"/>
  <c r="C942" i="7"/>
  <c r="C959" i="7"/>
  <c r="C978" i="7"/>
  <c r="C995" i="7"/>
  <c r="C1013" i="7"/>
  <c r="C1028" i="7"/>
  <c r="C1043" i="7"/>
  <c r="C1055" i="7"/>
  <c r="C134" i="7"/>
  <c r="C269" i="7"/>
  <c r="C306" i="7"/>
  <c r="C328" i="7"/>
  <c r="C347" i="7"/>
  <c r="C367" i="7"/>
  <c r="C389" i="7"/>
  <c r="C410" i="7"/>
  <c r="C430" i="7"/>
  <c r="C450" i="7"/>
  <c r="C472" i="7"/>
  <c r="C491" i="7"/>
  <c r="C511" i="7"/>
  <c r="C533" i="7"/>
  <c r="C554" i="7"/>
  <c r="C574" i="7"/>
  <c r="C594" i="7"/>
  <c r="C616" i="7"/>
  <c r="C635" i="7"/>
  <c r="C655" i="7"/>
  <c r="C677" i="7"/>
  <c r="C698" i="7"/>
  <c r="C718" i="7"/>
  <c r="C738" i="7"/>
  <c r="C760" i="7"/>
  <c r="C779" i="7"/>
  <c r="C799" i="7"/>
  <c r="C818" i="7"/>
  <c r="C835" i="7"/>
  <c r="C854" i="7"/>
  <c r="C871" i="7"/>
  <c r="C890" i="7"/>
  <c r="C907" i="7"/>
  <c r="C926" i="7"/>
  <c r="C943" i="7"/>
  <c r="C962" i="7"/>
  <c r="C979" i="7"/>
  <c r="C998" i="7"/>
  <c r="C1014" i="7"/>
  <c r="C1030" i="7"/>
  <c r="C1044" i="7"/>
  <c r="C1056" i="7"/>
  <c r="C1068" i="7"/>
  <c r="C1080" i="7"/>
  <c r="C1092" i="7"/>
  <c r="C1104" i="7"/>
  <c r="C1116" i="7"/>
  <c r="C1128" i="7"/>
  <c r="C1140" i="7"/>
  <c r="C1152" i="7"/>
  <c r="C1164" i="7"/>
  <c r="C1176" i="7"/>
  <c r="C1188" i="7"/>
  <c r="C1200" i="7"/>
  <c r="C1212" i="7"/>
  <c r="C1224" i="7"/>
  <c r="C1236" i="7"/>
  <c r="C1248" i="7"/>
  <c r="C1260" i="7"/>
  <c r="C1272" i="7"/>
  <c r="C1284" i="7"/>
  <c r="C1296" i="7"/>
  <c r="C1308" i="7"/>
  <c r="C1320" i="7"/>
  <c r="C1332" i="7"/>
  <c r="C1344" i="7"/>
  <c r="C1356" i="7"/>
  <c r="C1368" i="7"/>
  <c r="C1380" i="7"/>
  <c r="C1392" i="7"/>
  <c r="C1404" i="7"/>
  <c r="C1416" i="7"/>
  <c r="C1428" i="7"/>
  <c r="C1440" i="7"/>
  <c r="C1452" i="7"/>
  <c r="C1464" i="7"/>
  <c r="C1476" i="7"/>
  <c r="C1488" i="7"/>
  <c r="C1500" i="7"/>
  <c r="C1512" i="7"/>
  <c r="C1524" i="7"/>
  <c r="C1536" i="7"/>
  <c r="C1548" i="7"/>
  <c r="C50" i="7"/>
  <c r="C316" i="7"/>
  <c r="C377" i="7"/>
  <c r="C438" i="7"/>
  <c r="C499" i="7"/>
  <c r="C562" i="7"/>
  <c r="C623" i="7"/>
  <c r="C686" i="7"/>
  <c r="C748" i="7"/>
  <c r="C808" i="7"/>
  <c r="C860" i="7"/>
  <c r="C916" i="7"/>
  <c r="C968" i="7"/>
  <c r="C1022" i="7"/>
  <c r="C1057" i="7"/>
  <c r="C1081" i="7"/>
  <c r="C1105" i="7"/>
  <c r="C1129" i="7"/>
  <c r="C1153" i="7"/>
  <c r="C1177" i="7"/>
  <c r="C1201" i="7"/>
  <c r="C1225" i="7"/>
  <c r="C1249" i="7"/>
  <c r="C1273" i="7"/>
  <c r="C1297" i="7"/>
  <c r="C1321" i="7"/>
  <c r="C1345" i="7"/>
  <c r="C1369" i="7"/>
  <c r="C1393" i="7"/>
  <c r="C1417" i="7"/>
  <c r="C1441" i="7"/>
  <c r="C1465" i="7"/>
  <c r="C1489" i="7"/>
  <c r="C1511" i="7"/>
  <c r="C1529" i="7"/>
  <c r="C1549" i="7"/>
  <c r="C1563" i="7"/>
  <c r="C1577" i="7"/>
  <c r="C1590" i="7"/>
  <c r="C1603" i="7"/>
  <c r="C1616" i="7"/>
  <c r="C1629" i="7"/>
  <c r="C1641" i="7"/>
  <c r="C1653" i="7"/>
  <c r="C1665" i="7"/>
  <c r="C1677" i="7"/>
  <c r="C1689" i="7"/>
  <c r="C1701" i="7"/>
  <c r="C1713" i="7"/>
  <c r="C1725" i="7"/>
  <c r="C1737" i="7"/>
  <c r="C1749" i="7"/>
  <c r="C1761" i="7"/>
  <c r="C1773" i="7"/>
  <c r="C1785" i="7"/>
  <c r="C1797" i="7"/>
  <c r="C1809" i="7"/>
  <c r="C1821" i="7"/>
  <c r="C1833" i="7"/>
  <c r="C1845" i="7"/>
  <c r="C1857" i="7"/>
  <c r="C1869" i="7"/>
  <c r="C1881" i="7"/>
  <c r="C1893" i="7"/>
  <c r="C1905" i="7"/>
  <c r="C1917" i="7"/>
  <c r="C1929" i="7"/>
  <c r="C1941" i="7"/>
  <c r="C1953" i="7"/>
  <c r="C1965" i="7"/>
  <c r="C1977" i="7"/>
  <c r="C1989" i="7"/>
  <c r="C2001" i="7"/>
  <c r="C74" i="7"/>
  <c r="C318" i="7"/>
  <c r="C379" i="7"/>
  <c r="C442" i="7"/>
  <c r="C503" i="7"/>
  <c r="C566" i="7"/>
  <c r="C628" i="7"/>
  <c r="C689" i="7"/>
  <c r="C750" i="7"/>
  <c r="C810" i="7"/>
  <c r="C863" i="7"/>
  <c r="C918" i="7"/>
  <c r="C971" i="7"/>
  <c r="C1024" i="7"/>
  <c r="C1058" i="7"/>
  <c r="C1082" i="7"/>
  <c r="C1106" i="7"/>
  <c r="C1130" i="7"/>
  <c r="C1154" i="7"/>
  <c r="C1178" i="7"/>
  <c r="C1202" i="7"/>
  <c r="C1226" i="7"/>
  <c r="C1250" i="7"/>
  <c r="C1274" i="7"/>
  <c r="C1298" i="7"/>
  <c r="C1322" i="7"/>
  <c r="C1346" i="7"/>
  <c r="C1370" i="7"/>
  <c r="C1394" i="7"/>
  <c r="C1418" i="7"/>
  <c r="C1442" i="7"/>
  <c r="C1466" i="7"/>
  <c r="C1490" i="7"/>
  <c r="C1513" i="7"/>
  <c r="C1531" i="7"/>
  <c r="C1550" i="7"/>
  <c r="C1564" i="7"/>
  <c r="C1578" i="7"/>
  <c r="C1591" i="7"/>
  <c r="C1604" i="7"/>
  <c r="C1618" i="7"/>
  <c r="C1630" i="7"/>
  <c r="C1642" i="7"/>
  <c r="C1654" i="7"/>
  <c r="C1666" i="7"/>
  <c r="C1678" i="7"/>
  <c r="C1690" i="7"/>
  <c r="C1702" i="7"/>
  <c r="C1714" i="7"/>
  <c r="C1726" i="7"/>
  <c r="C1738" i="7"/>
  <c r="C1750" i="7"/>
  <c r="C1762" i="7"/>
  <c r="C1774" i="7"/>
  <c r="C1786" i="7"/>
  <c r="C1798" i="7"/>
  <c r="C1810" i="7"/>
  <c r="C1822" i="7"/>
  <c r="C1834" i="7"/>
  <c r="C1846" i="7"/>
  <c r="C1858" i="7"/>
  <c r="C1870" i="7"/>
  <c r="C1882" i="7"/>
  <c r="C1894" i="7"/>
  <c r="C1906" i="7"/>
  <c r="C1918" i="7"/>
  <c r="C1930" i="7"/>
  <c r="C1942" i="7"/>
  <c r="C1954" i="7"/>
  <c r="C1966" i="7"/>
  <c r="C1978" i="7"/>
  <c r="C146" i="7"/>
  <c r="C329" i="7"/>
  <c r="C390" i="7"/>
  <c r="C451" i="7"/>
  <c r="C514" i="7"/>
  <c r="C575" i="7"/>
  <c r="C638" i="7"/>
  <c r="C700" i="7"/>
  <c r="C761" i="7"/>
  <c r="C820" i="7"/>
  <c r="C872" i="7"/>
  <c r="C928" i="7"/>
  <c r="C980" i="7"/>
  <c r="C1031" i="7"/>
  <c r="C1060" i="7"/>
  <c r="C1084" i="7"/>
  <c r="C1108" i="7"/>
  <c r="C1132" i="7"/>
  <c r="C1156" i="7"/>
  <c r="C1180" i="7"/>
  <c r="C1204" i="7"/>
  <c r="C1228" i="7"/>
  <c r="C1252" i="7"/>
  <c r="C1276" i="7"/>
  <c r="C1300" i="7"/>
  <c r="C1324" i="7"/>
  <c r="C1348" i="7"/>
  <c r="C1372" i="7"/>
  <c r="C1396" i="7"/>
  <c r="C1420" i="7"/>
  <c r="C1444" i="7"/>
  <c r="C1468" i="7"/>
  <c r="C1492" i="7"/>
  <c r="C1514" i="7"/>
  <c r="C1532" i="7"/>
  <c r="C1551" i="7"/>
  <c r="C1565" i="7"/>
  <c r="C1579" i="7"/>
  <c r="C1592" i="7"/>
  <c r="C1606" i="7"/>
  <c r="C1619" i="7"/>
  <c r="C1631" i="7"/>
  <c r="C1643" i="7"/>
  <c r="C1655" i="7"/>
  <c r="C1667" i="7"/>
  <c r="C1679" i="7"/>
  <c r="C1691" i="7"/>
  <c r="C1703" i="7"/>
  <c r="C1715" i="7"/>
  <c r="C1727" i="7"/>
  <c r="C1739" i="7"/>
  <c r="C1751" i="7"/>
  <c r="C1763" i="7"/>
  <c r="C1775" i="7"/>
  <c r="C1787" i="7"/>
  <c r="C1799" i="7"/>
  <c r="C1811" i="7"/>
  <c r="C1823" i="7"/>
  <c r="C1835" i="7"/>
  <c r="C1847" i="7"/>
  <c r="C1859" i="7"/>
  <c r="C1871" i="7"/>
  <c r="C1883" i="7"/>
  <c r="C1895" i="7"/>
  <c r="C1907" i="7"/>
  <c r="C1919" i="7"/>
  <c r="C1931" i="7"/>
  <c r="C1943" i="7"/>
  <c r="C1955" i="7"/>
  <c r="C1967" i="7"/>
  <c r="C1979" i="7"/>
  <c r="C1991" i="7"/>
  <c r="C158" i="7"/>
  <c r="C330" i="7"/>
  <c r="C391" i="7"/>
  <c r="C454" i="7"/>
  <c r="C515" i="7"/>
  <c r="C578" i="7"/>
  <c r="C640" i="7"/>
  <c r="C701" i="7"/>
  <c r="C762" i="7"/>
  <c r="C821" i="7"/>
  <c r="C874" i="7"/>
  <c r="C929" i="7"/>
  <c r="C982" i="7"/>
  <c r="C1034" i="7"/>
  <c r="C1061" i="7"/>
  <c r="C1085" i="7"/>
  <c r="C1109" i="7"/>
  <c r="C1133" i="7"/>
  <c r="C1157" i="7"/>
  <c r="C1181" i="7"/>
  <c r="C1205" i="7"/>
  <c r="C1229" i="7"/>
  <c r="C1253" i="7"/>
  <c r="C1277" i="7"/>
  <c r="C1301" i="7"/>
  <c r="C1325" i="7"/>
  <c r="C1349" i="7"/>
  <c r="C1373" i="7"/>
  <c r="C1397" i="7"/>
  <c r="C1421" i="7"/>
  <c r="C1445" i="7"/>
  <c r="C1469" i="7"/>
  <c r="C1493" i="7"/>
  <c r="C1516" i="7"/>
  <c r="C1535" i="7"/>
  <c r="C1552" i="7"/>
  <c r="C1567" i="7"/>
  <c r="C1580" i="7"/>
  <c r="C1594" i="7"/>
  <c r="C1607" i="7"/>
  <c r="C1620" i="7"/>
  <c r="C1632" i="7"/>
  <c r="C1644" i="7"/>
  <c r="C1656" i="7"/>
  <c r="C1668" i="7"/>
  <c r="C1680" i="7"/>
  <c r="C1692" i="7"/>
  <c r="C1704" i="7"/>
  <c r="C1716" i="7"/>
  <c r="C1728" i="7"/>
  <c r="C1740" i="7"/>
  <c r="C1752" i="7"/>
  <c r="C1764" i="7"/>
  <c r="C1776" i="7"/>
  <c r="C1788" i="7"/>
  <c r="C1800" i="7"/>
  <c r="C1812" i="7"/>
  <c r="C1824" i="7"/>
  <c r="C1836" i="7"/>
  <c r="C1848" i="7"/>
  <c r="C1860" i="7"/>
  <c r="C1872" i="7"/>
  <c r="C1884" i="7"/>
  <c r="C1896" i="7"/>
  <c r="C1908" i="7"/>
  <c r="C1920" i="7"/>
  <c r="C1932" i="7"/>
  <c r="C1944" i="7"/>
  <c r="C1956" i="7"/>
  <c r="C1968" i="7"/>
  <c r="C1980" i="7"/>
  <c r="C1992" i="7"/>
  <c r="C2004" i="7"/>
  <c r="C2016" i="7"/>
  <c r="C2028" i="7"/>
  <c r="C2040" i="7"/>
  <c r="C2052" i="7"/>
  <c r="C2064" i="7"/>
  <c r="C2076" i="7"/>
  <c r="C2088" i="7"/>
  <c r="C2100" i="7"/>
  <c r="C194" i="7"/>
  <c r="C335" i="7"/>
  <c r="C398" i="7"/>
  <c r="C460" i="7"/>
  <c r="C521" i="7"/>
  <c r="C582" i="7"/>
  <c r="C643" i="7"/>
  <c r="C706" i="7"/>
  <c r="C767" i="7"/>
  <c r="C824" i="7"/>
  <c r="C880" i="7"/>
  <c r="C932" i="7"/>
  <c r="C988" i="7"/>
  <c r="C1036" i="7"/>
  <c r="C1063" i="7"/>
  <c r="C1087" i="7"/>
  <c r="C1111" i="7"/>
  <c r="C1135" i="7"/>
  <c r="C1159" i="7"/>
  <c r="C1183" i="7"/>
  <c r="C1207" i="7"/>
  <c r="C1231" i="7"/>
  <c r="C1255" i="7"/>
  <c r="C1279" i="7"/>
  <c r="C1303" i="7"/>
  <c r="C1327" i="7"/>
  <c r="C1351" i="7"/>
  <c r="C1375" i="7"/>
  <c r="C1399" i="7"/>
  <c r="C1423" i="7"/>
  <c r="C1447" i="7"/>
  <c r="C1471" i="7"/>
  <c r="C1495" i="7"/>
  <c r="C1517" i="7"/>
  <c r="C1537" i="7"/>
  <c r="C1553" i="7"/>
  <c r="C1568" i="7"/>
  <c r="C1582" i="7"/>
  <c r="C1595" i="7"/>
  <c r="C1608" i="7"/>
  <c r="C1621" i="7"/>
  <c r="C1633" i="7"/>
  <c r="C1645" i="7"/>
  <c r="C1657" i="7"/>
  <c r="C1669" i="7"/>
  <c r="C1681" i="7"/>
  <c r="C1693" i="7"/>
  <c r="C1705" i="7"/>
  <c r="C1717" i="7"/>
  <c r="C1729" i="7"/>
  <c r="C1741" i="7"/>
  <c r="C1753" i="7"/>
  <c r="C1765" i="7"/>
  <c r="C1777" i="7"/>
  <c r="C1789" i="7"/>
  <c r="C1801" i="7"/>
  <c r="C1813" i="7"/>
  <c r="C1825" i="7"/>
  <c r="C1837" i="7"/>
  <c r="C1849" i="7"/>
  <c r="C1861" i="7"/>
  <c r="C1873" i="7"/>
  <c r="C1885" i="7"/>
  <c r="C1897" i="7"/>
  <c r="C1909" i="7"/>
  <c r="C1921" i="7"/>
  <c r="C1933" i="7"/>
  <c r="C1945" i="7"/>
  <c r="C1957" i="7"/>
  <c r="C1969" i="7"/>
  <c r="C1981" i="7"/>
  <c r="C1993" i="7"/>
  <c r="C2005" i="7"/>
  <c r="C2017" i="7"/>
  <c r="C2029" i="7"/>
  <c r="C2041" i="7"/>
  <c r="C2053" i="7"/>
  <c r="C2065" i="7"/>
  <c r="C2077" i="7"/>
  <c r="C2089" i="7"/>
  <c r="C2101" i="7"/>
  <c r="C2113" i="7"/>
  <c r="C2125" i="7"/>
  <c r="C2137" i="7"/>
  <c r="C2149" i="7"/>
  <c r="C218" i="7"/>
  <c r="C340" i="7"/>
  <c r="C401" i="7"/>
  <c r="C462" i="7"/>
  <c r="C523" i="7"/>
  <c r="C586" i="7"/>
  <c r="C647" i="7"/>
  <c r="C710" i="7"/>
  <c r="C772" i="7"/>
  <c r="C827" i="7"/>
  <c r="C882" i="7"/>
  <c r="C935" i="7"/>
  <c r="C990" i="7"/>
  <c r="C1037" i="7"/>
  <c r="C1067" i="7"/>
  <c r="C1091" i="7"/>
  <c r="C1115" i="7"/>
  <c r="C1139" i="7"/>
  <c r="C1163" i="7"/>
  <c r="C1187" i="7"/>
  <c r="C1211" i="7"/>
  <c r="C1235" i="7"/>
  <c r="C1259" i="7"/>
  <c r="C1283" i="7"/>
  <c r="C1307" i="7"/>
  <c r="C1331" i="7"/>
  <c r="C1355" i="7"/>
  <c r="C1379" i="7"/>
  <c r="C1403" i="7"/>
  <c r="C1427" i="7"/>
  <c r="C1451" i="7"/>
  <c r="C1475" i="7"/>
  <c r="C1499" i="7"/>
  <c r="C1519" i="7"/>
  <c r="C1538" i="7"/>
  <c r="C1555" i="7"/>
  <c r="C1570" i="7"/>
  <c r="C1583" i="7"/>
  <c r="C1596" i="7"/>
  <c r="C1609" i="7"/>
  <c r="C1622" i="7"/>
  <c r="C1634" i="7"/>
  <c r="C1646" i="7"/>
  <c r="C1658" i="7"/>
  <c r="C1670" i="7"/>
  <c r="C1682" i="7"/>
  <c r="C1694" i="7"/>
  <c r="C1706" i="7"/>
  <c r="C1718" i="7"/>
  <c r="C1730" i="7"/>
  <c r="C1742" i="7"/>
  <c r="C1754" i="7"/>
  <c r="C1766" i="7"/>
  <c r="C1778" i="7"/>
  <c r="C1790" i="7"/>
  <c r="C1802" i="7"/>
  <c r="C1814" i="7"/>
  <c r="C1826" i="7"/>
  <c r="C1838" i="7"/>
  <c r="C1850" i="7"/>
  <c r="C1862" i="7"/>
  <c r="C1874" i="7"/>
  <c r="C1886" i="7"/>
  <c r="C1898" i="7"/>
  <c r="C1910" i="7"/>
  <c r="C1922" i="7"/>
  <c r="C1934" i="7"/>
  <c r="C1946" i="7"/>
  <c r="C1958" i="7"/>
  <c r="C1970" i="7"/>
  <c r="C1982" i="7"/>
  <c r="C1994" i="7"/>
  <c r="C2006" i="7"/>
  <c r="C2018" i="7"/>
  <c r="C2030" i="7"/>
  <c r="C2042" i="7"/>
  <c r="C2054" i="7"/>
  <c r="C2066" i="7"/>
  <c r="C278" i="7"/>
  <c r="C350" i="7"/>
  <c r="C412" i="7"/>
  <c r="C473" i="7"/>
  <c r="C534" i="7"/>
  <c r="C595" i="7"/>
  <c r="C658" i="7"/>
  <c r="C719" i="7"/>
  <c r="C782" i="7"/>
  <c r="C836" i="7"/>
  <c r="C892" i="7"/>
  <c r="C944" i="7"/>
  <c r="C1000" i="7"/>
  <c r="C1039" i="7"/>
  <c r="C1069" i="7"/>
  <c r="C1093" i="7"/>
  <c r="C1117" i="7"/>
  <c r="C1141" i="7"/>
  <c r="C1165" i="7"/>
  <c r="C1189" i="7"/>
  <c r="C1213" i="7"/>
  <c r="C1237" i="7"/>
  <c r="C1261" i="7"/>
  <c r="C1285" i="7"/>
  <c r="C1309" i="7"/>
  <c r="C1333" i="7"/>
  <c r="C1357" i="7"/>
  <c r="C1381" i="7"/>
  <c r="C1405" i="7"/>
  <c r="C1429" i="7"/>
  <c r="C1453" i="7"/>
  <c r="C1477" i="7"/>
  <c r="C1501" i="7"/>
  <c r="C1520" i="7"/>
  <c r="C1539" i="7"/>
  <c r="C1556" i="7"/>
  <c r="C1571" i="7"/>
  <c r="C1584" i="7"/>
  <c r="C1597" i="7"/>
  <c r="C1610" i="7"/>
  <c r="C1623" i="7"/>
  <c r="C1635" i="7"/>
  <c r="C1647" i="7"/>
  <c r="C1659" i="7"/>
  <c r="C1671" i="7"/>
  <c r="C1683" i="7"/>
  <c r="C1695" i="7"/>
  <c r="C1707" i="7"/>
  <c r="C1719" i="7"/>
  <c r="C1731" i="7"/>
  <c r="C1743" i="7"/>
  <c r="C1755" i="7"/>
  <c r="C1767" i="7"/>
  <c r="C1779" i="7"/>
  <c r="C1791" i="7"/>
  <c r="C1803" i="7"/>
  <c r="C1815" i="7"/>
  <c r="C1827" i="7"/>
  <c r="C1839" i="7"/>
  <c r="C1851" i="7"/>
  <c r="C1863" i="7"/>
  <c r="C1875" i="7"/>
  <c r="C1887" i="7"/>
  <c r="C1899" i="7"/>
  <c r="C1911" i="7"/>
  <c r="C1923" i="7"/>
  <c r="C1935" i="7"/>
  <c r="C1947" i="7"/>
  <c r="C1959" i="7"/>
  <c r="C1971" i="7"/>
  <c r="C1983" i="7"/>
  <c r="C1995" i="7"/>
  <c r="C2007" i="7"/>
  <c r="C2019" i="7"/>
  <c r="C2031" i="7"/>
  <c r="C2043" i="7"/>
  <c r="C2055" i="7"/>
  <c r="C2067" i="7"/>
  <c r="C2079" i="7"/>
  <c r="C2091" i="7"/>
  <c r="C2103" i="7"/>
  <c r="C2115" i="7"/>
  <c r="C280" i="7"/>
  <c r="C352" i="7"/>
  <c r="C413" i="7"/>
  <c r="C474" i="7"/>
  <c r="C535" i="7"/>
  <c r="C598" i="7"/>
  <c r="C659" i="7"/>
  <c r="C722" i="7"/>
  <c r="C784" i="7"/>
  <c r="C838" i="7"/>
  <c r="C893" i="7"/>
  <c r="C946" i="7"/>
  <c r="C1001" i="7"/>
  <c r="C1045" i="7"/>
  <c r="C1070" i="7"/>
  <c r="C1094" i="7"/>
  <c r="C1118" i="7"/>
  <c r="C1142" i="7"/>
  <c r="C1166" i="7"/>
  <c r="C1190" i="7"/>
  <c r="C1214" i="7"/>
  <c r="C1238" i="7"/>
  <c r="C1262" i="7"/>
  <c r="C1286" i="7"/>
  <c r="C1310" i="7"/>
  <c r="C1334" i="7"/>
  <c r="C1358" i="7"/>
  <c r="C1382" i="7"/>
  <c r="C1406" i="7"/>
  <c r="C1430" i="7"/>
  <c r="C1454" i="7"/>
  <c r="C1478" i="7"/>
  <c r="C1502" i="7"/>
  <c r="C1523" i="7"/>
  <c r="C1540" i="7"/>
  <c r="C1558" i="7"/>
  <c r="C1572" i="7"/>
  <c r="C1585" i="7"/>
  <c r="C1598" i="7"/>
  <c r="C1611" i="7"/>
  <c r="C1624" i="7"/>
  <c r="C1636" i="7"/>
  <c r="C1648" i="7"/>
  <c r="C1660" i="7"/>
  <c r="C1672" i="7"/>
  <c r="C1684" i="7"/>
  <c r="C1696" i="7"/>
  <c r="C1708" i="7"/>
  <c r="C1720" i="7"/>
  <c r="C1732" i="7"/>
  <c r="C292" i="7"/>
  <c r="C355" i="7"/>
  <c r="C418" i="7"/>
  <c r="C479" i="7"/>
  <c r="C542" i="7"/>
  <c r="C604" i="7"/>
  <c r="C665" i="7"/>
  <c r="C726" i="7"/>
  <c r="C787" i="7"/>
  <c r="C844" i="7"/>
  <c r="C896" i="7"/>
  <c r="C952" i="7"/>
  <c r="C1004" i="7"/>
  <c r="C1046" i="7"/>
  <c r="C1072" i="7"/>
  <c r="C1096" i="7"/>
  <c r="C1120" i="7"/>
  <c r="C1144" i="7"/>
  <c r="C1168" i="7"/>
  <c r="C1192" i="7"/>
  <c r="C1216" i="7"/>
  <c r="C1240" i="7"/>
  <c r="C1264" i="7"/>
  <c r="C1288" i="7"/>
  <c r="C1312" i="7"/>
  <c r="C1336" i="7"/>
  <c r="C1360" i="7"/>
  <c r="C1384" i="7"/>
  <c r="C1408" i="7"/>
  <c r="C1432" i="7"/>
  <c r="C1456" i="7"/>
  <c r="C1480" i="7"/>
  <c r="C1504" i="7"/>
  <c r="C1525" i="7"/>
  <c r="C1541" i="7"/>
  <c r="C1559" i="7"/>
  <c r="C1573" i="7"/>
  <c r="C1586" i="7"/>
  <c r="C1599" i="7"/>
  <c r="C1612" i="7"/>
  <c r="C1625" i="7"/>
  <c r="C1637" i="7"/>
  <c r="C1649" i="7"/>
  <c r="C1661" i="7"/>
  <c r="C1673" i="7"/>
  <c r="C1685" i="7"/>
  <c r="C1697" i="7"/>
  <c r="C1709" i="7"/>
  <c r="C1721" i="7"/>
  <c r="C1733" i="7"/>
  <c r="C1745" i="7"/>
  <c r="C1757" i="7"/>
  <c r="C1769" i="7"/>
  <c r="C1781" i="7"/>
  <c r="C1793" i="7"/>
  <c r="C1805" i="7"/>
  <c r="C1817" i="7"/>
  <c r="C1829" i="7"/>
  <c r="C1841" i="7"/>
  <c r="C1853" i="7"/>
  <c r="C1865" i="7"/>
  <c r="C1877" i="7"/>
  <c r="C1889" i="7"/>
  <c r="C294" i="7"/>
  <c r="C545" i="7"/>
  <c r="C791" i="7"/>
  <c r="C1007" i="7"/>
  <c r="C1121" i="7"/>
  <c r="C1217" i="7"/>
  <c r="C1313" i="7"/>
  <c r="C1409" i="7"/>
  <c r="C1505" i="7"/>
  <c r="C1574" i="7"/>
  <c r="C1626" i="7"/>
  <c r="C1674" i="7"/>
  <c r="C1722" i="7"/>
  <c r="C1759" i="7"/>
  <c r="C1795" i="7"/>
  <c r="C1831" i="7"/>
  <c r="C1867" i="7"/>
  <c r="C1902" i="7"/>
  <c r="C1928" i="7"/>
  <c r="C1961" i="7"/>
  <c r="C1987" i="7"/>
  <c r="C2010" i="7"/>
  <c r="C2026" i="7"/>
  <c r="C2046" i="7"/>
  <c r="C2062" i="7"/>
  <c r="C2081" i="7"/>
  <c r="C2096" i="7"/>
  <c r="C2111" i="7"/>
  <c r="C2126" i="7"/>
  <c r="C2139" i="7"/>
  <c r="C2152" i="7"/>
  <c r="C2164" i="7"/>
  <c r="C307" i="7"/>
  <c r="C556" i="7"/>
  <c r="C800" i="7"/>
  <c r="C1015" i="7"/>
  <c r="C1123" i="7"/>
  <c r="C1219" i="7"/>
  <c r="C1315" i="7"/>
  <c r="C1411" i="7"/>
  <c r="C1507" i="7"/>
  <c r="C1575" i="7"/>
  <c r="C1627" i="7"/>
  <c r="C1675" i="7"/>
  <c r="C1723" i="7"/>
  <c r="C1760" i="7"/>
  <c r="C1796" i="7"/>
  <c r="C1832" i="7"/>
  <c r="C1868" i="7"/>
  <c r="C1903" i="7"/>
  <c r="C1936" i="7"/>
  <c r="C1962" i="7"/>
  <c r="C1988" i="7"/>
  <c r="C2011" i="7"/>
  <c r="C2027" i="7"/>
  <c r="C2097" i="7"/>
  <c r="C1415" i="7"/>
  <c r="C1840" i="7"/>
  <c r="C2083" i="7"/>
  <c r="C2063" i="7"/>
  <c r="C2048" i="7"/>
  <c r="C2154" i="7"/>
  <c r="C310" i="7"/>
  <c r="C1576" i="7"/>
  <c r="C1804" i="7"/>
  <c r="C2068" i="7"/>
  <c r="C359" i="7"/>
  <c r="C606" i="7"/>
  <c r="C846" i="7"/>
  <c r="C1048" i="7"/>
  <c r="C1145" i="7"/>
  <c r="C1241" i="7"/>
  <c r="C1337" i="7"/>
  <c r="C1433" i="7"/>
  <c r="C1526" i="7"/>
  <c r="C1587" i="7"/>
  <c r="C1638" i="7"/>
  <c r="C1686" i="7"/>
  <c r="C1734" i="7"/>
  <c r="C1770" i="7"/>
  <c r="C1806" i="7"/>
  <c r="C1842" i="7"/>
  <c r="C1878" i="7"/>
  <c r="C1912" i="7"/>
  <c r="C1938" i="7"/>
  <c r="C1964" i="7"/>
  <c r="C1996" i="7"/>
  <c r="C2013" i="7"/>
  <c r="C2033" i="7"/>
  <c r="C2049" i="7"/>
  <c r="C2069" i="7"/>
  <c r="C2084" i="7"/>
  <c r="C2099" i="7"/>
  <c r="C2116" i="7"/>
  <c r="C2129" i="7"/>
  <c r="C2142" i="7"/>
  <c r="C2155" i="7"/>
  <c r="C2167" i="7"/>
  <c r="C2171" i="7"/>
  <c r="C1193" i="7"/>
  <c r="C1560" i="7"/>
  <c r="C1820" i="7"/>
  <c r="C1984" i="7"/>
  <c r="C2075" i="7"/>
  <c r="C2161" i="7"/>
  <c r="C1663" i="7"/>
  <c r="C1926" i="7"/>
  <c r="C2060" i="7"/>
  <c r="C2162" i="7"/>
  <c r="C1199" i="7"/>
  <c r="C1664" i="7"/>
  <c r="C1927" i="7"/>
  <c r="C2061" i="7"/>
  <c r="C2163" i="7"/>
  <c r="C2127" i="7"/>
  <c r="C802" i="7"/>
  <c r="C1628" i="7"/>
  <c r="C1876" i="7"/>
  <c r="C2114" i="7"/>
  <c r="C370" i="7"/>
  <c r="C617" i="7"/>
  <c r="C856" i="7"/>
  <c r="C1049" i="7"/>
  <c r="C1147" i="7"/>
  <c r="C1243" i="7"/>
  <c r="C1339" i="7"/>
  <c r="C1435" i="7"/>
  <c r="C1527" i="7"/>
  <c r="C1588" i="7"/>
  <c r="C1639" i="7"/>
  <c r="C1687" i="7"/>
  <c r="C1735" i="7"/>
  <c r="C1771" i="7"/>
  <c r="C1807" i="7"/>
  <c r="C1843" i="7"/>
  <c r="C1879" i="7"/>
  <c r="C1913" i="7"/>
  <c r="C1939" i="7"/>
  <c r="C1972" i="7"/>
  <c r="C1997" i="7"/>
  <c r="C2014" i="7"/>
  <c r="C2034" i="7"/>
  <c r="C2050" i="7"/>
  <c r="C2070" i="7"/>
  <c r="C2085" i="7"/>
  <c r="C2102" i="7"/>
  <c r="C2117" i="7"/>
  <c r="C2130" i="7"/>
  <c r="C2143" i="7"/>
  <c r="C2156" i="7"/>
  <c r="C2168" i="7"/>
  <c r="C2169" i="7"/>
  <c r="C730" i="7"/>
  <c r="C1784" i="7"/>
  <c r="C1951" i="7"/>
  <c r="C2093" i="7"/>
  <c r="C1614" i="7"/>
  <c r="C1985" i="7"/>
  <c r="C2123" i="7"/>
  <c r="C1103" i="7"/>
  <c r="C1712" i="7"/>
  <c r="C1960" i="7"/>
  <c r="C2080" i="7"/>
  <c r="C2047" i="7"/>
  <c r="C1508" i="7"/>
  <c r="C1990" i="7"/>
  <c r="C371" i="7"/>
  <c r="C618" i="7"/>
  <c r="C857" i="7"/>
  <c r="C1051" i="7"/>
  <c r="C1151" i="7"/>
  <c r="C1247" i="7"/>
  <c r="C1343" i="7"/>
  <c r="C1439" i="7"/>
  <c r="C1528" i="7"/>
  <c r="C1589" i="7"/>
  <c r="C1640" i="7"/>
  <c r="C1688" i="7"/>
  <c r="C1736" i="7"/>
  <c r="C1772" i="7"/>
  <c r="C1808" i="7"/>
  <c r="C1844" i="7"/>
  <c r="C1880" i="7"/>
  <c r="C1914" i="7"/>
  <c r="C1940" i="7"/>
  <c r="C1973" i="7"/>
  <c r="C1998" i="7"/>
  <c r="C2015" i="7"/>
  <c r="C2035" i="7"/>
  <c r="C2051" i="7"/>
  <c r="C2071" i="7"/>
  <c r="C2086" i="7"/>
  <c r="C2104" i="7"/>
  <c r="C2118" i="7"/>
  <c r="C2131" i="7"/>
  <c r="C2144" i="7"/>
  <c r="C2157" i="7"/>
  <c r="C954" i="7"/>
  <c r="C1748" i="7"/>
  <c r="C2003" i="7"/>
  <c r="C2122" i="7"/>
  <c r="C1828" i="7"/>
  <c r="C2094" i="7"/>
  <c r="C496" i="7"/>
  <c r="C1562" i="7"/>
  <c r="C1901" i="7"/>
  <c r="C2095" i="7"/>
  <c r="C2140" i="7"/>
  <c r="C1016" i="7"/>
  <c r="C1768" i="7"/>
  <c r="C2032" i="7"/>
  <c r="C2166" i="7"/>
  <c r="C422" i="7"/>
  <c r="C667" i="7"/>
  <c r="C899" i="7"/>
  <c r="C1073" i="7"/>
  <c r="C1169" i="7"/>
  <c r="C1265" i="7"/>
  <c r="C1361" i="7"/>
  <c r="C1457" i="7"/>
  <c r="C1543" i="7"/>
  <c r="C1600" i="7"/>
  <c r="C1650" i="7"/>
  <c r="C1698" i="7"/>
  <c r="C1744" i="7"/>
  <c r="C1780" i="7"/>
  <c r="C1816" i="7"/>
  <c r="C1852" i="7"/>
  <c r="C1888" i="7"/>
  <c r="C1915" i="7"/>
  <c r="C1948" i="7"/>
  <c r="C1974" i="7"/>
  <c r="C1999" i="7"/>
  <c r="C2020" i="7"/>
  <c r="C2036" i="7"/>
  <c r="C2056" i="7"/>
  <c r="C2072" i="7"/>
  <c r="C2087" i="7"/>
  <c r="C2105" i="7"/>
  <c r="C2119" i="7"/>
  <c r="C2132" i="7"/>
  <c r="C2145" i="7"/>
  <c r="C2158" i="7"/>
  <c r="C2170" i="7"/>
  <c r="C2159" i="7"/>
  <c r="C1289" i="7"/>
  <c r="C1481" i="7"/>
  <c r="C1710" i="7"/>
  <c r="C1892" i="7"/>
  <c r="C2023" i="7"/>
  <c r="C2108" i="7"/>
  <c r="C1711" i="7"/>
  <c r="C2024" i="7"/>
  <c r="C2150" i="7"/>
  <c r="C1391" i="7"/>
  <c r="C1794" i="7"/>
  <c r="C2009" i="7"/>
  <c r="C2110" i="7"/>
  <c r="C2112" i="7"/>
  <c r="C1127" i="7"/>
  <c r="C1937" i="7"/>
  <c r="C2128" i="7"/>
  <c r="C431" i="7"/>
  <c r="C678" i="7"/>
  <c r="C908" i="7"/>
  <c r="C1075" i="7"/>
  <c r="C1171" i="7"/>
  <c r="C1267" i="7"/>
  <c r="C1363" i="7"/>
  <c r="C1459" i="7"/>
  <c r="C1544" i="7"/>
  <c r="C1601" i="7"/>
  <c r="C1651" i="7"/>
  <c r="C1699" i="7"/>
  <c r="C1746" i="7"/>
  <c r="C1782" i="7"/>
  <c r="C1818" i="7"/>
  <c r="C1854" i="7"/>
  <c r="C1890" i="7"/>
  <c r="C1916" i="7"/>
  <c r="C1949" i="7"/>
  <c r="C1975" i="7"/>
  <c r="C2000" i="7"/>
  <c r="C2021" i="7"/>
  <c r="C2037" i="7"/>
  <c r="C2057" i="7"/>
  <c r="C2073" i="7"/>
  <c r="C2090" i="7"/>
  <c r="C2106" i="7"/>
  <c r="C2120" i="7"/>
  <c r="C2133" i="7"/>
  <c r="C2146" i="7"/>
  <c r="C1097" i="7"/>
  <c r="C1385" i="7"/>
  <c r="C1613" i="7"/>
  <c r="C1856" i="7"/>
  <c r="C2039" i="7"/>
  <c r="C2135" i="7"/>
  <c r="C1864" i="7"/>
  <c r="C2044" i="7"/>
  <c r="C2136" i="7"/>
  <c r="C1295" i="7"/>
  <c r="C1758" i="7"/>
  <c r="C1986" i="7"/>
  <c r="C2124" i="7"/>
  <c r="C2165" i="7"/>
  <c r="C1223" i="7"/>
  <c r="C2012" i="7"/>
  <c r="C434" i="7"/>
  <c r="C679" i="7"/>
  <c r="C910" i="7"/>
  <c r="C1079" i="7"/>
  <c r="C1175" i="7"/>
  <c r="C1271" i="7"/>
  <c r="C1367" i="7"/>
  <c r="C1463" i="7"/>
  <c r="C1547" i="7"/>
  <c r="C1602" i="7"/>
  <c r="C1652" i="7"/>
  <c r="C1700" i="7"/>
  <c r="C1747" i="7"/>
  <c r="C1783" i="7"/>
  <c r="C1819" i="7"/>
  <c r="C1855" i="7"/>
  <c r="C1891" i="7"/>
  <c r="C1924" i="7"/>
  <c r="C1950" i="7"/>
  <c r="C1976" i="7"/>
  <c r="C2002" i="7"/>
  <c r="C2022" i="7"/>
  <c r="C2038" i="7"/>
  <c r="C2058" i="7"/>
  <c r="C2074" i="7"/>
  <c r="C2092" i="7"/>
  <c r="C2107" i="7"/>
  <c r="C2121" i="7"/>
  <c r="C2134" i="7"/>
  <c r="C2147" i="7"/>
  <c r="C2160" i="7"/>
  <c r="C2172" i="7"/>
  <c r="C484" i="7"/>
  <c r="C1662" i="7"/>
  <c r="C1925" i="7"/>
  <c r="C2059" i="7"/>
  <c r="C2148" i="7"/>
  <c r="C1756" i="7"/>
  <c r="C1952" i="7"/>
  <c r="C2078" i="7"/>
  <c r="C742" i="7"/>
  <c r="C1615" i="7"/>
  <c r="C1866" i="7"/>
  <c r="C2045" i="7"/>
  <c r="C2151" i="7"/>
  <c r="C2153" i="7"/>
  <c r="C557" i="7"/>
  <c r="C1676" i="7"/>
  <c r="C1904" i="7"/>
  <c r="C2141" i="7"/>
  <c r="C494" i="7"/>
  <c r="C739" i="7"/>
  <c r="C964" i="7"/>
  <c r="C1099" i="7"/>
  <c r="C1195" i="7"/>
  <c r="C1291" i="7"/>
  <c r="C1387" i="7"/>
  <c r="C1483" i="7"/>
  <c r="C1561" i="7"/>
  <c r="C1792" i="7"/>
  <c r="C1900" i="7"/>
  <c r="C2008" i="7"/>
  <c r="C2109" i="7"/>
  <c r="C965" i="7"/>
  <c r="C1487" i="7"/>
  <c r="C1830" i="7"/>
  <c r="C2025" i="7"/>
  <c r="C2138" i="7"/>
  <c r="C2082" i="7"/>
  <c r="C1319" i="7"/>
  <c r="C1724" i="7"/>
  <c r="C1963" i="7"/>
  <c r="C2098" i="7"/>
  <c r="C14" i="7"/>
  <c r="E26" i="9"/>
  <c r="J26" i="9" s="1"/>
  <c r="M96" i="1"/>
  <c r="E26" i="5"/>
  <c r="E15" i="5"/>
  <c r="E17" i="5"/>
  <c r="I59" i="2"/>
  <c r="R59" i="2"/>
  <c r="J59" i="2"/>
  <c r="R58" i="2"/>
  <c r="E1500" i="7" l="1"/>
  <c r="D1500" i="7"/>
  <c r="D1483" i="7"/>
  <c r="E1483" i="7"/>
  <c r="D1471" i="7"/>
  <c r="E1471" i="7"/>
  <c r="D1435" i="7"/>
  <c r="E1435" i="7"/>
  <c r="D1451" i="7"/>
  <c r="E1451" i="7"/>
  <c r="D1467" i="7"/>
  <c r="E1467" i="7"/>
  <c r="D1437" i="7"/>
  <c r="E1437" i="7"/>
  <c r="E1430" i="7"/>
  <c r="D1430" i="7"/>
  <c r="E1394" i="7"/>
  <c r="D1394" i="7"/>
  <c r="D1366" i="7"/>
  <c r="E1366" i="7"/>
  <c r="D1413" i="7"/>
  <c r="E1413" i="7"/>
  <c r="D1377" i="7"/>
  <c r="E1377" i="7"/>
  <c r="E1343" i="7"/>
  <c r="D1343" i="7"/>
  <c r="D1396" i="7"/>
  <c r="E1396" i="7"/>
  <c r="D1269" i="7"/>
  <c r="E1269" i="7"/>
  <c r="E1347" i="7"/>
  <c r="D1347" i="7"/>
  <c r="E1311" i="7"/>
  <c r="D1311" i="7"/>
  <c r="E1274" i="7"/>
  <c r="D1274" i="7"/>
  <c r="D1327" i="7"/>
  <c r="E1327" i="7"/>
  <c r="D1291" i="7"/>
  <c r="E1291" i="7"/>
  <c r="E1268" i="7"/>
  <c r="D1268" i="7"/>
  <c r="E1232" i="7"/>
  <c r="D1232" i="7"/>
  <c r="D1204" i="7"/>
  <c r="E1204" i="7"/>
  <c r="D1236" i="7"/>
  <c r="E1236" i="7"/>
  <c r="D1192" i="7"/>
  <c r="E1192" i="7"/>
  <c r="D1234" i="7"/>
  <c r="E1234" i="7"/>
  <c r="D1186" i="7"/>
  <c r="E1186" i="7"/>
  <c r="E1078" i="7"/>
  <c r="D1078" i="7"/>
  <c r="E1169" i="7"/>
  <c r="D1169" i="7"/>
  <c r="E1130" i="7"/>
  <c r="D1130" i="7"/>
  <c r="D1065" i="7"/>
  <c r="E1065" i="7"/>
  <c r="D1179" i="7"/>
  <c r="E1179" i="7"/>
  <c r="D1143" i="7"/>
  <c r="E1143" i="7"/>
  <c r="D1095" i="7"/>
  <c r="E1095" i="7"/>
  <c r="D1183" i="7"/>
  <c r="E1183" i="7"/>
  <c r="D1147" i="7"/>
  <c r="E1147" i="7"/>
  <c r="E1017" i="7"/>
  <c r="D1017" i="7"/>
  <c r="D951" i="7"/>
  <c r="E951" i="7"/>
  <c r="E1115" i="7"/>
  <c r="D1115" i="7"/>
  <c r="E1079" i="7"/>
  <c r="D1079" i="7"/>
  <c r="E1041" i="7"/>
  <c r="D1041" i="7"/>
  <c r="D1019" i="7"/>
  <c r="E1019" i="7"/>
  <c r="D982" i="7"/>
  <c r="E982" i="7"/>
  <c r="E1030" i="7"/>
  <c r="D1030" i="7"/>
  <c r="E994" i="7"/>
  <c r="D994" i="7"/>
  <c r="E949" i="7"/>
  <c r="D949" i="7"/>
  <c r="D954" i="7"/>
  <c r="E954" i="7"/>
  <c r="E962" i="7"/>
  <c r="D962" i="7"/>
  <c r="D893" i="7"/>
  <c r="E893" i="7"/>
  <c r="E913" i="7"/>
  <c r="D913" i="7"/>
  <c r="D917" i="7"/>
  <c r="E917" i="7"/>
  <c r="E927" i="7"/>
  <c r="D927" i="7"/>
  <c r="D896" i="7"/>
  <c r="E896" i="7"/>
  <c r="E898" i="7"/>
  <c r="D898" i="7"/>
  <c r="E865" i="7"/>
  <c r="D865" i="7"/>
  <c r="D826" i="7"/>
  <c r="E826" i="7"/>
  <c r="E836" i="7"/>
  <c r="D836" i="7"/>
  <c r="D822" i="7"/>
  <c r="E822" i="7"/>
  <c r="D814" i="7"/>
  <c r="E814" i="7"/>
  <c r="D789" i="7"/>
  <c r="E789" i="7"/>
  <c r="D782" i="7"/>
  <c r="E782" i="7"/>
  <c r="D737" i="7"/>
  <c r="E737" i="7"/>
  <c r="D770" i="7"/>
  <c r="E770" i="7"/>
  <c r="E720" i="7"/>
  <c r="D720" i="7"/>
  <c r="E736" i="7"/>
  <c r="D736" i="7"/>
  <c r="E732" i="7"/>
  <c r="D732" i="7"/>
  <c r="E723" i="7"/>
  <c r="D723" i="7"/>
  <c r="D719" i="7"/>
  <c r="E719" i="7"/>
  <c r="E696" i="7"/>
  <c r="D696" i="7"/>
  <c r="E667" i="7"/>
  <c r="D667" i="7"/>
  <c r="D675" i="7"/>
  <c r="E675" i="7"/>
  <c r="E649" i="7"/>
  <c r="D649" i="7"/>
  <c r="D629" i="7"/>
  <c r="E629" i="7"/>
  <c r="E633" i="7"/>
  <c r="D633" i="7"/>
  <c r="E634" i="7"/>
  <c r="D634" i="7"/>
  <c r="E1497" i="7"/>
  <c r="D1497" i="7"/>
  <c r="D1480" i="7"/>
  <c r="E1480" i="7"/>
  <c r="D1468" i="7"/>
  <c r="E1468" i="7"/>
  <c r="D1432" i="7"/>
  <c r="E1432" i="7"/>
  <c r="D1448" i="7"/>
  <c r="E1448" i="7"/>
  <c r="D1464" i="7"/>
  <c r="E1464" i="7"/>
  <c r="D1434" i="7"/>
  <c r="E1434" i="7"/>
  <c r="E1427" i="7"/>
  <c r="D1427" i="7"/>
  <c r="E1391" i="7"/>
  <c r="D1391" i="7"/>
  <c r="E1361" i="7"/>
  <c r="D1361" i="7"/>
  <c r="D1410" i="7"/>
  <c r="E1410" i="7"/>
  <c r="D1374" i="7"/>
  <c r="E1374" i="7"/>
  <c r="E1334" i="7"/>
  <c r="D1334" i="7"/>
  <c r="D1393" i="7"/>
  <c r="E1393" i="7"/>
  <c r="D1260" i="7"/>
  <c r="E1260" i="7"/>
  <c r="E1344" i="7"/>
  <c r="D1344" i="7"/>
  <c r="D1308" i="7"/>
  <c r="E1308" i="7"/>
  <c r="D1266" i="7"/>
  <c r="E1266" i="7"/>
  <c r="D1324" i="7"/>
  <c r="E1324" i="7"/>
  <c r="D1285" i="7"/>
  <c r="E1285" i="7"/>
  <c r="E1265" i="7"/>
  <c r="D1265" i="7"/>
  <c r="E1229" i="7"/>
  <c r="D1229" i="7"/>
  <c r="D1203" i="7"/>
  <c r="E1203" i="7"/>
  <c r="D1233" i="7"/>
  <c r="E1233" i="7"/>
  <c r="D1197" i="7"/>
  <c r="E1197" i="7"/>
  <c r="D1231" i="7"/>
  <c r="E1231" i="7"/>
  <c r="D1129" i="7"/>
  <c r="E1129" i="7"/>
  <c r="E1069" i="7"/>
  <c r="D1069" i="7"/>
  <c r="E1166" i="7"/>
  <c r="D1166" i="7"/>
  <c r="E1126" i="7"/>
  <c r="D1126" i="7"/>
  <c r="D1061" i="7"/>
  <c r="E1061" i="7"/>
  <c r="D1176" i="7"/>
  <c r="E1176" i="7"/>
  <c r="D1140" i="7"/>
  <c r="E1140" i="7"/>
  <c r="D1086" i="7"/>
  <c r="E1086" i="7"/>
  <c r="D1180" i="7"/>
  <c r="E1180" i="7"/>
  <c r="D1144" i="7"/>
  <c r="E1144" i="7"/>
  <c r="E1008" i="7"/>
  <c r="D1008" i="7"/>
  <c r="E1047" i="7"/>
  <c r="D1047" i="7"/>
  <c r="E1112" i="7"/>
  <c r="D1112" i="7"/>
  <c r="E1076" i="7"/>
  <c r="D1076" i="7"/>
  <c r="E1032" i="7"/>
  <c r="D1032" i="7"/>
  <c r="D1010" i="7"/>
  <c r="E1010" i="7"/>
  <c r="E964" i="7"/>
  <c r="D964" i="7"/>
  <c r="E1027" i="7"/>
  <c r="D1027" i="7"/>
  <c r="D991" i="7"/>
  <c r="E991" i="7"/>
  <c r="D935" i="7"/>
  <c r="E935" i="7"/>
  <c r="D945" i="7"/>
  <c r="E945" i="7"/>
  <c r="E959" i="7"/>
  <c r="D959" i="7"/>
  <c r="E894" i="7"/>
  <c r="D894" i="7"/>
  <c r="E910" i="7"/>
  <c r="D910" i="7"/>
  <c r="D914" i="7"/>
  <c r="E914" i="7"/>
  <c r="E924" i="7"/>
  <c r="D924" i="7"/>
  <c r="D887" i="7"/>
  <c r="E887" i="7"/>
  <c r="E895" i="7"/>
  <c r="D895" i="7"/>
  <c r="E856" i="7"/>
  <c r="D856" i="7"/>
  <c r="E866" i="7"/>
  <c r="D866" i="7"/>
  <c r="D835" i="7"/>
  <c r="E835" i="7"/>
  <c r="D819" i="7"/>
  <c r="E819" i="7"/>
  <c r="D811" i="7"/>
  <c r="E811" i="7"/>
  <c r="E827" i="7"/>
  <c r="D827" i="7"/>
  <c r="D776" i="7"/>
  <c r="E776" i="7"/>
  <c r="D725" i="7"/>
  <c r="E725" i="7"/>
  <c r="D767" i="7"/>
  <c r="E767" i="7"/>
  <c r="D704" i="7"/>
  <c r="E704" i="7"/>
  <c r="D709" i="7"/>
  <c r="E709" i="7"/>
  <c r="D728" i="7"/>
  <c r="E728" i="7"/>
  <c r="E717" i="7"/>
  <c r="D717" i="7"/>
  <c r="D716" i="7"/>
  <c r="E716" i="7"/>
  <c r="E693" i="7"/>
  <c r="D693" i="7"/>
  <c r="D656" i="7"/>
  <c r="E656" i="7"/>
  <c r="D669" i="7"/>
  <c r="E669" i="7"/>
  <c r="E648" i="7"/>
  <c r="D648" i="7"/>
  <c r="D626" i="7"/>
  <c r="E626" i="7"/>
  <c r="E630" i="7"/>
  <c r="D630" i="7"/>
  <c r="E631" i="7"/>
  <c r="D631" i="7"/>
  <c r="E1494" i="7"/>
  <c r="D1494" i="7"/>
  <c r="D1499" i="7"/>
  <c r="E1499" i="7"/>
  <c r="D1465" i="7"/>
  <c r="E1465" i="7"/>
  <c r="D1423" i="7"/>
  <c r="E1423" i="7"/>
  <c r="D1445" i="7"/>
  <c r="E1445" i="7"/>
  <c r="D1461" i="7"/>
  <c r="E1461" i="7"/>
  <c r="D1429" i="7"/>
  <c r="E1429" i="7"/>
  <c r="E1424" i="7"/>
  <c r="D1424" i="7"/>
  <c r="E1388" i="7"/>
  <c r="D1388" i="7"/>
  <c r="E1358" i="7"/>
  <c r="D1358" i="7"/>
  <c r="D1407" i="7"/>
  <c r="E1407" i="7"/>
  <c r="E1307" i="7"/>
  <c r="D1307" i="7"/>
  <c r="E1325" i="7"/>
  <c r="D1325" i="7"/>
  <c r="D1390" i="7"/>
  <c r="E1390" i="7"/>
  <c r="D1279" i="7"/>
  <c r="E1279" i="7"/>
  <c r="E1341" i="7"/>
  <c r="D1341" i="7"/>
  <c r="D1305" i="7"/>
  <c r="E1305" i="7"/>
  <c r="D1357" i="7"/>
  <c r="E1357" i="7"/>
  <c r="D1321" i="7"/>
  <c r="E1321" i="7"/>
  <c r="D1281" i="7"/>
  <c r="E1281" i="7"/>
  <c r="E1262" i="7"/>
  <c r="D1262" i="7"/>
  <c r="E1226" i="7"/>
  <c r="D1226" i="7"/>
  <c r="E1199" i="7"/>
  <c r="D1199" i="7"/>
  <c r="D1230" i="7"/>
  <c r="E1230" i="7"/>
  <c r="E1123" i="7"/>
  <c r="D1123" i="7"/>
  <c r="D1228" i="7"/>
  <c r="E1228" i="7"/>
  <c r="D1116" i="7"/>
  <c r="E1116" i="7"/>
  <c r="D1007" i="7"/>
  <c r="E1007" i="7"/>
  <c r="E1163" i="7"/>
  <c r="D1163" i="7"/>
  <c r="D1058" i="7"/>
  <c r="E1058" i="7"/>
  <c r="D1134" i="7"/>
  <c r="E1134" i="7"/>
  <c r="D1173" i="7"/>
  <c r="E1173" i="7"/>
  <c r="D1137" i="7"/>
  <c r="E1137" i="7"/>
  <c r="D1077" i="7"/>
  <c r="E1077" i="7"/>
  <c r="D1177" i="7"/>
  <c r="E1177" i="7"/>
  <c r="D1141" i="7"/>
  <c r="E1141" i="7"/>
  <c r="E999" i="7"/>
  <c r="D999" i="7"/>
  <c r="E1038" i="7"/>
  <c r="D1038" i="7"/>
  <c r="E1109" i="7"/>
  <c r="D1109" i="7"/>
  <c r="E1073" i="7"/>
  <c r="D1073" i="7"/>
  <c r="E1023" i="7"/>
  <c r="D1023" i="7"/>
  <c r="D1001" i="7"/>
  <c r="E1001" i="7"/>
  <c r="E955" i="7"/>
  <c r="D955" i="7"/>
  <c r="E1024" i="7"/>
  <c r="D1024" i="7"/>
  <c r="D988" i="7"/>
  <c r="E988" i="7"/>
  <c r="D834" i="7"/>
  <c r="E834" i="7"/>
  <c r="E888" i="7"/>
  <c r="D888" i="7"/>
  <c r="E956" i="7"/>
  <c r="D956" i="7"/>
  <c r="E885" i="7"/>
  <c r="D885" i="7"/>
  <c r="E907" i="7"/>
  <c r="D907" i="7"/>
  <c r="D911" i="7"/>
  <c r="E911" i="7"/>
  <c r="E921" i="7"/>
  <c r="D921" i="7"/>
  <c r="D878" i="7"/>
  <c r="E878" i="7"/>
  <c r="E892" i="7"/>
  <c r="D892" i="7"/>
  <c r="E847" i="7"/>
  <c r="D847" i="7"/>
  <c r="E863" i="7"/>
  <c r="D863" i="7"/>
  <c r="D829" i="7"/>
  <c r="E829" i="7"/>
  <c r="D816" i="7"/>
  <c r="E816" i="7"/>
  <c r="D808" i="7"/>
  <c r="E808" i="7"/>
  <c r="E824" i="7"/>
  <c r="D824" i="7"/>
  <c r="E762" i="7"/>
  <c r="D762" i="7"/>
  <c r="D761" i="7"/>
  <c r="E761" i="7"/>
  <c r="D764" i="7"/>
  <c r="E764" i="7"/>
  <c r="E658" i="7"/>
  <c r="D658" i="7"/>
  <c r="D750" i="7"/>
  <c r="E750" i="7"/>
  <c r="D710" i="7"/>
  <c r="E710" i="7"/>
  <c r="E702" i="7"/>
  <c r="D702" i="7"/>
  <c r="D713" i="7"/>
  <c r="E713" i="7"/>
  <c r="E690" i="7"/>
  <c r="D690" i="7"/>
  <c r="D706" i="7"/>
  <c r="E706" i="7"/>
  <c r="E646" i="7"/>
  <c r="D646" i="7"/>
  <c r="D638" i="7"/>
  <c r="E638" i="7"/>
  <c r="D623" i="7"/>
  <c r="E623" i="7"/>
  <c r="E627" i="7"/>
  <c r="D627" i="7"/>
  <c r="E628" i="7"/>
  <c r="D628" i="7"/>
  <c r="E1491" i="7"/>
  <c r="D1491" i="7"/>
  <c r="D1496" i="7"/>
  <c r="E1496" i="7"/>
  <c r="D1462" i="7"/>
  <c r="E1462" i="7"/>
  <c r="D1478" i="7"/>
  <c r="E1478" i="7"/>
  <c r="E1442" i="7"/>
  <c r="D1442" i="7"/>
  <c r="D1458" i="7"/>
  <c r="E1458" i="7"/>
  <c r="E1295" i="7"/>
  <c r="D1295" i="7"/>
  <c r="E1421" i="7"/>
  <c r="D1421" i="7"/>
  <c r="E1385" i="7"/>
  <c r="D1385" i="7"/>
  <c r="E1349" i="7"/>
  <c r="D1349" i="7"/>
  <c r="D1404" i="7"/>
  <c r="E1404" i="7"/>
  <c r="E1304" i="7"/>
  <c r="D1304" i="7"/>
  <c r="E1316" i="7"/>
  <c r="D1316" i="7"/>
  <c r="D1387" i="7"/>
  <c r="E1387" i="7"/>
  <c r="D1267" i="7"/>
  <c r="E1267" i="7"/>
  <c r="E1338" i="7"/>
  <c r="D1338" i="7"/>
  <c r="D1302" i="7"/>
  <c r="E1302" i="7"/>
  <c r="D1354" i="7"/>
  <c r="E1354" i="7"/>
  <c r="D1318" i="7"/>
  <c r="E1318" i="7"/>
  <c r="E1271" i="7"/>
  <c r="D1271" i="7"/>
  <c r="E1259" i="7"/>
  <c r="D1259" i="7"/>
  <c r="E1223" i="7"/>
  <c r="D1223" i="7"/>
  <c r="D1194" i="7"/>
  <c r="E1194" i="7"/>
  <c r="D1227" i="7"/>
  <c r="E1227" i="7"/>
  <c r="D1188" i="7"/>
  <c r="E1188" i="7"/>
  <c r="D1225" i="7"/>
  <c r="E1225" i="7"/>
  <c r="D1107" i="7"/>
  <c r="E1107" i="7"/>
  <c r="E1196" i="7"/>
  <c r="D1196" i="7"/>
  <c r="E1160" i="7"/>
  <c r="D1160" i="7"/>
  <c r="D1016" i="7"/>
  <c r="E1016" i="7"/>
  <c r="E1117" i="7"/>
  <c r="D1117" i="7"/>
  <c r="D1170" i="7"/>
  <c r="E1170" i="7"/>
  <c r="E1133" i="7"/>
  <c r="D1133" i="7"/>
  <c r="D1068" i="7"/>
  <c r="E1068" i="7"/>
  <c r="D1174" i="7"/>
  <c r="E1174" i="7"/>
  <c r="D1138" i="7"/>
  <c r="E1138" i="7"/>
  <c r="E1057" i="7"/>
  <c r="D1057" i="7"/>
  <c r="E1029" i="7"/>
  <c r="D1029" i="7"/>
  <c r="E1106" i="7"/>
  <c r="D1106" i="7"/>
  <c r="E1070" i="7"/>
  <c r="D1070" i="7"/>
  <c r="E1014" i="7"/>
  <c r="D1014" i="7"/>
  <c r="E970" i="7"/>
  <c r="D970" i="7"/>
  <c r="E946" i="7"/>
  <c r="D946" i="7"/>
  <c r="E1021" i="7"/>
  <c r="D1021" i="7"/>
  <c r="D985" i="7"/>
  <c r="E985" i="7"/>
  <c r="D989" i="7"/>
  <c r="E989" i="7"/>
  <c r="D943" i="7"/>
  <c r="E943" i="7"/>
  <c r="E953" i="7"/>
  <c r="D953" i="7"/>
  <c r="E876" i="7"/>
  <c r="D876" i="7"/>
  <c r="D899" i="7"/>
  <c r="E899" i="7"/>
  <c r="D908" i="7"/>
  <c r="E908" i="7"/>
  <c r="E918" i="7"/>
  <c r="D918" i="7"/>
  <c r="E859" i="7"/>
  <c r="D859" i="7"/>
  <c r="E889" i="7"/>
  <c r="D889" i="7"/>
  <c r="E838" i="7"/>
  <c r="D838" i="7"/>
  <c r="E860" i="7"/>
  <c r="D860" i="7"/>
  <c r="E830" i="7"/>
  <c r="D830" i="7"/>
  <c r="D813" i="7"/>
  <c r="E813" i="7"/>
  <c r="D805" i="7"/>
  <c r="E805" i="7"/>
  <c r="E821" i="7"/>
  <c r="D821" i="7"/>
  <c r="E735" i="7"/>
  <c r="D735" i="7"/>
  <c r="D749" i="7"/>
  <c r="E749" i="7"/>
  <c r="D760" i="7"/>
  <c r="E760" i="7"/>
  <c r="D783" i="7"/>
  <c r="E783" i="7"/>
  <c r="D747" i="7"/>
  <c r="E747" i="7"/>
  <c r="D757" i="7"/>
  <c r="E757" i="7"/>
  <c r="D692" i="7"/>
  <c r="E692" i="7"/>
  <c r="D680" i="7"/>
  <c r="E680" i="7"/>
  <c r="E687" i="7"/>
  <c r="D687" i="7"/>
  <c r="E703" i="7"/>
  <c r="D703" i="7"/>
  <c r="D641" i="7"/>
  <c r="E641" i="7"/>
  <c r="D663" i="7"/>
  <c r="E663" i="7"/>
  <c r="D620" i="7"/>
  <c r="E620" i="7"/>
  <c r="D624" i="7"/>
  <c r="E624" i="7"/>
  <c r="E625" i="7"/>
  <c r="D625" i="7"/>
  <c r="E1488" i="7"/>
  <c r="D1488" i="7"/>
  <c r="D1493" i="7"/>
  <c r="E1493" i="7"/>
  <c r="D1459" i="7"/>
  <c r="E1459" i="7"/>
  <c r="D1475" i="7"/>
  <c r="E1475" i="7"/>
  <c r="D1428" i="7"/>
  <c r="E1428" i="7"/>
  <c r="D1455" i="7"/>
  <c r="E1455" i="7"/>
  <c r="E1364" i="7"/>
  <c r="D1364" i="7"/>
  <c r="E1418" i="7"/>
  <c r="D1418" i="7"/>
  <c r="E1382" i="7"/>
  <c r="D1382" i="7"/>
  <c r="E1340" i="7"/>
  <c r="D1340" i="7"/>
  <c r="D1401" i="7"/>
  <c r="E1401" i="7"/>
  <c r="D1372" i="7"/>
  <c r="E1372" i="7"/>
  <c r="D1420" i="7"/>
  <c r="E1420" i="7"/>
  <c r="D1384" i="7"/>
  <c r="E1384" i="7"/>
  <c r="D1276" i="7"/>
  <c r="E1276" i="7"/>
  <c r="E1335" i="7"/>
  <c r="D1335" i="7"/>
  <c r="D1299" i="7"/>
  <c r="E1299" i="7"/>
  <c r="D1351" i="7"/>
  <c r="E1351" i="7"/>
  <c r="D1315" i="7"/>
  <c r="E1315" i="7"/>
  <c r="D1278" i="7"/>
  <c r="E1278" i="7"/>
  <c r="E1256" i="7"/>
  <c r="D1256" i="7"/>
  <c r="E1220" i="7"/>
  <c r="D1220" i="7"/>
  <c r="D1185" i="7"/>
  <c r="E1185" i="7"/>
  <c r="D1224" i="7"/>
  <c r="E1224" i="7"/>
  <c r="D1258" i="7"/>
  <c r="E1258" i="7"/>
  <c r="D1222" i="7"/>
  <c r="E1222" i="7"/>
  <c r="D1098" i="7"/>
  <c r="E1098" i="7"/>
  <c r="E1193" i="7"/>
  <c r="D1193" i="7"/>
  <c r="E1157" i="7"/>
  <c r="D1157" i="7"/>
  <c r="D969" i="7"/>
  <c r="E969" i="7"/>
  <c r="E1108" i="7"/>
  <c r="D1108" i="7"/>
  <c r="D1167" i="7"/>
  <c r="E1167" i="7"/>
  <c r="D1132" i="7"/>
  <c r="E1132" i="7"/>
  <c r="E1120" i="7"/>
  <c r="D1120" i="7"/>
  <c r="D1171" i="7"/>
  <c r="E1171" i="7"/>
  <c r="D1135" i="7"/>
  <c r="E1135" i="7"/>
  <c r="E1054" i="7"/>
  <c r="D1054" i="7"/>
  <c r="E1020" i="7"/>
  <c r="D1020" i="7"/>
  <c r="E1103" i="7"/>
  <c r="D1103" i="7"/>
  <c r="E1067" i="7"/>
  <c r="D1067" i="7"/>
  <c r="E1005" i="7"/>
  <c r="D1005" i="7"/>
  <c r="E961" i="7"/>
  <c r="D961" i="7"/>
  <c r="E897" i="7"/>
  <c r="D897" i="7"/>
  <c r="E1018" i="7"/>
  <c r="D1018" i="7"/>
  <c r="D981" i="7"/>
  <c r="E981" i="7"/>
  <c r="D986" i="7"/>
  <c r="E986" i="7"/>
  <c r="E853" i="7"/>
  <c r="D853" i="7"/>
  <c r="E950" i="7"/>
  <c r="D950" i="7"/>
  <c r="E937" i="7"/>
  <c r="D937" i="7"/>
  <c r="D858" i="7"/>
  <c r="E858" i="7"/>
  <c r="D871" i="7"/>
  <c r="E871" i="7"/>
  <c r="E915" i="7"/>
  <c r="D915" i="7"/>
  <c r="E850" i="7"/>
  <c r="D850" i="7"/>
  <c r="E886" i="7"/>
  <c r="D886" i="7"/>
  <c r="D828" i="7"/>
  <c r="E828" i="7"/>
  <c r="E857" i="7"/>
  <c r="D857" i="7"/>
  <c r="D786" i="7"/>
  <c r="E786" i="7"/>
  <c r="D810" i="7"/>
  <c r="E810" i="7"/>
  <c r="D802" i="7"/>
  <c r="E802" i="7"/>
  <c r="E818" i="7"/>
  <c r="D818" i="7"/>
  <c r="D701" i="7"/>
  <c r="E701" i="7"/>
  <c r="D765" i="7"/>
  <c r="E765" i="7"/>
  <c r="D740" i="7"/>
  <c r="E740" i="7"/>
  <c r="D780" i="7"/>
  <c r="E780" i="7"/>
  <c r="D744" i="7"/>
  <c r="E744" i="7"/>
  <c r="D754" i="7"/>
  <c r="E754" i="7"/>
  <c r="D695" i="7"/>
  <c r="E695" i="7"/>
  <c r="D647" i="7"/>
  <c r="E647" i="7"/>
  <c r="E684" i="7"/>
  <c r="D684" i="7"/>
  <c r="E700" i="7"/>
  <c r="D700" i="7"/>
  <c r="E664" i="7"/>
  <c r="D664" i="7"/>
  <c r="D660" i="7"/>
  <c r="E660" i="7"/>
  <c r="D617" i="7"/>
  <c r="E617" i="7"/>
  <c r="D621" i="7"/>
  <c r="E621" i="7"/>
  <c r="E622" i="7"/>
  <c r="D622" i="7"/>
  <c r="E1485" i="7"/>
  <c r="D1485" i="7"/>
  <c r="D1490" i="7"/>
  <c r="E1490" i="7"/>
  <c r="D1456" i="7"/>
  <c r="E1456" i="7"/>
  <c r="D1472" i="7"/>
  <c r="E1472" i="7"/>
  <c r="D1443" i="7"/>
  <c r="E1443" i="7"/>
  <c r="D1452" i="7"/>
  <c r="E1452" i="7"/>
  <c r="D1360" i="7"/>
  <c r="E1360" i="7"/>
  <c r="E1415" i="7"/>
  <c r="D1415" i="7"/>
  <c r="E1379" i="7"/>
  <c r="D1379" i="7"/>
  <c r="E1331" i="7"/>
  <c r="D1331" i="7"/>
  <c r="D1398" i="7"/>
  <c r="E1398" i="7"/>
  <c r="E1367" i="7"/>
  <c r="D1367" i="7"/>
  <c r="D1417" i="7"/>
  <c r="E1417" i="7"/>
  <c r="D1381" i="7"/>
  <c r="E1381" i="7"/>
  <c r="D1273" i="7"/>
  <c r="E1273" i="7"/>
  <c r="E1332" i="7"/>
  <c r="D1332" i="7"/>
  <c r="D1296" i="7"/>
  <c r="E1296" i="7"/>
  <c r="D1348" i="7"/>
  <c r="E1348" i="7"/>
  <c r="D1312" i="7"/>
  <c r="E1312" i="7"/>
  <c r="D1264" i="7"/>
  <c r="E1264" i="7"/>
  <c r="E1253" i="7"/>
  <c r="D1253" i="7"/>
  <c r="D1217" i="7"/>
  <c r="E1217" i="7"/>
  <c r="D1257" i="7"/>
  <c r="E1257" i="7"/>
  <c r="D1221" i="7"/>
  <c r="E1221" i="7"/>
  <c r="D1255" i="7"/>
  <c r="E1255" i="7"/>
  <c r="D1219" i="7"/>
  <c r="E1219" i="7"/>
  <c r="D1089" i="7"/>
  <c r="E1089" i="7"/>
  <c r="E1190" i="7"/>
  <c r="D1190" i="7"/>
  <c r="E1154" i="7"/>
  <c r="D1154" i="7"/>
  <c r="D1131" i="7"/>
  <c r="E1131" i="7"/>
  <c r="E1099" i="7"/>
  <c r="D1099" i="7"/>
  <c r="D1164" i="7"/>
  <c r="E1164" i="7"/>
  <c r="E1127" i="7"/>
  <c r="D1127" i="7"/>
  <c r="E1111" i="7"/>
  <c r="D1111" i="7"/>
  <c r="D1168" i="7"/>
  <c r="E1168" i="7"/>
  <c r="D1128" i="7"/>
  <c r="E1128" i="7"/>
  <c r="D1049" i="7"/>
  <c r="E1049" i="7"/>
  <c r="E1011" i="7"/>
  <c r="D1011" i="7"/>
  <c r="E1100" i="7"/>
  <c r="D1100" i="7"/>
  <c r="E1064" i="7"/>
  <c r="D1064" i="7"/>
  <c r="E996" i="7"/>
  <c r="D996" i="7"/>
  <c r="E952" i="7"/>
  <c r="D952" i="7"/>
  <c r="E1051" i="7"/>
  <c r="D1051" i="7"/>
  <c r="E1015" i="7"/>
  <c r="D1015" i="7"/>
  <c r="E979" i="7"/>
  <c r="D979" i="7"/>
  <c r="D983" i="7"/>
  <c r="E983" i="7"/>
  <c r="D875" i="7"/>
  <c r="E875" i="7"/>
  <c r="E947" i="7"/>
  <c r="D947" i="7"/>
  <c r="E934" i="7"/>
  <c r="D934" i="7"/>
  <c r="D890" i="7"/>
  <c r="E890" i="7"/>
  <c r="D867" i="7"/>
  <c r="E867" i="7"/>
  <c r="E912" i="7"/>
  <c r="D912" i="7"/>
  <c r="E841" i="7"/>
  <c r="D841" i="7"/>
  <c r="E883" i="7"/>
  <c r="D883" i="7"/>
  <c r="E868" i="7"/>
  <c r="D868" i="7"/>
  <c r="E854" i="7"/>
  <c r="D854" i="7"/>
  <c r="D831" i="7"/>
  <c r="E831" i="7"/>
  <c r="D807" i="7"/>
  <c r="E807" i="7"/>
  <c r="D799" i="7"/>
  <c r="E799" i="7"/>
  <c r="E815" i="7"/>
  <c r="D815" i="7"/>
  <c r="D778" i="7"/>
  <c r="E778" i="7"/>
  <c r="D753" i="7"/>
  <c r="E753" i="7"/>
  <c r="D724" i="7"/>
  <c r="E724" i="7"/>
  <c r="D777" i="7"/>
  <c r="E777" i="7"/>
  <c r="D741" i="7"/>
  <c r="E741" i="7"/>
  <c r="D751" i="7"/>
  <c r="E751" i="7"/>
  <c r="D681" i="7"/>
  <c r="E681" i="7"/>
  <c r="E711" i="7"/>
  <c r="D711" i="7"/>
  <c r="E679" i="7"/>
  <c r="D679" i="7"/>
  <c r="E697" i="7"/>
  <c r="D697" i="7"/>
  <c r="D677" i="7"/>
  <c r="E677" i="7"/>
  <c r="D657" i="7"/>
  <c r="E657" i="7"/>
  <c r="D614" i="7"/>
  <c r="E614" i="7"/>
  <c r="D618" i="7"/>
  <c r="E618" i="7"/>
  <c r="E619" i="7"/>
  <c r="D619" i="7"/>
  <c r="D1479" i="7"/>
  <c r="E1479" i="7"/>
  <c r="D1487" i="7"/>
  <c r="E1487" i="7"/>
  <c r="D1453" i="7"/>
  <c r="E1453" i="7"/>
  <c r="D1469" i="7"/>
  <c r="E1469" i="7"/>
  <c r="E1439" i="7"/>
  <c r="D1439" i="7"/>
  <c r="D1449" i="7"/>
  <c r="E1449" i="7"/>
  <c r="E1355" i="7"/>
  <c r="D1355" i="7"/>
  <c r="E1412" i="7"/>
  <c r="D1412" i="7"/>
  <c r="E1376" i="7"/>
  <c r="D1376" i="7"/>
  <c r="E1322" i="7"/>
  <c r="D1322" i="7"/>
  <c r="D1395" i="7"/>
  <c r="E1395" i="7"/>
  <c r="E1371" i="7"/>
  <c r="D1371" i="7"/>
  <c r="D1414" i="7"/>
  <c r="E1414" i="7"/>
  <c r="D1378" i="7"/>
  <c r="E1378" i="7"/>
  <c r="D1263" i="7"/>
  <c r="E1263" i="7"/>
  <c r="E1329" i="7"/>
  <c r="D1329" i="7"/>
  <c r="D1293" i="7"/>
  <c r="E1293" i="7"/>
  <c r="D1345" i="7"/>
  <c r="E1345" i="7"/>
  <c r="D1309" i="7"/>
  <c r="E1309" i="7"/>
  <c r="D1288" i="7"/>
  <c r="E1288" i="7"/>
  <c r="E1250" i="7"/>
  <c r="D1250" i="7"/>
  <c r="D1214" i="7"/>
  <c r="E1214" i="7"/>
  <c r="D1254" i="7"/>
  <c r="E1254" i="7"/>
  <c r="D1218" i="7"/>
  <c r="E1218" i="7"/>
  <c r="D1252" i="7"/>
  <c r="E1252" i="7"/>
  <c r="D1216" i="7"/>
  <c r="E1216" i="7"/>
  <c r="D1080" i="7"/>
  <c r="E1080" i="7"/>
  <c r="E1187" i="7"/>
  <c r="D1187" i="7"/>
  <c r="E1151" i="7"/>
  <c r="D1151" i="7"/>
  <c r="D1119" i="7"/>
  <c r="E1119" i="7"/>
  <c r="E1090" i="7"/>
  <c r="D1090" i="7"/>
  <c r="D1161" i="7"/>
  <c r="E1161" i="7"/>
  <c r="D1052" i="7"/>
  <c r="E1052" i="7"/>
  <c r="E1102" i="7"/>
  <c r="D1102" i="7"/>
  <c r="D1165" i="7"/>
  <c r="E1165" i="7"/>
  <c r="D1125" i="7"/>
  <c r="E1125" i="7"/>
  <c r="D1040" i="7"/>
  <c r="E1040" i="7"/>
  <c r="E1002" i="7"/>
  <c r="D1002" i="7"/>
  <c r="E1097" i="7"/>
  <c r="D1097" i="7"/>
  <c r="D960" i="7"/>
  <c r="E960" i="7"/>
  <c r="D992" i="7"/>
  <c r="E992" i="7"/>
  <c r="D929" i="7"/>
  <c r="E929" i="7"/>
  <c r="E1048" i="7"/>
  <c r="D1048" i="7"/>
  <c r="E1012" i="7"/>
  <c r="D1012" i="7"/>
  <c r="E936" i="7"/>
  <c r="D936" i="7"/>
  <c r="D975" i="7"/>
  <c r="E975" i="7"/>
  <c r="E942" i="7"/>
  <c r="D942" i="7"/>
  <c r="E944" i="7"/>
  <c r="D944" i="7"/>
  <c r="E931" i="7"/>
  <c r="D931" i="7"/>
  <c r="D881" i="7"/>
  <c r="E881" i="7"/>
  <c r="D840" i="7"/>
  <c r="E840" i="7"/>
  <c r="E909" i="7"/>
  <c r="D909" i="7"/>
  <c r="E869" i="7"/>
  <c r="D869" i="7"/>
  <c r="E880" i="7"/>
  <c r="D880" i="7"/>
  <c r="D861" i="7"/>
  <c r="E861" i="7"/>
  <c r="E851" i="7"/>
  <c r="D851" i="7"/>
  <c r="D791" i="7"/>
  <c r="E791" i="7"/>
  <c r="D804" i="7"/>
  <c r="E804" i="7"/>
  <c r="D796" i="7"/>
  <c r="E796" i="7"/>
  <c r="E812" i="7"/>
  <c r="D812" i="7"/>
  <c r="D775" i="7"/>
  <c r="E775" i="7"/>
  <c r="D746" i="7"/>
  <c r="E746" i="7"/>
  <c r="D721" i="7"/>
  <c r="E721" i="7"/>
  <c r="D774" i="7"/>
  <c r="E774" i="7"/>
  <c r="D734" i="7"/>
  <c r="E734" i="7"/>
  <c r="D748" i="7"/>
  <c r="E748" i="7"/>
  <c r="E708" i="7"/>
  <c r="D708" i="7"/>
  <c r="D659" i="7"/>
  <c r="E659" i="7"/>
  <c r="D678" i="7"/>
  <c r="E678" i="7"/>
  <c r="E694" i="7"/>
  <c r="D694" i="7"/>
  <c r="D671" i="7"/>
  <c r="E671" i="7"/>
  <c r="D654" i="7"/>
  <c r="E654" i="7"/>
  <c r="D611" i="7"/>
  <c r="E611" i="7"/>
  <c r="D615" i="7"/>
  <c r="E615" i="7"/>
  <c r="E616" i="7"/>
  <c r="D616" i="7"/>
  <c r="D1498" i="7"/>
  <c r="E1498" i="7"/>
  <c r="D1484" i="7"/>
  <c r="E1484" i="7"/>
  <c r="D1450" i="7"/>
  <c r="E1450" i="7"/>
  <c r="D1466" i="7"/>
  <c r="E1466" i="7"/>
  <c r="E1436" i="7"/>
  <c r="D1436" i="7"/>
  <c r="D1446" i="7"/>
  <c r="E1446" i="7"/>
  <c r="E1346" i="7"/>
  <c r="D1346" i="7"/>
  <c r="E1409" i="7"/>
  <c r="D1409" i="7"/>
  <c r="D1373" i="7"/>
  <c r="E1373" i="7"/>
  <c r="E1313" i="7"/>
  <c r="D1313" i="7"/>
  <c r="D1392" i="7"/>
  <c r="E1392" i="7"/>
  <c r="E1368" i="7"/>
  <c r="D1368" i="7"/>
  <c r="D1411" i="7"/>
  <c r="E1411" i="7"/>
  <c r="D1375" i="7"/>
  <c r="E1375" i="7"/>
  <c r="E1362" i="7"/>
  <c r="D1362" i="7"/>
  <c r="E1326" i="7"/>
  <c r="D1326" i="7"/>
  <c r="D1290" i="7"/>
  <c r="E1290" i="7"/>
  <c r="D1342" i="7"/>
  <c r="E1342" i="7"/>
  <c r="D1306" i="7"/>
  <c r="E1306" i="7"/>
  <c r="D1287" i="7"/>
  <c r="E1287" i="7"/>
  <c r="E1247" i="7"/>
  <c r="D1247" i="7"/>
  <c r="D1211" i="7"/>
  <c r="E1211" i="7"/>
  <c r="D1251" i="7"/>
  <c r="E1251" i="7"/>
  <c r="D1215" i="7"/>
  <c r="E1215" i="7"/>
  <c r="D1249" i="7"/>
  <c r="E1249" i="7"/>
  <c r="D1213" i="7"/>
  <c r="E1213" i="7"/>
  <c r="D1071" i="7"/>
  <c r="E1071" i="7"/>
  <c r="E1184" i="7"/>
  <c r="D1184" i="7"/>
  <c r="E1148" i="7"/>
  <c r="D1148" i="7"/>
  <c r="D1110" i="7"/>
  <c r="E1110" i="7"/>
  <c r="E1081" i="7"/>
  <c r="D1081" i="7"/>
  <c r="D1158" i="7"/>
  <c r="E1158" i="7"/>
  <c r="D1034" i="7"/>
  <c r="E1034" i="7"/>
  <c r="E1093" i="7"/>
  <c r="D1093" i="7"/>
  <c r="D1162" i="7"/>
  <c r="E1162" i="7"/>
  <c r="D1055" i="7"/>
  <c r="E1055" i="7"/>
  <c r="D1031" i="7"/>
  <c r="E1031" i="7"/>
  <c r="E993" i="7"/>
  <c r="D993" i="7"/>
  <c r="E1094" i="7"/>
  <c r="D1094" i="7"/>
  <c r="D1059" i="7"/>
  <c r="E1059" i="7"/>
  <c r="E1056" i="7"/>
  <c r="D1056" i="7"/>
  <c r="D978" i="7"/>
  <c r="E978" i="7"/>
  <c r="E1045" i="7"/>
  <c r="D1045" i="7"/>
  <c r="E1009" i="7"/>
  <c r="D1009" i="7"/>
  <c r="E980" i="7"/>
  <c r="D980" i="7"/>
  <c r="D941" i="7"/>
  <c r="E941" i="7"/>
  <c r="E977" i="7"/>
  <c r="D977" i="7"/>
  <c r="E879" i="7"/>
  <c r="D879" i="7"/>
  <c r="E928" i="7"/>
  <c r="D928" i="7"/>
  <c r="E900" i="7"/>
  <c r="D900" i="7"/>
  <c r="E906" i="7"/>
  <c r="D906" i="7"/>
  <c r="D905" i="7"/>
  <c r="E905" i="7"/>
  <c r="D820" i="7"/>
  <c r="E820" i="7"/>
  <c r="E877" i="7"/>
  <c r="D877" i="7"/>
  <c r="D852" i="7"/>
  <c r="E852" i="7"/>
  <c r="E848" i="7"/>
  <c r="D848" i="7"/>
  <c r="D823" i="7"/>
  <c r="E823" i="7"/>
  <c r="D801" i="7"/>
  <c r="E801" i="7"/>
  <c r="D785" i="7"/>
  <c r="E785" i="7"/>
  <c r="E809" i="7"/>
  <c r="D809" i="7"/>
  <c r="D772" i="7"/>
  <c r="E772" i="7"/>
  <c r="D730" i="7"/>
  <c r="E730" i="7"/>
  <c r="E714" i="7"/>
  <c r="D714" i="7"/>
  <c r="D771" i="7"/>
  <c r="E771" i="7"/>
  <c r="D727" i="7"/>
  <c r="E727" i="7"/>
  <c r="D745" i="7"/>
  <c r="E745" i="7"/>
  <c r="D686" i="7"/>
  <c r="E686" i="7"/>
  <c r="E652" i="7"/>
  <c r="D652" i="7"/>
  <c r="D672" i="7"/>
  <c r="E672" i="7"/>
  <c r="E691" i="7"/>
  <c r="D691" i="7"/>
  <c r="D665" i="7"/>
  <c r="E665" i="7"/>
  <c r="D644" i="7"/>
  <c r="E644" i="7"/>
  <c r="D608" i="7"/>
  <c r="E608" i="7"/>
  <c r="D612" i="7"/>
  <c r="E612" i="7"/>
  <c r="E613" i="7"/>
  <c r="D613" i="7"/>
  <c r="D1495" i="7"/>
  <c r="E1495" i="7"/>
  <c r="D1482" i="7"/>
  <c r="E1482" i="7"/>
  <c r="D1447" i="7"/>
  <c r="E1447" i="7"/>
  <c r="D1463" i="7"/>
  <c r="E1463" i="7"/>
  <c r="D1426" i="7"/>
  <c r="E1426" i="7"/>
  <c r="D1444" i="7"/>
  <c r="E1444" i="7"/>
  <c r="E1337" i="7"/>
  <c r="D1337" i="7"/>
  <c r="E1406" i="7"/>
  <c r="D1406" i="7"/>
  <c r="E1298" i="7"/>
  <c r="D1298" i="7"/>
  <c r="D1284" i="7"/>
  <c r="E1284" i="7"/>
  <c r="D1389" i="7"/>
  <c r="E1389" i="7"/>
  <c r="D1282" i="7"/>
  <c r="E1282" i="7"/>
  <c r="D1408" i="7"/>
  <c r="E1408" i="7"/>
  <c r="E1292" i="7"/>
  <c r="D1292" i="7"/>
  <c r="E1359" i="7"/>
  <c r="D1359" i="7"/>
  <c r="E1323" i="7"/>
  <c r="D1323" i="7"/>
  <c r="E1283" i="7"/>
  <c r="D1283" i="7"/>
  <c r="D1339" i="7"/>
  <c r="E1339" i="7"/>
  <c r="D1303" i="7"/>
  <c r="E1303" i="7"/>
  <c r="E1286" i="7"/>
  <c r="D1286" i="7"/>
  <c r="E1244" i="7"/>
  <c r="D1244" i="7"/>
  <c r="D1208" i="7"/>
  <c r="E1208" i="7"/>
  <c r="D1248" i="7"/>
  <c r="E1248" i="7"/>
  <c r="D1212" i="7"/>
  <c r="E1212" i="7"/>
  <c r="D1246" i="7"/>
  <c r="E1246" i="7"/>
  <c r="D1210" i="7"/>
  <c r="E1210" i="7"/>
  <c r="E1114" i="7"/>
  <c r="D1114" i="7"/>
  <c r="E1181" i="7"/>
  <c r="D1181" i="7"/>
  <c r="E1145" i="7"/>
  <c r="D1145" i="7"/>
  <c r="D1101" i="7"/>
  <c r="E1101" i="7"/>
  <c r="E1072" i="7"/>
  <c r="D1072" i="7"/>
  <c r="D1155" i="7"/>
  <c r="E1155" i="7"/>
  <c r="E990" i="7"/>
  <c r="D990" i="7"/>
  <c r="E1084" i="7"/>
  <c r="D1084" i="7"/>
  <c r="D1159" i="7"/>
  <c r="E1159" i="7"/>
  <c r="D998" i="7"/>
  <c r="E998" i="7"/>
  <c r="D1022" i="7"/>
  <c r="E1022" i="7"/>
  <c r="E984" i="7"/>
  <c r="D984" i="7"/>
  <c r="E1091" i="7"/>
  <c r="D1091" i="7"/>
  <c r="E987" i="7"/>
  <c r="D987" i="7"/>
  <c r="E1053" i="7"/>
  <c r="D1053" i="7"/>
  <c r="E973" i="7"/>
  <c r="D973" i="7"/>
  <c r="E1042" i="7"/>
  <c r="D1042" i="7"/>
  <c r="E1006" i="7"/>
  <c r="D1006" i="7"/>
  <c r="E939" i="7"/>
  <c r="D939" i="7"/>
  <c r="D938" i="7"/>
  <c r="E938" i="7"/>
  <c r="E974" i="7"/>
  <c r="D974" i="7"/>
  <c r="D940" i="7"/>
  <c r="E940" i="7"/>
  <c r="E925" i="7"/>
  <c r="D925" i="7"/>
  <c r="E862" i="7"/>
  <c r="D862" i="7"/>
  <c r="E891" i="7"/>
  <c r="D891" i="7"/>
  <c r="E904" i="7"/>
  <c r="D904" i="7"/>
  <c r="D864" i="7"/>
  <c r="E864" i="7"/>
  <c r="E874" i="7"/>
  <c r="D874" i="7"/>
  <c r="D843" i="7"/>
  <c r="E843" i="7"/>
  <c r="E845" i="7"/>
  <c r="D845" i="7"/>
  <c r="E790" i="7"/>
  <c r="D790" i="7"/>
  <c r="D798" i="7"/>
  <c r="E798" i="7"/>
  <c r="D766" i="7"/>
  <c r="E766" i="7"/>
  <c r="E806" i="7"/>
  <c r="D806" i="7"/>
  <c r="D769" i="7"/>
  <c r="E769" i="7"/>
  <c r="E645" i="7"/>
  <c r="D645" i="7"/>
  <c r="D698" i="7"/>
  <c r="E698" i="7"/>
  <c r="D768" i="7"/>
  <c r="E768" i="7"/>
  <c r="D715" i="7"/>
  <c r="E715" i="7"/>
  <c r="D742" i="7"/>
  <c r="E742" i="7"/>
  <c r="D653" i="7"/>
  <c r="E653" i="7"/>
  <c r="E682" i="7"/>
  <c r="D682" i="7"/>
  <c r="D666" i="7"/>
  <c r="E666" i="7"/>
  <c r="E688" i="7"/>
  <c r="D688" i="7"/>
  <c r="E655" i="7"/>
  <c r="D655" i="7"/>
  <c r="E643" i="7"/>
  <c r="D643" i="7"/>
  <c r="D605" i="7"/>
  <c r="E605" i="7"/>
  <c r="D609" i="7"/>
  <c r="E609" i="7"/>
  <c r="E610" i="7"/>
  <c r="D610" i="7"/>
  <c r="D1492" i="7"/>
  <c r="E1492" i="7"/>
  <c r="D1481" i="7"/>
  <c r="E1481" i="7"/>
  <c r="D1441" i="7"/>
  <c r="E1441" i="7"/>
  <c r="D1460" i="7"/>
  <c r="E1460" i="7"/>
  <c r="D1476" i="7"/>
  <c r="E1476" i="7"/>
  <c r="E1433" i="7"/>
  <c r="D1433" i="7"/>
  <c r="E1328" i="7"/>
  <c r="D1328" i="7"/>
  <c r="E1403" i="7"/>
  <c r="D1403" i="7"/>
  <c r="E1365" i="7"/>
  <c r="D1365" i="7"/>
  <c r="D1422" i="7"/>
  <c r="E1422" i="7"/>
  <c r="D1386" i="7"/>
  <c r="E1386" i="7"/>
  <c r="E1370" i="7"/>
  <c r="D1370" i="7"/>
  <c r="D1405" i="7"/>
  <c r="E1405" i="7"/>
  <c r="D1363" i="7"/>
  <c r="E1363" i="7"/>
  <c r="E1356" i="7"/>
  <c r="D1356" i="7"/>
  <c r="E1320" i="7"/>
  <c r="D1320" i="7"/>
  <c r="D1270" i="7"/>
  <c r="E1270" i="7"/>
  <c r="D1336" i="7"/>
  <c r="E1336" i="7"/>
  <c r="D1300" i="7"/>
  <c r="E1300" i="7"/>
  <c r="D1275" i="7"/>
  <c r="E1275" i="7"/>
  <c r="E1241" i="7"/>
  <c r="D1241" i="7"/>
  <c r="D1205" i="7"/>
  <c r="E1205" i="7"/>
  <c r="D1245" i="7"/>
  <c r="E1245" i="7"/>
  <c r="D1209" i="7"/>
  <c r="E1209" i="7"/>
  <c r="D1243" i="7"/>
  <c r="E1243" i="7"/>
  <c r="D1207" i="7"/>
  <c r="E1207" i="7"/>
  <c r="E1105" i="7"/>
  <c r="D1105" i="7"/>
  <c r="E1178" i="7"/>
  <c r="D1178" i="7"/>
  <c r="E1142" i="7"/>
  <c r="D1142" i="7"/>
  <c r="D1092" i="7"/>
  <c r="E1092" i="7"/>
  <c r="E1063" i="7"/>
  <c r="D1063" i="7"/>
  <c r="D1152" i="7"/>
  <c r="E1152" i="7"/>
  <c r="D1122" i="7"/>
  <c r="E1122" i="7"/>
  <c r="E1075" i="7"/>
  <c r="D1075" i="7"/>
  <c r="D1156" i="7"/>
  <c r="E1156" i="7"/>
  <c r="E1044" i="7"/>
  <c r="D1044" i="7"/>
  <c r="D1013" i="7"/>
  <c r="E1013" i="7"/>
  <c r="E1124" i="7"/>
  <c r="D1124" i="7"/>
  <c r="E1088" i="7"/>
  <c r="D1088" i="7"/>
  <c r="D1062" i="7"/>
  <c r="E1062" i="7"/>
  <c r="D1046" i="7"/>
  <c r="E1046" i="7"/>
  <c r="D966" i="7"/>
  <c r="E966" i="7"/>
  <c r="E1039" i="7"/>
  <c r="D1039" i="7"/>
  <c r="E1003" i="7"/>
  <c r="D1003" i="7"/>
  <c r="E844" i="7"/>
  <c r="D844" i="7"/>
  <c r="E976" i="7"/>
  <c r="D976" i="7"/>
  <c r="E971" i="7"/>
  <c r="D971" i="7"/>
  <c r="D932" i="7"/>
  <c r="E932" i="7"/>
  <c r="E922" i="7"/>
  <c r="D922" i="7"/>
  <c r="D926" i="7"/>
  <c r="E926" i="7"/>
  <c r="E882" i="7"/>
  <c r="D882" i="7"/>
  <c r="E903" i="7"/>
  <c r="D903" i="7"/>
  <c r="D855" i="7"/>
  <c r="E855" i="7"/>
  <c r="E872" i="7"/>
  <c r="D872" i="7"/>
  <c r="D832" i="7"/>
  <c r="E832" i="7"/>
  <c r="E842" i="7"/>
  <c r="D842" i="7"/>
  <c r="D784" i="7"/>
  <c r="E784" i="7"/>
  <c r="D787" i="7"/>
  <c r="E787" i="7"/>
  <c r="D792" i="7"/>
  <c r="E792" i="7"/>
  <c r="E803" i="7"/>
  <c r="D803" i="7"/>
  <c r="D756" i="7"/>
  <c r="E756" i="7"/>
  <c r="D743" i="7"/>
  <c r="E743" i="7"/>
  <c r="D689" i="7"/>
  <c r="E689" i="7"/>
  <c r="D759" i="7"/>
  <c r="E759" i="7"/>
  <c r="D733" i="7"/>
  <c r="E733" i="7"/>
  <c r="D739" i="7"/>
  <c r="E739" i="7"/>
  <c r="D707" i="7"/>
  <c r="E707" i="7"/>
  <c r="E676" i="7"/>
  <c r="D676" i="7"/>
  <c r="D662" i="7"/>
  <c r="E662" i="7"/>
  <c r="E685" i="7"/>
  <c r="D685" i="7"/>
  <c r="E640" i="7"/>
  <c r="D640" i="7"/>
  <c r="E642" i="7"/>
  <c r="D642" i="7"/>
  <c r="D602" i="7"/>
  <c r="E602" i="7"/>
  <c r="D606" i="7"/>
  <c r="E606" i="7"/>
  <c r="E607" i="7"/>
  <c r="D607" i="7"/>
  <c r="D1489" i="7"/>
  <c r="E1489" i="7"/>
  <c r="D1477" i="7"/>
  <c r="E1477" i="7"/>
  <c r="D1425" i="7"/>
  <c r="E1425" i="7"/>
  <c r="D1457" i="7"/>
  <c r="E1457" i="7"/>
  <c r="D1473" i="7"/>
  <c r="E1473" i="7"/>
  <c r="D1440" i="7"/>
  <c r="E1440" i="7"/>
  <c r="E1319" i="7"/>
  <c r="D1319" i="7"/>
  <c r="E1400" i="7"/>
  <c r="D1400" i="7"/>
  <c r="E1277" i="7"/>
  <c r="D1277" i="7"/>
  <c r="D1419" i="7"/>
  <c r="E1419" i="7"/>
  <c r="D1383" i="7"/>
  <c r="E1383" i="7"/>
  <c r="D1369" i="7"/>
  <c r="E1369" i="7"/>
  <c r="D1402" i="7"/>
  <c r="E1402" i="7"/>
  <c r="E1289" i="7"/>
  <c r="D1289" i="7"/>
  <c r="E1353" i="7"/>
  <c r="D1353" i="7"/>
  <c r="E1317" i="7"/>
  <c r="D1317" i="7"/>
  <c r="E1280" i="7"/>
  <c r="D1280" i="7"/>
  <c r="D1333" i="7"/>
  <c r="E1333" i="7"/>
  <c r="D1297" i="7"/>
  <c r="E1297" i="7"/>
  <c r="D1198" i="7"/>
  <c r="E1198" i="7"/>
  <c r="E1238" i="7"/>
  <c r="D1238" i="7"/>
  <c r="E1202" i="7"/>
  <c r="D1202" i="7"/>
  <c r="D1242" i="7"/>
  <c r="E1242" i="7"/>
  <c r="D1206" i="7"/>
  <c r="E1206" i="7"/>
  <c r="D1240" i="7"/>
  <c r="E1240" i="7"/>
  <c r="D1201" i="7"/>
  <c r="E1201" i="7"/>
  <c r="E1096" i="7"/>
  <c r="D1096" i="7"/>
  <c r="E1175" i="7"/>
  <c r="D1175" i="7"/>
  <c r="E1139" i="7"/>
  <c r="D1139" i="7"/>
  <c r="D1083" i="7"/>
  <c r="E1083" i="7"/>
  <c r="D1025" i="7"/>
  <c r="E1025" i="7"/>
  <c r="D1149" i="7"/>
  <c r="E1149" i="7"/>
  <c r="D1113" i="7"/>
  <c r="E1113" i="7"/>
  <c r="E1066" i="7"/>
  <c r="D1066" i="7"/>
  <c r="D1153" i="7"/>
  <c r="E1153" i="7"/>
  <c r="E1035" i="7"/>
  <c r="D1035" i="7"/>
  <c r="D1004" i="7"/>
  <c r="E1004" i="7"/>
  <c r="E1121" i="7"/>
  <c r="D1121" i="7"/>
  <c r="E1085" i="7"/>
  <c r="D1085" i="7"/>
  <c r="E1060" i="7"/>
  <c r="D1060" i="7"/>
  <c r="D1037" i="7"/>
  <c r="E1037" i="7"/>
  <c r="D957" i="7"/>
  <c r="E957" i="7"/>
  <c r="E1036" i="7"/>
  <c r="D1036" i="7"/>
  <c r="E1000" i="7"/>
  <c r="D1000" i="7"/>
  <c r="E967" i="7"/>
  <c r="D967" i="7"/>
  <c r="D972" i="7"/>
  <c r="E972" i="7"/>
  <c r="E968" i="7"/>
  <c r="D968" i="7"/>
  <c r="D884" i="7"/>
  <c r="E884" i="7"/>
  <c r="E919" i="7"/>
  <c r="D919" i="7"/>
  <c r="D923" i="7"/>
  <c r="E923" i="7"/>
  <c r="E873" i="7"/>
  <c r="D873" i="7"/>
  <c r="D902" i="7"/>
  <c r="E902" i="7"/>
  <c r="D846" i="7"/>
  <c r="E846" i="7"/>
  <c r="D781" i="7"/>
  <c r="E781" i="7"/>
  <c r="E833" i="7"/>
  <c r="D833" i="7"/>
  <c r="E839" i="7"/>
  <c r="D839" i="7"/>
  <c r="D779" i="7"/>
  <c r="E779" i="7"/>
  <c r="D788" i="7"/>
  <c r="E788" i="7"/>
  <c r="D795" i="7"/>
  <c r="E795" i="7"/>
  <c r="E800" i="7"/>
  <c r="D800" i="7"/>
  <c r="D755" i="7"/>
  <c r="E755" i="7"/>
  <c r="D718" i="7"/>
  <c r="E718" i="7"/>
  <c r="E738" i="7"/>
  <c r="D738" i="7"/>
  <c r="D758" i="7"/>
  <c r="E758" i="7"/>
  <c r="D712" i="7"/>
  <c r="E712" i="7"/>
  <c r="D731" i="7"/>
  <c r="E731" i="7"/>
  <c r="E705" i="7"/>
  <c r="D705" i="7"/>
  <c r="E661" i="7"/>
  <c r="D661" i="7"/>
  <c r="E683" i="7"/>
  <c r="D683" i="7"/>
  <c r="D674" i="7"/>
  <c r="E674" i="7"/>
  <c r="E651" i="7"/>
  <c r="D651" i="7"/>
  <c r="D635" i="7"/>
  <c r="E635" i="7"/>
  <c r="E639" i="7"/>
  <c r="D639" i="7"/>
  <c r="D603" i="7"/>
  <c r="E603" i="7"/>
  <c r="E604" i="7"/>
  <c r="D604" i="7"/>
  <c r="D1486" i="7"/>
  <c r="E1486" i="7"/>
  <c r="D1474" i="7"/>
  <c r="E1474" i="7"/>
  <c r="D1438" i="7"/>
  <c r="E1438" i="7"/>
  <c r="D1454" i="7"/>
  <c r="E1454" i="7"/>
  <c r="D1470" i="7"/>
  <c r="E1470" i="7"/>
  <c r="D1431" i="7"/>
  <c r="E1431" i="7"/>
  <c r="E1310" i="7"/>
  <c r="D1310" i="7"/>
  <c r="E1397" i="7"/>
  <c r="D1397" i="7"/>
  <c r="E1301" i="7"/>
  <c r="D1301" i="7"/>
  <c r="D1416" i="7"/>
  <c r="E1416" i="7"/>
  <c r="D1380" i="7"/>
  <c r="E1380" i="7"/>
  <c r="E1352" i="7"/>
  <c r="D1352" i="7"/>
  <c r="D1399" i="7"/>
  <c r="E1399" i="7"/>
  <c r="D1272" i="7"/>
  <c r="E1272" i="7"/>
  <c r="E1350" i="7"/>
  <c r="D1350" i="7"/>
  <c r="E1314" i="7"/>
  <c r="D1314" i="7"/>
  <c r="D1261" i="7"/>
  <c r="E1261" i="7"/>
  <c r="D1330" i="7"/>
  <c r="E1330" i="7"/>
  <c r="D1294" i="7"/>
  <c r="E1294" i="7"/>
  <c r="D1191" i="7"/>
  <c r="E1191" i="7"/>
  <c r="E1235" i="7"/>
  <c r="D1235" i="7"/>
  <c r="D1189" i="7"/>
  <c r="E1189" i="7"/>
  <c r="D1239" i="7"/>
  <c r="E1239" i="7"/>
  <c r="D1200" i="7"/>
  <c r="E1200" i="7"/>
  <c r="D1237" i="7"/>
  <c r="E1237" i="7"/>
  <c r="D1195" i="7"/>
  <c r="E1195" i="7"/>
  <c r="E1087" i="7"/>
  <c r="D1087" i="7"/>
  <c r="E1172" i="7"/>
  <c r="D1172" i="7"/>
  <c r="E1136" i="7"/>
  <c r="D1136" i="7"/>
  <c r="D1074" i="7"/>
  <c r="E1074" i="7"/>
  <c r="D1182" i="7"/>
  <c r="E1182" i="7"/>
  <c r="D1146" i="7"/>
  <c r="E1146" i="7"/>
  <c r="D1104" i="7"/>
  <c r="E1104" i="7"/>
  <c r="D1043" i="7"/>
  <c r="E1043" i="7"/>
  <c r="D1150" i="7"/>
  <c r="E1150" i="7"/>
  <c r="E1026" i="7"/>
  <c r="D1026" i="7"/>
  <c r="D995" i="7"/>
  <c r="E995" i="7"/>
  <c r="E1118" i="7"/>
  <c r="D1118" i="7"/>
  <c r="E1082" i="7"/>
  <c r="D1082" i="7"/>
  <c r="E1050" i="7"/>
  <c r="D1050" i="7"/>
  <c r="D1028" i="7"/>
  <c r="E1028" i="7"/>
  <c r="D948" i="7"/>
  <c r="E948" i="7"/>
  <c r="E1033" i="7"/>
  <c r="D1033" i="7"/>
  <c r="E997" i="7"/>
  <c r="D997" i="7"/>
  <c r="E958" i="7"/>
  <c r="D958" i="7"/>
  <c r="D963" i="7"/>
  <c r="E963" i="7"/>
  <c r="E965" i="7"/>
  <c r="D965" i="7"/>
  <c r="E933" i="7"/>
  <c r="D933" i="7"/>
  <c r="E916" i="7"/>
  <c r="D916" i="7"/>
  <c r="D920" i="7"/>
  <c r="E920" i="7"/>
  <c r="E930" i="7"/>
  <c r="D930" i="7"/>
  <c r="D849" i="7"/>
  <c r="E849" i="7"/>
  <c r="E901" i="7"/>
  <c r="D901" i="7"/>
  <c r="D870" i="7"/>
  <c r="E870" i="7"/>
  <c r="D794" i="7"/>
  <c r="E794" i="7"/>
  <c r="E837" i="7"/>
  <c r="D837" i="7"/>
  <c r="D825" i="7"/>
  <c r="E825" i="7"/>
  <c r="D817" i="7"/>
  <c r="E817" i="7"/>
  <c r="D793" i="7"/>
  <c r="E793" i="7"/>
  <c r="E797" i="7"/>
  <c r="D797" i="7"/>
  <c r="D752" i="7"/>
  <c r="E752" i="7"/>
  <c r="D773" i="7"/>
  <c r="E773" i="7"/>
  <c r="D763" i="7"/>
  <c r="E763" i="7"/>
  <c r="E726" i="7"/>
  <c r="D726" i="7"/>
  <c r="E670" i="7"/>
  <c r="D670" i="7"/>
  <c r="E729" i="7"/>
  <c r="D729" i="7"/>
  <c r="D722" i="7"/>
  <c r="E722" i="7"/>
  <c r="E699" i="7"/>
  <c r="D699" i="7"/>
  <c r="E673" i="7"/>
  <c r="D673" i="7"/>
  <c r="D668" i="7"/>
  <c r="E668" i="7"/>
  <c r="D650" i="7"/>
  <c r="E650" i="7"/>
  <c r="D632" i="7"/>
  <c r="E632" i="7"/>
  <c r="E636" i="7"/>
  <c r="D636" i="7"/>
  <c r="E637" i="7"/>
  <c r="D637" i="7"/>
  <c r="E601" i="7"/>
  <c r="D601" i="7"/>
  <c r="D598" i="7"/>
  <c r="E598" i="7"/>
  <c r="D584" i="7"/>
  <c r="E584" i="7"/>
  <c r="D588" i="7"/>
  <c r="E588" i="7"/>
  <c r="D491" i="7"/>
  <c r="E491" i="7"/>
  <c r="D475" i="7"/>
  <c r="E475" i="7"/>
  <c r="E538" i="7"/>
  <c r="D538" i="7"/>
  <c r="D470" i="7"/>
  <c r="E470" i="7"/>
  <c r="D557" i="7"/>
  <c r="E557" i="7"/>
  <c r="E521" i="7"/>
  <c r="D521" i="7"/>
  <c r="D500" i="7"/>
  <c r="E500" i="7"/>
  <c r="E540" i="7"/>
  <c r="D540" i="7"/>
  <c r="E504" i="7"/>
  <c r="D504" i="7"/>
  <c r="D468" i="7"/>
  <c r="E468" i="7"/>
  <c r="D432" i="7"/>
  <c r="E432" i="7"/>
  <c r="D445" i="7"/>
  <c r="E445" i="7"/>
  <c r="E412" i="7"/>
  <c r="D412" i="7"/>
  <c r="D410" i="7"/>
  <c r="E410" i="7"/>
  <c r="E405" i="7"/>
  <c r="D405" i="7"/>
  <c r="E372" i="7"/>
  <c r="D372" i="7"/>
  <c r="E364" i="7"/>
  <c r="D364" i="7"/>
  <c r="D317" i="7"/>
  <c r="E317" i="7"/>
  <c r="E327" i="7"/>
  <c r="D327" i="7"/>
  <c r="D352" i="7"/>
  <c r="E352" i="7"/>
  <c r="E356" i="7"/>
  <c r="D356" i="7"/>
  <c r="E324" i="7"/>
  <c r="D324" i="7"/>
  <c r="E303" i="7"/>
  <c r="D303" i="7"/>
  <c r="D307" i="7"/>
  <c r="E307" i="7"/>
  <c r="D281" i="7"/>
  <c r="E281" i="7"/>
  <c r="E178" i="7"/>
  <c r="D178" i="7"/>
  <c r="D251" i="7"/>
  <c r="E251" i="7"/>
  <c r="D243" i="7"/>
  <c r="E243" i="7"/>
  <c r="D259" i="7"/>
  <c r="E259" i="7"/>
  <c r="E224" i="7"/>
  <c r="D224" i="7"/>
  <c r="E212" i="7"/>
  <c r="D212" i="7"/>
  <c r="D200" i="7"/>
  <c r="E200" i="7"/>
  <c r="D198" i="7"/>
  <c r="E198" i="7"/>
  <c r="D583" i="7"/>
  <c r="E583" i="7"/>
  <c r="D581" i="7"/>
  <c r="E581" i="7"/>
  <c r="D585" i="7"/>
  <c r="E585" i="7"/>
  <c r="E426" i="7"/>
  <c r="D426" i="7"/>
  <c r="D464" i="7"/>
  <c r="E464" i="7"/>
  <c r="E535" i="7"/>
  <c r="D535" i="7"/>
  <c r="D434" i="7"/>
  <c r="E434" i="7"/>
  <c r="D554" i="7"/>
  <c r="E554" i="7"/>
  <c r="D518" i="7"/>
  <c r="E518" i="7"/>
  <c r="D499" i="7"/>
  <c r="E499" i="7"/>
  <c r="E537" i="7"/>
  <c r="D537" i="7"/>
  <c r="D446" i="7"/>
  <c r="E446" i="7"/>
  <c r="D465" i="7"/>
  <c r="E465" i="7"/>
  <c r="D429" i="7"/>
  <c r="E429" i="7"/>
  <c r="D442" i="7"/>
  <c r="E442" i="7"/>
  <c r="E409" i="7"/>
  <c r="D409" i="7"/>
  <c r="D407" i="7"/>
  <c r="E407" i="7"/>
  <c r="E402" i="7"/>
  <c r="D402" i="7"/>
  <c r="E369" i="7"/>
  <c r="D369" i="7"/>
  <c r="E360" i="7"/>
  <c r="D360" i="7"/>
  <c r="D204" i="7"/>
  <c r="E204" i="7"/>
  <c r="D322" i="7"/>
  <c r="E322" i="7"/>
  <c r="D349" i="7"/>
  <c r="E349" i="7"/>
  <c r="E353" i="7"/>
  <c r="D353" i="7"/>
  <c r="D323" i="7"/>
  <c r="E323" i="7"/>
  <c r="E300" i="7"/>
  <c r="D300" i="7"/>
  <c r="D304" i="7"/>
  <c r="E304" i="7"/>
  <c r="E278" i="7"/>
  <c r="D278" i="7"/>
  <c r="D220" i="7"/>
  <c r="E220" i="7"/>
  <c r="D223" i="7"/>
  <c r="E223" i="7"/>
  <c r="D237" i="7"/>
  <c r="E237" i="7"/>
  <c r="D256" i="7"/>
  <c r="E256" i="7"/>
  <c r="E221" i="7"/>
  <c r="D221" i="7"/>
  <c r="E199" i="7"/>
  <c r="D199" i="7"/>
  <c r="D197" i="7"/>
  <c r="E197" i="7"/>
  <c r="D195" i="7"/>
  <c r="E195" i="7"/>
  <c r="D580" i="7"/>
  <c r="E580" i="7"/>
  <c r="D572" i="7"/>
  <c r="E572" i="7"/>
  <c r="D582" i="7"/>
  <c r="E582" i="7"/>
  <c r="E558" i="7"/>
  <c r="D558" i="7"/>
  <c r="D422" i="7"/>
  <c r="E422" i="7"/>
  <c r="E532" i="7"/>
  <c r="D532" i="7"/>
  <c r="D489" i="7"/>
  <c r="E489" i="7"/>
  <c r="D551" i="7"/>
  <c r="E551" i="7"/>
  <c r="D515" i="7"/>
  <c r="E515" i="7"/>
  <c r="D484" i="7"/>
  <c r="E484" i="7"/>
  <c r="E534" i="7"/>
  <c r="D534" i="7"/>
  <c r="E427" i="7"/>
  <c r="D427" i="7"/>
  <c r="D462" i="7"/>
  <c r="E462" i="7"/>
  <c r="E421" i="7"/>
  <c r="D421" i="7"/>
  <c r="D439" i="7"/>
  <c r="E439" i="7"/>
  <c r="E406" i="7"/>
  <c r="D406" i="7"/>
  <c r="D404" i="7"/>
  <c r="E404" i="7"/>
  <c r="E399" i="7"/>
  <c r="D399" i="7"/>
  <c r="E366" i="7"/>
  <c r="D366" i="7"/>
  <c r="E389" i="7"/>
  <c r="D389" i="7"/>
  <c r="E357" i="7"/>
  <c r="D357" i="7"/>
  <c r="D320" i="7"/>
  <c r="E320" i="7"/>
  <c r="D346" i="7"/>
  <c r="E346" i="7"/>
  <c r="E350" i="7"/>
  <c r="D350" i="7"/>
  <c r="D263" i="7"/>
  <c r="E263" i="7"/>
  <c r="E296" i="7"/>
  <c r="D296" i="7"/>
  <c r="D301" i="7"/>
  <c r="E301" i="7"/>
  <c r="D275" i="7"/>
  <c r="E275" i="7"/>
  <c r="D294" i="7"/>
  <c r="E294" i="7"/>
  <c r="D242" i="7"/>
  <c r="E242" i="7"/>
  <c r="E236" i="7"/>
  <c r="D236" i="7"/>
  <c r="D253" i="7"/>
  <c r="E253" i="7"/>
  <c r="E218" i="7"/>
  <c r="D218" i="7"/>
  <c r="E196" i="7"/>
  <c r="D196" i="7"/>
  <c r="D194" i="7"/>
  <c r="E194" i="7"/>
  <c r="D192" i="7"/>
  <c r="E192" i="7"/>
  <c r="D578" i="7"/>
  <c r="E578" i="7"/>
  <c r="D589" i="7"/>
  <c r="E589" i="7"/>
  <c r="D579" i="7"/>
  <c r="E579" i="7"/>
  <c r="E555" i="7"/>
  <c r="D555" i="7"/>
  <c r="E560" i="7"/>
  <c r="D560" i="7"/>
  <c r="E529" i="7"/>
  <c r="D529" i="7"/>
  <c r="D488" i="7"/>
  <c r="E488" i="7"/>
  <c r="D548" i="7"/>
  <c r="E548" i="7"/>
  <c r="D512" i="7"/>
  <c r="E512" i="7"/>
  <c r="D478" i="7"/>
  <c r="E478" i="7"/>
  <c r="E531" i="7"/>
  <c r="D531" i="7"/>
  <c r="D443" i="7"/>
  <c r="E443" i="7"/>
  <c r="D459" i="7"/>
  <c r="E459" i="7"/>
  <c r="E420" i="7"/>
  <c r="D420" i="7"/>
  <c r="D436" i="7"/>
  <c r="E436" i="7"/>
  <c r="E403" i="7"/>
  <c r="D403" i="7"/>
  <c r="E401" i="7"/>
  <c r="D401" i="7"/>
  <c r="E396" i="7"/>
  <c r="D396" i="7"/>
  <c r="E363" i="7"/>
  <c r="D363" i="7"/>
  <c r="E386" i="7"/>
  <c r="D386" i="7"/>
  <c r="E354" i="7"/>
  <c r="D354" i="7"/>
  <c r="D319" i="7"/>
  <c r="E319" i="7"/>
  <c r="D343" i="7"/>
  <c r="E343" i="7"/>
  <c r="E347" i="7"/>
  <c r="D347" i="7"/>
  <c r="D248" i="7"/>
  <c r="E248" i="7"/>
  <c r="D257" i="7"/>
  <c r="E257" i="7"/>
  <c r="D298" i="7"/>
  <c r="E298" i="7"/>
  <c r="E272" i="7"/>
  <c r="D272" i="7"/>
  <c r="D291" i="7"/>
  <c r="E291" i="7"/>
  <c r="D229" i="7"/>
  <c r="E229" i="7"/>
  <c r="D206" i="7"/>
  <c r="E206" i="7"/>
  <c r="D250" i="7"/>
  <c r="E250" i="7"/>
  <c r="E175" i="7"/>
  <c r="D175" i="7"/>
  <c r="E193" i="7"/>
  <c r="D193" i="7"/>
  <c r="D191" i="7"/>
  <c r="E191" i="7"/>
  <c r="D189" i="7"/>
  <c r="E189" i="7"/>
  <c r="D576" i="7"/>
  <c r="E576" i="7"/>
  <c r="D570" i="7"/>
  <c r="E570" i="7"/>
  <c r="D575" i="7"/>
  <c r="E575" i="7"/>
  <c r="D449" i="7"/>
  <c r="E449" i="7"/>
  <c r="D492" i="7"/>
  <c r="E492" i="7"/>
  <c r="E526" i="7"/>
  <c r="D526" i="7"/>
  <c r="D482" i="7"/>
  <c r="E482" i="7"/>
  <c r="D545" i="7"/>
  <c r="E545" i="7"/>
  <c r="D509" i="7"/>
  <c r="E509" i="7"/>
  <c r="D472" i="7"/>
  <c r="E472" i="7"/>
  <c r="E528" i="7"/>
  <c r="D528" i="7"/>
  <c r="E423" i="7"/>
  <c r="D423" i="7"/>
  <c r="D456" i="7"/>
  <c r="E456" i="7"/>
  <c r="D469" i="7"/>
  <c r="E469" i="7"/>
  <c r="D433" i="7"/>
  <c r="E433" i="7"/>
  <c r="E400" i="7"/>
  <c r="D400" i="7"/>
  <c r="D398" i="7"/>
  <c r="E398" i="7"/>
  <c r="E393" i="7"/>
  <c r="D393" i="7"/>
  <c r="E388" i="7"/>
  <c r="D388" i="7"/>
  <c r="E383" i="7"/>
  <c r="D383" i="7"/>
  <c r="E351" i="7"/>
  <c r="D351" i="7"/>
  <c r="D302" i="7"/>
  <c r="E302" i="7"/>
  <c r="D340" i="7"/>
  <c r="E340" i="7"/>
  <c r="E344" i="7"/>
  <c r="D344" i="7"/>
  <c r="D289" i="7"/>
  <c r="E289" i="7"/>
  <c r="D295" i="7"/>
  <c r="E295" i="7"/>
  <c r="D286" i="7"/>
  <c r="E286" i="7"/>
  <c r="D269" i="7"/>
  <c r="E269" i="7"/>
  <c r="D288" i="7"/>
  <c r="E288" i="7"/>
  <c r="D209" i="7"/>
  <c r="E209" i="7"/>
  <c r="D235" i="7"/>
  <c r="E235" i="7"/>
  <c r="D247" i="7"/>
  <c r="E247" i="7"/>
  <c r="E166" i="7"/>
  <c r="D166" i="7"/>
  <c r="E215" i="7"/>
  <c r="D215" i="7"/>
  <c r="D188" i="7"/>
  <c r="E188" i="7"/>
  <c r="D186" i="7"/>
  <c r="E186" i="7"/>
  <c r="D569" i="7"/>
  <c r="E569" i="7"/>
  <c r="E559" i="7"/>
  <c r="D559" i="7"/>
  <c r="D566" i="7"/>
  <c r="E566" i="7"/>
  <c r="E574" i="7"/>
  <c r="D574" i="7"/>
  <c r="D473" i="7"/>
  <c r="E473" i="7"/>
  <c r="E523" i="7"/>
  <c r="D523" i="7"/>
  <c r="D476" i="7"/>
  <c r="E476" i="7"/>
  <c r="E542" i="7"/>
  <c r="D542" i="7"/>
  <c r="E506" i="7"/>
  <c r="D506" i="7"/>
  <c r="D455" i="7"/>
  <c r="E455" i="7"/>
  <c r="E525" i="7"/>
  <c r="D525" i="7"/>
  <c r="D440" i="7"/>
  <c r="E440" i="7"/>
  <c r="D453" i="7"/>
  <c r="E453" i="7"/>
  <c r="D466" i="7"/>
  <c r="E466" i="7"/>
  <c r="D430" i="7"/>
  <c r="E430" i="7"/>
  <c r="E397" i="7"/>
  <c r="D397" i="7"/>
  <c r="D395" i="7"/>
  <c r="E395" i="7"/>
  <c r="E361" i="7"/>
  <c r="D361" i="7"/>
  <c r="D385" i="7"/>
  <c r="E385" i="7"/>
  <c r="E380" i="7"/>
  <c r="D380" i="7"/>
  <c r="E348" i="7"/>
  <c r="D348" i="7"/>
  <c r="D297" i="7"/>
  <c r="E297" i="7"/>
  <c r="D337" i="7"/>
  <c r="E337" i="7"/>
  <c r="E341" i="7"/>
  <c r="D341" i="7"/>
  <c r="D283" i="7"/>
  <c r="E283" i="7"/>
  <c r="D292" i="7"/>
  <c r="E292" i="7"/>
  <c r="D271" i="7"/>
  <c r="E271" i="7"/>
  <c r="D266" i="7"/>
  <c r="E266" i="7"/>
  <c r="D285" i="7"/>
  <c r="E285" i="7"/>
  <c r="E202" i="7"/>
  <c r="D202" i="7"/>
  <c r="D232" i="7"/>
  <c r="E232" i="7"/>
  <c r="D244" i="7"/>
  <c r="E244" i="7"/>
  <c r="D234" i="7"/>
  <c r="E234" i="7"/>
  <c r="D211" i="7"/>
  <c r="E211" i="7"/>
  <c r="D185" i="7"/>
  <c r="E185" i="7"/>
  <c r="D183" i="7"/>
  <c r="E183" i="7"/>
  <c r="D563" i="7"/>
  <c r="E563" i="7"/>
  <c r="D487" i="7"/>
  <c r="E487" i="7"/>
  <c r="D573" i="7"/>
  <c r="E573" i="7"/>
  <c r="E571" i="7"/>
  <c r="D571" i="7"/>
  <c r="E556" i="7"/>
  <c r="D556" i="7"/>
  <c r="E520" i="7"/>
  <c r="D520" i="7"/>
  <c r="D467" i="7"/>
  <c r="E467" i="7"/>
  <c r="D539" i="7"/>
  <c r="E539" i="7"/>
  <c r="D503" i="7"/>
  <c r="E503" i="7"/>
  <c r="D502" i="7"/>
  <c r="E502" i="7"/>
  <c r="E522" i="7"/>
  <c r="D522" i="7"/>
  <c r="D486" i="7"/>
  <c r="E486" i="7"/>
  <c r="D450" i="7"/>
  <c r="E450" i="7"/>
  <c r="D463" i="7"/>
  <c r="E463" i="7"/>
  <c r="D425" i="7"/>
  <c r="E425" i="7"/>
  <c r="E394" i="7"/>
  <c r="D394" i="7"/>
  <c r="D392" i="7"/>
  <c r="E392" i="7"/>
  <c r="E390" i="7"/>
  <c r="D390" i="7"/>
  <c r="D382" i="7"/>
  <c r="E382" i="7"/>
  <c r="E377" i="7"/>
  <c r="D377" i="7"/>
  <c r="E345" i="7"/>
  <c r="D345" i="7"/>
  <c r="D316" i="7"/>
  <c r="E316" i="7"/>
  <c r="D334" i="7"/>
  <c r="E334" i="7"/>
  <c r="E338" i="7"/>
  <c r="D338" i="7"/>
  <c r="D214" i="7"/>
  <c r="E214" i="7"/>
  <c r="D280" i="7"/>
  <c r="E280" i="7"/>
  <c r="D268" i="7"/>
  <c r="E268" i="7"/>
  <c r="E239" i="7"/>
  <c r="D239" i="7"/>
  <c r="D282" i="7"/>
  <c r="E282" i="7"/>
  <c r="D261" i="7"/>
  <c r="E261" i="7"/>
  <c r="E184" i="7"/>
  <c r="D184" i="7"/>
  <c r="D226" i="7"/>
  <c r="E226" i="7"/>
  <c r="D231" i="7"/>
  <c r="E231" i="7"/>
  <c r="D210" i="7"/>
  <c r="E210" i="7"/>
  <c r="D182" i="7"/>
  <c r="E182" i="7"/>
  <c r="D180" i="7"/>
  <c r="E180" i="7"/>
  <c r="D599" i="7"/>
  <c r="E599" i="7"/>
  <c r="D562" i="7"/>
  <c r="E562" i="7"/>
  <c r="D564" i="7"/>
  <c r="E564" i="7"/>
  <c r="E568" i="7"/>
  <c r="D568" i="7"/>
  <c r="E553" i="7"/>
  <c r="D553" i="7"/>
  <c r="E517" i="7"/>
  <c r="D517" i="7"/>
  <c r="D431" i="7"/>
  <c r="E431" i="7"/>
  <c r="D536" i="7"/>
  <c r="E536" i="7"/>
  <c r="D498" i="7"/>
  <c r="E498" i="7"/>
  <c r="D452" i="7"/>
  <c r="E452" i="7"/>
  <c r="E519" i="7"/>
  <c r="D519" i="7"/>
  <c r="D483" i="7"/>
  <c r="E483" i="7"/>
  <c r="D447" i="7"/>
  <c r="E447" i="7"/>
  <c r="D460" i="7"/>
  <c r="E460" i="7"/>
  <c r="E428" i="7"/>
  <c r="D428" i="7"/>
  <c r="E391" i="7"/>
  <c r="D391" i="7"/>
  <c r="D321" i="7"/>
  <c r="E321" i="7"/>
  <c r="E387" i="7"/>
  <c r="D387" i="7"/>
  <c r="E379" i="7"/>
  <c r="D379" i="7"/>
  <c r="E374" i="7"/>
  <c r="D374" i="7"/>
  <c r="E342" i="7"/>
  <c r="D342" i="7"/>
  <c r="D311" i="7"/>
  <c r="E311" i="7"/>
  <c r="D331" i="7"/>
  <c r="E331" i="7"/>
  <c r="E335" i="7"/>
  <c r="D335" i="7"/>
  <c r="D318" i="7"/>
  <c r="E318" i="7"/>
  <c r="D293" i="7"/>
  <c r="E293" i="7"/>
  <c r="E172" i="7"/>
  <c r="D172" i="7"/>
  <c r="D265" i="7"/>
  <c r="E265" i="7"/>
  <c r="D279" i="7"/>
  <c r="E279" i="7"/>
  <c r="E258" i="7"/>
  <c r="D258" i="7"/>
  <c r="D240" i="7"/>
  <c r="E240" i="7"/>
  <c r="D208" i="7"/>
  <c r="E208" i="7"/>
  <c r="D228" i="7"/>
  <c r="E228" i="7"/>
  <c r="D201" i="7"/>
  <c r="E201" i="7"/>
  <c r="D179" i="7"/>
  <c r="E179" i="7"/>
  <c r="D177" i="7"/>
  <c r="E177" i="7"/>
  <c r="D595" i="7"/>
  <c r="E595" i="7"/>
  <c r="D596" i="7"/>
  <c r="E596" i="7"/>
  <c r="D600" i="7"/>
  <c r="E600" i="7"/>
  <c r="D592" i="7"/>
  <c r="E592" i="7"/>
  <c r="E565" i="7"/>
  <c r="D565" i="7"/>
  <c r="E550" i="7"/>
  <c r="D550" i="7"/>
  <c r="E514" i="7"/>
  <c r="D514" i="7"/>
  <c r="D495" i="7"/>
  <c r="E495" i="7"/>
  <c r="D533" i="7"/>
  <c r="E533" i="7"/>
  <c r="D497" i="7"/>
  <c r="E497" i="7"/>
  <c r="E552" i="7"/>
  <c r="D552" i="7"/>
  <c r="E516" i="7"/>
  <c r="D516" i="7"/>
  <c r="D480" i="7"/>
  <c r="E480" i="7"/>
  <c r="D444" i="7"/>
  <c r="E444" i="7"/>
  <c r="D457" i="7"/>
  <c r="E457" i="7"/>
  <c r="E424" i="7"/>
  <c r="D424" i="7"/>
  <c r="D305" i="7"/>
  <c r="E305" i="7"/>
  <c r="E417" i="7"/>
  <c r="D417" i="7"/>
  <c r="E384" i="7"/>
  <c r="D384" i="7"/>
  <c r="D376" i="7"/>
  <c r="E376" i="7"/>
  <c r="E371" i="7"/>
  <c r="D371" i="7"/>
  <c r="E339" i="7"/>
  <c r="D339" i="7"/>
  <c r="D299" i="7"/>
  <c r="E299" i="7"/>
  <c r="D328" i="7"/>
  <c r="E328" i="7"/>
  <c r="E332" i="7"/>
  <c r="D332" i="7"/>
  <c r="E315" i="7"/>
  <c r="D315" i="7"/>
  <c r="D277" i="7"/>
  <c r="E277" i="7"/>
  <c r="D238" i="7"/>
  <c r="E238" i="7"/>
  <c r="D260" i="7"/>
  <c r="E260" i="7"/>
  <c r="D276" i="7"/>
  <c r="E276" i="7"/>
  <c r="D255" i="7"/>
  <c r="E255" i="7"/>
  <c r="E233" i="7"/>
  <c r="D233" i="7"/>
  <c r="D217" i="7"/>
  <c r="E217" i="7"/>
  <c r="D225" i="7"/>
  <c r="E225" i="7"/>
  <c r="E190" i="7"/>
  <c r="D190" i="7"/>
  <c r="D176" i="7"/>
  <c r="E176" i="7"/>
  <c r="D174" i="7"/>
  <c r="E174" i="7"/>
  <c r="D586" i="7"/>
  <c r="E586" i="7"/>
  <c r="D593" i="7"/>
  <c r="E593" i="7"/>
  <c r="D597" i="7"/>
  <c r="E597" i="7"/>
  <c r="D481" i="7"/>
  <c r="E481" i="7"/>
  <c r="D490" i="7"/>
  <c r="E490" i="7"/>
  <c r="E547" i="7"/>
  <c r="D547" i="7"/>
  <c r="E511" i="7"/>
  <c r="D511" i="7"/>
  <c r="D494" i="7"/>
  <c r="E494" i="7"/>
  <c r="E530" i="7"/>
  <c r="D530" i="7"/>
  <c r="D496" i="7"/>
  <c r="E496" i="7"/>
  <c r="E549" i="7"/>
  <c r="D549" i="7"/>
  <c r="E513" i="7"/>
  <c r="D513" i="7"/>
  <c r="D477" i="7"/>
  <c r="E477" i="7"/>
  <c r="D441" i="7"/>
  <c r="E441" i="7"/>
  <c r="D454" i="7"/>
  <c r="E454" i="7"/>
  <c r="D267" i="7"/>
  <c r="E267" i="7"/>
  <c r="D419" i="7"/>
  <c r="E419" i="7"/>
  <c r="E414" i="7"/>
  <c r="D414" i="7"/>
  <c r="E381" i="7"/>
  <c r="D381" i="7"/>
  <c r="D373" i="7"/>
  <c r="E373" i="7"/>
  <c r="E368" i="7"/>
  <c r="D368" i="7"/>
  <c r="E336" i="7"/>
  <c r="D336" i="7"/>
  <c r="D245" i="7"/>
  <c r="E245" i="7"/>
  <c r="D325" i="7"/>
  <c r="E325" i="7"/>
  <c r="E329" i="7"/>
  <c r="D329" i="7"/>
  <c r="E312" i="7"/>
  <c r="D312" i="7"/>
  <c r="D274" i="7"/>
  <c r="E274" i="7"/>
  <c r="D290" i="7"/>
  <c r="E290" i="7"/>
  <c r="D254" i="7"/>
  <c r="E254" i="7"/>
  <c r="D273" i="7"/>
  <c r="E273" i="7"/>
  <c r="E252" i="7"/>
  <c r="D252" i="7"/>
  <c r="D203" i="7"/>
  <c r="E203" i="7"/>
  <c r="E169" i="7"/>
  <c r="D169" i="7"/>
  <c r="D222" i="7"/>
  <c r="E222" i="7"/>
  <c r="D207" i="7"/>
  <c r="E207" i="7"/>
  <c r="D173" i="7"/>
  <c r="E173" i="7"/>
  <c r="D171" i="7"/>
  <c r="E171" i="7"/>
  <c r="E577" i="7"/>
  <c r="D577" i="7"/>
  <c r="D590" i="7"/>
  <c r="E590" i="7"/>
  <c r="D594" i="7"/>
  <c r="E594" i="7"/>
  <c r="D437" i="7"/>
  <c r="E437" i="7"/>
  <c r="D485" i="7"/>
  <c r="E485" i="7"/>
  <c r="E544" i="7"/>
  <c r="D544" i="7"/>
  <c r="E508" i="7"/>
  <c r="D508" i="7"/>
  <c r="D493" i="7"/>
  <c r="E493" i="7"/>
  <c r="D527" i="7"/>
  <c r="E527" i="7"/>
  <c r="D458" i="7"/>
  <c r="E458" i="7"/>
  <c r="E546" i="7"/>
  <c r="D546" i="7"/>
  <c r="E510" i="7"/>
  <c r="D510" i="7"/>
  <c r="D474" i="7"/>
  <c r="E474" i="7"/>
  <c r="D438" i="7"/>
  <c r="E438" i="7"/>
  <c r="D451" i="7"/>
  <c r="E451" i="7"/>
  <c r="E418" i="7"/>
  <c r="D418" i="7"/>
  <c r="E416" i="7"/>
  <c r="D416" i="7"/>
  <c r="E411" i="7"/>
  <c r="D411" i="7"/>
  <c r="E378" i="7"/>
  <c r="D378" i="7"/>
  <c r="D370" i="7"/>
  <c r="E370" i="7"/>
  <c r="E365" i="7"/>
  <c r="D365" i="7"/>
  <c r="E333" i="7"/>
  <c r="D333" i="7"/>
  <c r="D358" i="7"/>
  <c r="E358" i="7"/>
  <c r="D308" i="7"/>
  <c r="E308" i="7"/>
  <c r="E326" i="7"/>
  <c r="D326" i="7"/>
  <c r="E309" i="7"/>
  <c r="D309" i="7"/>
  <c r="D313" i="7"/>
  <c r="E313" i="7"/>
  <c r="E287" i="7"/>
  <c r="D287" i="7"/>
  <c r="D241" i="7"/>
  <c r="E241" i="7"/>
  <c r="D270" i="7"/>
  <c r="E270" i="7"/>
  <c r="D249" i="7"/>
  <c r="E249" i="7"/>
  <c r="E187" i="7"/>
  <c r="D187" i="7"/>
  <c r="E230" i="7"/>
  <c r="D230" i="7"/>
  <c r="D219" i="7"/>
  <c r="E219" i="7"/>
  <c r="E205" i="7"/>
  <c r="D205" i="7"/>
  <c r="D170" i="7"/>
  <c r="E170" i="7"/>
  <c r="D168" i="7"/>
  <c r="E168" i="7"/>
  <c r="D567" i="7"/>
  <c r="E567" i="7"/>
  <c r="D587" i="7"/>
  <c r="E587" i="7"/>
  <c r="D591" i="7"/>
  <c r="E591" i="7"/>
  <c r="D479" i="7"/>
  <c r="E479" i="7"/>
  <c r="E561" i="7"/>
  <c r="D561" i="7"/>
  <c r="E541" i="7"/>
  <c r="D541" i="7"/>
  <c r="E505" i="7"/>
  <c r="D505" i="7"/>
  <c r="D461" i="7"/>
  <c r="E461" i="7"/>
  <c r="D524" i="7"/>
  <c r="E524" i="7"/>
  <c r="D501" i="7"/>
  <c r="E501" i="7"/>
  <c r="E543" i="7"/>
  <c r="D543" i="7"/>
  <c r="E507" i="7"/>
  <c r="D507" i="7"/>
  <c r="D471" i="7"/>
  <c r="E471" i="7"/>
  <c r="D435" i="7"/>
  <c r="E435" i="7"/>
  <c r="D448" i="7"/>
  <c r="E448" i="7"/>
  <c r="E415" i="7"/>
  <c r="D415" i="7"/>
  <c r="D413" i="7"/>
  <c r="E413" i="7"/>
  <c r="E408" i="7"/>
  <c r="D408" i="7"/>
  <c r="E375" i="7"/>
  <c r="D375" i="7"/>
  <c r="D367" i="7"/>
  <c r="E367" i="7"/>
  <c r="E362" i="7"/>
  <c r="D362" i="7"/>
  <c r="E330" i="7"/>
  <c r="D330" i="7"/>
  <c r="D355" i="7"/>
  <c r="E355" i="7"/>
  <c r="E359" i="7"/>
  <c r="D359" i="7"/>
  <c r="D314" i="7"/>
  <c r="E314" i="7"/>
  <c r="E306" i="7"/>
  <c r="D306" i="7"/>
  <c r="D310" i="7"/>
  <c r="E310" i="7"/>
  <c r="D284" i="7"/>
  <c r="E284" i="7"/>
  <c r="D213" i="7"/>
  <c r="E213" i="7"/>
  <c r="D264" i="7"/>
  <c r="E264" i="7"/>
  <c r="E246" i="7"/>
  <c r="D246" i="7"/>
  <c r="D262" i="7"/>
  <c r="E262" i="7"/>
  <c r="E227" i="7"/>
  <c r="D227" i="7"/>
  <c r="D216" i="7"/>
  <c r="E216" i="7"/>
  <c r="E181" i="7"/>
  <c r="D181" i="7"/>
  <c r="D167" i="7"/>
  <c r="E167" i="7"/>
  <c r="D165" i="7"/>
  <c r="E165" i="7"/>
  <c r="D160" i="7"/>
  <c r="E160" i="7"/>
  <c r="D155" i="7"/>
  <c r="E155" i="7"/>
  <c r="D157" i="7"/>
  <c r="E157" i="7"/>
  <c r="D135" i="7"/>
  <c r="E135" i="7"/>
  <c r="E156" i="7"/>
  <c r="D156" i="7"/>
  <c r="D114" i="7"/>
  <c r="E114" i="7"/>
  <c r="D150" i="7"/>
  <c r="E150" i="7"/>
  <c r="D122" i="7"/>
  <c r="E122" i="7"/>
  <c r="D159" i="7"/>
  <c r="E159" i="7"/>
  <c r="D144" i="7"/>
  <c r="E144" i="7"/>
  <c r="D142" i="7"/>
  <c r="E142" i="7"/>
  <c r="D151" i="7"/>
  <c r="E151" i="7"/>
  <c r="D140" i="7"/>
  <c r="E140" i="7"/>
  <c r="D139" i="7"/>
  <c r="E139" i="7"/>
  <c r="D113" i="7"/>
  <c r="E113" i="7"/>
  <c r="D143" i="7"/>
  <c r="E143" i="7"/>
  <c r="D119" i="7"/>
  <c r="E119" i="7"/>
  <c r="D137" i="7"/>
  <c r="E137" i="7"/>
  <c r="D158" i="7"/>
  <c r="E158" i="7"/>
  <c r="D117" i="7"/>
  <c r="E117" i="7"/>
  <c r="D136" i="7"/>
  <c r="E136" i="7"/>
  <c r="D132" i="7"/>
  <c r="E132" i="7"/>
  <c r="D154" i="7"/>
  <c r="E154" i="7"/>
  <c r="D133" i="7"/>
  <c r="E133" i="7"/>
  <c r="D123" i="7"/>
  <c r="E123" i="7"/>
  <c r="D152" i="7"/>
  <c r="E152" i="7"/>
  <c r="D138" i="7"/>
  <c r="E138" i="7"/>
  <c r="D130" i="7"/>
  <c r="E130" i="7"/>
  <c r="D134" i="7"/>
  <c r="E134" i="7"/>
  <c r="D146" i="7"/>
  <c r="E146" i="7"/>
  <c r="D125" i="7"/>
  <c r="E125" i="7"/>
  <c r="D127" i="7"/>
  <c r="E127" i="7"/>
  <c r="D145" i="7"/>
  <c r="E145" i="7"/>
  <c r="D164" i="7"/>
  <c r="E164" i="7"/>
  <c r="D131" i="7"/>
  <c r="E131" i="7"/>
  <c r="D141" i="7"/>
  <c r="E141" i="7"/>
  <c r="D162" i="7"/>
  <c r="E162" i="7"/>
  <c r="D124" i="7"/>
  <c r="E124" i="7"/>
  <c r="D129" i="7"/>
  <c r="E129" i="7"/>
  <c r="D126" i="7"/>
  <c r="E126" i="7"/>
  <c r="D128" i="7"/>
  <c r="E128" i="7"/>
  <c r="D161" i="7"/>
  <c r="E161" i="7"/>
  <c r="D121" i="7"/>
  <c r="E121" i="7"/>
  <c r="D148" i="7"/>
  <c r="E148" i="7"/>
  <c r="E163" i="7"/>
  <c r="D163" i="7"/>
  <c r="D116" i="7"/>
  <c r="E116" i="7"/>
  <c r="D153" i="7"/>
  <c r="E153" i="7"/>
  <c r="D118" i="7"/>
  <c r="E118" i="7"/>
  <c r="D149" i="7"/>
  <c r="E149" i="7"/>
  <c r="D120" i="7"/>
  <c r="E120" i="7"/>
  <c r="D147" i="7"/>
  <c r="E147" i="7"/>
  <c r="D115" i="7"/>
  <c r="E115" i="7"/>
  <c r="D100" i="7"/>
  <c r="E100" i="7"/>
  <c r="D98" i="7"/>
  <c r="E98" i="7"/>
  <c r="E96" i="7"/>
  <c r="D96" i="7"/>
  <c r="E72" i="7"/>
  <c r="D72" i="7"/>
  <c r="E109" i="7"/>
  <c r="D109" i="7"/>
  <c r="E102" i="7"/>
  <c r="D102" i="7"/>
  <c r="D101" i="7"/>
  <c r="E101" i="7"/>
  <c r="E99" i="7"/>
  <c r="D99" i="7"/>
  <c r="E69" i="7"/>
  <c r="D69" i="7"/>
  <c r="D111" i="7"/>
  <c r="E111" i="7"/>
  <c r="E66" i="7"/>
  <c r="D66" i="7"/>
  <c r="E63" i="7"/>
  <c r="D63" i="7"/>
  <c r="E60" i="7"/>
  <c r="D60" i="7"/>
  <c r="D108" i="7"/>
  <c r="E108" i="7"/>
  <c r="D107" i="7"/>
  <c r="E107" i="7"/>
  <c r="E93" i="7"/>
  <c r="D93" i="7"/>
  <c r="D112" i="7"/>
  <c r="E112" i="7"/>
  <c r="D106" i="7"/>
  <c r="E106" i="7"/>
  <c r="E90" i="7"/>
  <c r="D90" i="7"/>
  <c r="E87" i="7"/>
  <c r="D87" i="7"/>
  <c r="E84" i="7"/>
  <c r="D84" i="7"/>
  <c r="D105" i="7"/>
  <c r="E105" i="7"/>
  <c r="D104" i="7"/>
  <c r="E104" i="7"/>
  <c r="E81" i="7"/>
  <c r="D81" i="7"/>
  <c r="D110" i="7"/>
  <c r="E110" i="7"/>
  <c r="D103" i="7"/>
  <c r="E103" i="7"/>
  <c r="E78" i="7"/>
  <c r="D78" i="7"/>
  <c r="D97" i="7"/>
  <c r="E97" i="7"/>
  <c r="D95" i="7"/>
  <c r="E95" i="7"/>
  <c r="E75" i="7"/>
  <c r="D75" i="7"/>
  <c r="D94" i="7"/>
  <c r="E94" i="7"/>
  <c r="D91" i="7"/>
  <c r="E91" i="7"/>
  <c r="D88" i="7"/>
  <c r="E88" i="7"/>
  <c r="D85" i="7"/>
  <c r="E85" i="7"/>
  <c r="D82" i="7"/>
  <c r="E82" i="7"/>
  <c r="D79" i="7"/>
  <c r="E79" i="7"/>
  <c r="D76" i="7"/>
  <c r="E76" i="7"/>
  <c r="D73" i="7"/>
  <c r="E73" i="7"/>
  <c r="D70" i="7"/>
  <c r="E70" i="7"/>
  <c r="D67" i="7"/>
  <c r="E67" i="7"/>
  <c r="D64" i="7"/>
  <c r="E64" i="7"/>
  <c r="D61" i="7"/>
  <c r="E61" i="7"/>
  <c r="D92" i="7"/>
  <c r="E92" i="7"/>
  <c r="D89" i="7"/>
  <c r="E89" i="7"/>
  <c r="D86" i="7"/>
  <c r="E86" i="7"/>
  <c r="D83" i="7"/>
  <c r="E83" i="7"/>
  <c r="D80" i="7"/>
  <c r="E80" i="7"/>
  <c r="D77" i="7"/>
  <c r="E77" i="7"/>
  <c r="D74" i="7"/>
  <c r="E74" i="7"/>
  <c r="D71" i="7"/>
  <c r="E71" i="7"/>
  <c r="D68" i="7"/>
  <c r="E68" i="7"/>
  <c r="D65" i="7"/>
  <c r="E65" i="7"/>
  <c r="D62" i="7"/>
  <c r="E62" i="7"/>
  <c r="D59" i="7"/>
  <c r="E59" i="7"/>
  <c r="F4" i="5"/>
  <c r="E85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3" i="5"/>
  <c r="E82" i="5"/>
  <c r="E81" i="5"/>
  <c r="E80" i="5"/>
  <c r="E79" i="5"/>
  <c r="E78" i="5"/>
  <c r="E77" i="5"/>
  <c r="E76" i="5"/>
  <c r="E75" i="5"/>
  <c r="E72" i="5"/>
  <c r="E71" i="5"/>
  <c r="E68" i="5"/>
  <c r="E67" i="5"/>
  <c r="E66" i="5"/>
  <c r="E65" i="5"/>
  <c r="E64" i="5"/>
  <c r="E63" i="5"/>
  <c r="E62" i="5"/>
  <c r="E61" i="5"/>
  <c r="E60" i="5"/>
  <c r="E56" i="5"/>
  <c r="E55" i="5"/>
  <c r="E52" i="5"/>
  <c r="E50" i="5"/>
  <c r="E49" i="5"/>
  <c r="E48" i="5"/>
  <c r="E42" i="5"/>
  <c r="E38" i="5"/>
  <c r="E37" i="5"/>
  <c r="E36" i="5"/>
  <c r="E35" i="5"/>
  <c r="E69" i="5"/>
  <c r="E58" i="5"/>
  <c r="E44" i="5"/>
  <c r="E59" i="5"/>
  <c r="E57" i="5"/>
  <c r="E54" i="5"/>
  <c r="E34" i="5"/>
  <c r="E19" i="5"/>
  <c r="E33" i="5"/>
  <c r="E31" i="5"/>
  <c r="E51" i="5"/>
  <c r="E47" i="5"/>
  <c r="E53" i="5"/>
  <c r="E45" i="5"/>
  <c r="E40" i="5"/>
  <c r="E23" i="5"/>
  <c r="E16" i="5"/>
  <c r="E41" i="5"/>
  <c r="E39" i="5"/>
  <c r="E30" i="5"/>
  <c r="E24" i="5"/>
  <c r="E84" i="5"/>
  <c r="E74" i="5"/>
  <c r="E73" i="5"/>
  <c r="E70" i="5"/>
  <c r="E46" i="5"/>
  <c r="E43" i="5"/>
  <c r="E32" i="5"/>
  <c r="E29" i="5"/>
  <c r="E28" i="5"/>
  <c r="E27" i="5"/>
  <c r="E25" i="5"/>
  <c r="E22" i="5"/>
  <c r="E21" i="5"/>
  <c r="E20" i="5"/>
  <c r="E18" i="5"/>
  <c r="AB14" i="5"/>
  <c r="G10" i="5"/>
  <c r="P7" i="5"/>
  <c r="L1481" i="7"/>
  <c r="K1192" i="7"/>
  <c r="K944" i="7"/>
  <c r="K582" i="7"/>
  <c r="K1490" i="7"/>
  <c r="K1416" i="7"/>
  <c r="K1055" i="7"/>
  <c r="K1138" i="7"/>
  <c r="K1221" i="7"/>
  <c r="K1304" i="7"/>
  <c r="K1386" i="7"/>
  <c r="K370" i="7"/>
  <c r="L1238" i="7"/>
  <c r="L1067" i="7"/>
  <c r="L762" i="7"/>
  <c r="L379" i="7"/>
  <c r="L1056" i="7"/>
  <c r="K490" i="7"/>
  <c r="K631" i="7"/>
  <c r="L774" i="7"/>
  <c r="L902" i="7"/>
  <c r="K1097" i="7"/>
  <c r="K1456" i="7"/>
  <c r="K1261" i="7"/>
  <c r="K1111" i="7"/>
  <c r="K872" i="7"/>
  <c r="K499" i="7"/>
  <c r="L472" i="7"/>
  <c r="K1270" i="7"/>
  <c r="K1353" i="7"/>
  <c r="K1436" i="7"/>
  <c r="K230" i="7"/>
  <c r="L618" i="7"/>
  <c r="K292" i="7"/>
  <c r="L1331" i="7"/>
  <c r="L1181" i="7"/>
  <c r="L1024" i="7"/>
  <c r="L1188" i="7"/>
  <c r="K715" i="7"/>
  <c r="L850" i="7"/>
  <c r="L976" i="7"/>
  <c r="L1076" i="7"/>
  <c r="K1463" i="7"/>
  <c r="L556" i="7"/>
  <c r="L352" i="7"/>
  <c r="K1375" i="7"/>
  <c r="K1228" i="7"/>
  <c r="K1081" i="7"/>
  <c r="K698" i="7"/>
  <c r="K1073" i="7"/>
  <c r="K1046" i="7"/>
  <c r="L595" i="7"/>
  <c r="L1493" i="7"/>
  <c r="K1346" i="7"/>
  <c r="K1344" i="7"/>
  <c r="K959" i="7"/>
  <c r="K1066" i="7"/>
  <c r="K1149" i="7"/>
  <c r="K1232" i="7"/>
  <c r="L1319" i="7"/>
  <c r="L1241" i="7"/>
  <c r="L1094" i="7"/>
  <c r="L772" i="7"/>
  <c r="L391" i="7"/>
  <c r="L1417" i="7"/>
  <c r="L962" i="7"/>
  <c r="L366" i="7"/>
  <c r="L509" i="7"/>
  <c r="L652" i="7"/>
  <c r="L794" i="7"/>
  <c r="K908" i="7"/>
  <c r="K1312" i="7"/>
  <c r="K1117" i="7"/>
  <c r="K880" i="7"/>
  <c r="L514" i="7"/>
  <c r="K1476" i="7"/>
  <c r="K347" i="7"/>
  <c r="K1198" i="7"/>
  <c r="K1281" i="7"/>
  <c r="K1364" i="7"/>
  <c r="K1446" i="7"/>
  <c r="L1243" i="7"/>
  <c r="L1358" i="7"/>
  <c r="L1187" i="7"/>
  <c r="L1034" i="7"/>
  <c r="L689" i="7"/>
  <c r="L1116" i="7"/>
  <c r="L593" i="7"/>
  <c r="L736" i="7"/>
  <c r="L868" i="7"/>
  <c r="K991" i="7"/>
  <c r="L679" i="7"/>
  <c r="K1007" i="7"/>
  <c r="K1381" i="7"/>
  <c r="K1231" i="7"/>
  <c r="K1084" i="7"/>
  <c r="K808" i="7"/>
  <c r="K574" i="7"/>
  <c r="K1330" i="7"/>
  <c r="K1413" i="7"/>
  <c r="K1496" i="7"/>
  <c r="L382" i="7"/>
  <c r="L1343" i="7"/>
  <c r="L604" i="7"/>
  <c r="L1451" i="7"/>
  <c r="L1301" i="7"/>
  <c r="L1154" i="7"/>
  <c r="L1248" i="7"/>
  <c r="L815" i="7"/>
  <c r="L941" i="7"/>
  <c r="L1053" i="7"/>
  <c r="L1136" i="7"/>
  <c r="L739" i="7"/>
  <c r="K1315" i="7"/>
  <c r="K659" i="7"/>
  <c r="L1495" i="7"/>
  <c r="K1348" i="7"/>
  <c r="K1201" i="7"/>
  <c r="L799" i="7"/>
  <c r="K1462" i="7"/>
  <c r="K323" i="7"/>
  <c r="L466" i="7"/>
  <c r="L607" i="7"/>
  <c r="L1361" i="7"/>
  <c r="L1120" i="7"/>
  <c r="L782" i="7"/>
  <c r="L398" i="7"/>
  <c r="L1418" i="7"/>
  <c r="L1380" i="7"/>
  <c r="L1013" i="7"/>
  <c r="L1102" i="7"/>
  <c r="L1185" i="7"/>
  <c r="L1268" i="7"/>
  <c r="L1350" i="7"/>
  <c r="K1433" i="7"/>
  <c r="K1142" i="7"/>
  <c r="K882" i="7"/>
  <c r="K515" i="7"/>
  <c r="K1465" i="7"/>
  <c r="K998" i="7"/>
  <c r="K407" i="7"/>
  <c r="L550" i="7"/>
  <c r="L691" i="7"/>
  <c r="K830" i="7"/>
  <c r="L1267" i="7"/>
  <c r="L1384" i="7"/>
  <c r="L1189" i="7"/>
  <c r="L1036" i="7"/>
  <c r="L700" i="7"/>
  <c r="K316" i="7"/>
  <c r="L410" i="7"/>
  <c r="L1234" i="7"/>
  <c r="L1317" i="7"/>
  <c r="L1400" i="7"/>
  <c r="K1482" i="7"/>
  <c r="K1435" i="7"/>
  <c r="K1406" i="7"/>
  <c r="K1235" i="7"/>
  <c r="K1085" i="7"/>
  <c r="K810" i="7"/>
  <c r="K1140" i="7"/>
  <c r="K634" i="7"/>
  <c r="L775" i="7"/>
  <c r="K904" i="7"/>
  <c r="K1025" i="7"/>
  <c r="L1295" i="7"/>
  <c r="L294" i="7"/>
  <c r="L1309" i="7"/>
  <c r="L1159" i="7"/>
  <c r="L980" i="7"/>
  <c r="L623" i="7"/>
  <c r="L511" i="7"/>
  <c r="L1294" i="7"/>
  <c r="L1377" i="7"/>
  <c r="L1460" i="7"/>
  <c r="L319" i="7"/>
  <c r="K954" i="7"/>
  <c r="K726" i="7"/>
  <c r="L1499" i="7"/>
  <c r="K1349" i="7"/>
  <c r="K1202" i="7"/>
  <c r="K1272" i="7"/>
  <c r="K851" i="7"/>
  <c r="K977" i="7"/>
  <c r="K1077" i="7"/>
  <c r="K1160" i="7"/>
  <c r="L1195" i="7"/>
  <c r="K310" i="7"/>
  <c r="L838" i="7"/>
  <c r="L401" i="7"/>
  <c r="L1420" i="7"/>
  <c r="L1273" i="7"/>
  <c r="L854" i="7"/>
  <c r="L1498" i="7"/>
  <c r="L386" i="7"/>
  <c r="L527" i="7"/>
  <c r="L670" i="7"/>
  <c r="K1289" i="7"/>
  <c r="K1168" i="7"/>
  <c r="K892" i="7"/>
  <c r="K521" i="7"/>
  <c r="K1466" i="7"/>
  <c r="K1404" i="7"/>
  <c r="K1043" i="7"/>
  <c r="K1126" i="7"/>
  <c r="K1209" i="7"/>
  <c r="K1292" i="7"/>
  <c r="K1374" i="7"/>
  <c r="L802" i="7"/>
  <c r="L1214" i="7"/>
  <c r="L1037" i="7"/>
  <c r="L701" i="7"/>
  <c r="L318" i="7"/>
  <c r="L1044" i="7"/>
  <c r="L470" i="7"/>
  <c r="L611" i="7"/>
  <c r="L754" i="7"/>
  <c r="K883" i="7"/>
  <c r="K1459" i="7"/>
  <c r="K1432" i="7"/>
  <c r="K1237" i="7"/>
  <c r="K1087" i="7"/>
  <c r="K820" i="7"/>
  <c r="K438" i="7"/>
  <c r="K450" i="7"/>
  <c r="K1258" i="7"/>
  <c r="K1341" i="7"/>
  <c r="K1424" i="7"/>
  <c r="K86" i="7"/>
  <c r="L371" i="7"/>
  <c r="L1478" i="7"/>
  <c r="L1307" i="7"/>
  <c r="L1157" i="7"/>
  <c r="L971" i="7"/>
  <c r="L1176" i="7"/>
  <c r="L695" i="7"/>
  <c r="L833" i="7"/>
  <c r="L956" i="7"/>
  <c r="L1064" i="7"/>
  <c r="K1367" i="7"/>
  <c r="K307" i="7"/>
  <c r="L280" i="7"/>
  <c r="K1351" i="7"/>
  <c r="K1204" i="7"/>
  <c r="K1057" i="7"/>
  <c r="K677" i="7"/>
  <c r="K1390" i="7"/>
  <c r="L1473" i="7"/>
  <c r="K342" i="7"/>
  <c r="K485" i="7"/>
  <c r="L422" i="7"/>
  <c r="L896" i="7"/>
  <c r="K412" i="7"/>
  <c r="L1421" i="7"/>
  <c r="L1274" i="7"/>
  <c r="L1308" i="7"/>
  <c r="L906" i="7"/>
  <c r="L1027" i="7"/>
  <c r="L1113" i="7"/>
  <c r="L1196" i="7"/>
  <c r="K1387" i="7"/>
  <c r="K606" i="7"/>
  <c r="K946" i="7"/>
  <c r="K523" i="7"/>
  <c r="K1468" i="7"/>
  <c r="K1321" i="7"/>
  <c r="K890" i="7"/>
  <c r="K266" i="7"/>
  <c r="K426" i="7"/>
  <c r="K569" i="7"/>
  <c r="K712" i="7"/>
  <c r="L1127" i="7"/>
  <c r="L1240" i="7"/>
  <c r="L1039" i="7"/>
  <c r="L706" i="7"/>
  <c r="L329" i="7"/>
  <c r="L1440" i="7"/>
  <c r="L269" i="7"/>
  <c r="L1162" i="7"/>
  <c r="L1245" i="7"/>
  <c r="L1328" i="7"/>
  <c r="L1410" i="7"/>
  <c r="K617" i="7"/>
  <c r="K1262" i="7"/>
  <c r="K1091" i="7"/>
  <c r="K821" i="7"/>
  <c r="L442" i="7"/>
  <c r="K1068" i="7"/>
  <c r="K510" i="7"/>
  <c r="K653" i="7"/>
  <c r="K796" i="7"/>
  <c r="L919" i="7"/>
  <c r="L1171" i="7"/>
  <c r="L1360" i="7"/>
  <c r="L1165" i="7"/>
  <c r="L988" i="7"/>
  <c r="L638" i="7"/>
  <c r="L1500" i="7"/>
  <c r="L389" i="7"/>
  <c r="L1222" i="7"/>
  <c r="L1305" i="7"/>
  <c r="L1388" i="7"/>
  <c r="L1470" i="7"/>
  <c r="K857" i="7"/>
  <c r="K355" i="7"/>
  <c r="K1355" i="7"/>
  <c r="K1205" i="7"/>
  <c r="K1058" i="7"/>
  <c r="K1200" i="7"/>
  <c r="K737" i="7"/>
  <c r="K869" i="7"/>
  <c r="K992" i="7"/>
  <c r="K1088" i="7"/>
  <c r="L742" i="7"/>
  <c r="L1015" i="7"/>
  <c r="L474" i="7"/>
  <c r="L1423" i="7"/>
  <c r="L1276" i="7"/>
  <c r="L1129" i="7"/>
  <c r="L738" i="7"/>
  <c r="L1426" i="7"/>
  <c r="L110" i="7"/>
  <c r="L403" i="7"/>
  <c r="L546" i="7"/>
  <c r="K899" i="7"/>
  <c r="K1004" i="7"/>
  <c r="K534" i="7"/>
  <c r="K1469" i="7"/>
  <c r="K1322" i="7"/>
  <c r="K1332" i="7"/>
  <c r="K942" i="7"/>
  <c r="K1054" i="7"/>
  <c r="K1137" i="7"/>
  <c r="K1220" i="7"/>
  <c r="L1487" i="7"/>
  <c r="L1145" i="7"/>
  <c r="L1070" i="7"/>
  <c r="L710" i="7"/>
  <c r="L330" i="7"/>
  <c r="L1393" i="7"/>
  <c r="K943" i="7"/>
  <c r="K346" i="7"/>
  <c r="L487" i="7"/>
  <c r="L630" i="7"/>
  <c r="L773" i="7"/>
  <c r="K678" i="7"/>
  <c r="K1288" i="7"/>
  <c r="K1093" i="7"/>
  <c r="K824" i="7"/>
  <c r="K451" i="7"/>
  <c r="K1464" i="7"/>
  <c r="L328" i="7"/>
  <c r="K1186" i="7"/>
  <c r="K1269" i="7"/>
  <c r="K1352" i="7"/>
  <c r="K1434" i="7"/>
  <c r="L1147" i="7"/>
  <c r="L1334" i="7"/>
  <c r="L1163" i="7"/>
  <c r="L982" i="7"/>
  <c r="L628" i="7"/>
  <c r="L1104" i="7"/>
  <c r="K571" i="7"/>
  <c r="L714" i="7"/>
  <c r="L848" i="7"/>
  <c r="L974" i="7"/>
  <c r="K434" i="7"/>
  <c r="K791" i="7"/>
  <c r="K1357" i="7"/>
  <c r="K1207" i="7"/>
  <c r="K1060" i="7"/>
  <c r="K748" i="7"/>
  <c r="K554" i="7"/>
  <c r="K1318" i="7"/>
  <c r="K1401" i="7"/>
  <c r="K1484" i="7"/>
  <c r="K362" i="7"/>
  <c r="L1247" i="7"/>
  <c r="L542" i="7"/>
  <c r="L1427" i="7"/>
  <c r="L1277" i="7"/>
  <c r="L1130" i="7"/>
  <c r="L1236" i="7"/>
  <c r="L798" i="7"/>
  <c r="L922" i="7"/>
  <c r="L1041" i="7"/>
  <c r="L1124" i="7"/>
  <c r="K494" i="7"/>
  <c r="K1219" i="7"/>
  <c r="K598" i="7"/>
  <c r="K1471" i="7"/>
  <c r="K1324" i="7"/>
  <c r="K1177" i="7"/>
  <c r="K779" i="7"/>
  <c r="K1450" i="7"/>
  <c r="L304" i="7"/>
  <c r="K446" i="7"/>
  <c r="K587" i="7"/>
  <c r="L1265" i="7"/>
  <c r="L1096" i="7"/>
  <c r="L719" i="7"/>
  <c r="L335" i="7"/>
  <c r="L1394" i="7"/>
  <c r="L1368" i="7"/>
  <c r="L995" i="7"/>
  <c r="L1090" i="7"/>
  <c r="L1173" i="7"/>
  <c r="L1256" i="7"/>
  <c r="L1338" i="7"/>
  <c r="K1337" i="7"/>
  <c r="K1118" i="7"/>
  <c r="K827" i="7"/>
  <c r="L454" i="7"/>
  <c r="K1441" i="7"/>
  <c r="L979" i="7"/>
  <c r="L388" i="7"/>
  <c r="K530" i="7"/>
  <c r="K671" i="7"/>
  <c r="L811" i="7"/>
  <c r="L1391" i="7"/>
  <c r="L1216" i="7"/>
  <c r="L1000" i="7"/>
  <c r="K643" i="7"/>
  <c r="L146" i="7"/>
  <c r="L1428" i="7"/>
  <c r="L134" i="7"/>
  <c r="L1150" i="7"/>
  <c r="L1233" i="7"/>
  <c r="L1316" i="7"/>
  <c r="L1398" i="7"/>
  <c r="K1339" i="7"/>
  <c r="K1382" i="7"/>
  <c r="K1211" i="7"/>
  <c r="K1061" i="7"/>
  <c r="K750" i="7"/>
  <c r="K1128" i="7"/>
  <c r="K614" i="7"/>
  <c r="K755" i="7"/>
  <c r="K884" i="7"/>
  <c r="K1010" i="7"/>
  <c r="L1079" i="7"/>
  <c r="L1217" i="7"/>
  <c r="L1429" i="7"/>
  <c r="L1279" i="7"/>
  <c r="L1132" i="7"/>
  <c r="L916" i="7"/>
  <c r="L616" i="7"/>
  <c r="L1354" i="7"/>
  <c r="L1437" i="7"/>
  <c r="L242" i="7"/>
  <c r="K424" i="7"/>
  <c r="K1439" i="7"/>
  <c r="K665" i="7"/>
  <c r="K1475" i="7"/>
  <c r="K1325" i="7"/>
  <c r="K1178" i="7"/>
  <c r="K1260" i="7"/>
  <c r="K834" i="7"/>
  <c r="K958" i="7"/>
  <c r="K1065" i="7"/>
  <c r="K1148" i="7"/>
  <c r="L1099" i="7"/>
  <c r="L1415" i="7"/>
  <c r="L784" i="7"/>
  <c r="K340" i="7"/>
  <c r="L1396" i="7"/>
  <c r="L1249" i="7"/>
  <c r="K835" i="7"/>
  <c r="L1486" i="7"/>
  <c r="L365" i="7"/>
  <c r="K508" i="7"/>
  <c r="L650" i="7"/>
  <c r="K1457" i="7"/>
  <c r="K1144" i="7"/>
  <c r="K836" i="7"/>
  <c r="L460" i="7"/>
  <c r="K1442" i="7"/>
  <c r="K1392" i="7"/>
  <c r="K1028" i="7"/>
  <c r="K1114" i="7"/>
  <c r="K1197" i="7"/>
  <c r="K1280" i="7"/>
  <c r="K1362" i="7"/>
  <c r="L1199" i="7"/>
  <c r="L1190" i="7"/>
  <c r="L990" i="7"/>
  <c r="L640" i="7"/>
  <c r="L74" i="7"/>
  <c r="L1030" i="7"/>
  <c r="L449" i="7"/>
  <c r="L592" i="7"/>
  <c r="L734" i="7"/>
  <c r="L866" i="7"/>
  <c r="K1363" i="7"/>
  <c r="K1408" i="7"/>
  <c r="K1213" i="7"/>
  <c r="K1063" i="7"/>
  <c r="K761" i="7"/>
  <c r="K377" i="7"/>
  <c r="L430" i="7"/>
  <c r="K1246" i="7"/>
  <c r="K1329" i="7"/>
  <c r="K1412" i="7"/>
  <c r="L1494" i="7"/>
  <c r="L1103" i="7"/>
  <c r="L1454" i="7"/>
  <c r="L1283" i="7"/>
  <c r="L1133" i="7"/>
  <c r="L918" i="7"/>
  <c r="L1164" i="7"/>
  <c r="L676" i="7"/>
  <c r="L814" i="7"/>
  <c r="L940" i="7"/>
  <c r="L1052" i="7"/>
  <c r="K1271" i="7"/>
  <c r="K1409" i="7"/>
  <c r="L1477" i="7"/>
  <c r="K1327" i="7"/>
  <c r="K1180" i="7"/>
  <c r="K1022" i="7"/>
  <c r="L655" i="7"/>
  <c r="K1378" i="7"/>
  <c r="K1461" i="7"/>
  <c r="L322" i="7"/>
  <c r="K463" i="7"/>
  <c r="L1016" i="7"/>
  <c r="L844" i="7"/>
  <c r="L350" i="7"/>
  <c r="L1397" i="7"/>
  <c r="L1250" i="7"/>
  <c r="L1296" i="7"/>
  <c r="L887" i="7"/>
  <c r="L1012" i="7"/>
  <c r="L1101" i="7"/>
  <c r="L1184" i="7"/>
  <c r="K1291" i="7"/>
  <c r="K359" i="7"/>
  <c r="K893" i="7"/>
  <c r="K462" i="7"/>
  <c r="K1444" i="7"/>
  <c r="K1297" i="7"/>
  <c r="L871" i="7"/>
  <c r="K122" i="7"/>
  <c r="L406" i="7"/>
  <c r="K547" i="7"/>
  <c r="K690" i="7"/>
  <c r="L1169" i="7"/>
  <c r="L1072" i="7"/>
  <c r="L658" i="7"/>
  <c r="L194" i="7"/>
  <c r="L1370" i="7"/>
  <c r="L1356" i="7"/>
  <c r="L978" i="7"/>
  <c r="L1078" i="7"/>
  <c r="L1161" i="7"/>
  <c r="L1244" i="7"/>
  <c r="K1326" i="7"/>
  <c r="L370" i="7"/>
  <c r="K1238" i="7"/>
  <c r="K1067" i="7"/>
  <c r="K762" i="7"/>
  <c r="K379" i="7"/>
  <c r="K1056" i="7"/>
  <c r="L490" i="7"/>
  <c r="L631" i="7"/>
  <c r="K774" i="7"/>
  <c r="K902" i="7"/>
  <c r="L1385" i="7"/>
  <c r="L1480" i="7"/>
  <c r="L1285" i="7"/>
  <c r="L1135" i="7"/>
  <c r="L928" i="7"/>
  <c r="K562" i="7"/>
  <c r="L491" i="7"/>
  <c r="L1282" i="7"/>
  <c r="L1365" i="7"/>
  <c r="L1448" i="7"/>
  <c r="L295" i="7"/>
  <c r="K618" i="7"/>
  <c r="L292" i="7"/>
  <c r="K1331" i="7"/>
  <c r="K1181" i="7"/>
  <c r="K1024" i="7"/>
  <c r="K1188" i="7"/>
  <c r="L715" i="7"/>
  <c r="K850" i="7"/>
  <c r="K976" i="7"/>
  <c r="K1076" i="7"/>
  <c r="K484" i="7"/>
  <c r="L800" i="7"/>
  <c r="L413" i="7"/>
  <c r="L1399" i="7"/>
  <c r="L1252" i="7"/>
  <c r="L1105" i="7"/>
  <c r="L718" i="7"/>
  <c r="L1414" i="7"/>
  <c r="K1497" i="7"/>
  <c r="L383" i="7"/>
  <c r="K526" i="7"/>
  <c r="L667" i="7"/>
  <c r="K952" i="7"/>
  <c r="K473" i="7"/>
  <c r="K1445" i="7"/>
  <c r="K1298" i="7"/>
  <c r="K1320" i="7"/>
  <c r="K923" i="7"/>
  <c r="K1042" i="7"/>
  <c r="K1125" i="7"/>
  <c r="K1208" i="7"/>
  <c r="L965" i="7"/>
  <c r="L1048" i="7"/>
  <c r="L1045" i="7"/>
  <c r="L647" i="7"/>
  <c r="L158" i="7"/>
  <c r="L1369" i="7"/>
  <c r="L926" i="7"/>
  <c r="L326" i="7"/>
  <c r="L467" i="7"/>
  <c r="L610" i="7"/>
  <c r="K751" i="7"/>
  <c r="K431" i="7"/>
  <c r="K1264" i="7"/>
  <c r="K1069" i="7"/>
  <c r="K767" i="7"/>
  <c r="K390" i="7"/>
  <c r="K1452" i="7"/>
  <c r="K306" i="7"/>
  <c r="K1174" i="7"/>
  <c r="K1257" i="7"/>
  <c r="K1340" i="7"/>
  <c r="K1422" i="7"/>
  <c r="L1049" i="7"/>
  <c r="L1310" i="7"/>
  <c r="L1139" i="7"/>
  <c r="L929" i="7"/>
  <c r="L566" i="7"/>
  <c r="L1092" i="7"/>
  <c r="L551" i="7"/>
  <c r="L694" i="7"/>
  <c r="L832" i="7"/>
  <c r="K955" i="7"/>
  <c r="K1223" i="7"/>
  <c r="K545" i="7"/>
  <c r="K1333" i="7"/>
  <c r="K1183" i="7"/>
  <c r="K1031" i="7"/>
  <c r="K686" i="7"/>
  <c r="K533" i="7"/>
  <c r="K1306" i="7"/>
  <c r="K1389" i="7"/>
  <c r="K1472" i="7"/>
  <c r="K341" i="7"/>
  <c r="L1151" i="7"/>
  <c r="L479" i="7"/>
  <c r="L1403" i="7"/>
  <c r="L1253" i="7"/>
  <c r="L1106" i="7"/>
  <c r="L1224" i="7"/>
  <c r="L778" i="7"/>
  <c r="L905" i="7"/>
  <c r="L1026" i="7"/>
  <c r="L1112" i="7"/>
  <c r="K557" i="7"/>
  <c r="K1123" i="7"/>
  <c r="K535" i="7"/>
  <c r="K1447" i="7"/>
  <c r="K1300" i="7"/>
  <c r="K1153" i="7"/>
  <c r="K760" i="7"/>
  <c r="K1438" i="7"/>
  <c r="K254" i="7"/>
  <c r="K425" i="7"/>
  <c r="K568" i="7"/>
  <c r="K496" i="7"/>
  <c r="K787" i="7"/>
  <c r="L278" i="7"/>
  <c r="L1373" i="7"/>
  <c r="L1226" i="7"/>
  <c r="L1284" i="7"/>
  <c r="L870" i="7"/>
  <c r="L994" i="7"/>
  <c r="L1089" i="7"/>
  <c r="L1172" i="7"/>
  <c r="K1254" i="7"/>
  <c r="K1195" i="7"/>
  <c r="L310" i="7"/>
  <c r="K838" i="7"/>
  <c r="K401" i="7"/>
  <c r="K1420" i="7"/>
  <c r="K1273" i="7"/>
  <c r="K854" i="7"/>
  <c r="K1498" i="7"/>
  <c r="K386" i="7"/>
  <c r="K527" i="7"/>
  <c r="K670" i="7"/>
  <c r="K1481" i="7"/>
  <c r="L1192" i="7"/>
  <c r="L944" i="7"/>
  <c r="L582" i="7"/>
  <c r="L1490" i="7"/>
  <c r="L1416" i="7"/>
  <c r="L1055" i="7"/>
  <c r="L1138" i="7"/>
  <c r="L1221" i="7"/>
  <c r="L1304" i="7"/>
  <c r="L1386" i="7"/>
  <c r="K802" i="7"/>
  <c r="K1214" i="7"/>
  <c r="K1037" i="7"/>
  <c r="K701" i="7"/>
  <c r="K318" i="7"/>
  <c r="K1044" i="7"/>
  <c r="K470" i="7"/>
  <c r="K611" i="7"/>
  <c r="K754" i="7"/>
  <c r="L883" i="7"/>
  <c r="L1097" i="7"/>
  <c r="L1456" i="7"/>
  <c r="L1261" i="7"/>
  <c r="L1111" i="7"/>
  <c r="L872" i="7"/>
  <c r="L499" i="7"/>
  <c r="K472" i="7"/>
  <c r="L1270" i="7"/>
  <c r="L1353" i="7"/>
  <c r="L1436" i="7"/>
  <c r="L230" i="7"/>
  <c r="K371" i="7"/>
  <c r="K1478" i="7"/>
  <c r="K1307" i="7"/>
  <c r="K1157" i="7"/>
  <c r="K971" i="7"/>
  <c r="K1176" i="7"/>
  <c r="K695" i="7"/>
  <c r="K833" i="7"/>
  <c r="K956" i="7"/>
  <c r="K1064" i="7"/>
  <c r="L1463" i="7"/>
  <c r="K556" i="7"/>
  <c r="K352" i="7"/>
  <c r="L1375" i="7"/>
  <c r="L1228" i="7"/>
  <c r="L1081" i="7"/>
  <c r="L698" i="7"/>
  <c r="L1402" i="7"/>
  <c r="K1485" i="7"/>
  <c r="K364" i="7"/>
  <c r="L506" i="7"/>
  <c r="K422" i="7"/>
  <c r="K896" i="7"/>
  <c r="L412" i="7"/>
  <c r="K1421" i="7"/>
  <c r="K1274" i="7"/>
  <c r="K1308" i="7"/>
  <c r="K906" i="7"/>
  <c r="K1027" i="7"/>
  <c r="K1113" i="7"/>
  <c r="K1196" i="7"/>
  <c r="K1483" i="7"/>
  <c r="L846" i="7"/>
  <c r="L1001" i="7"/>
  <c r="L586" i="7"/>
  <c r="L1492" i="7"/>
  <c r="L1345" i="7"/>
  <c r="K907" i="7"/>
  <c r="L305" i="7"/>
  <c r="K448" i="7"/>
  <c r="L590" i="7"/>
  <c r="L731" i="7"/>
  <c r="K1127" i="7"/>
  <c r="K1240" i="7"/>
  <c r="K1039" i="7"/>
  <c r="K706" i="7"/>
  <c r="K329" i="7"/>
  <c r="K1440" i="7"/>
  <c r="K269" i="7"/>
  <c r="K1162" i="7"/>
  <c r="K1245" i="7"/>
  <c r="K1328" i="7"/>
  <c r="K1410" i="7"/>
  <c r="L856" i="7"/>
  <c r="L1286" i="7"/>
  <c r="L1115" i="7"/>
  <c r="L874" i="7"/>
  <c r="L503" i="7"/>
  <c r="L1080" i="7"/>
  <c r="K532" i="7"/>
  <c r="L674" i="7"/>
  <c r="L812" i="7"/>
  <c r="L938" i="7"/>
  <c r="K1295" i="7"/>
  <c r="K294" i="7"/>
  <c r="K1309" i="7"/>
  <c r="K1159" i="7"/>
  <c r="K980" i="7"/>
  <c r="K623" i="7"/>
  <c r="K511" i="7"/>
  <c r="K1294" i="7"/>
  <c r="K1377" i="7"/>
  <c r="K1460" i="7"/>
  <c r="K319" i="7"/>
  <c r="L1435" i="7"/>
  <c r="L1406" i="7"/>
  <c r="L1235" i="7"/>
  <c r="L1085" i="7"/>
  <c r="L810" i="7"/>
  <c r="L1140" i="7"/>
  <c r="L634" i="7"/>
  <c r="K775" i="7"/>
  <c r="L904" i="7"/>
  <c r="L1025" i="7"/>
  <c r="K1110" i="7"/>
  <c r="K742" i="7"/>
  <c r="K1015" i="7"/>
  <c r="K474" i="7"/>
  <c r="K1423" i="7"/>
  <c r="K1276" i="7"/>
  <c r="K1129" i="7"/>
  <c r="K738" i="7"/>
  <c r="K1426" i="7"/>
  <c r="K110" i="7"/>
  <c r="K403" i="7"/>
  <c r="K546" i="7"/>
  <c r="L1073" i="7"/>
  <c r="L1046" i="7"/>
  <c r="K595" i="7"/>
  <c r="K1493" i="7"/>
  <c r="L1346" i="7"/>
  <c r="L1344" i="7"/>
  <c r="L959" i="7"/>
  <c r="L1066" i="7"/>
  <c r="L1149" i="7"/>
  <c r="L1232" i="7"/>
  <c r="K1487" i="7"/>
  <c r="K1145" i="7"/>
  <c r="K1070" i="7"/>
  <c r="K710" i="7"/>
  <c r="K330" i="7"/>
  <c r="K1393" i="7"/>
  <c r="L943" i="7"/>
  <c r="L346" i="7"/>
  <c r="K487" i="7"/>
  <c r="K630" i="7"/>
  <c r="K773" i="7"/>
  <c r="L908" i="7"/>
  <c r="L1312" i="7"/>
  <c r="L1117" i="7"/>
  <c r="L880" i="7"/>
  <c r="K514" i="7"/>
  <c r="L1476" i="7"/>
  <c r="L347" i="7"/>
  <c r="L1198" i="7"/>
  <c r="L1281" i="7"/>
  <c r="L1364" i="7"/>
  <c r="L1446" i="7"/>
  <c r="K1147" i="7"/>
  <c r="K1334" i="7"/>
  <c r="K1163" i="7"/>
  <c r="K982" i="7"/>
  <c r="K628" i="7"/>
  <c r="K1104" i="7"/>
  <c r="L571" i="7"/>
  <c r="K714" i="7"/>
  <c r="K848" i="7"/>
  <c r="K974" i="7"/>
  <c r="K679" i="7"/>
  <c r="L1007" i="7"/>
  <c r="L1381" i="7"/>
  <c r="L1231" i="7"/>
  <c r="L1084" i="7"/>
  <c r="L808" i="7"/>
  <c r="L574" i="7"/>
  <c r="L1330" i="7"/>
  <c r="L1413" i="7"/>
  <c r="L1496" i="7"/>
  <c r="K382" i="7"/>
  <c r="K1247" i="7"/>
  <c r="K542" i="7"/>
  <c r="K1427" i="7"/>
  <c r="K1277" i="7"/>
  <c r="K1130" i="7"/>
  <c r="K1236" i="7"/>
  <c r="K798" i="7"/>
  <c r="K922" i="7"/>
  <c r="K1041" i="7"/>
  <c r="K1124" i="7"/>
  <c r="K739" i="7"/>
  <c r="L1315" i="7"/>
  <c r="L659" i="7"/>
  <c r="K1495" i="7"/>
  <c r="L1348" i="7"/>
  <c r="L1201" i="7"/>
  <c r="K799" i="7"/>
  <c r="L1462" i="7"/>
  <c r="L323" i="7"/>
  <c r="K466" i="7"/>
  <c r="K607" i="7"/>
  <c r="K1265" i="7"/>
  <c r="K1096" i="7"/>
  <c r="K719" i="7"/>
  <c r="K335" i="7"/>
  <c r="K1394" i="7"/>
  <c r="K1368" i="7"/>
  <c r="K995" i="7"/>
  <c r="K1090" i="7"/>
  <c r="K1173" i="7"/>
  <c r="K1256" i="7"/>
  <c r="K1338" i="7"/>
  <c r="L1433" i="7"/>
  <c r="L1142" i="7"/>
  <c r="L882" i="7"/>
  <c r="L515" i="7"/>
  <c r="L1465" i="7"/>
  <c r="L998" i="7"/>
  <c r="L407" i="7"/>
  <c r="K550" i="7"/>
  <c r="K691" i="7"/>
  <c r="L830" i="7"/>
  <c r="K1171" i="7"/>
  <c r="K1360" i="7"/>
  <c r="K1165" i="7"/>
  <c r="K988" i="7"/>
  <c r="K638" i="7"/>
  <c r="K1500" i="7"/>
  <c r="K389" i="7"/>
  <c r="K1222" i="7"/>
  <c r="K1305" i="7"/>
  <c r="K1388" i="7"/>
  <c r="K1470" i="7"/>
  <c r="L617" i="7"/>
  <c r="L1262" i="7"/>
  <c r="L1091" i="7"/>
  <c r="L821" i="7"/>
  <c r="K442" i="7"/>
  <c r="L1068" i="7"/>
  <c r="L510" i="7"/>
  <c r="L653" i="7"/>
  <c r="L796" i="7"/>
  <c r="K919" i="7"/>
  <c r="K1038" i="7"/>
  <c r="K1079" i="7"/>
  <c r="K1217" i="7"/>
  <c r="K1429" i="7"/>
  <c r="K1279" i="7"/>
  <c r="K1132" i="7"/>
  <c r="K916" i="7"/>
  <c r="K616" i="7"/>
  <c r="K1354" i="7"/>
  <c r="K1437" i="7"/>
  <c r="K242" i="7"/>
  <c r="L424" i="7"/>
  <c r="L954" i="7"/>
  <c r="L726" i="7"/>
  <c r="K1499" i="7"/>
  <c r="L1349" i="7"/>
  <c r="L1202" i="7"/>
  <c r="L1272" i="7"/>
  <c r="L851" i="7"/>
  <c r="L977" i="7"/>
  <c r="L1077" i="7"/>
  <c r="L1160" i="7"/>
  <c r="K1099" i="7"/>
  <c r="K1415" i="7"/>
  <c r="K784" i="7"/>
  <c r="L340" i="7"/>
  <c r="K1396" i="7"/>
  <c r="K1249" i="7"/>
  <c r="L835" i="7"/>
  <c r="K1486" i="7"/>
  <c r="K365" i="7"/>
  <c r="L508" i="7"/>
  <c r="K650" i="7"/>
  <c r="L1289" i="7"/>
  <c r="L1168" i="7"/>
  <c r="L892" i="7"/>
  <c r="L521" i="7"/>
  <c r="L1466" i="7"/>
  <c r="L1404" i="7"/>
  <c r="L1043" i="7"/>
  <c r="L1126" i="7"/>
  <c r="L1209" i="7"/>
  <c r="L1292" i="7"/>
  <c r="L1374" i="7"/>
  <c r="K1199" i="7"/>
  <c r="K1190" i="7"/>
  <c r="K990" i="7"/>
  <c r="K640" i="7"/>
  <c r="K74" i="7"/>
  <c r="K1030" i="7"/>
  <c r="K449" i="7"/>
  <c r="K592" i="7"/>
  <c r="K734" i="7"/>
  <c r="K866" i="7"/>
  <c r="L1459" i="7"/>
  <c r="L1432" i="7"/>
  <c r="L1237" i="7"/>
  <c r="L1087" i="7"/>
  <c r="L820" i="7"/>
  <c r="L438" i="7"/>
  <c r="L450" i="7"/>
  <c r="L1258" i="7"/>
  <c r="L1341" i="7"/>
  <c r="L1424" i="7"/>
  <c r="L86" i="7"/>
  <c r="K1103" i="7"/>
  <c r="K1454" i="7"/>
  <c r="K1283" i="7"/>
  <c r="K1133" i="7"/>
  <c r="K918" i="7"/>
  <c r="K1164" i="7"/>
  <c r="K676" i="7"/>
  <c r="K814" i="7"/>
  <c r="K940" i="7"/>
  <c r="K1052" i="7"/>
  <c r="L1367" i="7"/>
  <c r="L307" i="7"/>
  <c r="K280" i="7"/>
  <c r="L1351" i="7"/>
  <c r="L1204" i="7"/>
  <c r="L1057" i="7"/>
  <c r="L677" i="7"/>
  <c r="L1390" i="7"/>
  <c r="K1473" i="7"/>
  <c r="L342" i="7"/>
  <c r="L485" i="7"/>
  <c r="K1016" i="7"/>
  <c r="K844" i="7"/>
  <c r="K350" i="7"/>
  <c r="K1397" i="7"/>
  <c r="K1250" i="7"/>
  <c r="K1296" i="7"/>
  <c r="K887" i="7"/>
  <c r="K1012" i="7"/>
  <c r="K1101" i="7"/>
  <c r="K1184" i="7"/>
  <c r="L1387" i="7"/>
  <c r="L606" i="7"/>
  <c r="L946" i="7"/>
  <c r="L523" i="7"/>
  <c r="L1468" i="7"/>
  <c r="L1321" i="7"/>
  <c r="L890" i="7"/>
  <c r="L266" i="7"/>
  <c r="L426" i="7"/>
  <c r="L569" i="7"/>
  <c r="L712" i="7"/>
  <c r="K1391" i="7"/>
  <c r="K1216" i="7"/>
  <c r="K1000" i="7"/>
  <c r="L643" i="7"/>
  <c r="K146" i="7"/>
  <c r="K1428" i="7"/>
  <c r="K134" i="7"/>
  <c r="K1150" i="7"/>
  <c r="K1233" i="7"/>
  <c r="K1316" i="7"/>
  <c r="K1398" i="7"/>
  <c r="L1337" i="7"/>
  <c r="L1118" i="7"/>
  <c r="L827" i="7"/>
  <c r="K454" i="7"/>
  <c r="L1441" i="7"/>
  <c r="K979" i="7"/>
  <c r="K388" i="7"/>
  <c r="L530" i="7"/>
  <c r="L671" i="7"/>
  <c r="K811" i="7"/>
  <c r="K934" i="7"/>
  <c r="K1385" i="7"/>
  <c r="K1480" i="7"/>
  <c r="K1285" i="7"/>
  <c r="K1135" i="7"/>
  <c r="K928" i="7"/>
  <c r="L562" i="7"/>
  <c r="K491" i="7"/>
  <c r="K1282" i="7"/>
  <c r="K1365" i="7"/>
  <c r="K1448" i="7"/>
  <c r="K295" i="7"/>
  <c r="L857" i="7"/>
  <c r="L355" i="7"/>
  <c r="L1355" i="7"/>
  <c r="L1205" i="7"/>
  <c r="L1058" i="7"/>
  <c r="L1200" i="7"/>
  <c r="L737" i="7"/>
  <c r="L869" i="7"/>
  <c r="L992" i="7"/>
  <c r="L1088" i="7"/>
  <c r="L484" i="7"/>
  <c r="K800" i="7"/>
  <c r="K413" i="7"/>
  <c r="K1399" i="7"/>
  <c r="K1252" i="7"/>
  <c r="K1105" i="7"/>
  <c r="K718" i="7"/>
  <c r="K1414" i="7"/>
  <c r="L1497" i="7"/>
  <c r="K383" i="7"/>
  <c r="L526" i="7"/>
  <c r="L899" i="7"/>
  <c r="L1004" i="7"/>
  <c r="L534" i="7"/>
  <c r="L1469" i="7"/>
  <c r="L1322" i="7"/>
  <c r="L1332" i="7"/>
  <c r="L942" i="7"/>
  <c r="L1054" i="7"/>
  <c r="L1137" i="7"/>
  <c r="L1220" i="7"/>
  <c r="K965" i="7"/>
  <c r="K1048" i="7"/>
  <c r="K1045" i="7"/>
  <c r="K647" i="7"/>
  <c r="K158" i="7"/>
  <c r="K1369" i="7"/>
  <c r="K926" i="7"/>
  <c r="K326" i="7"/>
  <c r="K467" i="7"/>
  <c r="K610" i="7"/>
  <c r="L751" i="7"/>
  <c r="L678" i="7"/>
  <c r="L1288" i="7"/>
  <c r="L1093" i="7"/>
  <c r="L824" i="7"/>
  <c r="L451" i="7"/>
  <c r="L1464" i="7"/>
  <c r="K328" i="7"/>
  <c r="L1186" i="7"/>
  <c r="L1269" i="7"/>
  <c r="L1352" i="7"/>
  <c r="L1434" i="7"/>
  <c r="K1049" i="7"/>
  <c r="K1310" i="7"/>
  <c r="K1139" i="7"/>
  <c r="K929" i="7"/>
  <c r="K566" i="7"/>
  <c r="K1092" i="7"/>
  <c r="K551" i="7"/>
  <c r="K694" i="7"/>
  <c r="K832" i="7"/>
  <c r="L955" i="7"/>
  <c r="L434" i="7"/>
  <c r="L791" i="7"/>
  <c r="L1357" i="7"/>
  <c r="L1207" i="7"/>
  <c r="L1060" i="7"/>
  <c r="L748" i="7"/>
  <c r="L554" i="7"/>
  <c r="L1318" i="7"/>
  <c r="L1401" i="7"/>
  <c r="L1484" i="7"/>
  <c r="L362" i="7"/>
  <c r="K1151" i="7"/>
  <c r="K479" i="7"/>
  <c r="K1403" i="7"/>
  <c r="K1253" i="7"/>
  <c r="K1106" i="7"/>
  <c r="K1224" i="7"/>
  <c r="K778" i="7"/>
  <c r="K905" i="7"/>
  <c r="K1026" i="7"/>
  <c r="K1112" i="7"/>
  <c r="L494" i="7"/>
  <c r="L1219" i="7"/>
  <c r="L598" i="7"/>
  <c r="L1471" i="7"/>
  <c r="L1324" i="7"/>
  <c r="L1177" i="7"/>
  <c r="L779" i="7"/>
  <c r="L1450" i="7"/>
  <c r="K304" i="7"/>
  <c r="L446" i="7"/>
  <c r="L587" i="7"/>
  <c r="K1169" i="7"/>
  <c r="K1072" i="7"/>
  <c r="K658" i="7"/>
  <c r="K194" i="7"/>
  <c r="K1370" i="7"/>
  <c r="K1356" i="7"/>
  <c r="K978" i="7"/>
  <c r="K1078" i="7"/>
  <c r="K1161" i="7"/>
  <c r="K1244" i="7"/>
  <c r="L1291" i="7"/>
  <c r="L359" i="7"/>
  <c r="L893" i="7"/>
  <c r="L462" i="7"/>
  <c r="L1444" i="7"/>
  <c r="L1297" i="7"/>
  <c r="K871" i="7"/>
  <c r="L122" i="7"/>
  <c r="K406" i="7"/>
  <c r="L547" i="7"/>
  <c r="L690" i="7"/>
  <c r="K772" i="7"/>
  <c r="K652" i="7"/>
  <c r="L575" i="7"/>
  <c r="L1458" i="7"/>
  <c r="K1116" i="7"/>
  <c r="L1121" i="7"/>
  <c r="L1342" i="7"/>
  <c r="K1451" i="7"/>
  <c r="K343" i="7"/>
  <c r="L1144" i="7"/>
  <c r="L1392" i="7"/>
  <c r="L1280" i="7"/>
  <c r="K935" i="7"/>
  <c r="K427" i="7"/>
  <c r="L1363" i="7"/>
  <c r="L761" i="7"/>
  <c r="L1329" i="7"/>
  <c r="K1430" i="7"/>
  <c r="K1152" i="7"/>
  <c r="K1040" i="7"/>
  <c r="L1327" i="7"/>
  <c r="L1378" i="7"/>
  <c r="L496" i="7"/>
  <c r="K1226" i="7"/>
  <c r="K1089" i="7"/>
  <c r="L535" i="7"/>
  <c r="L760" i="7"/>
  <c r="L568" i="7"/>
  <c r="K539" i="7"/>
  <c r="K662" i="7"/>
  <c r="K409" i="7"/>
  <c r="K528" i="7"/>
  <c r="K166" i="7"/>
  <c r="K285" i="7"/>
  <c r="K152" i="7"/>
  <c r="K160" i="7"/>
  <c r="K243" i="7"/>
  <c r="L461" i="7"/>
  <c r="L1227" i="7"/>
  <c r="K841" i="7"/>
  <c r="L960" i="7"/>
  <c r="L96" i="7"/>
  <c r="L717" i="7"/>
  <c r="L584" i="7"/>
  <c r="L174" i="7"/>
  <c r="L675" i="7"/>
  <c r="K1098" i="7"/>
  <c r="L520" i="7"/>
  <c r="K641" i="7"/>
  <c r="K397" i="7"/>
  <c r="K516" i="7"/>
  <c r="K154" i="7"/>
  <c r="K273" i="7"/>
  <c r="K140" i="7"/>
  <c r="K148" i="7"/>
  <c r="K231" i="7"/>
  <c r="L439" i="7"/>
  <c r="L1215" i="7"/>
  <c r="K829" i="7"/>
  <c r="L948" i="7"/>
  <c r="L84" i="7"/>
  <c r="L705" i="7"/>
  <c r="L572" i="7"/>
  <c r="L162" i="7"/>
  <c r="L663" i="7"/>
  <c r="K1086" i="7"/>
  <c r="K498" i="7"/>
  <c r="L619" i="7"/>
  <c r="K385" i="7"/>
  <c r="K504" i="7"/>
  <c r="K142" i="7"/>
  <c r="K261" i="7"/>
  <c r="K128" i="7"/>
  <c r="K136" i="7"/>
  <c r="K219" i="7"/>
  <c r="L419" i="7"/>
  <c r="L1203" i="7"/>
  <c r="K817" i="7"/>
  <c r="L936" i="7"/>
  <c r="L72" i="7"/>
  <c r="L693" i="7"/>
  <c r="L560" i="7"/>
  <c r="L150" i="7"/>
  <c r="L651" i="7"/>
  <c r="K1074" i="7"/>
  <c r="L478" i="7"/>
  <c r="K599" i="7"/>
  <c r="K932" i="7"/>
  <c r="K1376" i="7"/>
  <c r="L750" i="7"/>
  <c r="K910" i="7"/>
  <c r="K594" i="7"/>
  <c r="L665" i="7"/>
  <c r="L958" i="7"/>
  <c r="K218" i="7"/>
  <c r="L1485" i="7"/>
  <c r="L952" i="7"/>
  <c r="L1320" i="7"/>
  <c r="L1208" i="7"/>
  <c r="K586" i="7"/>
  <c r="K305" i="7"/>
  <c r="L431" i="7"/>
  <c r="L390" i="7"/>
  <c r="L1257" i="7"/>
  <c r="K1286" i="7"/>
  <c r="K1080" i="7"/>
  <c r="K938" i="7"/>
  <c r="L1183" i="7"/>
  <c r="L1306" i="7"/>
  <c r="K1051" i="7"/>
  <c r="K1082" i="7"/>
  <c r="K1011" i="7"/>
  <c r="L1453" i="7"/>
  <c r="L635" i="7"/>
  <c r="L443" i="7"/>
  <c r="K415" i="7"/>
  <c r="L538" i="7"/>
  <c r="K337" i="7"/>
  <c r="K456" i="7"/>
  <c r="K94" i="7"/>
  <c r="K213" i="7"/>
  <c r="K80" i="7"/>
  <c r="K88" i="7"/>
  <c r="K171" i="7"/>
  <c r="L338" i="7"/>
  <c r="L1155" i="7"/>
  <c r="K769" i="7"/>
  <c r="L888" i="7"/>
  <c r="L275" i="7"/>
  <c r="L645" i="7"/>
  <c r="L512" i="7"/>
  <c r="L102" i="7"/>
  <c r="L603" i="7"/>
  <c r="K1023" i="7"/>
  <c r="K395" i="7"/>
  <c r="K518" i="7"/>
  <c r="K325" i="7"/>
  <c r="K444" i="7"/>
  <c r="K82" i="7"/>
  <c r="K201" i="7"/>
  <c r="K68" i="7"/>
  <c r="K76" i="7"/>
  <c r="K159" i="7"/>
  <c r="L317" i="7"/>
  <c r="L1143" i="7"/>
  <c r="K757" i="7"/>
  <c r="L876" i="7"/>
  <c r="L263" i="7"/>
  <c r="L633" i="7"/>
  <c r="L500" i="7"/>
  <c r="L90" i="7"/>
  <c r="L591" i="7"/>
  <c r="K1006" i="7"/>
  <c r="L376" i="7"/>
  <c r="K497" i="7"/>
  <c r="K313" i="7"/>
  <c r="K432" i="7"/>
  <c r="K70" i="7"/>
  <c r="K189" i="7"/>
  <c r="K283" i="7"/>
  <c r="K64" i="7"/>
  <c r="K147" i="7"/>
  <c r="L293" i="7"/>
  <c r="L1131" i="7"/>
  <c r="K745" i="7"/>
  <c r="L864" i="7"/>
  <c r="L251" i="7"/>
  <c r="L621" i="7"/>
  <c r="L488" i="7"/>
  <c r="L78" i="7"/>
  <c r="L579" i="7"/>
  <c r="K989" i="7"/>
  <c r="K354" i="7"/>
  <c r="K475" i="7"/>
  <c r="K301" i="7"/>
  <c r="K420" i="7"/>
  <c r="K969" i="7"/>
  <c r="K105" i="7"/>
  <c r="K199" i="7"/>
  <c r="K927" i="7"/>
  <c r="K63" i="7"/>
  <c r="L950" i="7"/>
  <c r="L1047" i="7"/>
  <c r="K661" i="7"/>
  <c r="L780" i="7"/>
  <c r="L167" i="7"/>
  <c r="L465" i="7"/>
  <c r="L332" i="7"/>
  <c r="L125" i="7"/>
  <c r="L423" i="7"/>
  <c r="K749" i="7"/>
  <c r="K1395" i="7"/>
  <c r="K1009" i="7"/>
  <c r="K145" i="7"/>
  <c r="K264" i="7"/>
  <c r="K885" i="7"/>
  <c r="K752" i="7"/>
  <c r="K115" i="7"/>
  <c r="K843" i="7"/>
  <c r="L1206" i="7"/>
  <c r="K703" i="7"/>
  <c r="L822" i="7"/>
  <c r="L505" i="7"/>
  <c r="L624" i="7"/>
  <c r="K262" i="7"/>
  <c r="L381" i="7"/>
  <c r="L248" i="7"/>
  <c r="K256" i="7"/>
  <c r="L339" i="7"/>
  <c r="K482" i="7"/>
  <c r="K391" i="7"/>
  <c r="K794" i="7"/>
  <c r="K1488" i="7"/>
  <c r="K1243" i="7"/>
  <c r="K593" i="7"/>
  <c r="L1405" i="7"/>
  <c r="L1425" i="7"/>
  <c r="K1301" i="7"/>
  <c r="K1053" i="7"/>
  <c r="L722" i="7"/>
  <c r="L818" i="7"/>
  <c r="L629" i="7"/>
  <c r="K398" i="7"/>
  <c r="K1102" i="7"/>
  <c r="L1193" i="7"/>
  <c r="K1489" i="7"/>
  <c r="L713" i="7"/>
  <c r="K1189" i="7"/>
  <c r="K410" i="7"/>
  <c r="L1482" i="7"/>
  <c r="L1109" i="7"/>
  <c r="L797" i="7"/>
  <c r="K1313" i="7"/>
  <c r="K968" i="7"/>
  <c r="K302" i="7"/>
  <c r="L1379" i="7"/>
  <c r="L758" i="7"/>
  <c r="K1182" i="7"/>
  <c r="K290" i="7"/>
  <c r="K414" i="7"/>
  <c r="K265" i="7"/>
  <c r="K384" i="7"/>
  <c r="K1005" i="7"/>
  <c r="K141" i="7"/>
  <c r="K235" i="7"/>
  <c r="K963" i="7"/>
  <c r="K99" i="7"/>
  <c r="L1003" i="7"/>
  <c r="L1083" i="7"/>
  <c r="K697" i="7"/>
  <c r="L816" i="7"/>
  <c r="L203" i="7"/>
  <c r="L573" i="7"/>
  <c r="L440" i="7"/>
  <c r="L233" i="7"/>
  <c r="L531" i="7"/>
  <c r="K917" i="7"/>
  <c r="K182" i="7"/>
  <c r="L394" i="7"/>
  <c r="K253" i="7"/>
  <c r="K372" i="7"/>
  <c r="K993" i="7"/>
  <c r="K129" i="7"/>
  <c r="K223" i="7"/>
  <c r="K951" i="7"/>
  <c r="K87" i="7"/>
  <c r="L986" i="7"/>
  <c r="L1071" i="7"/>
  <c r="K685" i="7"/>
  <c r="L804" i="7"/>
  <c r="L191" i="7"/>
  <c r="L561" i="7"/>
  <c r="L428" i="7"/>
  <c r="L221" i="7"/>
  <c r="L519" i="7"/>
  <c r="K898" i="7"/>
  <c r="K1491" i="7"/>
  <c r="K374" i="7"/>
  <c r="K241" i="7"/>
  <c r="K360" i="7"/>
  <c r="K981" i="7"/>
  <c r="K117" i="7"/>
  <c r="K211" i="7"/>
  <c r="K939" i="7"/>
  <c r="K575" i="7"/>
  <c r="K1458" i="7"/>
  <c r="L1128" i="7"/>
  <c r="K1121" i="7"/>
  <c r="K1342" i="7"/>
  <c r="L1475" i="7"/>
  <c r="L1065" i="7"/>
  <c r="K1372" i="7"/>
  <c r="K486" i="7"/>
  <c r="L836" i="7"/>
  <c r="L1028" i="7"/>
  <c r="L1362" i="7"/>
  <c r="K578" i="7"/>
  <c r="K570" i="7"/>
  <c r="L1408" i="7"/>
  <c r="L377" i="7"/>
  <c r="L1412" i="7"/>
  <c r="K1259" i="7"/>
  <c r="K654" i="7"/>
  <c r="L1271" i="7"/>
  <c r="L1180" i="7"/>
  <c r="L1461" i="7"/>
  <c r="L787" i="7"/>
  <c r="K1284" i="7"/>
  <c r="K1172" i="7"/>
  <c r="L1447" i="7"/>
  <c r="L1438" i="7"/>
  <c r="K826" i="7"/>
  <c r="K1443" i="7"/>
  <c r="K281" i="7"/>
  <c r="K193" i="7"/>
  <c r="K312" i="7"/>
  <c r="K933" i="7"/>
  <c r="K69" i="7"/>
  <c r="K163" i="7"/>
  <c r="K891" i="7"/>
  <c r="L1326" i="7"/>
  <c r="K895" i="7"/>
  <c r="L1002" i="7"/>
  <c r="K625" i="7"/>
  <c r="L744" i="7"/>
  <c r="L131" i="7"/>
  <c r="L501" i="7"/>
  <c r="L368" i="7"/>
  <c r="L161" i="7"/>
  <c r="L459" i="7"/>
  <c r="K809" i="7"/>
  <c r="K1431" i="7"/>
  <c r="K170" i="7"/>
  <c r="K181" i="7"/>
  <c r="K300" i="7"/>
  <c r="K921" i="7"/>
  <c r="K788" i="7"/>
  <c r="K151" i="7"/>
  <c r="K879" i="7"/>
  <c r="L1314" i="7"/>
  <c r="L878" i="7"/>
  <c r="L983" i="7"/>
  <c r="K613" i="7"/>
  <c r="L732" i="7"/>
  <c r="L119" i="7"/>
  <c r="L489" i="7"/>
  <c r="L356" i="7"/>
  <c r="L149" i="7"/>
  <c r="L447" i="7"/>
  <c r="K790" i="7"/>
  <c r="K1419" i="7"/>
  <c r="K1033" i="7"/>
  <c r="K169" i="7"/>
  <c r="K288" i="7"/>
  <c r="K909" i="7"/>
  <c r="K776" i="7"/>
  <c r="K139" i="7"/>
  <c r="K867" i="7"/>
  <c r="L1302" i="7"/>
  <c r="K859" i="7"/>
  <c r="L966" i="7"/>
  <c r="K601" i="7"/>
  <c r="L720" i="7"/>
  <c r="L107" i="7"/>
  <c r="L477" i="7"/>
  <c r="L344" i="7"/>
  <c r="L137" i="7"/>
  <c r="L435" i="7"/>
  <c r="K770" i="7"/>
  <c r="K1407" i="7"/>
  <c r="K1021" i="7"/>
  <c r="K157" i="7"/>
  <c r="K276" i="7"/>
  <c r="K825" i="7"/>
  <c r="K692" i="7"/>
  <c r="K282" i="7"/>
  <c r="K783" i="7"/>
  <c r="L1218" i="7"/>
  <c r="L725" i="7"/>
  <c r="L839" i="7"/>
  <c r="L517" i="7"/>
  <c r="L636" i="7"/>
  <c r="K274" i="7"/>
  <c r="L321" i="7"/>
  <c r="L188" i="7"/>
  <c r="K196" i="7"/>
  <c r="L279" i="7"/>
  <c r="L502" i="7"/>
  <c r="K1251" i="7"/>
  <c r="L865" i="7"/>
  <c r="K984" i="7"/>
  <c r="K120" i="7"/>
  <c r="K741" i="7"/>
  <c r="K608" i="7"/>
  <c r="K198" i="7"/>
  <c r="K699" i="7"/>
  <c r="L1062" i="7"/>
  <c r="L458" i="7"/>
  <c r="L580" i="7"/>
  <c r="L361" i="7"/>
  <c r="L480" i="7"/>
  <c r="L118" i="7"/>
  <c r="L237" i="7"/>
  <c r="L104" i="7"/>
  <c r="L112" i="7"/>
  <c r="L195" i="7"/>
  <c r="K1019" i="7"/>
  <c r="K1095" i="7"/>
  <c r="L709" i="7"/>
  <c r="K828" i="7"/>
  <c r="K215" i="7"/>
  <c r="K1417" i="7"/>
  <c r="L1075" i="7"/>
  <c r="L367" i="7"/>
  <c r="K1358" i="7"/>
  <c r="K736" i="7"/>
  <c r="L1255" i="7"/>
  <c r="L98" i="7"/>
  <c r="K1154" i="7"/>
  <c r="L364" i="7"/>
  <c r="L473" i="7"/>
  <c r="L923" i="7"/>
  <c r="L1483" i="7"/>
  <c r="K1492" i="7"/>
  <c r="L448" i="7"/>
  <c r="L1264" i="7"/>
  <c r="L1452" i="7"/>
  <c r="L1340" i="7"/>
  <c r="K1115" i="7"/>
  <c r="L532" i="7"/>
  <c r="L1223" i="7"/>
  <c r="L1031" i="7"/>
  <c r="L1389" i="7"/>
  <c r="L418" i="7"/>
  <c r="K1212" i="7"/>
  <c r="K1100" i="7"/>
  <c r="L1303" i="7"/>
  <c r="L1366" i="7"/>
  <c r="K707" i="7"/>
  <c r="K1371" i="7"/>
  <c r="L985" i="7"/>
  <c r="K121" i="7"/>
  <c r="K240" i="7"/>
  <c r="K861" i="7"/>
  <c r="K728" i="7"/>
  <c r="K91" i="7"/>
  <c r="K819" i="7"/>
  <c r="L1254" i="7"/>
  <c r="L786" i="7"/>
  <c r="L894" i="7"/>
  <c r="L553" i="7"/>
  <c r="L672" i="7"/>
  <c r="L59" i="7"/>
  <c r="L429" i="7"/>
  <c r="L296" i="7"/>
  <c r="L89" i="7"/>
  <c r="L387" i="7"/>
  <c r="K688" i="7"/>
  <c r="K1359" i="7"/>
  <c r="L973" i="7"/>
  <c r="K109" i="7"/>
  <c r="K228" i="7"/>
  <c r="K849" i="7"/>
  <c r="K716" i="7"/>
  <c r="K79" i="7"/>
  <c r="K807" i="7"/>
  <c r="L1242" i="7"/>
  <c r="L766" i="7"/>
  <c r="L875" i="7"/>
  <c r="L541" i="7"/>
  <c r="L660" i="7"/>
  <c r="K298" i="7"/>
  <c r="L417" i="7"/>
  <c r="L284" i="7"/>
  <c r="L77" i="7"/>
  <c r="L375" i="7"/>
  <c r="K666" i="7"/>
  <c r="K1347" i="7"/>
  <c r="L961" i="7"/>
  <c r="K97" i="7"/>
  <c r="K216" i="7"/>
  <c r="K837" i="7"/>
  <c r="K704" i="7"/>
  <c r="K67" i="7"/>
  <c r="K795" i="7"/>
  <c r="L1230" i="7"/>
  <c r="L746" i="7"/>
  <c r="L858" i="7"/>
  <c r="L529" i="7"/>
  <c r="L648" i="7"/>
  <c r="K286" i="7"/>
  <c r="L405" i="7"/>
  <c r="L272" i="7"/>
  <c r="L65" i="7"/>
  <c r="L363" i="7"/>
  <c r="K646" i="7"/>
  <c r="K1335" i="7"/>
  <c r="L949" i="7"/>
  <c r="L1488" i="7"/>
  <c r="L1339" i="7"/>
  <c r="L614" i="7"/>
  <c r="K1405" i="7"/>
  <c r="K1425" i="7"/>
  <c r="L1325" i="7"/>
  <c r="L1148" i="7"/>
  <c r="K1225" i="7"/>
  <c r="K1136" i="7"/>
  <c r="L218" i="7"/>
  <c r="L1474" i="7"/>
  <c r="K1361" i="7"/>
  <c r="K1418" i="7"/>
  <c r="K1185" i="7"/>
  <c r="L1166" i="7"/>
  <c r="L1014" i="7"/>
  <c r="K847" i="7"/>
  <c r="K1036" i="7"/>
  <c r="K1234" i="7"/>
  <c r="L730" i="7"/>
  <c r="L863" i="7"/>
  <c r="L920" i="7"/>
  <c r="K1453" i="7"/>
  <c r="K635" i="7"/>
  <c r="K443" i="7"/>
  <c r="L1229" i="7"/>
  <c r="L886" i="7"/>
  <c r="L583" i="7"/>
  <c r="K1299" i="7"/>
  <c r="L913" i="7"/>
  <c r="K1032" i="7"/>
  <c r="K168" i="7"/>
  <c r="K789" i="7"/>
  <c r="K656" i="7"/>
  <c r="K246" i="7"/>
  <c r="K747" i="7"/>
  <c r="L1182" i="7"/>
  <c r="L664" i="7"/>
  <c r="L785" i="7"/>
  <c r="L481" i="7"/>
  <c r="L600" i="7"/>
  <c r="K238" i="7"/>
  <c r="L357" i="7"/>
  <c r="L224" i="7"/>
  <c r="K232" i="7"/>
  <c r="L315" i="7"/>
  <c r="K563" i="7"/>
  <c r="K1287" i="7"/>
  <c r="L901" i="7"/>
  <c r="K1020" i="7"/>
  <c r="K156" i="7"/>
  <c r="K777" i="7"/>
  <c r="K644" i="7"/>
  <c r="K234" i="7"/>
  <c r="K735" i="7"/>
  <c r="L1170" i="7"/>
  <c r="L642" i="7"/>
  <c r="K763" i="7"/>
  <c r="L469" i="7"/>
  <c r="L588" i="7"/>
  <c r="K226" i="7"/>
  <c r="L345" i="7"/>
  <c r="L212" i="7"/>
  <c r="K220" i="7"/>
  <c r="L303" i="7"/>
  <c r="L544" i="7"/>
  <c r="K1275" i="7"/>
  <c r="L889" i="7"/>
  <c r="K1008" i="7"/>
  <c r="K144" i="7"/>
  <c r="K765" i="7"/>
  <c r="K632" i="7"/>
  <c r="K222" i="7"/>
  <c r="K723" i="7"/>
  <c r="L1158" i="7"/>
  <c r="L622" i="7"/>
  <c r="L743" i="7"/>
  <c r="L457" i="7"/>
  <c r="L576" i="7"/>
  <c r="K214" i="7"/>
  <c r="L333" i="7"/>
  <c r="L200" i="7"/>
  <c r="K208" i="7"/>
  <c r="L291" i="7"/>
  <c r="K522" i="7"/>
  <c r="K1263" i="7"/>
  <c r="L877" i="7"/>
  <c r="K996" i="7"/>
  <c r="K132" i="7"/>
  <c r="K681" i="7"/>
  <c r="K548" i="7"/>
  <c r="K138" i="7"/>
  <c r="K639" i="7"/>
  <c r="L1074" i="7"/>
  <c r="K478" i="7"/>
  <c r="L599" i="7"/>
  <c r="L373" i="7"/>
  <c r="L492" i="7"/>
  <c r="L130" i="7"/>
  <c r="L177" i="7"/>
  <c r="L271" i="7"/>
  <c r="L999" i="7"/>
  <c r="L135" i="7"/>
  <c r="K62" i="7"/>
  <c r="K1107" i="7"/>
  <c r="L721" i="7"/>
  <c r="K840" i="7"/>
  <c r="K227" i="7"/>
  <c r="K597" i="7"/>
  <c r="K464" i="7"/>
  <c r="K257" i="7"/>
  <c r="K555" i="7"/>
  <c r="L862" i="7"/>
  <c r="L1467" i="7"/>
  <c r="L331" i="7"/>
  <c r="L217" i="7"/>
  <c r="L336" i="7"/>
  <c r="L957" i="7"/>
  <c r="L93" i="7"/>
  <c r="L187" i="7"/>
  <c r="L915" i="7"/>
  <c r="K1266" i="7"/>
  <c r="K1319" i="7"/>
  <c r="K962" i="7"/>
  <c r="L1336" i="7"/>
  <c r="L1210" i="7"/>
  <c r="K1187" i="7"/>
  <c r="K868" i="7"/>
  <c r="L1108" i="7"/>
  <c r="L402" i="7"/>
  <c r="K1248" i="7"/>
  <c r="K629" i="7"/>
  <c r="K460" i="7"/>
  <c r="L1114" i="7"/>
  <c r="K1193" i="7"/>
  <c r="L1489" i="7"/>
  <c r="K713" i="7"/>
  <c r="L1213" i="7"/>
  <c r="K430" i="7"/>
  <c r="K1494" i="7"/>
  <c r="K1109" i="7"/>
  <c r="K797" i="7"/>
  <c r="L1409" i="7"/>
  <c r="L1022" i="7"/>
  <c r="K322" i="7"/>
  <c r="K278" i="7"/>
  <c r="K870" i="7"/>
  <c r="L557" i="7"/>
  <c r="L1300" i="7"/>
  <c r="L254" i="7"/>
  <c r="K461" i="7"/>
  <c r="K1227" i="7"/>
  <c r="L841" i="7"/>
  <c r="K960" i="7"/>
  <c r="K96" i="7"/>
  <c r="K717" i="7"/>
  <c r="K584" i="7"/>
  <c r="K174" i="7"/>
  <c r="K675" i="7"/>
  <c r="L1110" i="7"/>
  <c r="L539" i="7"/>
  <c r="L662" i="7"/>
  <c r="L409" i="7"/>
  <c r="L528" i="7"/>
  <c r="L166" i="7"/>
  <c r="L285" i="7"/>
  <c r="L152" i="7"/>
  <c r="L160" i="7"/>
  <c r="L243" i="7"/>
  <c r="K439" i="7"/>
  <c r="K1215" i="7"/>
  <c r="L829" i="7"/>
  <c r="K948" i="7"/>
  <c r="K84" i="7"/>
  <c r="K705" i="7"/>
  <c r="K572" i="7"/>
  <c r="K162" i="7"/>
  <c r="K663" i="7"/>
  <c r="K1075" i="7"/>
  <c r="K367" i="7"/>
  <c r="L1382" i="7"/>
  <c r="L755" i="7"/>
  <c r="K1255" i="7"/>
  <c r="K98" i="7"/>
  <c r="L1178" i="7"/>
  <c r="K964" i="7"/>
  <c r="K818" i="7"/>
  <c r="K506" i="7"/>
  <c r="L1445" i="7"/>
  <c r="L1042" i="7"/>
  <c r="K846" i="7"/>
  <c r="K1345" i="7"/>
  <c r="K590" i="7"/>
  <c r="L1069" i="7"/>
  <c r="L306" i="7"/>
  <c r="L1422" i="7"/>
  <c r="K874" i="7"/>
  <c r="K674" i="7"/>
  <c r="L545" i="7"/>
  <c r="L686" i="7"/>
  <c r="L1472" i="7"/>
  <c r="K1379" i="7"/>
  <c r="K758" i="7"/>
  <c r="L1175" i="7"/>
  <c r="L1156" i="7"/>
  <c r="L1449" i="7"/>
  <c r="K338" i="7"/>
  <c r="K1155" i="7"/>
  <c r="L769" i="7"/>
  <c r="K888" i="7"/>
  <c r="K275" i="7"/>
  <c r="K645" i="7"/>
  <c r="K512" i="7"/>
  <c r="K102" i="7"/>
  <c r="K603" i="7"/>
  <c r="L1038" i="7"/>
  <c r="L415" i="7"/>
  <c r="K538" i="7"/>
  <c r="L337" i="7"/>
  <c r="L456" i="7"/>
  <c r="L94" i="7"/>
  <c r="L213" i="7"/>
  <c r="L80" i="7"/>
  <c r="L88" i="7"/>
  <c r="L171" i="7"/>
  <c r="K317" i="7"/>
  <c r="K1143" i="7"/>
  <c r="L757" i="7"/>
  <c r="K876" i="7"/>
  <c r="K263" i="7"/>
  <c r="K633" i="7"/>
  <c r="K500" i="7"/>
  <c r="K90" i="7"/>
  <c r="K591" i="7"/>
  <c r="L1023" i="7"/>
  <c r="L395" i="7"/>
  <c r="L518" i="7"/>
  <c r="L325" i="7"/>
  <c r="L444" i="7"/>
  <c r="L82" i="7"/>
  <c r="L201" i="7"/>
  <c r="L68" i="7"/>
  <c r="L76" i="7"/>
  <c r="L159" i="7"/>
  <c r="K293" i="7"/>
  <c r="K1131" i="7"/>
  <c r="L745" i="7"/>
  <c r="K864" i="7"/>
  <c r="K251" i="7"/>
  <c r="K621" i="7"/>
  <c r="K488" i="7"/>
  <c r="K78" i="7"/>
  <c r="K579" i="7"/>
  <c r="L1006" i="7"/>
  <c r="K376" i="7"/>
  <c r="L497" i="7"/>
  <c r="L313" i="7"/>
  <c r="L432" i="7"/>
  <c r="L70" i="7"/>
  <c r="L189" i="7"/>
  <c r="L283" i="7"/>
  <c r="L64" i="7"/>
  <c r="L147" i="7"/>
  <c r="K206" i="7"/>
  <c r="K1119" i="7"/>
  <c r="L733" i="7"/>
  <c r="K852" i="7"/>
  <c r="K239" i="7"/>
  <c r="K537" i="7"/>
  <c r="K404" i="7"/>
  <c r="K197" i="7"/>
  <c r="K495" i="7"/>
  <c r="L881" i="7"/>
  <c r="K1479" i="7"/>
  <c r="L353" i="7"/>
  <c r="L229" i="7"/>
  <c r="L348" i="7"/>
  <c r="L897" i="7"/>
  <c r="L764" i="7"/>
  <c r="L127" i="7"/>
  <c r="L855" i="7"/>
  <c r="K1278" i="7"/>
  <c r="L823" i="7"/>
  <c r="K930" i="7"/>
  <c r="L577" i="7"/>
  <c r="K696" i="7"/>
  <c r="K83" i="7"/>
  <c r="K453" i="7"/>
  <c r="K320" i="7"/>
  <c r="K113" i="7"/>
  <c r="K411" i="7"/>
  <c r="L626" i="7"/>
  <c r="L1323" i="7"/>
  <c r="K937" i="7"/>
  <c r="L73" i="7"/>
  <c r="L192" i="7"/>
  <c r="L813" i="7"/>
  <c r="L680" i="7"/>
  <c r="L270" i="7"/>
  <c r="L771" i="7"/>
  <c r="K1122" i="7"/>
  <c r="K559" i="7"/>
  <c r="K682" i="7"/>
  <c r="K421" i="7"/>
  <c r="K540" i="7"/>
  <c r="K178" i="7"/>
  <c r="K1241" i="7"/>
  <c r="K366" i="7"/>
  <c r="L1141" i="7"/>
  <c r="L1293" i="7"/>
  <c r="K1034" i="7"/>
  <c r="L991" i="7"/>
  <c r="L860" i="7"/>
  <c r="K1343" i="7"/>
  <c r="K815" i="7"/>
  <c r="L964" i="7"/>
  <c r="L1372" i="7"/>
  <c r="L343" i="7"/>
  <c r="K1120" i="7"/>
  <c r="K1380" i="7"/>
  <c r="K1268" i="7"/>
  <c r="L935" i="7"/>
  <c r="L427" i="7"/>
  <c r="K1267" i="7"/>
  <c r="K700" i="7"/>
  <c r="K1317" i="7"/>
  <c r="L1430" i="7"/>
  <c r="L1152" i="7"/>
  <c r="L1040" i="7"/>
  <c r="K1303" i="7"/>
  <c r="K1366" i="7"/>
  <c r="L1051" i="7"/>
  <c r="L1082" i="7"/>
  <c r="L1011" i="7"/>
  <c r="K1003" i="7"/>
  <c r="K1083" i="7"/>
  <c r="L697" i="7"/>
  <c r="K816" i="7"/>
  <c r="K203" i="7"/>
  <c r="K573" i="7"/>
  <c r="K440" i="7"/>
  <c r="K233" i="7"/>
  <c r="K531" i="7"/>
  <c r="L934" i="7"/>
  <c r="L290" i="7"/>
  <c r="L414" i="7"/>
  <c r="L265" i="7"/>
  <c r="L384" i="7"/>
  <c r="L1005" i="7"/>
  <c r="L141" i="7"/>
  <c r="L235" i="7"/>
  <c r="L963" i="7"/>
  <c r="L99" i="7"/>
  <c r="K986" i="7"/>
  <c r="K1071" i="7"/>
  <c r="L685" i="7"/>
  <c r="K804" i="7"/>
  <c r="K191" i="7"/>
  <c r="K561" i="7"/>
  <c r="K428" i="7"/>
  <c r="K221" i="7"/>
  <c r="K519" i="7"/>
  <c r="L917" i="7"/>
  <c r="L182" i="7"/>
  <c r="K394" i="7"/>
  <c r="L253" i="7"/>
  <c r="L372" i="7"/>
  <c r="L993" i="7"/>
  <c r="L129" i="7"/>
  <c r="L223" i="7"/>
  <c r="L951" i="7"/>
  <c r="L87" i="7"/>
  <c r="L967" i="7"/>
  <c r="K1059" i="7"/>
  <c r="L673" i="7"/>
  <c r="K792" i="7"/>
  <c r="K179" i="7"/>
  <c r="K549" i="7"/>
  <c r="K416" i="7"/>
  <c r="K209" i="7"/>
  <c r="K507" i="7"/>
  <c r="L898" i="7"/>
  <c r="L1491" i="7"/>
  <c r="L374" i="7"/>
  <c r="L241" i="7"/>
  <c r="L360" i="7"/>
  <c r="L981" i="7"/>
  <c r="L117" i="7"/>
  <c r="L211" i="7"/>
  <c r="L939" i="7"/>
  <c r="L75" i="7"/>
  <c r="K950" i="7"/>
  <c r="K1047" i="7"/>
  <c r="L661" i="7"/>
  <c r="K780" i="7"/>
  <c r="K167" i="7"/>
  <c r="K465" i="7"/>
  <c r="K332" i="7"/>
  <c r="K125" i="7"/>
  <c r="K423" i="7"/>
  <c r="L770" i="7"/>
  <c r="L1407" i="7"/>
  <c r="L1021" i="7"/>
  <c r="L157" i="7"/>
  <c r="L276" i="7"/>
  <c r="L825" i="7"/>
  <c r="L692" i="7"/>
  <c r="L282" i="7"/>
  <c r="L783" i="7"/>
  <c r="K1206" i="7"/>
  <c r="L703" i="7"/>
  <c r="K822" i="7"/>
  <c r="K505" i="7"/>
  <c r="K624" i="7"/>
  <c r="L262" i="7"/>
  <c r="K381" i="7"/>
  <c r="K248" i="7"/>
  <c r="L256" i="7"/>
  <c r="K339" i="7"/>
  <c r="K502" i="7"/>
  <c r="L1251" i="7"/>
  <c r="K865" i="7"/>
  <c r="L984" i="7"/>
  <c r="L120" i="7"/>
  <c r="L741" i="7"/>
  <c r="L608" i="7"/>
  <c r="L198" i="7"/>
  <c r="L699" i="7"/>
  <c r="K1050" i="7"/>
  <c r="K1336" i="7"/>
  <c r="K1210" i="7"/>
  <c r="L1211" i="7"/>
  <c r="L884" i="7"/>
  <c r="K1108" i="7"/>
  <c r="K402" i="7"/>
  <c r="L1260" i="7"/>
  <c r="K1411" i="7"/>
  <c r="K1474" i="7"/>
  <c r="L1457" i="7"/>
  <c r="L1442" i="7"/>
  <c r="L1197" i="7"/>
  <c r="K1166" i="7"/>
  <c r="K1014" i="7"/>
  <c r="L847" i="7"/>
  <c r="L1063" i="7"/>
  <c r="L1246" i="7"/>
  <c r="K730" i="7"/>
  <c r="K863" i="7"/>
  <c r="K920" i="7"/>
  <c r="K1477" i="7"/>
  <c r="K655" i="7"/>
  <c r="L463" i="7"/>
  <c r="K1373" i="7"/>
  <c r="K994" i="7"/>
  <c r="L1123" i="7"/>
  <c r="L1153" i="7"/>
  <c r="L425" i="7"/>
  <c r="L895" i="7"/>
  <c r="K1002" i="7"/>
  <c r="L625" i="7"/>
  <c r="K744" i="7"/>
  <c r="K131" i="7"/>
  <c r="K501" i="7"/>
  <c r="K368" i="7"/>
  <c r="K161" i="7"/>
  <c r="K459" i="7"/>
  <c r="L826" i="7"/>
  <c r="L1443" i="7"/>
  <c r="L281" i="7"/>
  <c r="L193" i="7"/>
  <c r="L312" i="7"/>
  <c r="L933" i="7"/>
  <c r="L69" i="7"/>
  <c r="L163" i="7"/>
  <c r="L891" i="7"/>
  <c r="K1314" i="7"/>
  <c r="K878" i="7"/>
  <c r="K983" i="7"/>
  <c r="L613" i="7"/>
  <c r="K732" i="7"/>
  <c r="K119" i="7"/>
  <c r="K489" i="7"/>
  <c r="K356" i="7"/>
  <c r="K149" i="7"/>
  <c r="K447" i="7"/>
  <c r="L809" i="7"/>
  <c r="L1431" i="7"/>
  <c r="L170" i="7"/>
  <c r="L181" i="7"/>
  <c r="L300" i="7"/>
  <c r="L921" i="7"/>
  <c r="L788" i="7"/>
  <c r="L151" i="7"/>
  <c r="L879" i="7"/>
  <c r="K1302" i="7"/>
  <c r="L859" i="7"/>
  <c r="K966" i="7"/>
  <c r="L601" i="7"/>
  <c r="K720" i="7"/>
  <c r="K107" i="7"/>
  <c r="K477" i="7"/>
  <c r="K344" i="7"/>
  <c r="K137" i="7"/>
  <c r="K435" i="7"/>
  <c r="L790" i="7"/>
  <c r="L1419" i="7"/>
  <c r="L1033" i="7"/>
  <c r="L169" i="7"/>
  <c r="L288" i="7"/>
  <c r="L909" i="7"/>
  <c r="L776" i="7"/>
  <c r="L139" i="7"/>
  <c r="L867" i="7"/>
  <c r="K1290" i="7"/>
  <c r="K842" i="7"/>
  <c r="K947" i="7"/>
  <c r="L589" i="7"/>
  <c r="K708" i="7"/>
  <c r="K95" i="7"/>
  <c r="K393" i="7"/>
  <c r="K260" i="7"/>
  <c r="L268" i="7"/>
  <c r="K351" i="7"/>
  <c r="L646" i="7"/>
  <c r="L1335" i="7"/>
  <c r="K949" i="7"/>
  <c r="L85" i="7"/>
  <c r="L204" i="7"/>
  <c r="L753" i="7"/>
  <c r="L620" i="7"/>
  <c r="L210" i="7"/>
  <c r="L711" i="7"/>
  <c r="K1134" i="7"/>
  <c r="K581" i="7"/>
  <c r="K702" i="7"/>
  <c r="K433" i="7"/>
  <c r="K552" i="7"/>
  <c r="L190" i="7"/>
  <c r="K309" i="7"/>
  <c r="K176" i="7"/>
  <c r="L184" i="7"/>
  <c r="K267" i="7"/>
  <c r="L378" i="7"/>
  <c r="L932" i="7"/>
  <c r="K1402" i="7"/>
  <c r="K731" i="7"/>
  <c r="L1333" i="7"/>
  <c r="L968" i="7"/>
  <c r="K59" i="7"/>
  <c r="L1371" i="7"/>
  <c r="L91" i="7"/>
  <c r="K660" i="7"/>
  <c r="L1098" i="7"/>
  <c r="L516" i="7"/>
  <c r="L148" i="7"/>
  <c r="L817" i="7"/>
  <c r="K560" i="7"/>
  <c r="K544" i="7"/>
  <c r="L1008" i="7"/>
  <c r="L632" i="7"/>
  <c r="K1146" i="7"/>
  <c r="K445" i="7"/>
  <c r="L202" i="7"/>
  <c r="K116" i="7"/>
  <c r="K207" i="7"/>
  <c r="L1191" i="7"/>
  <c r="L924" i="7"/>
  <c r="L609" i="7"/>
  <c r="L66" i="7"/>
  <c r="K970" i="7"/>
  <c r="K455" i="7"/>
  <c r="K408" i="7"/>
  <c r="K165" i="7"/>
  <c r="K987" i="7"/>
  <c r="K931" i="7"/>
  <c r="K793" i="7"/>
  <c r="L408" i="7"/>
  <c r="L453" i="7"/>
  <c r="L257" i="7"/>
  <c r="K1194" i="7"/>
  <c r="K1383" i="7"/>
  <c r="L853" i="7"/>
  <c r="K756" i="7"/>
  <c r="L250" i="7"/>
  <c r="K297" i="7"/>
  <c r="K164" i="7"/>
  <c r="K172" i="7"/>
  <c r="K255" i="7"/>
  <c r="K358" i="7"/>
  <c r="L1167" i="7"/>
  <c r="K781" i="7"/>
  <c r="L900" i="7"/>
  <c r="L287" i="7"/>
  <c r="L657" i="7"/>
  <c r="L524" i="7"/>
  <c r="L114" i="7"/>
  <c r="L615" i="7"/>
  <c r="L1061" i="7"/>
  <c r="L246" i="7"/>
  <c r="L792" i="7"/>
  <c r="K862" i="7"/>
  <c r="K953" i="7"/>
  <c r="K183" i="7"/>
  <c r="L238" i="7"/>
  <c r="K967" i="7"/>
  <c r="L197" i="7"/>
  <c r="L264" i="7"/>
  <c r="K92" i="7"/>
  <c r="L543" i="7"/>
  <c r="L1376" i="7"/>
  <c r="K667" i="7"/>
  <c r="L767" i="7"/>
  <c r="L533" i="7"/>
  <c r="L302" i="7"/>
  <c r="K429" i="7"/>
  <c r="K985" i="7"/>
  <c r="L819" i="7"/>
  <c r="L298" i="7"/>
  <c r="L563" i="7"/>
  <c r="L156" i="7"/>
  <c r="L735" i="7"/>
  <c r="K457" i="7"/>
  <c r="K200" i="7"/>
  <c r="L498" i="7"/>
  <c r="L504" i="7"/>
  <c r="L128" i="7"/>
  <c r="L400" i="7"/>
  <c r="K229" i="7"/>
  <c r="K897" i="7"/>
  <c r="K127" i="7"/>
  <c r="L1290" i="7"/>
  <c r="L947" i="7"/>
  <c r="L708" i="7"/>
  <c r="L393" i="7"/>
  <c r="K268" i="7"/>
  <c r="K626" i="7"/>
  <c r="L937" i="7"/>
  <c r="K192" i="7"/>
  <c r="K680" i="7"/>
  <c r="K771" i="7"/>
  <c r="L581" i="7"/>
  <c r="K649" i="7"/>
  <c r="L299" i="7"/>
  <c r="L165" i="7"/>
  <c r="L113" i="7"/>
  <c r="K845" i="7"/>
  <c r="K1239" i="7"/>
  <c r="L637" i="7"/>
  <c r="K612" i="7"/>
  <c r="K1017" i="7"/>
  <c r="K153" i="7"/>
  <c r="K247" i="7"/>
  <c r="K975" i="7"/>
  <c r="K111" i="7"/>
  <c r="L914" i="7"/>
  <c r="L1018" i="7"/>
  <c r="K637" i="7"/>
  <c r="L756" i="7"/>
  <c r="L143" i="7"/>
  <c r="L513" i="7"/>
  <c r="L380" i="7"/>
  <c r="L173" i="7"/>
  <c r="L471" i="7"/>
  <c r="L684" i="7"/>
  <c r="L441" i="7"/>
  <c r="L101" i="7"/>
  <c r="K244" i="7"/>
  <c r="L559" i="7"/>
  <c r="L297" i="7"/>
  <c r="L255" i="7"/>
  <c r="L234" i="7"/>
  <c r="K279" i="7"/>
  <c r="K480" i="7"/>
  <c r="L552" i="7"/>
  <c r="K900" i="7"/>
  <c r="L482" i="7"/>
  <c r="L596" i="7"/>
  <c r="K941" i="7"/>
  <c r="L688" i="7"/>
  <c r="L416" i="7"/>
  <c r="L537" i="7"/>
  <c r="K721" i="7"/>
  <c r="K225" i="7"/>
  <c r="L215" i="7"/>
  <c r="L1010" i="7"/>
  <c r="L1411" i="7"/>
  <c r="L578" i="7"/>
  <c r="L654" i="7"/>
  <c r="L1100" i="7"/>
  <c r="K357" i="7"/>
  <c r="K913" i="7"/>
  <c r="L747" i="7"/>
  <c r="L226" i="7"/>
  <c r="K520" i="7"/>
  <c r="L154" i="7"/>
  <c r="L231" i="7"/>
  <c r="K936" i="7"/>
  <c r="K150" i="7"/>
  <c r="L1347" i="7"/>
  <c r="L216" i="7"/>
  <c r="L67" i="7"/>
  <c r="K725" i="7"/>
  <c r="K85" i="7"/>
  <c r="K753" i="7"/>
  <c r="K210" i="7"/>
  <c r="L1146" i="7"/>
  <c r="L724" i="7"/>
  <c r="L564" i="7"/>
  <c r="L249" i="7"/>
  <c r="L124" i="7"/>
  <c r="K378" i="7"/>
  <c r="L793" i="7"/>
  <c r="K299" i="7"/>
  <c r="K536" i="7"/>
  <c r="K627" i="7"/>
  <c r="K334" i="7"/>
  <c r="K577" i="7"/>
  <c r="L227" i="7"/>
  <c r="L752" i="7"/>
  <c r="K184" i="7"/>
  <c r="L727" i="7"/>
  <c r="K1167" i="7"/>
  <c r="K565" i="7"/>
  <c r="K468" i="7"/>
  <c r="K945" i="7"/>
  <c r="K81" i="7"/>
  <c r="K175" i="7"/>
  <c r="K903" i="7"/>
  <c r="L1266" i="7"/>
  <c r="L806" i="7"/>
  <c r="L911" i="7"/>
  <c r="L565" i="7"/>
  <c r="L71" i="7"/>
  <c r="L308" i="7"/>
  <c r="L399" i="7"/>
  <c r="K759" i="7"/>
  <c r="L421" i="7"/>
  <c r="L164" i="7"/>
  <c r="L666" i="7"/>
  <c r="L996" i="7"/>
  <c r="K1062" i="7"/>
  <c r="L62" i="7"/>
  <c r="L525" i="7"/>
  <c r="K1455" i="7"/>
  <c r="K71" i="7"/>
  <c r="L1239" i="7"/>
  <c r="L729" i="7"/>
  <c r="L1212" i="7"/>
  <c r="K529" i="7"/>
  <c r="L852" i="7"/>
  <c r="L185" i="7"/>
  <c r="L828" i="7"/>
  <c r="K689" i="7"/>
  <c r="L1298" i="7"/>
  <c r="L1174" i="7"/>
  <c r="L341" i="7"/>
  <c r="K786" i="7"/>
  <c r="K296" i="7"/>
  <c r="L121" i="7"/>
  <c r="K1242" i="7"/>
  <c r="K417" i="7"/>
  <c r="L1359" i="7"/>
  <c r="L849" i="7"/>
  <c r="K1230" i="7"/>
  <c r="K648" i="7"/>
  <c r="K65" i="7"/>
  <c r="L1275" i="7"/>
  <c r="L144" i="7"/>
  <c r="L222" i="7"/>
  <c r="K602" i="7"/>
  <c r="K924" i="7"/>
  <c r="K609" i="7"/>
  <c r="K66" i="7"/>
  <c r="L989" i="7"/>
  <c r="L475" i="7"/>
  <c r="L420" i="7"/>
  <c r="L105" i="7"/>
  <c r="L927" i="7"/>
  <c r="L931" i="7"/>
  <c r="L649" i="7"/>
  <c r="K155" i="7"/>
  <c r="K392" i="7"/>
  <c r="K483" i="7"/>
  <c r="L1395" i="7"/>
  <c r="L433" i="7"/>
  <c r="L155" i="7"/>
  <c r="L536" i="7"/>
  <c r="L987" i="7"/>
  <c r="K605" i="7"/>
  <c r="K1018" i="7"/>
  <c r="K493" i="7"/>
  <c r="K396" i="7"/>
  <c r="K873" i="7"/>
  <c r="K740" i="7"/>
  <c r="K103" i="7"/>
  <c r="K831" i="7"/>
  <c r="L1194" i="7"/>
  <c r="L683" i="7"/>
  <c r="L803" i="7"/>
  <c r="L493" i="7"/>
  <c r="L612" i="7"/>
  <c r="K250" i="7"/>
  <c r="L369" i="7"/>
  <c r="L236" i="7"/>
  <c r="L327" i="7"/>
  <c r="L682" i="7"/>
  <c r="L178" i="7"/>
  <c r="L172" i="7"/>
  <c r="K743" i="7"/>
  <c r="K188" i="7"/>
  <c r="L681" i="7"/>
  <c r="K237" i="7"/>
  <c r="L1009" i="7"/>
  <c r="L123" i="7"/>
  <c r="L925" i="7"/>
  <c r="K236" i="7"/>
  <c r="K327" i="7"/>
  <c r="L972" i="7"/>
  <c r="L186" i="7"/>
  <c r="K373" i="7"/>
  <c r="K823" i="7"/>
  <c r="K100" i="7"/>
  <c r="K860" i="7"/>
  <c r="L1225" i="7"/>
  <c r="L570" i="7"/>
  <c r="K1175" i="7"/>
  <c r="K664" i="7"/>
  <c r="K224" i="7"/>
  <c r="L1032" i="7"/>
  <c r="K1170" i="7"/>
  <c r="K345" i="7"/>
  <c r="L1287" i="7"/>
  <c r="L777" i="7"/>
  <c r="K1158" i="7"/>
  <c r="K576" i="7"/>
  <c r="L208" i="7"/>
  <c r="L1059" i="7"/>
  <c r="L179" i="7"/>
  <c r="L209" i="7"/>
  <c r="L1479" i="7"/>
  <c r="K636" i="7"/>
  <c r="K321" i="7"/>
  <c r="L196" i="7"/>
  <c r="L522" i="7"/>
  <c r="K877" i="7"/>
  <c r="L132" i="7"/>
  <c r="L548" i="7"/>
  <c r="L639" i="7"/>
  <c r="K458" i="7"/>
  <c r="K361" i="7"/>
  <c r="K118" i="7"/>
  <c r="K104" i="7"/>
  <c r="K195" i="7"/>
  <c r="L1179" i="7"/>
  <c r="L289" i="7"/>
  <c r="L83" i="7"/>
  <c r="L464" i="7"/>
  <c r="L843" i="7"/>
  <c r="L358" i="7"/>
  <c r="K911" i="7"/>
  <c r="K349" i="7"/>
  <c r="K324" i="7"/>
  <c r="K801" i="7"/>
  <c r="K668" i="7"/>
  <c r="K258" i="7"/>
  <c r="L1122" i="7"/>
  <c r="L540" i="7"/>
  <c r="L274" i="7"/>
  <c r="L244" i="7"/>
  <c r="K1350" i="7"/>
  <c r="L807" i="7"/>
  <c r="K135" i="7"/>
  <c r="K93" i="7"/>
  <c r="L781" i="7"/>
  <c r="K709" i="7"/>
  <c r="L910" i="7"/>
  <c r="L1125" i="7"/>
  <c r="K856" i="7"/>
  <c r="K1229" i="7"/>
  <c r="K894" i="7"/>
  <c r="K89" i="7"/>
  <c r="L240" i="7"/>
  <c r="K766" i="7"/>
  <c r="K284" i="7"/>
  <c r="L641" i="7"/>
  <c r="L273" i="7"/>
  <c r="K419" i="7"/>
  <c r="K72" i="7"/>
  <c r="K651" i="7"/>
  <c r="K619" i="7"/>
  <c r="L142" i="7"/>
  <c r="L136" i="7"/>
  <c r="K1191" i="7"/>
  <c r="K564" i="7"/>
  <c r="K249" i="7"/>
  <c r="K124" i="7"/>
  <c r="K400" i="7"/>
  <c r="K805" i="7"/>
  <c r="L60" i="7"/>
  <c r="L476" i="7"/>
  <c r="L567" i="7"/>
  <c r="L334" i="7"/>
  <c r="K289" i="7"/>
  <c r="K1029" i="7"/>
  <c r="K259" i="7"/>
  <c r="K123" i="7"/>
  <c r="L1107" i="7"/>
  <c r="L145" i="7"/>
  <c r="K190" i="7"/>
  <c r="L392" i="7"/>
  <c r="L627" i="7"/>
  <c r="K914" i="7"/>
  <c r="K803" i="7"/>
  <c r="K277" i="7"/>
  <c r="K252" i="7"/>
  <c r="K729" i="7"/>
  <c r="K596" i="7"/>
  <c r="K186" i="7"/>
  <c r="K687" i="7"/>
  <c r="L1050" i="7"/>
  <c r="L437" i="7"/>
  <c r="L558" i="7"/>
  <c r="L349" i="7"/>
  <c r="L468" i="7"/>
  <c r="L106" i="7"/>
  <c r="L225" i="7"/>
  <c r="L92" i="7"/>
  <c r="L100" i="7"/>
  <c r="L183" i="7"/>
  <c r="K875" i="7"/>
  <c r="K291" i="7"/>
  <c r="L723" i="7"/>
  <c r="K348" i="7"/>
  <c r="K855" i="7"/>
  <c r="K589" i="7"/>
  <c r="L260" i="7"/>
  <c r="K1323" i="7"/>
  <c r="K813" i="7"/>
  <c r="L1134" i="7"/>
  <c r="L930" i="7"/>
  <c r="L176" i="7"/>
  <c r="K683" i="7"/>
  <c r="K133" i="7"/>
  <c r="K452" i="7"/>
  <c r="L845" i="7"/>
  <c r="L205" i="7"/>
  <c r="L81" i="7"/>
  <c r="I60" i="2"/>
  <c r="K580" i="7"/>
  <c r="K881" i="7"/>
  <c r="L245" i="7"/>
  <c r="L1439" i="7"/>
  <c r="L486" i="7"/>
  <c r="K1384" i="7"/>
  <c r="K1156" i="7"/>
  <c r="K785" i="7"/>
  <c r="L232" i="7"/>
  <c r="L168" i="7"/>
  <c r="K642" i="7"/>
  <c r="K212" i="7"/>
  <c r="K973" i="7"/>
  <c r="L716" i="7"/>
  <c r="K746" i="7"/>
  <c r="L286" i="7"/>
  <c r="K363" i="7"/>
  <c r="K961" i="7"/>
  <c r="L837" i="7"/>
  <c r="L795" i="7"/>
  <c r="K839" i="7"/>
  <c r="K492" i="7"/>
  <c r="K177" i="7"/>
  <c r="K999" i="7"/>
  <c r="L206" i="7"/>
  <c r="K733" i="7"/>
  <c r="L239" i="7"/>
  <c r="L404" i="7"/>
  <c r="L495" i="7"/>
  <c r="K1467" i="7"/>
  <c r="K217" i="7"/>
  <c r="K957" i="7"/>
  <c r="K187" i="7"/>
  <c r="L1278" i="7"/>
  <c r="L1035" i="7"/>
  <c r="L912" i="7"/>
  <c r="L1029" i="7"/>
  <c r="L320" i="7"/>
  <c r="L555" i="7"/>
  <c r="K806" i="7"/>
  <c r="K558" i="7"/>
  <c r="K205" i="7"/>
  <c r="K180" i="7"/>
  <c r="K657" i="7"/>
  <c r="K524" i="7"/>
  <c r="K114" i="7"/>
  <c r="K615" i="7"/>
  <c r="L953" i="7"/>
  <c r="L314" i="7"/>
  <c r="K436" i="7"/>
  <c r="L277" i="7"/>
  <c r="L396" i="7"/>
  <c r="L1017" i="7"/>
  <c r="L153" i="7"/>
  <c r="L247" i="7"/>
  <c r="L975" i="7"/>
  <c r="L111" i="7"/>
  <c r="L594" i="7"/>
  <c r="L842" i="7"/>
  <c r="L885" i="7"/>
  <c r="K108" i="7"/>
  <c r="K543" i="7"/>
  <c r="L311" i="7"/>
  <c r="L945" i="7"/>
  <c r="L903" i="7"/>
  <c r="K1013" i="7"/>
  <c r="L108" i="7"/>
  <c r="L1299" i="7"/>
  <c r="L1119" i="7"/>
  <c r="L309" i="7"/>
  <c r="L1095" i="7"/>
  <c r="K1094" i="7"/>
  <c r="K1001" i="7"/>
  <c r="K503" i="7"/>
  <c r="K886" i="7"/>
  <c r="K553" i="7"/>
  <c r="K387" i="7"/>
  <c r="L861" i="7"/>
  <c r="K77" i="7"/>
  <c r="K901" i="7"/>
  <c r="L644" i="7"/>
  <c r="K622" i="7"/>
  <c r="L214" i="7"/>
  <c r="K889" i="7"/>
  <c r="L765" i="7"/>
  <c r="K724" i="7"/>
  <c r="K764" i="7"/>
  <c r="L95" i="7"/>
  <c r="L351" i="7"/>
  <c r="K73" i="7"/>
  <c r="K270" i="7"/>
  <c r="L840" i="7"/>
  <c r="L483" i="7"/>
  <c r="L436" i="7"/>
  <c r="K585" i="7"/>
  <c r="K245" i="7"/>
  <c r="L1455" i="7"/>
  <c r="L324" i="7"/>
  <c r="L175" i="7"/>
  <c r="L1020" i="7"/>
  <c r="L1259" i="7"/>
  <c r="L228" i="7"/>
  <c r="K130" i="7"/>
  <c r="K336" i="7"/>
  <c r="K1311" i="7"/>
  <c r="L1019" i="7"/>
  <c r="K1141" i="7"/>
  <c r="L834" i="7"/>
  <c r="K782" i="7"/>
  <c r="L316" i="7"/>
  <c r="K1449" i="7"/>
  <c r="K481" i="7"/>
  <c r="K315" i="7"/>
  <c r="L789" i="7"/>
  <c r="L763" i="7"/>
  <c r="L220" i="7"/>
  <c r="L397" i="7"/>
  <c r="L140" i="7"/>
  <c r="K1203" i="7"/>
  <c r="K693" i="7"/>
  <c r="K75" i="7"/>
  <c r="K673" i="7"/>
  <c r="L549" i="7"/>
  <c r="L507" i="7"/>
  <c r="K353" i="7"/>
  <c r="K204" i="7"/>
  <c r="K620" i="7"/>
  <c r="K711" i="7"/>
  <c r="L602" i="7"/>
  <c r="L445" i="7"/>
  <c r="K202" i="7"/>
  <c r="L116" i="7"/>
  <c r="L207" i="7"/>
  <c r="K1179" i="7"/>
  <c r="K912" i="7"/>
  <c r="K669" i="7"/>
  <c r="K126" i="7"/>
  <c r="L970" i="7"/>
  <c r="L702" i="7"/>
  <c r="L768" i="7"/>
  <c r="L669" i="7"/>
  <c r="L259" i="7"/>
  <c r="L411" i="7"/>
  <c r="K437" i="7"/>
  <c r="K311" i="7"/>
  <c r="K61" i="7"/>
  <c r="K287" i="7"/>
  <c r="K513" i="7"/>
  <c r="K380" i="7"/>
  <c r="K173" i="7"/>
  <c r="K471" i="7"/>
  <c r="K727" i="7"/>
  <c r="L1383" i="7"/>
  <c r="K997" i="7"/>
  <c r="L133" i="7"/>
  <c r="L252" i="7"/>
  <c r="L873" i="7"/>
  <c r="L740" i="7"/>
  <c r="L103" i="7"/>
  <c r="L831" i="7"/>
  <c r="M153" i="7"/>
  <c r="K600" i="7"/>
  <c r="K588" i="7"/>
  <c r="K271" i="7"/>
  <c r="K915" i="7"/>
  <c r="K106" i="7"/>
  <c r="L585" i="7"/>
  <c r="K509" i="7"/>
  <c r="K604" i="7"/>
  <c r="L907" i="7"/>
  <c r="K812" i="7"/>
  <c r="L1313" i="7"/>
  <c r="K672" i="7"/>
  <c r="L707" i="7"/>
  <c r="L728" i="7"/>
  <c r="K541" i="7"/>
  <c r="K375" i="7"/>
  <c r="L109" i="7"/>
  <c r="L79" i="7"/>
  <c r="K858" i="7"/>
  <c r="K405" i="7"/>
  <c r="L1086" i="7"/>
  <c r="L385" i="7"/>
  <c r="L261" i="7"/>
  <c r="L219" i="7"/>
  <c r="L805" i="7"/>
  <c r="K60" i="7"/>
  <c r="K476" i="7"/>
  <c r="K567" i="7"/>
  <c r="L354" i="7"/>
  <c r="L301" i="7"/>
  <c r="L969" i="7"/>
  <c r="L199" i="7"/>
  <c r="L63" i="7"/>
  <c r="K1035" i="7"/>
  <c r="K768" i="7"/>
  <c r="K525" i="7"/>
  <c r="K185" i="7"/>
  <c r="L749" i="7"/>
  <c r="L455" i="7"/>
  <c r="L696" i="7"/>
  <c r="L597" i="7"/>
  <c r="L115" i="7"/>
  <c r="L267" i="7"/>
  <c r="K314" i="7"/>
  <c r="L997" i="7"/>
  <c r="K972" i="7"/>
  <c r="K143" i="7"/>
  <c r="K441" i="7"/>
  <c r="K308" i="7"/>
  <c r="K101" i="7"/>
  <c r="K399" i="7"/>
  <c r="L605" i="7"/>
  <c r="L1311" i="7"/>
  <c r="K925" i="7"/>
  <c r="L61" i="7"/>
  <c r="L180" i="7"/>
  <c r="L801" i="7"/>
  <c r="L668" i="7"/>
  <c r="L258" i="7"/>
  <c r="L759" i="7"/>
  <c r="H58" i="2"/>
  <c r="K1293" i="7"/>
  <c r="K722" i="7"/>
  <c r="K1400" i="7"/>
  <c r="K418" i="7"/>
  <c r="K583" i="7"/>
  <c r="L656" i="7"/>
  <c r="K469" i="7"/>
  <c r="K303" i="7"/>
  <c r="K333" i="7"/>
  <c r="L97" i="7"/>
  <c r="L704" i="7"/>
  <c r="K1218" i="7"/>
  <c r="K517" i="7"/>
  <c r="L1263" i="7"/>
  <c r="L138" i="7"/>
  <c r="K112" i="7"/>
  <c r="L126" i="7"/>
  <c r="K369" i="7"/>
  <c r="K853" i="7"/>
  <c r="L687" i="7"/>
  <c r="K272" i="7"/>
  <c r="K331" i="7"/>
  <c r="K684" i="7"/>
  <c r="L452" i="7"/>
  <c r="R60" i="2"/>
  <c r="H59" i="2"/>
  <c r="M58" i="2" l="1"/>
  <c r="K58" i="2"/>
  <c r="L58" i="2"/>
  <c r="K59" i="2"/>
  <c r="M59" i="2"/>
  <c r="L59" i="2"/>
  <c r="K6" i="5"/>
  <c r="J60" i="2"/>
  <c r="I61" i="2"/>
  <c r="J61" i="2"/>
  <c r="H60" i="2"/>
  <c r="L60" i="2" l="1"/>
  <c r="K60" i="2"/>
  <c r="M60" i="2"/>
  <c r="H39" i="1"/>
  <c r="R61" i="2"/>
  <c r="M15" i="1" l="1"/>
  <c r="M14" i="1"/>
  <c r="E39" i="7" l="1"/>
  <c r="E28" i="7"/>
  <c r="E32" i="7"/>
  <c r="E36" i="7"/>
  <c r="E17" i="7"/>
  <c r="E49" i="7"/>
  <c r="E56" i="7"/>
  <c r="D46" i="7"/>
  <c r="E19" i="7"/>
  <c r="E33" i="7"/>
  <c r="E30" i="7"/>
  <c r="E21" i="7"/>
  <c r="E53" i="7"/>
  <c r="E14" i="7"/>
  <c r="D50" i="7"/>
  <c r="D27" i="7"/>
  <c r="E41" i="7"/>
  <c r="E40" i="7"/>
  <c r="E18" i="7"/>
  <c r="E34" i="7"/>
  <c r="E54" i="7"/>
  <c r="E52" i="7"/>
  <c r="E31" i="7"/>
  <c r="D14" i="7"/>
  <c r="E29" i="7"/>
  <c r="D45" i="7"/>
  <c r="E16" i="7"/>
  <c r="D48" i="7"/>
  <c r="E38" i="7"/>
  <c r="E20" i="7"/>
  <c r="E35" i="7"/>
  <c r="E42" i="7"/>
  <c r="E58" i="7"/>
  <c r="E44" i="7"/>
  <c r="E23" i="7"/>
  <c r="D47" i="7"/>
  <c r="E51" i="7"/>
  <c r="E43" i="7"/>
  <c r="D21" i="7"/>
  <c r="E24" i="7"/>
  <c r="D30" i="7"/>
  <c r="D39" i="7"/>
  <c r="D36" i="7"/>
  <c r="E9" i="5"/>
  <c r="Y15" i="5" s="1"/>
  <c r="K14" i="7"/>
  <c r="J14" i="7"/>
  <c r="L50" i="7"/>
  <c r="L14" i="7"/>
  <c r="K50" i="7"/>
  <c r="L27" i="7"/>
  <c r="L47" i="7"/>
  <c r="K27" i="7"/>
  <c r="K47" i="7"/>
  <c r="K48" i="7"/>
  <c r="L39" i="7"/>
  <c r="L48" i="7"/>
  <c r="K39" i="7"/>
  <c r="L30" i="7"/>
  <c r="K30" i="7"/>
  <c r="L45" i="7"/>
  <c r="L46" i="7"/>
  <c r="K45" i="7"/>
  <c r="K46" i="7"/>
  <c r="K36" i="7"/>
  <c r="L21" i="7"/>
  <c r="L36" i="7"/>
  <c r="K21" i="7"/>
  <c r="E26" i="7" l="1"/>
  <c r="E27" i="7"/>
  <c r="E15" i="7"/>
  <c r="D54" i="7"/>
  <c r="D17" i="7"/>
  <c r="E50" i="7"/>
  <c r="E46" i="7"/>
  <c r="D41" i="7"/>
  <c r="D29" i="7"/>
  <c r="D52" i="7"/>
  <c r="D19" i="7"/>
  <c r="D57" i="7"/>
  <c r="E57" i="7"/>
  <c r="D25" i="7"/>
  <c r="D56" i="7"/>
  <c r="D26" i="7"/>
  <c r="D31" i="7"/>
  <c r="E25" i="7"/>
  <c r="D16" i="7"/>
  <c r="D18" i="7"/>
  <c r="D42" i="7"/>
  <c r="D15" i="7"/>
  <c r="E45" i="7"/>
  <c r="D40" i="7"/>
  <c r="E47" i="7"/>
  <c r="D58" i="7"/>
  <c r="E37" i="7"/>
  <c r="D37" i="7"/>
  <c r="D53" i="7"/>
  <c r="D32" i="7"/>
  <c r="D33" i="7"/>
  <c r="D49" i="7"/>
  <c r="D28" i="7"/>
  <c r="D24" i="7"/>
  <c r="D38" i="7"/>
  <c r="D35" i="7"/>
  <c r="E22" i="7"/>
  <c r="D22" i="7"/>
  <c r="E48" i="7"/>
  <c r="D34" i="7"/>
  <c r="D20" i="7"/>
  <c r="D44" i="7"/>
  <c r="D23" i="7"/>
  <c r="D51" i="7"/>
  <c r="D43" i="7"/>
  <c r="D55" i="7"/>
  <c r="E55" i="7"/>
  <c r="E8" i="5"/>
  <c r="F10" i="5"/>
  <c r="C15" i="5"/>
  <c r="U96" i="1"/>
  <c r="F38" i="1"/>
  <c r="U98" i="1"/>
  <c r="L34" i="7"/>
  <c r="L53" i="7"/>
  <c r="L23" i="7"/>
  <c r="K42" i="7"/>
  <c r="L24" i="7"/>
  <c r="K34" i="7"/>
  <c r="L42" i="7"/>
  <c r="K28" i="7"/>
  <c r="L54" i="7"/>
  <c r="L20" i="7"/>
  <c r="L58" i="7"/>
  <c r="L26" i="7"/>
  <c r="L32" i="7"/>
  <c r="L18" i="7"/>
  <c r="L43" i="7"/>
  <c r="L19" i="7"/>
  <c r="K37" i="7"/>
  <c r="K38" i="7"/>
  <c r="K22" i="7"/>
  <c r="K16" i="7"/>
  <c r="K57" i="7"/>
  <c r="L41" i="7"/>
  <c r="K58" i="7"/>
  <c r="K26" i="7"/>
  <c r="K32" i="7"/>
  <c r="K18" i="7"/>
  <c r="K43" i="7"/>
  <c r="K19" i="7"/>
  <c r="K49" i="7"/>
  <c r="K17" i="7"/>
  <c r="K52" i="7"/>
  <c r="K23" i="7"/>
  <c r="L35" i="7"/>
  <c r="K41" i="7"/>
  <c r="L25" i="7"/>
  <c r="L37" i="7"/>
  <c r="L44" i="7"/>
  <c r="L49" i="7"/>
  <c r="L55" i="7"/>
  <c r="L38" i="7"/>
  <c r="K25" i="7"/>
  <c r="K44" i="7"/>
  <c r="K55" i="7"/>
  <c r="K20" i="7"/>
  <c r="L22" i="7"/>
  <c r="L17" i="7"/>
  <c r="L16" i="7"/>
  <c r="L51" i="7"/>
  <c r="L52" i="7"/>
  <c r="L57" i="7"/>
  <c r="K51" i="7"/>
  <c r="L56" i="7"/>
  <c r="L31" i="7"/>
  <c r="L33" i="7"/>
  <c r="L29" i="7"/>
  <c r="L15" i="7"/>
  <c r="L40" i="7"/>
  <c r="K56" i="7"/>
  <c r="K31" i="7"/>
  <c r="K29" i="7"/>
  <c r="K15" i="7"/>
  <c r="K24" i="7"/>
  <c r="K54" i="7"/>
  <c r="K35" i="7"/>
  <c r="K33" i="7"/>
  <c r="K40" i="7"/>
  <c r="K53" i="7"/>
  <c r="L28" i="7"/>
  <c r="U114" i="1" l="1"/>
  <c r="G9" i="2"/>
  <c r="V38" i="1" s="1"/>
  <c r="D6" i="2" l="1"/>
  <c r="Q96" i="1"/>
  <c r="H1331" i="7"/>
  <c r="M1393" i="7"/>
  <c r="H1349" i="7"/>
  <c r="H1449" i="7"/>
  <c r="J1227" i="7"/>
  <c r="F1134" i="7"/>
  <c r="M1490" i="7"/>
  <c r="J1373" i="7"/>
  <c r="H1341" i="7"/>
  <c r="O1401" i="7"/>
  <c r="I1456" i="7"/>
  <c r="M1403" i="7"/>
  <c r="M1351" i="7"/>
  <c r="M1495" i="7"/>
  <c r="F856" i="7"/>
  <c r="O1354" i="7"/>
  <c r="M1456" i="7"/>
  <c r="G713" i="7"/>
  <c r="J1019" i="7"/>
  <c r="H1123" i="7"/>
  <c r="J719" i="7"/>
  <c r="O723" i="7"/>
  <c r="M1479" i="7"/>
  <c r="F656" i="7"/>
  <c r="I955" i="7"/>
  <c r="F1304" i="7"/>
  <c r="O1497" i="7"/>
  <c r="M696" i="7"/>
  <c r="M1417" i="7"/>
  <c r="H1442" i="7"/>
  <c r="I1372" i="7"/>
  <c r="M1423" i="7"/>
  <c r="I1302" i="7"/>
  <c r="H1409" i="7"/>
  <c r="G1341" i="7"/>
  <c r="O656" i="7"/>
  <c r="G1456" i="7"/>
  <c r="M1432" i="7"/>
  <c r="I1448" i="7"/>
  <c r="I828" i="7"/>
  <c r="I1412" i="7"/>
  <c r="G829" i="7"/>
  <c r="O1396" i="7"/>
  <c r="J1369" i="7"/>
  <c r="G646" i="7"/>
  <c r="J1226" i="7"/>
  <c r="M1176" i="7"/>
  <c r="F1497" i="7"/>
  <c r="M1485" i="7"/>
  <c r="O1345" i="7"/>
  <c r="H1387" i="7"/>
  <c r="M1027" i="7"/>
  <c r="H1472" i="7"/>
  <c r="I1346" i="7"/>
  <c r="J1332" i="7"/>
  <c r="J1470" i="7"/>
  <c r="J736" i="7"/>
  <c r="I1480" i="7"/>
  <c r="H1437" i="7"/>
  <c r="O838" i="7"/>
  <c r="J1376" i="7"/>
  <c r="J1166" i="7"/>
  <c r="J1231" i="7"/>
  <c r="F696" i="7"/>
  <c r="M949" i="7"/>
  <c r="H1458" i="7"/>
  <c r="F1493" i="7"/>
  <c r="F1434" i="7"/>
  <c r="F1446" i="7"/>
  <c r="O1115" i="7"/>
  <c r="G1112" i="7"/>
  <c r="I964" i="7"/>
  <c r="O1007" i="7"/>
  <c r="F1412" i="7"/>
  <c r="H1491" i="7"/>
  <c r="H1414" i="7"/>
  <c r="O1197" i="7"/>
  <c r="I975" i="7"/>
  <c r="M896" i="7"/>
  <c r="M1140" i="7"/>
  <c r="J702" i="7"/>
  <c r="H1380" i="7"/>
  <c r="M770" i="7"/>
  <c r="J1147" i="7"/>
  <c r="I1163" i="7"/>
  <c r="O1311" i="7"/>
  <c r="G924" i="7"/>
  <c r="J1333" i="7"/>
  <c r="M917" i="7"/>
  <c r="F1019" i="7"/>
  <c r="M1359" i="7"/>
  <c r="J1144" i="7"/>
  <c r="J1455" i="7"/>
  <c r="G949" i="7"/>
  <c r="J1355" i="7"/>
  <c r="I914" i="7"/>
  <c r="J704" i="7"/>
  <c r="M1486" i="7"/>
  <c r="H1115" i="7"/>
  <c r="I1331" i="7"/>
  <c r="M1115" i="7"/>
  <c r="M1388" i="7"/>
  <c r="F866" i="7"/>
  <c r="G1475" i="7"/>
  <c r="G1470" i="7"/>
  <c r="I829" i="7"/>
  <c r="J1463" i="7"/>
  <c r="F1427" i="7"/>
  <c r="I1360" i="7"/>
  <c r="G1089" i="7"/>
  <c r="J1482" i="7"/>
  <c r="M744" i="7"/>
  <c r="J1356" i="7"/>
  <c r="G1496" i="7"/>
  <c r="I1370" i="7"/>
  <c r="I1179" i="7"/>
  <c r="F1475" i="7"/>
  <c r="J1390" i="7"/>
  <c r="F1176" i="7"/>
  <c r="J1339" i="7"/>
  <c r="M1322" i="7"/>
  <c r="M1400" i="7"/>
  <c r="M989" i="7"/>
  <c r="I834" i="7"/>
  <c r="G629" i="7"/>
  <c r="G1441" i="7"/>
  <c r="O970" i="7"/>
  <c r="I1285" i="7"/>
  <c r="G969" i="7"/>
  <c r="G1381" i="7"/>
  <c r="O1126" i="7"/>
  <c r="F1076" i="7"/>
  <c r="J737" i="7"/>
  <c r="G1134" i="7"/>
  <c r="I770" i="7"/>
  <c r="H1420" i="7"/>
  <c r="F1183" i="7"/>
  <c r="O835" i="7"/>
  <c r="J690" i="7"/>
  <c r="F819" i="7"/>
  <c r="G1291" i="7"/>
  <c r="F1346" i="7"/>
  <c r="M783" i="7"/>
  <c r="F807" i="7"/>
  <c r="J950" i="7"/>
  <c r="M688" i="7"/>
  <c r="H1340" i="7"/>
  <c r="J1443" i="7"/>
  <c r="G626" i="7"/>
  <c r="F1379" i="7"/>
  <c r="I1500" i="7"/>
  <c r="G709" i="7"/>
  <c r="F634" i="7"/>
  <c r="H1017" i="7"/>
  <c r="O1427" i="7"/>
  <c r="J1378" i="7"/>
  <c r="M1414" i="7"/>
  <c r="G631" i="7"/>
  <c r="F1331" i="7"/>
  <c r="O1355" i="7"/>
  <c r="I1436" i="7"/>
  <c r="O1375" i="7"/>
  <c r="F1398" i="7"/>
  <c r="F1409" i="7"/>
  <c r="M1498" i="7"/>
  <c r="O1378" i="7"/>
  <c r="O1411" i="7"/>
  <c r="H1334" i="7"/>
  <c r="J631" i="7"/>
  <c r="H1069" i="7"/>
  <c r="G1348" i="7"/>
  <c r="M814" i="7"/>
  <c r="I1325" i="7"/>
  <c r="J1426" i="7"/>
  <c r="O1369" i="7"/>
  <c r="I827" i="7"/>
  <c r="F1364" i="7"/>
  <c r="G737" i="7"/>
  <c r="F1381" i="7"/>
  <c r="F1260" i="7"/>
  <c r="J816" i="7"/>
  <c r="I917" i="7"/>
  <c r="J856" i="7"/>
  <c r="O954" i="7"/>
  <c r="I1379" i="7"/>
  <c r="G1495" i="7"/>
  <c r="H1354" i="7"/>
  <c r="I1368" i="7"/>
  <c r="M1352" i="7"/>
  <c r="O1388" i="7"/>
  <c r="I1344" i="7"/>
  <c r="M1395" i="7"/>
  <c r="J1305" i="7"/>
  <c r="G648" i="7"/>
  <c r="H1489" i="7"/>
  <c r="G1406" i="7"/>
  <c r="G1371" i="7"/>
  <c r="H1370" i="7"/>
  <c r="I1478" i="7"/>
  <c r="G649" i="7"/>
  <c r="M1450" i="7"/>
  <c r="F1459" i="7"/>
  <c r="H1116" i="7"/>
  <c r="G1434" i="7"/>
  <c r="G1443" i="7"/>
  <c r="G1401" i="7"/>
  <c r="H1484" i="7"/>
  <c r="M1379" i="7"/>
  <c r="M1391" i="7"/>
  <c r="O1333" i="7"/>
  <c r="H1008" i="7"/>
  <c r="J1076" i="7"/>
  <c r="F1054" i="7"/>
  <c r="O898" i="7"/>
  <c r="O865" i="7"/>
  <c r="M1408" i="7"/>
  <c r="J808" i="7"/>
  <c r="G1174" i="7"/>
  <c r="O914" i="7"/>
  <c r="M1038" i="7"/>
  <c r="F1435" i="7"/>
  <c r="G1027" i="7"/>
  <c r="J1324" i="7"/>
  <c r="H1318" i="7"/>
  <c r="I814" i="7"/>
  <c r="G1414" i="7"/>
  <c r="H1383" i="7"/>
  <c r="H709" i="7"/>
  <c r="F1483" i="7"/>
  <c r="G1144" i="7"/>
  <c r="O955" i="7"/>
  <c r="I638" i="7"/>
  <c r="O969" i="7"/>
  <c r="J1486" i="7"/>
  <c r="M956" i="7"/>
  <c r="J1500" i="7"/>
  <c r="I1408" i="7"/>
  <c r="F1457" i="7"/>
  <c r="H1465" i="7"/>
  <c r="J648" i="7"/>
  <c r="F1477" i="7"/>
  <c r="O1269" i="7"/>
  <c r="F791" i="7"/>
  <c r="F1264" i="7"/>
  <c r="G1367" i="7"/>
  <c r="F1417" i="7"/>
  <c r="J927" i="7"/>
  <c r="H1404" i="7"/>
  <c r="J1140" i="7"/>
  <c r="O1194" i="7"/>
  <c r="H1401" i="7"/>
  <c r="I1231" i="7"/>
  <c r="I1451" i="7"/>
  <c r="J1064" i="7"/>
  <c r="G859" i="7"/>
  <c r="O1339" i="7"/>
  <c r="O1403" i="7"/>
  <c r="H1079" i="7"/>
  <c r="F1419" i="7"/>
  <c r="F1478" i="7"/>
  <c r="G716" i="7"/>
  <c r="J1032" i="7"/>
  <c r="H866" i="7"/>
  <c r="O1065" i="7"/>
  <c r="M658" i="7"/>
  <c r="G1058" i="7"/>
  <c r="O1468" i="7"/>
  <c r="F1185" i="7"/>
  <c r="I1384" i="7"/>
  <c r="O1173" i="7"/>
  <c r="O716" i="7"/>
  <c r="G656" i="7"/>
  <c r="F667" i="7"/>
  <c r="F898" i="7"/>
  <c r="H822" i="7"/>
  <c r="G1430" i="7"/>
  <c r="O669" i="7"/>
  <c r="M1126" i="7"/>
  <c r="O1447" i="7"/>
  <c r="F875" i="7"/>
  <c r="H935" i="7"/>
  <c r="M816" i="7"/>
  <c r="I1499" i="7"/>
  <c r="G799" i="7"/>
  <c r="F1325" i="7"/>
  <c r="M1130" i="7"/>
  <c r="O1123" i="7"/>
  <c r="G921" i="7"/>
  <c r="M1397" i="7"/>
  <c r="J667" i="7"/>
  <c r="O1335" i="7"/>
  <c r="H1356" i="7"/>
  <c r="I1047" i="7"/>
  <c r="I1403" i="7"/>
  <c r="J1107" i="7"/>
  <c r="H1479" i="7"/>
  <c r="F1338" i="7"/>
  <c r="F1425" i="7"/>
  <c r="G1038" i="7"/>
  <c r="I696" i="7"/>
  <c r="H1360" i="7"/>
  <c r="H725" i="7"/>
  <c r="J1388" i="7"/>
  <c r="J1476" i="7"/>
  <c r="F1349" i="7"/>
  <c r="O1095" i="7"/>
  <c r="G1377" i="7"/>
  <c r="I924" i="7"/>
  <c r="O1491" i="7"/>
  <c r="H1364" i="7"/>
  <c r="M1345" i="7"/>
  <c r="M1470" i="7"/>
  <c r="F1180" i="7"/>
  <c r="I1268" i="7"/>
  <c r="F693" i="7"/>
  <c r="G1180" i="7"/>
  <c r="H767" i="7"/>
  <c r="G1407" i="7"/>
  <c r="I1014" i="7"/>
  <c r="J829" i="7"/>
  <c r="I1488" i="7"/>
  <c r="J1429" i="7"/>
  <c r="O1410" i="7"/>
  <c r="G1469" i="7"/>
  <c r="F1433" i="7"/>
  <c r="M1342" i="7"/>
  <c r="M1477" i="7"/>
  <c r="O1420" i="7"/>
  <c r="H1373" i="7"/>
  <c r="O1340" i="7"/>
  <c r="I1483" i="7"/>
  <c r="O1389" i="7"/>
  <c r="G1415" i="7"/>
  <c r="G1382" i="7"/>
  <c r="H1395" i="7"/>
  <c r="G669" i="7"/>
  <c r="F1485" i="7"/>
  <c r="I1428" i="7"/>
  <c r="F1418" i="7"/>
  <c r="I1434" i="7"/>
  <c r="G1396" i="7"/>
  <c r="M1499" i="7"/>
  <c r="F1471" i="7"/>
  <c r="M1467" i="7"/>
  <c r="J1487" i="7"/>
  <c r="H959" i="7"/>
  <c r="J1454" i="7"/>
  <c r="I1481" i="7"/>
  <c r="I1364" i="7"/>
  <c r="H1262" i="7"/>
  <c r="M1390" i="7"/>
  <c r="H630" i="7"/>
  <c r="F1078" i="7"/>
  <c r="I633" i="7"/>
  <c r="J1183" i="7"/>
  <c r="I1234" i="7"/>
  <c r="M1460" i="7"/>
  <c r="H1285" i="7"/>
  <c r="H1157" i="7"/>
  <c r="J1351" i="7"/>
  <c r="J1422" i="7"/>
  <c r="M951" i="7"/>
  <c r="O1431" i="7"/>
  <c r="O1453" i="7"/>
  <c r="O1482" i="7"/>
  <c r="I1166" i="7"/>
  <c r="M704" i="7"/>
  <c r="J1414" i="7"/>
  <c r="I1461" i="7"/>
  <c r="H1386" i="7"/>
  <c r="F1263" i="7"/>
  <c r="F1353" i="7"/>
  <c r="O1291" i="7"/>
  <c r="J1327" i="7"/>
  <c r="I1472" i="7"/>
  <c r="H1434" i="7"/>
  <c r="M1362" i="7"/>
  <c r="G994" i="7"/>
  <c r="J1428" i="7"/>
  <c r="I910" i="7"/>
  <c r="J826" i="7"/>
  <c r="G1259" i="7"/>
  <c r="M669" i="7"/>
  <c r="G1417" i="7"/>
  <c r="J989" i="7"/>
  <c r="J1126" i="7"/>
  <c r="H952" i="7"/>
  <c r="H1482" i="7"/>
  <c r="F1413" i="7"/>
  <c r="O764" i="7"/>
  <c r="I711" i="7"/>
  <c r="I703" i="7"/>
  <c r="H669" i="7"/>
  <c r="F1061" i="7"/>
  <c r="I1439" i="7"/>
  <c r="F1454" i="7"/>
  <c r="M761" i="7"/>
  <c r="I876" i="7"/>
  <c r="H1459" i="7"/>
  <c r="J680" i="7"/>
  <c r="H1347" i="7"/>
  <c r="F1192" i="7"/>
  <c r="G796" i="7"/>
  <c r="I866" i="7"/>
  <c r="J868" i="7"/>
  <c r="M1491" i="7"/>
  <c r="I1343" i="7"/>
  <c r="O907" i="7"/>
  <c r="H827" i="7"/>
  <c r="M1079" i="7"/>
  <c r="M1335" i="7"/>
  <c r="H1403" i="7"/>
  <c r="M1496" i="7"/>
  <c r="F1466" i="7"/>
  <c r="G999" i="7"/>
  <c r="M1077" i="7"/>
  <c r="G1176" i="7"/>
  <c r="I1329" i="7"/>
  <c r="I1420" i="7"/>
  <c r="H1058" i="7"/>
  <c r="G1446" i="7"/>
  <c r="M1368" i="7"/>
  <c r="H1183" i="7"/>
  <c r="M1185" i="7"/>
  <c r="G1380" i="7"/>
  <c r="M1262" i="7"/>
  <c r="G641" i="7"/>
  <c r="F1220" i="7"/>
  <c r="H1375" i="7"/>
  <c r="H1377" i="7"/>
  <c r="J1471" i="7"/>
  <c r="H1351" i="7"/>
  <c r="H1337" i="7"/>
  <c r="J1361" i="7"/>
  <c r="M1069" i="7"/>
  <c r="I1281" i="7"/>
  <c r="J1498" i="7"/>
  <c r="M866" i="7"/>
  <c r="M1373" i="7"/>
  <c r="J1453" i="7"/>
  <c r="H1473" i="7"/>
  <c r="G1069" i="7"/>
  <c r="M1021" i="7"/>
  <c r="O1134" i="7"/>
  <c r="H1365" i="7"/>
  <c r="M1041" i="7"/>
  <c r="G1311" i="7"/>
  <c r="M1186" i="7"/>
  <c r="G1332" i="7"/>
  <c r="O1472" i="7"/>
  <c r="H811" i="7"/>
  <c r="G1390" i="7"/>
  <c r="F1389" i="7"/>
  <c r="G732" i="7"/>
  <c r="J626" i="7"/>
  <c r="F1345" i="7"/>
  <c r="G1399" i="7"/>
  <c r="I1337" i="7"/>
  <c r="J1352" i="7"/>
  <c r="H1427" i="7"/>
  <c r="G1476" i="7"/>
  <c r="I1406" i="7"/>
  <c r="F1423" i="7"/>
  <c r="H1177" i="7"/>
  <c r="I1435" i="7"/>
  <c r="J1478" i="7"/>
  <c r="G1427" i="7"/>
  <c r="H706" i="7"/>
  <c r="H1305" i="7"/>
  <c r="J1490" i="7"/>
  <c r="F910" i="7"/>
  <c r="I1351" i="7"/>
  <c r="H1325" i="7"/>
  <c r="F1444" i="7"/>
  <c r="J994" i="7"/>
  <c r="O1373" i="7"/>
  <c r="M1384" i="7"/>
  <c r="I1334" i="7"/>
  <c r="M1445" i="7"/>
  <c r="G1231" i="7"/>
  <c r="H1494" i="7"/>
  <c r="I1371" i="7"/>
  <c r="M1480" i="7"/>
  <c r="G1061" i="7"/>
  <c r="J1496" i="7"/>
  <c r="I1466" i="7"/>
  <c r="M1336" i="7"/>
  <c r="J1468" i="7"/>
  <c r="O829" i="7"/>
  <c r="M762" i="7"/>
  <c r="M1439" i="7"/>
  <c r="H1333" i="7"/>
  <c r="I1395" i="7"/>
  <c r="I1333" i="7"/>
  <c r="M1380" i="7"/>
  <c r="H1147" i="7"/>
  <c r="F982" i="7"/>
  <c r="O1496" i="7"/>
  <c r="M1428" i="7"/>
  <c r="J1041" i="7"/>
  <c r="O1343" i="7"/>
  <c r="I1335" i="7"/>
  <c r="F1500" i="7"/>
  <c r="M1346" i="7"/>
  <c r="M819" i="7"/>
  <c r="O1276" i="7"/>
  <c r="F1119" i="7"/>
  <c r="O728" i="7"/>
  <c r="I1410" i="7"/>
  <c r="I856" i="7"/>
  <c r="O860" i="7"/>
  <c r="J1446" i="7"/>
  <c r="F1311" i="7"/>
  <c r="H1236" i="7"/>
  <c r="M1330" i="7"/>
  <c r="O1461" i="7"/>
  <c r="I1232" i="7"/>
  <c r="M835" i="7"/>
  <c r="I847" i="7"/>
  <c r="O894" i="7"/>
  <c r="O1478" i="7"/>
  <c r="O1499" i="7"/>
  <c r="G1435" i="7"/>
  <c r="O1027" i="7"/>
  <c r="M1117" i="7"/>
  <c r="I1265" i="7"/>
  <c r="M921" i="7"/>
  <c r="F1023" i="7"/>
  <c r="M1108" i="7"/>
  <c r="J1404" i="7"/>
  <c r="F1337" i="7"/>
  <c r="F1405" i="7"/>
  <c r="M1415" i="7"/>
  <c r="H1385" i="7"/>
  <c r="J1474" i="7"/>
  <c r="F1426" i="7"/>
  <c r="G706" i="7"/>
  <c r="F1403" i="7"/>
  <c r="J1380" i="7"/>
  <c r="J866" i="7"/>
  <c r="J1394" i="7"/>
  <c r="O1137" i="7"/>
  <c r="G1486" i="7"/>
  <c r="F1223" i="7"/>
  <c r="F775" i="7"/>
  <c r="F1336" i="7"/>
  <c r="F1388" i="7"/>
  <c r="O1446" i="7"/>
  <c r="F1278" i="7"/>
  <c r="G943" i="7"/>
  <c r="H1086" i="7"/>
  <c r="F945" i="7"/>
  <c r="M1109" i="7"/>
  <c r="H999" i="7"/>
  <c r="G1500" i="7"/>
  <c r="F1007" i="7"/>
  <c r="J1347" i="7"/>
  <c r="H1436" i="7"/>
  <c r="G1393" i="7"/>
  <c r="F1356" i="7"/>
  <c r="M1372" i="7"/>
  <c r="H723" i="7"/>
  <c r="F1484" i="7"/>
  <c r="G1429" i="7"/>
  <c r="O1047" i="7"/>
  <c r="G1331" i="7"/>
  <c r="G1349" i="7"/>
  <c r="J1353" i="7"/>
  <c r="O629" i="7"/>
  <c r="I1023" i="7"/>
  <c r="F1279" i="7"/>
  <c r="G1462" i="7"/>
  <c r="G1451" i="7"/>
  <c r="J986" i="7"/>
  <c r="M1325" i="7"/>
  <c r="O1361" i="7"/>
  <c r="H1335" i="7"/>
  <c r="I1130" i="7"/>
  <c r="J1438" i="7"/>
  <c r="I634" i="7"/>
  <c r="G1384" i="7"/>
  <c r="H1374" i="7"/>
  <c r="H1493" i="7"/>
  <c r="I1203" i="7"/>
  <c r="H1428" i="7"/>
  <c r="J824" i="7"/>
  <c r="O1413" i="7"/>
  <c r="G1468" i="7"/>
  <c r="F1441" i="7"/>
  <c r="O1387" i="7"/>
  <c r="O1459" i="7"/>
  <c r="M1225" i="7"/>
  <c r="F1496" i="7"/>
  <c r="J767" i="7"/>
  <c r="I943" i="7"/>
  <c r="O1428" i="7"/>
  <c r="G1405" i="7"/>
  <c r="H1144" i="7"/>
  <c r="I1498" i="7"/>
  <c r="O1480" i="7"/>
  <c r="O1381" i="7"/>
  <c r="I1490" i="7"/>
  <c r="J1334" i="7"/>
  <c r="H783" i="7"/>
  <c r="J1179" i="7"/>
  <c r="F1334" i="7"/>
  <c r="I1374" i="7"/>
  <c r="M1030" i="7"/>
  <c r="I1421" i="7"/>
  <c r="J1073" i="7"/>
  <c r="O1223" i="7"/>
  <c r="F1458" i="7"/>
  <c r="O1377" i="7"/>
  <c r="G1448" i="7"/>
  <c r="O1487" i="7"/>
  <c r="F1144" i="7"/>
  <c r="H1076" i="7"/>
  <c r="M853" i="7"/>
  <c r="J1371" i="7"/>
  <c r="J908" i="7"/>
  <c r="I1305" i="7"/>
  <c r="G1078" i="7"/>
  <c r="O935" i="7"/>
  <c r="G1440" i="7"/>
  <c r="J1393" i="7"/>
  <c r="H1382" i="7"/>
  <c r="F1341" i="7"/>
  <c r="O1038" i="7"/>
  <c r="J1367" i="7"/>
  <c r="G634" i="7"/>
  <c r="M1473" i="7"/>
  <c r="O1147" i="7"/>
  <c r="M1461" i="7"/>
  <c r="H821" i="7"/>
  <c r="O725" i="7"/>
  <c r="M1418" i="7"/>
  <c r="G1426" i="7"/>
  <c r="M1274" i="7"/>
  <c r="I1350" i="7"/>
  <c r="G675" i="7"/>
  <c r="H886" i="7"/>
  <c r="M1076" i="7"/>
  <c r="F1371" i="7"/>
  <c r="G1404" i="7"/>
  <c r="M994" i="7"/>
  <c r="J1473" i="7"/>
  <c r="J681" i="7"/>
  <c r="J720" i="7"/>
  <c r="J1458" i="7"/>
  <c r="F962" i="7"/>
  <c r="I675" i="7"/>
  <c r="I1041" i="7"/>
  <c r="I1077" i="7"/>
  <c r="I1447" i="7"/>
  <c r="H1345" i="7"/>
  <c r="G1166" i="7"/>
  <c r="M1365" i="7"/>
  <c r="I1377" i="7"/>
  <c r="H1184" i="7"/>
  <c r="G912" i="7"/>
  <c r="F896" i="7"/>
  <c r="G767" i="7"/>
  <c r="O836" i="7"/>
  <c r="J835" i="7"/>
  <c r="I1069" i="7"/>
  <c r="G885" i="7"/>
  <c r="H949" i="7"/>
  <c r="F1402" i="7"/>
  <c r="H1073" i="7"/>
  <c r="F732" i="7"/>
  <c r="H1154" i="7"/>
  <c r="I1394" i="7"/>
  <c r="I1260" i="7"/>
  <c r="I1392" i="7"/>
  <c r="F1377" i="7"/>
  <c r="I822" i="7"/>
  <c r="G1138" i="7"/>
  <c r="O1327" i="7"/>
  <c r="M1340" i="7"/>
  <c r="F1387" i="7"/>
  <c r="H1342" i="7"/>
  <c r="F1479" i="7"/>
  <c r="M1305" i="7"/>
  <c r="M1144" i="7"/>
  <c r="O917" i="7"/>
  <c r="J1479" i="7"/>
  <c r="G1229" i="7"/>
  <c r="H814" i="7"/>
  <c r="H1369" i="7"/>
  <c r="I994" i="7"/>
  <c r="J1335" i="7"/>
  <c r="J1180" i="7"/>
  <c r="J1418" i="7"/>
  <c r="G1030" i="7"/>
  <c r="I1327" i="7"/>
  <c r="I1051" i="7"/>
  <c r="M1265" i="7"/>
  <c r="M1005" i="7"/>
  <c r="I945" i="7"/>
  <c r="I1467" i="7"/>
  <c r="H1463" i="7"/>
  <c r="J898" i="7"/>
  <c r="I728" i="7"/>
  <c r="J1349" i="7"/>
  <c r="O1349" i="7"/>
  <c r="F1382" i="7"/>
  <c r="J1385" i="7"/>
  <c r="I1417" i="7"/>
  <c r="F1393" i="7"/>
  <c r="G1344" i="7"/>
  <c r="O1493" i="7"/>
  <c r="H1478" i="7"/>
  <c r="O1439" i="7"/>
  <c r="G1498" i="7"/>
  <c r="H887" i="7"/>
  <c r="F1077" i="7"/>
  <c r="M908" i="7"/>
  <c r="G1480" i="7"/>
  <c r="O1236" i="7"/>
  <c r="F1450" i="7"/>
  <c r="O1353" i="7"/>
  <c r="H1495" i="7"/>
  <c r="M1488" i="7"/>
  <c r="H1440" i="7"/>
  <c r="J1078" i="7"/>
  <c r="M1358" i="7"/>
  <c r="G776" i="7"/>
  <c r="H991" i="7"/>
  <c r="F1361" i="7"/>
  <c r="H1421" i="7"/>
  <c r="F1359" i="7"/>
  <c r="O1395" i="7"/>
  <c r="G1115" i="7"/>
  <c r="F1360" i="7"/>
  <c r="I1391" i="7"/>
  <c r="J1462" i="7"/>
  <c r="M1396" i="7"/>
  <c r="F1027" i="7"/>
  <c r="J1331" i="7"/>
  <c r="G1024" i="7"/>
  <c r="O1367" i="7"/>
  <c r="H924" i="7"/>
  <c r="O1464" i="7"/>
  <c r="F1390" i="7"/>
  <c r="F1455" i="7"/>
  <c r="J1279" i="7"/>
  <c r="F1352" i="7"/>
  <c r="M717" i="7"/>
  <c r="J1427" i="7"/>
  <c r="M1459" i="7"/>
  <c r="M1471" i="7"/>
  <c r="F1436" i="7"/>
  <c r="F1463" i="7"/>
  <c r="F1415" i="7"/>
  <c r="F1378" i="7"/>
  <c r="G1449" i="7"/>
  <c r="G896" i="7"/>
  <c r="O1385" i="7"/>
  <c r="I1387" i="7"/>
  <c r="J1381" i="7"/>
  <c r="M1427" i="7"/>
  <c r="O1371" i="7"/>
  <c r="H1391" i="7"/>
  <c r="F822" i="7"/>
  <c r="H1488" i="7"/>
  <c r="H927" i="7"/>
  <c r="H1368" i="7"/>
  <c r="G1436" i="7"/>
  <c r="O1204" i="7"/>
  <c r="G1453" i="7"/>
  <c r="I1479" i="7"/>
  <c r="O1331" i="7"/>
  <c r="F964" i="7"/>
  <c r="O736" i="7"/>
  <c r="O988" i="7"/>
  <c r="H736" i="7"/>
  <c r="G1497" i="7"/>
  <c r="J1475" i="7"/>
  <c r="H826" i="7"/>
  <c r="H813" i="7"/>
  <c r="M719" i="7"/>
  <c r="J717" i="7"/>
  <c r="F897" i="7"/>
  <c r="G1454" i="7"/>
  <c r="M1448" i="7"/>
  <c r="O1307" i="7"/>
  <c r="F1369" i="7"/>
  <c r="M1173" i="7"/>
  <c r="O633" i="7"/>
  <c r="G1265" i="7"/>
  <c r="G1203" i="7"/>
  <c r="G813" i="7"/>
  <c r="I1359" i="7"/>
  <c r="M1057" i="7"/>
  <c r="F1147" i="7"/>
  <c r="F1354" i="7"/>
  <c r="J1058" i="7"/>
  <c r="M1295" i="7"/>
  <c r="I1001" i="7"/>
  <c r="J959" i="7"/>
  <c r="O1254" i="7"/>
  <c r="O1418" i="7"/>
  <c r="M996" i="7"/>
  <c r="I1227" i="7"/>
  <c r="O1462" i="7"/>
  <c r="J887" i="7"/>
  <c r="J1499" i="7"/>
  <c r="H1019" i="7"/>
  <c r="I1358" i="7"/>
  <c r="G1452" i="7"/>
  <c r="O1365" i="7"/>
  <c r="H807" i="7"/>
  <c r="M962" i="7"/>
  <c r="O1321" i="7"/>
  <c r="O1338" i="7"/>
  <c r="G761" i="7"/>
  <c r="G1458" i="7"/>
  <c r="O982" i="7"/>
  <c r="H1416" i="7"/>
  <c r="O1358" i="7"/>
  <c r="J728" i="7"/>
  <c r="H1192" i="7"/>
  <c r="M1478" i="7"/>
  <c r="J1176" i="7"/>
  <c r="H847" i="7"/>
  <c r="G835" i="7"/>
  <c r="I1143" i="7"/>
  <c r="M924" i="7"/>
  <c r="H1361" i="7"/>
  <c r="F706" i="7"/>
  <c r="F1406" i="7"/>
  <c r="G1437" i="7"/>
  <c r="F629" i="7"/>
  <c r="I830" i="7"/>
  <c r="I1373" i="7"/>
  <c r="J1348" i="7"/>
  <c r="I942" i="7"/>
  <c r="J1278" i="7"/>
  <c r="I1349" i="7"/>
  <c r="F814" i="7"/>
  <c r="J1484" i="7"/>
  <c r="J1199" i="7"/>
  <c r="H720" i="7"/>
  <c r="G1196" i="7"/>
  <c r="F760" i="7"/>
  <c r="I1218" i="7"/>
  <c r="M624" i="7"/>
  <c r="I1053" i="7"/>
  <c r="F996" i="7"/>
  <c r="J1389" i="7"/>
  <c r="M1452" i="7"/>
  <c r="O1409" i="7"/>
  <c r="G1491" i="7"/>
  <c r="O1419" i="7"/>
  <c r="M1458" i="7"/>
  <c r="H1281" i="7"/>
  <c r="I1324" i="7"/>
  <c r="J1495" i="7"/>
  <c r="O1394" i="7"/>
  <c r="I1446" i="7"/>
  <c r="I1024" i="7"/>
  <c r="G1378" i="7"/>
  <c r="H1480" i="7"/>
  <c r="H1455" i="7"/>
  <c r="J814" i="7"/>
  <c r="H1407" i="7"/>
  <c r="O1404" i="7"/>
  <c r="G1169" i="7"/>
  <c r="F1452" i="7"/>
  <c r="F887" i="7"/>
  <c r="J1295" i="7"/>
  <c r="I1032" i="7"/>
  <c r="J1112" i="7"/>
  <c r="J789" i="7"/>
  <c r="F1262" i="7"/>
  <c r="J1483" i="7"/>
  <c r="J1395" i="7"/>
  <c r="F1448" i="7"/>
  <c r="G964" i="7"/>
  <c r="M1228" i="7"/>
  <c r="G750" i="7"/>
  <c r="H1344" i="7"/>
  <c r="H1324" i="7"/>
  <c r="O1334" i="7"/>
  <c r="M1435" i="7"/>
  <c r="J1442" i="7"/>
  <c r="J1299" i="7"/>
  <c r="G1285" i="7"/>
  <c r="F1424" i="7"/>
  <c r="I1341" i="7"/>
  <c r="J1344" i="7"/>
  <c r="M1331" i="7"/>
  <c r="I1429" i="7"/>
  <c r="J1434" i="7"/>
  <c r="I1381" i="7"/>
  <c r="J1467" i="7"/>
  <c r="G827" i="7"/>
  <c r="G1444" i="7"/>
  <c r="M1366" i="7"/>
  <c r="O1484" i="7"/>
  <c r="J1448" i="7"/>
  <c r="I1388" i="7"/>
  <c r="G1236" i="7"/>
  <c r="I1422" i="7"/>
  <c r="G1347" i="7"/>
  <c r="F921" i="7"/>
  <c r="G1474" i="7"/>
  <c r="H1470" i="7"/>
  <c r="G1398" i="7"/>
  <c r="M1369" i="7"/>
  <c r="F1396" i="7"/>
  <c r="H1041" i="7"/>
  <c r="J1413" i="7"/>
  <c r="I1279" i="7"/>
  <c r="G751" i="7"/>
  <c r="J970" i="7"/>
  <c r="H1355" i="7"/>
  <c r="O1351" i="7"/>
  <c r="I1495" i="7"/>
  <c r="J1449" i="7"/>
  <c r="J741" i="7"/>
  <c r="M680" i="7"/>
  <c r="G1308" i="7"/>
  <c r="H624" i="7"/>
  <c r="H838" i="7"/>
  <c r="H1141" i="7"/>
  <c r="J1402" i="7"/>
  <c r="G830" i="7"/>
  <c r="G1413" i="7"/>
  <c r="G894" i="7"/>
  <c r="G1492" i="7"/>
  <c r="I1432" i="7"/>
  <c r="I1197" i="7"/>
  <c r="G1368" i="7"/>
  <c r="J1040" i="7"/>
  <c r="J1437" i="7"/>
  <c r="O1454" i="7"/>
  <c r="H917" i="7"/>
  <c r="G723" i="7"/>
  <c r="M1425" i="7"/>
  <c r="F831" i="7"/>
  <c r="O1465" i="7"/>
  <c r="J1431" i="7"/>
  <c r="J914" i="7"/>
  <c r="G1450" i="7"/>
  <c r="O1424" i="7"/>
  <c r="G1179" i="7"/>
  <c r="G777" i="7"/>
  <c r="G1327" i="7"/>
  <c r="F1495" i="7"/>
  <c r="H1352" i="7"/>
  <c r="H1336" i="7"/>
  <c r="G780" i="7"/>
  <c r="O782" i="7"/>
  <c r="J836" i="7"/>
  <c r="J1459" i="7"/>
  <c r="H1143" i="7"/>
  <c r="O889" i="7"/>
  <c r="F1490" i="7"/>
  <c r="I1278" i="7"/>
  <c r="M1356" i="7"/>
  <c r="O1183" i="7"/>
  <c r="O1016" i="7"/>
  <c r="H856" i="7"/>
  <c r="J1383" i="7"/>
  <c r="O634" i="7"/>
  <c r="G1098" i="7"/>
  <c r="H1220" i="7"/>
  <c r="H1265" i="7"/>
  <c r="M1404" i="7"/>
  <c r="H1293" i="7"/>
  <c r="I821" i="7"/>
  <c r="I954" i="7"/>
  <c r="O1485" i="7"/>
  <c r="G1230" i="7"/>
  <c r="H747" i="7"/>
  <c r="F1221" i="7"/>
  <c r="J776" i="7"/>
  <c r="G1106" i="7"/>
  <c r="J878" i="7"/>
  <c r="G1424" i="7"/>
  <c r="G893" i="7"/>
  <c r="F774" i="7"/>
  <c r="H1167" i="7"/>
  <c r="F1143" i="7"/>
  <c r="M627" i="7"/>
  <c r="O1415" i="7"/>
  <c r="F911" i="7"/>
  <c r="G1473" i="7"/>
  <c r="J1469" i="7"/>
  <c r="G898" i="7"/>
  <c r="G1143" i="7"/>
  <c r="J964" i="7"/>
  <c r="J827" i="7"/>
  <c r="F1190" i="7"/>
  <c r="F719" i="7"/>
  <c r="J1095" i="7"/>
  <c r="G663" i="7"/>
  <c r="J1364" i="7"/>
  <c r="O1357" i="7"/>
  <c r="M1226" i="7"/>
  <c r="G1421" i="7"/>
  <c r="F1048" i="7"/>
  <c r="H1388" i="7"/>
  <c r="G826" i="7"/>
  <c r="O1260" i="7"/>
  <c r="G856" i="7"/>
  <c r="F847" i="7"/>
  <c r="O945" i="7"/>
  <c r="F1348" i="7"/>
  <c r="J749" i="7"/>
  <c r="J1340" i="7"/>
  <c r="J1068" i="7"/>
  <c r="G1010" i="7"/>
  <c r="M706" i="7"/>
  <c r="H1451" i="7"/>
  <c r="O1348" i="7"/>
  <c r="J1401" i="7"/>
  <c r="G917" i="7"/>
  <c r="H1477" i="7"/>
  <c r="G1342" i="7"/>
  <c r="F1443" i="7"/>
  <c r="I1338" i="7"/>
  <c r="G1338" i="7"/>
  <c r="F913" i="7"/>
  <c r="G1385" i="7"/>
  <c r="H1168" i="7"/>
  <c r="M1409" i="7"/>
  <c r="H1446" i="7"/>
  <c r="M1430" i="7"/>
  <c r="G1445" i="7"/>
  <c r="G1387" i="7"/>
  <c r="I935" i="7"/>
  <c r="G1487" i="7"/>
  <c r="F1453" i="7"/>
  <c r="O896" i="7"/>
  <c r="H1406" i="7"/>
  <c r="H1362" i="7"/>
  <c r="H1426" i="7"/>
  <c r="J1416" i="7"/>
  <c r="M887" i="7"/>
  <c r="H1126" i="7"/>
  <c r="I1413" i="7"/>
  <c r="J1491" i="7"/>
  <c r="I1229" i="7"/>
  <c r="F1456" i="7"/>
  <c r="O1332" i="7"/>
  <c r="I1336" i="7"/>
  <c r="O1449" i="7"/>
  <c r="I1366" i="7"/>
  <c r="H1405" i="7"/>
  <c r="H1378" i="7"/>
  <c r="M1374" i="7"/>
  <c r="M1421" i="7"/>
  <c r="J1415" i="7"/>
  <c r="J1203" i="7"/>
  <c r="H1468" i="7"/>
  <c r="H1435" i="7"/>
  <c r="I1462" i="7"/>
  <c r="G1499" i="7"/>
  <c r="F1492" i="7"/>
  <c r="J1079" i="7"/>
  <c r="G1457" i="7"/>
  <c r="F638" i="7"/>
  <c r="F885" i="7"/>
  <c r="I1443" i="7"/>
  <c r="J1406" i="7"/>
  <c r="I1445" i="7"/>
  <c r="F1429" i="7"/>
  <c r="J678" i="7"/>
  <c r="I1450" i="7"/>
  <c r="I1376" i="7"/>
  <c r="G1428" i="7"/>
  <c r="I1437" i="7"/>
  <c r="I1330" i="7"/>
  <c r="M667" i="7"/>
  <c r="O1187" i="7"/>
  <c r="F1014" i="7"/>
  <c r="M1472" i="7"/>
  <c r="J918" i="7"/>
  <c r="M709" i="7"/>
  <c r="G955" i="7"/>
  <c r="H680" i="7"/>
  <c r="J723" i="7"/>
  <c r="H1047" i="7"/>
  <c r="O1390" i="7"/>
  <c r="F1343" i="7"/>
  <c r="G1263" i="7"/>
  <c r="G1442" i="7"/>
  <c r="I1401" i="7"/>
  <c r="H1224" i="7"/>
  <c r="H1307" i="7"/>
  <c r="M1016" i="7"/>
  <c r="M838" i="7"/>
  <c r="J1423" i="7"/>
  <c r="F1107" i="7"/>
  <c r="I1112" i="7"/>
  <c r="J1480" i="7"/>
  <c r="G927" i="7"/>
  <c r="F1017" i="7"/>
  <c r="G764" i="7"/>
  <c r="J1274" i="7"/>
  <c r="I1415" i="7"/>
  <c r="J1382" i="7"/>
  <c r="O1494" i="7"/>
  <c r="O677" i="7"/>
  <c r="H697" i="7"/>
  <c r="G1375" i="7"/>
  <c r="I1487" i="7"/>
  <c r="O1483" i="7"/>
  <c r="M767" i="7"/>
  <c r="J895" i="7"/>
  <c r="I836" i="7"/>
  <c r="F1367" i="7"/>
  <c r="J656" i="7"/>
  <c r="J924" i="7"/>
  <c r="O1330" i="7"/>
  <c r="F1327" i="7"/>
  <c r="I815" i="7"/>
  <c r="H1129" i="7"/>
  <c r="F1422" i="7"/>
  <c r="O1434" i="7"/>
  <c r="M1394" i="7"/>
  <c r="G647" i="7"/>
  <c r="M1407" i="7"/>
  <c r="O1179" i="7"/>
  <c r="H1186" i="7"/>
  <c r="H1057" i="7"/>
  <c r="M1234" i="7"/>
  <c r="M912" i="7"/>
  <c r="H909" i="7"/>
  <c r="I713" i="7"/>
  <c r="H1266" i="7"/>
  <c r="M1453" i="7"/>
  <c r="F1445" i="7"/>
  <c r="M1203" i="7"/>
  <c r="I1491" i="7"/>
  <c r="J1489" i="7"/>
  <c r="M991" i="7"/>
  <c r="O1005" i="7"/>
  <c r="J687" i="7"/>
  <c r="O1352" i="7"/>
  <c r="H1392" i="7"/>
  <c r="J1262" i="7"/>
  <c r="G1410" i="7"/>
  <c r="F1386" i="7"/>
  <c r="I1493" i="7"/>
  <c r="F1411" i="7"/>
  <c r="M1385" i="7"/>
  <c r="O1010" i="7"/>
  <c r="F1480" i="7"/>
  <c r="G1392" i="7"/>
  <c r="H1443" i="7"/>
  <c r="G1346" i="7"/>
  <c r="M865" i="7"/>
  <c r="M1375" i="7"/>
  <c r="I1363" i="7"/>
  <c r="M1078" i="7"/>
  <c r="O1426" i="7"/>
  <c r="H1462" i="7"/>
  <c r="M1475" i="7"/>
  <c r="H994" i="7"/>
  <c r="F811" i="7"/>
  <c r="I736" i="7"/>
  <c r="G1335" i="7"/>
  <c r="M911" i="7"/>
  <c r="J1346" i="7"/>
  <c r="O1458" i="7"/>
  <c r="M1487" i="7"/>
  <c r="H1490" i="7"/>
  <c r="I1424" i="7"/>
  <c r="M1381" i="7"/>
  <c r="F1395" i="7"/>
  <c r="J1384" i="7"/>
  <c r="J1387" i="7"/>
  <c r="J991" i="7"/>
  <c r="J1236" i="7"/>
  <c r="F1179" i="7"/>
  <c r="G1357" i="7"/>
  <c r="I1482" i="7"/>
  <c r="M1492" i="7"/>
  <c r="I1407" i="7"/>
  <c r="I1397" i="7"/>
  <c r="G1388" i="7"/>
  <c r="J710" i="7"/>
  <c r="O717" i="7"/>
  <c r="I1340" i="7"/>
  <c r="M1433" i="7"/>
  <c r="H836" i="7"/>
  <c r="H907" i="7"/>
  <c r="J1370" i="7"/>
  <c r="M1023" i="7"/>
  <c r="M1497" i="7"/>
  <c r="O1230" i="7"/>
  <c r="I1390" i="7"/>
  <c r="J1103" i="7"/>
  <c r="I982" i="7"/>
  <c r="J1430" i="7"/>
  <c r="F1232" i="7"/>
  <c r="M1086" i="7"/>
  <c r="F776" i="7"/>
  <c r="F1404" i="7"/>
  <c r="F1460" i="7"/>
  <c r="I749" i="7"/>
  <c r="O1456" i="7"/>
  <c r="H996" i="7"/>
  <c r="J630" i="7"/>
  <c r="F986" i="7"/>
  <c r="O667" i="7"/>
  <c r="J1070" i="7"/>
  <c r="M1364" i="7"/>
  <c r="J1343" i="7"/>
  <c r="I1362" i="7"/>
  <c r="I898" i="7"/>
  <c r="F1437" i="7"/>
  <c r="F917" i="7"/>
  <c r="O1144" i="7"/>
  <c r="H964" i="7"/>
  <c r="J1403" i="7"/>
  <c r="O1437" i="7"/>
  <c r="M1259" i="7"/>
  <c r="J1276" i="7"/>
  <c r="O1285" i="7"/>
  <c r="G1374" i="7"/>
  <c r="H1343" i="7"/>
  <c r="H1166" i="7"/>
  <c r="G1019" i="7"/>
  <c r="I1267" i="7"/>
  <c r="J693" i="7"/>
  <c r="I1353" i="7"/>
  <c r="G1379" i="7"/>
  <c r="G1361" i="7"/>
  <c r="G1274" i="7"/>
  <c r="O1481" i="7"/>
  <c r="G1337" i="7"/>
  <c r="F1365" i="7"/>
  <c r="F1236" i="7"/>
  <c r="J1424" i="7"/>
  <c r="G1223" i="7"/>
  <c r="M910" i="7"/>
  <c r="O704" i="7"/>
  <c r="O1479" i="7"/>
  <c r="F991" i="7"/>
  <c r="I1438" i="7"/>
  <c r="H982" i="7"/>
  <c r="G1032" i="7"/>
  <c r="G1250" i="7"/>
  <c r="H1384" i="7"/>
  <c r="M648" i="7"/>
  <c r="O776" i="7"/>
  <c r="J663" i="7"/>
  <c r="F1116" i="7"/>
  <c r="F914" i="7"/>
  <c r="G1350" i="7"/>
  <c r="G1017" i="7"/>
  <c r="O1392" i="7"/>
  <c r="I1382" i="7"/>
  <c r="G1340" i="7"/>
  <c r="M1268" i="7"/>
  <c r="O1076" i="7"/>
  <c r="H1112" i="7"/>
  <c r="O624" i="7"/>
  <c r="M1361" i="7"/>
  <c r="O1337" i="7"/>
  <c r="G736" i="7"/>
  <c r="J1285" i="7"/>
  <c r="F934" i="7"/>
  <c r="O1274" i="7"/>
  <c r="M1455" i="7"/>
  <c r="I1365" i="7"/>
  <c r="G1482" i="7"/>
  <c r="H1171" i="7"/>
  <c r="I1168" i="7"/>
  <c r="H1348" i="7"/>
  <c r="J850" i="7"/>
  <c r="G667" i="7"/>
  <c r="O1250" i="7"/>
  <c r="I1177" i="7"/>
  <c r="I1378" i="7"/>
  <c r="H667" i="7"/>
  <c r="H1332" i="7"/>
  <c r="G1330" i="7"/>
  <c r="G1391" i="7"/>
  <c r="J1452" i="7"/>
  <c r="J1130" i="7"/>
  <c r="M1413" i="7"/>
  <c r="M893" i="7"/>
  <c r="O1079" i="7"/>
  <c r="M1376" i="7"/>
  <c r="H1229" i="7"/>
  <c r="O1450" i="7"/>
  <c r="O1372" i="7"/>
  <c r="O1268" i="7"/>
  <c r="F1488" i="7"/>
  <c r="M1483" i="7"/>
  <c r="M1387" i="7"/>
  <c r="I999" i="7"/>
  <c r="I1357" i="7"/>
  <c r="O1366" i="7"/>
  <c r="O893" i="7"/>
  <c r="O1382" i="7"/>
  <c r="I720" i="7"/>
  <c r="J1417" i="7"/>
  <c r="M1321" i="7"/>
  <c r="F1430" i="7"/>
  <c r="F1229" i="7"/>
  <c r="J1451" i="7"/>
  <c r="M728" i="7"/>
  <c r="O1421" i="7"/>
  <c r="F1421" i="7"/>
  <c r="H1498" i="7"/>
  <c r="H1169" i="7"/>
  <c r="G1358" i="7"/>
  <c r="G1354" i="7"/>
  <c r="J1432" i="7"/>
  <c r="M1482" i="7"/>
  <c r="G1343" i="7"/>
  <c r="H1350" i="7"/>
  <c r="I887" i="7"/>
  <c r="M1341" i="7"/>
  <c r="M1291" i="7"/>
  <c r="M1334" i="7"/>
  <c r="O1407" i="7"/>
  <c r="O1466" i="7"/>
  <c r="M1484" i="7"/>
  <c r="J1106" i="7"/>
  <c r="I813" i="7"/>
  <c r="F1498" i="7"/>
  <c r="J917" i="7"/>
  <c r="G1016" i="7"/>
  <c r="O1432" i="7"/>
  <c r="F895" i="7"/>
  <c r="J1477" i="7"/>
  <c r="H1410" i="7"/>
  <c r="O949" i="7"/>
  <c r="F1401" i="7"/>
  <c r="J1360" i="7"/>
  <c r="O1469" i="7"/>
  <c r="F1372" i="7"/>
  <c r="O1452" i="7"/>
  <c r="M1424" i="7"/>
  <c r="H954" i="7"/>
  <c r="F1461" i="7"/>
  <c r="F1487" i="7"/>
  <c r="M1166" i="7"/>
  <c r="I1496" i="7"/>
  <c r="O1030" i="7"/>
  <c r="G1439" i="7"/>
  <c r="F1376" i="7"/>
  <c r="F1079" i="7"/>
  <c r="J1472" i="7"/>
  <c r="I1176" i="7"/>
  <c r="J1433" i="7"/>
  <c r="G1351" i="7"/>
  <c r="O1143" i="7"/>
  <c r="G1318" i="7"/>
  <c r="J1421" i="7"/>
  <c r="M1383" i="7"/>
  <c r="J1341" i="7"/>
  <c r="J1308" i="7"/>
  <c r="H1366" i="7"/>
  <c r="O1405" i="7"/>
  <c r="O1422" i="7"/>
  <c r="H1151" i="7"/>
  <c r="F1462" i="7"/>
  <c r="M1466" i="7"/>
  <c r="O856" i="7"/>
  <c r="G1116" i="7"/>
  <c r="M747" i="7"/>
  <c r="G786" i="7"/>
  <c r="O885" i="7"/>
  <c r="G720" i="7"/>
  <c r="F1467" i="7"/>
  <c r="J1354" i="7"/>
  <c r="G725" i="7"/>
  <c r="J1396" i="7"/>
  <c r="M986" i="7"/>
  <c r="H1429" i="7"/>
  <c r="O767" i="7"/>
  <c r="O1229" i="7"/>
  <c r="I1486" i="7"/>
  <c r="I1489" i="7"/>
  <c r="M1412" i="7"/>
  <c r="H1061" i="7"/>
  <c r="G1068" i="7"/>
  <c r="H1291" i="7"/>
  <c r="F859" i="7"/>
  <c r="G782" i="7"/>
  <c r="J1488" i="7"/>
  <c r="G1423" i="7"/>
  <c r="H1010" i="7"/>
  <c r="I1253" i="7"/>
  <c r="J1086" i="7"/>
  <c r="I1476" i="7"/>
  <c r="J949" i="7"/>
  <c r="F1397" i="7"/>
  <c r="G860" i="7"/>
  <c r="H1439" i="7"/>
  <c r="F1234" i="7"/>
  <c r="M1443" i="7"/>
  <c r="H740" i="7"/>
  <c r="O959" i="7"/>
  <c r="H1456" i="7"/>
  <c r="O1019" i="7"/>
  <c r="I630" i="7"/>
  <c r="O1435" i="7"/>
  <c r="J1375" i="7"/>
  <c r="I1442" i="7"/>
  <c r="H1423" i="7"/>
  <c r="G702" i="7"/>
  <c r="M789" i="7"/>
  <c r="I1396" i="7"/>
  <c r="G1355" i="7"/>
  <c r="H1445" i="7"/>
  <c r="H1338" i="7"/>
  <c r="I1459" i="7"/>
  <c r="I863" i="7"/>
  <c r="M1332" i="7"/>
  <c r="F1442" i="7"/>
  <c r="I1453" i="7"/>
  <c r="M736" i="7"/>
  <c r="H1417" i="7"/>
  <c r="H1396" i="7"/>
  <c r="G1364" i="7"/>
  <c r="G1493" i="7"/>
  <c r="O1473" i="7"/>
  <c r="J945" i="7"/>
  <c r="H1487" i="7"/>
  <c r="O1281" i="7"/>
  <c r="M1465" i="7"/>
  <c r="M1447" i="7"/>
  <c r="G1226" i="7"/>
  <c r="G1372" i="7"/>
  <c r="H1413" i="7"/>
  <c r="H717" i="7"/>
  <c r="F1432" i="7"/>
  <c r="F1499" i="7"/>
  <c r="I1411" i="7"/>
  <c r="I783" i="7"/>
  <c r="I1494" i="7"/>
  <c r="G1370" i="7"/>
  <c r="M1349" i="7"/>
  <c r="I1430" i="7"/>
  <c r="J1069" i="7"/>
  <c r="H898" i="7"/>
  <c r="O1308" i="7"/>
  <c r="M964" i="7"/>
  <c r="M737" i="7"/>
  <c r="O910" i="7"/>
  <c r="F1065" i="7"/>
  <c r="J1445" i="7"/>
  <c r="G1463" i="7"/>
  <c r="I1460" i="7"/>
  <c r="I1400" i="7"/>
  <c r="J1485" i="7"/>
  <c r="F1130" i="7"/>
  <c r="G1418" i="7"/>
  <c r="J1233" i="7"/>
  <c r="H1394" i="7"/>
  <c r="O1495" i="7"/>
  <c r="I1274" i="7"/>
  <c r="O1451" i="7"/>
  <c r="H1372" i="7"/>
  <c r="J1465" i="7"/>
  <c r="M1422" i="7"/>
  <c r="G1268" i="7"/>
  <c r="M1354" i="7"/>
  <c r="J894" i="7"/>
  <c r="J1425" i="7"/>
  <c r="J1143" i="7"/>
  <c r="M1462" i="7"/>
  <c r="J1436" i="7"/>
  <c r="F1473" i="7"/>
  <c r="H1464" i="7"/>
  <c r="I962" i="7"/>
  <c r="M1343" i="7"/>
  <c r="O1490" i="7"/>
  <c r="M1371" i="7"/>
  <c r="H1005" i="7"/>
  <c r="O1192" i="7"/>
  <c r="G951" i="7"/>
  <c r="O1324" i="7"/>
  <c r="I1171" i="7"/>
  <c r="O1169" i="7"/>
  <c r="I1367" i="7"/>
  <c r="M732" i="7"/>
  <c r="J819" i="7"/>
  <c r="J1338" i="7"/>
  <c r="I835" i="7"/>
  <c r="I1225" i="7"/>
  <c r="M856" i="7"/>
  <c r="M675" i="7"/>
  <c r="I1126" i="7"/>
  <c r="I991" i="7"/>
  <c r="M620" i="7"/>
  <c r="G954" i="7"/>
  <c r="H1014" i="7"/>
  <c r="G935" i="7"/>
  <c r="I1385" i="7"/>
  <c r="G1464" i="7"/>
  <c r="M1474" i="7"/>
  <c r="O1160" i="7"/>
  <c r="I765" i="7"/>
  <c r="J1461" i="7"/>
  <c r="O819" i="7"/>
  <c r="F1374" i="7"/>
  <c r="I667" i="7"/>
  <c r="G677" i="7"/>
  <c r="M1386" i="7"/>
  <c r="O1220" i="7"/>
  <c r="J805" i="7"/>
  <c r="J1315" i="7"/>
  <c r="M631" i="7"/>
  <c r="H737" i="7"/>
  <c r="J1266" i="7"/>
  <c r="I624" i="7"/>
  <c r="J1377" i="7"/>
  <c r="J982" i="7"/>
  <c r="O1227" i="7"/>
  <c r="F1400" i="7"/>
  <c r="H641" i="7"/>
  <c r="G889" i="7"/>
  <c r="I1457" i="7"/>
  <c r="J1412" i="7"/>
  <c r="G1339" i="7"/>
  <c r="I1485" i="7"/>
  <c r="M890" i="7"/>
  <c r="O1102" i="7"/>
  <c r="F1494" i="7"/>
  <c r="M1170" i="7"/>
  <c r="O1112" i="7"/>
  <c r="H1233" i="7"/>
  <c r="M1129" i="7"/>
  <c r="H708" i="7"/>
  <c r="G1389" i="7"/>
  <c r="H1476" i="7"/>
  <c r="J1372" i="7"/>
  <c r="O1021" i="7"/>
  <c r="M1192" i="7"/>
  <c r="G1376" i="7"/>
  <c r="G814" i="7"/>
  <c r="O1471" i="7"/>
  <c r="H1274" i="7"/>
  <c r="J1047" i="7"/>
  <c r="O952" i="7"/>
  <c r="G1266" i="7"/>
  <c r="M1489" i="7"/>
  <c r="O1342" i="7"/>
  <c r="O1231" i="7"/>
  <c r="J1400" i="7"/>
  <c r="H871" i="7"/>
  <c r="G937" i="7"/>
  <c r="J1494" i="7"/>
  <c r="H1359" i="7"/>
  <c r="H1268" i="7"/>
  <c r="F675" i="7"/>
  <c r="H1438" i="7"/>
  <c r="M716" i="7"/>
  <c r="M1344" i="7"/>
  <c r="J899" i="7"/>
  <c r="O1341" i="7"/>
  <c r="I1404" i="7"/>
  <c r="F1358" i="7"/>
  <c r="F1247" i="7"/>
  <c r="H1390" i="7"/>
  <c r="M1363" i="7"/>
  <c r="M725" i="7"/>
  <c r="O1430" i="7"/>
  <c r="O1360" i="7"/>
  <c r="O1041" i="7"/>
  <c r="F709" i="7"/>
  <c r="O1402" i="7"/>
  <c r="O1017" i="7"/>
  <c r="I1452" i="7"/>
  <c r="I1354" i="7"/>
  <c r="J1411" i="7"/>
  <c r="M1367" i="7"/>
  <c r="M822" i="7"/>
  <c r="H1447" i="7"/>
  <c r="J770" i="7"/>
  <c r="H1411" i="7"/>
  <c r="F1115" i="7"/>
  <c r="O1445" i="7"/>
  <c r="M1333" i="7"/>
  <c r="H735" i="7"/>
  <c r="H1485" i="7"/>
  <c r="H1499" i="7"/>
  <c r="J1223" i="7"/>
  <c r="J1450" i="7"/>
  <c r="O1412" i="7"/>
  <c r="J1271" i="7"/>
  <c r="O1393" i="7"/>
  <c r="I1418" i="7"/>
  <c r="F1268" i="7"/>
  <c r="F1394" i="7"/>
  <c r="F1271" i="7"/>
  <c r="F1469" i="7"/>
  <c r="G1484" i="7"/>
  <c r="O1199" i="7"/>
  <c r="M720" i="7"/>
  <c r="O1069" i="7"/>
  <c r="O1180" i="7"/>
  <c r="I1086" i="7"/>
  <c r="O1443" i="7"/>
  <c r="H1471" i="7"/>
  <c r="M1382" i="7"/>
  <c r="H633" i="7"/>
  <c r="O1442" i="7"/>
  <c r="M1350" i="7"/>
  <c r="M1353" i="7"/>
  <c r="I1444" i="7"/>
  <c r="F1482" i="7"/>
  <c r="M1389" i="7"/>
  <c r="I1458" i="7"/>
  <c r="G1395" i="7"/>
  <c r="F750" i="7"/>
  <c r="I1455" i="7"/>
  <c r="F1010" i="7"/>
  <c r="H1412" i="7"/>
  <c r="H1065" i="7"/>
  <c r="H1424" i="7"/>
  <c r="I1398" i="7"/>
  <c r="I1492" i="7"/>
  <c r="J1030" i="7"/>
  <c r="G1494" i="7"/>
  <c r="O1379" i="7"/>
  <c r="I959" i="7"/>
  <c r="I1465" i="7"/>
  <c r="H1346" i="7"/>
  <c r="M1141" i="7"/>
  <c r="F947" i="7"/>
  <c r="M1441" i="7"/>
  <c r="M1348" i="7"/>
  <c r="M914" i="7"/>
  <c r="O693" i="7"/>
  <c r="H649" i="7"/>
  <c r="F782" i="7"/>
  <c r="G1269" i="7"/>
  <c r="I1258" i="7"/>
  <c r="H629" i="7"/>
  <c r="G1412" i="7"/>
  <c r="O1463" i="7"/>
  <c r="O1414" i="7"/>
  <c r="O1400" i="7"/>
  <c r="I1463" i="7"/>
  <c r="M1204" i="7"/>
  <c r="J1065" i="7"/>
  <c r="H1448" i="7"/>
  <c r="F1073" i="7"/>
  <c r="F1194" i="7"/>
  <c r="M1429" i="7"/>
  <c r="H1371" i="7"/>
  <c r="I1414" i="7"/>
  <c r="F1269" i="7"/>
  <c r="O719" i="7"/>
  <c r="J865" i="7"/>
  <c r="J1447" i="7"/>
  <c r="H1078" i="7"/>
  <c r="M889" i="7"/>
  <c r="F1391" i="7"/>
  <c r="I1140" i="7"/>
  <c r="J1441" i="7"/>
  <c r="I1161" i="7"/>
  <c r="G1233" i="7"/>
  <c r="M1449" i="7"/>
  <c r="J1497" i="7"/>
  <c r="H1174" i="7"/>
  <c r="J1219" i="7"/>
  <c r="O1492" i="7"/>
  <c r="F1302" i="7"/>
  <c r="F1464" i="7"/>
  <c r="O1347" i="7"/>
  <c r="H1180" i="7"/>
  <c r="J725" i="7"/>
  <c r="M1401" i="7"/>
  <c r="H867" i="7"/>
  <c r="G789" i="7"/>
  <c r="F1163" i="7"/>
  <c r="H1474" i="7"/>
  <c r="H1475" i="7"/>
  <c r="G804" i="7"/>
  <c r="J1362" i="7"/>
  <c r="G1336" i="7"/>
  <c r="H1163" i="7"/>
  <c r="H1432" i="7"/>
  <c r="I1141" i="7"/>
  <c r="G1447" i="7"/>
  <c r="J1330" i="7"/>
  <c r="I1134" i="7"/>
  <c r="F1392" i="7"/>
  <c r="M1410" i="7"/>
  <c r="I1076" i="7"/>
  <c r="F770" i="7"/>
  <c r="M1183" i="7"/>
  <c r="F1161" i="7"/>
  <c r="J1014" i="7"/>
  <c r="O1001" i="7"/>
  <c r="F1029" i="7"/>
  <c r="I764" i="7"/>
  <c r="H1367" i="7"/>
  <c r="G1065" i="7"/>
  <c r="F865" i="7"/>
  <c r="G945" i="7"/>
  <c r="I622" i="7"/>
  <c r="G914" i="7"/>
  <c r="J634" i="7"/>
  <c r="J1230" i="7"/>
  <c r="O619" i="7"/>
  <c r="M1014" i="7"/>
  <c r="J904" i="7"/>
  <c r="O1441" i="7"/>
  <c r="O1058" i="7"/>
  <c r="G1477" i="7"/>
  <c r="J975" i="7"/>
  <c r="J1345" i="7"/>
  <c r="H619" i="7"/>
  <c r="G1008" i="7"/>
  <c r="G1438" i="7"/>
  <c r="M1232" i="7"/>
  <c r="F1339" i="7"/>
  <c r="M1174" i="7"/>
  <c r="I1262" i="7"/>
  <c r="J1120" i="7"/>
  <c r="F1363" i="7"/>
  <c r="G774" i="7"/>
  <c r="G1163" i="7"/>
  <c r="G704" i="7"/>
  <c r="M954" i="7"/>
  <c r="I981" i="7"/>
  <c r="O807" i="7"/>
  <c r="J747" i="7"/>
  <c r="J935" i="7"/>
  <c r="G1276" i="7"/>
  <c r="O680" i="7"/>
  <c r="O1433" i="7"/>
  <c r="I1321" i="7"/>
  <c r="O1374" i="7"/>
  <c r="M1019" i="7"/>
  <c r="J1109" i="7"/>
  <c r="M1039" i="7"/>
  <c r="M982" i="7"/>
  <c r="M1338" i="7"/>
  <c r="F908" i="7"/>
  <c r="M961" i="7"/>
  <c r="G1409" i="7"/>
  <c r="O646" i="7"/>
  <c r="G1408" i="7"/>
  <c r="O789" i="7"/>
  <c r="I732" i="7"/>
  <c r="O1129" i="7"/>
  <c r="G1029" i="7"/>
  <c r="F880" i="7"/>
  <c r="I692" i="7"/>
  <c r="J1408" i="7"/>
  <c r="O983" i="7"/>
  <c r="I717" i="7"/>
  <c r="G946" i="7"/>
  <c r="O1131" i="7"/>
  <c r="J1270" i="7"/>
  <c r="J1098" i="7"/>
  <c r="F826" i="7"/>
  <c r="G1109" i="7"/>
  <c r="H719" i="7"/>
  <c r="M1227" i="7"/>
  <c r="I647" i="7"/>
  <c r="J1023" i="7"/>
  <c r="O1177" i="7"/>
  <c r="O834" i="7"/>
  <c r="F744" i="7"/>
  <c r="H819" i="7"/>
  <c r="I1454" i="7"/>
  <c r="G1432" i="7"/>
  <c r="J1154" i="7"/>
  <c r="J1409" i="7"/>
  <c r="G1232" i="7"/>
  <c r="H1021" i="7"/>
  <c r="I1142" i="7"/>
  <c r="F889" i="7"/>
  <c r="O886" i="7"/>
  <c r="J822" i="7"/>
  <c r="F1470" i="7"/>
  <c r="I1175" i="7"/>
  <c r="G1148" i="7"/>
  <c r="G1224" i="7"/>
  <c r="I1256" i="7"/>
  <c r="H1028" i="7"/>
  <c r="O1186" i="7"/>
  <c r="J1033" i="7"/>
  <c r="G694" i="7"/>
  <c r="G1071" i="7"/>
  <c r="M1010" i="7"/>
  <c r="M626" i="7"/>
  <c r="H756" i="7"/>
  <c r="G1353" i="7"/>
  <c r="H840" i="7"/>
  <c r="G680" i="7"/>
  <c r="J897" i="7"/>
  <c r="I1075" i="7"/>
  <c r="J1009" i="7"/>
  <c r="M776" i="7"/>
  <c r="G1373" i="7"/>
  <c r="I605" i="7"/>
  <c r="H631" i="7"/>
  <c r="M943" i="7"/>
  <c r="G1218" i="7"/>
  <c r="G1288" i="7"/>
  <c r="F1216" i="7"/>
  <c r="H765" i="7"/>
  <c r="M1451" i="7"/>
  <c r="O1299" i="7"/>
  <c r="O950" i="7"/>
  <c r="M867" i="7"/>
  <c r="G701" i="7"/>
  <c r="G1053" i="7"/>
  <c r="H700" i="7"/>
  <c r="J820" i="7"/>
  <c r="O1117" i="7"/>
  <c r="M806" i="7"/>
  <c r="M1151" i="7"/>
  <c r="I1409" i="7"/>
  <c r="O875" i="7"/>
  <c r="M824" i="7"/>
  <c r="O862" i="7"/>
  <c r="I1165" i="7"/>
  <c r="O770" i="7"/>
  <c r="M1494" i="7"/>
  <c r="F618" i="7"/>
  <c r="F1117" i="7"/>
  <c r="H853" i="7"/>
  <c r="O1440" i="7"/>
  <c r="O841" i="7"/>
  <c r="M1257" i="7"/>
  <c r="I760" i="7"/>
  <c r="O696" i="7"/>
  <c r="H1002" i="7"/>
  <c r="M769" i="7"/>
  <c r="M700" i="7"/>
  <c r="M1127" i="7"/>
  <c r="M848" i="7"/>
  <c r="F1167" i="7"/>
  <c r="H744" i="7"/>
  <c r="J1238" i="7"/>
  <c r="I702" i="7"/>
  <c r="F778" i="7"/>
  <c r="F740" i="7"/>
  <c r="G1145" i="7"/>
  <c r="I1323" i="7"/>
  <c r="F780" i="7"/>
  <c r="J1002" i="7"/>
  <c r="O938" i="7"/>
  <c r="J919" i="7"/>
  <c r="F1152" i="7"/>
  <c r="G531" i="7"/>
  <c r="J762" i="7"/>
  <c r="M1318" i="7"/>
  <c r="I669" i="7"/>
  <c r="O697" i="7"/>
  <c r="G739" i="7"/>
  <c r="I769" i="7"/>
  <c r="M365" i="7"/>
  <c r="O707" i="7"/>
  <c r="H1044" i="7"/>
  <c r="O1216" i="7"/>
  <c r="I534" i="7"/>
  <c r="I861" i="7"/>
  <c r="J946" i="7"/>
  <c r="F1094" i="7"/>
  <c r="I618" i="7"/>
  <c r="O815" i="7"/>
  <c r="G1270" i="7"/>
  <c r="G1254" i="7"/>
  <c r="F1259" i="7"/>
  <c r="I1127" i="7"/>
  <c r="I475" i="7"/>
  <c r="F1249" i="7"/>
  <c r="I970" i="7"/>
  <c r="F1070" i="7"/>
  <c r="F812" i="7"/>
  <c r="M873" i="7"/>
  <c r="O974" i="7"/>
  <c r="I739" i="7"/>
  <c r="O1110" i="7"/>
  <c r="H718" i="7"/>
  <c r="J1185" i="7"/>
  <c r="F617" i="7"/>
  <c r="G611" i="7"/>
  <c r="I1183" i="7"/>
  <c r="G1047" i="7"/>
  <c r="I351" i="7"/>
  <c r="M635" i="7"/>
  <c r="I905" i="7"/>
  <c r="H1136" i="7"/>
  <c r="I1160" i="7"/>
  <c r="G970" i="7"/>
  <c r="M854" i="7"/>
  <c r="G1221" i="7"/>
  <c r="M1315" i="7"/>
  <c r="I1255" i="7"/>
  <c r="I1095" i="7"/>
  <c r="O1300" i="7"/>
  <c r="I1034" i="7"/>
  <c r="H769" i="7"/>
  <c r="M1082" i="7"/>
  <c r="O806" i="7"/>
  <c r="G1045" i="7"/>
  <c r="H941" i="7"/>
  <c r="F691" i="7"/>
  <c r="G854" i="7"/>
  <c r="H686" i="7"/>
  <c r="H715" i="7"/>
  <c r="J1066" i="7"/>
  <c r="M1244" i="7"/>
  <c r="I922" i="7"/>
  <c r="J933" i="7"/>
  <c r="M1241" i="7"/>
  <c r="J1296" i="7"/>
  <c r="F1231" i="7"/>
  <c r="F1137" i="7"/>
  <c r="O650" i="7"/>
  <c r="M1158" i="7"/>
  <c r="G1028" i="7"/>
  <c r="M423" i="7"/>
  <c r="O605" i="7"/>
  <c r="J1213" i="7"/>
  <c r="M468" i="7"/>
  <c r="G385" i="7"/>
  <c r="O503" i="7"/>
  <c r="M864" i="7"/>
  <c r="O876" i="7"/>
  <c r="G1243" i="7"/>
  <c r="I946" i="7"/>
  <c r="G848" i="7"/>
  <c r="I429" i="7"/>
  <c r="M1440" i="7"/>
  <c r="H1279" i="7"/>
  <c r="F1151" i="7"/>
  <c r="O761" i="7"/>
  <c r="O423" i="7"/>
  <c r="H654" i="7"/>
  <c r="J1071" i="7"/>
  <c r="G1194" i="7"/>
  <c r="O1089" i="7"/>
  <c r="H793" i="7"/>
  <c r="F1120" i="7"/>
  <c r="F1106" i="7"/>
  <c r="J1273" i="7"/>
  <c r="F741" i="7"/>
  <c r="I1352" i="7"/>
  <c r="F993" i="7"/>
  <c r="I719" i="7"/>
  <c r="G1015" i="7"/>
  <c r="H694" i="7"/>
  <c r="G632" i="7"/>
  <c r="O871" i="7"/>
  <c r="J1493" i="7"/>
  <c r="G982" i="7"/>
  <c r="O921" i="7"/>
  <c r="F1058" i="7"/>
  <c r="I1224" i="7"/>
  <c r="G887" i="7"/>
  <c r="M754" i="7"/>
  <c r="J954" i="7"/>
  <c r="M1230" i="7"/>
  <c r="M1131" i="7"/>
  <c r="H623" i="7"/>
  <c r="G1481" i="7"/>
  <c r="J1134" i="7"/>
  <c r="I868" i="7"/>
  <c r="H1107" i="7"/>
  <c r="I1100" i="7"/>
  <c r="H1011" i="7"/>
  <c r="H1483" i="7"/>
  <c r="J1077" i="7"/>
  <c r="F927" i="7"/>
  <c r="H1197" i="7"/>
  <c r="O802" i="7"/>
  <c r="F692" i="7"/>
  <c r="I750" i="7"/>
  <c r="G1329" i="7"/>
  <c r="G1305" i="7"/>
  <c r="M1302" i="7"/>
  <c r="F1126" i="7"/>
  <c r="M810" i="7"/>
  <c r="M1426" i="7"/>
  <c r="F721" i="7"/>
  <c r="O1086" i="7"/>
  <c r="I625" i="7"/>
  <c r="F939" i="7"/>
  <c r="M1269" i="7"/>
  <c r="F1009" i="7"/>
  <c r="M633" i="7"/>
  <c r="H888" i="7"/>
  <c r="O1467" i="7"/>
  <c r="J1067" i="7"/>
  <c r="F975" i="7"/>
  <c r="J1224" i="7"/>
  <c r="I1433" i="7"/>
  <c r="I865" i="7"/>
  <c r="M693" i="7"/>
  <c r="O748" i="7"/>
  <c r="I1150" i="7"/>
  <c r="I819" i="7"/>
  <c r="I789" i="7"/>
  <c r="H1120" i="7"/>
  <c r="I1355" i="7"/>
  <c r="I953" i="7"/>
  <c r="O887" i="7"/>
  <c r="M845" i="7"/>
  <c r="O1221" i="7"/>
  <c r="G1490" i="7"/>
  <c r="O649" i="7"/>
  <c r="I1137" i="7"/>
  <c r="M1157" i="7"/>
  <c r="H1400" i="7"/>
  <c r="M1285" i="7"/>
  <c r="F648" i="7"/>
  <c r="H1381" i="7"/>
  <c r="J1099" i="7"/>
  <c r="J786" i="7"/>
  <c r="G877" i="7"/>
  <c r="J880" i="7"/>
  <c r="F1111" i="7"/>
  <c r="H1353" i="7"/>
  <c r="O1097" i="7"/>
  <c r="M791" i="7"/>
  <c r="F804" i="7"/>
  <c r="O1029" i="7"/>
  <c r="M1020" i="7"/>
  <c r="M657" i="7"/>
  <c r="M653" i="7"/>
  <c r="H1138" i="7"/>
  <c r="J925" i="7"/>
  <c r="G1009" i="7"/>
  <c r="I1259" i="7"/>
  <c r="J1100" i="7"/>
  <c r="M641" i="7"/>
  <c r="F1110" i="7"/>
  <c r="G802" i="7"/>
  <c r="G930" i="7"/>
  <c r="G991" i="7"/>
  <c r="M1101" i="7"/>
  <c r="G1075" i="7"/>
  <c r="H771" i="7"/>
  <c r="G691" i="7"/>
  <c r="H956" i="7"/>
  <c r="O1270" i="7"/>
  <c r="I912" i="7"/>
  <c r="F1273" i="7"/>
  <c r="F1208" i="7"/>
  <c r="G1284" i="7"/>
  <c r="I1386" i="7"/>
  <c r="O1099" i="7"/>
  <c r="J625" i="7"/>
  <c r="H876" i="7"/>
  <c r="F747" i="7"/>
  <c r="H1422" i="7"/>
  <c r="M1476" i="7"/>
  <c r="G1299" i="7"/>
  <c r="M876" i="7"/>
  <c r="H1486" i="7"/>
  <c r="M942" i="7"/>
  <c r="I1019" i="7"/>
  <c r="M1223" i="7"/>
  <c r="O1279" i="7"/>
  <c r="G1056" i="7"/>
  <c r="M1278" i="7"/>
  <c r="J1031" i="7"/>
  <c r="M656" i="7"/>
  <c r="J757" i="7"/>
  <c r="G1117" i="7"/>
  <c r="F878" i="7"/>
  <c r="F704" i="7"/>
  <c r="J1177" i="7"/>
  <c r="G697" i="7"/>
  <c r="G1397" i="7"/>
  <c r="J695" i="7"/>
  <c r="O1224" i="7"/>
  <c r="J977" i="7"/>
  <c r="M621" i="7"/>
  <c r="O892" i="7"/>
  <c r="H960" i="7"/>
  <c r="J1216" i="7"/>
  <c r="M692" i="7"/>
  <c r="O989" i="7"/>
  <c r="M1015" i="7"/>
  <c r="O695" i="7"/>
  <c r="J992" i="7"/>
  <c r="H988" i="7"/>
  <c r="G831" i="7"/>
  <c r="F838" i="7"/>
  <c r="F1383" i="7"/>
  <c r="M987" i="7"/>
  <c r="O911" i="7"/>
  <c r="O1052" i="7"/>
  <c r="I1264" i="7"/>
  <c r="G619" i="7"/>
  <c r="M1058" i="7"/>
  <c r="G714" i="7"/>
  <c r="O785" i="7"/>
  <c r="I799" i="7"/>
  <c r="G1403" i="7"/>
  <c r="M1055" i="7"/>
  <c r="I1319" i="7"/>
  <c r="M1059" i="7"/>
  <c r="I681" i="7"/>
  <c r="M644" i="7"/>
  <c r="O903" i="7"/>
  <c r="J916" i="7"/>
  <c r="G307" i="7"/>
  <c r="G1220" i="7"/>
  <c r="G1419" i="7"/>
  <c r="I851" i="7"/>
  <c r="G1140" i="7"/>
  <c r="H579" i="7"/>
  <c r="F1109" i="7"/>
  <c r="M817" i="7"/>
  <c r="O1237" i="7"/>
  <c r="J892" i="7"/>
  <c r="O718" i="7"/>
  <c r="F800" i="7"/>
  <c r="G906" i="7"/>
  <c r="J517" i="7"/>
  <c r="O1111" i="7"/>
  <c r="H1110" i="7"/>
  <c r="F1200" i="7"/>
  <c r="O1071" i="7"/>
  <c r="O1200" i="7"/>
  <c r="F198" i="7"/>
  <c r="O878" i="7"/>
  <c r="I724" i="7"/>
  <c r="O1151" i="7"/>
  <c r="M1237" i="7"/>
  <c r="G586" i="7"/>
  <c r="F434" i="7"/>
  <c r="J962" i="7"/>
  <c r="J1357" i="7"/>
  <c r="O998" i="7"/>
  <c r="G925" i="7"/>
  <c r="J1155" i="7"/>
  <c r="O1380" i="7"/>
  <c r="M527" i="7"/>
  <c r="O881" i="7"/>
  <c r="G1383" i="7"/>
  <c r="O1104" i="7"/>
  <c r="J660" i="7"/>
  <c r="I465" i="7"/>
  <c r="G1189" i="7"/>
  <c r="H754" i="7"/>
  <c r="O1211" i="7"/>
  <c r="J645" i="7"/>
  <c r="H1140" i="7"/>
  <c r="O1168" i="7"/>
  <c r="M1281" i="7"/>
  <c r="G851" i="7"/>
  <c r="F769" i="7"/>
  <c r="J1122" i="7"/>
  <c r="H830" i="7"/>
  <c r="H562" i="7"/>
  <c r="O1033" i="7"/>
  <c r="H1059" i="7"/>
  <c r="M1072" i="7"/>
  <c r="O897" i="7"/>
  <c r="G832" i="7"/>
  <c r="J691" i="7"/>
  <c r="I1205" i="7"/>
  <c r="F818" i="7"/>
  <c r="J772" i="7"/>
  <c r="F872" i="7"/>
  <c r="I1016" i="7"/>
  <c r="J504" i="7"/>
  <c r="J872" i="7"/>
  <c r="M1306" i="7"/>
  <c r="H859" i="7"/>
  <c r="F763" i="7"/>
  <c r="J697" i="7"/>
  <c r="G1282" i="7"/>
  <c r="F694" i="7"/>
  <c r="O1290" i="7"/>
  <c r="M607" i="7"/>
  <c r="O1114" i="7"/>
  <c r="I855" i="7"/>
  <c r="O1181" i="7"/>
  <c r="H1113" i="7"/>
  <c r="G1002" i="7"/>
  <c r="O229" i="7"/>
  <c r="I969" i="7"/>
  <c r="F1317" i="7"/>
  <c r="I766" i="7"/>
  <c r="H979" i="7"/>
  <c r="I664" i="7"/>
  <c r="H1196" i="7"/>
  <c r="H322" i="7"/>
  <c r="M1054" i="7"/>
  <c r="F391" i="7"/>
  <c r="G582" i="7"/>
  <c r="O1152" i="7"/>
  <c r="H1187" i="7"/>
  <c r="G1261" i="7"/>
  <c r="O1303" i="7"/>
  <c r="I1307" i="7"/>
  <c r="I715" i="7"/>
  <c r="H862" i="7"/>
  <c r="H926" i="7"/>
  <c r="H1316" i="7"/>
  <c r="J1190" i="7"/>
  <c r="O1304" i="7"/>
  <c r="H1234" i="7"/>
  <c r="J1280" i="7"/>
  <c r="G232" i="7"/>
  <c r="G1228" i="7"/>
  <c r="H677" i="7"/>
  <c r="O1438" i="7"/>
  <c r="O981" i="7"/>
  <c r="I1129" i="7"/>
  <c r="O630" i="7"/>
  <c r="F1160" i="7"/>
  <c r="M808" i="7"/>
  <c r="F820" i="7"/>
  <c r="M1148" i="7"/>
  <c r="O1109" i="7"/>
  <c r="G909" i="7"/>
  <c r="M1360" i="7"/>
  <c r="M811" i="7"/>
  <c r="J1326" i="7"/>
  <c r="H893" i="7"/>
  <c r="J1272" i="7"/>
  <c r="F669" i="7"/>
  <c r="F893" i="7"/>
  <c r="H945" i="7"/>
  <c r="I680" i="7"/>
  <c r="H1460" i="7"/>
  <c r="H692" i="7"/>
  <c r="H1379" i="7"/>
  <c r="I1187" i="7"/>
  <c r="M1168" i="7"/>
  <c r="I826" i="7"/>
  <c r="O850" i="7"/>
  <c r="O754" i="7"/>
  <c r="G1123" i="7"/>
  <c r="F851" i="7"/>
  <c r="G621" i="7"/>
  <c r="F841" i="7"/>
  <c r="H1083" i="7"/>
  <c r="G1227" i="7"/>
  <c r="O847" i="7"/>
  <c r="M858" i="7"/>
  <c r="M1370" i="7"/>
  <c r="O1406" i="7"/>
  <c r="G1095" i="7"/>
  <c r="H1363" i="7"/>
  <c r="O1363" i="7"/>
  <c r="J1049" i="7"/>
  <c r="M875" i="7"/>
  <c r="J1089" i="7"/>
  <c r="O694" i="7"/>
  <c r="O720" i="7"/>
  <c r="I627" i="7"/>
  <c r="I895" i="7"/>
  <c r="G895" i="7"/>
  <c r="M946" i="7"/>
  <c r="M1031" i="7"/>
  <c r="J1336" i="7"/>
  <c r="J628" i="7"/>
  <c r="I1186" i="7"/>
  <c r="O812" i="7"/>
  <c r="I1010" i="7"/>
  <c r="I723" i="7"/>
  <c r="I1111" i="7"/>
  <c r="I1250" i="7"/>
  <c r="O1398" i="7"/>
  <c r="O1226" i="7"/>
  <c r="F983" i="7"/>
  <c r="F725" i="7"/>
  <c r="I704" i="7"/>
  <c r="G821" i="7"/>
  <c r="M1231" i="7"/>
  <c r="G1217" i="7"/>
  <c r="O1061" i="7"/>
  <c r="O943" i="7"/>
  <c r="H1287" i="7"/>
  <c r="M1137" i="7"/>
  <c r="H1425" i="7"/>
  <c r="O675" i="7"/>
  <c r="I894" i="7"/>
  <c r="O828" i="7"/>
  <c r="F978" i="7"/>
  <c r="H693" i="7"/>
  <c r="M952" i="7"/>
  <c r="F951" i="7"/>
  <c r="J780" i="7"/>
  <c r="I809" i="7"/>
  <c r="F715" i="7"/>
  <c r="H877" i="7"/>
  <c r="M694" i="7"/>
  <c r="J1138" i="7"/>
  <c r="F1218" i="7"/>
  <c r="G1472" i="7"/>
  <c r="H1255" i="7"/>
  <c r="H1288" i="7"/>
  <c r="M1288" i="7"/>
  <c r="O1207" i="7"/>
  <c r="F1002" i="7"/>
  <c r="I1228" i="7"/>
  <c r="M751" i="7"/>
  <c r="F824" i="7"/>
  <c r="I1423" i="7"/>
  <c r="O1100" i="7"/>
  <c r="J1265" i="7"/>
  <c r="I1473" i="7"/>
  <c r="H953" i="7"/>
  <c r="O1132" i="7"/>
  <c r="M1246" i="7"/>
  <c r="M878" i="7"/>
  <c r="O702" i="7"/>
  <c r="G1064" i="7"/>
  <c r="M622" i="7"/>
  <c r="I1015" i="7"/>
  <c r="I1356" i="7"/>
  <c r="M663" i="7"/>
  <c r="I1221" i="7"/>
  <c r="J742" i="7"/>
  <c r="F848" i="7"/>
  <c r="J1123" i="7"/>
  <c r="F1280" i="7"/>
  <c r="O791" i="7"/>
  <c r="H787" i="7"/>
  <c r="J1256" i="7"/>
  <c r="J1128" i="7"/>
  <c r="H940" i="7"/>
  <c r="J1309" i="7"/>
  <c r="G742" i="7"/>
  <c r="I1113" i="7"/>
  <c r="H739" i="7"/>
  <c r="J638" i="7"/>
  <c r="H820" i="7"/>
  <c r="M850" i="7"/>
  <c r="I1009" i="7"/>
  <c r="G625" i="7"/>
  <c r="H1070" i="7"/>
  <c r="J1210" i="7"/>
  <c r="J921" i="7"/>
  <c r="M697" i="7"/>
  <c r="F1330" i="7"/>
  <c r="H1170" i="7"/>
  <c r="F904" i="7"/>
  <c r="M1299" i="7"/>
  <c r="M1271" i="7"/>
  <c r="H1218" i="7"/>
  <c r="O744" i="7"/>
  <c r="I710" i="7"/>
  <c r="M684" i="7"/>
  <c r="O1219" i="7"/>
  <c r="H879" i="7"/>
  <c r="I1162" i="7"/>
  <c r="F1265" i="7"/>
  <c r="O1011" i="7"/>
  <c r="J838" i="7"/>
  <c r="I1012" i="7"/>
  <c r="F718" i="7"/>
  <c r="J1042" i="7"/>
  <c r="M958" i="7"/>
  <c r="J981" i="7"/>
  <c r="G430" i="7"/>
  <c r="H575" i="7"/>
  <c r="I670" i="7"/>
  <c r="J841" i="7"/>
  <c r="H812" i="7"/>
  <c r="I1449" i="7"/>
  <c r="J1003" i="7"/>
  <c r="H639" i="7"/>
  <c r="J1275" i="7"/>
  <c r="I1101" i="7"/>
  <c r="J1039" i="7"/>
  <c r="M559" i="7"/>
  <c r="M1084" i="7"/>
  <c r="J523" i="7"/>
  <c r="F398" i="7"/>
  <c r="H713" i="7"/>
  <c r="H869" i="7"/>
  <c r="M288" i="7"/>
  <c r="O445" i="7"/>
  <c r="G975" i="7"/>
  <c r="I753" i="7"/>
  <c r="O296" i="7"/>
  <c r="J607" i="7"/>
  <c r="I742" i="7"/>
  <c r="F612" i="7"/>
  <c r="G608" i="7"/>
  <c r="J781" i="7"/>
  <c r="G1054" i="7"/>
  <c r="F716" i="7"/>
  <c r="M1200" i="7"/>
  <c r="M883" i="7"/>
  <c r="J1146" i="7"/>
  <c r="G645" i="7"/>
  <c r="O1218" i="7"/>
  <c r="F1162" i="7"/>
  <c r="O573" i="7"/>
  <c r="F837" i="7"/>
  <c r="O833" i="7"/>
  <c r="F477" i="7"/>
  <c r="G1111" i="7"/>
  <c r="I694" i="7"/>
  <c r="H1139" i="7"/>
  <c r="G464" i="7"/>
  <c r="F1164" i="7"/>
  <c r="J730" i="7"/>
  <c r="H1094" i="7"/>
  <c r="G1326" i="7"/>
  <c r="I639" i="7"/>
  <c r="H604" i="7"/>
  <c r="J370" i="7"/>
  <c r="F1059" i="7"/>
  <c r="F940" i="7"/>
  <c r="F1326" i="7"/>
  <c r="M612" i="7"/>
  <c r="O749" i="7"/>
  <c r="J659" i="7"/>
  <c r="H1275" i="7"/>
  <c r="H1245" i="7"/>
  <c r="M603" i="7"/>
  <c r="F762" i="7"/>
  <c r="F1000" i="7"/>
  <c r="J1172" i="7"/>
  <c r="I707" i="7"/>
  <c r="F483" i="7"/>
  <c r="H1040" i="7"/>
  <c r="F1212" i="7"/>
  <c r="O1178" i="7"/>
  <c r="F809" i="7"/>
  <c r="J1281" i="7"/>
  <c r="H885" i="7"/>
  <c r="M861" i="7"/>
  <c r="H1053" i="7"/>
  <c r="J1249" i="7"/>
  <c r="O882" i="7"/>
  <c r="I735" i="7"/>
  <c r="H1270" i="7"/>
  <c r="J1205" i="7"/>
  <c r="M1463" i="7"/>
  <c r="J1038" i="7"/>
  <c r="M941" i="7"/>
  <c r="O1259" i="7"/>
  <c r="O1083" i="7"/>
  <c r="F892" i="7"/>
  <c r="I690" i="7"/>
  <c r="J797" i="7"/>
  <c r="H1263" i="7"/>
  <c r="G926" i="7"/>
  <c r="F1282" i="7"/>
  <c r="G474" i="7"/>
  <c r="I801" i="7"/>
  <c r="H538" i="7"/>
  <c r="G1483" i="7"/>
  <c r="J929" i="7"/>
  <c r="H891" i="7"/>
  <c r="I691" i="7"/>
  <c r="O960" i="7"/>
  <c r="O756" i="7"/>
  <c r="H1081" i="7"/>
  <c r="I767" i="7"/>
  <c r="G710" i="7"/>
  <c r="F1113" i="7"/>
  <c r="O617" i="7"/>
  <c r="M1171" i="7"/>
  <c r="M1438" i="7"/>
  <c r="O1170" i="7"/>
  <c r="M1222" i="7"/>
  <c r="F703" i="7"/>
  <c r="J1111" i="7"/>
  <c r="H1273" i="7"/>
  <c r="O1391" i="7"/>
  <c r="F886" i="7"/>
  <c r="I1118" i="7"/>
  <c r="F1276" i="7"/>
  <c r="J912" i="7"/>
  <c r="O1203" i="7"/>
  <c r="G630" i="7"/>
  <c r="J1027" i="7"/>
  <c r="G834" i="7"/>
  <c r="H832" i="7"/>
  <c r="F1447" i="7"/>
  <c r="O961" i="7"/>
  <c r="H1231" i="7"/>
  <c r="J1456" i="7"/>
  <c r="I893" i="7"/>
  <c r="F1024" i="7"/>
  <c r="J956" i="7"/>
  <c r="H1161" i="7"/>
  <c r="G1183" i="7"/>
  <c r="M1405" i="7"/>
  <c r="G715" i="7"/>
  <c r="O1284" i="7"/>
  <c r="F1366" i="7"/>
  <c r="J1397" i="7"/>
  <c r="F1332" i="7"/>
  <c r="I782" i="7"/>
  <c r="M1377" i="7"/>
  <c r="G828" i="7"/>
  <c r="I1017" i="7"/>
  <c r="H1330" i="7"/>
  <c r="H770" i="7"/>
  <c r="F1410" i="7"/>
  <c r="F1465" i="7"/>
  <c r="O1423" i="7"/>
  <c r="F1197" i="7"/>
  <c r="O1429" i="7"/>
  <c r="F1368" i="7"/>
  <c r="J910" i="7"/>
  <c r="O732" i="7"/>
  <c r="I761" i="7"/>
  <c r="I949" i="7"/>
  <c r="I1054" i="7"/>
  <c r="M660" i="7"/>
  <c r="H695" i="7"/>
  <c r="F628" i="7"/>
  <c r="G1057" i="7"/>
  <c r="J1001" i="7"/>
  <c r="M1253" i="7"/>
  <c r="F836" i="7"/>
  <c r="G1197" i="7"/>
  <c r="F1012" i="7"/>
  <c r="H1024" i="7"/>
  <c r="O912" i="7"/>
  <c r="M703" i="7"/>
  <c r="M1128" i="7"/>
  <c r="I1236" i="7"/>
  <c r="H1419" i="7"/>
  <c r="O1157" i="7"/>
  <c r="F1128" i="7"/>
  <c r="M1252" i="7"/>
  <c r="M894" i="7"/>
  <c r="F863" i="7"/>
  <c r="H865" i="7"/>
  <c r="O1130" i="7"/>
  <c r="O990" i="7"/>
  <c r="O942" i="7"/>
  <c r="F645" i="7"/>
  <c r="M1434" i="7"/>
  <c r="I824" i="7"/>
  <c r="I1067" i="7"/>
  <c r="G1160" i="7"/>
  <c r="M1216" i="7"/>
  <c r="I1070" i="7"/>
  <c r="M742" i="7"/>
  <c r="F679" i="7"/>
  <c r="J1253" i="7"/>
  <c r="I665" i="7"/>
  <c r="H741" i="7"/>
  <c r="O1077" i="7"/>
  <c r="O808" i="7"/>
  <c r="G1352" i="7"/>
  <c r="F658" i="7"/>
  <c r="H851" i="7"/>
  <c r="M748" i="7"/>
  <c r="H892" i="7"/>
  <c r="F695" i="7"/>
  <c r="G1309" i="7"/>
  <c r="I617" i="7"/>
  <c r="O747" i="7"/>
  <c r="I1389" i="7"/>
  <c r="J1282" i="7"/>
  <c r="G878" i="7"/>
  <c r="I1230" i="7"/>
  <c r="O1266" i="7"/>
  <c r="M1286" i="7"/>
  <c r="H992" i="7"/>
  <c r="H1211" i="7"/>
  <c r="M802" i="7"/>
  <c r="M1214" i="7"/>
  <c r="G819" i="7"/>
  <c r="F1315" i="7"/>
  <c r="F657" i="7"/>
  <c r="M1024" i="7"/>
  <c r="O611" i="7"/>
  <c r="J1259" i="7"/>
  <c r="M888" i="7"/>
  <c r="J1292" i="7"/>
  <c r="G908" i="7"/>
  <c r="F621" i="7"/>
  <c r="I852" i="7"/>
  <c r="M1256" i="7"/>
  <c r="I706" i="7"/>
  <c r="F702" i="7"/>
  <c r="G1152" i="7"/>
  <c r="G681" i="7"/>
  <c r="H1020" i="7"/>
  <c r="J809" i="7"/>
  <c r="J913" i="7"/>
  <c r="F772" i="7"/>
  <c r="I1080" i="7"/>
  <c r="J885" i="7"/>
  <c r="H724" i="7"/>
  <c r="F1173" i="7"/>
  <c r="O991" i="7"/>
  <c r="O1273" i="7"/>
  <c r="J875" i="7"/>
  <c r="G711" i="7"/>
  <c r="G838" i="7"/>
  <c r="H1205" i="7"/>
  <c r="G1201" i="7"/>
  <c r="G913" i="7"/>
  <c r="G1125" i="7"/>
  <c r="F1101" i="7"/>
  <c r="I676" i="7"/>
  <c r="J778" i="7"/>
  <c r="H1250" i="7"/>
  <c r="M1254" i="7"/>
  <c r="F1217" i="7"/>
  <c r="O654" i="7"/>
  <c r="J869" i="7"/>
  <c r="O1161" i="7"/>
  <c r="H1104" i="7"/>
  <c r="G790" i="7"/>
  <c r="G1206" i="7"/>
  <c r="G1154" i="7"/>
  <c r="M1139" i="7"/>
  <c r="F912" i="7"/>
  <c r="I488" i="7"/>
  <c r="M1287" i="7"/>
  <c r="J714" i="7"/>
  <c r="O1009" i="7"/>
  <c r="G1135" i="7"/>
  <c r="M377" i="7"/>
  <c r="O831" i="7"/>
  <c r="H384" i="7"/>
  <c r="M859" i="7"/>
  <c r="H1075" i="7"/>
  <c r="G724" i="7"/>
  <c r="G399" i="7"/>
  <c r="M320" i="7"/>
  <c r="I1189" i="7"/>
  <c r="O1127" i="7"/>
  <c r="G791" i="7"/>
  <c r="F862" i="7"/>
  <c r="F984" i="7"/>
  <c r="O1013" i="7"/>
  <c r="H364" i="7"/>
  <c r="M442" i="7"/>
  <c r="O751" i="7"/>
  <c r="I1320" i="7"/>
  <c r="G833" i="7"/>
  <c r="J439" i="7"/>
  <c r="J456" i="7"/>
  <c r="J614" i="7"/>
  <c r="G1001" i="7"/>
  <c r="H977" i="7"/>
  <c r="H1248" i="7"/>
  <c r="J1096" i="7"/>
  <c r="M1282" i="7"/>
  <c r="G1281" i="7"/>
  <c r="H292" i="7"/>
  <c r="J520" i="7"/>
  <c r="F303" i="7"/>
  <c r="G301" i="7"/>
  <c r="O432" i="7"/>
  <c r="O956" i="7"/>
  <c r="O706" i="7"/>
  <c r="F1306" i="7"/>
  <c r="J1043" i="7"/>
  <c r="G900" i="7"/>
  <c r="H406" i="7"/>
  <c r="J804" i="7"/>
  <c r="M1167" i="7"/>
  <c r="M852" i="7"/>
  <c r="O797" i="7"/>
  <c r="O652" i="7"/>
  <c r="J615" i="7"/>
  <c r="J603" i="7"/>
  <c r="H895" i="7"/>
  <c r="F1350" i="7"/>
  <c r="H1286" i="7"/>
  <c r="J823" i="7"/>
  <c r="O1240" i="7"/>
  <c r="F918" i="7"/>
  <c r="H1164" i="7"/>
  <c r="F1067" i="7"/>
  <c r="G843" i="7"/>
  <c r="J322" i="7"/>
  <c r="J987" i="7"/>
  <c r="M862" i="7"/>
  <c r="I1402" i="7"/>
  <c r="M1135" i="7"/>
  <c r="G685" i="7"/>
  <c r="F1195" i="7"/>
  <c r="H1124" i="7"/>
  <c r="M871" i="7"/>
  <c r="F832" i="7"/>
  <c r="H881" i="7"/>
  <c r="H998" i="7"/>
  <c r="H882" i="7"/>
  <c r="J998" i="7"/>
  <c r="H916" i="7"/>
  <c r="O977" i="7"/>
  <c r="J1198" i="7"/>
  <c r="G1479" i="7"/>
  <c r="G1255" i="7"/>
  <c r="H768" i="7"/>
  <c r="O1314" i="7"/>
  <c r="H1232" i="7"/>
  <c r="M576" i="7"/>
  <c r="O816" i="7"/>
  <c r="F557" i="7"/>
  <c r="G803" i="7"/>
  <c r="F364" i="7"/>
  <c r="G616" i="7"/>
  <c r="M1145" i="7"/>
  <c r="F1335" i="7"/>
  <c r="F1135" i="7"/>
  <c r="G973" i="7"/>
  <c r="M1298" i="7"/>
  <c r="H603" i="7"/>
  <c r="M1218" i="7"/>
  <c r="O489" i="7"/>
  <c r="H1062" i="7"/>
  <c r="H902" i="7"/>
  <c r="J472" i="7"/>
  <c r="M1420" i="7"/>
  <c r="H1130" i="7"/>
  <c r="J893" i="7"/>
  <c r="G822" i="7"/>
  <c r="H1269" i="7"/>
  <c r="F1468" i="7"/>
  <c r="M749" i="7"/>
  <c r="J1250" i="7"/>
  <c r="F1344" i="7"/>
  <c r="I716" i="7"/>
  <c r="J1358" i="7"/>
  <c r="O964" i="7"/>
  <c r="G1466" i="7"/>
  <c r="H1016" i="7"/>
  <c r="G1359" i="7"/>
  <c r="J802" i="7"/>
  <c r="H861" i="7"/>
  <c r="G858" i="7"/>
  <c r="H1097" i="7"/>
  <c r="O1278" i="7"/>
  <c r="I1380" i="7"/>
  <c r="G987" i="7"/>
  <c r="O692" i="7"/>
  <c r="O866" i="7"/>
  <c r="G1151" i="7"/>
  <c r="O1032" i="7"/>
  <c r="H696" i="7"/>
  <c r="F1257" i="7"/>
  <c r="F1324" i="7"/>
  <c r="G1321" i="7"/>
  <c r="J1129" i="7"/>
  <c r="J1007" i="7"/>
  <c r="G1433" i="7"/>
  <c r="G1120" i="7"/>
  <c r="O1193" i="7"/>
  <c r="F1486" i="7"/>
  <c r="J740" i="7"/>
  <c r="G1199" i="7"/>
  <c r="G1345" i="7"/>
  <c r="M1022" i="7"/>
  <c r="G1193" i="7"/>
  <c r="H1106" i="7"/>
  <c r="M1169" i="7"/>
  <c r="G1171" i="7"/>
  <c r="I1393" i="7"/>
  <c r="H1267" i="7"/>
  <c r="O1002" i="7"/>
  <c r="I1361" i="7"/>
  <c r="F943" i="7"/>
  <c r="O687" i="7"/>
  <c r="H875" i="7"/>
  <c r="F929" i="7"/>
  <c r="F765" i="7"/>
  <c r="F827" i="7"/>
  <c r="H1322" i="7"/>
  <c r="O986" i="7"/>
  <c r="M702" i="7"/>
  <c r="F733" i="7"/>
  <c r="G824" i="7"/>
  <c r="I1383" i="7"/>
  <c r="M1188" i="7"/>
  <c r="F1008" i="7"/>
  <c r="H1068" i="7"/>
  <c r="I858" i="7"/>
  <c r="F785" i="7"/>
  <c r="I1348" i="7"/>
  <c r="H1430" i="7"/>
  <c r="J623" i="7"/>
  <c r="G1465" i="7"/>
  <c r="H808" i="7"/>
  <c r="G638" i="7"/>
  <c r="J834" i="7"/>
  <c r="H937" i="7"/>
  <c r="H1134" i="7"/>
  <c r="I1405" i="7"/>
  <c r="F864" i="7"/>
  <c r="I1306" i="7"/>
  <c r="F627" i="7"/>
  <c r="O1128" i="7"/>
  <c r="J1342" i="7"/>
  <c r="J646" i="7"/>
  <c r="I1020" i="7"/>
  <c r="I614" i="7"/>
  <c r="O622" i="7"/>
  <c r="H772" i="7"/>
  <c r="M1147" i="7"/>
  <c r="O1356" i="7"/>
  <c r="I645" i="7"/>
  <c r="F1099" i="7"/>
  <c r="H1304" i="7"/>
  <c r="M840" i="7"/>
  <c r="O944" i="7"/>
  <c r="F1408" i="7"/>
  <c r="M1070" i="7"/>
  <c r="O783" i="7"/>
  <c r="F665" i="7"/>
  <c r="F1057" i="7"/>
  <c r="G798" i="7"/>
  <c r="O1225" i="7"/>
  <c r="O762" i="7"/>
  <c r="H863" i="7"/>
  <c r="O883" i="7"/>
  <c r="O1135" i="7"/>
  <c r="F1148" i="7"/>
  <c r="F1165" i="7"/>
  <c r="F1187" i="7"/>
  <c r="H684" i="7"/>
  <c r="I695" i="7"/>
  <c r="M904" i="7"/>
  <c r="G953" i="7"/>
  <c r="J1311" i="7"/>
  <c r="F633" i="7"/>
  <c r="I1288" i="7"/>
  <c r="H1433" i="7"/>
  <c r="F652" i="7"/>
  <c r="I1128" i="7"/>
  <c r="J1399" i="7"/>
  <c r="M1307" i="7"/>
  <c r="I730" i="7"/>
  <c r="F808" i="7"/>
  <c r="H1317" i="7"/>
  <c r="G978" i="7"/>
  <c r="O1116" i="7"/>
  <c r="H1321" i="7"/>
  <c r="O1498" i="7"/>
  <c r="F1370" i="7"/>
  <c r="J647" i="7"/>
  <c r="M881" i="7"/>
  <c r="I1048" i="7"/>
  <c r="O1205" i="7"/>
  <c r="H931" i="7"/>
  <c r="F1091" i="7"/>
  <c r="M1100" i="7"/>
  <c r="M860" i="7"/>
  <c r="H835" i="7"/>
  <c r="J686" i="7"/>
  <c r="F1248" i="7"/>
  <c r="J624" i="7"/>
  <c r="J735" i="7"/>
  <c r="J1215" i="7"/>
  <c r="G765" i="7"/>
  <c r="I818" i="7"/>
  <c r="F1227" i="7"/>
  <c r="O1313" i="7"/>
  <c r="M1312" i="7"/>
  <c r="J963" i="7"/>
  <c r="M843" i="7"/>
  <c r="O1172" i="7"/>
  <c r="J771" i="7"/>
  <c r="I810" i="7"/>
  <c r="G1067" i="7"/>
  <c r="F700" i="7"/>
  <c r="J1208" i="7"/>
  <c r="O455" i="7"/>
  <c r="M829" i="7"/>
  <c r="F558" i="7"/>
  <c r="I1226" i="7"/>
  <c r="I1120" i="7"/>
  <c r="M1290" i="7"/>
  <c r="J1045" i="7"/>
  <c r="J672" i="7"/>
  <c r="H792" i="7"/>
  <c r="H609" i="7"/>
  <c r="O730" i="7"/>
  <c r="M1284" i="7"/>
  <c r="H1156" i="7"/>
  <c r="J346" i="7"/>
  <c r="H857" i="7"/>
  <c r="H1039" i="7"/>
  <c r="I796" i="7"/>
  <c r="O879" i="7"/>
  <c r="M1193" i="7"/>
  <c r="O1031" i="7"/>
  <c r="G1304" i="7"/>
  <c r="G644" i="7"/>
  <c r="M885" i="7"/>
  <c r="O666" i="7"/>
  <c r="M439" i="7"/>
  <c r="M651" i="7"/>
  <c r="I572" i="7"/>
  <c r="H1210" i="7"/>
  <c r="H1243" i="7"/>
  <c r="O1251" i="7"/>
  <c r="M1133" i="7"/>
  <c r="O1154" i="7"/>
  <c r="I407" i="7"/>
  <c r="M516" i="7"/>
  <c r="M290" i="7"/>
  <c r="F592" i="7"/>
  <c r="I1059" i="7"/>
  <c r="J791" i="7"/>
  <c r="G929" i="7"/>
  <c r="J942" i="7"/>
  <c r="J1051" i="7"/>
  <c r="F1105" i="7"/>
  <c r="M973" i="7"/>
  <c r="I1039" i="7"/>
  <c r="O984" i="7"/>
  <c r="G653" i="7"/>
  <c r="F487" i="7"/>
  <c r="I1282" i="7"/>
  <c r="G788" i="7"/>
  <c r="M291" i="7"/>
  <c r="F902" i="7"/>
  <c r="J857" i="7"/>
  <c r="I941" i="7"/>
  <c r="F1193" i="7"/>
  <c r="I845" i="7"/>
  <c r="H1054" i="7"/>
  <c r="F1281" i="7"/>
  <c r="I1155" i="7"/>
  <c r="F1313" i="7"/>
  <c r="G690" i="7"/>
  <c r="G1022" i="7"/>
  <c r="O689" i="7"/>
  <c r="I909" i="7"/>
  <c r="J347" i="7"/>
  <c r="J1188" i="7"/>
  <c r="F1093" i="7"/>
  <c r="F1309" i="7"/>
  <c r="G532" i="7"/>
  <c r="F196" i="7"/>
  <c r="O1057" i="7"/>
  <c r="H1237" i="7"/>
  <c r="M639" i="7"/>
  <c r="G771" i="7"/>
  <c r="J466" i="7"/>
  <c r="M1110" i="7"/>
  <c r="O1064" i="7"/>
  <c r="H563" i="7"/>
  <c r="G956" i="7"/>
  <c r="M614" i="7"/>
  <c r="H788" i="7"/>
  <c r="M1187" i="7"/>
  <c r="I1036" i="7"/>
  <c r="H1063" i="7"/>
  <c r="J979" i="7"/>
  <c r="G923" i="7"/>
  <c r="I860" i="7"/>
  <c r="O1139" i="7"/>
  <c r="I748" i="7"/>
  <c r="J353" i="7"/>
  <c r="J416" i="7"/>
  <c r="I1193" i="7"/>
  <c r="H914" i="7"/>
  <c r="O664" i="7"/>
  <c r="F1288" i="7"/>
  <c r="M707" i="7"/>
  <c r="M515" i="7"/>
  <c r="H1155" i="7"/>
  <c r="J833" i="7"/>
  <c r="I920" i="7"/>
  <c r="G1478" i="7"/>
  <c r="I434" i="7"/>
  <c r="O1049" i="7"/>
  <c r="I1058" i="7"/>
  <c r="G1461" i="7"/>
  <c r="I1123" i="7"/>
  <c r="G633" i="7"/>
  <c r="I628" i="7"/>
  <c r="G1007" i="7"/>
  <c r="G1137" i="7"/>
  <c r="F1357" i="7"/>
  <c r="H1496" i="7"/>
  <c r="O1163" i="7"/>
  <c r="O1500" i="7"/>
  <c r="F1285" i="7"/>
  <c r="M1402" i="7"/>
  <c r="J999" i="7"/>
  <c r="G1042" i="7"/>
  <c r="H704" i="7"/>
  <c r="H1023" i="7"/>
  <c r="F999" i="7"/>
  <c r="H710" i="7"/>
  <c r="F1230" i="7"/>
  <c r="G865" i="7"/>
  <c r="F992" i="7"/>
  <c r="F1305" i="7"/>
  <c r="M892" i="7"/>
  <c r="G728" i="7"/>
  <c r="O1293" i="7"/>
  <c r="O1368" i="7"/>
  <c r="I878" i="7"/>
  <c r="G989" i="7"/>
  <c r="M927" i="7"/>
  <c r="I663" i="7"/>
  <c r="J1011" i="7"/>
  <c r="J818" i="7"/>
  <c r="H1314" i="7"/>
  <c r="M1416" i="7"/>
  <c r="O1444" i="7"/>
  <c r="M1138" i="7"/>
  <c r="J1010" i="7"/>
  <c r="H889" i="7"/>
  <c r="J867" i="7"/>
  <c r="O1171" i="7"/>
  <c r="F805" i="7"/>
  <c r="H894" i="7"/>
  <c r="M1132" i="7"/>
  <c r="M1468" i="7"/>
  <c r="O853" i="7"/>
  <c r="J1366" i="7"/>
  <c r="F969" i="7"/>
  <c r="O1460" i="7"/>
  <c r="M955" i="7"/>
  <c r="M950" i="7"/>
  <c r="H818" i="7"/>
  <c r="M915" i="7"/>
  <c r="F720" i="7"/>
  <c r="J1466" i="7"/>
  <c r="F1108" i="7"/>
  <c r="F1068" i="7"/>
  <c r="G812" i="7"/>
  <c r="G1363" i="7"/>
  <c r="I700" i="7"/>
  <c r="M1163" i="7"/>
  <c r="O1263" i="7"/>
  <c r="I1441" i="7"/>
  <c r="H878" i="7"/>
  <c r="G1488" i="7"/>
  <c r="G871" i="7"/>
  <c r="F1373" i="7"/>
  <c r="M1339" i="7"/>
  <c r="J1374" i="7"/>
  <c r="F829" i="7"/>
  <c r="H1276" i="7"/>
  <c r="F1355" i="7"/>
  <c r="I1217" i="7"/>
  <c r="I871" i="7"/>
  <c r="O1310" i="7"/>
  <c r="G808" i="7"/>
  <c r="I1182" i="7"/>
  <c r="I708" i="7"/>
  <c r="I808" i="7"/>
  <c r="J1054" i="7"/>
  <c r="O618" i="7"/>
  <c r="H652" i="7"/>
  <c r="M1035" i="7"/>
  <c r="F746" i="7"/>
  <c r="H1258" i="7"/>
  <c r="F1340" i="7"/>
  <c r="I1005" i="7"/>
  <c r="H990" i="7"/>
  <c r="O1346" i="7"/>
  <c r="H1398" i="7"/>
  <c r="I1369" i="7"/>
  <c r="J1160" i="7"/>
  <c r="O805" i="7"/>
  <c r="J1197" i="7"/>
  <c r="H829" i="7"/>
  <c r="H1159" i="7"/>
  <c r="H1247" i="7"/>
  <c r="G1192" i="7"/>
  <c r="I892" i="7"/>
  <c r="I1079" i="7"/>
  <c r="H929" i="7"/>
  <c r="M778" i="7"/>
  <c r="M1258" i="7"/>
  <c r="J1178" i="7"/>
  <c r="I1030" i="7"/>
  <c r="G1489" i="7"/>
  <c r="J1267" i="7"/>
  <c r="F890" i="7"/>
  <c r="O861" i="7"/>
  <c r="I1109" i="7"/>
  <c r="F620" i="7"/>
  <c r="I1474" i="7"/>
  <c r="F1321" i="7"/>
  <c r="I980" i="7"/>
  <c r="F839" i="7"/>
  <c r="F1096" i="7"/>
  <c r="M681" i="7"/>
  <c r="I841" i="7"/>
  <c r="O1188" i="7"/>
  <c r="G875" i="7"/>
  <c r="J1164" i="7"/>
  <c r="J858" i="7"/>
  <c r="M1250" i="7"/>
  <c r="O1136" i="7"/>
  <c r="F990" i="7"/>
  <c r="G757" i="7"/>
  <c r="F1414" i="7"/>
  <c r="F711" i="7"/>
  <c r="I1151" i="7"/>
  <c r="I1170" i="7"/>
  <c r="M830" i="7"/>
  <c r="F1041" i="7"/>
  <c r="I746" i="7"/>
  <c r="F882" i="7"/>
  <c r="H975" i="7"/>
  <c r="I1304" i="7"/>
  <c r="M1002" i="7"/>
  <c r="O1262" i="7"/>
  <c r="O1384" i="7"/>
  <c r="F937" i="7"/>
  <c r="G960" i="7"/>
  <c r="F830" i="7"/>
  <c r="G747" i="7"/>
  <c r="M839" i="7"/>
  <c r="G1105" i="7"/>
  <c r="F891" i="7"/>
  <c r="G869" i="7"/>
  <c r="H1122" i="7"/>
  <c r="M668" i="7"/>
  <c r="J612" i="7"/>
  <c r="H1095" i="7"/>
  <c r="O1006" i="7"/>
  <c r="O471" i="7"/>
  <c r="F932" i="7"/>
  <c r="M895" i="7"/>
  <c r="M1206" i="7"/>
  <c r="G810" i="7"/>
  <c r="F909" i="7"/>
  <c r="O931" i="7"/>
  <c r="O1202" i="7"/>
  <c r="F641" i="7"/>
  <c r="J1283" i="7"/>
  <c r="O1098" i="7"/>
  <c r="H731" i="7"/>
  <c r="F974" i="7"/>
  <c r="M718" i="7"/>
  <c r="M1164" i="7"/>
  <c r="H1497" i="7"/>
  <c r="H1225" i="7"/>
  <c r="M701" i="7"/>
  <c r="F786" i="7"/>
  <c r="J813" i="7"/>
  <c r="I1107" i="7"/>
  <c r="M608" i="7"/>
  <c r="M421" i="7"/>
  <c r="M643" i="7"/>
  <c r="H1246" i="7"/>
  <c r="G846" i="7"/>
  <c r="I346" i="7"/>
  <c r="H576" i="7"/>
  <c r="G746" i="7"/>
  <c r="H1055" i="7"/>
  <c r="H647" i="7"/>
  <c r="H1312" i="7"/>
  <c r="H419" i="7"/>
  <c r="I1097" i="7"/>
  <c r="J326" i="7"/>
  <c r="J1286" i="7"/>
  <c r="I963" i="7"/>
  <c r="O639" i="7"/>
  <c r="G785" i="7"/>
  <c r="H1066" i="7"/>
  <c r="F606" i="7"/>
  <c r="M1194" i="7"/>
  <c r="M1324" i="7"/>
  <c r="J1159" i="7"/>
  <c r="H1315" i="7"/>
  <c r="G806" i="7"/>
  <c r="G605" i="7"/>
  <c r="G403" i="7"/>
  <c r="I659" i="7"/>
  <c r="M1190" i="7"/>
  <c r="J409" i="7"/>
  <c r="J846" i="7"/>
  <c r="J1239" i="7"/>
  <c r="G1211" i="7"/>
  <c r="O1176" i="7"/>
  <c r="M566" i="7"/>
  <c r="H363" i="7"/>
  <c r="H1102" i="7"/>
  <c r="F630" i="7"/>
  <c r="H1214" i="7"/>
  <c r="O899" i="7"/>
  <c r="M425" i="7"/>
  <c r="H323" i="7"/>
  <c r="O407" i="7"/>
  <c r="F1171" i="7"/>
  <c r="M1196" i="7"/>
  <c r="H915" i="7"/>
  <c r="H465" i="7"/>
  <c r="G515" i="7"/>
  <c r="J191" i="7"/>
  <c r="J839" i="7"/>
  <c r="H906" i="7"/>
  <c r="J891" i="7"/>
  <c r="M671" i="7"/>
  <c r="J1063" i="7"/>
  <c r="O1055" i="7"/>
  <c r="M966" i="7"/>
  <c r="F599" i="7"/>
  <c r="J888" i="7"/>
  <c r="F701" i="7"/>
  <c r="M690" i="7"/>
  <c r="M647" i="7"/>
  <c r="O575" i="7"/>
  <c r="F794" i="7"/>
  <c r="F1251" i="7"/>
  <c r="G1212" i="7"/>
  <c r="F1001" i="7"/>
  <c r="J337" i="7"/>
  <c r="O1108" i="7"/>
  <c r="M662" i="7"/>
  <c r="F295" i="7"/>
  <c r="J1161" i="7"/>
  <c r="F737" i="7"/>
  <c r="O1138" i="7"/>
  <c r="O612" i="7"/>
  <c r="J1133" i="7"/>
  <c r="J732" i="7"/>
  <c r="J845" i="7"/>
  <c r="M1235" i="7"/>
  <c r="F475" i="7"/>
  <c r="I1174" i="7"/>
  <c r="J402" i="7"/>
  <c r="M678" i="7"/>
  <c r="J713" i="7"/>
  <c r="M625" i="7"/>
  <c r="G1422" i="7"/>
  <c r="F717" i="7"/>
  <c r="I1008" i="7"/>
  <c r="O821" i="7"/>
  <c r="G1366" i="7"/>
  <c r="O1232" i="7"/>
  <c r="F1347" i="7"/>
  <c r="F1308" i="7"/>
  <c r="J1307" i="7"/>
  <c r="G1302" i="7"/>
  <c r="O1386" i="7"/>
  <c r="F1385" i="7"/>
  <c r="G1079" i="7"/>
  <c r="I1147" i="7"/>
  <c r="O1190" i="7"/>
  <c r="H1228" i="7"/>
  <c r="I1192" i="7"/>
  <c r="F1038" i="7"/>
  <c r="O1475" i="7"/>
  <c r="H1251" i="7"/>
  <c r="O1312" i="7"/>
  <c r="M1446" i="7"/>
  <c r="F1420" i="7"/>
  <c r="M646" i="7"/>
  <c r="H1452" i="7"/>
  <c r="M1273" i="7"/>
  <c r="M677" i="7"/>
  <c r="O1133" i="7"/>
  <c r="G1400" i="7"/>
  <c r="I1464" i="7"/>
  <c r="F753" i="7"/>
  <c r="J746" i="7"/>
  <c r="J1257" i="7"/>
  <c r="J709" i="7"/>
  <c r="G1411" i="7"/>
  <c r="H1500" i="7"/>
  <c r="I1399" i="7"/>
  <c r="O757" i="7"/>
  <c r="M1180" i="7"/>
  <c r="F767" i="7"/>
  <c r="I927" i="7"/>
  <c r="F1375" i="7"/>
  <c r="J1080" i="7"/>
  <c r="H789" i="7"/>
  <c r="H732" i="7"/>
  <c r="J1151" i="7"/>
  <c r="I737" i="7"/>
  <c r="G1185" i="7"/>
  <c r="G1177" i="7"/>
  <c r="J1194" i="7"/>
  <c r="I762" i="7"/>
  <c r="G1365" i="7"/>
  <c r="O1167" i="7"/>
  <c r="F1491" i="7"/>
  <c r="H646" i="7"/>
  <c r="J1481" i="7"/>
  <c r="M1119" i="7"/>
  <c r="H1117" i="7"/>
  <c r="O1326" i="7"/>
  <c r="H1032" i="7"/>
  <c r="M1398" i="7"/>
  <c r="J1368" i="7"/>
  <c r="H1271" i="7"/>
  <c r="H1132" i="7"/>
  <c r="F1476" i="7"/>
  <c r="J1464" i="7"/>
  <c r="I880" i="7"/>
  <c r="M836" i="7"/>
  <c r="O1322" i="7"/>
  <c r="I859" i="7"/>
  <c r="F959" i="7"/>
  <c r="F1047" i="7"/>
  <c r="M935" i="7"/>
  <c r="G623" i="7"/>
  <c r="J1187" i="7"/>
  <c r="F1270" i="7"/>
  <c r="O737" i="7"/>
  <c r="O999" i="7"/>
  <c r="G805" i="7"/>
  <c r="J1052" i="7"/>
  <c r="O1228" i="7"/>
  <c r="O1364" i="7"/>
  <c r="H1030" i="7"/>
  <c r="O1265" i="7"/>
  <c r="H1457" i="7"/>
  <c r="O1264" i="7"/>
  <c r="M746" i="7"/>
  <c r="G622" i="7"/>
  <c r="J1110" i="7"/>
  <c r="F1323" i="7"/>
  <c r="J871" i="7"/>
  <c r="I1116" i="7"/>
  <c r="I1318" i="7"/>
  <c r="O786" i="7"/>
  <c r="O779" i="7"/>
  <c r="M741" i="7"/>
  <c r="H1199" i="7"/>
  <c r="O647" i="7"/>
  <c r="G1048" i="7"/>
  <c r="I709" i="7"/>
  <c r="J798" i="7"/>
  <c r="H1431" i="7"/>
  <c r="G1136" i="7"/>
  <c r="J1061" i="7"/>
  <c r="I1299" i="7"/>
  <c r="F1244" i="7"/>
  <c r="I1497" i="7"/>
  <c r="J852" i="7"/>
  <c r="J1392" i="7"/>
  <c r="O946" i="7"/>
  <c r="M1134" i="7"/>
  <c r="F614" i="7"/>
  <c r="J1220" i="7"/>
  <c r="M821" i="7"/>
  <c r="M759" i="7"/>
  <c r="O741" i="7"/>
  <c r="F1318" i="7"/>
  <c r="H675" i="7"/>
  <c r="H1048" i="7"/>
  <c r="H764" i="7"/>
  <c r="F1089" i="7"/>
  <c r="M1199" i="7"/>
  <c r="I626" i="7"/>
  <c r="J657" i="7"/>
  <c r="I956" i="7"/>
  <c r="H1038" i="7"/>
  <c r="F876" i="7"/>
  <c r="G1088" i="7"/>
  <c r="O1215" i="7"/>
  <c r="M1337" i="7"/>
  <c r="G693" i="7"/>
  <c r="I937" i="7"/>
  <c r="G602" i="7"/>
  <c r="J774" i="7"/>
  <c r="J1318" i="7"/>
  <c r="F624" i="7"/>
  <c r="G664" i="7"/>
  <c r="M799" i="7"/>
  <c r="F821" i="7"/>
  <c r="I771" i="7"/>
  <c r="F1333" i="7"/>
  <c r="O615" i="7"/>
  <c r="M1270" i="7"/>
  <c r="I1018" i="7"/>
  <c r="H617" i="7"/>
  <c r="M580" i="7"/>
  <c r="G583" i="7"/>
  <c r="M1247" i="7"/>
  <c r="H942" i="7"/>
  <c r="J404" i="7"/>
  <c r="G1303" i="7"/>
  <c r="I503" i="7"/>
  <c r="H843" i="7"/>
  <c r="J559" i="7"/>
  <c r="O1106" i="7"/>
  <c r="O867" i="7"/>
  <c r="I961" i="7"/>
  <c r="F1267" i="7"/>
  <c r="G1225" i="7"/>
  <c r="H803" i="7"/>
  <c r="J1008" i="7"/>
  <c r="M537" i="7"/>
  <c r="O381" i="7"/>
  <c r="H777" i="7"/>
  <c r="M1071" i="7"/>
  <c r="F764" i="7"/>
  <c r="J627" i="7"/>
  <c r="F1016" i="7"/>
  <c r="J1196" i="7"/>
  <c r="F1489" i="7"/>
  <c r="H1469" i="7"/>
  <c r="J316" i="7"/>
  <c r="H973" i="7"/>
  <c r="J688" i="7"/>
  <c r="H1162" i="7"/>
  <c r="F321" i="7"/>
  <c r="I900" i="7"/>
  <c r="J654" i="7"/>
  <c r="O740" i="7"/>
  <c r="O1210" i="7"/>
  <c r="F1211" i="7"/>
  <c r="F646" i="7"/>
  <c r="F1186" i="7"/>
  <c r="G1287" i="7"/>
  <c r="I879" i="7"/>
  <c r="O1212" i="7"/>
  <c r="G1005" i="7"/>
  <c r="H1026" i="7"/>
  <c r="I655" i="7"/>
  <c r="F615" i="7"/>
  <c r="H1492" i="7"/>
  <c r="G1208" i="7"/>
  <c r="O713" i="7"/>
  <c r="G744" i="7"/>
  <c r="J848" i="7"/>
  <c r="O559" i="7"/>
  <c r="J1294" i="7"/>
  <c r="M1061" i="7"/>
  <c r="O746" i="7"/>
  <c r="O383" i="7"/>
  <c r="F1114" i="7"/>
  <c r="I496" i="7"/>
  <c r="H951" i="7"/>
  <c r="F949" i="7"/>
  <c r="J1048" i="7"/>
  <c r="J803" i="7"/>
  <c r="G1040" i="7"/>
  <c r="G1310" i="7"/>
  <c r="F637" i="7"/>
  <c r="F1201" i="7"/>
  <c r="I844" i="7"/>
  <c r="G840" i="7"/>
  <c r="J548" i="7"/>
  <c r="J412" i="7"/>
  <c r="J639" i="7"/>
  <c r="H605" i="7"/>
  <c r="G1213" i="7"/>
  <c r="O684" i="7"/>
  <c r="I1013" i="7"/>
  <c r="O1003" i="7"/>
  <c r="F1168" i="7"/>
  <c r="H802" i="7"/>
  <c r="M823" i="7"/>
  <c r="I911" i="7"/>
  <c r="H304" i="7"/>
  <c r="G892" i="7"/>
  <c r="J980" i="7"/>
  <c r="H372" i="7"/>
  <c r="I850" i="7"/>
  <c r="I1303" i="7"/>
  <c r="H660" i="7"/>
  <c r="H714" i="7"/>
  <c r="M1064" i="7"/>
  <c r="I635" i="7"/>
  <c r="F777" i="7"/>
  <c r="F923" i="7"/>
  <c r="G1187" i="7"/>
  <c r="I1188" i="7"/>
  <c r="J821" i="7"/>
  <c r="O1155" i="7"/>
  <c r="F609" i="7"/>
  <c r="F1204" i="7"/>
  <c r="G1122" i="7"/>
  <c r="G635" i="7"/>
  <c r="F1242" i="7"/>
  <c r="I1105" i="7"/>
  <c r="F761" i="7"/>
  <c r="I1315" i="7"/>
  <c r="F532" i="7"/>
  <c r="F611" i="7"/>
  <c r="F1172" i="7"/>
  <c r="M1142" i="7"/>
  <c r="H351" i="7"/>
  <c r="I1469" i="7"/>
  <c r="H989" i="7"/>
  <c r="G1455" i="7"/>
  <c r="J911" i="7"/>
  <c r="M1276" i="7"/>
  <c r="G1012" i="7"/>
  <c r="J1312" i="7"/>
  <c r="O1267" i="7"/>
  <c r="O710" i="7"/>
  <c r="M617" i="7"/>
  <c r="H1133" i="7"/>
  <c r="I1426" i="7"/>
  <c r="J1264" i="7"/>
  <c r="O1399" i="7"/>
  <c r="M753" i="7"/>
  <c r="H880" i="7"/>
  <c r="H687" i="7"/>
  <c r="F1472" i="7"/>
  <c r="H799" i="7"/>
  <c r="O1488" i="7"/>
  <c r="O927" i="7"/>
  <c r="I677" i="7"/>
  <c r="G986" i="7"/>
  <c r="F1112" i="7"/>
  <c r="I1169" i="7"/>
  <c r="F924" i="7"/>
  <c r="H750" i="7"/>
  <c r="F1342" i="7"/>
  <c r="O1486" i="7"/>
  <c r="G1425" i="7"/>
  <c r="J1365" i="7"/>
  <c r="M1095" i="7"/>
  <c r="J1405" i="7"/>
  <c r="H928" i="7"/>
  <c r="H1125" i="7"/>
  <c r="G1131" i="7"/>
  <c r="F1233" i="7"/>
  <c r="M1143" i="7"/>
  <c r="F1274" i="7"/>
  <c r="J1090" i="7"/>
  <c r="J1420" i="7"/>
  <c r="H1444" i="7"/>
  <c r="F1138" i="7"/>
  <c r="M981" i="7"/>
  <c r="I1173" i="7"/>
  <c r="G807" i="7"/>
  <c r="I671" i="7"/>
  <c r="J1260" i="7"/>
  <c r="F757" i="7"/>
  <c r="M953" i="7"/>
  <c r="J622" i="7"/>
  <c r="I1027" i="7"/>
  <c r="J788" i="7"/>
  <c r="I1475" i="7"/>
  <c r="M934" i="7"/>
  <c r="F1225" i="7"/>
  <c r="M1160" i="7"/>
  <c r="I1468" i="7"/>
  <c r="J633" i="7"/>
  <c r="F1431" i="7"/>
  <c r="J1204" i="7"/>
  <c r="H805" i="7"/>
  <c r="I1204" i="7"/>
  <c r="O919" i="7"/>
  <c r="M1304" i="7"/>
  <c r="M757" i="7"/>
  <c r="I1332" i="7"/>
  <c r="G1420" i="7"/>
  <c r="H1415" i="7"/>
  <c r="J764" i="7"/>
  <c r="G950" i="7"/>
  <c r="M1219" i="7"/>
  <c r="I899" i="7"/>
  <c r="O1159" i="7"/>
  <c r="H716" i="7"/>
  <c r="H858" i="7"/>
  <c r="H1131" i="7"/>
  <c r="M730" i="7"/>
  <c r="J1034" i="7"/>
  <c r="M786" i="7"/>
  <c r="M724" i="7"/>
  <c r="F1145" i="7"/>
  <c r="H1077" i="7"/>
  <c r="I1291" i="7"/>
  <c r="F1011" i="7"/>
  <c r="H1176" i="7"/>
  <c r="G1257" i="7"/>
  <c r="F1124" i="7"/>
  <c r="F883" i="7"/>
  <c r="J1254" i="7"/>
  <c r="F1380" i="7"/>
  <c r="M1051" i="7"/>
  <c r="O660" i="7"/>
  <c r="H1137" i="7"/>
  <c r="J610" i="7"/>
  <c r="M687" i="7"/>
  <c r="F936" i="7"/>
  <c r="J1258" i="7"/>
  <c r="O859" i="7"/>
  <c r="F1298" i="7"/>
  <c r="F687" i="7"/>
  <c r="O608" i="7"/>
  <c r="F1026" i="7"/>
  <c r="M1032" i="7"/>
  <c r="J960" i="7"/>
  <c r="M998" i="7"/>
  <c r="J1005" i="7"/>
  <c r="M936" i="7"/>
  <c r="G1063" i="7"/>
  <c r="G658" i="7"/>
  <c r="F1199" i="7"/>
  <c r="O953" i="7"/>
  <c r="M1017" i="7"/>
  <c r="F888" i="7"/>
  <c r="G809" i="7"/>
  <c r="I1290" i="7"/>
  <c r="F858" i="7"/>
  <c r="M918" i="7"/>
  <c r="J706" i="7"/>
  <c r="H1108" i="7"/>
  <c r="M815" i="7"/>
  <c r="I1164" i="7"/>
  <c r="H1109" i="7"/>
  <c r="I658" i="7"/>
  <c r="J1157" i="7"/>
  <c r="M1081" i="7"/>
  <c r="I1117" i="7"/>
  <c r="J753" i="7"/>
  <c r="G1253" i="7"/>
  <c r="J909" i="7"/>
  <c r="I757" i="7"/>
  <c r="J1211" i="7"/>
  <c r="I698" i="7"/>
  <c r="G1485" i="7"/>
  <c r="H874" i="7"/>
  <c r="O1252" i="7"/>
  <c r="F1166" i="7"/>
  <c r="G1044" i="7"/>
  <c r="F905" i="7"/>
  <c r="G1459" i="7"/>
  <c r="H757" i="7"/>
  <c r="M1296" i="7"/>
  <c r="G1141" i="7"/>
  <c r="G928" i="7"/>
  <c r="H980" i="7"/>
  <c r="I1219" i="7"/>
  <c r="H422" i="7"/>
  <c r="I802" i="7"/>
  <c r="O734" i="7"/>
  <c r="F1189" i="7"/>
  <c r="M1357" i="7"/>
  <c r="O301" i="7"/>
  <c r="I243" i="7"/>
  <c r="M877" i="7"/>
  <c r="I1239" i="7"/>
  <c r="I1082" i="7"/>
  <c r="F1102" i="7"/>
  <c r="O638" i="7"/>
  <c r="G1248" i="7"/>
  <c r="M868" i="7"/>
  <c r="O753" i="7"/>
  <c r="I812" i="7"/>
  <c r="M346" i="7"/>
  <c r="M642" i="7"/>
  <c r="I934" i="7"/>
  <c r="G352" i="7"/>
  <c r="G849" i="7"/>
  <c r="H1049" i="7"/>
  <c r="H780" i="7"/>
  <c r="J677" i="7"/>
  <c r="H1031" i="7"/>
  <c r="J1195" i="7"/>
  <c r="J900" i="7"/>
  <c r="G1043" i="7"/>
  <c r="O610" i="7"/>
  <c r="G1072" i="7"/>
  <c r="I998" i="7"/>
  <c r="O780" i="7"/>
  <c r="F503" i="7"/>
  <c r="H824" i="7"/>
  <c r="I1247" i="7"/>
  <c r="G1099" i="7"/>
  <c r="J673" i="7"/>
  <c r="H899" i="7"/>
  <c r="J1303" i="7"/>
  <c r="M1326" i="7"/>
  <c r="M674" i="7"/>
  <c r="J775" i="7"/>
  <c r="M1248" i="7"/>
  <c r="H1326" i="7"/>
  <c r="H1158" i="7"/>
  <c r="F1296" i="7"/>
  <c r="M615" i="7"/>
  <c r="I1308" i="7"/>
  <c r="I613" i="7"/>
  <c r="F426" i="7"/>
  <c r="O1145" i="7"/>
  <c r="H1090" i="7"/>
  <c r="I842" i="7"/>
  <c r="J996" i="7"/>
  <c r="H968" i="7"/>
  <c r="M906" i="7"/>
  <c r="G942" i="7"/>
  <c r="J1244" i="7"/>
  <c r="F950" i="7"/>
  <c r="G684" i="7"/>
  <c r="H1193" i="7"/>
  <c r="G398" i="7"/>
  <c r="M1114" i="7"/>
  <c r="I1133" i="7"/>
  <c r="I372" i="7"/>
  <c r="G628" i="7"/>
  <c r="J1329" i="7"/>
  <c r="M831" i="7"/>
  <c r="H1278" i="7"/>
  <c r="H957" i="7"/>
  <c r="H776" i="7"/>
  <c r="F979" i="7"/>
  <c r="M764" i="7"/>
  <c r="O659" i="7"/>
  <c r="I1276" i="7"/>
  <c r="M756" i="7"/>
  <c r="J890" i="7"/>
  <c r="H1148" i="7"/>
  <c r="J815" i="7"/>
  <c r="I1063" i="7"/>
  <c r="H484" i="7"/>
  <c r="F873" i="7"/>
  <c r="M708" i="7"/>
  <c r="I1209" i="7"/>
  <c r="J661" i="7"/>
  <c r="H1467" i="7"/>
  <c r="G1165" i="7"/>
  <c r="H801" i="7"/>
  <c r="M616" i="7"/>
  <c r="F861" i="7"/>
  <c r="F960" i="7"/>
  <c r="J974" i="7"/>
  <c r="M1105" i="7"/>
  <c r="F1215" i="7"/>
  <c r="G1086" i="7"/>
  <c r="O1081" i="7"/>
  <c r="I840" i="7"/>
  <c r="I1078" i="7"/>
  <c r="G816" i="7"/>
  <c r="F1141" i="7"/>
  <c r="M1073" i="7"/>
  <c r="G983" i="7"/>
  <c r="J608" i="7"/>
  <c r="O798" i="7"/>
  <c r="O1256" i="7"/>
  <c r="M944" i="7"/>
  <c r="G1113" i="7"/>
  <c r="G837" i="7"/>
  <c r="G310" i="7"/>
  <c r="J1363" i="7"/>
  <c r="M1481" i="7"/>
  <c r="G1014" i="7"/>
  <c r="H1453" i="7"/>
  <c r="F1174" i="7"/>
  <c r="F1295" i="7"/>
  <c r="J1127" i="7"/>
  <c r="J1193" i="7"/>
  <c r="H1254" i="7"/>
  <c r="F1254" i="7"/>
  <c r="G962" i="7"/>
  <c r="J754" i="7"/>
  <c r="J1444" i="7"/>
  <c r="H1256" i="7"/>
  <c r="G1286" i="7"/>
  <c r="G1262" i="7"/>
  <c r="O895" i="7"/>
  <c r="I1347" i="7"/>
  <c r="J831" i="7"/>
  <c r="M1311" i="7"/>
  <c r="I776" i="7"/>
  <c r="G961" i="7"/>
  <c r="G910" i="7"/>
  <c r="O1397" i="7"/>
  <c r="O1174" i="7"/>
  <c r="H850" i="7"/>
  <c r="G1077" i="7"/>
  <c r="J696" i="7"/>
  <c r="O1359" i="7"/>
  <c r="O1008" i="7"/>
  <c r="J1391" i="7"/>
  <c r="F956" i="7"/>
  <c r="J1440" i="7"/>
  <c r="F754" i="7"/>
  <c r="H1160" i="7"/>
  <c r="I1138" i="7"/>
  <c r="F736" i="7"/>
  <c r="G1041" i="7"/>
  <c r="M1347" i="7"/>
  <c r="M1378" i="7"/>
  <c r="I1115" i="7"/>
  <c r="J629" i="7"/>
  <c r="F1140" i="7"/>
  <c r="O826" i="7"/>
  <c r="G911" i="7"/>
  <c r="I1089" i="7"/>
  <c r="I1083" i="7"/>
  <c r="M1236" i="7"/>
  <c r="O822" i="7"/>
  <c r="O1018" i="7"/>
  <c r="F981" i="7"/>
  <c r="G640" i="7"/>
  <c r="G1222" i="7"/>
  <c r="H1408" i="7"/>
  <c r="F1416" i="7"/>
  <c r="F1188" i="7"/>
  <c r="I883" i="7"/>
  <c r="J1173" i="7"/>
  <c r="F713" i="7"/>
  <c r="H1203" i="7"/>
  <c r="H961" i="7"/>
  <c r="J1169" i="7"/>
  <c r="J679" i="7"/>
  <c r="I1312" i="7"/>
  <c r="M913" i="7"/>
  <c r="O616" i="7"/>
  <c r="I1065" i="7"/>
  <c r="H1223" i="7"/>
  <c r="G988" i="7"/>
  <c r="H970" i="7"/>
  <c r="M1006" i="7"/>
  <c r="G1020" i="7"/>
  <c r="O918" i="7"/>
  <c r="M970" i="7"/>
  <c r="I687" i="7"/>
  <c r="F664" i="7"/>
  <c r="J862" i="7"/>
  <c r="G1312" i="7"/>
  <c r="G1460" i="7"/>
  <c r="H1389" i="7"/>
  <c r="H1012" i="7"/>
  <c r="H860" i="7"/>
  <c r="O765" i="7"/>
  <c r="J801" i="7"/>
  <c r="H628" i="7"/>
  <c r="F952" i="7"/>
  <c r="G1170" i="7"/>
  <c r="J859" i="7"/>
  <c r="G997" i="7"/>
  <c r="I1167" i="7"/>
  <c r="F1362" i="7"/>
  <c r="O1350" i="7"/>
  <c r="J1252" i="7"/>
  <c r="J1214" i="7"/>
  <c r="I1295" i="7"/>
  <c r="G861" i="7"/>
  <c r="I903" i="7"/>
  <c r="I1029" i="7"/>
  <c r="J907" i="7"/>
  <c r="I1098" i="7"/>
  <c r="O1436" i="7"/>
  <c r="H1309" i="7"/>
  <c r="F1224" i="7"/>
  <c r="I1309" i="7"/>
  <c r="M1229" i="7"/>
  <c r="H1252" i="7"/>
  <c r="I648" i="7"/>
  <c r="M638" i="7"/>
  <c r="J1029" i="7"/>
  <c r="M1392" i="7"/>
  <c r="M1053" i="7"/>
  <c r="J886" i="7"/>
  <c r="J1093" i="7"/>
  <c r="O994" i="7"/>
  <c r="H1393" i="7"/>
  <c r="J1131" i="7"/>
  <c r="G918" i="7"/>
  <c r="G1108" i="7"/>
  <c r="H1111" i="7"/>
  <c r="M1249" i="7"/>
  <c r="I1002" i="7"/>
  <c r="F1307" i="7"/>
  <c r="J915" i="7"/>
  <c r="O1383" i="7"/>
  <c r="F1351" i="7"/>
  <c r="O909" i="7"/>
  <c r="F1203" i="7"/>
  <c r="O795" i="7"/>
  <c r="O888" i="7"/>
  <c r="H816" i="7"/>
  <c r="I1194" i="7"/>
  <c r="G1052" i="7"/>
  <c r="H762" i="7"/>
  <c r="O1166" i="7"/>
  <c r="G881" i="7"/>
  <c r="F783" i="7"/>
  <c r="J1243" i="7"/>
  <c r="I1145" i="7"/>
  <c r="M1111" i="7"/>
  <c r="O814" i="7"/>
  <c r="G886" i="7"/>
  <c r="G1204" i="7"/>
  <c r="H648" i="7"/>
  <c r="F840" i="7"/>
  <c r="J961" i="7"/>
  <c r="G879" i="7"/>
  <c r="F789" i="7"/>
  <c r="I957" i="7"/>
  <c r="F900" i="7"/>
  <c r="G1062" i="7"/>
  <c r="G1273" i="7"/>
  <c r="H1235" i="7"/>
  <c r="O665" i="7"/>
  <c r="F399" i="7"/>
  <c r="M449" i="7"/>
  <c r="O1046" i="7"/>
  <c r="F622" i="7"/>
  <c r="F1299" i="7"/>
  <c r="M396" i="7"/>
  <c r="J563" i="7"/>
  <c r="G1247" i="7"/>
  <c r="I807" i="7"/>
  <c r="G1300" i="7"/>
  <c r="F793" i="7"/>
  <c r="F1123" i="7"/>
  <c r="G915" i="7"/>
  <c r="G1055" i="7"/>
  <c r="F681" i="7"/>
  <c r="J952" i="7"/>
  <c r="F1127" i="7"/>
  <c r="I1248" i="7"/>
  <c r="G1104" i="7"/>
  <c r="G907" i="7"/>
  <c r="J1268" i="7"/>
  <c r="F1015" i="7"/>
  <c r="M1266" i="7"/>
  <c r="M1264" i="7"/>
  <c r="I682" i="7"/>
  <c r="J473" i="7"/>
  <c r="O1448" i="7"/>
  <c r="O678" i="7"/>
  <c r="M611" i="7"/>
  <c r="M1149" i="7"/>
  <c r="G1018" i="7"/>
  <c r="M1080" i="7"/>
  <c r="M1000" i="7"/>
  <c r="I1103" i="7"/>
  <c r="G721" i="7"/>
  <c r="I965" i="7"/>
  <c r="H366" i="7"/>
  <c r="I569" i="7"/>
  <c r="O472" i="7"/>
  <c r="F994" i="7"/>
  <c r="H1264" i="7"/>
  <c r="H791" i="7"/>
  <c r="H778" i="7"/>
  <c r="F397" i="7"/>
  <c r="M983" i="7"/>
  <c r="I913" i="7"/>
  <c r="F915" i="7"/>
  <c r="F1090" i="7"/>
  <c r="J410" i="7"/>
  <c r="F666" i="7"/>
  <c r="M820" i="7"/>
  <c r="M804" i="7"/>
  <c r="I823" i="7"/>
  <c r="F1069" i="7"/>
  <c r="O987" i="7"/>
  <c r="I643" i="7"/>
  <c r="J861" i="7"/>
  <c r="F1043" i="7"/>
  <c r="O676" i="7"/>
  <c r="M768" i="7"/>
  <c r="O1209" i="7"/>
  <c r="G535" i="7"/>
  <c r="I1294" i="7"/>
  <c r="F1255" i="7"/>
  <c r="O848" i="7"/>
  <c r="O1034" i="7"/>
  <c r="M714" i="7"/>
  <c r="O1298" i="7"/>
  <c r="G980" i="7"/>
  <c r="J1145" i="7"/>
  <c r="I885" i="7"/>
  <c r="I1122" i="7"/>
  <c r="H779" i="7"/>
  <c r="H702" i="7"/>
  <c r="F1196" i="7"/>
  <c r="M465" i="7"/>
  <c r="H1127" i="7"/>
  <c r="O1093" i="7"/>
  <c r="O823" i="7"/>
  <c r="M1221" i="7"/>
  <c r="G1173" i="7"/>
  <c r="H1257" i="7"/>
  <c r="O951" i="7"/>
  <c r="M712" i="7"/>
  <c r="O613" i="7"/>
  <c r="F610" i="7"/>
  <c r="J768" i="7"/>
  <c r="F938" i="7"/>
  <c r="O971" i="7"/>
  <c r="F854" i="7"/>
  <c r="H1018" i="7"/>
  <c r="O679" i="7"/>
  <c r="I1073" i="7"/>
  <c r="M828" i="7"/>
  <c r="J1022" i="7"/>
  <c r="F476" i="7"/>
  <c r="H841" i="7"/>
  <c r="J1135" i="7"/>
  <c r="I697" i="7"/>
  <c r="G1084" i="7"/>
  <c r="I1213" i="7"/>
  <c r="J1075" i="7"/>
  <c r="I1419" i="7"/>
  <c r="H1260" i="7"/>
  <c r="G1315" i="7"/>
  <c r="I1106" i="7"/>
  <c r="M1442" i="7"/>
  <c r="M1406" i="7"/>
  <c r="G1394" i="7"/>
  <c r="J1225" i="7"/>
  <c r="O799" i="7"/>
  <c r="I1223" i="7"/>
  <c r="M1329" i="7"/>
  <c r="O1185" i="7"/>
  <c r="I649" i="7"/>
  <c r="J1269" i="7"/>
  <c r="J799" i="7"/>
  <c r="G620" i="7"/>
  <c r="O864" i="7"/>
  <c r="O1362" i="7"/>
  <c r="O1425" i="7"/>
  <c r="O631" i="7"/>
  <c r="I977" i="7"/>
  <c r="J724" i="7"/>
  <c r="H728" i="7"/>
  <c r="G1260" i="7"/>
  <c r="O929" i="7"/>
  <c r="I1269" i="7"/>
  <c r="H760" i="7"/>
  <c r="M1107" i="7"/>
  <c r="H703" i="7"/>
  <c r="J1492" i="7"/>
  <c r="F649" i="7"/>
  <c r="G1049" i="7"/>
  <c r="I1057" i="7"/>
  <c r="H1259" i="7"/>
  <c r="I791" i="7"/>
  <c r="H1226" i="7"/>
  <c r="F813" i="7"/>
  <c r="H656" i="7"/>
  <c r="H671" i="7"/>
  <c r="J1132" i="7"/>
  <c r="O603" i="7"/>
  <c r="F1125" i="7"/>
  <c r="F1129" i="7"/>
  <c r="F728" i="7"/>
  <c r="J984" i="7"/>
  <c r="H1397" i="7"/>
  <c r="G1467" i="7"/>
  <c r="F723" i="7"/>
  <c r="I631" i="7"/>
  <c r="G1186" i="7"/>
  <c r="O811" i="7"/>
  <c r="H1022" i="7"/>
  <c r="M1011" i="7"/>
  <c r="J1325" i="7"/>
  <c r="O1376" i="7"/>
  <c r="M1355" i="7"/>
  <c r="J953" i="7"/>
  <c r="H983" i="7"/>
  <c r="F708" i="7"/>
  <c r="G1324" i="7"/>
  <c r="J692" i="7"/>
  <c r="J1359" i="7"/>
  <c r="J751" i="7"/>
  <c r="M1327" i="7"/>
  <c r="F1384" i="7"/>
  <c r="I1311" i="7"/>
  <c r="G1129" i="7"/>
  <c r="F1474" i="7"/>
  <c r="G1416" i="7"/>
  <c r="J1460" i="7"/>
  <c r="O839" i="7"/>
  <c r="I1342" i="7"/>
  <c r="H711" i="7"/>
  <c r="I1190" i="7"/>
  <c r="M1049" i="7"/>
  <c r="G899" i="7"/>
  <c r="H912" i="7"/>
  <c r="I869" i="7"/>
  <c r="O962" i="7"/>
  <c r="G1130" i="7"/>
  <c r="I1266" i="7"/>
  <c r="H1450" i="7"/>
  <c r="H1029" i="7"/>
  <c r="O1255" i="7"/>
  <c r="H1357" i="7"/>
  <c r="J1248" i="7"/>
  <c r="G618" i="7"/>
  <c r="J1163" i="7"/>
  <c r="J613" i="7"/>
  <c r="I1470" i="7"/>
  <c r="F1034" i="7"/>
  <c r="I1214" i="7"/>
  <c r="J1167" i="7"/>
  <c r="G880" i="7"/>
  <c r="I906" i="7"/>
  <c r="F647" i="7"/>
  <c r="I1471" i="7"/>
  <c r="M695" i="7"/>
  <c r="J1232" i="7"/>
  <c r="M1436" i="7"/>
  <c r="F1290" i="7"/>
  <c r="O686" i="7"/>
  <c r="I1271" i="7"/>
  <c r="F1158" i="7"/>
  <c r="H896" i="7"/>
  <c r="F1086" i="7"/>
  <c r="M634" i="7"/>
  <c r="H1099" i="7"/>
  <c r="G661" i="7"/>
  <c r="F631" i="7"/>
  <c r="G1333" i="7"/>
  <c r="J684" i="7"/>
  <c r="M898" i="7"/>
  <c r="O1113" i="7"/>
  <c r="G883" i="7"/>
  <c r="J1457" i="7"/>
  <c r="G1306" i="7"/>
  <c r="O750" i="7"/>
  <c r="J701" i="7"/>
  <c r="O796" i="7"/>
  <c r="I1108" i="7"/>
  <c r="F989" i="7"/>
  <c r="I1292" i="7"/>
  <c r="J675" i="7"/>
  <c r="I1257" i="7"/>
  <c r="I1425" i="7"/>
  <c r="I848" i="7"/>
  <c r="M1309" i="7"/>
  <c r="G1119" i="7"/>
  <c r="G959" i="7"/>
  <c r="O937" i="7"/>
  <c r="G1190" i="7"/>
  <c r="H625" i="7"/>
  <c r="F1006" i="7"/>
  <c r="H1283" i="7"/>
  <c r="G610" i="7"/>
  <c r="G1278" i="7"/>
  <c r="H974" i="7"/>
  <c r="F1481" i="7"/>
  <c r="J1398" i="7"/>
  <c r="J1024" i="7"/>
  <c r="J1171" i="7"/>
  <c r="G1157" i="7"/>
  <c r="I745" i="7"/>
  <c r="O682" i="7"/>
  <c r="I832" i="7"/>
  <c r="J978" i="7"/>
  <c r="G778" i="7"/>
  <c r="G554" i="7"/>
  <c r="O701" i="7"/>
  <c r="M926" i="7"/>
  <c r="F1207" i="7"/>
  <c r="O708" i="7"/>
  <c r="G686" i="7"/>
  <c r="M1328" i="7"/>
  <c r="G672" i="7"/>
  <c r="F1451" i="7"/>
  <c r="J1097" i="7"/>
  <c r="O428" i="7"/>
  <c r="H1074" i="7"/>
  <c r="F654" i="7"/>
  <c r="M901" i="7"/>
  <c r="H930" i="7"/>
  <c r="G1025" i="7"/>
  <c r="F1080" i="7"/>
  <c r="H327" i="7"/>
  <c r="G676" i="7"/>
  <c r="H1178" i="7"/>
  <c r="G1167" i="7"/>
  <c r="H883" i="7"/>
  <c r="J1150" i="7"/>
  <c r="H904" i="7"/>
  <c r="F459" i="7"/>
  <c r="I1322" i="7"/>
  <c r="M1202" i="7"/>
  <c r="J988" i="7"/>
  <c r="G820" i="7"/>
  <c r="G842" i="7"/>
  <c r="H828" i="7"/>
  <c r="O644" i="7"/>
  <c r="O1073" i="7"/>
  <c r="G1100" i="7"/>
  <c r="J449" i="7"/>
  <c r="J1016" i="7"/>
  <c r="G1184" i="7"/>
  <c r="O1283" i="7"/>
  <c r="O1150" i="7"/>
  <c r="O485" i="7"/>
  <c r="O1059" i="7"/>
  <c r="I653" i="7"/>
  <c r="F707" i="7"/>
  <c r="I455" i="7"/>
  <c r="O1153" i="7"/>
  <c r="J700" i="7"/>
  <c r="I811" i="7"/>
  <c r="F369" i="7"/>
  <c r="F942" i="7"/>
  <c r="H969" i="7"/>
  <c r="I960" i="7"/>
  <c r="F395" i="7"/>
  <c r="G839" i="7"/>
  <c r="H745" i="7"/>
  <c r="F518" i="7"/>
  <c r="M1067" i="7"/>
  <c r="M740" i="7"/>
  <c r="O626" i="7"/>
  <c r="G1132" i="7"/>
  <c r="J698" i="7"/>
  <c r="J1192" i="7"/>
  <c r="I867" i="7"/>
  <c r="M968" i="7"/>
  <c r="G1006" i="7"/>
  <c r="O1062" i="7"/>
  <c r="H1114" i="7"/>
  <c r="F853" i="7"/>
  <c r="I1293" i="7"/>
  <c r="F816" i="7"/>
  <c r="O1336" i="7"/>
  <c r="F1243" i="7"/>
  <c r="M659" i="7"/>
  <c r="F798" i="7"/>
  <c r="M972" i="7"/>
  <c r="M1179" i="7"/>
  <c r="I1132" i="7"/>
  <c r="M841" i="7"/>
  <c r="F317" i="7"/>
  <c r="O1292" i="7"/>
  <c r="H993" i="7"/>
  <c r="O724" i="7"/>
  <c r="H508" i="7"/>
  <c r="F674" i="7"/>
  <c r="G756" i="7"/>
  <c r="M1044" i="7"/>
  <c r="J759" i="7"/>
  <c r="I1243" i="7"/>
  <c r="I754" i="7"/>
  <c r="G990" i="7"/>
  <c r="O671" i="7"/>
  <c r="J1277" i="7"/>
  <c r="G731" i="7"/>
  <c r="I926" i="7"/>
  <c r="G405" i="7"/>
  <c r="J965" i="7"/>
  <c r="O908" i="7"/>
  <c r="J734" i="7"/>
  <c r="I1071" i="7"/>
  <c r="H1320" i="7"/>
  <c r="G1011" i="7"/>
  <c r="I1251" i="7"/>
  <c r="F484" i="7"/>
  <c r="G1059" i="7"/>
  <c r="G557" i="7"/>
  <c r="G394" i="7"/>
  <c r="J716" i="7"/>
  <c r="O1417" i="7"/>
  <c r="M1116" i="7"/>
  <c r="I1427" i="7"/>
  <c r="O1020" i="7"/>
  <c r="H1311" i="7"/>
  <c r="G1431" i="7"/>
  <c r="F985" i="7"/>
  <c r="F1322" i="7"/>
  <c r="M1220" i="7"/>
  <c r="O1408" i="7"/>
  <c r="H913" i="7"/>
  <c r="F623" i="7"/>
  <c r="J1337" i="7"/>
  <c r="M713" i="7"/>
  <c r="M1500" i="7"/>
  <c r="J883" i="7"/>
  <c r="F1169" i="7"/>
  <c r="G1307" i="7"/>
  <c r="M945" i="7"/>
  <c r="I1102" i="7"/>
  <c r="H626" i="7"/>
  <c r="J1407" i="7"/>
  <c r="O813" i="7"/>
  <c r="J1117" i="7"/>
  <c r="M1493" i="7"/>
  <c r="H1376" i="7"/>
  <c r="M623" i="7"/>
  <c r="F954" i="7"/>
  <c r="J669" i="7"/>
  <c r="F625" i="7"/>
  <c r="M1267" i="7"/>
  <c r="G1107" i="7"/>
  <c r="F907" i="7"/>
  <c r="F1205" i="7"/>
  <c r="H936" i="7"/>
  <c r="M1411" i="7"/>
  <c r="J876" i="7"/>
  <c r="I951" i="7"/>
  <c r="F1399" i="7"/>
  <c r="M1437" i="7"/>
  <c r="J658" i="7"/>
  <c r="M1112" i="7"/>
  <c r="O924" i="7"/>
  <c r="G1471" i="7"/>
  <c r="M676" i="7"/>
  <c r="H1418" i="7"/>
  <c r="M1457" i="7"/>
  <c r="M1233" i="7"/>
  <c r="H638" i="7"/>
  <c r="M1008" i="7"/>
  <c r="G1094" i="7"/>
  <c r="G770" i="7"/>
  <c r="M1431" i="7"/>
  <c r="O1078" i="7"/>
  <c r="O1344" i="7"/>
  <c r="G754" i="7"/>
  <c r="M1120" i="7"/>
  <c r="M649" i="7"/>
  <c r="H1402" i="7"/>
  <c r="O824" i="7"/>
  <c r="G1279" i="7"/>
  <c r="F1030" i="7"/>
  <c r="F1159" i="7"/>
  <c r="F988" i="7"/>
  <c r="G617" i="7"/>
  <c r="G1369" i="7"/>
  <c r="M1018" i="7"/>
  <c r="J1234" i="7"/>
  <c r="F931" i="7"/>
  <c r="O1287" i="7"/>
  <c r="O996" i="7"/>
  <c r="G876" i="7"/>
  <c r="I778" i="7"/>
  <c r="O709" i="7"/>
  <c r="H1165" i="7"/>
  <c r="G1234" i="7"/>
  <c r="O1088" i="7"/>
  <c r="J896" i="7"/>
  <c r="O857" i="7"/>
  <c r="O627" i="7"/>
  <c r="H1441" i="7"/>
  <c r="G891" i="7"/>
  <c r="M1399" i="7"/>
  <c r="I1310" i="7"/>
  <c r="G1051" i="7"/>
  <c r="I629" i="7"/>
  <c r="J972" i="7"/>
  <c r="M1052" i="7"/>
  <c r="O614" i="7"/>
  <c r="J851" i="7"/>
  <c r="M1255" i="7"/>
  <c r="I1180" i="7"/>
  <c r="M1316" i="7"/>
  <c r="F724" i="7"/>
  <c r="O1103" i="7"/>
  <c r="O1325" i="7"/>
  <c r="G1386" i="7"/>
  <c r="O1053" i="7"/>
  <c r="H1295" i="7"/>
  <c r="H1282" i="7"/>
  <c r="G695" i="7"/>
  <c r="I619" i="7"/>
  <c r="H1219" i="7"/>
  <c r="I950" i="7"/>
  <c r="F1040" i="7"/>
  <c r="F823" i="7"/>
  <c r="G890" i="7"/>
  <c r="F1449" i="7"/>
  <c r="I1007" i="7"/>
  <c r="J1313" i="7"/>
  <c r="O648" i="7"/>
  <c r="O1070" i="7"/>
  <c r="I672" i="7"/>
  <c r="F1181" i="7"/>
  <c r="J847" i="7"/>
  <c r="G1362" i="7"/>
  <c r="F871" i="7"/>
  <c r="F928" i="7"/>
  <c r="H1003" i="7"/>
  <c r="G671" i="7"/>
  <c r="O1253" i="7"/>
  <c r="O777" i="7"/>
  <c r="M1454" i="7"/>
  <c r="O1257" i="7"/>
  <c r="J1379" i="7"/>
  <c r="H1034" i="7"/>
  <c r="H1327" i="7"/>
  <c r="F626" i="7"/>
  <c r="M705" i="7"/>
  <c r="F1312" i="7"/>
  <c r="F745" i="7"/>
  <c r="G1155" i="7"/>
  <c r="G864" i="7"/>
  <c r="F946" i="7"/>
  <c r="I978" i="7"/>
  <c r="I976" i="7"/>
  <c r="I1061" i="7"/>
  <c r="G979" i="7"/>
  <c r="H985" i="7"/>
  <c r="J863" i="7"/>
  <c r="J1018" i="7"/>
  <c r="J941" i="7"/>
  <c r="I1011" i="7"/>
  <c r="G992" i="7"/>
  <c r="G692" i="7"/>
  <c r="F680" i="7"/>
  <c r="I1090" i="7"/>
  <c r="I469" i="7"/>
  <c r="J653" i="7"/>
  <c r="H430" i="7"/>
  <c r="H943" i="7"/>
  <c r="I575" i="7"/>
  <c r="I1181" i="7"/>
  <c r="M797" i="7"/>
  <c r="J1207" i="7"/>
  <c r="G941" i="7"/>
  <c r="M900" i="7"/>
  <c r="H658" i="7"/>
  <c r="O1048" i="7"/>
  <c r="J620" i="7"/>
  <c r="I610" i="7"/>
  <c r="G845" i="7"/>
  <c r="I641" i="7"/>
  <c r="G406" i="7"/>
  <c r="H1303" i="7"/>
  <c r="G421" i="7"/>
  <c r="G1240" i="7"/>
  <c r="H946" i="7"/>
  <c r="M1161" i="7"/>
  <c r="M1063" i="7"/>
  <c r="I725" i="7"/>
  <c r="J1321" i="7"/>
  <c r="F980" i="7"/>
  <c r="O997" i="7"/>
  <c r="F554" i="7"/>
  <c r="I1326" i="7"/>
  <c r="M847" i="7"/>
  <c r="O431" i="7"/>
  <c r="O1309" i="7"/>
  <c r="O635" i="7"/>
  <c r="O852" i="7"/>
  <c r="F730" i="7"/>
  <c r="M538" i="7"/>
  <c r="M837" i="7"/>
  <c r="I938" i="7"/>
  <c r="J1314" i="7"/>
  <c r="H1300" i="7"/>
  <c r="I1060" i="7"/>
  <c r="F738" i="7"/>
  <c r="O825" i="7"/>
  <c r="I427" i="7"/>
  <c r="G874" i="7"/>
  <c r="M1103" i="7"/>
  <c r="J721" i="7"/>
  <c r="J777" i="7"/>
  <c r="I1207" i="7"/>
  <c r="G734" i="7"/>
  <c r="G1021" i="7"/>
  <c r="F423" i="7"/>
  <c r="F1289" i="7"/>
  <c r="G359" i="7"/>
  <c r="H348" i="7"/>
  <c r="O714" i="7"/>
  <c r="I1094" i="7"/>
  <c r="M1308" i="7"/>
  <c r="H939" i="7"/>
  <c r="I540" i="7"/>
  <c r="J1114" i="7"/>
  <c r="I640" i="7"/>
  <c r="M710" i="7"/>
  <c r="H742" i="7"/>
  <c r="H1089" i="7"/>
  <c r="H766" i="7"/>
  <c r="I229" i="7"/>
  <c r="I948" i="7"/>
  <c r="J951" i="7"/>
  <c r="J967" i="7"/>
  <c r="M1419" i="7"/>
  <c r="O653" i="7"/>
  <c r="G521" i="7"/>
  <c r="G815" i="7"/>
  <c r="J905" i="7"/>
  <c r="O1258" i="7"/>
  <c r="I304" i="7"/>
  <c r="J317" i="7"/>
  <c r="J711" i="7"/>
  <c r="J467" i="7"/>
  <c r="G762" i="7"/>
  <c r="G313" i="7"/>
  <c r="O1023" i="7"/>
  <c r="O926" i="7"/>
  <c r="O727" i="7"/>
  <c r="O1302" i="7"/>
  <c r="G781" i="7"/>
  <c r="M350" i="7"/>
  <c r="I800" i="7"/>
  <c r="H459" i="7"/>
  <c r="H1091" i="7"/>
  <c r="O915" i="7"/>
  <c r="G1235" i="7"/>
  <c r="J1328" i="7"/>
  <c r="M1242" i="7"/>
  <c r="J1116" i="7"/>
  <c r="G1000" i="7"/>
  <c r="O1295" i="7"/>
  <c r="G866" i="7"/>
  <c r="I996" i="7"/>
  <c r="J443" i="7"/>
  <c r="J766" i="7"/>
  <c r="F1294" i="7"/>
  <c r="I538" i="7"/>
  <c r="M301" i="7"/>
  <c r="O537" i="7"/>
  <c r="M613" i="7"/>
  <c r="G1073" i="7"/>
  <c r="J1350" i="7"/>
  <c r="J1439" i="7"/>
  <c r="I918" i="7"/>
  <c r="H721" i="7"/>
  <c r="O711" i="7"/>
  <c r="I747" i="7"/>
  <c r="J860" i="7"/>
  <c r="G850" i="7"/>
  <c r="M827" i="7"/>
  <c r="G696" i="7"/>
  <c r="J1410" i="7"/>
  <c r="H1339" i="7"/>
  <c r="M1293" i="7"/>
  <c r="I1125" i="7"/>
  <c r="M628" i="7"/>
  <c r="M782" i="7"/>
  <c r="H831" i="7"/>
  <c r="O890" i="7"/>
  <c r="I1375" i="7"/>
  <c r="I616" i="7"/>
  <c r="G836" i="7"/>
  <c r="H1466" i="7"/>
  <c r="M907" i="7"/>
  <c r="F935" i="7"/>
  <c r="J1141" i="7"/>
  <c r="J1435" i="7"/>
  <c r="G934" i="7"/>
  <c r="J811" i="7"/>
  <c r="I1052" i="7"/>
  <c r="M723" i="7"/>
  <c r="F660" i="7"/>
  <c r="J853" i="7"/>
  <c r="H1227" i="7"/>
  <c r="I838" i="7"/>
  <c r="O1455" i="7"/>
  <c r="M1469" i="7"/>
  <c r="H1253" i="7"/>
  <c r="F1032" i="7"/>
  <c r="J985" i="7"/>
  <c r="O1477" i="7"/>
  <c r="M1068" i="7"/>
  <c r="M679" i="7"/>
  <c r="J1017" i="7"/>
  <c r="O1234" i="7"/>
  <c r="H1204" i="7"/>
  <c r="F955" i="7"/>
  <c r="J1115" i="7"/>
  <c r="G719" i="7"/>
  <c r="I853" i="7"/>
  <c r="O1416" i="7"/>
  <c r="O827" i="7"/>
  <c r="I1416" i="7"/>
  <c r="G717" i="7"/>
  <c r="J1229" i="7"/>
  <c r="G660" i="7"/>
  <c r="H730" i="7"/>
  <c r="J609" i="7"/>
  <c r="O1080" i="7"/>
  <c r="M1047" i="7"/>
  <c r="I1233" i="7"/>
  <c r="G888" i="7"/>
  <c r="G981" i="7"/>
  <c r="M818" i="7"/>
  <c r="O922" i="7"/>
  <c r="G1133" i="7"/>
  <c r="O623" i="7"/>
  <c r="H1100" i="7"/>
  <c r="G1360" i="7"/>
  <c r="J1102" i="7"/>
  <c r="J1255" i="7"/>
  <c r="G1267" i="7"/>
  <c r="H897" i="7"/>
  <c r="I1484" i="7"/>
  <c r="H955" i="7"/>
  <c r="G1031" i="7"/>
  <c r="H1298" i="7"/>
  <c r="I1316" i="7"/>
  <c r="J1419" i="7"/>
  <c r="H1051" i="7"/>
  <c r="F835" i="7"/>
  <c r="H873" i="7"/>
  <c r="F688" i="7"/>
  <c r="O1244" i="7"/>
  <c r="I929" i="7"/>
  <c r="H1399" i="7"/>
  <c r="G1219" i="7"/>
  <c r="I989" i="7"/>
  <c r="J807" i="7"/>
  <c r="O735" i="7"/>
  <c r="H785" i="7"/>
  <c r="O1198" i="7"/>
  <c r="F894" i="7"/>
  <c r="I1068" i="7"/>
  <c r="F1407" i="7"/>
  <c r="J1149" i="7"/>
  <c r="G847" i="7"/>
  <c r="F1428" i="7"/>
  <c r="M1178" i="7"/>
  <c r="H1461" i="7"/>
  <c r="I1270" i="7"/>
  <c r="M1040" i="7"/>
  <c r="O1165" i="7"/>
  <c r="G1083" i="7"/>
  <c r="M988" i="7"/>
  <c r="O993" i="7"/>
  <c r="F1031" i="7"/>
  <c r="G1103" i="7"/>
  <c r="I919" i="7"/>
  <c r="I1339" i="7"/>
  <c r="F1052" i="7"/>
  <c r="F690" i="7"/>
  <c r="F857" i="7"/>
  <c r="O1239" i="7"/>
  <c r="G863" i="7"/>
  <c r="H910" i="7"/>
  <c r="O1296" i="7"/>
  <c r="I780" i="7"/>
  <c r="I805" i="7"/>
  <c r="H1454" i="7"/>
  <c r="O1140" i="7"/>
  <c r="G1091" i="7"/>
  <c r="H1006" i="7"/>
  <c r="H1052" i="7"/>
  <c r="F953" i="7"/>
  <c r="H1190" i="7"/>
  <c r="G1264" i="7"/>
  <c r="G940" i="7"/>
  <c r="O1042" i="7"/>
  <c r="O1489" i="7"/>
  <c r="H796" i="7"/>
  <c r="I1144" i="7"/>
  <c r="J1386" i="7"/>
  <c r="J934" i="7"/>
  <c r="M990" i="7"/>
  <c r="O979" i="7"/>
  <c r="H782" i="7"/>
  <c r="G627" i="7"/>
  <c r="O1105" i="7"/>
  <c r="J828" i="7"/>
  <c r="H653" i="7"/>
  <c r="M960" i="7"/>
  <c r="M1089" i="7"/>
  <c r="G1188" i="7"/>
  <c r="H1230" i="7"/>
  <c r="H1209" i="7"/>
  <c r="F324" i="7"/>
  <c r="M870" i="7"/>
  <c r="H613" i="7"/>
  <c r="O874" i="7"/>
  <c r="J581" i="7"/>
  <c r="O421" i="7"/>
  <c r="G340" i="7"/>
  <c r="G1283" i="7"/>
  <c r="H781" i="7"/>
  <c r="F1177" i="7"/>
  <c r="H986" i="7"/>
  <c r="M985" i="7"/>
  <c r="M772" i="7"/>
  <c r="F731" i="7"/>
  <c r="G682" i="7"/>
  <c r="G1322" i="7"/>
  <c r="H520" i="7"/>
  <c r="F346" i="7"/>
  <c r="G1356" i="7"/>
  <c r="F1222" i="7"/>
  <c r="M842" i="7"/>
  <c r="I1056" i="7"/>
  <c r="O1015" i="7"/>
  <c r="O858" i="7"/>
  <c r="H1064" i="7"/>
  <c r="J938" i="7"/>
  <c r="M813" i="7"/>
  <c r="J1055" i="7"/>
  <c r="O449" i="7"/>
  <c r="G409" i="7"/>
  <c r="F1287" i="7"/>
  <c r="O668" i="7"/>
  <c r="O554" i="7"/>
  <c r="J769" i="7"/>
  <c r="M1211" i="7"/>
  <c r="M947" i="7"/>
  <c r="I594" i="7"/>
  <c r="O1370" i="7"/>
  <c r="J674" i="7"/>
  <c r="M897" i="7"/>
  <c r="H1098" i="7"/>
  <c r="I1121" i="7"/>
  <c r="G857" i="7"/>
  <c r="F817" i="7"/>
  <c r="M691" i="7"/>
  <c r="J500" i="7"/>
  <c r="G700" i="7"/>
  <c r="J765" i="7"/>
  <c r="J947" i="7"/>
  <c r="H1009" i="7"/>
  <c r="I772" i="7"/>
  <c r="M504" i="7"/>
  <c r="G1195" i="7"/>
  <c r="F1293" i="7"/>
  <c r="M1177" i="7"/>
  <c r="O353" i="7"/>
  <c r="O803" i="7"/>
  <c r="G1168" i="7"/>
  <c r="I1088" i="7"/>
  <c r="O1014" i="7"/>
  <c r="I693" i="7"/>
  <c r="I1046" i="7"/>
  <c r="O1148" i="7"/>
  <c r="I992" i="7"/>
  <c r="J1091" i="7"/>
  <c r="I1440" i="7"/>
  <c r="F1253" i="7"/>
  <c r="I916" i="7"/>
  <c r="O661" i="7"/>
  <c r="H817" i="7"/>
  <c r="H1001" i="7"/>
  <c r="I1042" i="7"/>
  <c r="F850" i="7"/>
  <c r="H1036" i="7"/>
  <c r="O620" i="7"/>
  <c r="O1125" i="7"/>
  <c r="M1099" i="7"/>
  <c r="O705" i="7"/>
  <c r="F1042" i="7"/>
  <c r="O820" i="7"/>
  <c r="M978" i="7"/>
  <c r="M402" i="7"/>
  <c r="O966" i="7"/>
  <c r="H908" i="7"/>
  <c r="O1158" i="7"/>
  <c r="M1224" i="7"/>
  <c r="J1306" i="7"/>
  <c r="I1252" i="7"/>
  <c r="J1148" i="7"/>
  <c r="G1290" i="7"/>
  <c r="G1319" i="7"/>
  <c r="O1208" i="7"/>
  <c r="O601" i="7"/>
  <c r="G1295" i="7"/>
  <c r="F879" i="7"/>
  <c r="G1158" i="7"/>
  <c r="J1152" i="7"/>
  <c r="F860" i="7"/>
  <c r="I1296" i="7"/>
  <c r="I896" i="7"/>
  <c r="J1059" i="7"/>
  <c r="H557" i="7"/>
  <c r="F1219" i="7"/>
  <c r="F1051" i="7"/>
  <c r="M338" i="7"/>
  <c r="F1214" i="7"/>
  <c r="I786" i="7"/>
  <c r="M1279" i="7"/>
  <c r="F1191" i="7"/>
  <c r="F488" i="7"/>
  <c r="I1284" i="7"/>
  <c r="F869" i="7"/>
  <c r="M654" i="7"/>
  <c r="O1045" i="7"/>
  <c r="I784" i="7"/>
  <c r="H1046" i="7"/>
  <c r="O1196" i="7"/>
  <c r="O443" i="7"/>
  <c r="F304" i="7"/>
  <c r="G811" i="7"/>
  <c r="J486" i="7"/>
  <c r="M629" i="7"/>
  <c r="J782" i="7"/>
  <c r="H1191" i="7"/>
  <c r="H634" i="7"/>
  <c r="J379" i="7"/>
  <c r="F1131" i="7"/>
  <c r="H248" i="7"/>
  <c r="I987" i="7"/>
  <c r="I940" i="7"/>
  <c r="O409" i="7"/>
  <c r="M974" i="7"/>
  <c r="I378" i="7"/>
  <c r="I947" i="7"/>
  <c r="O975" i="7"/>
  <c r="I589" i="7"/>
  <c r="J758" i="7"/>
  <c r="J923" i="7"/>
  <c r="G1402" i="7"/>
  <c r="J825" i="7"/>
  <c r="F972" i="7"/>
  <c r="H1004" i="7"/>
  <c r="I499" i="7"/>
  <c r="O941" i="7"/>
  <c r="I1238" i="7"/>
  <c r="M1048" i="7"/>
  <c r="M1028" i="7"/>
  <c r="G1087" i="7"/>
  <c r="G427" i="7"/>
  <c r="I364" i="7"/>
  <c r="M874" i="7"/>
  <c r="H427" i="7"/>
  <c r="O530" i="7"/>
  <c r="F948" i="7"/>
  <c r="F528" i="7"/>
  <c r="J1289" i="7"/>
  <c r="H1222" i="7"/>
  <c r="J748" i="7"/>
  <c r="I734" i="7"/>
  <c r="O936" i="7"/>
  <c r="H600" i="7"/>
  <c r="G451" i="7"/>
  <c r="F478" i="7"/>
  <c r="F427" i="7"/>
  <c r="J641" i="7"/>
  <c r="F105" i="7"/>
  <c r="O292" i="7"/>
  <c r="F164" i="7"/>
  <c r="F344" i="7"/>
  <c r="M528" i="7"/>
  <c r="I890" i="7"/>
  <c r="G1026" i="7"/>
  <c r="J616" i="7"/>
  <c r="F799" i="7"/>
  <c r="M138" i="7"/>
  <c r="I376" i="7"/>
  <c r="G995" i="7"/>
  <c r="H499" i="7"/>
  <c r="J666" i="7"/>
  <c r="I463" i="7"/>
  <c r="G556" i="7"/>
  <c r="M1297" i="7"/>
  <c r="H616" i="7"/>
  <c r="G753" i="7"/>
  <c r="F357" i="7"/>
  <c r="F1033" i="7"/>
  <c r="O319" i="7"/>
  <c r="J210" i="7"/>
  <c r="I585" i="7"/>
  <c r="I1210" i="7"/>
  <c r="G748" i="7"/>
  <c r="I414" i="7"/>
  <c r="I839" i="7"/>
  <c r="O477" i="7"/>
  <c r="H670" i="7"/>
  <c r="J618" i="7"/>
  <c r="J1124" i="7"/>
  <c r="M846" i="7"/>
  <c r="I411" i="7"/>
  <c r="O310" i="7"/>
  <c r="G759" i="7"/>
  <c r="O1094" i="7"/>
  <c r="H400" i="7"/>
  <c r="I897" i="7"/>
  <c r="M1060" i="7"/>
  <c r="G1102" i="7"/>
  <c r="H428" i="7"/>
  <c r="H437" i="7"/>
  <c r="I988" i="7"/>
  <c r="O832" i="7"/>
  <c r="O916" i="7"/>
  <c r="I298" i="7"/>
  <c r="I752" i="7"/>
  <c r="M1300" i="7"/>
  <c r="H356" i="7"/>
  <c r="O940" i="7"/>
  <c r="H466" i="7"/>
  <c r="H389" i="7"/>
  <c r="G1082" i="7"/>
  <c r="F312" i="7"/>
  <c r="M655" i="7"/>
  <c r="F903" i="7"/>
  <c r="O658" i="7"/>
  <c r="F748" i="7"/>
  <c r="H468" i="7"/>
  <c r="J354" i="7"/>
  <c r="H1241" i="7"/>
  <c r="H547" i="7"/>
  <c r="J1302" i="7"/>
  <c r="I689" i="7"/>
  <c r="M366" i="7"/>
  <c r="J411" i="7"/>
  <c r="H746" i="7"/>
  <c r="O334" i="7"/>
  <c r="I607" i="7"/>
  <c r="H673" i="7"/>
  <c r="O572" i="7"/>
  <c r="M436" i="7"/>
  <c r="F520" i="7"/>
  <c r="G844" i="7"/>
  <c r="G920" i="7"/>
  <c r="F193" i="7"/>
  <c r="F825" i="7"/>
  <c r="I291" i="7"/>
  <c r="G250" i="7"/>
  <c r="M1175" i="7"/>
  <c r="J421" i="7"/>
  <c r="G311" i="7"/>
  <c r="F1209" i="7"/>
  <c r="M250" i="7"/>
  <c r="O377" i="7"/>
  <c r="H758" i="7"/>
  <c r="F958" i="7"/>
  <c r="I200" i="7"/>
  <c r="H1328" i="7"/>
  <c r="J280" i="7"/>
  <c r="F588" i="7"/>
  <c r="F651" i="7"/>
  <c r="M405" i="7"/>
  <c r="F323" i="7"/>
  <c r="H544" i="7"/>
  <c r="F590" i="7"/>
  <c r="O492" i="7"/>
  <c r="J348" i="7"/>
  <c r="F797" i="7"/>
  <c r="O1286" i="7"/>
  <c r="J650" i="7"/>
  <c r="G269" i="7"/>
  <c r="H685" i="7"/>
  <c r="H845" i="7"/>
  <c r="I447" i="7"/>
  <c r="J1235" i="7"/>
  <c r="O715" i="7"/>
  <c r="H420" i="7"/>
  <c r="J372" i="7"/>
  <c r="O393" i="7"/>
  <c r="I356" i="7"/>
  <c r="I437" i="7"/>
  <c r="G492" i="7"/>
  <c r="I596" i="7"/>
  <c r="J604" i="7"/>
  <c r="F143" i="7"/>
  <c r="J384" i="7"/>
  <c r="H636" i="7"/>
  <c r="H407" i="7"/>
  <c r="H212" i="7"/>
  <c r="O244" i="7"/>
  <c r="F289" i="7"/>
  <c r="I1033" i="7"/>
  <c r="H568" i="7"/>
  <c r="M520" i="7"/>
  <c r="M171" i="7"/>
  <c r="M275" i="7"/>
  <c r="F472" i="7"/>
  <c r="G1081" i="7"/>
  <c r="G1215" i="7"/>
  <c r="F795" i="7"/>
  <c r="G870" i="7"/>
  <c r="G72" i="7"/>
  <c r="I1287" i="7"/>
  <c r="M793" i="7"/>
  <c r="G484" i="7"/>
  <c r="O793" i="7"/>
  <c r="H599" i="7"/>
  <c r="I562" i="7"/>
  <c r="J138" i="7"/>
  <c r="M77" i="7"/>
  <c r="I425" i="7"/>
  <c r="I289" i="7"/>
  <c r="M232" i="7"/>
  <c r="F189" i="7"/>
  <c r="H1067" i="7"/>
  <c r="M1046" i="7"/>
  <c r="J874" i="7"/>
  <c r="F575" i="7"/>
  <c r="J469" i="7"/>
  <c r="G362" i="7"/>
  <c r="O328" i="7"/>
  <c r="O348" i="7"/>
  <c r="I537" i="7"/>
  <c r="G363" i="7"/>
  <c r="J339" i="7"/>
  <c r="F591" i="7"/>
  <c r="G784" i="7"/>
  <c r="G1323" i="7"/>
  <c r="G674" i="7"/>
  <c r="I1198" i="7"/>
  <c r="I174" i="7"/>
  <c r="G429" i="7"/>
  <c r="H1142" i="7"/>
  <c r="M577" i="7"/>
  <c r="F801" i="7"/>
  <c r="J1053" i="7"/>
  <c r="O355" i="7"/>
  <c r="I379" i="7"/>
  <c r="G488" i="7"/>
  <c r="J395" i="7"/>
  <c r="J199" i="7"/>
  <c r="H131" i="7"/>
  <c r="O497" i="7"/>
  <c r="F457" i="7"/>
  <c r="F1241" i="7"/>
  <c r="O309" i="7"/>
  <c r="I203" i="7"/>
  <c r="H573" i="7"/>
  <c r="I563" i="7"/>
  <c r="M995" i="7"/>
  <c r="F342" i="7"/>
  <c r="M205" i="7"/>
  <c r="H202" i="7"/>
  <c r="J590" i="7"/>
  <c r="G683" i="7"/>
  <c r="G161" i="7"/>
  <c r="M176" i="7"/>
  <c r="H167" i="7"/>
  <c r="I77" i="7"/>
  <c r="M226" i="7"/>
  <c r="O469" i="7"/>
  <c r="J359" i="7"/>
  <c r="F67" i="7"/>
  <c r="O224" i="7"/>
  <c r="G458" i="7"/>
  <c r="H493" i="7"/>
  <c r="F678" i="7"/>
  <c r="M307" i="7"/>
  <c r="H1179" i="7"/>
  <c r="O934" i="7"/>
  <c r="H1119" i="7"/>
  <c r="M665" i="7"/>
  <c r="J1015" i="7"/>
  <c r="I535" i="7"/>
  <c r="O1320" i="7"/>
  <c r="F682" i="7"/>
  <c r="H610" i="7"/>
  <c r="O891" i="7"/>
  <c r="G1153" i="7"/>
  <c r="I657" i="7"/>
  <c r="J1222" i="7"/>
  <c r="H1249" i="7"/>
  <c r="F1103" i="7"/>
  <c r="F404" i="7"/>
  <c r="F965" i="7"/>
  <c r="J983" i="7"/>
  <c r="F1132" i="7"/>
  <c r="F1050" i="7"/>
  <c r="F849" i="7"/>
  <c r="I397" i="7"/>
  <c r="I1222" i="7"/>
  <c r="H900" i="7"/>
  <c r="M833" i="7"/>
  <c r="G1037" i="7"/>
  <c r="G75" i="7"/>
  <c r="O872" i="7"/>
  <c r="O584" i="7"/>
  <c r="O511" i="7"/>
  <c r="J1206" i="7"/>
  <c r="G733" i="7"/>
  <c r="I393" i="7"/>
  <c r="F1072" i="7"/>
  <c r="H644" i="7"/>
  <c r="J1228" i="7"/>
  <c r="O598" i="7"/>
  <c r="J617" i="7"/>
  <c r="F1056" i="7"/>
  <c r="O548" i="7"/>
  <c r="G319" i="7"/>
  <c r="M760" i="7"/>
  <c r="O743" i="7"/>
  <c r="H335" i="7"/>
  <c r="O254" i="7"/>
  <c r="M253" i="7"/>
  <c r="F306" i="7"/>
  <c r="G678" i="7"/>
  <c r="F1146" i="7"/>
  <c r="O1025" i="7"/>
  <c r="J943" i="7"/>
  <c r="J526" i="7"/>
  <c r="O1280" i="7"/>
  <c r="H426" i="7"/>
  <c r="J376" i="7"/>
  <c r="M555" i="7"/>
  <c r="I470" i="7"/>
  <c r="M560" i="7"/>
  <c r="M266" i="7"/>
  <c r="M931" i="7"/>
  <c r="F796" i="7"/>
  <c r="H981" i="7"/>
  <c r="H701" i="7"/>
  <c r="M94" i="7"/>
  <c r="I1157" i="7"/>
  <c r="H490" i="7"/>
  <c r="H101" i="7"/>
  <c r="M928" i="7"/>
  <c r="I604" i="7"/>
  <c r="F846" i="7"/>
  <c r="O463" i="7"/>
  <c r="F790" i="7"/>
  <c r="O775" i="7"/>
  <c r="H849" i="7"/>
  <c r="F1329" i="7"/>
  <c r="G1301" i="7"/>
  <c r="O434" i="7"/>
  <c r="O655" i="7"/>
  <c r="G769" i="7"/>
  <c r="G707" i="7"/>
  <c r="F386" i="7"/>
  <c r="I588" i="7"/>
  <c r="O459" i="7"/>
  <c r="F697" i="7"/>
  <c r="J351" i="7"/>
  <c r="M682" i="7"/>
  <c r="M812" i="7"/>
  <c r="M362" i="7"/>
  <c r="O367" i="7"/>
  <c r="G743" i="7"/>
  <c r="O553" i="7"/>
  <c r="H1208" i="7"/>
  <c r="M1195" i="7"/>
  <c r="H650" i="7"/>
  <c r="I189" i="7"/>
  <c r="M801" i="7"/>
  <c r="O475" i="7"/>
  <c r="M752" i="7"/>
  <c r="F672" i="7"/>
  <c r="F298" i="7"/>
  <c r="O587" i="7"/>
  <c r="O372" i="7"/>
  <c r="H571" i="7"/>
  <c r="I933" i="7"/>
  <c r="H1202" i="7"/>
  <c r="F925" i="7"/>
  <c r="I904" i="7"/>
  <c r="F1035" i="7"/>
  <c r="H402" i="7"/>
  <c r="M857" i="7"/>
  <c r="J864" i="7"/>
  <c r="J341" i="7"/>
  <c r="M398" i="7"/>
  <c r="O731" i="7"/>
  <c r="M385" i="7"/>
  <c r="G662" i="7"/>
  <c r="M666" i="7"/>
  <c r="F540" i="7"/>
  <c r="F448" i="7"/>
  <c r="F214" i="7"/>
  <c r="F589" i="7"/>
  <c r="F1049" i="7"/>
  <c r="F1036" i="7"/>
  <c r="H1301" i="7"/>
  <c r="H635" i="7"/>
  <c r="F755" i="7"/>
  <c r="M532" i="7"/>
  <c r="G735" i="7"/>
  <c r="J1310" i="7"/>
  <c r="J1323" i="7"/>
  <c r="O371" i="7"/>
  <c r="G698" i="7"/>
  <c r="I442" i="7"/>
  <c r="J718" i="7"/>
  <c r="I230" i="7"/>
  <c r="O363" i="7"/>
  <c r="I1261" i="7"/>
  <c r="M389" i="7"/>
  <c r="J1237" i="7"/>
  <c r="F361" i="7"/>
  <c r="G1175" i="7"/>
  <c r="F963" i="7"/>
  <c r="H375" i="7"/>
  <c r="O636" i="7"/>
  <c r="M609" i="7"/>
  <c r="G650" i="7"/>
  <c r="H570" i="7"/>
  <c r="O1301" i="7"/>
  <c r="G853" i="7"/>
  <c r="M1083" i="7"/>
  <c r="M404" i="7"/>
  <c r="I686" i="7"/>
  <c r="G361" i="7"/>
  <c r="M880" i="7"/>
  <c r="M144" i="7"/>
  <c r="O1149" i="7"/>
  <c r="F334" i="7"/>
  <c r="F1316" i="7"/>
  <c r="O266" i="7"/>
  <c r="I439" i="7"/>
  <c r="O837" i="7"/>
  <c r="M451" i="7"/>
  <c r="H464" i="7"/>
  <c r="G902" i="7"/>
  <c r="F186" i="7"/>
  <c r="I874" i="7"/>
  <c r="J1121" i="7"/>
  <c r="F1246" i="7"/>
  <c r="M1125" i="7"/>
  <c r="O1474" i="7"/>
  <c r="M1155" i="7"/>
  <c r="O758" i="7"/>
  <c r="F668" i="7"/>
  <c r="J356" i="7"/>
  <c r="O1036" i="7"/>
  <c r="I1031" i="7"/>
  <c r="F548" i="7"/>
  <c r="G1205" i="7"/>
  <c r="I751" i="7"/>
  <c r="M1152" i="7"/>
  <c r="G722" i="7"/>
  <c r="M664" i="7"/>
  <c r="J906" i="7"/>
  <c r="J1298" i="7"/>
  <c r="J1247" i="7"/>
  <c r="J644" i="7"/>
  <c r="H809" i="7"/>
  <c r="G1156" i="7"/>
  <c r="G705" i="7"/>
  <c r="I831" i="7"/>
  <c r="G952" i="7"/>
  <c r="F616" i="7"/>
  <c r="H1306" i="7"/>
  <c r="H392" i="7"/>
  <c r="O447" i="7"/>
  <c r="G292" i="7"/>
  <c r="F210" i="7"/>
  <c r="M351" i="7"/>
  <c r="F1226" i="7"/>
  <c r="H1221" i="7"/>
  <c r="O521" i="7"/>
  <c r="O322" i="7"/>
  <c r="F1258" i="7"/>
  <c r="O742" i="7"/>
  <c r="F1286" i="7"/>
  <c r="G494" i="7"/>
  <c r="H920" i="7"/>
  <c r="I731" i="7"/>
  <c r="H76" i="7"/>
  <c r="I300" i="7"/>
  <c r="M1113" i="7"/>
  <c r="H1035" i="7"/>
  <c r="I343" i="7"/>
  <c r="O190" i="7"/>
  <c r="F1133" i="7"/>
  <c r="G689" i="7"/>
  <c r="O906" i="7"/>
  <c r="F359" i="7"/>
  <c r="J940" i="7"/>
  <c r="J343" i="7"/>
  <c r="I350" i="7"/>
  <c r="J431" i="7"/>
  <c r="G358" i="7"/>
  <c r="J1301" i="7"/>
  <c r="I642" i="7"/>
  <c r="O674" i="7"/>
  <c r="I485" i="7"/>
  <c r="I1477" i="7"/>
  <c r="I785" i="7"/>
  <c r="M1283" i="7"/>
  <c r="F512" i="7"/>
  <c r="O358" i="7"/>
  <c r="F597" i="7"/>
  <c r="J955" i="7"/>
  <c r="F499" i="7"/>
  <c r="J480" i="7"/>
  <c r="G559" i="7"/>
  <c r="H662" i="7"/>
  <c r="F157" i="7"/>
  <c r="I875" i="7"/>
  <c r="J944" i="7"/>
  <c r="M388" i="7"/>
  <c r="J509" i="7"/>
  <c r="H330" i="7"/>
  <c r="O976" i="7"/>
  <c r="G589" i="7"/>
  <c r="G967" i="7"/>
  <c r="G364" i="7"/>
  <c r="O182" i="7"/>
  <c r="I884" i="7"/>
  <c r="I436" i="7"/>
  <c r="H727" i="7"/>
  <c r="I1091" i="7"/>
  <c r="F1046" i="7"/>
  <c r="H901" i="7"/>
  <c r="I755" i="7"/>
  <c r="M743" i="7"/>
  <c r="M909" i="7"/>
  <c r="G454" i="7"/>
  <c r="I679" i="7"/>
  <c r="F470" i="7"/>
  <c r="O304" i="7"/>
  <c r="O1201" i="7"/>
  <c r="G1202" i="7"/>
  <c r="M1208" i="7"/>
  <c r="M1464" i="7"/>
  <c r="I1092" i="7"/>
  <c r="H296" i="7"/>
  <c r="I389" i="7"/>
  <c r="J527" i="7"/>
  <c r="I557" i="7"/>
  <c r="H1135" i="7"/>
  <c r="G730" i="7"/>
  <c r="H360" i="7"/>
  <c r="G396" i="7"/>
  <c r="G974" i="7"/>
  <c r="O528" i="7"/>
  <c r="M1251" i="7"/>
  <c r="H436" i="7"/>
  <c r="H1189" i="7"/>
  <c r="M1066" i="7"/>
  <c r="F759" i="7"/>
  <c r="M976" i="7"/>
  <c r="H245" i="7"/>
  <c r="M415" i="7"/>
  <c r="O621" i="7"/>
  <c r="H637" i="7"/>
  <c r="G203" i="7"/>
  <c r="M548" i="7"/>
  <c r="F1097" i="7"/>
  <c r="H483" i="7"/>
  <c r="G642" i="7"/>
  <c r="M199" i="7"/>
  <c r="F439" i="7"/>
  <c r="H558" i="7"/>
  <c r="H383" i="7"/>
  <c r="H272" i="7"/>
  <c r="O389" i="7"/>
  <c r="M71" i="7"/>
  <c r="J362" i="7"/>
  <c r="F534" i="7"/>
  <c r="F393" i="7"/>
  <c r="F899" i="7"/>
  <c r="O1189" i="7"/>
  <c r="M957" i="7"/>
  <c r="I727" i="7"/>
  <c r="F1228" i="7"/>
  <c r="M281" i="7"/>
  <c r="O877" i="7"/>
  <c r="F91" i="7"/>
  <c r="J599" i="7"/>
  <c r="O209" i="7"/>
  <c r="F1153" i="7"/>
  <c r="H403" i="7"/>
  <c r="G522" i="7"/>
  <c r="H976" i="7"/>
  <c r="M1162" i="7"/>
  <c r="O1072" i="7"/>
  <c r="H932" i="7"/>
  <c r="O420" i="7"/>
  <c r="F773" i="7"/>
  <c r="H1037" i="7"/>
  <c r="H1319" i="7"/>
  <c r="O602" i="7"/>
  <c r="I1131" i="7"/>
  <c r="F313" i="7"/>
  <c r="M899" i="7"/>
  <c r="J990" i="7"/>
  <c r="G388" i="7"/>
  <c r="O557" i="7"/>
  <c r="F726" i="7"/>
  <c r="J501" i="7"/>
  <c r="G98" i="7"/>
  <c r="M1026" i="7"/>
  <c r="F187" i="7"/>
  <c r="F291" i="7"/>
  <c r="G1298" i="7"/>
  <c r="O283" i="7"/>
  <c r="H105" i="7"/>
  <c r="G389" i="7"/>
  <c r="F491" i="7"/>
  <c r="G293" i="7"/>
  <c r="M489" i="7"/>
  <c r="F338" i="7"/>
  <c r="I448" i="7"/>
  <c r="I678" i="7"/>
  <c r="G1241" i="7"/>
  <c r="H1096" i="7"/>
  <c r="F585" i="7"/>
  <c r="O392" i="7"/>
  <c r="O900" i="7"/>
  <c r="O218" i="7"/>
  <c r="H291" i="7"/>
  <c r="F85" i="7"/>
  <c r="H1207" i="7"/>
  <c r="G333" i="7"/>
  <c r="H601" i="7"/>
  <c r="M386" i="7"/>
  <c r="J632" i="7"/>
  <c r="H565" i="7"/>
  <c r="H283" i="7"/>
  <c r="M370" i="7"/>
  <c r="G670" i="7"/>
  <c r="M781" i="7"/>
  <c r="M1294" i="7"/>
  <c r="M604" i="7"/>
  <c r="H88" i="7"/>
  <c r="G580" i="7"/>
  <c r="O884" i="7"/>
  <c r="G420" i="7"/>
  <c r="G541" i="7"/>
  <c r="J796" i="7"/>
  <c r="F137" i="7"/>
  <c r="G1085" i="7"/>
  <c r="M1036" i="7"/>
  <c r="H170" i="7"/>
  <c r="H230" i="7"/>
  <c r="G210" i="7"/>
  <c r="M542" i="7"/>
  <c r="F815" i="7"/>
  <c r="G666" i="7"/>
  <c r="M1118" i="7"/>
  <c r="M597" i="7"/>
  <c r="H934" i="7"/>
  <c r="G1238" i="7"/>
  <c r="J510" i="7"/>
  <c r="I519" i="7"/>
  <c r="J565" i="7"/>
  <c r="H537" i="7"/>
  <c r="G525" i="7"/>
  <c r="J968" i="7"/>
  <c r="F262" i="7"/>
  <c r="G938" i="7"/>
  <c r="J297" i="7"/>
  <c r="G868" i="7"/>
  <c r="J178" i="7"/>
  <c r="G134" i="7"/>
  <c r="M62" i="7"/>
  <c r="O576" i="7"/>
  <c r="M636" i="7"/>
  <c r="O562" i="7"/>
  <c r="O111" i="7"/>
  <c r="G114" i="7"/>
  <c r="F353" i="7"/>
  <c r="G339" i="7"/>
  <c r="O88" i="7"/>
  <c r="M361" i="7"/>
  <c r="F294" i="7"/>
  <c r="F64" i="7"/>
  <c r="O276" i="7"/>
  <c r="M552" i="7"/>
  <c r="J122" i="7"/>
  <c r="F293" i="7"/>
  <c r="O412" i="7"/>
  <c r="G448" i="7"/>
  <c r="M569" i="7"/>
  <c r="O561" i="7"/>
  <c r="H123" i="7"/>
  <c r="G473" i="7"/>
  <c r="H252" i="7"/>
  <c r="O1329" i="7"/>
  <c r="F602" i="7"/>
  <c r="J936" i="7"/>
  <c r="O905" i="7"/>
  <c r="F1275" i="7"/>
  <c r="O978" i="7"/>
  <c r="O1182" i="7"/>
  <c r="J1246" i="7"/>
  <c r="M1320" i="7"/>
  <c r="H540" i="7"/>
  <c r="H1152" i="7"/>
  <c r="I1237" i="7"/>
  <c r="I661" i="7"/>
  <c r="J1044" i="7"/>
  <c r="J1181" i="7"/>
  <c r="H1128" i="7"/>
  <c r="F1283" i="7"/>
  <c r="O801" i="7"/>
  <c r="M735" i="7"/>
  <c r="F1184" i="7"/>
  <c r="O1316" i="7"/>
  <c r="M959" i="7"/>
  <c r="H1310" i="7"/>
  <c r="M872" i="7"/>
  <c r="F281" i="7"/>
  <c r="F1170" i="7"/>
  <c r="G614" i="7"/>
  <c r="M412" i="7"/>
  <c r="H482" i="7"/>
  <c r="F174" i="7"/>
  <c r="I517" i="7"/>
  <c r="O366" i="7"/>
  <c r="M135" i="7"/>
  <c r="G1293" i="7"/>
  <c r="F768" i="7"/>
  <c r="H1277" i="7"/>
  <c r="G281" i="7"/>
  <c r="O755" i="7"/>
  <c r="J958" i="7"/>
  <c r="O1318" i="7"/>
  <c r="F377" i="7"/>
  <c r="I968" i="7"/>
  <c r="M343" i="7"/>
  <c r="O311" i="7"/>
  <c r="I353" i="7"/>
  <c r="I1263" i="7"/>
  <c r="H987" i="7"/>
  <c r="H438" i="7"/>
  <c r="F1071" i="7"/>
  <c r="O809" i="7"/>
  <c r="J437" i="7"/>
  <c r="I464" i="7"/>
  <c r="M999" i="7"/>
  <c r="H369" i="7"/>
  <c r="O314" i="7"/>
  <c r="J363" i="7"/>
  <c r="F449" i="7"/>
  <c r="I714" i="7"/>
  <c r="G264" i="7"/>
  <c r="H500" i="7"/>
  <c r="M750" i="7"/>
  <c r="F405" i="7"/>
  <c r="F1256" i="7"/>
  <c r="H486" i="7"/>
  <c r="J298" i="7"/>
  <c r="H529" i="7"/>
  <c r="O604" i="7"/>
  <c r="H316" i="7"/>
  <c r="G1242" i="7"/>
  <c r="M461" i="7"/>
  <c r="H602" i="7"/>
  <c r="H1292" i="7"/>
  <c r="G302" i="7"/>
  <c r="H1042" i="7"/>
  <c r="H854" i="7"/>
  <c r="I1298" i="7"/>
  <c r="G1090" i="7"/>
  <c r="J817" i="7"/>
  <c r="M432" i="7"/>
  <c r="O384" i="7"/>
  <c r="M557" i="7"/>
  <c r="J234" i="7"/>
  <c r="J352" i="7"/>
  <c r="G355" i="7"/>
  <c r="I326" i="7"/>
  <c r="G530" i="7"/>
  <c r="I482" i="7"/>
  <c r="G317" i="7"/>
  <c r="G904" i="7"/>
  <c r="F845" i="7"/>
  <c r="O152" i="7"/>
  <c r="F420" i="7"/>
  <c r="F734" i="7"/>
  <c r="O556" i="7"/>
  <c r="G1200" i="7"/>
  <c r="O1118" i="7"/>
  <c r="G1164" i="7"/>
  <c r="M637" i="7"/>
  <c r="O781" i="7"/>
  <c r="H136" i="7"/>
  <c r="F843" i="7"/>
  <c r="I931" i="7"/>
  <c r="J522" i="7"/>
  <c r="J973" i="7"/>
  <c r="F806" i="7"/>
  <c r="F482" i="7"/>
  <c r="J1085" i="7"/>
  <c r="H526" i="7"/>
  <c r="O840" i="7"/>
  <c r="G801" i="7"/>
  <c r="F531" i="7"/>
  <c r="I1246" i="7"/>
  <c r="O433" i="7"/>
  <c r="H491" i="7"/>
  <c r="H261" i="7"/>
  <c r="H251" i="7"/>
  <c r="F300" i="7"/>
  <c r="F1239" i="7"/>
  <c r="G443" i="7"/>
  <c r="G1139" i="7"/>
  <c r="H218" i="7"/>
  <c r="O560" i="7"/>
  <c r="H187" i="7"/>
  <c r="G998" i="7"/>
  <c r="J1108" i="7"/>
  <c r="O1315" i="7"/>
  <c r="H804" i="7"/>
  <c r="J783" i="7"/>
  <c r="I1045" i="7"/>
  <c r="G612" i="7"/>
  <c r="G794" i="7"/>
  <c r="G366" i="7"/>
  <c r="H1299" i="7"/>
  <c r="I424" i="7"/>
  <c r="J364" i="7"/>
  <c r="I193" i="7"/>
  <c r="I1044" i="7"/>
  <c r="O1476" i="7"/>
  <c r="I476" i="7"/>
  <c r="F661" i="7"/>
  <c r="G922" i="7"/>
  <c r="M929" i="7"/>
  <c r="J399" i="7"/>
  <c r="F867" i="7"/>
  <c r="I744" i="7"/>
  <c r="I1328" i="7"/>
  <c r="J1084" i="7"/>
  <c r="J73" i="7"/>
  <c r="O480" i="7"/>
  <c r="H1212" i="7"/>
  <c r="J304" i="7"/>
  <c r="J670" i="7"/>
  <c r="G1070" i="7"/>
  <c r="H591" i="7"/>
  <c r="H1181" i="7"/>
  <c r="F354" i="7"/>
  <c r="J478" i="7"/>
  <c r="I794" i="7"/>
  <c r="H585" i="7"/>
  <c r="J583" i="7"/>
  <c r="I527" i="7"/>
  <c r="F1320" i="7"/>
  <c r="F519" i="7"/>
  <c r="I1085" i="7"/>
  <c r="M592" i="7"/>
  <c r="F507" i="7"/>
  <c r="I211" i="7"/>
  <c r="G123" i="7"/>
  <c r="H447" i="7"/>
  <c r="I1114" i="7"/>
  <c r="I882" i="7"/>
  <c r="I410" i="7"/>
  <c r="G957" i="7"/>
  <c r="H147" i="7"/>
  <c r="I560" i="7"/>
  <c r="F403" i="7"/>
  <c r="O330" i="7"/>
  <c r="O251" i="7"/>
  <c r="M83" i="7"/>
  <c r="F598" i="7"/>
  <c r="G411" i="7"/>
  <c r="I889" i="7"/>
  <c r="G397" i="7"/>
  <c r="O1067" i="7"/>
  <c r="G755" i="7"/>
  <c r="O851" i="7"/>
  <c r="J446" i="7"/>
  <c r="G288" i="7"/>
  <c r="J588" i="7"/>
  <c r="O526" i="7"/>
  <c r="F1122" i="7"/>
  <c r="I1025" i="7"/>
  <c r="F544" i="7"/>
  <c r="I344" i="7"/>
  <c r="F607" i="7"/>
  <c r="O464" i="7"/>
  <c r="O571" i="7"/>
  <c r="H334" i="7"/>
  <c r="H1087" i="7"/>
  <c r="H512" i="7"/>
  <c r="J671" i="7"/>
  <c r="G368" i="7"/>
  <c r="J314" i="7"/>
  <c r="I573" i="7"/>
  <c r="J464" i="7"/>
  <c r="J429" i="7"/>
  <c r="M378" i="7"/>
  <c r="O462" i="7"/>
  <c r="M869" i="7"/>
  <c r="G510" i="7"/>
  <c r="F103" i="7"/>
  <c r="G489" i="7"/>
  <c r="H134" i="7"/>
  <c r="J208" i="7"/>
  <c r="J665" i="7"/>
  <c r="H421" i="7"/>
  <c r="M650" i="7"/>
  <c r="I64" i="7"/>
  <c r="O1028" i="7"/>
  <c r="I116" i="7"/>
  <c r="I763" i="7"/>
  <c r="O452" i="7"/>
  <c r="I515" i="7"/>
  <c r="H528" i="7"/>
  <c r="J117" i="7"/>
  <c r="F742" i="7"/>
  <c r="O790" i="7"/>
  <c r="F320" i="7"/>
  <c r="G550" i="7"/>
  <c r="G1289" i="7"/>
  <c r="J505" i="7"/>
  <c r="I532" i="7"/>
  <c r="I985" i="7"/>
  <c r="M317" i="7"/>
  <c r="J313" i="7"/>
  <c r="H104" i="7"/>
  <c r="G106" i="7"/>
  <c r="G208" i="7"/>
  <c r="I249" i="7"/>
  <c r="M145" i="7"/>
  <c r="F225" i="7"/>
  <c r="F84" i="7"/>
  <c r="I901" i="7"/>
  <c r="O341" i="7"/>
  <c r="J1083" i="7"/>
  <c r="H944" i="7"/>
  <c r="J170" i="7"/>
  <c r="I137" i="7"/>
  <c r="H462" i="7"/>
  <c r="O448" i="7"/>
  <c r="F1053" i="7"/>
  <c r="I973" i="7"/>
  <c r="O760" i="7"/>
  <c r="H761" i="7"/>
  <c r="F1018" i="7"/>
  <c r="G624" i="7"/>
  <c r="H1080" i="7"/>
  <c r="H1045" i="7"/>
  <c r="J1261" i="7"/>
  <c r="O733" i="7"/>
  <c r="I683" i="7"/>
  <c r="H1153" i="7"/>
  <c r="O873" i="7"/>
  <c r="M1093" i="7"/>
  <c r="H618" i="7"/>
  <c r="J1221" i="7"/>
  <c r="F1020" i="7"/>
  <c r="I986" i="7"/>
  <c r="G977" i="7"/>
  <c r="J1057" i="7"/>
  <c r="O1092" i="7"/>
  <c r="F1084" i="7"/>
  <c r="I1119" i="7"/>
  <c r="M1097" i="7"/>
  <c r="F1155" i="7"/>
  <c r="G1060" i="7"/>
  <c r="M518" i="7"/>
  <c r="H661" i="7"/>
  <c r="I566" i="7"/>
  <c r="M311" i="7"/>
  <c r="G262" i="7"/>
  <c r="J1046" i="7"/>
  <c r="F671" i="7"/>
  <c r="F874" i="7"/>
  <c r="J405" i="7"/>
  <c r="J708" i="7"/>
  <c r="F277" i="7"/>
  <c r="I1158" i="7"/>
  <c r="I212" i="7"/>
  <c r="I521" i="7"/>
  <c r="M1181" i="7"/>
  <c r="H665" i="7"/>
  <c r="G643" i="7"/>
  <c r="M807" i="7"/>
  <c r="F445" i="7"/>
  <c r="I449" i="7"/>
  <c r="O1261" i="7"/>
  <c r="F1156" i="7"/>
  <c r="O1156" i="7"/>
  <c r="H1145" i="7"/>
  <c r="J295" i="7"/>
  <c r="F515" i="7"/>
  <c r="I612" i="7"/>
  <c r="F325" i="7"/>
  <c r="I932" i="7"/>
  <c r="O691" i="7"/>
  <c r="O256" i="7"/>
  <c r="F413" i="7"/>
  <c r="O357" i="7"/>
  <c r="G59" i="7"/>
  <c r="F1045" i="7"/>
  <c r="M1154" i="7"/>
  <c r="G1296" i="7"/>
  <c r="M579" i="7"/>
  <c r="F1104" i="7"/>
  <c r="H1027" i="7"/>
  <c r="O226" i="7"/>
  <c r="G445" i="7"/>
  <c r="G404" i="7"/>
  <c r="J357" i="7"/>
  <c r="M739" i="7"/>
  <c r="G603" i="7"/>
  <c r="O766" i="7"/>
  <c r="M327" i="7"/>
  <c r="I1431" i="7"/>
  <c r="O298" i="7"/>
  <c r="F787" i="7"/>
  <c r="G766" i="7"/>
  <c r="O690" i="7"/>
  <c r="O316" i="7"/>
  <c r="J606" i="7"/>
  <c r="M353" i="7"/>
  <c r="F275" i="7"/>
  <c r="M413" i="7"/>
  <c r="F642" i="7"/>
  <c r="H682" i="7"/>
  <c r="O541" i="7"/>
  <c r="O1328" i="7"/>
  <c r="H806" i="7"/>
  <c r="O531" i="7"/>
  <c r="H273" i="7"/>
  <c r="I441" i="7"/>
  <c r="O191" i="7"/>
  <c r="M698" i="7"/>
  <c r="O297" i="7"/>
  <c r="F779" i="7"/>
  <c r="H530" i="7"/>
  <c r="J584" i="7"/>
  <c r="J1304" i="7"/>
  <c r="H355" i="7"/>
  <c r="G818" i="7"/>
  <c r="F686" i="7"/>
  <c r="G228" i="7"/>
  <c r="I718" i="7"/>
  <c r="O534" i="7"/>
  <c r="O700" i="7"/>
  <c r="G512" i="7"/>
  <c r="H1088" i="7"/>
  <c r="F570" i="7"/>
  <c r="G501" i="7"/>
  <c r="O992" i="7"/>
  <c r="H1323" i="7"/>
  <c r="M526" i="7"/>
  <c r="F619" i="7"/>
  <c r="M491" i="7"/>
  <c r="H572" i="7"/>
  <c r="H846" i="7"/>
  <c r="H542" i="7"/>
  <c r="H672" i="7"/>
  <c r="M222" i="7"/>
  <c r="G314" i="7"/>
  <c r="I864" i="7"/>
  <c r="M292" i="7"/>
  <c r="F601" i="7"/>
  <c r="M1172" i="7"/>
  <c r="J602" i="7"/>
  <c r="O271" i="7"/>
  <c r="F579" i="7"/>
  <c r="G882" i="7"/>
  <c r="H582" i="7"/>
  <c r="I1202" i="7"/>
  <c r="I478" i="7"/>
  <c r="F722" i="7"/>
  <c r="F673" i="7"/>
  <c r="M1153" i="7"/>
  <c r="J475" i="7"/>
  <c r="M384" i="7"/>
  <c r="G758" i="7"/>
  <c r="I768" i="7"/>
  <c r="M469" i="7"/>
  <c r="H143" i="7"/>
  <c r="F1235" i="7"/>
  <c r="M1150" i="7"/>
  <c r="F1202" i="7"/>
  <c r="M437" i="7"/>
  <c r="H148" i="7"/>
  <c r="G745" i="7"/>
  <c r="I1220" i="7"/>
  <c r="G984" i="7"/>
  <c r="O1096" i="7"/>
  <c r="J889" i="7"/>
  <c r="M1009" i="7"/>
  <c r="I1084" i="7"/>
  <c r="M731" i="7"/>
  <c r="M462" i="7"/>
  <c r="I340" i="7"/>
  <c r="M902" i="7"/>
  <c r="H1150" i="7"/>
  <c r="G657" i="7"/>
  <c r="O394" i="7"/>
  <c r="I462" i="7"/>
  <c r="J1137" i="7"/>
  <c r="M304" i="7"/>
  <c r="J333" i="7"/>
  <c r="M358" i="7"/>
  <c r="G391" i="7"/>
  <c r="O488" i="7"/>
  <c r="M765" i="7"/>
  <c r="I1244" i="7"/>
  <c r="H620" i="7"/>
  <c r="H1200" i="7"/>
  <c r="G205" i="7"/>
  <c r="M471" i="7"/>
  <c r="I119" i="7"/>
  <c r="G976" i="7"/>
  <c r="F469" i="7"/>
  <c r="J843" i="7"/>
  <c r="J460" i="7"/>
  <c r="F443" i="7"/>
  <c r="H511" i="7"/>
  <c r="M1013" i="7"/>
  <c r="J587" i="7"/>
  <c r="O291" i="7"/>
  <c r="G486" i="7"/>
  <c r="M322" i="7"/>
  <c r="O1026" i="7"/>
  <c r="F568" i="7"/>
  <c r="G1066" i="7"/>
  <c r="I306" i="7"/>
  <c r="J844" i="7"/>
  <c r="J230" i="7"/>
  <c r="F877" i="7"/>
  <c r="J1186" i="7"/>
  <c r="J948" i="7"/>
  <c r="M1088" i="7"/>
  <c r="M844" i="7"/>
  <c r="O1039" i="7"/>
  <c r="I1154" i="7"/>
  <c r="I87" i="7"/>
  <c r="G315" i="7"/>
  <c r="H842" i="7"/>
  <c r="M78" i="7"/>
  <c r="O670" i="7"/>
  <c r="I685" i="7"/>
  <c r="M686" i="7"/>
  <c r="M565" i="7"/>
  <c r="H1313" i="7"/>
  <c r="M64" i="7"/>
  <c r="J291" i="7"/>
  <c r="I509" i="7"/>
  <c r="O510" i="7"/>
  <c r="J165" i="7"/>
  <c r="G480" i="7"/>
  <c r="J1105" i="7"/>
  <c r="G1237" i="7"/>
  <c r="I806" i="7"/>
  <c r="I928" i="7"/>
  <c r="F462" i="7"/>
  <c r="J902" i="7"/>
  <c r="O967" i="7"/>
  <c r="M1213" i="7"/>
  <c r="F1284" i="7"/>
  <c r="M328" i="7"/>
  <c r="F490" i="7"/>
  <c r="I143" i="7"/>
  <c r="F264" i="7"/>
  <c r="G335" i="7"/>
  <c r="M530" i="7"/>
  <c r="O442" i="7"/>
  <c r="F537" i="7"/>
  <c r="O365" i="7"/>
  <c r="O205" i="7"/>
  <c r="G540" i="7"/>
  <c r="J75" i="7"/>
  <c r="H111" i="7"/>
  <c r="H504" i="7"/>
  <c r="H209" i="7"/>
  <c r="J1072" i="7"/>
  <c r="G272" i="7"/>
  <c r="O1056" i="7"/>
  <c r="I565" i="7"/>
  <c r="O140" i="7"/>
  <c r="I400" i="7"/>
  <c r="G331" i="7"/>
  <c r="O354" i="7"/>
  <c r="G741" i="7"/>
  <c r="G259" i="7"/>
  <c r="O588" i="7"/>
  <c r="H239" i="7"/>
  <c r="O166" i="7"/>
  <c r="H452" i="7"/>
  <c r="O437" i="7"/>
  <c r="F151" i="7"/>
  <c r="O453" i="7"/>
  <c r="G263" i="7"/>
  <c r="J1020" i="7"/>
  <c r="G768" i="7"/>
  <c r="H1284" i="7"/>
  <c r="I979" i="7"/>
  <c r="G652" i="7"/>
  <c r="M393" i="7"/>
  <c r="M805" i="7"/>
  <c r="H612" i="7"/>
  <c r="M882" i="7"/>
  <c r="I759" i="7"/>
  <c r="F1210" i="7"/>
  <c r="J800" i="7"/>
  <c r="I1286" i="7"/>
  <c r="M630" i="7"/>
  <c r="F1095" i="7"/>
  <c r="I1021" i="7"/>
  <c r="H1308" i="7"/>
  <c r="H798" i="7"/>
  <c r="G1210" i="7"/>
  <c r="F1022" i="7"/>
  <c r="G1118" i="7"/>
  <c r="G1252" i="7"/>
  <c r="J1162" i="7"/>
  <c r="J175" i="7"/>
  <c r="F605" i="7"/>
  <c r="G198" i="7"/>
  <c r="F1238" i="7"/>
  <c r="M130" i="7"/>
  <c r="F743" i="7"/>
  <c r="J1319" i="7"/>
  <c r="I609" i="7"/>
  <c r="F410" i="7"/>
  <c r="M1313" i="7"/>
  <c r="M826" i="7"/>
  <c r="M1050" i="7"/>
  <c r="I930" i="7"/>
  <c r="I673" i="7"/>
  <c r="G1050" i="7"/>
  <c r="G592" i="7"/>
  <c r="G500" i="7"/>
  <c r="G600" i="7"/>
  <c r="J703" i="7"/>
  <c r="M920" i="7"/>
  <c r="I1022" i="7"/>
  <c r="G699" i="7"/>
  <c r="J479" i="7"/>
  <c r="M1085" i="7"/>
  <c r="G544" i="7"/>
  <c r="M259" i="7"/>
  <c r="G186" i="7"/>
  <c r="J1168" i="7"/>
  <c r="I790" i="7"/>
  <c r="H583" i="7"/>
  <c r="H489" i="7"/>
  <c r="H971" i="7"/>
  <c r="H967" i="7"/>
  <c r="H965" i="7"/>
  <c r="J427" i="7"/>
  <c r="O657" i="7"/>
  <c r="M572" i="7"/>
  <c r="I646" i="7"/>
  <c r="J420" i="7"/>
  <c r="G1004" i="7"/>
  <c r="J790" i="7"/>
  <c r="J100" i="7"/>
  <c r="G1121" i="7"/>
  <c r="H678" i="7"/>
  <c r="J643" i="7"/>
  <c r="F727" i="7"/>
  <c r="J1062" i="7"/>
  <c r="O414" i="7"/>
  <c r="H794" i="7"/>
  <c r="I128" i="7"/>
  <c r="H1297" i="7"/>
  <c r="F663" i="7"/>
  <c r="J1000" i="7"/>
  <c r="O522" i="7"/>
  <c r="I1289" i="7"/>
  <c r="M336" i="7"/>
  <c r="I98" i="7"/>
  <c r="I487" i="7"/>
  <c r="H581" i="7"/>
  <c r="O380" i="7"/>
  <c r="O368" i="7"/>
  <c r="G432" i="7"/>
  <c r="F581" i="7"/>
  <c r="F1328" i="7"/>
  <c r="G985" i="7"/>
  <c r="I347" i="7"/>
  <c r="F834" i="7"/>
  <c r="H1149" i="7"/>
  <c r="G551" i="7"/>
  <c r="I257" i="7"/>
  <c r="J299" i="7"/>
  <c r="J204" i="7"/>
  <c r="G1182" i="7"/>
  <c r="J360" i="7"/>
  <c r="H733" i="7"/>
  <c r="H1272" i="7"/>
  <c r="I881" i="7"/>
  <c r="O772" i="7"/>
  <c r="J406" i="7"/>
  <c r="F292" i="7"/>
  <c r="O932" i="7"/>
  <c r="H614" i="7"/>
  <c r="J873" i="7"/>
  <c r="M505" i="7"/>
  <c r="M1198" i="7"/>
  <c r="F784" i="7"/>
  <c r="F1075" i="7"/>
  <c r="M1124" i="7"/>
  <c r="I712" i="7"/>
  <c r="J928" i="7"/>
  <c r="H775" i="7"/>
  <c r="M440" i="7"/>
  <c r="I529" i="7"/>
  <c r="H471" i="7"/>
  <c r="F136" i="7"/>
  <c r="O640" i="7"/>
  <c r="J435" i="7"/>
  <c r="M429" i="7"/>
  <c r="M601" i="7"/>
  <c r="F327" i="7"/>
  <c r="I974" i="7"/>
  <c r="O1043" i="7"/>
  <c r="G465" i="7"/>
  <c r="M766" i="7"/>
  <c r="F340" i="7"/>
  <c r="H555" i="7"/>
  <c r="F977" i="7"/>
  <c r="I743" i="7"/>
  <c r="O642" i="7"/>
  <c r="G460" i="7"/>
  <c r="I583" i="7"/>
  <c r="I1035" i="7"/>
  <c r="I623" i="7"/>
  <c r="J256" i="7"/>
  <c r="I1172" i="7"/>
  <c r="J1050" i="7"/>
  <c r="J294" i="7"/>
  <c r="H852" i="7"/>
  <c r="O1085" i="7"/>
  <c r="F1303" i="7"/>
  <c r="J345" i="7"/>
  <c r="M773" i="7"/>
  <c r="H221" i="7"/>
  <c r="M403" i="7"/>
  <c r="M191" i="7"/>
  <c r="G1110" i="7"/>
  <c r="I1196" i="7"/>
  <c r="M1094" i="7"/>
  <c r="O842" i="7"/>
  <c r="I684" i="7"/>
  <c r="I352" i="7"/>
  <c r="F492" i="7"/>
  <c r="H567" i="7"/>
  <c r="J598" i="7"/>
  <c r="H1085" i="7"/>
  <c r="M445" i="7"/>
  <c r="H294" i="7"/>
  <c r="O323" i="7"/>
  <c r="O578" i="7"/>
  <c r="I787" i="7"/>
  <c r="J301" i="7"/>
  <c r="H501" i="7"/>
  <c r="I512" i="7"/>
  <c r="F79" i="7"/>
  <c r="G434" i="7"/>
  <c r="H1329" i="7"/>
  <c r="J499" i="7"/>
  <c r="F425" i="7"/>
  <c r="G452" i="7"/>
  <c r="H450" i="7"/>
  <c r="J592" i="7"/>
  <c r="M453" i="7"/>
  <c r="M321" i="7"/>
  <c r="G197" i="7"/>
  <c r="I550" i="7"/>
  <c r="I966" i="7"/>
  <c r="M369" i="7"/>
  <c r="M794" i="7"/>
  <c r="G1198" i="7"/>
  <c r="H288" i="7"/>
  <c r="M235" i="7"/>
  <c r="G459" i="7"/>
  <c r="F208" i="7"/>
  <c r="F351" i="7"/>
  <c r="M1245" i="7"/>
  <c r="O305" i="7"/>
  <c r="I1006" i="7"/>
  <c r="M581" i="7"/>
  <c r="M316" i="7"/>
  <c r="H432" i="7"/>
  <c r="M354" i="7"/>
  <c r="J145" i="7"/>
  <c r="J519" i="7"/>
  <c r="F538" i="7"/>
  <c r="I450" i="7"/>
  <c r="G931" i="7"/>
  <c r="F1083" i="7"/>
  <c r="I1201" i="7"/>
  <c r="F644" i="7"/>
  <c r="G156" i="7"/>
  <c r="M792" i="7"/>
  <c r="M247" i="7"/>
  <c r="H301" i="7"/>
  <c r="O263" i="7"/>
  <c r="F402" i="7"/>
  <c r="M457" i="7"/>
  <c r="M547" i="7"/>
  <c r="H1172" i="7"/>
  <c r="M411" i="7"/>
  <c r="J324" i="7"/>
  <c r="I309" i="7"/>
  <c r="M562" i="7"/>
  <c r="M919" i="7"/>
  <c r="M178" i="7"/>
  <c r="O300" i="7"/>
  <c r="O201" i="7"/>
  <c r="M1212" i="7"/>
  <c r="J148" i="7"/>
  <c r="H1182" i="7"/>
  <c r="H295" i="7"/>
  <c r="G579" i="7"/>
  <c r="J169" i="7"/>
  <c r="O532" i="7"/>
  <c r="J74" i="7"/>
  <c r="F572" i="7"/>
  <c r="G958" i="7"/>
  <c r="H96" i="7"/>
  <c r="I528" i="7"/>
  <c r="O200" i="7"/>
  <c r="J483" i="7"/>
  <c r="J545" i="7"/>
  <c r="H188" i="7"/>
  <c r="F332" i="7"/>
  <c r="O425" i="7"/>
  <c r="I86" i="7"/>
  <c r="O73" i="7"/>
  <c r="H344" i="7"/>
  <c r="H479" i="7"/>
  <c r="F94" i="7"/>
  <c r="J284" i="7"/>
  <c r="F539" i="7"/>
  <c r="F560" i="7"/>
  <c r="M248" i="7"/>
  <c r="J82" i="7"/>
  <c r="J161" i="7"/>
  <c r="H405" i="7"/>
  <c r="H60" i="7"/>
  <c r="F810" i="7"/>
  <c r="O147" i="7"/>
  <c r="I368" i="7"/>
  <c r="I187" i="7"/>
  <c r="J787" i="7"/>
  <c r="J619" i="7"/>
  <c r="F308" i="7"/>
  <c r="O1044" i="7"/>
  <c r="J760" i="7"/>
  <c r="I908" i="7"/>
  <c r="F881" i="7"/>
  <c r="M785" i="7"/>
  <c r="M1238" i="7"/>
  <c r="M992" i="7"/>
  <c r="O641" i="7"/>
  <c r="M977" i="7"/>
  <c r="G655" i="7"/>
  <c r="M979" i="7"/>
  <c r="M499" i="7"/>
  <c r="H690" i="7"/>
  <c r="F852" i="7"/>
  <c r="H749" i="7"/>
  <c r="G439" i="7"/>
  <c r="H1093" i="7"/>
  <c r="F699" i="7"/>
  <c r="G944" i="7"/>
  <c r="M1319" i="7"/>
  <c r="J1320" i="7"/>
  <c r="F451" i="7"/>
  <c r="F352" i="7"/>
  <c r="J575" i="7"/>
  <c r="G1035" i="7"/>
  <c r="O1084" i="7"/>
  <c r="G560" i="7"/>
  <c r="M1121" i="7"/>
  <c r="F1013" i="7"/>
  <c r="J729" i="7"/>
  <c r="G905" i="7"/>
  <c r="O317" i="7"/>
  <c r="H320" i="7"/>
  <c r="O1122" i="7"/>
  <c r="O673" i="7"/>
  <c r="I1178" i="7"/>
  <c r="O738" i="7"/>
  <c r="O307" i="7"/>
  <c r="O681" i="7"/>
  <c r="I500" i="7"/>
  <c r="H1013" i="7"/>
  <c r="I907" i="7"/>
  <c r="F933" i="7"/>
  <c r="O194" i="7"/>
  <c r="G572" i="7"/>
  <c r="O100" i="7"/>
  <c r="J547" i="7"/>
  <c r="G862" i="7"/>
  <c r="H352" i="7"/>
  <c r="H1242" i="7"/>
  <c r="H1206" i="7"/>
  <c r="F463" i="7"/>
  <c r="F833" i="7"/>
  <c r="J1263" i="7"/>
  <c r="H584" i="7"/>
  <c r="G1074" i="7"/>
  <c r="O1082" i="7"/>
  <c r="O1323" i="7"/>
  <c r="M422" i="7"/>
  <c r="J323" i="7"/>
  <c r="G606" i="7"/>
  <c r="F1085" i="7"/>
  <c r="O396" i="7"/>
  <c r="F1139" i="7"/>
  <c r="O928" i="7"/>
  <c r="I324" i="7"/>
  <c r="F1237" i="7"/>
  <c r="I530" i="7"/>
  <c r="I319" i="7"/>
  <c r="O564" i="7"/>
  <c r="H539" i="7"/>
  <c r="I428" i="7"/>
  <c r="O769" i="7"/>
  <c r="J594" i="7"/>
  <c r="G244" i="7"/>
  <c r="I591" i="7"/>
  <c r="M460" i="7"/>
  <c r="J426" i="7"/>
  <c r="F957" i="7"/>
  <c r="H587" i="7"/>
  <c r="F453" i="7"/>
  <c r="G215" i="7"/>
  <c r="G703" i="7"/>
  <c r="F92" i="7"/>
  <c r="I580" i="7"/>
  <c r="M371" i="7"/>
  <c r="G1258" i="7"/>
  <c r="F446" i="7"/>
  <c r="F1245" i="7"/>
  <c r="J1191" i="7"/>
  <c r="O1063" i="7"/>
  <c r="M825" i="7"/>
  <c r="G1034" i="7"/>
  <c r="I458" i="7"/>
  <c r="M602" i="7"/>
  <c r="M777" i="7"/>
  <c r="J465" i="7"/>
  <c r="F961" i="7"/>
  <c r="H933" i="7"/>
  <c r="H729" i="7"/>
  <c r="F714" i="7"/>
  <c r="G1178" i="7"/>
  <c r="H475" i="7"/>
  <c r="H577" i="7"/>
  <c r="O567" i="7"/>
  <c r="I74" i="7"/>
  <c r="F278" i="7"/>
  <c r="F582" i="7"/>
  <c r="F345" i="7"/>
  <c r="I1211" i="7"/>
  <c r="M788" i="7"/>
  <c r="O685" i="7"/>
  <c r="H1280" i="7"/>
  <c r="H307" i="7"/>
  <c r="J1153" i="7"/>
  <c r="F169" i="7"/>
  <c r="H240" i="7"/>
  <c r="J302" i="7"/>
  <c r="H443" i="7"/>
  <c r="I404" i="7"/>
  <c r="M521" i="7"/>
  <c r="M1037" i="7"/>
  <c r="M1210" i="7"/>
  <c r="G511" i="7"/>
  <c r="H722" i="7"/>
  <c r="O568" i="7"/>
  <c r="J745" i="7"/>
  <c r="G797" i="7"/>
  <c r="G467" i="7"/>
  <c r="I195" i="7"/>
  <c r="O66" i="7"/>
  <c r="J1036" i="7"/>
  <c r="F1118" i="7"/>
  <c r="J705" i="7"/>
  <c r="I60" i="7"/>
  <c r="F659" i="7"/>
  <c r="M787" i="7"/>
  <c r="J393" i="7"/>
  <c r="G422" i="7"/>
  <c r="H429" i="7"/>
  <c r="G546" i="7"/>
  <c r="M231" i="7"/>
  <c r="M352" i="7"/>
  <c r="I1072" i="7"/>
  <c r="O64" i="7"/>
  <c r="M142" i="7"/>
  <c r="F1440" i="7"/>
  <c r="F1037" i="7"/>
  <c r="O957" i="7"/>
  <c r="M745" i="7"/>
  <c r="I394" i="7"/>
  <c r="G718" i="7"/>
  <c r="F535" i="7"/>
  <c r="M1102" i="7"/>
  <c r="I539" i="7"/>
  <c r="I620" i="7"/>
  <c r="O596" i="7"/>
  <c r="O65" i="7"/>
  <c r="J731" i="7"/>
  <c r="I578" i="7"/>
  <c r="I587" i="7"/>
  <c r="F1439" i="7"/>
  <c r="H161" i="7"/>
  <c r="I603" i="7"/>
  <c r="O386" i="7"/>
  <c r="O1247" i="7"/>
  <c r="J185" i="7"/>
  <c r="M1122" i="7"/>
  <c r="G968" i="7"/>
  <c r="G291" i="7"/>
  <c r="M280" i="7"/>
  <c r="J553" i="7"/>
  <c r="H265" i="7"/>
  <c r="G1150" i="7"/>
  <c r="I1135" i="7"/>
  <c r="H476" i="7"/>
  <c r="I175" i="7"/>
  <c r="I68" i="7"/>
  <c r="O726" i="7"/>
  <c r="J812" i="7"/>
  <c r="G787" i="7"/>
  <c r="I1206" i="7"/>
  <c r="H1294" i="7"/>
  <c r="H522" i="7"/>
  <c r="G1249" i="7"/>
  <c r="O662" i="7"/>
  <c r="M1272" i="7"/>
  <c r="M779" i="7"/>
  <c r="J166" i="7"/>
  <c r="H643" i="7"/>
  <c r="O360" i="7"/>
  <c r="O1217" i="7"/>
  <c r="H546" i="7"/>
  <c r="O175" i="7"/>
  <c r="O237" i="7"/>
  <c r="J1293" i="7"/>
  <c r="F576" i="7"/>
  <c r="J292" i="7"/>
  <c r="M1323" i="7"/>
  <c r="O577" i="7"/>
  <c r="M196" i="7"/>
  <c r="O336" i="7"/>
  <c r="G1209" i="7"/>
  <c r="O774" i="7"/>
  <c r="O192" i="7"/>
  <c r="H1261" i="7"/>
  <c r="G351" i="7"/>
  <c r="F968" i="7"/>
  <c r="G502" i="7"/>
  <c r="F75" i="7"/>
  <c r="O281" i="7"/>
  <c r="G564" i="7"/>
  <c r="H286" i="7"/>
  <c r="I423" i="7"/>
  <c r="G386" i="7"/>
  <c r="O972" i="7"/>
  <c r="I329" i="7"/>
  <c r="M863" i="7"/>
  <c r="G268" i="7"/>
  <c r="M496" i="7"/>
  <c r="O1206" i="7"/>
  <c r="O1288" i="7"/>
  <c r="F131" i="7"/>
  <c r="J176" i="7"/>
  <c r="O591" i="7"/>
  <c r="F430" i="7"/>
  <c r="F543" i="7"/>
  <c r="M1146" i="7"/>
  <c r="H347" i="7"/>
  <c r="G110" i="7"/>
  <c r="J1290" i="7"/>
  <c r="J423" i="7"/>
  <c r="F179" i="7"/>
  <c r="J434" i="7"/>
  <c r="H87" i="7"/>
  <c r="M139" i="7"/>
  <c r="H119" i="7"/>
  <c r="O216" i="7"/>
  <c r="G159" i="7"/>
  <c r="O227" i="7"/>
  <c r="F134" i="7"/>
  <c r="M619" i="7"/>
  <c r="I1215" i="7"/>
  <c r="G1159" i="7"/>
  <c r="I936" i="7"/>
  <c r="F1062" i="7"/>
  <c r="H1173" i="7"/>
  <c r="F710" i="7"/>
  <c r="G1256" i="7"/>
  <c r="H461" i="7"/>
  <c r="I925" i="7"/>
  <c r="I1314" i="7"/>
  <c r="G884" i="7"/>
  <c r="M905" i="7"/>
  <c r="I599" i="7"/>
  <c r="G996" i="7"/>
  <c r="M1165" i="7"/>
  <c r="H918" i="7"/>
  <c r="I886" i="7"/>
  <c r="J1021" i="7"/>
  <c r="H1216" i="7"/>
  <c r="O1075" i="7"/>
  <c r="F995" i="7"/>
  <c r="O869" i="7"/>
  <c r="G1114" i="7"/>
  <c r="O628" i="7"/>
  <c r="H611" i="7"/>
  <c r="G708" i="7"/>
  <c r="J842" i="7"/>
  <c r="O468" i="7"/>
  <c r="J84" i="7"/>
  <c r="J380" i="7"/>
  <c r="F392" i="7"/>
  <c r="I1000" i="7"/>
  <c r="F1082" i="7"/>
  <c r="H698" i="7"/>
  <c r="M1292" i="7"/>
  <c r="F480" i="7"/>
  <c r="H868" i="7"/>
  <c r="M980" i="7"/>
  <c r="O1319" i="7"/>
  <c r="O275" i="7"/>
  <c r="O973" i="7"/>
  <c r="O499" i="7"/>
  <c r="J235" i="7"/>
  <c r="I1152" i="7"/>
  <c r="J1081" i="7"/>
  <c r="F414" i="7"/>
  <c r="J458" i="7"/>
  <c r="O817" i="7"/>
  <c r="J662" i="7"/>
  <c r="I474" i="7"/>
  <c r="I399" i="7"/>
  <c r="H651" i="7"/>
  <c r="M775" i="7"/>
  <c r="M1239" i="7"/>
  <c r="H606" i="7"/>
  <c r="F524" i="7"/>
  <c r="I666" i="7"/>
  <c r="J328" i="7"/>
  <c r="J995" i="7"/>
  <c r="H681" i="7"/>
  <c r="H627" i="7"/>
  <c r="G470" i="7"/>
  <c r="J1156" i="7"/>
  <c r="F901" i="7"/>
  <c r="O1243" i="7"/>
  <c r="O552" i="7"/>
  <c r="I1026" i="7"/>
  <c r="J589" i="7"/>
  <c r="J255" i="7"/>
  <c r="M214" i="7"/>
  <c r="I483" i="7"/>
  <c r="M711" i="7"/>
  <c r="J470" i="7"/>
  <c r="M925" i="7"/>
  <c r="M401" i="7"/>
  <c r="J578" i="7"/>
  <c r="J779" i="7"/>
  <c r="J552" i="7"/>
  <c r="F1087" i="7"/>
  <c r="G1162" i="7"/>
  <c r="J1322" i="7"/>
  <c r="H361" i="7"/>
  <c r="J398" i="7"/>
  <c r="G581" i="7"/>
  <c r="G1101" i="7"/>
  <c r="J491" i="7"/>
  <c r="F677" i="7"/>
  <c r="J1284" i="7"/>
  <c r="F283" i="7"/>
  <c r="I194" i="7"/>
  <c r="O324" i="7"/>
  <c r="H833" i="7"/>
  <c r="F286" i="7"/>
  <c r="M891" i="7"/>
  <c r="O901" i="7"/>
  <c r="F1063" i="7"/>
  <c r="O198" i="7"/>
  <c r="I792" i="7"/>
  <c r="J396" i="7"/>
  <c r="G566" i="7"/>
  <c r="O1306" i="7"/>
  <c r="J792" i="7"/>
  <c r="I290" i="7"/>
  <c r="O174" i="7"/>
  <c r="H1118" i="7"/>
  <c r="O698" i="7"/>
  <c r="O768" i="7"/>
  <c r="M512" i="7"/>
  <c r="O456" i="7"/>
  <c r="F368" i="7"/>
  <c r="G749" i="7"/>
  <c r="M796" i="7"/>
  <c r="G965" i="7"/>
  <c r="O637" i="7"/>
  <c r="I311" i="7"/>
  <c r="M1159" i="7"/>
  <c r="O579" i="7"/>
  <c r="J177" i="7"/>
  <c r="G371" i="7"/>
  <c r="J450" i="7"/>
  <c r="J569" i="7"/>
  <c r="I1195" i="7"/>
  <c r="G236" i="7"/>
  <c r="M969" i="7"/>
  <c r="O1040" i="7"/>
  <c r="O1184" i="7"/>
  <c r="O509" i="7"/>
  <c r="O1241" i="7"/>
  <c r="J358" i="7"/>
  <c r="O519" i="7"/>
  <c r="G1013" i="7"/>
  <c r="O1141" i="7"/>
  <c r="G1277" i="7"/>
  <c r="M1062" i="7"/>
  <c r="F803" i="7"/>
  <c r="G446" i="7"/>
  <c r="F1100" i="7"/>
  <c r="G1246" i="7"/>
  <c r="H911" i="7"/>
  <c r="J795" i="7"/>
  <c r="O763" i="7"/>
  <c r="H663" i="7"/>
  <c r="G183" i="7"/>
  <c r="O441" i="7"/>
  <c r="O1091" i="7"/>
  <c r="I993" i="7"/>
  <c r="J258" i="7"/>
  <c r="G1334" i="7"/>
  <c r="G916" i="7"/>
  <c r="J1218" i="7"/>
  <c r="G538" i="7"/>
  <c r="O1146" i="7"/>
  <c r="O430" i="7"/>
  <c r="H810" i="7"/>
  <c r="H659" i="7"/>
  <c r="J849" i="7"/>
  <c r="J566" i="7"/>
  <c r="I1200" i="7"/>
  <c r="I363" i="7"/>
  <c r="J855" i="7"/>
  <c r="H401" i="7"/>
  <c r="G932" i="7"/>
  <c r="I756" i="7"/>
  <c r="M407" i="7"/>
  <c r="M492" i="7"/>
  <c r="H235" i="7"/>
  <c r="J388" i="7"/>
  <c r="I435" i="7"/>
  <c r="J676" i="7"/>
  <c r="I331" i="7"/>
  <c r="I467" i="7"/>
  <c r="M498" i="7"/>
  <c r="M430" i="7"/>
  <c r="F509" i="7"/>
  <c r="M1075" i="7"/>
  <c r="G70" i="7"/>
  <c r="H514" i="7"/>
  <c r="I182" i="7"/>
  <c r="J550" i="7"/>
  <c r="I133" i="7"/>
  <c r="F1310" i="7"/>
  <c r="I758" i="7"/>
  <c r="H517" i="7"/>
  <c r="I1110" i="7"/>
  <c r="O818" i="7"/>
  <c r="G1096" i="7"/>
  <c r="H399" i="7"/>
  <c r="O525" i="7"/>
  <c r="G637" i="7"/>
  <c r="I549" i="7"/>
  <c r="M590" i="7"/>
  <c r="O1037" i="7"/>
  <c r="G202" i="7"/>
  <c r="F781" i="7"/>
  <c r="J269" i="7"/>
  <c r="J440" i="7"/>
  <c r="F212" i="7"/>
  <c r="I554" i="7"/>
  <c r="O549" i="7"/>
  <c r="I498" i="7"/>
  <c r="F467" i="7"/>
  <c r="I367" i="7"/>
  <c r="G568" i="7"/>
  <c r="J1201" i="7"/>
  <c r="I843" i="7"/>
  <c r="H121" i="7"/>
  <c r="J167" i="7"/>
  <c r="I1136" i="7"/>
  <c r="G491" i="7"/>
  <c r="I990" i="7"/>
  <c r="O794" i="7"/>
  <c r="F501" i="7"/>
  <c r="G154" i="7"/>
  <c r="I297" i="7"/>
  <c r="O904" i="7"/>
  <c r="O214" i="7"/>
  <c r="F689" i="7"/>
  <c r="I139" i="7"/>
  <c r="H380" i="7"/>
  <c r="G129" i="7"/>
  <c r="H1185" i="7"/>
  <c r="G504" i="7"/>
  <c r="J87" i="7"/>
  <c r="J683" i="7"/>
  <c r="J389" i="7"/>
  <c r="J1300" i="7"/>
  <c r="I870" i="7"/>
  <c r="I206" i="7"/>
  <c r="H763" i="7"/>
  <c r="I598" i="7"/>
  <c r="I197" i="7"/>
  <c r="G436" i="7"/>
  <c r="G1297" i="7"/>
  <c r="M189" i="7"/>
  <c r="H205" i="7"/>
  <c r="F522" i="7"/>
  <c r="O246" i="7"/>
  <c r="H86" i="7"/>
  <c r="I287" i="7"/>
  <c r="O600" i="7"/>
  <c r="J198" i="7"/>
  <c r="F223" i="7"/>
  <c r="J349" i="7"/>
  <c r="J113" i="7"/>
  <c r="H165" i="7"/>
  <c r="H1033" i="7"/>
  <c r="O539" i="7"/>
  <c r="F299" i="7"/>
  <c r="O411" i="7"/>
  <c r="H197" i="7"/>
  <c r="M554" i="7"/>
  <c r="I729" i="7"/>
  <c r="M97" i="7"/>
  <c r="O206" i="7"/>
  <c r="M879" i="7"/>
  <c r="M588" i="7"/>
  <c r="M1260" i="7"/>
  <c r="H1188" i="7"/>
  <c r="G372" i="7"/>
  <c r="H1084" i="7"/>
  <c r="I983" i="7"/>
  <c r="F409" i="7"/>
  <c r="G783" i="7"/>
  <c r="G740" i="7"/>
  <c r="F429" i="7"/>
  <c r="I668" i="7"/>
  <c r="M446" i="7"/>
  <c r="G993" i="7"/>
  <c r="I1038" i="7"/>
  <c r="O1107" i="7"/>
  <c r="O980" i="7"/>
  <c r="I656" i="7"/>
  <c r="O1024" i="7"/>
  <c r="F1157" i="7"/>
  <c r="J1165" i="7"/>
  <c r="M1209" i="7"/>
  <c r="O429" i="7"/>
  <c r="H1290" i="7"/>
  <c r="F1291" i="7"/>
  <c r="H984" i="7"/>
  <c r="O551" i="7"/>
  <c r="O863" i="7"/>
  <c r="M1104" i="7"/>
  <c r="H774" i="7"/>
  <c r="H839" i="7"/>
  <c r="I1087" i="7"/>
  <c r="J1182" i="7"/>
  <c r="M1033" i="7"/>
  <c r="O351" i="7"/>
  <c r="O335" i="7"/>
  <c r="I923" i="7"/>
  <c r="G536" i="7"/>
  <c r="F1092" i="7"/>
  <c r="G1142" i="7"/>
  <c r="O1022" i="7"/>
  <c r="O517" i="7"/>
  <c r="I398" i="7"/>
  <c r="H317" i="7"/>
  <c r="I877" i="7"/>
  <c r="F176" i="7"/>
  <c r="M763" i="7"/>
  <c r="H454" i="7"/>
  <c r="I1081" i="7"/>
  <c r="H666" i="7"/>
  <c r="M726" i="7"/>
  <c r="F973" i="7"/>
  <c r="I581" i="7"/>
  <c r="O625" i="7"/>
  <c r="O595" i="7"/>
  <c r="J428" i="7"/>
  <c r="O155" i="7"/>
  <c r="G1126" i="7"/>
  <c r="H689" i="7"/>
  <c r="M272" i="7"/>
  <c r="I409" i="7"/>
  <c r="I721" i="7"/>
  <c r="M1007" i="7"/>
  <c r="O364" i="7"/>
  <c r="J1245" i="7"/>
  <c r="I522" i="7"/>
  <c r="I632" i="7"/>
  <c r="M652" i="7"/>
  <c r="M1045" i="7"/>
  <c r="H751" i="7"/>
  <c r="F363" i="7"/>
  <c r="J193" i="7"/>
  <c r="I420" i="7"/>
  <c r="F1252" i="7"/>
  <c r="H938" i="7"/>
  <c r="F580" i="7"/>
  <c r="J551" i="7"/>
  <c r="G1146" i="7"/>
  <c r="F383" i="7"/>
  <c r="H890" i="7"/>
  <c r="F1438" i="7"/>
  <c r="J288" i="7"/>
  <c r="O436" i="7"/>
  <c r="M606" i="7"/>
  <c r="G712" i="7"/>
  <c r="G792" i="7"/>
  <c r="F749" i="7"/>
  <c r="M1025" i="7"/>
  <c r="J1200" i="7"/>
  <c r="H753" i="7"/>
  <c r="O518" i="7"/>
  <c r="F479" i="7"/>
  <c r="G348" i="7"/>
  <c r="H699" i="7"/>
  <c r="I820" i="7"/>
  <c r="M1004" i="7"/>
  <c r="G393" i="7"/>
  <c r="I699" i="7"/>
  <c r="F802" i="7"/>
  <c r="G1245" i="7"/>
  <c r="J727" i="7"/>
  <c r="G1316" i="7"/>
  <c r="O1245" i="7"/>
  <c r="G520" i="7"/>
  <c r="M790" i="7"/>
  <c r="M1317" i="7"/>
  <c r="F941" i="7"/>
  <c r="G1280" i="7"/>
  <c r="H345" i="7"/>
  <c r="I123" i="7"/>
  <c r="H972" i="7"/>
  <c r="H621" i="7"/>
  <c r="O985" i="7"/>
  <c r="J810" i="7"/>
  <c r="O1294" i="7"/>
  <c r="I264" i="7"/>
  <c r="J229" i="7"/>
  <c r="H815" i="7"/>
  <c r="O451" i="7"/>
  <c r="I301" i="7"/>
  <c r="F966" i="7"/>
  <c r="J794" i="7"/>
  <c r="F432" i="7"/>
  <c r="H598" i="7"/>
  <c r="G659" i="7"/>
  <c r="M937" i="7"/>
  <c r="F636" i="7"/>
  <c r="J236" i="7"/>
  <c r="I1242" i="7"/>
  <c r="H1025" i="7"/>
  <c r="G337" i="7"/>
  <c r="J525" i="7"/>
  <c r="M1189" i="7"/>
  <c r="O606" i="7"/>
  <c r="F1277" i="7"/>
  <c r="O930" i="7"/>
  <c r="J1170" i="7"/>
  <c r="M1243" i="7"/>
  <c r="G1328" i="7"/>
  <c r="F122" i="7"/>
  <c r="G383" i="7"/>
  <c r="F250" i="7"/>
  <c r="O1305" i="7"/>
  <c r="H370" i="7"/>
  <c r="G303" i="7"/>
  <c r="O745" i="7"/>
  <c r="G360" i="7"/>
  <c r="H398" i="7"/>
  <c r="F792" i="7"/>
  <c r="I915" i="7"/>
  <c r="F613" i="7"/>
  <c r="F396" i="7"/>
  <c r="H289" i="7"/>
  <c r="I644" i="7"/>
  <c r="I584" i="7"/>
  <c r="J668" i="7"/>
  <c r="I403" i="7"/>
  <c r="O370" i="7"/>
  <c r="M993" i="7"/>
  <c r="G442" i="7"/>
  <c r="F683" i="7"/>
  <c r="O1222" i="7"/>
  <c r="G613" i="7"/>
  <c r="O844" i="7"/>
  <c r="G260" i="7"/>
  <c r="O788" i="7"/>
  <c r="J155" i="7"/>
  <c r="I781" i="7"/>
  <c r="I454" i="7"/>
  <c r="F185" i="7"/>
  <c r="O593" i="7"/>
  <c r="G1207" i="7"/>
  <c r="F336" i="7"/>
  <c r="G933" i="7"/>
  <c r="H645" i="7"/>
  <c r="M470" i="7"/>
  <c r="O318" i="7"/>
  <c r="J135" i="7"/>
  <c r="G327" i="7"/>
  <c r="G295" i="7"/>
  <c r="I740" i="7"/>
  <c r="I288" i="7"/>
  <c r="I183" i="7"/>
  <c r="O426" i="7"/>
  <c r="M1156" i="7"/>
  <c r="J538" i="7"/>
  <c r="H1201" i="7"/>
  <c r="F788" i="7"/>
  <c r="O473" i="7"/>
  <c r="G665" i="7"/>
  <c r="M162" i="7"/>
  <c r="J290" i="7"/>
  <c r="G379" i="7"/>
  <c r="F341" i="7"/>
  <c r="G873" i="7"/>
  <c r="O1068" i="7"/>
  <c r="J1317" i="7"/>
  <c r="G578" i="7"/>
  <c r="G299" i="7"/>
  <c r="M325" i="7"/>
  <c r="O417" i="7"/>
  <c r="J215" i="7"/>
  <c r="O1066" i="7"/>
  <c r="F508" i="7"/>
  <c r="J247" i="7"/>
  <c r="M459" i="7"/>
  <c r="O379" i="7"/>
  <c r="G1147" i="7"/>
  <c r="M360" i="7"/>
  <c r="I902" i="7"/>
  <c r="G947" i="7"/>
  <c r="J1004" i="7"/>
  <c r="I967" i="7"/>
  <c r="F578" i="7"/>
  <c r="J635" i="7"/>
  <c r="J321" i="7"/>
  <c r="O312" i="7"/>
  <c r="H349" i="7"/>
  <c r="J699" i="7"/>
  <c r="I505" i="7"/>
  <c r="F456" i="7"/>
  <c r="F971" i="7"/>
  <c r="F506" i="7"/>
  <c r="O574" i="7"/>
  <c r="F99" i="7"/>
  <c r="G1275" i="7"/>
  <c r="G189" i="7"/>
  <c r="J489" i="7"/>
  <c r="J784" i="7"/>
  <c r="M514" i="7"/>
  <c r="I531" i="7"/>
  <c r="J689" i="7"/>
  <c r="F129" i="7"/>
  <c r="I126" i="7"/>
  <c r="H281" i="7"/>
  <c r="G345" i="7"/>
  <c r="I69" i="7"/>
  <c r="H923" i="7"/>
  <c r="F213" i="7"/>
  <c r="G101" i="7"/>
  <c r="I313" i="7"/>
  <c r="F551" i="7"/>
  <c r="G66" i="7"/>
  <c r="H790" i="7"/>
  <c r="M1136" i="7"/>
  <c r="G69" i="7"/>
  <c r="H424" i="7"/>
  <c r="O361" i="7"/>
  <c r="O129" i="7"/>
  <c r="M373" i="7"/>
  <c r="M438" i="7"/>
  <c r="I159" i="7"/>
  <c r="H922" i="7"/>
  <c r="F385" i="7"/>
  <c r="F104" i="7"/>
  <c r="H588" i="7"/>
  <c r="J1087" i="7"/>
  <c r="I1185" i="7"/>
  <c r="M1029" i="7"/>
  <c r="M699" i="7"/>
  <c r="F1250" i="7"/>
  <c r="H872" i="7"/>
  <c r="I952" i="7"/>
  <c r="O1051" i="7"/>
  <c r="G615" i="7"/>
  <c r="M1205" i="7"/>
  <c r="H534" i="7"/>
  <c r="J931" i="7"/>
  <c r="O995" i="7"/>
  <c r="J881" i="7"/>
  <c r="F684" i="7"/>
  <c r="G688" i="7"/>
  <c r="M975" i="7"/>
  <c r="J1316" i="7"/>
  <c r="H674" i="7"/>
  <c r="M800" i="7"/>
  <c r="O759" i="7"/>
  <c r="G410" i="7"/>
  <c r="G867" i="7"/>
  <c r="F735" i="7"/>
  <c r="J1013" i="7"/>
  <c r="O939" i="7"/>
  <c r="G793" i="7"/>
  <c r="M780" i="7"/>
  <c r="I576" i="7"/>
  <c r="J1217" i="7"/>
  <c r="I888" i="7"/>
  <c r="J506" i="7"/>
  <c r="O352" i="7"/>
  <c r="M1289" i="7"/>
  <c r="M971" i="7"/>
  <c r="H477" i="7"/>
  <c r="G266" i="7"/>
  <c r="O830" i="7"/>
  <c r="F526" i="7"/>
  <c r="I1283" i="7"/>
  <c r="G570" i="7"/>
  <c r="H1215" i="7"/>
  <c r="O1470" i="7"/>
  <c r="F1150" i="7"/>
  <c r="M463" i="7"/>
  <c r="J1175" i="7"/>
  <c r="H229" i="7"/>
  <c r="G94" i="7"/>
  <c r="H921" i="7"/>
  <c r="I857" i="7"/>
  <c r="O416" i="7"/>
  <c r="J558" i="7"/>
  <c r="I191" i="7"/>
  <c r="M594" i="7"/>
  <c r="G772" i="7"/>
  <c r="I406" i="7"/>
  <c r="F416" i="7"/>
  <c r="H578" i="7"/>
  <c r="H61" i="7"/>
  <c r="H1481" i="7"/>
  <c r="G1271" i="7"/>
  <c r="J1241" i="7"/>
  <c r="O1275" i="7"/>
  <c r="O963" i="7"/>
  <c r="I1040" i="7"/>
  <c r="F322" i="7"/>
  <c r="F1198" i="7"/>
  <c r="F1319" i="7"/>
  <c r="M318" i="7"/>
  <c r="I489" i="7"/>
  <c r="O846" i="7"/>
  <c r="H449" i="7"/>
  <c r="J129" i="7"/>
  <c r="J957" i="7"/>
  <c r="H1358" i="7"/>
  <c r="F1297" i="7"/>
  <c r="O501" i="7"/>
  <c r="F408" i="7"/>
  <c r="I688" i="7"/>
  <c r="M382" i="7"/>
  <c r="I816" i="7"/>
  <c r="I1149" i="7"/>
  <c r="I1003" i="7"/>
  <c r="I972" i="7"/>
  <c r="H362" i="7"/>
  <c r="O663" i="7"/>
  <c r="H995" i="7"/>
  <c r="F343" i="7"/>
  <c r="O843" i="7"/>
  <c r="F412" i="7"/>
  <c r="M418" i="7"/>
  <c r="F433" i="7"/>
  <c r="G651" i="7"/>
  <c r="O235" i="7"/>
  <c r="F382" i="7"/>
  <c r="I558" i="7"/>
  <c r="M466" i="7"/>
  <c r="F465" i="7"/>
  <c r="M774" i="7"/>
  <c r="F685" i="7"/>
  <c r="O544" i="7"/>
  <c r="I418" i="7"/>
  <c r="H478" i="7"/>
  <c r="F1292" i="7"/>
  <c r="F316" i="7"/>
  <c r="G1149" i="7"/>
  <c r="M488" i="7"/>
  <c r="M618" i="7"/>
  <c r="H321" i="7"/>
  <c r="F855" i="7"/>
  <c r="G1161" i="7"/>
  <c r="G226" i="7"/>
  <c r="H191" i="7"/>
  <c r="O387" i="7"/>
  <c r="F296" i="7"/>
  <c r="O849" i="7"/>
  <c r="O947" i="7"/>
  <c r="G679" i="7"/>
  <c r="J319" i="7"/>
  <c r="O408" i="7"/>
  <c r="F498" i="7"/>
  <c r="G487" i="7"/>
  <c r="H409" i="7"/>
  <c r="H502" i="7"/>
  <c r="H1103" i="7"/>
  <c r="M1197" i="7"/>
  <c r="J555" i="7"/>
  <c r="I272" i="7"/>
  <c r="O397" i="7"/>
  <c r="J715" i="7"/>
  <c r="H657" i="7"/>
  <c r="G211" i="7"/>
  <c r="G738" i="7"/>
  <c r="O536" i="7"/>
  <c r="J387" i="7"/>
  <c r="F1064" i="7"/>
  <c r="G1080" i="7"/>
  <c r="G607" i="7"/>
  <c r="O784" i="7"/>
  <c r="I473" i="7"/>
  <c r="F486" i="7"/>
  <c r="J830" i="7"/>
  <c r="H346" i="7"/>
  <c r="I1313" i="7"/>
  <c r="F922" i="7"/>
  <c r="I891" i="7"/>
  <c r="J516" i="7"/>
  <c r="I654" i="7"/>
  <c r="G1076" i="7"/>
  <c r="I296" i="7"/>
  <c r="G350" i="7"/>
  <c r="H664" i="7"/>
  <c r="F967" i="7"/>
  <c r="G548" i="7"/>
  <c r="H962" i="7"/>
  <c r="G349" i="7"/>
  <c r="J529" i="7"/>
  <c r="M87" i="7"/>
  <c r="O278" i="7"/>
  <c r="J882" i="7"/>
  <c r="O495" i="7"/>
  <c r="I317" i="7"/>
  <c r="G585" i="7"/>
  <c r="H220" i="7"/>
  <c r="G181" i="7"/>
  <c r="G825" i="7"/>
  <c r="O404" i="7"/>
  <c r="J1240" i="7"/>
  <c r="F422" i="7"/>
  <c r="I468" i="7"/>
  <c r="O197" i="7"/>
  <c r="O222" i="7"/>
  <c r="G185" i="7"/>
  <c r="H743" i="7"/>
  <c r="M323" i="7"/>
  <c r="O1248" i="7"/>
  <c r="G567" i="7"/>
  <c r="J244" i="7"/>
  <c r="J422" i="7"/>
  <c r="I185" i="7"/>
  <c r="O683" i="7"/>
  <c r="O913" i="7"/>
  <c r="I520" i="7"/>
  <c r="H1000" i="7"/>
  <c r="H531" i="7"/>
  <c r="O454" i="7"/>
  <c r="J312" i="7"/>
  <c r="G104" i="7"/>
  <c r="G283" i="7"/>
  <c r="J241" i="7"/>
  <c r="F556" i="7"/>
  <c r="H925" i="7"/>
  <c r="H734" i="7"/>
  <c r="J649" i="7"/>
  <c r="H1296" i="7"/>
  <c r="J739" i="7"/>
  <c r="G1314" i="7"/>
  <c r="J125" i="7"/>
  <c r="J418" i="7"/>
  <c r="F197" i="7"/>
  <c r="O778" i="7"/>
  <c r="M151" i="7"/>
  <c r="F254" i="7"/>
  <c r="M1310" i="7"/>
  <c r="H574" i="7"/>
  <c r="H561" i="7"/>
  <c r="I1066" i="7"/>
  <c r="H473" i="7"/>
  <c r="H469" i="7"/>
  <c r="F302" i="7"/>
  <c r="I1184" i="7"/>
  <c r="H509" i="7"/>
  <c r="M394" i="7"/>
  <c r="I995" i="7"/>
  <c r="I726" i="7"/>
  <c r="I777" i="7"/>
  <c r="F756" i="7"/>
  <c r="G1325" i="7"/>
  <c r="O126" i="7"/>
  <c r="F987" i="7"/>
  <c r="H1072" i="7"/>
  <c r="M287" i="7"/>
  <c r="J157" i="7"/>
  <c r="H705" i="7"/>
  <c r="F542" i="7"/>
  <c r="G673" i="7"/>
  <c r="H548" i="7"/>
  <c r="J239" i="7"/>
  <c r="M258" i="7"/>
  <c r="M170" i="7"/>
  <c r="G136" i="7"/>
  <c r="J1142" i="7"/>
  <c r="O94" i="7"/>
  <c r="O59" i="7"/>
  <c r="F158" i="7"/>
  <c r="I247" i="7"/>
  <c r="M755" i="7"/>
  <c r="O106" i="7"/>
  <c r="O163" i="7"/>
  <c r="H440" i="7"/>
  <c r="J90" i="7"/>
  <c r="M508" i="7"/>
  <c r="O493" i="7"/>
  <c r="J366" i="7"/>
  <c r="J136" i="7"/>
  <c r="H92" i="7"/>
  <c r="O520" i="7"/>
  <c r="O339" i="7"/>
  <c r="H535" i="7"/>
  <c r="M1263" i="7"/>
  <c r="J1174" i="7"/>
  <c r="O854" i="7"/>
  <c r="I1345" i="7"/>
  <c r="I1249" i="7"/>
  <c r="M605" i="7"/>
  <c r="O609" i="7"/>
  <c r="O1233" i="7"/>
  <c r="O1271" i="7"/>
  <c r="I862" i="7"/>
  <c r="G972" i="7"/>
  <c r="F752" i="7"/>
  <c r="H300" i="7"/>
  <c r="H580" i="7"/>
  <c r="I921" i="7"/>
  <c r="I775" i="7"/>
  <c r="I1199" i="7"/>
  <c r="F604" i="7"/>
  <c r="G1023" i="7"/>
  <c r="I615" i="7"/>
  <c r="G763" i="7"/>
  <c r="J993" i="7"/>
  <c r="H848" i="7"/>
  <c r="G841" i="7"/>
  <c r="H655" i="7"/>
  <c r="I1241" i="7"/>
  <c r="H1217" i="7"/>
  <c r="O101" i="7"/>
  <c r="I674" i="7"/>
  <c r="J1025" i="7"/>
  <c r="F1301" i="7"/>
  <c r="I1216" i="7"/>
  <c r="J320" i="7"/>
  <c r="H521" i="7"/>
  <c r="I773" i="7"/>
  <c r="J350" i="7"/>
  <c r="M1106" i="7"/>
  <c r="M984" i="7"/>
  <c r="I797" i="7"/>
  <c r="O870" i="7"/>
  <c r="J932" i="7"/>
  <c r="M541" i="7"/>
  <c r="O327" i="7"/>
  <c r="M108" i="7"/>
  <c r="H532" i="7"/>
  <c r="O253" i="7"/>
  <c r="M851" i="7"/>
  <c r="I774" i="7"/>
  <c r="F640" i="7"/>
  <c r="M1201" i="7"/>
  <c r="I1159" i="7"/>
  <c r="M1207" i="7"/>
  <c r="G575" i="7"/>
  <c r="F566" i="7"/>
  <c r="J120" i="7"/>
  <c r="I80" i="7"/>
  <c r="F573" i="7"/>
  <c r="I846" i="7"/>
  <c r="M203" i="7"/>
  <c r="F307" i="7"/>
  <c r="J1291" i="7"/>
  <c r="I873" i="7"/>
  <c r="F1121" i="7"/>
  <c r="G1244" i="7"/>
  <c r="G1320" i="7"/>
  <c r="F182" i="7"/>
  <c r="O395" i="7"/>
  <c r="O787" i="7"/>
  <c r="J382" i="7"/>
  <c r="O484" i="7"/>
  <c r="I457" i="7"/>
  <c r="F545" i="7"/>
  <c r="M553" i="7"/>
  <c r="M1240" i="7"/>
  <c r="O800" i="7"/>
  <c r="F1300" i="7"/>
  <c r="I705" i="7"/>
  <c r="O868" i="7"/>
  <c r="G1191" i="7"/>
  <c r="J94" i="7"/>
  <c r="H374" i="7"/>
  <c r="O439" i="7"/>
  <c r="O466" i="7"/>
  <c r="H800" i="7"/>
  <c r="O350" i="7"/>
  <c r="G107" i="7"/>
  <c r="J1184" i="7"/>
  <c r="O369" i="7"/>
  <c r="O410" i="7"/>
  <c r="I1099" i="7"/>
  <c r="J1101" i="7"/>
  <c r="I803" i="7"/>
  <c r="G1313" i="7"/>
  <c r="M558" i="7"/>
  <c r="G872" i="7"/>
  <c r="H109" i="7"/>
  <c r="J289" i="7"/>
  <c r="O1235" i="7"/>
  <c r="O1195" i="7"/>
  <c r="J937" i="7"/>
  <c r="F1066" i="7"/>
  <c r="I386" i="7"/>
  <c r="G347" i="7"/>
  <c r="J498" i="7"/>
  <c r="I555" i="7"/>
  <c r="H216" i="7"/>
  <c r="I601" i="7"/>
  <c r="H1092" i="7"/>
  <c r="G274" i="7"/>
  <c r="O344" i="7"/>
  <c r="J81" i="7"/>
  <c r="H905" i="7"/>
  <c r="F739" i="7"/>
  <c r="J682" i="7"/>
  <c r="O212" i="7"/>
  <c r="J642" i="7"/>
  <c r="M1090" i="7"/>
  <c r="G795" i="7"/>
  <c r="O933" i="7"/>
  <c r="O391" i="7"/>
  <c r="O545" i="7"/>
  <c r="M939" i="7"/>
  <c r="I1148" i="7"/>
  <c r="H481" i="7"/>
  <c r="F970" i="7"/>
  <c r="J1074" i="7"/>
  <c r="M400" i="7"/>
  <c r="G1251" i="7"/>
  <c r="M478" i="7"/>
  <c r="J186" i="7"/>
  <c r="G296" i="7"/>
  <c r="J1118" i="7"/>
  <c r="G433" i="7"/>
  <c r="M464" i="7"/>
  <c r="I722" i="7"/>
  <c r="I387" i="7"/>
  <c r="F751" i="7"/>
  <c r="H492" i="7"/>
  <c r="G178" i="7"/>
  <c r="G384" i="7"/>
  <c r="H550" i="7"/>
  <c r="H679" i="7"/>
  <c r="G523" i="7"/>
  <c r="F328" i="7"/>
  <c r="H74" i="7"/>
  <c r="O184" i="7"/>
  <c r="O1090" i="7"/>
  <c r="M884" i="7"/>
  <c r="I1062" i="7"/>
  <c r="I1043" i="7"/>
  <c r="M886" i="7"/>
  <c r="I431" i="7"/>
  <c r="I124" i="7"/>
  <c r="J296" i="7"/>
  <c r="F1055" i="7"/>
  <c r="H185" i="7"/>
  <c r="O1214" i="7"/>
  <c r="G939" i="7"/>
  <c r="I854" i="7"/>
  <c r="I323" i="7"/>
  <c r="H328" i="7"/>
  <c r="G537" i="7"/>
  <c r="F1175" i="7"/>
  <c r="J528" i="7"/>
  <c r="J261" i="7"/>
  <c r="H497" i="7"/>
  <c r="M263" i="7"/>
  <c r="O1297" i="7"/>
  <c r="O320" i="7"/>
  <c r="O1164" i="7"/>
  <c r="G171" i="7"/>
  <c r="O486" i="7"/>
  <c r="H503" i="7"/>
  <c r="O294" i="7"/>
  <c r="H903" i="7"/>
  <c r="M525" i="7"/>
  <c r="H309" i="7"/>
  <c r="H773" i="7"/>
  <c r="G158" i="7"/>
  <c r="F339" i="7"/>
  <c r="O1282" i="7"/>
  <c r="H1121" i="7"/>
  <c r="F1154" i="7"/>
  <c r="M1303" i="7"/>
  <c r="O771" i="7"/>
  <c r="H83" i="7"/>
  <c r="J597" i="7"/>
  <c r="M1092" i="7"/>
  <c r="O70" i="7"/>
  <c r="G130" i="7"/>
  <c r="J971" i="7"/>
  <c r="H219" i="7"/>
  <c r="F464" i="7"/>
  <c r="F270" i="7"/>
  <c r="G463" i="7"/>
  <c r="F517" i="7"/>
  <c r="I602" i="7"/>
  <c r="I741" i="7"/>
  <c r="J773" i="7"/>
  <c r="J707" i="7"/>
  <c r="H350" i="7"/>
  <c r="G102" i="7"/>
  <c r="J743" i="7"/>
  <c r="H117" i="7"/>
  <c r="F868" i="7"/>
  <c r="H358" i="7"/>
  <c r="H410" i="7"/>
  <c r="O398" i="7"/>
  <c r="H738" i="7"/>
  <c r="O487" i="7"/>
  <c r="G555" i="7"/>
  <c r="F1044" i="7"/>
  <c r="O390" i="7"/>
  <c r="F771" i="7"/>
  <c r="O512" i="7"/>
  <c r="H795" i="7"/>
  <c r="J1136" i="7"/>
  <c r="G139" i="7"/>
  <c r="O1060" i="7"/>
  <c r="M1215" i="7"/>
  <c r="H551" i="7"/>
  <c r="H834" i="7"/>
  <c r="O923" i="7"/>
  <c r="I237" i="7"/>
  <c r="O265" i="7"/>
  <c r="J249" i="7"/>
  <c r="I430" i="7"/>
  <c r="M289" i="7"/>
  <c r="I385" i="7"/>
  <c r="J1212" i="7"/>
  <c r="G513" i="7"/>
  <c r="I333" i="7"/>
  <c r="H404" i="7"/>
  <c r="O523" i="7"/>
  <c r="M1191" i="7"/>
  <c r="G428" i="7"/>
  <c r="I117" i="7"/>
  <c r="J870" i="7"/>
  <c r="G87" i="7"/>
  <c r="F596" i="7"/>
  <c r="H179" i="7"/>
  <c r="M1275" i="7"/>
  <c r="J330" i="7"/>
  <c r="M312" i="7"/>
  <c r="H515" i="7"/>
  <c r="F349" i="7"/>
  <c r="I365" i="7"/>
  <c r="J544" i="7"/>
  <c r="O252" i="7"/>
  <c r="J188" i="7"/>
  <c r="G604" i="7"/>
  <c r="I362" i="7"/>
  <c r="I984" i="7"/>
  <c r="I1093" i="7"/>
  <c r="G936" i="7"/>
  <c r="M1123" i="7"/>
  <c r="O703" i="7"/>
  <c r="H1240" i="7"/>
  <c r="M1444" i="7"/>
  <c r="J621" i="7"/>
  <c r="H1007" i="7"/>
  <c r="O1054" i="7"/>
  <c r="O1074" i="7"/>
  <c r="G191" i="7"/>
  <c r="F305" i="7"/>
  <c r="G1216" i="7"/>
  <c r="M1042" i="7"/>
  <c r="M1091" i="7"/>
  <c r="J761" i="7"/>
  <c r="G455" i="7"/>
  <c r="H1194" i="7"/>
  <c r="H884" i="7"/>
  <c r="I256" i="7"/>
  <c r="I1254" i="7"/>
  <c r="M536" i="7"/>
  <c r="O643" i="7"/>
  <c r="J1012" i="7"/>
  <c r="O321" i="7"/>
  <c r="G687" i="7"/>
  <c r="G400" i="7"/>
  <c r="O804" i="7"/>
  <c r="I1104" i="7"/>
  <c r="M1087" i="7"/>
  <c r="H303" i="7"/>
  <c r="H688" i="7"/>
  <c r="F497" i="7"/>
  <c r="O515" i="7"/>
  <c r="F1213" i="7"/>
  <c r="J1125" i="7"/>
  <c r="H554" i="7"/>
  <c r="O1120" i="7"/>
  <c r="G402" i="7"/>
  <c r="J338" i="7"/>
  <c r="F559" i="7"/>
  <c r="H262" i="7"/>
  <c r="J752" i="7"/>
  <c r="I1153" i="7"/>
  <c r="G354" i="7"/>
  <c r="M1001" i="7"/>
  <c r="H1244" i="7"/>
  <c r="G230" i="7"/>
  <c r="H487" i="7"/>
  <c r="M610" i="7"/>
  <c r="I235" i="7"/>
  <c r="O752" i="7"/>
  <c r="O550" i="7"/>
  <c r="F766" i="7"/>
  <c r="O482" i="7"/>
  <c r="O457" i="7"/>
  <c r="O183" i="7"/>
  <c r="M510" i="7"/>
  <c r="J1094" i="7"/>
  <c r="F1098" i="7"/>
  <c r="O845" i="7"/>
  <c r="G897" i="7"/>
  <c r="J1113" i="7"/>
  <c r="G289" i="7"/>
  <c r="F235" i="7"/>
  <c r="I833" i="7"/>
  <c r="J518" i="7"/>
  <c r="O880" i="7"/>
  <c r="O347" i="7"/>
  <c r="H325" i="7"/>
  <c r="J392" i="7"/>
  <c r="I1064" i="7"/>
  <c r="I651" i="7"/>
  <c r="M809" i="7"/>
  <c r="J1158" i="7"/>
  <c r="H154" i="7"/>
  <c r="G179" i="7"/>
  <c r="G547" i="7"/>
  <c r="H1056" i="7"/>
  <c r="G392" i="7"/>
  <c r="M546" i="7"/>
  <c r="F920" i="7"/>
  <c r="I636" i="7"/>
  <c r="H302" i="7"/>
  <c r="G142" i="7"/>
  <c r="J655" i="7"/>
  <c r="F842" i="7"/>
  <c r="H1060" i="7"/>
  <c r="F828" i="7"/>
  <c r="F348" i="7"/>
  <c r="J1026" i="7"/>
  <c r="O1119" i="7"/>
  <c r="G503" i="7"/>
  <c r="J756" i="7"/>
  <c r="J468" i="7"/>
  <c r="J1139" i="7"/>
  <c r="J535" i="7"/>
  <c r="J243" i="7"/>
  <c r="I1273" i="7"/>
  <c r="G1093" i="7"/>
  <c r="I570" i="7"/>
  <c r="O438" i="7"/>
  <c r="I1235" i="7"/>
  <c r="O546" i="7"/>
  <c r="J521" i="7"/>
  <c r="F1266" i="7"/>
  <c r="H298" i="7"/>
  <c r="G509" i="7"/>
  <c r="M903" i="7"/>
  <c r="F424" i="7"/>
  <c r="H608" i="7"/>
  <c r="H1015" i="7"/>
  <c r="J750" i="7"/>
  <c r="G963" i="7"/>
  <c r="F1004" i="7"/>
  <c r="H373" i="7"/>
  <c r="J413" i="7"/>
  <c r="G823" i="7"/>
  <c r="I1208" i="7"/>
  <c r="J303" i="7"/>
  <c r="H1050" i="7"/>
  <c r="H948" i="7"/>
  <c r="J637" i="7"/>
  <c r="J1288" i="7"/>
  <c r="I446" i="7"/>
  <c r="F1081" i="7"/>
  <c r="H950" i="7"/>
  <c r="F569" i="7"/>
  <c r="J1119" i="7"/>
  <c r="I388" i="7"/>
  <c r="F574" i="7"/>
  <c r="I322" i="7"/>
  <c r="F944" i="7"/>
  <c r="M501" i="7"/>
  <c r="F712" i="7"/>
  <c r="G775" i="7"/>
  <c r="I660" i="7"/>
  <c r="J763" i="7"/>
  <c r="M480" i="7"/>
  <c r="I460" i="7"/>
  <c r="G304" i="7"/>
  <c r="J1209" i="7"/>
  <c r="G506" i="7"/>
  <c r="F333" i="7"/>
  <c r="O1087" i="7"/>
  <c r="M965" i="7"/>
  <c r="O1272" i="7"/>
  <c r="I1049" i="7"/>
  <c r="J400" i="7"/>
  <c r="I738" i="7"/>
  <c r="M734" i="7"/>
  <c r="I260" i="7"/>
  <c r="I600" i="7"/>
  <c r="J572" i="7"/>
  <c r="O712" i="7"/>
  <c r="G971" i="7"/>
  <c r="F100" i="7"/>
  <c r="O586" i="7"/>
  <c r="I553" i="7"/>
  <c r="I1055" i="7"/>
  <c r="F496" i="7"/>
  <c r="F1060" i="7"/>
  <c r="M1003" i="7"/>
  <c r="I456" i="7"/>
  <c r="H966" i="7"/>
  <c r="G118" i="7"/>
  <c r="J806" i="7"/>
  <c r="F378" i="7"/>
  <c r="O1317" i="7"/>
  <c r="O143" i="7"/>
  <c r="M332" i="7"/>
  <c r="O231" i="7"/>
  <c r="J278" i="7"/>
  <c r="H947" i="7"/>
  <c r="M1277" i="7"/>
  <c r="I1212" i="7"/>
  <c r="I525" i="7"/>
  <c r="I366" i="7"/>
  <c r="O1457" i="7"/>
  <c r="F406" i="7"/>
  <c r="J130" i="7"/>
  <c r="F655" i="7"/>
  <c r="O92" i="7"/>
  <c r="M1096" i="7"/>
  <c r="O400" i="7"/>
  <c r="F473" i="7"/>
  <c r="M424" i="7"/>
  <c r="G573" i="7"/>
  <c r="O965" i="7"/>
  <c r="J251" i="7"/>
  <c r="H445" i="7"/>
  <c r="M340" i="7"/>
  <c r="G180" i="7"/>
  <c r="M267" i="7"/>
  <c r="J181" i="7"/>
  <c r="I608" i="7"/>
  <c r="O255" i="7"/>
  <c r="I502" i="7"/>
  <c r="H1071" i="7"/>
  <c r="J969" i="7"/>
  <c r="I593" i="7"/>
  <c r="G76" i="7"/>
  <c r="G369" i="7"/>
  <c r="J327" i="7"/>
  <c r="F318" i="7"/>
  <c r="F844" i="7"/>
  <c r="G773" i="7"/>
  <c r="J1082" i="7"/>
  <c r="J197" i="7"/>
  <c r="M319" i="7"/>
  <c r="F1206" i="7"/>
  <c r="G569" i="7"/>
  <c r="H470" i="7"/>
  <c r="M670" i="7"/>
  <c r="I526" i="7"/>
  <c r="M252" i="7"/>
  <c r="H263" i="7"/>
  <c r="J515" i="7"/>
  <c r="O958" i="7"/>
  <c r="I1280" i="7"/>
  <c r="M356" i="7"/>
  <c r="G1214" i="7"/>
  <c r="H1082" i="7"/>
  <c r="O476" i="7"/>
  <c r="H329" i="7"/>
  <c r="I359" i="7"/>
  <c r="G344" i="7"/>
  <c r="O810" i="7"/>
  <c r="I825" i="7"/>
  <c r="J377" i="7"/>
  <c r="I223" i="7"/>
  <c r="G93" i="7"/>
  <c r="J854" i="7"/>
  <c r="M349" i="7"/>
  <c r="O132" i="7"/>
  <c r="H1238" i="7"/>
  <c r="H94" i="7"/>
  <c r="H457" i="7"/>
  <c r="M239" i="7"/>
  <c r="O267" i="7"/>
  <c r="F203" i="7"/>
  <c r="I495" i="7"/>
  <c r="M474" i="7"/>
  <c r="I83" i="7"/>
  <c r="M80" i="7"/>
  <c r="I259" i="7"/>
  <c r="O458" i="7"/>
  <c r="M922" i="7"/>
  <c r="H525" i="7"/>
  <c r="J260" i="7"/>
  <c r="O594" i="7"/>
  <c r="J109" i="7"/>
  <c r="J508" i="7"/>
  <c r="J503" i="7"/>
  <c r="J391" i="7"/>
  <c r="F541" i="7"/>
  <c r="M1034" i="7"/>
  <c r="F653" i="7"/>
  <c r="M645" i="7"/>
  <c r="H844" i="7"/>
  <c r="F255" i="7"/>
  <c r="F442" i="7"/>
  <c r="I215" i="7"/>
  <c r="G218" i="7"/>
  <c r="H137" i="7"/>
  <c r="O729" i="7"/>
  <c r="G376" i="7"/>
  <c r="I392" i="7"/>
  <c r="I265" i="7"/>
  <c r="M244" i="7"/>
  <c r="M230" i="7"/>
  <c r="I567" i="7"/>
  <c r="G270" i="7"/>
  <c r="H385" i="7"/>
  <c r="G1097" i="7"/>
  <c r="F167" i="7"/>
  <c r="O599" i="7"/>
  <c r="M169" i="7"/>
  <c r="G729" i="7"/>
  <c r="F511" i="7"/>
  <c r="I357" i="7"/>
  <c r="F417" i="7"/>
  <c r="G137" i="7"/>
  <c r="H98" i="7"/>
  <c r="M535" i="7"/>
  <c r="O207" i="7"/>
  <c r="M334" i="7"/>
  <c r="H127" i="7"/>
  <c r="M190" i="7"/>
  <c r="G418" i="7"/>
  <c r="G280" i="7"/>
  <c r="I308" i="7"/>
  <c r="M229" i="7"/>
  <c r="G593" i="7"/>
  <c r="J205" i="7"/>
  <c r="G461" i="7"/>
  <c r="G727" i="7"/>
  <c r="I484" i="7"/>
  <c r="M121" i="7"/>
  <c r="M215" i="7"/>
  <c r="O332" i="7"/>
  <c r="I466" i="7"/>
  <c r="M100" i="7"/>
  <c r="G245" i="7"/>
  <c r="F62" i="7"/>
  <c r="H192" i="7"/>
  <c r="I335" i="7"/>
  <c r="F563" i="7"/>
  <c r="J879" i="7"/>
  <c r="J59" i="7"/>
  <c r="F335" i="7"/>
  <c r="I158" i="7"/>
  <c r="F156" i="7"/>
  <c r="M273" i="7"/>
  <c r="J80" i="7"/>
  <c r="J273" i="7"/>
  <c r="J368" i="7"/>
  <c r="H194" i="7"/>
  <c r="H297" i="7"/>
  <c r="I546" i="7"/>
  <c r="O516" i="7"/>
  <c r="I88" i="7"/>
  <c r="I374" i="7"/>
  <c r="I390" i="7"/>
  <c r="H155" i="7"/>
  <c r="H1302" i="7"/>
  <c r="J164" i="7"/>
  <c r="O117" i="7"/>
  <c r="G282" i="7"/>
  <c r="M91" i="7"/>
  <c r="H691" i="7"/>
  <c r="G370" i="7"/>
  <c r="O63" i="7"/>
  <c r="G412" i="7"/>
  <c r="F388" i="7"/>
  <c r="M1098" i="7"/>
  <c r="J253" i="7"/>
  <c r="O287" i="7"/>
  <c r="F494" i="7"/>
  <c r="H116" i="7"/>
  <c r="G231" i="7"/>
  <c r="H172" i="7"/>
  <c r="O403" i="7"/>
  <c r="F401" i="7"/>
  <c r="M1301" i="7"/>
  <c r="G636" i="7"/>
  <c r="M251" i="7"/>
  <c r="F110" i="7"/>
  <c r="G97" i="7"/>
  <c r="M784" i="7"/>
  <c r="G81" i="7"/>
  <c r="G312" i="7"/>
  <c r="H456" i="7"/>
  <c r="O855" i="7"/>
  <c r="M367" i="7"/>
  <c r="I184" i="7"/>
  <c r="M399" i="7"/>
  <c r="O513" i="7"/>
  <c r="J76" i="7"/>
  <c r="J513" i="7"/>
  <c r="O346" i="7"/>
  <c r="M533" i="7"/>
  <c r="F268" i="7"/>
  <c r="O533" i="7"/>
  <c r="H91" i="7"/>
  <c r="H786" i="7"/>
  <c r="J433" i="7"/>
  <c r="I939" i="7"/>
  <c r="H201" i="7"/>
  <c r="O374" i="7"/>
  <c r="J557" i="7"/>
  <c r="O260" i="7"/>
  <c r="G184" i="7"/>
  <c r="I302" i="7"/>
  <c r="F301" i="7"/>
  <c r="G115" i="7"/>
  <c r="M165" i="7"/>
  <c r="O203" i="7"/>
  <c r="J554" i="7"/>
  <c r="M923" i="7"/>
  <c r="M589" i="7"/>
  <c r="H870" i="7"/>
  <c r="F381" i="7"/>
  <c r="J438" i="7"/>
  <c r="F191" i="7"/>
  <c r="J390" i="7"/>
  <c r="G574" i="7"/>
  <c r="F14" i="7"/>
  <c r="I43" i="7"/>
  <c r="E67" i="1"/>
  <c r="F274" i="7"/>
  <c r="J463" i="7"/>
  <c r="I246" i="7"/>
  <c r="O221" i="7"/>
  <c r="I341" i="7"/>
  <c r="M124" i="7"/>
  <c r="I50" i="7"/>
  <c r="G43" i="7"/>
  <c r="P60" i="5"/>
  <c r="G131" i="7"/>
  <c r="O303" i="7"/>
  <c r="M85" i="7"/>
  <c r="I97" i="7"/>
  <c r="H139" i="7"/>
  <c r="I590" i="7"/>
  <c r="M44" i="7"/>
  <c r="H45" i="7"/>
  <c r="M45" i="7"/>
  <c r="F376" i="7"/>
  <c r="H545" i="7"/>
  <c r="J271" i="7"/>
  <c r="J240" i="7"/>
  <c r="H368" i="7"/>
  <c r="G227" i="7"/>
  <c r="J49" i="7"/>
  <c r="M53" i="7"/>
  <c r="P95" i="5"/>
  <c r="O76" i="7"/>
  <c r="M163" i="7"/>
  <c r="J196" i="7"/>
  <c r="H112" i="7"/>
  <c r="F162" i="7"/>
  <c r="M146" i="7"/>
  <c r="H32" i="7"/>
  <c r="F25" i="7"/>
  <c r="P25" i="5"/>
  <c r="I84" i="7"/>
  <c r="H549" i="7"/>
  <c r="G195" i="7"/>
  <c r="J275" i="7"/>
  <c r="I795" i="7"/>
  <c r="M483" i="7"/>
  <c r="O50" i="7"/>
  <c r="H24" i="7"/>
  <c r="N15" i="1"/>
  <c r="M237" i="7"/>
  <c r="I121" i="7"/>
  <c r="F74" i="7"/>
  <c r="F124" i="7"/>
  <c r="M243" i="7"/>
  <c r="J561" i="7"/>
  <c r="O33" i="7"/>
  <c r="P26" i="5"/>
  <c r="G1033" i="7"/>
  <c r="H338" i="7"/>
  <c r="G128" i="7"/>
  <c r="F587" i="7"/>
  <c r="O589" i="7"/>
  <c r="F355" i="7"/>
  <c r="F50" i="7"/>
  <c r="M48" i="7"/>
  <c r="D61" i="1"/>
  <c r="I325" i="7"/>
  <c r="F101" i="7"/>
  <c r="O193" i="7"/>
  <c r="O158" i="7"/>
  <c r="O58" i="7"/>
  <c r="H564" i="7"/>
  <c r="G346" i="7"/>
  <c r="F41" i="7"/>
  <c r="F28" i="7"/>
  <c r="P71" i="5"/>
  <c r="H168" i="7"/>
  <c r="J425" i="7"/>
  <c r="M245" i="7"/>
  <c r="G571" i="7"/>
  <c r="O359" i="7"/>
  <c r="F552" i="7"/>
  <c r="F374" i="7"/>
  <c r="O26" i="7"/>
  <c r="G52" i="7"/>
  <c r="P53" i="5"/>
  <c r="M571" i="7"/>
  <c r="H128" i="7"/>
  <c r="M517" i="7"/>
  <c r="I506" i="7"/>
  <c r="H377" i="7"/>
  <c r="I27" i="7"/>
  <c r="I39" i="7"/>
  <c r="P92" i="5"/>
  <c r="I252" i="7"/>
  <c r="J381" i="7"/>
  <c r="M507" i="7"/>
  <c r="I416" i="7"/>
  <c r="M234" i="7"/>
  <c r="G37" i="7"/>
  <c r="O42" i="7"/>
  <c r="C49" i="1"/>
  <c r="V47" i="1"/>
  <c r="V45" i="1"/>
  <c r="G48" i="1"/>
  <c r="G45" i="1"/>
  <c r="G44" i="1"/>
  <c r="M341" i="7"/>
  <c r="O1162" i="7"/>
  <c r="J976" i="7"/>
  <c r="F584" i="7"/>
  <c r="G565" i="7"/>
  <c r="M1314" i="7"/>
  <c r="O481" i="7"/>
  <c r="G122" i="7"/>
  <c r="G163" i="7"/>
  <c r="J250" i="7"/>
  <c r="G414" i="7"/>
  <c r="O112" i="7"/>
  <c r="M372" i="7"/>
  <c r="F175" i="7"/>
  <c r="G1124" i="7"/>
  <c r="G1239" i="7"/>
  <c r="H68" i="7"/>
  <c r="H448" i="7"/>
  <c r="I798" i="7"/>
  <c r="F155" i="7"/>
  <c r="M519" i="7"/>
  <c r="F870" i="7"/>
  <c r="G594" i="7"/>
  <c r="M573" i="7"/>
  <c r="I176" i="7"/>
  <c r="J93" i="7"/>
  <c r="I1317" i="7"/>
  <c r="M543" i="7"/>
  <c r="I227" i="7"/>
  <c r="M481" i="7"/>
  <c r="O527" i="7"/>
  <c r="J485" i="7"/>
  <c r="F95" i="7"/>
  <c r="I461" i="7"/>
  <c r="H435" i="7"/>
  <c r="G479" i="7"/>
  <c r="I180" i="7"/>
  <c r="G165" i="7"/>
  <c r="M294" i="7"/>
  <c r="H135" i="7"/>
  <c r="O345" i="7"/>
  <c r="F276" i="7"/>
  <c r="H1105" i="7"/>
  <c r="M106" i="7"/>
  <c r="F384" i="7"/>
  <c r="J272" i="7"/>
  <c r="J373" i="7"/>
  <c r="O401" i="7"/>
  <c r="J194" i="7"/>
  <c r="G377" i="7"/>
  <c r="O920" i="7"/>
  <c r="M722" i="7"/>
  <c r="O172" i="7"/>
  <c r="H176" i="7"/>
  <c r="O223" i="7"/>
  <c r="M197" i="7"/>
  <c r="G481" i="7"/>
  <c r="J267" i="7"/>
  <c r="G91" i="7"/>
  <c r="J534" i="7"/>
  <c r="J72" i="7"/>
  <c r="J315" i="7"/>
  <c r="H90" i="7"/>
  <c r="I1050" i="7"/>
  <c r="J311" i="7"/>
  <c r="I547" i="7"/>
  <c r="F466" i="7"/>
  <c r="J160" i="7"/>
  <c r="I637" i="7"/>
  <c r="I494" i="7"/>
  <c r="G251" i="7"/>
  <c r="O446" i="7"/>
  <c r="M933" i="7"/>
  <c r="I382" i="7"/>
  <c r="F149" i="7"/>
  <c r="G378" i="7"/>
  <c r="M503" i="7"/>
  <c r="I201" i="7"/>
  <c r="I220" i="7"/>
  <c r="H569" i="7"/>
  <c r="G204" i="7"/>
  <c r="M115" i="7"/>
  <c r="J69" i="7"/>
  <c r="F421" i="7"/>
  <c r="I315" i="7"/>
  <c r="M315" i="7"/>
  <c r="M208" i="7"/>
  <c r="G401" i="7"/>
  <c r="I360" i="7"/>
  <c r="J664" i="7"/>
  <c r="I61" i="7"/>
  <c r="G248" i="7"/>
  <c r="H284" i="7"/>
  <c r="H152" i="7"/>
  <c r="F89" i="7"/>
  <c r="I181" i="7"/>
  <c r="H73" i="7"/>
  <c r="I1240" i="7"/>
  <c r="F916" i="7"/>
  <c r="F252" i="7"/>
  <c r="G387" i="7"/>
  <c r="H181" i="7"/>
  <c r="H162" i="7"/>
  <c r="J335" i="7"/>
  <c r="J444" i="7"/>
  <c r="M310" i="7"/>
  <c r="G597" i="7"/>
  <c r="H748" i="7"/>
  <c r="O187" i="7"/>
  <c r="F505" i="7"/>
  <c r="O181" i="7"/>
  <c r="M183" i="7"/>
  <c r="I1275" i="7"/>
  <c r="O333" i="7"/>
  <c r="J168" i="7"/>
  <c r="O349" i="7"/>
  <c r="G247" i="7"/>
  <c r="F221" i="7"/>
  <c r="F350" i="7"/>
  <c r="O272" i="7"/>
  <c r="H256" i="7"/>
  <c r="M114" i="7"/>
  <c r="F128" i="7"/>
  <c r="M257" i="7"/>
  <c r="I405" i="7"/>
  <c r="J652" i="7"/>
  <c r="J436" i="7"/>
  <c r="O282" i="7"/>
  <c r="G78" i="7"/>
  <c r="F218" i="7"/>
  <c r="I345" i="7"/>
  <c r="H72" i="7"/>
  <c r="F926" i="7"/>
  <c r="M19" i="7"/>
  <c r="O17" i="7"/>
  <c r="P43" i="5"/>
  <c r="I62" i="7"/>
  <c r="J190" i="7"/>
  <c r="G116" i="7"/>
  <c r="H103" i="7"/>
  <c r="O792" i="7"/>
  <c r="O506" i="7"/>
  <c r="J39" i="7"/>
  <c r="H14" i="7"/>
  <c r="P61" i="5"/>
  <c r="J543" i="7"/>
  <c r="M113" i="7"/>
  <c r="F140" i="7"/>
  <c r="O543" i="7"/>
  <c r="G408" i="7"/>
  <c r="F219" i="7"/>
  <c r="M40" i="7"/>
  <c r="J26" i="7"/>
  <c r="P74" i="5"/>
  <c r="O150" i="7"/>
  <c r="J636" i="7"/>
  <c r="G88" i="7"/>
  <c r="G174" i="7"/>
  <c r="G217" i="7"/>
  <c r="H371" i="7"/>
  <c r="H33" i="7"/>
  <c r="H37" i="7"/>
  <c r="M337" i="7"/>
  <c r="I164" i="7"/>
  <c r="F226" i="7"/>
  <c r="M564" i="7"/>
  <c r="O293" i="7"/>
  <c r="M58" i="7"/>
  <c r="H642" i="7"/>
  <c r="M20" i="7"/>
  <c r="J15" i="7"/>
  <c r="O49" i="7"/>
  <c r="P62" i="5"/>
  <c r="I533" i="7"/>
  <c r="M76" i="7"/>
  <c r="F510" i="7"/>
  <c r="F120" i="7"/>
  <c r="H507" i="7"/>
  <c r="O491" i="7"/>
  <c r="G27" i="7"/>
  <c r="J24" i="7"/>
  <c r="I1096" i="7"/>
  <c r="G220" i="7"/>
  <c r="J577" i="7"/>
  <c r="I358" i="7"/>
  <c r="J108" i="7"/>
  <c r="I511" i="7"/>
  <c r="G591" i="7"/>
  <c r="G48" i="7"/>
  <c r="P75" i="5"/>
  <c r="M673" i="7"/>
  <c r="O496" i="7"/>
  <c r="O337" i="7"/>
  <c r="H190" i="7"/>
  <c r="G477" i="7"/>
  <c r="M102" i="7"/>
  <c r="J33" i="7"/>
  <c r="M28" i="7"/>
  <c r="P72" i="5"/>
  <c r="O217" i="7"/>
  <c r="G382" i="7"/>
  <c r="G514" i="7"/>
  <c r="H108" i="7"/>
  <c r="G1036" i="7"/>
  <c r="F246" i="7"/>
  <c r="H102" i="7"/>
  <c r="J22" i="7"/>
  <c r="I28" i="7"/>
  <c r="P44" i="5"/>
  <c r="F102" i="7"/>
  <c r="G249" i="7"/>
  <c r="G60" i="7"/>
  <c r="J189" i="7"/>
  <c r="H305" i="7"/>
  <c r="I169" i="7"/>
  <c r="O157" i="7"/>
  <c r="F16" i="7"/>
  <c r="G51" i="7"/>
  <c r="H287" i="7"/>
  <c r="G151" i="7"/>
  <c r="F662" i="7"/>
  <c r="G84" i="7"/>
  <c r="I232" i="7"/>
  <c r="F152" i="7"/>
  <c r="F39" i="7"/>
  <c r="F31" i="7"/>
  <c r="P84" i="5"/>
  <c r="I73" i="7"/>
  <c r="H622" i="7"/>
  <c r="F567" i="7"/>
  <c r="M72" i="7"/>
  <c r="H595" i="7"/>
  <c r="M30" i="7"/>
  <c r="O55" i="7"/>
  <c r="V42" i="1"/>
  <c r="M42" i="1"/>
  <c r="V107" i="1"/>
  <c r="I504" i="7"/>
  <c r="G726" i="7"/>
  <c r="J744" i="7"/>
  <c r="H597" i="7"/>
  <c r="M1182" i="7"/>
  <c r="J1028" i="7"/>
  <c r="H237" i="7"/>
  <c r="J574" i="7"/>
  <c r="G273" i="7"/>
  <c r="M149" i="7"/>
  <c r="O540" i="7"/>
  <c r="I380" i="7"/>
  <c r="G493" i="7"/>
  <c r="F583" i="7"/>
  <c r="G1046" i="7"/>
  <c r="O581" i="7"/>
  <c r="H533" i="7"/>
  <c r="M363" i="7"/>
  <c r="M426" i="7"/>
  <c r="G196" i="7"/>
  <c r="M154" i="7"/>
  <c r="O178" i="7"/>
  <c r="O302" i="7"/>
  <c r="G243" i="7"/>
  <c r="M598" i="7"/>
  <c r="I284" i="7"/>
  <c r="F260" i="7"/>
  <c r="J134" i="7"/>
  <c r="H387" i="7"/>
  <c r="M271" i="7"/>
  <c r="G447" i="7"/>
  <c r="O277" i="7"/>
  <c r="M218" i="7"/>
  <c r="G1181" i="7"/>
  <c r="J530" i="7"/>
  <c r="H339" i="7"/>
  <c r="H175" i="7"/>
  <c r="I391" i="7"/>
  <c r="O289" i="7"/>
  <c r="O315" i="7"/>
  <c r="O103" i="7"/>
  <c r="H195" i="7"/>
  <c r="M387" i="7"/>
  <c r="I168" i="7"/>
  <c r="M441" i="7"/>
  <c r="F428" i="7"/>
  <c r="J264" i="7"/>
  <c r="I375" i="7"/>
  <c r="H211" i="7"/>
  <c r="O582" i="7"/>
  <c r="O342" i="7"/>
  <c r="H488" i="7"/>
  <c r="F930" i="7"/>
  <c r="O173" i="7"/>
  <c r="G1003" i="7"/>
  <c r="H825" i="7"/>
  <c r="H359" i="7"/>
  <c r="M1043" i="7"/>
  <c r="I307" i="7"/>
  <c r="M125" i="7"/>
  <c r="J173" i="7"/>
  <c r="H336" i="7"/>
  <c r="F220" i="7"/>
  <c r="H260" i="7"/>
  <c r="M1184" i="7"/>
  <c r="O413" i="7"/>
  <c r="O375" i="7"/>
  <c r="H313" i="7"/>
  <c r="M721" i="7"/>
  <c r="M63" i="7"/>
  <c r="M174" i="7"/>
  <c r="G852" i="7"/>
  <c r="I373" i="7"/>
  <c r="O233" i="7"/>
  <c r="H418" i="7"/>
  <c r="J336" i="7"/>
  <c r="M333" i="7"/>
  <c r="I571" i="7"/>
  <c r="F160" i="7"/>
  <c r="F1025" i="7"/>
  <c r="G90" i="7"/>
  <c r="G182" i="7"/>
  <c r="G143" i="7"/>
  <c r="I849" i="7"/>
  <c r="J154" i="7"/>
  <c r="M88" i="7"/>
  <c r="M95" i="7"/>
  <c r="H640" i="7"/>
  <c r="J926" i="7"/>
  <c r="M600" i="7"/>
  <c r="I160" i="7"/>
  <c r="J147" i="7"/>
  <c r="M166" i="7"/>
  <c r="J70" i="7"/>
  <c r="M303" i="7"/>
  <c r="I163" i="7"/>
  <c r="M940" i="7"/>
  <c r="J183" i="7"/>
  <c r="F485" i="7"/>
  <c r="F356" i="7"/>
  <c r="F195" i="7"/>
  <c r="M326" i="7"/>
  <c r="J334" i="7"/>
  <c r="F93" i="7"/>
  <c r="H755" i="7"/>
  <c r="F454" i="7"/>
  <c r="G760" i="7"/>
  <c r="O81" i="7"/>
  <c r="O405" i="7"/>
  <c r="I217" i="7"/>
  <c r="O161" i="7"/>
  <c r="G255" i="7"/>
  <c r="J401" i="7"/>
  <c r="M347" i="7"/>
  <c r="H178" i="7"/>
  <c r="O1249" i="7"/>
  <c r="M313" i="7"/>
  <c r="G423" i="7"/>
  <c r="J88" i="7"/>
  <c r="I145" i="7"/>
  <c r="J283" i="7"/>
  <c r="H225" i="7"/>
  <c r="O460" i="7"/>
  <c r="M672" i="7"/>
  <c r="G71" i="7"/>
  <c r="I438" i="7"/>
  <c r="O138" i="7"/>
  <c r="M265" i="7"/>
  <c r="H412" i="7"/>
  <c r="O72" i="7"/>
  <c r="H129" i="7"/>
  <c r="J246" i="7"/>
  <c r="H57" i="7"/>
  <c r="O44" i="7"/>
  <c r="J21" i="7"/>
  <c r="H259" i="7"/>
  <c r="G539" i="7"/>
  <c r="M834" i="7"/>
  <c r="F639" i="7"/>
  <c r="F380" i="7"/>
  <c r="M450" i="7"/>
  <c r="J1297" i="7"/>
  <c r="M55" i="7"/>
  <c r="H26" i="7"/>
  <c r="P97" i="5"/>
  <c r="I107" i="7"/>
  <c r="O68" i="7"/>
  <c r="O105" i="7"/>
  <c r="O356" i="7"/>
  <c r="F201" i="7"/>
  <c r="J226" i="7"/>
  <c r="I49" i="7"/>
  <c r="F19" i="7"/>
  <c r="P64" i="5"/>
  <c r="M397" i="7"/>
  <c r="I413" i="7"/>
  <c r="I85" i="7"/>
  <c r="J118" i="7"/>
  <c r="O167" i="7"/>
  <c r="O569" i="7"/>
  <c r="I19" i="7"/>
  <c r="H25" i="7"/>
  <c r="F202" i="7"/>
  <c r="O402" i="7"/>
  <c r="H498" i="7"/>
  <c r="O91" i="7"/>
  <c r="J116" i="7"/>
  <c r="J218" i="7"/>
  <c r="J1035" i="7"/>
  <c r="G54" i="7"/>
  <c r="F24" i="7"/>
  <c r="F26" i="7"/>
  <c r="O427" i="7"/>
  <c r="H519" i="7"/>
  <c r="M90" i="7"/>
  <c r="J61" i="7"/>
  <c r="O87" i="7"/>
  <c r="J455" i="7"/>
  <c r="O338" i="7"/>
  <c r="G36" i="7"/>
  <c r="G25" i="7"/>
  <c r="O299" i="7"/>
  <c r="O170" i="7"/>
  <c r="F153" i="7"/>
  <c r="M164" i="7"/>
  <c r="O249" i="7"/>
  <c r="F1136" i="7"/>
  <c r="H56" i="7"/>
  <c r="M22" i="7"/>
  <c r="P20" i="5"/>
  <c r="O116" i="7"/>
  <c r="O189" i="7"/>
  <c r="I216" i="7"/>
  <c r="I103" i="7"/>
  <c r="G152" i="7"/>
  <c r="O133" i="7"/>
  <c r="H43" i="7"/>
  <c r="O29" i="7"/>
  <c r="P31" i="5"/>
  <c r="I262" i="7"/>
  <c r="F159" i="7"/>
  <c r="H78" i="7"/>
  <c r="I221" i="7"/>
  <c r="F76" i="7"/>
  <c r="I305" i="7"/>
  <c r="F115" i="7"/>
  <c r="H36" i="7"/>
  <c r="O46" i="7"/>
  <c r="P80" i="5"/>
  <c r="H314" i="7"/>
  <c r="J532" i="7"/>
  <c r="J153" i="7"/>
  <c r="I179" i="7"/>
  <c r="G169" i="7"/>
  <c r="H163" i="7"/>
  <c r="J385" i="7"/>
  <c r="J46" i="7"/>
  <c r="H50" i="7"/>
  <c r="O583" i="7"/>
  <c r="G167" i="7"/>
  <c r="H234" i="7"/>
  <c r="H378" i="7"/>
  <c r="O580" i="7"/>
  <c r="M210" i="7"/>
  <c r="F20" i="7"/>
  <c r="G18" i="7"/>
  <c r="F30" i="5"/>
  <c r="M329" i="7"/>
  <c r="J310" i="7"/>
  <c r="O86" i="7"/>
  <c r="F495" i="7"/>
  <c r="O85" i="7"/>
  <c r="M47" i="7"/>
  <c r="I23" i="7"/>
  <c r="V46" i="1"/>
  <c r="M49" i="1"/>
  <c r="F43" i="1"/>
  <c r="F46" i="1"/>
  <c r="M339" i="7"/>
  <c r="M963" i="7"/>
  <c r="M66" i="7"/>
  <c r="J694" i="7"/>
  <c r="H1043" i="7"/>
  <c r="I295" i="7"/>
  <c r="M118" i="7"/>
  <c r="J158" i="7"/>
  <c r="J365" i="7"/>
  <c r="G168" i="7"/>
  <c r="I330" i="7"/>
  <c r="O597" i="7"/>
  <c r="H203" i="7"/>
  <c r="J546" i="7"/>
  <c r="I303" i="7"/>
  <c r="H1175" i="7"/>
  <c r="H193" i="7"/>
  <c r="J564" i="7"/>
  <c r="J325" i="7"/>
  <c r="M296" i="7"/>
  <c r="O268" i="7"/>
  <c r="J285" i="7"/>
  <c r="O547" i="7"/>
  <c r="H458" i="7"/>
  <c r="G323" i="7"/>
  <c r="G444" i="7"/>
  <c r="I1139" i="7"/>
  <c r="G413" i="7"/>
  <c r="I349" i="7"/>
  <c r="M182" i="7"/>
  <c r="G305" i="7"/>
  <c r="F315" i="7"/>
  <c r="J930" i="7"/>
  <c r="I210" i="7"/>
  <c r="O498" i="7"/>
  <c r="J214" i="7"/>
  <c r="J212" i="7"/>
  <c r="M364" i="7"/>
  <c r="M1217" i="7"/>
  <c r="J476" i="7"/>
  <c r="M221" i="7"/>
  <c r="J571" i="7"/>
  <c r="F242" i="7"/>
  <c r="H242" i="7"/>
  <c r="J114" i="7"/>
  <c r="O1050" i="7"/>
  <c r="M534" i="7"/>
  <c r="M82" i="7"/>
  <c r="J233" i="7"/>
  <c r="I440" i="7"/>
  <c r="H271" i="7"/>
  <c r="H340" i="7"/>
  <c r="O125" i="7"/>
  <c r="I332" i="7"/>
  <c r="G216" i="7"/>
  <c r="I479" i="7"/>
  <c r="F107" i="7"/>
  <c r="M484" i="7"/>
  <c r="H173" i="7"/>
  <c r="M509" i="7"/>
  <c r="H341" i="7"/>
  <c r="J488" i="7"/>
  <c r="O78" i="7"/>
  <c r="H133" i="7"/>
  <c r="O570" i="7"/>
  <c r="G407" i="7"/>
  <c r="F455" i="7"/>
  <c r="G466" i="7"/>
  <c r="F436" i="7"/>
  <c r="F705" i="7"/>
  <c r="I239" i="7"/>
  <c r="I433" i="7"/>
  <c r="F290" i="7"/>
  <c r="F523" i="7"/>
  <c r="H210" i="7"/>
  <c r="F60" i="7"/>
  <c r="G329" i="7"/>
  <c r="O672" i="7"/>
  <c r="F452" i="7"/>
  <c r="G200" i="7"/>
  <c r="H615" i="7"/>
  <c r="G125" i="7"/>
  <c r="G193" i="7"/>
  <c r="M200" i="7"/>
  <c r="G206" i="7"/>
  <c r="M109" i="7"/>
  <c r="H282" i="7"/>
  <c r="I316" i="7"/>
  <c r="I1074" i="7"/>
  <c r="F1039" i="7"/>
  <c r="F1149" i="7"/>
  <c r="F365" i="7"/>
  <c r="J201" i="7"/>
  <c r="I213" i="7"/>
  <c r="F256" i="7"/>
  <c r="G526" i="7"/>
  <c r="M193" i="7"/>
  <c r="O313" i="7"/>
  <c r="I355" i="7"/>
  <c r="O154" i="7"/>
  <c r="F247" i="7"/>
  <c r="O565" i="7"/>
  <c r="J123" i="7"/>
  <c r="O80" i="7"/>
  <c r="H310" i="7"/>
  <c r="I486" i="7"/>
  <c r="F117" i="7"/>
  <c r="M111" i="7"/>
  <c r="H541" i="7"/>
  <c r="J512" i="7"/>
  <c r="J220" i="7"/>
  <c r="M380" i="7"/>
  <c r="I552" i="7"/>
  <c r="G67" i="7"/>
  <c r="I471" i="7"/>
  <c r="O419" i="7"/>
  <c r="M224" i="7"/>
  <c r="I299" i="7"/>
  <c r="M715" i="7"/>
  <c r="G517" i="7"/>
  <c r="J579" i="7"/>
  <c r="M582" i="7"/>
  <c r="G144" i="7"/>
  <c r="F166" i="7"/>
  <c r="J454" i="7"/>
  <c r="I1004" i="7"/>
  <c r="G173" i="7"/>
  <c r="F58" i="7"/>
  <c r="H65" i="7"/>
  <c r="O535" i="7"/>
  <c r="M374" i="7"/>
  <c r="I95" i="7"/>
  <c r="F36" i="7"/>
  <c r="J29" i="7"/>
  <c r="I35" i="7"/>
  <c r="G124" i="7"/>
  <c r="F130" i="7"/>
  <c r="H353" i="7"/>
  <c r="I157" i="7"/>
  <c r="J77" i="7"/>
  <c r="J394" i="7"/>
  <c r="I110" i="7"/>
  <c r="I20" i="7"/>
  <c r="M32" i="7"/>
  <c r="I62" i="2"/>
  <c r="J128" i="7"/>
  <c r="G77" i="7"/>
  <c r="O385" i="7"/>
  <c r="H79" i="7"/>
  <c r="H592" i="7"/>
  <c r="H268" i="7"/>
  <c r="I40" i="7"/>
  <c r="F48" i="7"/>
  <c r="P93" i="5"/>
  <c r="J1287" i="7"/>
  <c r="F650" i="7"/>
  <c r="H513" i="7"/>
  <c r="M175" i="7"/>
  <c r="J237" i="7"/>
  <c r="O326" i="7"/>
  <c r="O25" i="7"/>
  <c r="O20" i="7"/>
  <c r="G438" i="7"/>
  <c r="G318" i="7"/>
  <c r="J101" i="7"/>
  <c r="I228" i="7"/>
  <c r="I267" i="7"/>
  <c r="G380" i="7"/>
  <c r="G80" i="7"/>
  <c r="J35" i="7"/>
  <c r="I34" i="7"/>
  <c r="G40" i="7"/>
  <c r="F676" i="7"/>
  <c r="I94" i="7"/>
  <c r="M104" i="7"/>
  <c r="M383" i="7"/>
  <c r="H543" i="7"/>
  <c r="F562" i="7"/>
  <c r="F59" i="7"/>
  <c r="F23" i="7"/>
  <c r="G50" i="7"/>
  <c r="J430" i="7"/>
  <c r="F192" i="7"/>
  <c r="M120" i="7"/>
  <c r="M99" i="7"/>
  <c r="M448" i="7"/>
  <c r="F997" i="7"/>
  <c r="F35" i="7"/>
  <c r="M33" i="7"/>
  <c r="P70" i="5"/>
  <c r="M67" i="7"/>
  <c r="J419" i="7"/>
  <c r="O210" i="7"/>
  <c r="H414" i="7"/>
  <c r="G172" i="7"/>
  <c r="H958" i="7"/>
  <c r="J34" i="7"/>
  <c r="F52" i="7"/>
  <c r="P34" i="5"/>
  <c r="I544" i="7"/>
  <c r="M213" i="7"/>
  <c r="I238" i="7"/>
  <c r="G238" i="7"/>
  <c r="M211" i="7"/>
  <c r="J222" i="7"/>
  <c r="F236" i="7"/>
  <c r="O22" i="7"/>
  <c r="M41" i="7"/>
  <c r="P36" i="5"/>
  <c r="I111" i="7"/>
  <c r="G457" i="7"/>
  <c r="J342" i="7"/>
  <c r="I513" i="7"/>
  <c r="M282" i="7"/>
  <c r="F123" i="7"/>
  <c r="I172" i="7"/>
  <c r="J40" i="7"/>
  <c r="O15" i="7"/>
  <c r="M295" i="7"/>
  <c r="J206" i="7"/>
  <c r="I312" i="7"/>
  <c r="F207" i="7"/>
  <c r="I422" i="7"/>
  <c r="M194" i="7"/>
  <c r="M21" i="7"/>
  <c r="J25" i="7"/>
  <c r="I419" i="7"/>
  <c r="F244" i="7"/>
  <c r="G149" i="7"/>
  <c r="M156" i="7"/>
  <c r="I270" i="7"/>
  <c r="O418" i="7"/>
  <c r="H28" i="7"/>
  <c r="G34" i="7"/>
  <c r="M44" i="1"/>
  <c r="G40" i="1"/>
  <c r="V49" i="1"/>
  <c r="C48" i="1"/>
  <c r="V48" i="1"/>
  <c r="C41" i="1"/>
  <c r="H153" i="7"/>
  <c r="J840" i="7"/>
  <c r="G598" i="7"/>
  <c r="F80" i="7"/>
  <c r="M938" i="7"/>
  <c r="I342" i="7"/>
  <c r="F358" i="7"/>
  <c r="J1189" i="7"/>
  <c r="M330" i="7"/>
  <c r="I383" i="7"/>
  <c r="I115" i="7"/>
  <c r="F279" i="7"/>
  <c r="H485" i="7"/>
  <c r="G654" i="7"/>
  <c r="M126" i="7"/>
  <c r="H171" i="7"/>
  <c r="F1261" i="7"/>
  <c r="I96" i="7"/>
  <c r="J922" i="7"/>
  <c r="G278" i="7"/>
  <c r="G524" i="7"/>
  <c r="J146" i="7"/>
  <c r="M930" i="7"/>
  <c r="I582" i="7"/>
  <c r="G534" i="7"/>
  <c r="G609" i="7"/>
  <c r="M409" i="7"/>
  <c r="I293" i="7"/>
  <c r="F516" i="7"/>
  <c r="F234" i="7"/>
  <c r="O440" i="7"/>
  <c r="M506" i="7"/>
  <c r="G601" i="7"/>
  <c r="H559" i="7"/>
  <c r="J407" i="7"/>
  <c r="F271" i="7"/>
  <c r="I361" i="7"/>
  <c r="J361" i="7"/>
  <c r="H381" i="7"/>
  <c r="H439" i="7"/>
  <c r="G246" i="7"/>
  <c r="M98" i="7"/>
  <c r="I443" i="7"/>
  <c r="J424" i="7"/>
  <c r="I266" i="7"/>
  <c r="J755" i="7"/>
  <c r="F394" i="7"/>
  <c r="M561" i="7"/>
  <c r="M932" i="7"/>
  <c r="O83" i="7"/>
  <c r="G132" i="7"/>
  <c r="M475" i="7"/>
  <c r="F87" i="7"/>
  <c r="O1242" i="7"/>
  <c r="I285" i="7"/>
  <c r="M502" i="7"/>
  <c r="G553" i="7"/>
  <c r="F297" i="7"/>
  <c r="J143" i="7"/>
  <c r="J482" i="7"/>
  <c r="M207" i="7"/>
  <c r="H151" i="7"/>
  <c r="J207" i="7"/>
  <c r="F329" i="7"/>
  <c r="F447" i="7"/>
  <c r="I276" i="7"/>
  <c r="I493" i="7"/>
  <c r="G239" i="7"/>
  <c r="M485" i="7"/>
  <c r="H390" i="7"/>
  <c r="F170" i="7"/>
  <c r="M420" i="7"/>
  <c r="O259" i="7"/>
  <c r="G483" i="7"/>
  <c r="H607" i="7"/>
  <c r="J378" i="7"/>
  <c r="J1251" i="7"/>
  <c r="I1300" i="7"/>
  <c r="I586" i="7"/>
  <c r="J793" i="7"/>
  <c r="F237" i="7"/>
  <c r="I105" i="7"/>
  <c r="F595" i="7"/>
  <c r="F1003" i="7"/>
  <c r="F269" i="7"/>
  <c r="J144" i="7"/>
  <c r="J182" i="7"/>
  <c r="H110" i="7"/>
  <c r="F468" i="7"/>
  <c r="I872" i="7"/>
  <c r="G562" i="7"/>
  <c r="H391" i="7"/>
  <c r="H1213" i="7"/>
  <c r="F97" i="7"/>
  <c r="J266" i="7"/>
  <c r="H431" i="7"/>
  <c r="F331" i="7"/>
  <c r="I497" i="7"/>
  <c r="J245" i="7"/>
  <c r="G505" i="7"/>
  <c r="H726" i="7"/>
  <c r="M522" i="7"/>
  <c r="O258" i="7"/>
  <c r="F233" i="7"/>
  <c r="M727" i="7"/>
  <c r="G490" i="7"/>
  <c r="I130" i="7"/>
  <c r="I339" i="7"/>
  <c r="O558" i="7"/>
  <c r="O149" i="7"/>
  <c r="J97" i="7"/>
  <c r="F1005" i="7"/>
  <c r="M278" i="7"/>
  <c r="J733" i="7"/>
  <c r="M486" i="7"/>
  <c r="H453" i="7"/>
  <c r="H759" i="7"/>
  <c r="J265" i="7"/>
  <c r="I621" i="7"/>
  <c r="H223" i="7"/>
  <c r="H523" i="7"/>
  <c r="G416" i="7"/>
  <c r="F571" i="7"/>
  <c r="H246" i="7"/>
  <c r="I1028" i="7"/>
  <c r="G127" i="7"/>
  <c r="H524" i="7"/>
  <c r="M286" i="7"/>
  <c r="I408" i="7"/>
  <c r="G219" i="7"/>
  <c r="I100" i="7"/>
  <c r="G177" i="7"/>
  <c r="I29" i="7"/>
  <c r="J17" i="7"/>
  <c r="H38" i="7"/>
  <c r="O1142" i="7"/>
  <c r="O176" i="7"/>
  <c r="O1101" i="7"/>
  <c r="G105" i="7"/>
  <c r="M137" i="7"/>
  <c r="G176" i="7"/>
  <c r="I75" i="7"/>
  <c r="J54" i="7"/>
  <c r="I14" i="7"/>
  <c r="P91" i="5"/>
  <c r="I79" i="7"/>
  <c r="F632" i="7"/>
  <c r="G96" i="7"/>
  <c r="F435" i="7"/>
  <c r="H67" i="7"/>
  <c r="I144" i="7"/>
  <c r="J16" i="7"/>
  <c r="M39" i="7"/>
  <c r="P41" i="5"/>
  <c r="M391" i="7"/>
  <c r="I514" i="7"/>
  <c r="F593" i="7"/>
  <c r="O508" i="7"/>
  <c r="F86" i="7"/>
  <c r="H536" i="7"/>
  <c r="F22" i="7"/>
  <c r="G23" i="7"/>
  <c r="G373" i="7"/>
  <c r="J502" i="7"/>
  <c r="O362" i="7"/>
  <c r="F243" i="7"/>
  <c r="H784" i="7"/>
  <c r="F108" i="7"/>
  <c r="F69" i="7"/>
  <c r="G39" i="7"/>
  <c r="G44" i="7"/>
  <c r="O47" i="7"/>
  <c r="F205" i="7"/>
  <c r="O329" i="7"/>
  <c r="G95" i="7"/>
  <c r="G287" i="7"/>
  <c r="J415" i="7"/>
  <c r="M539" i="7"/>
  <c r="G233" i="7"/>
  <c r="M36" i="7"/>
  <c r="G20" i="7"/>
  <c r="M236" i="7"/>
  <c r="M152" i="7"/>
  <c r="J163" i="7"/>
  <c r="J287" i="7"/>
  <c r="I149" i="7"/>
  <c r="M59" i="7"/>
  <c r="H49" i="7"/>
  <c r="G47" i="7"/>
  <c r="P16" i="5"/>
  <c r="O156" i="7"/>
  <c r="G126" i="7"/>
  <c r="I279" i="7"/>
  <c r="M308" i="7"/>
  <c r="M513" i="7"/>
  <c r="M241" i="7"/>
  <c r="I45" i="7"/>
  <c r="H21" i="7"/>
  <c r="P45" i="5"/>
  <c r="O119" i="7"/>
  <c r="M187" i="7"/>
  <c r="O97" i="7"/>
  <c r="H66" i="7"/>
  <c r="H460" i="7"/>
  <c r="J60" i="7"/>
  <c r="I70" i="7"/>
  <c r="I44" i="7"/>
  <c r="I32" i="7"/>
  <c r="P58" i="5"/>
  <c r="J331" i="7"/>
  <c r="M357" i="7"/>
  <c r="I125" i="7"/>
  <c r="J403" i="7"/>
  <c r="F245" i="7"/>
  <c r="G1317" i="7"/>
  <c r="G56" i="7"/>
  <c r="I51" i="7"/>
  <c r="P94" i="5"/>
  <c r="F259" i="7"/>
  <c r="G471" i="7"/>
  <c r="M685" i="7"/>
  <c r="I188" i="7"/>
  <c r="I336" i="7"/>
  <c r="H441" i="7"/>
  <c r="H34" i="7"/>
  <c r="H22" i="7"/>
  <c r="G285" i="7"/>
  <c r="M70" i="7"/>
  <c r="I231" i="7"/>
  <c r="I779" i="7"/>
  <c r="H80" i="7"/>
  <c r="O99" i="7"/>
  <c r="F38" i="7"/>
  <c r="P90" i="5"/>
  <c r="C42" i="1"/>
  <c r="C45" i="1"/>
  <c r="G42" i="1"/>
  <c r="C40" i="1"/>
  <c r="G190" i="7"/>
  <c r="J306" i="7"/>
  <c r="G275" i="7"/>
  <c r="M586" i="7"/>
  <c r="H312" i="7"/>
  <c r="J254" i="7"/>
  <c r="O1004" i="7"/>
  <c r="M61" i="7"/>
  <c r="H495" i="7"/>
  <c r="F547" i="7"/>
  <c r="G903" i="7"/>
  <c r="H413" i="7"/>
  <c r="I417" i="7"/>
  <c r="J487" i="7"/>
  <c r="O585" i="7"/>
  <c r="J242" i="7"/>
  <c r="G306" i="7"/>
  <c r="G417" i="7"/>
  <c r="F884" i="7"/>
  <c r="I997" i="7"/>
  <c r="I162" i="7"/>
  <c r="H707" i="7"/>
  <c r="H120" i="7"/>
  <c r="M599" i="7"/>
  <c r="O968" i="7"/>
  <c r="H411" i="7"/>
  <c r="G320" i="7"/>
  <c r="O382" i="7"/>
  <c r="I971" i="7"/>
  <c r="I136" i="7"/>
  <c r="H997" i="7"/>
  <c r="J262" i="7"/>
  <c r="M427" i="7"/>
  <c r="I161" i="7"/>
  <c r="I141" i="7"/>
  <c r="O241" i="7"/>
  <c r="O61" i="7"/>
  <c r="J582" i="7"/>
  <c r="I1037" i="7"/>
  <c r="M587" i="7"/>
  <c r="H319" i="7"/>
  <c r="O208" i="7"/>
  <c r="I518" i="7"/>
  <c r="I261" i="7"/>
  <c r="I328" i="7"/>
  <c r="F366" i="7"/>
  <c r="M68" i="7"/>
  <c r="M117" i="7"/>
  <c r="G298" i="7"/>
  <c r="I59" i="7"/>
  <c r="O505" i="7"/>
  <c r="H99" i="7"/>
  <c r="I271" i="7"/>
  <c r="O188" i="7"/>
  <c r="M1280" i="7"/>
  <c r="J722" i="7"/>
  <c r="M482" i="7"/>
  <c r="O179" i="7"/>
  <c r="H84" i="7"/>
  <c r="F1178" i="7"/>
  <c r="J151" i="7"/>
  <c r="F1182" i="7"/>
  <c r="M277" i="7"/>
  <c r="O122" i="7"/>
  <c r="J121" i="7"/>
  <c r="J785" i="7"/>
  <c r="I222" i="7"/>
  <c r="G150" i="7"/>
  <c r="F373" i="7"/>
  <c r="F438" i="7"/>
  <c r="G456" i="7"/>
  <c r="G324" i="7"/>
  <c r="O273" i="7"/>
  <c r="G147" i="7"/>
  <c r="J1037" i="7"/>
  <c r="O137" i="7"/>
  <c r="J920" i="7"/>
  <c r="F209" i="7"/>
  <c r="F1074" i="7"/>
  <c r="G450" i="7"/>
  <c r="J496" i="7"/>
  <c r="J238" i="7"/>
  <c r="M551" i="7"/>
  <c r="H250" i="7"/>
  <c r="M583" i="7"/>
  <c r="G855" i="7"/>
  <c r="O115" i="7"/>
  <c r="F148" i="7"/>
  <c r="H293" i="7"/>
  <c r="M416" i="7"/>
  <c r="M127" i="7"/>
  <c r="M96" i="7"/>
  <c r="G549" i="7"/>
  <c r="J738" i="7"/>
  <c r="G141" i="7"/>
  <c r="F229" i="7"/>
  <c r="O248" i="7"/>
  <c r="I112" i="7"/>
  <c r="J202" i="7"/>
  <c r="I134" i="7"/>
  <c r="G482" i="7"/>
  <c r="O590" i="7"/>
  <c r="H444" i="7"/>
  <c r="F282" i="7"/>
  <c r="F251" i="7"/>
  <c r="O651" i="7"/>
  <c r="J541" i="7"/>
  <c r="G258" i="7"/>
  <c r="H82" i="7"/>
  <c r="I244" i="7"/>
  <c r="M375" i="7"/>
  <c r="M179" i="7"/>
  <c r="M390" i="7"/>
  <c r="H122" i="7"/>
  <c r="O141" i="7"/>
  <c r="I1301" i="7"/>
  <c r="F594" i="7"/>
  <c r="H204" i="7"/>
  <c r="J386" i="7"/>
  <c r="F1028" i="7"/>
  <c r="F66" i="7"/>
  <c r="H59" i="7"/>
  <c r="H114" i="7"/>
  <c r="M661" i="7"/>
  <c r="J64" i="7"/>
  <c r="G1294" i="7"/>
  <c r="M150" i="7"/>
  <c r="I1272" i="7"/>
  <c r="O242" i="7"/>
  <c r="G316" i="7"/>
  <c r="G99" i="7"/>
  <c r="G271" i="7"/>
  <c r="G28" i="7"/>
  <c r="H23" i="7"/>
  <c r="H15" i="7"/>
  <c r="G948" i="7"/>
  <c r="O177" i="7"/>
  <c r="M298" i="7"/>
  <c r="G234" i="7"/>
  <c r="M261" i="7"/>
  <c r="I245" i="7"/>
  <c r="F57" i="7"/>
  <c r="O39" i="7"/>
  <c r="F44" i="7"/>
  <c r="P66" i="5"/>
  <c r="F670" i="7"/>
  <c r="I415" i="7"/>
  <c r="J332" i="7"/>
  <c r="J209" i="7"/>
  <c r="M276" i="7"/>
  <c r="H169" i="7"/>
  <c r="H52" i="7"/>
  <c r="G35" i="7"/>
  <c r="P17" i="5"/>
  <c r="F976" i="7"/>
  <c r="J219" i="7"/>
  <c r="H560" i="7"/>
  <c r="H156" i="7"/>
  <c r="F444" i="7"/>
  <c r="I233" i="7"/>
  <c r="G38" i="7"/>
  <c r="P47" i="5"/>
  <c r="I958" i="7"/>
  <c r="H556" i="7"/>
  <c r="J375" i="7"/>
  <c r="M584" i="7"/>
  <c r="H217" i="7"/>
  <c r="O219" i="7"/>
  <c r="F217" i="7"/>
  <c r="I55" i="7"/>
  <c r="I17" i="7"/>
  <c r="I18" i="7"/>
  <c r="I507" i="7"/>
  <c r="I401" i="7"/>
  <c r="J232" i="7"/>
  <c r="M417" i="7"/>
  <c r="G516" i="7"/>
  <c r="M201" i="7"/>
  <c r="O57" i="7"/>
  <c r="F15" i="7"/>
  <c r="P22" i="5"/>
  <c r="H496" i="7"/>
  <c r="I152" i="7"/>
  <c r="F319" i="7"/>
  <c r="M122" i="7"/>
  <c r="H77" i="7"/>
  <c r="H97" i="7"/>
  <c r="O30" i="7"/>
  <c r="J44" i="7"/>
  <c r="P28" i="5"/>
  <c r="M160" i="7"/>
  <c r="H315" i="7"/>
  <c r="O325" i="7"/>
  <c r="H1239" i="7"/>
  <c r="I58" i="7"/>
  <c r="G342" i="7"/>
  <c r="O23" i="7"/>
  <c r="G29" i="7"/>
  <c r="P40" i="5"/>
  <c r="F603" i="7"/>
  <c r="M223" i="7"/>
  <c r="M344" i="7"/>
  <c r="O524" i="7"/>
  <c r="J355" i="7"/>
  <c r="O171" i="7"/>
  <c r="M227" i="7"/>
  <c r="I21" i="7"/>
  <c r="G15" i="7"/>
  <c r="P85" i="5"/>
  <c r="O84" i="7"/>
  <c r="G83" i="7"/>
  <c r="J477" i="7"/>
  <c r="M345" i="7"/>
  <c r="J223" i="7"/>
  <c r="M392" i="7"/>
  <c r="H39" i="7"/>
  <c r="I36" i="7"/>
  <c r="P27" i="5"/>
  <c r="J1088" i="7"/>
  <c r="M455" i="7"/>
  <c r="M204" i="7"/>
  <c r="J152" i="7"/>
  <c r="I421" i="7"/>
  <c r="H231" i="7"/>
  <c r="O21" i="7"/>
  <c r="H16" i="7"/>
  <c r="O415" i="7"/>
  <c r="I166" i="7"/>
  <c r="J58" i="7"/>
  <c r="J307" i="7"/>
  <c r="M192" i="7"/>
  <c r="H184" i="7"/>
  <c r="I53" i="7"/>
  <c r="P38" i="5"/>
  <c r="V43" i="1"/>
  <c r="F42" i="1"/>
  <c r="F47" i="1"/>
  <c r="C46" i="1"/>
  <c r="G529" i="7"/>
  <c r="O490" i="7"/>
  <c r="F180" i="7"/>
  <c r="G496" i="7"/>
  <c r="M683" i="7"/>
  <c r="H249" i="7"/>
  <c r="J115" i="7"/>
  <c r="G357" i="7"/>
  <c r="M452" i="7"/>
  <c r="M202" i="7"/>
  <c r="J231" i="7"/>
  <c r="G353" i="7"/>
  <c r="H823" i="7"/>
  <c r="G187" i="7"/>
  <c r="H269" i="7"/>
  <c r="J537" i="7"/>
  <c r="F73" i="7"/>
  <c r="M1261" i="7"/>
  <c r="G599" i="7"/>
  <c r="M242" i="7"/>
  <c r="I452" i="7"/>
  <c r="J367" i="7"/>
  <c r="M75" i="7"/>
  <c r="G214" i="7"/>
  <c r="I412" i="7"/>
  <c r="F372" i="7"/>
  <c r="I396" i="7"/>
  <c r="O286" i="7"/>
  <c r="O77" i="7"/>
  <c r="O261" i="7"/>
  <c r="O507" i="7"/>
  <c r="F145" i="7"/>
  <c r="J549" i="7"/>
  <c r="I118" i="7"/>
  <c r="J99" i="7"/>
  <c r="M493" i="7"/>
  <c r="G133" i="7"/>
  <c r="I78" i="7"/>
  <c r="G64" i="7"/>
  <c r="O236" i="7"/>
  <c r="J172" i="7"/>
  <c r="I150" i="7"/>
  <c r="M254" i="7"/>
  <c r="I543" i="7"/>
  <c r="I793" i="7"/>
  <c r="O148" i="7"/>
  <c r="F513" i="7"/>
  <c r="J282" i="7"/>
  <c r="O104" i="7"/>
  <c r="J126" i="7"/>
  <c r="F489" i="7"/>
  <c r="F267" i="7"/>
  <c r="H386" i="7"/>
  <c r="J966" i="7"/>
  <c r="H397" i="7"/>
  <c r="M116" i="7"/>
  <c r="M497" i="7"/>
  <c r="I1191" i="7"/>
  <c r="M159" i="7"/>
  <c r="M568" i="7"/>
  <c r="H365" i="7"/>
  <c r="J408" i="7"/>
  <c r="H236" i="7"/>
  <c r="I1277" i="7"/>
  <c r="F121" i="7"/>
  <c r="F407" i="7"/>
  <c r="F72" i="7"/>
  <c r="H855" i="7"/>
  <c r="O424" i="7"/>
  <c r="H433" i="7"/>
  <c r="J309" i="7"/>
  <c r="H278" i="7"/>
  <c r="G330" i="7"/>
  <c r="H213" i="7"/>
  <c r="H516" i="7"/>
  <c r="H142" i="7"/>
  <c r="F635" i="7"/>
  <c r="M575" i="7"/>
  <c r="M428" i="7"/>
  <c r="H318" i="7"/>
  <c r="F257" i="7"/>
  <c r="J997" i="7"/>
  <c r="F239" i="7"/>
  <c r="M500" i="7"/>
  <c r="I592" i="7"/>
  <c r="G590" i="7"/>
  <c r="I568" i="7"/>
  <c r="J414" i="7"/>
  <c r="O1124" i="7"/>
  <c r="I138" i="7"/>
  <c r="G240" i="7"/>
  <c r="M123" i="7"/>
  <c r="H113" i="7"/>
  <c r="I190" i="7"/>
  <c r="I273" i="7"/>
  <c r="I146" i="7"/>
  <c r="G543" i="7"/>
  <c r="O164" i="7"/>
  <c r="H157" i="7"/>
  <c r="O230" i="7"/>
  <c r="G256" i="7"/>
  <c r="M585" i="7"/>
  <c r="J560" i="7"/>
  <c r="O444" i="7"/>
  <c r="J451" i="7"/>
  <c r="O243" i="7"/>
  <c r="H446" i="7"/>
  <c r="H150" i="7"/>
  <c r="F111" i="7"/>
  <c r="I548" i="7"/>
  <c r="I205" i="7"/>
  <c r="I140" i="7"/>
  <c r="F460" i="7"/>
  <c r="F546" i="7"/>
  <c r="I198" i="7"/>
  <c r="M477" i="7"/>
  <c r="F194" i="7"/>
  <c r="M105" i="7"/>
  <c r="G277" i="7"/>
  <c r="I320" i="7"/>
  <c r="H676" i="7"/>
  <c r="H553" i="7"/>
  <c r="H332" i="7"/>
  <c r="F758" i="7"/>
  <c r="M544" i="7"/>
  <c r="O925" i="7"/>
  <c r="O1277" i="7"/>
  <c r="G475" i="7"/>
  <c r="M733" i="7"/>
  <c r="F419" i="7"/>
  <c r="M101" i="7"/>
  <c r="F919" i="7"/>
  <c r="F30" i="7"/>
  <c r="M35" i="7"/>
  <c r="P69" i="5"/>
  <c r="O1121" i="7"/>
  <c r="F272" i="7"/>
  <c r="H58" i="7"/>
  <c r="I577" i="7"/>
  <c r="O262" i="7"/>
  <c r="I236" i="7"/>
  <c r="G14" i="7"/>
  <c r="M23" i="7"/>
  <c r="G33" i="7"/>
  <c r="P78" i="5"/>
  <c r="F188" i="7"/>
  <c r="O127" i="7"/>
  <c r="H354" i="7"/>
  <c r="I219" i="7"/>
  <c r="G140" i="7"/>
  <c r="G57" i="7"/>
  <c r="O19" i="7"/>
  <c r="H31" i="7"/>
  <c r="P81" i="5"/>
  <c r="H480" i="7"/>
  <c r="H279" i="7"/>
  <c r="H276" i="7"/>
  <c r="I310" i="7"/>
  <c r="I89" i="7"/>
  <c r="I56" i="7"/>
  <c r="O35" i="7"/>
  <c r="P59" i="5"/>
  <c r="M74" i="7"/>
  <c r="J490" i="7"/>
  <c r="I545" i="7"/>
  <c r="O113" i="7"/>
  <c r="F600" i="7"/>
  <c r="F729" i="7"/>
  <c r="O607" i="7"/>
  <c r="M18" i="7"/>
  <c r="G45" i="7"/>
  <c r="P89" i="5"/>
  <c r="M632" i="7"/>
  <c r="H126" i="7"/>
  <c r="F415" i="7"/>
  <c r="I63" i="7"/>
  <c r="J448" i="7"/>
  <c r="I1146" i="7"/>
  <c r="M57" i="7"/>
  <c r="M27" i="7"/>
  <c r="P96" i="5"/>
  <c r="F502" i="7"/>
  <c r="I377" i="7"/>
  <c r="J139" i="7"/>
  <c r="H215" i="7"/>
  <c r="H963" i="7"/>
  <c r="G145" i="7"/>
  <c r="M37" i="7"/>
  <c r="M31" i="7"/>
  <c r="P46" i="5"/>
  <c r="J481" i="7"/>
  <c r="F240" i="7"/>
  <c r="H81" i="7"/>
  <c r="O69" i="7"/>
  <c r="J221" i="7"/>
  <c r="F263" i="7"/>
  <c r="O16" i="7"/>
  <c r="F21" i="7"/>
  <c r="P83" i="5"/>
  <c r="O186" i="7"/>
  <c r="F418" i="7"/>
  <c r="O98" i="7"/>
  <c r="H158" i="7"/>
  <c r="M342" i="7"/>
  <c r="J112" i="7"/>
  <c r="F471" i="7"/>
  <c r="J20" i="7"/>
  <c r="H41" i="7"/>
  <c r="D59" i="1"/>
  <c r="O1191" i="7"/>
  <c r="I102" i="7"/>
  <c r="I234" i="7"/>
  <c r="H393" i="7"/>
  <c r="G1292" i="7"/>
  <c r="J441" i="7"/>
  <c r="F51" i="7"/>
  <c r="F55" i="7"/>
  <c r="P50" i="5"/>
  <c r="J539" i="7"/>
  <c r="F139" i="7"/>
  <c r="H333" i="7"/>
  <c r="F360" i="7"/>
  <c r="O773" i="7"/>
  <c r="G374" i="7"/>
  <c r="F18" i="7"/>
  <c r="D57" i="1"/>
  <c r="H107" i="7"/>
  <c r="G213" i="7"/>
  <c r="H593" i="7"/>
  <c r="J141" i="7"/>
  <c r="I186" i="7"/>
  <c r="G148" i="7"/>
  <c r="O36" i="7"/>
  <c r="P15" i="5"/>
  <c r="F44" i="1"/>
  <c r="M41" i="1"/>
  <c r="G43" i="1"/>
  <c r="C43" i="1"/>
  <c r="G49" i="1"/>
  <c r="M43" i="1"/>
  <c r="G779" i="7"/>
  <c r="H978" i="7"/>
  <c r="J685" i="7"/>
  <c r="G1039" i="7"/>
  <c r="G462" i="7"/>
  <c r="G166" i="7"/>
  <c r="F431" i="7"/>
  <c r="G478" i="7"/>
  <c r="I275" i="7"/>
  <c r="F90" i="7"/>
  <c r="G221" i="7"/>
  <c r="M456" i="7"/>
  <c r="F500" i="7"/>
  <c r="I294" i="7"/>
  <c r="H376" i="7"/>
  <c r="F65" i="7"/>
  <c r="O1012" i="7"/>
  <c r="G120" i="7"/>
  <c r="J369" i="7"/>
  <c r="I561" i="7"/>
  <c r="M1074" i="7"/>
  <c r="O378" i="7"/>
  <c r="O479" i="7"/>
  <c r="F168" i="7"/>
  <c r="J187" i="7"/>
  <c r="J447" i="7"/>
  <c r="J591" i="7"/>
  <c r="J901" i="7"/>
  <c r="G542" i="7"/>
  <c r="I354" i="7"/>
  <c r="M172" i="7"/>
  <c r="I109" i="7"/>
  <c r="J107" i="7"/>
  <c r="I214" i="7"/>
  <c r="G472" i="7"/>
  <c r="M181" i="7"/>
  <c r="O269" i="7"/>
  <c r="G476" i="7"/>
  <c r="M180" i="7"/>
  <c r="I369" i="7"/>
  <c r="I209" i="7"/>
  <c r="M219" i="7"/>
  <c r="J397" i="7"/>
  <c r="M545" i="7"/>
  <c r="J903" i="7"/>
  <c r="H434" i="7"/>
  <c r="F530" i="7"/>
  <c r="M395" i="7"/>
  <c r="O538" i="7"/>
  <c r="H455" i="7"/>
  <c r="J462" i="7"/>
  <c r="F493" i="7"/>
  <c r="O1238" i="7"/>
  <c r="J124" i="7"/>
  <c r="O340" i="7"/>
  <c r="M444" i="7"/>
  <c r="J192" i="7"/>
  <c r="O202" i="7"/>
  <c r="F400" i="7"/>
  <c r="M348" i="7"/>
  <c r="M487" i="7"/>
  <c r="I142" i="7"/>
  <c r="O228" i="7"/>
  <c r="M494" i="7"/>
  <c r="O542" i="7"/>
  <c r="H331" i="7"/>
  <c r="F200" i="7"/>
  <c r="J651" i="7"/>
  <c r="M967" i="7"/>
  <c r="F362" i="7"/>
  <c r="M134" i="7"/>
  <c r="G966" i="7"/>
  <c r="J542" i="7"/>
  <c r="M65" i="7"/>
  <c r="F132" i="7"/>
  <c r="G588" i="7"/>
  <c r="G752" i="7"/>
  <c r="H224" i="7"/>
  <c r="H306" i="7"/>
  <c r="H270" i="7"/>
  <c r="I241" i="7"/>
  <c r="O461" i="7"/>
  <c r="G587" i="7"/>
  <c r="G192" i="7"/>
  <c r="H505" i="7"/>
  <c r="H233" i="7"/>
  <c r="O135" i="7"/>
  <c r="M593" i="7"/>
  <c r="H311" i="7"/>
  <c r="O232" i="7"/>
  <c r="I167" i="7"/>
  <c r="G453" i="7"/>
  <c r="J211" i="7"/>
  <c r="G175" i="7"/>
  <c r="F165" i="7"/>
  <c r="I451" i="7"/>
  <c r="G533" i="7"/>
  <c r="G201" i="7"/>
  <c r="I147" i="7"/>
  <c r="G284" i="7"/>
  <c r="I944" i="7"/>
  <c r="H118" i="7"/>
  <c r="J596" i="7"/>
  <c r="F347" i="7"/>
  <c r="F577" i="7"/>
  <c r="M729" i="7"/>
  <c r="I72" i="7"/>
  <c r="H388" i="7"/>
  <c r="M299" i="7"/>
  <c r="G332" i="7"/>
  <c r="G485" i="7"/>
  <c r="H396" i="7"/>
  <c r="J832" i="7"/>
  <c r="O120" i="7"/>
  <c r="F204" i="7"/>
  <c r="J132" i="7"/>
  <c r="O1000" i="7"/>
  <c r="M128" i="7"/>
  <c r="M302" i="7"/>
  <c r="J1056" i="7"/>
  <c r="I481" i="7"/>
  <c r="I1245" i="7"/>
  <c r="H149" i="7"/>
  <c r="J586" i="7"/>
  <c r="I281" i="7"/>
  <c r="G279" i="7"/>
  <c r="F561" i="7"/>
  <c r="M86" i="7"/>
  <c r="M523" i="7"/>
  <c r="M107" i="7"/>
  <c r="J96" i="7"/>
  <c r="J562" i="7"/>
  <c r="J23" i="7"/>
  <c r="I46" i="7"/>
  <c r="P49" i="5"/>
  <c r="O250" i="7"/>
  <c r="F71" i="7"/>
  <c r="F287" i="7"/>
  <c r="I556" i="7"/>
  <c r="M140" i="7"/>
  <c r="I208" i="7"/>
  <c r="G26" i="7"/>
  <c r="G42" i="7"/>
  <c r="F49" i="7"/>
  <c r="I314" i="7"/>
  <c r="M93" i="7"/>
  <c r="G212" i="7"/>
  <c r="J127" i="7"/>
  <c r="H75" i="7"/>
  <c r="G309" i="7"/>
  <c r="G21" i="7"/>
  <c r="J55" i="7"/>
  <c r="O40" i="7"/>
  <c r="P24" i="5"/>
  <c r="G431" i="7"/>
  <c r="J611" i="7"/>
  <c r="H227" i="7"/>
  <c r="H275" i="7"/>
  <c r="G1092" i="7"/>
  <c r="M14" i="7"/>
  <c r="O37" i="7"/>
  <c r="P82" i="5"/>
  <c r="G577" i="7"/>
  <c r="O721" i="7"/>
  <c r="F228" i="7"/>
  <c r="O406" i="7"/>
  <c r="H208" i="7"/>
  <c r="M359" i="7"/>
  <c r="G375" i="7"/>
  <c r="H40" i="7"/>
  <c r="F40" i="7"/>
  <c r="P37" i="5"/>
  <c r="F529" i="7"/>
  <c r="G92" i="7"/>
  <c r="F68" i="7"/>
  <c r="H228" i="7"/>
  <c r="J162" i="7"/>
  <c r="I490" i="7"/>
  <c r="I42" i="7"/>
  <c r="G49" i="7"/>
  <c r="P32" i="5"/>
  <c r="F555" i="7"/>
  <c r="G74" i="7"/>
  <c r="G242" i="7"/>
  <c r="H395" i="7"/>
  <c r="M368" i="7"/>
  <c r="G338" i="7"/>
  <c r="H44" i="7"/>
  <c r="J19" i="7"/>
  <c r="P52" i="5"/>
  <c r="G164" i="7"/>
  <c r="O93" i="7"/>
  <c r="J133" i="7"/>
  <c r="J106" i="7"/>
  <c r="I574" i="7"/>
  <c r="I218" i="7"/>
  <c r="M29" i="7"/>
  <c r="G17" i="7"/>
  <c r="P23" i="5"/>
  <c r="G365" i="7"/>
  <c r="M84" i="7"/>
  <c r="H257" i="7"/>
  <c r="I480" i="7"/>
  <c r="M167" i="7"/>
  <c r="G584" i="7"/>
  <c r="M26" i="7"/>
  <c r="G31" i="7"/>
  <c r="I15" i="7"/>
  <c r="I559" i="7"/>
  <c r="O74" i="7"/>
  <c r="O555" i="7"/>
  <c r="J471" i="7"/>
  <c r="I274" i="7"/>
  <c r="I1297" i="7"/>
  <c r="M758" i="7"/>
  <c r="O18" i="7"/>
  <c r="J52" i="7"/>
  <c r="P42" i="5"/>
  <c r="M305" i="7"/>
  <c r="F330" i="7"/>
  <c r="O514" i="7"/>
  <c r="M69" i="7"/>
  <c r="J68" i="7"/>
  <c r="O566" i="7"/>
  <c r="F42" i="7"/>
  <c r="P79" i="5"/>
  <c r="F527" i="7"/>
  <c r="G267" i="7"/>
  <c r="O185" i="7"/>
  <c r="F178" i="7"/>
  <c r="F371" i="7"/>
  <c r="F112" i="7"/>
  <c r="G22" i="7"/>
  <c r="P54" i="5"/>
  <c r="M47" i="1"/>
  <c r="M40" i="1"/>
  <c r="F49" i="1"/>
  <c r="M45" i="1"/>
  <c r="O220" i="7"/>
  <c r="F533" i="7"/>
  <c r="O285" i="7"/>
  <c r="F183" i="7"/>
  <c r="M997" i="7"/>
  <c r="J1242" i="7"/>
  <c r="G209" i="7"/>
  <c r="I395" i="7"/>
  <c r="G561" i="7"/>
  <c r="M89" i="7"/>
  <c r="F181" i="7"/>
  <c r="M335" i="7"/>
  <c r="G449" i="7"/>
  <c r="J1202" i="7"/>
  <c r="J457" i="7"/>
  <c r="M458" i="7"/>
  <c r="F118" i="7"/>
  <c r="M454" i="7"/>
  <c r="I432" i="7"/>
  <c r="G800" i="7"/>
  <c r="O109" i="7"/>
  <c r="J494" i="7"/>
  <c r="J459" i="7"/>
  <c r="G188" i="7"/>
  <c r="G321" i="7"/>
  <c r="O450" i="7"/>
  <c r="O1213" i="7"/>
  <c r="I334" i="7"/>
  <c r="G235" i="7"/>
  <c r="J217" i="7"/>
  <c r="G146" i="7"/>
  <c r="I595" i="7"/>
  <c r="M147" i="7"/>
  <c r="M435" i="7"/>
  <c r="G160" i="7"/>
  <c r="G111" i="7"/>
  <c r="G518" i="7"/>
  <c r="H596" i="7"/>
  <c r="O234" i="7"/>
  <c r="H589" i="7"/>
  <c r="F231" i="7"/>
  <c r="F172" i="7"/>
  <c r="I192" i="7"/>
  <c r="J195" i="7"/>
  <c r="H130" i="7"/>
  <c r="O238" i="7"/>
  <c r="M916" i="7"/>
  <c r="O1035" i="7"/>
  <c r="G325" i="7"/>
  <c r="M132" i="7"/>
  <c r="F199" i="7"/>
  <c r="H326" i="7"/>
  <c r="O121" i="7"/>
  <c r="H342" i="7"/>
  <c r="H253" i="7"/>
  <c r="I207" i="7"/>
  <c r="H463" i="7"/>
  <c r="G563" i="7"/>
  <c r="I101" i="7"/>
  <c r="O308" i="7"/>
  <c r="J91" i="7"/>
  <c r="I93" i="7"/>
  <c r="H1289" i="7"/>
  <c r="O502" i="7"/>
  <c r="I178" i="7"/>
  <c r="O162" i="7"/>
  <c r="F288" i="7"/>
  <c r="H277" i="7"/>
  <c r="G254" i="7"/>
  <c r="G668" i="7"/>
  <c r="M300" i="7"/>
  <c r="H518" i="7"/>
  <c r="G138" i="7"/>
  <c r="G222" i="7"/>
  <c r="H467" i="7"/>
  <c r="O739" i="7"/>
  <c r="F1142" i="7"/>
  <c r="J65" i="7"/>
  <c r="F441" i="7"/>
  <c r="J495" i="7"/>
  <c r="J248" i="7"/>
  <c r="I81" i="7"/>
  <c r="F643" i="7"/>
  <c r="G89" i="7"/>
  <c r="J640" i="7"/>
  <c r="G328" i="7"/>
  <c r="O280" i="7"/>
  <c r="O124" i="7"/>
  <c r="J86" i="7"/>
  <c r="M217" i="7"/>
  <c r="O134" i="7"/>
  <c r="G162" i="7"/>
  <c r="H379" i="7"/>
  <c r="J371" i="7"/>
  <c r="O71" i="7"/>
  <c r="F161" i="7"/>
  <c r="G113" i="7"/>
  <c r="O90" i="7"/>
  <c r="H474" i="7"/>
  <c r="I269" i="7"/>
  <c r="I254" i="7"/>
  <c r="J605" i="7"/>
  <c r="M490" i="7"/>
  <c r="H64" i="7"/>
  <c r="O62" i="7"/>
  <c r="M473" i="7"/>
  <c r="M511" i="7"/>
  <c r="H343" i="7"/>
  <c r="I225" i="7"/>
  <c r="H632" i="7"/>
  <c r="J484" i="7"/>
  <c r="H425" i="7"/>
  <c r="M168" i="7"/>
  <c r="G424" i="7"/>
  <c r="G63" i="7"/>
  <c r="M209" i="7"/>
  <c r="M410" i="7"/>
  <c r="F285" i="7"/>
  <c r="F141" i="7"/>
  <c r="G336" i="7"/>
  <c r="I804" i="7"/>
  <c r="H125" i="7"/>
  <c r="M738" i="7"/>
  <c r="F211" i="7"/>
  <c r="M376" i="7"/>
  <c r="H174" i="7"/>
  <c r="H166" i="7"/>
  <c r="J263" i="7"/>
  <c r="G65" i="7"/>
  <c r="O159" i="7"/>
  <c r="F565" i="7"/>
  <c r="F258" i="7"/>
  <c r="J36" i="7"/>
  <c r="I33" i="7"/>
  <c r="D67" i="1"/>
  <c r="I1156" i="7"/>
  <c r="H416" i="7"/>
  <c r="F163" i="7"/>
  <c r="I283" i="7"/>
  <c r="I113" i="7"/>
  <c r="H367" i="7"/>
  <c r="F53" i="7"/>
  <c r="G24" i="7"/>
  <c r="M51" i="7"/>
  <c r="F63" i="7"/>
  <c r="G103" i="7"/>
  <c r="I66" i="7"/>
  <c r="G135" i="7"/>
  <c r="I148" i="7"/>
  <c r="O130" i="7"/>
  <c r="F54" i="7"/>
  <c r="I25" i="7"/>
  <c r="I38" i="7"/>
  <c r="P48" i="5"/>
  <c r="I156" i="7"/>
  <c r="M131" i="7"/>
  <c r="I510" i="7"/>
  <c r="M795" i="7"/>
  <c r="M540" i="7"/>
  <c r="M17" i="7"/>
  <c r="M42" i="7"/>
  <c r="P88" i="5"/>
  <c r="F135" i="7"/>
  <c r="G469" i="7"/>
  <c r="I788" i="7"/>
  <c r="F284" i="7"/>
  <c r="H144" i="7"/>
  <c r="G435" i="7"/>
  <c r="M143" i="7"/>
  <c r="O27" i="7"/>
  <c r="O45" i="7"/>
  <c r="H67" i="1"/>
  <c r="M129" i="7"/>
  <c r="O123" i="7"/>
  <c r="G112" i="7"/>
  <c r="J432" i="7"/>
  <c r="J213" i="7"/>
  <c r="M255" i="7"/>
  <c r="M15" i="7"/>
  <c r="O24" i="7"/>
  <c r="P33" i="5"/>
  <c r="F1021" i="7"/>
  <c r="O290" i="7"/>
  <c r="H177" i="7"/>
  <c r="H552" i="7"/>
  <c r="J83" i="7"/>
  <c r="I508" i="7"/>
  <c r="I37" i="7"/>
  <c r="M52" i="7"/>
  <c r="P67" i="5"/>
  <c r="J63" i="7"/>
  <c r="J884" i="7"/>
  <c r="H100" i="7"/>
  <c r="I253" i="7"/>
  <c r="H146" i="7"/>
  <c r="H183" i="7"/>
  <c r="J45" i="7"/>
  <c r="G16" i="7"/>
  <c r="P51" i="5"/>
  <c r="M264" i="7"/>
  <c r="G225" i="7"/>
  <c r="I524" i="7"/>
  <c r="M173" i="7"/>
  <c r="G495" i="7"/>
  <c r="J383" i="7"/>
  <c r="H29" i="7"/>
  <c r="J48" i="7"/>
  <c r="H53" i="7"/>
  <c r="F504" i="7"/>
  <c r="H324" i="7"/>
  <c r="I597" i="7"/>
  <c r="F1240" i="7"/>
  <c r="O142" i="7"/>
  <c r="I104" i="7"/>
  <c r="O240" i="7"/>
  <c r="J53" i="7"/>
  <c r="O28" i="7"/>
  <c r="N14" i="1"/>
  <c r="O500" i="7"/>
  <c r="I541" i="7"/>
  <c r="F440" i="7"/>
  <c r="M297" i="7"/>
  <c r="M112" i="7"/>
  <c r="M56" i="7"/>
  <c r="O51" i="7"/>
  <c r="G67" i="1"/>
  <c r="M284" i="7"/>
  <c r="M306" i="7"/>
  <c r="M406" i="7"/>
  <c r="H85" i="7"/>
  <c r="O435" i="7"/>
  <c r="J57" i="7"/>
  <c r="O54" i="7"/>
  <c r="P98" i="5"/>
  <c r="G46" i="1"/>
  <c r="F40" i="1"/>
  <c r="G41" i="1"/>
  <c r="F45" i="1"/>
  <c r="V110" i="1"/>
  <c r="O504" i="7"/>
  <c r="O632" i="7"/>
  <c r="J533" i="7"/>
  <c r="F564" i="7"/>
  <c r="F232" i="7"/>
  <c r="I837" i="7"/>
  <c r="J507" i="7"/>
  <c r="J305" i="7"/>
  <c r="J286" i="7"/>
  <c r="F230" i="7"/>
  <c r="J156" i="7"/>
  <c r="F280" i="7"/>
  <c r="M279" i="7"/>
  <c r="I155" i="7"/>
  <c r="G199" i="7"/>
  <c r="G437" i="7"/>
  <c r="I472" i="7"/>
  <c r="G595" i="7"/>
  <c r="G1127" i="7"/>
  <c r="M472" i="7"/>
  <c r="J568" i="7"/>
  <c r="I318" i="7"/>
  <c r="G356" i="7"/>
  <c r="J417" i="7"/>
  <c r="J837" i="7"/>
  <c r="F998" i="7"/>
  <c r="O343" i="7"/>
  <c r="H141" i="7"/>
  <c r="G415" i="7"/>
  <c r="H1198" i="7"/>
  <c r="M240" i="7"/>
  <c r="O1175" i="7"/>
  <c r="M270" i="7"/>
  <c r="I106" i="7"/>
  <c r="G276" i="7"/>
  <c r="H266" i="7"/>
  <c r="I564" i="7"/>
  <c r="G294" i="7"/>
  <c r="F608" i="7"/>
  <c r="M550" i="7"/>
  <c r="M640" i="7"/>
  <c r="M148" i="7"/>
  <c r="J344" i="7"/>
  <c r="M186" i="7"/>
  <c r="H527" i="7"/>
  <c r="I384" i="7"/>
  <c r="J1104" i="7"/>
  <c r="F379" i="7"/>
  <c r="H423" i="7"/>
  <c r="F70" i="7"/>
  <c r="J179" i="7"/>
  <c r="G390" i="7"/>
  <c r="F142" i="7"/>
  <c r="O195" i="7"/>
  <c r="J257" i="7"/>
  <c r="M549" i="7"/>
  <c r="J119" i="7"/>
  <c r="O264" i="7"/>
  <c r="G207" i="7"/>
  <c r="H189" i="7"/>
  <c r="F514" i="7"/>
  <c r="M246" i="7"/>
  <c r="G229" i="7"/>
  <c r="G528" i="7"/>
  <c r="O211" i="7"/>
  <c r="M529" i="7"/>
  <c r="O95" i="7"/>
  <c r="M408" i="7"/>
  <c r="I426" i="7"/>
  <c r="I127" i="7"/>
  <c r="I204" i="7"/>
  <c r="I65" i="7"/>
  <c r="J102" i="7"/>
  <c r="J92" i="7"/>
  <c r="H198" i="7"/>
  <c r="G499" i="7"/>
  <c r="F144" i="7"/>
  <c r="J576" i="7"/>
  <c r="F550" i="7"/>
  <c r="O295" i="7"/>
  <c r="J939" i="7"/>
  <c r="J111" i="7"/>
  <c r="I402" i="7"/>
  <c r="F553" i="7"/>
  <c r="J511" i="7"/>
  <c r="G109" i="7"/>
  <c r="O180" i="7"/>
  <c r="J293" i="7"/>
  <c r="G100" i="7"/>
  <c r="H472" i="7"/>
  <c r="H308" i="7"/>
  <c r="F521" i="7"/>
  <c r="J180" i="7"/>
  <c r="F116" i="7"/>
  <c r="M379" i="7"/>
  <c r="J536" i="7"/>
  <c r="G73" i="7"/>
  <c r="O75" i="7"/>
  <c r="I282" i="7"/>
  <c r="O118" i="7"/>
  <c r="G119" i="7"/>
  <c r="H594" i="7"/>
  <c r="M578" i="7"/>
  <c r="J228" i="7"/>
  <c r="I286" i="7"/>
  <c r="J600" i="7"/>
  <c r="I542" i="7"/>
  <c r="F88" i="7"/>
  <c r="I258" i="7"/>
  <c r="G61" i="7"/>
  <c r="O902" i="7"/>
  <c r="O145" i="7"/>
  <c r="M574" i="7"/>
  <c r="I226" i="7"/>
  <c r="F147" i="7"/>
  <c r="H206" i="7"/>
  <c r="H566" i="7"/>
  <c r="J374" i="7"/>
  <c r="M381" i="7"/>
  <c r="F450" i="7"/>
  <c r="O474" i="7"/>
  <c r="O82" i="7"/>
  <c r="G253" i="7"/>
  <c r="M433" i="7"/>
  <c r="G508" i="7"/>
  <c r="H285" i="7"/>
  <c r="M849" i="7"/>
  <c r="F248" i="7"/>
  <c r="F1272" i="7"/>
  <c r="H164" i="7"/>
  <c r="O102" i="7"/>
  <c r="I551" i="7"/>
  <c r="J42" i="7"/>
  <c r="J37" i="7"/>
  <c r="P39" i="5"/>
  <c r="J225" i="7"/>
  <c r="J524" i="7"/>
  <c r="F61" i="7"/>
  <c r="G170" i="7"/>
  <c r="M238" i="7"/>
  <c r="G426" i="7"/>
  <c r="G30" i="7"/>
  <c r="H48" i="7"/>
  <c r="I22" i="7"/>
  <c r="F314" i="7"/>
  <c r="F119" i="7"/>
  <c r="J104" i="7"/>
  <c r="F127" i="7"/>
  <c r="O96" i="7"/>
  <c r="I67" i="7"/>
  <c r="O34" i="7"/>
  <c r="G41" i="7"/>
  <c r="F17" i="7"/>
  <c r="I91" i="7"/>
  <c r="I131" i="7"/>
  <c r="H1101" i="7"/>
  <c r="F249" i="7"/>
  <c r="F227" i="7"/>
  <c r="F222" i="7"/>
  <c r="I54" i="7"/>
  <c r="O14" i="7"/>
  <c r="P63" i="5"/>
  <c r="O722" i="7"/>
  <c r="G419" i="7"/>
  <c r="J149" i="7"/>
  <c r="I250" i="7"/>
  <c r="G82" i="7"/>
  <c r="H668" i="7"/>
  <c r="O204" i="7"/>
  <c r="M16" i="7"/>
  <c r="J38" i="7"/>
  <c r="P77" i="5"/>
  <c r="J268" i="7"/>
  <c r="I82" i="7"/>
  <c r="J452" i="7"/>
  <c r="H264" i="7"/>
  <c r="O399" i="7"/>
  <c r="F241" i="7"/>
  <c r="I26" i="7"/>
  <c r="H54" i="7"/>
  <c r="P65" i="5"/>
  <c r="H337" i="7"/>
  <c r="F82" i="7"/>
  <c r="F173" i="7"/>
  <c r="F154" i="7"/>
  <c r="I445" i="7"/>
  <c r="O331" i="7"/>
  <c r="M49" i="7"/>
  <c r="F45" i="7"/>
  <c r="M596" i="7"/>
  <c r="M262" i="7"/>
  <c r="H106" i="7"/>
  <c r="G545" i="7"/>
  <c r="H417" i="7"/>
  <c r="O483" i="7"/>
  <c r="F261" i="7"/>
  <c r="H17" i="7"/>
  <c r="H42" i="7"/>
  <c r="H357" i="7"/>
  <c r="J252" i="7"/>
  <c r="H451" i="7"/>
  <c r="G241" i="7"/>
  <c r="J140" i="7"/>
  <c r="G552" i="7"/>
  <c r="I650" i="7"/>
  <c r="H51" i="7"/>
  <c r="M25" i="7"/>
  <c r="O41" i="7"/>
  <c r="H214" i="7"/>
  <c r="F311" i="7"/>
  <c r="J474" i="7"/>
  <c r="M60" i="7"/>
  <c r="O151" i="7"/>
  <c r="J227" i="7"/>
  <c r="F177" i="7"/>
  <c r="O52" i="7"/>
  <c r="H55" i="7"/>
  <c r="P68" i="5"/>
  <c r="F326" i="7"/>
  <c r="J79" i="7"/>
  <c r="J131" i="7"/>
  <c r="M188" i="7"/>
  <c r="O245" i="7"/>
  <c r="J30" i="7"/>
  <c r="G53" i="7"/>
  <c r="P55" i="5"/>
  <c r="H299" i="7"/>
  <c r="G498" i="7"/>
  <c r="F106" i="7"/>
  <c r="J95" i="7"/>
  <c r="H382" i="7"/>
  <c r="O56" i="7"/>
  <c r="J32" i="7"/>
  <c r="D56" i="1"/>
  <c r="V44" i="1"/>
  <c r="C44" i="1"/>
  <c r="C47" i="1"/>
  <c r="G297" i="7"/>
  <c r="M556" i="7"/>
  <c r="J277" i="7"/>
  <c r="M228" i="7"/>
  <c r="O422" i="7"/>
  <c r="O199" i="7"/>
  <c r="J224" i="7"/>
  <c r="G1272" i="7"/>
  <c r="I280" i="7"/>
  <c r="J78" i="7"/>
  <c r="J556" i="7"/>
  <c r="I444" i="7"/>
  <c r="M225" i="7"/>
  <c r="F458" i="7"/>
  <c r="H254" i="7"/>
  <c r="I292" i="7"/>
  <c r="J274" i="7"/>
  <c r="J89" i="7"/>
  <c r="I652" i="7"/>
  <c r="H199" i="7"/>
  <c r="O279" i="7"/>
  <c r="G108" i="7"/>
  <c r="J137" i="7"/>
  <c r="I114" i="7"/>
  <c r="M1056" i="7"/>
  <c r="O645" i="7"/>
  <c r="G286" i="7"/>
  <c r="F309" i="7"/>
  <c r="H864" i="7"/>
  <c r="O165" i="7"/>
  <c r="I224" i="7"/>
  <c r="M157" i="7"/>
  <c r="M220" i="7"/>
  <c r="O592" i="7"/>
  <c r="M161" i="7"/>
  <c r="O215" i="7"/>
  <c r="J497" i="7"/>
  <c r="M133" i="7"/>
  <c r="J877" i="7"/>
  <c r="O306" i="7"/>
  <c r="J595" i="7"/>
  <c r="I381" i="7"/>
  <c r="H132" i="7"/>
  <c r="H186" i="7"/>
  <c r="J203" i="7"/>
  <c r="I611" i="7"/>
  <c r="G341" i="7"/>
  <c r="M158" i="7"/>
  <c r="I92" i="7"/>
  <c r="H510" i="7"/>
  <c r="M1012" i="7"/>
  <c r="H1195" i="7"/>
  <c r="J445" i="7"/>
  <c r="F224" i="7"/>
  <c r="F337" i="7"/>
  <c r="F238" i="7"/>
  <c r="M269" i="7"/>
  <c r="O1289" i="7"/>
  <c r="H919" i="7"/>
  <c r="M331" i="7"/>
  <c r="I108" i="7"/>
  <c r="J150" i="7"/>
  <c r="G223" i="7"/>
  <c r="I170" i="7"/>
  <c r="G527" i="7"/>
  <c r="I371" i="7"/>
  <c r="H160" i="7"/>
  <c r="G596" i="7"/>
  <c r="O529" i="7"/>
  <c r="J276" i="7"/>
  <c r="G576" i="7"/>
  <c r="J85" i="7"/>
  <c r="H290" i="7"/>
  <c r="O128" i="7"/>
  <c r="I135" i="7"/>
  <c r="H683" i="7"/>
  <c r="J259" i="7"/>
  <c r="F109" i="7"/>
  <c r="M689" i="7"/>
  <c r="G62" i="7"/>
  <c r="M855" i="7"/>
  <c r="I321" i="7"/>
  <c r="M1065" i="7"/>
  <c r="H140" i="7"/>
  <c r="M355" i="7"/>
  <c r="F171" i="7"/>
  <c r="I277" i="7"/>
  <c r="M524" i="7"/>
  <c r="H247" i="7"/>
  <c r="J540" i="7"/>
  <c r="O948" i="7"/>
  <c r="J1006" i="7"/>
  <c r="I71" i="7"/>
  <c r="I151" i="7"/>
  <c r="H243" i="7"/>
  <c r="F375" i="7"/>
  <c r="J580" i="7"/>
  <c r="J103" i="7"/>
  <c r="M119" i="7"/>
  <c r="J105" i="7"/>
  <c r="G367" i="7"/>
  <c r="H222" i="7"/>
  <c r="H159" i="7"/>
  <c r="M268" i="7"/>
  <c r="J340" i="7"/>
  <c r="I154" i="7"/>
  <c r="F81" i="7"/>
  <c r="H196" i="7"/>
  <c r="H180" i="7"/>
  <c r="G308" i="7"/>
  <c r="G117" i="7"/>
  <c r="I199" i="7"/>
  <c r="J601" i="7"/>
  <c r="O470" i="7"/>
  <c r="G322" i="7"/>
  <c r="M570" i="7"/>
  <c r="J712" i="7"/>
  <c r="J67" i="7"/>
  <c r="F266" i="7"/>
  <c r="M185" i="7"/>
  <c r="F586" i="7"/>
  <c r="M216" i="7"/>
  <c r="M212" i="7"/>
  <c r="G425" i="7"/>
  <c r="G261" i="7"/>
  <c r="J318" i="7"/>
  <c r="O160" i="7"/>
  <c r="O60" i="7"/>
  <c r="O373" i="7"/>
  <c r="H415" i="7"/>
  <c r="H62" i="7"/>
  <c r="G441" i="7"/>
  <c r="H27" i="7"/>
  <c r="M50" i="7"/>
  <c r="P99" i="5"/>
  <c r="I453" i="7"/>
  <c r="G468" i="7"/>
  <c r="F113" i="7"/>
  <c r="F481" i="7"/>
  <c r="I76" i="7"/>
  <c r="O274" i="7"/>
  <c r="I30" i="7"/>
  <c r="H35" i="7"/>
  <c r="F27" i="7"/>
  <c r="I491" i="7"/>
  <c r="I202" i="7"/>
  <c r="I459" i="7"/>
  <c r="J493" i="7"/>
  <c r="M434" i="7"/>
  <c r="H241" i="7"/>
  <c r="F32" i="7"/>
  <c r="I41" i="7"/>
  <c r="J27" i="7"/>
  <c r="O153" i="7"/>
  <c r="O247" i="7"/>
  <c r="J453" i="7"/>
  <c r="H232" i="7"/>
  <c r="M249" i="7"/>
  <c r="I338" i="7"/>
  <c r="H20" i="7"/>
  <c r="M46" i="7"/>
  <c r="P87" i="5"/>
  <c r="J62" i="7"/>
  <c r="I477" i="7"/>
  <c r="J66" i="7"/>
  <c r="H712" i="7"/>
  <c r="J110" i="7"/>
  <c r="I120" i="7"/>
  <c r="F56" i="7"/>
  <c r="M24" i="7"/>
  <c r="F34" i="7"/>
  <c r="P35" i="5"/>
  <c r="O239" i="7"/>
  <c r="J159" i="7"/>
  <c r="H394" i="7"/>
  <c r="G290" i="7"/>
  <c r="O196" i="7"/>
  <c r="I90" i="7"/>
  <c r="I31" i="7"/>
  <c r="F43" i="7"/>
  <c r="P29" i="5"/>
  <c r="G224" i="7"/>
  <c r="M285" i="7"/>
  <c r="I153" i="7"/>
  <c r="H138" i="7"/>
  <c r="F411" i="7"/>
  <c r="G257" i="7"/>
  <c r="J18" i="7"/>
  <c r="I24" i="7"/>
  <c r="M79" i="7"/>
  <c r="J174" i="7"/>
  <c r="J279" i="7"/>
  <c r="O146" i="7"/>
  <c r="I817" i="7"/>
  <c r="G157" i="7"/>
  <c r="F698" i="7"/>
  <c r="I48" i="7"/>
  <c r="F29" i="7"/>
  <c r="O136" i="7"/>
  <c r="F78" i="7"/>
  <c r="O257" i="7"/>
  <c r="O139" i="7"/>
  <c r="M141" i="7"/>
  <c r="O67" i="7"/>
  <c r="O110" i="7"/>
  <c r="O31" i="7"/>
  <c r="G19" i="7"/>
  <c r="P76" i="5"/>
  <c r="I579" i="7"/>
  <c r="M206" i="7"/>
  <c r="H837" i="7"/>
  <c r="M309" i="7"/>
  <c r="M467" i="7"/>
  <c r="I129" i="7"/>
  <c r="H115" i="7"/>
  <c r="H30" i="7"/>
  <c r="J28" i="7"/>
  <c r="R62" i="2"/>
  <c r="H182" i="7"/>
  <c r="J171" i="7"/>
  <c r="G153" i="7"/>
  <c r="I278" i="7"/>
  <c r="G252" i="7"/>
  <c r="M54" i="7"/>
  <c r="J47" i="7"/>
  <c r="P73" i="5"/>
  <c r="F461" i="7"/>
  <c r="F150" i="7"/>
  <c r="M103" i="7"/>
  <c r="F77" i="7"/>
  <c r="O388" i="7"/>
  <c r="O38" i="7"/>
  <c r="H46" i="7"/>
  <c r="P30" i="5"/>
  <c r="V41" i="1"/>
  <c r="M48" i="1"/>
  <c r="G47" i="1"/>
  <c r="F48" i="1"/>
  <c r="V40" i="1"/>
  <c r="F41" i="1"/>
  <c r="I1124" i="7"/>
  <c r="M324" i="7"/>
  <c r="F253" i="7"/>
  <c r="I173" i="7"/>
  <c r="F389" i="7"/>
  <c r="F133" i="7"/>
  <c r="I536" i="7"/>
  <c r="J184" i="7"/>
  <c r="H89" i="7"/>
  <c r="H124" i="7"/>
  <c r="I523" i="7"/>
  <c r="G237" i="7"/>
  <c r="F437" i="7"/>
  <c r="G639" i="7"/>
  <c r="I492" i="7"/>
  <c r="M591" i="7"/>
  <c r="H494" i="7"/>
  <c r="M798" i="7"/>
  <c r="H280" i="7"/>
  <c r="O169" i="7"/>
  <c r="H255" i="7"/>
  <c r="M195" i="7"/>
  <c r="O699" i="7"/>
  <c r="F114" i="7"/>
  <c r="F1088" i="7"/>
  <c r="I255" i="7"/>
  <c r="F387" i="7"/>
  <c r="O465" i="7"/>
  <c r="M803" i="7"/>
  <c r="O467" i="7"/>
  <c r="J442" i="7"/>
  <c r="G1172" i="7"/>
  <c r="M447" i="7"/>
  <c r="I516" i="7"/>
  <c r="G58" i="7"/>
  <c r="H797" i="7"/>
  <c r="G343" i="7"/>
  <c r="F536" i="7"/>
  <c r="M233" i="7"/>
  <c r="F215" i="7"/>
  <c r="J573" i="7"/>
  <c r="G919" i="7"/>
  <c r="M443" i="7"/>
  <c r="O108" i="7"/>
  <c r="J281" i="7"/>
  <c r="I122" i="7"/>
  <c r="H226" i="7"/>
  <c r="G86" i="7"/>
  <c r="J570" i="7"/>
  <c r="F96" i="7"/>
  <c r="O376" i="7"/>
  <c r="O107" i="7"/>
  <c r="I370" i="7"/>
  <c r="J329" i="7"/>
  <c r="H408" i="7"/>
  <c r="I501" i="7"/>
  <c r="M567" i="7"/>
  <c r="G85" i="7"/>
  <c r="O131" i="7"/>
  <c r="F525" i="7"/>
  <c r="J492" i="7"/>
  <c r="I263" i="7"/>
  <c r="H442" i="7"/>
  <c r="G901" i="7"/>
  <c r="M479" i="7"/>
  <c r="I733" i="7"/>
  <c r="I99" i="7"/>
  <c r="I240" i="7"/>
  <c r="J200" i="7"/>
  <c r="G395" i="7"/>
  <c r="O213" i="7"/>
  <c r="M476" i="7"/>
  <c r="G519" i="7"/>
  <c r="F138" i="7"/>
  <c r="F216" i="7"/>
  <c r="G79" i="7"/>
  <c r="J1060" i="7"/>
  <c r="M771" i="7"/>
  <c r="F906" i="7"/>
  <c r="M595" i="7"/>
  <c r="F265" i="7"/>
  <c r="I662" i="7"/>
  <c r="M110" i="7"/>
  <c r="M260" i="7"/>
  <c r="O225" i="7"/>
  <c r="M283" i="7"/>
  <c r="G817" i="7"/>
  <c r="G334" i="7"/>
  <c r="O688" i="7"/>
  <c r="G1128" i="7"/>
  <c r="G300" i="7"/>
  <c r="M832" i="7"/>
  <c r="F1314" i="7"/>
  <c r="O1246" i="7"/>
  <c r="O79" i="7"/>
  <c r="F310" i="7"/>
  <c r="I177" i="7"/>
  <c r="M431" i="7"/>
  <c r="J71" i="7"/>
  <c r="J567" i="7"/>
  <c r="G381" i="7"/>
  <c r="I132" i="7"/>
  <c r="I327" i="7"/>
  <c r="H752" i="7"/>
  <c r="F126" i="7"/>
  <c r="F206" i="7"/>
  <c r="H267" i="7"/>
  <c r="J142" i="7"/>
  <c r="J98" i="7"/>
  <c r="O478" i="7"/>
  <c r="F125" i="7"/>
  <c r="I606" i="7"/>
  <c r="M314" i="7"/>
  <c r="J308" i="7"/>
  <c r="M563" i="7"/>
  <c r="I268" i="7"/>
  <c r="I248" i="7"/>
  <c r="H207" i="7"/>
  <c r="M414" i="7"/>
  <c r="H200" i="7"/>
  <c r="J585" i="7"/>
  <c r="J300" i="7"/>
  <c r="F370" i="7"/>
  <c r="G558" i="7"/>
  <c r="M948" i="7"/>
  <c r="M274" i="7"/>
  <c r="H71" i="7"/>
  <c r="J726" i="7"/>
  <c r="O494" i="7"/>
  <c r="G155" i="7"/>
  <c r="H70" i="7"/>
  <c r="F190" i="7"/>
  <c r="J51" i="7"/>
  <c r="I52" i="7"/>
  <c r="D60" i="1"/>
  <c r="I165" i="7"/>
  <c r="G265" i="7"/>
  <c r="M177" i="7"/>
  <c r="M495" i="7"/>
  <c r="H63" i="7"/>
  <c r="G440" i="7"/>
  <c r="I16" i="7"/>
  <c r="F37" i="7"/>
  <c r="F67" i="1"/>
  <c r="J1092" i="7"/>
  <c r="I196" i="7"/>
  <c r="I701" i="7"/>
  <c r="H258" i="7"/>
  <c r="G194" i="7"/>
  <c r="G497" i="7"/>
  <c r="M38" i="7"/>
  <c r="O53" i="7"/>
  <c r="H18" i="7"/>
  <c r="O89" i="7"/>
  <c r="M92" i="7"/>
  <c r="M198" i="7"/>
  <c r="H93" i="7"/>
  <c r="F367" i="7"/>
  <c r="I242" i="7"/>
  <c r="J41" i="7"/>
  <c r="G32" i="7"/>
  <c r="P86" i="5"/>
  <c r="H69" i="7"/>
  <c r="G507" i="7"/>
  <c r="F390" i="7"/>
  <c r="I348" i="7"/>
  <c r="O144" i="7"/>
  <c r="I251" i="7"/>
  <c r="I57" i="7"/>
  <c r="J50" i="7"/>
  <c r="M43" i="7"/>
  <c r="P18" i="5"/>
  <c r="J514" i="7"/>
  <c r="M155" i="7"/>
  <c r="O114" i="7"/>
  <c r="H244" i="7"/>
  <c r="H1146" i="7"/>
  <c r="M531" i="7"/>
  <c r="F46" i="7"/>
  <c r="O43" i="7"/>
  <c r="P19" i="5"/>
  <c r="O284" i="7"/>
  <c r="H274" i="7"/>
  <c r="M81" i="7"/>
  <c r="J270" i="7"/>
  <c r="M293" i="7"/>
  <c r="J531" i="7"/>
  <c r="G46" i="7"/>
  <c r="H47" i="7"/>
  <c r="H145" i="7"/>
  <c r="F184" i="7"/>
  <c r="M73" i="7"/>
  <c r="G326" i="7"/>
  <c r="H586" i="7"/>
  <c r="H238" i="7"/>
  <c r="J56" i="7"/>
  <c r="F47" i="7"/>
  <c r="J43" i="7"/>
  <c r="F83" i="7"/>
  <c r="O563" i="7"/>
  <c r="G121" i="7"/>
  <c r="H506" i="7"/>
  <c r="M136" i="7"/>
  <c r="H95" i="7"/>
  <c r="O270" i="7"/>
  <c r="O32" i="7"/>
  <c r="M34" i="7"/>
  <c r="P21" i="5"/>
  <c r="I337" i="7"/>
  <c r="M419" i="7"/>
  <c r="J216" i="7"/>
  <c r="J461" i="7"/>
  <c r="O288" i="7"/>
  <c r="G68" i="7"/>
  <c r="F146" i="7"/>
  <c r="O48" i="7"/>
  <c r="H19" i="7"/>
  <c r="P56" i="5"/>
  <c r="F273" i="7"/>
  <c r="I171" i="7"/>
  <c r="F549" i="7"/>
  <c r="M256" i="7"/>
  <c r="F474" i="7"/>
  <c r="I47" i="7"/>
  <c r="G55" i="7"/>
  <c r="P57" i="5"/>
  <c r="F98" i="7"/>
  <c r="M184" i="7"/>
  <c r="O168" i="7"/>
  <c r="J593" i="7"/>
  <c r="H590" i="7"/>
  <c r="J31" i="7"/>
  <c r="F33" i="7"/>
  <c r="H61" i="2"/>
  <c r="M46" i="1"/>
  <c r="V112" i="1"/>
  <c r="J62" i="2"/>
  <c r="R22" i="2"/>
  <c r="U110" i="1"/>
  <c r="U104" i="1"/>
  <c r="U99" i="1"/>
  <c r="U105" i="1"/>
  <c r="R42" i="2"/>
  <c r="U106" i="1"/>
  <c r="U109" i="1"/>
  <c r="U112" i="1"/>
  <c r="U101" i="1"/>
  <c r="U100" i="1"/>
  <c r="U111" i="1"/>
  <c r="U108" i="1"/>
  <c r="U102" i="1"/>
  <c r="U107" i="1"/>
  <c r="U103" i="1"/>
  <c r="Q114" i="1" l="1"/>
  <c r="M61" i="2"/>
  <c r="L61" i="2"/>
  <c r="K61" i="2"/>
  <c r="P98" i="7"/>
  <c r="Q98" i="7" s="1"/>
  <c r="P474" i="7"/>
  <c r="Q474" i="7" s="1"/>
  <c r="P549" i="7"/>
  <c r="Q549" i="7" s="1"/>
  <c r="P273" i="7"/>
  <c r="Q273" i="7" s="1"/>
  <c r="P146" i="7"/>
  <c r="Q146" i="7" s="1"/>
  <c r="P83" i="7"/>
  <c r="Q83" i="7" s="1"/>
  <c r="P47" i="7"/>
  <c r="Q47" i="7" s="1"/>
  <c r="P184" i="7"/>
  <c r="Q184" i="7" s="1"/>
  <c r="P46" i="7"/>
  <c r="Q46" i="7" s="1"/>
  <c r="P390" i="7"/>
  <c r="Q390" i="7" s="1"/>
  <c r="P367" i="7"/>
  <c r="Q367" i="7" s="1"/>
  <c r="P190" i="7"/>
  <c r="Q190" i="7" s="1"/>
  <c r="P370" i="7"/>
  <c r="Q370" i="7" s="1"/>
  <c r="P125" i="7"/>
  <c r="Q125" i="7" s="1"/>
  <c r="P206" i="7"/>
  <c r="Q206" i="7" s="1"/>
  <c r="P126" i="7"/>
  <c r="Q126" i="7" s="1"/>
  <c r="P310" i="7"/>
  <c r="Q310" i="7" s="1"/>
  <c r="P1314" i="7"/>
  <c r="Q1314" i="7" s="1"/>
  <c r="P265" i="7"/>
  <c r="Q265" i="7" s="1"/>
  <c r="P906" i="7"/>
  <c r="Q906" i="7" s="1"/>
  <c r="P216" i="7"/>
  <c r="Q216" i="7" s="1"/>
  <c r="P138" i="7"/>
  <c r="Q138" i="7" s="1"/>
  <c r="P525" i="7"/>
  <c r="Q525" i="7" s="1"/>
  <c r="P96" i="7"/>
  <c r="Q96" i="7" s="1"/>
  <c r="P215" i="7"/>
  <c r="Q215" i="7" s="1"/>
  <c r="P536" i="7"/>
  <c r="Q536" i="7" s="1"/>
  <c r="P387" i="7"/>
  <c r="Q387" i="7" s="1"/>
  <c r="P1088" i="7"/>
  <c r="Q1088" i="7" s="1"/>
  <c r="P114" i="7"/>
  <c r="Q114" i="7" s="1"/>
  <c r="P437" i="7"/>
  <c r="Q437" i="7" s="1"/>
  <c r="P133" i="7"/>
  <c r="Q133" i="7" s="1"/>
  <c r="P389" i="7"/>
  <c r="Q389" i="7" s="1"/>
  <c r="P253" i="7"/>
  <c r="Q253" i="7" s="1"/>
  <c r="P77" i="7"/>
  <c r="Q77" i="7" s="1"/>
  <c r="P150" i="7"/>
  <c r="Q150" i="7" s="1"/>
  <c r="P461" i="7"/>
  <c r="Q461" i="7" s="1"/>
  <c r="P78" i="7"/>
  <c r="Q78" i="7" s="1"/>
  <c r="P698" i="7"/>
  <c r="Q698" i="7" s="1"/>
  <c r="P411" i="7"/>
  <c r="Q411" i="7" s="1"/>
  <c r="P481" i="7"/>
  <c r="Q481" i="7" s="1"/>
  <c r="P113" i="7"/>
  <c r="Q113" i="7" s="1"/>
  <c r="P586" i="7"/>
  <c r="Q586" i="7" s="1"/>
  <c r="P266" i="7"/>
  <c r="Q266" i="7" s="1"/>
  <c r="P81" i="7"/>
  <c r="Q81" i="7" s="1"/>
  <c r="P375" i="7"/>
  <c r="Q375" i="7" s="1"/>
  <c r="P171" i="7"/>
  <c r="Q171" i="7" s="1"/>
  <c r="P109" i="7"/>
  <c r="Q109" i="7" s="1"/>
  <c r="P238" i="7"/>
  <c r="Q238" i="7" s="1"/>
  <c r="P337" i="7"/>
  <c r="Q337" i="7" s="1"/>
  <c r="P224" i="7"/>
  <c r="Q224" i="7" s="1"/>
  <c r="P309" i="7"/>
  <c r="Q309" i="7" s="1"/>
  <c r="P458" i="7"/>
  <c r="Q458" i="7" s="1"/>
  <c r="P106" i="7"/>
  <c r="Q106" i="7" s="1"/>
  <c r="P326" i="7"/>
  <c r="Q326" i="7" s="1"/>
  <c r="P177" i="7"/>
  <c r="Q177" i="7" s="1"/>
  <c r="P311" i="7"/>
  <c r="Q311" i="7" s="1"/>
  <c r="P261" i="7"/>
  <c r="Q261" i="7" s="1"/>
  <c r="P45" i="7"/>
  <c r="Q45" i="7" s="1"/>
  <c r="P154" i="7"/>
  <c r="Q154" i="7" s="1"/>
  <c r="P173" i="7"/>
  <c r="Q173" i="7" s="1"/>
  <c r="P82" i="7"/>
  <c r="Q82" i="7" s="1"/>
  <c r="P241" i="7"/>
  <c r="Q241" i="7" s="1"/>
  <c r="P222" i="7"/>
  <c r="Q222" i="7" s="1"/>
  <c r="P227" i="7"/>
  <c r="Q227" i="7" s="1"/>
  <c r="P249" i="7"/>
  <c r="Q249" i="7" s="1"/>
  <c r="P127" i="7"/>
  <c r="Q127" i="7" s="1"/>
  <c r="P119" i="7"/>
  <c r="Q119" i="7" s="1"/>
  <c r="P314" i="7"/>
  <c r="Q314" i="7" s="1"/>
  <c r="P61" i="7"/>
  <c r="Q61" i="7" s="1"/>
  <c r="P1272" i="7"/>
  <c r="Q1272" i="7" s="1"/>
  <c r="P248" i="7"/>
  <c r="Q248" i="7" s="1"/>
  <c r="P450" i="7"/>
  <c r="Q450" i="7" s="1"/>
  <c r="P147" i="7"/>
  <c r="Q147" i="7" s="1"/>
  <c r="P88" i="7"/>
  <c r="Q88" i="7" s="1"/>
  <c r="P116" i="7"/>
  <c r="Q116" i="7" s="1"/>
  <c r="P521" i="7"/>
  <c r="Q521" i="7" s="1"/>
  <c r="P553" i="7"/>
  <c r="Q553" i="7" s="1"/>
  <c r="P550" i="7"/>
  <c r="Q550" i="7" s="1"/>
  <c r="P144" i="7"/>
  <c r="Q144" i="7" s="1"/>
  <c r="P514" i="7"/>
  <c r="Q514" i="7" s="1"/>
  <c r="P142" i="7"/>
  <c r="Q142" i="7" s="1"/>
  <c r="P70" i="7"/>
  <c r="Q70" i="7" s="1"/>
  <c r="P379" i="7"/>
  <c r="Q379" i="7" s="1"/>
  <c r="P608" i="7"/>
  <c r="Q608" i="7" s="1"/>
  <c r="P998" i="7"/>
  <c r="Q998" i="7" s="1"/>
  <c r="P280" i="7"/>
  <c r="Q280" i="7" s="1"/>
  <c r="P230" i="7"/>
  <c r="Q230" i="7" s="1"/>
  <c r="P232" i="7"/>
  <c r="Q232" i="7" s="1"/>
  <c r="P564" i="7"/>
  <c r="Q564" i="7" s="1"/>
  <c r="P440" i="7"/>
  <c r="Q440" i="7" s="1"/>
  <c r="P1240" i="7"/>
  <c r="Q1240" i="7" s="1"/>
  <c r="P504" i="7"/>
  <c r="Q504" i="7" s="1"/>
  <c r="P1021" i="7"/>
  <c r="Q1021" i="7" s="1"/>
  <c r="P284" i="7"/>
  <c r="Q284" i="7" s="1"/>
  <c r="P135" i="7"/>
  <c r="Q135" i="7" s="1"/>
  <c r="P63" i="7"/>
  <c r="Q63" i="7" s="1"/>
  <c r="P163" i="7"/>
  <c r="Q163" i="7" s="1"/>
  <c r="P258" i="7"/>
  <c r="Q258" i="7" s="1"/>
  <c r="P565" i="7"/>
  <c r="Q565" i="7" s="1"/>
  <c r="P211" i="7"/>
  <c r="Q211" i="7" s="1"/>
  <c r="P141" i="7"/>
  <c r="Q141" i="7" s="1"/>
  <c r="P285" i="7"/>
  <c r="Q285" i="7" s="1"/>
  <c r="P161" i="7"/>
  <c r="Q161" i="7" s="1"/>
  <c r="P643" i="7"/>
  <c r="Q643" i="7" s="1"/>
  <c r="P441" i="7"/>
  <c r="Q441" i="7" s="1"/>
  <c r="P1142" i="7"/>
  <c r="Q1142" i="7" s="1"/>
  <c r="P288" i="7"/>
  <c r="Q288" i="7" s="1"/>
  <c r="P199" i="7"/>
  <c r="Q199" i="7" s="1"/>
  <c r="P172" i="7"/>
  <c r="Q172" i="7" s="1"/>
  <c r="P231" i="7"/>
  <c r="Q231" i="7" s="1"/>
  <c r="P118" i="7"/>
  <c r="Q118" i="7" s="1"/>
  <c r="P181" i="7"/>
  <c r="Q181" i="7" s="1"/>
  <c r="P183" i="7"/>
  <c r="Q183" i="7" s="1"/>
  <c r="P533" i="7"/>
  <c r="Q533" i="7" s="1"/>
  <c r="P112" i="7"/>
  <c r="Q112" i="7" s="1"/>
  <c r="P371" i="7"/>
  <c r="Q371" i="7" s="1"/>
  <c r="P178" i="7"/>
  <c r="Q178" i="7" s="1"/>
  <c r="P527" i="7"/>
  <c r="Q527" i="7" s="1"/>
  <c r="P330" i="7"/>
  <c r="Q330" i="7" s="1"/>
  <c r="P555" i="7"/>
  <c r="Q555" i="7" s="1"/>
  <c r="P68" i="7"/>
  <c r="Q68" i="7" s="1"/>
  <c r="P529" i="7"/>
  <c r="Q529" i="7" s="1"/>
  <c r="P228" i="7"/>
  <c r="Q228" i="7" s="1"/>
  <c r="P287" i="7"/>
  <c r="Q287" i="7" s="1"/>
  <c r="P71" i="7"/>
  <c r="Q71" i="7" s="1"/>
  <c r="P561" i="7"/>
  <c r="Q561" i="7" s="1"/>
  <c r="P204" i="7"/>
  <c r="Q204" i="7" s="1"/>
  <c r="P577" i="7"/>
  <c r="Q577" i="7" s="1"/>
  <c r="P347" i="7"/>
  <c r="Q347" i="7" s="1"/>
  <c r="P165" i="7"/>
  <c r="Q165" i="7" s="1"/>
  <c r="P132" i="7"/>
  <c r="Q132" i="7" s="1"/>
  <c r="P362" i="7"/>
  <c r="Q362" i="7" s="1"/>
  <c r="P200" i="7"/>
  <c r="Q200" i="7" s="1"/>
  <c r="P400" i="7"/>
  <c r="Q400" i="7" s="1"/>
  <c r="P493" i="7"/>
  <c r="Q493" i="7" s="1"/>
  <c r="P530" i="7"/>
  <c r="Q530" i="7" s="1"/>
  <c r="P168" i="7"/>
  <c r="Q168" i="7" s="1"/>
  <c r="P65" i="7"/>
  <c r="Q65" i="7" s="1"/>
  <c r="P500" i="7"/>
  <c r="Q500" i="7" s="1"/>
  <c r="P90" i="7"/>
  <c r="Q90" i="7" s="1"/>
  <c r="P431" i="7"/>
  <c r="Q431" i="7" s="1"/>
  <c r="P360" i="7"/>
  <c r="Q360" i="7" s="1"/>
  <c r="P139" i="7"/>
  <c r="Q139" i="7" s="1"/>
  <c r="P471" i="7"/>
  <c r="Q471" i="7" s="1"/>
  <c r="P418" i="7"/>
  <c r="Q418" i="7" s="1"/>
  <c r="P263" i="7"/>
  <c r="Q263" i="7" s="1"/>
  <c r="P240" i="7"/>
  <c r="Q240" i="7" s="1"/>
  <c r="P502" i="7"/>
  <c r="Q502" i="7" s="1"/>
  <c r="P415" i="7"/>
  <c r="Q415" i="7" s="1"/>
  <c r="P729" i="7"/>
  <c r="Q729" i="7" s="1"/>
  <c r="P600" i="7"/>
  <c r="Q600" i="7" s="1"/>
  <c r="P188" i="7"/>
  <c r="Q188" i="7" s="1"/>
  <c r="P272" i="7"/>
  <c r="Q272" i="7" s="1"/>
  <c r="P919" i="7"/>
  <c r="Q919" i="7" s="1"/>
  <c r="P419" i="7"/>
  <c r="Q419" i="7" s="1"/>
  <c r="P758" i="7"/>
  <c r="Q758" i="7" s="1"/>
  <c r="P194" i="7"/>
  <c r="Q194" i="7" s="1"/>
  <c r="P546" i="7"/>
  <c r="Q546" i="7" s="1"/>
  <c r="P460" i="7"/>
  <c r="Q460" i="7" s="1"/>
  <c r="P111" i="7"/>
  <c r="Q111" i="7" s="1"/>
  <c r="P239" i="7"/>
  <c r="Q239" i="7" s="1"/>
  <c r="P257" i="7"/>
  <c r="Q257" i="7" s="1"/>
  <c r="P635" i="7"/>
  <c r="Q635" i="7" s="1"/>
  <c r="P72" i="7"/>
  <c r="Q72" i="7" s="1"/>
  <c r="P407" i="7"/>
  <c r="Q407" i="7" s="1"/>
  <c r="P121" i="7"/>
  <c r="Q121" i="7" s="1"/>
  <c r="P267" i="7"/>
  <c r="Q267" i="7" s="1"/>
  <c r="P489" i="7"/>
  <c r="Q489" i="7" s="1"/>
  <c r="P513" i="7"/>
  <c r="Q513" i="7" s="1"/>
  <c r="P145" i="7"/>
  <c r="Q145" i="7" s="1"/>
  <c r="P372" i="7"/>
  <c r="Q372" i="7" s="1"/>
  <c r="P73" i="7"/>
  <c r="Q73" i="7" s="1"/>
  <c r="P180" i="7"/>
  <c r="Q180" i="7" s="1"/>
  <c r="P603" i="7"/>
  <c r="Q603" i="7" s="1"/>
  <c r="P319" i="7"/>
  <c r="Q319" i="7" s="1"/>
  <c r="P217" i="7"/>
  <c r="Q217" i="7" s="1"/>
  <c r="P444" i="7"/>
  <c r="Q444" i="7" s="1"/>
  <c r="P976" i="7"/>
  <c r="Q976" i="7" s="1"/>
  <c r="P670" i="7"/>
  <c r="Q670" i="7" s="1"/>
  <c r="P66" i="7"/>
  <c r="Q66" i="7" s="1"/>
  <c r="P1028" i="7"/>
  <c r="Q1028" i="7" s="1"/>
  <c r="P594" i="7"/>
  <c r="Q594" i="7" s="1"/>
  <c r="P251" i="7"/>
  <c r="Q251" i="7" s="1"/>
  <c r="P282" i="7"/>
  <c r="Q282" i="7" s="1"/>
  <c r="P229" i="7"/>
  <c r="Q229" i="7" s="1"/>
  <c r="P148" i="7"/>
  <c r="Q148" i="7" s="1"/>
  <c r="P1074" i="7"/>
  <c r="Q1074" i="7" s="1"/>
  <c r="P209" i="7"/>
  <c r="Q209" i="7" s="1"/>
  <c r="P438" i="7"/>
  <c r="Q438" i="7" s="1"/>
  <c r="P373" i="7"/>
  <c r="Q373" i="7" s="1"/>
  <c r="P1182" i="7"/>
  <c r="Q1182" i="7" s="1"/>
  <c r="P1178" i="7"/>
  <c r="Q1178" i="7" s="1"/>
  <c r="P366" i="7"/>
  <c r="Q366" i="7" s="1"/>
  <c r="P884" i="7"/>
  <c r="Q884" i="7" s="1"/>
  <c r="P547" i="7"/>
  <c r="Q547" i="7" s="1"/>
  <c r="H40" i="1"/>
  <c r="P259" i="7"/>
  <c r="Q259" i="7" s="1"/>
  <c r="P245" i="7"/>
  <c r="Q245" i="7" s="1"/>
  <c r="P205" i="7"/>
  <c r="Q205" i="7" s="1"/>
  <c r="P69" i="7"/>
  <c r="Q69" i="7" s="1"/>
  <c r="P108" i="7"/>
  <c r="Q108" i="7" s="1"/>
  <c r="P243" i="7"/>
  <c r="Q243" i="7" s="1"/>
  <c r="P86" i="7"/>
  <c r="Q86" i="7" s="1"/>
  <c r="P593" i="7"/>
  <c r="Q593" i="7" s="1"/>
  <c r="P435" i="7"/>
  <c r="Q435" i="7" s="1"/>
  <c r="P632" i="7"/>
  <c r="Q632" i="7" s="1"/>
  <c r="P571" i="7"/>
  <c r="Q571" i="7" s="1"/>
  <c r="P1005" i="7"/>
  <c r="Q1005" i="7" s="1"/>
  <c r="P233" i="7"/>
  <c r="Q233" i="7" s="1"/>
  <c r="P331" i="7"/>
  <c r="Q331" i="7" s="1"/>
  <c r="P97" i="7"/>
  <c r="Q97" i="7" s="1"/>
  <c r="P468" i="7"/>
  <c r="Q468" i="7" s="1"/>
  <c r="P269" i="7"/>
  <c r="Q269" i="7" s="1"/>
  <c r="P1003" i="7"/>
  <c r="Q1003" i="7" s="1"/>
  <c r="P595" i="7"/>
  <c r="Q595" i="7" s="1"/>
  <c r="P237" i="7"/>
  <c r="Q237" i="7" s="1"/>
  <c r="P170" i="7"/>
  <c r="Q170" i="7" s="1"/>
  <c r="P447" i="7"/>
  <c r="Q447" i="7" s="1"/>
  <c r="P329" i="7"/>
  <c r="Q329" i="7" s="1"/>
  <c r="P297" i="7"/>
  <c r="Q297" i="7" s="1"/>
  <c r="P87" i="7"/>
  <c r="Q87" i="7" s="1"/>
  <c r="P394" i="7"/>
  <c r="Q394" i="7" s="1"/>
  <c r="P271" i="7"/>
  <c r="Q271" i="7" s="1"/>
  <c r="P234" i="7"/>
  <c r="Q234" i="7" s="1"/>
  <c r="P516" i="7"/>
  <c r="Q516" i="7" s="1"/>
  <c r="P1261" i="7"/>
  <c r="Q1261" i="7" s="1"/>
  <c r="P279" i="7"/>
  <c r="Q279" i="7" s="1"/>
  <c r="P358" i="7"/>
  <c r="Q358" i="7" s="1"/>
  <c r="P80" i="7"/>
  <c r="Q80" i="7" s="1"/>
  <c r="H41" i="1"/>
  <c r="P244" i="7"/>
  <c r="Q244" i="7" s="1"/>
  <c r="P207" i="7"/>
  <c r="Q207" i="7" s="1"/>
  <c r="P123" i="7"/>
  <c r="Q123" i="7" s="1"/>
  <c r="P236" i="7"/>
  <c r="Q236" i="7" s="1"/>
  <c r="P997" i="7"/>
  <c r="Q997" i="7" s="1"/>
  <c r="P192" i="7"/>
  <c r="Q192" i="7" s="1"/>
  <c r="P59" i="7"/>
  <c r="Q59" i="7" s="1"/>
  <c r="P562" i="7"/>
  <c r="Q562" i="7" s="1"/>
  <c r="P676" i="7"/>
  <c r="Q676" i="7" s="1"/>
  <c r="P650" i="7"/>
  <c r="Q650" i="7" s="1"/>
  <c r="P130" i="7"/>
  <c r="Q130" i="7" s="1"/>
  <c r="P166" i="7"/>
  <c r="Q166" i="7" s="1"/>
  <c r="P117" i="7"/>
  <c r="Q117" i="7" s="1"/>
  <c r="P247" i="7"/>
  <c r="Q247" i="7" s="1"/>
  <c r="P256" i="7"/>
  <c r="Q256" i="7" s="1"/>
  <c r="P365" i="7"/>
  <c r="Q365" i="7" s="1"/>
  <c r="P1149" i="7"/>
  <c r="Q1149" i="7" s="1"/>
  <c r="P1039" i="7"/>
  <c r="Q1039" i="7" s="1"/>
  <c r="P452" i="7"/>
  <c r="Q452" i="7" s="1"/>
  <c r="P60" i="7"/>
  <c r="Q60" i="7" s="1"/>
  <c r="P523" i="7"/>
  <c r="Q523" i="7" s="1"/>
  <c r="P290" i="7"/>
  <c r="Q290" i="7" s="1"/>
  <c r="P705" i="7"/>
  <c r="Q705" i="7" s="1"/>
  <c r="P436" i="7"/>
  <c r="Q436" i="7" s="1"/>
  <c r="P455" i="7"/>
  <c r="Q455" i="7" s="1"/>
  <c r="P107" i="7"/>
  <c r="Q107" i="7" s="1"/>
  <c r="P242" i="7"/>
  <c r="Q242" i="7" s="1"/>
  <c r="P315" i="7"/>
  <c r="Q315" i="7" s="1"/>
  <c r="P495" i="7"/>
  <c r="Q495" i="7" s="1"/>
  <c r="P115" i="7"/>
  <c r="Q115" i="7" s="1"/>
  <c r="P76" i="7"/>
  <c r="Q76" i="7" s="1"/>
  <c r="P159" i="7"/>
  <c r="Q159" i="7" s="1"/>
  <c r="P1136" i="7"/>
  <c r="Q1136" i="7" s="1"/>
  <c r="P153" i="7"/>
  <c r="Q153" i="7" s="1"/>
  <c r="P202" i="7"/>
  <c r="Q202" i="7" s="1"/>
  <c r="P201" i="7"/>
  <c r="Q201" i="7" s="1"/>
  <c r="P380" i="7"/>
  <c r="Q380" i="7" s="1"/>
  <c r="P639" i="7"/>
  <c r="Q639" i="7" s="1"/>
  <c r="P454" i="7"/>
  <c r="Q454" i="7" s="1"/>
  <c r="P93" i="7"/>
  <c r="Q93" i="7" s="1"/>
  <c r="P195" i="7"/>
  <c r="Q195" i="7" s="1"/>
  <c r="P356" i="7"/>
  <c r="Q356" i="7" s="1"/>
  <c r="P485" i="7"/>
  <c r="Q485" i="7" s="1"/>
  <c r="P1025" i="7"/>
  <c r="Q1025" i="7" s="1"/>
  <c r="P160" i="7"/>
  <c r="Q160" i="7" s="1"/>
  <c r="P220" i="7"/>
  <c r="Q220" i="7" s="1"/>
  <c r="P930" i="7"/>
  <c r="Q930" i="7" s="1"/>
  <c r="P428" i="7"/>
  <c r="Q428" i="7" s="1"/>
  <c r="P260" i="7"/>
  <c r="Q260" i="7" s="1"/>
  <c r="P583" i="7"/>
  <c r="Q583" i="7" s="1"/>
  <c r="P567" i="7"/>
  <c r="Q567" i="7" s="1"/>
  <c r="P152" i="7"/>
  <c r="Q152" i="7" s="1"/>
  <c r="P662" i="7"/>
  <c r="Q662" i="7" s="1"/>
  <c r="P102" i="7"/>
  <c r="Q102" i="7" s="1"/>
  <c r="P246" i="7"/>
  <c r="Q246" i="7" s="1"/>
  <c r="P120" i="7"/>
  <c r="Q120" i="7" s="1"/>
  <c r="P510" i="7"/>
  <c r="Q510" i="7" s="1"/>
  <c r="P226" i="7"/>
  <c r="Q226" i="7" s="1"/>
  <c r="P219" i="7"/>
  <c r="Q219" i="7" s="1"/>
  <c r="P140" i="7"/>
  <c r="Q140" i="7" s="1"/>
  <c r="P926" i="7"/>
  <c r="Q926" i="7" s="1"/>
  <c r="P218" i="7"/>
  <c r="Q218" i="7" s="1"/>
  <c r="P128" i="7"/>
  <c r="Q128" i="7" s="1"/>
  <c r="P350" i="7"/>
  <c r="Q350" i="7" s="1"/>
  <c r="P221" i="7"/>
  <c r="Q221" i="7" s="1"/>
  <c r="P505" i="7"/>
  <c r="Q505" i="7" s="1"/>
  <c r="P252" i="7"/>
  <c r="Q252" i="7" s="1"/>
  <c r="P916" i="7"/>
  <c r="Q916" i="7" s="1"/>
  <c r="P89" i="7"/>
  <c r="Q89" i="7" s="1"/>
  <c r="P421" i="7"/>
  <c r="Q421" i="7" s="1"/>
  <c r="P149" i="7"/>
  <c r="Q149" i="7" s="1"/>
  <c r="P466" i="7"/>
  <c r="Q466" i="7" s="1"/>
  <c r="P384" i="7"/>
  <c r="Q384" i="7" s="1"/>
  <c r="P276" i="7"/>
  <c r="Q276" i="7" s="1"/>
  <c r="P95" i="7"/>
  <c r="Q95" i="7" s="1"/>
  <c r="P870" i="7"/>
  <c r="Q870" i="7" s="1"/>
  <c r="P155" i="7"/>
  <c r="Q155" i="7" s="1"/>
  <c r="P175" i="7"/>
  <c r="Q175" i="7" s="1"/>
  <c r="P584" i="7"/>
  <c r="Q584" i="7" s="1"/>
  <c r="P374" i="7"/>
  <c r="Q374" i="7" s="1"/>
  <c r="P552" i="7"/>
  <c r="Q552" i="7" s="1"/>
  <c r="P101" i="7"/>
  <c r="Q101" i="7" s="1"/>
  <c r="P355" i="7"/>
  <c r="Q355" i="7" s="1"/>
  <c r="P587" i="7"/>
  <c r="Q587" i="7" s="1"/>
  <c r="P124" i="7"/>
  <c r="Q124" i="7" s="1"/>
  <c r="P74" i="7"/>
  <c r="Q74" i="7" s="1"/>
  <c r="P162" i="7"/>
  <c r="Q162" i="7" s="1"/>
  <c r="P376" i="7"/>
  <c r="Q376" i="7" s="1"/>
  <c r="P274" i="7"/>
  <c r="Q274" i="7" s="1"/>
  <c r="P191" i="7"/>
  <c r="Q191" i="7" s="1"/>
  <c r="P381" i="7"/>
  <c r="Q381" i="7" s="1"/>
  <c r="P301" i="7"/>
  <c r="Q301" i="7" s="1"/>
  <c r="P268" i="7"/>
  <c r="Q268" i="7" s="1"/>
  <c r="P110" i="7"/>
  <c r="Q110" i="7" s="1"/>
  <c r="P401" i="7"/>
  <c r="Q401" i="7" s="1"/>
  <c r="P494" i="7"/>
  <c r="Q494" i="7" s="1"/>
  <c r="P388" i="7"/>
  <c r="Q388" i="7" s="1"/>
  <c r="P156" i="7"/>
  <c r="Q156" i="7" s="1"/>
  <c r="P335" i="7"/>
  <c r="Q335" i="7" s="1"/>
  <c r="P563" i="7"/>
  <c r="Q563" i="7" s="1"/>
  <c r="P62" i="7"/>
  <c r="Q62" i="7" s="1"/>
  <c r="P417" i="7"/>
  <c r="Q417" i="7" s="1"/>
  <c r="P511" i="7"/>
  <c r="Q511" i="7" s="1"/>
  <c r="P167" i="7"/>
  <c r="Q167" i="7" s="1"/>
  <c r="P442" i="7"/>
  <c r="Q442" i="7" s="1"/>
  <c r="P255" i="7"/>
  <c r="Q255" i="7" s="1"/>
  <c r="P653" i="7"/>
  <c r="Q653" i="7" s="1"/>
  <c r="P541" i="7"/>
  <c r="Q541" i="7" s="1"/>
  <c r="P203" i="7"/>
  <c r="Q203" i="7" s="1"/>
  <c r="P1206" i="7"/>
  <c r="Q1206" i="7" s="1"/>
  <c r="P844" i="7"/>
  <c r="Q844" i="7" s="1"/>
  <c r="P318" i="7"/>
  <c r="Q318" i="7" s="1"/>
  <c r="P473" i="7"/>
  <c r="Q473" i="7" s="1"/>
  <c r="P655" i="7"/>
  <c r="Q655" i="7" s="1"/>
  <c r="P406" i="7"/>
  <c r="Q406" i="7" s="1"/>
  <c r="P378" i="7"/>
  <c r="Q378" i="7" s="1"/>
  <c r="P1060" i="7"/>
  <c r="Q1060" i="7" s="1"/>
  <c r="P496" i="7"/>
  <c r="Q496" i="7" s="1"/>
  <c r="P100" i="7"/>
  <c r="Q100" i="7" s="1"/>
  <c r="P333" i="7"/>
  <c r="Q333" i="7" s="1"/>
  <c r="P712" i="7"/>
  <c r="Q712" i="7" s="1"/>
  <c r="P944" i="7"/>
  <c r="Q944" i="7" s="1"/>
  <c r="P574" i="7"/>
  <c r="Q574" i="7" s="1"/>
  <c r="P569" i="7"/>
  <c r="Q569" i="7" s="1"/>
  <c r="P1081" i="7"/>
  <c r="Q1081" i="7" s="1"/>
  <c r="P1004" i="7"/>
  <c r="Q1004" i="7" s="1"/>
  <c r="P424" i="7"/>
  <c r="Q424" i="7" s="1"/>
  <c r="P1266" i="7"/>
  <c r="Q1266" i="7" s="1"/>
  <c r="P348" i="7"/>
  <c r="Q348" i="7" s="1"/>
  <c r="P828" i="7"/>
  <c r="Q828" i="7" s="1"/>
  <c r="P842" i="7"/>
  <c r="Q842" i="7" s="1"/>
  <c r="P920" i="7"/>
  <c r="Q920" i="7" s="1"/>
  <c r="P235" i="7"/>
  <c r="Q235" i="7" s="1"/>
  <c r="P1098" i="7"/>
  <c r="Q1098" i="7" s="1"/>
  <c r="P766" i="7"/>
  <c r="Q766" i="7" s="1"/>
  <c r="P559" i="7"/>
  <c r="Q559" i="7" s="1"/>
  <c r="P1213" i="7"/>
  <c r="Q1213" i="7" s="1"/>
  <c r="P497" i="7"/>
  <c r="Q497" i="7" s="1"/>
  <c r="P305" i="7"/>
  <c r="Q305" i="7" s="1"/>
  <c r="P349" i="7"/>
  <c r="Q349" i="7" s="1"/>
  <c r="P596" i="7"/>
  <c r="Q596" i="7" s="1"/>
  <c r="P771" i="7"/>
  <c r="Q771" i="7" s="1"/>
  <c r="P1044" i="7"/>
  <c r="Q1044" i="7" s="1"/>
  <c r="P868" i="7"/>
  <c r="Q868" i="7" s="1"/>
  <c r="P517" i="7"/>
  <c r="Q517" i="7" s="1"/>
  <c r="P270" i="7"/>
  <c r="Q270" i="7" s="1"/>
  <c r="P464" i="7"/>
  <c r="Q464" i="7" s="1"/>
  <c r="P1154" i="7"/>
  <c r="Q1154" i="7" s="1"/>
  <c r="P339" i="7"/>
  <c r="Q339" i="7" s="1"/>
  <c r="P1175" i="7"/>
  <c r="Q1175" i="7" s="1"/>
  <c r="P1055" i="7"/>
  <c r="Q1055" i="7" s="1"/>
  <c r="P328" i="7"/>
  <c r="Q328" i="7" s="1"/>
  <c r="P751" i="7"/>
  <c r="Q751" i="7" s="1"/>
  <c r="P970" i="7"/>
  <c r="Q970" i="7" s="1"/>
  <c r="P739" i="7"/>
  <c r="Q739" i="7" s="1"/>
  <c r="P1066" i="7"/>
  <c r="Q1066" i="7" s="1"/>
  <c r="P1300" i="7"/>
  <c r="Q1300" i="7" s="1"/>
  <c r="P545" i="7"/>
  <c r="Q545" i="7" s="1"/>
  <c r="P182" i="7"/>
  <c r="Q182" i="7" s="1"/>
  <c r="P1121" i="7"/>
  <c r="Q1121" i="7" s="1"/>
  <c r="P307" i="7"/>
  <c r="Q307" i="7" s="1"/>
  <c r="P573" i="7"/>
  <c r="Q573" i="7" s="1"/>
  <c r="P566" i="7"/>
  <c r="Q566" i="7" s="1"/>
  <c r="P640" i="7"/>
  <c r="Q640" i="7" s="1"/>
  <c r="P1301" i="7"/>
  <c r="Q1301" i="7" s="1"/>
  <c r="P604" i="7"/>
  <c r="Q604" i="7" s="1"/>
  <c r="P752" i="7"/>
  <c r="Q752" i="7" s="1"/>
  <c r="P158" i="7"/>
  <c r="Q158" i="7" s="1"/>
  <c r="P542" i="7"/>
  <c r="Q542" i="7" s="1"/>
  <c r="P987" i="7"/>
  <c r="Q987" i="7" s="1"/>
  <c r="P756" i="7"/>
  <c r="Q756" i="7" s="1"/>
  <c r="P302" i="7"/>
  <c r="Q302" i="7" s="1"/>
  <c r="P254" i="7"/>
  <c r="Q254" i="7" s="1"/>
  <c r="P197" i="7"/>
  <c r="Q197" i="7" s="1"/>
  <c r="P556" i="7"/>
  <c r="Q556" i="7" s="1"/>
  <c r="P422" i="7"/>
  <c r="Q422" i="7" s="1"/>
  <c r="P967" i="7"/>
  <c r="Q967" i="7" s="1"/>
  <c r="P922" i="7"/>
  <c r="Q922" i="7" s="1"/>
  <c r="P486" i="7"/>
  <c r="Q486" i="7" s="1"/>
  <c r="P1064" i="7"/>
  <c r="Q1064" i="7" s="1"/>
  <c r="P498" i="7"/>
  <c r="Q498" i="7" s="1"/>
  <c r="P296" i="7"/>
  <c r="Q296" i="7" s="1"/>
  <c r="P855" i="7"/>
  <c r="Q855" i="7" s="1"/>
  <c r="P316" i="7"/>
  <c r="Q316" i="7" s="1"/>
  <c r="P1292" i="7"/>
  <c r="Q1292" i="7" s="1"/>
  <c r="P685" i="7"/>
  <c r="Q685" i="7" s="1"/>
  <c r="P465" i="7"/>
  <c r="Q465" i="7" s="1"/>
  <c r="P382" i="7"/>
  <c r="Q382" i="7" s="1"/>
  <c r="P433" i="7"/>
  <c r="Q433" i="7" s="1"/>
  <c r="P412" i="7"/>
  <c r="Q412" i="7" s="1"/>
  <c r="P343" i="7"/>
  <c r="Q343" i="7" s="1"/>
  <c r="P408" i="7"/>
  <c r="Q408" i="7" s="1"/>
  <c r="P1297" i="7"/>
  <c r="Q1297" i="7" s="1"/>
  <c r="P1319" i="7"/>
  <c r="Q1319" i="7" s="1"/>
  <c r="P1198" i="7"/>
  <c r="Q1198" i="7" s="1"/>
  <c r="P322" i="7"/>
  <c r="Q322" i="7" s="1"/>
  <c r="P416" i="7"/>
  <c r="Q416" i="7" s="1"/>
  <c r="P1150" i="7"/>
  <c r="Q1150" i="7" s="1"/>
  <c r="P526" i="7"/>
  <c r="Q526" i="7" s="1"/>
  <c r="P735" i="7"/>
  <c r="Q735" i="7" s="1"/>
  <c r="P684" i="7"/>
  <c r="Q684" i="7" s="1"/>
  <c r="P1250" i="7"/>
  <c r="Q1250" i="7" s="1"/>
  <c r="P104" i="7"/>
  <c r="Q104" i="7" s="1"/>
  <c r="P385" i="7"/>
  <c r="Q385" i="7" s="1"/>
  <c r="P551" i="7"/>
  <c r="Q551" i="7" s="1"/>
  <c r="P213" i="7"/>
  <c r="Q213" i="7" s="1"/>
  <c r="P129" i="7"/>
  <c r="Q129" i="7" s="1"/>
  <c r="P99" i="7"/>
  <c r="Q99" i="7" s="1"/>
  <c r="P506" i="7"/>
  <c r="Q506" i="7" s="1"/>
  <c r="P971" i="7"/>
  <c r="Q971" i="7" s="1"/>
  <c r="P456" i="7"/>
  <c r="Q456" i="7" s="1"/>
  <c r="P578" i="7"/>
  <c r="Q578" i="7" s="1"/>
  <c r="P508" i="7"/>
  <c r="Q508" i="7" s="1"/>
  <c r="P341" i="7"/>
  <c r="Q341" i="7" s="1"/>
  <c r="P788" i="7"/>
  <c r="Q788" i="7" s="1"/>
  <c r="P336" i="7"/>
  <c r="Q336" i="7" s="1"/>
  <c r="P185" i="7"/>
  <c r="Q185" i="7" s="1"/>
  <c r="P683" i="7"/>
  <c r="Q683" i="7" s="1"/>
  <c r="P396" i="7"/>
  <c r="Q396" i="7" s="1"/>
  <c r="P613" i="7"/>
  <c r="Q613" i="7" s="1"/>
  <c r="P792" i="7"/>
  <c r="Q792" i="7" s="1"/>
  <c r="P250" i="7"/>
  <c r="Q250" i="7" s="1"/>
  <c r="P122" i="7"/>
  <c r="Q122" i="7" s="1"/>
  <c r="P1277" i="7"/>
  <c r="Q1277" i="7" s="1"/>
  <c r="P636" i="7"/>
  <c r="Q636" i="7" s="1"/>
  <c r="P432" i="7"/>
  <c r="Q432" i="7" s="1"/>
  <c r="P966" i="7"/>
  <c r="Q966" i="7" s="1"/>
  <c r="P941" i="7"/>
  <c r="Q941" i="7" s="1"/>
  <c r="P802" i="7"/>
  <c r="Q802" i="7" s="1"/>
  <c r="P479" i="7"/>
  <c r="Q479" i="7" s="1"/>
  <c r="P749" i="7"/>
  <c r="Q749" i="7" s="1"/>
  <c r="P1438" i="7"/>
  <c r="Q1438" i="7" s="1"/>
  <c r="P383" i="7"/>
  <c r="Q383" i="7" s="1"/>
  <c r="P580" i="7"/>
  <c r="Q580" i="7" s="1"/>
  <c r="P1252" i="7"/>
  <c r="Q1252" i="7" s="1"/>
  <c r="P363" i="7"/>
  <c r="Q363" i="7" s="1"/>
  <c r="P973" i="7"/>
  <c r="Q973" i="7" s="1"/>
  <c r="P176" i="7"/>
  <c r="Q176" i="7" s="1"/>
  <c r="P1092" i="7"/>
  <c r="Q1092" i="7" s="1"/>
  <c r="P1291" i="7"/>
  <c r="Q1291" i="7" s="1"/>
  <c r="P1157" i="7"/>
  <c r="Q1157" i="7" s="1"/>
  <c r="P429" i="7"/>
  <c r="Q429" i="7" s="1"/>
  <c r="P409" i="7"/>
  <c r="Q409" i="7" s="1"/>
  <c r="P299" i="7"/>
  <c r="Q299" i="7" s="1"/>
  <c r="P223" i="7"/>
  <c r="Q223" i="7" s="1"/>
  <c r="P522" i="7"/>
  <c r="Q522" i="7" s="1"/>
  <c r="P689" i="7"/>
  <c r="Q689" i="7" s="1"/>
  <c r="P501" i="7"/>
  <c r="Q501" i="7" s="1"/>
  <c r="P467" i="7"/>
  <c r="Q467" i="7" s="1"/>
  <c r="P212" i="7"/>
  <c r="Q212" i="7" s="1"/>
  <c r="P781" i="7"/>
  <c r="Q781" i="7" s="1"/>
  <c r="P1310" i="7"/>
  <c r="Q1310" i="7" s="1"/>
  <c r="P509" i="7"/>
  <c r="Q509" i="7" s="1"/>
  <c r="P1100" i="7"/>
  <c r="Q1100" i="7" s="1"/>
  <c r="P803" i="7"/>
  <c r="Q803" i="7" s="1"/>
  <c r="P368" i="7"/>
  <c r="Q368" i="7" s="1"/>
  <c r="P1063" i="7"/>
  <c r="Q1063" i="7" s="1"/>
  <c r="P286" i="7"/>
  <c r="Q286" i="7" s="1"/>
  <c r="P283" i="7"/>
  <c r="Q283" i="7" s="1"/>
  <c r="P677" i="7"/>
  <c r="Q677" i="7" s="1"/>
  <c r="P1087" i="7"/>
  <c r="Q1087" i="7" s="1"/>
  <c r="P901" i="7"/>
  <c r="Q901" i="7" s="1"/>
  <c r="P524" i="7"/>
  <c r="Q524" i="7" s="1"/>
  <c r="P414" i="7"/>
  <c r="Q414" i="7" s="1"/>
  <c r="P480" i="7"/>
  <c r="Q480" i="7" s="1"/>
  <c r="P1082" i="7"/>
  <c r="Q1082" i="7" s="1"/>
  <c r="P392" i="7"/>
  <c r="Q392" i="7" s="1"/>
  <c r="P995" i="7"/>
  <c r="Q995" i="7" s="1"/>
  <c r="P710" i="7"/>
  <c r="Q710" i="7" s="1"/>
  <c r="P1062" i="7"/>
  <c r="Q1062" i="7" s="1"/>
  <c r="P134" i="7"/>
  <c r="Q134" i="7" s="1"/>
  <c r="P179" i="7"/>
  <c r="Q179" i="7" s="1"/>
  <c r="P543" i="7"/>
  <c r="Q543" i="7" s="1"/>
  <c r="P430" i="7"/>
  <c r="Q430" i="7" s="1"/>
  <c r="P131" i="7"/>
  <c r="Q131" i="7" s="1"/>
  <c r="P75" i="7"/>
  <c r="Q75" i="7" s="1"/>
  <c r="P968" i="7"/>
  <c r="Q968" i="7" s="1"/>
  <c r="P576" i="7"/>
  <c r="Q576" i="7" s="1"/>
  <c r="P1439" i="7"/>
  <c r="Q1439" i="7" s="1"/>
  <c r="P535" i="7"/>
  <c r="Q535" i="7" s="1"/>
  <c r="P1037" i="7"/>
  <c r="Q1037" i="7" s="1"/>
  <c r="P1440" i="7"/>
  <c r="Q1440" i="7" s="1"/>
  <c r="P659" i="7"/>
  <c r="Q659" i="7" s="1"/>
  <c r="P1118" i="7"/>
  <c r="Q1118" i="7" s="1"/>
  <c r="P169" i="7"/>
  <c r="Q169" i="7" s="1"/>
  <c r="P345" i="7"/>
  <c r="Q345" i="7" s="1"/>
  <c r="P582" i="7"/>
  <c r="Q582" i="7" s="1"/>
  <c r="P278" i="7"/>
  <c r="Q278" i="7" s="1"/>
  <c r="P714" i="7"/>
  <c r="Q714" i="7" s="1"/>
  <c r="P961" i="7"/>
  <c r="Q961" i="7" s="1"/>
  <c r="P1245" i="7"/>
  <c r="Q1245" i="7" s="1"/>
  <c r="P446" i="7"/>
  <c r="Q446" i="7" s="1"/>
  <c r="P92" i="7"/>
  <c r="Q92" i="7" s="1"/>
  <c r="P453" i="7"/>
  <c r="Q453" i="7" s="1"/>
  <c r="P957" i="7"/>
  <c r="Q957" i="7" s="1"/>
  <c r="P1237" i="7"/>
  <c r="Q1237" i="7" s="1"/>
  <c r="P1139" i="7"/>
  <c r="Q1139" i="7" s="1"/>
  <c r="P1085" i="7"/>
  <c r="Q1085" i="7" s="1"/>
  <c r="P833" i="7"/>
  <c r="Q833" i="7" s="1"/>
  <c r="P463" i="7"/>
  <c r="Q463" i="7" s="1"/>
  <c r="P933" i="7"/>
  <c r="Q933" i="7" s="1"/>
  <c r="P1013" i="7"/>
  <c r="Q1013" i="7" s="1"/>
  <c r="P352" i="7"/>
  <c r="Q352" i="7" s="1"/>
  <c r="P451" i="7"/>
  <c r="Q451" i="7" s="1"/>
  <c r="P699" i="7"/>
  <c r="Q699" i="7" s="1"/>
  <c r="P852" i="7"/>
  <c r="Q852" i="7" s="1"/>
  <c r="P881" i="7"/>
  <c r="Q881" i="7" s="1"/>
  <c r="P308" i="7"/>
  <c r="Q308" i="7" s="1"/>
  <c r="P810" i="7"/>
  <c r="Q810" i="7" s="1"/>
  <c r="P560" i="7"/>
  <c r="Q560" i="7" s="1"/>
  <c r="P539" i="7"/>
  <c r="Q539" i="7" s="1"/>
  <c r="P94" i="7"/>
  <c r="Q94" i="7" s="1"/>
  <c r="P332" i="7"/>
  <c r="Q332" i="7" s="1"/>
  <c r="P572" i="7"/>
  <c r="Q572" i="7" s="1"/>
  <c r="P402" i="7"/>
  <c r="Q402" i="7" s="1"/>
  <c r="P644" i="7"/>
  <c r="Q644" i="7" s="1"/>
  <c r="P1083" i="7"/>
  <c r="Q1083" i="7" s="1"/>
  <c r="P538" i="7"/>
  <c r="Q538" i="7" s="1"/>
  <c r="P351" i="7"/>
  <c r="Q351" i="7" s="1"/>
  <c r="P208" i="7"/>
  <c r="Q208" i="7" s="1"/>
  <c r="P425" i="7"/>
  <c r="Q425" i="7" s="1"/>
  <c r="P79" i="7"/>
  <c r="Q79" i="7" s="1"/>
  <c r="P492" i="7"/>
  <c r="Q492" i="7" s="1"/>
  <c r="P1303" i="7"/>
  <c r="Q1303" i="7" s="1"/>
  <c r="P977" i="7"/>
  <c r="Q977" i="7" s="1"/>
  <c r="P340" i="7"/>
  <c r="Q340" i="7" s="1"/>
  <c r="P327" i="7"/>
  <c r="Q327" i="7" s="1"/>
  <c r="P136" i="7"/>
  <c r="Q136" i="7" s="1"/>
  <c r="P1075" i="7"/>
  <c r="Q1075" i="7" s="1"/>
  <c r="P784" i="7"/>
  <c r="Q784" i="7" s="1"/>
  <c r="P292" i="7"/>
  <c r="Q292" i="7" s="1"/>
  <c r="P834" i="7"/>
  <c r="Q834" i="7" s="1"/>
  <c r="P1328" i="7"/>
  <c r="Q1328" i="7" s="1"/>
  <c r="P581" i="7"/>
  <c r="Q581" i="7" s="1"/>
  <c r="P663" i="7"/>
  <c r="Q663" i="7" s="1"/>
  <c r="P727" i="7"/>
  <c r="Q727" i="7" s="1"/>
  <c r="P410" i="7"/>
  <c r="Q410" i="7" s="1"/>
  <c r="P743" i="7"/>
  <c r="Q743" i="7" s="1"/>
  <c r="P1238" i="7"/>
  <c r="Q1238" i="7" s="1"/>
  <c r="P605" i="7"/>
  <c r="Q605" i="7" s="1"/>
  <c r="P1022" i="7"/>
  <c r="Q1022" i="7" s="1"/>
  <c r="P1095" i="7"/>
  <c r="Q1095" i="7" s="1"/>
  <c r="P1210" i="7"/>
  <c r="Q1210" i="7" s="1"/>
  <c r="P151" i="7"/>
  <c r="Q151" i="7" s="1"/>
  <c r="P537" i="7"/>
  <c r="Q537" i="7" s="1"/>
  <c r="P264" i="7"/>
  <c r="Q264" i="7" s="1"/>
  <c r="P490" i="7"/>
  <c r="Q490" i="7" s="1"/>
  <c r="P1284" i="7"/>
  <c r="Q1284" i="7" s="1"/>
  <c r="P462" i="7"/>
  <c r="Q462" i="7" s="1"/>
  <c r="P877" i="7"/>
  <c r="Q877" i="7" s="1"/>
  <c r="P568" i="7"/>
  <c r="Q568" i="7" s="1"/>
  <c r="P443" i="7"/>
  <c r="Q443" i="7" s="1"/>
  <c r="P469" i="7"/>
  <c r="Q469" i="7" s="1"/>
  <c r="P1202" i="7"/>
  <c r="Q1202" i="7" s="1"/>
  <c r="P1235" i="7"/>
  <c r="Q1235" i="7" s="1"/>
  <c r="P673" i="7"/>
  <c r="Q673" i="7" s="1"/>
  <c r="P722" i="7"/>
  <c r="Q722" i="7" s="1"/>
  <c r="P579" i="7"/>
  <c r="Q579" i="7" s="1"/>
  <c r="P601" i="7"/>
  <c r="Q601" i="7" s="1"/>
  <c r="P619" i="7"/>
  <c r="Q619" i="7" s="1"/>
  <c r="P570" i="7"/>
  <c r="Q570" i="7" s="1"/>
  <c r="P686" i="7"/>
  <c r="Q686" i="7" s="1"/>
  <c r="P779" i="7"/>
  <c r="Q779" i="7" s="1"/>
  <c r="P642" i="7"/>
  <c r="Q642" i="7" s="1"/>
  <c r="P275" i="7"/>
  <c r="Q275" i="7" s="1"/>
  <c r="P787" i="7"/>
  <c r="Q787" i="7" s="1"/>
  <c r="P1104" i="7"/>
  <c r="Q1104" i="7" s="1"/>
  <c r="P1045" i="7"/>
  <c r="Q1045" i="7" s="1"/>
  <c r="P413" i="7"/>
  <c r="Q413" i="7" s="1"/>
  <c r="P325" i="7"/>
  <c r="Q325" i="7" s="1"/>
  <c r="P515" i="7"/>
  <c r="Q515" i="7" s="1"/>
  <c r="P1156" i="7"/>
  <c r="Q1156" i="7" s="1"/>
  <c r="P445" i="7"/>
  <c r="Q445" i="7" s="1"/>
  <c r="P277" i="7"/>
  <c r="Q277" i="7" s="1"/>
  <c r="P874" i="7"/>
  <c r="Q874" i="7" s="1"/>
  <c r="P671" i="7"/>
  <c r="Q671" i="7" s="1"/>
  <c r="P1155" i="7"/>
  <c r="Q1155" i="7" s="1"/>
  <c r="P1084" i="7"/>
  <c r="Q1084" i="7" s="1"/>
  <c r="P1020" i="7"/>
  <c r="Q1020" i="7" s="1"/>
  <c r="P1018" i="7"/>
  <c r="Q1018" i="7" s="1"/>
  <c r="P1053" i="7"/>
  <c r="Q1053" i="7" s="1"/>
  <c r="P84" i="7"/>
  <c r="Q84" i="7" s="1"/>
  <c r="P225" i="7"/>
  <c r="Q225" i="7" s="1"/>
  <c r="P320" i="7"/>
  <c r="Q320" i="7" s="1"/>
  <c r="P742" i="7"/>
  <c r="Q742" i="7" s="1"/>
  <c r="P103" i="7"/>
  <c r="Q103" i="7" s="1"/>
  <c r="P607" i="7"/>
  <c r="Q607" i="7" s="1"/>
  <c r="P544" i="7"/>
  <c r="Q544" i="7" s="1"/>
  <c r="P1122" i="7"/>
  <c r="Q1122" i="7" s="1"/>
  <c r="P598" i="7"/>
  <c r="Q598" i="7" s="1"/>
  <c r="P403" i="7"/>
  <c r="Q403" i="7" s="1"/>
  <c r="P507" i="7"/>
  <c r="Q507" i="7" s="1"/>
  <c r="P519" i="7"/>
  <c r="Q519" i="7" s="1"/>
  <c r="P1320" i="7"/>
  <c r="Q1320" i="7" s="1"/>
  <c r="P354" i="7"/>
  <c r="Q354" i="7" s="1"/>
  <c r="P867" i="7"/>
  <c r="Q867" i="7" s="1"/>
  <c r="P661" i="7"/>
  <c r="Q661" i="7" s="1"/>
  <c r="P1239" i="7"/>
  <c r="Q1239" i="7" s="1"/>
  <c r="P300" i="7"/>
  <c r="Q300" i="7" s="1"/>
  <c r="P531" i="7"/>
  <c r="Q531" i="7" s="1"/>
  <c r="P482" i="7"/>
  <c r="Q482" i="7" s="1"/>
  <c r="P806" i="7"/>
  <c r="Q806" i="7" s="1"/>
  <c r="P843" i="7"/>
  <c r="Q843" i="7" s="1"/>
  <c r="P734" i="7"/>
  <c r="Q734" i="7" s="1"/>
  <c r="P420" i="7"/>
  <c r="Q420" i="7" s="1"/>
  <c r="P845" i="7"/>
  <c r="Q845" i="7" s="1"/>
  <c r="P1256" i="7"/>
  <c r="Q1256" i="7" s="1"/>
  <c r="P405" i="7"/>
  <c r="Q405" i="7" s="1"/>
  <c r="P449" i="7"/>
  <c r="Q449" i="7" s="1"/>
  <c r="P1071" i="7"/>
  <c r="Q1071" i="7" s="1"/>
  <c r="P377" i="7"/>
  <c r="Q377" i="7" s="1"/>
  <c r="P768" i="7"/>
  <c r="Q768" i="7" s="1"/>
  <c r="P174" i="7"/>
  <c r="Q174" i="7" s="1"/>
  <c r="P1170" i="7"/>
  <c r="Q1170" i="7" s="1"/>
  <c r="P281" i="7"/>
  <c r="Q281" i="7" s="1"/>
  <c r="P1184" i="7"/>
  <c r="Q1184" i="7" s="1"/>
  <c r="P1283" i="7"/>
  <c r="Q1283" i="7" s="1"/>
  <c r="P1275" i="7"/>
  <c r="Q1275" i="7" s="1"/>
  <c r="P602" i="7"/>
  <c r="Q602" i="7" s="1"/>
  <c r="P293" i="7"/>
  <c r="Q293" i="7" s="1"/>
  <c r="P64" i="7"/>
  <c r="Q64" i="7" s="1"/>
  <c r="P294" i="7"/>
  <c r="Q294" i="7" s="1"/>
  <c r="P353" i="7"/>
  <c r="Q353" i="7" s="1"/>
  <c r="P262" i="7"/>
  <c r="Q262" i="7" s="1"/>
  <c r="P815" i="7"/>
  <c r="Q815" i="7" s="1"/>
  <c r="P137" i="7"/>
  <c r="Q137" i="7" s="1"/>
  <c r="P85" i="7"/>
  <c r="Q85" i="7" s="1"/>
  <c r="P585" i="7"/>
  <c r="Q585" i="7" s="1"/>
  <c r="P338" i="7"/>
  <c r="Q338" i="7" s="1"/>
  <c r="P491" i="7"/>
  <c r="Q491" i="7" s="1"/>
  <c r="P291" i="7"/>
  <c r="Q291" i="7" s="1"/>
  <c r="P187" i="7"/>
  <c r="Q187" i="7" s="1"/>
  <c r="P726" i="7"/>
  <c r="Q726" i="7" s="1"/>
  <c r="P313" i="7"/>
  <c r="Q313" i="7" s="1"/>
  <c r="P773" i="7"/>
  <c r="Q773" i="7" s="1"/>
  <c r="P1153" i="7"/>
  <c r="Q1153" i="7" s="1"/>
  <c r="P91" i="7"/>
  <c r="Q91" i="7" s="1"/>
  <c r="P1228" i="7"/>
  <c r="Q1228" i="7" s="1"/>
  <c r="P899" i="7"/>
  <c r="Q899" i="7" s="1"/>
  <c r="P393" i="7"/>
  <c r="Q393" i="7" s="1"/>
  <c r="P534" i="7"/>
  <c r="Q534" i="7" s="1"/>
  <c r="P439" i="7"/>
  <c r="Q439" i="7" s="1"/>
  <c r="P1097" i="7"/>
  <c r="Q1097" i="7" s="1"/>
  <c r="P759" i="7"/>
  <c r="Q759" i="7" s="1"/>
  <c r="P470" i="7"/>
  <c r="Q470" i="7" s="1"/>
  <c r="P1046" i="7"/>
  <c r="Q1046" i="7" s="1"/>
  <c r="P157" i="7"/>
  <c r="Q157" i="7" s="1"/>
  <c r="P499" i="7"/>
  <c r="Q499" i="7" s="1"/>
  <c r="P597" i="7"/>
  <c r="Q597" i="7" s="1"/>
  <c r="P512" i="7"/>
  <c r="Q512" i="7" s="1"/>
  <c r="P359" i="7"/>
  <c r="Q359" i="7" s="1"/>
  <c r="P1133" i="7"/>
  <c r="Q1133" i="7" s="1"/>
  <c r="P1286" i="7"/>
  <c r="Q1286" i="7" s="1"/>
  <c r="P1258" i="7"/>
  <c r="Q1258" i="7" s="1"/>
  <c r="P1226" i="7"/>
  <c r="Q1226" i="7" s="1"/>
  <c r="P210" i="7"/>
  <c r="Q210" i="7" s="1"/>
  <c r="P616" i="7"/>
  <c r="Q616" i="7" s="1"/>
  <c r="P548" i="7"/>
  <c r="Q548" i="7" s="1"/>
  <c r="P668" i="7"/>
  <c r="Q668" i="7" s="1"/>
  <c r="P1246" i="7"/>
  <c r="Q1246" i="7" s="1"/>
  <c r="P186" i="7"/>
  <c r="Q186" i="7" s="1"/>
  <c r="P1316" i="7"/>
  <c r="Q1316" i="7" s="1"/>
  <c r="P334" i="7"/>
  <c r="Q334" i="7" s="1"/>
  <c r="P963" i="7"/>
  <c r="Q963" i="7" s="1"/>
  <c r="P361" i="7"/>
  <c r="Q361" i="7" s="1"/>
  <c r="P755" i="7"/>
  <c r="Q755" i="7" s="1"/>
  <c r="P1036" i="7"/>
  <c r="Q1036" i="7" s="1"/>
  <c r="P1049" i="7"/>
  <c r="Q1049" i="7" s="1"/>
  <c r="P589" i="7"/>
  <c r="Q589" i="7" s="1"/>
  <c r="P214" i="7"/>
  <c r="Q214" i="7" s="1"/>
  <c r="P448" i="7"/>
  <c r="Q448" i="7" s="1"/>
  <c r="P540" i="7"/>
  <c r="Q540" i="7" s="1"/>
  <c r="P1035" i="7"/>
  <c r="Q1035" i="7" s="1"/>
  <c r="P925" i="7"/>
  <c r="Q925" i="7" s="1"/>
  <c r="P298" i="7"/>
  <c r="Q298" i="7" s="1"/>
  <c r="P672" i="7"/>
  <c r="Q672" i="7" s="1"/>
  <c r="P697" i="7"/>
  <c r="Q697" i="7" s="1"/>
  <c r="P386" i="7"/>
  <c r="Q386" i="7" s="1"/>
  <c r="P1329" i="7"/>
  <c r="Q1329" i="7" s="1"/>
  <c r="P790" i="7"/>
  <c r="Q790" i="7" s="1"/>
  <c r="P846" i="7"/>
  <c r="Q846" i="7" s="1"/>
  <c r="P796" i="7"/>
  <c r="Q796" i="7" s="1"/>
  <c r="P1146" i="7"/>
  <c r="Q1146" i="7" s="1"/>
  <c r="P306" i="7"/>
  <c r="Q306" i="7" s="1"/>
  <c r="P1056" i="7"/>
  <c r="Q1056" i="7" s="1"/>
  <c r="P1072" i="7"/>
  <c r="Q1072" i="7" s="1"/>
  <c r="P849" i="7"/>
  <c r="Q849" i="7" s="1"/>
  <c r="P1050" i="7"/>
  <c r="Q1050" i="7" s="1"/>
  <c r="P1132" i="7"/>
  <c r="Q1132" i="7" s="1"/>
  <c r="P965" i="7"/>
  <c r="Q965" i="7" s="1"/>
  <c r="P404" i="7"/>
  <c r="Q404" i="7" s="1"/>
  <c r="P1103" i="7"/>
  <c r="Q1103" i="7" s="1"/>
  <c r="P682" i="7"/>
  <c r="Q682" i="7" s="1"/>
  <c r="P678" i="7"/>
  <c r="Q678" i="7" s="1"/>
  <c r="P67" i="7"/>
  <c r="Q67" i="7" s="1"/>
  <c r="P342" i="7"/>
  <c r="Q342" i="7" s="1"/>
  <c r="P1241" i="7"/>
  <c r="Q1241" i="7" s="1"/>
  <c r="P457" i="7"/>
  <c r="Q457" i="7" s="1"/>
  <c r="P801" i="7"/>
  <c r="Q801" i="7" s="1"/>
  <c r="P591" i="7"/>
  <c r="Q591" i="7" s="1"/>
  <c r="P575" i="7"/>
  <c r="Q575" i="7" s="1"/>
  <c r="P189" i="7"/>
  <c r="Q189" i="7" s="1"/>
  <c r="P795" i="7"/>
  <c r="Q795" i="7" s="1"/>
  <c r="P472" i="7"/>
  <c r="Q472" i="7" s="1"/>
  <c r="P289" i="7"/>
  <c r="Q289" i="7" s="1"/>
  <c r="P143" i="7"/>
  <c r="Q143" i="7" s="1"/>
  <c r="P797" i="7"/>
  <c r="Q797" i="7" s="1"/>
  <c r="P590" i="7"/>
  <c r="Q590" i="7" s="1"/>
  <c r="P323" i="7"/>
  <c r="Q323" i="7" s="1"/>
  <c r="P651" i="7"/>
  <c r="Q651" i="7" s="1"/>
  <c r="P588" i="7"/>
  <c r="Q588" i="7" s="1"/>
  <c r="P958" i="7"/>
  <c r="Q958" i="7" s="1"/>
  <c r="P1209" i="7"/>
  <c r="Q1209" i="7" s="1"/>
  <c r="P825" i="7"/>
  <c r="Q825" i="7" s="1"/>
  <c r="P193" i="7"/>
  <c r="Q193" i="7" s="1"/>
  <c r="P520" i="7"/>
  <c r="Q520" i="7" s="1"/>
  <c r="P748" i="7"/>
  <c r="Q748" i="7" s="1"/>
  <c r="P903" i="7"/>
  <c r="Q903" i="7" s="1"/>
  <c r="P312" i="7"/>
  <c r="Q312" i="7" s="1"/>
  <c r="P1033" i="7"/>
  <c r="Q1033" i="7" s="1"/>
  <c r="P357" i="7"/>
  <c r="Q357" i="7" s="1"/>
  <c r="P799" i="7"/>
  <c r="Q799" i="7" s="1"/>
  <c r="P344" i="7"/>
  <c r="Q344" i="7" s="1"/>
  <c r="P164" i="7"/>
  <c r="Q164" i="7" s="1"/>
  <c r="P105" i="7"/>
  <c r="Q105" i="7" s="1"/>
  <c r="P427" i="7"/>
  <c r="Q427" i="7" s="1"/>
  <c r="P478" i="7"/>
  <c r="Q478" i="7" s="1"/>
  <c r="P528" i="7"/>
  <c r="Q528" i="7" s="1"/>
  <c r="P948" i="7"/>
  <c r="Q948" i="7" s="1"/>
  <c r="P972" i="7"/>
  <c r="Q972" i="7" s="1"/>
  <c r="P1131" i="7"/>
  <c r="Q1131" i="7" s="1"/>
  <c r="P304" i="7"/>
  <c r="Q304" i="7" s="1"/>
  <c r="P869" i="7"/>
  <c r="Q869" i="7" s="1"/>
  <c r="P488" i="7"/>
  <c r="Q488" i="7" s="1"/>
  <c r="P1191" i="7"/>
  <c r="Q1191" i="7" s="1"/>
  <c r="P1214" i="7"/>
  <c r="Q1214" i="7" s="1"/>
  <c r="P1051" i="7"/>
  <c r="Q1051" i="7" s="1"/>
  <c r="P1219" i="7"/>
  <c r="Q1219" i="7" s="1"/>
  <c r="P860" i="7"/>
  <c r="Q860" i="7" s="1"/>
  <c r="P879" i="7"/>
  <c r="Q879" i="7" s="1"/>
  <c r="P1042" i="7"/>
  <c r="Q1042" i="7" s="1"/>
  <c r="P850" i="7"/>
  <c r="Q850" i="7" s="1"/>
  <c r="P1253" i="7"/>
  <c r="Q1253" i="7" s="1"/>
  <c r="P1293" i="7"/>
  <c r="Q1293" i="7" s="1"/>
  <c r="P817" i="7"/>
  <c r="Q817" i="7" s="1"/>
  <c r="P1287" i="7"/>
  <c r="Q1287" i="7" s="1"/>
  <c r="P1222" i="7"/>
  <c r="Q1222" i="7" s="1"/>
  <c r="P346" i="7"/>
  <c r="Q346" i="7" s="1"/>
  <c r="P731" i="7"/>
  <c r="Q731" i="7" s="1"/>
  <c r="P1177" i="7"/>
  <c r="Q1177" i="7" s="1"/>
  <c r="P324" i="7"/>
  <c r="Q324" i="7" s="1"/>
  <c r="P953" i="7"/>
  <c r="Q953" i="7" s="1"/>
  <c r="P857" i="7"/>
  <c r="Q857" i="7" s="1"/>
  <c r="P690" i="7"/>
  <c r="Q690" i="7" s="1"/>
  <c r="P1052" i="7"/>
  <c r="Q1052" i="7" s="1"/>
  <c r="P1031" i="7"/>
  <c r="Q1031" i="7" s="1"/>
  <c r="P1428" i="7"/>
  <c r="Q1428" i="7" s="1"/>
  <c r="P1407" i="7"/>
  <c r="Q1407" i="7" s="1"/>
  <c r="P894" i="7"/>
  <c r="Q894" i="7" s="1"/>
  <c r="P688" i="7"/>
  <c r="Q688" i="7" s="1"/>
  <c r="P835" i="7"/>
  <c r="Q835" i="7" s="1"/>
  <c r="P955" i="7"/>
  <c r="Q955" i="7" s="1"/>
  <c r="P1032" i="7"/>
  <c r="Q1032" i="7" s="1"/>
  <c r="P660" i="7"/>
  <c r="Q660" i="7" s="1"/>
  <c r="P935" i="7"/>
  <c r="Q935" i="7" s="1"/>
  <c r="P1294" i="7"/>
  <c r="Q1294" i="7" s="1"/>
  <c r="P1289" i="7"/>
  <c r="Q1289" i="7" s="1"/>
  <c r="P423" i="7"/>
  <c r="Q423" i="7" s="1"/>
  <c r="P738" i="7"/>
  <c r="Q738" i="7" s="1"/>
  <c r="P730" i="7"/>
  <c r="Q730" i="7" s="1"/>
  <c r="P554" i="7"/>
  <c r="Q554" i="7" s="1"/>
  <c r="P980" i="7"/>
  <c r="Q980" i="7" s="1"/>
  <c r="P680" i="7"/>
  <c r="Q680" i="7" s="1"/>
  <c r="P946" i="7"/>
  <c r="Q946" i="7" s="1"/>
  <c r="P745" i="7"/>
  <c r="Q745" i="7" s="1"/>
  <c r="P1312" i="7"/>
  <c r="Q1312" i="7" s="1"/>
  <c r="P626" i="7"/>
  <c r="Q626" i="7" s="1"/>
  <c r="P928" i="7"/>
  <c r="Q928" i="7" s="1"/>
  <c r="P871" i="7"/>
  <c r="Q871" i="7" s="1"/>
  <c r="P1181" i="7"/>
  <c r="Q1181" i="7" s="1"/>
  <c r="P1449" i="7"/>
  <c r="Q1449" i="7" s="1"/>
  <c r="P823" i="7"/>
  <c r="Q823" i="7" s="1"/>
  <c r="P1040" i="7"/>
  <c r="Q1040" i="7" s="1"/>
  <c r="P724" i="7"/>
  <c r="Q724" i="7" s="1"/>
  <c r="P931" i="7"/>
  <c r="Q931" i="7" s="1"/>
  <c r="P988" i="7"/>
  <c r="Q988" i="7" s="1"/>
  <c r="P1159" i="7"/>
  <c r="Q1159" i="7" s="1"/>
  <c r="P1030" i="7"/>
  <c r="Q1030" i="7" s="1"/>
  <c r="P1399" i="7"/>
  <c r="Q1399" i="7" s="1"/>
  <c r="P1205" i="7"/>
  <c r="Q1205" i="7" s="1"/>
  <c r="P907" i="7"/>
  <c r="Q907" i="7" s="1"/>
  <c r="P625" i="7"/>
  <c r="Q625" i="7" s="1"/>
  <c r="P954" i="7"/>
  <c r="Q954" i="7" s="1"/>
  <c r="P1169" i="7"/>
  <c r="Q1169" i="7" s="1"/>
  <c r="P623" i="7"/>
  <c r="Q623" i="7" s="1"/>
  <c r="P1322" i="7"/>
  <c r="Q1322" i="7" s="1"/>
  <c r="P985" i="7"/>
  <c r="Q985" i="7" s="1"/>
  <c r="P484" i="7"/>
  <c r="Q484" i="7" s="1"/>
  <c r="P674" i="7"/>
  <c r="Q674" i="7" s="1"/>
  <c r="P317" i="7"/>
  <c r="Q317" i="7" s="1"/>
  <c r="P798" i="7"/>
  <c r="Q798" i="7" s="1"/>
  <c r="P1243" i="7"/>
  <c r="Q1243" i="7" s="1"/>
  <c r="P816" i="7"/>
  <c r="Q816" i="7" s="1"/>
  <c r="P853" i="7"/>
  <c r="Q853" i="7" s="1"/>
  <c r="P518" i="7"/>
  <c r="Q518" i="7" s="1"/>
  <c r="P395" i="7"/>
  <c r="Q395" i="7" s="1"/>
  <c r="P942" i="7"/>
  <c r="Q942" i="7" s="1"/>
  <c r="P369" i="7"/>
  <c r="Q369" i="7" s="1"/>
  <c r="P707" i="7"/>
  <c r="Q707" i="7" s="1"/>
  <c r="P459" i="7"/>
  <c r="Q459" i="7" s="1"/>
  <c r="P1080" i="7"/>
  <c r="Q1080" i="7" s="1"/>
  <c r="P654" i="7"/>
  <c r="Q654" i="7" s="1"/>
  <c r="P1451" i="7"/>
  <c r="Q1451" i="7" s="1"/>
  <c r="P1207" i="7"/>
  <c r="Q1207" i="7" s="1"/>
  <c r="P1481" i="7"/>
  <c r="Q1481" i="7" s="1"/>
  <c r="P1006" i="7"/>
  <c r="Q1006" i="7" s="1"/>
  <c r="P989" i="7"/>
  <c r="Q989" i="7" s="1"/>
  <c r="P631" i="7"/>
  <c r="Q631" i="7" s="1"/>
  <c r="P1086" i="7"/>
  <c r="Q1086" i="7" s="1"/>
  <c r="P1158" i="7"/>
  <c r="Q1158" i="7" s="1"/>
  <c r="P1290" i="7"/>
  <c r="Q1290" i="7" s="1"/>
  <c r="P647" i="7"/>
  <c r="Q647" i="7" s="1"/>
  <c r="P1034" i="7"/>
  <c r="Q1034" i="7" s="1"/>
  <c r="P1474" i="7"/>
  <c r="Q1474" i="7" s="1"/>
  <c r="P1384" i="7"/>
  <c r="Q1384" i="7" s="1"/>
  <c r="P708" i="7"/>
  <c r="Q708" i="7" s="1"/>
  <c r="P723" i="7"/>
  <c r="Q723" i="7" s="1"/>
  <c r="P728" i="7"/>
  <c r="Q728" i="7" s="1"/>
  <c r="P1129" i="7"/>
  <c r="Q1129" i="7" s="1"/>
  <c r="P1125" i="7"/>
  <c r="Q1125" i="7" s="1"/>
  <c r="P813" i="7"/>
  <c r="Q813" i="7" s="1"/>
  <c r="P649" i="7"/>
  <c r="Q649" i="7" s="1"/>
  <c r="P476" i="7"/>
  <c r="Q476" i="7" s="1"/>
  <c r="P854" i="7"/>
  <c r="Q854" i="7" s="1"/>
  <c r="P938" i="7"/>
  <c r="Q938" i="7" s="1"/>
  <c r="P610" i="7"/>
  <c r="Q610" i="7" s="1"/>
  <c r="P1196" i="7"/>
  <c r="Q1196" i="7" s="1"/>
  <c r="P1255" i="7"/>
  <c r="Q1255" i="7" s="1"/>
  <c r="P1043" i="7"/>
  <c r="Q1043" i="7" s="1"/>
  <c r="P1069" i="7"/>
  <c r="Q1069" i="7" s="1"/>
  <c r="P666" i="7"/>
  <c r="Q666" i="7" s="1"/>
  <c r="P1090" i="7"/>
  <c r="Q1090" i="7" s="1"/>
  <c r="P915" i="7"/>
  <c r="Q915" i="7" s="1"/>
  <c r="P397" i="7"/>
  <c r="Q397" i="7" s="1"/>
  <c r="P994" i="7"/>
  <c r="Q994" i="7" s="1"/>
  <c r="P1015" i="7"/>
  <c r="Q1015" i="7" s="1"/>
  <c r="P1127" i="7"/>
  <c r="Q1127" i="7" s="1"/>
  <c r="P681" i="7"/>
  <c r="Q681" i="7" s="1"/>
  <c r="P1123" i="7"/>
  <c r="Q1123" i="7" s="1"/>
  <c r="P793" i="7"/>
  <c r="Q793" i="7" s="1"/>
  <c r="P1299" i="7"/>
  <c r="Q1299" i="7" s="1"/>
  <c r="P622" i="7"/>
  <c r="Q622" i="7" s="1"/>
  <c r="P399" i="7"/>
  <c r="Q399" i="7" s="1"/>
  <c r="P900" i="7"/>
  <c r="Q900" i="7" s="1"/>
  <c r="P789" i="7"/>
  <c r="Q789" i="7" s="1"/>
  <c r="P840" i="7"/>
  <c r="Q840" i="7" s="1"/>
  <c r="P783" i="7"/>
  <c r="Q783" i="7" s="1"/>
  <c r="P1203" i="7"/>
  <c r="Q1203" i="7" s="1"/>
  <c r="P1351" i="7"/>
  <c r="Q1351" i="7" s="1"/>
  <c r="P1307" i="7"/>
  <c r="Q1307" i="7" s="1"/>
  <c r="P1224" i="7"/>
  <c r="Q1224" i="7" s="1"/>
  <c r="P1362" i="7"/>
  <c r="Q1362" i="7" s="1"/>
  <c r="P952" i="7"/>
  <c r="Q952" i="7" s="1"/>
  <c r="P664" i="7"/>
  <c r="Q664" i="7" s="1"/>
  <c r="P713" i="7"/>
  <c r="Q713" i="7" s="1"/>
  <c r="P1188" i="7"/>
  <c r="Q1188" i="7" s="1"/>
  <c r="P1416" i="7"/>
  <c r="Q1416" i="7" s="1"/>
  <c r="P981" i="7"/>
  <c r="Q981" i="7" s="1"/>
  <c r="P1140" i="7"/>
  <c r="Q1140" i="7" s="1"/>
  <c r="P736" i="7"/>
  <c r="Q736" i="7" s="1"/>
  <c r="P754" i="7"/>
  <c r="Q754" i="7" s="1"/>
  <c r="P956" i="7"/>
  <c r="Q956" i="7" s="1"/>
  <c r="P1254" i="7"/>
  <c r="Q1254" i="7" s="1"/>
  <c r="P1295" i="7"/>
  <c r="Q1295" i="7" s="1"/>
  <c r="P1174" i="7"/>
  <c r="Q1174" i="7" s="1"/>
  <c r="P1141" i="7"/>
  <c r="Q1141" i="7" s="1"/>
  <c r="P1215" i="7"/>
  <c r="Q1215" i="7" s="1"/>
  <c r="P960" i="7"/>
  <c r="Q960" i="7" s="1"/>
  <c r="P861" i="7"/>
  <c r="Q861" i="7" s="1"/>
  <c r="P873" i="7"/>
  <c r="Q873" i="7" s="1"/>
  <c r="P979" i="7"/>
  <c r="Q979" i="7" s="1"/>
  <c r="P950" i="7"/>
  <c r="Q950" i="7" s="1"/>
  <c r="P426" i="7"/>
  <c r="Q426" i="7" s="1"/>
  <c r="P1296" i="7"/>
  <c r="Q1296" i="7" s="1"/>
  <c r="P503" i="7"/>
  <c r="Q503" i="7" s="1"/>
  <c r="P1102" i="7"/>
  <c r="Q1102" i="7" s="1"/>
  <c r="P1189" i="7"/>
  <c r="Q1189" i="7" s="1"/>
  <c r="P905" i="7"/>
  <c r="Q905" i="7" s="1"/>
  <c r="P1166" i="7"/>
  <c r="Q1166" i="7" s="1"/>
  <c r="P858" i="7"/>
  <c r="Q858" i="7" s="1"/>
  <c r="P888" i="7"/>
  <c r="Q888" i="7" s="1"/>
  <c r="P1199" i="7"/>
  <c r="Q1199" i="7" s="1"/>
  <c r="P1026" i="7"/>
  <c r="Q1026" i="7" s="1"/>
  <c r="P687" i="7"/>
  <c r="Q687" i="7" s="1"/>
  <c r="P1298" i="7"/>
  <c r="Q1298" i="7" s="1"/>
  <c r="P936" i="7"/>
  <c r="Q936" i="7" s="1"/>
  <c r="P1380" i="7"/>
  <c r="Q1380" i="7" s="1"/>
  <c r="P883" i="7"/>
  <c r="Q883" i="7" s="1"/>
  <c r="P1124" i="7"/>
  <c r="Q1124" i="7" s="1"/>
  <c r="P1011" i="7"/>
  <c r="Q1011" i="7" s="1"/>
  <c r="P1145" i="7"/>
  <c r="Q1145" i="7" s="1"/>
  <c r="P1431" i="7"/>
  <c r="Q1431" i="7" s="1"/>
  <c r="P1225" i="7"/>
  <c r="Q1225" i="7" s="1"/>
  <c r="P757" i="7"/>
  <c r="Q757" i="7" s="1"/>
  <c r="P1138" i="7"/>
  <c r="Q1138" i="7" s="1"/>
  <c r="P1274" i="7"/>
  <c r="Q1274" i="7" s="1"/>
  <c r="P1233" i="7"/>
  <c r="Q1233" i="7" s="1"/>
  <c r="P1342" i="7"/>
  <c r="Q1342" i="7" s="1"/>
  <c r="P924" i="7"/>
  <c r="Q924" i="7" s="1"/>
  <c r="P1112" i="7"/>
  <c r="Q1112" i="7" s="1"/>
  <c r="P1472" i="7"/>
  <c r="Q1472" i="7" s="1"/>
  <c r="P1172" i="7"/>
  <c r="Q1172" i="7" s="1"/>
  <c r="P611" i="7"/>
  <c r="Q611" i="7" s="1"/>
  <c r="P532" i="7"/>
  <c r="Q532" i="7" s="1"/>
  <c r="P761" i="7"/>
  <c r="Q761" i="7" s="1"/>
  <c r="P1242" i="7"/>
  <c r="Q1242" i="7" s="1"/>
  <c r="P1204" i="7"/>
  <c r="Q1204" i="7" s="1"/>
  <c r="P609" i="7"/>
  <c r="Q609" i="7" s="1"/>
  <c r="P923" i="7"/>
  <c r="Q923" i="7" s="1"/>
  <c r="P777" i="7"/>
  <c r="Q777" i="7" s="1"/>
  <c r="P1168" i="7"/>
  <c r="Q1168" i="7" s="1"/>
  <c r="P1201" i="7"/>
  <c r="Q1201" i="7" s="1"/>
  <c r="P637" i="7"/>
  <c r="Q637" i="7" s="1"/>
  <c r="P949" i="7"/>
  <c r="Q949" i="7" s="1"/>
  <c r="P1114" i="7"/>
  <c r="Q1114" i="7" s="1"/>
  <c r="P615" i="7"/>
  <c r="Q615" i="7" s="1"/>
  <c r="P1186" i="7"/>
  <c r="Q1186" i="7" s="1"/>
  <c r="P646" i="7"/>
  <c r="Q646" i="7" s="1"/>
  <c r="P1211" i="7"/>
  <c r="Q1211" i="7" s="1"/>
  <c r="P321" i="7"/>
  <c r="Q321" i="7" s="1"/>
  <c r="P1489" i="7"/>
  <c r="Q1489" i="7" s="1"/>
  <c r="P1016" i="7"/>
  <c r="Q1016" i="7" s="1"/>
  <c r="P764" i="7"/>
  <c r="Q764" i="7" s="1"/>
  <c r="P1267" i="7"/>
  <c r="Q1267" i="7" s="1"/>
  <c r="P1333" i="7"/>
  <c r="Q1333" i="7" s="1"/>
  <c r="P821" i="7"/>
  <c r="Q821" i="7" s="1"/>
  <c r="P624" i="7"/>
  <c r="Q624" i="7" s="1"/>
  <c r="P876" i="7"/>
  <c r="Q876" i="7" s="1"/>
  <c r="P1089" i="7"/>
  <c r="Q1089" i="7" s="1"/>
  <c r="P1318" i="7"/>
  <c r="Q1318" i="7" s="1"/>
  <c r="P614" i="7"/>
  <c r="Q614" i="7" s="1"/>
  <c r="P1244" i="7"/>
  <c r="Q1244" i="7" s="1"/>
  <c r="P1323" i="7"/>
  <c r="Q1323" i="7" s="1"/>
  <c r="P1270" i="7"/>
  <c r="Q1270" i="7" s="1"/>
  <c r="P1047" i="7"/>
  <c r="Q1047" i="7" s="1"/>
  <c r="P959" i="7"/>
  <c r="Q959" i="7" s="1"/>
  <c r="P1476" i="7"/>
  <c r="Q1476" i="7" s="1"/>
  <c r="P1491" i="7"/>
  <c r="Q1491" i="7" s="1"/>
  <c r="P1375" i="7"/>
  <c r="Q1375" i="7" s="1"/>
  <c r="P767" i="7"/>
  <c r="Q767" i="7" s="1"/>
  <c r="P753" i="7"/>
  <c r="Q753" i="7" s="1"/>
  <c r="P1420" i="7"/>
  <c r="Q1420" i="7" s="1"/>
  <c r="P1038" i="7"/>
  <c r="Q1038" i="7" s="1"/>
  <c r="P1385" i="7"/>
  <c r="Q1385" i="7" s="1"/>
  <c r="P1308" i="7"/>
  <c r="Q1308" i="7" s="1"/>
  <c r="P1347" i="7"/>
  <c r="Q1347" i="7" s="1"/>
  <c r="P717" i="7"/>
  <c r="Q717" i="7" s="1"/>
  <c r="P475" i="7"/>
  <c r="Q475" i="7" s="1"/>
  <c r="P737" i="7"/>
  <c r="Q737" i="7" s="1"/>
  <c r="P295" i="7"/>
  <c r="Q295" i="7" s="1"/>
  <c r="P1001" i="7"/>
  <c r="Q1001" i="7" s="1"/>
  <c r="P1251" i="7"/>
  <c r="Q1251" i="7" s="1"/>
  <c r="P794" i="7"/>
  <c r="Q794" i="7" s="1"/>
  <c r="P701" i="7"/>
  <c r="Q701" i="7" s="1"/>
  <c r="P599" i="7"/>
  <c r="Q599" i="7" s="1"/>
  <c r="P1171" i="7"/>
  <c r="Q1171" i="7" s="1"/>
  <c r="P630" i="7"/>
  <c r="Q630" i="7" s="1"/>
  <c r="P606" i="7"/>
  <c r="Q606" i="7" s="1"/>
  <c r="P786" i="7"/>
  <c r="Q786" i="7" s="1"/>
  <c r="P974" i="7"/>
  <c r="Q974" i="7" s="1"/>
  <c r="P641" i="7"/>
  <c r="Q641" i="7" s="1"/>
  <c r="P909" i="7"/>
  <c r="Q909" i="7" s="1"/>
  <c r="P932" i="7"/>
  <c r="Q932" i="7" s="1"/>
  <c r="P891" i="7"/>
  <c r="Q891" i="7" s="1"/>
  <c r="P830" i="7"/>
  <c r="Q830" i="7" s="1"/>
  <c r="P937" i="7"/>
  <c r="Q937" i="7" s="1"/>
  <c r="P882" i="7"/>
  <c r="Q882" i="7" s="1"/>
  <c r="P1041" i="7"/>
  <c r="Q1041" i="7" s="1"/>
  <c r="P711" i="7"/>
  <c r="Q711" i="7" s="1"/>
  <c r="P1414" i="7"/>
  <c r="Q1414" i="7" s="1"/>
  <c r="P990" i="7"/>
  <c r="Q990" i="7" s="1"/>
  <c r="P1096" i="7"/>
  <c r="Q1096" i="7" s="1"/>
  <c r="P839" i="7"/>
  <c r="Q839" i="7" s="1"/>
  <c r="P1321" i="7"/>
  <c r="Q1321" i="7" s="1"/>
  <c r="P620" i="7"/>
  <c r="Q620" i="7" s="1"/>
  <c r="P890" i="7"/>
  <c r="Q890" i="7" s="1"/>
  <c r="P1340" i="7"/>
  <c r="Q1340" i="7" s="1"/>
  <c r="P746" i="7"/>
  <c r="Q746" i="7" s="1"/>
  <c r="P1355" i="7"/>
  <c r="Q1355" i="7" s="1"/>
  <c r="P829" i="7"/>
  <c r="Q829" i="7" s="1"/>
  <c r="P1373" i="7"/>
  <c r="Q1373" i="7" s="1"/>
  <c r="P1068" i="7"/>
  <c r="Q1068" i="7" s="1"/>
  <c r="P1108" i="7"/>
  <c r="Q1108" i="7" s="1"/>
  <c r="P720" i="7"/>
  <c r="Q720" i="7" s="1"/>
  <c r="P969" i="7"/>
  <c r="Q969" i="7" s="1"/>
  <c r="P805" i="7"/>
  <c r="Q805" i="7" s="1"/>
  <c r="P1305" i="7"/>
  <c r="Q1305" i="7" s="1"/>
  <c r="P992" i="7"/>
  <c r="Q992" i="7" s="1"/>
  <c r="P1230" i="7"/>
  <c r="Q1230" i="7" s="1"/>
  <c r="P999" i="7"/>
  <c r="Q999" i="7" s="1"/>
  <c r="P1285" i="7"/>
  <c r="Q1285" i="7" s="1"/>
  <c r="P1357" i="7"/>
  <c r="Q1357" i="7" s="1"/>
  <c r="P1288" i="7"/>
  <c r="Q1288" i="7" s="1"/>
  <c r="P196" i="7"/>
  <c r="Q196" i="7" s="1"/>
  <c r="P1309" i="7"/>
  <c r="Q1309" i="7" s="1"/>
  <c r="P1093" i="7"/>
  <c r="Q1093" i="7" s="1"/>
  <c r="P1313" i="7"/>
  <c r="Q1313" i="7" s="1"/>
  <c r="P1281" i="7"/>
  <c r="Q1281" i="7" s="1"/>
  <c r="P1193" i="7"/>
  <c r="Q1193" i="7" s="1"/>
  <c r="P902" i="7"/>
  <c r="Q902" i="7" s="1"/>
  <c r="P487" i="7"/>
  <c r="Q487" i="7" s="1"/>
  <c r="P1105" i="7"/>
  <c r="Q1105" i="7" s="1"/>
  <c r="P592" i="7"/>
  <c r="Q592" i="7" s="1"/>
  <c r="P558" i="7"/>
  <c r="Q558" i="7" s="1"/>
  <c r="P700" i="7"/>
  <c r="Q700" i="7" s="1"/>
  <c r="P1227" i="7"/>
  <c r="Q1227" i="7" s="1"/>
  <c r="P1248" i="7"/>
  <c r="Q1248" i="7" s="1"/>
  <c r="P1091" i="7"/>
  <c r="Q1091" i="7" s="1"/>
  <c r="P1370" i="7"/>
  <c r="Q1370" i="7" s="1"/>
  <c r="P808" i="7"/>
  <c r="Q808" i="7" s="1"/>
  <c r="P652" i="7"/>
  <c r="Q652" i="7" s="1"/>
  <c r="P633" i="7"/>
  <c r="Q633" i="7" s="1"/>
  <c r="P1187" i="7"/>
  <c r="Q1187" i="7" s="1"/>
  <c r="P1165" i="7"/>
  <c r="Q1165" i="7" s="1"/>
  <c r="P1148" i="7"/>
  <c r="Q1148" i="7" s="1"/>
  <c r="P1057" i="7"/>
  <c r="Q1057" i="7" s="1"/>
  <c r="P665" i="7"/>
  <c r="Q665" i="7" s="1"/>
  <c r="P1408" i="7"/>
  <c r="Q1408" i="7" s="1"/>
  <c r="P1099" i="7"/>
  <c r="Q1099" i="7" s="1"/>
  <c r="P627" i="7"/>
  <c r="Q627" i="7" s="1"/>
  <c r="P864" i="7"/>
  <c r="Q864" i="7" s="1"/>
  <c r="P785" i="7"/>
  <c r="Q785" i="7" s="1"/>
  <c r="P1008" i="7"/>
  <c r="Q1008" i="7" s="1"/>
  <c r="P733" i="7"/>
  <c r="Q733" i="7" s="1"/>
  <c r="P827" i="7"/>
  <c r="Q827" i="7" s="1"/>
  <c r="P765" i="7"/>
  <c r="Q765" i="7" s="1"/>
  <c r="P929" i="7"/>
  <c r="Q929" i="7" s="1"/>
  <c r="P943" i="7"/>
  <c r="Q943" i="7" s="1"/>
  <c r="P1486" i="7"/>
  <c r="Q1486" i="7" s="1"/>
  <c r="P1324" i="7"/>
  <c r="Q1324" i="7" s="1"/>
  <c r="P1257" i="7"/>
  <c r="Q1257" i="7" s="1"/>
  <c r="P1344" i="7"/>
  <c r="Q1344" i="7" s="1"/>
  <c r="P1468" i="7"/>
  <c r="Q1468" i="7" s="1"/>
  <c r="P1135" i="7"/>
  <c r="Q1135" i="7" s="1"/>
  <c r="P1335" i="7"/>
  <c r="Q1335" i="7" s="1"/>
  <c r="P364" i="7"/>
  <c r="Q364" i="7" s="1"/>
  <c r="P557" i="7"/>
  <c r="Q557" i="7" s="1"/>
  <c r="P832" i="7"/>
  <c r="Q832" i="7" s="1"/>
  <c r="P1195" i="7"/>
  <c r="Q1195" i="7" s="1"/>
  <c r="P1067" i="7"/>
  <c r="Q1067" i="7" s="1"/>
  <c r="P918" i="7"/>
  <c r="Q918" i="7" s="1"/>
  <c r="P1350" i="7"/>
  <c r="Q1350" i="7" s="1"/>
  <c r="P1306" i="7"/>
  <c r="Q1306" i="7" s="1"/>
  <c r="P303" i="7"/>
  <c r="Q303" i="7" s="1"/>
  <c r="P984" i="7"/>
  <c r="Q984" i="7" s="1"/>
  <c r="P862" i="7"/>
  <c r="Q862" i="7" s="1"/>
  <c r="P912" i="7"/>
  <c r="Q912" i="7" s="1"/>
  <c r="P1217" i="7"/>
  <c r="Q1217" i="7" s="1"/>
  <c r="P1101" i="7"/>
  <c r="Q1101" i="7" s="1"/>
  <c r="P1173" i="7"/>
  <c r="Q1173" i="7" s="1"/>
  <c r="P772" i="7"/>
  <c r="Q772" i="7" s="1"/>
  <c r="P702" i="7"/>
  <c r="Q702" i="7" s="1"/>
  <c r="P621" i="7"/>
  <c r="Q621" i="7" s="1"/>
  <c r="P657" i="7"/>
  <c r="Q657" i="7" s="1"/>
  <c r="P1315" i="7"/>
  <c r="Q1315" i="7" s="1"/>
  <c r="P695" i="7"/>
  <c r="Q695" i="7" s="1"/>
  <c r="P658" i="7"/>
  <c r="Q658" i="7" s="1"/>
  <c r="P679" i="7"/>
  <c r="Q679" i="7" s="1"/>
  <c r="P645" i="7"/>
  <c r="Q645" i="7" s="1"/>
  <c r="P863" i="7"/>
  <c r="Q863" i="7" s="1"/>
  <c r="P1128" i="7"/>
  <c r="Q1128" i="7" s="1"/>
  <c r="P1012" i="7"/>
  <c r="Q1012" i="7" s="1"/>
  <c r="P836" i="7"/>
  <c r="Q836" i="7" s="1"/>
  <c r="P628" i="7"/>
  <c r="Q628" i="7" s="1"/>
  <c r="P1368" i="7"/>
  <c r="Q1368" i="7" s="1"/>
  <c r="P1197" i="7"/>
  <c r="Q1197" i="7" s="1"/>
  <c r="P1465" i="7"/>
  <c r="Q1465" i="7" s="1"/>
  <c r="P1410" i="7"/>
  <c r="Q1410" i="7" s="1"/>
  <c r="P1332" i="7"/>
  <c r="Q1332" i="7" s="1"/>
  <c r="P1366" i="7"/>
  <c r="Q1366" i="7" s="1"/>
  <c r="P1024" i="7"/>
  <c r="Q1024" i="7" s="1"/>
  <c r="P1447" i="7"/>
  <c r="Q1447" i="7" s="1"/>
  <c r="P1276" i="7"/>
  <c r="Q1276" i="7" s="1"/>
  <c r="P886" i="7"/>
  <c r="Q886" i="7" s="1"/>
  <c r="P703" i="7"/>
  <c r="Q703" i="7" s="1"/>
  <c r="P1113" i="7"/>
  <c r="Q1113" i="7" s="1"/>
  <c r="P1282" i="7"/>
  <c r="Q1282" i="7" s="1"/>
  <c r="P892" i="7"/>
  <c r="Q892" i="7" s="1"/>
  <c r="P809" i="7"/>
  <c r="Q809" i="7" s="1"/>
  <c r="P1212" i="7"/>
  <c r="Q1212" i="7" s="1"/>
  <c r="P483" i="7"/>
  <c r="Q483" i="7" s="1"/>
  <c r="P1000" i="7"/>
  <c r="Q1000" i="7" s="1"/>
  <c r="P762" i="7"/>
  <c r="Q762" i="7" s="1"/>
  <c r="P1326" i="7"/>
  <c r="Q1326" i="7" s="1"/>
  <c r="P940" i="7"/>
  <c r="Q940" i="7" s="1"/>
  <c r="P1059" i="7"/>
  <c r="Q1059" i="7" s="1"/>
  <c r="P1164" i="7"/>
  <c r="Q1164" i="7" s="1"/>
  <c r="P477" i="7"/>
  <c r="Q477" i="7" s="1"/>
  <c r="P837" i="7"/>
  <c r="Q837" i="7" s="1"/>
  <c r="P1162" i="7"/>
  <c r="Q1162" i="7" s="1"/>
  <c r="P716" i="7"/>
  <c r="Q716" i="7" s="1"/>
  <c r="P612" i="7"/>
  <c r="Q612" i="7" s="1"/>
  <c r="P398" i="7"/>
  <c r="Q398" i="7" s="1"/>
  <c r="P718" i="7"/>
  <c r="Q718" i="7" s="1"/>
  <c r="P1265" i="7"/>
  <c r="Q1265" i="7" s="1"/>
  <c r="P904" i="7"/>
  <c r="Q904" i="7" s="1"/>
  <c r="P1330" i="7"/>
  <c r="Q1330" i="7" s="1"/>
  <c r="P1280" i="7"/>
  <c r="Q1280" i="7" s="1"/>
  <c r="P848" i="7"/>
  <c r="Q848" i="7" s="1"/>
  <c r="P824" i="7"/>
  <c r="Q824" i="7" s="1"/>
  <c r="P1002" i="7"/>
  <c r="Q1002" i="7" s="1"/>
  <c r="P1218" i="7"/>
  <c r="Q1218" i="7" s="1"/>
  <c r="P715" i="7"/>
  <c r="Q715" i="7" s="1"/>
  <c r="P951" i="7"/>
  <c r="Q951" i="7" s="1"/>
  <c r="P978" i="7"/>
  <c r="Q978" i="7" s="1"/>
  <c r="P725" i="7"/>
  <c r="Q725" i="7" s="1"/>
  <c r="P983" i="7"/>
  <c r="Q983" i="7" s="1"/>
  <c r="P841" i="7"/>
  <c r="Q841" i="7" s="1"/>
  <c r="P851" i="7"/>
  <c r="Q851" i="7" s="1"/>
  <c r="P893" i="7"/>
  <c r="Q893" i="7" s="1"/>
  <c r="P669" i="7"/>
  <c r="Q669" i="7" s="1"/>
  <c r="P820" i="7"/>
  <c r="Q820" i="7" s="1"/>
  <c r="P1160" i="7"/>
  <c r="Q1160" i="7" s="1"/>
  <c r="P391" i="7"/>
  <c r="Q391" i="7" s="1"/>
  <c r="P1317" i="7"/>
  <c r="Q1317" i="7" s="1"/>
  <c r="P694" i="7"/>
  <c r="Q694" i="7" s="1"/>
  <c r="P763" i="7"/>
  <c r="Q763" i="7" s="1"/>
  <c r="P872" i="7"/>
  <c r="Q872" i="7" s="1"/>
  <c r="P818" i="7"/>
  <c r="Q818" i="7" s="1"/>
  <c r="P769" i="7"/>
  <c r="Q769" i="7" s="1"/>
  <c r="P434" i="7"/>
  <c r="Q434" i="7" s="1"/>
  <c r="P198" i="7"/>
  <c r="Q198" i="7" s="1"/>
  <c r="P1200" i="7"/>
  <c r="Q1200" i="7" s="1"/>
  <c r="P800" i="7"/>
  <c r="Q800" i="7" s="1"/>
  <c r="P1109" i="7"/>
  <c r="Q1109" i="7" s="1"/>
  <c r="P1383" i="7"/>
  <c r="Q1383" i="7" s="1"/>
  <c r="P838" i="7"/>
  <c r="Q838" i="7" s="1"/>
  <c r="P704" i="7"/>
  <c r="Q704" i="7" s="1"/>
  <c r="P878" i="7"/>
  <c r="Q878" i="7" s="1"/>
  <c r="P747" i="7"/>
  <c r="Q747" i="7" s="1"/>
  <c r="P1208" i="7"/>
  <c r="Q1208" i="7" s="1"/>
  <c r="P1273" i="7"/>
  <c r="Q1273" i="7" s="1"/>
  <c r="P1110" i="7"/>
  <c r="Q1110" i="7" s="1"/>
  <c r="P804" i="7"/>
  <c r="Q804" i="7" s="1"/>
  <c r="P1111" i="7"/>
  <c r="Q1111" i="7" s="1"/>
  <c r="P648" i="7"/>
  <c r="Q648" i="7" s="1"/>
  <c r="P975" i="7"/>
  <c r="Q975" i="7" s="1"/>
  <c r="P1009" i="7"/>
  <c r="Q1009" i="7" s="1"/>
  <c r="P939" i="7"/>
  <c r="Q939" i="7" s="1"/>
  <c r="P721" i="7"/>
  <c r="Q721" i="7" s="1"/>
  <c r="P1126" i="7"/>
  <c r="Q1126" i="7" s="1"/>
  <c r="P692" i="7"/>
  <c r="Q692" i="7" s="1"/>
  <c r="P927" i="7"/>
  <c r="Q927" i="7" s="1"/>
  <c r="P1058" i="7"/>
  <c r="Q1058" i="7" s="1"/>
  <c r="P993" i="7"/>
  <c r="Q993" i="7" s="1"/>
  <c r="P741" i="7"/>
  <c r="Q741" i="7" s="1"/>
  <c r="P1106" i="7"/>
  <c r="Q1106" i="7" s="1"/>
  <c r="P1120" i="7"/>
  <c r="Q1120" i="7" s="1"/>
  <c r="P1151" i="7"/>
  <c r="Q1151" i="7" s="1"/>
  <c r="P1137" i="7"/>
  <c r="Q1137" i="7" s="1"/>
  <c r="P1231" i="7"/>
  <c r="Q1231" i="7" s="1"/>
  <c r="P691" i="7"/>
  <c r="Q691" i="7" s="1"/>
  <c r="P617" i="7"/>
  <c r="Q617" i="7" s="1"/>
  <c r="P812" i="7"/>
  <c r="Q812" i="7" s="1"/>
  <c r="P1070" i="7"/>
  <c r="Q1070" i="7" s="1"/>
  <c r="P1249" i="7"/>
  <c r="Q1249" i="7" s="1"/>
  <c r="P1259" i="7"/>
  <c r="Q1259" i="7" s="1"/>
  <c r="P1094" i="7"/>
  <c r="Q1094" i="7" s="1"/>
  <c r="P1152" i="7"/>
  <c r="Q1152" i="7" s="1"/>
  <c r="P780" i="7"/>
  <c r="Q780" i="7" s="1"/>
  <c r="P740" i="7"/>
  <c r="Q740" i="7" s="1"/>
  <c r="P778" i="7"/>
  <c r="Q778" i="7" s="1"/>
  <c r="P1167" i="7"/>
  <c r="Q1167" i="7" s="1"/>
  <c r="P1117" i="7"/>
  <c r="Q1117" i="7" s="1"/>
  <c r="P618" i="7"/>
  <c r="Q618" i="7" s="1"/>
  <c r="P1216" i="7"/>
  <c r="Q1216" i="7" s="1"/>
  <c r="P1470" i="7"/>
  <c r="Q1470" i="7" s="1"/>
  <c r="P889" i="7"/>
  <c r="Q889" i="7" s="1"/>
  <c r="P744" i="7"/>
  <c r="Q744" i="7" s="1"/>
  <c r="P826" i="7"/>
  <c r="Q826" i="7" s="1"/>
  <c r="P880" i="7"/>
  <c r="Q880" i="7" s="1"/>
  <c r="P908" i="7"/>
  <c r="Q908" i="7" s="1"/>
  <c r="P1363" i="7"/>
  <c r="Q1363" i="7" s="1"/>
  <c r="P1339" i="7"/>
  <c r="Q1339" i="7" s="1"/>
  <c r="P865" i="7"/>
  <c r="Q865" i="7" s="1"/>
  <c r="P1029" i="7"/>
  <c r="Q1029" i="7" s="1"/>
  <c r="P1161" i="7"/>
  <c r="Q1161" i="7" s="1"/>
  <c r="P770" i="7"/>
  <c r="Q770" i="7" s="1"/>
  <c r="P1392" i="7"/>
  <c r="Q1392" i="7" s="1"/>
  <c r="P1163" i="7"/>
  <c r="Q1163" i="7" s="1"/>
  <c r="P1464" i="7"/>
  <c r="Q1464" i="7" s="1"/>
  <c r="P1302" i="7"/>
  <c r="Q1302" i="7" s="1"/>
  <c r="P1391" i="7"/>
  <c r="Q1391" i="7" s="1"/>
  <c r="P1269" i="7"/>
  <c r="Q1269" i="7" s="1"/>
  <c r="P1194" i="7"/>
  <c r="Q1194" i="7" s="1"/>
  <c r="P1073" i="7"/>
  <c r="Q1073" i="7" s="1"/>
  <c r="P782" i="7"/>
  <c r="Q782" i="7" s="1"/>
  <c r="P947" i="7"/>
  <c r="Q947" i="7" s="1"/>
  <c r="P1010" i="7"/>
  <c r="Q1010" i="7" s="1"/>
  <c r="P750" i="7"/>
  <c r="Q750" i="7" s="1"/>
  <c r="P1482" i="7"/>
  <c r="Q1482" i="7" s="1"/>
  <c r="P1469" i="7"/>
  <c r="Q1469" i="7" s="1"/>
  <c r="P1271" i="7"/>
  <c r="Q1271" i="7" s="1"/>
  <c r="P1394" i="7"/>
  <c r="Q1394" i="7" s="1"/>
  <c r="P1268" i="7"/>
  <c r="Q1268" i="7" s="1"/>
  <c r="P1115" i="7"/>
  <c r="Q1115" i="7" s="1"/>
  <c r="P709" i="7"/>
  <c r="Q709" i="7" s="1"/>
  <c r="P1247" i="7"/>
  <c r="Q1247" i="7" s="1"/>
  <c r="P1358" i="7"/>
  <c r="Q1358" i="7" s="1"/>
  <c r="P675" i="7"/>
  <c r="Q675" i="7" s="1"/>
  <c r="P1494" i="7"/>
  <c r="Q1494" i="7" s="1"/>
  <c r="P1400" i="7"/>
  <c r="Q1400" i="7" s="1"/>
  <c r="P1374" i="7"/>
  <c r="Q1374" i="7" s="1"/>
  <c r="P1473" i="7"/>
  <c r="Q1473" i="7" s="1"/>
  <c r="P1130" i="7"/>
  <c r="Q1130" i="7" s="1"/>
  <c r="P1065" i="7"/>
  <c r="Q1065" i="7" s="1"/>
  <c r="P1499" i="7"/>
  <c r="Q1499" i="7" s="1"/>
  <c r="P1432" i="7"/>
  <c r="Q1432" i="7" s="1"/>
  <c r="P1442" i="7"/>
  <c r="Q1442" i="7" s="1"/>
  <c r="P1234" i="7"/>
  <c r="Q1234" i="7" s="1"/>
  <c r="P1397" i="7"/>
  <c r="Q1397" i="7" s="1"/>
  <c r="P859" i="7"/>
  <c r="Q859" i="7" s="1"/>
  <c r="P1467" i="7"/>
  <c r="Q1467" i="7" s="1"/>
  <c r="P1462" i="7"/>
  <c r="Q1462" i="7" s="1"/>
  <c r="P1079" i="7"/>
  <c r="Q1079" i="7" s="1"/>
  <c r="P1376" i="7"/>
  <c r="Q1376" i="7" s="1"/>
  <c r="P1487" i="7"/>
  <c r="Q1487" i="7" s="1"/>
  <c r="P1461" i="7"/>
  <c r="Q1461" i="7" s="1"/>
  <c r="P1372" i="7"/>
  <c r="Q1372" i="7" s="1"/>
  <c r="P1401" i="7"/>
  <c r="Q1401" i="7" s="1"/>
  <c r="P895" i="7"/>
  <c r="Q895" i="7" s="1"/>
  <c r="P1498" i="7"/>
  <c r="Q1498" i="7" s="1"/>
  <c r="P1421" i="7"/>
  <c r="Q1421" i="7" s="1"/>
  <c r="P1229" i="7"/>
  <c r="Q1229" i="7" s="1"/>
  <c r="P1430" i="7"/>
  <c r="Q1430" i="7" s="1"/>
  <c r="P1488" i="7"/>
  <c r="Q1488" i="7" s="1"/>
  <c r="P934" i="7"/>
  <c r="Q934" i="7" s="1"/>
  <c r="P914" i="7"/>
  <c r="Q914" i="7" s="1"/>
  <c r="P1116" i="7"/>
  <c r="Q1116" i="7" s="1"/>
  <c r="P991" i="7"/>
  <c r="Q991" i="7" s="1"/>
  <c r="P1236" i="7"/>
  <c r="Q1236" i="7" s="1"/>
  <c r="P1365" i="7"/>
  <c r="Q1365" i="7" s="1"/>
  <c r="P917" i="7"/>
  <c r="Q917" i="7" s="1"/>
  <c r="P1437" i="7"/>
  <c r="Q1437" i="7" s="1"/>
  <c r="P986" i="7"/>
  <c r="Q986" i="7" s="1"/>
  <c r="P1460" i="7"/>
  <c r="Q1460" i="7" s="1"/>
  <c r="P1404" i="7"/>
  <c r="Q1404" i="7" s="1"/>
  <c r="P776" i="7"/>
  <c r="Q776" i="7" s="1"/>
  <c r="P1232" i="7"/>
  <c r="Q1232" i="7" s="1"/>
  <c r="P1179" i="7"/>
  <c r="Q1179" i="7" s="1"/>
  <c r="P1395" i="7"/>
  <c r="Q1395" i="7" s="1"/>
  <c r="P811" i="7"/>
  <c r="Q811" i="7" s="1"/>
  <c r="P1480" i="7"/>
  <c r="Q1480" i="7" s="1"/>
  <c r="P1411" i="7"/>
  <c r="Q1411" i="7" s="1"/>
  <c r="P1386" i="7"/>
  <c r="Q1386" i="7" s="1"/>
  <c r="P1445" i="7"/>
  <c r="Q1445" i="7" s="1"/>
  <c r="P1422" i="7"/>
  <c r="Q1422" i="7" s="1"/>
  <c r="P1327" i="7"/>
  <c r="Q1327" i="7" s="1"/>
  <c r="P1367" i="7"/>
  <c r="Q1367" i="7" s="1"/>
  <c r="P1017" i="7"/>
  <c r="Q1017" i="7" s="1"/>
  <c r="P1107" i="7"/>
  <c r="Q1107" i="7" s="1"/>
  <c r="P1343" i="7"/>
  <c r="Q1343" i="7" s="1"/>
  <c r="P1014" i="7"/>
  <c r="Q1014" i="7" s="1"/>
  <c r="P1429" i="7"/>
  <c r="Q1429" i="7" s="1"/>
  <c r="P885" i="7"/>
  <c r="Q885" i="7" s="1"/>
  <c r="P638" i="7"/>
  <c r="Q638" i="7" s="1"/>
  <c r="P1492" i="7"/>
  <c r="Q1492" i="7" s="1"/>
  <c r="P1456" i="7"/>
  <c r="Q1456" i="7" s="1"/>
  <c r="P1453" i="7"/>
  <c r="Q1453" i="7" s="1"/>
  <c r="P913" i="7"/>
  <c r="Q913" i="7" s="1"/>
  <c r="P1443" i="7"/>
  <c r="Q1443" i="7" s="1"/>
  <c r="P1348" i="7"/>
  <c r="Q1348" i="7" s="1"/>
  <c r="P847" i="7"/>
  <c r="Q847" i="7" s="1"/>
  <c r="P1048" i="7"/>
  <c r="Q1048" i="7" s="1"/>
  <c r="P719" i="7"/>
  <c r="Q719" i="7" s="1"/>
  <c r="P1190" i="7"/>
  <c r="Q1190" i="7" s="1"/>
  <c r="P911" i="7"/>
  <c r="Q911" i="7" s="1"/>
  <c r="P1143" i="7"/>
  <c r="Q1143" i="7" s="1"/>
  <c r="P774" i="7"/>
  <c r="Q774" i="7" s="1"/>
  <c r="P1221" i="7"/>
  <c r="Q1221" i="7" s="1"/>
  <c r="P1490" i="7"/>
  <c r="Q1490" i="7" s="1"/>
  <c r="P1495" i="7"/>
  <c r="Q1495" i="7" s="1"/>
  <c r="P831" i="7"/>
  <c r="Q831" i="7" s="1"/>
  <c r="P1396" i="7"/>
  <c r="Q1396" i="7" s="1"/>
  <c r="P921" i="7"/>
  <c r="Q921" i="7" s="1"/>
  <c r="P1424" i="7"/>
  <c r="Q1424" i="7" s="1"/>
  <c r="P1448" i="7"/>
  <c r="Q1448" i="7" s="1"/>
  <c r="P1262" i="7"/>
  <c r="Q1262" i="7" s="1"/>
  <c r="P887" i="7"/>
  <c r="Q887" i="7" s="1"/>
  <c r="P1452" i="7"/>
  <c r="Q1452" i="7" s="1"/>
  <c r="P996" i="7"/>
  <c r="Q996" i="7" s="1"/>
  <c r="P760" i="7"/>
  <c r="Q760" i="7" s="1"/>
  <c r="P814" i="7"/>
  <c r="Q814" i="7" s="1"/>
  <c r="P629" i="7"/>
  <c r="Q629" i="7" s="1"/>
  <c r="P1406" i="7"/>
  <c r="Q1406" i="7" s="1"/>
  <c r="P706" i="7"/>
  <c r="Q706" i="7" s="1"/>
  <c r="P1354" i="7"/>
  <c r="Q1354" i="7" s="1"/>
  <c r="P1147" i="7"/>
  <c r="Q1147" i="7" s="1"/>
  <c r="P1369" i="7"/>
  <c r="Q1369" i="7" s="1"/>
  <c r="P897" i="7"/>
  <c r="Q897" i="7" s="1"/>
  <c r="P964" i="7"/>
  <c r="Q964" i="7" s="1"/>
  <c r="P822" i="7"/>
  <c r="Q822" i="7" s="1"/>
  <c r="P1378" i="7"/>
  <c r="Q1378" i="7" s="1"/>
  <c r="P1415" i="7"/>
  <c r="Q1415" i="7" s="1"/>
  <c r="P1463" i="7"/>
  <c r="Q1463" i="7" s="1"/>
  <c r="P1436" i="7"/>
  <c r="Q1436" i="7" s="1"/>
  <c r="P1352" i="7"/>
  <c r="Q1352" i="7" s="1"/>
  <c r="P1455" i="7"/>
  <c r="Q1455" i="7" s="1"/>
  <c r="P1390" i="7"/>
  <c r="Q1390" i="7" s="1"/>
  <c r="P1027" i="7"/>
  <c r="Q1027" i="7" s="1"/>
  <c r="P1360" i="7"/>
  <c r="Q1360" i="7" s="1"/>
  <c r="P1359" i="7"/>
  <c r="Q1359" i="7" s="1"/>
  <c r="P1361" i="7"/>
  <c r="Q1361" i="7" s="1"/>
  <c r="P1450" i="7"/>
  <c r="Q1450" i="7" s="1"/>
  <c r="P1077" i="7"/>
  <c r="Q1077" i="7" s="1"/>
  <c r="P1393" i="7"/>
  <c r="Q1393" i="7" s="1"/>
  <c r="P1382" i="7"/>
  <c r="Q1382" i="7" s="1"/>
  <c r="P1479" i="7"/>
  <c r="Q1479" i="7" s="1"/>
  <c r="P1387" i="7"/>
  <c r="Q1387" i="7" s="1"/>
  <c r="P1377" i="7"/>
  <c r="Q1377" i="7" s="1"/>
  <c r="P732" i="7"/>
  <c r="Q732" i="7" s="1"/>
  <c r="P1402" i="7"/>
  <c r="Q1402" i="7" s="1"/>
  <c r="P896" i="7"/>
  <c r="Q896" i="7" s="1"/>
  <c r="P962" i="7"/>
  <c r="Q962" i="7" s="1"/>
  <c r="P1371" i="7"/>
  <c r="Q1371" i="7" s="1"/>
  <c r="P1341" i="7"/>
  <c r="Q1341" i="7" s="1"/>
  <c r="P1144" i="7"/>
  <c r="Q1144" i="7" s="1"/>
  <c r="P1458" i="7"/>
  <c r="Q1458" i="7" s="1"/>
  <c r="P1334" i="7"/>
  <c r="Q1334" i="7" s="1"/>
  <c r="P1496" i="7"/>
  <c r="Q1496" i="7" s="1"/>
  <c r="P1441" i="7"/>
  <c r="Q1441" i="7" s="1"/>
  <c r="P1279" i="7"/>
  <c r="Q1279" i="7" s="1"/>
  <c r="P1484" i="7"/>
  <c r="Q1484" i="7" s="1"/>
  <c r="P1356" i="7"/>
  <c r="Q1356" i="7" s="1"/>
  <c r="P1007" i="7"/>
  <c r="Q1007" i="7" s="1"/>
  <c r="P945" i="7"/>
  <c r="Q945" i="7" s="1"/>
  <c r="P1278" i="7"/>
  <c r="Q1278" i="7" s="1"/>
  <c r="P1388" i="7"/>
  <c r="Q1388" i="7" s="1"/>
  <c r="P1336" i="7"/>
  <c r="Q1336" i="7" s="1"/>
  <c r="P775" i="7"/>
  <c r="Q775" i="7" s="1"/>
  <c r="P1223" i="7"/>
  <c r="Q1223" i="7" s="1"/>
  <c r="P1403" i="7"/>
  <c r="Q1403" i="7" s="1"/>
  <c r="P1426" i="7"/>
  <c r="Q1426" i="7" s="1"/>
  <c r="P1405" i="7"/>
  <c r="Q1405" i="7" s="1"/>
  <c r="P1337" i="7"/>
  <c r="Q1337" i="7" s="1"/>
  <c r="P1023" i="7"/>
  <c r="Q1023" i="7" s="1"/>
  <c r="P1311" i="7"/>
  <c r="Q1311" i="7" s="1"/>
  <c r="P1119" i="7"/>
  <c r="Q1119" i="7" s="1"/>
  <c r="P1500" i="7"/>
  <c r="Q1500" i="7" s="1"/>
  <c r="P982" i="7"/>
  <c r="Q982" i="7" s="1"/>
  <c r="P1444" i="7"/>
  <c r="Q1444" i="7" s="1"/>
  <c r="P910" i="7"/>
  <c r="Q910" i="7" s="1"/>
  <c r="P1423" i="7"/>
  <c r="Q1423" i="7" s="1"/>
  <c r="P1345" i="7"/>
  <c r="Q1345" i="7" s="1"/>
  <c r="P1389" i="7"/>
  <c r="Q1389" i="7" s="1"/>
  <c r="P1220" i="7"/>
  <c r="Q1220" i="7" s="1"/>
  <c r="P1466" i="7"/>
  <c r="Q1466" i="7" s="1"/>
  <c r="P1192" i="7"/>
  <c r="Q1192" i="7" s="1"/>
  <c r="P1454" i="7"/>
  <c r="Q1454" i="7" s="1"/>
  <c r="P1061" i="7"/>
  <c r="Q1061" i="7" s="1"/>
  <c r="P1413" i="7"/>
  <c r="Q1413" i="7" s="1"/>
  <c r="P1353" i="7"/>
  <c r="Q1353" i="7" s="1"/>
  <c r="P1263" i="7"/>
  <c r="Q1263" i="7" s="1"/>
  <c r="P1078" i="7"/>
  <c r="Q1078" i="7" s="1"/>
  <c r="P1471" i="7"/>
  <c r="Q1471" i="7" s="1"/>
  <c r="P1418" i="7"/>
  <c r="Q1418" i="7" s="1"/>
  <c r="P1485" i="7"/>
  <c r="Q1485" i="7" s="1"/>
  <c r="P1433" i="7"/>
  <c r="Q1433" i="7" s="1"/>
  <c r="P693" i="7"/>
  <c r="Q693" i="7" s="1"/>
  <c r="P1180" i="7"/>
  <c r="Q1180" i="7" s="1"/>
  <c r="P1349" i="7"/>
  <c r="Q1349" i="7" s="1"/>
  <c r="P1425" i="7"/>
  <c r="Q1425" i="7" s="1"/>
  <c r="P1338" i="7"/>
  <c r="Q1338" i="7" s="1"/>
  <c r="P1325" i="7"/>
  <c r="Q1325" i="7" s="1"/>
  <c r="P875" i="7"/>
  <c r="Q875" i="7" s="1"/>
  <c r="P898" i="7"/>
  <c r="Q898" i="7" s="1"/>
  <c r="P667" i="7"/>
  <c r="Q667" i="7" s="1"/>
  <c r="P1185" i="7"/>
  <c r="Q1185" i="7" s="1"/>
  <c r="P1478" i="7"/>
  <c r="Q1478" i="7" s="1"/>
  <c r="P1419" i="7"/>
  <c r="Q1419" i="7" s="1"/>
  <c r="P1417" i="7"/>
  <c r="Q1417" i="7" s="1"/>
  <c r="P1264" i="7"/>
  <c r="Q1264" i="7" s="1"/>
  <c r="P791" i="7"/>
  <c r="Q791" i="7" s="1"/>
  <c r="P1477" i="7"/>
  <c r="Q1477" i="7" s="1"/>
  <c r="P1457" i="7"/>
  <c r="Q1457" i="7" s="1"/>
  <c r="P1483" i="7"/>
  <c r="Q1483" i="7" s="1"/>
  <c r="P1435" i="7"/>
  <c r="Q1435" i="7" s="1"/>
  <c r="P1054" i="7"/>
  <c r="Q1054" i="7" s="1"/>
  <c r="P1459" i="7"/>
  <c r="Q1459" i="7" s="1"/>
  <c r="P1260" i="7"/>
  <c r="Q1260" i="7" s="1"/>
  <c r="P1381" i="7"/>
  <c r="Q1381" i="7" s="1"/>
  <c r="P1364" i="7"/>
  <c r="Q1364" i="7" s="1"/>
  <c r="P1409" i="7"/>
  <c r="Q1409" i="7" s="1"/>
  <c r="P1398" i="7"/>
  <c r="Q1398" i="7" s="1"/>
  <c r="P1331" i="7"/>
  <c r="Q1331" i="7" s="1"/>
  <c r="P634" i="7"/>
  <c r="Q634" i="7" s="1"/>
  <c r="P1379" i="7"/>
  <c r="Q1379" i="7" s="1"/>
  <c r="P807" i="7"/>
  <c r="Q807" i="7" s="1"/>
  <c r="P1346" i="7"/>
  <c r="Q1346" i="7" s="1"/>
  <c r="P819" i="7"/>
  <c r="Q819" i="7" s="1"/>
  <c r="P1183" i="7"/>
  <c r="Q1183" i="7" s="1"/>
  <c r="P1076" i="7"/>
  <c r="Q1076" i="7" s="1"/>
  <c r="P1176" i="7"/>
  <c r="Q1176" i="7" s="1"/>
  <c r="P1475" i="7"/>
  <c r="Q1475" i="7" s="1"/>
  <c r="P1427" i="7"/>
  <c r="Q1427" i="7" s="1"/>
  <c r="P866" i="7"/>
  <c r="Q866" i="7" s="1"/>
  <c r="P1019" i="7"/>
  <c r="Q1019" i="7" s="1"/>
  <c r="P1412" i="7"/>
  <c r="Q1412" i="7" s="1"/>
  <c r="P1446" i="7"/>
  <c r="Q1446" i="7" s="1"/>
  <c r="P1434" i="7"/>
  <c r="Q1434" i="7" s="1"/>
  <c r="P1493" i="7"/>
  <c r="Q1493" i="7" s="1"/>
  <c r="P696" i="7"/>
  <c r="Q696" i="7" s="1"/>
  <c r="P1497" i="7"/>
  <c r="Q1497" i="7" s="1"/>
  <c r="P1304" i="7"/>
  <c r="Q1304" i="7" s="1"/>
  <c r="P656" i="7"/>
  <c r="Q656" i="7" s="1"/>
  <c r="P856" i="7"/>
  <c r="Q856" i="7" s="1"/>
  <c r="P1134" i="7"/>
  <c r="Q1134" i="7" s="1"/>
  <c r="U116" i="1"/>
  <c r="U115" i="1"/>
  <c r="V117" i="1"/>
  <c r="H75" i="1"/>
  <c r="H84" i="1" s="1"/>
  <c r="P96" i="1"/>
  <c r="G75" i="1"/>
  <c r="G84" i="1" s="1"/>
  <c r="N146" i="7"/>
  <c r="N411" i="7"/>
  <c r="N127" i="7"/>
  <c r="N550" i="7"/>
  <c r="N608" i="7"/>
  <c r="N211" i="7"/>
  <c r="N400" i="7"/>
  <c r="N729" i="7"/>
  <c r="N603" i="7"/>
  <c r="N670" i="7"/>
  <c r="N282" i="7"/>
  <c r="N38" i="7"/>
  <c r="N243" i="7"/>
  <c r="N130" i="7"/>
  <c r="N365" i="7"/>
  <c r="N290" i="7"/>
  <c r="N315" i="7"/>
  <c r="N639" i="7"/>
  <c r="N1025" i="7"/>
  <c r="N583" i="7"/>
  <c r="N355" i="7"/>
  <c r="N274" i="7"/>
  <c r="N563" i="7"/>
  <c r="N771" i="7"/>
  <c r="N302" i="7"/>
  <c r="N412" i="7"/>
  <c r="N99" i="7"/>
  <c r="N368" i="7"/>
  <c r="N443" i="7"/>
  <c r="N491" i="7"/>
  <c r="N342" i="7"/>
  <c r="N1219" i="7"/>
  <c r="N1171" i="7"/>
  <c r="N367" i="7"/>
  <c r="N126" i="7"/>
  <c r="N138" i="7"/>
  <c r="N1088" i="7"/>
  <c r="N77" i="7"/>
  <c r="N43" i="7"/>
  <c r="N266" i="7"/>
  <c r="N337" i="7"/>
  <c r="N177" i="7"/>
  <c r="N82" i="7"/>
  <c r="N144" i="7"/>
  <c r="N440" i="7"/>
  <c r="N54" i="7"/>
  <c r="N1142" i="7"/>
  <c r="N181" i="7"/>
  <c r="N527" i="7"/>
  <c r="N228" i="7"/>
  <c r="N418" i="7"/>
  <c r="N758" i="7"/>
  <c r="N257" i="7"/>
  <c r="N489" i="7"/>
  <c r="N44" i="7"/>
  <c r="N229" i="7"/>
  <c r="N22" i="7"/>
  <c r="N1005" i="7"/>
  <c r="N1003" i="7"/>
  <c r="N297" i="7"/>
  <c r="N1261" i="7"/>
  <c r="N59" i="7"/>
  <c r="N36" i="7"/>
  <c r="N495" i="7"/>
  <c r="N153" i="7"/>
  <c r="N567" i="7"/>
  <c r="N246" i="7"/>
  <c r="N926" i="7"/>
  <c r="N252" i="7"/>
  <c r="N384" i="7"/>
  <c r="N584" i="7"/>
  <c r="N110" i="7"/>
  <c r="N255" i="7"/>
  <c r="N318" i="7"/>
  <c r="N496" i="7"/>
  <c r="N569" i="7"/>
  <c r="N828" i="7"/>
  <c r="N559" i="7"/>
  <c r="N1154" i="7"/>
  <c r="N970" i="7"/>
  <c r="N1121" i="7"/>
  <c r="N604" i="7"/>
  <c r="N922" i="7"/>
  <c r="N316" i="7"/>
  <c r="N322" i="7"/>
  <c r="N1250" i="7"/>
  <c r="N341" i="7"/>
  <c r="N613" i="7"/>
  <c r="N432" i="7"/>
  <c r="N1438" i="7"/>
  <c r="N176" i="7"/>
  <c r="N299" i="7"/>
  <c r="N212" i="7"/>
  <c r="N901" i="7"/>
  <c r="N995" i="7"/>
  <c r="N430" i="7"/>
  <c r="N535" i="7"/>
  <c r="N345" i="7"/>
  <c r="N446" i="7"/>
  <c r="N1085" i="7"/>
  <c r="N451" i="7"/>
  <c r="N560" i="7"/>
  <c r="N644" i="7"/>
  <c r="N79" i="7"/>
  <c r="N136" i="7"/>
  <c r="N581" i="7"/>
  <c r="N605" i="7"/>
  <c r="N264" i="7"/>
  <c r="N579" i="7"/>
  <c r="N642" i="7"/>
  <c r="N325" i="7"/>
  <c r="N671" i="7"/>
  <c r="N84" i="7"/>
  <c r="N544" i="7"/>
  <c r="N1320" i="7"/>
  <c r="N531" i="7"/>
  <c r="N845" i="7"/>
  <c r="N768" i="7"/>
  <c r="N1275" i="7"/>
  <c r="N262" i="7"/>
  <c r="N1153" i="7"/>
  <c r="N439" i="7"/>
  <c r="N499" i="7"/>
  <c r="N1258" i="7"/>
  <c r="N1246" i="7"/>
  <c r="N755" i="7"/>
  <c r="N540" i="7"/>
  <c r="N386" i="7"/>
  <c r="N306" i="7"/>
  <c r="N965" i="7"/>
  <c r="N189" i="7"/>
  <c r="N590" i="7"/>
  <c r="N825" i="7"/>
  <c r="N1033" i="7"/>
  <c r="N427" i="7"/>
  <c r="N304" i="7"/>
  <c r="N1293" i="7"/>
  <c r="N1177" i="7"/>
  <c r="N1031" i="7"/>
  <c r="N955" i="7"/>
  <c r="N423" i="7"/>
  <c r="N946" i="7"/>
  <c r="N1181" i="7"/>
  <c r="N988" i="7"/>
  <c r="N625" i="7"/>
  <c r="N484" i="7"/>
  <c r="N853" i="7"/>
  <c r="N459" i="7"/>
  <c r="N1006" i="7"/>
  <c r="N647" i="7"/>
  <c r="N728" i="7"/>
  <c r="N854" i="7"/>
  <c r="N1069" i="7"/>
  <c r="N622" i="7"/>
  <c r="N1203" i="7"/>
  <c r="N664" i="7"/>
  <c r="N736" i="7"/>
  <c r="N1141" i="7"/>
  <c r="N950" i="7"/>
  <c r="N905" i="7"/>
  <c r="N687" i="7"/>
  <c r="N1011" i="7"/>
  <c r="N1274" i="7"/>
  <c r="N609" i="7"/>
  <c r="N949" i="7"/>
  <c r="N321" i="7"/>
  <c r="N821" i="7"/>
  <c r="N1244" i="7"/>
  <c r="N1491" i="7"/>
  <c r="N1385" i="7"/>
  <c r="N295" i="7"/>
  <c r="N909" i="7"/>
  <c r="N1041" i="7"/>
  <c r="N1321" i="7"/>
  <c r="N829" i="7"/>
  <c r="N805" i="7"/>
  <c r="N1357" i="7"/>
  <c r="N1281" i="7"/>
  <c r="N558" i="7"/>
  <c r="N808" i="7"/>
  <c r="N1057" i="7"/>
  <c r="N785" i="7"/>
  <c r="N943" i="7"/>
  <c r="N1135" i="7"/>
  <c r="N1067" i="7"/>
  <c r="N862" i="7"/>
  <c r="N702" i="7"/>
  <c r="N679" i="7"/>
  <c r="N628" i="7"/>
  <c r="N1366" i="7"/>
  <c r="N1113" i="7"/>
  <c r="N1000" i="7"/>
  <c r="N477" i="7"/>
  <c r="N718" i="7"/>
  <c r="N824" i="7"/>
  <c r="N725" i="7"/>
  <c r="N820" i="7"/>
  <c r="N872" i="7"/>
  <c r="N800" i="7"/>
  <c r="N747" i="7"/>
  <c r="N648" i="7"/>
  <c r="N692" i="7"/>
  <c r="N1120" i="7"/>
  <c r="N812" i="7"/>
  <c r="N780" i="7"/>
  <c r="N1216" i="7"/>
  <c r="N908" i="7"/>
  <c r="N770" i="7"/>
  <c r="N1269" i="7"/>
  <c r="N750" i="7"/>
  <c r="N1115" i="7"/>
  <c r="N1400" i="7"/>
  <c r="N1432" i="7"/>
  <c r="N1462" i="7"/>
  <c r="N1401" i="7"/>
  <c r="N1488" i="7"/>
  <c r="N1365" i="7"/>
  <c r="N776" i="7"/>
  <c r="N1411" i="7"/>
  <c r="N1017" i="7"/>
  <c r="N638" i="7"/>
  <c r="N1348" i="7"/>
  <c r="N1143" i="7"/>
  <c r="N1396" i="7"/>
  <c r="N1452" i="7"/>
  <c r="N706" i="7"/>
  <c r="N822" i="7"/>
  <c r="N1455" i="7"/>
  <c r="N1450" i="7"/>
  <c r="N1377" i="7"/>
  <c r="N1341" i="7"/>
  <c r="N1279" i="7"/>
  <c r="N1388" i="7"/>
  <c r="N1405" i="7"/>
  <c r="N982" i="7"/>
  <c r="N1220" i="7"/>
  <c r="N1353" i="7"/>
  <c r="N1325" i="7"/>
  <c r="N1419" i="7"/>
  <c r="N1483" i="7"/>
  <c r="N1364" i="7"/>
  <c r="N807" i="7"/>
  <c r="N1475" i="7"/>
  <c r="N1434" i="7"/>
  <c r="N856" i="7"/>
  <c r="N492" i="7"/>
  <c r="N225" i="7"/>
  <c r="N482" i="7"/>
  <c r="N291" i="7"/>
  <c r="N91" i="7"/>
  <c r="N1226" i="7"/>
  <c r="N1241" i="7"/>
  <c r="N193" i="7"/>
  <c r="N1166" i="7"/>
  <c r="N740" i="7"/>
  <c r="Q109" i="1"/>
  <c r="F76" i="1"/>
  <c r="N150" i="7"/>
  <c r="N34" i="7"/>
  <c r="N119" i="7"/>
  <c r="N147" i="7"/>
  <c r="N998" i="7"/>
  <c r="N1240" i="7"/>
  <c r="N141" i="7"/>
  <c r="N42" i="7"/>
  <c r="N49" i="7"/>
  <c r="N347" i="7"/>
  <c r="N493" i="7"/>
  <c r="N431" i="7"/>
  <c r="N21" i="7"/>
  <c r="N600" i="7"/>
  <c r="N194" i="7"/>
  <c r="N635" i="7"/>
  <c r="N57" i="7"/>
  <c r="N1182" i="7"/>
  <c r="N259" i="7"/>
  <c r="N233" i="7"/>
  <c r="N595" i="7"/>
  <c r="N123" i="7"/>
  <c r="N58" i="7"/>
  <c r="N1149" i="7"/>
  <c r="N705" i="7"/>
  <c r="N26" i="7"/>
  <c r="N454" i="7"/>
  <c r="N160" i="7"/>
  <c r="N374" i="7"/>
  <c r="N587" i="7"/>
  <c r="E76" i="1"/>
  <c r="N473" i="7"/>
  <c r="N104" i="7"/>
  <c r="N490" i="7"/>
  <c r="N860" i="7"/>
  <c r="N738" i="7"/>
  <c r="N1001" i="7"/>
  <c r="N1109" i="7"/>
  <c r="Q104" i="1"/>
  <c r="N33" i="7"/>
  <c r="N83" i="7"/>
  <c r="N37" i="7"/>
  <c r="N310" i="7"/>
  <c r="N525" i="7"/>
  <c r="N114" i="7"/>
  <c r="N56" i="7"/>
  <c r="N81" i="7"/>
  <c r="N224" i="7"/>
  <c r="N311" i="7"/>
  <c r="N241" i="7"/>
  <c r="N63" i="7"/>
  <c r="N288" i="7"/>
  <c r="N183" i="7"/>
  <c r="N330" i="7"/>
  <c r="N530" i="7"/>
  <c r="N18" i="7"/>
  <c r="N513" i="7"/>
  <c r="N319" i="7"/>
  <c r="N245" i="7"/>
  <c r="N86" i="7"/>
  <c r="N87" i="7"/>
  <c r="N279" i="7"/>
  <c r="N562" i="7"/>
  <c r="N20" i="7"/>
  <c r="N24" i="7"/>
  <c r="N31" i="7"/>
  <c r="N120" i="7"/>
  <c r="N218" i="7"/>
  <c r="N916" i="7"/>
  <c r="N276" i="7"/>
  <c r="N14" i="7"/>
  <c r="N401" i="7"/>
  <c r="N62" i="7"/>
  <c r="N653" i="7"/>
  <c r="N100" i="7"/>
  <c r="N1081" i="7"/>
  <c r="N842" i="7"/>
  <c r="N1213" i="7"/>
  <c r="N1044" i="7"/>
  <c r="N339" i="7"/>
  <c r="N739" i="7"/>
  <c r="N307" i="7"/>
  <c r="N752" i="7"/>
  <c r="N254" i="7"/>
  <c r="N486" i="7"/>
  <c r="N1292" i="7"/>
  <c r="N343" i="7"/>
  <c r="N416" i="7"/>
  <c r="N506" i="7"/>
  <c r="N788" i="7"/>
  <c r="N792" i="7"/>
  <c r="N966" i="7"/>
  <c r="N383" i="7"/>
  <c r="N1092" i="7"/>
  <c r="N223" i="7"/>
  <c r="N781" i="7"/>
  <c r="N1063" i="7"/>
  <c r="N524" i="7"/>
  <c r="N710" i="7"/>
  <c r="N131" i="7"/>
  <c r="N1037" i="7"/>
  <c r="N582" i="7"/>
  <c r="N92" i="7"/>
  <c r="N833" i="7"/>
  <c r="N699" i="7"/>
  <c r="N539" i="7"/>
  <c r="N1083" i="7"/>
  <c r="N1075" i="7"/>
  <c r="N663" i="7"/>
  <c r="N1022" i="7"/>
  <c r="N469" i="7"/>
  <c r="N601" i="7"/>
  <c r="N275" i="7"/>
  <c r="N515" i="7"/>
  <c r="N1155" i="7"/>
  <c r="N1122" i="7"/>
  <c r="N354" i="7"/>
  <c r="N1256" i="7"/>
  <c r="N174" i="7"/>
  <c r="N602" i="7"/>
  <c r="N815" i="7"/>
  <c r="N1097" i="7"/>
  <c r="N597" i="7"/>
  <c r="N186" i="7"/>
  <c r="N1036" i="7"/>
  <c r="N1035" i="7"/>
  <c r="N1329" i="7"/>
  <c r="N1056" i="7"/>
  <c r="N404" i="7"/>
  <c r="N795" i="7"/>
  <c r="N323" i="7"/>
  <c r="N357" i="7"/>
  <c r="N478" i="7"/>
  <c r="N869" i="7"/>
  <c r="N817" i="7"/>
  <c r="N324" i="7"/>
  <c r="N1428" i="7"/>
  <c r="N1032" i="7"/>
  <c r="N745" i="7"/>
  <c r="N1449" i="7"/>
  <c r="N1159" i="7"/>
  <c r="N954" i="7"/>
  <c r="N674" i="7"/>
  <c r="N518" i="7"/>
  <c r="N1080" i="7"/>
  <c r="N989" i="7"/>
  <c r="N1034" i="7"/>
  <c r="N1129" i="7"/>
  <c r="N938" i="7"/>
  <c r="N666" i="7"/>
  <c r="N1127" i="7"/>
  <c r="N399" i="7"/>
  <c r="N1351" i="7"/>
  <c r="N713" i="7"/>
  <c r="N754" i="7"/>
  <c r="N1215" i="7"/>
  <c r="N426" i="7"/>
  <c r="N1298" i="7"/>
  <c r="N1145" i="7"/>
  <c r="N1233" i="7"/>
  <c r="N611" i="7"/>
  <c r="N923" i="7"/>
  <c r="N1114" i="7"/>
  <c r="N1489" i="7"/>
  <c r="N624" i="7"/>
  <c r="N1323" i="7"/>
  <c r="N1375" i="7"/>
  <c r="N1308" i="7"/>
  <c r="N630" i="7"/>
  <c r="N932" i="7"/>
  <c r="N711" i="7"/>
  <c r="N620" i="7"/>
  <c r="N1373" i="7"/>
  <c r="N1305" i="7"/>
  <c r="N1288" i="7"/>
  <c r="N1193" i="7"/>
  <c r="N700" i="7"/>
  <c r="N652" i="7"/>
  <c r="N665" i="7"/>
  <c r="N1008" i="7"/>
  <c r="N1486" i="7"/>
  <c r="N1335" i="7"/>
  <c r="N918" i="7"/>
  <c r="N912" i="7"/>
  <c r="N621" i="7"/>
  <c r="N645" i="7"/>
  <c r="N1368" i="7"/>
  <c r="N1024" i="7"/>
  <c r="N1282" i="7"/>
  <c r="N762" i="7"/>
  <c r="N837" i="7"/>
  <c r="N1265" i="7"/>
  <c r="N1002" i="7"/>
  <c r="N983" i="7"/>
  <c r="N1160" i="7"/>
  <c r="N818" i="7"/>
  <c r="N1208" i="7"/>
  <c r="N975" i="7"/>
  <c r="N927" i="7"/>
  <c r="N1151" i="7"/>
  <c r="N1070" i="7"/>
  <c r="N1470" i="7"/>
  <c r="N1363" i="7"/>
  <c r="N1392" i="7"/>
  <c r="N1194" i="7"/>
  <c r="N1482" i="7"/>
  <c r="N709" i="7"/>
  <c r="N1374" i="7"/>
  <c r="N1442" i="7"/>
  <c r="N1079" i="7"/>
  <c r="N895" i="7"/>
  <c r="N934" i="7"/>
  <c r="N917" i="7"/>
  <c r="N1232" i="7"/>
  <c r="N1386" i="7"/>
  <c r="N1107" i="7"/>
  <c r="N1492" i="7"/>
  <c r="N847" i="7"/>
  <c r="N774" i="7"/>
  <c r="N921" i="7"/>
  <c r="N996" i="7"/>
  <c r="N1354" i="7"/>
  <c r="N1378" i="7"/>
  <c r="N1390" i="7"/>
  <c r="N1077" i="7"/>
  <c r="N732" i="7"/>
  <c r="N1144" i="7"/>
  <c r="N1484" i="7"/>
  <c r="N1336" i="7"/>
  <c r="N1337" i="7"/>
  <c r="N1444" i="7"/>
  <c r="N1466" i="7"/>
  <c r="N1263" i="7"/>
  <c r="N693" i="7"/>
  <c r="N875" i="7"/>
  <c r="N1417" i="7"/>
  <c r="N1435" i="7"/>
  <c r="N1409" i="7"/>
  <c r="N1346" i="7"/>
  <c r="N1427" i="7"/>
  <c r="N1493" i="7"/>
  <c r="N1134" i="7"/>
  <c r="Q100" i="1"/>
  <c r="Q110" i="1"/>
  <c r="Q99" i="1"/>
  <c r="N1170" i="7"/>
  <c r="N790" i="7"/>
  <c r="N1287" i="7"/>
  <c r="N960" i="7"/>
  <c r="N1350" i="7"/>
  <c r="N1445" i="7"/>
  <c r="N1343" i="7"/>
  <c r="N1023" i="7"/>
  <c r="N696" i="7"/>
  <c r="Q112" i="1"/>
  <c r="Q105" i="1"/>
  <c r="N190" i="7"/>
  <c r="N1314" i="7"/>
  <c r="N96" i="7"/>
  <c r="N437" i="7"/>
  <c r="N32" i="7"/>
  <c r="N222" i="7"/>
  <c r="N314" i="7"/>
  <c r="N88" i="7"/>
  <c r="N514" i="7"/>
  <c r="N280" i="7"/>
  <c r="N53" i="7"/>
  <c r="N285" i="7"/>
  <c r="N287" i="7"/>
  <c r="N165" i="7"/>
  <c r="N360" i="7"/>
  <c r="N263" i="7"/>
  <c r="N188" i="7"/>
  <c r="N72" i="7"/>
  <c r="N15" i="7"/>
  <c r="N66" i="7"/>
  <c r="N148" i="7"/>
  <c r="N1178" i="7"/>
  <c r="N593" i="7"/>
  <c r="N236" i="7"/>
  <c r="N166" i="7"/>
  <c r="N1039" i="7"/>
  <c r="N436" i="7"/>
  <c r="N93" i="7"/>
  <c r="N220" i="7"/>
  <c r="N39" i="7"/>
  <c r="N89" i="7"/>
  <c r="N124" i="7"/>
  <c r="N497" i="7"/>
  <c r="N1175" i="7"/>
  <c r="N522" i="7"/>
  <c r="N1062" i="7"/>
  <c r="N463" i="7"/>
  <c r="N852" i="7"/>
  <c r="N598" i="7"/>
  <c r="N137" i="7"/>
  <c r="N187" i="7"/>
  <c r="N1228" i="7"/>
  <c r="N1049" i="7"/>
  <c r="N1407" i="7"/>
  <c r="N778" i="7"/>
  <c r="N1048" i="7"/>
  <c r="N98" i="7"/>
  <c r="N47" i="7"/>
  <c r="N461" i="7"/>
  <c r="N27" i="7"/>
  <c r="N375" i="7"/>
  <c r="N309" i="7"/>
  <c r="N261" i="7"/>
  <c r="N504" i="7"/>
  <c r="N199" i="7"/>
  <c r="N533" i="7"/>
  <c r="N71" i="7"/>
  <c r="N546" i="7"/>
  <c r="N145" i="7"/>
  <c r="N331" i="7"/>
  <c r="N237" i="7"/>
  <c r="N394" i="7"/>
  <c r="N358" i="7"/>
  <c r="N52" i="7"/>
  <c r="N676" i="7"/>
  <c r="N455" i="7"/>
  <c r="N115" i="7"/>
  <c r="N202" i="7"/>
  <c r="N195" i="7"/>
  <c r="N510" i="7"/>
  <c r="N128" i="7"/>
  <c r="N95" i="7"/>
  <c r="N552" i="7"/>
  <c r="N191" i="7"/>
  <c r="N494" i="7"/>
  <c r="N417" i="7"/>
  <c r="N541" i="7"/>
  <c r="N655" i="7"/>
  <c r="N333" i="7"/>
  <c r="N1004" i="7"/>
  <c r="N920" i="7"/>
  <c r="N868" i="7"/>
  <c r="N1066" i="7"/>
  <c r="N573" i="7"/>
  <c r="N158" i="7"/>
  <c r="N197" i="7"/>
  <c r="N1064" i="7"/>
  <c r="N685" i="7"/>
  <c r="N408" i="7"/>
  <c r="N1150" i="7"/>
  <c r="N385" i="7"/>
  <c r="N971" i="7"/>
  <c r="N336" i="7"/>
  <c r="N250" i="7"/>
  <c r="N941" i="7"/>
  <c r="N580" i="7"/>
  <c r="N1291" i="7"/>
  <c r="N1310" i="7"/>
  <c r="N286" i="7"/>
  <c r="N414" i="7"/>
  <c r="N75" i="7"/>
  <c r="N1440" i="7"/>
  <c r="N278" i="7"/>
  <c r="N453" i="7"/>
  <c r="N94" i="7"/>
  <c r="N538" i="7"/>
  <c r="N1303" i="7"/>
  <c r="N784" i="7"/>
  <c r="N727" i="7"/>
  <c r="N1095" i="7"/>
  <c r="N1284" i="7"/>
  <c r="N1202" i="7"/>
  <c r="N619" i="7"/>
  <c r="N787" i="7"/>
  <c r="N1156" i="7"/>
  <c r="N1084" i="7"/>
  <c r="N320" i="7"/>
  <c r="N867" i="7"/>
  <c r="N806" i="7"/>
  <c r="N405" i="7"/>
  <c r="N293" i="7"/>
  <c r="N759" i="7"/>
  <c r="N512" i="7"/>
  <c r="N210" i="7"/>
  <c r="N1316" i="7"/>
  <c r="N925" i="7"/>
  <c r="N1072" i="7"/>
  <c r="N1103" i="7"/>
  <c r="N457" i="7"/>
  <c r="N472" i="7"/>
  <c r="N651" i="7"/>
  <c r="N520" i="7"/>
  <c r="N799" i="7"/>
  <c r="N528" i="7"/>
  <c r="N488" i="7"/>
  <c r="N879" i="7"/>
  <c r="N953" i="7"/>
  <c r="N660" i="7"/>
  <c r="N730" i="7"/>
  <c r="N1312" i="7"/>
  <c r="N823" i="7"/>
  <c r="N1030" i="7"/>
  <c r="N1169" i="7"/>
  <c r="N317" i="7"/>
  <c r="N395" i="7"/>
  <c r="N654" i="7"/>
  <c r="N631" i="7"/>
  <c r="N1474" i="7"/>
  <c r="N1125" i="7"/>
  <c r="N610" i="7"/>
  <c r="N1090" i="7"/>
  <c r="N681" i="7"/>
  <c r="N900" i="7"/>
  <c r="N1307" i="7"/>
  <c r="N1188" i="7"/>
  <c r="N956" i="7"/>
  <c r="N1296" i="7"/>
  <c r="N858" i="7"/>
  <c r="N936" i="7"/>
  <c r="N1431" i="7"/>
  <c r="N1342" i="7"/>
  <c r="N532" i="7"/>
  <c r="N777" i="7"/>
  <c r="N615" i="7"/>
  <c r="N1016" i="7"/>
  <c r="N876" i="7"/>
  <c r="N1270" i="7"/>
  <c r="N767" i="7"/>
  <c r="N1347" i="7"/>
  <c r="N1251" i="7"/>
  <c r="N606" i="7"/>
  <c r="N891" i="7"/>
  <c r="N1414" i="7"/>
  <c r="N890" i="7"/>
  <c r="N1068" i="7"/>
  <c r="N992" i="7"/>
  <c r="N196" i="7"/>
  <c r="N902" i="7"/>
  <c r="N1227" i="7"/>
  <c r="N633" i="7"/>
  <c r="N1408" i="7"/>
  <c r="N733" i="7"/>
  <c r="N1324" i="7"/>
  <c r="N364" i="7"/>
  <c r="N1217" i="7"/>
  <c r="N657" i="7"/>
  <c r="N863" i="7"/>
  <c r="N1197" i="7"/>
  <c r="N1447" i="7"/>
  <c r="N892" i="7"/>
  <c r="N1326" i="7"/>
  <c r="N1162" i="7"/>
  <c r="N904" i="7"/>
  <c r="N1218" i="7"/>
  <c r="N841" i="7"/>
  <c r="N391" i="7"/>
  <c r="N769" i="7"/>
  <c r="N1383" i="7"/>
  <c r="N1273" i="7"/>
  <c r="N1009" i="7"/>
  <c r="N1058" i="7"/>
  <c r="N1137" i="7"/>
  <c r="N1249" i="7"/>
  <c r="N889" i="7"/>
  <c r="N1339" i="7"/>
  <c r="N1163" i="7"/>
  <c r="N1073" i="7"/>
  <c r="N1469" i="7"/>
  <c r="N1247" i="7"/>
  <c r="N1473" i="7"/>
  <c r="N1234" i="7"/>
  <c r="N1376" i="7"/>
  <c r="N1498" i="7"/>
  <c r="N914" i="7"/>
  <c r="N1437" i="7"/>
  <c r="N1179" i="7"/>
  <c r="N1456" i="7"/>
  <c r="N1221" i="7"/>
  <c r="N1424" i="7"/>
  <c r="N760" i="7"/>
  <c r="N1147" i="7"/>
  <c r="N1415" i="7"/>
  <c r="N1027" i="7"/>
  <c r="N1393" i="7"/>
  <c r="N1402" i="7"/>
  <c r="N1458" i="7"/>
  <c r="N1356" i="7"/>
  <c r="N775" i="7"/>
  <c r="N910" i="7"/>
  <c r="N1192" i="7"/>
  <c r="N1078" i="7"/>
  <c r="N1180" i="7"/>
  <c r="N898" i="7"/>
  <c r="N1264" i="7"/>
  <c r="N1054" i="7"/>
  <c r="N1398" i="7"/>
  <c r="N819" i="7"/>
  <c r="N866" i="7"/>
  <c r="Q108" i="1"/>
  <c r="N1235" i="7"/>
  <c r="N589" i="7"/>
  <c r="N588" i="7"/>
  <c r="N1309" i="7"/>
  <c r="N557" i="7"/>
  <c r="N1349" i="7"/>
  <c r="N1433" i="7"/>
  <c r="N215" i="7"/>
  <c r="N78" i="7"/>
  <c r="N171" i="7"/>
  <c r="N45" i="7"/>
  <c r="N61" i="7"/>
  <c r="N116" i="7"/>
  <c r="N142" i="7"/>
  <c r="N230" i="7"/>
  <c r="N163" i="7"/>
  <c r="N555" i="7"/>
  <c r="N132" i="7"/>
  <c r="N168" i="7"/>
  <c r="N139" i="7"/>
  <c r="N240" i="7"/>
  <c r="N272" i="7"/>
  <c r="N460" i="7"/>
  <c r="N217" i="7"/>
  <c r="N1028" i="7"/>
  <c r="N1074" i="7"/>
  <c r="N366" i="7"/>
  <c r="N205" i="7"/>
  <c r="N35" i="7"/>
  <c r="N117" i="7"/>
  <c r="N452" i="7"/>
  <c r="N19" i="7"/>
  <c r="N930" i="7"/>
  <c r="N152" i="7"/>
  <c r="N350" i="7"/>
  <c r="N28" i="7"/>
  <c r="N74" i="7"/>
  <c r="N712" i="7"/>
  <c r="N235" i="7"/>
  <c r="N305" i="7"/>
  <c r="N1055" i="7"/>
  <c r="N1300" i="7"/>
  <c r="N1297" i="7"/>
  <c r="N968" i="7"/>
  <c r="N714" i="7"/>
  <c r="N742" i="7"/>
  <c r="N1224" i="7"/>
  <c r="N940" i="7"/>
  <c r="N716" i="7"/>
  <c r="N1259" i="7"/>
  <c r="N782" i="7"/>
  <c r="N1014" i="7"/>
  <c r="N1463" i="7"/>
  <c r="N474" i="7"/>
  <c r="N184" i="7"/>
  <c r="N370" i="7"/>
  <c r="N265" i="7"/>
  <c r="N133" i="7"/>
  <c r="N481" i="7"/>
  <c r="N458" i="7"/>
  <c r="N227" i="7"/>
  <c r="N70" i="7"/>
  <c r="N1021" i="7"/>
  <c r="D76" i="1"/>
  <c r="N161" i="7"/>
  <c r="N172" i="7"/>
  <c r="N112" i="7"/>
  <c r="N68" i="7"/>
  <c r="N362" i="7"/>
  <c r="N65" i="7"/>
  <c r="N502" i="7"/>
  <c r="N30" i="7"/>
  <c r="N407" i="7"/>
  <c r="N372" i="7"/>
  <c r="N209" i="7"/>
  <c r="N435" i="7"/>
  <c r="N97" i="7"/>
  <c r="N170" i="7"/>
  <c r="N271" i="7"/>
  <c r="N80" i="7"/>
  <c r="N650" i="7"/>
  <c r="N76" i="7"/>
  <c r="N226" i="7"/>
  <c r="N421" i="7"/>
  <c r="N870" i="7"/>
  <c r="N41" i="7"/>
  <c r="N25" i="7"/>
  <c r="N381" i="7"/>
  <c r="N388" i="7"/>
  <c r="N511" i="7"/>
  <c r="N203" i="7"/>
  <c r="N406" i="7"/>
  <c r="N424" i="7"/>
  <c r="N517" i="7"/>
  <c r="N566" i="7"/>
  <c r="N542" i="7"/>
  <c r="N556" i="7"/>
  <c r="N498" i="7"/>
  <c r="N465" i="7"/>
  <c r="N526" i="7"/>
  <c r="N551" i="7"/>
  <c r="N456" i="7"/>
  <c r="N185" i="7"/>
  <c r="N122" i="7"/>
  <c r="N802" i="7"/>
  <c r="N1252" i="7"/>
  <c r="N1157" i="7"/>
  <c r="N689" i="7"/>
  <c r="N509" i="7"/>
  <c r="N283" i="7"/>
  <c r="N480" i="7"/>
  <c r="N134" i="7"/>
  <c r="N659" i="7"/>
  <c r="N957" i="7"/>
  <c r="N933" i="7"/>
  <c r="N881" i="7"/>
  <c r="N332" i="7"/>
  <c r="N351" i="7"/>
  <c r="N977" i="7"/>
  <c r="N292" i="7"/>
  <c r="N410" i="7"/>
  <c r="N1210" i="7"/>
  <c r="N462" i="7"/>
  <c r="N570" i="7"/>
  <c r="N1104" i="7"/>
  <c r="N445" i="7"/>
  <c r="N1020" i="7"/>
  <c r="N403" i="7"/>
  <c r="N661" i="7"/>
  <c r="N843" i="7"/>
  <c r="N449" i="7"/>
  <c r="N281" i="7"/>
  <c r="N64" i="7"/>
  <c r="N85" i="7"/>
  <c r="N726" i="7"/>
  <c r="N899" i="7"/>
  <c r="N470" i="7"/>
  <c r="N359" i="7"/>
  <c r="N616" i="7"/>
  <c r="N334" i="7"/>
  <c r="N298" i="7"/>
  <c r="N846" i="7"/>
  <c r="N849" i="7"/>
  <c r="N682" i="7"/>
  <c r="N801" i="7"/>
  <c r="N289" i="7"/>
  <c r="N748" i="7"/>
  <c r="N344" i="7"/>
  <c r="N948" i="7"/>
  <c r="N1191" i="7"/>
  <c r="N1042" i="7"/>
  <c r="N1222" i="7"/>
  <c r="N857" i="7"/>
  <c r="N894" i="7"/>
  <c r="N935" i="7"/>
  <c r="N554" i="7"/>
  <c r="N626" i="7"/>
  <c r="N1040" i="7"/>
  <c r="N1399" i="7"/>
  <c r="N623" i="7"/>
  <c r="N798" i="7"/>
  <c r="N942" i="7"/>
  <c r="N1451" i="7"/>
  <c r="N1086" i="7"/>
  <c r="N1384" i="7"/>
  <c r="N813" i="7"/>
  <c r="N1196" i="7"/>
  <c r="N915" i="7"/>
  <c r="N1123" i="7"/>
  <c r="N789" i="7"/>
  <c r="N1416" i="7"/>
  <c r="N1254" i="7"/>
  <c r="N861" i="7"/>
  <c r="N503" i="7"/>
  <c r="N888" i="7"/>
  <c r="N1380" i="7"/>
  <c r="N1225" i="7"/>
  <c r="N924" i="7"/>
  <c r="N761" i="7"/>
  <c r="N1168" i="7"/>
  <c r="N1186" i="7"/>
  <c r="N764" i="7"/>
  <c r="N1089" i="7"/>
  <c r="N1047" i="7"/>
  <c r="N753" i="7"/>
  <c r="N717" i="7"/>
  <c r="N794" i="7"/>
  <c r="N786" i="7"/>
  <c r="N830" i="7"/>
  <c r="N990" i="7"/>
  <c r="N1340" i="7"/>
  <c r="N1108" i="7"/>
  <c r="N1230" i="7"/>
  <c r="N487" i="7"/>
  <c r="N1248" i="7"/>
  <c r="N1187" i="7"/>
  <c r="N1099" i="7"/>
  <c r="N827" i="7"/>
  <c r="N1257" i="7"/>
  <c r="N1306" i="7"/>
  <c r="N1101" i="7"/>
  <c r="N1315" i="7"/>
  <c r="N1128" i="7"/>
  <c r="N1465" i="7"/>
  <c r="N1276" i="7"/>
  <c r="N809" i="7"/>
  <c r="N1330" i="7"/>
  <c r="N715" i="7"/>
  <c r="N851" i="7"/>
  <c r="N1317" i="7"/>
  <c r="N434" i="7"/>
  <c r="N838" i="7"/>
  <c r="N1110" i="7"/>
  <c r="N939" i="7"/>
  <c r="N993" i="7"/>
  <c r="N1231" i="7"/>
  <c r="N1167" i="7"/>
  <c r="N744" i="7"/>
  <c r="N865" i="7"/>
  <c r="N1464" i="7"/>
  <c r="N1271" i="7"/>
  <c r="N1358" i="7"/>
  <c r="N1130" i="7"/>
  <c r="N1397" i="7"/>
  <c r="N1487" i="7"/>
  <c r="N1421" i="7"/>
  <c r="N1116" i="7"/>
  <c r="N986" i="7"/>
  <c r="N1395" i="7"/>
  <c r="N1422" i="7"/>
  <c r="N1453" i="7"/>
  <c r="N719" i="7"/>
  <c r="N1490" i="7"/>
  <c r="N1448" i="7"/>
  <c r="N814" i="7"/>
  <c r="N1369" i="7"/>
  <c r="N1360" i="7"/>
  <c r="N1382" i="7"/>
  <c r="N896" i="7"/>
  <c r="N1334" i="7"/>
  <c r="N1007" i="7"/>
  <c r="N1223" i="7"/>
  <c r="N1311" i="7"/>
  <c r="N1423" i="7"/>
  <c r="N1454" i="7"/>
  <c r="N1471" i="7"/>
  <c r="N667" i="7"/>
  <c r="N791" i="7"/>
  <c r="N1459" i="7"/>
  <c r="N1331" i="7"/>
  <c r="N1183" i="7"/>
  <c r="N1019" i="7"/>
  <c r="N1497" i="7"/>
  <c r="Q106" i="1"/>
  <c r="Q102" i="1"/>
  <c r="Q101" i="1"/>
  <c r="N340" i="7"/>
  <c r="N963" i="7"/>
  <c r="N1318" i="7"/>
  <c r="N741" i="7"/>
  <c r="N1403" i="7"/>
  <c r="N1260" i="7"/>
  <c r="N536" i="7"/>
  <c r="N29" i="7"/>
  <c r="N113" i="7"/>
  <c r="N106" i="7"/>
  <c r="N1272" i="7"/>
  <c r="N521" i="7"/>
  <c r="N232" i="7"/>
  <c r="H76" i="1"/>
  <c r="N258" i="7"/>
  <c r="N561" i="7"/>
  <c r="N55" i="7"/>
  <c r="N73" i="7"/>
  <c r="N444" i="7"/>
  <c r="N594" i="7"/>
  <c r="N884" i="7"/>
  <c r="N69" i="7"/>
  <c r="N468" i="7"/>
  <c r="N234" i="7"/>
  <c r="N997" i="7"/>
  <c r="N48" i="7"/>
  <c r="N247" i="7"/>
  <c r="N60" i="7"/>
  <c r="N107" i="7"/>
  <c r="N201" i="7"/>
  <c r="N356" i="7"/>
  <c r="N428" i="7"/>
  <c r="N662" i="7"/>
  <c r="N149" i="7"/>
  <c r="N156" i="7"/>
  <c r="N1098" i="7"/>
  <c r="N349" i="7"/>
  <c r="N296" i="7"/>
  <c r="N382" i="7"/>
  <c r="N683" i="7"/>
  <c r="N363" i="7"/>
  <c r="N961" i="7"/>
  <c r="N1239" i="7"/>
  <c r="N883" i="7"/>
  <c r="N198" i="7"/>
  <c r="Q111" i="1"/>
  <c r="N549" i="7"/>
  <c r="N46" i="7"/>
  <c r="N125" i="7"/>
  <c r="N906" i="7"/>
  <c r="N389" i="7"/>
  <c r="N109" i="7"/>
  <c r="N154" i="7"/>
  <c r="N249" i="7"/>
  <c r="N643" i="7"/>
  <c r="N231" i="7"/>
  <c r="N371" i="7"/>
  <c r="N500" i="7"/>
  <c r="N51" i="7"/>
  <c r="N919" i="7"/>
  <c r="N111" i="7"/>
  <c r="N121" i="7"/>
  <c r="N438" i="7"/>
  <c r="N632" i="7"/>
  <c r="N447" i="7"/>
  <c r="N244" i="7"/>
  <c r="I63" i="2"/>
  <c r="N523" i="7"/>
  <c r="N242" i="7"/>
  <c r="N159" i="7"/>
  <c r="N260" i="7"/>
  <c r="N16" i="7"/>
  <c r="N219" i="7"/>
  <c r="N221" i="7"/>
  <c r="N155" i="7"/>
  <c r="N101" i="7"/>
  <c r="N162" i="7"/>
  <c r="N301" i="7"/>
  <c r="N167" i="7"/>
  <c r="N1206" i="7"/>
  <c r="N378" i="7"/>
  <c r="N944" i="7"/>
  <c r="N1266" i="7"/>
  <c r="N270" i="7"/>
  <c r="N328" i="7"/>
  <c r="N545" i="7"/>
  <c r="N640" i="7"/>
  <c r="N987" i="7"/>
  <c r="N422" i="7"/>
  <c r="N1319" i="7"/>
  <c r="N735" i="7"/>
  <c r="N213" i="7"/>
  <c r="N578" i="7"/>
  <c r="N1277" i="7"/>
  <c r="N479" i="7"/>
  <c r="N429" i="7"/>
  <c r="N501" i="7"/>
  <c r="N1100" i="7"/>
  <c r="N677" i="7"/>
  <c r="N1082" i="7"/>
  <c r="N179" i="7"/>
  <c r="N576" i="7"/>
  <c r="N1118" i="7"/>
  <c r="N1237" i="7"/>
  <c r="N1013" i="7"/>
  <c r="N308" i="7"/>
  <c r="N572" i="7"/>
  <c r="N208" i="7"/>
  <c r="N834" i="7"/>
  <c r="N743" i="7"/>
  <c r="N151" i="7"/>
  <c r="N877" i="7"/>
  <c r="N673" i="7"/>
  <c r="N686" i="7"/>
  <c r="N1045" i="7"/>
  <c r="N277" i="7"/>
  <c r="N1018" i="7"/>
  <c r="N103" i="7"/>
  <c r="N507" i="7"/>
  <c r="N734" i="7"/>
  <c r="N1071" i="7"/>
  <c r="N1184" i="7"/>
  <c r="N294" i="7"/>
  <c r="N585" i="7"/>
  <c r="N313" i="7"/>
  <c r="N393" i="7"/>
  <c r="N1046" i="7"/>
  <c r="N1133" i="7"/>
  <c r="N548" i="7"/>
  <c r="N214" i="7"/>
  <c r="N672" i="7"/>
  <c r="N796" i="7"/>
  <c r="N1050" i="7"/>
  <c r="N678" i="7"/>
  <c r="N591" i="7"/>
  <c r="N143" i="7"/>
  <c r="N958" i="7"/>
  <c r="N903" i="7"/>
  <c r="N164" i="7"/>
  <c r="N972" i="7"/>
  <c r="N1214" i="7"/>
  <c r="N850" i="7"/>
  <c r="N346" i="7"/>
  <c r="N690" i="7"/>
  <c r="N688" i="7"/>
  <c r="N1294" i="7"/>
  <c r="N980" i="7"/>
  <c r="N928" i="7"/>
  <c r="N724" i="7"/>
  <c r="N1205" i="7"/>
  <c r="N1322" i="7"/>
  <c r="N1243" i="7"/>
  <c r="N369" i="7"/>
  <c r="N1207" i="7"/>
  <c r="N1158" i="7"/>
  <c r="N708" i="7"/>
  <c r="N649" i="7"/>
  <c r="N1255" i="7"/>
  <c r="N397" i="7"/>
  <c r="N793" i="7"/>
  <c r="N840" i="7"/>
  <c r="N1362" i="7"/>
  <c r="N981" i="7"/>
  <c r="N1295" i="7"/>
  <c r="N873" i="7"/>
  <c r="N1102" i="7"/>
  <c r="N1199" i="7"/>
  <c r="N757" i="7"/>
  <c r="N1112" i="7"/>
  <c r="N1242" i="7"/>
  <c r="N1201" i="7"/>
  <c r="N646" i="7"/>
  <c r="N1267" i="7"/>
  <c r="N959" i="7"/>
  <c r="N1420" i="7"/>
  <c r="N475" i="7"/>
  <c r="N701" i="7"/>
  <c r="N974" i="7"/>
  <c r="N937" i="7"/>
  <c r="N1096" i="7"/>
  <c r="N746" i="7"/>
  <c r="N720" i="7"/>
  <c r="N999" i="7"/>
  <c r="N1093" i="7"/>
  <c r="N1105" i="7"/>
  <c r="N1091" i="7"/>
  <c r="N1165" i="7"/>
  <c r="N627" i="7"/>
  <c r="N765" i="7"/>
  <c r="N1344" i="7"/>
  <c r="N832" i="7"/>
  <c r="N303" i="7"/>
  <c r="N1173" i="7"/>
  <c r="N695" i="7"/>
  <c r="N1012" i="7"/>
  <c r="N1410" i="7"/>
  <c r="N886" i="7"/>
  <c r="N1212" i="7"/>
  <c r="N1059" i="7"/>
  <c r="N612" i="7"/>
  <c r="N1280" i="7"/>
  <c r="N951" i="7"/>
  <c r="N893" i="7"/>
  <c r="N694" i="7"/>
  <c r="N704" i="7"/>
  <c r="N804" i="7"/>
  <c r="N721" i="7"/>
  <c r="N691" i="7"/>
  <c r="N1094" i="7"/>
  <c r="N1117" i="7"/>
  <c r="N826" i="7"/>
  <c r="N1029" i="7"/>
  <c r="N1302" i="7"/>
  <c r="N947" i="7"/>
  <c r="N1394" i="7"/>
  <c r="N675" i="7"/>
  <c r="N1065" i="7"/>
  <c r="N859" i="7"/>
  <c r="N1461" i="7"/>
  <c r="N1229" i="7"/>
  <c r="N991" i="7"/>
  <c r="N1460" i="7"/>
  <c r="N811" i="7"/>
  <c r="N1327" i="7"/>
  <c r="N1429" i="7"/>
  <c r="N913" i="7"/>
  <c r="N1190" i="7"/>
  <c r="N1495" i="7"/>
  <c r="N1262" i="7"/>
  <c r="N629" i="7"/>
  <c r="N897" i="7"/>
  <c r="N1436" i="7"/>
  <c r="N1359" i="7"/>
  <c r="N1479" i="7"/>
  <c r="N962" i="7"/>
  <c r="N1496" i="7"/>
  <c r="N945" i="7"/>
  <c r="N1119" i="7"/>
  <c r="N1345" i="7"/>
  <c r="N1061" i="7"/>
  <c r="N1418" i="7"/>
  <c r="N1425" i="7"/>
  <c r="N1185" i="7"/>
  <c r="N1477" i="7"/>
  <c r="N634" i="7"/>
  <c r="N1076" i="7"/>
  <c r="N1412" i="7"/>
  <c r="N1304" i="7"/>
  <c r="N1328" i="7"/>
  <c r="N1132" i="7"/>
  <c r="N707" i="7"/>
  <c r="N1043" i="7"/>
  <c r="N994" i="7"/>
  <c r="N617" i="7"/>
  <c r="N1236" i="7"/>
  <c r="N1478" i="7"/>
  <c r="Q98" i="1"/>
  <c r="N698" i="7"/>
  <c r="N17" i="7"/>
  <c r="N248" i="7"/>
  <c r="N553" i="7"/>
  <c r="N379" i="7"/>
  <c r="N564" i="7"/>
  <c r="N284" i="7"/>
  <c r="N118" i="7"/>
  <c r="N529" i="7"/>
  <c r="N204" i="7"/>
  <c r="N200" i="7"/>
  <c r="N415" i="7"/>
  <c r="N976" i="7"/>
  <c r="N251" i="7"/>
  <c r="N547" i="7"/>
  <c r="N108" i="7"/>
  <c r="N329" i="7"/>
  <c r="N192" i="7"/>
  <c r="H62" i="2"/>
  <c r="N256" i="7"/>
  <c r="N380" i="7"/>
  <c r="N485" i="7"/>
  <c r="N102" i="7"/>
  <c r="N505" i="7"/>
  <c r="N466" i="7"/>
  <c r="N50" i="7"/>
  <c r="N129" i="7"/>
  <c r="N467" i="7"/>
  <c r="N1245" i="7"/>
  <c r="N425" i="7"/>
  <c r="N1053" i="7"/>
  <c r="N607" i="7"/>
  <c r="N519" i="7"/>
  <c r="N1209" i="7"/>
  <c r="N614" i="7"/>
  <c r="N737" i="7"/>
  <c r="N599" i="7"/>
  <c r="N483" i="7"/>
  <c r="N273" i="7"/>
  <c r="N390" i="7"/>
  <c r="N206" i="7"/>
  <c r="N216" i="7"/>
  <c r="N387" i="7"/>
  <c r="N253" i="7"/>
  <c r="N586" i="7"/>
  <c r="N238" i="7"/>
  <c r="N326" i="7"/>
  <c r="N173" i="7"/>
  <c r="N450" i="7"/>
  <c r="G76" i="1"/>
  <c r="N135" i="7"/>
  <c r="N565" i="7"/>
  <c r="N441" i="7"/>
  <c r="N178" i="7"/>
  <c r="N40" i="7"/>
  <c r="N577" i="7"/>
  <c r="N90" i="7"/>
  <c r="N471" i="7"/>
  <c r="N419" i="7"/>
  <c r="N239" i="7"/>
  <c r="N267" i="7"/>
  <c r="N180" i="7"/>
  <c r="N373" i="7"/>
  <c r="N571" i="7"/>
  <c r="N269" i="7"/>
  <c r="N516" i="7"/>
  <c r="N207" i="7"/>
  <c r="N23" i="7"/>
  <c r="N1136" i="7"/>
  <c r="N140" i="7"/>
  <c r="N175" i="7"/>
  <c r="N376" i="7"/>
  <c r="N268" i="7"/>
  <c r="N335" i="7"/>
  <c r="N442" i="7"/>
  <c r="N844" i="7"/>
  <c r="N1060" i="7"/>
  <c r="N574" i="7"/>
  <c r="N348" i="7"/>
  <c r="N766" i="7"/>
  <c r="N596" i="7"/>
  <c r="N464" i="7"/>
  <c r="N751" i="7"/>
  <c r="N182" i="7"/>
  <c r="N1301" i="7"/>
  <c r="N756" i="7"/>
  <c r="N967" i="7"/>
  <c r="N855" i="7"/>
  <c r="N433" i="7"/>
  <c r="N1198" i="7"/>
  <c r="N684" i="7"/>
  <c r="N508" i="7"/>
  <c r="N396" i="7"/>
  <c r="N636" i="7"/>
  <c r="N749" i="7"/>
  <c r="N973" i="7"/>
  <c r="N409" i="7"/>
  <c r="N803" i="7"/>
  <c r="N1087" i="7"/>
  <c r="N392" i="7"/>
  <c r="N543" i="7"/>
  <c r="N1439" i="7"/>
  <c r="N169" i="7"/>
  <c r="N1139" i="7"/>
  <c r="N352" i="7"/>
  <c r="N810" i="7"/>
  <c r="N402" i="7"/>
  <c r="N327" i="7"/>
  <c r="N1238" i="7"/>
  <c r="N537" i="7"/>
  <c r="N568" i="7"/>
  <c r="N722" i="7"/>
  <c r="N779" i="7"/>
  <c r="N413" i="7"/>
  <c r="N874" i="7"/>
  <c r="N300" i="7"/>
  <c r="N420" i="7"/>
  <c r="N377" i="7"/>
  <c r="N1283" i="7"/>
  <c r="N353" i="7"/>
  <c r="N338" i="7"/>
  <c r="N773" i="7"/>
  <c r="N534" i="7"/>
  <c r="N157" i="7"/>
  <c r="N1286" i="7"/>
  <c r="N668" i="7"/>
  <c r="N361" i="7"/>
  <c r="N448" i="7"/>
  <c r="N697" i="7"/>
  <c r="N1146" i="7"/>
  <c r="N67" i="7"/>
  <c r="N575" i="7"/>
  <c r="N797" i="7"/>
  <c r="N312" i="7"/>
  <c r="N105" i="7"/>
  <c r="N1131" i="7"/>
  <c r="N1051" i="7"/>
  <c r="N1253" i="7"/>
  <c r="N731" i="7"/>
  <c r="N1052" i="7"/>
  <c r="N835" i="7"/>
  <c r="N1289" i="7"/>
  <c r="N680" i="7"/>
  <c r="N871" i="7"/>
  <c r="N931" i="7"/>
  <c r="N907" i="7"/>
  <c r="N985" i="7"/>
  <c r="N816" i="7"/>
  <c r="N1481" i="7"/>
  <c r="N1290" i="7"/>
  <c r="N723" i="7"/>
  <c r="N476" i="7"/>
  <c r="N1299" i="7"/>
  <c r="N783" i="7"/>
  <c r="N952" i="7"/>
  <c r="N1140" i="7"/>
  <c r="N1174" i="7"/>
  <c r="N979" i="7"/>
  <c r="N1189" i="7"/>
  <c r="N1026" i="7"/>
  <c r="N1124" i="7"/>
  <c r="N1138" i="7"/>
  <c r="N1472" i="7"/>
  <c r="N1204" i="7"/>
  <c r="N637" i="7"/>
  <c r="N1211" i="7"/>
  <c r="N1333" i="7"/>
  <c r="N1476" i="7"/>
  <c r="N1038" i="7"/>
  <c r="N641" i="7"/>
  <c r="N882" i="7"/>
  <c r="N839" i="7"/>
  <c r="N1355" i="7"/>
  <c r="N969" i="7"/>
  <c r="N1285" i="7"/>
  <c r="N1313" i="7"/>
  <c r="N592" i="7"/>
  <c r="N1370" i="7"/>
  <c r="N1148" i="7"/>
  <c r="N864" i="7"/>
  <c r="N929" i="7"/>
  <c r="N1468" i="7"/>
  <c r="N1195" i="7"/>
  <c r="N984" i="7"/>
  <c r="N772" i="7"/>
  <c r="N658" i="7"/>
  <c r="N836" i="7"/>
  <c r="N1332" i="7"/>
  <c r="N703" i="7"/>
  <c r="N1164" i="7"/>
  <c r="N398" i="7"/>
  <c r="N848" i="7"/>
  <c r="N978" i="7"/>
  <c r="N669" i="7"/>
  <c r="N763" i="7"/>
  <c r="N1200" i="7"/>
  <c r="N878" i="7"/>
  <c r="N1111" i="7"/>
  <c r="N1126" i="7"/>
  <c r="N1106" i="7"/>
  <c r="N1152" i="7"/>
  <c r="N618" i="7"/>
  <c r="N880" i="7"/>
  <c r="N1161" i="7"/>
  <c r="N1391" i="7"/>
  <c r="N1010" i="7"/>
  <c r="N1268" i="7"/>
  <c r="N1494" i="7"/>
  <c r="N1499" i="7"/>
  <c r="N1467" i="7"/>
  <c r="N1372" i="7"/>
  <c r="N1430" i="7"/>
  <c r="N1404" i="7"/>
  <c r="N1480" i="7"/>
  <c r="N1367" i="7"/>
  <c r="N885" i="7"/>
  <c r="N1443" i="7"/>
  <c r="N911" i="7"/>
  <c r="N831" i="7"/>
  <c r="N887" i="7"/>
  <c r="N1406" i="7"/>
  <c r="N964" i="7"/>
  <c r="N1352" i="7"/>
  <c r="N1361" i="7"/>
  <c r="N1387" i="7"/>
  <c r="N1371" i="7"/>
  <c r="N1441" i="7"/>
  <c r="N1278" i="7"/>
  <c r="N1426" i="7"/>
  <c r="N1500" i="7"/>
  <c r="N1389" i="7"/>
  <c r="N1413" i="7"/>
  <c r="N1485" i="7"/>
  <c r="N1338" i="7"/>
  <c r="N1457" i="7"/>
  <c r="N1381" i="7"/>
  <c r="N1379" i="7"/>
  <c r="N1176" i="7"/>
  <c r="N1446" i="7"/>
  <c r="N656" i="7"/>
  <c r="Q103" i="1"/>
  <c r="Q107" i="1"/>
  <c r="N1015" i="7"/>
  <c r="N1172" i="7"/>
  <c r="J63" i="2"/>
  <c r="R63" i="2"/>
  <c r="P114" i="1" l="1"/>
  <c r="D85" i="1"/>
  <c r="L62" i="2"/>
  <c r="K62" i="2"/>
  <c r="M62" i="2"/>
  <c r="Q116" i="1"/>
  <c r="Q115" i="1"/>
  <c r="U117" i="1"/>
  <c r="O96" i="1"/>
  <c r="P104" i="1"/>
  <c r="P100" i="1"/>
  <c r="P110" i="1"/>
  <c r="P101" i="1"/>
  <c r="P107" i="1"/>
  <c r="H63" i="2"/>
  <c r="P102" i="1"/>
  <c r="P98" i="1"/>
  <c r="I64" i="2"/>
  <c r="R64" i="2" s="1"/>
  <c r="P106" i="1"/>
  <c r="P109" i="1"/>
  <c r="J64" i="2"/>
  <c r="P103" i="1"/>
  <c r="P108" i="1"/>
  <c r="P112" i="1"/>
  <c r="P99" i="1"/>
  <c r="P111" i="1"/>
  <c r="P105" i="1"/>
  <c r="N96" i="1" l="1"/>
  <c r="O114" i="1"/>
  <c r="O50" i="2"/>
  <c r="O40" i="2"/>
  <c r="O28" i="2"/>
  <c r="O29" i="2"/>
  <c r="O17" i="2"/>
  <c r="O59" i="2"/>
  <c r="O13" i="2"/>
  <c r="O21" i="2"/>
  <c r="O35" i="2"/>
  <c r="O16" i="2"/>
  <c r="O33" i="2"/>
  <c r="O5" i="2"/>
  <c r="O44" i="2"/>
  <c r="O18" i="2"/>
  <c r="O41" i="2"/>
  <c r="O7" i="2"/>
  <c r="O11" i="2"/>
  <c r="O45" i="2"/>
  <c r="O62" i="2"/>
  <c r="O63" i="2"/>
  <c r="O25" i="2"/>
  <c r="O22" i="2"/>
  <c r="O8" i="2"/>
  <c r="O30" i="2"/>
  <c r="O46" i="2"/>
  <c r="O57" i="2"/>
  <c r="O52" i="2"/>
  <c r="O10" i="2"/>
  <c r="O23" i="2"/>
  <c r="O61" i="2"/>
  <c r="O14" i="2"/>
  <c r="O4" i="2"/>
  <c r="O43" i="2"/>
  <c r="O39" i="2"/>
  <c r="O12" i="2"/>
  <c r="O26" i="2"/>
  <c r="O49" i="2"/>
  <c r="O53" i="2"/>
  <c r="O19" i="2"/>
  <c r="O38" i="2"/>
  <c r="O51" i="2"/>
  <c r="O20" i="2"/>
  <c r="O9" i="2"/>
  <c r="O55" i="2"/>
  <c r="O24" i="2"/>
  <c r="O42" i="2"/>
  <c r="O31" i="2"/>
  <c r="O15" i="2"/>
  <c r="O48" i="2"/>
  <c r="O6" i="2"/>
  <c r="O56" i="2"/>
  <c r="O37" i="2"/>
  <c r="O54" i="2"/>
  <c r="O60" i="2"/>
  <c r="O47" i="2"/>
  <c r="O36" i="2"/>
  <c r="O27" i="2"/>
  <c r="O34" i="2"/>
  <c r="O58" i="2"/>
  <c r="M63" i="2"/>
  <c r="K63" i="2"/>
  <c r="L63" i="2"/>
  <c r="N62" i="2"/>
  <c r="N53" i="2"/>
  <c r="N4" i="2"/>
  <c r="N28" i="2"/>
  <c r="N34" i="2"/>
  <c r="N47" i="2"/>
  <c r="N19" i="2"/>
  <c r="N16" i="2"/>
  <c r="N29" i="2"/>
  <c r="N63" i="2"/>
  <c r="N37" i="2"/>
  <c r="N44" i="2"/>
  <c r="N43" i="2"/>
  <c r="N22" i="2"/>
  <c r="N30" i="2"/>
  <c r="N38" i="2"/>
  <c r="N6" i="2"/>
  <c r="N5" i="2"/>
  <c r="N11" i="2"/>
  <c r="N23" i="2"/>
  <c r="N27" i="2"/>
  <c r="N21" i="2"/>
  <c r="N20" i="2"/>
  <c r="N26" i="2"/>
  <c r="N41" i="2"/>
  <c r="N31" i="2"/>
  <c r="N40" i="2"/>
  <c r="N8" i="2"/>
  <c r="N50" i="2"/>
  <c r="N42" i="2"/>
  <c r="N57" i="2"/>
  <c r="N46" i="2"/>
  <c r="N36" i="2"/>
  <c r="N7" i="2"/>
  <c r="N45" i="2"/>
  <c r="N56" i="2"/>
  <c r="N39" i="2"/>
  <c r="N35" i="2"/>
  <c r="N51" i="2"/>
  <c r="N59" i="2"/>
  <c r="N10" i="2"/>
  <c r="N54" i="2"/>
  <c r="N13" i="2"/>
  <c r="N48" i="2"/>
  <c r="N33" i="2"/>
  <c r="N17" i="2"/>
  <c r="N60" i="2"/>
  <c r="N14" i="2"/>
  <c r="N9" i="2"/>
  <c r="N25" i="2"/>
  <c r="N24" i="2"/>
  <c r="N55" i="2"/>
  <c r="N12" i="2"/>
  <c r="N15" i="2"/>
  <c r="N32" i="2"/>
  <c r="N18" i="2"/>
  <c r="N52" i="2"/>
  <c r="N61" i="2"/>
  <c r="N49" i="2"/>
  <c r="N58" i="2"/>
  <c r="P115" i="1"/>
  <c r="Q117" i="1"/>
  <c r="P116" i="1"/>
  <c r="F75" i="1"/>
  <c r="N107" i="1"/>
  <c r="N110" i="1"/>
  <c r="O104" i="1"/>
  <c r="O108" i="1"/>
  <c r="O102" i="1"/>
  <c r="O106" i="1"/>
  <c r="O107" i="1"/>
  <c r="O103" i="1"/>
  <c r="O112" i="1"/>
  <c r="O99" i="1"/>
  <c r="O101" i="1"/>
  <c r="O109" i="1"/>
  <c r="O105" i="1"/>
  <c r="O98" i="1"/>
  <c r="O110" i="1"/>
  <c r="O111" i="1"/>
  <c r="O100" i="1"/>
  <c r="N114" i="1" l="1"/>
  <c r="F84" i="1"/>
  <c r="O116" i="1"/>
  <c r="O115" i="1"/>
  <c r="P117" i="1"/>
  <c r="N92" i="1"/>
  <c r="E75" i="1"/>
  <c r="N109" i="1"/>
  <c r="N111" i="1"/>
  <c r="N98" i="1"/>
  <c r="N105" i="1"/>
  <c r="N99" i="1"/>
  <c r="N102" i="1"/>
  <c r="N108" i="1"/>
  <c r="N112" i="1"/>
  <c r="N100" i="1"/>
  <c r="N103" i="1"/>
  <c r="N104" i="1"/>
  <c r="N101" i="1"/>
  <c r="N106" i="1"/>
  <c r="E84" i="1" l="1"/>
  <c r="N115" i="1"/>
  <c r="O117" i="1"/>
  <c r="N116" i="1"/>
  <c r="V118" i="1"/>
  <c r="Q118" i="1"/>
  <c r="V50" i="1"/>
  <c r="H43" i="1"/>
  <c r="P118" i="1"/>
  <c r="H49" i="1"/>
  <c r="P15" i="7"/>
  <c r="Q15" i="7" s="1"/>
  <c r="P17" i="7"/>
  <c r="Q17" i="7" s="1"/>
  <c r="P53" i="7"/>
  <c r="Q53" i="7" s="1"/>
  <c r="P37" i="7"/>
  <c r="Q37" i="7" s="1"/>
  <c r="H45" i="1"/>
  <c r="P30" i="7"/>
  <c r="Q30" i="7" s="1"/>
  <c r="P18" i="7"/>
  <c r="Q18" i="7" s="1"/>
  <c r="P27" i="7"/>
  <c r="Q27" i="7" s="1"/>
  <c r="H46" i="1"/>
  <c r="P51" i="7"/>
  <c r="Q51" i="7" s="1"/>
  <c r="P57" i="7"/>
  <c r="Q57" i="7" s="1"/>
  <c r="P43" i="7"/>
  <c r="Q43" i="7" s="1"/>
  <c r="P52" i="7"/>
  <c r="Q52" i="7" s="1"/>
  <c r="P22" i="7"/>
  <c r="Q22" i="7" s="1"/>
  <c r="G50" i="1"/>
  <c r="P26" i="7"/>
  <c r="Q26" i="7" s="1"/>
  <c r="G85" i="1"/>
  <c r="P56" i="7"/>
  <c r="Q56" i="7" s="1"/>
  <c r="P39" i="7"/>
  <c r="Q39" i="7" s="1"/>
  <c r="P40" i="7"/>
  <c r="Q40" i="7" s="1"/>
  <c r="P44" i="7"/>
  <c r="Q44" i="7" s="1"/>
  <c r="P49" i="7"/>
  <c r="Q49" i="7" s="1"/>
  <c r="P29" i="7"/>
  <c r="Q29" i="7" s="1"/>
  <c r="H85" i="1"/>
  <c r="P55" i="7"/>
  <c r="Q55" i="7" s="1"/>
  <c r="P28" i="7"/>
  <c r="Q28" i="7" s="1"/>
  <c r="P42" i="7"/>
  <c r="Q42" i="7" s="1"/>
  <c r="P31" i="7"/>
  <c r="Q31" i="7" s="1"/>
  <c r="P58" i="7"/>
  <c r="Q58" i="7" s="1"/>
  <c r="E85" i="1"/>
  <c r="F50" i="1"/>
  <c r="P35" i="7"/>
  <c r="Q35" i="7" s="1"/>
  <c r="U118" i="1"/>
  <c r="P48" i="7"/>
  <c r="Q48" i="7" s="1"/>
  <c r="P54" i="7"/>
  <c r="Q54" i="7" s="1"/>
  <c r="H48" i="1"/>
  <c r="P21" i="7"/>
  <c r="Q21" i="7" s="1"/>
  <c r="P33" i="7"/>
  <c r="Q33" i="7" s="1"/>
  <c r="P36" i="7"/>
  <c r="Q36" i="7" s="1"/>
  <c r="H44" i="1"/>
  <c r="F85" i="1"/>
  <c r="P23" i="7"/>
  <c r="Q23" i="7" s="1"/>
  <c r="P24" i="7"/>
  <c r="Q24" i="7" s="1"/>
  <c r="H42" i="1"/>
  <c r="P14" i="7"/>
  <c r="Q14" i="7" s="1"/>
  <c r="D55" i="1"/>
  <c r="P38" i="7"/>
  <c r="Q38" i="7" s="1"/>
  <c r="P20" i="7"/>
  <c r="Q20" i="7" s="1"/>
  <c r="P32" i="7"/>
  <c r="Q32" i="7" s="1"/>
  <c r="H47" i="1"/>
  <c r="P50" i="7"/>
  <c r="Q50" i="7" s="1"/>
  <c r="P34" i="7"/>
  <c r="Q34" i="7" s="1"/>
  <c r="P41" i="7"/>
  <c r="Q41" i="7" s="1"/>
  <c r="P16" i="7"/>
  <c r="Q16" i="7" s="1"/>
  <c r="P25" i="7"/>
  <c r="Q25" i="7" s="1"/>
  <c r="P19" i="7"/>
  <c r="Q19" i="7" s="1"/>
  <c r="O118" i="1"/>
  <c r="D75" i="1"/>
  <c r="N117" i="1"/>
  <c r="N118" i="1"/>
  <c r="R32" i="2"/>
  <c r="R26" i="7" l="1"/>
  <c r="R1496" i="7"/>
  <c r="R1402" i="7"/>
  <c r="R1487" i="7"/>
  <c r="R1384" i="7"/>
  <c r="R1498" i="7"/>
  <c r="R1418" i="7"/>
  <c r="R1366" i="7"/>
  <c r="R1445" i="7"/>
  <c r="R1440" i="7"/>
  <c r="R1466" i="7"/>
  <c r="R1420" i="7"/>
  <c r="R1480" i="7"/>
  <c r="R1363" i="7"/>
  <c r="R1391" i="7"/>
  <c r="R1354" i="7"/>
  <c r="R1438" i="7"/>
  <c r="R1495" i="7"/>
  <c r="R1335" i="7"/>
  <c r="R1409" i="7"/>
  <c r="R1396" i="7"/>
  <c r="R1421" i="7"/>
  <c r="R1461" i="7"/>
  <c r="R1353" i="7"/>
  <c r="R1473" i="7"/>
  <c r="R1436" i="7"/>
  <c r="R1331" i="7"/>
  <c r="R1462" i="7"/>
  <c r="R1470" i="7"/>
  <c r="R1381" i="7"/>
  <c r="R1451" i="7"/>
  <c r="R1339" i="7"/>
  <c r="R1348" i="7"/>
  <c r="R1361" i="7"/>
  <c r="R1443" i="7"/>
  <c r="R1352" i="7"/>
  <c r="R1474" i="7"/>
  <c r="R1404" i="7"/>
  <c r="R1390" i="7"/>
  <c r="R1500" i="7"/>
  <c r="R1400" i="7"/>
  <c r="R1405" i="7"/>
  <c r="R1469" i="7"/>
  <c r="R1362" i="7"/>
  <c r="R1488" i="7"/>
  <c r="R1393" i="7"/>
  <c r="R1459" i="7"/>
  <c r="R1441" i="7"/>
  <c r="R1419" i="7"/>
  <c r="R1414" i="7"/>
  <c r="R1346" i="7"/>
  <c r="R1424" i="7"/>
  <c r="R1416" i="7"/>
  <c r="R1372" i="7"/>
  <c r="R1351" i="7"/>
  <c r="R1432" i="7"/>
  <c r="R1410" i="7"/>
  <c r="R1435" i="7"/>
  <c r="R1431" i="7"/>
  <c r="R1406" i="7"/>
  <c r="R1472" i="7"/>
  <c r="R1475" i="7"/>
  <c r="R1497" i="7"/>
  <c r="R1387" i="7"/>
  <c r="R1429" i="7"/>
  <c r="R1397" i="7"/>
  <c r="R1412" i="7"/>
  <c r="R1426" i="7"/>
  <c r="R1344" i="7"/>
  <c r="R1408" i="7"/>
  <c r="R1347" i="7"/>
  <c r="R1360" i="7"/>
  <c r="R1422" i="7"/>
  <c r="R1499" i="7"/>
  <c r="R1463" i="7"/>
  <c r="R1468" i="7"/>
  <c r="R1417" i="7"/>
  <c r="R1338" i="7"/>
  <c r="R1437" i="7"/>
  <c r="R1380" i="7"/>
  <c r="R1333" i="7"/>
  <c r="R1355" i="7"/>
  <c r="R1447" i="7"/>
  <c r="R1401" i="7"/>
  <c r="R1494" i="7"/>
  <c r="R1377" i="7"/>
  <c r="R1403" i="7"/>
  <c r="R1486" i="7"/>
  <c r="R1444" i="7"/>
  <c r="R1367" i="7"/>
  <c r="R1399" i="7"/>
  <c r="R1434" i="7"/>
  <c r="R1446" i="7"/>
  <c r="R1483" i="7"/>
  <c r="R1456" i="7"/>
  <c r="R1392" i="7"/>
  <c r="R1478" i="7"/>
  <c r="R1493" i="7"/>
  <c r="R1427" i="7"/>
  <c r="R1442" i="7"/>
  <c r="R1430" i="7"/>
  <c r="R1379" i="7"/>
  <c r="R1342" i="7"/>
  <c r="R1373" i="7"/>
  <c r="R1357" i="7"/>
  <c r="R1411" i="7"/>
  <c r="R1482" i="7"/>
  <c r="R1452" i="7"/>
  <c r="R1334" i="7"/>
  <c r="R1458" i="7"/>
  <c r="R1343" i="7"/>
  <c r="R1350" i="7"/>
  <c r="R1359" i="7"/>
  <c r="R1332" i="7"/>
  <c r="R1398" i="7"/>
  <c r="R1358" i="7"/>
  <c r="R1448" i="7"/>
  <c r="R1477" i="7"/>
  <c r="R1370" i="7"/>
  <c r="R1368" i="7"/>
  <c r="R1485" i="7"/>
  <c r="R1413" i="7"/>
  <c r="R1476" i="7"/>
  <c r="R1340" i="7"/>
  <c r="R1489" i="7"/>
  <c r="R1423" i="7"/>
  <c r="R1356" i="7"/>
  <c r="R1336" i="7"/>
  <c r="R1455" i="7"/>
  <c r="R1449" i="7"/>
  <c r="R1395" i="7"/>
  <c r="R1394" i="7"/>
  <c r="R1388" i="7"/>
  <c r="R1425" i="7"/>
  <c r="R1460" i="7"/>
  <c r="R1375" i="7"/>
  <c r="R1376" i="7"/>
  <c r="R1439" i="7"/>
  <c r="R1467" i="7"/>
  <c r="R1465" i="7"/>
  <c r="R1386" i="7"/>
  <c r="R1389" i="7"/>
  <c r="R1330" i="7"/>
  <c r="R1407" i="7"/>
  <c r="R1428" i="7"/>
  <c r="R1464" i="7"/>
  <c r="R1415" i="7"/>
  <c r="R1369" i="7"/>
  <c r="R1433" i="7"/>
  <c r="R1484" i="7"/>
  <c r="R1382" i="7"/>
  <c r="R1364" i="7"/>
  <c r="R1479" i="7"/>
  <c r="R1349" i="7"/>
  <c r="R1471" i="7"/>
  <c r="R1374" i="7"/>
  <c r="R1492" i="7"/>
  <c r="R1365" i="7"/>
  <c r="R1450" i="7"/>
  <c r="R1453" i="7"/>
  <c r="R1341" i="7"/>
  <c r="R1385" i="7"/>
  <c r="R1481" i="7"/>
  <c r="R1337" i="7"/>
  <c r="R1345" i="7"/>
  <c r="R1371" i="7"/>
  <c r="R1383" i="7"/>
  <c r="R1378" i="7"/>
  <c r="R1454" i="7"/>
  <c r="R1457" i="7"/>
  <c r="R1491" i="7"/>
  <c r="R1490" i="7"/>
  <c r="R699" i="7"/>
  <c r="R901" i="7"/>
  <c r="R670" i="7"/>
  <c r="R763" i="7"/>
  <c r="R968" i="7"/>
  <c r="R1118" i="7"/>
  <c r="R995" i="7"/>
  <c r="R837" i="7"/>
  <c r="R1043" i="7"/>
  <c r="R849" i="7"/>
  <c r="R997" i="7"/>
  <c r="R650" i="7"/>
  <c r="R963" i="7"/>
  <c r="R781" i="7"/>
  <c r="R923" i="7"/>
  <c r="R1297" i="7"/>
  <c r="R793" i="7"/>
  <c r="R817" i="7"/>
  <c r="R636" i="7"/>
  <c r="R601" i="7"/>
  <c r="R870" i="7"/>
  <c r="R795" i="7"/>
  <c r="R1314" i="7"/>
  <c r="R1149" i="7"/>
  <c r="R722" i="7"/>
  <c r="R1153" i="7"/>
  <c r="R1028" i="7"/>
  <c r="R673" i="7"/>
  <c r="R1150" i="7"/>
  <c r="R1033" i="7"/>
  <c r="R930" i="7"/>
  <c r="R825" i="7"/>
  <c r="R630" i="7"/>
  <c r="R692" i="7"/>
  <c r="R1229" i="7"/>
  <c r="R1047" i="7"/>
  <c r="R750" i="7"/>
  <c r="R890" i="7"/>
  <c r="R1108" i="7"/>
  <c r="R695" i="7"/>
  <c r="R767" i="7"/>
  <c r="R702" i="7"/>
  <c r="R1056" i="7"/>
  <c r="R675" i="7"/>
  <c r="R885" i="7"/>
  <c r="R786" i="7"/>
  <c r="R977" i="7"/>
  <c r="R1018" i="7"/>
  <c r="R914" i="7"/>
  <c r="R970" i="7"/>
  <c r="R681" i="7"/>
  <c r="R1140" i="7"/>
  <c r="R1160" i="7"/>
  <c r="R860" i="7"/>
  <c r="R1216" i="7"/>
  <c r="R959" i="7"/>
  <c r="R1184" i="7"/>
  <c r="R747" i="7"/>
  <c r="R1064" i="7"/>
  <c r="R994" i="7"/>
  <c r="R989" i="7"/>
  <c r="R1106" i="7"/>
  <c r="R828" i="7"/>
  <c r="R728" i="7"/>
  <c r="R621" i="7"/>
  <c r="R1142" i="7"/>
  <c r="R604" i="7"/>
  <c r="R855" i="7"/>
  <c r="R952" i="7"/>
  <c r="R733" i="7"/>
  <c r="R1326" i="7"/>
  <c r="R1003" i="7"/>
  <c r="R712" i="7"/>
  <c r="R1075" i="7"/>
  <c r="R660" i="7"/>
  <c r="R778" i="7"/>
  <c r="R1084" i="7"/>
  <c r="R844" i="7"/>
  <c r="R1083" i="7"/>
  <c r="R971" i="7"/>
  <c r="R1248" i="7"/>
  <c r="R756" i="7"/>
  <c r="R929" i="7"/>
  <c r="R611" i="7"/>
  <c r="R848" i="7"/>
  <c r="R1195" i="7"/>
  <c r="R1215" i="7"/>
  <c r="R1110" i="7"/>
  <c r="R1060" i="7"/>
  <c r="R1213" i="7"/>
  <c r="R743" i="7"/>
  <c r="R1080" i="7"/>
  <c r="R1261" i="7"/>
  <c r="R832" i="7"/>
  <c r="R1176" i="7"/>
  <c r="R624" i="7"/>
  <c r="R1023" i="7"/>
  <c r="R717" i="7"/>
  <c r="R889" i="7"/>
  <c r="R1287" i="7"/>
  <c r="R1315" i="7"/>
  <c r="R1015" i="7"/>
  <c r="R1173" i="7"/>
  <c r="R1227" i="7"/>
  <c r="R645" i="7"/>
  <c r="R629" i="7"/>
  <c r="R703" i="7"/>
  <c r="R830" i="7"/>
  <c r="R1233" i="7"/>
  <c r="R878" i="7"/>
  <c r="R1231" i="7"/>
  <c r="R953" i="7"/>
  <c r="R1020" i="7"/>
  <c r="R1169" i="7"/>
  <c r="R911" i="7"/>
  <c r="R1199" i="7"/>
  <c r="R657" i="7"/>
  <c r="R1230" i="7"/>
  <c r="R1266" i="7"/>
  <c r="R824" i="7"/>
  <c r="R810" i="7"/>
  <c r="R1265" i="7"/>
  <c r="R985" i="7"/>
  <c r="R623" i="7"/>
  <c r="R721" i="7"/>
  <c r="R633" i="7"/>
  <c r="R875" i="7"/>
  <c r="R1042" i="7"/>
  <c r="R787" i="7"/>
  <c r="R705" i="7"/>
  <c r="R1093" i="7"/>
  <c r="R919" i="7"/>
  <c r="R772" i="7"/>
  <c r="R637" i="7"/>
  <c r="R1026" i="7"/>
  <c r="R967" i="7"/>
  <c r="R1051" i="7"/>
  <c r="R1214" i="7"/>
  <c r="R1241" i="7"/>
  <c r="R900" i="7"/>
  <c r="R1282" i="7"/>
  <c r="R1004" i="7"/>
  <c r="R1072" i="7"/>
  <c r="R1221" i="7"/>
  <c r="R1269" i="7"/>
  <c r="R764" i="7"/>
  <c r="R1166" i="7"/>
  <c r="R898" i="7"/>
  <c r="R1103" i="7"/>
  <c r="R1303" i="7"/>
  <c r="R647" i="7"/>
  <c r="R1293" i="7"/>
  <c r="R986" i="7"/>
  <c r="R783" i="7"/>
  <c r="R1091" i="7"/>
  <c r="R964" i="7"/>
  <c r="R1057" i="7"/>
  <c r="R749" i="7"/>
  <c r="R631" i="7"/>
  <c r="R1001" i="7"/>
  <c r="R1147" i="7"/>
  <c r="R622" i="7"/>
  <c r="R616" i="7"/>
  <c r="R1130" i="7"/>
  <c r="R625" i="7"/>
  <c r="R646" i="7"/>
  <c r="R1292" i="7"/>
  <c r="R1054" i="7"/>
  <c r="R634" i="7"/>
  <c r="R1226" i="7"/>
  <c r="R1244" i="7"/>
  <c r="R1041" i="7"/>
  <c r="R1167" i="7"/>
  <c r="R641" i="7"/>
  <c r="R984" i="7"/>
  <c r="R927" i="7"/>
  <c r="R818" i="7"/>
  <c r="R980" i="7"/>
  <c r="R779" i="7"/>
  <c r="R920" i="7"/>
  <c r="R613" i="7"/>
  <c r="R932" i="7"/>
  <c r="R654" i="7"/>
  <c r="R1159" i="7"/>
  <c r="R926" i="7"/>
  <c r="R639" i="7"/>
  <c r="R864" i="7"/>
  <c r="R618" i="7"/>
  <c r="R694" i="7"/>
  <c r="R973" i="7"/>
  <c r="R661" i="7"/>
  <c r="R1088" i="7"/>
  <c r="R769" i="7"/>
  <c r="R966" i="7"/>
  <c r="R1217" i="7"/>
  <c r="R891" i="7"/>
  <c r="R1030" i="7"/>
  <c r="R1120" i="7"/>
  <c r="R1017" i="7"/>
  <c r="R1027" i="7"/>
  <c r="R690" i="7"/>
  <c r="R1311" i="7"/>
  <c r="R899" i="7"/>
  <c r="R1168" i="7"/>
  <c r="R1188" i="7"/>
  <c r="R1098" i="7"/>
  <c r="R925" i="7"/>
  <c r="R856" i="7"/>
  <c r="R805" i="7"/>
  <c r="R1157" i="7"/>
  <c r="R822" i="7"/>
  <c r="R713" i="7"/>
  <c r="R782" i="7"/>
  <c r="R1164" i="7"/>
  <c r="R745" i="7"/>
  <c r="R1079" i="7"/>
  <c r="R1070" i="7"/>
  <c r="R1133" i="7"/>
  <c r="R944" i="7"/>
  <c r="R687" i="7"/>
  <c r="R924" i="7"/>
  <c r="R876" i="7"/>
  <c r="R998" i="7"/>
  <c r="R1144" i="7"/>
  <c r="R988" i="7"/>
  <c r="R1257" i="7"/>
  <c r="R990" i="7"/>
  <c r="R1078" i="7"/>
  <c r="R1006" i="7"/>
  <c r="R1114" i="7"/>
  <c r="R972" i="7"/>
  <c r="R1198" i="7"/>
  <c r="R938" i="7"/>
  <c r="R958" i="7"/>
  <c r="R1323" i="7"/>
  <c r="R1306" i="7"/>
  <c r="R1066" i="7"/>
  <c r="R794" i="7"/>
  <c r="R1207" i="7"/>
  <c r="R724" i="7"/>
  <c r="R823" i="7"/>
  <c r="R820" i="7"/>
  <c r="R738" i="7"/>
  <c r="R662" i="7"/>
  <c r="R852" i="7"/>
  <c r="R797" i="7"/>
  <c r="R874" i="7"/>
  <c r="R1289" i="7"/>
  <c r="R1063" i="7"/>
  <c r="R1035" i="7"/>
  <c r="R845" i="7"/>
  <c r="R1189" i="7"/>
  <c r="R1048" i="7"/>
  <c r="R742" i="7"/>
  <c r="R619" i="7"/>
  <c r="R1105" i="7"/>
  <c r="R1208" i="7"/>
  <c r="R790" i="7"/>
  <c r="R1126" i="7"/>
  <c r="R834" i="7"/>
  <c r="R955" i="7"/>
  <c r="R1285" i="7"/>
  <c r="R888" i="7"/>
  <c r="R656" i="7"/>
  <c r="R829" i="7"/>
  <c r="R1071" i="7"/>
  <c r="R908" i="7"/>
  <c r="R1264" i="7"/>
  <c r="R1209" i="7"/>
  <c r="R667" i="7"/>
  <c r="R1304" i="7"/>
  <c r="R1128" i="7"/>
  <c r="R910" i="7"/>
  <c r="R1067" i="7"/>
  <c r="R1132" i="7"/>
  <c r="R1090" i="7"/>
  <c r="R1284" i="7"/>
  <c r="R1095" i="7"/>
  <c r="R1278" i="7"/>
  <c r="R663" i="7"/>
  <c r="R1009" i="7"/>
  <c r="R1123" i="7"/>
  <c r="R1260" i="7"/>
  <c r="R1253" i="7"/>
  <c r="R1081" i="7"/>
  <c r="R827" i="7"/>
  <c r="R1029" i="7"/>
  <c r="R1267" i="7"/>
  <c r="R941" i="7"/>
  <c r="R1115" i="7"/>
  <c r="R877" i="7"/>
  <c r="R671" i="7"/>
  <c r="R1301" i="7"/>
  <c r="R1254" i="7"/>
  <c r="R730" i="7"/>
  <c r="R880" i="7"/>
  <c r="R610" i="7"/>
  <c r="R1270" i="7"/>
  <c r="R1235" i="7"/>
  <c r="R726" i="7"/>
  <c r="R698" i="7"/>
  <c r="R1102" i="7"/>
  <c r="R1152" i="7"/>
  <c r="R766" i="7"/>
  <c r="R1239" i="7"/>
  <c r="R1085" i="7"/>
  <c r="R1022" i="7"/>
  <c r="R802" i="7"/>
  <c r="R843" i="7"/>
  <c r="R1272" i="7"/>
  <c r="R1148" i="7"/>
  <c r="R683" i="7"/>
  <c r="R1211" i="7"/>
  <c r="R965" i="7"/>
  <c r="R1218" i="7"/>
  <c r="R771" i="7"/>
  <c r="R653" i="7"/>
  <c r="R752" i="7"/>
  <c r="R785" i="7"/>
  <c r="R1202" i="7"/>
  <c r="R921" i="7"/>
  <c r="R1318" i="7"/>
  <c r="R1019" i="7"/>
  <c r="R1112" i="7"/>
  <c r="R628" i="7"/>
  <c r="R736" i="7"/>
  <c r="R627" i="7"/>
  <c r="R879" i="7"/>
  <c r="R1305" i="7"/>
  <c r="R861" i="7"/>
  <c r="R1204" i="7"/>
  <c r="R693" i="7"/>
  <c r="R1117" i="7"/>
  <c r="R1016" i="7"/>
  <c r="R649" i="7"/>
  <c r="R1187" i="7"/>
  <c r="R886" i="7"/>
  <c r="R744" i="7"/>
  <c r="R1298" i="7"/>
  <c r="R1302" i="7"/>
  <c r="R847" i="7"/>
  <c r="R969" i="7"/>
  <c r="R1013" i="7"/>
  <c r="R816" i="7"/>
  <c r="R776" i="7"/>
  <c r="R813" i="7"/>
  <c r="R719" i="7"/>
  <c r="R913" i="7"/>
  <c r="R937" i="7"/>
  <c r="R975" i="7"/>
  <c r="R993" i="7"/>
  <c r="R894" i="7"/>
  <c r="R1059" i="7"/>
  <c r="R1031" i="7"/>
  <c r="R607" i="7"/>
  <c r="R851" i="7"/>
  <c r="R644" i="7"/>
  <c r="R1089" i="7"/>
  <c r="R1045" i="7"/>
  <c r="R1283" i="7"/>
  <c r="R792" i="7"/>
  <c r="R632" i="7"/>
  <c r="R606" i="7"/>
  <c r="R1296" i="7"/>
  <c r="R1275" i="7"/>
  <c r="R1034" i="7"/>
  <c r="R1240" i="7"/>
  <c r="R1319" i="7"/>
  <c r="R940" i="7"/>
  <c r="R664" i="7"/>
  <c r="R840" i="7"/>
  <c r="R842" i="7"/>
  <c r="R862" i="7"/>
  <c r="R800" i="7"/>
  <c r="R691" i="7"/>
  <c r="R758" i="7"/>
  <c r="R1322" i="7"/>
  <c r="R1151" i="7"/>
  <c r="R796" i="7"/>
  <c r="R642" i="7"/>
  <c r="R739" i="7"/>
  <c r="R686" i="7"/>
  <c r="R1271" i="7"/>
  <c r="R1250" i="7"/>
  <c r="R1032" i="7"/>
  <c r="R1134" i="7"/>
  <c r="R961" i="7"/>
  <c r="R1325" i="7"/>
  <c r="R1099" i="7"/>
  <c r="R1155" i="7"/>
  <c r="R1225" i="7"/>
  <c r="R883" i="7"/>
  <c r="R1116" i="7"/>
  <c r="R866" i="7"/>
  <c r="R838" i="7"/>
  <c r="R915" i="7"/>
  <c r="R1065" i="7"/>
  <c r="R1309" i="7"/>
  <c r="R907" i="7"/>
  <c r="R1125" i="7"/>
  <c r="R737" i="7"/>
  <c r="R1069" i="7"/>
  <c r="R1068" i="7"/>
  <c r="R680" i="7"/>
  <c r="R1307" i="7"/>
  <c r="R1174" i="7"/>
  <c r="R826" i="7"/>
  <c r="R1276" i="7"/>
  <c r="R1077" i="7"/>
  <c r="R1268" i="7"/>
  <c r="R1038" i="7"/>
  <c r="R1100" i="7"/>
  <c r="R720" i="7"/>
  <c r="R857" i="7"/>
  <c r="R1210" i="7"/>
  <c r="R806" i="7"/>
  <c r="R1294" i="7"/>
  <c r="R1312" i="7"/>
  <c r="R605" i="7"/>
  <c r="R947" i="7"/>
  <c r="R1053" i="7"/>
  <c r="R682" i="7"/>
  <c r="R676" i="7"/>
  <c r="R708" i="7"/>
  <c r="R755" i="7"/>
  <c r="R777" i="7"/>
  <c r="R1124" i="7"/>
  <c r="R798" i="7"/>
  <c r="R1039" i="7"/>
  <c r="R757" i="7"/>
  <c r="R801" i="7"/>
  <c r="R1111" i="7"/>
  <c r="R1243" i="7"/>
  <c r="R1087" i="7"/>
  <c r="R957" i="7"/>
  <c r="R1025" i="7"/>
  <c r="R1205" i="7"/>
  <c r="R1050" i="7"/>
  <c r="R791" i="7"/>
  <c r="R902" i="7"/>
  <c r="R1201" i="7"/>
  <c r="R812" i="7"/>
  <c r="R1171" i="7"/>
  <c r="R933" i="7"/>
  <c r="R897" i="7"/>
  <c r="R909" i="7"/>
  <c r="R991" i="7"/>
  <c r="R638" i="7"/>
  <c r="R761" i="7"/>
  <c r="R896" i="7"/>
  <c r="R1258" i="7"/>
  <c r="R725" i="7"/>
  <c r="R943" i="7"/>
  <c r="R1255" i="7"/>
  <c r="R1192" i="7"/>
  <c r="R1007" i="7"/>
  <c r="R858" i="7"/>
  <c r="R1263" i="7"/>
  <c r="R648" i="7"/>
  <c r="R774" i="7"/>
  <c r="R1177" i="7"/>
  <c r="R1288" i="7"/>
  <c r="R1010" i="7"/>
  <c r="R716" i="7"/>
  <c r="R892" i="7"/>
  <c r="R1109" i="7"/>
  <c r="R1279" i="7"/>
  <c r="R992" i="7"/>
  <c r="R917" i="7"/>
  <c r="R850" i="7"/>
  <c r="R732" i="7"/>
  <c r="R1163" i="7"/>
  <c r="R658" i="7"/>
  <c r="R1135" i="7"/>
  <c r="R819" i="7"/>
  <c r="R1228" i="7"/>
  <c r="R1094" i="7"/>
  <c r="R773" i="7"/>
  <c r="R1175" i="7"/>
  <c r="R746" i="7"/>
  <c r="R715" i="7"/>
  <c r="R1329" i="7"/>
  <c r="R1300" i="7"/>
  <c r="R974" i="7"/>
  <c r="R976" i="7"/>
  <c r="R799" i="7"/>
  <c r="R685" i="7"/>
  <c r="R659" i="7"/>
  <c r="R1146" i="7"/>
  <c r="R734" i="7"/>
  <c r="R960" i="7"/>
  <c r="R707" i="7"/>
  <c r="R689" i="7"/>
  <c r="R1194" i="7"/>
  <c r="R711" i="7"/>
  <c r="R949" i="7"/>
  <c r="R760" i="7"/>
  <c r="R706" i="7"/>
  <c r="R1179" i="7"/>
  <c r="R617" i="7"/>
  <c r="R1197" i="7"/>
  <c r="R1220" i="7"/>
  <c r="R942" i="7"/>
  <c r="R669" i="7"/>
  <c r="R865" i="7"/>
  <c r="R1295" i="7"/>
  <c r="R868" i="7"/>
  <c r="R1274" i="7"/>
  <c r="R748" i="7"/>
  <c r="R918" i="7"/>
  <c r="R740" i="7"/>
  <c r="R1137" i="7"/>
  <c r="R982" i="7"/>
  <c r="R946" i="7"/>
  <c r="R1005" i="7"/>
  <c r="R935" i="7"/>
  <c r="R754" i="7"/>
  <c r="R626" i="7"/>
  <c r="R1011" i="7"/>
  <c r="R1186" i="7"/>
  <c r="R1180" i="7"/>
  <c r="R1021" i="7"/>
  <c r="R881" i="7"/>
  <c r="R1073" i="7"/>
  <c r="R1024" i="7"/>
  <c r="R809" i="7"/>
  <c r="R1096" i="7"/>
  <c r="R731" i="7"/>
  <c r="R1165" i="7"/>
  <c r="R1046" i="7"/>
  <c r="R807" i="7"/>
  <c r="R1242" i="7"/>
  <c r="R615" i="7"/>
  <c r="R1277" i="7"/>
  <c r="R936" i="7"/>
  <c r="R1122" i="7"/>
  <c r="R612" i="7"/>
  <c r="R1156" i="7"/>
  <c r="R1044" i="7"/>
  <c r="R1238" i="7"/>
  <c r="R753" i="7"/>
  <c r="R922" i="7"/>
  <c r="R741" i="7"/>
  <c r="R1206" i="7"/>
  <c r="R1141" i="7"/>
  <c r="R996" i="7"/>
  <c r="R895" i="7"/>
  <c r="R1107" i="7"/>
  <c r="R735" i="7"/>
  <c r="R836" i="7"/>
  <c r="R841" i="7"/>
  <c r="R723" i="7"/>
  <c r="R1058" i="7"/>
  <c r="R979" i="7"/>
  <c r="R954" i="7"/>
  <c r="R696" i="7"/>
  <c r="R821" i="7"/>
  <c r="R931" i="7"/>
  <c r="R1308" i="7"/>
  <c r="R1154" i="7"/>
  <c r="R808" i="7"/>
  <c r="R831" i="7"/>
  <c r="R770" i="7"/>
  <c r="R1203" i="7"/>
  <c r="R1196" i="7"/>
  <c r="R751" i="7"/>
  <c r="R709" i="7"/>
  <c r="R1097" i="7"/>
  <c r="R710" i="7"/>
  <c r="R1002" i="7"/>
  <c r="R1076" i="7"/>
  <c r="R620" i="7"/>
  <c r="R1222" i="7"/>
  <c r="R815" i="7"/>
  <c r="R1262" i="7"/>
  <c r="R1185" i="7"/>
  <c r="R1092" i="7"/>
  <c r="R873" i="7"/>
  <c r="R1320" i="7"/>
  <c r="R804" i="7"/>
  <c r="R939" i="7"/>
  <c r="R1252" i="7"/>
  <c r="R1328" i="7"/>
  <c r="R978" i="7"/>
  <c r="R1037" i="7"/>
  <c r="R1052" i="7"/>
  <c r="R784" i="7"/>
  <c r="R904" i="7"/>
  <c r="R803" i="7"/>
  <c r="R1249" i="7"/>
  <c r="R846" i="7"/>
  <c r="R1119" i="7"/>
  <c r="R1280" i="7"/>
  <c r="R871" i="7"/>
  <c r="R1212" i="7"/>
  <c r="R987" i="7"/>
  <c r="R1121" i="7"/>
  <c r="R1113" i="7"/>
  <c r="R666" i="7"/>
  <c r="R1062" i="7"/>
  <c r="R1251" i="7"/>
  <c r="R916" i="7"/>
  <c r="R839" i="7"/>
  <c r="R1172" i="7"/>
  <c r="R1191" i="7"/>
  <c r="R672" i="7"/>
  <c r="R863" i="7"/>
  <c r="R912" i="7"/>
  <c r="R1291" i="7"/>
  <c r="R859" i="7"/>
  <c r="R765" i="7"/>
  <c r="R1008" i="7"/>
  <c r="R1273" i="7"/>
  <c r="R1327" i="7"/>
  <c r="R1299" i="7"/>
  <c r="R1049" i="7"/>
  <c r="R1232" i="7"/>
  <c r="R1183" i="7"/>
  <c r="R1321" i="7"/>
  <c r="R854" i="7"/>
  <c r="R945" i="7"/>
  <c r="R608" i="7"/>
  <c r="R1170" i="7"/>
  <c r="R869" i="7"/>
  <c r="R962" i="7"/>
  <c r="R1234" i="7"/>
  <c r="R853" i="7"/>
  <c r="R1161" i="7"/>
  <c r="R1061" i="7"/>
  <c r="R1131" i="7"/>
  <c r="R981" i="7"/>
  <c r="R1012" i="7"/>
  <c r="R893" i="7"/>
  <c r="R1256" i="7"/>
  <c r="R999" i="7"/>
  <c r="R1193" i="7"/>
  <c r="R887" i="7"/>
  <c r="R867" i="7"/>
  <c r="R665" i="7"/>
  <c r="R609" i="7"/>
  <c r="R759" i="7"/>
  <c r="R697" i="7"/>
  <c r="R640" i="7"/>
  <c r="R1040" i="7"/>
  <c r="R1200" i="7"/>
  <c r="R674" i="7"/>
  <c r="R884" i="7"/>
  <c r="R775" i="7"/>
  <c r="R1237" i="7"/>
  <c r="R1145" i="7"/>
  <c r="R788" i="7"/>
  <c r="R727" i="7"/>
  <c r="R833" i="7"/>
  <c r="R1247" i="7"/>
  <c r="R872" i="7"/>
  <c r="R1219" i="7"/>
  <c r="R1162" i="7"/>
  <c r="R1055" i="7"/>
  <c r="R602" i="7"/>
  <c r="R668" i="7"/>
  <c r="R1101" i="7"/>
  <c r="R1074" i="7"/>
  <c r="R928" i="7"/>
  <c r="R603" i="7"/>
  <c r="R651" i="7"/>
  <c r="R652" i="7"/>
  <c r="R1286" i="7"/>
  <c r="R762" i="7"/>
  <c r="R1290" i="7"/>
  <c r="R814" i="7"/>
  <c r="R956" i="7"/>
  <c r="R1190" i="7"/>
  <c r="R835" i="7"/>
  <c r="R983" i="7"/>
  <c r="R789" i="7"/>
  <c r="R701" i="7"/>
  <c r="R905" i="7"/>
  <c r="R811" i="7"/>
  <c r="R1223" i="7"/>
  <c r="R1259" i="7"/>
  <c r="R679" i="7"/>
  <c r="R704" i="7"/>
  <c r="R1143" i="7"/>
  <c r="R1224" i="7"/>
  <c r="R677" i="7"/>
  <c r="R1236" i="7"/>
  <c r="R951" i="7"/>
  <c r="R1138" i="7"/>
  <c r="R1127" i="7"/>
  <c r="R1129" i="7"/>
  <c r="R1181" i="7"/>
  <c r="R1281" i="7"/>
  <c r="R700" i="7"/>
  <c r="R1086" i="7"/>
  <c r="R1014" i="7"/>
  <c r="R1316" i="7"/>
  <c r="R934" i="7"/>
  <c r="R1324" i="7"/>
  <c r="R684" i="7"/>
  <c r="R655" i="7"/>
  <c r="R1317" i="7"/>
  <c r="R1000" i="7"/>
  <c r="R780" i="7"/>
  <c r="R1036" i="7"/>
  <c r="R1158" i="7"/>
  <c r="R1182" i="7"/>
  <c r="R1139" i="7"/>
  <c r="R1310" i="7"/>
  <c r="R950" i="7"/>
  <c r="R903" i="7"/>
  <c r="R1313" i="7"/>
  <c r="R948" i="7"/>
  <c r="R643" i="7"/>
  <c r="R1104" i="7"/>
  <c r="R714" i="7"/>
  <c r="R718" i="7"/>
  <c r="R614" i="7"/>
  <c r="R1245" i="7"/>
  <c r="R906" i="7"/>
  <c r="R635" i="7"/>
  <c r="R729" i="7"/>
  <c r="R678" i="7"/>
  <c r="R1136" i="7"/>
  <c r="R768" i="7"/>
  <c r="R1178" i="7"/>
  <c r="R1082" i="7"/>
  <c r="R688" i="7"/>
  <c r="R1246" i="7"/>
  <c r="R882" i="7"/>
  <c r="R468" i="7"/>
  <c r="R494" i="7"/>
  <c r="R427" i="7"/>
  <c r="R333" i="7"/>
  <c r="R393" i="7"/>
  <c r="R405" i="7"/>
  <c r="R519" i="7"/>
  <c r="R335" i="7"/>
  <c r="R572" i="7"/>
  <c r="R315" i="7"/>
  <c r="R443" i="7"/>
  <c r="R325" i="7"/>
  <c r="R488" i="7"/>
  <c r="R517" i="7"/>
  <c r="R376" i="7"/>
  <c r="R290" i="7"/>
  <c r="R509" i="7"/>
  <c r="R570" i="7"/>
  <c r="R317" i="7"/>
  <c r="R329" i="7"/>
  <c r="R401" i="7"/>
  <c r="R415" i="7"/>
  <c r="R467" i="7"/>
  <c r="R484" i="7"/>
  <c r="R592" i="7"/>
  <c r="R301" i="7"/>
  <c r="R446" i="7"/>
  <c r="R416" i="7"/>
  <c r="R532" i="7"/>
  <c r="R413" i="7"/>
  <c r="R562" i="7"/>
  <c r="R389" i="7"/>
  <c r="R578" i="7"/>
  <c r="R357" i="7"/>
  <c r="R516" i="7"/>
  <c r="R575" i="7"/>
  <c r="R408" i="7"/>
  <c r="R563" i="7"/>
  <c r="R396" i="7"/>
  <c r="R544" i="7"/>
  <c r="R459" i="7"/>
  <c r="R434" i="7"/>
  <c r="R450" i="7"/>
  <c r="R422" i="7"/>
  <c r="R547" i="7"/>
  <c r="R397" i="7"/>
  <c r="R406" i="7"/>
  <c r="R435" i="7"/>
  <c r="R573" i="7"/>
  <c r="R407" i="7"/>
  <c r="R292" i="7"/>
  <c r="R583" i="7"/>
  <c r="R460" i="7"/>
  <c r="R499" i="7"/>
  <c r="R288" i="7"/>
  <c r="R543" i="7"/>
  <c r="R298" i="7"/>
  <c r="R433" i="7"/>
  <c r="R507" i="7"/>
  <c r="R436" i="7"/>
  <c r="R475" i="7"/>
  <c r="R553" i="7"/>
  <c r="R302" i="7"/>
  <c r="R419" i="7"/>
  <c r="R536" i="7"/>
  <c r="R404" i="7"/>
  <c r="R411" i="7"/>
  <c r="R392" i="7"/>
  <c r="R534" i="7"/>
  <c r="R490" i="7"/>
  <c r="R588" i="7"/>
  <c r="R596" i="7"/>
  <c r="R504" i="7"/>
  <c r="R332" i="7"/>
  <c r="R579" i="7"/>
  <c r="R491" i="7"/>
  <c r="R520" i="7"/>
  <c r="R398" i="7"/>
  <c r="R476" i="7"/>
  <c r="R307" i="7"/>
  <c r="R424" i="7"/>
  <c r="R377" i="7"/>
  <c r="R557" i="7"/>
  <c r="R374" i="7"/>
  <c r="R464" i="7"/>
  <c r="R497" i="7"/>
  <c r="R593" i="7"/>
  <c r="R550" i="7"/>
  <c r="R576" i="7"/>
  <c r="R442" i="7"/>
  <c r="R511" i="7"/>
  <c r="R458" i="7"/>
  <c r="R586" i="7"/>
  <c r="R344" i="7"/>
  <c r="R426" i="7"/>
  <c r="R539" i="7"/>
  <c r="R399" i="7"/>
  <c r="R414" i="7"/>
  <c r="R294" i="7"/>
  <c r="R323" i="7"/>
  <c r="R391" i="7"/>
  <c r="R366" i="7"/>
  <c r="R585" i="7"/>
  <c r="R297" i="7"/>
  <c r="R327" i="7"/>
  <c r="R318" i="7"/>
  <c r="R531" i="7"/>
  <c r="R552" i="7"/>
  <c r="R492" i="7"/>
  <c r="R368" i="7"/>
  <c r="R469" i="7"/>
  <c r="R540" i="7"/>
  <c r="R522" i="7"/>
  <c r="R342" i="7"/>
  <c r="R600" i="7"/>
  <c r="R481" i="7"/>
  <c r="R386" i="7"/>
  <c r="R501" i="7"/>
  <c r="R299" i="7"/>
  <c r="R300" i="7"/>
  <c r="R447" i="7"/>
  <c r="R518" i="7"/>
  <c r="R322" i="7"/>
  <c r="R319" i="7"/>
  <c r="R336" i="7"/>
  <c r="R455" i="7"/>
  <c r="R364" i="7"/>
  <c r="R466" i="7"/>
  <c r="R420" i="7"/>
  <c r="R360" i="7"/>
  <c r="R380" i="7"/>
  <c r="R554" i="7"/>
  <c r="R535" i="7"/>
  <c r="R515" i="7"/>
  <c r="R533" i="7"/>
  <c r="R291" i="7"/>
  <c r="R334" i="7"/>
  <c r="R456" i="7"/>
  <c r="R400" i="7"/>
  <c r="R548" i="7"/>
  <c r="R444" i="7"/>
  <c r="R385" i="7"/>
  <c r="R293" i="7"/>
  <c r="R590" i="7"/>
  <c r="R454" i="7"/>
  <c r="R390" i="7"/>
  <c r="R412" i="7"/>
  <c r="R381" i="7"/>
  <c r="R449" i="7"/>
  <c r="R378" i="7"/>
  <c r="R599" i="7"/>
  <c r="R551" i="7"/>
  <c r="R358" i="7"/>
  <c r="R428" i="7"/>
  <c r="R356" i="7"/>
  <c r="R595" i="7"/>
  <c r="R403" i="7"/>
  <c r="R546" i="7"/>
  <c r="R354" i="7"/>
  <c r="R418" i="7"/>
  <c r="R295" i="7"/>
  <c r="R451" i="7"/>
  <c r="R513" i="7"/>
  <c r="R558" i="7"/>
  <c r="R496" i="7"/>
  <c r="R355" i="7"/>
  <c r="R453" i="7"/>
  <c r="R351" i="7"/>
  <c r="R421" i="7"/>
  <c r="R541" i="7"/>
  <c r="R527" i="7"/>
  <c r="R346" i="7"/>
  <c r="R370" i="7"/>
  <c r="R324" i="7"/>
  <c r="R470" i="7"/>
  <c r="R348" i="7"/>
  <c r="R566" i="7"/>
  <c r="R480" i="7"/>
  <c r="R320" i="7"/>
  <c r="R313" i="7"/>
  <c r="R597" i="7"/>
  <c r="R352" i="7"/>
  <c r="R417" i="7"/>
  <c r="R363" i="7"/>
  <c r="R359" i="7"/>
  <c r="R542" i="7"/>
  <c r="R289" i="7"/>
  <c r="R549" i="7"/>
  <c r="R331" i="7"/>
  <c r="R582" i="7"/>
  <c r="R328" i="7"/>
  <c r="R523" i="7"/>
  <c r="R375" i="7"/>
  <c r="R555" i="7"/>
  <c r="R306" i="7"/>
  <c r="R425" i="7"/>
  <c r="R521" i="7"/>
  <c r="R371" i="7"/>
  <c r="R545" i="7"/>
  <c r="R438" i="7"/>
  <c r="R589" i="7"/>
  <c r="R598" i="7"/>
  <c r="R373" i="7"/>
  <c r="R560" i="7"/>
  <c r="R571" i="7"/>
  <c r="R353" i="7"/>
  <c r="R445" i="7"/>
  <c r="R463" i="7"/>
  <c r="R330" i="7"/>
  <c r="R439" i="7"/>
  <c r="R526" i="7"/>
  <c r="R482" i="7"/>
  <c r="R383" i="7"/>
  <c r="R347" i="7"/>
  <c r="R304" i="7"/>
  <c r="R477" i="7"/>
  <c r="R472" i="7"/>
  <c r="R530" i="7"/>
  <c r="R341" i="7"/>
  <c r="R369" i="7"/>
  <c r="R316" i="7"/>
  <c r="R569" i="7"/>
  <c r="R538" i="7"/>
  <c r="R514" i="7"/>
  <c r="R423" i="7"/>
  <c r="R314" i="7"/>
  <c r="R395" i="7"/>
  <c r="R312" i="7"/>
  <c r="R379" i="7"/>
  <c r="R465" i="7"/>
  <c r="R503" i="7"/>
  <c r="R321" i="7"/>
  <c r="R437" i="7"/>
  <c r="R474" i="7"/>
  <c r="R388" i="7"/>
  <c r="R448" i="7"/>
  <c r="R462" i="7"/>
  <c r="R483" i="7"/>
  <c r="R402" i="7"/>
  <c r="R487" i="7"/>
  <c r="R594" i="7"/>
  <c r="R409" i="7"/>
  <c r="R495" i="7"/>
  <c r="R471" i="7"/>
  <c r="R350" i="7"/>
  <c r="R508" i="7"/>
  <c r="R478" i="7"/>
  <c r="R506" i="7"/>
  <c r="R338" i="7"/>
  <c r="R556" i="7"/>
  <c r="R528" i="7"/>
  <c r="R559" i="7"/>
  <c r="R498" i="7"/>
  <c r="R493" i="7"/>
  <c r="R587" i="7"/>
  <c r="R473" i="7"/>
  <c r="R485" i="7"/>
  <c r="R367" i="7"/>
  <c r="R432" i="7"/>
  <c r="R410" i="7"/>
  <c r="R591" i="7"/>
  <c r="R574" i="7"/>
  <c r="R387" i="7"/>
  <c r="R345" i="7"/>
  <c r="R502" i="7"/>
  <c r="R311" i="7"/>
  <c r="R308" i="7"/>
  <c r="R580" i="7"/>
  <c r="R365" i="7"/>
  <c r="R500" i="7"/>
  <c r="R394" i="7"/>
  <c r="R372" i="7"/>
  <c r="R565" i="7"/>
  <c r="R305" i="7"/>
  <c r="R337" i="7"/>
  <c r="R441" i="7"/>
  <c r="R457" i="7"/>
  <c r="R479" i="7"/>
  <c r="R568" i="7"/>
  <c r="R430" i="7"/>
  <c r="R362" i="7"/>
  <c r="R309" i="7"/>
  <c r="R382" i="7"/>
  <c r="R581" i="7"/>
  <c r="R349" i="7"/>
  <c r="R512" i="7"/>
  <c r="R440" i="7"/>
  <c r="R510" i="7"/>
  <c r="R529" i="7"/>
  <c r="R584" i="7"/>
  <c r="R577" i="7"/>
  <c r="R525" i="7"/>
  <c r="R561" i="7"/>
  <c r="R524" i="7"/>
  <c r="R384" i="7"/>
  <c r="R310" i="7"/>
  <c r="R431" i="7"/>
  <c r="R343" i="7"/>
  <c r="R340" i="7"/>
  <c r="R567" i="7"/>
  <c r="R296" i="7"/>
  <c r="R339" i="7"/>
  <c r="R486" i="7"/>
  <c r="R452" i="7"/>
  <c r="R303" i="7"/>
  <c r="R326" i="7"/>
  <c r="R461" i="7"/>
  <c r="R564" i="7"/>
  <c r="R505" i="7"/>
  <c r="R489" i="7"/>
  <c r="R361" i="7"/>
  <c r="R537" i="7"/>
  <c r="R429" i="7"/>
  <c r="R218" i="7"/>
  <c r="R283" i="7"/>
  <c r="R236" i="7"/>
  <c r="R180" i="7"/>
  <c r="R239" i="7"/>
  <c r="R200" i="7"/>
  <c r="R285" i="7"/>
  <c r="R264" i="7"/>
  <c r="R241" i="7"/>
  <c r="R230" i="7"/>
  <c r="R229" i="7"/>
  <c r="R247" i="7"/>
  <c r="R210" i="7"/>
  <c r="R222" i="7"/>
  <c r="R284" i="7"/>
  <c r="R250" i="7"/>
  <c r="R226" i="7"/>
  <c r="R249" i="7"/>
  <c r="R227" i="7"/>
  <c r="R204" i="7"/>
  <c r="R186" i="7"/>
  <c r="R170" i="7"/>
  <c r="R171" i="7"/>
  <c r="R275" i="7"/>
  <c r="R235" i="7"/>
  <c r="R207" i="7"/>
  <c r="R268" i="7"/>
  <c r="R165" i="7"/>
  <c r="R212" i="7"/>
  <c r="R221" i="7"/>
  <c r="R203" i="7"/>
  <c r="R219" i="7"/>
  <c r="R193" i="7"/>
  <c r="R182" i="7"/>
  <c r="R206" i="7"/>
  <c r="R258" i="7"/>
  <c r="R251" i="7"/>
  <c r="R191" i="7"/>
  <c r="R192" i="7"/>
  <c r="R263" i="7"/>
  <c r="R183" i="7"/>
  <c r="R178" i="7"/>
  <c r="R169" i="7"/>
  <c r="R166" i="7"/>
  <c r="R242" i="7"/>
  <c r="R243" i="7"/>
  <c r="R213" i="7"/>
  <c r="R271" i="7"/>
  <c r="R225" i="7"/>
  <c r="R168" i="7"/>
  <c r="R198" i="7"/>
  <c r="R231" i="7"/>
  <c r="R273" i="7"/>
  <c r="R173" i="7"/>
  <c r="R194" i="7"/>
  <c r="R199" i="7"/>
  <c r="R259" i="7"/>
  <c r="R254" i="7"/>
  <c r="R286" i="7"/>
  <c r="R238" i="7"/>
  <c r="R279" i="7"/>
  <c r="R208" i="7"/>
  <c r="R266" i="7"/>
  <c r="R281" i="7"/>
  <c r="R174" i="7"/>
  <c r="R287" i="7"/>
  <c r="R196" i="7"/>
  <c r="R261" i="7"/>
  <c r="R257" i="7"/>
  <c r="R187" i="7"/>
  <c r="R190" i="7"/>
  <c r="R215" i="7"/>
  <c r="R220" i="7"/>
  <c r="R216" i="7"/>
  <c r="R201" i="7"/>
  <c r="R176" i="7"/>
  <c r="R223" i="7"/>
  <c r="R217" i="7"/>
  <c r="R185" i="7"/>
  <c r="R167" i="7"/>
  <c r="R228" i="7"/>
  <c r="R256" i="7"/>
  <c r="R262" i="7"/>
  <c r="R272" i="7"/>
  <c r="R252" i="7"/>
  <c r="R209" i="7"/>
  <c r="R244" i="7"/>
  <c r="R233" i="7"/>
  <c r="R211" i="7"/>
  <c r="R278" i="7"/>
  <c r="R175" i="7"/>
  <c r="R181" i="7"/>
  <c r="R184" i="7"/>
  <c r="R245" i="7"/>
  <c r="R202" i="7"/>
  <c r="R260" i="7"/>
  <c r="R253" i="7"/>
  <c r="R179" i="7"/>
  <c r="R246" i="7"/>
  <c r="R277" i="7"/>
  <c r="R195" i="7"/>
  <c r="R240" i="7"/>
  <c r="R248" i="7"/>
  <c r="R232" i="7"/>
  <c r="R189" i="7"/>
  <c r="R265" i="7"/>
  <c r="R177" i="7"/>
  <c r="R197" i="7"/>
  <c r="R282" i="7"/>
  <c r="R214" i="7"/>
  <c r="R276" i="7"/>
  <c r="R267" i="7"/>
  <c r="R269" i="7"/>
  <c r="R255" i="7"/>
  <c r="R172" i="7"/>
  <c r="R280" i="7"/>
  <c r="R270" i="7"/>
  <c r="R234" i="7"/>
  <c r="R188" i="7"/>
  <c r="R224" i="7"/>
  <c r="R205" i="7"/>
  <c r="R274" i="7"/>
  <c r="R237" i="7"/>
  <c r="R124" i="7"/>
  <c r="R135" i="7"/>
  <c r="R148" i="7"/>
  <c r="R134" i="7"/>
  <c r="R149" i="7"/>
  <c r="R114" i="7"/>
  <c r="R162" i="7"/>
  <c r="R137" i="7"/>
  <c r="R123" i="7"/>
  <c r="R117" i="7"/>
  <c r="R160" i="7"/>
  <c r="R161" i="7"/>
  <c r="R131" i="7"/>
  <c r="R118" i="7"/>
  <c r="R139" i="7"/>
  <c r="R142" i="7"/>
  <c r="R113" i="7"/>
  <c r="R126" i="7"/>
  <c r="R156" i="7"/>
  <c r="R121" i="7"/>
  <c r="R155" i="7"/>
  <c r="R122" i="7"/>
  <c r="R154" i="7"/>
  <c r="R120" i="7"/>
  <c r="R136" i="7"/>
  <c r="R157" i="7"/>
  <c r="R127" i="7"/>
  <c r="R143" i="7"/>
  <c r="R146" i="7"/>
  <c r="R159" i="7"/>
  <c r="R152" i="7"/>
  <c r="R138" i="7"/>
  <c r="R140" i="7"/>
  <c r="R132" i="7"/>
  <c r="R128" i="7"/>
  <c r="R129" i="7"/>
  <c r="R164" i="7"/>
  <c r="R141" i="7"/>
  <c r="R150" i="7"/>
  <c r="R133" i="7"/>
  <c r="R163" i="7"/>
  <c r="R153" i="7"/>
  <c r="R130" i="7"/>
  <c r="R119" i="7"/>
  <c r="R145" i="7"/>
  <c r="R115" i="7"/>
  <c r="R125" i="7"/>
  <c r="R151" i="7"/>
  <c r="R144" i="7"/>
  <c r="R158" i="7"/>
  <c r="R116" i="7"/>
  <c r="R147" i="7"/>
  <c r="R108" i="7"/>
  <c r="R78" i="7"/>
  <c r="R111" i="7"/>
  <c r="R95" i="7"/>
  <c r="R82" i="7"/>
  <c r="R68" i="7"/>
  <c r="R90" i="7"/>
  <c r="R106" i="7"/>
  <c r="R100" i="7"/>
  <c r="R72" i="7"/>
  <c r="R89" i="7"/>
  <c r="R69" i="7"/>
  <c r="R60" i="7"/>
  <c r="R88" i="7"/>
  <c r="R63" i="7"/>
  <c r="R107" i="7"/>
  <c r="R94" i="7"/>
  <c r="R76" i="7"/>
  <c r="R101" i="7"/>
  <c r="R85" i="7"/>
  <c r="R67" i="7"/>
  <c r="R84" i="7"/>
  <c r="R61" i="7"/>
  <c r="R109" i="7"/>
  <c r="R59" i="7"/>
  <c r="R64" i="7"/>
  <c r="R80" i="7"/>
  <c r="R91" i="7"/>
  <c r="R74" i="7"/>
  <c r="R79" i="7"/>
  <c r="R71" i="7"/>
  <c r="R97" i="7"/>
  <c r="R103" i="7"/>
  <c r="R96" i="7"/>
  <c r="R93" i="7"/>
  <c r="R99" i="7"/>
  <c r="R62" i="7"/>
  <c r="R81" i="7"/>
  <c r="R73" i="7"/>
  <c r="R86" i="7"/>
  <c r="R102" i="7"/>
  <c r="R98" i="7"/>
  <c r="R83" i="7"/>
  <c r="R66" i="7"/>
  <c r="R112" i="7"/>
  <c r="R77" i="7"/>
  <c r="R75" i="7"/>
  <c r="R104" i="7"/>
  <c r="R70" i="7"/>
  <c r="R110" i="7"/>
  <c r="R92" i="7"/>
  <c r="R87" i="7"/>
  <c r="R105" i="7"/>
  <c r="R65" i="7"/>
  <c r="R14" i="7"/>
  <c r="O32" i="2"/>
  <c r="D84" i="1"/>
  <c r="R47" i="7"/>
  <c r="R46" i="7"/>
  <c r="R45" i="7"/>
  <c r="H50" i="1"/>
  <c r="R32" i="7"/>
  <c r="R52" i="7"/>
  <c r="R58" i="7"/>
  <c r="R22" i="7"/>
  <c r="R48" i="7"/>
  <c r="R54" i="7"/>
  <c r="R37" i="7"/>
  <c r="R38" i="7"/>
  <c r="R28" i="7"/>
  <c r="R40" i="7"/>
  <c r="R34" i="7"/>
  <c r="R33" i="7"/>
  <c r="R42" i="7"/>
  <c r="R30" i="7"/>
  <c r="R27" i="7"/>
  <c r="R43" i="7"/>
  <c r="R36" i="7"/>
  <c r="R56" i="7"/>
  <c r="R31" i="7"/>
  <c r="R39" i="7"/>
  <c r="R24" i="7"/>
  <c r="R51" i="7"/>
  <c r="R55" i="7"/>
  <c r="R41" i="7"/>
  <c r="R23" i="7"/>
  <c r="R44" i="7"/>
  <c r="R53" i="7"/>
  <c r="R16" i="7"/>
  <c r="R19" i="7"/>
  <c r="R17" i="7"/>
  <c r="R21" i="7"/>
  <c r="R15" i="7"/>
  <c r="R29" i="7"/>
  <c r="R18" i="7"/>
  <c r="R20" i="7"/>
  <c r="R49" i="7"/>
  <c r="R25" i="7"/>
  <c r="R50" i="7"/>
  <c r="G4" i="7" s="1"/>
  <c r="R57" i="7"/>
  <c r="R35" i="7"/>
  <c r="L15" i="5"/>
  <c r="H15" i="5"/>
  <c r="F15" i="5"/>
  <c r="O15" i="5"/>
  <c r="K15" i="5"/>
  <c r="J15" i="5"/>
  <c r="N15" i="5"/>
  <c r="M15" i="5"/>
  <c r="G15" i="5"/>
  <c r="I15" i="5"/>
  <c r="Y16" i="5" l="1"/>
  <c r="Q15" i="5"/>
  <c r="X15" i="5"/>
  <c r="C16" i="5"/>
  <c r="AB15" i="5"/>
  <c r="Z15" i="5"/>
  <c r="AA15" i="5" l="1"/>
  <c r="AC15" i="5" s="1"/>
  <c r="G16" i="5"/>
  <c r="N16" i="5"/>
  <c r="J16" i="5"/>
  <c r="O16" i="5"/>
  <c r="M16" i="5"/>
  <c r="K16" i="5"/>
  <c r="I16" i="5"/>
  <c r="H16" i="5"/>
  <c r="L16" i="5"/>
  <c r="F16" i="5"/>
  <c r="Q16" i="5" l="1"/>
  <c r="AB16" i="5"/>
  <c r="Y17" i="5"/>
  <c r="X16" i="5"/>
  <c r="C17" i="5"/>
  <c r="M17" i="5"/>
  <c r="L17" i="5"/>
  <c r="I17" i="5"/>
  <c r="J17" i="5"/>
  <c r="F17" i="5"/>
  <c r="K17" i="5"/>
  <c r="G17" i="5"/>
  <c r="O17" i="5"/>
  <c r="Z16" i="5"/>
  <c r="N17" i="5"/>
  <c r="H17" i="5"/>
  <c r="X17" i="5" l="1"/>
  <c r="Y18" i="5"/>
  <c r="AA16" i="5"/>
  <c r="AC16" i="5" s="1"/>
  <c r="AB17" i="5"/>
  <c r="Q17" i="5"/>
  <c r="C18" i="5"/>
  <c r="J18" i="5"/>
  <c r="H18" i="5"/>
  <c r="G18" i="5"/>
  <c r="Z17" i="5"/>
  <c r="K18" i="5"/>
  <c r="L18" i="5"/>
  <c r="O18" i="5"/>
  <c r="F18" i="5"/>
  <c r="N18" i="5"/>
  <c r="I18" i="5"/>
  <c r="M18" i="5"/>
  <c r="X18" i="5" l="1"/>
  <c r="AA17" i="5"/>
  <c r="AC17" i="5" s="1"/>
  <c r="AB18" i="5"/>
  <c r="Y19" i="5"/>
  <c r="Q18" i="5"/>
  <c r="C19" i="5"/>
  <c r="Z18" i="5"/>
  <c r="AA18" i="5" l="1"/>
  <c r="AC18" i="5" s="1"/>
  <c r="C6" i="9"/>
  <c r="G6" i="9"/>
  <c r="H6" i="9"/>
  <c r="Q6" i="9"/>
  <c r="M6" i="9"/>
  <c r="F6" i="9"/>
  <c r="E6" i="9"/>
  <c r="I6" i="9"/>
  <c r="P6" i="9"/>
  <c r="R6" i="9"/>
  <c r="O6" i="9"/>
  <c r="K6" i="9"/>
  <c r="L6" i="9"/>
  <c r="N6" i="9"/>
  <c r="J6" i="9"/>
  <c r="D6" i="9"/>
  <c r="T6" i="9"/>
  <c r="S6" i="9"/>
  <c r="O9" i="9"/>
  <c r="I13" i="9"/>
  <c r="F14" i="9"/>
  <c r="N7" i="9"/>
  <c r="S8" i="9"/>
  <c r="M15" i="9"/>
  <c r="I14" i="9"/>
  <c r="H14" i="9"/>
  <c r="Q9" i="9"/>
  <c r="D14" i="9"/>
  <c r="K11" i="9"/>
  <c r="O10" i="9"/>
  <c r="I11" i="9"/>
  <c r="D17" i="9"/>
  <c r="L11" i="9"/>
  <c r="F7" i="9"/>
  <c r="E9" i="9"/>
  <c r="D12" i="9"/>
  <c r="N13" i="9"/>
  <c r="Q16" i="9"/>
  <c r="G12" i="9"/>
  <c r="H13" i="9"/>
  <c r="S12" i="9"/>
  <c r="P13" i="9"/>
  <c r="S10" i="9"/>
  <c r="C15" i="9"/>
  <c r="Q15" i="9"/>
  <c r="J17" i="9"/>
  <c r="I7" i="9"/>
  <c r="N12" i="9"/>
  <c r="C17" i="9"/>
  <c r="E8" i="9"/>
  <c r="M7" i="9"/>
  <c r="T16" i="9"/>
  <c r="S7" i="9"/>
  <c r="F10" i="9"/>
  <c r="K17" i="9"/>
  <c r="R17" i="9"/>
  <c r="O11" i="9"/>
  <c r="J12" i="9"/>
  <c r="I10" i="9"/>
  <c r="P16" i="9"/>
  <c r="K14" i="9"/>
  <c r="J15" i="9"/>
  <c r="K12" i="9"/>
  <c r="D8" i="9"/>
  <c r="Q13" i="9"/>
  <c r="N15" i="9"/>
  <c r="O15" i="9"/>
  <c r="P15" i="9"/>
  <c r="C13" i="9"/>
  <c r="L12" i="9"/>
  <c r="O8" i="9"/>
  <c r="E12" i="9"/>
  <c r="T11" i="9"/>
  <c r="L13" i="9"/>
  <c r="S17" i="9"/>
  <c r="N16" i="9"/>
  <c r="R10" i="9"/>
  <c r="O14" i="9"/>
  <c r="L9" i="9"/>
  <c r="I15" i="9"/>
  <c r="P17" i="9"/>
  <c r="F8" i="9"/>
  <c r="F17" i="9"/>
  <c r="O12" i="9"/>
  <c r="H17" i="9"/>
  <c r="G9" i="9"/>
  <c r="P8" i="9"/>
  <c r="K9" i="9"/>
  <c r="F15" i="9"/>
  <c r="F16" i="9"/>
  <c r="D13" i="9"/>
  <c r="N10" i="9"/>
  <c r="O13" i="9"/>
  <c r="Q14" i="9"/>
  <c r="R14" i="9"/>
  <c r="P9" i="9"/>
  <c r="T13" i="9"/>
  <c r="C14" i="9"/>
  <c r="P10" i="9"/>
  <c r="G14" i="9"/>
  <c r="Q17" i="9"/>
  <c r="R11" i="9"/>
  <c r="H7" i="9"/>
  <c r="K7" i="9"/>
  <c r="J16" i="9"/>
  <c r="D11" i="9"/>
  <c r="J10" i="9"/>
  <c r="L16" i="9"/>
  <c r="C10" i="9"/>
  <c r="E15" i="9"/>
  <c r="H15" i="9"/>
  <c r="G8" i="9"/>
  <c r="J8" i="9"/>
  <c r="M14" i="9"/>
  <c r="I17" i="9"/>
  <c r="T9" i="9"/>
  <c r="S11" i="9"/>
  <c r="T15" i="9"/>
  <c r="C7" i="9"/>
  <c r="H8" i="9"/>
  <c r="H12" i="9"/>
  <c r="G10" i="9"/>
  <c r="M9" i="9"/>
  <c r="S13" i="9"/>
  <c r="K10" i="9"/>
  <c r="N17" i="9"/>
  <c r="S9" i="9"/>
  <c r="H9" i="9"/>
  <c r="L14" i="9"/>
  <c r="L7" i="9"/>
  <c r="F13" i="9"/>
  <c r="I16" i="9"/>
  <c r="M16" i="9"/>
  <c r="T10" i="9"/>
  <c r="P11" i="9"/>
  <c r="R8" i="9"/>
  <c r="R16" i="9"/>
  <c r="J14" i="9"/>
  <c r="L8" i="9"/>
  <c r="C12" i="9"/>
  <c r="L15" i="9"/>
  <c r="N11" i="9"/>
  <c r="H16" i="9"/>
  <c r="N9" i="9"/>
  <c r="G13" i="9"/>
  <c r="O17" i="9"/>
  <c r="P12" i="9"/>
  <c r="K15" i="9"/>
  <c r="I8" i="9"/>
  <c r="Q11" i="9"/>
  <c r="E11" i="9"/>
  <c r="M10" i="9"/>
  <c r="E13" i="9"/>
  <c r="Q7" i="9"/>
  <c r="G15" i="9"/>
  <c r="S16" i="9"/>
  <c r="K13" i="9"/>
  <c r="T14" i="9"/>
  <c r="C16" i="9"/>
  <c r="Q12" i="9"/>
  <c r="G16" i="9"/>
  <c r="L17" i="9"/>
  <c r="G11" i="9"/>
  <c r="Q8" i="9"/>
  <c r="T8" i="9"/>
  <c r="C8" i="9"/>
  <c r="I9" i="9"/>
  <c r="E16" i="9"/>
  <c r="E14" i="9"/>
  <c r="O7" i="9"/>
  <c r="C9" i="9"/>
  <c r="T7" i="9"/>
  <c r="D7" i="9"/>
  <c r="D10" i="9"/>
  <c r="R7" i="9"/>
  <c r="S14" i="9"/>
  <c r="L10" i="9"/>
  <c r="D15" i="9"/>
  <c r="J11" i="9"/>
  <c r="I12" i="9"/>
  <c r="J9" i="9"/>
  <c r="G17" i="9"/>
  <c r="N14" i="9"/>
  <c r="G7" i="9"/>
  <c r="H11" i="9"/>
  <c r="F12" i="9"/>
  <c r="E7" i="9"/>
  <c r="M17" i="9"/>
  <c r="C11" i="9"/>
  <c r="H10" i="9"/>
  <c r="R12" i="9"/>
  <c r="P7" i="9"/>
  <c r="F11" i="9"/>
  <c r="O16" i="9"/>
  <c r="S15" i="9"/>
  <c r="T17" i="9"/>
  <c r="M12" i="9"/>
  <c r="K16" i="9"/>
  <c r="M11" i="9"/>
  <c r="E17" i="9"/>
  <c r="M8" i="9"/>
  <c r="K8" i="9"/>
  <c r="R15" i="9"/>
  <c r="Q10" i="9"/>
  <c r="T12" i="9"/>
  <c r="D9" i="9"/>
  <c r="R13" i="9"/>
  <c r="D16" i="9"/>
  <c r="N8" i="9"/>
  <c r="M13" i="9"/>
  <c r="P14" i="9"/>
  <c r="J13" i="9"/>
  <c r="F9" i="9"/>
  <c r="E10" i="9"/>
  <c r="J7" i="9"/>
  <c r="C20" i="9" l="1"/>
  <c r="C26" i="9"/>
  <c r="C77" i="1" s="1"/>
  <c r="C68" i="1"/>
  <c r="C23" i="9"/>
  <c r="C21" i="9"/>
  <c r="C24" i="9"/>
  <c r="C22" i="9"/>
  <c r="I20" i="9" l="1"/>
  <c r="D20" i="9"/>
  <c r="H22" i="9"/>
  <c r="M22" i="9" s="1"/>
  <c r="G72" i="1" s="1"/>
  <c r="I22" i="9"/>
  <c r="H24" i="9"/>
  <c r="M24" i="9" s="1"/>
  <c r="G74" i="1" s="1"/>
  <c r="I24" i="9"/>
  <c r="H21" i="9"/>
  <c r="M21" i="9" s="1"/>
  <c r="G71" i="1" s="1"/>
  <c r="I21" i="9"/>
  <c r="H23" i="9"/>
  <c r="M23" i="9" s="1"/>
  <c r="I23" i="9"/>
  <c r="G20" i="9"/>
  <c r="L20" i="9" s="1"/>
  <c r="H20" i="9"/>
  <c r="M20" i="9" s="1"/>
  <c r="F22" i="9"/>
  <c r="K22" i="9" s="1"/>
  <c r="E72" i="1" s="1"/>
  <c r="G22" i="9"/>
  <c r="F24" i="9"/>
  <c r="K24" i="9" s="1"/>
  <c r="G24" i="9"/>
  <c r="F21" i="9"/>
  <c r="K21" i="9" s="1"/>
  <c r="G21" i="9"/>
  <c r="F23" i="9"/>
  <c r="K23" i="9" s="1"/>
  <c r="E73" i="1" s="1"/>
  <c r="G23" i="9"/>
  <c r="E20" i="9"/>
  <c r="F20" i="9"/>
  <c r="K20" i="9" s="1"/>
  <c r="D22" i="9"/>
  <c r="E22" i="9"/>
  <c r="D24" i="9"/>
  <c r="E24" i="9"/>
  <c r="D21" i="9"/>
  <c r="E21" i="9"/>
  <c r="D23" i="9"/>
  <c r="E23" i="9"/>
  <c r="C31" i="9"/>
  <c r="C28" i="9"/>
  <c r="C27" i="9"/>
  <c r="C29" i="9"/>
  <c r="C30" i="9"/>
  <c r="C70" i="1"/>
  <c r="C79" i="1" s="1"/>
  <c r="C71" i="1"/>
  <c r="C89" i="1" s="1"/>
  <c r="C72" i="1"/>
  <c r="C90" i="1" s="1"/>
  <c r="C74" i="1"/>
  <c r="C83" i="1" s="1"/>
  <c r="C73" i="1"/>
  <c r="C82" i="1" s="1"/>
  <c r="J20" i="9" l="1"/>
  <c r="D70" i="1" s="1"/>
  <c r="H29" i="9"/>
  <c r="M29" i="9" s="1"/>
  <c r="I29" i="9"/>
  <c r="H28" i="9"/>
  <c r="M28" i="9" s="1"/>
  <c r="G80" i="1" s="1"/>
  <c r="G89" i="1" s="1"/>
  <c r="I28" i="9"/>
  <c r="H31" i="9"/>
  <c r="M31" i="9" s="1"/>
  <c r="G83" i="1" s="1"/>
  <c r="G92" i="1" s="1"/>
  <c r="I31" i="9"/>
  <c r="H30" i="9"/>
  <c r="M30" i="9" s="1"/>
  <c r="G82" i="1" s="1"/>
  <c r="I30" i="9"/>
  <c r="H27" i="9"/>
  <c r="M27" i="9" s="1"/>
  <c r="I27" i="9"/>
  <c r="F29" i="9"/>
  <c r="K29" i="9" s="1"/>
  <c r="G29" i="9"/>
  <c r="F28" i="9"/>
  <c r="K28" i="9" s="1"/>
  <c r="E80" i="1" s="1"/>
  <c r="G28" i="9"/>
  <c r="F31" i="9"/>
  <c r="K31" i="9" s="1"/>
  <c r="G31" i="9"/>
  <c r="F30" i="9"/>
  <c r="K30" i="9" s="1"/>
  <c r="E82" i="1" s="1"/>
  <c r="G30" i="9"/>
  <c r="F27" i="9"/>
  <c r="K27" i="9" s="1"/>
  <c r="E79" i="1" s="1"/>
  <c r="G27" i="9"/>
  <c r="D29" i="9"/>
  <c r="E29" i="9"/>
  <c r="D30" i="9"/>
  <c r="E30" i="9"/>
  <c r="D31" i="9"/>
  <c r="E31" i="9"/>
  <c r="D28" i="9"/>
  <c r="E28" i="9"/>
  <c r="D27" i="9"/>
  <c r="E27" i="9"/>
  <c r="N22" i="9"/>
  <c r="H72" i="1" s="1"/>
  <c r="J21" i="9"/>
  <c r="D71" i="1" s="1"/>
  <c r="L21" i="9"/>
  <c r="F71" i="1" s="1"/>
  <c r="J23" i="9"/>
  <c r="D73" i="1" s="1"/>
  <c r="J24" i="9"/>
  <c r="D74" i="1" s="1"/>
  <c r="N23" i="9"/>
  <c r="H73" i="1" s="1"/>
  <c r="J22" i="9"/>
  <c r="D72" i="1" s="1"/>
  <c r="F70" i="1"/>
  <c r="N24" i="9"/>
  <c r="H74" i="1" s="1"/>
  <c r="L22" i="9"/>
  <c r="F72" i="1" s="1"/>
  <c r="L23" i="9"/>
  <c r="F73" i="1" s="1"/>
  <c r="N20" i="9"/>
  <c r="H70" i="1" s="1"/>
  <c r="N21" i="9"/>
  <c r="H71" i="1" s="1"/>
  <c r="L24" i="9"/>
  <c r="F74" i="1" s="1"/>
  <c r="E71" i="1"/>
  <c r="E74" i="1"/>
  <c r="G73" i="1"/>
  <c r="E70" i="1"/>
  <c r="G70" i="1"/>
  <c r="C88" i="1"/>
  <c r="C80" i="1"/>
  <c r="C81" i="1"/>
  <c r="C91" i="1"/>
  <c r="D68" i="1" l="1"/>
  <c r="L27" i="9"/>
  <c r="F79" i="1" s="1"/>
  <c r="L31" i="9"/>
  <c r="F83" i="1" s="1"/>
  <c r="F92" i="1" s="1"/>
  <c r="L29" i="9"/>
  <c r="F81" i="1" s="1"/>
  <c r="F90" i="1" s="1"/>
  <c r="J27" i="9"/>
  <c r="D79" i="1" s="1"/>
  <c r="L30" i="9"/>
  <c r="F82" i="1" s="1"/>
  <c r="J30" i="9"/>
  <c r="D82" i="1" s="1"/>
  <c r="N30" i="9"/>
  <c r="H82" i="1" s="1"/>
  <c r="H91" i="1" s="1"/>
  <c r="N28" i="9"/>
  <c r="H80" i="1" s="1"/>
  <c r="H89" i="1" s="1"/>
  <c r="J29" i="9"/>
  <c r="D81" i="1" s="1"/>
  <c r="N31" i="9"/>
  <c r="H83" i="1" s="1"/>
  <c r="H92" i="1" s="1"/>
  <c r="N29" i="9"/>
  <c r="H81" i="1" s="1"/>
  <c r="H90" i="1" s="1"/>
  <c r="L28" i="9"/>
  <c r="F80" i="1" s="1"/>
  <c r="F89" i="1" s="1"/>
  <c r="J31" i="9"/>
  <c r="D83" i="1" s="1"/>
  <c r="J28" i="9"/>
  <c r="D80" i="1" s="1"/>
  <c r="N27" i="9"/>
  <c r="H79" i="1" s="1"/>
  <c r="H88" i="1" s="1"/>
  <c r="E89" i="1"/>
  <c r="G68" i="1"/>
  <c r="G69" i="1" s="1"/>
  <c r="H68" i="1"/>
  <c r="H69" i="1" s="1"/>
  <c r="F68" i="1"/>
  <c r="G91" i="1"/>
  <c r="E88" i="1"/>
  <c r="E68" i="1"/>
  <c r="E83" i="1"/>
  <c r="G81" i="1"/>
  <c r="G90" i="1" s="1"/>
  <c r="G79" i="1"/>
  <c r="G88" i="1" s="1"/>
  <c r="E81" i="1"/>
  <c r="E91" i="1"/>
  <c r="I19" i="5"/>
  <c r="F19" i="5"/>
  <c r="M19" i="5"/>
  <c r="K19" i="5"/>
  <c r="O19" i="5"/>
  <c r="L19" i="5"/>
  <c r="G19" i="5"/>
  <c r="H19" i="5"/>
  <c r="J19" i="5"/>
  <c r="N19" i="5"/>
  <c r="D77" i="1" l="1"/>
  <c r="D86" i="1" s="1"/>
  <c r="D88" i="1"/>
  <c r="F69" i="1"/>
  <c r="D92" i="1"/>
  <c r="D90" i="1"/>
  <c r="F91" i="1"/>
  <c r="E92" i="1"/>
  <c r="E90" i="1"/>
  <c r="D69" i="1"/>
  <c r="F88" i="1"/>
  <c r="E69" i="1"/>
  <c r="D89" i="1"/>
  <c r="D91" i="1"/>
  <c r="F77" i="1"/>
  <c r="E77" i="1"/>
  <c r="G77" i="1"/>
  <c r="G86" i="1" s="1"/>
  <c r="H77" i="1"/>
  <c r="H78" i="1" s="1"/>
  <c r="H87" i="1" s="1"/>
  <c r="Q19" i="5"/>
  <c r="Y20" i="5"/>
  <c r="AB19" i="5"/>
  <c r="C20" i="5"/>
  <c r="X19" i="5"/>
  <c r="G20" i="5"/>
  <c r="N20" i="5"/>
  <c r="F20" i="5"/>
  <c r="J20" i="5"/>
  <c r="O20" i="5"/>
  <c r="L20" i="5"/>
  <c r="H20" i="5"/>
  <c r="M20" i="5"/>
  <c r="K20" i="5"/>
  <c r="I20" i="5"/>
  <c r="Z19" i="5"/>
  <c r="AA19" i="5" l="1"/>
  <c r="AC19" i="5" s="1"/>
  <c r="D78" i="1"/>
  <c r="D87" i="1" s="1"/>
  <c r="F78" i="1"/>
  <c r="E78" i="1"/>
  <c r="AB20" i="5"/>
  <c r="Y21" i="5"/>
  <c r="Q20" i="5"/>
  <c r="X20" i="5"/>
  <c r="C21" i="5"/>
  <c r="F86" i="1"/>
  <c r="E86" i="1"/>
  <c r="H86" i="1"/>
  <c r="G78" i="1"/>
  <c r="G87" i="1" s="1"/>
  <c r="G21" i="5"/>
  <c r="J21" i="5"/>
  <c r="O21" i="5"/>
  <c r="F21" i="5"/>
  <c r="H21" i="5"/>
  <c r="L21" i="5"/>
  <c r="Z20" i="5"/>
  <c r="M21" i="5"/>
  <c r="I21" i="5"/>
  <c r="K21" i="5"/>
  <c r="N21" i="5"/>
  <c r="AA20" i="5" l="1"/>
  <c r="AC20" i="5" s="1"/>
  <c r="F87" i="1"/>
  <c r="E87" i="1"/>
  <c r="AB21" i="5"/>
  <c r="Y22" i="5"/>
  <c r="Q21" i="5"/>
  <c r="X21" i="5"/>
  <c r="C22" i="5"/>
  <c r="N22" i="5"/>
  <c r="I22" i="5"/>
  <c r="K22" i="5"/>
  <c r="H22" i="5"/>
  <c r="J22" i="5"/>
  <c r="G22" i="5"/>
  <c r="O22" i="5"/>
  <c r="L22" i="5"/>
  <c r="M22" i="5"/>
  <c r="F22" i="5"/>
  <c r="Z21" i="5"/>
  <c r="AA21" i="5" l="1"/>
  <c r="AC21" i="5" s="1"/>
  <c r="AB22" i="5"/>
  <c r="Y23" i="5"/>
  <c r="Q22" i="5"/>
  <c r="X22" i="5"/>
  <c r="C23" i="5"/>
  <c r="F23" i="5"/>
  <c r="N23" i="5"/>
  <c r="J23" i="5"/>
  <c r="K23" i="5"/>
  <c r="G23" i="5"/>
  <c r="I23" i="5"/>
  <c r="M23" i="5"/>
  <c r="O23" i="5"/>
  <c r="Z22" i="5"/>
  <c r="H23" i="5"/>
  <c r="L23" i="5"/>
  <c r="AA22" i="5" l="1"/>
  <c r="AC22" i="5" s="1"/>
  <c r="Y24" i="5"/>
  <c r="AB23" i="5"/>
  <c r="C24" i="5"/>
  <c r="Q23" i="5"/>
  <c r="X23" i="5"/>
  <c r="J24" i="5"/>
  <c r="Z23" i="5"/>
  <c r="N24" i="5"/>
  <c r="I24" i="5"/>
  <c r="M24" i="5"/>
  <c r="G24" i="5"/>
  <c r="L24" i="5"/>
  <c r="O24" i="5"/>
  <c r="K24" i="5"/>
  <c r="H24" i="5"/>
  <c r="F24" i="5"/>
  <c r="AA23" i="5" l="1"/>
  <c r="AC23" i="5" s="1"/>
  <c r="Q24" i="5"/>
  <c r="C25" i="5"/>
  <c r="X24" i="5"/>
  <c r="AB24" i="5"/>
  <c r="Y25" i="5"/>
  <c r="O25" i="5"/>
  <c r="Z24" i="5"/>
  <c r="M25" i="5"/>
  <c r="I25" i="5"/>
  <c r="L25" i="5"/>
  <c r="N25" i="5"/>
  <c r="J25" i="5"/>
  <c r="K25" i="5"/>
  <c r="F25" i="5"/>
  <c r="G25" i="5"/>
  <c r="H25" i="5"/>
  <c r="AA24" i="5" l="1"/>
  <c r="AC24" i="5" s="1"/>
  <c r="Q25" i="5"/>
  <c r="C26" i="5"/>
  <c r="X25" i="5"/>
  <c r="Y26" i="5"/>
  <c r="AB25" i="5"/>
  <c r="O26" i="5"/>
  <c r="N26" i="5"/>
  <c r="K26" i="5"/>
  <c r="H26" i="5"/>
  <c r="G26" i="5"/>
  <c r="F26" i="5"/>
  <c r="I26" i="5"/>
  <c r="L26" i="5"/>
  <c r="M26" i="5"/>
  <c r="Z25" i="5"/>
  <c r="J26" i="5"/>
  <c r="AA25" i="5" l="1"/>
  <c r="AC25" i="5" s="1"/>
  <c r="Q26" i="5"/>
  <c r="X26" i="5"/>
  <c r="C27" i="5"/>
  <c r="Y27" i="5"/>
  <c r="AB26" i="5"/>
  <c r="J27" i="5"/>
  <c r="N27" i="5"/>
  <c r="I27" i="5"/>
  <c r="G27" i="5"/>
  <c r="H27" i="5"/>
  <c r="F27" i="5"/>
  <c r="O27" i="5"/>
  <c r="L27" i="5"/>
  <c r="Z26" i="5"/>
  <c r="M27" i="5"/>
  <c r="K27" i="5"/>
  <c r="AA26" i="5" l="1"/>
  <c r="AC26" i="5" s="1"/>
  <c r="Q27" i="5"/>
  <c r="C28" i="5"/>
  <c r="X27" i="5"/>
  <c r="Y28" i="5"/>
  <c r="AB27" i="5"/>
  <c r="O28" i="5"/>
  <c r="I28" i="5"/>
  <c r="F28" i="5"/>
  <c r="J28" i="5"/>
  <c r="G28" i="5"/>
  <c r="K28" i="5"/>
  <c r="Z27" i="5"/>
  <c r="N28" i="5"/>
  <c r="M28" i="5"/>
  <c r="L28" i="5"/>
  <c r="H28" i="5"/>
  <c r="AA27" i="5" l="1"/>
  <c r="AC27" i="5" s="1"/>
  <c r="Q28" i="5"/>
  <c r="C29" i="5"/>
  <c r="X28" i="5"/>
  <c r="Y29" i="5"/>
  <c r="AB28" i="5"/>
  <c r="M29" i="5"/>
  <c r="K29" i="5"/>
  <c r="N29" i="5"/>
  <c r="L29" i="5"/>
  <c r="Z28" i="5"/>
  <c r="G29" i="5"/>
  <c r="J29" i="5"/>
  <c r="H29" i="5"/>
  <c r="F29" i="5"/>
  <c r="I29" i="5"/>
  <c r="O29" i="5"/>
  <c r="AA28" i="5" l="1"/>
  <c r="AC28" i="5" s="1"/>
  <c r="Q29" i="5"/>
  <c r="C30" i="5"/>
  <c r="X29" i="5"/>
  <c r="AB29" i="5"/>
  <c r="Y30" i="5"/>
  <c r="O30" i="5"/>
  <c r="Z29" i="5"/>
  <c r="M30" i="5"/>
  <c r="K30" i="5"/>
  <c r="L30" i="5"/>
  <c r="N30" i="5"/>
  <c r="H30" i="5"/>
  <c r="I30" i="5"/>
  <c r="G30" i="5"/>
  <c r="J30" i="5"/>
  <c r="AA29" i="5" l="1"/>
  <c r="AC29" i="5" s="1"/>
  <c r="Y31" i="5"/>
  <c r="AB30" i="5"/>
  <c r="Q30" i="5"/>
  <c r="X30" i="5"/>
  <c r="C31" i="5"/>
  <c r="K31" i="5"/>
  <c r="L31" i="5"/>
  <c r="M31" i="5"/>
  <c r="F31" i="5"/>
  <c r="Z30" i="5"/>
  <c r="J31" i="5"/>
  <c r="O31" i="5"/>
  <c r="N31" i="5"/>
  <c r="I31" i="5"/>
  <c r="G31" i="5"/>
  <c r="H31" i="5"/>
  <c r="AA30" i="5" l="1"/>
  <c r="AC30" i="5" s="1"/>
  <c r="AB31" i="5"/>
  <c r="Y32" i="5"/>
  <c r="Q31" i="5"/>
  <c r="C32" i="5"/>
  <c r="X31" i="5"/>
  <c r="N32" i="5"/>
  <c r="Z31" i="5"/>
  <c r="F32" i="5"/>
  <c r="K32" i="5"/>
  <c r="G32" i="5"/>
  <c r="L32" i="5"/>
  <c r="M32" i="5"/>
  <c r="H32" i="5"/>
  <c r="O32" i="5"/>
  <c r="I32" i="5"/>
  <c r="J32" i="5"/>
  <c r="AA31" i="5" l="1"/>
  <c r="AC31" i="5" s="1"/>
  <c r="AB32" i="5"/>
  <c r="Y33" i="5"/>
  <c r="Q32" i="5"/>
  <c r="C33" i="5"/>
  <c r="X32" i="5"/>
  <c r="N33" i="5"/>
  <c r="F33" i="5"/>
  <c r="J33" i="5"/>
  <c r="H33" i="5"/>
  <c r="I33" i="5"/>
  <c r="L33" i="5"/>
  <c r="G33" i="5"/>
  <c r="M33" i="5"/>
  <c r="Z32" i="5"/>
  <c r="O33" i="5"/>
  <c r="K33" i="5"/>
  <c r="AA32" i="5" l="1"/>
  <c r="AC32" i="5" s="1"/>
  <c r="Y34" i="5"/>
  <c r="AB33" i="5"/>
  <c r="Q33" i="5"/>
  <c r="X33" i="5"/>
  <c r="C34" i="5"/>
  <c r="M34" i="5"/>
  <c r="J34" i="5"/>
  <c r="H34" i="5"/>
  <c r="O34" i="5"/>
  <c r="Z33" i="5"/>
  <c r="G34" i="5"/>
  <c r="K34" i="5"/>
  <c r="L34" i="5"/>
  <c r="N34" i="5"/>
  <c r="F34" i="5"/>
  <c r="I34" i="5"/>
  <c r="AA33" i="5" l="1"/>
  <c r="AC33" i="5" s="1"/>
  <c r="Q34" i="5"/>
  <c r="X34" i="5"/>
  <c r="C35" i="5"/>
  <c r="Y35" i="5"/>
  <c r="AB34" i="5"/>
  <c r="N35" i="5"/>
  <c r="G35" i="5"/>
  <c r="F35" i="5"/>
  <c r="K35" i="5"/>
  <c r="J35" i="5"/>
  <c r="H35" i="5"/>
  <c r="Z34" i="5"/>
  <c r="O35" i="5"/>
  <c r="M35" i="5"/>
  <c r="I35" i="5"/>
  <c r="L35" i="5"/>
  <c r="AA34" i="5" l="1"/>
  <c r="AC34" i="5" s="1"/>
  <c r="X35" i="5"/>
  <c r="C36" i="5"/>
  <c r="Q35" i="5"/>
  <c r="Y36" i="5"/>
  <c r="AB35" i="5"/>
  <c r="I36" i="5"/>
  <c r="G36" i="5"/>
  <c r="O36" i="5"/>
  <c r="M36" i="5"/>
  <c r="F36" i="5"/>
  <c r="H36" i="5"/>
  <c r="N36" i="5"/>
  <c r="L36" i="5"/>
  <c r="K36" i="5"/>
  <c r="J36" i="5"/>
  <c r="Z35" i="5"/>
  <c r="AA35" i="5" l="1"/>
  <c r="AC35" i="5" s="1"/>
  <c r="Q36" i="5"/>
  <c r="C37" i="5"/>
  <c r="X36" i="5"/>
  <c r="Y37" i="5"/>
  <c r="AB36" i="5"/>
  <c r="L37" i="5"/>
  <c r="O37" i="5"/>
  <c r="F37" i="5"/>
  <c r="K37" i="5"/>
  <c r="N37" i="5"/>
  <c r="M37" i="5"/>
  <c r="J37" i="5"/>
  <c r="Z36" i="5"/>
  <c r="G37" i="5"/>
  <c r="I37" i="5"/>
  <c r="H37" i="5"/>
  <c r="AA36" i="5" l="1"/>
  <c r="AC36" i="5" s="1"/>
  <c r="C38" i="5"/>
  <c r="X37" i="5"/>
  <c r="Q37" i="5"/>
  <c r="AB37" i="5"/>
  <c r="Y38" i="5"/>
  <c r="G38" i="5"/>
  <c r="Z37" i="5"/>
  <c r="J38" i="5"/>
  <c r="F38" i="5"/>
  <c r="O38" i="5"/>
  <c r="K38" i="5"/>
  <c r="I38" i="5"/>
  <c r="L38" i="5"/>
  <c r="M38" i="5"/>
  <c r="H38" i="5"/>
  <c r="N38" i="5"/>
  <c r="AA37" i="5" l="1"/>
  <c r="AC37" i="5" s="1"/>
  <c r="AB38" i="5"/>
  <c r="Y39" i="5"/>
  <c r="X38" i="5"/>
  <c r="C39" i="5"/>
  <c r="Q38" i="5"/>
  <c r="K39" i="5"/>
  <c r="G39" i="5"/>
  <c r="J39" i="5"/>
  <c r="H39" i="5"/>
  <c r="I39" i="5"/>
  <c r="N39" i="5"/>
  <c r="Z38" i="5"/>
  <c r="M39" i="5"/>
  <c r="F39" i="5"/>
  <c r="L39" i="5"/>
  <c r="O39" i="5"/>
  <c r="AA38" i="5" l="1"/>
  <c r="AC38" i="5" s="1"/>
  <c r="Y40" i="5"/>
  <c r="AB39" i="5"/>
  <c r="Q39" i="5"/>
  <c r="X39" i="5"/>
  <c r="C40" i="5"/>
  <c r="L40" i="5"/>
  <c r="M40" i="5"/>
  <c r="F40" i="5"/>
  <c r="O40" i="5"/>
  <c r="I40" i="5"/>
  <c r="H40" i="5"/>
  <c r="N40" i="5"/>
  <c r="J40" i="5"/>
  <c r="G40" i="5"/>
  <c r="K40" i="5"/>
  <c r="Z39" i="5"/>
  <c r="AA39" i="5" l="1"/>
  <c r="AC39" i="5" s="1"/>
  <c r="Q40" i="5"/>
  <c r="X40" i="5"/>
  <c r="C41" i="5"/>
  <c r="Y41" i="5"/>
  <c r="AB40" i="5"/>
  <c r="F41" i="5"/>
  <c r="J41" i="5"/>
  <c r="O41" i="5"/>
  <c r="L41" i="5"/>
  <c r="Z40" i="5"/>
  <c r="K41" i="5"/>
  <c r="M41" i="5"/>
  <c r="H41" i="5"/>
  <c r="N41" i="5"/>
  <c r="I41" i="5"/>
  <c r="G41" i="5"/>
  <c r="AA40" i="5" l="1"/>
  <c r="AC40" i="5" s="1"/>
  <c r="Q41" i="5"/>
  <c r="C42" i="5"/>
  <c r="X41" i="5"/>
  <c r="AB41" i="5"/>
  <c r="Y42" i="5"/>
  <c r="L42" i="5"/>
  <c r="I42" i="5"/>
  <c r="J42" i="5"/>
  <c r="H42" i="5"/>
  <c r="F42" i="5"/>
  <c r="O42" i="5"/>
  <c r="Z41" i="5"/>
  <c r="K42" i="5"/>
  <c r="N42" i="5"/>
  <c r="G42" i="5"/>
  <c r="M42" i="5"/>
  <c r="AA41" i="5" l="1"/>
  <c r="AC41" i="5" s="1"/>
  <c r="Y43" i="5"/>
  <c r="AB42" i="5"/>
  <c r="C43" i="5"/>
  <c r="Q42" i="5"/>
  <c r="X42" i="5"/>
  <c r="F43" i="5"/>
  <c r="K43" i="5"/>
  <c r="O43" i="5"/>
  <c r="H43" i="5"/>
  <c r="I43" i="5"/>
  <c r="Z42" i="5"/>
  <c r="M43" i="5"/>
  <c r="N43" i="5"/>
  <c r="L43" i="5"/>
  <c r="J43" i="5"/>
  <c r="G43" i="5"/>
  <c r="AA42" i="5" l="1"/>
  <c r="AC42" i="5" s="1"/>
  <c r="Y44" i="5"/>
  <c r="AB43" i="5"/>
  <c r="Q43" i="5"/>
  <c r="X43" i="5"/>
  <c r="C44" i="5"/>
  <c r="N44" i="5"/>
  <c r="L44" i="5"/>
  <c r="H44" i="5"/>
  <c r="M44" i="5"/>
  <c r="I44" i="5"/>
  <c r="Z43" i="5"/>
  <c r="K44" i="5"/>
  <c r="O44" i="5"/>
  <c r="F44" i="5"/>
  <c r="J44" i="5"/>
  <c r="G44" i="5"/>
  <c r="AA43" i="5" l="1"/>
  <c r="AC43" i="5" s="1"/>
  <c r="X44" i="5"/>
  <c r="Q44" i="5"/>
  <c r="C45" i="5"/>
  <c r="Y45" i="5"/>
  <c r="AB44" i="5"/>
  <c r="F45" i="5"/>
  <c r="M45" i="5"/>
  <c r="K45" i="5"/>
  <c r="H45" i="5"/>
  <c r="N45" i="5"/>
  <c r="G45" i="5"/>
  <c r="J45" i="5"/>
  <c r="L45" i="5"/>
  <c r="Z44" i="5"/>
  <c r="O45" i="5"/>
  <c r="I45" i="5"/>
  <c r="AA44" i="5" l="1"/>
  <c r="AC44" i="5" s="1"/>
  <c r="Q45" i="5"/>
  <c r="X45" i="5"/>
  <c r="C46" i="5"/>
  <c r="AB45" i="5"/>
  <c r="Y46" i="5"/>
  <c r="M46" i="5"/>
  <c r="I46" i="5"/>
  <c r="Z45" i="5"/>
  <c r="O46" i="5"/>
  <c r="N46" i="5"/>
  <c r="K46" i="5"/>
  <c r="H46" i="5"/>
  <c r="L46" i="5"/>
  <c r="F46" i="5"/>
  <c r="J46" i="5"/>
  <c r="G46" i="5"/>
  <c r="AA45" i="5" l="1"/>
  <c r="AC45" i="5" s="1"/>
  <c r="Q46" i="5"/>
  <c r="C47" i="5"/>
  <c r="X46" i="5"/>
  <c r="AB46" i="5"/>
  <c r="Y47" i="5"/>
  <c r="J47" i="5"/>
  <c r="O47" i="5"/>
  <c r="L47" i="5"/>
  <c r="M47" i="5"/>
  <c r="H47" i="5"/>
  <c r="F47" i="5"/>
  <c r="G47" i="5"/>
  <c r="Z46" i="5"/>
  <c r="K47" i="5"/>
  <c r="I47" i="5"/>
  <c r="N47" i="5"/>
  <c r="AA46" i="5" l="1"/>
  <c r="AC46" i="5" s="1"/>
  <c r="Q47" i="5"/>
  <c r="C48" i="5"/>
  <c r="X47" i="5"/>
  <c r="AB47" i="5"/>
  <c r="Y48" i="5"/>
  <c r="M48" i="5"/>
  <c r="H48" i="5"/>
  <c r="L48" i="5"/>
  <c r="I48" i="5"/>
  <c r="J48" i="5"/>
  <c r="N48" i="5"/>
  <c r="F48" i="5"/>
  <c r="O48" i="5"/>
  <c r="G48" i="5"/>
  <c r="Z47" i="5"/>
  <c r="K48" i="5"/>
  <c r="AA47" i="5" l="1"/>
  <c r="AC47" i="5" s="1"/>
  <c r="C49" i="5"/>
  <c r="X48" i="5"/>
  <c r="Q48" i="5"/>
  <c r="Y49" i="5"/>
  <c r="AB48" i="5"/>
  <c r="M49" i="5"/>
  <c r="L49" i="5"/>
  <c r="K49" i="5"/>
  <c r="Z48" i="5"/>
  <c r="O49" i="5"/>
  <c r="F49" i="5"/>
  <c r="N49" i="5"/>
  <c r="J49" i="5"/>
  <c r="I49" i="5"/>
  <c r="H49" i="5"/>
  <c r="G49" i="5"/>
  <c r="AA48" i="5" l="1"/>
  <c r="AC48" i="5" s="1"/>
  <c r="X49" i="5"/>
  <c r="C50" i="5"/>
  <c r="Q49" i="5"/>
  <c r="AB49" i="5"/>
  <c r="Y50" i="5"/>
  <c r="I50" i="5"/>
  <c r="N50" i="5"/>
  <c r="Z49" i="5"/>
  <c r="J50" i="5"/>
  <c r="O50" i="5"/>
  <c r="K50" i="5"/>
  <c r="G50" i="5"/>
  <c r="L50" i="5"/>
  <c r="H50" i="5"/>
  <c r="F50" i="5"/>
  <c r="M50" i="5"/>
  <c r="AA49" i="5" l="1"/>
  <c r="AC49" i="5" s="1"/>
  <c r="X50" i="5"/>
  <c r="C51" i="5"/>
  <c r="Q50" i="5"/>
  <c r="Y51" i="5"/>
  <c r="AB50" i="5"/>
  <c r="H51" i="5"/>
  <c r="I51" i="5"/>
  <c r="F51" i="5"/>
  <c r="J51" i="5"/>
  <c r="G51" i="5"/>
  <c r="Z50" i="5"/>
  <c r="O51" i="5"/>
  <c r="K51" i="5"/>
  <c r="N51" i="5"/>
  <c r="M51" i="5"/>
  <c r="L51" i="5"/>
  <c r="AA50" i="5" l="1"/>
  <c r="AC50" i="5" s="1"/>
  <c r="Q51" i="5"/>
  <c r="C52" i="5"/>
  <c r="X51" i="5"/>
  <c r="AB51" i="5"/>
  <c r="Y52" i="5"/>
  <c r="O52" i="5"/>
  <c r="G52" i="5"/>
  <c r="L52" i="5"/>
  <c r="M52" i="5"/>
  <c r="N52" i="5"/>
  <c r="K52" i="5"/>
  <c r="I52" i="5"/>
  <c r="F52" i="5"/>
  <c r="H52" i="5"/>
  <c r="Z51" i="5"/>
  <c r="J52" i="5"/>
  <c r="AA51" i="5" l="1"/>
  <c r="AC51" i="5" s="1"/>
  <c r="C53" i="5"/>
  <c r="X52" i="5"/>
  <c r="Q52" i="5"/>
  <c r="Y53" i="5"/>
  <c r="AB52" i="5"/>
  <c r="I53" i="5"/>
  <c r="J53" i="5"/>
  <c r="N53" i="5"/>
  <c r="H53" i="5"/>
  <c r="O53" i="5"/>
  <c r="F53" i="5"/>
  <c r="L53" i="5"/>
  <c r="K53" i="5"/>
  <c r="M53" i="5"/>
  <c r="Z52" i="5"/>
  <c r="G53" i="5"/>
  <c r="AA52" i="5" l="1"/>
  <c r="AC52" i="5" s="1"/>
  <c r="Q53" i="5"/>
  <c r="X53" i="5"/>
  <c r="C54" i="5"/>
  <c r="AB53" i="5"/>
  <c r="Y54" i="5"/>
  <c r="H54" i="5"/>
  <c r="M54" i="5"/>
  <c r="O54" i="5"/>
  <c r="Z53" i="5"/>
  <c r="G54" i="5"/>
  <c r="J54" i="5"/>
  <c r="L54" i="5"/>
  <c r="F54" i="5"/>
  <c r="I54" i="5"/>
  <c r="K54" i="5"/>
  <c r="N54" i="5"/>
  <c r="AA53" i="5" l="1"/>
  <c r="AC53" i="5" s="1"/>
  <c r="AB54" i="5"/>
  <c r="Y55" i="5"/>
  <c r="Q54" i="5"/>
  <c r="C55" i="5"/>
  <c r="X54" i="5"/>
  <c r="J55" i="5"/>
  <c r="L55" i="5"/>
  <c r="F55" i="5"/>
  <c r="N55" i="5"/>
  <c r="K55" i="5"/>
  <c r="Z54" i="5"/>
  <c r="G55" i="5"/>
  <c r="O55" i="5"/>
  <c r="I55" i="5"/>
  <c r="H55" i="5"/>
  <c r="M55" i="5"/>
  <c r="AA54" i="5" l="1"/>
  <c r="AC54" i="5" s="1"/>
  <c r="Y56" i="5"/>
  <c r="AB55" i="5"/>
  <c r="Q55" i="5"/>
  <c r="C56" i="5"/>
  <c r="X55" i="5"/>
  <c r="F56" i="5"/>
  <c r="I56" i="5"/>
  <c r="L56" i="5"/>
  <c r="M56" i="5"/>
  <c r="K56" i="5"/>
  <c r="O56" i="5"/>
  <c r="N56" i="5"/>
  <c r="G56" i="5"/>
  <c r="H56" i="5"/>
  <c r="J56" i="5"/>
  <c r="Z55" i="5"/>
  <c r="AA55" i="5" l="1"/>
  <c r="AC55" i="5" s="1"/>
  <c r="Y57" i="5"/>
  <c r="AB56" i="5"/>
  <c r="C57" i="5"/>
  <c r="Q56" i="5"/>
  <c r="X56" i="5"/>
  <c r="H57" i="5"/>
  <c r="G57" i="5"/>
  <c r="Z56" i="5"/>
  <c r="K57" i="5"/>
  <c r="M57" i="5"/>
  <c r="L57" i="5"/>
  <c r="J57" i="5"/>
  <c r="F57" i="5"/>
  <c r="I57" i="5"/>
  <c r="O57" i="5"/>
  <c r="N57" i="5"/>
  <c r="AA56" i="5" l="1"/>
  <c r="AC56" i="5" s="1"/>
  <c r="Q57" i="5"/>
  <c r="C58" i="5"/>
  <c r="X57" i="5"/>
  <c r="Y58" i="5"/>
  <c r="AB57" i="5"/>
  <c r="I58" i="5"/>
  <c r="M58" i="5"/>
  <c r="H58" i="5"/>
  <c r="F58" i="5"/>
  <c r="O58" i="5"/>
  <c r="L58" i="5"/>
  <c r="Z57" i="5"/>
  <c r="N58" i="5"/>
  <c r="K58" i="5"/>
  <c r="G58" i="5"/>
  <c r="J58" i="5"/>
  <c r="AA57" i="5" l="1"/>
  <c r="AC57" i="5" s="1"/>
  <c r="Q58" i="5"/>
  <c r="X58" i="5"/>
  <c r="C59" i="5"/>
  <c r="Y59" i="5"/>
  <c r="AB58" i="5"/>
  <c r="G59" i="5"/>
  <c r="H59" i="5"/>
  <c r="I59" i="5"/>
  <c r="M59" i="5"/>
  <c r="J59" i="5"/>
  <c r="K59" i="5"/>
  <c r="L59" i="5"/>
  <c r="N59" i="5"/>
  <c r="O59" i="5"/>
  <c r="Z58" i="5"/>
  <c r="F59" i="5"/>
  <c r="AA58" i="5" l="1"/>
  <c r="AC58" i="5" s="1"/>
  <c r="Q59" i="5"/>
  <c r="X59" i="5"/>
  <c r="C60" i="5"/>
  <c r="Y60" i="5"/>
  <c r="AB59" i="5"/>
  <c r="L60" i="5"/>
  <c r="J60" i="5"/>
  <c r="I60" i="5"/>
  <c r="G60" i="5"/>
  <c r="N60" i="5"/>
  <c r="M60" i="5"/>
  <c r="K60" i="5"/>
  <c r="F60" i="5"/>
  <c r="Z59" i="5"/>
  <c r="H60" i="5"/>
  <c r="O60" i="5"/>
  <c r="AA59" i="5" l="1"/>
  <c r="AC59" i="5" s="1"/>
  <c r="X60" i="5"/>
  <c r="Q60" i="5"/>
  <c r="C61" i="5"/>
  <c r="AB60" i="5"/>
  <c r="Y61" i="5"/>
  <c r="L61" i="5"/>
  <c r="J61" i="5"/>
  <c r="Z60" i="5"/>
  <c r="F61" i="5"/>
  <c r="H61" i="5"/>
  <c r="O61" i="5"/>
  <c r="G61" i="5"/>
  <c r="K61" i="5"/>
  <c r="N61" i="5"/>
  <c r="M61" i="5"/>
  <c r="I61" i="5"/>
  <c r="AA60" i="5" l="1"/>
  <c r="AC60" i="5" s="1"/>
  <c r="C62" i="5"/>
  <c r="Q61" i="5"/>
  <c r="X61" i="5"/>
  <c r="AB61" i="5"/>
  <c r="Y62" i="5"/>
  <c r="Z61" i="5"/>
  <c r="I62" i="5"/>
  <c r="J62" i="5"/>
  <c r="L62" i="5"/>
  <c r="H62" i="5"/>
  <c r="N62" i="5"/>
  <c r="G62" i="5"/>
  <c r="F62" i="5"/>
  <c r="O62" i="5"/>
  <c r="M62" i="5"/>
  <c r="K62" i="5"/>
  <c r="AA61" i="5" l="1"/>
  <c r="AC61" i="5" s="1"/>
  <c r="AB62" i="5"/>
  <c r="Y63" i="5"/>
  <c r="C63" i="5"/>
  <c r="X62" i="5"/>
  <c r="Q62" i="5"/>
  <c r="G63" i="5"/>
  <c r="H63" i="5"/>
  <c r="J63" i="5"/>
  <c r="Z62" i="5"/>
  <c r="O63" i="5"/>
  <c r="L63" i="5"/>
  <c r="F63" i="5"/>
  <c r="K63" i="5"/>
  <c r="I63" i="5"/>
  <c r="N63" i="5"/>
  <c r="M63" i="5"/>
  <c r="AA62" i="5" l="1"/>
  <c r="AC62" i="5" s="1"/>
  <c r="Y64" i="5"/>
  <c r="AB63" i="5"/>
  <c r="C64" i="5"/>
  <c r="X63" i="5"/>
  <c r="Q63" i="5"/>
  <c r="O64" i="5"/>
  <c r="J64" i="5"/>
  <c r="L64" i="5"/>
  <c r="F64" i="5"/>
  <c r="I64" i="5"/>
  <c r="N64" i="5"/>
  <c r="Z63" i="5"/>
  <c r="G64" i="5"/>
  <c r="M64" i="5"/>
  <c r="H64" i="5"/>
  <c r="K64" i="5"/>
  <c r="AA63" i="5" l="1"/>
  <c r="AC63" i="5" s="1"/>
  <c r="AB64" i="5"/>
  <c r="Y65" i="5"/>
  <c r="X64" i="5"/>
  <c r="C65" i="5"/>
  <c r="Q64" i="5"/>
  <c r="G65" i="5"/>
  <c r="N65" i="5"/>
  <c r="K65" i="5"/>
  <c r="I65" i="5"/>
  <c r="M65" i="5"/>
  <c r="L65" i="5"/>
  <c r="J65" i="5"/>
  <c r="H65" i="5"/>
  <c r="O65" i="5"/>
  <c r="F65" i="5"/>
  <c r="Z64" i="5"/>
  <c r="AA64" i="5" l="1"/>
  <c r="AC64" i="5" s="1"/>
  <c r="Y66" i="5"/>
  <c r="AB65" i="5"/>
  <c r="C66" i="5"/>
  <c r="Q65" i="5"/>
  <c r="X65" i="5"/>
  <c r="G66" i="5"/>
  <c r="M66" i="5"/>
  <c r="F66" i="5"/>
  <c r="O66" i="5"/>
  <c r="H66" i="5"/>
  <c r="N66" i="5"/>
  <c r="L66" i="5"/>
  <c r="K66" i="5"/>
  <c r="I66" i="5"/>
  <c r="Z65" i="5"/>
  <c r="J66" i="5"/>
  <c r="AA65" i="5" l="1"/>
  <c r="AC65" i="5" s="1"/>
  <c r="C67" i="5"/>
  <c r="Q66" i="5"/>
  <c r="X66" i="5"/>
  <c r="AB66" i="5"/>
  <c r="Y67" i="5"/>
  <c r="N67" i="5"/>
  <c r="K67" i="5"/>
  <c r="Z66" i="5"/>
  <c r="H67" i="5"/>
  <c r="G67" i="5"/>
  <c r="O67" i="5"/>
  <c r="J67" i="5"/>
  <c r="I67" i="5"/>
  <c r="M67" i="5"/>
  <c r="F67" i="5"/>
  <c r="L67" i="5"/>
  <c r="AA66" i="5" l="1"/>
  <c r="AC66" i="5" s="1"/>
  <c r="Y68" i="5"/>
  <c r="AB67" i="5"/>
  <c r="C68" i="5"/>
  <c r="X67" i="5"/>
  <c r="Q67" i="5"/>
  <c r="J68" i="5"/>
  <c r="H68" i="5"/>
  <c r="I68" i="5"/>
  <c r="M68" i="5"/>
  <c r="G68" i="5"/>
  <c r="F68" i="5"/>
  <c r="L68" i="5"/>
  <c r="K68" i="5"/>
  <c r="O68" i="5"/>
  <c r="Z67" i="5"/>
  <c r="N68" i="5"/>
  <c r="AA67" i="5" l="1"/>
  <c r="AC67" i="5" s="1"/>
  <c r="Y69" i="5"/>
  <c r="AB68" i="5"/>
  <c r="C69" i="5"/>
  <c r="Q68" i="5"/>
  <c r="X68" i="5"/>
  <c r="J69" i="5"/>
  <c r="K69" i="5"/>
  <c r="L69" i="5"/>
  <c r="I69" i="5"/>
  <c r="M69" i="5"/>
  <c r="Z68" i="5"/>
  <c r="G69" i="5"/>
  <c r="H69" i="5"/>
  <c r="N69" i="5"/>
  <c r="F69" i="5"/>
  <c r="O69" i="5"/>
  <c r="AA68" i="5" l="1"/>
  <c r="AC68" i="5" s="1"/>
  <c r="AB69" i="5"/>
  <c r="Y70" i="5"/>
  <c r="Q69" i="5"/>
  <c r="X69" i="5"/>
  <c r="C70" i="5"/>
  <c r="O70" i="5"/>
  <c r="G70" i="5"/>
  <c r="I70" i="5"/>
  <c r="L70" i="5"/>
  <c r="F70" i="5"/>
  <c r="N70" i="5"/>
  <c r="K70" i="5"/>
  <c r="J70" i="5"/>
  <c r="H70" i="5"/>
  <c r="Z69" i="5"/>
  <c r="M70" i="5"/>
  <c r="AA69" i="5" l="1"/>
  <c r="AC69" i="5" s="1"/>
  <c r="Y71" i="5"/>
  <c r="AB70" i="5"/>
  <c r="Q70" i="5"/>
  <c r="C71" i="5"/>
  <c r="X70" i="5"/>
  <c r="H71" i="5"/>
  <c r="N71" i="5"/>
  <c r="J71" i="5"/>
  <c r="O71" i="5"/>
  <c r="L71" i="5"/>
  <c r="K71" i="5"/>
  <c r="M71" i="5"/>
  <c r="Z70" i="5"/>
  <c r="F71" i="5"/>
  <c r="I71" i="5"/>
  <c r="G71" i="5"/>
  <c r="AA70" i="5" l="1"/>
  <c r="AC70" i="5" s="1"/>
  <c r="Q71" i="5"/>
  <c r="X71" i="5"/>
  <c r="C72" i="5"/>
  <c r="Y72" i="5"/>
  <c r="AB71" i="5"/>
  <c r="O72" i="5"/>
  <c r="F72" i="5"/>
  <c r="H72" i="5"/>
  <c r="M72" i="5"/>
  <c r="I72" i="5"/>
  <c r="J72" i="5"/>
  <c r="K72" i="5"/>
  <c r="G72" i="5"/>
  <c r="N72" i="5"/>
  <c r="L72" i="5"/>
  <c r="Z71" i="5"/>
  <c r="AA71" i="5" l="1"/>
  <c r="AC71" i="5" s="1"/>
  <c r="X72" i="5"/>
  <c r="C73" i="5"/>
  <c r="Q72" i="5"/>
  <c r="Y73" i="5"/>
  <c r="AB72" i="5"/>
  <c r="O73" i="5"/>
  <c r="N73" i="5"/>
  <c r="I73" i="5"/>
  <c r="M73" i="5"/>
  <c r="K73" i="5"/>
  <c r="L73" i="5"/>
  <c r="J73" i="5"/>
  <c r="F73" i="5"/>
  <c r="Z72" i="5"/>
  <c r="H73" i="5"/>
  <c r="G73" i="5"/>
  <c r="AA72" i="5" l="1"/>
  <c r="AC72" i="5" s="1"/>
  <c r="Q73" i="5"/>
  <c r="C74" i="5"/>
  <c r="X73" i="5"/>
  <c r="AB73" i="5"/>
  <c r="Y74" i="5"/>
  <c r="N74" i="5"/>
  <c r="Z73" i="5"/>
  <c r="J74" i="5"/>
  <c r="O74" i="5"/>
  <c r="K74" i="5"/>
  <c r="I74" i="5"/>
  <c r="L74" i="5"/>
  <c r="M74" i="5"/>
  <c r="H74" i="5"/>
  <c r="F74" i="5"/>
  <c r="G74" i="5"/>
  <c r="AA73" i="5" l="1"/>
  <c r="AC73" i="5" s="1"/>
  <c r="Q74" i="5"/>
  <c r="X74" i="5"/>
  <c r="C75" i="5"/>
  <c r="Y75" i="5"/>
  <c r="AB74" i="5"/>
  <c r="G75" i="5"/>
  <c r="M75" i="5"/>
  <c r="I75" i="5"/>
  <c r="K75" i="5"/>
  <c r="Z74" i="5"/>
  <c r="F75" i="5"/>
  <c r="H75" i="5"/>
  <c r="L75" i="5"/>
  <c r="O75" i="5"/>
  <c r="N75" i="5"/>
  <c r="J75" i="5"/>
  <c r="AA74" i="5" l="1"/>
  <c r="AC74" i="5" s="1"/>
  <c r="Q75" i="5"/>
  <c r="C76" i="5"/>
  <c r="X75" i="5"/>
  <c r="Y76" i="5"/>
  <c r="AB75" i="5"/>
  <c r="J76" i="5"/>
  <c r="O76" i="5"/>
  <c r="K76" i="5"/>
  <c r="H76" i="5"/>
  <c r="I76" i="5"/>
  <c r="F76" i="5"/>
  <c r="G76" i="5"/>
  <c r="L76" i="5"/>
  <c r="M76" i="5"/>
  <c r="N76" i="5"/>
  <c r="Z75" i="5"/>
  <c r="AA75" i="5" l="1"/>
  <c r="AC75" i="5" s="1"/>
  <c r="C77" i="5"/>
  <c r="X76" i="5"/>
  <c r="Q76" i="5"/>
  <c r="Y77" i="5"/>
  <c r="AB76" i="5"/>
  <c r="F77" i="5"/>
  <c r="O77" i="5"/>
  <c r="K77" i="5"/>
  <c r="I77" i="5"/>
  <c r="L77" i="5"/>
  <c r="M77" i="5"/>
  <c r="J77" i="5"/>
  <c r="H77" i="5"/>
  <c r="G77" i="5"/>
  <c r="N77" i="5"/>
  <c r="Z76" i="5"/>
  <c r="AA76" i="5" l="1"/>
  <c r="AC76" i="5" s="1"/>
  <c r="Q77" i="5"/>
  <c r="C78" i="5"/>
  <c r="X77" i="5"/>
  <c r="Y78" i="5"/>
  <c r="AB77" i="5"/>
  <c r="M78" i="5"/>
  <c r="H78" i="5"/>
  <c r="K78" i="5"/>
  <c r="O78" i="5"/>
  <c r="G78" i="5"/>
  <c r="I78" i="5"/>
  <c r="L78" i="5"/>
  <c r="F78" i="5"/>
  <c r="J78" i="5"/>
  <c r="Z77" i="5"/>
  <c r="N78" i="5"/>
  <c r="AA77" i="5" l="1"/>
  <c r="AC77" i="5" s="1"/>
  <c r="Q78" i="5"/>
  <c r="X78" i="5"/>
  <c r="C79" i="5"/>
  <c r="Y79" i="5"/>
  <c r="AB78" i="5"/>
  <c r="I79" i="5"/>
  <c r="N79" i="5"/>
  <c r="K79" i="5"/>
  <c r="O79" i="5"/>
  <c r="G79" i="5"/>
  <c r="F79" i="5"/>
  <c r="Z78" i="5"/>
  <c r="J79" i="5"/>
  <c r="L79" i="5"/>
  <c r="H79" i="5"/>
  <c r="M79" i="5"/>
  <c r="AA78" i="5" l="1"/>
  <c r="AC78" i="5" s="1"/>
  <c r="C80" i="5"/>
  <c r="X79" i="5"/>
  <c r="Q79" i="5"/>
  <c r="Y80" i="5"/>
  <c r="AB79" i="5"/>
  <c r="N80" i="5"/>
  <c r="F80" i="5"/>
  <c r="I80" i="5"/>
  <c r="K80" i="5"/>
  <c r="G80" i="5"/>
  <c r="J80" i="5"/>
  <c r="O80" i="5"/>
  <c r="H80" i="5"/>
  <c r="L80" i="5"/>
  <c r="M80" i="5"/>
  <c r="Z79" i="5"/>
  <c r="AA79" i="5" l="1"/>
  <c r="AC79" i="5" s="1"/>
  <c r="Q80" i="5"/>
  <c r="C81" i="5"/>
  <c r="X80" i="5"/>
  <c r="Y81" i="5"/>
  <c r="AB80" i="5"/>
  <c r="N81" i="5"/>
  <c r="H81" i="5"/>
  <c r="L81" i="5"/>
  <c r="F81" i="5"/>
  <c r="G81" i="5"/>
  <c r="Z80" i="5"/>
  <c r="I81" i="5"/>
  <c r="M81" i="5"/>
  <c r="O81" i="5"/>
  <c r="J81" i="5"/>
  <c r="K81" i="5"/>
  <c r="AA80" i="5" l="1"/>
  <c r="AC80" i="5" s="1"/>
  <c r="X81" i="5"/>
  <c r="C82" i="5"/>
  <c r="Q81" i="5"/>
  <c r="AB81" i="5"/>
  <c r="Y82" i="5"/>
  <c r="H82" i="5"/>
  <c r="Z81" i="5"/>
  <c r="O82" i="5"/>
  <c r="G82" i="5"/>
  <c r="I82" i="5"/>
  <c r="K82" i="5"/>
  <c r="N82" i="5"/>
  <c r="J82" i="5"/>
  <c r="F82" i="5"/>
  <c r="M82" i="5"/>
  <c r="L82" i="5"/>
  <c r="AA81" i="5" l="1"/>
  <c r="AC81" i="5" s="1"/>
  <c r="AB82" i="5"/>
  <c r="Y83" i="5"/>
  <c r="C83" i="5"/>
  <c r="X82" i="5"/>
  <c r="Q82" i="5"/>
  <c r="K83" i="5"/>
  <c r="Z82" i="5"/>
  <c r="H83" i="5"/>
  <c r="F83" i="5"/>
  <c r="M83" i="5"/>
  <c r="I83" i="5"/>
  <c r="O83" i="5"/>
  <c r="J83" i="5"/>
  <c r="G83" i="5"/>
  <c r="L83" i="5"/>
  <c r="N83" i="5"/>
  <c r="AA82" i="5" l="1"/>
  <c r="AC82" i="5" s="1"/>
  <c r="Y84" i="5"/>
  <c r="AB83" i="5"/>
  <c r="Q83" i="5"/>
  <c r="X83" i="5"/>
  <c r="C84" i="5"/>
  <c r="N84" i="5"/>
  <c r="O84" i="5"/>
  <c r="H84" i="5"/>
  <c r="K84" i="5"/>
  <c r="Z83" i="5"/>
  <c r="M84" i="5"/>
  <c r="J84" i="5"/>
  <c r="L84" i="5"/>
  <c r="G84" i="5"/>
  <c r="I84" i="5"/>
  <c r="F84" i="5"/>
  <c r="AA83" i="5" l="1"/>
  <c r="AC83" i="5" s="1"/>
  <c r="Q84" i="5"/>
  <c r="X84" i="5"/>
  <c r="C85" i="5"/>
  <c r="Y85" i="5"/>
  <c r="AB84" i="5"/>
  <c r="O85" i="5"/>
  <c r="F85" i="5"/>
  <c r="K85" i="5"/>
  <c r="I85" i="5"/>
  <c r="N85" i="5"/>
  <c r="J85" i="5"/>
  <c r="H85" i="5"/>
  <c r="Z84" i="5"/>
  <c r="G85" i="5"/>
  <c r="M85" i="5"/>
  <c r="L85" i="5"/>
  <c r="AA84" i="5" l="1"/>
  <c r="AC84" i="5" s="1"/>
  <c r="Q85" i="5"/>
  <c r="X85" i="5"/>
  <c r="C86" i="5"/>
  <c r="AB85" i="5"/>
  <c r="Y86" i="5"/>
  <c r="K86" i="5"/>
  <c r="L86" i="5"/>
  <c r="M86" i="5"/>
  <c r="Z85" i="5"/>
  <c r="G86" i="5"/>
  <c r="N86" i="5"/>
  <c r="O86" i="5"/>
  <c r="I86" i="5"/>
  <c r="F86" i="5"/>
  <c r="J86" i="5"/>
  <c r="H86" i="5"/>
  <c r="AA85" i="5" l="1"/>
  <c r="AC85" i="5" s="1"/>
  <c r="Y87" i="5"/>
  <c r="AB86" i="5"/>
  <c r="Q86" i="5"/>
  <c r="C87" i="5"/>
  <c r="X86" i="5"/>
  <c r="J87" i="5"/>
  <c r="G87" i="5"/>
  <c r="N87" i="5"/>
  <c r="O87" i="5"/>
  <c r="I87" i="5"/>
  <c r="M87" i="5"/>
  <c r="H87" i="5"/>
  <c r="F87" i="5"/>
  <c r="L87" i="5"/>
  <c r="K87" i="5"/>
  <c r="Z86" i="5"/>
  <c r="AA86" i="5" l="1"/>
  <c r="AC86" i="5" s="1"/>
  <c r="Y88" i="5"/>
  <c r="AB87" i="5"/>
  <c r="C88" i="5"/>
  <c r="X87" i="5"/>
  <c r="Q87" i="5"/>
  <c r="J88" i="5"/>
  <c r="L88" i="5"/>
  <c r="Z87" i="5"/>
  <c r="G88" i="5"/>
  <c r="N88" i="5"/>
  <c r="I88" i="5"/>
  <c r="M88" i="5"/>
  <c r="K88" i="5"/>
  <c r="H88" i="5"/>
  <c r="F88" i="5"/>
  <c r="O88" i="5"/>
  <c r="AA87" i="5" l="1"/>
  <c r="AC87" i="5" s="1"/>
  <c r="Y89" i="5"/>
  <c r="AB88" i="5"/>
  <c r="C89" i="5"/>
  <c r="Q88" i="5"/>
  <c r="X88" i="5"/>
  <c r="O89" i="5"/>
  <c r="Z88" i="5"/>
  <c r="F89" i="5"/>
  <c r="I89" i="5"/>
  <c r="J89" i="5"/>
  <c r="N89" i="5"/>
  <c r="H89" i="5"/>
  <c r="L89" i="5"/>
  <c r="K89" i="5"/>
  <c r="G89" i="5"/>
  <c r="M89" i="5"/>
  <c r="AA88" i="5" l="1"/>
  <c r="AC88" i="5" s="1"/>
  <c r="X89" i="5"/>
  <c r="C90" i="5"/>
  <c r="Q89" i="5"/>
  <c r="Y90" i="5"/>
  <c r="AB89" i="5"/>
  <c r="K90" i="5"/>
  <c r="Z89" i="5"/>
  <c r="M90" i="5"/>
  <c r="N90" i="5"/>
  <c r="J90" i="5"/>
  <c r="H90" i="5"/>
  <c r="O90" i="5"/>
  <c r="I90" i="5"/>
  <c r="F90" i="5"/>
  <c r="G90" i="5"/>
  <c r="L90" i="5"/>
  <c r="AA89" i="5" l="1"/>
  <c r="AC89" i="5" s="1"/>
  <c r="Q90" i="5"/>
  <c r="X90" i="5"/>
  <c r="C91" i="5"/>
  <c r="Y91" i="5"/>
  <c r="AB90" i="5"/>
  <c r="J91" i="5"/>
  <c r="K91" i="5"/>
  <c r="O91" i="5"/>
  <c r="G91" i="5"/>
  <c r="H91" i="5"/>
  <c r="N91" i="5"/>
  <c r="Z90" i="5"/>
  <c r="L91" i="5"/>
  <c r="M91" i="5"/>
  <c r="I91" i="5"/>
  <c r="F91" i="5"/>
  <c r="AA90" i="5" l="1"/>
  <c r="AC90" i="5" s="1"/>
  <c r="Q91" i="5"/>
  <c r="C92" i="5"/>
  <c r="X91" i="5"/>
  <c r="Y92" i="5"/>
  <c r="AB91" i="5"/>
  <c r="O92" i="5"/>
  <c r="H92" i="5"/>
  <c r="M92" i="5"/>
  <c r="L92" i="5"/>
  <c r="G92" i="5"/>
  <c r="K92" i="5"/>
  <c r="J92" i="5"/>
  <c r="F92" i="5"/>
  <c r="I92" i="5"/>
  <c r="Z91" i="5"/>
  <c r="N92" i="5"/>
  <c r="AA91" i="5" l="1"/>
  <c r="AC91" i="5" s="1"/>
  <c r="Q92" i="5"/>
  <c r="X92" i="5"/>
  <c r="C93" i="5"/>
  <c r="Y93" i="5"/>
  <c r="AB92" i="5"/>
  <c r="N93" i="5"/>
  <c r="L93" i="5"/>
  <c r="J93" i="5"/>
  <c r="F93" i="5"/>
  <c r="I93" i="5"/>
  <c r="H93" i="5"/>
  <c r="M93" i="5"/>
  <c r="K93" i="5"/>
  <c r="Z92" i="5"/>
  <c r="O93" i="5"/>
  <c r="G93" i="5"/>
  <c r="AA92" i="5" l="1"/>
  <c r="AC92" i="5" s="1"/>
  <c r="Q93" i="5"/>
  <c r="X93" i="5"/>
  <c r="C94" i="5"/>
  <c r="Y94" i="5"/>
  <c r="AB93" i="5"/>
  <c r="O94" i="5"/>
  <c r="H94" i="5"/>
  <c r="N94" i="5"/>
  <c r="M94" i="5"/>
  <c r="J94" i="5"/>
  <c r="I94" i="5"/>
  <c r="F94" i="5"/>
  <c r="G94" i="5"/>
  <c r="L94" i="5"/>
  <c r="K94" i="5"/>
  <c r="Z93" i="5"/>
  <c r="AA93" i="5" l="1"/>
  <c r="AC93" i="5" s="1"/>
  <c r="C95" i="5"/>
  <c r="X94" i="5"/>
  <c r="Q94" i="5"/>
  <c r="Y95" i="5"/>
  <c r="AB94" i="5"/>
  <c r="I95" i="5"/>
  <c r="H95" i="5"/>
  <c r="Z94" i="5"/>
  <c r="O95" i="5"/>
  <c r="J95" i="5"/>
  <c r="M95" i="5"/>
  <c r="G95" i="5"/>
  <c r="L95" i="5"/>
  <c r="F95" i="5"/>
  <c r="K95" i="5"/>
  <c r="N95" i="5"/>
  <c r="AA94" i="5" l="1"/>
  <c r="AC94" i="5" s="1"/>
  <c r="Q95" i="5"/>
  <c r="C96" i="5"/>
  <c r="X95" i="5"/>
  <c r="Y96" i="5"/>
  <c r="AB95" i="5"/>
  <c r="H96" i="5"/>
  <c r="M96" i="5"/>
  <c r="N96" i="5"/>
  <c r="F96" i="5"/>
  <c r="J96" i="5"/>
  <c r="I96" i="5"/>
  <c r="Z95" i="5"/>
  <c r="G96" i="5"/>
  <c r="O96" i="5"/>
  <c r="K96" i="5"/>
  <c r="L96" i="5"/>
  <c r="AA95" i="5" l="1"/>
  <c r="AC95" i="5" s="1"/>
  <c r="Q96" i="5"/>
  <c r="C97" i="5"/>
  <c r="X96" i="5"/>
  <c r="Y97" i="5"/>
  <c r="AB96" i="5"/>
  <c r="J97" i="5"/>
  <c r="N97" i="5"/>
  <c r="O97" i="5"/>
  <c r="H97" i="5"/>
  <c r="K97" i="5"/>
  <c r="G97" i="5"/>
  <c r="M97" i="5"/>
  <c r="I97" i="5"/>
  <c r="F97" i="5"/>
  <c r="Z96" i="5"/>
  <c r="L97" i="5"/>
  <c r="AA96" i="5" l="1"/>
  <c r="AC96" i="5" s="1"/>
  <c r="C98" i="5"/>
  <c r="Q97" i="5"/>
  <c r="X97" i="5"/>
  <c r="Y98" i="5"/>
  <c r="AB97" i="5"/>
  <c r="K98" i="5"/>
  <c r="F98" i="5"/>
  <c r="N98" i="5"/>
  <c r="H98" i="5"/>
  <c r="J98" i="5"/>
  <c r="M98" i="5"/>
  <c r="O98" i="5"/>
  <c r="L98" i="5"/>
  <c r="G98" i="5"/>
  <c r="Z97" i="5"/>
  <c r="I98" i="5"/>
  <c r="AA97" i="5" l="1"/>
  <c r="AC97" i="5" s="1"/>
  <c r="Q98" i="5"/>
  <c r="C99" i="5"/>
  <c r="X98" i="5"/>
  <c r="AB98" i="5"/>
  <c r="Y99" i="5"/>
  <c r="N99" i="5"/>
  <c r="O99" i="5"/>
  <c r="H99" i="5"/>
  <c r="G99" i="5"/>
  <c r="I99" i="5"/>
  <c r="L99" i="5"/>
  <c r="J99" i="5"/>
  <c r="F99" i="5"/>
  <c r="K99" i="5"/>
  <c r="M99" i="5"/>
  <c r="Z98" i="5"/>
  <c r="AA98" i="5" l="1"/>
  <c r="AC98" i="5" s="1"/>
  <c r="Q99" i="5"/>
  <c r="X99" i="5"/>
  <c r="H11" i="5" s="1"/>
  <c r="K8" i="5"/>
  <c r="K10" i="5"/>
  <c r="K9" i="5"/>
  <c r="K11" i="5"/>
  <c r="AB99" i="5"/>
  <c r="K7" i="5" s="1"/>
  <c r="Z99" i="5"/>
  <c r="H7" i="5" l="1"/>
  <c r="H9" i="5"/>
  <c r="AA99" i="5"/>
  <c r="AC99" i="5" s="1"/>
  <c r="H10" i="5"/>
  <c r="H8" i="5"/>
  <c r="P10" i="5" l="1"/>
  <c r="P11" i="5"/>
  <c r="P8" i="5"/>
  <c r="P9" i="5"/>
</calcChain>
</file>

<file path=xl/comments1.xml><?xml version="1.0" encoding="utf-8"?>
<comments xmlns="http://schemas.openxmlformats.org/spreadsheetml/2006/main">
  <authors>
    <author>作者</author>
  </authors>
  <commentList>
    <comment ref="C4" authorId="0" shapeId="0">
      <text>
        <r>
          <rPr>
            <b/>
            <sz val="9"/>
            <color indexed="81"/>
            <rFont val="宋体"/>
            <family val="2"/>
            <charset val="134"/>
          </rPr>
          <t>输入证券代码</t>
        </r>
      </text>
    </comment>
    <comment ref="C6" authorId="0" shapeId="0">
      <text>
        <r>
          <rPr>
            <b/>
            <sz val="9"/>
            <color indexed="81"/>
            <rFont val="宋体"/>
            <family val="3"/>
            <charset val="134"/>
          </rPr>
          <t>选择比较行业：
申万、wind、证监会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>
      <text>
        <r>
          <rPr>
            <b/>
            <sz val="9"/>
            <color indexed="81"/>
            <rFont val="宋体"/>
            <family val="3"/>
            <charset val="134"/>
          </rPr>
          <t>选择指标类型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6" authorId="0" shapeId="0">
      <text>
        <r>
          <rPr>
            <b/>
            <sz val="9"/>
            <color indexed="81"/>
            <rFont val="宋体"/>
            <family val="3"/>
            <charset val="134"/>
          </rPr>
          <t>右侧输入证券代码</t>
        </r>
      </text>
    </comment>
    <comment ref="D8" authorId="0" shapeId="0">
      <text>
        <r>
          <rPr>
            <b/>
            <sz val="9"/>
            <color indexed="81"/>
            <rFont val="宋体"/>
            <family val="3"/>
            <charset val="134"/>
          </rPr>
          <t>输入预测年份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" authorId="0" shapeId="0">
      <text>
        <r>
          <rPr>
            <b/>
            <sz val="9"/>
            <color indexed="81"/>
            <rFont val="宋体"/>
            <family val="2"/>
            <charset val="134"/>
          </rPr>
          <t>输入计量单位</t>
        </r>
      </text>
    </comment>
    <comment ref="D11" authorId="0" shapeId="0">
      <text>
        <r>
          <rPr>
            <b/>
            <sz val="9"/>
            <color indexed="81"/>
            <rFont val="宋体"/>
            <family val="3"/>
            <charset val="134"/>
          </rPr>
          <t>选择统计区间或自设日期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6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<sst xmlns="http://schemas.openxmlformats.org/spreadsheetml/2006/main" count="5671" uniqueCount="5654">
  <si>
    <t>最新报告期</t>
    <phoneticPr fontId="1" type="noConversion"/>
  </si>
  <si>
    <t>上一报告期</t>
    <phoneticPr fontId="1" type="noConversion"/>
  </si>
  <si>
    <t>流通股东持股合计</t>
    <phoneticPr fontId="1" type="noConversion"/>
  </si>
  <si>
    <t>户均持股数量上期</t>
    <phoneticPr fontId="1" type="noConversion"/>
  </si>
  <si>
    <t>图标标题1</t>
    <phoneticPr fontId="1" type="noConversion"/>
  </si>
  <si>
    <t>百万</t>
  </si>
  <si>
    <t>前复权</t>
    <phoneticPr fontId="1" type="noConversion"/>
  </si>
  <si>
    <t>后复权</t>
    <phoneticPr fontId="1" type="noConversion"/>
  </si>
  <si>
    <t>不复权</t>
    <phoneticPr fontId="1" type="noConversion"/>
  </si>
  <si>
    <t>日</t>
  </si>
  <si>
    <t>代码_x0000__x0000_</t>
  </si>
  <si>
    <t>000001.SH</t>
  </si>
  <si>
    <t>000002.SH</t>
  </si>
  <si>
    <t>000003.SH</t>
  </si>
  <si>
    <t>000010.SH</t>
  </si>
  <si>
    <t>000016.SH</t>
  </si>
  <si>
    <t>000017.SH</t>
  </si>
  <si>
    <t>000300.SH</t>
  </si>
  <si>
    <t>000903.SH</t>
  </si>
  <si>
    <t>399001.SZ</t>
  </si>
  <si>
    <t>399004.SZ</t>
  </si>
  <si>
    <t>399005.SZ</t>
  </si>
  <si>
    <t>399006.SZ</t>
  </si>
  <si>
    <t>399100.SZ</t>
  </si>
  <si>
    <t>399101.SZ</t>
  </si>
  <si>
    <t>399106.SZ</t>
  </si>
  <si>
    <t>399107.SZ</t>
  </si>
  <si>
    <t>399108.SZ</t>
  </si>
  <si>
    <t>801001.SI</t>
  </si>
  <si>
    <t>801002.SI</t>
  </si>
  <si>
    <t>801003.SI</t>
  </si>
  <si>
    <t>801005.SI</t>
  </si>
  <si>
    <t>801300.SI</t>
  </si>
  <si>
    <t>801901.SI</t>
  </si>
  <si>
    <t>801903.SI</t>
  </si>
  <si>
    <t>801905.SI</t>
  </si>
  <si>
    <t>816000.CI</t>
  </si>
  <si>
    <t>816050.CI</t>
  </si>
  <si>
    <t>816999.CI</t>
  </si>
  <si>
    <t>830001.XI</t>
  </si>
  <si>
    <t>830002.XI</t>
  </si>
  <si>
    <t>830003.XI</t>
  </si>
  <si>
    <t>830004.XI</t>
  </si>
  <si>
    <t>830009.XI</t>
  </si>
  <si>
    <t>881001.WI</t>
  </si>
  <si>
    <t>881002.WI</t>
  </si>
  <si>
    <t>133333.MI</t>
  </si>
  <si>
    <t>MSCI CHINA A</t>
  </si>
  <si>
    <t>DJCBN600.GI</t>
  </si>
  <si>
    <t>DJCHINA.GI</t>
  </si>
  <si>
    <t>DJCN88.GI</t>
  </si>
  <si>
    <t>日期</t>
  </si>
  <si>
    <t>收盘价</t>
  </si>
  <si>
    <t>区间涨跌幅</t>
  </si>
  <si>
    <t>指数基准</t>
  </si>
  <si>
    <t>千</t>
  </si>
  <si>
    <t>十亿</t>
  </si>
  <si>
    <t>周</t>
  </si>
  <si>
    <t>月</t>
  </si>
  <si>
    <t>单位</t>
    <phoneticPr fontId="1" type="noConversion"/>
  </si>
  <si>
    <t>报告期</t>
    <phoneticPr fontId="1" type="noConversion"/>
  </si>
  <si>
    <t>行情周期</t>
    <phoneticPr fontId="1" type="noConversion"/>
  </si>
  <si>
    <t>股东持股</t>
    <phoneticPr fontId="1" type="noConversion"/>
  </si>
  <si>
    <t>图标</t>
    <phoneticPr fontId="1" type="noConversion"/>
  </si>
  <si>
    <t>股价类型</t>
    <phoneticPr fontId="1" type="noConversion"/>
  </si>
  <si>
    <t>股东持股区间查询</t>
    <phoneticPr fontId="1" type="noConversion"/>
  </si>
  <si>
    <t>1月前</t>
    <phoneticPr fontId="1" type="noConversion"/>
  </si>
  <si>
    <t>1季前</t>
    <phoneticPr fontId="1" type="noConversion"/>
  </si>
  <si>
    <t>半年前</t>
    <phoneticPr fontId="1" type="noConversion"/>
  </si>
  <si>
    <t>1年前</t>
    <phoneticPr fontId="1" type="noConversion"/>
  </si>
  <si>
    <t>报表类型</t>
    <phoneticPr fontId="1" type="noConversion"/>
  </si>
  <si>
    <t>合并报表</t>
    <phoneticPr fontId="1" type="noConversion"/>
  </si>
  <si>
    <t>母公司报表</t>
    <phoneticPr fontId="1" type="noConversion"/>
  </si>
  <si>
    <t>BPS</t>
    <phoneticPr fontId="1" type="noConversion"/>
  </si>
  <si>
    <t>预测与评级明细</t>
    <phoneticPr fontId="1" type="noConversion"/>
  </si>
  <si>
    <t>国泰君安</t>
    <phoneticPr fontId="1" type="noConversion"/>
  </si>
  <si>
    <t>公司代码</t>
    <phoneticPr fontId="1" type="noConversion"/>
  </si>
  <si>
    <t>评级明细</t>
    <phoneticPr fontId="1" type="noConversion"/>
  </si>
  <si>
    <t>预测主营收入</t>
    <phoneticPr fontId="1" type="noConversion"/>
  </si>
  <si>
    <t>买入</t>
    <phoneticPr fontId="1" type="noConversion"/>
  </si>
  <si>
    <t>评级变动</t>
    <phoneticPr fontId="1" type="noConversion"/>
  </si>
  <si>
    <t>预测年份</t>
    <phoneticPr fontId="1" type="noConversion"/>
  </si>
  <si>
    <t>预测净利润</t>
    <phoneticPr fontId="1" type="noConversion"/>
  </si>
  <si>
    <t>增持</t>
    <phoneticPr fontId="1" type="noConversion"/>
  </si>
  <si>
    <t>首次评级</t>
    <phoneticPr fontId="1" type="noConversion"/>
  </si>
  <si>
    <t>交易日期</t>
    <phoneticPr fontId="1" type="noConversion"/>
  </si>
  <si>
    <t>预测每股收益</t>
    <phoneticPr fontId="1" type="noConversion"/>
  </si>
  <si>
    <t>中性</t>
    <phoneticPr fontId="1" type="noConversion"/>
  </si>
  <si>
    <t>评级上调</t>
    <phoneticPr fontId="1" type="noConversion"/>
  </si>
  <si>
    <t>减持</t>
    <phoneticPr fontId="1" type="noConversion"/>
  </si>
  <si>
    <t>评级不变</t>
    <phoneticPr fontId="1" type="noConversion"/>
  </si>
  <si>
    <t>最新报告</t>
    <phoneticPr fontId="1" type="noConversion"/>
  </si>
  <si>
    <t>卖出</t>
    <phoneticPr fontId="1" type="noConversion"/>
  </si>
  <si>
    <t>评级下调</t>
    <phoneticPr fontId="1" type="noConversion"/>
  </si>
  <si>
    <t>预测时间设置</t>
    <phoneticPr fontId="1" type="noConversion"/>
  </si>
  <si>
    <t>机构</t>
    <phoneticPr fontId="1" type="noConversion"/>
  </si>
  <si>
    <t>研究员</t>
    <phoneticPr fontId="1" type="noConversion"/>
  </si>
  <si>
    <t>标准化得分</t>
    <phoneticPr fontId="1" type="noConversion"/>
  </si>
  <si>
    <t>标准化评级</t>
    <phoneticPr fontId="1" type="noConversion"/>
  </si>
  <si>
    <t>预测时间</t>
    <phoneticPr fontId="1" type="noConversion"/>
  </si>
  <si>
    <t>评级时间设置</t>
    <phoneticPr fontId="1" type="noConversion"/>
  </si>
  <si>
    <t>机构上次评级(标准化得分)</t>
    <phoneticPr fontId="1" type="noConversion"/>
  </si>
  <si>
    <t>评级变化</t>
    <phoneticPr fontId="1" type="noConversion"/>
  </si>
  <si>
    <t>&lt;&gt;0</t>
    <phoneticPr fontId="1" type="noConversion"/>
  </si>
  <si>
    <t>&lt;&gt;0</t>
    <phoneticPr fontId="1" type="noConversion"/>
  </si>
  <si>
    <t>申银万国</t>
    <phoneticPr fontId="1" type="noConversion"/>
  </si>
  <si>
    <t>机构代码</t>
    <phoneticPr fontId="1" type="noConversion"/>
  </si>
  <si>
    <t>中银国际</t>
    <phoneticPr fontId="1" type="noConversion"/>
  </si>
  <si>
    <t>中信建投</t>
    <phoneticPr fontId="1" type="noConversion"/>
  </si>
  <si>
    <t>银河证券</t>
    <phoneticPr fontId="1" type="noConversion"/>
  </si>
  <si>
    <t>华泰联合</t>
    <phoneticPr fontId="1" type="noConversion"/>
  </si>
  <si>
    <t>瑞信方正</t>
    <phoneticPr fontId="1" type="noConversion"/>
  </si>
  <si>
    <t>中信万通</t>
    <phoneticPr fontId="1" type="noConversion"/>
  </si>
  <si>
    <t>中金证券</t>
    <phoneticPr fontId="1" type="noConversion"/>
  </si>
  <si>
    <t>新疆证券</t>
    <phoneticPr fontId="1" type="noConversion"/>
  </si>
  <si>
    <t>合并报表</t>
  </si>
  <si>
    <t>评级变动</t>
    <phoneticPr fontId="1" type="noConversion"/>
  </si>
  <si>
    <t>代码</t>
    <phoneticPr fontId="1" type="noConversion"/>
  </si>
  <si>
    <t>PE</t>
    <phoneticPr fontId="1" type="noConversion"/>
  </si>
  <si>
    <t>证券代码</t>
  </si>
  <si>
    <t>证券简称</t>
  </si>
  <si>
    <t>毛利率</t>
    <phoneticPr fontId="1" type="noConversion"/>
  </si>
  <si>
    <t>营业利润率</t>
    <phoneticPr fontId="1" type="noConversion"/>
  </si>
  <si>
    <t>营业利润</t>
    <phoneticPr fontId="1" type="noConversion"/>
  </si>
  <si>
    <t>净利润率</t>
    <phoneticPr fontId="1" type="noConversion"/>
  </si>
  <si>
    <t>CFPS</t>
    <phoneticPr fontId="1" type="noConversion"/>
  </si>
  <si>
    <t>EPS</t>
    <phoneticPr fontId="1" type="noConversion"/>
  </si>
  <si>
    <t>收入</t>
    <phoneticPr fontId="1" type="noConversion"/>
  </si>
  <si>
    <t>总股本</t>
    <phoneticPr fontId="1" type="noConversion"/>
  </si>
  <si>
    <t>总市值</t>
    <phoneticPr fontId="1" type="noConversion"/>
  </si>
  <si>
    <t>利润总额</t>
    <phoneticPr fontId="1" type="noConversion"/>
  </si>
  <si>
    <t>ROE</t>
    <phoneticPr fontId="1" type="noConversion"/>
  </si>
  <si>
    <t>PB</t>
    <phoneticPr fontId="1" type="noConversion"/>
  </si>
  <si>
    <t>ROA</t>
    <phoneticPr fontId="1" type="noConversion"/>
  </si>
  <si>
    <t>财务费用</t>
    <phoneticPr fontId="1" type="noConversion"/>
  </si>
  <si>
    <t>折旧及摊销</t>
    <phoneticPr fontId="1" type="noConversion"/>
  </si>
  <si>
    <t>所得税</t>
    <phoneticPr fontId="1" type="noConversion"/>
  </si>
  <si>
    <t>营运资本</t>
    <phoneticPr fontId="1" type="noConversion"/>
  </si>
  <si>
    <t>计息债务</t>
    <phoneticPr fontId="1" type="noConversion"/>
  </si>
  <si>
    <t>资本支出</t>
    <phoneticPr fontId="1" type="noConversion"/>
  </si>
  <si>
    <t>现金及等价物</t>
    <phoneticPr fontId="1" type="noConversion"/>
  </si>
  <si>
    <t>财务摘要</t>
    <phoneticPr fontId="1" type="noConversion"/>
  </si>
  <si>
    <t>估值分析</t>
    <phoneticPr fontId="1" type="noConversion"/>
  </si>
  <si>
    <t>序号</t>
    <phoneticPr fontId="1" type="noConversion"/>
  </si>
  <si>
    <t>证券代码</t>
    <phoneticPr fontId="1" type="noConversion"/>
  </si>
  <si>
    <t>证券简称</t>
    <phoneticPr fontId="1" type="noConversion"/>
  </si>
  <si>
    <t>收盘价</t>
    <phoneticPr fontId="1" type="noConversion"/>
  </si>
  <si>
    <t>行业比较</t>
    <phoneticPr fontId="1" type="noConversion"/>
  </si>
  <si>
    <t>PE</t>
  </si>
  <si>
    <t>PB</t>
  </si>
  <si>
    <t>总股本</t>
  </si>
  <si>
    <t>总市值</t>
  </si>
  <si>
    <t>机构汇总</t>
  </si>
  <si>
    <t>排名</t>
    <phoneticPr fontId="1" type="noConversion"/>
  </si>
  <si>
    <t>归属母公司股东</t>
    <phoneticPr fontId="1" type="noConversion"/>
  </si>
  <si>
    <t>营收增长率</t>
    <phoneticPr fontId="1" type="noConversion"/>
  </si>
  <si>
    <t>其他</t>
    <phoneticPr fontId="1" type="noConversion"/>
  </si>
  <si>
    <t>返回</t>
    <phoneticPr fontId="1" type="noConversion"/>
  </si>
  <si>
    <t>毛利润[合并报表]</t>
    <phoneticPr fontId="1" type="noConversion"/>
  </si>
  <si>
    <t>PE Band</t>
  </si>
  <si>
    <t>涨跌%[N日]</t>
    <phoneticPr fontId="1" type="noConversion"/>
  </si>
  <si>
    <t>按行业分类</t>
  </si>
  <si>
    <t>统计区间</t>
    <phoneticPr fontId="1" type="noConversion"/>
  </si>
  <si>
    <t>说明：《公司分析》提供上市公司速览、盈利预测、行业比较等内容。通过本模板，可以快速浏览上市公司的基本信息，股价、股本、股东及财务经营状况；机构的预测明细和进行相关行业的比较，了解公司在行业中的地位。</t>
    <phoneticPr fontId="1" type="noConversion"/>
  </si>
  <si>
    <t>股本结构</t>
    <phoneticPr fontId="1" type="noConversion"/>
  </si>
  <si>
    <t>公司概况</t>
    <phoneticPr fontId="23" type="noConversion"/>
  </si>
  <si>
    <t>年度审计意见</t>
    <phoneticPr fontId="23" type="noConversion"/>
  </si>
  <si>
    <t>交易代码</t>
    <phoneticPr fontId="23" type="noConversion"/>
  </si>
  <si>
    <r>
      <rPr>
        <b/>
        <sz val="10"/>
        <color theme="1"/>
        <rFont val="微软雅黑"/>
        <family val="2"/>
        <charset val="134"/>
      </rPr>
      <t>日期</t>
    </r>
    <phoneticPr fontId="23" type="noConversion"/>
  </si>
  <si>
    <t>单位</t>
    <phoneticPr fontId="23" type="noConversion"/>
  </si>
  <si>
    <t>公司电话</t>
    <phoneticPr fontId="23" type="noConversion"/>
  </si>
  <si>
    <t>公司名称</t>
    <phoneticPr fontId="23" type="noConversion"/>
  </si>
  <si>
    <t>行业(SW/GICS)</t>
    <phoneticPr fontId="23" type="noConversion"/>
  </si>
  <si>
    <t>首发上市日期</t>
    <phoneticPr fontId="23" type="noConversion"/>
  </si>
  <si>
    <t>员工总数</t>
    <phoneticPr fontId="23" type="noConversion"/>
  </si>
  <si>
    <t>公司传真</t>
    <phoneticPr fontId="23" type="noConversion"/>
  </si>
  <si>
    <t>BPS</t>
    <phoneticPr fontId="23" type="noConversion"/>
  </si>
  <si>
    <t>市净率</t>
    <phoneticPr fontId="23" type="noConversion"/>
  </si>
  <si>
    <t>均价</t>
  </si>
  <si>
    <t>60日最高/最低</t>
  </si>
  <si>
    <t>EPS(摊薄)</t>
    <phoneticPr fontId="23" type="noConversion"/>
  </si>
  <si>
    <t>市盈率</t>
    <phoneticPr fontId="23" type="noConversion"/>
  </si>
  <si>
    <t>现价</t>
    <phoneticPr fontId="23" type="noConversion"/>
  </si>
  <si>
    <t>开盘价</t>
    <phoneticPr fontId="23" type="noConversion"/>
  </si>
  <si>
    <t>最高价</t>
    <phoneticPr fontId="23" type="noConversion"/>
  </si>
  <si>
    <t>最低价</t>
    <phoneticPr fontId="23" type="noConversion"/>
  </si>
  <si>
    <t>前收盘价</t>
    <phoneticPr fontId="23" type="noConversion"/>
  </si>
  <si>
    <t>涨跌</t>
    <phoneticPr fontId="23" type="noConversion"/>
  </si>
  <si>
    <t>涨跌幅</t>
    <phoneticPr fontId="23" type="noConversion"/>
  </si>
  <si>
    <t>成交量(万)</t>
    <phoneticPr fontId="23" type="noConversion"/>
  </si>
  <si>
    <t>成交额(万)</t>
    <phoneticPr fontId="1" type="noConversion"/>
  </si>
  <si>
    <t>不复权</t>
  </si>
  <si>
    <t>证券简称</t>
    <phoneticPr fontId="1" type="noConversion"/>
  </si>
  <si>
    <t>机构最近预测时间</t>
  </si>
  <si>
    <t>机构预测主营业务收入</t>
  </si>
  <si>
    <t>机构预测净利润</t>
  </si>
  <si>
    <t>机构预测每股收益</t>
  </si>
  <si>
    <t>机构最近评级时间</t>
  </si>
  <si>
    <t>评级研究员</t>
  </si>
  <si>
    <t>机构投资评级(原始)</t>
  </si>
  <si>
    <t>机构首次评级时间</t>
  </si>
  <si>
    <t>机构预测每股收益</t>
    <phoneticPr fontId="1" type="noConversion"/>
  </si>
  <si>
    <t>机构预测主营业务收入</t>
    <phoneticPr fontId="1" type="noConversion"/>
  </si>
  <si>
    <t>机构预测净利润</t>
    <phoneticPr fontId="1" type="noConversion"/>
  </si>
  <si>
    <t>序号</t>
    <phoneticPr fontId="1" type="noConversion"/>
  </si>
  <si>
    <t>最高/最低/均值</t>
    <phoneticPr fontId="1" type="noConversion"/>
  </si>
  <si>
    <t>市场表现</t>
    <phoneticPr fontId="23" type="noConversion"/>
  </si>
  <si>
    <t>指数基准</t>
    <phoneticPr fontId="1" type="noConversion"/>
  </si>
  <si>
    <t>三个月</t>
  </si>
  <si>
    <t>主要股东分析</t>
    <phoneticPr fontId="1" type="noConversion"/>
  </si>
  <si>
    <t>前10大股东</t>
    <phoneticPr fontId="1" type="noConversion"/>
  </si>
  <si>
    <t>股东名称</t>
    <phoneticPr fontId="1" type="noConversion"/>
  </si>
  <si>
    <t>持股数量</t>
    <phoneticPr fontId="1" type="noConversion"/>
  </si>
  <si>
    <t>持股比例</t>
    <phoneticPr fontId="1" type="noConversion"/>
  </si>
  <si>
    <t>合计</t>
    <phoneticPr fontId="1" type="noConversion"/>
  </si>
  <si>
    <t>按产品分类</t>
  </si>
  <si>
    <t>合计</t>
    <phoneticPr fontId="1" type="noConversion"/>
  </si>
  <si>
    <t>半年前</t>
    <phoneticPr fontId="1" type="noConversion"/>
  </si>
  <si>
    <t>持股数量</t>
    <phoneticPr fontId="1" type="noConversion"/>
  </si>
  <si>
    <t>股东名称</t>
    <phoneticPr fontId="1" type="noConversion"/>
  </si>
  <si>
    <t>股票速览-行业比较</t>
    <phoneticPr fontId="1" type="noConversion"/>
  </si>
  <si>
    <t>行业属性</t>
    <phoneticPr fontId="23" type="noConversion"/>
  </si>
  <si>
    <t>流通A股</t>
    <phoneticPr fontId="23" type="noConversion"/>
  </si>
  <si>
    <t>流通B股</t>
    <phoneticPr fontId="23" type="noConversion"/>
  </si>
  <si>
    <t>香港上市股</t>
    <phoneticPr fontId="23" type="noConversion"/>
  </si>
  <si>
    <t>海外上市股</t>
  </si>
  <si>
    <t>流通股合计</t>
  </si>
  <si>
    <t>限售股</t>
    <phoneticPr fontId="23" type="noConversion"/>
  </si>
  <si>
    <t>收入与毛利分析</t>
    <phoneticPr fontId="1" type="noConversion"/>
  </si>
  <si>
    <t>收入[合并报表]</t>
    <phoneticPr fontId="1" type="noConversion"/>
  </si>
  <si>
    <t>毛利率[合并报表]</t>
    <phoneticPr fontId="1" type="noConversion"/>
  </si>
  <si>
    <t>证券简称</t>
    <phoneticPr fontId="1" type="noConversion"/>
  </si>
  <si>
    <r>
      <rPr>
        <sz val="10"/>
        <color theme="1"/>
        <rFont val="微软雅黑"/>
        <family val="2"/>
        <charset val="134"/>
      </rPr>
      <t>毛利率[按产品分类</t>
    </r>
    <r>
      <rPr>
        <sz val="10"/>
        <color theme="1"/>
        <rFont val="微软雅黑"/>
        <family val="2"/>
        <charset val="134"/>
      </rPr>
      <t>]</t>
    </r>
    <phoneticPr fontId="1" type="noConversion"/>
  </si>
  <si>
    <t>财务数据</t>
  </si>
  <si>
    <t>利润总额</t>
  </si>
  <si>
    <t>净利润</t>
  </si>
  <si>
    <t>资产减值损失</t>
    <phoneticPr fontId="1" type="noConversion"/>
  </si>
  <si>
    <t>公允价值变动收益</t>
    <phoneticPr fontId="1" type="noConversion"/>
  </si>
  <si>
    <t>营业外收入</t>
    <phoneticPr fontId="1" type="noConversion"/>
  </si>
  <si>
    <t>营业收入</t>
    <phoneticPr fontId="1" type="noConversion"/>
  </si>
  <si>
    <t>营业成本</t>
    <phoneticPr fontId="1" type="noConversion"/>
  </si>
  <si>
    <t>税金及附加</t>
    <phoneticPr fontId="1" type="noConversion"/>
  </si>
  <si>
    <t>销售费用</t>
    <phoneticPr fontId="1" type="noConversion"/>
  </si>
  <si>
    <t>管理费用</t>
    <phoneticPr fontId="1" type="noConversion"/>
  </si>
  <si>
    <t>财务费用</t>
    <phoneticPr fontId="1" type="noConversion"/>
  </si>
  <si>
    <t>投资收益</t>
    <phoneticPr fontId="1" type="noConversion"/>
  </si>
  <si>
    <t>营业外支出</t>
    <phoneticPr fontId="1" type="noConversion"/>
  </si>
  <si>
    <t>财务指标</t>
    <phoneticPr fontId="1" type="noConversion"/>
  </si>
  <si>
    <r>
      <rPr>
        <sz val="10"/>
        <color theme="1"/>
        <rFont val="微软雅黑"/>
        <family val="2"/>
        <charset val="134"/>
      </rPr>
      <t>销售毛利率</t>
    </r>
    <phoneticPr fontId="1" type="noConversion"/>
  </si>
  <si>
    <t>净利润率</t>
    <phoneticPr fontId="1" type="noConversion"/>
  </si>
  <si>
    <t>净利增长率</t>
    <phoneticPr fontId="1" type="noConversion"/>
  </si>
  <si>
    <t>行业排名</t>
    <phoneticPr fontId="23" type="noConversion"/>
  </si>
  <si>
    <t>分析类型</t>
    <phoneticPr fontId="23" type="noConversion"/>
  </si>
  <si>
    <t>财务摘要</t>
  </si>
  <si>
    <t>股票速览-盈利预测</t>
    <phoneticPr fontId="1" type="noConversion"/>
  </si>
  <si>
    <t>股票速览-主营构成基础数据</t>
    <phoneticPr fontId="1" type="noConversion"/>
  </si>
  <si>
    <t>股票速览-参数设置</t>
    <phoneticPr fontId="1" type="noConversion"/>
  </si>
  <si>
    <r>
      <rPr>
        <sz val="10"/>
        <color theme="1"/>
        <rFont val="微软雅黑"/>
        <family val="2"/>
        <charset val="134"/>
      </rPr>
      <t>名称_x0000__x0000_</t>
    </r>
  </si>
  <si>
    <t>申万一级行业</t>
    <phoneticPr fontId="1" type="noConversion"/>
  </si>
  <si>
    <t>行业</t>
    <phoneticPr fontId="1" type="noConversion"/>
  </si>
  <si>
    <r>
      <rPr>
        <sz val="10"/>
        <color theme="1"/>
        <rFont val="微软雅黑"/>
        <family val="2"/>
        <charset val="134"/>
      </rPr>
      <t>上证综合指数_x0000__x0000__x0000__x0000__x0000__x0000_</t>
    </r>
  </si>
  <si>
    <t>申万二级行业</t>
    <phoneticPr fontId="1" type="noConversion"/>
  </si>
  <si>
    <r>
      <rPr>
        <sz val="10"/>
        <color theme="1"/>
        <rFont val="微软雅黑"/>
        <family val="2"/>
        <charset val="134"/>
      </rPr>
      <t>上证A股指数_x0000__x0000__x0000__x0000__x0000_</t>
    </r>
  </si>
  <si>
    <t>申万三级行业</t>
    <phoneticPr fontId="1" type="noConversion"/>
  </si>
  <si>
    <r>
      <rPr>
        <sz val="10"/>
        <color theme="1"/>
        <rFont val="微软雅黑"/>
        <family val="2"/>
        <charset val="134"/>
      </rPr>
      <t>上证B股指数_x0000__x0000__x0000__x0000__x0000_</t>
    </r>
  </si>
  <si>
    <t>wind一级行业</t>
    <phoneticPr fontId="1" type="noConversion"/>
  </si>
  <si>
    <r>
      <rPr>
        <sz val="10"/>
        <color theme="1"/>
        <rFont val="微软雅黑"/>
        <family val="2"/>
        <charset val="134"/>
      </rPr>
      <t>上证180指数_x0000__x0000__x0000__x0000_</t>
    </r>
  </si>
  <si>
    <t>wind二级行业</t>
    <phoneticPr fontId="1" type="noConversion"/>
  </si>
  <si>
    <r>
      <rPr>
        <sz val="10"/>
        <color theme="1"/>
        <rFont val="微软雅黑"/>
        <family val="2"/>
        <charset val="134"/>
      </rPr>
      <t>上证50指数_x0000__x0000__x0000__x0000_</t>
    </r>
  </si>
  <si>
    <t>wind三级行业</t>
    <phoneticPr fontId="1" type="noConversion"/>
  </si>
  <si>
    <r>
      <rPr>
        <sz val="10"/>
        <color theme="1"/>
        <rFont val="微软雅黑"/>
        <family val="2"/>
        <charset val="134"/>
      </rPr>
      <t>新综指_x0000__x0000__x0000_</t>
    </r>
  </si>
  <si>
    <t>wind四级行业</t>
    <phoneticPr fontId="1" type="noConversion"/>
  </si>
  <si>
    <r>
      <rPr>
        <sz val="10"/>
        <color theme="1"/>
        <rFont val="微软雅黑"/>
        <family val="2"/>
        <charset val="134"/>
      </rPr>
      <t>合并报表(调整)</t>
    </r>
    <phoneticPr fontId="1" type="noConversion"/>
  </si>
  <si>
    <r>
      <rPr>
        <sz val="10"/>
        <color theme="1"/>
        <rFont val="微软雅黑"/>
        <family val="2"/>
        <charset val="134"/>
      </rPr>
      <t>母公司报表(调整)</t>
    </r>
    <phoneticPr fontId="1" type="noConversion"/>
  </si>
  <si>
    <r>
      <rPr>
        <sz val="10"/>
        <color theme="1"/>
        <rFont val="微软雅黑"/>
        <family val="2"/>
        <charset val="134"/>
      </rPr>
      <t>沪深300_x0000__x0000_</t>
    </r>
  </si>
  <si>
    <t>证监会门类行业</t>
    <phoneticPr fontId="1" type="noConversion"/>
  </si>
  <si>
    <r>
      <rPr>
        <sz val="10"/>
        <color theme="1"/>
        <rFont val="微软雅黑"/>
        <family val="2"/>
        <charset val="134"/>
      </rPr>
      <t>报表类型1</t>
    </r>
    <phoneticPr fontId="1" type="noConversion"/>
  </si>
  <si>
    <r>
      <rPr>
        <sz val="10"/>
        <color theme="1"/>
        <rFont val="微软雅黑"/>
        <family val="2"/>
        <charset val="134"/>
      </rPr>
      <t>中证100_x0000__x0000_</t>
    </r>
  </si>
  <si>
    <r>
      <rPr>
        <sz val="10"/>
        <color theme="1"/>
        <rFont val="微软雅黑"/>
        <family val="2"/>
        <charset val="134"/>
      </rPr>
      <t>深证成份指数_x0000__x0000__x0000__x0000__x0000__x0000_</t>
    </r>
  </si>
  <si>
    <r>
      <rPr>
        <sz val="10"/>
        <color theme="1"/>
        <rFont val="微软雅黑"/>
        <family val="2"/>
        <charset val="134"/>
      </rPr>
      <t>深证100指数_x0000__x0000__x0000__x0000_</t>
    </r>
  </si>
  <si>
    <r>
      <rPr>
        <sz val="10"/>
        <color theme="1"/>
        <rFont val="微软雅黑"/>
        <family val="2"/>
        <charset val="134"/>
      </rPr>
      <t>中小板指_x0000__x0000__x0000__x0000_</t>
    </r>
  </si>
  <si>
    <t>机构</t>
    <phoneticPr fontId="1" type="noConversion"/>
  </si>
  <si>
    <r>
      <rPr>
        <sz val="10"/>
        <color theme="1"/>
        <rFont val="微软雅黑"/>
        <family val="2"/>
        <charset val="134"/>
      </rPr>
      <t>创业板指_x0000__x0000__x0000__x0000_</t>
    </r>
  </si>
  <si>
    <r>
      <rPr>
        <sz val="10"/>
        <color theme="1"/>
        <rFont val="微软雅黑"/>
        <family val="2"/>
        <charset val="134"/>
      </rPr>
      <t>深证新指数_x0000__x0000__x0000__x0000__x0000_</t>
    </r>
  </si>
  <si>
    <r>
      <rPr>
        <sz val="10"/>
        <color theme="1"/>
        <rFont val="微软雅黑"/>
        <family val="2"/>
        <charset val="134"/>
      </rPr>
      <t>中小板综_x0000__x0000__x0000__x0000_</t>
    </r>
  </si>
  <si>
    <r>
      <rPr>
        <sz val="10"/>
        <color theme="1"/>
        <rFont val="微软雅黑"/>
        <family val="2"/>
        <charset val="134"/>
      </rPr>
      <t>深证综合指数_x0000__x0000__x0000__x0000__x0000__x0000_</t>
    </r>
  </si>
  <si>
    <t>国信证券</t>
    <phoneticPr fontId="1" type="noConversion"/>
  </si>
  <si>
    <r>
      <rPr>
        <sz val="10"/>
        <color theme="1"/>
        <rFont val="微软雅黑"/>
        <family val="2"/>
        <charset val="134"/>
      </rPr>
      <t>深证A股指数_x0000__x0000__x0000__x0000__x0000_</t>
    </r>
  </si>
  <si>
    <t>海通证券</t>
    <phoneticPr fontId="1" type="noConversion"/>
  </si>
  <si>
    <r>
      <rPr>
        <sz val="10"/>
        <color theme="1"/>
        <rFont val="微软雅黑"/>
        <family val="2"/>
        <charset val="134"/>
      </rPr>
      <t>深证B股指数_x0000__x0000__x0000__x0000__x0000_</t>
    </r>
  </si>
  <si>
    <t>招商证券</t>
    <phoneticPr fontId="1" type="noConversion"/>
  </si>
  <si>
    <r>
      <rPr>
        <sz val="10"/>
        <color theme="1"/>
        <rFont val="微软雅黑"/>
        <family val="2"/>
        <charset val="134"/>
      </rPr>
      <t>申万50_x0000__x0000_</t>
    </r>
  </si>
  <si>
    <t>光大证券</t>
    <phoneticPr fontId="1" type="noConversion"/>
  </si>
  <si>
    <r>
      <rPr>
        <sz val="10"/>
        <color theme="1"/>
        <rFont val="微软雅黑"/>
        <family val="2"/>
        <charset val="134"/>
      </rPr>
      <t>申万中小板_x0000__x0000__x0000__x0000__x0000_</t>
    </r>
  </si>
  <si>
    <t>中信证券</t>
    <phoneticPr fontId="1" type="noConversion"/>
  </si>
  <si>
    <r>
      <rPr>
        <sz val="10"/>
        <color theme="1"/>
        <rFont val="微软雅黑"/>
        <family val="2"/>
        <charset val="134"/>
      </rPr>
      <t>申万A股_x0000__x0000__x0000_</t>
    </r>
  </si>
  <si>
    <t>国金证券</t>
    <phoneticPr fontId="1" type="noConversion"/>
  </si>
  <si>
    <r>
      <rPr>
        <sz val="10"/>
        <color theme="1"/>
        <rFont val="微软雅黑"/>
        <family val="2"/>
        <charset val="134"/>
      </rPr>
      <t>申万创业板_x0000__x0000__x0000__x0000__x0000_</t>
    </r>
  </si>
  <si>
    <t>兴业证券</t>
    <phoneticPr fontId="1" type="noConversion"/>
  </si>
  <si>
    <r>
      <rPr>
        <sz val="10"/>
        <color theme="1"/>
        <rFont val="微软雅黑"/>
        <family val="2"/>
        <charset val="134"/>
      </rPr>
      <t>申万300_x0000__x0000_</t>
    </r>
  </si>
  <si>
    <t>东方证券</t>
    <phoneticPr fontId="1" type="noConversion"/>
  </si>
  <si>
    <r>
      <rPr>
        <sz val="10"/>
        <color theme="1"/>
        <rFont val="微软雅黑"/>
        <family val="2"/>
        <charset val="134"/>
      </rPr>
      <t>申万基金重仓_x0000__x0000__x0000__x0000__x0000__x0000_</t>
    </r>
  </si>
  <si>
    <t>长江证券</t>
    <phoneticPr fontId="1" type="noConversion"/>
  </si>
  <si>
    <r>
      <rPr>
        <sz val="10"/>
        <color theme="1"/>
        <rFont val="微软雅黑"/>
        <family val="2"/>
        <charset val="134"/>
      </rPr>
      <t>申万基金核心_x0000__x0000__x0000__x0000__x0000__x0000_</t>
    </r>
  </si>
  <si>
    <t>华泰证券</t>
    <phoneticPr fontId="1" type="noConversion"/>
  </si>
  <si>
    <r>
      <rPr>
        <sz val="10"/>
        <color theme="1"/>
        <rFont val="微软雅黑"/>
        <family val="2"/>
        <charset val="134"/>
      </rPr>
      <t>申万重点_x0000__x0000__x0000__x0000_</t>
    </r>
  </si>
  <si>
    <t>平安证券</t>
    <phoneticPr fontId="1" type="noConversion"/>
  </si>
  <si>
    <r>
      <rPr>
        <sz val="10"/>
        <color theme="1"/>
        <rFont val="微软雅黑"/>
        <family val="2"/>
        <charset val="134"/>
      </rPr>
      <t>中信标普300指数_x0000__x0000__x0000__x0000__x0000__x0000_</t>
    </r>
  </si>
  <si>
    <r>
      <rPr>
        <sz val="10"/>
        <color theme="1"/>
        <rFont val="微软雅黑"/>
        <family val="2"/>
        <charset val="134"/>
      </rPr>
      <t>中信标普50指数_x0000__x0000__x0000__x0000__x0000__x0000_</t>
    </r>
  </si>
  <si>
    <t>中投证券</t>
    <phoneticPr fontId="1" type="noConversion"/>
  </si>
  <si>
    <r>
      <rPr>
        <sz val="10"/>
        <color theme="1"/>
        <rFont val="微软雅黑"/>
        <family val="2"/>
        <charset val="134"/>
      </rPr>
      <t>中信标普A股综合指数_x0000__x0000__x0000__x0000__x0000__x0000__x0000__x0000__x0000_</t>
    </r>
  </si>
  <si>
    <r>
      <rPr>
        <sz val="10"/>
        <color theme="1"/>
        <rFont val="微软雅黑"/>
        <family val="2"/>
        <charset val="134"/>
      </rPr>
      <t>新富A200_x0000__x0000_</t>
    </r>
  </si>
  <si>
    <t>上海证券</t>
    <phoneticPr fontId="1" type="noConversion"/>
  </si>
  <si>
    <r>
      <rPr>
        <sz val="10"/>
        <color theme="1"/>
        <rFont val="微软雅黑"/>
        <family val="2"/>
        <charset val="134"/>
      </rPr>
      <t>新富A指_x0000__x0000__x0000_</t>
    </r>
  </si>
  <si>
    <t>西南证券</t>
    <phoneticPr fontId="1" type="noConversion"/>
  </si>
  <si>
    <r>
      <rPr>
        <sz val="10"/>
        <color theme="1"/>
        <rFont val="微软雅黑"/>
        <family val="2"/>
        <charset val="134"/>
      </rPr>
      <t>新富A600_x0000__x0000_</t>
    </r>
  </si>
  <si>
    <r>
      <rPr>
        <sz val="10"/>
        <color theme="1"/>
        <rFont val="微软雅黑"/>
        <family val="2"/>
        <charset val="134"/>
      </rPr>
      <t>新富A400_x0000__x0000_</t>
    </r>
  </si>
  <si>
    <t>宏源证券</t>
    <phoneticPr fontId="1" type="noConversion"/>
  </si>
  <si>
    <r>
      <rPr>
        <sz val="10"/>
        <color theme="1"/>
        <rFont val="微软雅黑"/>
        <family val="2"/>
        <charset val="134"/>
      </rPr>
      <t>新富A50_x0000__x0000_</t>
    </r>
  </si>
  <si>
    <t>东海证券</t>
    <phoneticPr fontId="1" type="noConversion"/>
  </si>
  <si>
    <r>
      <rPr>
        <sz val="10"/>
        <color theme="1"/>
        <rFont val="微软雅黑"/>
        <family val="2"/>
        <charset val="134"/>
      </rPr>
      <t>万得全A指数_x0000__x0000__x0000__x0000__x0000_</t>
    </r>
  </si>
  <si>
    <t>江南证券</t>
    <phoneticPr fontId="1" type="noConversion"/>
  </si>
  <si>
    <r>
      <rPr>
        <sz val="10"/>
        <color theme="1"/>
        <rFont val="微软雅黑"/>
        <family val="2"/>
        <charset val="134"/>
      </rPr>
      <t>万得蓝筹280指数_x0000__x0000__x0000__x0000__x0000__x0000_</t>
    </r>
  </si>
  <si>
    <t>长城证券</t>
    <phoneticPr fontId="1" type="noConversion"/>
  </si>
  <si>
    <t>广发证券</t>
    <phoneticPr fontId="1" type="noConversion"/>
  </si>
  <si>
    <r>
      <rPr>
        <sz val="10"/>
        <color theme="1"/>
        <rFont val="微软雅黑"/>
        <family val="2"/>
        <charset val="134"/>
      </rPr>
      <t>道中600指数_x0000__x0000__x0000__x0000_</t>
    </r>
  </si>
  <si>
    <t>世纪证券</t>
    <phoneticPr fontId="1" type="noConversion"/>
  </si>
  <si>
    <r>
      <rPr>
        <sz val="10"/>
        <color theme="1"/>
        <rFont val="微软雅黑"/>
        <family val="2"/>
        <charset val="134"/>
      </rPr>
      <t>道中指数_x0000__x0000__x0000__x0000_</t>
    </r>
  </si>
  <si>
    <t>华西证券</t>
    <phoneticPr fontId="1" type="noConversion"/>
  </si>
  <si>
    <r>
      <rPr>
        <sz val="10"/>
        <color theme="1"/>
        <rFont val="微软雅黑"/>
        <family val="2"/>
        <charset val="134"/>
      </rPr>
      <t>道中88指数_x0000__x0000__x0000__x0000_</t>
    </r>
  </si>
  <si>
    <t>国元证券</t>
    <phoneticPr fontId="1" type="noConversion"/>
  </si>
  <si>
    <t>渤海证券</t>
    <phoneticPr fontId="1" type="noConversion"/>
  </si>
  <si>
    <t>爱建证券</t>
    <phoneticPr fontId="1" type="noConversion"/>
  </si>
  <si>
    <t>安信证券</t>
    <phoneticPr fontId="1" type="noConversion"/>
  </si>
  <si>
    <t>财富证券</t>
    <phoneticPr fontId="1" type="noConversion"/>
  </si>
  <si>
    <t>大通证券</t>
    <phoneticPr fontId="1" type="noConversion"/>
  </si>
  <si>
    <t>大同证券</t>
    <phoneticPr fontId="1" type="noConversion"/>
  </si>
  <si>
    <t>德邦证券</t>
    <phoneticPr fontId="1" type="noConversion"/>
  </si>
  <si>
    <t>东北证券</t>
    <phoneticPr fontId="1" type="noConversion"/>
  </si>
  <si>
    <t>东莞证券</t>
    <phoneticPr fontId="1" type="noConversion"/>
  </si>
  <si>
    <t>东吴证券</t>
    <phoneticPr fontId="1" type="noConversion"/>
  </si>
  <si>
    <t>东兴证券</t>
    <phoneticPr fontId="1" type="noConversion"/>
  </si>
  <si>
    <t>方正证券</t>
    <phoneticPr fontId="1" type="noConversion"/>
  </si>
  <si>
    <t>广州证券</t>
    <phoneticPr fontId="1" type="noConversion"/>
  </si>
  <si>
    <t>国都证券</t>
    <phoneticPr fontId="1" type="noConversion"/>
  </si>
  <si>
    <t>国海证券</t>
    <phoneticPr fontId="1" type="noConversion"/>
  </si>
  <si>
    <t>国联证券</t>
    <phoneticPr fontId="1" type="noConversion"/>
  </si>
  <si>
    <t>国盛证券</t>
    <phoneticPr fontId="1" type="noConversion"/>
  </si>
  <si>
    <t>恒泰证券</t>
    <phoneticPr fontId="1" type="noConversion"/>
  </si>
  <si>
    <t>华安证券</t>
    <phoneticPr fontId="1" type="noConversion"/>
  </si>
  <si>
    <t>华创证券</t>
    <phoneticPr fontId="1" type="noConversion"/>
  </si>
  <si>
    <t>华林证券</t>
    <phoneticPr fontId="1" type="noConversion"/>
  </si>
  <si>
    <t>华融证券</t>
    <phoneticPr fontId="1" type="noConversion"/>
  </si>
  <si>
    <t>江海证券</t>
    <phoneticPr fontId="1" type="noConversion"/>
  </si>
  <si>
    <t>金元证券</t>
    <phoneticPr fontId="1" type="noConversion"/>
  </si>
  <si>
    <t>民生证券</t>
    <phoneticPr fontId="1" type="noConversion"/>
  </si>
  <si>
    <t>南京证券</t>
    <phoneticPr fontId="1" type="noConversion"/>
  </si>
  <si>
    <t>齐鲁证券</t>
    <phoneticPr fontId="1" type="noConversion"/>
  </si>
  <si>
    <t>日信证券</t>
    <phoneticPr fontId="1" type="noConversion"/>
  </si>
  <si>
    <t>瑞银证券</t>
    <phoneticPr fontId="1" type="noConversion"/>
  </si>
  <si>
    <t>山西证券</t>
    <phoneticPr fontId="1" type="noConversion"/>
  </si>
  <si>
    <t>万联证券</t>
    <phoneticPr fontId="1" type="noConversion"/>
  </si>
  <si>
    <t>湘财证券</t>
    <phoneticPr fontId="1" type="noConversion"/>
  </si>
  <si>
    <t>新时代证券</t>
    <phoneticPr fontId="1" type="noConversion"/>
  </si>
  <si>
    <t>信达证券</t>
    <phoneticPr fontId="1" type="noConversion"/>
  </si>
  <si>
    <t>英大证券</t>
    <phoneticPr fontId="1" type="noConversion"/>
  </si>
  <si>
    <t>浙商证券</t>
    <phoneticPr fontId="1" type="noConversion"/>
  </si>
  <si>
    <t>中邮证券</t>
    <phoneticPr fontId="1" type="noConversion"/>
  </si>
  <si>
    <t>中原证券</t>
    <phoneticPr fontId="1" type="noConversion"/>
  </si>
  <si>
    <t>年度</t>
  </si>
  <si>
    <t>股票速览-公司分析</t>
    <phoneticPr fontId="47" type="noConversion"/>
  </si>
  <si>
    <t>最新年报</t>
    <phoneticPr fontId="23" type="noConversion"/>
  </si>
  <si>
    <t>中证500</t>
    <phoneticPr fontId="1" type="noConversion"/>
  </si>
  <si>
    <t>中证1000</t>
    <phoneticPr fontId="1" type="noConversion"/>
  </si>
  <si>
    <t>科创50</t>
    <phoneticPr fontId="1" type="noConversion"/>
  </si>
  <si>
    <t>创业板50</t>
    <phoneticPr fontId="1" type="noConversion"/>
  </si>
  <si>
    <t>000905.SH</t>
    <phoneticPr fontId="1" type="noConversion"/>
  </si>
  <si>
    <t>000852.SH</t>
    <phoneticPr fontId="1" type="noConversion"/>
  </si>
  <si>
    <t>000688.SH</t>
    <phoneticPr fontId="1" type="noConversion"/>
  </si>
  <si>
    <t>399673.SZ</t>
    <phoneticPr fontId="1" type="noConversion"/>
  </si>
  <si>
    <t>亿</t>
    <phoneticPr fontId="1" type="noConversion"/>
  </si>
  <si>
    <t>亿</t>
    <phoneticPr fontId="1" type="noConversion"/>
  </si>
  <si>
    <t>数据集名称</t>
  </si>
  <si>
    <t>板块成分</t>
  </si>
  <si>
    <t>板块ID</t>
  </si>
  <si>
    <t>date</t>
  </si>
  <si>
    <t>最新调整日期</t>
  </si>
  <si>
    <t>wind_code</t>
    <phoneticPr fontId="47" type="noConversion"/>
  </si>
  <si>
    <t>Wind代码</t>
  </si>
  <si>
    <t>sec_name</t>
  </si>
  <si>
    <t>证券名称</t>
  </si>
  <si>
    <t>中集集团</t>
  </si>
  <si>
    <t>中兴通讯</t>
  </si>
  <si>
    <t>中联重科</t>
  </si>
  <si>
    <t>申万宏源</t>
  </si>
  <si>
    <t>潍柴动力</t>
  </si>
  <si>
    <t>晨鸣纸业</t>
  </si>
  <si>
    <t>广发证券</t>
  </si>
  <si>
    <t>中国稀土</t>
  </si>
  <si>
    <t>鞍钢股份</t>
  </si>
  <si>
    <t>海信家电</t>
  </si>
  <si>
    <t>中国重汽</t>
  </si>
  <si>
    <t>弘业期货</t>
  </si>
  <si>
    <t>龙源电力</t>
  </si>
  <si>
    <t>金风科技</t>
  </si>
  <si>
    <t>海普瑞</t>
  </si>
  <si>
    <t>赣锋锂业</t>
  </si>
  <si>
    <t>天齐锂业</t>
  </si>
  <si>
    <t>东江环保</t>
  </si>
  <si>
    <t>浙江世宝</t>
  </si>
  <si>
    <t>凯莱英</t>
  </si>
  <si>
    <t>郑州银行</t>
  </si>
  <si>
    <t>青岛银行</t>
  </si>
  <si>
    <t>泰格医药</t>
  </si>
  <si>
    <t>金力永磁</t>
  </si>
  <si>
    <t>康龙化成</t>
  </si>
  <si>
    <t>民生银行</t>
  </si>
  <si>
    <t>中远海能</t>
  </si>
  <si>
    <t>中信证券</t>
  </si>
  <si>
    <t>招商银行</t>
  </si>
  <si>
    <t>中国联通</t>
  </si>
  <si>
    <t>兖矿能源</t>
  </si>
  <si>
    <t>复星医药</t>
  </si>
  <si>
    <t>白云山</t>
  </si>
  <si>
    <t>山东黄金</t>
  </si>
  <si>
    <t>海螺水泥</t>
  </si>
  <si>
    <t>大众公用</t>
  </si>
  <si>
    <t>福耀玻璃</t>
  </si>
  <si>
    <t>中船防务</t>
  </si>
  <si>
    <t>海尔智家</t>
  </si>
  <si>
    <t>华新水泥</t>
  </si>
  <si>
    <t>海通证券</t>
  </si>
  <si>
    <t>东方电气</t>
  </si>
  <si>
    <t>凯盛新能</t>
  </si>
  <si>
    <t>中国移动</t>
  </si>
  <si>
    <t>东方证券</t>
  </si>
  <si>
    <t>招商证券</t>
  </si>
  <si>
    <t>中铝国际</t>
  </si>
  <si>
    <t>中国神华</t>
  </si>
  <si>
    <t>中国国航</t>
  </si>
  <si>
    <t>中国铁建</t>
  </si>
  <si>
    <t>国泰君安</t>
  </si>
  <si>
    <t>广汽集团</t>
  </si>
  <si>
    <t>农业银行</t>
  </si>
  <si>
    <t>青岛港</t>
  </si>
  <si>
    <t>中国平安</t>
  </si>
  <si>
    <t>秦港股份</t>
  </si>
  <si>
    <t>交通银行</t>
  </si>
  <si>
    <t>新华保险</t>
  </si>
  <si>
    <t>中国中铁</t>
  </si>
  <si>
    <t>工商银行</t>
  </si>
  <si>
    <t>国联证券</t>
  </si>
  <si>
    <t>中国外运</t>
  </si>
  <si>
    <t>中国铝业</t>
  </si>
  <si>
    <t>中国太保</t>
  </si>
  <si>
    <t>上海医药</t>
  </si>
  <si>
    <t>中国中冶</t>
  </si>
  <si>
    <t>中国人寿</t>
  </si>
  <si>
    <t>长城汽车</t>
  </si>
  <si>
    <t>邮储银行</t>
  </si>
  <si>
    <t>郑煤机</t>
  </si>
  <si>
    <t>上海电气</t>
  </si>
  <si>
    <t>中国电信</t>
  </si>
  <si>
    <t>中国中车</t>
  </si>
  <si>
    <t>光大证券</t>
  </si>
  <si>
    <t>新华文轩</t>
  </si>
  <si>
    <t>中远海发</t>
  </si>
  <si>
    <t>辽港股份</t>
  </si>
  <si>
    <t>中国银河</t>
  </si>
  <si>
    <t>中国中免</t>
  </si>
  <si>
    <t>中煤能源</t>
  </si>
  <si>
    <t>紫金矿业</t>
  </si>
  <si>
    <t>浙商银行</t>
  </si>
  <si>
    <t>中远海控</t>
  </si>
  <si>
    <t>建设银行</t>
  </si>
  <si>
    <t>重庆银行</t>
  </si>
  <si>
    <t>中国银行</t>
  </si>
  <si>
    <t>大唐发电</t>
  </si>
  <si>
    <t>金隅集团</t>
  </si>
  <si>
    <t>中金公司</t>
  </si>
  <si>
    <t>中信银行</t>
  </si>
  <si>
    <t>昭衍新药</t>
  </si>
  <si>
    <t>药明康德</t>
  </si>
  <si>
    <t>洛阳钼业</t>
  </si>
  <si>
    <t>中国通号</t>
  </si>
  <si>
    <t>时代电气</t>
  </si>
  <si>
    <t>春立医疗</t>
  </si>
  <si>
    <t>荣昌生物</t>
  </si>
  <si>
    <t>复旦张江</t>
  </si>
  <si>
    <t>中芯国际</t>
  </si>
  <si>
    <t>0700.HK</t>
  </si>
  <si>
    <t>0002.HK</t>
  </si>
  <si>
    <t>中电控股</t>
  </si>
  <si>
    <t>0003.HK</t>
  </si>
  <si>
    <t>香港中华煤气</t>
  </si>
  <si>
    <t>0004.HK</t>
  </si>
  <si>
    <t>九龙仓集团</t>
  </si>
  <si>
    <t>0005.HK</t>
  </si>
  <si>
    <t>汇丰控股</t>
  </si>
  <si>
    <t>0006.HK</t>
  </si>
  <si>
    <t>电能实业</t>
  </si>
  <si>
    <t>0007.HK</t>
  </si>
  <si>
    <t>智富资源投资</t>
  </si>
  <si>
    <t>0008.HK</t>
  </si>
  <si>
    <t>电讯盈科</t>
  </si>
  <si>
    <t>0009.HK</t>
  </si>
  <si>
    <t>金奥国际</t>
  </si>
  <si>
    <t>0010.HK</t>
  </si>
  <si>
    <t>恒隆集团</t>
  </si>
  <si>
    <t>0011.HK</t>
  </si>
  <si>
    <t>恒生银行</t>
  </si>
  <si>
    <t>0012.HK</t>
  </si>
  <si>
    <t>恒基地产</t>
  </si>
  <si>
    <t>0013.HK</t>
  </si>
  <si>
    <t>和黄医药</t>
  </si>
  <si>
    <t>0014.HK</t>
  </si>
  <si>
    <t>希慎兴业</t>
  </si>
  <si>
    <t>0016.HK</t>
  </si>
  <si>
    <t>新鸿基地产</t>
  </si>
  <si>
    <t>0017.HK</t>
  </si>
  <si>
    <t>新世界发展</t>
  </si>
  <si>
    <t>0018.HK</t>
  </si>
  <si>
    <t>东方企控集团</t>
  </si>
  <si>
    <t>0019.HK</t>
  </si>
  <si>
    <t>太古股份公司A</t>
  </si>
  <si>
    <t>0020.HK</t>
  </si>
  <si>
    <t>商汤-W</t>
  </si>
  <si>
    <t>0021.HK</t>
  </si>
  <si>
    <t>大中华控股</t>
  </si>
  <si>
    <t>0022.HK</t>
  </si>
  <si>
    <t>茂盛控股</t>
  </si>
  <si>
    <t>0023.HK</t>
  </si>
  <si>
    <t>东亚银行</t>
  </si>
  <si>
    <t>0025.HK</t>
  </si>
  <si>
    <t>CHEVALIER INT'L</t>
  </si>
  <si>
    <t>0026.HK</t>
  </si>
  <si>
    <t>中华汽车</t>
  </si>
  <si>
    <t>0027.HK</t>
  </si>
  <si>
    <t>银河娱乐</t>
  </si>
  <si>
    <t>0028.HK</t>
  </si>
  <si>
    <t>天安</t>
  </si>
  <si>
    <t>0029.HK</t>
  </si>
  <si>
    <t>达力集团</t>
  </si>
  <si>
    <t>0030.HK</t>
  </si>
  <si>
    <t>云白国际</t>
  </si>
  <si>
    <t>0031.HK</t>
  </si>
  <si>
    <t>航天控股</t>
  </si>
  <si>
    <t>0032.HK</t>
  </si>
  <si>
    <t>港通控股</t>
  </si>
  <si>
    <t>0033.HK</t>
  </si>
  <si>
    <t>INTL GENIUS</t>
  </si>
  <si>
    <t>0034.HK</t>
  </si>
  <si>
    <t>九龙建业</t>
  </si>
  <si>
    <t>0035.HK</t>
  </si>
  <si>
    <t>远东发展</t>
  </si>
  <si>
    <t>0036.HK</t>
  </si>
  <si>
    <t>远东控股国际</t>
  </si>
  <si>
    <t>0037.HK</t>
  </si>
  <si>
    <t>远东酒店实业</t>
  </si>
  <si>
    <t>0038.HK</t>
  </si>
  <si>
    <t>第一拖拉机股份</t>
  </si>
  <si>
    <t>0039.HK</t>
  </si>
  <si>
    <t>中国北大荒</t>
  </si>
  <si>
    <t>0040.HK</t>
  </si>
  <si>
    <t>金山科技工业</t>
  </si>
  <si>
    <t>0041.HK</t>
  </si>
  <si>
    <t>鹰君</t>
  </si>
  <si>
    <t>0042.HK</t>
  </si>
  <si>
    <t>东北电气</t>
  </si>
  <si>
    <t>0045.HK</t>
  </si>
  <si>
    <t>大酒店</t>
  </si>
  <si>
    <t>0046.HK</t>
  </si>
  <si>
    <t>科联系统</t>
  </si>
  <si>
    <t>0048.HK</t>
  </si>
  <si>
    <t>中国汽车内饰</t>
  </si>
  <si>
    <t>0050.HK</t>
  </si>
  <si>
    <t>香港小轮(集团)</t>
  </si>
  <si>
    <t>0051.HK</t>
  </si>
  <si>
    <t>海港企业</t>
  </si>
  <si>
    <t>0052.HK</t>
  </si>
  <si>
    <t>大快活集团</t>
  </si>
  <si>
    <t>0053.HK</t>
  </si>
  <si>
    <t>国浩集团</t>
  </si>
  <si>
    <t>0055.HK</t>
  </si>
  <si>
    <t>中星集团控股</t>
  </si>
  <si>
    <t>0057.HK</t>
  </si>
  <si>
    <t>震雄集团</t>
  </si>
  <si>
    <t>0058.HK</t>
  </si>
  <si>
    <t>新威国际</t>
  </si>
  <si>
    <t>0059.HK</t>
  </si>
  <si>
    <t>天誉置业</t>
  </si>
  <si>
    <t>0060.HK</t>
  </si>
  <si>
    <t>香港食品投资</t>
  </si>
  <si>
    <t>0061.HK</t>
  </si>
  <si>
    <t>绿领控股</t>
  </si>
  <si>
    <t>0062.HK</t>
  </si>
  <si>
    <t>载通</t>
  </si>
  <si>
    <t>0063.HK</t>
  </si>
  <si>
    <t>中亚烯谷集团</t>
  </si>
  <si>
    <t>0064.HK</t>
  </si>
  <si>
    <t>结好控股</t>
  </si>
  <si>
    <t>0065.HK</t>
  </si>
  <si>
    <t>弘海高新资源</t>
  </si>
  <si>
    <t>0066.HK</t>
  </si>
  <si>
    <t>港铁公司</t>
  </si>
  <si>
    <t>0069.HK</t>
  </si>
  <si>
    <t>香格里拉(亚洲)</t>
  </si>
  <si>
    <t>0070.HK</t>
  </si>
  <si>
    <t>金粤控股</t>
  </si>
  <si>
    <t>0071.HK</t>
  </si>
  <si>
    <t>美丽华酒店</t>
  </si>
  <si>
    <t>0072.HK</t>
  </si>
  <si>
    <t>超媒体控股</t>
  </si>
  <si>
    <t>0073.HK</t>
  </si>
  <si>
    <t>亚洲果业</t>
  </si>
  <si>
    <t>0075.HK</t>
  </si>
  <si>
    <t>渝太地产</t>
  </si>
  <si>
    <t>0076.HK</t>
  </si>
  <si>
    <t>谊砾控股</t>
  </si>
  <si>
    <t>0077.HK</t>
  </si>
  <si>
    <t>进智公共交通</t>
  </si>
  <si>
    <t>0078.HK</t>
  </si>
  <si>
    <t>REGAL INT'L</t>
  </si>
  <si>
    <t>0079.HK</t>
  </si>
  <si>
    <t>世纪建业</t>
  </si>
  <si>
    <t>0080.HK</t>
  </si>
  <si>
    <t>中国新经济投资</t>
  </si>
  <si>
    <t>0081.HK</t>
  </si>
  <si>
    <t>中国海外宏洋集团</t>
  </si>
  <si>
    <t>0082.HK</t>
  </si>
  <si>
    <t>疯狂体育</t>
  </si>
  <si>
    <t>0083.HK</t>
  </si>
  <si>
    <t>信和置业</t>
  </si>
  <si>
    <t>0084.HK</t>
  </si>
  <si>
    <t>宝光实业</t>
  </si>
  <si>
    <t>0085.HK</t>
  </si>
  <si>
    <t>中电华大科技</t>
  </si>
  <si>
    <t>0086.HK</t>
  </si>
  <si>
    <t>新鸿基公司</t>
  </si>
  <si>
    <t>0087.HK</t>
  </si>
  <si>
    <t>太古股份公司B</t>
  </si>
  <si>
    <t>0088.HK</t>
  </si>
  <si>
    <t>TAI CHEUNG HOLD</t>
  </si>
  <si>
    <t>0089.HK</t>
  </si>
  <si>
    <t>大生地产</t>
  </si>
  <si>
    <t>0090.HK</t>
  </si>
  <si>
    <t>普星能量</t>
  </si>
  <si>
    <t>0091.HK</t>
  </si>
  <si>
    <t>金禧国际控股</t>
  </si>
  <si>
    <t>0092.HK</t>
  </si>
  <si>
    <t>冠军科技集团</t>
  </si>
  <si>
    <t>0093.HK</t>
  </si>
  <si>
    <t>TERMBRAY IND</t>
  </si>
  <si>
    <t>0094.HK</t>
  </si>
  <si>
    <t>绿心集团</t>
  </si>
  <si>
    <t>0095.HK</t>
  </si>
  <si>
    <t>绿景中国地产</t>
  </si>
  <si>
    <t>0096.HK</t>
  </si>
  <si>
    <t>YUSEI</t>
  </si>
  <si>
    <t>0097.HK</t>
  </si>
  <si>
    <t>恒基发展</t>
  </si>
  <si>
    <t>0098.HK</t>
  </si>
  <si>
    <t>兴发铝业</t>
  </si>
  <si>
    <t>0099.HK</t>
  </si>
  <si>
    <t>王氏国际</t>
  </si>
  <si>
    <t>0101.HK</t>
  </si>
  <si>
    <t>恒隆地产</t>
  </si>
  <si>
    <t>0102.HK</t>
  </si>
  <si>
    <t>凯升控股</t>
  </si>
  <si>
    <t>0103.HK</t>
  </si>
  <si>
    <t>首佳科技</t>
  </si>
  <si>
    <t>0104.HK</t>
  </si>
  <si>
    <t>ASIA COMM HOLD</t>
  </si>
  <si>
    <t>0105.HK</t>
  </si>
  <si>
    <t>凯联国际酒店</t>
  </si>
  <si>
    <t>0106.HK</t>
  </si>
  <si>
    <t>朗诗绿色管理</t>
  </si>
  <si>
    <t>0107.HK</t>
  </si>
  <si>
    <t>四川成渝高速公路</t>
  </si>
  <si>
    <t>0108.HK</t>
  </si>
  <si>
    <t>国锐生活</t>
  </si>
  <si>
    <t>0110.HK</t>
  </si>
  <si>
    <t>中国长远</t>
  </si>
  <si>
    <t>0111.HK</t>
  </si>
  <si>
    <t>信达国际控股</t>
  </si>
  <si>
    <t>0113.HK</t>
  </si>
  <si>
    <t>迪生创建</t>
  </si>
  <si>
    <t>0114.HK</t>
  </si>
  <si>
    <t>HERALD HOLD</t>
  </si>
  <si>
    <t>0115.HK</t>
  </si>
  <si>
    <t>钧濠集团</t>
  </si>
  <si>
    <t>0116.HK</t>
  </si>
  <si>
    <t>周生生</t>
  </si>
  <si>
    <t>0117.HK</t>
  </si>
  <si>
    <t>天利控股集团</t>
  </si>
  <si>
    <t>0118.HK</t>
  </si>
  <si>
    <t>大同机械</t>
  </si>
  <si>
    <t>0119.HK</t>
  </si>
  <si>
    <t>保利置业集团</t>
  </si>
  <si>
    <t>0120.HK</t>
  </si>
  <si>
    <t>COSMOPOL INT'L</t>
  </si>
  <si>
    <t>0122.HK</t>
  </si>
  <si>
    <t>鳄鱼恤</t>
  </si>
  <si>
    <t>0123.HK</t>
  </si>
  <si>
    <t>越秀地产</t>
  </si>
  <si>
    <t>0124.HK</t>
  </si>
  <si>
    <t>粤海置地</t>
  </si>
  <si>
    <t>0125.HK</t>
  </si>
  <si>
    <t>新兴光学</t>
  </si>
  <si>
    <t>0126.HK</t>
  </si>
  <si>
    <t>佳宁娜</t>
  </si>
  <si>
    <t>0127.HK</t>
  </si>
  <si>
    <t>华人置业</t>
  </si>
  <si>
    <t>0128.HK</t>
  </si>
  <si>
    <t>安宁控股</t>
  </si>
  <si>
    <t>0129.HK</t>
  </si>
  <si>
    <t>泛海集团</t>
  </si>
  <si>
    <t>0130.HK</t>
  </si>
  <si>
    <t>慕诗国际</t>
  </si>
  <si>
    <t>0131.HK</t>
  </si>
  <si>
    <t>卓能(集团)</t>
  </si>
  <si>
    <t>0132.HK</t>
  </si>
  <si>
    <t>兴业控股</t>
  </si>
  <si>
    <t>0133.HK</t>
  </si>
  <si>
    <t>招商局中国基金</t>
  </si>
  <si>
    <t>0135.HK</t>
  </si>
  <si>
    <t>昆仑能源</t>
  </si>
  <si>
    <t>0136.HK</t>
  </si>
  <si>
    <t>中国儒意</t>
  </si>
  <si>
    <t>0137.HK</t>
  </si>
  <si>
    <t>金辉集团</t>
  </si>
  <si>
    <t>0138.HK</t>
  </si>
  <si>
    <t>中建富通</t>
  </si>
  <si>
    <t>0139.HK</t>
  </si>
  <si>
    <t>中达集团控股</t>
  </si>
  <si>
    <t>0142.HK</t>
  </si>
  <si>
    <t>第一太平</t>
  </si>
  <si>
    <t>0144.HK</t>
  </si>
  <si>
    <t>招商局港口</t>
  </si>
  <si>
    <t>0145.HK</t>
  </si>
  <si>
    <t>信能低碳</t>
  </si>
  <si>
    <t>0146.HK</t>
  </si>
  <si>
    <t>TAI PING CARPET</t>
  </si>
  <si>
    <t>0147.HK</t>
  </si>
  <si>
    <t>国际商业结算</t>
  </si>
  <si>
    <t>0148.HK</t>
  </si>
  <si>
    <t>建滔集团</t>
  </si>
  <si>
    <t>0149.HK</t>
  </si>
  <si>
    <t>中国农产品交易</t>
  </si>
  <si>
    <t>0150.HK</t>
  </si>
  <si>
    <t>HYPEBEAST</t>
  </si>
  <si>
    <t>0151.HK</t>
  </si>
  <si>
    <t>中国旺旺</t>
  </si>
  <si>
    <t>0152.HK</t>
  </si>
  <si>
    <t>深圳国际</t>
  </si>
  <si>
    <t>0154.HK</t>
  </si>
  <si>
    <t>北京控股环境集团</t>
  </si>
  <si>
    <t>0156.HK</t>
  </si>
  <si>
    <t>力宝华润</t>
  </si>
  <si>
    <t>0157.HK</t>
  </si>
  <si>
    <t>自然美</t>
  </si>
  <si>
    <t>0158.HK</t>
  </si>
  <si>
    <t>万邦投资</t>
  </si>
  <si>
    <t>0159.HK</t>
  </si>
  <si>
    <t>布莱克万矿业</t>
  </si>
  <si>
    <t>0160.HK</t>
  </si>
  <si>
    <t>汉国置业</t>
  </si>
  <si>
    <t>0162.HK</t>
  </si>
  <si>
    <t>世纪金花</t>
  </si>
  <si>
    <t>0163.HK</t>
  </si>
  <si>
    <t>英皇国际</t>
  </si>
  <si>
    <t>0164.HK</t>
  </si>
  <si>
    <t>中国宝力科技</t>
  </si>
  <si>
    <t>0165.HK</t>
  </si>
  <si>
    <t>中国光大控股</t>
  </si>
  <si>
    <t>0166.HK</t>
  </si>
  <si>
    <t>新时代能源</t>
  </si>
  <si>
    <t>0167.HK</t>
  </si>
  <si>
    <t>IDT INT'L</t>
  </si>
  <si>
    <t>0168.HK</t>
  </si>
  <si>
    <t>青岛啤酒股份</t>
  </si>
  <si>
    <t>0169.HK</t>
  </si>
  <si>
    <t>万达酒店发展</t>
  </si>
  <si>
    <t>0171.HK</t>
  </si>
  <si>
    <t>银建国际</t>
  </si>
  <si>
    <t>0173.HK</t>
  </si>
  <si>
    <t>嘉华国际</t>
  </si>
  <si>
    <t>0174.HK</t>
  </si>
  <si>
    <t>盛洋投资</t>
  </si>
  <si>
    <t>0175.HK</t>
  </si>
  <si>
    <t>吉利汽车</t>
  </si>
  <si>
    <t>0176.HK</t>
  </si>
  <si>
    <t>先机企业集团</t>
  </si>
  <si>
    <t>0177.HK</t>
  </si>
  <si>
    <t>江苏宁沪高速公路</t>
  </si>
  <si>
    <t>0178.HK</t>
  </si>
  <si>
    <t>莎莎国际</t>
  </si>
  <si>
    <t>0179.HK</t>
  </si>
  <si>
    <t>德昌电机控股</t>
  </si>
  <si>
    <t>0180.HK</t>
  </si>
  <si>
    <t>开达集团</t>
  </si>
  <si>
    <t>0181.HK</t>
  </si>
  <si>
    <t>闽港控股</t>
  </si>
  <si>
    <t>0182.HK</t>
  </si>
  <si>
    <t>协合新能源</t>
  </si>
  <si>
    <t>0183.HK</t>
  </si>
  <si>
    <t>宏辉集团</t>
  </si>
  <si>
    <t>0184.HK</t>
  </si>
  <si>
    <t>激成投资</t>
  </si>
  <si>
    <t>0185.HK</t>
  </si>
  <si>
    <t>正商实业</t>
  </si>
  <si>
    <t>0186.HK</t>
  </si>
  <si>
    <t>敏捷控股</t>
  </si>
  <si>
    <t>0187.HK</t>
  </si>
  <si>
    <t>京城机电股份</t>
  </si>
  <si>
    <t>0188.HK</t>
  </si>
  <si>
    <t>新华汇富金融</t>
  </si>
  <si>
    <t>0189.HK</t>
  </si>
  <si>
    <t>东岳集团</t>
  </si>
  <si>
    <t>0191.HK</t>
  </si>
  <si>
    <t>丽新国际</t>
  </si>
  <si>
    <t>0193.HK</t>
  </si>
  <si>
    <t>冠中地产</t>
  </si>
  <si>
    <t>0194.HK</t>
  </si>
  <si>
    <t>廖创兴企业</t>
  </si>
  <si>
    <t>0195.HK</t>
  </si>
  <si>
    <t>绿科科技国际</t>
  </si>
  <si>
    <t>0196.HK</t>
  </si>
  <si>
    <t>宏华集团</t>
  </si>
  <si>
    <t>0197.HK</t>
  </si>
  <si>
    <t>亨泰</t>
  </si>
  <si>
    <t>0199.HK</t>
  </si>
  <si>
    <t>德祥地产</t>
  </si>
  <si>
    <t>0200.HK</t>
  </si>
  <si>
    <t>新濠国际发展</t>
  </si>
  <si>
    <t>0201.HK</t>
  </si>
  <si>
    <t>华大酒店</t>
  </si>
  <si>
    <t>0202.HK</t>
  </si>
  <si>
    <t>润中国际控股</t>
  </si>
  <si>
    <t>0204.HK</t>
  </si>
  <si>
    <t>资本界金控</t>
  </si>
  <si>
    <t>0205.HK</t>
  </si>
  <si>
    <t>财讯传媒</t>
  </si>
  <si>
    <t>0206.HK</t>
  </si>
  <si>
    <t>华商能源</t>
  </si>
  <si>
    <t>0207.HK</t>
  </si>
  <si>
    <t>大悦城地产</t>
  </si>
  <si>
    <t>0209.HK</t>
  </si>
  <si>
    <t>瀛晟科学</t>
  </si>
  <si>
    <t>0210.HK</t>
  </si>
  <si>
    <t>达芙妮国际</t>
  </si>
  <si>
    <t>0211.HK</t>
  </si>
  <si>
    <t>STYLAND HOLD</t>
  </si>
  <si>
    <t>0212.HK</t>
  </si>
  <si>
    <t>NANYANG HOLD</t>
  </si>
  <si>
    <t>0213.HK</t>
  </si>
  <si>
    <t>NATIONAL ELEC H</t>
  </si>
  <si>
    <t>0214.HK</t>
  </si>
  <si>
    <t>汇汉控股</t>
  </si>
  <si>
    <t>0215.HK</t>
  </si>
  <si>
    <t>和记电讯香港</t>
  </si>
  <si>
    <t>0216.HK</t>
  </si>
  <si>
    <t>建业实业</t>
  </si>
  <si>
    <t>0217.HK</t>
  </si>
  <si>
    <t>中国诚通发展集团</t>
  </si>
  <si>
    <t>0218.HK</t>
  </si>
  <si>
    <t>申万宏源香港</t>
  </si>
  <si>
    <t>0219.HK</t>
  </si>
  <si>
    <t>顺豪物业</t>
  </si>
  <si>
    <t>0220.HK</t>
  </si>
  <si>
    <t>统一企业中国</t>
  </si>
  <si>
    <t>0222.HK</t>
  </si>
  <si>
    <t>闽信集团</t>
  </si>
  <si>
    <t>0223.HK</t>
  </si>
  <si>
    <t>易生活控股</t>
  </si>
  <si>
    <t>0224.HK</t>
  </si>
  <si>
    <t>建生国际</t>
  </si>
  <si>
    <t>0225.HK</t>
  </si>
  <si>
    <t>博富临置业</t>
  </si>
  <si>
    <t>0226.HK</t>
  </si>
  <si>
    <t>力宝</t>
  </si>
  <si>
    <t>0227.HK</t>
  </si>
  <si>
    <t>第一上海</t>
  </si>
  <si>
    <t>0228.HK</t>
  </si>
  <si>
    <t>中能控股</t>
  </si>
  <si>
    <t>0229.HK</t>
  </si>
  <si>
    <t>利民实业</t>
  </si>
  <si>
    <t>0230.HK</t>
  </si>
  <si>
    <t>五矿地产</t>
  </si>
  <si>
    <t>0232.HK</t>
  </si>
  <si>
    <t>大陆航空科技控股</t>
  </si>
  <si>
    <t>0234.HK</t>
  </si>
  <si>
    <t>新世纪集团</t>
  </si>
  <si>
    <t>0235.HK</t>
  </si>
  <si>
    <t>中策资本控股</t>
  </si>
  <si>
    <t>0236.HK</t>
  </si>
  <si>
    <t>香港生力啤</t>
  </si>
  <si>
    <t>0237.HK</t>
  </si>
  <si>
    <t>安全货仓</t>
  </si>
  <si>
    <t>0239.HK</t>
  </si>
  <si>
    <t>白花油</t>
  </si>
  <si>
    <t>0240.HK</t>
  </si>
  <si>
    <t>利基控股</t>
  </si>
  <si>
    <t>0241.HK</t>
  </si>
  <si>
    <t>阿里健康</t>
  </si>
  <si>
    <t>0242.HK</t>
  </si>
  <si>
    <t>信德集团</t>
  </si>
  <si>
    <t>0243.HK</t>
  </si>
  <si>
    <t>QPL INT'L</t>
  </si>
  <si>
    <t>0244.HK</t>
  </si>
  <si>
    <t>先施</t>
  </si>
  <si>
    <t>0245.HK</t>
  </si>
  <si>
    <t>中薇金融</t>
  </si>
  <si>
    <t>0247.HK</t>
  </si>
  <si>
    <t>TST PROPERTIES</t>
  </si>
  <si>
    <t>0248.HK</t>
  </si>
  <si>
    <t>香港通讯国际控股</t>
  </si>
  <si>
    <t>0251.HK</t>
  </si>
  <si>
    <t>爪哇控股</t>
  </si>
  <si>
    <t>0252.HK</t>
  </si>
  <si>
    <t>华信地产财务</t>
  </si>
  <si>
    <t>0253.HK</t>
  </si>
  <si>
    <t>顺豪控股</t>
  </si>
  <si>
    <t>0254.HK</t>
  </si>
  <si>
    <t>国家联合资源</t>
  </si>
  <si>
    <t>0255.HK</t>
  </si>
  <si>
    <t>龙记集团</t>
  </si>
  <si>
    <t>0256.HK</t>
  </si>
  <si>
    <t>冠城钟表珠宝</t>
  </si>
  <si>
    <t>0257.HK</t>
  </si>
  <si>
    <t>光大环境</t>
  </si>
  <si>
    <t>0258.HK</t>
  </si>
  <si>
    <t>汤臣集团</t>
  </si>
  <si>
    <t>0259.HK</t>
  </si>
  <si>
    <t>亿都(国际控股)</t>
  </si>
  <si>
    <t>0260.HK</t>
  </si>
  <si>
    <t>幸福控股</t>
  </si>
  <si>
    <t>0261.HK</t>
  </si>
  <si>
    <t>GBA集团</t>
  </si>
  <si>
    <t>0262.HK</t>
  </si>
  <si>
    <t>迪臣发展国际</t>
  </si>
  <si>
    <t>0264.HK</t>
  </si>
  <si>
    <t>中联发展控股</t>
  </si>
  <si>
    <t>0265.HK</t>
  </si>
  <si>
    <t>东胜智慧城市服务</t>
  </si>
  <si>
    <t>0266.HK</t>
  </si>
  <si>
    <t>天德地产</t>
  </si>
  <si>
    <t>0267.HK</t>
  </si>
  <si>
    <t>中信股份</t>
  </si>
  <si>
    <t>0268.HK</t>
  </si>
  <si>
    <t>金蝶国际</t>
  </si>
  <si>
    <t>0269.HK</t>
  </si>
  <si>
    <t>中国资源交通</t>
  </si>
  <si>
    <t>0270.HK</t>
  </si>
  <si>
    <t>粤海投资</t>
  </si>
  <si>
    <t>0271.HK</t>
  </si>
  <si>
    <t>亚证地产</t>
  </si>
  <si>
    <t>0272.HK</t>
  </si>
  <si>
    <t>瑞安房地产</t>
  </si>
  <si>
    <t>0274.HK</t>
  </si>
  <si>
    <t>复兴亚洲</t>
  </si>
  <si>
    <t>0276.HK</t>
  </si>
  <si>
    <t>蒙古能源</t>
  </si>
  <si>
    <t>0277.HK</t>
  </si>
  <si>
    <t>太兴置业</t>
  </si>
  <si>
    <t>0279.HK</t>
  </si>
  <si>
    <t>裕承科金</t>
  </si>
  <si>
    <t>0280.HK</t>
  </si>
  <si>
    <t>景福集团</t>
  </si>
  <si>
    <t>0285.HK</t>
  </si>
  <si>
    <t>比亚迪电子</t>
  </si>
  <si>
    <t>0286.HK</t>
  </si>
  <si>
    <t>爱帝宫</t>
  </si>
  <si>
    <t>0287.HK</t>
  </si>
  <si>
    <t>永发置业</t>
  </si>
  <si>
    <t>0288.HK</t>
  </si>
  <si>
    <t>万洲国际</t>
  </si>
  <si>
    <t>0289.HK</t>
  </si>
  <si>
    <t>WING ON CO</t>
  </si>
  <si>
    <t>0290.HK</t>
  </si>
  <si>
    <t>国富创新</t>
  </si>
  <si>
    <t>0291.HK</t>
  </si>
  <si>
    <t>华润啤酒</t>
  </si>
  <si>
    <t>0292.HK</t>
  </si>
  <si>
    <t>泛海酒店</t>
  </si>
  <si>
    <t>0293.HK</t>
  </si>
  <si>
    <t>国泰航空</t>
  </si>
  <si>
    <t>0294.HK</t>
  </si>
  <si>
    <t>长江制衣</t>
  </si>
  <si>
    <t>0295.HK</t>
  </si>
  <si>
    <t>江山控股</t>
  </si>
  <si>
    <t>0296.HK</t>
  </si>
  <si>
    <t>英皇娱乐酒店</t>
  </si>
  <si>
    <t>0297.HK</t>
  </si>
  <si>
    <t>中化化肥</t>
  </si>
  <si>
    <t>0298.HK</t>
  </si>
  <si>
    <t>庄士中国</t>
  </si>
  <si>
    <t>0299.HK</t>
  </si>
  <si>
    <t>宝新置地</t>
  </si>
  <si>
    <t>0301.HK</t>
  </si>
  <si>
    <t>三和精化</t>
  </si>
  <si>
    <t>0302.HK</t>
  </si>
  <si>
    <t>中手游</t>
  </si>
  <si>
    <t>0303.HK</t>
  </si>
  <si>
    <t>VTECH HOLDINGS</t>
  </si>
  <si>
    <t>0305.HK</t>
  </si>
  <si>
    <t>五菱汽车</t>
  </si>
  <si>
    <t>0306.HK</t>
  </si>
  <si>
    <t>冠忠巴士集团</t>
  </si>
  <si>
    <t>0308.HK</t>
  </si>
  <si>
    <t>香港中旅</t>
  </si>
  <si>
    <t>0309.HK</t>
  </si>
  <si>
    <t>新华通讯频媒</t>
  </si>
  <si>
    <t>0310.HK</t>
  </si>
  <si>
    <t>嘉进投资国际</t>
  </si>
  <si>
    <t>0311.HK</t>
  </si>
  <si>
    <t>联泰控股</t>
  </si>
  <si>
    <t>0312.HK</t>
  </si>
  <si>
    <t>岁宝百货</t>
  </si>
  <si>
    <t>0313.HK</t>
  </si>
  <si>
    <t>裕田中国</t>
  </si>
  <si>
    <t>0314.HK</t>
  </si>
  <si>
    <t>思派健康</t>
  </si>
  <si>
    <t>0315.HK</t>
  </si>
  <si>
    <t>数码通电讯</t>
  </si>
  <si>
    <t>0316.HK</t>
  </si>
  <si>
    <t>东方海外国际</t>
  </si>
  <si>
    <t>0317.HK</t>
  </si>
  <si>
    <t>0318.HK</t>
  </si>
  <si>
    <t>黄河实业</t>
  </si>
  <si>
    <t>0320.HK</t>
  </si>
  <si>
    <t>金宝通</t>
  </si>
  <si>
    <t>0321.HK</t>
  </si>
  <si>
    <t>德永佳集团</t>
  </si>
  <si>
    <t>0322.HK</t>
  </si>
  <si>
    <t>康师傅控股</t>
  </si>
  <si>
    <t>0323.HK</t>
  </si>
  <si>
    <t>马鞍山钢铁股份</t>
  </si>
  <si>
    <t>0326.HK</t>
  </si>
  <si>
    <t>中国星集团</t>
  </si>
  <si>
    <t>0327.HK</t>
  </si>
  <si>
    <t>百富环球</t>
  </si>
  <si>
    <t>0328.HK</t>
  </si>
  <si>
    <t>ALCO HOLDINGS</t>
  </si>
  <si>
    <t>0329.HK</t>
  </si>
  <si>
    <t>东建国际</t>
  </si>
  <si>
    <t>0330.HK</t>
  </si>
  <si>
    <t>思捷环球</t>
  </si>
  <si>
    <t>0331.HK</t>
  </si>
  <si>
    <t>丰盛生活服务</t>
  </si>
  <si>
    <t>0332.HK</t>
  </si>
  <si>
    <t>元亨燃气</t>
  </si>
  <si>
    <t>0333.HK</t>
  </si>
  <si>
    <t>黛丽斯国际</t>
  </si>
  <si>
    <t>0334.HK</t>
  </si>
  <si>
    <t>华显光电</t>
  </si>
  <si>
    <t>0335.HK</t>
  </si>
  <si>
    <t>美建集团</t>
  </si>
  <si>
    <t>0336.HK</t>
  </si>
  <si>
    <t>华宝国际</t>
  </si>
  <si>
    <t>0337.HK</t>
  </si>
  <si>
    <t>绿地香港</t>
  </si>
  <si>
    <t>0338.HK</t>
  </si>
  <si>
    <t>上海石油化工股份</t>
  </si>
  <si>
    <t>0339.HK</t>
  </si>
  <si>
    <t>核心经济投资</t>
  </si>
  <si>
    <t>0340.HK</t>
  </si>
  <si>
    <t>潼关黄金</t>
  </si>
  <si>
    <t>0341.HK</t>
  </si>
  <si>
    <t>大家乐集团</t>
  </si>
  <si>
    <t>0343.HK</t>
  </si>
  <si>
    <t>文化传信</t>
  </si>
  <si>
    <t>0345.HK</t>
  </si>
  <si>
    <t>VITASOY INT'L</t>
  </si>
  <si>
    <t>0346.HK</t>
  </si>
  <si>
    <t>延长石油国际</t>
  </si>
  <si>
    <t>0347.HK</t>
  </si>
  <si>
    <t>0348.HK</t>
  </si>
  <si>
    <t>中国智能健康</t>
  </si>
  <si>
    <t>0351.HK</t>
  </si>
  <si>
    <t>亚洲能源物流</t>
  </si>
  <si>
    <t>0352.HK</t>
  </si>
  <si>
    <t>富阳</t>
  </si>
  <si>
    <t>0353.HK</t>
  </si>
  <si>
    <t>能源国际投资</t>
  </si>
  <si>
    <t>0354.HK</t>
  </si>
  <si>
    <t>中国软件国际</t>
  </si>
  <si>
    <t>0355.HK</t>
  </si>
  <si>
    <t>世纪城市国际</t>
  </si>
  <si>
    <t>0356.HK</t>
  </si>
  <si>
    <t>鼎立资本</t>
  </si>
  <si>
    <t>0357.HK</t>
  </si>
  <si>
    <t>美兰空港</t>
  </si>
  <si>
    <t>0358.HK</t>
  </si>
  <si>
    <t>江西铜业股份</t>
  </si>
  <si>
    <t>0360.HK</t>
  </si>
  <si>
    <t>新焦点</t>
  </si>
  <si>
    <t>0361.HK</t>
  </si>
  <si>
    <t>顺龙控股</t>
  </si>
  <si>
    <t>0362.HK</t>
  </si>
  <si>
    <t>中国天化工</t>
  </si>
  <si>
    <t>0363.HK</t>
  </si>
  <si>
    <t>上海实业控股</t>
  </si>
  <si>
    <t>0365.HK</t>
  </si>
  <si>
    <t>芯成科技</t>
  </si>
  <si>
    <t>0366.HK</t>
  </si>
  <si>
    <t>陆氏集团(越南)</t>
  </si>
  <si>
    <t>0367.HK</t>
  </si>
  <si>
    <t>庄士机构国际</t>
  </si>
  <si>
    <t>0368.HK</t>
  </si>
  <si>
    <t>德合集团</t>
  </si>
  <si>
    <t>0369.HK</t>
  </si>
  <si>
    <t>永泰地产</t>
  </si>
  <si>
    <t>0370.HK</t>
  </si>
  <si>
    <t>国华</t>
  </si>
  <si>
    <t>0371.HK</t>
  </si>
  <si>
    <t>北控水务集团</t>
  </si>
  <si>
    <t>0372.HK</t>
  </si>
  <si>
    <t>保德国际发展</t>
  </si>
  <si>
    <t>0373.HK</t>
  </si>
  <si>
    <t>联合集团</t>
  </si>
  <si>
    <t>0374.HK</t>
  </si>
  <si>
    <t>四洲集团</t>
  </si>
  <si>
    <t>0375.HK</t>
  </si>
  <si>
    <t>YGM TRADING</t>
  </si>
  <si>
    <t>0376.HK</t>
  </si>
  <si>
    <t>云锋金融</t>
  </si>
  <si>
    <t>0377.HK</t>
  </si>
  <si>
    <t>中国华君</t>
  </si>
  <si>
    <t>0379.HK</t>
  </si>
  <si>
    <t>恒嘉融资租赁</t>
  </si>
  <si>
    <t>0380.HK</t>
  </si>
  <si>
    <t>中国管业</t>
  </si>
  <si>
    <t>0381.HK</t>
  </si>
  <si>
    <t>侨雄国际</t>
  </si>
  <si>
    <t>0382.HK</t>
  </si>
  <si>
    <t>中汇集团</t>
  </si>
  <si>
    <t>0383.HK</t>
  </si>
  <si>
    <t>0384.HK</t>
  </si>
  <si>
    <t>中国燃气</t>
  </si>
  <si>
    <t>0385.HK</t>
  </si>
  <si>
    <t>建联集团</t>
  </si>
  <si>
    <t>0386.HK</t>
  </si>
  <si>
    <t>中国石油化工股份</t>
  </si>
  <si>
    <t>0387.HK</t>
  </si>
  <si>
    <t>力丰(集团)</t>
  </si>
  <si>
    <t>0388.HK</t>
  </si>
  <si>
    <t>香港交易所</t>
  </si>
  <si>
    <t>0389.HK</t>
  </si>
  <si>
    <t>通天酒业</t>
  </si>
  <si>
    <t>0390.HK</t>
  </si>
  <si>
    <t>0391.HK</t>
  </si>
  <si>
    <t>美亚娱乐资讯</t>
  </si>
  <si>
    <t>0392.HK</t>
  </si>
  <si>
    <t>北京控股</t>
  </si>
  <si>
    <t>0393.HK</t>
  </si>
  <si>
    <t>旭日企业</t>
  </si>
  <si>
    <t>0396.HK</t>
  </si>
  <si>
    <t>兴利(香港)控股</t>
  </si>
  <si>
    <t>0397.HK</t>
  </si>
  <si>
    <t>嬴集团</t>
  </si>
  <si>
    <t>0398.HK</t>
  </si>
  <si>
    <t>东方表行集团</t>
  </si>
  <si>
    <t>0399.HK</t>
  </si>
  <si>
    <t>领航医药生物科技</t>
  </si>
  <si>
    <t>0400.HK</t>
  </si>
  <si>
    <t>硬蛋创新</t>
  </si>
  <si>
    <t>0401.HK</t>
  </si>
  <si>
    <t>万嘉集团</t>
  </si>
  <si>
    <t>0403.HK</t>
  </si>
  <si>
    <t>星光集团</t>
  </si>
  <si>
    <t>0405.HK</t>
  </si>
  <si>
    <t>越秀房产信托基金</t>
  </si>
  <si>
    <t>0406.HK</t>
  </si>
  <si>
    <t>有利集团</t>
  </si>
  <si>
    <t>0408.HK</t>
  </si>
  <si>
    <t>叶氏化工集团</t>
  </si>
  <si>
    <t>0410.HK</t>
  </si>
  <si>
    <t>SOHO中国</t>
  </si>
  <si>
    <t>0411.HK</t>
  </si>
  <si>
    <t>南顺(香港)</t>
  </si>
  <si>
    <t>0412.HK</t>
  </si>
  <si>
    <t>山高控股</t>
  </si>
  <si>
    <t>0413.HK</t>
  </si>
  <si>
    <t>南华集团控股</t>
  </si>
  <si>
    <t>0417.HK</t>
  </si>
  <si>
    <t>谢瑞麟</t>
  </si>
  <si>
    <t>0418.HK</t>
  </si>
  <si>
    <t>方正控股</t>
  </si>
  <si>
    <t>0419.HK</t>
  </si>
  <si>
    <t>华谊腾讯娱乐</t>
  </si>
  <si>
    <t>0420.HK</t>
  </si>
  <si>
    <t>福田实业</t>
  </si>
  <si>
    <t>0422.HK</t>
  </si>
  <si>
    <t>越南制造加工出口</t>
  </si>
  <si>
    <t>0423.HK</t>
  </si>
  <si>
    <t>经济日报集团</t>
  </si>
  <si>
    <t>0425.HK</t>
  </si>
  <si>
    <t>敏实集团</t>
  </si>
  <si>
    <t>0426.HK</t>
  </si>
  <si>
    <t>万华媒体</t>
  </si>
  <si>
    <t>0428.HK</t>
  </si>
  <si>
    <t>中国天弓控股</t>
  </si>
  <si>
    <t>0430.HK</t>
  </si>
  <si>
    <t>东方兴业控股</t>
  </si>
  <si>
    <t>0431.HK</t>
  </si>
  <si>
    <t>大中华金融</t>
  </si>
  <si>
    <t>0432.HK</t>
  </si>
  <si>
    <t>盈大地产</t>
  </si>
  <si>
    <t>0433.HK</t>
  </si>
  <si>
    <t>北方矿业</t>
  </si>
  <si>
    <t>0434.HK</t>
  </si>
  <si>
    <t>博雅互动</t>
  </si>
  <si>
    <t>0435.HK</t>
  </si>
  <si>
    <t>阳光房地产基金</t>
  </si>
  <si>
    <t>0436.HK</t>
  </si>
  <si>
    <t>新宇环保</t>
  </si>
  <si>
    <t>0438.HK</t>
  </si>
  <si>
    <t>彩虹新能源</t>
  </si>
  <si>
    <t>0439.HK</t>
  </si>
  <si>
    <t>光启科学</t>
  </si>
  <si>
    <t>0440.HK</t>
  </si>
  <si>
    <t>大新金融</t>
  </si>
  <si>
    <t>0442.HK</t>
  </si>
  <si>
    <t>域能控股</t>
  </si>
  <si>
    <t>0444.HK</t>
  </si>
  <si>
    <t>SINCEREWATCH HK</t>
  </si>
  <si>
    <t>0450.HK</t>
  </si>
  <si>
    <t>鸿兴印刷集团</t>
  </si>
  <si>
    <t>0451.HK</t>
  </si>
  <si>
    <t>协鑫新能源</t>
  </si>
  <si>
    <t>0455.HK</t>
  </si>
  <si>
    <t>天大药业</t>
  </si>
  <si>
    <t>0456.HK</t>
  </si>
  <si>
    <t>新城市建设发展</t>
  </si>
  <si>
    <t>0458.HK</t>
  </si>
  <si>
    <t>联亚集团</t>
  </si>
  <si>
    <t>0459.HK</t>
  </si>
  <si>
    <t>鋑联控股</t>
  </si>
  <si>
    <t>0460.HK</t>
  </si>
  <si>
    <t>四环医药</t>
  </si>
  <si>
    <t>0464.HK</t>
  </si>
  <si>
    <t>中国智能科技</t>
  </si>
  <si>
    <t>0465.HK</t>
  </si>
  <si>
    <t>富通科技</t>
  </si>
  <si>
    <t>0467.HK</t>
  </si>
  <si>
    <t>联合能源集团</t>
  </si>
  <si>
    <t>0468.HK</t>
  </si>
  <si>
    <t>纷美包装</t>
  </si>
  <si>
    <t>0471.HK</t>
  </si>
  <si>
    <t>中播数据</t>
  </si>
  <si>
    <t>0472.HK</t>
  </si>
  <si>
    <t>新丝路文旅</t>
  </si>
  <si>
    <t>0474.HK</t>
  </si>
  <si>
    <t>信铭生命科技</t>
  </si>
  <si>
    <t>0475.HK</t>
  </si>
  <si>
    <t>中发展控股</t>
  </si>
  <si>
    <t>0476.HK</t>
  </si>
  <si>
    <t>科轩动力控股</t>
  </si>
  <si>
    <t>0480.HK</t>
  </si>
  <si>
    <t>香港兴业国际</t>
  </si>
  <si>
    <t>0482.HK</t>
  </si>
  <si>
    <t>圣马丁国际</t>
  </si>
  <si>
    <t>0483.HK</t>
  </si>
  <si>
    <t>包浩斯国际</t>
  </si>
  <si>
    <t>0484.HK</t>
  </si>
  <si>
    <t>云游控股</t>
  </si>
  <si>
    <t>0485.HK</t>
  </si>
  <si>
    <t>中国华星</t>
  </si>
  <si>
    <t>0486.HK</t>
  </si>
  <si>
    <t>俄铝</t>
  </si>
  <si>
    <t>0487.HK</t>
  </si>
  <si>
    <t>实德环球</t>
  </si>
  <si>
    <t>0488.HK</t>
  </si>
  <si>
    <t>丽新发展</t>
  </si>
  <si>
    <t>0489.HK</t>
  </si>
  <si>
    <t>东风集团股份</t>
  </si>
  <si>
    <t>0491.HK</t>
  </si>
  <si>
    <t>英皇文化产业</t>
  </si>
  <si>
    <t>0493.HK</t>
  </si>
  <si>
    <t>国美零售</t>
  </si>
  <si>
    <t>0495.HK</t>
  </si>
  <si>
    <t>PALADIN</t>
  </si>
  <si>
    <t>0496.HK</t>
  </si>
  <si>
    <t>卡森国际</t>
  </si>
  <si>
    <t>0497.HK</t>
  </si>
  <si>
    <t>资本策略地产</t>
  </si>
  <si>
    <t>0498.HK</t>
  </si>
  <si>
    <t>蓝河控股</t>
  </si>
  <si>
    <t>0499.HK</t>
  </si>
  <si>
    <t>青岛控股</t>
  </si>
  <si>
    <t>0500.HK</t>
  </si>
  <si>
    <t>先丰服务集团</t>
  </si>
  <si>
    <t>0505.HK</t>
  </si>
  <si>
    <t>兴业合金</t>
  </si>
  <si>
    <t>0506.HK</t>
  </si>
  <si>
    <t>中国食品</t>
  </si>
  <si>
    <t>0508.HK</t>
  </si>
  <si>
    <t>鼎亿集团投资</t>
  </si>
  <si>
    <t>0509.HK</t>
  </si>
  <si>
    <t>世纪阳光</t>
  </si>
  <si>
    <t>0510.HK</t>
  </si>
  <si>
    <t>时富金融服务集团</t>
  </si>
  <si>
    <t>0511.HK</t>
  </si>
  <si>
    <t>电视广播</t>
  </si>
  <si>
    <t>0512.HK</t>
  </si>
  <si>
    <t>远大医药</t>
  </si>
  <si>
    <t>0513.HK</t>
  </si>
  <si>
    <t>恒和集团</t>
  </si>
  <si>
    <t>0515.HK</t>
  </si>
  <si>
    <t>中华银科技</t>
  </si>
  <si>
    <t>0517.HK</t>
  </si>
  <si>
    <t>中远海运国际</t>
  </si>
  <si>
    <t>0518.HK</t>
  </si>
  <si>
    <t>同得仕(集团)</t>
  </si>
  <si>
    <t>0519.HK</t>
  </si>
  <si>
    <t>实力建业</t>
  </si>
  <si>
    <t>0520.HK</t>
  </si>
  <si>
    <t>呷哺呷哺</t>
  </si>
  <si>
    <t>0521.HK</t>
  </si>
  <si>
    <t>CWT INT'L</t>
  </si>
  <si>
    <t>0522.HK</t>
  </si>
  <si>
    <t>ASMPT</t>
  </si>
  <si>
    <t>0524.HK</t>
  </si>
  <si>
    <t>长城天下</t>
  </si>
  <si>
    <t>0525.HK</t>
  </si>
  <si>
    <t>广深铁路股份</t>
  </si>
  <si>
    <t>0526.HK</t>
  </si>
  <si>
    <t>利时集团控股</t>
  </si>
  <si>
    <t>0527.HK</t>
  </si>
  <si>
    <t>瑞风新能源</t>
  </si>
  <si>
    <t>0528.HK</t>
  </si>
  <si>
    <t>金达控股</t>
  </si>
  <si>
    <t>0529.HK</t>
  </si>
  <si>
    <t>SIS INT'L</t>
  </si>
  <si>
    <t>0531.HK</t>
  </si>
  <si>
    <t>顺诚</t>
  </si>
  <si>
    <t>0532.HK</t>
  </si>
  <si>
    <t>WKK INTL (HOLD)</t>
  </si>
  <si>
    <t>0533.HK</t>
  </si>
  <si>
    <t>金利来集团</t>
  </si>
  <si>
    <t>0535.HK</t>
  </si>
  <si>
    <t>金地商置</t>
  </si>
  <si>
    <t>0536.HK</t>
  </si>
  <si>
    <t>贸易通</t>
  </si>
  <si>
    <t>0538.HK</t>
  </si>
  <si>
    <t>味千(中国)</t>
  </si>
  <si>
    <t>0540.HK</t>
  </si>
  <si>
    <t>迅捷环球控股</t>
  </si>
  <si>
    <t>0542.HK</t>
  </si>
  <si>
    <t>中国文旅农业</t>
  </si>
  <si>
    <t>0543.HK</t>
  </si>
  <si>
    <t>太平洋网络</t>
  </si>
  <si>
    <t>0544.HK</t>
  </si>
  <si>
    <t>大同集团</t>
  </si>
  <si>
    <t>0546.HK</t>
  </si>
  <si>
    <t>阜丰集团</t>
  </si>
  <si>
    <t>0547.HK</t>
  </si>
  <si>
    <t>数字王国</t>
  </si>
  <si>
    <t>0548.HK</t>
  </si>
  <si>
    <t>深圳高速公路股份</t>
  </si>
  <si>
    <t>0550.HK</t>
  </si>
  <si>
    <t>京基智慧文化</t>
  </si>
  <si>
    <t>0551.HK</t>
  </si>
  <si>
    <t>裕元集团</t>
  </si>
  <si>
    <t>0552.HK</t>
  </si>
  <si>
    <t>中国通信服务</t>
  </si>
  <si>
    <t>0553.HK</t>
  </si>
  <si>
    <t>南京熊猫电子股份</t>
  </si>
  <si>
    <t>0554.HK</t>
  </si>
  <si>
    <t>汉思能源</t>
  </si>
  <si>
    <t>0556.HK</t>
  </si>
  <si>
    <t>泛亚环保</t>
  </si>
  <si>
    <t>0557.HK</t>
  </si>
  <si>
    <t>天元医疗</t>
  </si>
  <si>
    <t>0558.HK</t>
  </si>
  <si>
    <t>力劲科技</t>
  </si>
  <si>
    <t>0559.HK</t>
  </si>
  <si>
    <t>德泰新能源集团</t>
  </si>
  <si>
    <t>0560.HK</t>
  </si>
  <si>
    <t>珠江船务</t>
  </si>
  <si>
    <t>0563.HK</t>
  </si>
  <si>
    <t>上实城市开发</t>
  </si>
  <si>
    <t>0564.HK</t>
  </si>
  <si>
    <t>0565.HK</t>
  </si>
  <si>
    <t>锦艺集团控股</t>
  </si>
  <si>
    <t>0567.HK</t>
  </si>
  <si>
    <t>大昌微线集团</t>
  </si>
  <si>
    <t>0568.HK</t>
  </si>
  <si>
    <t>山东墨龙</t>
  </si>
  <si>
    <t>0570.HK</t>
  </si>
  <si>
    <t>中国中药</t>
  </si>
  <si>
    <t>0571.HK</t>
  </si>
  <si>
    <t>丰德丽控股</t>
  </si>
  <si>
    <t>0572.HK</t>
  </si>
  <si>
    <t>未来世界控股</t>
  </si>
  <si>
    <t>0573.HK</t>
  </si>
  <si>
    <t>稻香控股</t>
  </si>
  <si>
    <t>0574.HK</t>
  </si>
  <si>
    <t>百信国际</t>
  </si>
  <si>
    <t>0575.HK</t>
  </si>
  <si>
    <t>励晶太平洋</t>
  </si>
  <si>
    <t>0576.HK</t>
  </si>
  <si>
    <t>浙江沪杭甬</t>
  </si>
  <si>
    <t>0579.HK</t>
  </si>
  <si>
    <t>京能清洁能源</t>
  </si>
  <si>
    <t>0580.HK</t>
  </si>
  <si>
    <t>赛晶科技</t>
  </si>
  <si>
    <t>0581.HK</t>
  </si>
  <si>
    <t>中国东方集团</t>
  </si>
  <si>
    <t>0582.HK</t>
  </si>
  <si>
    <t>神话世界</t>
  </si>
  <si>
    <t>0583.HK</t>
  </si>
  <si>
    <t>长城环亚控股</t>
  </si>
  <si>
    <t>0585.HK</t>
  </si>
  <si>
    <t>意力国际</t>
  </si>
  <si>
    <t>0586.HK</t>
  </si>
  <si>
    <t>海螺创业</t>
  </si>
  <si>
    <t>0587.HK</t>
  </si>
  <si>
    <t>海螺环保</t>
  </si>
  <si>
    <t>0588.HK</t>
  </si>
  <si>
    <t>北京北辰实业股份</t>
  </si>
  <si>
    <t>0589.HK</t>
  </si>
  <si>
    <t>建中建设</t>
  </si>
  <si>
    <t>0590.HK</t>
  </si>
  <si>
    <t>六福集团</t>
  </si>
  <si>
    <t>0591.HK</t>
  </si>
  <si>
    <t>中国高精密</t>
  </si>
  <si>
    <t>0592.HK</t>
  </si>
  <si>
    <t>BOSSINI INT'L</t>
  </si>
  <si>
    <t>0593.HK</t>
  </si>
  <si>
    <t>梦东方</t>
  </si>
  <si>
    <t>0595.HK</t>
  </si>
  <si>
    <t>AV CONCEPT HOLD</t>
  </si>
  <si>
    <t>0596.HK</t>
  </si>
  <si>
    <t>浪潮数字企业</t>
  </si>
  <si>
    <t>0598.HK</t>
  </si>
  <si>
    <t>0599.HK</t>
  </si>
  <si>
    <t>怡邦行控股</t>
  </si>
  <si>
    <t>0600.HK</t>
  </si>
  <si>
    <t>中国基建投资</t>
  </si>
  <si>
    <t>0601.HK</t>
  </si>
  <si>
    <t>稀镁科技</t>
  </si>
  <si>
    <t>0602.HK</t>
  </si>
  <si>
    <t>佳华百货控股</t>
  </si>
  <si>
    <t>0603.HK</t>
  </si>
  <si>
    <t>中油燃气</t>
  </si>
  <si>
    <t>0604.HK</t>
  </si>
  <si>
    <t>深圳控股</t>
  </si>
  <si>
    <t>0605.HK</t>
  </si>
  <si>
    <t>中国金融投资管理</t>
  </si>
  <si>
    <t>0606.HK</t>
  </si>
  <si>
    <t>中骏商管</t>
  </si>
  <si>
    <t>0607.HK</t>
  </si>
  <si>
    <t>丰盛控股</t>
  </si>
  <si>
    <t>0608.HK</t>
  </si>
  <si>
    <t>达利国际</t>
  </si>
  <si>
    <t>0609.HK</t>
  </si>
  <si>
    <t>天德化工</t>
  </si>
  <si>
    <t>0610.HK</t>
  </si>
  <si>
    <t>WAI KEE HOLD</t>
  </si>
  <si>
    <t>0611.HK</t>
  </si>
  <si>
    <t>中国核能科技</t>
  </si>
  <si>
    <t>0612.HK</t>
  </si>
  <si>
    <t>鼎益丰控股</t>
  </si>
  <si>
    <t>0613.HK</t>
  </si>
  <si>
    <t>梧桐国际</t>
  </si>
  <si>
    <t>0616.HK</t>
  </si>
  <si>
    <t>高山企业</t>
  </si>
  <si>
    <t>0617.HK</t>
  </si>
  <si>
    <t>百利保控股</t>
  </si>
  <si>
    <t>0618.HK</t>
  </si>
  <si>
    <t>北大资源</t>
  </si>
  <si>
    <t>0619.HK</t>
  </si>
  <si>
    <t>南华金融</t>
  </si>
  <si>
    <t>0620.HK</t>
  </si>
  <si>
    <t>大唐西市</t>
  </si>
  <si>
    <t>0621.HK</t>
  </si>
  <si>
    <t>坛金矿业</t>
  </si>
  <si>
    <t>0622.HK</t>
  </si>
  <si>
    <t>威华达控股</t>
  </si>
  <si>
    <t>0623.HK</t>
  </si>
  <si>
    <t>中视金桥</t>
  </si>
  <si>
    <t>0626.HK</t>
  </si>
  <si>
    <t>大众金融控股</t>
  </si>
  <si>
    <t>0627.HK</t>
  </si>
  <si>
    <t>日本共生</t>
  </si>
  <si>
    <t>0628.HK</t>
  </si>
  <si>
    <t>国美金融科技</t>
  </si>
  <si>
    <t>0629.HK</t>
  </si>
  <si>
    <t>悦达国际控股</t>
  </si>
  <si>
    <t>0630.HK</t>
  </si>
  <si>
    <t>隽泰控股</t>
  </si>
  <si>
    <t>0631.HK</t>
  </si>
  <si>
    <t>三一国际</t>
  </si>
  <si>
    <t>0632.HK</t>
  </si>
  <si>
    <t>中港石油</t>
  </si>
  <si>
    <t>0635.HK</t>
  </si>
  <si>
    <t>彩星集团</t>
  </si>
  <si>
    <t>0636.HK</t>
  </si>
  <si>
    <t>嘉里物流</t>
  </si>
  <si>
    <t>0637.HK</t>
  </si>
  <si>
    <t>利记</t>
  </si>
  <si>
    <t>0638.HK</t>
  </si>
  <si>
    <t>建溢集团</t>
  </si>
  <si>
    <t>0639.HK</t>
  </si>
  <si>
    <t>首钢资源</t>
  </si>
  <si>
    <t>0640.HK</t>
  </si>
  <si>
    <t>星谦发展</t>
  </si>
  <si>
    <t>0641.HK</t>
  </si>
  <si>
    <t>中国恒天立信国际</t>
  </si>
  <si>
    <t>0643.HK</t>
  </si>
  <si>
    <t>恒富控股</t>
  </si>
  <si>
    <t>0645.HK</t>
  </si>
  <si>
    <t>安域亚洲</t>
  </si>
  <si>
    <t>0646.HK</t>
  </si>
  <si>
    <t>中国环保科技</t>
  </si>
  <si>
    <t>0648.HK</t>
  </si>
  <si>
    <t>京玖康疗-新</t>
  </si>
  <si>
    <t>0650.HK</t>
  </si>
  <si>
    <t>普达特科技</t>
  </si>
  <si>
    <t>0653.HK</t>
  </si>
  <si>
    <t>卓悦控股</t>
  </si>
  <si>
    <t>0655.HK</t>
  </si>
  <si>
    <t>香港华人有限公司</t>
  </si>
  <si>
    <t>0656.HK</t>
  </si>
  <si>
    <t>复星国际</t>
  </si>
  <si>
    <t>0657.HK</t>
  </si>
  <si>
    <t>环科国际</t>
  </si>
  <si>
    <t>0658.HK</t>
  </si>
  <si>
    <t>中国高速传动</t>
  </si>
  <si>
    <t>0659.HK</t>
  </si>
  <si>
    <t>新创建集团</t>
  </si>
  <si>
    <t>0660.HK</t>
  </si>
  <si>
    <t>玮俊生物科技</t>
  </si>
  <si>
    <t>0661.HK</t>
  </si>
  <si>
    <t>中国大冶有色金属</t>
  </si>
  <si>
    <t>0662.HK</t>
  </si>
  <si>
    <t>亚洲金融</t>
  </si>
  <si>
    <t>0663.HK</t>
  </si>
  <si>
    <t>金山能源</t>
  </si>
  <si>
    <t>0666.HK</t>
  </si>
  <si>
    <t>瑞浦兰钧</t>
  </si>
  <si>
    <t>0667.HK</t>
  </si>
  <si>
    <t>中国东方教育</t>
  </si>
  <si>
    <t>0668.HK</t>
  </si>
  <si>
    <t>东银国际控股</t>
  </si>
  <si>
    <t>0669.HK</t>
  </si>
  <si>
    <t>创科实业</t>
  </si>
  <si>
    <t>0670.HK</t>
  </si>
  <si>
    <t>中国东方航空股份</t>
  </si>
  <si>
    <t>0672.HK</t>
  </si>
  <si>
    <t>众安集团</t>
  </si>
  <si>
    <t>0673.HK</t>
  </si>
  <si>
    <t>中国卫生集团</t>
  </si>
  <si>
    <t>0674.HK</t>
  </si>
  <si>
    <t>中国唐商</t>
  </si>
  <si>
    <t>0675.HK</t>
  </si>
  <si>
    <t>坚宝国际</t>
  </si>
  <si>
    <t>0676.HK</t>
  </si>
  <si>
    <t>创信国际</t>
  </si>
  <si>
    <t>0677.HK</t>
  </si>
  <si>
    <t>金源发展国际实业</t>
  </si>
  <si>
    <t>0679.HK</t>
  </si>
  <si>
    <t>亚洲联网科技</t>
  </si>
  <si>
    <t>0681.HK</t>
  </si>
  <si>
    <t>中民控股</t>
  </si>
  <si>
    <t>0682.HK</t>
  </si>
  <si>
    <t>超大现代</t>
  </si>
  <si>
    <t>0683.HK</t>
  </si>
  <si>
    <t>嘉里建设</t>
  </si>
  <si>
    <t>0684.HK</t>
  </si>
  <si>
    <t>亚伦国际</t>
  </si>
  <si>
    <t>0685.HK</t>
  </si>
  <si>
    <t>世界华文媒体</t>
  </si>
  <si>
    <t>0686.HK</t>
  </si>
  <si>
    <t>北京能源国际</t>
  </si>
  <si>
    <t>0687.HK</t>
  </si>
  <si>
    <t>泰升集团</t>
  </si>
  <si>
    <t>0688.HK</t>
  </si>
  <si>
    <t>中国海外发展</t>
  </si>
  <si>
    <t>0689.HK</t>
  </si>
  <si>
    <t>长盈集团(控股)</t>
  </si>
  <si>
    <t>0690.HK</t>
  </si>
  <si>
    <t>联康生物科技集团</t>
  </si>
  <si>
    <t>0691.HK</t>
  </si>
  <si>
    <t>山水水泥</t>
  </si>
  <si>
    <t>0693.HK</t>
  </si>
  <si>
    <t>陈唱国际</t>
  </si>
  <si>
    <t>0694.HK</t>
  </si>
  <si>
    <t>北京首都机场股份</t>
  </si>
  <si>
    <t>0695.HK</t>
  </si>
  <si>
    <t>东吴水泥</t>
  </si>
  <si>
    <t>0696.HK</t>
  </si>
  <si>
    <t>中国民航信息网络</t>
  </si>
  <si>
    <t>0697.HK</t>
  </si>
  <si>
    <t>首程控股</t>
  </si>
  <si>
    <t>0698.HK</t>
  </si>
  <si>
    <t>通达集团</t>
  </si>
  <si>
    <t>腾讯控股</t>
  </si>
  <si>
    <t>0701.HK</t>
  </si>
  <si>
    <t>CNT GROUP</t>
  </si>
  <si>
    <t>0702.HK</t>
  </si>
  <si>
    <t>中国油气控股</t>
  </si>
  <si>
    <t>0703.HK</t>
  </si>
  <si>
    <t>FUTURE BRIGHT</t>
  </si>
  <si>
    <t>0704.HK</t>
  </si>
  <si>
    <t>和嘉控股</t>
  </si>
  <si>
    <t>0707.HK</t>
  </si>
  <si>
    <t>亚洲电视控股</t>
  </si>
  <si>
    <t>0708.HK</t>
  </si>
  <si>
    <t>恒大汽车</t>
  </si>
  <si>
    <t>0709.HK</t>
  </si>
  <si>
    <t>佐丹奴国际</t>
  </si>
  <si>
    <t>0710.HK</t>
  </si>
  <si>
    <t>京东方精电</t>
  </si>
  <si>
    <t>0711.HK</t>
  </si>
  <si>
    <t>亚洲联合基建控股</t>
  </si>
  <si>
    <t>0712.HK</t>
  </si>
  <si>
    <t>卡姆丹克太阳能</t>
  </si>
  <si>
    <t>0713.HK</t>
  </si>
  <si>
    <t>世界(集团)</t>
  </si>
  <si>
    <t>0715.HK</t>
  </si>
  <si>
    <t>中泛控股</t>
  </si>
  <si>
    <t>0716.HK</t>
  </si>
  <si>
    <t>胜狮货柜</t>
  </si>
  <si>
    <t>0717.HK</t>
  </si>
  <si>
    <t>英皇资本</t>
  </si>
  <si>
    <t>0718.HK</t>
  </si>
  <si>
    <t>太和控股</t>
  </si>
  <si>
    <t>0719.HK</t>
  </si>
  <si>
    <t>山东新华制药股份</t>
  </si>
  <si>
    <t>0720.HK</t>
  </si>
  <si>
    <t>意达利控股</t>
  </si>
  <si>
    <t>0721.HK</t>
  </si>
  <si>
    <t>中国金融国际</t>
  </si>
  <si>
    <t>0722.HK</t>
  </si>
  <si>
    <t>联合医务</t>
  </si>
  <si>
    <t>0723.HK</t>
  </si>
  <si>
    <t>信保环球控股</t>
  </si>
  <si>
    <t>0724.HK</t>
  </si>
  <si>
    <t>瑞鑫国际集团</t>
  </si>
  <si>
    <t>0725.HK</t>
  </si>
  <si>
    <t>恒都集团</t>
  </si>
  <si>
    <t>0726.HK</t>
  </si>
  <si>
    <t>筑友智造科技</t>
  </si>
  <si>
    <t>0727.HK</t>
  </si>
  <si>
    <t>皇冠环球集团</t>
  </si>
  <si>
    <t>0728.HK</t>
  </si>
  <si>
    <t>0730.HK</t>
  </si>
  <si>
    <t>首惠产业金融</t>
  </si>
  <si>
    <t>0731.HK</t>
  </si>
  <si>
    <t>建发新胜</t>
  </si>
  <si>
    <t>0732.HK</t>
  </si>
  <si>
    <t>信利国际</t>
  </si>
  <si>
    <t>0733.HK</t>
  </si>
  <si>
    <t>合富辉煌</t>
  </si>
  <si>
    <t>0736.HK</t>
  </si>
  <si>
    <t>中国置业投资</t>
  </si>
  <si>
    <t>0737.HK</t>
  </si>
  <si>
    <t>湾区发展</t>
  </si>
  <si>
    <t>0738.HK</t>
  </si>
  <si>
    <t>莱尔斯丹</t>
  </si>
  <si>
    <t>0743.HK</t>
  </si>
  <si>
    <t>亚洲水泥(中国)</t>
  </si>
  <si>
    <t>0745.HK</t>
  </si>
  <si>
    <t>中国国家文化产业</t>
  </si>
  <si>
    <t>0746.HK</t>
  </si>
  <si>
    <t>理文化工</t>
  </si>
  <si>
    <t>0747.HK</t>
  </si>
  <si>
    <t>沈阳公用发展股份</t>
  </si>
  <si>
    <t>0750.HK</t>
  </si>
  <si>
    <t>水发兴业能源</t>
  </si>
  <si>
    <t>0751.HK</t>
  </si>
  <si>
    <t>创维集团</t>
  </si>
  <si>
    <t>0752.HK</t>
  </si>
  <si>
    <t>PICO FAR EAST</t>
  </si>
  <si>
    <t>0753.HK</t>
  </si>
  <si>
    <t>0754.HK</t>
  </si>
  <si>
    <t>合生创展集团</t>
  </si>
  <si>
    <t>0755.HK</t>
  </si>
  <si>
    <t>上海证大</t>
  </si>
  <si>
    <t>0756.HK</t>
  </si>
  <si>
    <t>森美控股</t>
  </si>
  <si>
    <t>0757.HK</t>
  </si>
  <si>
    <t>阳光能源</t>
  </si>
  <si>
    <t>0759.HK</t>
  </si>
  <si>
    <t>CEC INT'L HOLD</t>
  </si>
  <si>
    <t>0760.HK</t>
  </si>
  <si>
    <t>新天地产集团</t>
  </si>
  <si>
    <t>0762.HK</t>
  </si>
  <si>
    <t>0763.HK</t>
  </si>
  <si>
    <t>0764.HK</t>
  </si>
  <si>
    <t>永恒策略</t>
  </si>
  <si>
    <t>0765.HK</t>
  </si>
  <si>
    <t>PERFECTECH INTL</t>
  </si>
  <si>
    <t>0767.HK</t>
  </si>
  <si>
    <t>中基长寿科学</t>
  </si>
  <si>
    <t>0768.HK</t>
  </si>
  <si>
    <t>开明投资</t>
  </si>
  <si>
    <t>0769.HK</t>
  </si>
  <si>
    <t>0770.HK</t>
  </si>
  <si>
    <t>SHANGHAI GROWTH</t>
  </si>
  <si>
    <t>0771.HK</t>
  </si>
  <si>
    <t>自动系统</t>
  </si>
  <si>
    <t>0772.HK</t>
  </si>
  <si>
    <t>阅文集团</t>
  </si>
  <si>
    <t>0775.HK</t>
  </si>
  <si>
    <t>长江生命科技</t>
  </si>
  <si>
    <t>0776.HK</t>
  </si>
  <si>
    <t>帝国科技集团</t>
  </si>
  <si>
    <t>0777.HK</t>
  </si>
  <si>
    <t>网龙</t>
  </si>
  <si>
    <t>0778.HK</t>
  </si>
  <si>
    <t>置富产业信托</t>
  </si>
  <si>
    <t>0780.HK</t>
  </si>
  <si>
    <t>同程旅行</t>
  </si>
  <si>
    <t>0784.HK</t>
  </si>
  <si>
    <t>凌锐控股</t>
  </si>
  <si>
    <t>0788.HK</t>
  </si>
  <si>
    <t>中国铁塔</t>
  </si>
  <si>
    <t>0789.HK</t>
  </si>
  <si>
    <t>雅天妮集团</t>
  </si>
  <si>
    <t>0794.HK</t>
  </si>
  <si>
    <t>锦胜集团(控股)</t>
  </si>
  <si>
    <t>0797.HK</t>
  </si>
  <si>
    <t>第七大道</t>
  </si>
  <si>
    <t>0798.HK</t>
  </si>
  <si>
    <t>中电光谷</t>
  </si>
  <si>
    <t>0799.HK</t>
  </si>
  <si>
    <t>IGG</t>
  </si>
  <si>
    <t>0800.HK</t>
  </si>
  <si>
    <t>A8新媒体</t>
  </si>
  <si>
    <t>0802.HK</t>
  </si>
  <si>
    <t>中国钱包</t>
  </si>
  <si>
    <t>0804.HK</t>
  </si>
  <si>
    <t>鼎石资本</t>
  </si>
  <si>
    <t>0806.HK</t>
  </si>
  <si>
    <t>惠理集团</t>
  </si>
  <si>
    <t>0807.HK</t>
  </si>
  <si>
    <t>上海实业环境</t>
  </si>
  <si>
    <t>0808.HK</t>
  </si>
  <si>
    <t>泓富产业信托</t>
  </si>
  <si>
    <t>0809.HK</t>
  </si>
  <si>
    <t>大成生化科技</t>
  </si>
  <si>
    <t>0810.HK</t>
  </si>
  <si>
    <t>中国铸晨81</t>
  </si>
  <si>
    <t>0811.HK</t>
  </si>
  <si>
    <t>0812.HK</t>
  </si>
  <si>
    <t>西证国际证券</t>
  </si>
  <si>
    <t>0813.HK</t>
  </si>
  <si>
    <t>世茂集团</t>
  </si>
  <si>
    <t>0814.HK</t>
  </si>
  <si>
    <t>北京京客隆</t>
  </si>
  <si>
    <t>0815.HK</t>
  </si>
  <si>
    <t>中国白银集团</t>
  </si>
  <si>
    <t>0816.HK</t>
  </si>
  <si>
    <t>金茂服务</t>
  </si>
  <si>
    <t>0817.HK</t>
  </si>
  <si>
    <t>中国金茂</t>
  </si>
  <si>
    <t>0818.HK</t>
  </si>
  <si>
    <t>高阳科技</t>
  </si>
  <si>
    <t>0819.HK</t>
  </si>
  <si>
    <t>天能动力</t>
  </si>
  <si>
    <t>0821.HK</t>
  </si>
  <si>
    <t>汇盈控股</t>
  </si>
  <si>
    <t>0822.HK</t>
  </si>
  <si>
    <t>嘉瑞国际</t>
  </si>
  <si>
    <t>0823.HK</t>
  </si>
  <si>
    <t>领展房产基金</t>
  </si>
  <si>
    <t>0825.HK</t>
  </si>
  <si>
    <t>新世界百货中国</t>
  </si>
  <si>
    <t>0826.HK</t>
  </si>
  <si>
    <t>天工国际</t>
  </si>
  <si>
    <t>0827.HK</t>
  </si>
  <si>
    <t>玖源集团</t>
  </si>
  <si>
    <t>0828.HK</t>
  </si>
  <si>
    <t>王朝酒业</t>
  </si>
  <si>
    <t>0829.HK</t>
  </si>
  <si>
    <t>神冠控股</t>
  </si>
  <si>
    <t>0830.HK</t>
  </si>
  <si>
    <t>中国建筑兴业</t>
  </si>
  <si>
    <t>0831.HK</t>
  </si>
  <si>
    <t>利亚零售</t>
  </si>
  <si>
    <t>0832.HK</t>
  </si>
  <si>
    <t>建业地产</t>
  </si>
  <si>
    <t>0833.HK</t>
  </si>
  <si>
    <t>华讯</t>
  </si>
  <si>
    <t>0834.HK</t>
  </si>
  <si>
    <t>康大食品</t>
  </si>
  <si>
    <t>0836.HK</t>
  </si>
  <si>
    <t>华润电力</t>
  </si>
  <si>
    <t>0837.HK</t>
  </si>
  <si>
    <t>谭木匠</t>
  </si>
  <si>
    <t>0838.HK</t>
  </si>
  <si>
    <t>亿和控股</t>
  </si>
  <si>
    <t>0839.HK</t>
  </si>
  <si>
    <t>中教控股</t>
  </si>
  <si>
    <t>0840.HK</t>
  </si>
  <si>
    <t>天业节水</t>
  </si>
  <si>
    <t>0841.HK</t>
  </si>
  <si>
    <t>木薯资源</t>
  </si>
  <si>
    <t>0842.HK</t>
  </si>
  <si>
    <t>理士国际</t>
  </si>
  <si>
    <t>0844.HK</t>
  </si>
  <si>
    <t>广泰国际控股</t>
  </si>
  <si>
    <t>0845.HK</t>
  </si>
  <si>
    <t>恒盛地产</t>
  </si>
  <si>
    <t>0846.HK</t>
  </si>
  <si>
    <t>明发集团</t>
  </si>
  <si>
    <t>0848.HK</t>
  </si>
  <si>
    <t>茂业国际</t>
  </si>
  <si>
    <t>0851.HK</t>
  </si>
  <si>
    <t>盛源控股</t>
  </si>
  <si>
    <t>0852.HK</t>
  </si>
  <si>
    <t>海峡石油化工</t>
  </si>
  <si>
    <t>0853.HK</t>
  </si>
  <si>
    <t>微创医疗</t>
  </si>
  <si>
    <t>0854.HK</t>
  </si>
  <si>
    <t>威雅利</t>
  </si>
  <si>
    <t>0855.HK</t>
  </si>
  <si>
    <t>中国水务</t>
  </si>
  <si>
    <t>0856.HK</t>
  </si>
  <si>
    <t>伟仕佳杰</t>
  </si>
  <si>
    <t>0857.HK</t>
  </si>
  <si>
    <t>中国石油股份</t>
  </si>
  <si>
    <t>0858.HK</t>
  </si>
  <si>
    <t>精优药业</t>
  </si>
  <si>
    <t>0859.HK</t>
  </si>
  <si>
    <t>中昌国际控股</t>
  </si>
  <si>
    <t>0860.HK</t>
  </si>
  <si>
    <t>APOLLO出行</t>
  </si>
  <si>
    <t>0861.HK</t>
  </si>
  <si>
    <t>神州控股</t>
  </si>
  <si>
    <t>0862.HK</t>
  </si>
  <si>
    <t>远见控股</t>
  </si>
  <si>
    <t>0863.HK</t>
  </si>
  <si>
    <t>OSL集团</t>
  </si>
  <si>
    <t>0864.HK</t>
  </si>
  <si>
    <t>永利地产发展</t>
  </si>
  <si>
    <t>0865.HK</t>
  </si>
  <si>
    <t>建德国际控股</t>
  </si>
  <si>
    <t>0866.HK</t>
  </si>
  <si>
    <t>中国秦发</t>
  </si>
  <si>
    <t>0867.HK</t>
  </si>
  <si>
    <t>康哲药业</t>
  </si>
  <si>
    <t>0868.HK</t>
  </si>
  <si>
    <t>信义玻璃</t>
  </si>
  <si>
    <t>0869.HK</t>
  </si>
  <si>
    <t>彩星玩具</t>
  </si>
  <si>
    <t>0871.HK</t>
  </si>
  <si>
    <t>中国疏浚环保</t>
  </si>
  <si>
    <t>0873.HK</t>
  </si>
  <si>
    <t>世茂服务</t>
  </si>
  <si>
    <t>0874.HK</t>
  </si>
  <si>
    <t>0875.HK</t>
  </si>
  <si>
    <t>中国金控</t>
  </si>
  <si>
    <t>0876.HK</t>
  </si>
  <si>
    <t>佳兆业健康</t>
  </si>
  <si>
    <t>0878.HK</t>
  </si>
  <si>
    <t>金朝阳集团</t>
  </si>
  <si>
    <t>0880.HK</t>
  </si>
  <si>
    <t>澳博控股</t>
  </si>
  <si>
    <t>0881.HK</t>
  </si>
  <si>
    <t>中升控股</t>
  </si>
  <si>
    <t>0882.HK</t>
  </si>
  <si>
    <t>天津发展</t>
  </si>
  <si>
    <t>0883.HK</t>
  </si>
  <si>
    <t>中国海洋石油</t>
  </si>
  <si>
    <t>0884.HK</t>
  </si>
  <si>
    <t>旭辉控股集团</t>
  </si>
  <si>
    <t>0887.HK</t>
  </si>
  <si>
    <t>英皇钟表珠宝</t>
  </si>
  <si>
    <t>0888.HK</t>
  </si>
  <si>
    <t>贝森金融</t>
  </si>
  <si>
    <t>0889.HK</t>
  </si>
  <si>
    <t>连达科技控股</t>
  </si>
  <si>
    <t>0893.HK</t>
  </si>
  <si>
    <t>中国铁钛</t>
  </si>
  <si>
    <t>0894.HK</t>
  </si>
  <si>
    <t>万裕科技</t>
  </si>
  <si>
    <t>0895.HK</t>
  </si>
  <si>
    <t>0896.HK</t>
  </si>
  <si>
    <t>兴胜创建</t>
  </si>
  <si>
    <t>0897.HK</t>
  </si>
  <si>
    <t>位元堂</t>
  </si>
  <si>
    <t>0898.HK</t>
  </si>
  <si>
    <t>万事昌国际</t>
  </si>
  <si>
    <t>0899.HK</t>
  </si>
  <si>
    <t>中加国信</t>
  </si>
  <si>
    <t>0900.HK</t>
  </si>
  <si>
    <t>AEON CREDIT</t>
  </si>
  <si>
    <t>0901.HK</t>
  </si>
  <si>
    <t>金石投资集团</t>
  </si>
  <si>
    <t>0902.HK</t>
  </si>
  <si>
    <t>华能国际电力股份</t>
  </si>
  <si>
    <t>0905.HK</t>
  </si>
  <si>
    <t>胡桃资本</t>
  </si>
  <si>
    <t>0906.HK</t>
  </si>
  <si>
    <t>中粮包装</t>
  </si>
  <si>
    <t>0907.HK</t>
  </si>
  <si>
    <t>高雅光学</t>
  </si>
  <si>
    <t>0909.HK</t>
  </si>
  <si>
    <t>明源云</t>
  </si>
  <si>
    <t>0910.HK</t>
  </si>
  <si>
    <t>中国三迪</t>
  </si>
  <si>
    <t>0911.HK</t>
  </si>
  <si>
    <t>前海健康</t>
  </si>
  <si>
    <t>0912.HK</t>
  </si>
  <si>
    <t>信佳国际</t>
  </si>
  <si>
    <t>0913.HK</t>
  </si>
  <si>
    <t>港湾数字</t>
  </si>
  <si>
    <t>0914.HK</t>
  </si>
  <si>
    <t>0915.HK</t>
  </si>
  <si>
    <t>道和环球</t>
  </si>
  <si>
    <t>0916.HK</t>
  </si>
  <si>
    <t>0918.HK</t>
  </si>
  <si>
    <t>国能国际资产</t>
  </si>
  <si>
    <t>0919.HK</t>
  </si>
  <si>
    <t>现代健康科技</t>
  </si>
  <si>
    <t>0921.HK</t>
  </si>
  <si>
    <t>0922.HK</t>
  </si>
  <si>
    <t>安贤园中国</t>
  </si>
  <si>
    <t>0923.HK</t>
  </si>
  <si>
    <t>综合环保集团</t>
  </si>
  <si>
    <t>0924.HK</t>
  </si>
  <si>
    <t>坤集团</t>
  </si>
  <si>
    <t>0925.HK</t>
  </si>
  <si>
    <t>北京建设</t>
  </si>
  <si>
    <t>0926.HK</t>
  </si>
  <si>
    <t>碧生源</t>
  </si>
  <si>
    <t>0927.HK</t>
  </si>
  <si>
    <t>富士高实业</t>
  </si>
  <si>
    <t>0928.HK</t>
  </si>
  <si>
    <t>帝王国际投资</t>
  </si>
  <si>
    <t>0929.HK</t>
  </si>
  <si>
    <t>国际精密</t>
  </si>
  <si>
    <t>0931.HK</t>
  </si>
  <si>
    <t>中国港能</t>
  </si>
  <si>
    <t>0932.HK</t>
  </si>
  <si>
    <t>顺腾国际控股</t>
  </si>
  <si>
    <t>0933.HK</t>
  </si>
  <si>
    <t>非凡领越</t>
  </si>
  <si>
    <t>0934.HK</t>
  </si>
  <si>
    <t>中石化冠德</t>
  </si>
  <si>
    <t>0936.HK</t>
  </si>
  <si>
    <t>佳兆业资本</t>
  </si>
  <si>
    <t>0938.HK</t>
  </si>
  <si>
    <t>民生国际</t>
  </si>
  <si>
    <t>0939.HK</t>
  </si>
  <si>
    <t>0941.HK</t>
  </si>
  <si>
    <t>0943.HK</t>
  </si>
  <si>
    <t>中证国际</t>
  </si>
  <si>
    <t>0945.HK</t>
  </si>
  <si>
    <t>宏利金融-S</t>
  </si>
  <si>
    <t>0947.HK</t>
  </si>
  <si>
    <t>摩比发展</t>
  </si>
  <si>
    <t>0948.HK</t>
  </si>
  <si>
    <t>阿尔法企业</t>
  </si>
  <si>
    <t>0950.HK</t>
  </si>
  <si>
    <t>李氏大药厂</t>
  </si>
  <si>
    <t>0951.HK</t>
  </si>
  <si>
    <t>超威动力</t>
  </si>
  <si>
    <t>0952.HK</t>
  </si>
  <si>
    <t>华富建业金融</t>
  </si>
  <si>
    <t>0953.HK</t>
  </si>
  <si>
    <t>邵氏兄弟控股</t>
  </si>
  <si>
    <t>0954.HK</t>
  </si>
  <si>
    <t>常茂生物</t>
  </si>
  <si>
    <t>0956.HK</t>
  </si>
  <si>
    <t>新天绿色能源</t>
  </si>
  <si>
    <t>0959.HK</t>
  </si>
  <si>
    <t>世纪娱乐国际</t>
  </si>
  <si>
    <t>0960.HK</t>
  </si>
  <si>
    <t>龙湖集团</t>
  </si>
  <si>
    <t>0966.HK</t>
  </si>
  <si>
    <t>中国太平</t>
  </si>
  <si>
    <t>0968.HK</t>
  </si>
  <si>
    <t>信义光能</t>
  </si>
  <si>
    <t>0969.HK</t>
  </si>
  <si>
    <t>华联国际</t>
  </si>
  <si>
    <t>0970.HK</t>
  </si>
  <si>
    <t>新耀莱</t>
  </si>
  <si>
    <t>0973.HK</t>
  </si>
  <si>
    <t>L'OCCITANE</t>
  </si>
  <si>
    <t>0974.HK</t>
  </si>
  <si>
    <t>中国顺客隆</t>
  </si>
  <si>
    <t>0975.HK</t>
  </si>
  <si>
    <t>MONGOL MINING</t>
  </si>
  <si>
    <t>0976.HK</t>
  </si>
  <si>
    <t>齐合环保</t>
  </si>
  <si>
    <t>0978.HK</t>
  </si>
  <si>
    <t>招商局置地</t>
  </si>
  <si>
    <t>0979.HK</t>
  </si>
  <si>
    <t>绿色能源科技集团</t>
  </si>
  <si>
    <t>0980.HK</t>
  </si>
  <si>
    <t>联华超市</t>
  </si>
  <si>
    <t>0981.HK</t>
  </si>
  <si>
    <t>0982.HK</t>
  </si>
  <si>
    <t>华发物业服务</t>
  </si>
  <si>
    <t>0983.HK</t>
  </si>
  <si>
    <t>瑞安建业</t>
  </si>
  <si>
    <t>0984.HK</t>
  </si>
  <si>
    <t>永旺</t>
  </si>
  <si>
    <t>0986.HK</t>
  </si>
  <si>
    <t>中国环保能源</t>
  </si>
  <si>
    <t>0987.HK</t>
  </si>
  <si>
    <t>中国再生能源投资</t>
  </si>
  <si>
    <t>0989.HK</t>
  </si>
  <si>
    <t>华音国际控股</t>
  </si>
  <si>
    <t>0990.HK</t>
  </si>
  <si>
    <t>荣晖国际</t>
  </si>
  <si>
    <t>0991.HK</t>
  </si>
  <si>
    <t>0992.HK</t>
  </si>
  <si>
    <t>联想集团</t>
  </si>
  <si>
    <t>0993.HK</t>
  </si>
  <si>
    <t>华融金控</t>
  </si>
  <si>
    <t>0994.HK</t>
  </si>
  <si>
    <t>中天顺联</t>
  </si>
  <si>
    <t>0995.HK</t>
  </si>
  <si>
    <t>安徽皖通高速公路</t>
  </si>
  <si>
    <t>0997.HK</t>
  </si>
  <si>
    <t>普汇中金国际</t>
  </si>
  <si>
    <t>0998.HK</t>
  </si>
  <si>
    <t>1000.HK</t>
  </si>
  <si>
    <t>北青传媒</t>
  </si>
  <si>
    <t>1001.HK</t>
  </si>
  <si>
    <t>沪港联合</t>
  </si>
  <si>
    <t>1002.HK</t>
  </si>
  <si>
    <t>威铖国际</t>
  </si>
  <si>
    <t>1003.HK</t>
  </si>
  <si>
    <t>欢喜传媒</t>
  </si>
  <si>
    <t>1004.HK</t>
  </si>
  <si>
    <t>中国智慧能源</t>
  </si>
  <si>
    <t>1005.HK</t>
  </si>
  <si>
    <t>MATRIX HOLDINGS</t>
  </si>
  <si>
    <t>1007.HK</t>
  </si>
  <si>
    <t>龙辉国际控股</t>
  </si>
  <si>
    <t>1008.HK</t>
  </si>
  <si>
    <t>力图控股</t>
  </si>
  <si>
    <t>1009.HK</t>
  </si>
  <si>
    <t>国际娱乐</t>
  </si>
  <si>
    <t>1010.HK</t>
  </si>
  <si>
    <t>天玺曜11</t>
  </si>
  <si>
    <t>1011.HK</t>
  </si>
  <si>
    <t>泰凌医药</t>
  </si>
  <si>
    <t>1013.HK</t>
  </si>
  <si>
    <t>伟俊集团控股</t>
  </si>
  <si>
    <t>1020.HK</t>
  </si>
  <si>
    <t>赛伯乐国际控股</t>
  </si>
  <si>
    <t>1022.HK</t>
  </si>
  <si>
    <t>飞鱼科技</t>
  </si>
  <si>
    <t>1023.HK</t>
  </si>
  <si>
    <t>时代集团控股</t>
  </si>
  <si>
    <t>1024.HK</t>
  </si>
  <si>
    <t>快手-W</t>
  </si>
  <si>
    <t>1025.HK</t>
  </si>
  <si>
    <t>嘉艺控股</t>
  </si>
  <si>
    <t>1026.HK</t>
  </si>
  <si>
    <t>环球实业科技</t>
  </si>
  <si>
    <t>1027.HK</t>
  </si>
  <si>
    <t>中国集成控股</t>
  </si>
  <si>
    <t>1028.HK</t>
  </si>
  <si>
    <t>千百度</t>
  </si>
  <si>
    <t>1029.HK</t>
  </si>
  <si>
    <t>铁货</t>
  </si>
  <si>
    <t>1030.HK</t>
  </si>
  <si>
    <t>新城发展</t>
  </si>
  <si>
    <t>1033.HK</t>
  </si>
  <si>
    <t>中石化油服</t>
  </si>
  <si>
    <t>1034.HK</t>
  </si>
  <si>
    <t>富汇国际集团控股</t>
  </si>
  <si>
    <t>1036.HK</t>
  </si>
  <si>
    <t>万科海外</t>
  </si>
  <si>
    <t>1037.HK</t>
  </si>
  <si>
    <t>云智汇科技</t>
  </si>
  <si>
    <t>1038.HK</t>
  </si>
  <si>
    <t>长江基建集团</t>
  </si>
  <si>
    <t>1039.HK</t>
  </si>
  <si>
    <t>畅由联盟</t>
  </si>
  <si>
    <t>1044.HK</t>
  </si>
  <si>
    <t>恒安国际</t>
  </si>
  <si>
    <t>1045.HK</t>
  </si>
  <si>
    <t>亚太卫星</t>
  </si>
  <si>
    <t>1046.HK</t>
  </si>
  <si>
    <t>寰宇娱乐文化</t>
  </si>
  <si>
    <t>1047.HK</t>
  </si>
  <si>
    <t>毅兴行</t>
  </si>
  <si>
    <t>1049.HK</t>
  </si>
  <si>
    <t>时富投资</t>
  </si>
  <si>
    <t>1050.HK</t>
  </si>
  <si>
    <t>嘉利国际</t>
  </si>
  <si>
    <t>1051.HK</t>
  </si>
  <si>
    <t>国际资源</t>
  </si>
  <si>
    <t>1052.HK</t>
  </si>
  <si>
    <t>越秀交通基建</t>
  </si>
  <si>
    <t>1053.HK</t>
  </si>
  <si>
    <t>重庆钢铁股份</t>
  </si>
  <si>
    <t>1055.HK</t>
  </si>
  <si>
    <t>中国南方航空股份</t>
  </si>
  <si>
    <t>1057.HK</t>
  </si>
  <si>
    <t>1058.HK</t>
  </si>
  <si>
    <t>南粤控股</t>
  </si>
  <si>
    <t>1059.HK</t>
  </si>
  <si>
    <t>看通集团</t>
  </si>
  <si>
    <t>1060.HK</t>
  </si>
  <si>
    <t>阿里影业</t>
  </si>
  <si>
    <t>1061.HK</t>
  </si>
  <si>
    <t>亿胜生物科技</t>
  </si>
  <si>
    <t>1062.HK</t>
  </si>
  <si>
    <t>国开国际投资</t>
  </si>
  <si>
    <t>1063.HK</t>
  </si>
  <si>
    <t>新确科技</t>
  </si>
  <si>
    <t>1064.HK</t>
  </si>
  <si>
    <t>中华国际</t>
  </si>
  <si>
    <t>1065.HK</t>
  </si>
  <si>
    <t>天津创业环保股份</t>
  </si>
  <si>
    <t>1066.HK</t>
  </si>
  <si>
    <t>威高股份</t>
  </si>
  <si>
    <t>1068.HK</t>
  </si>
  <si>
    <t>雨润食品</t>
  </si>
  <si>
    <t>1069.HK</t>
  </si>
  <si>
    <t>中国健康科技集团</t>
  </si>
  <si>
    <t>1070.HK</t>
  </si>
  <si>
    <t>TCL电子</t>
  </si>
  <si>
    <t>1071.HK</t>
  </si>
  <si>
    <t>华电国际电力股份</t>
  </si>
  <si>
    <t>1072.HK</t>
  </si>
  <si>
    <t>1073.HK</t>
  </si>
  <si>
    <t>大禹金融</t>
  </si>
  <si>
    <t>1075.HK</t>
  </si>
  <si>
    <t>首都信息</t>
  </si>
  <si>
    <t>1079.HK</t>
  </si>
  <si>
    <t>松景科技</t>
  </si>
  <si>
    <t>1080.HK</t>
  </si>
  <si>
    <t>胜利管道</t>
  </si>
  <si>
    <t>1082.HK</t>
  </si>
  <si>
    <t>源宇宙教育</t>
  </si>
  <si>
    <t>1083.HK</t>
  </si>
  <si>
    <t>港华智慧能源</t>
  </si>
  <si>
    <t>1084.HK</t>
  </si>
  <si>
    <t>绿新亲水胶体</t>
  </si>
  <si>
    <t>1085.HK</t>
  </si>
  <si>
    <t>亨鑫科技</t>
  </si>
  <si>
    <t>1086.HK</t>
  </si>
  <si>
    <t>好孩子国际</t>
  </si>
  <si>
    <t>1087.HK</t>
  </si>
  <si>
    <t>威讯控股</t>
  </si>
  <si>
    <t>1088.HK</t>
  </si>
  <si>
    <t>1090.HK</t>
  </si>
  <si>
    <t>大明国际</t>
  </si>
  <si>
    <t>1091.HK</t>
  </si>
  <si>
    <t>南方锰业</t>
  </si>
  <si>
    <t>1093.HK</t>
  </si>
  <si>
    <t>石药集团</t>
  </si>
  <si>
    <t>1094.HK</t>
  </si>
  <si>
    <t>承辉国际</t>
  </si>
  <si>
    <t>1097.HK</t>
  </si>
  <si>
    <t>有线宽频</t>
  </si>
  <si>
    <t>1098.HK</t>
  </si>
  <si>
    <t>路劲</t>
  </si>
  <si>
    <t>1099.HK</t>
  </si>
  <si>
    <t>国药控股</t>
  </si>
  <si>
    <t>1100.HK</t>
  </si>
  <si>
    <t>飞达控股</t>
  </si>
  <si>
    <t>1101.HK</t>
  </si>
  <si>
    <t>华荣能源</t>
  </si>
  <si>
    <t>1102.HK</t>
  </si>
  <si>
    <t>环能国际</t>
  </si>
  <si>
    <t>1104.HK</t>
  </si>
  <si>
    <t>亚太资源</t>
  </si>
  <si>
    <t>1105.HK</t>
  </si>
  <si>
    <t>星岛</t>
  </si>
  <si>
    <t>1107.HK</t>
  </si>
  <si>
    <t>当代置业</t>
  </si>
  <si>
    <t>1108.HK</t>
  </si>
  <si>
    <t>1109.HK</t>
  </si>
  <si>
    <t>华润置地</t>
  </si>
  <si>
    <t>1110.HK</t>
  </si>
  <si>
    <t>金活医药集团</t>
  </si>
  <si>
    <t>1111.HK</t>
  </si>
  <si>
    <t>华视集团控股</t>
  </si>
  <si>
    <t>1112.HK</t>
  </si>
  <si>
    <t>H&amp;H国际控股</t>
  </si>
  <si>
    <t>1113.HK</t>
  </si>
  <si>
    <t>长实集团</t>
  </si>
  <si>
    <t>1114.HK</t>
  </si>
  <si>
    <t>BRILLIANCE CHI</t>
  </si>
  <si>
    <t>1115.HK</t>
  </si>
  <si>
    <t>西藏水资源</t>
  </si>
  <si>
    <t>1116.HK</t>
  </si>
  <si>
    <t>MAYER HOLDINGS</t>
  </si>
  <si>
    <t>1117.HK</t>
  </si>
  <si>
    <t>现代牧业</t>
  </si>
  <si>
    <t>1118.HK</t>
  </si>
  <si>
    <t>高力集团</t>
  </si>
  <si>
    <t>1119.HK</t>
  </si>
  <si>
    <t>创梦天地</t>
  </si>
  <si>
    <t>1120.HK</t>
  </si>
  <si>
    <t>雅视光学</t>
  </si>
  <si>
    <t>1121.HK</t>
  </si>
  <si>
    <t>金阳新能源</t>
  </si>
  <si>
    <t>1122.HK</t>
  </si>
  <si>
    <t>庆铃汽车股份</t>
  </si>
  <si>
    <t>1123.HK</t>
  </si>
  <si>
    <t>中港照相</t>
  </si>
  <si>
    <t>1124.HK</t>
  </si>
  <si>
    <t>沿海家园</t>
  </si>
  <si>
    <t>1125.HK</t>
  </si>
  <si>
    <t>丽丰控股</t>
  </si>
  <si>
    <t>1126.HK</t>
  </si>
  <si>
    <t>德林国际</t>
  </si>
  <si>
    <t>1127.HK</t>
  </si>
  <si>
    <t>狮子山集团</t>
  </si>
  <si>
    <t>1128.HK</t>
  </si>
  <si>
    <t>永利澳门</t>
  </si>
  <si>
    <t>1129.HK</t>
  </si>
  <si>
    <t>中国水业集团</t>
  </si>
  <si>
    <t>1130.HK</t>
  </si>
  <si>
    <t>中国环境资源</t>
  </si>
  <si>
    <t>1132.HK</t>
  </si>
  <si>
    <t>橙天嘉禾</t>
  </si>
  <si>
    <t>1133.HK</t>
  </si>
  <si>
    <t>哈尔滨电气</t>
  </si>
  <si>
    <t>1134.HK</t>
  </si>
  <si>
    <t>恒发光学</t>
  </si>
  <si>
    <t>1137.HK</t>
  </si>
  <si>
    <t>香港科技探索</t>
  </si>
  <si>
    <t>1138.HK</t>
  </si>
  <si>
    <t>1140.HK</t>
  </si>
  <si>
    <t>华科智能投资</t>
  </si>
  <si>
    <t>1141.HK</t>
  </si>
  <si>
    <t>民银资本</t>
  </si>
  <si>
    <t>1142.HK</t>
  </si>
  <si>
    <t>能源及能量环球</t>
  </si>
  <si>
    <t>1143.HK</t>
  </si>
  <si>
    <t>中国储能科技发展</t>
  </si>
  <si>
    <t>1145.HK</t>
  </si>
  <si>
    <t>勇利投资</t>
  </si>
  <si>
    <t>1146.HK</t>
  </si>
  <si>
    <t>中国服饰控股</t>
  </si>
  <si>
    <t>1147.HK</t>
  </si>
  <si>
    <t>伊登软件</t>
  </si>
  <si>
    <t>1148.HK</t>
  </si>
  <si>
    <t>新晨动力</t>
  </si>
  <si>
    <t>1150.HK</t>
  </si>
  <si>
    <t>米兰站</t>
  </si>
  <si>
    <t>1152.HK</t>
  </si>
  <si>
    <t>正乾金融控股</t>
  </si>
  <si>
    <t>1153.HK</t>
  </si>
  <si>
    <t>佳源服务</t>
  </si>
  <si>
    <t>1156.HK</t>
  </si>
  <si>
    <t>CHINANEWENERGY</t>
  </si>
  <si>
    <t>1157.HK</t>
  </si>
  <si>
    <t>1159.HK</t>
  </si>
  <si>
    <t>星光文化</t>
  </si>
  <si>
    <t>1160.HK</t>
  </si>
  <si>
    <t>金石资本集团</t>
  </si>
  <si>
    <t>1161.HK</t>
  </si>
  <si>
    <t>奥思集团</t>
  </si>
  <si>
    <t>1162.HK</t>
  </si>
  <si>
    <t>莹岚集团</t>
  </si>
  <si>
    <t>1163.HK</t>
  </si>
  <si>
    <t>虎视传媒</t>
  </si>
  <si>
    <t>1164.HK</t>
  </si>
  <si>
    <t>中广核矿业</t>
  </si>
  <si>
    <t>1165.HK</t>
  </si>
  <si>
    <t>顺风清洁能源</t>
  </si>
  <si>
    <t>1166.HK</t>
  </si>
  <si>
    <t>星凯控股</t>
  </si>
  <si>
    <t>1167.HK</t>
  </si>
  <si>
    <t>加科思-B</t>
  </si>
  <si>
    <t>1168.HK</t>
  </si>
  <si>
    <t>百仕达控股</t>
  </si>
  <si>
    <t>1170.HK</t>
  </si>
  <si>
    <t>信星集团</t>
  </si>
  <si>
    <t>1171.HK</t>
  </si>
  <si>
    <t>1172.HK</t>
  </si>
  <si>
    <t>融太集团</t>
  </si>
  <si>
    <t>1173.HK</t>
  </si>
  <si>
    <t>威高国际</t>
  </si>
  <si>
    <t>1176.HK</t>
  </si>
  <si>
    <t>珠光控股</t>
  </si>
  <si>
    <t>1177.HK</t>
  </si>
  <si>
    <t>中国生物制药</t>
  </si>
  <si>
    <t>1179.HK</t>
  </si>
  <si>
    <t>华住集团-S</t>
  </si>
  <si>
    <t>1180.HK</t>
  </si>
  <si>
    <t>汇彩控股</t>
  </si>
  <si>
    <t>1181.HK</t>
  </si>
  <si>
    <t>唐宫中国</t>
  </si>
  <si>
    <t>1182.HK</t>
  </si>
  <si>
    <t>胜龙国际</t>
  </si>
  <si>
    <t>1183.HK</t>
  </si>
  <si>
    <t>澳能建设</t>
  </si>
  <si>
    <t>1184.HK</t>
  </si>
  <si>
    <t>S.A.S. DRAGON</t>
  </si>
  <si>
    <t>1185.HK</t>
  </si>
  <si>
    <t>中国航天万源</t>
  </si>
  <si>
    <t>1186.HK</t>
  </si>
  <si>
    <t>1188.HK</t>
  </si>
  <si>
    <t>正道集团</t>
  </si>
  <si>
    <t>1189.HK</t>
  </si>
  <si>
    <t>大湾区聚变力量</t>
  </si>
  <si>
    <t>1193.HK</t>
  </si>
  <si>
    <t>华润燃气</t>
  </si>
  <si>
    <t>1195.HK</t>
  </si>
  <si>
    <t>京维集团</t>
  </si>
  <si>
    <t>1196.HK</t>
  </si>
  <si>
    <t>伟禄集团</t>
  </si>
  <si>
    <t>1198.HK</t>
  </si>
  <si>
    <t>皇朝家居</t>
  </si>
  <si>
    <t>1199.HK</t>
  </si>
  <si>
    <t>中远海运港口</t>
  </si>
  <si>
    <t>1200.HK</t>
  </si>
  <si>
    <t>美联集团</t>
  </si>
  <si>
    <t>1201.HK</t>
  </si>
  <si>
    <t>天臣控股</t>
  </si>
  <si>
    <t>1202.HK</t>
  </si>
  <si>
    <t>四威科技</t>
  </si>
  <si>
    <t>1203.HK</t>
  </si>
  <si>
    <t>广南(集团)</t>
  </si>
  <si>
    <t>1204.HK</t>
  </si>
  <si>
    <t>博维智慧</t>
  </si>
  <si>
    <t>1205.HK</t>
  </si>
  <si>
    <t>中信资源</t>
  </si>
  <si>
    <t>1206.HK</t>
  </si>
  <si>
    <t>同方泰德</t>
  </si>
  <si>
    <t>1207.HK</t>
  </si>
  <si>
    <t>上置集团</t>
  </si>
  <si>
    <t>1208.HK</t>
  </si>
  <si>
    <t>五矿资源</t>
  </si>
  <si>
    <t>1209.HK</t>
  </si>
  <si>
    <t>华润万象生活</t>
  </si>
  <si>
    <t>1210.HK</t>
  </si>
  <si>
    <t>克莉丝汀</t>
  </si>
  <si>
    <t>1211.HK</t>
  </si>
  <si>
    <t>比亚迪股份</t>
  </si>
  <si>
    <t>1213.HK</t>
  </si>
  <si>
    <t>万保刚集团</t>
  </si>
  <si>
    <t>1215.HK</t>
  </si>
  <si>
    <t>开源控股</t>
  </si>
  <si>
    <t>1216.HK</t>
  </si>
  <si>
    <t>中原银行</t>
  </si>
  <si>
    <t>1217.HK</t>
  </si>
  <si>
    <t>中国创新投资</t>
  </si>
  <si>
    <t>1218.HK</t>
  </si>
  <si>
    <t>永义国际</t>
  </si>
  <si>
    <t>1220.HK</t>
  </si>
  <si>
    <t>志道国际</t>
  </si>
  <si>
    <t>1221.HK</t>
  </si>
  <si>
    <t>SINO HOTELS</t>
  </si>
  <si>
    <t>1222.HK</t>
  </si>
  <si>
    <t>宏安集团</t>
  </si>
  <si>
    <t>1223.HK</t>
  </si>
  <si>
    <t>新沣集团</t>
  </si>
  <si>
    <t>1224.HK</t>
  </si>
  <si>
    <t>中渝置地</t>
  </si>
  <si>
    <t>1225.HK</t>
  </si>
  <si>
    <t>隆成金融</t>
  </si>
  <si>
    <t>1226.HK</t>
  </si>
  <si>
    <t>中国投融资</t>
  </si>
  <si>
    <t>1228.HK</t>
  </si>
  <si>
    <t>北海康成-B</t>
  </si>
  <si>
    <t>1229.HK</t>
  </si>
  <si>
    <t>南南资源</t>
  </si>
  <si>
    <t>1231.HK</t>
  </si>
  <si>
    <t>新矿资源</t>
  </si>
  <si>
    <t>1232.HK</t>
  </si>
  <si>
    <t>金轮天地控股</t>
  </si>
  <si>
    <t>1233.HK</t>
  </si>
  <si>
    <t>时代中国控股</t>
  </si>
  <si>
    <t>1234.HK</t>
  </si>
  <si>
    <t>中国利郎</t>
  </si>
  <si>
    <t>1235.HK</t>
  </si>
  <si>
    <t>专业旅运</t>
  </si>
  <si>
    <t>1237.HK</t>
  </si>
  <si>
    <t>中科生物</t>
  </si>
  <si>
    <t>1238.HK</t>
  </si>
  <si>
    <t>宝龙地产</t>
  </si>
  <si>
    <t>1239.HK</t>
  </si>
  <si>
    <t>TEAMWAY INTL GP</t>
  </si>
  <si>
    <t>1240.HK</t>
  </si>
  <si>
    <t>青建国际</t>
  </si>
  <si>
    <t>1241.HK</t>
  </si>
  <si>
    <t>双桦控股</t>
  </si>
  <si>
    <t>1243.HK</t>
  </si>
  <si>
    <t>宏安地产</t>
  </si>
  <si>
    <t>1244.HK</t>
  </si>
  <si>
    <t>3D MEDICINES</t>
  </si>
  <si>
    <t>1245.HK</t>
  </si>
  <si>
    <t>NIRAKU</t>
  </si>
  <si>
    <t>1246.HK</t>
  </si>
  <si>
    <t>保集健康</t>
  </si>
  <si>
    <t>1247.HK</t>
  </si>
  <si>
    <t>米格国际控股</t>
  </si>
  <si>
    <t>1250.HK</t>
  </si>
  <si>
    <t>山高新能源</t>
  </si>
  <si>
    <t>1251.HK</t>
  </si>
  <si>
    <t>华油能源</t>
  </si>
  <si>
    <t>1252.HK</t>
  </si>
  <si>
    <t>中国天瑞水泥</t>
  </si>
  <si>
    <t>1253.HK</t>
  </si>
  <si>
    <t>中国绿地博大绿泽</t>
  </si>
  <si>
    <t>1255.HK</t>
  </si>
  <si>
    <t>TATA健康</t>
  </si>
  <si>
    <t>1257.HK</t>
  </si>
  <si>
    <t>中国光大绿色环保</t>
  </si>
  <si>
    <t>1258.HK</t>
  </si>
  <si>
    <t>中国有色矿业</t>
  </si>
  <si>
    <t>1259.HK</t>
  </si>
  <si>
    <t>未来发展控股</t>
  </si>
  <si>
    <t>1260.HK</t>
  </si>
  <si>
    <t>皓天财经集团</t>
  </si>
  <si>
    <t>1262.HK</t>
  </si>
  <si>
    <t>蜡笔小新食品</t>
  </si>
  <si>
    <t>1263.HK</t>
  </si>
  <si>
    <t>栢能集团</t>
  </si>
  <si>
    <t>1265.HK</t>
  </si>
  <si>
    <t>天津津燃公用</t>
  </si>
  <si>
    <t>1266.HK</t>
  </si>
  <si>
    <t>西王特钢</t>
  </si>
  <si>
    <t>1268.HK</t>
  </si>
  <si>
    <t>美东汽车</t>
  </si>
  <si>
    <t>1269.HK</t>
  </si>
  <si>
    <t>首控集团</t>
  </si>
  <si>
    <t>1270.HK</t>
  </si>
  <si>
    <t>朗廷-SS</t>
  </si>
  <si>
    <t>1271.HK</t>
  </si>
  <si>
    <t>佳明集团控股</t>
  </si>
  <si>
    <t>1272.HK</t>
  </si>
  <si>
    <t>大唐环境</t>
  </si>
  <si>
    <t>1273.HK</t>
  </si>
  <si>
    <t>香港信贷</t>
  </si>
  <si>
    <t>1274.HK</t>
  </si>
  <si>
    <t>知行汽车科技</t>
  </si>
  <si>
    <t>1277.HK</t>
  </si>
  <si>
    <t>力量发展</t>
  </si>
  <si>
    <t>1278.HK</t>
  </si>
  <si>
    <t>中国新城镇</t>
  </si>
  <si>
    <t>1280.HK</t>
  </si>
  <si>
    <t>奇点国峰</t>
  </si>
  <si>
    <t>1281.HK</t>
  </si>
  <si>
    <t>鑫达投资控股</t>
  </si>
  <si>
    <t>1282.HK</t>
  </si>
  <si>
    <t>中泽丰</t>
  </si>
  <si>
    <t>1283.HK</t>
  </si>
  <si>
    <t>高升集团控股</t>
  </si>
  <si>
    <t>1284.HK</t>
  </si>
  <si>
    <t>新传企划</t>
  </si>
  <si>
    <t>1285.HK</t>
  </si>
  <si>
    <t>嘉士利集团</t>
  </si>
  <si>
    <t>1286.HK</t>
  </si>
  <si>
    <t>鹰普精密</t>
  </si>
  <si>
    <t>1288.HK</t>
  </si>
  <si>
    <t>1289.HK</t>
  </si>
  <si>
    <t>盛力达科技</t>
  </si>
  <si>
    <t>1290.HK</t>
  </si>
  <si>
    <t>中国汇融</t>
  </si>
  <si>
    <t>1292.HK</t>
  </si>
  <si>
    <t>长安民生物流</t>
  </si>
  <si>
    <t>1293.HK</t>
  </si>
  <si>
    <t>广汇宝信</t>
  </si>
  <si>
    <t>1298.HK</t>
  </si>
  <si>
    <t>云能国际</t>
  </si>
  <si>
    <t>1299.HK</t>
  </si>
  <si>
    <t>友邦保险</t>
  </si>
  <si>
    <t>1300.HK</t>
  </si>
  <si>
    <t>俊知集团</t>
  </si>
  <si>
    <t>1301.HK</t>
  </si>
  <si>
    <t>德基科技控股</t>
  </si>
  <si>
    <t>1302.HK</t>
  </si>
  <si>
    <t>先健科技</t>
  </si>
  <si>
    <t>1303.HK</t>
  </si>
  <si>
    <t>汇力资源</t>
  </si>
  <si>
    <t>1305.HK</t>
  </si>
  <si>
    <t>伟志控股</t>
  </si>
  <si>
    <t>1308.HK</t>
  </si>
  <si>
    <t>海丰国际</t>
  </si>
  <si>
    <t>1310.HK</t>
  </si>
  <si>
    <t>香港宽频</t>
  </si>
  <si>
    <t>1312.HK</t>
  </si>
  <si>
    <t>华控康泰</t>
  </si>
  <si>
    <t>1313.HK</t>
  </si>
  <si>
    <t>华润建材科技</t>
  </si>
  <si>
    <t>1314.HK</t>
  </si>
  <si>
    <t>翠华控股</t>
  </si>
  <si>
    <t>1315.HK</t>
  </si>
  <si>
    <t>绿色经济</t>
  </si>
  <si>
    <t>1316.HK</t>
  </si>
  <si>
    <t>耐世特</t>
  </si>
  <si>
    <t>1317.HK</t>
  </si>
  <si>
    <t>枫叶教育</t>
  </si>
  <si>
    <t>1319.HK</t>
  </si>
  <si>
    <t>霭华押业信贷</t>
  </si>
  <si>
    <t>1321.HK</t>
  </si>
  <si>
    <t>中国新城市</t>
  </si>
  <si>
    <t>1323.HK</t>
  </si>
  <si>
    <t>华盛国际控股</t>
  </si>
  <si>
    <t>1326.HK</t>
  </si>
  <si>
    <t>传递娱乐</t>
  </si>
  <si>
    <t>1327.HK</t>
  </si>
  <si>
    <t>励时集团</t>
  </si>
  <si>
    <t>1328.HK</t>
  </si>
  <si>
    <t>金涌投资</t>
  </si>
  <si>
    <t>1329.HK</t>
  </si>
  <si>
    <t>首创钜大</t>
  </si>
  <si>
    <t>1330.HK</t>
  </si>
  <si>
    <t>绿色动力环保</t>
  </si>
  <si>
    <t>1332.HK</t>
  </si>
  <si>
    <t>透云生物</t>
  </si>
  <si>
    <t>1335.HK</t>
  </si>
  <si>
    <t>顺泰控股</t>
  </si>
  <si>
    <t>1336.HK</t>
  </si>
  <si>
    <t>1338.HK</t>
  </si>
  <si>
    <t>霸王集团</t>
  </si>
  <si>
    <t>1339.HK</t>
  </si>
  <si>
    <t>中国人民保险集团</t>
  </si>
  <si>
    <t>1340.HK</t>
  </si>
  <si>
    <t>惠生国际</t>
  </si>
  <si>
    <t>1341.HK</t>
  </si>
  <si>
    <t>昊天国际建投</t>
  </si>
  <si>
    <t>1343.HK</t>
  </si>
  <si>
    <t>伟源控股</t>
  </si>
  <si>
    <t>1345.HK</t>
  </si>
  <si>
    <t>上海先锋控股</t>
  </si>
  <si>
    <t>1346.HK</t>
  </si>
  <si>
    <t>利华控股集团</t>
  </si>
  <si>
    <t>1347.HK</t>
  </si>
  <si>
    <t>华虹半导体</t>
  </si>
  <si>
    <t>1348.HK</t>
  </si>
  <si>
    <t>滉达富控股</t>
  </si>
  <si>
    <t>1349.HK</t>
  </si>
  <si>
    <t>1351.HK</t>
  </si>
  <si>
    <t>辉煌明天</t>
  </si>
  <si>
    <t>1355.HK</t>
  </si>
  <si>
    <t>朸浚国际</t>
  </si>
  <si>
    <t>1357.HK</t>
  </si>
  <si>
    <t>美图公司</t>
  </si>
  <si>
    <t>1358.HK</t>
  </si>
  <si>
    <t>普华和顺</t>
  </si>
  <si>
    <t>1359.HK</t>
  </si>
  <si>
    <t>中国信达</t>
  </si>
  <si>
    <t>1360.HK</t>
  </si>
  <si>
    <t>诺发集团</t>
  </si>
  <si>
    <t>1361.HK</t>
  </si>
  <si>
    <t>361度</t>
  </si>
  <si>
    <t>1362.HK</t>
  </si>
  <si>
    <t>新龙移动</t>
  </si>
  <si>
    <t>1368.HK</t>
  </si>
  <si>
    <t>特步国际</t>
  </si>
  <si>
    <t>1370.HK</t>
  </si>
  <si>
    <t>奥威控股</t>
  </si>
  <si>
    <t>1371.HK</t>
  </si>
  <si>
    <t>中国生态旅游</t>
  </si>
  <si>
    <t>1372.HK</t>
  </si>
  <si>
    <t>中国碳中和</t>
  </si>
  <si>
    <t>1373.HK</t>
  </si>
  <si>
    <t>国际家居零售</t>
  </si>
  <si>
    <t>1375.HK</t>
  </si>
  <si>
    <t>中州证券</t>
  </si>
  <si>
    <t>1376.HK</t>
  </si>
  <si>
    <t>RAFFLESINTERIOR</t>
  </si>
  <si>
    <t>1378.HK</t>
  </si>
  <si>
    <t>中国宏桥</t>
  </si>
  <si>
    <t>1379.HK</t>
  </si>
  <si>
    <t>温岭工量刃具</t>
  </si>
  <si>
    <t>1380.HK</t>
  </si>
  <si>
    <t>中国金石</t>
  </si>
  <si>
    <t>1381.HK</t>
  </si>
  <si>
    <t>粤丰环保</t>
  </si>
  <si>
    <t>1382.HK</t>
  </si>
  <si>
    <t>互太纺织</t>
  </si>
  <si>
    <t>1383.HK</t>
  </si>
  <si>
    <t>LET GROUP</t>
  </si>
  <si>
    <t>1385.HK</t>
  </si>
  <si>
    <t>上海复旦</t>
  </si>
  <si>
    <t>1387.HK</t>
  </si>
  <si>
    <t>中国地利</t>
  </si>
  <si>
    <t>1388.HK</t>
  </si>
  <si>
    <t>安莉芳控股</t>
  </si>
  <si>
    <t>1389.HK</t>
  </si>
  <si>
    <t>美捷汇控股</t>
  </si>
  <si>
    <t>1393.HK</t>
  </si>
  <si>
    <t>恒鼎实业</t>
  </si>
  <si>
    <t>1395.HK</t>
  </si>
  <si>
    <t>强泰环保</t>
  </si>
  <si>
    <t>1396.HK</t>
  </si>
  <si>
    <t>粤港湾控股</t>
  </si>
  <si>
    <t>1397.HK</t>
  </si>
  <si>
    <t>碧瑶绿色集团</t>
  </si>
  <si>
    <t>1398.HK</t>
  </si>
  <si>
    <t>1399.HK</t>
  </si>
  <si>
    <t>锐信控股</t>
  </si>
  <si>
    <t>1400.HK</t>
  </si>
  <si>
    <t>满地科技股份</t>
  </si>
  <si>
    <t>1401.HK</t>
  </si>
  <si>
    <t>SPROCOMM INTEL</t>
  </si>
  <si>
    <t>1402.HK</t>
  </si>
  <si>
    <t>超智能控股</t>
  </si>
  <si>
    <t>1405.HK</t>
  </si>
  <si>
    <t>达势股份</t>
  </si>
  <si>
    <t>1406.HK</t>
  </si>
  <si>
    <t>清晰医疗</t>
  </si>
  <si>
    <t>1407.HK</t>
  </si>
  <si>
    <t>交运燃气</t>
  </si>
  <si>
    <t>1408.HK</t>
  </si>
  <si>
    <t>濠江机电</t>
  </si>
  <si>
    <t>1410.HK</t>
  </si>
  <si>
    <t>安领国际</t>
  </si>
  <si>
    <t>1412.HK</t>
  </si>
  <si>
    <t>隽思集团</t>
  </si>
  <si>
    <t>1413.HK</t>
  </si>
  <si>
    <t>广联工程控股</t>
  </si>
  <si>
    <t>1415.HK</t>
  </si>
  <si>
    <t>高伟电子</t>
  </si>
  <si>
    <t>1416.HK</t>
  </si>
  <si>
    <t>CTR HOLDINGS</t>
  </si>
  <si>
    <t>1417.HK</t>
  </si>
  <si>
    <t>浦江中国</t>
  </si>
  <si>
    <t>1418.HK</t>
  </si>
  <si>
    <t>盛诺集团</t>
  </si>
  <si>
    <t>1419.HK</t>
  </si>
  <si>
    <t>盈健医疗</t>
  </si>
  <si>
    <t>1420.HK</t>
  </si>
  <si>
    <t>川控股</t>
  </si>
  <si>
    <t>1421.HK</t>
  </si>
  <si>
    <t>工盖有限公司</t>
  </si>
  <si>
    <t>1425.HK</t>
  </si>
  <si>
    <t>捷隆控股</t>
  </si>
  <si>
    <t>1426.HK</t>
  </si>
  <si>
    <t>春泉产业信托</t>
  </si>
  <si>
    <t>1427.HK</t>
  </si>
  <si>
    <t>中国天保集团</t>
  </si>
  <si>
    <t>1428.HK</t>
  </si>
  <si>
    <t>耀才证券金融</t>
  </si>
  <si>
    <t>1429.HK</t>
  </si>
  <si>
    <t>天任集团</t>
  </si>
  <si>
    <t>1431.HK</t>
  </si>
  <si>
    <t>原生态牧业</t>
  </si>
  <si>
    <t>1432.HK</t>
  </si>
  <si>
    <t>中国圣牧</t>
  </si>
  <si>
    <t>1433.HK</t>
  </si>
  <si>
    <t>常达控股</t>
  </si>
  <si>
    <t>1439.HK</t>
  </si>
  <si>
    <t>移动互联(中国)</t>
  </si>
  <si>
    <t>1440.HK</t>
  </si>
  <si>
    <t>应星控股</t>
  </si>
  <si>
    <t>1442.HK</t>
  </si>
  <si>
    <t>鹰辉物流</t>
  </si>
  <si>
    <t>1443.HK</t>
  </si>
  <si>
    <t>富临集团控股</t>
  </si>
  <si>
    <t>1446.HK</t>
  </si>
  <si>
    <t>鸿福堂</t>
  </si>
  <si>
    <t>1447.HK</t>
  </si>
  <si>
    <t>新福港</t>
  </si>
  <si>
    <t>1448.HK</t>
  </si>
  <si>
    <t>福寿园</t>
  </si>
  <si>
    <t>1449.HK</t>
  </si>
  <si>
    <t>立德教育</t>
  </si>
  <si>
    <t>1450.HK</t>
  </si>
  <si>
    <t>交个朋友控股</t>
  </si>
  <si>
    <t>1451.HK</t>
  </si>
  <si>
    <t>万成集团股份</t>
  </si>
  <si>
    <t>1452.HK</t>
  </si>
  <si>
    <t>迪诺斯环保</t>
  </si>
  <si>
    <t>1455.HK</t>
  </si>
  <si>
    <t>科利实业控股</t>
  </si>
  <si>
    <t>1456.HK</t>
  </si>
  <si>
    <t>1458.HK</t>
  </si>
  <si>
    <t>周黑鸭</t>
  </si>
  <si>
    <t>1459.HK</t>
  </si>
  <si>
    <t>巨匠建设</t>
  </si>
  <si>
    <t>1460.HK</t>
  </si>
  <si>
    <t>扬科集团</t>
  </si>
  <si>
    <t>1461.HK</t>
  </si>
  <si>
    <t>中泰期货</t>
  </si>
  <si>
    <t>1463.HK</t>
  </si>
  <si>
    <t>C-LINK SQ</t>
  </si>
  <si>
    <t>1466.HK</t>
  </si>
  <si>
    <t>钱唐控股</t>
  </si>
  <si>
    <t>1468.HK</t>
  </si>
  <si>
    <t>京基金融国际</t>
  </si>
  <si>
    <t>1469.HK</t>
  </si>
  <si>
    <t>结好金融</t>
  </si>
  <si>
    <t>1470.HK</t>
  </si>
  <si>
    <t>富一国际控股</t>
  </si>
  <si>
    <t>1472.HK</t>
  </si>
  <si>
    <t>生兴控股</t>
  </si>
  <si>
    <t>1473.HK</t>
  </si>
  <si>
    <t>环联连讯</t>
  </si>
  <si>
    <t>1475.HK</t>
  </si>
  <si>
    <t>日清食品</t>
  </si>
  <si>
    <t>1476.HK</t>
  </si>
  <si>
    <t>恒投证券</t>
  </si>
  <si>
    <t>1477.HK</t>
  </si>
  <si>
    <t>欧康维视生物-B</t>
  </si>
  <si>
    <t>1478.HK</t>
  </si>
  <si>
    <t>丘钛科技</t>
  </si>
  <si>
    <t>1480.HK</t>
  </si>
  <si>
    <t>恩达集团控股</t>
  </si>
  <si>
    <t>1481.HK</t>
  </si>
  <si>
    <t>竣球控股</t>
  </si>
  <si>
    <t>1483.HK</t>
  </si>
  <si>
    <t>网誉科技</t>
  </si>
  <si>
    <t>1486.HK</t>
  </si>
  <si>
    <t>思城控股</t>
  </si>
  <si>
    <t>1488.HK</t>
  </si>
  <si>
    <t>百福控股</t>
  </si>
  <si>
    <t>1489.HK</t>
  </si>
  <si>
    <t>GC CONSTRUCTION</t>
  </si>
  <si>
    <t>1490.HK</t>
  </si>
  <si>
    <t>车市科技</t>
  </si>
  <si>
    <t>1495.HK</t>
  </si>
  <si>
    <t>集一控股</t>
  </si>
  <si>
    <t>1496.HK</t>
  </si>
  <si>
    <t>亚积邦租赁</t>
  </si>
  <si>
    <t>1497.HK</t>
  </si>
  <si>
    <t>燕之屋</t>
  </si>
  <si>
    <t>1498.HK</t>
  </si>
  <si>
    <t>培力农本方</t>
  </si>
  <si>
    <t>1499.HK</t>
  </si>
  <si>
    <t>欧科云链</t>
  </si>
  <si>
    <t>1500.HK</t>
  </si>
  <si>
    <t>现恒建筑</t>
  </si>
  <si>
    <t>1501.HK</t>
  </si>
  <si>
    <t>瑛泰医疗</t>
  </si>
  <si>
    <t>1502.HK</t>
  </si>
  <si>
    <t>金融街物业</t>
  </si>
  <si>
    <t>1503.HK</t>
  </si>
  <si>
    <t>招商局商业房托</t>
  </si>
  <si>
    <t>1508.HK</t>
  </si>
  <si>
    <t>中国再保险</t>
  </si>
  <si>
    <t>1513.HK</t>
  </si>
  <si>
    <t>丽珠医药</t>
  </si>
  <si>
    <t>1515.HK</t>
  </si>
  <si>
    <t>华润医疗</t>
  </si>
  <si>
    <t>1516.HK</t>
  </si>
  <si>
    <t>融创服务</t>
  </si>
  <si>
    <t>1518.HK</t>
  </si>
  <si>
    <t>新世纪医疗</t>
  </si>
  <si>
    <t>1519.HK</t>
  </si>
  <si>
    <t>极兔速递-W</t>
  </si>
  <si>
    <t>1520.HK</t>
  </si>
  <si>
    <t>天机控股</t>
  </si>
  <si>
    <t>1521.HK</t>
  </si>
  <si>
    <t>方达控股</t>
  </si>
  <si>
    <t>1522.HK</t>
  </si>
  <si>
    <t>京投交通科技</t>
  </si>
  <si>
    <t>1523.HK</t>
  </si>
  <si>
    <t>珩湾科技</t>
  </si>
  <si>
    <t>1525.HK</t>
  </si>
  <si>
    <t>建桥教育</t>
  </si>
  <si>
    <t>1526.HK</t>
  </si>
  <si>
    <t>瑞慈医疗</t>
  </si>
  <si>
    <t>1527.HK</t>
  </si>
  <si>
    <t>天洁环境</t>
  </si>
  <si>
    <t>1528.HK</t>
  </si>
  <si>
    <t>红星美凯龙</t>
  </si>
  <si>
    <t>1529.HK</t>
  </si>
  <si>
    <t>乐氏国际控股</t>
  </si>
  <si>
    <t>1530.HK</t>
  </si>
  <si>
    <t>三生制药</t>
  </si>
  <si>
    <t>1532.HK</t>
  </si>
  <si>
    <t>中国派对文化</t>
  </si>
  <si>
    <t>1536.HK</t>
  </si>
  <si>
    <t>煜荣集团</t>
  </si>
  <si>
    <t>1538.HK</t>
  </si>
  <si>
    <t>中奥到家</t>
  </si>
  <si>
    <t>1539.HK</t>
  </si>
  <si>
    <t>知行集团控股</t>
  </si>
  <si>
    <t>1540.HK</t>
  </si>
  <si>
    <t>澳狮环球</t>
  </si>
  <si>
    <t>1541.HK</t>
  </si>
  <si>
    <t>宜明昂科-B</t>
  </si>
  <si>
    <t>1542.HK</t>
  </si>
  <si>
    <t>台州水务</t>
  </si>
  <si>
    <t>1543.HK</t>
  </si>
  <si>
    <t>中盈盛达融资担保</t>
  </si>
  <si>
    <t>1545.HK</t>
  </si>
  <si>
    <t>设计都会</t>
  </si>
  <si>
    <t>1546.HK</t>
  </si>
  <si>
    <t>德莱建业</t>
  </si>
  <si>
    <t>1547.HK</t>
  </si>
  <si>
    <t>IBI GROUP HLDGS</t>
  </si>
  <si>
    <t>1548.HK</t>
  </si>
  <si>
    <t>金斯瑞生物科技</t>
  </si>
  <si>
    <t>1549.HK</t>
  </si>
  <si>
    <t>永丰集团控股</t>
  </si>
  <si>
    <t>1551.HK</t>
  </si>
  <si>
    <t>广州农商银行</t>
  </si>
  <si>
    <t>1552.HK</t>
  </si>
  <si>
    <t>BHCC HOLDING</t>
  </si>
  <si>
    <t>1553.HK</t>
  </si>
  <si>
    <t>迈科管业</t>
  </si>
  <si>
    <t>1555.HK</t>
  </si>
  <si>
    <t>MI能源</t>
  </si>
  <si>
    <t>1556.HK</t>
  </si>
  <si>
    <t>建业建荣</t>
  </si>
  <si>
    <t>1557.HK</t>
  </si>
  <si>
    <t>剑虹集团控股</t>
  </si>
  <si>
    <t>1558.HK</t>
  </si>
  <si>
    <t>东阳光长江药业</t>
  </si>
  <si>
    <t>1559.HK</t>
  </si>
  <si>
    <t>均安控股</t>
  </si>
  <si>
    <t>1560.HK</t>
  </si>
  <si>
    <t>星星集团</t>
  </si>
  <si>
    <t>1561.HK</t>
  </si>
  <si>
    <t>联洋智能控股</t>
  </si>
  <si>
    <t>1563.HK</t>
  </si>
  <si>
    <t>友联国际教育租赁</t>
  </si>
  <si>
    <t>1565.HK</t>
  </si>
  <si>
    <t>成实外教育</t>
  </si>
  <si>
    <t>1566.HK</t>
  </si>
  <si>
    <t>华夏文化科技</t>
  </si>
  <si>
    <t>1568.HK</t>
  </si>
  <si>
    <t>承达集团</t>
  </si>
  <si>
    <t>1569.HK</t>
  </si>
  <si>
    <t>民生教育</t>
  </si>
  <si>
    <t>1570.HK</t>
  </si>
  <si>
    <t>伟业控股</t>
  </si>
  <si>
    <t>1571.HK</t>
  </si>
  <si>
    <t>信邦控股</t>
  </si>
  <si>
    <t>1572.HK</t>
  </si>
  <si>
    <t>中国艺术金融</t>
  </si>
  <si>
    <t>1575.HK</t>
  </si>
  <si>
    <t>慕容家居</t>
  </si>
  <si>
    <t>1576.HK</t>
  </si>
  <si>
    <t>齐鲁高速</t>
  </si>
  <si>
    <t>1577.HK</t>
  </si>
  <si>
    <t>汇鑫小贷</t>
  </si>
  <si>
    <t>1578.HK</t>
  </si>
  <si>
    <t>天津银行</t>
  </si>
  <si>
    <t>1579.HK</t>
  </si>
  <si>
    <t>颐海国际</t>
  </si>
  <si>
    <t>1580.HK</t>
  </si>
  <si>
    <t>大森控股</t>
  </si>
  <si>
    <t>1581.HK</t>
  </si>
  <si>
    <t>进升集团控股</t>
  </si>
  <si>
    <t>1582.HK</t>
  </si>
  <si>
    <t>华营建筑</t>
  </si>
  <si>
    <t>1583.HK</t>
  </si>
  <si>
    <t>亲亲食品</t>
  </si>
  <si>
    <t>1585.HK</t>
  </si>
  <si>
    <t>雅迪控股</t>
  </si>
  <si>
    <t>1586.HK</t>
  </si>
  <si>
    <t>力鸿检验</t>
  </si>
  <si>
    <t>1587.HK</t>
  </si>
  <si>
    <t>欣融国际</t>
  </si>
  <si>
    <t>1588.HK</t>
  </si>
  <si>
    <t>畅捷通</t>
  </si>
  <si>
    <t>1591.HK</t>
  </si>
  <si>
    <t>汛和集团</t>
  </si>
  <si>
    <t>1592.HK</t>
  </si>
  <si>
    <t>基石控股</t>
  </si>
  <si>
    <t>1593.HK</t>
  </si>
  <si>
    <t>辰林教育</t>
  </si>
  <si>
    <t>1596.HK</t>
  </si>
  <si>
    <t>翼辰实业</t>
  </si>
  <si>
    <t>1597.HK</t>
  </si>
  <si>
    <t>纳泉能源科技</t>
  </si>
  <si>
    <t>1598.HK</t>
  </si>
  <si>
    <t>21世纪教育</t>
  </si>
  <si>
    <t>1599.HK</t>
  </si>
  <si>
    <t>城建设计</t>
  </si>
  <si>
    <t>1600.HK</t>
  </si>
  <si>
    <t>天伦燃气</t>
  </si>
  <si>
    <t>1601.HK</t>
  </si>
  <si>
    <t>中关村科技租赁</t>
  </si>
  <si>
    <t>1606.HK</t>
  </si>
  <si>
    <t>国银金租</t>
  </si>
  <si>
    <t>1608.HK</t>
  </si>
  <si>
    <t>伟能集团</t>
  </si>
  <si>
    <t>1610.HK</t>
  </si>
  <si>
    <t>中粮家佳康</t>
  </si>
  <si>
    <t>1611.HK</t>
  </si>
  <si>
    <t>新火科技控股</t>
  </si>
  <si>
    <t>1612.HK</t>
  </si>
  <si>
    <t>永胜医疗</t>
  </si>
  <si>
    <t>1613.HK</t>
  </si>
  <si>
    <t>协同通信</t>
  </si>
  <si>
    <t>1615.HK</t>
  </si>
  <si>
    <t>奥邦建筑</t>
  </si>
  <si>
    <t>1616.HK</t>
  </si>
  <si>
    <t>一元宇宙</t>
  </si>
  <si>
    <t>1617.HK</t>
  </si>
  <si>
    <t>南方通信</t>
  </si>
  <si>
    <t>1618.HK</t>
  </si>
  <si>
    <t>1620.HK</t>
  </si>
  <si>
    <t>富盈环球集团</t>
  </si>
  <si>
    <t>1621.HK</t>
  </si>
  <si>
    <t>域高国际控股</t>
  </si>
  <si>
    <t>1622.HK</t>
  </si>
  <si>
    <t>力高集团</t>
  </si>
  <si>
    <t>1623.HK</t>
  </si>
  <si>
    <t>海隆控股</t>
  </si>
  <si>
    <t>1626.HK</t>
  </si>
  <si>
    <t>嘉耀控股</t>
  </si>
  <si>
    <t>1627.HK</t>
  </si>
  <si>
    <t>安保工程控股</t>
  </si>
  <si>
    <t>1628.HK</t>
  </si>
  <si>
    <t>禹洲集团</t>
  </si>
  <si>
    <t>1629.HK</t>
  </si>
  <si>
    <t>冠均国际控股</t>
  </si>
  <si>
    <t>1630.HK</t>
  </si>
  <si>
    <t>建成控股</t>
  </si>
  <si>
    <t>1631.HK</t>
  </si>
  <si>
    <t>REF HOLDINGS</t>
  </si>
  <si>
    <t>1632.HK</t>
  </si>
  <si>
    <t>民商创科</t>
  </si>
  <si>
    <t>1633.HK</t>
  </si>
  <si>
    <t>上谕集团</t>
  </si>
  <si>
    <t>1635.HK</t>
  </si>
  <si>
    <t>1636.HK</t>
  </si>
  <si>
    <t>中国金属利用</t>
  </si>
  <si>
    <t>1637.HK</t>
  </si>
  <si>
    <t>顺兴集团控股</t>
  </si>
  <si>
    <t>1638.HK</t>
  </si>
  <si>
    <t>佳兆业集团</t>
  </si>
  <si>
    <t>1640.HK</t>
  </si>
  <si>
    <t>瑞诚中国传媒</t>
  </si>
  <si>
    <t>1643.HK</t>
  </si>
  <si>
    <t>现代中药集团</t>
  </si>
  <si>
    <t>1645.HK</t>
  </si>
  <si>
    <t>海纳智能</t>
  </si>
  <si>
    <t>1647.HK</t>
  </si>
  <si>
    <t>雄岸科技</t>
  </si>
  <si>
    <t>1650.HK</t>
  </si>
  <si>
    <t>HYGIEIA GROUP</t>
  </si>
  <si>
    <t>1651.HK</t>
  </si>
  <si>
    <t>津上机床中国</t>
  </si>
  <si>
    <t>1652.HK</t>
  </si>
  <si>
    <t>福森药业</t>
  </si>
  <si>
    <t>1653.HK</t>
  </si>
  <si>
    <t>MOS HOUSE</t>
  </si>
  <si>
    <t>1655.HK</t>
  </si>
  <si>
    <t>OKURA HOLDINGS</t>
  </si>
  <si>
    <t>1656.HK</t>
  </si>
  <si>
    <t>亿仕登控股</t>
  </si>
  <si>
    <t>1657.HK</t>
  </si>
  <si>
    <t>桦欣控股</t>
  </si>
  <si>
    <t>1658.HK</t>
  </si>
  <si>
    <t>1660.HK</t>
  </si>
  <si>
    <t>兆邦基生活</t>
  </si>
  <si>
    <t>1661.HK</t>
  </si>
  <si>
    <t>智美体育</t>
  </si>
  <si>
    <t>1662.HK</t>
  </si>
  <si>
    <t>义合控股</t>
  </si>
  <si>
    <t>1663.HK</t>
  </si>
  <si>
    <t>汉港控股</t>
  </si>
  <si>
    <t>1665.HK</t>
  </si>
  <si>
    <t>槟杰科达</t>
  </si>
  <si>
    <t>1666.HK</t>
  </si>
  <si>
    <t>同仁堂科技</t>
  </si>
  <si>
    <t>1667.HK</t>
  </si>
  <si>
    <t>迪米生活控股</t>
  </si>
  <si>
    <t>1668.HK</t>
  </si>
  <si>
    <t>华南城</t>
  </si>
  <si>
    <t>1669.HK</t>
  </si>
  <si>
    <t>环球信贷集团</t>
  </si>
  <si>
    <t>1671.HK</t>
  </si>
  <si>
    <t>天保能源</t>
  </si>
  <si>
    <t>1672.HK</t>
  </si>
  <si>
    <t>歌礼制药-B</t>
  </si>
  <si>
    <t>1673.HK</t>
  </si>
  <si>
    <t>华章科技</t>
  </si>
  <si>
    <t>1675.HK</t>
  </si>
  <si>
    <t>亚信科技</t>
  </si>
  <si>
    <t>1676.HK</t>
  </si>
  <si>
    <t>高地股份</t>
  </si>
  <si>
    <t>1679.HK</t>
  </si>
  <si>
    <t>瑞斯康集团</t>
  </si>
  <si>
    <t>1680.HK</t>
  </si>
  <si>
    <t>澳门励骏</t>
  </si>
  <si>
    <t>1681.HK</t>
  </si>
  <si>
    <t>康臣药业</t>
  </si>
  <si>
    <t>1682.HK</t>
  </si>
  <si>
    <t>杭品生活科技</t>
  </si>
  <si>
    <t>1683.HK</t>
  </si>
  <si>
    <t>旷逸国际</t>
  </si>
  <si>
    <t>1685.HK</t>
  </si>
  <si>
    <t>博耳电力</t>
  </si>
  <si>
    <t>1686.HK</t>
  </si>
  <si>
    <t>新意网集团</t>
  </si>
  <si>
    <t>1689.HK</t>
  </si>
  <si>
    <t>华禧控股</t>
  </si>
  <si>
    <t>1690.HK</t>
  </si>
  <si>
    <t>立基工程控股</t>
  </si>
  <si>
    <t>1691.HK</t>
  </si>
  <si>
    <t>JS环球生活</t>
  </si>
  <si>
    <t>1692.HK</t>
  </si>
  <si>
    <t>登辉控股</t>
  </si>
  <si>
    <t>1693.HK</t>
  </si>
  <si>
    <t>璋利国际</t>
  </si>
  <si>
    <t>1695.HK</t>
  </si>
  <si>
    <t>椰丰集团</t>
  </si>
  <si>
    <t>1696.HK</t>
  </si>
  <si>
    <t>复锐医疗科技</t>
  </si>
  <si>
    <t>1697.HK</t>
  </si>
  <si>
    <t>山东国信</t>
  </si>
  <si>
    <t>1698.HK</t>
  </si>
  <si>
    <t>腾讯音乐-SW</t>
  </si>
  <si>
    <t>1699.HK</t>
  </si>
  <si>
    <t>普甜食品</t>
  </si>
  <si>
    <t>1701.HK</t>
  </si>
  <si>
    <t>途屹控股</t>
  </si>
  <si>
    <t>1702.HK</t>
  </si>
  <si>
    <t>东光化工</t>
  </si>
  <si>
    <t>1703.HK</t>
  </si>
  <si>
    <t>维力生活科技</t>
  </si>
  <si>
    <t>1705.HK</t>
  </si>
  <si>
    <t>宾仕国际</t>
  </si>
  <si>
    <t>1706.HK</t>
  </si>
  <si>
    <t>双运控股</t>
  </si>
  <si>
    <t>1707.HK</t>
  </si>
  <si>
    <t>致浩达控股</t>
  </si>
  <si>
    <t>1708.HK</t>
  </si>
  <si>
    <t>三宝科技</t>
  </si>
  <si>
    <t>1709.HK</t>
  </si>
  <si>
    <t>德林控股</t>
  </si>
  <si>
    <t>1710.HK</t>
  </si>
  <si>
    <t>致丰工业电子</t>
  </si>
  <si>
    <t>1711.HK</t>
  </si>
  <si>
    <t>欧化</t>
  </si>
  <si>
    <t>1712.HK</t>
  </si>
  <si>
    <t>龙资源</t>
  </si>
  <si>
    <t>1713.HK</t>
  </si>
  <si>
    <t>四川能投发展</t>
  </si>
  <si>
    <t>1715.HK</t>
  </si>
  <si>
    <t>火山邑动国际控股</t>
  </si>
  <si>
    <t>1716.HK</t>
  </si>
  <si>
    <t>毛记葵涌</t>
  </si>
  <si>
    <t>1717.HK</t>
  </si>
  <si>
    <t>澳优</t>
  </si>
  <si>
    <t>1718.HK</t>
  </si>
  <si>
    <t>宏基集团控股</t>
  </si>
  <si>
    <t>1719.HK</t>
  </si>
  <si>
    <t>中国通商集团</t>
  </si>
  <si>
    <t>1720.HK</t>
  </si>
  <si>
    <t>普天通信集团</t>
  </si>
  <si>
    <t>1721.HK</t>
  </si>
  <si>
    <t>FSM HOLDINGS</t>
  </si>
  <si>
    <t>1722.HK</t>
  </si>
  <si>
    <t>建鹏控股</t>
  </si>
  <si>
    <t>1723.HK</t>
  </si>
  <si>
    <t>港亚控股</t>
  </si>
  <si>
    <t>1725.HK</t>
  </si>
  <si>
    <t>洲际航天科技</t>
  </si>
  <si>
    <t>1726.HK</t>
  </si>
  <si>
    <t>HKE HOLDINGS</t>
  </si>
  <si>
    <t>1727.HK</t>
  </si>
  <si>
    <t>河北建设</t>
  </si>
  <si>
    <t>1728.HK</t>
  </si>
  <si>
    <t>正通汽车</t>
  </si>
  <si>
    <t>1729.HK</t>
  </si>
  <si>
    <t>汇聚科技</t>
  </si>
  <si>
    <t>1730.HK</t>
  </si>
  <si>
    <t>LHN</t>
  </si>
  <si>
    <t>1731.HK</t>
  </si>
  <si>
    <t>其利工业集团</t>
  </si>
  <si>
    <t>1732.HK</t>
  </si>
  <si>
    <t>象兴国际</t>
  </si>
  <si>
    <t>1733.HK</t>
  </si>
  <si>
    <t>易大宗</t>
  </si>
  <si>
    <t>1735.HK</t>
  </si>
  <si>
    <t>中环新能源</t>
  </si>
  <si>
    <t>1736.HK</t>
  </si>
  <si>
    <t>中国育儿网络</t>
  </si>
  <si>
    <t>1737.HK</t>
  </si>
  <si>
    <t>亚洲实业集团</t>
  </si>
  <si>
    <t>1738.HK</t>
  </si>
  <si>
    <t>飞尚无烟煤</t>
  </si>
  <si>
    <t>1739.HK</t>
  </si>
  <si>
    <t>齐屹科技</t>
  </si>
  <si>
    <t>1740.HK</t>
  </si>
  <si>
    <t>新石文化</t>
  </si>
  <si>
    <t>1741.HK</t>
  </si>
  <si>
    <t>日赢控股</t>
  </si>
  <si>
    <t>1742.HK</t>
  </si>
  <si>
    <t>HPC HOLDINGS</t>
  </si>
  <si>
    <t>1745.HK</t>
  </si>
  <si>
    <t>驴迹科技</t>
  </si>
  <si>
    <t>1746.HK</t>
  </si>
  <si>
    <t>万顺集团控股</t>
  </si>
  <si>
    <t>1747.HK</t>
  </si>
  <si>
    <t>HOME CONTROL</t>
  </si>
  <si>
    <t>1748.HK</t>
  </si>
  <si>
    <t>信源企业集团</t>
  </si>
  <si>
    <t>1749.HK</t>
  </si>
  <si>
    <t>杉杉品牌</t>
  </si>
  <si>
    <t>1750.HK</t>
  </si>
  <si>
    <t>全达电器集团控股</t>
  </si>
  <si>
    <t>1751.HK</t>
  </si>
  <si>
    <t>景联集团</t>
  </si>
  <si>
    <t>1752.HK</t>
  </si>
  <si>
    <t>澳洲成峰高教</t>
  </si>
  <si>
    <t>1753.HK</t>
  </si>
  <si>
    <t>兑吧</t>
  </si>
  <si>
    <t>1755.HK</t>
  </si>
  <si>
    <t>新城悦服务</t>
  </si>
  <si>
    <t>1756.HK</t>
  </si>
  <si>
    <t>中国职业教育</t>
  </si>
  <si>
    <t>1757.HK</t>
  </si>
  <si>
    <t>俊裕地基</t>
  </si>
  <si>
    <t>1758.HK</t>
  </si>
  <si>
    <t>博骏教育</t>
  </si>
  <si>
    <t>1759.HK</t>
  </si>
  <si>
    <t>中油洁能控股</t>
  </si>
  <si>
    <t>1760.HK</t>
  </si>
  <si>
    <t>英恒科技</t>
  </si>
  <si>
    <t>1761.HK</t>
  </si>
  <si>
    <t>宝宝树集团</t>
  </si>
  <si>
    <t>1762.HK</t>
  </si>
  <si>
    <t>万咖壹联</t>
  </si>
  <si>
    <t>1763.HK</t>
  </si>
  <si>
    <t>中国同辐</t>
  </si>
  <si>
    <t>1765.HK</t>
  </si>
  <si>
    <t>希教国际控股</t>
  </si>
  <si>
    <t>1766.HK</t>
  </si>
  <si>
    <t>1767.HK</t>
  </si>
  <si>
    <t>TS WONDERS</t>
  </si>
  <si>
    <t>1769.HK</t>
  </si>
  <si>
    <t>思考乐教育</t>
  </si>
  <si>
    <t>1771.HK</t>
  </si>
  <si>
    <t>新丰泰集团</t>
  </si>
  <si>
    <t>1772.HK</t>
  </si>
  <si>
    <t>1773.HK</t>
  </si>
  <si>
    <t>天立国际控股</t>
  </si>
  <si>
    <t>1775.HK</t>
  </si>
  <si>
    <t>精英汇集团</t>
  </si>
  <si>
    <t>1776.HK</t>
  </si>
  <si>
    <t>1777.HK</t>
  </si>
  <si>
    <t>花样年控股</t>
  </si>
  <si>
    <t>1778.HK</t>
  </si>
  <si>
    <t>彩生活</t>
  </si>
  <si>
    <t>1780.HK</t>
  </si>
  <si>
    <t>1782.HK</t>
  </si>
  <si>
    <t>国际商业数字技术</t>
  </si>
  <si>
    <t>1783.HK</t>
  </si>
  <si>
    <t>晋景新能</t>
  </si>
  <si>
    <t>1785.HK</t>
  </si>
  <si>
    <t>成都高速</t>
  </si>
  <si>
    <t>1786.HK</t>
  </si>
  <si>
    <t>铁建装备</t>
  </si>
  <si>
    <t>1787.HK</t>
  </si>
  <si>
    <t>1788.HK</t>
  </si>
  <si>
    <t>国泰君安国际</t>
  </si>
  <si>
    <t>1789.HK</t>
  </si>
  <si>
    <t>爱康医疗</t>
  </si>
  <si>
    <t>1790.HK</t>
  </si>
  <si>
    <t>达力环保</t>
  </si>
  <si>
    <t>1792.HK</t>
  </si>
  <si>
    <t>CMON</t>
  </si>
  <si>
    <t>1793.HK</t>
  </si>
  <si>
    <t>伟工控股</t>
  </si>
  <si>
    <t>1795.HK</t>
  </si>
  <si>
    <t>亚东集团</t>
  </si>
  <si>
    <t>1796.HK</t>
  </si>
  <si>
    <t>耀高控股</t>
  </si>
  <si>
    <t>1797.HK</t>
  </si>
  <si>
    <t>东方甄选</t>
  </si>
  <si>
    <t>1798.HK</t>
  </si>
  <si>
    <t>大唐新能源</t>
  </si>
  <si>
    <t>1799.HK</t>
  </si>
  <si>
    <t>新特能源</t>
  </si>
  <si>
    <t>1800.HK</t>
  </si>
  <si>
    <t>中国交通建设</t>
  </si>
  <si>
    <t>1801.HK</t>
  </si>
  <si>
    <t>信达生物</t>
  </si>
  <si>
    <t>1802.HK</t>
  </si>
  <si>
    <t>文业集团</t>
  </si>
  <si>
    <t>1803.HK</t>
  </si>
  <si>
    <t>北京体育文化</t>
  </si>
  <si>
    <t>1808.HK</t>
  </si>
  <si>
    <t>企展控股</t>
  </si>
  <si>
    <t>1809.HK</t>
  </si>
  <si>
    <t>浦林成山</t>
  </si>
  <si>
    <t>1810.HK</t>
  </si>
  <si>
    <t>小米集团-W</t>
  </si>
  <si>
    <t>1811.HK</t>
  </si>
  <si>
    <t>中广核新能源</t>
  </si>
  <si>
    <t>1812.HK</t>
  </si>
  <si>
    <t>1813.HK</t>
  </si>
  <si>
    <t>合景泰富集团</t>
  </si>
  <si>
    <t>1815.HK</t>
  </si>
  <si>
    <t>金猫银猫</t>
  </si>
  <si>
    <t>1816.HK</t>
  </si>
  <si>
    <t>中广核电力</t>
  </si>
  <si>
    <t>1817.HK</t>
  </si>
  <si>
    <t>慕尚集团控股</t>
  </si>
  <si>
    <t>1818.HK</t>
  </si>
  <si>
    <t>招金矿业</t>
  </si>
  <si>
    <t>1820.HK</t>
  </si>
  <si>
    <t>济丰包装</t>
  </si>
  <si>
    <t>1821.HK</t>
  </si>
  <si>
    <t>ESR</t>
  </si>
  <si>
    <t>1822.HK</t>
  </si>
  <si>
    <t>中木国际</t>
  </si>
  <si>
    <t>1823.HK</t>
  </si>
  <si>
    <t>华昱高速</t>
  </si>
  <si>
    <t>1825.HK</t>
  </si>
  <si>
    <t>STERLING GP</t>
  </si>
  <si>
    <t>1826.HK</t>
  </si>
  <si>
    <t>丰展控股</t>
  </si>
  <si>
    <t>1827.HK</t>
  </si>
  <si>
    <t>卓珈控股</t>
  </si>
  <si>
    <t>1830.HK</t>
  </si>
  <si>
    <t>完美医疗</t>
  </si>
  <si>
    <t>1831.HK</t>
  </si>
  <si>
    <t>十方控股</t>
  </si>
  <si>
    <t>1832.HK</t>
  </si>
  <si>
    <t>海天地悦旅</t>
  </si>
  <si>
    <t>1833.HK</t>
  </si>
  <si>
    <t>平安好医生</t>
  </si>
  <si>
    <t>1835.HK</t>
  </si>
  <si>
    <t>瑞威资管</t>
  </si>
  <si>
    <t>1836.HK</t>
  </si>
  <si>
    <t>九兴控股</t>
  </si>
  <si>
    <t>1837.HK</t>
  </si>
  <si>
    <t>五谷磨房</t>
  </si>
  <si>
    <t>1841.HK</t>
  </si>
  <si>
    <t>优越集团控股</t>
  </si>
  <si>
    <t>1842.HK</t>
  </si>
  <si>
    <t>植华集团</t>
  </si>
  <si>
    <t>1843.HK</t>
  </si>
  <si>
    <t>快餐帝国</t>
  </si>
  <si>
    <t>1845.HK</t>
  </si>
  <si>
    <t>维港环保科技</t>
  </si>
  <si>
    <t>1846.HK</t>
  </si>
  <si>
    <t>德视佳</t>
  </si>
  <si>
    <t>1847.HK</t>
  </si>
  <si>
    <t>云南建投混凝土</t>
  </si>
  <si>
    <t>1848.HK</t>
  </si>
  <si>
    <t>中国飞机租赁</t>
  </si>
  <si>
    <t>1849.HK</t>
  </si>
  <si>
    <t>秀商时代控股</t>
  </si>
  <si>
    <t>1850.HK</t>
  </si>
  <si>
    <t>鸿盛昌资源</t>
  </si>
  <si>
    <t>1851.HK</t>
  </si>
  <si>
    <t>银杏教育</t>
  </si>
  <si>
    <t>1853.HK</t>
  </si>
  <si>
    <t>春城热力</t>
  </si>
  <si>
    <t>1854.HK</t>
  </si>
  <si>
    <t>中国万天控股</t>
  </si>
  <si>
    <t>1855.HK</t>
  </si>
  <si>
    <t>中庆股份</t>
  </si>
  <si>
    <t>1856.HK</t>
  </si>
  <si>
    <t>依波路</t>
  </si>
  <si>
    <t>1857.HK</t>
  </si>
  <si>
    <t>中国光大水务</t>
  </si>
  <si>
    <t>1858.HK</t>
  </si>
  <si>
    <t>1859.HK</t>
  </si>
  <si>
    <t>煜盛文化</t>
  </si>
  <si>
    <t>1860.HK</t>
  </si>
  <si>
    <t>汇量科技</t>
  </si>
  <si>
    <t>1861.HK</t>
  </si>
  <si>
    <t>保宝龙科技</t>
  </si>
  <si>
    <t>1862.HK</t>
  </si>
  <si>
    <t>景瑞控股</t>
  </si>
  <si>
    <t>1863.HK</t>
  </si>
  <si>
    <t>中国龙天集团</t>
  </si>
  <si>
    <t>1865.HK</t>
  </si>
  <si>
    <t>卓航控股</t>
  </si>
  <si>
    <t>1866.HK</t>
  </si>
  <si>
    <t>中国心连心化肥</t>
  </si>
  <si>
    <t>1867.HK</t>
  </si>
  <si>
    <t>标准发展集团</t>
  </si>
  <si>
    <t>1868.HK</t>
  </si>
  <si>
    <t>同方友友</t>
  </si>
  <si>
    <t>1869.HK</t>
  </si>
  <si>
    <t>猫屎咖啡控股</t>
  </si>
  <si>
    <t>1870.HK</t>
  </si>
  <si>
    <t>益美国际控股</t>
  </si>
  <si>
    <t>1871.HK</t>
  </si>
  <si>
    <t>向中国际</t>
  </si>
  <si>
    <t>1872.HK</t>
  </si>
  <si>
    <t>冠轈控股</t>
  </si>
  <si>
    <t>1873.HK</t>
  </si>
  <si>
    <t>维亚生物</t>
  </si>
  <si>
    <t>1875.HK</t>
  </si>
  <si>
    <t>东曜药业-B</t>
  </si>
  <si>
    <t>1876.HK</t>
  </si>
  <si>
    <t>百威亚太</t>
  </si>
  <si>
    <t>1877.HK</t>
  </si>
  <si>
    <t>君实生物</t>
  </si>
  <si>
    <t>1878.HK</t>
  </si>
  <si>
    <t>南戈壁</t>
  </si>
  <si>
    <t>1880.HK</t>
  </si>
  <si>
    <t>1881.HK</t>
  </si>
  <si>
    <t>富豪产业信托</t>
  </si>
  <si>
    <t>1882.HK</t>
  </si>
  <si>
    <t>海天国际</t>
  </si>
  <si>
    <t>1883.HK</t>
  </si>
  <si>
    <t>中信国际电讯</t>
  </si>
  <si>
    <t>1884.HK</t>
  </si>
  <si>
    <t>EPRINT集团</t>
  </si>
  <si>
    <t>1888.HK</t>
  </si>
  <si>
    <t>建滔积层板</t>
  </si>
  <si>
    <t>1889.HK</t>
  </si>
  <si>
    <t>三爱健康集团</t>
  </si>
  <si>
    <t>1890.HK</t>
  </si>
  <si>
    <t>中国科培</t>
  </si>
  <si>
    <t>1891.HK</t>
  </si>
  <si>
    <t>兴合控股</t>
  </si>
  <si>
    <t>1894.HK</t>
  </si>
  <si>
    <t>恒益控股</t>
  </si>
  <si>
    <t>1895.HK</t>
  </si>
  <si>
    <t>鑫苑服务</t>
  </si>
  <si>
    <t>1896.HK</t>
  </si>
  <si>
    <t>猫眼娱乐</t>
  </si>
  <si>
    <t>1897.HK</t>
  </si>
  <si>
    <t>美亨实业</t>
  </si>
  <si>
    <t>1898.HK</t>
  </si>
  <si>
    <t>1899.HK</t>
  </si>
  <si>
    <t>兴达国际</t>
  </si>
  <si>
    <t>1900.HK</t>
  </si>
  <si>
    <t>中国智能交通</t>
  </si>
  <si>
    <t>1901.HK</t>
  </si>
  <si>
    <t>飞扬集团</t>
  </si>
  <si>
    <t>1902.HK</t>
  </si>
  <si>
    <t>银城国际控股</t>
  </si>
  <si>
    <t>1903.HK</t>
  </si>
  <si>
    <t>JBB BUILDERS</t>
  </si>
  <si>
    <t>1905.HK</t>
  </si>
  <si>
    <t>海通恒信</t>
  </si>
  <si>
    <t>1906.HK</t>
  </si>
  <si>
    <t>博尼控股</t>
  </si>
  <si>
    <t>1907.HK</t>
  </si>
  <si>
    <t>中国旭阳集团</t>
  </si>
  <si>
    <t>1908.HK</t>
  </si>
  <si>
    <t>建发国际集团</t>
  </si>
  <si>
    <t>1909.HK</t>
  </si>
  <si>
    <t>火岩控股</t>
  </si>
  <si>
    <t>1910.HK</t>
  </si>
  <si>
    <t>新秀丽</t>
  </si>
  <si>
    <t>1911.HK</t>
  </si>
  <si>
    <t>华兴资本控股</t>
  </si>
  <si>
    <t>1912.HK</t>
  </si>
  <si>
    <t>康特隆</t>
  </si>
  <si>
    <t>1913.HK</t>
  </si>
  <si>
    <t>普拉达</t>
  </si>
  <si>
    <t>1915.HK</t>
  </si>
  <si>
    <t>泰和小贷</t>
  </si>
  <si>
    <t>1916.HK</t>
  </si>
  <si>
    <t>江西银行</t>
  </si>
  <si>
    <t>1917.HK</t>
  </si>
  <si>
    <t>豆盟科技</t>
  </si>
  <si>
    <t>1918.HK</t>
  </si>
  <si>
    <t>融创中国</t>
  </si>
  <si>
    <t>1919.HK</t>
  </si>
  <si>
    <t>1920.HK</t>
  </si>
  <si>
    <t>恒新丰控股</t>
  </si>
  <si>
    <t>1921.HK</t>
  </si>
  <si>
    <t>达力普控股</t>
  </si>
  <si>
    <t>1922.HK</t>
  </si>
  <si>
    <t>银城生活服务</t>
  </si>
  <si>
    <t>1925.HK</t>
  </si>
  <si>
    <t>旷世控股</t>
  </si>
  <si>
    <t>1927.HK</t>
  </si>
  <si>
    <t>久久王</t>
  </si>
  <si>
    <t>1928.HK</t>
  </si>
  <si>
    <t>金沙中国有限公司</t>
  </si>
  <si>
    <t>1929.HK</t>
  </si>
  <si>
    <t>周大福</t>
  </si>
  <si>
    <t>1930.HK</t>
  </si>
  <si>
    <t>勋龙</t>
  </si>
  <si>
    <t>1931.HK</t>
  </si>
  <si>
    <t>华检医疗</t>
  </si>
  <si>
    <t>1932.HK</t>
  </si>
  <si>
    <t>中漆集团</t>
  </si>
  <si>
    <t>1933.HK</t>
  </si>
  <si>
    <t>元力控股</t>
  </si>
  <si>
    <t>1935.HK</t>
  </si>
  <si>
    <t>嘉宏教育</t>
  </si>
  <si>
    <t>1936.HK</t>
  </si>
  <si>
    <t>利特米</t>
  </si>
  <si>
    <t>1937.HK</t>
  </si>
  <si>
    <t>佳辰控股</t>
  </si>
  <si>
    <t>1938.HK</t>
  </si>
  <si>
    <t>珠江钢管</t>
  </si>
  <si>
    <t>1939.HK</t>
  </si>
  <si>
    <t>东京中央拍卖</t>
  </si>
  <si>
    <t>1940.HK</t>
  </si>
  <si>
    <t>CGII HLDGS</t>
  </si>
  <si>
    <t>1941.HK</t>
  </si>
  <si>
    <t>烨星集团</t>
  </si>
  <si>
    <t>1942.HK</t>
  </si>
  <si>
    <t>马可数字科技</t>
  </si>
  <si>
    <t>1943.HK</t>
  </si>
  <si>
    <t>银涛控股</t>
  </si>
  <si>
    <t>1945.HK</t>
  </si>
  <si>
    <t>清科创业</t>
  </si>
  <si>
    <t>1947.HK</t>
  </si>
  <si>
    <t>美皓集团</t>
  </si>
  <si>
    <t>1948.HK</t>
  </si>
  <si>
    <t>优矩控股</t>
  </si>
  <si>
    <t>1949.HK</t>
  </si>
  <si>
    <t>PLATT NERA</t>
  </si>
  <si>
    <t>1950.HK</t>
  </si>
  <si>
    <t>帝王实业控股</t>
  </si>
  <si>
    <t>1951.HK</t>
  </si>
  <si>
    <t>锦欣生殖</t>
  </si>
  <si>
    <t>1952.HK</t>
  </si>
  <si>
    <t>云顶新耀-B</t>
  </si>
  <si>
    <t>1953.HK</t>
  </si>
  <si>
    <t>RIMBACO</t>
  </si>
  <si>
    <t>1955.HK</t>
  </si>
  <si>
    <t>庄臣控股</t>
  </si>
  <si>
    <t>1957.HK</t>
  </si>
  <si>
    <t>大人国际</t>
  </si>
  <si>
    <t>1958.HK</t>
  </si>
  <si>
    <t>北京汽车</t>
  </si>
  <si>
    <t>1959.HK</t>
  </si>
  <si>
    <t>世纪联合控股</t>
  </si>
  <si>
    <t>1960.HK</t>
  </si>
  <si>
    <t>TBKS HLDGS</t>
  </si>
  <si>
    <t>1961.HK</t>
  </si>
  <si>
    <t>多牛科技</t>
  </si>
  <si>
    <t>1962.HK</t>
  </si>
  <si>
    <t>训修实业</t>
  </si>
  <si>
    <t>1963.HK</t>
  </si>
  <si>
    <t>1965.HK</t>
  </si>
  <si>
    <t>朗诗绿色生活</t>
  </si>
  <si>
    <t>1966.HK</t>
  </si>
  <si>
    <t>中骏集团控股</t>
  </si>
  <si>
    <t>1967.HK</t>
  </si>
  <si>
    <t>信恳智能</t>
  </si>
  <si>
    <t>1968.HK</t>
  </si>
  <si>
    <t>兴纺控股</t>
  </si>
  <si>
    <t>1969.HK</t>
  </si>
  <si>
    <t>中国春来</t>
  </si>
  <si>
    <t>1970.HK</t>
  </si>
  <si>
    <t>IMAX CHINA</t>
  </si>
  <si>
    <t>1971.HK</t>
  </si>
  <si>
    <t>弘阳服务</t>
  </si>
  <si>
    <t>1972.HK</t>
  </si>
  <si>
    <t>太古地产</t>
  </si>
  <si>
    <t>1973.HK</t>
  </si>
  <si>
    <t>天图投资</t>
  </si>
  <si>
    <t>1975.HK</t>
  </si>
  <si>
    <t>新兴印刷</t>
  </si>
  <si>
    <t>1977.HK</t>
  </si>
  <si>
    <t>安乐工程</t>
  </si>
  <si>
    <t>1978.HK</t>
  </si>
  <si>
    <t>叙福楼集团</t>
  </si>
  <si>
    <t>1979.HK</t>
  </si>
  <si>
    <t>天宝集团</t>
  </si>
  <si>
    <t>1980.HK</t>
  </si>
  <si>
    <t>天鸽互动</t>
  </si>
  <si>
    <t>1981.HK</t>
  </si>
  <si>
    <t>华夏视听教育</t>
  </si>
  <si>
    <t>1982.HK</t>
  </si>
  <si>
    <t>南旋控股</t>
  </si>
  <si>
    <t>1983.HK</t>
  </si>
  <si>
    <t>泸州银行</t>
  </si>
  <si>
    <t>1985.HK</t>
  </si>
  <si>
    <t>美高域</t>
  </si>
  <si>
    <t>1986.HK</t>
  </si>
  <si>
    <t>彩客新能源</t>
  </si>
  <si>
    <t>1987.HK</t>
  </si>
  <si>
    <t>BENG SOON MACH</t>
  </si>
  <si>
    <t>1988.HK</t>
  </si>
  <si>
    <t>1991.HK</t>
  </si>
  <si>
    <t>大洋集团</t>
  </si>
  <si>
    <t>1992.HK</t>
  </si>
  <si>
    <t>复星旅游文化</t>
  </si>
  <si>
    <t>1993.HK</t>
  </si>
  <si>
    <t>雅仕维</t>
  </si>
  <si>
    <t>1995.HK</t>
  </si>
  <si>
    <t>永升服务</t>
  </si>
  <si>
    <t>1996.HK</t>
  </si>
  <si>
    <t>弘阳地产</t>
  </si>
  <si>
    <t>1997.HK</t>
  </si>
  <si>
    <t>九龙仓置业</t>
  </si>
  <si>
    <t>1999.HK</t>
  </si>
  <si>
    <t>敏华控股</t>
  </si>
  <si>
    <t>2000.HK</t>
  </si>
  <si>
    <t>晨讯科技</t>
  </si>
  <si>
    <t>2001.HK</t>
  </si>
  <si>
    <t>新高教集团</t>
  </si>
  <si>
    <t>2002.HK</t>
  </si>
  <si>
    <t>阳光纸业</t>
  </si>
  <si>
    <t>2003.HK</t>
  </si>
  <si>
    <t>维信金科</t>
  </si>
  <si>
    <t>2005.HK</t>
  </si>
  <si>
    <t>石四药集团</t>
  </si>
  <si>
    <t>2007.HK</t>
  </si>
  <si>
    <t>碧桂园</t>
  </si>
  <si>
    <t>2008.HK</t>
  </si>
  <si>
    <t>凤凰卫视</t>
  </si>
  <si>
    <t>2009.HK</t>
  </si>
  <si>
    <t>2011.HK</t>
  </si>
  <si>
    <t>2012.HK</t>
  </si>
  <si>
    <t>阳光油砂</t>
  </si>
  <si>
    <t>2013.HK</t>
  </si>
  <si>
    <t>微盟集团</t>
  </si>
  <si>
    <t>2015.HK</t>
  </si>
  <si>
    <t>理想汽车-W</t>
  </si>
  <si>
    <t>2016.HK</t>
  </si>
  <si>
    <t>2017.HK</t>
  </si>
  <si>
    <t>沧海控股</t>
  </si>
  <si>
    <t>2018.HK</t>
  </si>
  <si>
    <t>瑞声科技</t>
  </si>
  <si>
    <t>2019.HK</t>
  </si>
  <si>
    <t>德信中国</t>
  </si>
  <si>
    <t>2020.HK</t>
  </si>
  <si>
    <t>安踏体育</t>
  </si>
  <si>
    <t>2022.HK</t>
  </si>
  <si>
    <t>游莱互动</t>
  </si>
  <si>
    <t>2023.HK</t>
  </si>
  <si>
    <t>中国绿岛科技</t>
  </si>
  <si>
    <t>2025.HK</t>
  </si>
  <si>
    <t>瑞丰动力</t>
  </si>
  <si>
    <t>2028.HK</t>
  </si>
  <si>
    <t>映美控股</t>
  </si>
  <si>
    <t>2030.HK</t>
  </si>
  <si>
    <t>卡宾</t>
  </si>
  <si>
    <t>2031.HK</t>
  </si>
  <si>
    <t>澳至尊</t>
  </si>
  <si>
    <t>2033.HK</t>
  </si>
  <si>
    <t>时计宝</t>
  </si>
  <si>
    <t>2038.HK</t>
  </si>
  <si>
    <t>富智康集团</t>
  </si>
  <si>
    <t>2039.HK</t>
  </si>
  <si>
    <t>2048.HK</t>
  </si>
  <si>
    <t>易居企业控股</t>
  </si>
  <si>
    <t>2051.HK</t>
  </si>
  <si>
    <t>51信用卡</t>
  </si>
  <si>
    <t>2057.HK</t>
  </si>
  <si>
    <t>中通快递-W</t>
  </si>
  <si>
    <t>2060.HK</t>
  </si>
  <si>
    <t>浦江国际</t>
  </si>
  <si>
    <t>2066.HK</t>
  </si>
  <si>
    <t>盛京银行</t>
  </si>
  <si>
    <t>2068.HK</t>
  </si>
  <si>
    <t>2076.HK</t>
  </si>
  <si>
    <t>BOSS直聘-W</t>
  </si>
  <si>
    <t>2078.HK</t>
  </si>
  <si>
    <t>荣阳实业</t>
  </si>
  <si>
    <t>2080.HK</t>
  </si>
  <si>
    <t>奥克斯国际</t>
  </si>
  <si>
    <t>2086.HK</t>
  </si>
  <si>
    <t>高维科技</t>
  </si>
  <si>
    <t>2088.HK</t>
  </si>
  <si>
    <t>西王置业</t>
  </si>
  <si>
    <t>2096.HK</t>
  </si>
  <si>
    <t>先声药业</t>
  </si>
  <si>
    <t>2098.HK</t>
  </si>
  <si>
    <t>卓尔智联</t>
  </si>
  <si>
    <t>2099.HK</t>
  </si>
  <si>
    <t>中国黄金国际</t>
  </si>
  <si>
    <t>2100.HK</t>
  </si>
  <si>
    <t>百奥家庭互动</t>
  </si>
  <si>
    <t>2101.HK</t>
  </si>
  <si>
    <t>福禄控股</t>
  </si>
  <si>
    <t>2102.HK</t>
  </si>
  <si>
    <t>德利机械</t>
  </si>
  <si>
    <t>2105.HK</t>
  </si>
  <si>
    <t>来凯医药-B</t>
  </si>
  <si>
    <t>2107.HK</t>
  </si>
  <si>
    <t>第一服务控股</t>
  </si>
  <si>
    <t>2108.HK</t>
  </si>
  <si>
    <t>K2 F&amp;B</t>
  </si>
  <si>
    <t>2110.HK</t>
  </si>
  <si>
    <t>天成控股</t>
  </si>
  <si>
    <t>2111.HK</t>
  </si>
  <si>
    <t>超盈国际控股</t>
  </si>
  <si>
    <t>2112.HK</t>
  </si>
  <si>
    <t>恩典生命科技</t>
  </si>
  <si>
    <t>2113.HK</t>
  </si>
  <si>
    <t>世纪集团国际</t>
  </si>
  <si>
    <t>2115.HK</t>
  </si>
  <si>
    <t>捷芯隆</t>
  </si>
  <si>
    <t>2116.HK</t>
  </si>
  <si>
    <t>江苏创新</t>
  </si>
  <si>
    <t>2117.HK</t>
  </si>
  <si>
    <t>大唐集团控股</t>
  </si>
  <si>
    <t>2119.HK</t>
  </si>
  <si>
    <t>捷荣国际控股</t>
  </si>
  <si>
    <t>2120.HK</t>
  </si>
  <si>
    <t>康宁医院</t>
  </si>
  <si>
    <t>2121.HK</t>
  </si>
  <si>
    <t>创新奇智</t>
  </si>
  <si>
    <t>2122.HK</t>
  </si>
  <si>
    <t>凯知乐国际</t>
  </si>
  <si>
    <t>2125.HK</t>
  </si>
  <si>
    <t>稻草熊娱乐</t>
  </si>
  <si>
    <t>2126.HK</t>
  </si>
  <si>
    <t>药明巨诺-B</t>
  </si>
  <si>
    <t>2127.HK</t>
  </si>
  <si>
    <t>2128.HK</t>
  </si>
  <si>
    <t>中国联塑</t>
  </si>
  <si>
    <t>2129.HK</t>
  </si>
  <si>
    <t>LEGION CONSO</t>
  </si>
  <si>
    <t>2130.HK</t>
  </si>
  <si>
    <t>嘉泓物流</t>
  </si>
  <si>
    <t>2131.HK</t>
  </si>
  <si>
    <t>云想科技</t>
  </si>
  <si>
    <t>2132.HK</t>
  </si>
  <si>
    <t>誉燊丰控股</t>
  </si>
  <si>
    <t>2135.HK</t>
  </si>
  <si>
    <t>瑞丽医美</t>
  </si>
  <si>
    <t>2136.HK</t>
  </si>
  <si>
    <t>利福中国</t>
  </si>
  <si>
    <t>2137.HK</t>
  </si>
  <si>
    <t>腾盛博药-B</t>
  </si>
  <si>
    <t>2138.HK</t>
  </si>
  <si>
    <t>医思健康</t>
  </si>
  <si>
    <t>2139.HK</t>
  </si>
  <si>
    <t>甘肃银行</t>
  </si>
  <si>
    <t>2142.HK</t>
  </si>
  <si>
    <t>和铂医药-B</t>
  </si>
  <si>
    <t>2145.HK</t>
  </si>
  <si>
    <t>上美股份</t>
  </si>
  <si>
    <t>2146.HK</t>
  </si>
  <si>
    <t>荣万家</t>
  </si>
  <si>
    <t>2147.HK</t>
  </si>
  <si>
    <t>正味集团</t>
  </si>
  <si>
    <t>2148.HK</t>
  </si>
  <si>
    <t>VESYNC</t>
  </si>
  <si>
    <t>2149.HK</t>
  </si>
  <si>
    <t>贝克微</t>
  </si>
  <si>
    <t>2150.HK</t>
  </si>
  <si>
    <t>奈雪的茶</t>
  </si>
  <si>
    <t>2152.HK</t>
  </si>
  <si>
    <t>苏新服务</t>
  </si>
  <si>
    <t>2153.HK</t>
  </si>
  <si>
    <t>达丰设备</t>
  </si>
  <si>
    <t>2155.HK</t>
  </si>
  <si>
    <t>森松国际</t>
  </si>
  <si>
    <t>2156.HK</t>
  </si>
  <si>
    <t>建发物业</t>
  </si>
  <si>
    <t>2157.HK</t>
  </si>
  <si>
    <t>乐普生物-B</t>
  </si>
  <si>
    <t>2158.HK</t>
  </si>
  <si>
    <t>医渡科技</t>
  </si>
  <si>
    <t>2159.HK</t>
  </si>
  <si>
    <t>麦迪卫康</t>
  </si>
  <si>
    <t>2160.HK</t>
  </si>
  <si>
    <t>心通医疗-B</t>
  </si>
  <si>
    <t>2161.HK</t>
  </si>
  <si>
    <t>健倍苗苗</t>
  </si>
  <si>
    <t>2162.HK</t>
  </si>
  <si>
    <t>康诺亚-B</t>
  </si>
  <si>
    <t>2163.HK</t>
  </si>
  <si>
    <t>远大住工</t>
  </si>
  <si>
    <t>2165.HK</t>
  </si>
  <si>
    <t>领悦服务集团</t>
  </si>
  <si>
    <t>2166.HK</t>
  </si>
  <si>
    <t>芯智控股</t>
  </si>
  <si>
    <t>2167.HK</t>
  </si>
  <si>
    <t>天润云</t>
  </si>
  <si>
    <t>2168.HK</t>
  </si>
  <si>
    <t>佳兆业美好</t>
  </si>
  <si>
    <t>2169.HK</t>
  </si>
  <si>
    <t>沧港铁路</t>
  </si>
  <si>
    <t>2170.HK</t>
  </si>
  <si>
    <t>贝康医疗-B</t>
  </si>
  <si>
    <t>2171.HK</t>
  </si>
  <si>
    <t>科济药业-B</t>
  </si>
  <si>
    <t>2172.HK</t>
  </si>
  <si>
    <t>微创脑科学</t>
  </si>
  <si>
    <t>2175.HK</t>
  </si>
  <si>
    <t>中国通才教育</t>
  </si>
  <si>
    <t>2176.HK</t>
  </si>
  <si>
    <t>赛迪顾问</t>
  </si>
  <si>
    <t>2177.HK</t>
  </si>
  <si>
    <t>优趣汇控股</t>
  </si>
  <si>
    <t>2178.HK</t>
  </si>
  <si>
    <t>百勤油服</t>
  </si>
  <si>
    <t>2179.HK</t>
  </si>
  <si>
    <t>瑞科生物-B</t>
  </si>
  <si>
    <t>2180.HK</t>
  </si>
  <si>
    <t>万宝盛华</t>
  </si>
  <si>
    <t>2181.HK</t>
  </si>
  <si>
    <t>迈博药业-B</t>
  </si>
  <si>
    <t>2182.HK</t>
  </si>
  <si>
    <t>天长集团</t>
  </si>
  <si>
    <t>2185.HK</t>
  </si>
  <si>
    <t>百心安-B</t>
  </si>
  <si>
    <t>2186.HK</t>
  </si>
  <si>
    <t>绿叶制药</t>
  </si>
  <si>
    <t>2187.HK</t>
  </si>
  <si>
    <t>智欣集团控股</t>
  </si>
  <si>
    <t>2188.HK</t>
  </si>
  <si>
    <t>泰坦能源技术</t>
  </si>
  <si>
    <t>2189.HK</t>
  </si>
  <si>
    <t>嘉涛(香港)控股</t>
  </si>
  <si>
    <t>2190.HK</t>
  </si>
  <si>
    <t>归创通桥-B</t>
  </si>
  <si>
    <t>2191.HK</t>
  </si>
  <si>
    <t>顺丰房托</t>
  </si>
  <si>
    <t>2192.HK</t>
  </si>
  <si>
    <t>医脉通</t>
  </si>
  <si>
    <t>2193.HK</t>
  </si>
  <si>
    <t>万景控股</t>
  </si>
  <si>
    <t>2195.HK</t>
  </si>
  <si>
    <t>盈汇企业控股</t>
  </si>
  <si>
    <t>2196.HK</t>
  </si>
  <si>
    <t>2197.HK</t>
  </si>
  <si>
    <t>三叶草生物-B</t>
  </si>
  <si>
    <t>2198.HK</t>
  </si>
  <si>
    <t>中国三江化工</t>
  </si>
  <si>
    <t>2199.HK</t>
  </si>
  <si>
    <t>维珍妮</t>
  </si>
  <si>
    <t>2202.HK</t>
  </si>
  <si>
    <t>万科企业</t>
  </si>
  <si>
    <t>2203.HK</t>
  </si>
  <si>
    <t>脑洞科技</t>
  </si>
  <si>
    <t>2205.HK</t>
  </si>
  <si>
    <t>康桥悦生活</t>
  </si>
  <si>
    <t>2207.HK</t>
  </si>
  <si>
    <t>融信服务</t>
  </si>
  <si>
    <t>2208.HK</t>
  </si>
  <si>
    <t>2209.HK</t>
  </si>
  <si>
    <t>喆丽控股</t>
  </si>
  <si>
    <t>2210.HK</t>
  </si>
  <si>
    <t>京城佳业</t>
  </si>
  <si>
    <t>2211.HK</t>
  </si>
  <si>
    <t>大健康国际</t>
  </si>
  <si>
    <t>2212.HK</t>
  </si>
  <si>
    <t>高鹏矿业</t>
  </si>
  <si>
    <t>2215.HK</t>
  </si>
  <si>
    <t>德信服务集团</t>
  </si>
  <si>
    <t>2216.HK</t>
  </si>
  <si>
    <t>堃博医疗-B</t>
  </si>
  <si>
    <t>2217.HK</t>
  </si>
  <si>
    <t>谭仔国际</t>
  </si>
  <si>
    <t>2218.HK</t>
  </si>
  <si>
    <t>安德利果汁</t>
  </si>
  <si>
    <t>2219.HK</t>
  </si>
  <si>
    <t>朝聚眼科</t>
  </si>
  <si>
    <t>2221.HK</t>
  </si>
  <si>
    <t>创业集团控股</t>
  </si>
  <si>
    <t>2222.HK</t>
  </si>
  <si>
    <t>雷士国际</t>
  </si>
  <si>
    <t>2223.HK</t>
  </si>
  <si>
    <t>卡撒天娇</t>
  </si>
  <si>
    <t>2225.HK</t>
  </si>
  <si>
    <t>今海医疗科技</t>
  </si>
  <si>
    <t>2226.HK</t>
  </si>
  <si>
    <t>老恒和酿造</t>
  </si>
  <si>
    <t>2227.HK</t>
  </si>
  <si>
    <t>守益控股</t>
  </si>
  <si>
    <t>2230.HK</t>
  </si>
  <si>
    <t>羚邦集团</t>
  </si>
  <si>
    <t>2231.HK</t>
  </si>
  <si>
    <t>景业名邦集团</t>
  </si>
  <si>
    <t>2232.HK</t>
  </si>
  <si>
    <t>晶苑国际</t>
  </si>
  <si>
    <t>2233.HK</t>
  </si>
  <si>
    <t>西部水泥</t>
  </si>
  <si>
    <t>2235.HK</t>
  </si>
  <si>
    <t>微泰医疗-B</t>
  </si>
  <si>
    <t>2236.HK</t>
  </si>
  <si>
    <t>惠生工程</t>
  </si>
  <si>
    <t>2237.HK</t>
  </si>
  <si>
    <t>中国石墨</t>
  </si>
  <si>
    <t>2238.HK</t>
  </si>
  <si>
    <t>2239.HK</t>
  </si>
  <si>
    <t>国微控股</t>
  </si>
  <si>
    <t>2245.HK</t>
  </si>
  <si>
    <t>力勤资源</t>
  </si>
  <si>
    <t>2246.HK</t>
  </si>
  <si>
    <t>快狗打车</t>
  </si>
  <si>
    <t>2250.HK</t>
  </si>
  <si>
    <t>小黄鸭德盈</t>
  </si>
  <si>
    <t>2251.HK</t>
  </si>
  <si>
    <t>鹰瞳科技-B</t>
  </si>
  <si>
    <t>2252.HK</t>
  </si>
  <si>
    <t>微创机器人-B</t>
  </si>
  <si>
    <t>2255.HK</t>
  </si>
  <si>
    <t>海昌海洋公园</t>
  </si>
  <si>
    <t>2256.HK</t>
  </si>
  <si>
    <t>和誉-B</t>
  </si>
  <si>
    <t>2257.HK</t>
  </si>
  <si>
    <t>圣诺医药-B</t>
  </si>
  <si>
    <t>2258.HK</t>
  </si>
  <si>
    <t>华滋国际海洋</t>
  </si>
  <si>
    <t>2260.HK</t>
  </si>
  <si>
    <t>环龙控股</t>
  </si>
  <si>
    <t>2262.HK</t>
  </si>
  <si>
    <t>梁志天设计集团</t>
  </si>
  <si>
    <t>2263.HK</t>
  </si>
  <si>
    <t>富石金融</t>
  </si>
  <si>
    <t>2265.HK</t>
  </si>
  <si>
    <t>鸿承环保科技</t>
  </si>
  <si>
    <t>2266.HK</t>
  </si>
  <si>
    <t>黎氏企业</t>
  </si>
  <si>
    <t>2268.HK</t>
  </si>
  <si>
    <t>药明合联</t>
  </si>
  <si>
    <t>2269.HK</t>
  </si>
  <si>
    <t>药明生物</t>
  </si>
  <si>
    <t>2270.HK</t>
  </si>
  <si>
    <t>德商产投服务</t>
  </si>
  <si>
    <t>2271.HK</t>
  </si>
  <si>
    <t>众安智慧生活</t>
  </si>
  <si>
    <t>2273.HK</t>
  </si>
  <si>
    <t>固生堂</t>
  </si>
  <si>
    <t>2276.HK</t>
  </si>
  <si>
    <t>康耐特光学</t>
  </si>
  <si>
    <t>2279.HK</t>
  </si>
  <si>
    <t>雍禾医疗</t>
  </si>
  <si>
    <t>2280.HK</t>
  </si>
  <si>
    <t>慧聪集团</t>
  </si>
  <si>
    <t>2281.HK</t>
  </si>
  <si>
    <t>兴泸水务</t>
  </si>
  <si>
    <t>2282.HK</t>
  </si>
  <si>
    <t>美高梅中国</t>
  </si>
  <si>
    <t>2283.HK</t>
  </si>
  <si>
    <t>东江集团控股</t>
  </si>
  <si>
    <t>2285.HK</t>
  </si>
  <si>
    <t>泉峰控股</t>
  </si>
  <si>
    <t>2286.HK</t>
  </si>
  <si>
    <t>辰兴发展</t>
  </si>
  <si>
    <t>2288.HK</t>
  </si>
  <si>
    <t>宏基资本</t>
  </si>
  <si>
    <t>2289.HK</t>
  </si>
  <si>
    <t>创美药业</t>
  </si>
  <si>
    <t>2291.HK</t>
  </si>
  <si>
    <t>心泰医疗</t>
  </si>
  <si>
    <t>2292.HK</t>
  </si>
  <si>
    <t>晋安实业</t>
  </si>
  <si>
    <t>2293.HK</t>
  </si>
  <si>
    <t>百本医护</t>
  </si>
  <si>
    <t>2295.HK</t>
  </si>
  <si>
    <t>丰城控股</t>
  </si>
  <si>
    <t>2297.HK</t>
  </si>
  <si>
    <t>润迈德-B</t>
  </si>
  <si>
    <t>2298.HK</t>
  </si>
  <si>
    <t>都市丽人</t>
  </si>
  <si>
    <t>2299.HK</t>
  </si>
  <si>
    <t>百宏实业</t>
  </si>
  <si>
    <t>2302.HK</t>
  </si>
  <si>
    <t>中核国际</t>
  </si>
  <si>
    <t>2306.HK</t>
  </si>
  <si>
    <t>乐华娱乐</t>
  </si>
  <si>
    <t>2307.HK</t>
  </si>
  <si>
    <t>锦兴国际控股</t>
  </si>
  <si>
    <t>2309.HK</t>
  </si>
  <si>
    <t>大象未来集团</t>
  </si>
  <si>
    <t>2310.HK</t>
  </si>
  <si>
    <t>时代环球集团</t>
  </si>
  <si>
    <t>2312.HK</t>
  </si>
  <si>
    <t>中国金融租赁</t>
  </si>
  <si>
    <t>2313.HK</t>
  </si>
  <si>
    <t>申洲国际</t>
  </si>
  <si>
    <t>2314.HK</t>
  </si>
  <si>
    <t>理文造纸</t>
  </si>
  <si>
    <t>2315.HK</t>
  </si>
  <si>
    <t>百奥赛图-B</t>
  </si>
  <si>
    <t>2317.HK</t>
  </si>
  <si>
    <t>味丹国际</t>
  </si>
  <si>
    <t>2318.HK</t>
  </si>
  <si>
    <t>2319.HK</t>
  </si>
  <si>
    <t>蒙牛乳业</t>
  </si>
  <si>
    <t>2320.HK</t>
  </si>
  <si>
    <t>合丰集团</t>
  </si>
  <si>
    <t>2321.HK</t>
  </si>
  <si>
    <t>双财庄</t>
  </si>
  <si>
    <t>2322.HK</t>
  </si>
  <si>
    <t>香港潮商集团</t>
  </si>
  <si>
    <t>2323.HK</t>
  </si>
  <si>
    <t>融科控股</t>
  </si>
  <si>
    <t>2324.HK</t>
  </si>
  <si>
    <t>首都创投</t>
  </si>
  <si>
    <t>2325.HK</t>
  </si>
  <si>
    <t>云康集团</t>
  </si>
  <si>
    <t>2326.HK</t>
  </si>
  <si>
    <t>新源万恒控股</t>
  </si>
  <si>
    <t>2327.HK</t>
  </si>
  <si>
    <t>美瑞健康国际</t>
  </si>
  <si>
    <t>2328.HK</t>
  </si>
  <si>
    <t>中国财险</t>
  </si>
  <si>
    <t>2329.HK</t>
  </si>
  <si>
    <t>国瑞健康</t>
  </si>
  <si>
    <t>2330.HK</t>
  </si>
  <si>
    <t>中国上城</t>
  </si>
  <si>
    <t>2331.HK</t>
  </si>
  <si>
    <t>李宁</t>
  </si>
  <si>
    <t>2333.HK</t>
  </si>
  <si>
    <t>2336.HK</t>
  </si>
  <si>
    <t>硕奥国际</t>
  </si>
  <si>
    <t>2337.HK</t>
  </si>
  <si>
    <t>众诚能源</t>
  </si>
  <si>
    <t>2338.HK</t>
  </si>
  <si>
    <t>2339.HK</t>
  </si>
  <si>
    <t>京西国际</t>
  </si>
  <si>
    <t>2340.HK</t>
  </si>
  <si>
    <t>升柏控股</t>
  </si>
  <si>
    <t>2341.HK</t>
  </si>
  <si>
    <t>中怡国际</t>
  </si>
  <si>
    <t>2342.HK</t>
  </si>
  <si>
    <t>京信通信</t>
  </si>
  <si>
    <t>2343.HK</t>
  </si>
  <si>
    <t>太平洋航运</t>
  </si>
  <si>
    <t>2347.HK</t>
  </si>
  <si>
    <t>友和集团</t>
  </si>
  <si>
    <t>2348.HK</t>
  </si>
  <si>
    <t>东瑞制药</t>
  </si>
  <si>
    <t>2349.HK</t>
  </si>
  <si>
    <t>中国城市基础设施</t>
  </si>
  <si>
    <t>2350.HK</t>
  </si>
  <si>
    <t>数科集团</t>
  </si>
  <si>
    <t>2352.HK</t>
  </si>
  <si>
    <t>东原仁知服务</t>
  </si>
  <si>
    <t>2355.HK</t>
  </si>
  <si>
    <t>宝业集团</t>
  </si>
  <si>
    <t>2356.HK</t>
  </si>
  <si>
    <t>大新银行集团</t>
  </si>
  <si>
    <t>2357.HK</t>
  </si>
  <si>
    <t>中航科工</t>
  </si>
  <si>
    <t>2358.HK</t>
  </si>
  <si>
    <t>久融控股</t>
  </si>
  <si>
    <t>2359.HK</t>
  </si>
  <si>
    <t>2360.HK</t>
  </si>
  <si>
    <t>优品360</t>
  </si>
  <si>
    <t>2361.HK</t>
  </si>
  <si>
    <t>中康控股</t>
  </si>
  <si>
    <t>2362.HK</t>
  </si>
  <si>
    <t>金川国际</t>
  </si>
  <si>
    <t>2363.HK</t>
  </si>
  <si>
    <t>通达宏泰</t>
  </si>
  <si>
    <t>2367.HK</t>
  </si>
  <si>
    <t>巨子生物</t>
  </si>
  <si>
    <t>2368.HK</t>
  </si>
  <si>
    <t>鹰美</t>
  </si>
  <si>
    <t>2369.HK</t>
  </si>
  <si>
    <t>酷派集团</t>
  </si>
  <si>
    <t>2370.HK</t>
  </si>
  <si>
    <t>力高健康生活</t>
  </si>
  <si>
    <t>2371.HK</t>
  </si>
  <si>
    <t>创联控股</t>
  </si>
  <si>
    <t>2372.HK</t>
  </si>
  <si>
    <t>伟立控股</t>
  </si>
  <si>
    <t>2373.HK</t>
  </si>
  <si>
    <t>美丽田园医疗健康</t>
  </si>
  <si>
    <t>2376.HK</t>
  </si>
  <si>
    <t>鲁商服务</t>
  </si>
  <si>
    <t>2377.HK</t>
  </si>
  <si>
    <t>博奇环保</t>
  </si>
  <si>
    <t>2378.HK</t>
  </si>
  <si>
    <t>保诚</t>
  </si>
  <si>
    <t>2380.HK</t>
  </si>
  <si>
    <t>中国电力</t>
  </si>
  <si>
    <t>2381.HK</t>
  </si>
  <si>
    <t>蚬壳电业</t>
  </si>
  <si>
    <t>2382.HK</t>
  </si>
  <si>
    <t>舜宇光学科技</t>
  </si>
  <si>
    <t>2383.HK</t>
  </si>
  <si>
    <t>TOM集团</t>
  </si>
  <si>
    <t>2385.HK</t>
  </si>
  <si>
    <t>读书郎</t>
  </si>
  <si>
    <t>2386.HK</t>
  </si>
  <si>
    <t>中石化炼化工程</t>
  </si>
  <si>
    <t>2388.HK</t>
  </si>
  <si>
    <t>中银香港</t>
  </si>
  <si>
    <t>2389.HK</t>
  </si>
  <si>
    <t>北京健康</t>
  </si>
  <si>
    <t>2390.HK</t>
  </si>
  <si>
    <t>知乎-W</t>
  </si>
  <si>
    <t>2391.HK</t>
  </si>
  <si>
    <t>涂鸦智能-W</t>
  </si>
  <si>
    <t>2392.HK</t>
  </si>
  <si>
    <t>玄武云</t>
  </si>
  <si>
    <t>2393.HK</t>
  </si>
  <si>
    <t>巨星医疗控股</t>
  </si>
  <si>
    <t>2399.HK</t>
  </si>
  <si>
    <t>中国安储能源</t>
  </si>
  <si>
    <t>2400.HK</t>
  </si>
  <si>
    <t>心动公司</t>
  </si>
  <si>
    <t>2402.HK</t>
  </si>
  <si>
    <t>亿华通</t>
  </si>
  <si>
    <t>2405.HK</t>
  </si>
  <si>
    <t>力盟科技</t>
  </si>
  <si>
    <t>2407.HK</t>
  </si>
  <si>
    <t>高视医疗</t>
  </si>
  <si>
    <t>2409.HK</t>
  </si>
  <si>
    <t>洲际船务</t>
  </si>
  <si>
    <t>2411.HK</t>
  </si>
  <si>
    <t>百果园集团</t>
  </si>
  <si>
    <t>2415.HK</t>
  </si>
  <si>
    <t>梅斯健康</t>
  </si>
  <si>
    <t>2416.HK</t>
  </si>
  <si>
    <t>易点云</t>
  </si>
  <si>
    <t>2418.HK</t>
  </si>
  <si>
    <t>德银天下</t>
  </si>
  <si>
    <t>2419.HK</t>
  </si>
  <si>
    <t>德康农牧</t>
  </si>
  <si>
    <t>2420.HK</t>
  </si>
  <si>
    <t>子不语</t>
  </si>
  <si>
    <t>2421.HK</t>
  </si>
  <si>
    <t>嘉创地产</t>
  </si>
  <si>
    <t>2422.HK</t>
  </si>
  <si>
    <t>润歌互动</t>
  </si>
  <si>
    <t>2423.HK</t>
  </si>
  <si>
    <t>贝壳-W</t>
  </si>
  <si>
    <t>2425.HK</t>
  </si>
  <si>
    <t>澳亚集团</t>
  </si>
  <si>
    <t>2427.HK</t>
  </si>
  <si>
    <t>GUANZE MEDICAL</t>
  </si>
  <si>
    <t>2429.HK</t>
  </si>
  <si>
    <t>友宝在线</t>
  </si>
  <si>
    <t>2433.HK</t>
  </si>
  <si>
    <t>中天湖南集团</t>
  </si>
  <si>
    <t>2436.HK</t>
  </si>
  <si>
    <t>凌雄科技</t>
  </si>
  <si>
    <t>2438.HK</t>
  </si>
  <si>
    <t>出门问问</t>
  </si>
  <si>
    <t>2439.HK</t>
  </si>
  <si>
    <t>中宝新材</t>
  </si>
  <si>
    <t>2440.HK</t>
  </si>
  <si>
    <t>濠暻科技</t>
  </si>
  <si>
    <t>2442.HK</t>
  </si>
  <si>
    <t>怡俊集团控股</t>
  </si>
  <si>
    <t>2448.HK</t>
  </si>
  <si>
    <t>恒宇集团</t>
  </si>
  <si>
    <t>2450.HK</t>
  </si>
  <si>
    <t>淮北绿金股份</t>
  </si>
  <si>
    <t>2451.HK</t>
  </si>
  <si>
    <t>绿源集团控股</t>
  </si>
  <si>
    <t>2453.HK</t>
  </si>
  <si>
    <t>美中嘉和</t>
  </si>
  <si>
    <t>2455.HK</t>
  </si>
  <si>
    <t>润华服务</t>
  </si>
  <si>
    <t>2457.HK</t>
  </si>
  <si>
    <t>步阳国际</t>
  </si>
  <si>
    <t>2458.HK</t>
  </si>
  <si>
    <t>望尘科技控股</t>
  </si>
  <si>
    <t>2459.HK</t>
  </si>
  <si>
    <t>升能集团</t>
  </si>
  <si>
    <t>2469.HK</t>
  </si>
  <si>
    <t>粉笔</t>
  </si>
  <si>
    <t>2473.HK</t>
  </si>
  <si>
    <t>喜相逢集团</t>
  </si>
  <si>
    <t>2477.HK</t>
  </si>
  <si>
    <t>经纬天地</t>
  </si>
  <si>
    <t>2480.HK</t>
  </si>
  <si>
    <t>绿竹生物-B</t>
  </si>
  <si>
    <t>2481.HK</t>
  </si>
  <si>
    <t>慧居科技</t>
  </si>
  <si>
    <t>2482.HK</t>
  </si>
  <si>
    <t>维天运通</t>
  </si>
  <si>
    <t>2483.HK</t>
  </si>
  <si>
    <t>K CASH集团</t>
  </si>
  <si>
    <t>2486.HK</t>
  </si>
  <si>
    <t>普乐师集团控股</t>
  </si>
  <si>
    <t>2487.HK</t>
  </si>
  <si>
    <t>科笛-B</t>
  </si>
  <si>
    <t>2488.HK</t>
  </si>
  <si>
    <t>元征科技</t>
  </si>
  <si>
    <t>2489.HK</t>
  </si>
  <si>
    <t>集海资源</t>
  </si>
  <si>
    <t>2490.HK</t>
  </si>
  <si>
    <t>乐舱物流</t>
  </si>
  <si>
    <t>2496.HK</t>
  </si>
  <si>
    <t>友芝友生物-B</t>
  </si>
  <si>
    <t>2497.HK</t>
  </si>
  <si>
    <t>富景中国控股</t>
  </si>
  <si>
    <t>2498.HK</t>
  </si>
  <si>
    <t>速腾聚创</t>
  </si>
  <si>
    <t>2499.HK</t>
  </si>
  <si>
    <t>佛朗斯股份</t>
  </si>
  <si>
    <t>2500.HK</t>
  </si>
  <si>
    <t>启明医疗-B</t>
  </si>
  <si>
    <t>2501.HK</t>
  </si>
  <si>
    <t>迈越科技</t>
  </si>
  <si>
    <t>2502.HK</t>
  </si>
  <si>
    <t>金源氢化</t>
  </si>
  <si>
    <t>2503.HK</t>
  </si>
  <si>
    <t>中深建业</t>
  </si>
  <si>
    <t>2509.HK</t>
  </si>
  <si>
    <t>荃信生物-B</t>
  </si>
  <si>
    <t>2511.HK</t>
  </si>
  <si>
    <t>君圣泰医药-B</t>
  </si>
  <si>
    <t>2515.HK</t>
  </si>
  <si>
    <t>天津建发</t>
  </si>
  <si>
    <t>2516.HK</t>
  </si>
  <si>
    <t>泛远国际</t>
  </si>
  <si>
    <t>2517.HK</t>
  </si>
  <si>
    <t>锅圈</t>
  </si>
  <si>
    <t>2518.HK</t>
  </si>
  <si>
    <t>汽车之家-S</t>
  </si>
  <si>
    <t>2520.HK</t>
  </si>
  <si>
    <t>山西安装</t>
  </si>
  <si>
    <t>2521.HK</t>
  </si>
  <si>
    <t>升辉清洁</t>
  </si>
  <si>
    <t>2528.HK</t>
  </si>
  <si>
    <t>尚晋国际控股</t>
  </si>
  <si>
    <t>2535.HK</t>
  </si>
  <si>
    <t>泓基集团</t>
  </si>
  <si>
    <t>2536.HK</t>
  </si>
  <si>
    <t>百乐皇宫</t>
  </si>
  <si>
    <t>2540.HK</t>
  </si>
  <si>
    <t>乐思集团</t>
  </si>
  <si>
    <t>2552.HK</t>
  </si>
  <si>
    <t>华领医药-B</t>
  </si>
  <si>
    <t>2555.HK</t>
  </si>
  <si>
    <t>茶百道</t>
  </si>
  <si>
    <t>2558.HK</t>
  </si>
  <si>
    <t>晋商银行</t>
  </si>
  <si>
    <t>2588.HK</t>
  </si>
  <si>
    <t>中银航空租赁</t>
  </si>
  <si>
    <t>2598.HK</t>
  </si>
  <si>
    <t>连连数字</t>
  </si>
  <si>
    <t>2599.HK</t>
  </si>
  <si>
    <t>祥生控股集团</t>
  </si>
  <si>
    <t>2600.HK</t>
  </si>
  <si>
    <t>2601.HK</t>
  </si>
  <si>
    <t>2602.HK</t>
  </si>
  <si>
    <t>万物云</t>
  </si>
  <si>
    <t>2607.HK</t>
  </si>
  <si>
    <t>2608.HK</t>
  </si>
  <si>
    <t>阳光100中国</t>
  </si>
  <si>
    <t>2611.HK</t>
  </si>
  <si>
    <t>2616.HK</t>
  </si>
  <si>
    <t>基石药业-B</t>
  </si>
  <si>
    <t>2618.HK</t>
  </si>
  <si>
    <t>京东物流</t>
  </si>
  <si>
    <t>2623.HK</t>
  </si>
  <si>
    <t>爱德新能源</t>
  </si>
  <si>
    <t>2628.HK</t>
  </si>
  <si>
    <t>2633.HK</t>
  </si>
  <si>
    <t>雅各臣科研制药</t>
  </si>
  <si>
    <t>2638.HK</t>
  </si>
  <si>
    <t>港灯-SS</t>
  </si>
  <si>
    <t>2660.HK</t>
  </si>
  <si>
    <t>禅游科技</t>
  </si>
  <si>
    <t>2663.HK</t>
  </si>
  <si>
    <t>应力控股</t>
  </si>
  <si>
    <t>2666.HK</t>
  </si>
  <si>
    <t>环球医疗</t>
  </si>
  <si>
    <t>2668.HK</t>
  </si>
  <si>
    <t>百德国际</t>
  </si>
  <si>
    <t>2669.HK</t>
  </si>
  <si>
    <t>中海物业</t>
  </si>
  <si>
    <t>2678.HK</t>
  </si>
  <si>
    <t>天虹国际集团</t>
  </si>
  <si>
    <t>2680.HK</t>
  </si>
  <si>
    <t>创升控股</t>
  </si>
  <si>
    <t>2682.HK</t>
  </si>
  <si>
    <t>润利海事</t>
  </si>
  <si>
    <t>2683.HK</t>
  </si>
  <si>
    <t>华新手袋国际控股</t>
  </si>
  <si>
    <t>2688.HK</t>
  </si>
  <si>
    <t>新奥能源</t>
  </si>
  <si>
    <t>2689.HK</t>
  </si>
  <si>
    <t>玖龙纸业</t>
  </si>
  <si>
    <t>2696.HK</t>
  </si>
  <si>
    <t>复宏汉霖</t>
  </si>
  <si>
    <t>2699.HK</t>
  </si>
  <si>
    <t>新明中国</t>
  </si>
  <si>
    <t>2700.HK</t>
  </si>
  <si>
    <t>格林国际控股</t>
  </si>
  <si>
    <t>2708.HK</t>
  </si>
  <si>
    <t>艾伯科技</t>
  </si>
  <si>
    <t>2722.HK</t>
  </si>
  <si>
    <t>重庆机电</t>
  </si>
  <si>
    <t>2727.HK</t>
  </si>
  <si>
    <t>2728.HK</t>
  </si>
  <si>
    <t>金泰能源控股</t>
  </si>
  <si>
    <t>2738.HK</t>
  </si>
  <si>
    <t>华津国际控股</t>
  </si>
  <si>
    <t>2768.HK</t>
  </si>
  <si>
    <t>佳源国际控股</t>
  </si>
  <si>
    <t>2772.HK</t>
  </si>
  <si>
    <t>中梁控股</t>
  </si>
  <si>
    <t>2777.HK</t>
  </si>
  <si>
    <t>富力地产</t>
  </si>
  <si>
    <t>2778.HK</t>
  </si>
  <si>
    <t>冠君产业信托</t>
  </si>
  <si>
    <t>2779.HK</t>
  </si>
  <si>
    <t>中国新华教育</t>
  </si>
  <si>
    <t>2789.HK</t>
  </si>
  <si>
    <t>远大中国</t>
  </si>
  <si>
    <t>2798.HK</t>
  </si>
  <si>
    <t>久泰邦达能源</t>
  </si>
  <si>
    <t>2799.HK</t>
  </si>
  <si>
    <t>中信金融资产</t>
  </si>
  <si>
    <t>2858.HK</t>
  </si>
  <si>
    <t>易鑫集团</t>
  </si>
  <si>
    <t>2863.HK</t>
  </si>
  <si>
    <t>高丰集团控股</t>
  </si>
  <si>
    <t>2866.HK</t>
  </si>
  <si>
    <t>2869.HK</t>
  </si>
  <si>
    <t>绿城服务</t>
  </si>
  <si>
    <t>2877.HK</t>
  </si>
  <si>
    <t>神威药业</t>
  </si>
  <si>
    <t>2878.HK</t>
  </si>
  <si>
    <t>晶门半导体</t>
  </si>
  <si>
    <t>2880.HK</t>
  </si>
  <si>
    <t>2882.HK</t>
  </si>
  <si>
    <t>香港资源控股</t>
  </si>
  <si>
    <t>2883.HK</t>
  </si>
  <si>
    <t>中海油田服务</t>
  </si>
  <si>
    <t>2885.HK</t>
  </si>
  <si>
    <t>彼岸控股</t>
  </si>
  <si>
    <t>2886.HK</t>
  </si>
  <si>
    <t>滨海投资</t>
  </si>
  <si>
    <t>2888.HK</t>
  </si>
  <si>
    <t>渣打集团</t>
  </si>
  <si>
    <t>2892.HK</t>
  </si>
  <si>
    <t>万城控股</t>
  </si>
  <si>
    <t>2899.HK</t>
  </si>
  <si>
    <t>3300.HK</t>
  </si>
  <si>
    <t>中国玻璃</t>
  </si>
  <si>
    <t>3301.HK</t>
  </si>
  <si>
    <t>融信中国</t>
  </si>
  <si>
    <t>3302.HK</t>
  </si>
  <si>
    <t>精技集团</t>
  </si>
  <si>
    <t>3303.HK</t>
  </si>
  <si>
    <t>巨涛海洋石油服务</t>
  </si>
  <si>
    <t>3306.HK</t>
  </si>
  <si>
    <t>江南布衣</t>
  </si>
  <si>
    <t>3309.HK</t>
  </si>
  <si>
    <t>希玛眼科</t>
  </si>
  <si>
    <t>3311.HK</t>
  </si>
  <si>
    <t>中国建筑国际</t>
  </si>
  <si>
    <t>3313.HK</t>
  </si>
  <si>
    <t>雅高控股</t>
  </si>
  <si>
    <t>3315.HK</t>
  </si>
  <si>
    <t>金邦达宝嘉</t>
  </si>
  <si>
    <t>3316.HK</t>
  </si>
  <si>
    <t>滨江服务</t>
  </si>
  <si>
    <t>3318.HK</t>
  </si>
  <si>
    <t>中国波顿</t>
  </si>
  <si>
    <t>3319.HK</t>
  </si>
  <si>
    <t>雅生活服务</t>
  </si>
  <si>
    <t>3320.HK</t>
  </si>
  <si>
    <t>华润医药</t>
  </si>
  <si>
    <t>3321.HK</t>
  </si>
  <si>
    <t>伟鸿集团控股</t>
  </si>
  <si>
    <t>3322.HK</t>
  </si>
  <si>
    <t>永嘉集团</t>
  </si>
  <si>
    <t>3323.HK</t>
  </si>
  <si>
    <t>中国建材</t>
  </si>
  <si>
    <t>3326.HK</t>
  </si>
  <si>
    <t>保发集团</t>
  </si>
  <si>
    <t>3328.HK</t>
  </si>
  <si>
    <t>3329.HK</t>
  </si>
  <si>
    <t>交银国际</t>
  </si>
  <si>
    <t>3330.HK</t>
  </si>
  <si>
    <t>灵宝黄金</t>
  </si>
  <si>
    <t>3331.HK</t>
  </si>
  <si>
    <t>维达国际</t>
  </si>
  <si>
    <t>3332.HK</t>
  </si>
  <si>
    <t>中生联合</t>
  </si>
  <si>
    <t>3333.HK</t>
  </si>
  <si>
    <t>中国恒大</t>
  </si>
  <si>
    <t>3336.HK</t>
  </si>
  <si>
    <t>巨腾国际</t>
  </si>
  <si>
    <t>3337.HK</t>
  </si>
  <si>
    <t>安东油田服务</t>
  </si>
  <si>
    <t>3339.HK</t>
  </si>
  <si>
    <t>中国龙工</t>
  </si>
  <si>
    <t>3347.HK</t>
  </si>
  <si>
    <t>3348.HK</t>
  </si>
  <si>
    <t>中国鹏飞集团</t>
  </si>
  <si>
    <t>3360.HK</t>
  </si>
  <si>
    <t>远东宏信</t>
  </si>
  <si>
    <t>3363.HK</t>
  </si>
  <si>
    <t>正业国际</t>
  </si>
  <si>
    <t>3366.HK</t>
  </si>
  <si>
    <t>华侨城(亚洲)</t>
  </si>
  <si>
    <t>3368.HK</t>
  </si>
  <si>
    <t>百盛集团</t>
  </si>
  <si>
    <t>3369.HK</t>
  </si>
  <si>
    <t>3377.HK</t>
  </si>
  <si>
    <t>远洋集团</t>
  </si>
  <si>
    <t>3380.HK</t>
  </si>
  <si>
    <t>龙光集团</t>
  </si>
  <si>
    <t>3382.HK</t>
  </si>
  <si>
    <t>天津港发展</t>
  </si>
  <si>
    <t>3383.HK</t>
  </si>
  <si>
    <t>雅居乐集团</t>
  </si>
  <si>
    <t>3389.HK</t>
  </si>
  <si>
    <t>亨得利</t>
  </si>
  <si>
    <t>3390.HK</t>
  </si>
  <si>
    <t>满贯集团</t>
  </si>
  <si>
    <t>3393.HK</t>
  </si>
  <si>
    <t>威胜控股</t>
  </si>
  <si>
    <t>3395.HK</t>
  </si>
  <si>
    <t>吉星新能源</t>
  </si>
  <si>
    <t>3396.HK</t>
  </si>
  <si>
    <t>联想控股</t>
  </si>
  <si>
    <t>3398.HK</t>
  </si>
  <si>
    <t>华鼎控股</t>
  </si>
  <si>
    <t>3399.HK</t>
  </si>
  <si>
    <t>粤运交通</t>
  </si>
  <si>
    <t>3600.HK</t>
  </si>
  <si>
    <t>现代牙科</t>
  </si>
  <si>
    <t>3601.HK</t>
  </si>
  <si>
    <t>鲁大师</t>
  </si>
  <si>
    <t>3603.HK</t>
  </si>
  <si>
    <t>信基沙溪</t>
  </si>
  <si>
    <t>3606.HK</t>
  </si>
  <si>
    <t>3611.HK</t>
  </si>
  <si>
    <t>花房集团</t>
  </si>
  <si>
    <t>3613.HK</t>
  </si>
  <si>
    <t>同仁堂国药</t>
  </si>
  <si>
    <t>3616.HK</t>
  </si>
  <si>
    <t>恒达集团控股</t>
  </si>
  <si>
    <t>3618.HK</t>
  </si>
  <si>
    <t>重庆农村商业银行</t>
  </si>
  <si>
    <t>3623.HK</t>
  </si>
  <si>
    <t>中国金融发展</t>
  </si>
  <si>
    <t>3626.HK</t>
  </si>
  <si>
    <t>HSSP INTL</t>
  </si>
  <si>
    <t>3628.HK</t>
  </si>
  <si>
    <t>仁恒实业控股</t>
  </si>
  <si>
    <t>3633.HK</t>
  </si>
  <si>
    <t>中裕能源</t>
  </si>
  <si>
    <t>3638.HK</t>
  </si>
  <si>
    <t>华邦科技</t>
  </si>
  <si>
    <t>3639.HK</t>
  </si>
  <si>
    <t>亿达中国</t>
  </si>
  <si>
    <t>3650.HK</t>
  </si>
  <si>
    <t>KEEP</t>
  </si>
  <si>
    <t>3658.HK</t>
  </si>
  <si>
    <t>新希望服务</t>
  </si>
  <si>
    <t>3660.HK</t>
  </si>
  <si>
    <t>奇富科技-S</t>
  </si>
  <si>
    <t>3662.HK</t>
  </si>
  <si>
    <t>星悦康旅</t>
  </si>
  <si>
    <t>3666.HK</t>
  </si>
  <si>
    <t>上海小南国</t>
  </si>
  <si>
    <t>3668.HK</t>
  </si>
  <si>
    <t>兖煤澳大利亚</t>
  </si>
  <si>
    <t>3669.HK</t>
  </si>
  <si>
    <t>永达汽车</t>
  </si>
  <si>
    <t>3678.HK</t>
  </si>
  <si>
    <t>3680.HK</t>
  </si>
  <si>
    <t>瑞和数智</t>
  </si>
  <si>
    <t>3681.HK</t>
  </si>
  <si>
    <t>中国抗体-B</t>
  </si>
  <si>
    <t>3683.HK</t>
  </si>
  <si>
    <t>荣丰亿控股</t>
  </si>
  <si>
    <t>3686.HK</t>
  </si>
  <si>
    <t>祈福生活服务</t>
  </si>
  <si>
    <t>3688.HK</t>
  </si>
  <si>
    <t>莱蒙国际</t>
  </si>
  <si>
    <t>3689.HK</t>
  </si>
  <si>
    <t>康华医疗</t>
  </si>
  <si>
    <t>3690.HK</t>
  </si>
  <si>
    <t>美团-W</t>
  </si>
  <si>
    <t>3692.HK</t>
  </si>
  <si>
    <t>翰森制药</t>
  </si>
  <si>
    <t>3698.HK</t>
  </si>
  <si>
    <t>徽商银行</t>
  </si>
  <si>
    <t>3699.HK</t>
  </si>
  <si>
    <t>光大永年</t>
  </si>
  <si>
    <t>3700.HK</t>
  </si>
  <si>
    <t>映宇宙</t>
  </si>
  <si>
    <t>3708.HK</t>
  </si>
  <si>
    <t>中国供应链产业</t>
  </si>
  <si>
    <t>3709.HK</t>
  </si>
  <si>
    <t>赢家时尚</t>
  </si>
  <si>
    <t>3718.HK</t>
  </si>
  <si>
    <t>北控城市资源</t>
  </si>
  <si>
    <t>3728.HK</t>
  </si>
  <si>
    <t>正利控股</t>
  </si>
  <si>
    <t>3737.HK</t>
  </si>
  <si>
    <t>中智药业</t>
  </si>
  <si>
    <t>3738.HK</t>
  </si>
  <si>
    <t>阜博集团</t>
  </si>
  <si>
    <t>3759.HK</t>
  </si>
  <si>
    <t>3768.HK</t>
  </si>
  <si>
    <t>滇池水务</t>
  </si>
  <si>
    <t>3773.HK</t>
  </si>
  <si>
    <t>银盛数惠</t>
  </si>
  <si>
    <t>3778.HK</t>
  </si>
  <si>
    <t>中国织材控股</t>
  </si>
  <si>
    <t>3788.HK</t>
  </si>
  <si>
    <t>中国罕王</t>
  </si>
  <si>
    <t>3789.HK</t>
  </si>
  <si>
    <t>御佳控股</t>
  </si>
  <si>
    <t>3798.HK</t>
  </si>
  <si>
    <t>家乡互动</t>
  </si>
  <si>
    <t>3800.HK</t>
  </si>
  <si>
    <t>协鑫科技</t>
  </si>
  <si>
    <t>3808.HK</t>
  </si>
  <si>
    <t>3813.HK</t>
  </si>
  <si>
    <t>宝胜国际</t>
  </si>
  <si>
    <t>3816.HK</t>
  </si>
  <si>
    <t>KFM金德</t>
  </si>
  <si>
    <t>3818.HK</t>
  </si>
  <si>
    <t>中国动向</t>
  </si>
  <si>
    <t>3822.HK</t>
  </si>
  <si>
    <t>三和建筑集团</t>
  </si>
  <si>
    <t>3828.HK</t>
  </si>
  <si>
    <t>明辉国际</t>
  </si>
  <si>
    <t>3830.HK</t>
  </si>
  <si>
    <t>童园国际</t>
  </si>
  <si>
    <t>3833.HK</t>
  </si>
  <si>
    <t>新疆新鑫矿业</t>
  </si>
  <si>
    <t>3836.HK</t>
  </si>
  <si>
    <t>和谐汽车</t>
  </si>
  <si>
    <t>3838.HK</t>
  </si>
  <si>
    <t>中国淀粉</t>
  </si>
  <si>
    <t>3839.HK</t>
  </si>
  <si>
    <t>正大企业国际</t>
  </si>
  <si>
    <t>3848.HK</t>
  </si>
  <si>
    <t>浩森金融科技</t>
  </si>
  <si>
    <t>3860.HK</t>
  </si>
  <si>
    <t>EPS创健科技</t>
  </si>
  <si>
    <t>3866.HK</t>
  </si>
  <si>
    <t>3868.HK</t>
  </si>
  <si>
    <t>信义能源</t>
  </si>
  <si>
    <t>3869.HK</t>
  </si>
  <si>
    <t>弘和仁爱医疗</t>
  </si>
  <si>
    <t>3877.HK</t>
  </si>
  <si>
    <t>中国船舶租赁</t>
  </si>
  <si>
    <t>3878.HK</t>
  </si>
  <si>
    <t>VICON HOLDINGS</t>
  </si>
  <si>
    <t>3882.HK</t>
  </si>
  <si>
    <t>天彩控股</t>
  </si>
  <si>
    <t>3883.HK</t>
  </si>
  <si>
    <t>中国奥园</t>
  </si>
  <si>
    <t>3886.HK</t>
  </si>
  <si>
    <t>康健国际医疗</t>
  </si>
  <si>
    <t>3888.HK</t>
  </si>
  <si>
    <t>金山软件</t>
  </si>
  <si>
    <t>3889.HK</t>
  </si>
  <si>
    <t>大成糖业</t>
  </si>
  <si>
    <t>3893.HK</t>
  </si>
  <si>
    <t>易纬集团</t>
  </si>
  <si>
    <t>3896.HK</t>
  </si>
  <si>
    <t>金山云</t>
  </si>
  <si>
    <t>3898.HK</t>
  </si>
  <si>
    <t>3899.HK</t>
  </si>
  <si>
    <t>中集安瑞科</t>
  </si>
  <si>
    <t>3900.HK</t>
  </si>
  <si>
    <t>绿城中国</t>
  </si>
  <si>
    <t>3903.HK</t>
  </si>
  <si>
    <t>瀚华金控</t>
  </si>
  <si>
    <t>3908.HK</t>
  </si>
  <si>
    <t>3913.HK</t>
  </si>
  <si>
    <t>合景悠活</t>
  </si>
  <si>
    <t>3918.HK</t>
  </si>
  <si>
    <t>金界控股</t>
  </si>
  <si>
    <t>3919.HK</t>
  </si>
  <si>
    <t>金力集团</t>
  </si>
  <si>
    <t>3928.HK</t>
  </si>
  <si>
    <t>S&amp;T HLDGS</t>
  </si>
  <si>
    <t>3931.HK</t>
  </si>
  <si>
    <t>中创新航</t>
  </si>
  <si>
    <t>3933.HK</t>
  </si>
  <si>
    <t>联邦制药</t>
  </si>
  <si>
    <t>3938.HK</t>
  </si>
  <si>
    <t>LFG投资控股</t>
  </si>
  <si>
    <t>3939.HK</t>
  </si>
  <si>
    <t>万国国际矿业</t>
  </si>
  <si>
    <t>3958.HK</t>
  </si>
  <si>
    <t>3963.HK</t>
  </si>
  <si>
    <t>融众金融</t>
  </si>
  <si>
    <t>3968.HK</t>
  </si>
  <si>
    <t>3969.HK</t>
  </si>
  <si>
    <t>3978.HK</t>
  </si>
  <si>
    <t>卓越教育集团</t>
  </si>
  <si>
    <t>3983.HK</t>
  </si>
  <si>
    <t>中海石油化学</t>
  </si>
  <si>
    <t>3988.HK</t>
  </si>
  <si>
    <t>3989.HK</t>
  </si>
  <si>
    <t>首创环境</t>
  </si>
  <si>
    <t>3990.HK</t>
  </si>
  <si>
    <t>美的置业</t>
  </si>
  <si>
    <t>3991.HK</t>
  </si>
  <si>
    <t>长虹佳华</t>
  </si>
  <si>
    <t>3993.HK</t>
  </si>
  <si>
    <t>3996.HK</t>
  </si>
  <si>
    <t>中国能源建设</t>
  </si>
  <si>
    <t>3997.HK</t>
  </si>
  <si>
    <t>电讯首科</t>
  </si>
  <si>
    <t>3998.HK</t>
  </si>
  <si>
    <t>波司登</t>
  </si>
  <si>
    <t>3999.HK</t>
  </si>
  <si>
    <t>大成食品</t>
  </si>
  <si>
    <t>6030.HK</t>
  </si>
  <si>
    <t>6033.HK</t>
  </si>
  <si>
    <t>电讯数码控股</t>
  </si>
  <si>
    <t>6036.HK</t>
  </si>
  <si>
    <t>光丽科技</t>
  </si>
  <si>
    <t>6038.HK</t>
  </si>
  <si>
    <t>信越控股</t>
  </si>
  <si>
    <t>6049.HK</t>
  </si>
  <si>
    <t>保利物业</t>
  </si>
  <si>
    <t>6055.HK</t>
  </si>
  <si>
    <t>中烟香港</t>
  </si>
  <si>
    <t>6058.HK</t>
  </si>
  <si>
    <t>兴证国际</t>
  </si>
  <si>
    <t>6060.HK</t>
  </si>
  <si>
    <t>众安在线</t>
  </si>
  <si>
    <t>6063.HK</t>
  </si>
  <si>
    <t>智中国际</t>
  </si>
  <si>
    <t>6066.HK</t>
  </si>
  <si>
    <t>中信建投证券</t>
  </si>
  <si>
    <t>6068.HK</t>
  </si>
  <si>
    <t>光正教育</t>
  </si>
  <si>
    <t>6069.HK</t>
  </si>
  <si>
    <t>盛业</t>
  </si>
  <si>
    <t>6078.HK</t>
  </si>
  <si>
    <t>海吉亚医疗</t>
  </si>
  <si>
    <t>6080.HK</t>
  </si>
  <si>
    <t>荣智控股</t>
  </si>
  <si>
    <t>6083.HK</t>
  </si>
  <si>
    <t>环宇物流(亚洲)</t>
  </si>
  <si>
    <t>6088.HK</t>
  </si>
  <si>
    <t>FIT HON TENG</t>
  </si>
  <si>
    <t>6093.HK</t>
  </si>
  <si>
    <t>和泓服务</t>
  </si>
  <si>
    <t>6098.HK</t>
  </si>
  <si>
    <t>碧桂园服务</t>
  </si>
  <si>
    <t>6099.HK</t>
  </si>
  <si>
    <t>6100.HK</t>
  </si>
  <si>
    <t>同道猎聘</t>
  </si>
  <si>
    <t>6108.HK</t>
  </si>
  <si>
    <t>新锐医药</t>
  </si>
  <si>
    <t>6110.HK</t>
  </si>
  <si>
    <t>滔搏</t>
  </si>
  <si>
    <t>6111.HK</t>
  </si>
  <si>
    <t>大发地产</t>
  </si>
  <si>
    <t>6113.HK</t>
  </si>
  <si>
    <t>UTS MARKETING</t>
  </si>
  <si>
    <t>6116.HK</t>
  </si>
  <si>
    <t>拉夏贝尔</t>
  </si>
  <si>
    <t>6117.HK</t>
  </si>
  <si>
    <t>日照港裕廊</t>
  </si>
  <si>
    <t>6118.HK</t>
  </si>
  <si>
    <t>奥星生命科技</t>
  </si>
  <si>
    <t>6119.HK</t>
  </si>
  <si>
    <t>天源集团</t>
  </si>
  <si>
    <t>6122.HK</t>
  </si>
  <si>
    <t>九台农商银行</t>
  </si>
  <si>
    <t>6123.HK</t>
  </si>
  <si>
    <t>圆通国际快递</t>
  </si>
  <si>
    <t>6127.HK</t>
  </si>
  <si>
    <t>6128.HK</t>
  </si>
  <si>
    <t>烯石电车新材料</t>
  </si>
  <si>
    <t>6133.HK</t>
  </si>
  <si>
    <t>维太创科</t>
  </si>
  <si>
    <t>6136.HK</t>
  </si>
  <si>
    <t>康达环保</t>
  </si>
  <si>
    <t>6138.HK</t>
  </si>
  <si>
    <t>哈尔滨银行</t>
  </si>
  <si>
    <t>6158.HK</t>
  </si>
  <si>
    <t>正荣地产</t>
  </si>
  <si>
    <t>6160.HK</t>
  </si>
  <si>
    <t>百济神州</t>
  </si>
  <si>
    <t>6162.HK</t>
  </si>
  <si>
    <t>天瑞汽车内饰</t>
  </si>
  <si>
    <t>6163.HK</t>
  </si>
  <si>
    <t>彭顺国际</t>
  </si>
  <si>
    <t>6169.HK</t>
  </si>
  <si>
    <t>宇华教育</t>
  </si>
  <si>
    <t>6178.HK</t>
  </si>
  <si>
    <t>6182.HK</t>
  </si>
  <si>
    <t>乙德投资控股</t>
  </si>
  <si>
    <t>6185.HK</t>
  </si>
  <si>
    <t>康希诺生物</t>
  </si>
  <si>
    <t>6186.HK</t>
  </si>
  <si>
    <t>中国飞鹤</t>
  </si>
  <si>
    <t>6188.HK</t>
  </si>
  <si>
    <t>迪信通</t>
  </si>
  <si>
    <t>6189.HK</t>
  </si>
  <si>
    <t>爱得威建设集团</t>
  </si>
  <si>
    <t>6190.HK</t>
  </si>
  <si>
    <t>九江银行</t>
  </si>
  <si>
    <t>6193.HK</t>
  </si>
  <si>
    <t>泰林科建</t>
  </si>
  <si>
    <t>6196.HK</t>
  </si>
  <si>
    <t>6198.HK</t>
  </si>
  <si>
    <t>6199.HK</t>
  </si>
  <si>
    <t>贵州银行</t>
  </si>
  <si>
    <t>6288.HK</t>
  </si>
  <si>
    <t>FAST RETAIL-DRS</t>
  </si>
  <si>
    <t>6600.HK</t>
  </si>
  <si>
    <t>赛生药业</t>
  </si>
  <si>
    <t>6601.HK</t>
  </si>
  <si>
    <t>朝云集团</t>
  </si>
  <si>
    <t>6606.HK</t>
  </si>
  <si>
    <t>诺辉健康</t>
  </si>
  <si>
    <t>6608.HK</t>
  </si>
  <si>
    <t>百融云-W</t>
  </si>
  <si>
    <t>6609.HK</t>
  </si>
  <si>
    <t>心玮医疗-B</t>
  </si>
  <si>
    <t>6610.HK</t>
  </si>
  <si>
    <t>飞天云动</t>
  </si>
  <si>
    <t>6611.HK</t>
  </si>
  <si>
    <t>三巽集团</t>
  </si>
  <si>
    <t>6616.HK</t>
  </si>
  <si>
    <t>环球新材国际</t>
  </si>
  <si>
    <t>6618.HK</t>
  </si>
  <si>
    <t>京东健康</t>
  </si>
  <si>
    <t>6622.HK</t>
  </si>
  <si>
    <t>兆科眼科-B</t>
  </si>
  <si>
    <t>6623.HK</t>
  </si>
  <si>
    <t>陆控</t>
  </si>
  <si>
    <t>6626.HK</t>
  </si>
  <si>
    <t>越秀服务</t>
  </si>
  <si>
    <t>6628.HK</t>
  </si>
  <si>
    <t>创胜集团-B</t>
  </si>
  <si>
    <t>6633.HK</t>
  </si>
  <si>
    <t>青瓷游戏</t>
  </si>
  <si>
    <t>6638.HK</t>
  </si>
  <si>
    <t>金融壹账通</t>
  </si>
  <si>
    <t>6639.HK</t>
  </si>
  <si>
    <t>瑞尔集团</t>
  </si>
  <si>
    <t>6655.HK</t>
  </si>
  <si>
    <t>6660.HK</t>
  </si>
  <si>
    <t>艾美疫苗</t>
  </si>
  <si>
    <t>6661.HK</t>
  </si>
  <si>
    <t>湖州燃气</t>
  </si>
  <si>
    <t>6663.HK</t>
  </si>
  <si>
    <t>国际永胜集团</t>
  </si>
  <si>
    <t>6666.HK</t>
  </si>
  <si>
    <t>恒大物业</t>
  </si>
  <si>
    <t>6667.HK</t>
  </si>
  <si>
    <t>美因基因</t>
  </si>
  <si>
    <t>6668.HK</t>
  </si>
  <si>
    <t>星盛商业</t>
  </si>
  <si>
    <t>6669.HK</t>
  </si>
  <si>
    <t>先瑞达医疗-B</t>
  </si>
  <si>
    <t>6677.HK</t>
  </si>
  <si>
    <t>远洋服务</t>
  </si>
  <si>
    <t>6680.HK</t>
  </si>
  <si>
    <t>6682.HK</t>
  </si>
  <si>
    <t>第四范式</t>
  </si>
  <si>
    <t>6683.HK</t>
  </si>
  <si>
    <t>巨星传奇</t>
  </si>
  <si>
    <t>6686.HK</t>
  </si>
  <si>
    <t>诺亚控股</t>
  </si>
  <si>
    <t>6689.HK</t>
  </si>
  <si>
    <t>洪九果品</t>
  </si>
  <si>
    <t>6690.HK</t>
  </si>
  <si>
    <t>6696.HK</t>
  </si>
  <si>
    <t>多想云</t>
  </si>
  <si>
    <t>6698.HK</t>
  </si>
  <si>
    <t>星空华文</t>
  </si>
  <si>
    <t>6699.HK</t>
  </si>
  <si>
    <t>时代天使</t>
  </si>
  <si>
    <t>6805.HK</t>
  </si>
  <si>
    <t>金茂源环保</t>
  </si>
  <si>
    <t>6806.HK</t>
  </si>
  <si>
    <t>6808.HK</t>
  </si>
  <si>
    <t>高鑫零售</t>
  </si>
  <si>
    <t>6811.HK</t>
  </si>
  <si>
    <t>太兴集团</t>
  </si>
  <si>
    <t>6812.HK</t>
  </si>
  <si>
    <t>永顺控股香港</t>
  </si>
  <si>
    <t>6816.HK</t>
  </si>
  <si>
    <t>瑞港建设</t>
  </si>
  <si>
    <t>6818.HK</t>
  </si>
  <si>
    <t>中国光大银行</t>
  </si>
  <si>
    <t>6820.HK</t>
  </si>
  <si>
    <t>友谊时光</t>
  </si>
  <si>
    <t>6821.HK</t>
  </si>
  <si>
    <t>6822.HK</t>
  </si>
  <si>
    <t>科劲国际</t>
  </si>
  <si>
    <t>6823.HK</t>
  </si>
  <si>
    <t>香港电讯-SS</t>
  </si>
  <si>
    <t>6826.HK</t>
  </si>
  <si>
    <t>昊海生物科技</t>
  </si>
  <si>
    <t>6828.HK</t>
  </si>
  <si>
    <t>北京燃气蓝天</t>
  </si>
  <si>
    <t>6829.HK</t>
  </si>
  <si>
    <t>龙升集团控股</t>
  </si>
  <si>
    <t>6830.HK</t>
  </si>
  <si>
    <t>华众车载</t>
  </si>
  <si>
    <t>6833.HK</t>
  </si>
  <si>
    <t>兴科蓉医药</t>
  </si>
  <si>
    <t>6836.HK</t>
  </si>
  <si>
    <t>天韵国际控股</t>
  </si>
  <si>
    <t>6837.HK</t>
  </si>
  <si>
    <t>6838.HK</t>
  </si>
  <si>
    <t>盈利时</t>
  </si>
  <si>
    <t>6839.HK</t>
  </si>
  <si>
    <t>云南水务</t>
  </si>
  <si>
    <t>6855.HK</t>
  </si>
  <si>
    <t>亚盛医药-B</t>
  </si>
  <si>
    <t>6858.HK</t>
  </si>
  <si>
    <t>本间高尔夫</t>
  </si>
  <si>
    <t>6860.HK</t>
  </si>
  <si>
    <t>指尖悦动</t>
  </si>
  <si>
    <t>6862.HK</t>
  </si>
  <si>
    <t>海底捞</t>
  </si>
  <si>
    <t>6865.HK</t>
  </si>
  <si>
    <t>福莱特玻璃</t>
  </si>
  <si>
    <t>6866.HK</t>
  </si>
  <si>
    <t>佐力小贷</t>
  </si>
  <si>
    <t>6868.HK</t>
  </si>
  <si>
    <t>天福</t>
  </si>
  <si>
    <t>6869.HK</t>
  </si>
  <si>
    <t>长飞光纤光缆</t>
  </si>
  <si>
    <t>6877.HK</t>
  </si>
  <si>
    <t>CLSA PREMIUM</t>
  </si>
  <si>
    <t>6878.HK</t>
  </si>
  <si>
    <t>鼎丰集团汽车</t>
  </si>
  <si>
    <t>6880.HK</t>
  </si>
  <si>
    <t>腾邦控股</t>
  </si>
  <si>
    <t>6881.HK</t>
  </si>
  <si>
    <t>6882.HK</t>
  </si>
  <si>
    <t>东瀛游</t>
  </si>
  <si>
    <t>6885.HK</t>
  </si>
  <si>
    <t>金马能源</t>
  </si>
  <si>
    <t>6886.HK</t>
  </si>
  <si>
    <t>HTSC</t>
  </si>
  <si>
    <t>6888.HK</t>
  </si>
  <si>
    <t>英达公路再生科技</t>
  </si>
  <si>
    <t>6889.HK</t>
  </si>
  <si>
    <t>DYNAM JAPAN</t>
  </si>
  <si>
    <t>6890.HK</t>
  </si>
  <si>
    <t>康利国际控股</t>
  </si>
  <si>
    <t>6893.HK</t>
  </si>
  <si>
    <t>衍生集团</t>
  </si>
  <si>
    <t>6896.HK</t>
  </si>
  <si>
    <t>金嗓子</t>
  </si>
  <si>
    <t>6898.HK</t>
  </si>
  <si>
    <t>中国铝罐</t>
  </si>
  <si>
    <t>6899.HK</t>
  </si>
  <si>
    <t>联众</t>
  </si>
  <si>
    <t>6900.HK</t>
  </si>
  <si>
    <t>上坤地产</t>
  </si>
  <si>
    <t>6908.HK</t>
  </si>
  <si>
    <t>宏光半导体</t>
  </si>
  <si>
    <t>6909.HK</t>
  </si>
  <si>
    <t>百得利控股</t>
  </si>
  <si>
    <t>6911.HK</t>
  </si>
  <si>
    <t>澜沧古茶</t>
  </si>
  <si>
    <t>6913.HK</t>
  </si>
  <si>
    <t>华南职业教育</t>
  </si>
  <si>
    <t>6918.HK</t>
  </si>
  <si>
    <t>奇士达</t>
  </si>
  <si>
    <t>6919.HK</t>
  </si>
  <si>
    <t>人瑞人才</t>
  </si>
  <si>
    <t>6922.HK</t>
  </si>
  <si>
    <t>康沣生物-B</t>
  </si>
  <si>
    <t>6928.HK</t>
  </si>
  <si>
    <t>万马控股</t>
  </si>
  <si>
    <t>6929.HK</t>
  </si>
  <si>
    <t>业聚医疗</t>
  </si>
  <si>
    <t>6933.HK</t>
  </si>
  <si>
    <t>新娱科控股</t>
  </si>
  <si>
    <t>6939.HK</t>
  </si>
  <si>
    <t>美佳音控股</t>
  </si>
  <si>
    <t>6955.HK</t>
  </si>
  <si>
    <t>博安生物</t>
  </si>
  <si>
    <t>6958.HK</t>
  </si>
  <si>
    <t>正荣服务</t>
  </si>
  <si>
    <t>6959.HK</t>
  </si>
  <si>
    <t>长久股份</t>
  </si>
  <si>
    <t>6963.HK</t>
  </si>
  <si>
    <t>阳光保险</t>
  </si>
  <si>
    <t>6966.HK</t>
  </si>
  <si>
    <t>中国万桐园</t>
  </si>
  <si>
    <t>6968.HK</t>
  </si>
  <si>
    <t>港龙中国地产</t>
  </si>
  <si>
    <t>6969.HK</t>
  </si>
  <si>
    <t>思摩尔国际</t>
  </si>
  <si>
    <t>6978.HK</t>
  </si>
  <si>
    <t>永泰生物-B</t>
  </si>
  <si>
    <t>6979.HK</t>
  </si>
  <si>
    <t>珍酒李渡</t>
  </si>
  <si>
    <t>6988.HK</t>
  </si>
  <si>
    <t>乐享集团</t>
  </si>
  <si>
    <t>6989.HK</t>
  </si>
  <si>
    <t>卓越商企服务</t>
  </si>
  <si>
    <t>6990.HK</t>
  </si>
  <si>
    <t>科伦博泰生物-B</t>
  </si>
  <si>
    <t>6993.HK</t>
  </si>
  <si>
    <t>蓝月亮集团</t>
  </si>
  <si>
    <t>6996.HK</t>
  </si>
  <si>
    <t>德琪医药-B</t>
  </si>
  <si>
    <t>6998.HK</t>
  </si>
  <si>
    <t>嘉和生物-B</t>
  </si>
  <si>
    <t>6999.HK</t>
  </si>
  <si>
    <t>领地控股</t>
  </si>
  <si>
    <t>7801.HK</t>
  </si>
  <si>
    <t>INTERRA ACQ-Z</t>
  </si>
  <si>
    <t>7827.HK</t>
  </si>
  <si>
    <t>VISION DEAL-Z</t>
  </si>
  <si>
    <t>7836.HK</t>
  </si>
  <si>
    <t>AQUILA ACQ-Z</t>
  </si>
  <si>
    <t>7841.HK</t>
  </si>
  <si>
    <t>汇德收购-Z</t>
  </si>
  <si>
    <t>7855.HK</t>
  </si>
  <si>
    <t>TECHSTARACQ-Z</t>
  </si>
  <si>
    <t>8001.HK</t>
  </si>
  <si>
    <t>东方汇财证券</t>
  </si>
  <si>
    <t>8003.HK</t>
  </si>
  <si>
    <t>世大控股</t>
  </si>
  <si>
    <t>8005.HK</t>
  </si>
  <si>
    <t>裕兴科技</t>
  </si>
  <si>
    <t>8006.HK</t>
  </si>
  <si>
    <t>华泰瑞银</t>
  </si>
  <si>
    <t>8007.HK</t>
  </si>
  <si>
    <t>环球战略集团</t>
  </si>
  <si>
    <t>8013.HK</t>
  </si>
  <si>
    <t>ECI TECH</t>
  </si>
  <si>
    <t>8017.HK</t>
  </si>
  <si>
    <t>捷利交易宝</t>
  </si>
  <si>
    <t>8018.HK</t>
  </si>
  <si>
    <t>汇财金融投资</t>
  </si>
  <si>
    <t>8019.HK</t>
  </si>
  <si>
    <t>皓文控股</t>
  </si>
  <si>
    <t>8020.HK</t>
  </si>
  <si>
    <t>宏海控股集团</t>
  </si>
  <si>
    <t>8021.HK</t>
  </si>
  <si>
    <t>汇隆控股</t>
  </si>
  <si>
    <t>8023.HK</t>
  </si>
  <si>
    <t>邝文记</t>
  </si>
  <si>
    <t>8026.HK</t>
  </si>
  <si>
    <t>朗华国际集团</t>
  </si>
  <si>
    <t>8027.HK</t>
  </si>
  <si>
    <t>吉辉控股</t>
  </si>
  <si>
    <t>8028.HK</t>
  </si>
  <si>
    <t>天时资源</t>
  </si>
  <si>
    <t>8029.HK</t>
  </si>
  <si>
    <t>帝国金融集团</t>
  </si>
  <si>
    <t>8030.HK</t>
  </si>
  <si>
    <t>汇联金融服务</t>
  </si>
  <si>
    <t>8031.HK</t>
  </si>
  <si>
    <t>易通讯集团</t>
  </si>
  <si>
    <t>8033.HK</t>
  </si>
  <si>
    <t>爱达利网络</t>
  </si>
  <si>
    <t>8035.HK</t>
  </si>
  <si>
    <t>骏高控股</t>
  </si>
  <si>
    <t>8036.HK</t>
  </si>
  <si>
    <t>电子交易集团</t>
  </si>
  <si>
    <t>8037.HK</t>
  </si>
  <si>
    <t>中国生物科技服务</t>
  </si>
  <si>
    <t>8039.HK</t>
  </si>
  <si>
    <t>中国来骑哦</t>
  </si>
  <si>
    <t>8040.HK</t>
  </si>
  <si>
    <t>快意智能</t>
  </si>
  <si>
    <t>8041.HK</t>
  </si>
  <si>
    <t>荟萃国际(控股)</t>
  </si>
  <si>
    <t>8042.HK</t>
  </si>
  <si>
    <t>高奥士国际</t>
  </si>
  <si>
    <t>8043.HK</t>
  </si>
  <si>
    <t>ATLINKS</t>
  </si>
  <si>
    <t>8045.HK</t>
  </si>
  <si>
    <t>南大苏富特</t>
  </si>
  <si>
    <t>8047.HK</t>
  </si>
  <si>
    <t>中国海洋发展</t>
  </si>
  <si>
    <t>8048.HK</t>
  </si>
  <si>
    <t>御德国际控股</t>
  </si>
  <si>
    <t>8049.HK</t>
  </si>
  <si>
    <t>吉林长龙药业</t>
  </si>
  <si>
    <t>8050.HK</t>
  </si>
  <si>
    <t>量子思维</t>
  </si>
  <si>
    <t>8051.HK</t>
  </si>
  <si>
    <t>讯智海</t>
  </si>
  <si>
    <t>8052.HK</t>
  </si>
  <si>
    <t>陆庆娱乐</t>
  </si>
  <si>
    <t>8053.HK</t>
  </si>
  <si>
    <t>比优集团</t>
  </si>
  <si>
    <t>8056.HK</t>
  </si>
  <si>
    <t>生活概念</t>
  </si>
  <si>
    <t>8057.HK</t>
  </si>
  <si>
    <t>麦迪森控股</t>
  </si>
  <si>
    <t>8059.HK</t>
  </si>
  <si>
    <t>朝威控股</t>
  </si>
  <si>
    <t>8060.HK</t>
  </si>
  <si>
    <t>国联通信</t>
  </si>
  <si>
    <t>8062.HK</t>
  </si>
  <si>
    <t>俊盟国际</t>
  </si>
  <si>
    <t>8063.HK</t>
  </si>
  <si>
    <t>环球大通集团</t>
  </si>
  <si>
    <t>8065.HK</t>
  </si>
  <si>
    <t>高萌科技</t>
  </si>
  <si>
    <t>8066.HK</t>
  </si>
  <si>
    <t>品创控股</t>
  </si>
  <si>
    <t>8067.HK</t>
  </si>
  <si>
    <t>东方大学城控股</t>
  </si>
  <si>
    <t>8069.HK</t>
  </si>
  <si>
    <t>飞道旅游科技</t>
  </si>
  <si>
    <t>8070.HK</t>
  </si>
  <si>
    <t>侨洋国际控股</t>
  </si>
  <si>
    <t>8071.HK</t>
  </si>
  <si>
    <t>中彩网通控股</t>
  </si>
  <si>
    <t>8072.HK</t>
  </si>
  <si>
    <t>罗马元宇宙集团</t>
  </si>
  <si>
    <t>8073.HK</t>
  </si>
  <si>
    <t>兴业新材料</t>
  </si>
  <si>
    <t>8076.HK</t>
  </si>
  <si>
    <t>新利软件</t>
  </si>
  <si>
    <t>8079.HK</t>
  </si>
  <si>
    <t>仍志集团控股</t>
  </si>
  <si>
    <t>8080.HK</t>
  </si>
  <si>
    <t>北亚策略</t>
  </si>
  <si>
    <t>8081.HK</t>
  </si>
  <si>
    <t>恒泰裕集团</t>
  </si>
  <si>
    <t>8082.HK</t>
  </si>
  <si>
    <t>光尚文化控股</t>
  </si>
  <si>
    <t>8083.HK</t>
  </si>
  <si>
    <t>中国有赞</t>
  </si>
  <si>
    <t>8087.HK</t>
  </si>
  <si>
    <t>中国三三传媒</t>
  </si>
  <si>
    <t>8091.HK</t>
  </si>
  <si>
    <t>奥传思维控股</t>
  </si>
  <si>
    <t>8092.HK</t>
  </si>
  <si>
    <t>ITE HOLDINGS</t>
  </si>
  <si>
    <t>8093.HK</t>
  </si>
  <si>
    <t>万星控股</t>
  </si>
  <si>
    <t>8095.HK</t>
  </si>
  <si>
    <t>北大青鸟环宇</t>
  </si>
  <si>
    <t>8096.HK</t>
  </si>
  <si>
    <t>赏之味</t>
  </si>
  <si>
    <t>8098.HK</t>
  </si>
  <si>
    <t>昌利控股</t>
  </si>
  <si>
    <t>8100.HK</t>
  </si>
  <si>
    <t>智易控股</t>
  </si>
  <si>
    <t>8103.HK</t>
  </si>
  <si>
    <t>HMVOD视频</t>
  </si>
  <si>
    <t>8106.HK</t>
  </si>
  <si>
    <t>升华兰德</t>
  </si>
  <si>
    <t>8107.HK</t>
  </si>
  <si>
    <t>威诚国际控股</t>
  </si>
  <si>
    <t>8111.HK</t>
  </si>
  <si>
    <t>中国科技产业集团</t>
  </si>
  <si>
    <t>8112.HK</t>
  </si>
  <si>
    <t>基石金融</t>
  </si>
  <si>
    <t>8113.HK</t>
  </si>
  <si>
    <t>8115.HK</t>
  </si>
  <si>
    <t>上海青浦消防</t>
  </si>
  <si>
    <t>8117.HK</t>
  </si>
  <si>
    <t>中国基础能源</t>
  </si>
  <si>
    <t>8118.HK</t>
  </si>
  <si>
    <t>濠亮环球</t>
  </si>
  <si>
    <t>8120.HK</t>
  </si>
  <si>
    <t>国农金融投资</t>
  </si>
  <si>
    <t>8121.HK</t>
  </si>
  <si>
    <t>国恩控股</t>
  </si>
  <si>
    <t>8123.HK</t>
  </si>
  <si>
    <t>华亿金控</t>
  </si>
  <si>
    <t>8125.HK</t>
  </si>
  <si>
    <t>仁德资源</t>
  </si>
  <si>
    <t>8126.HK</t>
  </si>
  <si>
    <t>G.A.控股</t>
  </si>
  <si>
    <t>8128.HK</t>
  </si>
  <si>
    <t>中国恒有源集团</t>
  </si>
  <si>
    <t>8130.HK</t>
  </si>
  <si>
    <t>大地国际集团</t>
  </si>
  <si>
    <t>8131.HK</t>
  </si>
  <si>
    <t>辰罡科技</t>
  </si>
  <si>
    <t>8132.HK</t>
  </si>
  <si>
    <t>百能国际能源</t>
  </si>
  <si>
    <t>8133.HK</t>
  </si>
  <si>
    <t>吉盛集团控股</t>
  </si>
  <si>
    <t>8136.HK</t>
  </si>
  <si>
    <t>英马斯集团</t>
  </si>
  <si>
    <t>8137.HK</t>
  </si>
  <si>
    <t>洪桥集团</t>
  </si>
  <si>
    <t>8139.HK</t>
  </si>
  <si>
    <t>长安仁恒</t>
  </si>
  <si>
    <t>8140.HK</t>
  </si>
  <si>
    <t>人和科技</t>
  </si>
  <si>
    <t>8143.HK</t>
  </si>
  <si>
    <t>金威医疗</t>
  </si>
  <si>
    <t>8146.HK</t>
  </si>
  <si>
    <t>怡园酒业</t>
  </si>
  <si>
    <t>8147.HK</t>
  </si>
  <si>
    <t>汇思太平洋</t>
  </si>
  <si>
    <t>8148.HK</t>
  </si>
  <si>
    <t>悟喜生活</t>
  </si>
  <si>
    <t>8149.HK</t>
  </si>
  <si>
    <t>浩德控股</t>
  </si>
  <si>
    <t>8152.HK</t>
  </si>
  <si>
    <t>明梁控股</t>
  </si>
  <si>
    <t>8153.HK</t>
  </si>
  <si>
    <t>嘉鼎国际集团</t>
  </si>
  <si>
    <t>8156.HK</t>
  </si>
  <si>
    <t>国药科技股份</t>
  </si>
  <si>
    <t>8158.HK</t>
  </si>
  <si>
    <t>中国再生医学</t>
  </si>
  <si>
    <t>8159.HK</t>
  </si>
  <si>
    <t>新华联合投资</t>
  </si>
  <si>
    <t>8160.HK</t>
  </si>
  <si>
    <t>GOLDWAY EDU</t>
  </si>
  <si>
    <t>8161.HK</t>
  </si>
  <si>
    <t>医汇集团</t>
  </si>
  <si>
    <t>8162.HK</t>
  </si>
  <si>
    <t>港银控股</t>
  </si>
  <si>
    <t>8163.HK</t>
  </si>
  <si>
    <t>声扬集团</t>
  </si>
  <si>
    <t>8166.HK</t>
  </si>
  <si>
    <t>中国农业生态</t>
  </si>
  <si>
    <t>8167.HK</t>
  </si>
  <si>
    <t>中国新电信</t>
  </si>
  <si>
    <t>8168.HK</t>
  </si>
  <si>
    <t>宝积资本</t>
  </si>
  <si>
    <t>8169.HK</t>
  </si>
  <si>
    <t>环康集团</t>
  </si>
  <si>
    <t>8170.HK</t>
  </si>
  <si>
    <t>全民国际</t>
  </si>
  <si>
    <t>8172.HK</t>
  </si>
  <si>
    <t>拉近网娱</t>
  </si>
  <si>
    <t>8173.HK</t>
  </si>
  <si>
    <t>客思控股</t>
  </si>
  <si>
    <t>8176.HK</t>
  </si>
  <si>
    <t>超人智能</t>
  </si>
  <si>
    <t>8178.HK</t>
  </si>
  <si>
    <t>中国信息科技</t>
  </si>
  <si>
    <t>8179.HK</t>
  </si>
  <si>
    <t>百利达集团控股</t>
  </si>
  <si>
    <t>8181.HK</t>
  </si>
  <si>
    <t>时时服务</t>
  </si>
  <si>
    <t>8186.HK</t>
  </si>
  <si>
    <t>曼妠</t>
  </si>
  <si>
    <t>8187.HK</t>
  </si>
  <si>
    <t>积木集团</t>
  </si>
  <si>
    <t>8188.HK</t>
  </si>
  <si>
    <t>骏杰集团控股</t>
  </si>
  <si>
    <t>8189.HK</t>
  </si>
  <si>
    <t>泰达生物</t>
  </si>
  <si>
    <t>8191.HK</t>
  </si>
  <si>
    <t>鸿伟亚洲</t>
  </si>
  <si>
    <t>8193.HK</t>
  </si>
  <si>
    <t>亚太金融投资</t>
  </si>
  <si>
    <t>8195.HK</t>
  </si>
  <si>
    <t>传承教育集团</t>
  </si>
  <si>
    <t>8196.HK</t>
  </si>
  <si>
    <t>福田股份</t>
  </si>
  <si>
    <t>8198.HK</t>
  </si>
  <si>
    <t>加幂科技</t>
  </si>
  <si>
    <t>8200.HK</t>
  </si>
  <si>
    <t>修身堂</t>
  </si>
  <si>
    <t>8201.HK</t>
  </si>
  <si>
    <t>宝联控股</t>
  </si>
  <si>
    <t>8203.HK</t>
  </si>
  <si>
    <t>凯顺控股</t>
  </si>
  <si>
    <t>8205.HK</t>
  </si>
  <si>
    <t>交大慧谷</t>
  </si>
  <si>
    <t>8206.HK</t>
  </si>
  <si>
    <t>神通机器人教育</t>
  </si>
  <si>
    <t>8208.HK</t>
  </si>
  <si>
    <t>WMCH GLOBAL</t>
  </si>
  <si>
    <t>8210.HK</t>
  </si>
  <si>
    <t>衍汇亚洲</t>
  </si>
  <si>
    <t>8211.HK</t>
  </si>
  <si>
    <t>浙江永安</t>
  </si>
  <si>
    <t>8213.HK</t>
  </si>
  <si>
    <t>荣晖控股</t>
  </si>
  <si>
    <t>8215.HK</t>
  </si>
  <si>
    <t>FIRST CREDIT</t>
  </si>
  <si>
    <t>8217.HK</t>
  </si>
  <si>
    <t>万民好物</t>
  </si>
  <si>
    <t>8218.HK</t>
  </si>
  <si>
    <t>毅高国际控股</t>
  </si>
  <si>
    <t>8219.HK</t>
  </si>
  <si>
    <t>恒伟集团控股</t>
  </si>
  <si>
    <t>8220.HK</t>
  </si>
  <si>
    <t>比高集团</t>
  </si>
  <si>
    <t>8221.HK</t>
  </si>
  <si>
    <t>高裕金融</t>
  </si>
  <si>
    <t>8222.HK</t>
  </si>
  <si>
    <t>壹照明</t>
  </si>
  <si>
    <t>8223.HK</t>
  </si>
  <si>
    <t>紫元元</t>
  </si>
  <si>
    <t>8225.HK</t>
  </si>
  <si>
    <t>中国医疗集团</t>
  </si>
  <si>
    <t>8226.HK</t>
  </si>
  <si>
    <t>树熊金融集团</t>
  </si>
  <si>
    <t>8227.HK</t>
  </si>
  <si>
    <t>海天天线</t>
  </si>
  <si>
    <t>8229.HK</t>
  </si>
  <si>
    <t>未来数据集团</t>
  </si>
  <si>
    <t>8232.HK</t>
  </si>
  <si>
    <t>CLASSIFIED GP</t>
  </si>
  <si>
    <t>8237.HK</t>
  </si>
  <si>
    <t>华星控股</t>
  </si>
  <si>
    <t>8238.HK</t>
  </si>
  <si>
    <t>惠陶集团</t>
  </si>
  <si>
    <t>8239.HK</t>
  </si>
  <si>
    <t>首都金融控股</t>
  </si>
  <si>
    <t>8241.HK</t>
  </si>
  <si>
    <t>英记茶庄集团</t>
  </si>
  <si>
    <t>8245.HK</t>
  </si>
  <si>
    <t>善裕集团控股</t>
  </si>
  <si>
    <t>8246.HK</t>
  </si>
  <si>
    <t>中华燃气</t>
  </si>
  <si>
    <t>8247.HK</t>
  </si>
  <si>
    <t>中生北控生物科技</t>
  </si>
  <si>
    <t>8249.HK</t>
  </si>
  <si>
    <t>瑞远智控</t>
  </si>
  <si>
    <t>8250.HK</t>
  </si>
  <si>
    <t>丝路能源</t>
  </si>
  <si>
    <t>8257.HK</t>
  </si>
  <si>
    <t>靖洋集团</t>
  </si>
  <si>
    <t>8262.HK</t>
  </si>
  <si>
    <t>宏强控股</t>
  </si>
  <si>
    <t>8267.HK</t>
  </si>
  <si>
    <t>蓝港互动</t>
  </si>
  <si>
    <t>8268.HK</t>
  </si>
  <si>
    <t>智城发展控股</t>
  </si>
  <si>
    <t>8269.HK</t>
  </si>
  <si>
    <t>富誉控股</t>
  </si>
  <si>
    <t>8270.HK</t>
  </si>
  <si>
    <t>中国煤层气</t>
  </si>
  <si>
    <t>8271.HK</t>
  </si>
  <si>
    <t>环球数码创意</t>
  </si>
  <si>
    <t>8275.HK</t>
  </si>
  <si>
    <t>中国新消费集团</t>
  </si>
  <si>
    <t>8277.HK</t>
  </si>
  <si>
    <t>骏东控股</t>
  </si>
  <si>
    <t>8279.HK</t>
  </si>
  <si>
    <t>亚博科技控股</t>
  </si>
  <si>
    <t>8280.HK</t>
  </si>
  <si>
    <t>中国数字视频</t>
  </si>
  <si>
    <t>8281.HK</t>
  </si>
  <si>
    <t>中国金典集团</t>
  </si>
  <si>
    <t>8282.HK</t>
  </si>
  <si>
    <t>智傲控股</t>
  </si>
  <si>
    <t>8283.HK</t>
  </si>
  <si>
    <t>中食民安</t>
  </si>
  <si>
    <t>8285.HK</t>
  </si>
  <si>
    <t>森浩集团</t>
  </si>
  <si>
    <t>8286.HK</t>
  </si>
  <si>
    <t>长城微光</t>
  </si>
  <si>
    <t>8290.HK</t>
  </si>
  <si>
    <t>亚势备份</t>
  </si>
  <si>
    <t>8291.HK</t>
  </si>
  <si>
    <t>万成金属包装</t>
  </si>
  <si>
    <t>8292.HK</t>
  </si>
  <si>
    <t>盛良物流</t>
  </si>
  <si>
    <t>8293.HK</t>
  </si>
  <si>
    <t>星亚控股</t>
  </si>
  <si>
    <t>8295.HK</t>
  </si>
  <si>
    <t>金慧科技</t>
  </si>
  <si>
    <t>8296.HK</t>
  </si>
  <si>
    <t>中国生命集团</t>
  </si>
  <si>
    <t>8297.HK</t>
  </si>
  <si>
    <t>海纳星空科技</t>
  </si>
  <si>
    <t>8299.HK</t>
  </si>
  <si>
    <t>大唐潼金</t>
  </si>
  <si>
    <t>8300.HK</t>
  </si>
  <si>
    <t>今米房集团</t>
  </si>
  <si>
    <t>8305.HK</t>
  </si>
  <si>
    <t>洢人壹方控股</t>
  </si>
  <si>
    <t>8307.HK</t>
  </si>
  <si>
    <t>密迪斯肌</t>
  </si>
  <si>
    <t>8308.HK</t>
  </si>
  <si>
    <t>古兜控股</t>
  </si>
  <si>
    <t>8309.HK</t>
  </si>
  <si>
    <t>万成环球控股</t>
  </si>
  <si>
    <t>8310.HK</t>
  </si>
  <si>
    <t>大丰港</t>
  </si>
  <si>
    <t>8311.HK</t>
  </si>
  <si>
    <t>圆美光电</t>
  </si>
  <si>
    <t>8313.HK</t>
  </si>
  <si>
    <t>杰地集团</t>
  </si>
  <si>
    <t>8315.HK</t>
  </si>
  <si>
    <t>8316.HK</t>
  </si>
  <si>
    <t>中国红包</t>
  </si>
  <si>
    <t>8317.HK</t>
  </si>
  <si>
    <t>财华社集团</t>
  </si>
  <si>
    <t>8319.HK</t>
  </si>
  <si>
    <t>思博系统</t>
  </si>
  <si>
    <t>8320.HK</t>
  </si>
  <si>
    <t>沛然环保</t>
  </si>
  <si>
    <t>8321.HK</t>
  </si>
  <si>
    <t>泰锦控股</t>
  </si>
  <si>
    <t>8325.HK</t>
  </si>
  <si>
    <t>中国支付通</t>
  </si>
  <si>
    <t>8326.HK</t>
  </si>
  <si>
    <t>同景新能源</t>
  </si>
  <si>
    <t>8328.HK</t>
  </si>
  <si>
    <t>信义储电</t>
  </si>
  <si>
    <t>8329.HK</t>
  </si>
  <si>
    <t>海王英特龙</t>
  </si>
  <si>
    <t>8331.HK</t>
  </si>
  <si>
    <t>倍搏集团</t>
  </si>
  <si>
    <t>8333.HK</t>
  </si>
  <si>
    <t>阿仕特朗金融</t>
  </si>
  <si>
    <t>8337.HK</t>
  </si>
  <si>
    <t>直通电讯</t>
  </si>
  <si>
    <t>8340.HK</t>
  </si>
  <si>
    <t>紫荆国际金融</t>
  </si>
  <si>
    <t>8341.HK</t>
  </si>
  <si>
    <t>艾硕控股</t>
  </si>
  <si>
    <t>8347.HK</t>
  </si>
  <si>
    <t>F8企业</t>
  </si>
  <si>
    <t>8348.HK</t>
  </si>
  <si>
    <t>滨海泰达物流</t>
  </si>
  <si>
    <t>8349.HK</t>
  </si>
  <si>
    <t>硅鑫集团</t>
  </si>
  <si>
    <t>8350.HK</t>
  </si>
  <si>
    <t>立桥证券控股</t>
  </si>
  <si>
    <t>8353.HK</t>
  </si>
  <si>
    <t>安科系统</t>
  </si>
  <si>
    <t>8356.HK</t>
  </si>
  <si>
    <t>中国新华电视</t>
  </si>
  <si>
    <t>8357.HK</t>
  </si>
  <si>
    <t>REPUBLIC HC</t>
  </si>
  <si>
    <t>8360.HK</t>
  </si>
  <si>
    <t>利骏集团香港</t>
  </si>
  <si>
    <t>8362.HK</t>
  </si>
  <si>
    <t>运兴泰集团</t>
  </si>
  <si>
    <t>8363.HK</t>
  </si>
  <si>
    <t>SDM教育</t>
  </si>
  <si>
    <t>8365.HK</t>
  </si>
  <si>
    <t>亦辰集团</t>
  </si>
  <si>
    <t>8366.HK</t>
  </si>
  <si>
    <t>浙江联合投资</t>
  </si>
  <si>
    <t>8367.HK</t>
  </si>
  <si>
    <t>倩碧控股</t>
  </si>
  <si>
    <t>8368.HK</t>
  </si>
  <si>
    <t>中国创意控股</t>
  </si>
  <si>
    <t>8370.HK</t>
  </si>
  <si>
    <t>智升集团控股</t>
  </si>
  <si>
    <t>8371.HK</t>
  </si>
  <si>
    <t>尝高美集团</t>
  </si>
  <si>
    <t>8372.HK</t>
  </si>
  <si>
    <t>君百延集团</t>
  </si>
  <si>
    <t>8373.HK</t>
  </si>
  <si>
    <t>靛蓝星</t>
  </si>
  <si>
    <t>8375.HK</t>
  </si>
  <si>
    <t>弘浩国际控股</t>
  </si>
  <si>
    <t>8377.HK</t>
  </si>
  <si>
    <t>维港育马</t>
  </si>
  <si>
    <t>8379.HK</t>
  </si>
  <si>
    <t>懒猪科技</t>
  </si>
  <si>
    <t>8383.HK</t>
  </si>
  <si>
    <t>东骏控股</t>
  </si>
  <si>
    <t>8385.HK</t>
  </si>
  <si>
    <t>万里印刷</t>
  </si>
  <si>
    <t>8391.HK</t>
  </si>
  <si>
    <t>基石科技控股</t>
  </si>
  <si>
    <t>8392.HK</t>
  </si>
  <si>
    <t>舍图控股</t>
  </si>
  <si>
    <t>8395.HK</t>
  </si>
  <si>
    <t>齐家控股</t>
  </si>
  <si>
    <t>8400.HK</t>
  </si>
  <si>
    <t>亚洲先锋娱乐</t>
  </si>
  <si>
    <t>8401.HK</t>
  </si>
  <si>
    <t>源想集团</t>
  </si>
  <si>
    <t>8402.HK</t>
  </si>
  <si>
    <t>高原之宝</t>
  </si>
  <si>
    <t>8403.HK</t>
  </si>
  <si>
    <t>天平道合</t>
  </si>
  <si>
    <t>8405.HK</t>
  </si>
  <si>
    <t>恒智控股</t>
  </si>
  <si>
    <t>8406.HK</t>
  </si>
  <si>
    <t>中国口腔产业</t>
  </si>
  <si>
    <t>8411.HK</t>
  </si>
  <si>
    <t>K W NELSON GP</t>
  </si>
  <si>
    <t>8412.HK</t>
  </si>
  <si>
    <t>新爱德集团</t>
  </si>
  <si>
    <t>8413.HK</t>
  </si>
  <si>
    <t>亚洲富思</t>
  </si>
  <si>
    <t>8416.HK</t>
  </si>
  <si>
    <t>HM INTL HLDGS</t>
  </si>
  <si>
    <t>8417.HK</t>
  </si>
  <si>
    <t>大地教育</t>
  </si>
  <si>
    <t>8418.HK</t>
  </si>
  <si>
    <t>傲迪玛汽车</t>
  </si>
  <si>
    <t>8419.HK</t>
  </si>
  <si>
    <t>AV策划推广</t>
  </si>
  <si>
    <t>8420.HK</t>
  </si>
  <si>
    <t>NEXION TECH</t>
  </si>
  <si>
    <t>8422.HK</t>
  </si>
  <si>
    <t>WT集团</t>
  </si>
  <si>
    <t>8423.HK</t>
  </si>
  <si>
    <t>CHI HO DEV</t>
  </si>
  <si>
    <t>8425.HK</t>
  </si>
  <si>
    <t>兴铭控股</t>
  </si>
  <si>
    <t>8426.HK</t>
  </si>
  <si>
    <t>雅居投资控股</t>
  </si>
  <si>
    <t>8427.HK</t>
  </si>
  <si>
    <t>瑞强集团</t>
  </si>
  <si>
    <t>8428.HK</t>
  </si>
  <si>
    <t>国茂控股</t>
  </si>
  <si>
    <t>8429.HK</t>
  </si>
  <si>
    <t>华美乐乐</t>
  </si>
  <si>
    <t>8430.HK</t>
  </si>
  <si>
    <t>春能控股</t>
  </si>
  <si>
    <t>8431.HK</t>
  </si>
  <si>
    <t>浩柏国际</t>
  </si>
  <si>
    <t>8432.HK</t>
  </si>
  <si>
    <t>太平洋酒吧</t>
  </si>
  <si>
    <t>8436.HK</t>
  </si>
  <si>
    <t>德宝集团控股</t>
  </si>
  <si>
    <t>8437.HK</t>
  </si>
  <si>
    <t>德斯控股</t>
  </si>
  <si>
    <t>8439.HK</t>
  </si>
  <si>
    <t>新百利融资</t>
  </si>
  <si>
    <t>8445.HK</t>
  </si>
  <si>
    <t>怡康泰工程集团</t>
  </si>
  <si>
    <t>8446.HK</t>
  </si>
  <si>
    <t>耀星科技集团</t>
  </si>
  <si>
    <t>8447.HK</t>
  </si>
  <si>
    <t>MS CONCEPT</t>
  </si>
  <si>
    <t>8448.HK</t>
  </si>
  <si>
    <t>环球印馆</t>
  </si>
  <si>
    <t>8450.HK</t>
  </si>
  <si>
    <t>钜京控股</t>
  </si>
  <si>
    <t>8451.HK</t>
  </si>
  <si>
    <t>日光控股</t>
  </si>
  <si>
    <t>8452.HK</t>
  </si>
  <si>
    <t>富银融资股份</t>
  </si>
  <si>
    <t>8455.HK</t>
  </si>
  <si>
    <t>礼建德集团</t>
  </si>
  <si>
    <t>8456.HK</t>
  </si>
  <si>
    <t>民信国际控股</t>
  </si>
  <si>
    <t>8460.HK</t>
  </si>
  <si>
    <t>基地锦标集团</t>
  </si>
  <si>
    <t>8462.HK</t>
  </si>
  <si>
    <t>中安控股集团</t>
  </si>
  <si>
    <t>8471.HK</t>
  </si>
  <si>
    <t>新达控股</t>
  </si>
  <si>
    <t>8472.HK</t>
  </si>
  <si>
    <t>立高控股</t>
  </si>
  <si>
    <t>8473.HK</t>
  </si>
  <si>
    <t>弥明生活百货</t>
  </si>
  <si>
    <t>8475.HK</t>
  </si>
  <si>
    <t>易站绿色科技</t>
  </si>
  <si>
    <t>8476.HK</t>
  </si>
  <si>
    <t>大洋环球控股</t>
  </si>
  <si>
    <t>8480.HK</t>
  </si>
  <si>
    <t>飞霓控股</t>
  </si>
  <si>
    <t>8481.HK</t>
  </si>
  <si>
    <t>盛龙锦秀国际</t>
  </si>
  <si>
    <t>8482.HK</t>
  </si>
  <si>
    <t>万励达</t>
  </si>
  <si>
    <t>8483.HK</t>
  </si>
  <si>
    <t>名仕快相</t>
  </si>
  <si>
    <t>8487.HK</t>
  </si>
  <si>
    <t>ISP GLOBAL</t>
  </si>
  <si>
    <t>8489.HK</t>
  </si>
  <si>
    <t>裕程物流</t>
  </si>
  <si>
    <t>8490.HK</t>
  </si>
  <si>
    <t>骏码半导体</t>
  </si>
  <si>
    <t>8491.HK</t>
  </si>
  <si>
    <t>COOL LINK</t>
  </si>
  <si>
    <t>8493.HK</t>
  </si>
  <si>
    <t>龙皇集团</t>
  </si>
  <si>
    <t>8495.HK</t>
  </si>
  <si>
    <t>1957 &amp; CO.</t>
  </si>
  <si>
    <t>8496.HK</t>
  </si>
  <si>
    <t>环球友饮智能</t>
  </si>
  <si>
    <t>8500.HK</t>
  </si>
  <si>
    <t>天泓文创</t>
  </si>
  <si>
    <t>8501.HK</t>
  </si>
  <si>
    <t>庄皇集团公司</t>
  </si>
  <si>
    <t>8502.HK</t>
  </si>
  <si>
    <t>远航港口</t>
  </si>
  <si>
    <t>8507.HK</t>
  </si>
  <si>
    <t>爱世纪集团</t>
  </si>
  <si>
    <t>8509.HK</t>
  </si>
  <si>
    <t>威扬酒业控股</t>
  </si>
  <si>
    <t>8510.HK</t>
  </si>
  <si>
    <t>TOPSTANDARDCORP</t>
  </si>
  <si>
    <t>8511.HK</t>
  </si>
  <si>
    <t>民富国际</t>
  </si>
  <si>
    <t>8512.HK</t>
  </si>
  <si>
    <t>凯富善集团控股</t>
  </si>
  <si>
    <t>8513.HK</t>
  </si>
  <si>
    <t>加和国际控股</t>
  </si>
  <si>
    <t>8516.HK</t>
  </si>
  <si>
    <t>广骏集团控股</t>
  </si>
  <si>
    <t>8519.HK</t>
  </si>
  <si>
    <t>新享时代</t>
  </si>
  <si>
    <t>8521.HK</t>
  </si>
  <si>
    <t>智纺国际控股</t>
  </si>
  <si>
    <t>8523.HK</t>
  </si>
  <si>
    <t>常满控股</t>
  </si>
  <si>
    <t>8525.HK</t>
  </si>
  <si>
    <t>百应控股</t>
  </si>
  <si>
    <t>8526.HK</t>
  </si>
  <si>
    <t>荣丰集团亚洲</t>
  </si>
  <si>
    <t>8527.HK</t>
  </si>
  <si>
    <t>聚利宝控股</t>
  </si>
  <si>
    <t>8532.HK</t>
  </si>
  <si>
    <t>宝发控股</t>
  </si>
  <si>
    <t>8535.HK</t>
  </si>
  <si>
    <t>荧德控股</t>
  </si>
  <si>
    <t>8536.HK</t>
  </si>
  <si>
    <t>TL NATURAL GAS</t>
  </si>
  <si>
    <t>8537.HK</t>
  </si>
  <si>
    <t>创辉珠宝</t>
  </si>
  <si>
    <t>8540.HK</t>
  </si>
  <si>
    <t>胜利证券</t>
  </si>
  <si>
    <t>8545.HK</t>
  </si>
  <si>
    <t>佰悦集团</t>
  </si>
  <si>
    <t>8547.HK</t>
  </si>
  <si>
    <t>PACIFIC LEGEND</t>
  </si>
  <si>
    <t>8601.HK</t>
  </si>
  <si>
    <t>宝燵控股</t>
  </si>
  <si>
    <t>8603.HK</t>
  </si>
  <si>
    <t>亮晴控股</t>
  </si>
  <si>
    <t>8606.HK</t>
  </si>
  <si>
    <t>倢冠控股</t>
  </si>
  <si>
    <t>8607.HK</t>
  </si>
  <si>
    <t>纳尼亚集团</t>
  </si>
  <si>
    <t>8609.HK</t>
  </si>
  <si>
    <t>永续农业</t>
  </si>
  <si>
    <t>8611.HK</t>
  </si>
  <si>
    <t>MINDTELL TECH</t>
  </si>
  <si>
    <t>8612.HK</t>
  </si>
  <si>
    <t>维亮控股</t>
  </si>
  <si>
    <t>8613.HK</t>
  </si>
  <si>
    <t>东方支付集团控股</t>
  </si>
  <si>
    <t>8616.HK</t>
  </si>
  <si>
    <t>新威工程集团</t>
  </si>
  <si>
    <t>8619.HK</t>
  </si>
  <si>
    <t>饮食天王(环球)</t>
  </si>
  <si>
    <t>8620.HK</t>
  </si>
  <si>
    <t>亚洲速运</t>
  </si>
  <si>
    <t>8621.HK</t>
  </si>
  <si>
    <t>METROPOLIS CAP</t>
  </si>
  <si>
    <t>8622.HK</t>
  </si>
  <si>
    <t>华康生物医学</t>
  </si>
  <si>
    <t>8623.HK</t>
  </si>
  <si>
    <t>中国蜀塔</t>
  </si>
  <si>
    <t>8627.HK</t>
  </si>
  <si>
    <t>旅橙文化</t>
  </si>
  <si>
    <t>8631.HK</t>
  </si>
  <si>
    <t>申港控股</t>
  </si>
  <si>
    <t>8635.HK</t>
  </si>
  <si>
    <t>连成科技集团</t>
  </si>
  <si>
    <t>8645.HK</t>
  </si>
  <si>
    <t>比特元宇宙</t>
  </si>
  <si>
    <t>8646.HK</t>
  </si>
  <si>
    <t>中国宏光</t>
  </si>
  <si>
    <t>8657.HK</t>
  </si>
  <si>
    <t>TRUE PARTNER</t>
  </si>
  <si>
    <t>8659.HK</t>
  </si>
  <si>
    <t>易和国际控股</t>
  </si>
  <si>
    <t>8668.HK</t>
  </si>
  <si>
    <t>瀛海集团</t>
  </si>
  <si>
    <t>87001.HK</t>
  </si>
  <si>
    <t>汇贤产业信托</t>
  </si>
  <si>
    <t>9600.HK</t>
  </si>
  <si>
    <t>新纽科技</t>
  </si>
  <si>
    <t>9608.HK</t>
  </si>
  <si>
    <t>宋都服务</t>
  </si>
  <si>
    <t>9616.HK</t>
  </si>
  <si>
    <t>东软教育</t>
  </si>
  <si>
    <t>9618.HK</t>
  </si>
  <si>
    <t>京东集团-SW</t>
  </si>
  <si>
    <t>9626.HK</t>
  </si>
  <si>
    <t>哔哩哔哩-W</t>
  </si>
  <si>
    <t>9633.HK</t>
  </si>
  <si>
    <t>农夫山泉</t>
  </si>
  <si>
    <t>9636.HK</t>
  </si>
  <si>
    <t>九方财富</t>
  </si>
  <si>
    <t>9638.HK</t>
  </si>
  <si>
    <t>法拉帝</t>
  </si>
  <si>
    <t>9658.HK</t>
  </si>
  <si>
    <t>特海国际</t>
  </si>
  <si>
    <t>9663.HK</t>
  </si>
  <si>
    <t>国鸿氢能</t>
  </si>
  <si>
    <t>9666.HK</t>
  </si>
  <si>
    <t>金科服务</t>
  </si>
  <si>
    <t>9668.HK</t>
  </si>
  <si>
    <t>渤海银行</t>
  </si>
  <si>
    <t>9669.HK</t>
  </si>
  <si>
    <t>北森控股</t>
  </si>
  <si>
    <t>9676.HK</t>
  </si>
  <si>
    <t>十月稻田</t>
  </si>
  <si>
    <t>9677.HK</t>
  </si>
  <si>
    <t>威海银行</t>
  </si>
  <si>
    <t>9686.HK</t>
  </si>
  <si>
    <t>东软熙康</t>
  </si>
  <si>
    <t>9688.HK</t>
  </si>
  <si>
    <t>再鼎医药</t>
  </si>
  <si>
    <t>9689.HK</t>
  </si>
  <si>
    <t>金泰丰国际控股</t>
  </si>
  <si>
    <t>9690.HK</t>
  </si>
  <si>
    <t>途虎-W</t>
  </si>
  <si>
    <t>9696.HK</t>
  </si>
  <si>
    <t>9698.HK</t>
  </si>
  <si>
    <t>万国数据-SW</t>
  </si>
  <si>
    <t>9699.HK</t>
  </si>
  <si>
    <t>顺丰同城</t>
  </si>
  <si>
    <t>9857.HK</t>
  </si>
  <si>
    <t>柠萌影视</t>
  </si>
  <si>
    <t>9858.HK</t>
  </si>
  <si>
    <t>优然牧业</t>
  </si>
  <si>
    <t>9860.HK</t>
  </si>
  <si>
    <t>艾迪康控股</t>
  </si>
  <si>
    <t>9863.HK</t>
  </si>
  <si>
    <t>零跑汽车</t>
  </si>
  <si>
    <t>9866.HK</t>
  </si>
  <si>
    <t>蔚来-SW</t>
  </si>
  <si>
    <t>9868.HK</t>
  </si>
  <si>
    <t>小鹏汽车-W</t>
  </si>
  <si>
    <t>9869.HK</t>
  </si>
  <si>
    <t>海伦司</t>
  </si>
  <si>
    <t>9877.HK</t>
  </si>
  <si>
    <t>健世科技-B</t>
  </si>
  <si>
    <t>9878.HK</t>
  </si>
  <si>
    <t>汇通达网络</t>
  </si>
  <si>
    <t>9879.HK</t>
  </si>
  <si>
    <t>米高集团</t>
  </si>
  <si>
    <t>9880.HK</t>
  </si>
  <si>
    <t>优必选</t>
  </si>
  <si>
    <t>9882.HK</t>
  </si>
  <si>
    <t>永联丰控股</t>
  </si>
  <si>
    <t>9885.HK</t>
  </si>
  <si>
    <t>药师帮</t>
  </si>
  <si>
    <t>9886.HK</t>
  </si>
  <si>
    <t>叮当健康</t>
  </si>
  <si>
    <t>9888.HK</t>
  </si>
  <si>
    <t>百度集团-SW</t>
  </si>
  <si>
    <t>9889.HK</t>
  </si>
  <si>
    <t>东莞农商银行</t>
  </si>
  <si>
    <t>9890.HK</t>
  </si>
  <si>
    <t>中旭未来</t>
  </si>
  <si>
    <t>9896.HK</t>
  </si>
  <si>
    <t>名创优品</t>
  </si>
  <si>
    <t>9898.HK</t>
  </si>
  <si>
    <t>微博-SW</t>
  </si>
  <si>
    <t>9899.HK</t>
  </si>
  <si>
    <t>云音乐</t>
  </si>
  <si>
    <t>9900.HK</t>
  </si>
  <si>
    <t>德益控股</t>
  </si>
  <si>
    <t>9901.HK</t>
  </si>
  <si>
    <t>新东方-S</t>
  </si>
  <si>
    <t>9906.HK</t>
  </si>
  <si>
    <t>宏力医疗管理</t>
  </si>
  <si>
    <t>9908.HK</t>
  </si>
  <si>
    <t>嘉兴燃气</t>
  </si>
  <si>
    <t>9909.HK</t>
  </si>
  <si>
    <t>宝龙商业</t>
  </si>
  <si>
    <t>9911.HK</t>
  </si>
  <si>
    <t>赤子城科技</t>
  </si>
  <si>
    <t>9913.HK</t>
  </si>
  <si>
    <t>智勤控股</t>
  </si>
  <si>
    <t>9916.HK</t>
  </si>
  <si>
    <t>兴业物联</t>
  </si>
  <si>
    <t>9918.HK</t>
  </si>
  <si>
    <t>丽年国际</t>
  </si>
  <si>
    <t>9919.HK</t>
  </si>
  <si>
    <t>艾德韦宣集团</t>
  </si>
  <si>
    <t>9922.HK</t>
  </si>
  <si>
    <t>九毛九</t>
  </si>
  <si>
    <t>9923.HK</t>
  </si>
  <si>
    <t>移卡</t>
  </si>
  <si>
    <t>9926.HK</t>
  </si>
  <si>
    <t>康方生物</t>
  </si>
  <si>
    <t>9928.HK</t>
  </si>
  <si>
    <t>时代邻里</t>
  </si>
  <si>
    <t>9929.HK</t>
  </si>
  <si>
    <t>澳达控股</t>
  </si>
  <si>
    <t>9930.HK</t>
  </si>
  <si>
    <t>宏信建发</t>
  </si>
  <si>
    <t>9933.HK</t>
  </si>
  <si>
    <t>GHW INTL</t>
  </si>
  <si>
    <t>9936.HK</t>
  </si>
  <si>
    <t>稀美资源</t>
  </si>
  <si>
    <t>9938.HK</t>
  </si>
  <si>
    <t>华和控股</t>
  </si>
  <si>
    <t>9939.HK</t>
  </si>
  <si>
    <t>开拓药业-B</t>
  </si>
  <si>
    <t>9955.HK</t>
  </si>
  <si>
    <t>智云健康</t>
  </si>
  <si>
    <t>9956.HK</t>
  </si>
  <si>
    <t>安能物流</t>
  </si>
  <si>
    <t>9958.HK</t>
  </si>
  <si>
    <t>力天影业</t>
  </si>
  <si>
    <t>9959.HK</t>
  </si>
  <si>
    <t>联易融科技-W</t>
  </si>
  <si>
    <t>9960.HK</t>
  </si>
  <si>
    <t>康圣环球</t>
  </si>
  <si>
    <t>9961.HK</t>
  </si>
  <si>
    <t>携程集团-S</t>
  </si>
  <si>
    <t>9963.HK</t>
  </si>
  <si>
    <t>高科桥</t>
  </si>
  <si>
    <t>9966.HK</t>
  </si>
  <si>
    <t>康宁杰瑞制药-B</t>
  </si>
  <si>
    <t>9968.HK</t>
  </si>
  <si>
    <t>汇景控股</t>
  </si>
  <si>
    <t>9969.HK</t>
  </si>
  <si>
    <t>诺诚健华</t>
  </si>
  <si>
    <t>9977.HK</t>
  </si>
  <si>
    <t>凤祥股份</t>
  </si>
  <si>
    <t>9978.HK</t>
  </si>
  <si>
    <t>方圆生活服务</t>
  </si>
  <si>
    <t>9979.HK</t>
  </si>
  <si>
    <t>绿城管理控股</t>
  </si>
  <si>
    <t>9982.HK</t>
  </si>
  <si>
    <t>中原建业</t>
  </si>
  <si>
    <t>9983.HK</t>
  </si>
  <si>
    <t>建业新生活</t>
  </si>
  <si>
    <t>9985.HK</t>
  </si>
  <si>
    <t>卫龙美味</t>
  </si>
  <si>
    <t>9986.HK</t>
  </si>
  <si>
    <t>大山教育</t>
  </si>
  <si>
    <t>9987.HK</t>
  </si>
  <si>
    <t>百胜中国</t>
  </si>
  <si>
    <t>9988.HK</t>
  </si>
  <si>
    <t>阿里巴巴-SW</t>
  </si>
  <si>
    <t>9989.HK</t>
  </si>
  <si>
    <t>9990.HK</t>
  </si>
  <si>
    <t>祖龙娱乐</t>
  </si>
  <si>
    <t>9991.HK</t>
  </si>
  <si>
    <t>宝尊电商-W</t>
  </si>
  <si>
    <t>9992.HK</t>
  </si>
  <si>
    <t>泡泡玛特</t>
  </si>
  <si>
    <t>9993.HK</t>
  </si>
  <si>
    <t>金辉控股</t>
  </si>
  <si>
    <t>9995.HK</t>
  </si>
  <si>
    <t>9996.HK</t>
  </si>
  <si>
    <t>沛嘉医疗-B</t>
  </si>
  <si>
    <t>9997.HK</t>
  </si>
  <si>
    <t>康基医疗</t>
  </si>
  <si>
    <t>9998.HK</t>
  </si>
  <si>
    <t>光荣控股</t>
  </si>
  <si>
    <t>9999.HK</t>
  </si>
  <si>
    <t>网易-S</t>
  </si>
  <si>
    <t>a002010100000000</t>
    <phoneticPr fontId="47" type="noConversion"/>
  </si>
  <si>
    <t>股票速览-公司分析(港股)</t>
    <phoneticPr fontId="1" type="noConversion"/>
  </si>
  <si>
    <t>天安卓健</t>
  </si>
  <si>
    <t>0917.HK</t>
  </si>
  <si>
    <t>趣致集团</t>
  </si>
  <si>
    <t>荣尊国际控股</t>
  </si>
  <si>
    <t>进腾集团</t>
  </si>
  <si>
    <t>汇森股份</t>
  </si>
  <si>
    <t>2228.HK</t>
  </si>
  <si>
    <t>QUANTUMPH-P</t>
  </si>
  <si>
    <t>2443.HK</t>
  </si>
  <si>
    <t>汽车街</t>
  </si>
  <si>
    <t>2505.HK</t>
  </si>
  <si>
    <t>EDA集团控股</t>
  </si>
  <si>
    <t>2512.HK</t>
  </si>
  <si>
    <t>云工场</t>
  </si>
  <si>
    <t>2522.HK</t>
  </si>
  <si>
    <t>一脉阳光</t>
  </si>
  <si>
    <t>2529.HK</t>
  </si>
  <si>
    <t>泓盈城市服务</t>
  </si>
  <si>
    <t>2550.HK</t>
  </si>
  <si>
    <t>宜搜科技</t>
  </si>
  <si>
    <t>2556.HK</t>
  </si>
  <si>
    <t>迈富时</t>
  </si>
  <si>
    <t>2881.HK</t>
  </si>
  <si>
    <t>武汉有机</t>
  </si>
  <si>
    <t>2898.HK</t>
  </si>
  <si>
    <t>盛禾生物-B</t>
  </si>
  <si>
    <t>时腾科技</t>
  </si>
  <si>
    <t>新都酒店</t>
  </si>
  <si>
    <t>8529.HK</t>
  </si>
  <si>
    <t>优博控股</t>
  </si>
  <si>
    <t>总股本(亿）</t>
    <phoneticPr fontId="23" type="noConversion"/>
  </si>
  <si>
    <t>9626.HK</t>
    <phoneticPr fontId="45" type="noConversion"/>
  </si>
  <si>
    <t>恒生指数</t>
    <phoneticPr fontId="1" type="noConversion"/>
  </si>
  <si>
    <t>恒生科技指数</t>
  </si>
  <si>
    <t>恒生科技指数</t>
    <phoneticPr fontId="1" type="noConversion"/>
  </si>
  <si>
    <t>HSI.HI</t>
    <phoneticPr fontId="1" type="noConversion"/>
  </si>
  <si>
    <t>HSTECH.HI</t>
    <phoneticPr fontId="1" type="noConversion"/>
  </si>
  <si>
    <t>0001.HK</t>
    <phoneticPr fontId="47" type="noConversion"/>
  </si>
  <si>
    <t>长和</t>
    <phoneticPr fontId="47" type="noConversion"/>
  </si>
  <si>
    <t>wind四级行业</t>
  </si>
  <si>
    <t>报表类型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</si>
</sst>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76" formatCode="0.0%"/>
    <numFmt numFmtId="177" formatCode="#,##0.00_ "/>
    <numFmt numFmtId="178" formatCode="_ * #,##0_ ;_ * \-#,##0_ ;_ * &quot;-&quot;??_ ;_ @_ "/>
    <numFmt numFmtId="179" formatCode="_ * #,##0.000_ ;_ * \-#,##0.000_ ;_ * &quot;-&quot;??_ ;_ @_ "/>
    <numFmt numFmtId="180" formatCode="0.000_ "/>
    <numFmt numFmtId="181" formatCode="_ * #,##0.0_ ;_ * \-#,##0.0_ ;_ * &quot;-&quot;??_ ;_ @_ "/>
    <numFmt numFmtId="182" formatCode="###,###,##0.0000"/>
    <numFmt numFmtId="183" formatCode="###,###,##0.00"/>
    <numFmt numFmtId="184" formatCode="0.00_ "/>
    <numFmt numFmtId="185" formatCode="yyyy/m/d;@"/>
    <numFmt numFmtId="186" formatCode="#,##0_ "/>
    <numFmt numFmtId="187" formatCode="yyyy\-mm\-dd"/>
    <numFmt numFmtId="190" formatCode="0.00&quot;%&quot;"/>
  </numFmts>
  <fonts count="49" x14ac:knownFonts="1">
    <font>
      <sz val="10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name val="Arial"/>
      <family val="2"/>
    </font>
    <font>
      <sz val="9"/>
      <color theme="1"/>
      <name val="Cambria"/>
      <family val="1"/>
    </font>
    <font>
      <sz val="9"/>
      <color theme="0"/>
      <name val="Cambria"/>
      <family val="1"/>
    </font>
    <font>
      <b/>
      <sz val="9"/>
      <color theme="0" tint="-4.9989318521683403E-2"/>
      <name val="Cambria"/>
      <family val="1"/>
    </font>
    <font>
      <sz val="9"/>
      <color theme="0" tint="-4.9989318521683403E-2"/>
      <name val="Cambria"/>
      <family val="1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u/>
      <sz val="11"/>
      <color theme="10"/>
      <name val="宋体"/>
      <family val="3"/>
      <charset val="134"/>
    </font>
    <font>
      <sz val="9"/>
      <color theme="0"/>
      <name val="Arial"/>
      <family val="2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b/>
      <sz val="9"/>
      <color indexed="81"/>
      <name val="宋体"/>
      <family val="2"/>
      <charset val="134"/>
    </font>
    <font>
      <sz val="9"/>
      <color indexed="81"/>
      <name val="Tahoma"/>
      <family val="2"/>
    </font>
    <font>
      <b/>
      <sz val="9"/>
      <color theme="0"/>
      <name val="宋体"/>
      <family val="3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rgb="FF333333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33333"/>
      <name val="Arial"/>
      <family val="2"/>
    </font>
    <font>
      <sz val="9"/>
      <color rgb="FF666666"/>
      <name val="微软雅黑"/>
      <family val="2"/>
      <charset val="13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微软雅黑"/>
      <family val="2"/>
      <charset val="134"/>
    </font>
    <font>
      <sz val="11"/>
      <color theme="0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rgb="FF666666"/>
      <name val="Arial"/>
      <family val="2"/>
    </font>
    <font>
      <sz val="11"/>
      <color rgb="FF666666"/>
      <name val="宋体"/>
      <family val="2"/>
      <charset val="134"/>
      <scheme val="minor"/>
    </font>
    <font>
      <sz val="9"/>
      <color rgb="FFFF0000"/>
      <name val="微软雅黑"/>
      <family val="2"/>
      <charset val="134"/>
    </font>
    <font>
      <sz val="8"/>
      <name val="微软雅黑"/>
      <family val="2"/>
      <charset val="134"/>
    </font>
    <font>
      <sz val="9"/>
      <name val="宋体"/>
      <family val="3"/>
      <charset val="134"/>
      <scheme val="minor"/>
    </font>
    <font>
      <sz val="20"/>
      <color theme="0"/>
      <name val="微软雅黑"/>
      <family val="2"/>
      <charset val="134"/>
    </font>
    <font>
      <sz val="9"/>
      <name val="微软雅黑"/>
      <family val="2"/>
      <charset val="134"/>
    </font>
    <font>
      <sz val="12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7"/>
      </patternFill>
    </fill>
    <fill>
      <patternFill patternType="solid">
        <fgColor rgb="FF5FBEC0"/>
        <bgColor indexed="64"/>
      </patternFill>
    </fill>
    <fill>
      <patternFill patternType="solid">
        <fgColor rgb="FFE4C658"/>
        <bgColor indexed="64"/>
      </patternFill>
    </fill>
  </fills>
  <borders count="3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rgb="FFE9E9E9"/>
      </bottom>
      <diagonal/>
    </border>
    <border>
      <left/>
      <right/>
      <top/>
      <bottom style="medium">
        <color rgb="FFE9E9E9"/>
      </bottom>
      <diagonal/>
    </border>
    <border>
      <left/>
      <right/>
      <top style="medium">
        <color rgb="FFE9E9E9"/>
      </top>
      <bottom/>
      <diagonal/>
    </border>
    <border>
      <left/>
      <right style="dashed">
        <color auto="1"/>
      </right>
      <top/>
      <bottom style="double">
        <color auto="1"/>
      </bottom>
      <diagonal/>
    </border>
    <border>
      <left style="dashed">
        <color auto="1"/>
      </left>
      <right style="dashed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rgb="FFE9E9E9"/>
      </bottom>
      <diagonal/>
    </border>
    <border>
      <left style="thin">
        <color indexed="64"/>
      </left>
      <right/>
      <top/>
      <bottom style="medium">
        <color rgb="FFE9E9E9"/>
      </bottom>
      <diagonal/>
    </border>
    <border>
      <left/>
      <right/>
      <top style="thin">
        <color theme="0" tint="-0.14996795556505021"/>
      </top>
      <bottom/>
      <diagonal/>
    </border>
  </borders>
  <cellStyleXfs count="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33" fillId="7" borderId="0" applyNumberFormat="0" applyBorder="0" applyAlignment="0" applyProtection="0">
      <alignment vertical="center"/>
    </xf>
  </cellStyleXfs>
  <cellXfs count="417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178" fontId="8" fillId="0" borderId="0" xfId="1" applyNumberFormat="1" applyFont="1">
      <alignment vertical="center"/>
    </xf>
    <xf numFmtId="0" fontId="5" fillId="0" borderId="0" xfId="0" applyFont="1">
      <alignment vertical="center"/>
    </xf>
    <xf numFmtId="179" fontId="8" fillId="0" borderId="0" xfId="1" applyNumberFormat="1" applyFont="1">
      <alignment vertical="center"/>
    </xf>
    <xf numFmtId="178" fontId="3" fillId="0" borderId="0" xfId="1" applyNumberFormat="1" applyFont="1">
      <alignment vertical="center"/>
    </xf>
    <xf numFmtId="14" fontId="8" fillId="0" borderId="0" xfId="1" applyNumberFormat="1" applyFont="1">
      <alignment vertical="center"/>
    </xf>
    <xf numFmtId="14" fontId="5" fillId="0" borderId="0" xfId="1" applyNumberFormat="1" applyFont="1">
      <alignment vertical="center"/>
    </xf>
    <xf numFmtId="0" fontId="22" fillId="2" borderId="0" xfId="0" applyFont="1" applyFill="1" applyAlignment="1">
      <alignment vertical="center"/>
    </xf>
    <xf numFmtId="0" fontId="3" fillId="6" borderId="0" xfId="0" applyFont="1" applyFill="1">
      <alignment vertical="center"/>
    </xf>
    <xf numFmtId="14" fontId="3" fillId="6" borderId="0" xfId="0" applyNumberFormat="1" applyFont="1" applyFill="1">
      <alignment vertical="center"/>
    </xf>
    <xf numFmtId="179" fontId="3" fillId="6" borderId="0" xfId="1" applyNumberFormat="1" applyFont="1" applyFill="1">
      <alignment vertical="center"/>
    </xf>
    <xf numFmtId="0" fontId="12" fillId="6" borderId="0" xfId="0" applyFont="1" applyFill="1" applyAlignment="1">
      <alignment vertical="center"/>
    </xf>
    <xf numFmtId="0" fontId="16" fillId="6" borderId="0" xfId="0" applyFont="1" applyFill="1">
      <alignment vertical="center"/>
    </xf>
    <xf numFmtId="43" fontId="3" fillId="6" borderId="0" xfId="1" applyFont="1" applyFill="1">
      <alignment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Border="1">
      <alignment vertical="center"/>
    </xf>
    <xf numFmtId="43" fontId="7" fillId="6" borderId="0" xfId="1" applyFont="1" applyFill="1" applyBorder="1" applyAlignment="1">
      <alignment vertical="center"/>
    </xf>
    <xf numFmtId="176" fontId="3" fillId="6" borderId="0" xfId="2" applyNumberFormat="1" applyFont="1" applyFill="1" applyBorder="1">
      <alignment vertical="center"/>
    </xf>
    <xf numFmtId="181" fontId="3" fillId="6" borderId="0" xfId="1" applyNumberFormat="1" applyFont="1" applyFill="1">
      <alignment vertical="center"/>
    </xf>
    <xf numFmtId="0" fontId="3" fillId="4" borderId="0" xfId="0" applyFont="1" applyFill="1">
      <alignment vertical="center"/>
    </xf>
    <xf numFmtId="0" fontId="24" fillId="4" borderId="0" xfId="0" applyFont="1" applyFill="1" applyAlignment="1">
      <alignment horizontal="right"/>
    </xf>
    <xf numFmtId="0" fontId="26" fillId="3" borderId="0" xfId="0" applyFont="1" applyFill="1" applyAlignment="1"/>
    <xf numFmtId="0" fontId="27" fillId="5" borderId="0" xfId="0" applyFont="1" applyFill="1" applyAlignment="1"/>
    <xf numFmtId="0" fontId="8" fillId="6" borderId="0" xfId="0" applyFont="1" applyFill="1">
      <alignment vertical="center"/>
    </xf>
    <xf numFmtId="0" fontId="21" fillId="6" borderId="0" xfId="0" applyFont="1" applyFill="1">
      <alignment vertical="center"/>
    </xf>
    <xf numFmtId="0" fontId="0" fillId="4" borderId="27" xfId="0" applyFill="1" applyBorder="1" applyAlignment="1"/>
    <xf numFmtId="0" fontId="3" fillId="4" borderId="0" xfId="0" applyFont="1" applyFill="1" applyBorder="1" applyAlignment="1">
      <alignment vertical="center"/>
    </xf>
    <xf numFmtId="0" fontId="26" fillId="4" borderId="0" xfId="0" applyFont="1" applyFill="1" applyAlignment="1"/>
    <xf numFmtId="0" fontId="3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0" fillId="4" borderId="0" xfId="0" applyFill="1" applyBorder="1" applyAlignment="1"/>
    <xf numFmtId="0" fontId="25" fillId="4" borderId="27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4" fontId="28" fillId="4" borderId="0" xfId="0" applyNumberFormat="1" applyFont="1" applyFill="1" applyAlignment="1">
      <alignment horizontal="right"/>
    </xf>
    <xf numFmtId="0" fontId="29" fillId="6" borderId="0" xfId="0" applyFont="1" applyFill="1">
      <alignment vertical="center"/>
    </xf>
    <xf numFmtId="0" fontId="27" fillId="3" borderId="0" xfId="0" applyFont="1" applyFill="1" applyBorder="1" applyAlignment="1"/>
    <xf numFmtId="0" fontId="26" fillId="4" borderId="0" xfId="0" applyFont="1" applyFill="1" applyBorder="1">
      <alignment vertical="center"/>
    </xf>
    <xf numFmtId="0" fontId="30" fillId="4" borderId="0" xfId="0" applyFont="1" applyFill="1" applyBorder="1" applyAlignment="1">
      <alignment horizontal="left" vertical="center"/>
    </xf>
    <xf numFmtId="0" fontId="24" fillId="5" borderId="0" xfId="0" applyFont="1" applyFill="1" applyAlignment="1">
      <alignment horizontal="left"/>
    </xf>
    <xf numFmtId="180" fontId="30" fillId="4" borderId="0" xfId="0" applyNumberFormat="1" applyFont="1" applyFill="1" applyBorder="1">
      <alignment vertical="center"/>
    </xf>
    <xf numFmtId="177" fontId="30" fillId="4" borderId="0" xfId="1" applyNumberFormat="1" applyFont="1" applyFill="1" applyBorder="1" applyAlignment="1">
      <alignment horizontal="right"/>
    </xf>
    <xf numFmtId="178" fontId="30" fillId="4" borderId="0" xfId="1" applyNumberFormat="1" applyFont="1" applyFill="1" applyBorder="1" applyAlignment="1">
      <alignment horizontal="right"/>
    </xf>
    <xf numFmtId="0" fontId="30" fillId="5" borderId="0" xfId="0" applyFont="1" applyFill="1" applyBorder="1" applyAlignment="1">
      <alignment horizontal="left" vertical="center"/>
    </xf>
    <xf numFmtId="179" fontId="30" fillId="5" borderId="0" xfId="1" applyNumberFormat="1" applyFont="1" applyFill="1" applyBorder="1">
      <alignment vertical="center"/>
    </xf>
    <xf numFmtId="177" fontId="30" fillId="5" borderId="0" xfId="1" applyNumberFormat="1" applyFont="1" applyFill="1" applyBorder="1" applyAlignment="1">
      <alignment horizontal="right"/>
    </xf>
    <xf numFmtId="0" fontId="27" fillId="5" borderId="28" xfId="0" applyFont="1" applyFill="1" applyBorder="1" applyAlignment="1"/>
    <xf numFmtId="177" fontId="30" fillId="4" borderId="28" xfId="1" applyNumberFormat="1" applyFont="1" applyFill="1" applyBorder="1" applyAlignment="1">
      <alignment horizontal="right"/>
    </xf>
    <xf numFmtId="178" fontId="3" fillId="4" borderId="28" xfId="1" applyNumberFormat="1" applyFont="1" applyFill="1" applyBorder="1" applyAlignment="1">
      <alignment horizontal="right" wrapText="1"/>
    </xf>
    <xf numFmtId="0" fontId="27" fillId="3" borderId="28" xfId="0" applyFont="1" applyFill="1" applyBorder="1" applyAlignment="1"/>
    <xf numFmtId="0" fontId="24" fillId="5" borderId="28" xfId="0" applyFont="1" applyFill="1" applyBorder="1" applyAlignment="1">
      <alignment horizontal="left"/>
    </xf>
    <xf numFmtId="10" fontId="30" fillId="5" borderId="0" xfId="2" applyNumberFormat="1" applyFont="1" applyFill="1" applyBorder="1" applyAlignment="1">
      <alignment horizontal="right"/>
    </xf>
    <xf numFmtId="178" fontId="30" fillId="5" borderId="0" xfId="1" applyNumberFormat="1" applyFont="1" applyFill="1" applyBorder="1" applyAlignment="1">
      <alignment horizontal="right"/>
    </xf>
    <xf numFmtId="14" fontId="3" fillId="4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11" fillId="4" borderId="0" xfId="0" applyFont="1" applyFill="1" applyBorder="1">
      <alignment vertical="center"/>
    </xf>
    <xf numFmtId="178" fontId="8" fillId="4" borderId="0" xfId="1" applyNumberFormat="1" applyFont="1" applyFill="1" applyBorder="1">
      <alignment vertical="center"/>
    </xf>
    <xf numFmtId="0" fontId="8" fillId="4" borderId="0" xfId="0" applyFont="1" applyFill="1" applyBorder="1">
      <alignment vertical="center"/>
    </xf>
    <xf numFmtId="43" fontId="8" fillId="4" borderId="0" xfId="1" applyFont="1" applyFill="1" applyBorder="1" applyAlignment="1">
      <alignment horizontal="left" vertical="center"/>
    </xf>
    <xf numFmtId="43" fontId="8" fillId="4" borderId="0" xfId="1" applyFont="1" applyFill="1" applyBorder="1" applyAlignment="1">
      <alignment horizontal="right" vertical="center"/>
    </xf>
    <xf numFmtId="43" fontId="8" fillId="4" borderId="0" xfId="1" applyFont="1" applyFill="1" applyBorder="1" applyAlignment="1">
      <alignment vertical="center"/>
    </xf>
    <xf numFmtId="178" fontId="8" fillId="4" borderId="0" xfId="1" applyNumberFormat="1" applyFont="1" applyFill="1" applyBorder="1" applyAlignment="1">
      <alignment horizontal="right" vertical="center"/>
    </xf>
    <xf numFmtId="0" fontId="6" fillId="4" borderId="0" xfId="0" applyFont="1" applyFill="1" applyBorder="1">
      <alignment vertical="center"/>
    </xf>
    <xf numFmtId="0" fontId="9" fillId="4" borderId="0" xfId="0" applyFont="1" applyFill="1" applyBorder="1">
      <alignment vertical="center"/>
    </xf>
    <xf numFmtId="0" fontId="10" fillId="4" borderId="0" xfId="0" applyFont="1" applyFill="1" applyBorder="1">
      <alignment vertical="center"/>
    </xf>
    <xf numFmtId="14" fontId="8" fillId="4" borderId="0" xfId="0" applyNumberFormat="1" applyFont="1" applyFill="1" applyBorder="1">
      <alignment vertical="center"/>
    </xf>
    <xf numFmtId="14" fontId="11" fillId="4" borderId="0" xfId="0" applyNumberFormat="1" applyFont="1" applyFill="1" applyBorder="1">
      <alignment vertical="center"/>
    </xf>
    <xf numFmtId="0" fontId="8" fillId="4" borderId="29" xfId="0" applyFont="1" applyFill="1" applyBorder="1">
      <alignment vertical="center"/>
    </xf>
    <xf numFmtId="178" fontId="8" fillId="4" borderId="29" xfId="1" applyNumberFormat="1" applyFont="1" applyFill="1" applyBorder="1">
      <alignment vertical="center"/>
    </xf>
    <xf numFmtId="0" fontId="8" fillId="6" borderId="0" xfId="0" applyFont="1" applyFill="1" applyBorder="1">
      <alignment vertical="center"/>
    </xf>
    <xf numFmtId="0" fontId="8" fillId="4" borderId="30" xfId="0" applyFont="1" applyFill="1" applyBorder="1">
      <alignment vertical="center"/>
    </xf>
    <xf numFmtId="14" fontId="8" fillId="0" borderId="30" xfId="1" applyNumberFormat="1" applyFont="1" applyBorder="1">
      <alignment vertical="center"/>
    </xf>
    <xf numFmtId="0" fontId="8" fillId="0" borderId="30" xfId="0" applyFont="1" applyBorder="1">
      <alignment vertical="center"/>
    </xf>
    <xf numFmtId="178" fontId="8" fillId="0" borderId="30" xfId="1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5" borderId="0" xfId="0" applyFont="1" applyFill="1" applyBorder="1">
      <alignment vertical="center"/>
    </xf>
    <xf numFmtId="0" fontId="0" fillId="6" borderId="0" xfId="0" applyFont="1" applyFill="1" applyBorder="1">
      <alignment vertical="center"/>
    </xf>
    <xf numFmtId="0" fontId="32" fillId="6" borderId="31" xfId="0" applyFont="1" applyFill="1" applyBorder="1">
      <alignment vertical="center"/>
    </xf>
    <xf numFmtId="0" fontId="26" fillId="6" borderId="32" xfId="0" applyFont="1" applyFill="1" applyBorder="1">
      <alignment vertical="center"/>
    </xf>
    <xf numFmtId="0" fontId="26" fillId="6" borderId="32" xfId="0" applyFont="1" applyFill="1" applyBorder="1" applyAlignment="1">
      <alignment vertical="center" wrapText="1"/>
    </xf>
    <xf numFmtId="179" fontId="26" fillId="6" borderId="32" xfId="1" applyNumberFormat="1" applyFont="1" applyFill="1" applyBorder="1" applyAlignment="1">
      <alignment vertical="center" wrapText="1"/>
    </xf>
    <xf numFmtId="43" fontId="26" fillId="6" borderId="32" xfId="1" applyFont="1" applyFill="1" applyBorder="1" applyAlignment="1">
      <alignment vertical="center" wrapText="1"/>
    </xf>
    <xf numFmtId="0" fontId="26" fillId="6" borderId="5" xfId="0" applyFont="1" applyFill="1" applyBorder="1" applyAlignment="1">
      <alignment vertical="center" wrapText="1"/>
    </xf>
    <xf numFmtId="0" fontId="26" fillId="6" borderId="0" xfId="0" applyFont="1" applyFill="1" applyAlignment="1">
      <alignment vertical="center" wrapText="1"/>
    </xf>
    <xf numFmtId="0" fontId="26" fillId="6" borderId="0" xfId="0" applyFont="1" applyFill="1">
      <alignment vertical="center"/>
    </xf>
    <xf numFmtId="0" fontId="26" fillId="6" borderId="2" xfId="0" applyFont="1" applyFill="1" applyBorder="1" applyAlignment="1">
      <alignment vertical="center" wrapText="1"/>
    </xf>
    <xf numFmtId="0" fontId="30" fillId="5" borderId="0" xfId="0" applyFont="1" applyFill="1" applyBorder="1" applyAlignment="1">
      <alignment horizontal="right" vertical="center"/>
    </xf>
    <xf numFmtId="14" fontId="30" fillId="4" borderId="0" xfId="0" applyNumberFormat="1" applyFont="1" applyFill="1" applyBorder="1" applyAlignment="1">
      <alignment horizontal="right" vertical="center"/>
    </xf>
    <xf numFmtId="178" fontId="30" fillId="4" borderId="0" xfId="1" applyNumberFormat="1" applyFont="1" applyFill="1" applyBorder="1" applyAlignment="1">
      <alignment horizontal="right" vertical="center"/>
    </xf>
    <xf numFmtId="178" fontId="30" fillId="5" borderId="0" xfId="1" applyNumberFormat="1" applyFont="1" applyFill="1" applyBorder="1" applyAlignment="1">
      <alignment horizontal="right" vertical="center"/>
    </xf>
    <xf numFmtId="43" fontId="0" fillId="6" borderId="0" xfId="1" applyFont="1" applyFill="1" applyBorder="1" applyAlignment="1">
      <alignment horizontal="left" vertical="center"/>
    </xf>
    <xf numFmtId="43" fontId="0" fillId="5" borderId="0" xfId="1" applyFont="1" applyFill="1" applyBorder="1" applyAlignment="1">
      <alignment horizontal="left" vertical="center"/>
    </xf>
    <xf numFmtId="0" fontId="34" fillId="4" borderId="29" xfId="0" applyFont="1" applyFill="1" applyBorder="1">
      <alignment vertical="center"/>
    </xf>
    <xf numFmtId="178" fontId="0" fillId="5" borderId="0" xfId="1" applyNumberFormat="1" applyFont="1" applyFill="1" applyBorder="1" applyAlignment="1">
      <alignment horizontal="right" vertical="center"/>
    </xf>
    <xf numFmtId="0" fontId="26" fillId="4" borderId="29" xfId="0" applyFont="1" applyFill="1" applyBorder="1">
      <alignment vertical="center"/>
    </xf>
    <xf numFmtId="0" fontId="0" fillId="4" borderId="29" xfId="0" applyFont="1" applyFill="1" applyBorder="1">
      <alignment vertical="center"/>
    </xf>
    <xf numFmtId="0" fontId="26" fillId="4" borderId="29" xfId="0" applyFont="1" applyFill="1" applyBorder="1" applyAlignment="1">
      <alignment horizontal="left" vertical="center"/>
    </xf>
    <xf numFmtId="0" fontId="26" fillId="5" borderId="33" xfId="0" applyFont="1" applyFill="1" applyBorder="1" applyAlignment="1" applyProtection="1">
      <alignment horizontal="center" vertical="center"/>
      <protection locked="0"/>
    </xf>
    <xf numFmtId="0" fontId="26" fillId="5" borderId="34" xfId="0" applyFont="1" applyFill="1" applyBorder="1" applyAlignment="1" applyProtection="1">
      <alignment horizontal="left" vertical="center"/>
      <protection locked="0"/>
    </xf>
    <xf numFmtId="0" fontId="4" fillId="5" borderId="29" xfId="0" applyFont="1" applyFill="1" applyBorder="1" applyAlignment="1" applyProtection="1">
      <alignment horizontal="left" vertical="center"/>
      <protection locked="0"/>
    </xf>
    <xf numFmtId="178" fontId="3" fillId="6" borderId="0" xfId="1" applyNumberFormat="1" applyFont="1" applyFill="1">
      <alignment vertical="center"/>
    </xf>
    <xf numFmtId="0" fontId="5" fillId="6" borderId="0" xfId="0" applyFont="1" applyFill="1">
      <alignment vertical="center"/>
    </xf>
    <xf numFmtId="178" fontId="5" fillId="6" borderId="0" xfId="1" applyNumberFormat="1" applyFont="1" applyFill="1">
      <alignment vertical="center"/>
    </xf>
    <xf numFmtId="0" fontId="3" fillId="5" borderId="28" xfId="0" applyFont="1" applyFill="1" applyBorder="1">
      <alignment vertical="center"/>
    </xf>
    <xf numFmtId="0" fontId="12" fillId="4" borderId="0" xfId="0" applyFont="1" applyFill="1" applyAlignment="1">
      <alignment vertical="center"/>
    </xf>
    <xf numFmtId="14" fontId="4" fillId="4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43" fontId="3" fillId="4" borderId="0" xfId="1" applyFont="1" applyFill="1">
      <alignment vertical="center"/>
    </xf>
    <xf numFmtId="0" fontId="3" fillId="4" borderId="0" xfId="0" applyFont="1" applyFill="1" applyAlignment="1">
      <alignment horizontal="left" vertical="center"/>
    </xf>
    <xf numFmtId="14" fontId="3" fillId="4" borderId="0" xfId="0" applyNumberFormat="1" applyFont="1" applyFill="1" applyAlignment="1">
      <alignment horizontal="left" vertical="center"/>
    </xf>
    <xf numFmtId="43" fontId="3" fillId="4" borderId="0" xfId="1" applyFont="1" applyFill="1" applyBorder="1">
      <alignment vertical="center"/>
    </xf>
    <xf numFmtId="0" fontId="16" fillId="4" borderId="0" xfId="0" applyFont="1" applyFill="1" applyBorder="1">
      <alignment vertical="center"/>
    </xf>
    <xf numFmtId="14" fontId="4" fillId="4" borderId="0" xfId="0" applyNumberFormat="1" applyFont="1" applyFill="1" applyBorder="1">
      <alignment vertical="center"/>
    </xf>
    <xf numFmtId="43" fontId="3" fillId="4" borderId="0" xfId="0" applyNumberFormat="1" applyFont="1" applyFill="1" applyBorder="1">
      <alignment vertical="center"/>
    </xf>
    <xf numFmtId="43" fontId="7" fillId="4" borderId="0" xfId="1" applyFont="1" applyFill="1" applyBorder="1" applyAlignment="1">
      <alignment vertical="center"/>
    </xf>
    <xf numFmtId="176" fontId="3" fillId="4" borderId="0" xfId="2" applyNumberFormat="1" applyFont="1" applyFill="1" applyBorder="1">
      <alignment vertical="center"/>
    </xf>
    <xf numFmtId="0" fontId="4" fillId="4" borderId="0" xfId="0" applyFont="1" applyFill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181" fontId="3" fillId="4" borderId="0" xfId="1" applyNumberFormat="1" applyFont="1" applyFill="1">
      <alignment vertical="center"/>
    </xf>
    <xf numFmtId="181" fontId="3" fillId="4" borderId="0" xfId="1" applyNumberFormat="1" applyFont="1" applyFill="1" applyBorder="1">
      <alignment vertical="center"/>
    </xf>
    <xf numFmtId="183" fontId="3" fillId="4" borderId="0" xfId="0" applyNumberFormat="1" applyFont="1" applyFill="1">
      <alignment vertical="center"/>
    </xf>
    <xf numFmtId="182" fontId="3" fillId="4" borderId="0" xfId="0" applyNumberFormat="1" applyFont="1" applyFill="1">
      <alignment vertical="center"/>
    </xf>
    <xf numFmtId="182" fontId="13" fillId="4" borderId="0" xfId="0" applyNumberFormat="1" applyFont="1" applyFill="1">
      <alignment vertical="center"/>
    </xf>
    <xf numFmtId="0" fontId="0" fillId="4" borderId="0" xfId="0" applyFont="1" applyFill="1">
      <alignment vertical="center"/>
    </xf>
    <xf numFmtId="0" fontId="24" fillId="4" borderId="0" xfId="0" applyFont="1" applyFill="1">
      <alignment vertical="center"/>
    </xf>
    <xf numFmtId="0" fontId="26" fillId="4" borderId="27" xfId="0" applyFont="1" applyFill="1" applyBorder="1" applyAlignment="1"/>
    <xf numFmtId="0" fontId="5" fillId="4" borderId="0" xfId="0" applyFont="1" applyFill="1">
      <alignment vertical="center"/>
    </xf>
    <xf numFmtId="0" fontId="26" fillId="4" borderId="27" xfId="0" applyFont="1" applyFill="1" applyBorder="1" applyAlignment="1">
      <alignment horizontal="left" vertical="center"/>
    </xf>
    <xf numFmtId="0" fontId="26" fillId="6" borderId="0" xfId="0" applyFont="1" applyFill="1" applyBorder="1" applyAlignment="1">
      <alignment horizontal="left" vertical="center" wrapText="1"/>
    </xf>
    <xf numFmtId="0" fontId="26" fillId="6" borderId="0" xfId="0" applyFont="1" applyFill="1" applyBorder="1">
      <alignment vertical="center"/>
    </xf>
    <xf numFmtId="43" fontId="0" fillId="4" borderId="0" xfId="1" applyFont="1" applyFill="1" applyBorder="1">
      <alignment vertical="center"/>
    </xf>
    <xf numFmtId="0" fontId="0" fillId="4" borderId="0" xfId="0" applyFont="1" applyFill="1" applyAlignment="1">
      <alignment vertical="center"/>
    </xf>
    <xf numFmtId="43" fontId="0" fillId="4" borderId="0" xfId="1" applyFont="1" applyFill="1">
      <alignment vertical="center"/>
    </xf>
    <xf numFmtId="0" fontId="26" fillId="6" borderId="0" xfId="0" applyFont="1" applyFill="1" applyBorder="1" applyAlignment="1">
      <alignment horizontal="right" vertical="center" wrapText="1"/>
    </xf>
    <xf numFmtId="14" fontId="4" fillId="4" borderId="0" xfId="0" applyNumberFormat="1" applyFont="1" applyFill="1" applyAlignment="1">
      <alignment horizontal="right" vertical="center"/>
    </xf>
    <xf numFmtId="0" fontId="26" fillId="6" borderId="0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left" vertical="center" wrapText="1"/>
    </xf>
    <xf numFmtId="0" fontId="0" fillId="6" borderId="0" xfId="0" applyFont="1" applyFill="1" applyBorder="1" applyAlignment="1">
      <alignment horizontal="left" vertical="center" wrapText="1"/>
    </xf>
    <xf numFmtId="0" fontId="6" fillId="6" borderId="0" xfId="3" applyFont="1" applyFill="1" applyAlignment="1" applyProtection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178" fontId="5" fillId="4" borderId="0" xfId="1" applyNumberFormat="1" applyFont="1" applyFill="1">
      <alignment vertical="center"/>
    </xf>
    <xf numFmtId="178" fontId="3" fillId="4" borderId="0" xfId="1" applyNumberFormat="1" applyFont="1" applyFill="1">
      <alignment vertical="center"/>
    </xf>
    <xf numFmtId="178" fontId="3" fillId="4" borderId="0" xfId="1" applyNumberFormat="1" applyFont="1" applyFill="1" applyBorder="1">
      <alignment vertical="center"/>
    </xf>
    <xf numFmtId="0" fontId="0" fillId="4" borderId="0" xfId="0" applyFill="1" applyBorder="1">
      <alignment vertical="center"/>
    </xf>
    <xf numFmtId="0" fontId="14" fillId="4" borderId="0" xfId="0" applyFont="1" applyFill="1" applyBorder="1">
      <alignment vertical="center"/>
    </xf>
    <xf numFmtId="0" fontId="0" fillId="4" borderId="29" xfId="0" applyFill="1" applyBorder="1">
      <alignment vertical="center"/>
    </xf>
    <xf numFmtId="0" fontId="3" fillId="4" borderId="29" xfId="0" applyFont="1" applyFill="1" applyBorder="1">
      <alignment vertical="center"/>
    </xf>
    <xf numFmtId="0" fontId="14" fillId="4" borderId="29" xfId="0" applyFont="1" applyFill="1" applyBorder="1">
      <alignment vertical="center"/>
    </xf>
    <xf numFmtId="0" fontId="32" fillId="4" borderId="29" xfId="0" applyFont="1" applyFill="1" applyBorder="1" applyAlignment="1">
      <alignment horizontal="left" vertical="center"/>
    </xf>
    <xf numFmtId="178" fontId="26" fillId="4" borderId="29" xfId="1" applyNumberFormat="1" applyFont="1" applyFill="1" applyBorder="1" applyAlignment="1">
      <alignment horizontal="left" vertical="center"/>
    </xf>
    <xf numFmtId="0" fontId="26" fillId="4" borderId="0" xfId="0" applyFont="1" applyFill="1" applyBorder="1" applyAlignment="1">
      <alignment horizontal="left" vertical="center"/>
    </xf>
    <xf numFmtId="0" fontId="32" fillId="4" borderId="0" xfId="0" applyFont="1" applyFill="1" applyBorder="1" applyAlignment="1">
      <alignment horizontal="left" vertical="center"/>
    </xf>
    <xf numFmtId="178" fontId="26" fillId="4" borderId="0" xfId="1" applyNumberFormat="1" applyFont="1" applyFill="1" applyBorder="1" applyAlignment="1">
      <alignment horizontal="left" vertical="center"/>
    </xf>
    <xf numFmtId="0" fontId="28" fillId="5" borderId="0" xfId="0" applyFont="1" applyFill="1" applyAlignment="1">
      <alignment horizontal="right"/>
    </xf>
    <xf numFmtId="0" fontId="26" fillId="6" borderId="0" xfId="0" applyFont="1" applyFill="1" applyAlignment="1"/>
    <xf numFmtId="43" fontId="3" fillId="4" borderId="0" xfId="0" applyNumberFormat="1" applyFont="1" applyFill="1">
      <alignment vertical="center"/>
    </xf>
    <xf numFmtId="14" fontId="9" fillId="4" borderId="0" xfId="1" applyNumberFormat="1" applyFont="1" applyFill="1" applyBorder="1">
      <alignment vertical="center"/>
    </xf>
    <xf numFmtId="0" fontId="24" fillId="5" borderId="0" xfId="0" applyFont="1" applyFill="1" applyBorder="1" applyAlignment="1">
      <alignment vertical="center"/>
    </xf>
    <xf numFmtId="43" fontId="28" fillId="5" borderId="0" xfId="1" applyFont="1" applyFill="1" applyBorder="1">
      <alignment vertical="center"/>
    </xf>
    <xf numFmtId="10" fontId="28" fillId="5" borderId="0" xfId="2" applyNumberFormat="1" applyFont="1" applyFill="1" applyBorder="1">
      <alignment vertical="center"/>
    </xf>
    <xf numFmtId="0" fontId="24" fillId="4" borderId="0" xfId="0" applyFont="1" applyFill="1" applyAlignment="1">
      <alignment vertical="center"/>
    </xf>
    <xf numFmtId="0" fontId="28" fillId="4" borderId="0" xfId="0" applyFont="1" applyFill="1" applyAlignment="1">
      <alignment vertical="center"/>
    </xf>
    <xf numFmtId="43" fontId="28" fillId="4" borderId="0" xfId="1" applyFont="1" applyFill="1">
      <alignment vertical="center"/>
    </xf>
    <xf numFmtId="10" fontId="28" fillId="4" borderId="0" xfId="2" applyNumberFormat="1" applyFont="1" applyFill="1">
      <alignment vertical="center"/>
    </xf>
    <xf numFmtId="0" fontId="24" fillId="5" borderId="0" xfId="0" applyFont="1" applyFill="1" applyBorder="1" applyAlignment="1">
      <alignment horizontal="left" vertical="center"/>
    </xf>
    <xf numFmtId="0" fontId="24" fillId="4" borderId="0" xfId="0" applyFont="1" applyFill="1" applyBorder="1" applyAlignment="1">
      <alignment horizontal="left" vertical="center"/>
    </xf>
    <xf numFmtId="0" fontId="28" fillId="4" borderId="0" xfId="0" applyFont="1" applyFill="1" applyBorder="1" applyAlignment="1">
      <alignment vertical="center"/>
    </xf>
    <xf numFmtId="0" fontId="26" fillId="5" borderId="0" xfId="0" applyFont="1" applyFill="1" applyBorder="1" applyAlignment="1">
      <alignment horizontal="left" vertical="center"/>
    </xf>
    <xf numFmtId="43" fontId="37" fillId="5" borderId="0" xfId="0" applyNumberFormat="1" applyFont="1" applyFill="1" applyBorder="1">
      <alignment vertical="center"/>
    </xf>
    <xf numFmtId="10" fontId="37" fillId="5" borderId="0" xfId="2" applyNumberFormat="1" applyFont="1" applyFill="1" applyBorder="1">
      <alignment vertical="center"/>
    </xf>
    <xf numFmtId="2" fontId="24" fillId="5" borderId="0" xfId="0" applyNumberFormat="1" applyFont="1" applyFill="1" applyBorder="1" applyAlignment="1">
      <alignment vertical="center"/>
    </xf>
    <xf numFmtId="2" fontId="24" fillId="4" borderId="0" xfId="0" applyNumberFormat="1" applyFont="1" applyFill="1" applyAlignment="1">
      <alignment vertical="center"/>
    </xf>
    <xf numFmtId="2" fontId="25" fillId="5" borderId="0" xfId="0" applyNumberFormat="1" applyFont="1" applyFill="1" applyBorder="1" applyAlignment="1">
      <alignment vertical="center"/>
    </xf>
    <xf numFmtId="0" fontId="0" fillId="3" borderId="0" xfId="0" applyFont="1" applyFill="1" applyBorder="1" applyAlignment="1"/>
    <xf numFmtId="0" fontId="0" fillId="5" borderId="0" xfId="0" applyFont="1" applyFill="1" applyAlignment="1"/>
    <xf numFmtId="0" fontId="0" fillId="5" borderId="28" xfId="0" applyFont="1" applyFill="1" applyBorder="1" applyAlignment="1"/>
    <xf numFmtId="43" fontId="24" fillId="5" borderId="0" xfId="1" applyFont="1" applyFill="1" applyBorder="1">
      <alignment vertical="center"/>
    </xf>
    <xf numFmtId="10" fontId="24" fillId="5" borderId="0" xfId="2" applyNumberFormat="1" applyFont="1" applyFill="1" applyBorder="1">
      <alignment vertical="center"/>
    </xf>
    <xf numFmtId="43" fontId="24" fillId="4" borderId="0" xfId="1" applyFont="1" applyFill="1">
      <alignment vertical="center"/>
    </xf>
    <xf numFmtId="10" fontId="24" fillId="4" borderId="0" xfId="2" applyNumberFormat="1" applyFont="1" applyFill="1">
      <alignment vertical="center"/>
    </xf>
    <xf numFmtId="0" fontId="26" fillId="6" borderId="0" xfId="0" applyFont="1" applyFill="1" applyBorder="1" applyAlignment="1">
      <alignment vertical="center"/>
    </xf>
    <xf numFmtId="14" fontId="26" fillId="6" borderId="0" xfId="0" applyNumberFormat="1" applyFont="1" applyFill="1" applyBorder="1" applyAlignment="1">
      <alignment horizontal="right" vertical="center"/>
    </xf>
    <xf numFmtId="185" fontId="26" fillId="6" borderId="0" xfId="0" applyNumberFormat="1" applyFont="1" applyFill="1" applyBorder="1" applyAlignment="1">
      <alignment horizontal="right" vertical="center"/>
    </xf>
    <xf numFmtId="0" fontId="26" fillId="6" borderId="0" xfId="0" applyNumberFormat="1" applyFont="1" applyFill="1" applyBorder="1" applyAlignment="1">
      <alignment horizontal="right" vertical="center"/>
    </xf>
    <xf numFmtId="43" fontId="28" fillId="5" borderId="0" xfId="0" applyNumberFormat="1" applyFont="1" applyFill="1" applyBorder="1" applyAlignment="1">
      <alignment horizontal="right" vertical="center"/>
    </xf>
    <xf numFmtId="43" fontId="28" fillId="4" borderId="0" xfId="0" applyNumberFormat="1" applyFont="1" applyFill="1" applyAlignment="1">
      <alignment horizontal="right" vertical="center"/>
    </xf>
    <xf numFmtId="176" fontId="26" fillId="4" borderId="29" xfId="2" applyNumberFormat="1" applyFont="1" applyFill="1" applyBorder="1" applyAlignment="1">
      <alignment vertical="center"/>
    </xf>
    <xf numFmtId="43" fontId="24" fillId="5" borderId="0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43" fontId="0" fillId="4" borderId="0" xfId="1" applyFont="1" applyFill="1" applyBorder="1" applyAlignment="1">
      <alignment horizontal="right" vertical="center"/>
    </xf>
    <xf numFmtId="181" fontId="24" fillId="4" borderId="0" xfId="1" applyNumberFormat="1" applyFont="1" applyFill="1" applyBorder="1">
      <alignment vertical="center"/>
    </xf>
    <xf numFmtId="0" fontId="25" fillId="5" borderId="0" xfId="0" applyFont="1" applyFill="1" applyBorder="1" applyAlignment="1">
      <alignment vertical="center"/>
    </xf>
    <xf numFmtId="0" fontId="24" fillId="5" borderId="0" xfId="0" applyFont="1" applyFill="1">
      <alignment vertical="center"/>
    </xf>
    <xf numFmtId="0" fontId="25" fillId="4" borderId="4" xfId="0" applyFont="1" applyFill="1" applyBorder="1">
      <alignment vertical="center"/>
    </xf>
    <xf numFmtId="0" fontId="25" fillId="5" borderId="0" xfId="0" applyFont="1" applyFill="1">
      <alignment vertical="center"/>
    </xf>
    <xf numFmtId="0" fontId="25" fillId="4" borderId="2" xfId="0" applyFont="1" applyFill="1" applyBorder="1">
      <alignment vertical="center"/>
    </xf>
    <xf numFmtId="43" fontId="38" fillId="5" borderId="0" xfId="0" applyNumberFormat="1" applyFont="1" applyFill="1" applyBorder="1" applyAlignment="1">
      <alignment horizontal="right" vertical="center"/>
    </xf>
    <xf numFmtId="43" fontId="38" fillId="4" borderId="4" xfId="1" applyNumberFormat="1" applyFont="1" applyFill="1" applyBorder="1">
      <alignment vertical="center"/>
    </xf>
    <xf numFmtId="43" fontId="38" fillId="5" borderId="0" xfId="1" applyNumberFormat="1" applyFont="1" applyFill="1">
      <alignment vertical="center"/>
    </xf>
    <xf numFmtId="43" fontId="38" fillId="4" borderId="2" xfId="1" applyNumberFormat="1" applyFont="1" applyFill="1" applyBorder="1">
      <alignment vertical="center"/>
    </xf>
    <xf numFmtId="178" fontId="24" fillId="5" borderId="0" xfId="4" applyNumberFormat="1" applyFont="1" applyFill="1" applyBorder="1">
      <alignment vertical="center"/>
    </xf>
    <xf numFmtId="43" fontId="24" fillId="5" borderId="0" xfId="1" applyFont="1" applyFill="1" applyBorder="1" applyAlignment="1">
      <alignment horizontal="left" vertical="center"/>
    </xf>
    <xf numFmtId="43" fontId="24" fillId="5" borderId="0" xfId="1" applyFont="1" applyFill="1" applyBorder="1" applyAlignment="1">
      <alignment horizontal="right" vertical="center"/>
    </xf>
    <xf numFmtId="43" fontId="24" fillId="5" borderId="0" xfId="1" applyFont="1" applyFill="1" applyBorder="1" applyAlignment="1">
      <alignment vertical="center"/>
    </xf>
    <xf numFmtId="178" fontId="24" fillId="5" borderId="0" xfId="1" applyNumberFormat="1" applyFont="1" applyFill="1" applyBorder="1" applyAlignment="1">
      <alignment horizontal="right" vertical="center"/>
    </xf>
    <xf numFmtId="14" fontId="24" fillId="5" borderId="0" xfId="0" applyNumberFormat="1" applyFont="1" applyFill="1">
      <alignment vertical="center"/>
    </xf>
    <xf numFmtId="178" fontId="24" fillId="5" borderId="0" xfId="1" applyNumberFormat="1" applyFont="1" applyFill="1">
      <alignment vertical="center"/>
    </xf>
    <xf numFmtId="43" fontId="24" fillId="5" borderId="0" xfId="1" applyFont="1" applyFill="1">
      <alignment vertical="center"/>
    </xf>
    <xf numFmtId="178" fontId="24" fillId="4" borderId="0" xfId="4" applyNumberFormat="1" applyFont="1" applyFill="1" applyBorder="1" applyProtection="1">
      <alignment vertical="center"/>
      <protection locked="0"/>
    </xf>
    <xf numFmtId="43" fontId="24" fillId="4" borderId="0" xfId="1" applyFont="1" applyFill="1" applyBorder="1" applyAlignment="1">
      <alignment horizontal="left" vertical="center"/>
    </xf>
    <xf numFmtId="43" fontId="24" fillId="0" borderId="0" xfId="1" applyFont="1" applyBorder="1" applyAlignment="1">
      <alignment horizontal="right" vertical="center"/>
    </xf>
    <xf numFmtId="43" fontId="24" fillId="0" borderId="0" xfId="1" applyFont="1" applyBorder="1" applyAlignment="1">
      <alignment vertical="center"/>
    </xf>
    <xf numFmtId="178" fontId="24" fillId="0" borderId="0" xfId="1" applyNumberFormat="1" applyFont="1" applyBorder="1" applyAlignment="1">
      <alignment horizontal="right" vertical="center"/>
    </xf>
    <xf numFmtId="0" fontId="24" fillId="0" borderId="0" xfId="0" applyFont="1">
      <alignment vertical="center"/>
    </xf>
    <xf numFmtId="14" fontId="24" fillId="0" borderId="0" xfId="0" applyNumberFormat="1" applyFont="1">
      <alignment vertical="center"/>
    </xf>
    <xf numFmtId="178" fontId="24" fillId="0" borderId="0" xfId="1" applyNumberFormat="1" applyFont="1">
      <alignment vertical="center"/>
    </xf>
    <xf numFmtId="43" fontId="24" fillId="0" borderId="0" xfId="1" applyFont="1">
      <alignment vertical="center"/>
    </xf>
    <xf numFmtId="178" fontId="5" fillId="4" borderId="0" xfId="1" applyNumberFormat="1" applyFont="1" applyFill="1" applyBorder="1">
      <alignment vertical="center"/>
    </xf>
    <xf numFmtId="178" fontId="36" fillId="4" borderId="0" xfId="1" applyNumberFormat="1" applyFont="1" applyFill="1" applyBorder="1">
      <alignment vertical="center"/>
    </xf>
    <xf numFmtId="0" fontId="36" fillId="4" borderId="29" xfId="0" applyFont="1" applyFill="1" applyBorder="1">
      <alignment vertical="center"/>
    </xf>
    <xf numFmtId="0" fontId="25" fillId="4" borderId="29" xfId="0" applyFont="1" applyFill="1" applyBorder="1" applyAlignment="1">
      <alignment horizontal="left" vertical="center"/>
    </xf>
    <xf numFmtId="43" fontId="36" fillId="4" borderId="29" xfId="1" applyFont="1" applyFill="1" applyBorder="1">
      <alignment vertical="center"/>
    </xf>
    <xf numFmtId="178" fontId="36" fillId="4" borderId="29" xfId="1" applyNumberFormat="1" applyFont="1" applyFill="1" applyBorder="1">
      <alignment vertical="center"/>
    </xf>
    <xf numFmtId="181" fontId="36" fillId="4" borderId="29" xfId="1" applyNumberFormat="1" applyFont="1" applyFill="1" applyBorder="1">
      <alignment vertical="center"/>
    </xf>
    <xf numFmtId="0" fontId="26" fillId="5" borderId="0" xfId="0" applyFont="1" applyFill="1" applyAlignment="1"/>
    <xf numFmtId="178" fontId="29" fillId="4" borderId="0" xfId="1" applyNumberFormat="1" applyFont="1" applyFill="1" applyAlignment="1">
      <alignment horizontal="center" vertical="center"/>
    </xf>
    <xf numFmtId="0" fontId="36" fillId="4" borderId="0" xfId="0" applyFont="1" applyFill="1" applyBorder="1">
      <alignment vertical="center"/>
    </xf>
    <xf numFmtId="0" fontId="25" fillId="4" borderId="0" xfId="0" applyFont="1" applyFill="1" applyBorder="1" applyAlignment="1">
      <alignment horizontal="left" vertical="center"/>
    </xf>
    <xf numFmtId="43" fontId="36" fillId="4" borderId="0" xfId="1" applyFont="1" applyFill="1" applyBorder="1">
      <alignment vertical="center"/>
    </xf>
    <xf numFmtId="181" fontId="36" fillId="4" borderId="0" xfId="1" applyNumberFormat="1" applyFont="1" applyFill="1" applyBorder="1">
      <alignment vertical="center"/>
    </xf>
    <xf numFmtId="0" fontId="6" fillId="4" borderId="0" xfId="0" applyFont="1" applyFill="1" applyAlignment="1">
      <alignment horizontal="center" vertical="center"/>
    </xf>
    <xf numFmtId="43" fontId="26" fillId="6" borderId="0" xfId="1" applyFont="1" applyFill="1" applyBorder="1" applyAlignment="1">
      <alignment horizontal="center" vertical="center"/>
    </xf>
    <xf numFmtId="0" fontId="32" fillId="6" borderId="0" xfId="0" applyFont="1" applyFill="1" applyBorder="1">
      <alignment vertical="center"/>
    </xf>
    <xf numFmtId="178" fontId="26" fillId="6" borderId="0" xfId="1" applyNumberFormat="1" applyFont="1" applyFill="1" applyBorder="1">
      <alignment vertical="center"/>
    </xf>
    <xf numFmtId="181" fontId="26" fillId="6" borderId="0" xfId="1" applyNumberFormat="1" applyFont="1" applyFill="1" applyBorder="1">
      <alignment vertical="center"/>
    </xf>
    <xf numFmtId="178" fontId="26" fillId="6" borderId="0" xfId="1" applyNumberFormat="1" applyFont="1" applyFill="1" applyBorder="1" applyAlignment="1">
      <alignment vertical="center"/>
    </xf>
    <xf numFmtId="0" fontId="24" fillId="5" borderId="0" xfId="0" applyFont="1" applyFill="1" applyBorder="1">
      <alignment vertical="center"/>
    </xf>
    <xf numFmtId="178" fontId="24" fillId="5" borderId="0" xfId="1" applyNumberFormat="1" applyFont="1" applyFill="1" applyBorder="1">
      <alignment vertical="center"/>
    </xf>
    <xf numFmtId="181" fontId="24" fillId="5" borderId="0" xfId="1" applyNumberFormat="1" applyFont="1" applyFill="1" applyBorder="1">
      <alignment vertical="center"/>
    </xf>
    <xf numFmtId="178" fontId="24" fillId="4" borderId="0" xfId="1" applyNumberFormat="1" applyFont="1" applyFill="1">
      <alignment vertical="center"/>
    </xf>
    <xf numFmtId="178" fontId="24" fillId="4" borderId="0" xfId="1" applyNumberFormat="1" applyFont="1" applyFill="1" applyBorder="1">
      <alignment vertical="center"/>
    </xf>
    <xf numFmtId="0" fontId="24" fillId="8" borderId="0" xfId="0" applyFont="1" applyFill="1" applyAlignment="1">
      <alignment horizontal="right"/>
    </xf>
    <xf numFmtId="14" fontId="28" fillId="8" borderId="0" xfId="0" applyNumberFormat="1" applyFont="1" applyFill="1" applyAlignment="1">
      <alignment horizontal="right"/>
    </xf>
    <xf numFmtId="0" fontId="24" fillId="8" borderId="0" xfId="0" applyFont="1" applyFill="1" applyAlignment="1">
      <alignment horizontal="right" vertical="center"/>
    </xf>
    <xf numFmtId="0" fontId="26" fillId="8" borderId="29" xfId="0" applyFont="1" applyFill="1" applyBorder="1" applyAlignment="1" applyProtection="1">
      <alignment horizontal="center" vertical="center"/>
      <protection locked="0"/>
    </xf>
    <xf numFmtId="0" fontId="26" fillId="8" borderId="33" xfId="0" applyFont="1" applyFill="1" applyBorder="1" applyAlignment="1" applyProtection="1">
      <alignment horizontal="center" vertical="center"/>
      <protection locked="0"/>
    </xf>
    <xf numFmtId="0" fontId="26" fillId="8" borderId="29" xfId="0" applyFont="1" applyFill="1" applyBorder="1" applyAlignment="1" applyProtection="1">
      <alignment horizontal="left" vertical="center"/>
      <protection locked="0"/>
    </xf>
    <xf numFmtId="0" fontId="26" fillId="8" borderId="29" xfId="0" applyFont="1" applyFill="1" applyBorder="1" applyAlignment="1">
      <alignment horizontal="left" vertical="center"/>
    </xf>
    <xf numFmtId="43" fontId="26" fillId="6" borderId="0" xfId="1" applyFont="1" applyFill="1" applyBorder="1">
      <alignment vertical="center"/>
    </xf>
    <xf numFmtId="178" fontId="27" fillId="5" borderId="0" xfId="1" applyNumberFormat="1" applyFont="1" applyFill="1" applyBorder="1">
      <alignment vertical="center"/>
    </xf>
    <xf numFmtId="178" fontId="39" fillId="4" borderId="0" xfId="1" applyNumberFormat="1" applyFont="1" applyFill="1" applyBorder="1">
      <alignment vertical="center"/>
    </xf>
    <xf numFmtId="178" fontId="27" fillId="4" borderId="0" xfId="1" applyNumberFormat="1" applyFont="1" applyFill="1" applyBorder="1">
      <alignment vertical="center"/>
    </xf>
    <xf numFmtId="14" fontId="41" fillId="4" borderId="0" xfId="0" applyNumberFormat="1" applyFont="1" applyFill="1" applyBorder="1" applyAlignment="1">
      <alignment horizontal="left" vertical="center"/>
    </xf>
    <xf numFmtId="0" fontId="42" fillId="4" borderId="0" xfId="0" applyFont="1" applyFill="1" applyBorder="1">
      <alignment vertical="center"/>
    </xf>
    <xf numFmtId="178" fontId="42" fillId="4" borderId="0" xfId="1" applyNumberFormat="1" applyFont="1" applyFill="1" applyBorder="1">
      <alignment vertical="center"/>
    </xf>
    <xf numFmtId="178" fontId="41" fillId="4" borderId="0" xfId="1" applyNumberFormat="1" applyFont="1" applyFill="1" applyBorder="1">
      <alignment vertical="center"/>
    </xf>
    <xf numFmtId="14" fontId="41" fillId="4" borderId="0" xfId="0" applyNumberFormat="1" applyFont="1" applyFill="1" applyBorder="1">
      <alignment vertical="center"/>
    </xf>
    <xf numFmtId="178" fontId="27" fillId="5" borderId="0" xfId="1" applyNumberFormat="1" applyFont="1" applyFill="1" applyBorder="1" applyAlignment="1">
      <alignment horizontal="right" vertical="center"/>
    </xf>
    <xf numFmtId="178" fontId="27" fillId="4" borderId="0" xfId="1" applyNumberFormat="1" applyFont="1" applyFill="1" applyBorder="1" applyAlignment="1">
      <alignment horizontal="right" vertical="center"/>
    </xf>
    <xf numFmtId="178" fontId="26" fillId="6" borderId="0" xfId="1" applyNumberFormat="1" applyFont="1" applyFill="1" applyBorder="1" applyAlignment="1">
      <alignment horizontal="center" vertical="center"/>
    </xf>
    <xf numFmtId="0" fontId="26" fillId="8" borderId="0" xfId="0" applyFont="1" applyFill="1" applyBorder="1">
      <alignment vertical="center"/>
    </xf>
    <xf numFmtId="0" fontId="21" fillId="4" borderId="0" xfId="0" applyFont="1" applyFill="1" applyBorder="1">
      <alignment vertical="center"/>
    </xf>
    <xf numFmtId="0" fontId="0" fillId="6" borderId="0" xfId="0" applyFont="1" applyFill="1">
      <alignment vertical="center"/>
    </xf>
    <xf numFmtId="14" fontId="0" fillId="6" borderId="0" xfId="0" applyNumberFormat="1" applyFont="1" applyFill="1">
      <alignment vertical="center"/>
    </xf>
    <xf numFmtId="43" fontId="0" fillId="6" borderId="0" xfId="1" applyFont="1" applyFill="1">
      <alignment vertical="center"/>
    </xf>
    <xf numFmtId="176" fontId="0" fillId="6" borderId="0" xfId="2" applyNumberFormat="1" applyFont="1" applyFill="1">
      <alignment vertical="center"/>
    </xf>
    <xf numFmtId="14" fontId="0" fillId="4" borderId="0" xfId="0" applyNumberFormat="1" applyFont="1" applyFill="1">
      <alignment vertical="center"/>
    </xf>
    <xf numFmtId="0" fontId="39" fillId="4" borderId="0" xfId="0" applyFont="1" applyFill="1" applyBorder="1">
      <alignment vertical="center"/>
    </xf>
    <xf numFmtId="0" fontId="0" fillId="4" borderId="0" xfId="0" applyFont="1" applyFill="1" applyBorder="1">
      <alignment vertical="center"/>
    </xf>
    <xf numFmtId="184" fontId="0" fillId="4" borderId="0" xfId="0" applyNumberFormat="1" applyFont="1" applyFill="1" applyBorder="1">
      <alignment vertical="center"/>
    </xf>
    <xf numFmtId="0" fontId="0" fillId="4" borderId="20" xfId="0" applyFont="1" applyFill="1" applyBorder="1">
      <alignment vertical="center"/>
    </xf>
    <xf numFmtId="0" fontId="0" fillId="4" borderId="22" xfId="0" applyFont="1" applyFill="1" applyBorder="1">
      <alignment vertical="center"/>
    </xf>
    <xf numFmtId="0" fontId="26" fillId="4" borderId="23" xfId="0" applyFont="1" applyFill="1" applyBorder="1">
      <alignment vertical="center"/>
    </xf>
    <xf numFmtId="0" fontId="0" fillId="4" borderId="24" xfId="0" applyFont="1" applyFill="1" applyBorder="1">
      <alignment vertical="center"/>
    </xf>
    <xf numFmtId="14" fontId="0" fillId="4" borderId="24" xfId="0" applyNumberFormat="1" applyFont="1" applyFill="1" applyBorder="1">
      <alignment vertical="center"/>
    </xf>
    <xf numFmtId="0" fontId="0" fillId="4" borderId="23" xfId="0" applyFont="1" applyFill="1" applyBorder="1">
      <alignment vertical="center"/>
    </xf>
    <xf numFmtId="0" fontId="0" fillId="4" borderId="25" xfId="0" applyFont="1" applyFill="1" applyBorder="1">
      <alignment vertical="center"/>
    </xf>
    <xf numFmtId="0" fontId="0" fillId="4" borderId="3" xfId="0" applyFont="1" applyFill="1" applyBorder="1">
      <alignment vertical="center"/>
    </xf>
    <xf numFmtId="0" fontId="0" fillId="4" borderId="26" xfId="0" applyFont="1" applyFill="1" applyBorder="1">
      <alignment vertical="center"/>
    </xf>
    <xf numFmtId="0" fontId="39" fillId="4" borderId="23" xfId="0" applyFont="1" applyFill="1" applyBorder="1">
      <alignment vertical="center"/>
    </xf>
    <xf numFmtId="0" fontId="39" fillId="4" borderId="25" xfId="0" applyFont="1" applyFill="1" applyBorder="1">
      <alignment vertical="center"/>
    </xf>
    <xf numFmtId="0" fontId="39" fillId="4" borderId="3" xfId="0" applyFont="1" applyFill="1" applyBorder="1">
      <alignment vertical="center"/>
    </xf>
    <xf numFmtId="178" fontId="39" fillId="4" borderId="3" xfId="1" applyNumberFormat="1" applyFont="1" applyFill="1" applyBorder="1">
      <alignment vertical="center"/>
    </xf>
    <xf numFmtId="176" fontId="0" fillId="4" borderId="0" xfId="2" applyNumberFormat="1" applyFont="1" applyFill="1">
      <alignment vertical="center"/>
    </xf>
    <xf numFmtId="0" fontId="39" fillId="4" borderId="0" xfId="0" applyFont="1" applyFill="1">
      <alignment vertical="center"/>
    </xf>
    <xf numFmtId="0" fontId="39" fillId="4" borderId="6" xfId="0" applyFont="1" applyFill="1" applyBorder="1">
      <alignment vertical="center"/>
    </xf>
    <xf numFmtId="178" fontId="39" fillId="4" borderId="7" xfId="1" applyNumberFormat="1" applyFont="1" applyFill="1" applyBorder="1">
      <alignment vertical="center"/>
    </xf>
    <xf numFmtId="0" fontId="39" fillId="4" borderId="7" xfId="0" applyFont="1" applyFill="1" applyBorder="1">
      <alignment vertical="center"/>
    </xf>
    <xf numFmtId="0" fontId="39" fillId="4" borderId="8" xfId="0" applyFont="1" applyFill="1" applyBorder="1">
      <alignment vertical="center"/>
    </xf>
    <xf numFmtId="0" fontId="39" fillId="4" borderId="12" xfId="0" applyFont="1" applyFill="1" applyBorder="1" applyAlignment="1">
      <alignment horizontal="center" vertical="center"/>
    </xf>
    <xf numFmtId="178" fontId="39" fillId="4" borderId="13" xfId="1" applyNumberFormat="1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/>
    </xf>
    <xf numFmtId="43" fontId="39" fillId="4" borderId="13" xfId="1" applyFont="1" applyFill="1" applyBorder="1" applyAlignment="1">
      <alignment horizontal="center" vertical="center"/>
    </xf>
    <xf numFmtId="178" fontId="39" fillId="4" borderId="14" xfId="1" applyNumberFormat="1" applyFont="1" applyFill="1" applyBorder="1" applyAlignment="1">
      <alignment horizontal="center" vertical="center"/>
    </xf>
    <xf numFmtId="0" fontId="39" fillId="4" borderId="9" xfId="0" applyFont="1" applyFill="1" applyBorder="1">
      <alignment vertical="center"/>
    </xf>
    <xf numFmtId="0" fontId="39" fillId="4" borderId="10" xfId="0" applyFont="1" applyFill="1" applyBorder="1">
      <alignment vertical="center"/>
    </xf>
    <xf numFmtId="178" fontId="39" fillId="4" borderId="15" xfId="1" applyNumberFormat="1" applyFont="1" applyFill="1" applyBorder="1" applyAlignment="1">
      <alignment horizontal="center" vertical="center"/>
    </xf>
    <xf numFmtId="178" fontId="39" fillId="4" borderId="0" xfId="1" applyNumberFormat="1" applyFont="1" applyFill="1" applyBorder="1" applyAlignment="1">
      <alignment horizontal="center" vertical="center"/>
    </xf>
    <xf numFmtId="0" fontId="39" fillId="4" borderId="0" xfId="0" applyFont="1" applyFill="1" applyBorder="1" applyAlignment="1">
      <alignment horizontal="center" vertical="center"/>
    </xf>
    <xf numFmtId="43" fontId="43" fillId="4" borderId="0" xfId="1" applyFont="1" applyFill="1" applyBorder="1" applyAlignment="1">
      <alignment horizontal="center" vertical="center"/>
    </xf>
    <xf numFmtId="178" fontId="43" fillId="4" borderId="0" xfId="1" applyNumberFormat="1" applyFont="1" applyFill="1" applyBorder="1" applyAlignment="1">
      <alignment horizontal="center" vertical="center"/>
    </xf>
    <xf numFmtId="178" fontId="43" fillId="4" borderId="16" xfId="1" applyNumberFormat="1" applyFont="1" applyFill="1" applyBorder="1" applyAlignment="1">
      <alignment horizontal="center" vertical="center"/>
    </xf>
    <xf numFmtId="178" fontId="39" fillId="4" borderId="17" xfId="1" applyNumberFormat="1" applyFont="1" applyFill="1" applyBorder="1" applyAlignment="1">
      <alignment horizontal="center" vertical="center"/>
    </xf>
    <xf numFmtId="178" fontId="39" fillId="4" borderId="18" xfId="1" applyNumberFormat="1" applyFont="1" applyFill="1" applyBorder="1" applyAlignment="1">
      <alignment horizontal="center" vertical="center"/>
    </xf>
    <xf numFmtId="178" fontId="39" fillId="4" borderId="18" xfId="1" applyNumberFormat="1" applyFont="1" applyFill="1" applyBorder="1" applyAlignment="1">
      <alignment horizontal="left" vertical="center"/>
    </xf>
    <xf numFmtId="178" fontId="39" fillId="4" borderId="18" xfId="1" applyNumberFormat="1" applyFont="1" applyFill="1" applyBorder="1" applyAlignment="1">
      <alignment vertical="center"/>
    </xf>
    <xf numFmtId="178" fontId="39" fillId="4" borderId="19" xfId="1" applyNumberFormat="1" applyFont="1" applyFill="1" applyBorder="1" applyAlignment="1">
      <alignment horizontal="center" vertical="center"/>
    </xf>
    <xf numFmtId="0" fontId="40" fillId="4" borderId="0" xfId="0" applyFont="1" applyFill="1">
      <alignment vertical="center"/>
    </xf>
    <xf numFmtId="0" fontId="0" fillId="4" borderId="9" xfId="0" applyFont="1" applyFill="1" applyBorder="1">
      <alignment vertical="center"/>
    </xf>
    <xf numFmtId="0" fontId="0" fillId="4" borderId="11" xfId="0" applyFont="1" applyFill="1" applyBorder="1">
      <alignment vertical="center"/>
    </xf>
    <xf numFmtId="178" fontId="39" fillId="4" borderId="0" xfId="1" applyNumberFormat="1" applyFont="1" applyFill="1">
      <alignment vertical="center"/>
    </xf>
    <xf numFmtId="14" fontId="0" fillId="4" borderId="0" xfId="0" applyNumberFormat="1" applyFont="1" applyFill="1" applyBorder="1">
      <alignment vertical="center"/>
    </xf>
    <xf numFmtId="0" fontId="0" fillId="4" borderId="21" xfId="0" applyFont="1" applyFill="1" applyBorder="1">
      <alignment vertical="center"/>
    </xf>
    <xf numFmtId="14" fontId="0" fillId="4" borderId="20" xfId="0" applyNumberFormat="1" applyFont="1" applyFill="1" applyBorder="1">
      <alignment vertical="center"/>
    </xf>
    <xf numFmtId="43" fontId="0" fillId="4" borderId="20" xfId="1" applyFont="1" applyFill="1" applyBorder="1">
      <alignment vertical="center"/>
    </xf>
    <xf numFmtId="43" fontId="0" fillId="4" borderId="22" xfId="1" applyFont="1" applyFill="1" applyBorder="1">
      <alignment vertical="center"/>
    </xf>
    <xf numFmtId="43" fontId="0" fillId="4" borderId="24" xfId="1" applyFont="1" applyFill="1" applyBorder="1">
      <alignment vertical="center"/>
    </xf>
    <xf numFmtId="176" fontId="0" fillId="4" borderId="21" xfId="2" applyNumberFormat="1" applyFont="1" applyFill="1" applyBorder="1">
      <alignment vertical="center"/>
    </xf>
    <xf numFmtId="176" fontId="0" fillId="4" borderId="20" xfId="2" applyNumberFormat="1" applyFont="1" applyFill="1" applyBorder="1">
      <alignment vertical="center"/>
    </xf>
    <xf numFmtId="176" fontId="0" fillId="4" borderId="23" xfId="2" applyNumberFormat="1" applyFont="1" applyFill="1" applyBorder="1">
      <alignment vertical="center"/>
    </xf>
    <xf numFmtId="176" fontId="0" fillId="4" borderId="0" xfId="2" applyNumberFormat="1" applyFont="1" applyFill="1" applyBorder="1">
      <alignment vertical="center"/>
    </xf>
    <xf numFmtId="176" fontId="0" fillId="4" borderId="25" xfId="2" applyNumberFormat="1" applyFont="1" applyFill="1" applyBorder="1">
      <alignment vertical="center"/>
    </xf>
    <xf numFmtId="176" fontId="0" fillId="4" borderId="3" xfId="2" applyNumberFormat="1" applyFont="1" applyFill="1" applyBorder="1">
      <alignment vertical="center"/>
    </xf>
    <xf numFmtId="179" fontId="44" fillId="4" borderId="0" xfId="1" applyNumberFormat="1" applyFont="1" applyFill="1" applyBorder="1" applyAlignment="1">
      <alignment horizontal="right"/>
    </xf>
    <xf numFmtId="43" fontId="24" fillId="4" borderId="0" xfId="1" applyFont="1" applyFill="1" applyAlignment="1">
      <alignment horizontal="left" vertical="center"/>
    </xf>
    <xf numFmtId="9" fontId="28" fillId="5" borderId="0" xfId="2" applyFont="1" applyFill="1" applyBorder="1" applyAlignment="1">
      <alignment horizontal="right" vertical="center"/>
    </xf>
    <xf numFmtId="9" fontId="28" fillId="4" borderId="0" xfId="2" applyFont="1" applyFill="1" applyAlignment="1">
      <alignment horizontal="right" vertical="center"/>
    </xf>
    <xf numFmtId="0" fontId="30" fillId="4" borderId="0" xfId="0" applyFont="1" applyFill="1" applyBorder="1" applyAlignment="1">
      <alignment vertical="center"/>
    </xf>
    <xf numFmtId="0" fontId="40" fillId="5" borderId="0" xfId="0" applyFont="1" applyFill="1" applyAlignment="1">
      <alignment horizontal="right" vertical="center"/>
    </xf>
    <xf numFmtId="186" fontId="30" fillId="4" borderId="0" xfId="0" applyNumberFormat="1" applyFont="1" applyFill="1" applyBorder="1" applyAlignment="1">
      <alignment horizontal="left" vertical="center"/>
    </xf>
    <xf numFmtId="0" fontId="46" fillId="2" borderId="0" xfId="0" applyFont="1" applyFill="1" applyAlignment="1">
      <alignment vertical="center"/>
    </xf>
    <xf numFmtId="0" fontId="48" fillId="0" borderId="0" xfId="0" applyFont="1" applyAlignment="1"/>
    <xf numFmtId="0" fontId="39" fillId="4" borderId="0" xfId="0" applyNumberFormat="1" applyFont="1" applyFill="1" applyBorder="1">
      <alignment vertical="center"/>
    </xf>
    <xf numFmtId="0" fontId="0" fillId="4" borderId="0" xfId="0" applyNumberFormat="1" applyFont="1" applyFill="1">
      <alignment vertical="center"/>
    </xf>
    <xf numFmtId="0" fontId="0" fillId="6" borderId="0" xfId="0" applyNumberFormat="1" applyFont="1" applyFill="1">
      <alignment vertical="center"/>
    </xf>
    <xf numFmtId="0" fontId="39" fillId="4" borderId="7" xfId="0" applyNumberFormat="1" applyFont="1" applyFill="1" applyBorder="1">
      <alignment vertical="center"/>
    </xf>
    <xf numFmtId="178" fontId="3" fillId="0" borderId="0" xfId="0" applyNumberFormat="1" applyFont="1">
      <alignment vertical="center"/>
    </xf>
    <xf numFmtId="0" fontId="35" fillId="4" borderId="0" xfId="2" applyNumberFormat="1" applyFont="1" applyFill="1" applyAlignment="1">
      <alignment horizontal="center" vertical="center"/>
    </xf>
    <xf numFmtId="0" fontId="24" fillId="5" borderId="0" xfId="1" applyNumberFormat="1" applyFont="1" applyFill="1" applyBorder="1">
      <alignment vertical="center"/>
    </xf>
    <xf numFmtId="0" fontId="24" fillId="4" borderId="0" xfId="1" applyNumberFormat="1" applyFont="1" applyFill="1">
      <alignment vertical="center"/>
    </xf>
    <xf numFmtId="0" fontId="0" fillId="4" borderId="24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187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39" fillId="4" borderId="0" xfId="0" applyNumberFormat="1" applyFont="1" applyFill="1" applyBorder="1" applyAlignment="1">
      <alignment horizontal="right" vertical="center"/>
    </xf>
    <xf numFmtId="43" fontId="30" fillId="4" borderId="0" xfId="0" applyNumberFormat="1" applyFont="1" applyFill="1" applyBorder="1" applyAlignment="1">
      <alignment horizontal="right" vertical="center"/>
    </xf>
    <xf numFmtId="43" fontId="30" fillId="5" borderId="0" xfId="1" applyNumberFormat="1" applyFont="1" applyFill="1" applyBorder="1" applyAlignment="1">
      <alignment horizontal="center" vertical="center"/>
    </xf>
    <xf numFmtId="43" fontId="28" fillId="5" borderId="0" xfId="0" applyNumberFormat="1" applyFont="1" applyFill="1" applyBorder="1" applyAlignment="1">
      <alignment horizontal="right" vertical="center"/>
    </xf>
    <xf numFmtId="14" fontId="26" fillId="6" borderId="0" xfId="0" applyNumberFormat="1" applyFont="1" applyFill="1" applyBorder="1" applyAlignment="1">
      <alignment horizontal="right" vertical="center"/>
    </xf>
    <xf numFmtId="43" fontId="30" fillId="5" borderId="0" xfId="1" applyNumberFormat="1" applyFont="1" applyFill="1" applyBorder="1" applyAlignment="1">
      <alignment vertical="center"/>
    </xf>
    <xf numFmtId="43" fontId="30" fillId="4" borderId="0" xfId="0" applyNumberFormat="1" applyFont="1" applyFill="1" applyBorder="1" applyAlignment="1">
      <alignment vertical="center"/>
    </xf>
    <xf numFmtId="0" fontId="3" fillId="4" borderId="35" xfId="0" applyFont="1" applyFill="1" applyBorder="1" applyAlignment="1">
      <alignment vertical="center"/>
    </xf>
    <xf numFmtId="0" fontId="30" fillId="4" borderId="0" xfId="0" applyFont="1" applyFill="1" applyBorder="1" applyAlignment="1">
      <alignment horizontal="left" vertical="center"/>
    </xf>
    <xf numFmtId="0" fontId="30" fillId="5" borderId="0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43" fontId="28" fillId="5" borderId="0" xfId="1" applyNumberFormat="1" applyFont="1" applyFill="1" applyBorder="1" applyAlignment="1">
      <alignment horizontal="center" vertical="center"/>
    </xf>
    <xf numFmtId="43" fontId="28" fillId="4" borderId="0" xfId="1" applyNumberFormat="1" applyFont="1" applyFill="1" applyBorder="1" applyAlignment="1">
      <alignment horizontal="center" vertical="center"/>
    </xf>
    <xf numFmtId="43" fontId="37" fillId="5" borderId="0" xfId="1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43" fontId="30" fillId="5" borderId="0" xfId="1" applyNumberFormat="1" applyFont="1" applyFill="1" applyBorder="1" applyAlignment="1">
      <alignment horizontal="center" vertical="center"/>
    </xf>
    <xf numFmtId="43" fontId="30" fillId="4" borderId="0" xfId="0" applyNumberFormat="1" applyFont="1" applyFill="1" applyBorder="1" applyAlignment="1">
      <alignment horizontal="right" vertical="center"/>
    </xf>
    <xf numFmtId="0" fontId="26" fillId="6" borderId="0" xfId="0" applyFont="1" applyFill="1" applyBorder="1" applyAlignment="1">
      <alignment horizontal="right" vertical="center"/>
    </xf>
    <xf numFmtId="177" fontId="31" fillId="5" borderId="0" xfId="1" applyNumberFormat="1" applyFont="1" applyFill="1" applyBorder="1" applyAlignment="1">
      <alignment horizontal="right"/>
    </xf>
    <xf numFmtId="177" fontId="31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14" fontId="26" fillId="6" borderId="0" xfId="0" applyNumberFormat="1" applyFont="1" applyFill="1" applyBorder="1" applyAlignment="1">
      <alignment horizontal="right" vertical="center"/>
    </xf>
    <xf numFmtId="43" fontId="28" fillId="4" borderId="0" xfId="0" applyNumberFormat="1" applyFont="1" applyFill="1" applyAlignment="1">
      <alignment horizontal="center" vertical="center"/>
    </xf>
    <xf numFmtId="43" fontId="28" fillId="5" borderId="0" xfId="0" applyNumberFormat="1" applyFont="1" applyFill="1" applyBorder="1" applyAlignment="1">
      <alignment horizontal="center" vertical="center"/>
    </xf>
    <xf numFmtId="43" fontId="28" fillId="5" borderId="3" xfId="0" applyNumberFormat="1" applyFont="1" applyFill="1" applyBorder="1" applyAlignment="1">
      <alignment horizontal="center" vertical="center"/>
    </xf>
    <xf numFmtId="43" fontId="38" fillId="4" borderId="4" xfId="1" applyNumberFormat="1" applyFont="1" applyFill="1" applyBorder="1" applyAlignment="1">
      <alignment horizontal="center" vertical="center"/>
    </xf>
    <xf numFmtId="43" fontId="38" fillId="5" borderId="20" xfId="1" applyNumberFormat="1" applyFont="1" applyFill="1" applyBorder="1" applyAlignment="1">
      <alignment horizontal="center" vertical="center"/>
    </xf>
    <xf numFmtId="43" fontId="38" fillId="4" borderId="2" xfId="1" applyNumberFormat="1" applyFont="1" applyFill="1" applyBorder="1" applyAlignment="1">
      <alignment horizontal="center" vertical="center"/>
    </xf>
    <xf numFmtId="177" fontId="30" fillId="4" borderId="28" xfId="1" applyNumberFormat="1" applyFont="1" applyFill="1" applyBorder="1" applyAlignment="1">
      <alignment horizontal="right"/>
    </xf>
    <xf numFmtId="0" fontId="3" fillId="4" borderId="30" xfId="0" applyFont="1" applyFill="1" applyBorder="1" applyAlignment="1">
      <alignment horizontal="center" vertical="center"/>
    </xf>
    <xf numFmtId="43" fontId="28" fillId="4" borderId="0" xfId="0" applyNumberFormat="1" applyFont="1" applyFill="1" applyAlignment="1">
      <alignment horizontal="right" vertical="center"/>
    </xf>
    <xf numFmtId="43" fontId="28" fillId="5" borderId="0" xfId="0" applyNumberFormat="1" applyFont="1" applyFill="1" applyBorder="1" applyAlignment="1">
      <alignment horizontal="right" vertical="center"/>
    </xf>
    <xf numFmtId="0" fontId="46" fillId="2" borderId="0" xfId="0" applyFont="1" applyFill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178" fontId="26" fillId="6" borderId="0" xfId="0" applyNumberFormat="1" applyFont="1" applyFill="1" applyBorder="1" applyAlignment="1">
      <alignment horizontal="center" vertical="center"/>
    </xf>
    <xf numFmtId="43" fontId="26" fillId="6" borderId="0" xfId="1" applyFont="1" applyFill="1" applyBorder="1" applyAlignment="1">
      <alignment horizontal="center" vertical="center"/>
    </xf>
    <xf numFmtId="178" fontId="26" fillId="6" borderId="0" xfId="1" applyNumberFormat="1" applyFont="1" applyFill="1" applyBorder="1" applyAlignment="1">
      <alignment horizontal="left" vertical="center" wrapText="1"/>
    </xf>
    <xf numFmtId="181" fontId="26" fillId="6" borderId="0" xfId="1" applyNumberFormat="1" applyFont="1" applyFill="1" applyBorder="1" applyAlignment="1">
      <alignment horizontal="left" vertical="center" wrapText="1"/>
    </xf>
    <xf numFmtId="14" fontId="30" fillId="4" borderId="0" xfId="0" applyNumberFormat="1" applyFont="1" applyFill="1" applyBorder="1" applyAlignment="1">
      <alignment horizontal="right" vertical="center"/>
    </xf>
    <xf numFmtId="0" fontId="30" fillId="4" borderId="0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43" fontId="30" fillId="4" borderId="0" xfId="1" applyFont="1" applyFill="1" applyBorder="1" applyAlignment="1">
      <alignment horizontal="right" vertical="center"/>
    </xf>
    <xf numFmtId="0" fontId="30" fillId="5" borderId="0" xfId="0" applyFont="1" applyFill="1" applyBorder="1" applyAlignment="1">
      <alignment horizontal="right" vertical="center"/>
    </xf>
    <xf numFmtId="43" fontId="30" fillId="4" borderId="0" xfId="1" applyNumberFormat="1" applyFont="1" applyFill="1" applyBorder="1" applyAlignment="1">
      <alignment horizontal="right" vertical="center"/>
    </xf>
    <xf numFmtId="0" fontId="46" fillId="2" borderId="3" xfId="0" applyFont="1" applyFill="1" applyBorder="1" applyAlignment="1">
      <alignment horizontal="center" vertical="center"/>
    </xf>
    <xf numFmtId="10" fontId="3" fillId="6" borderId="0" xfId="1" applyNumberFormat="1" applyFont="1" applyFill="1">
      <alignment vertical="center"/>
    </xf>
    <xf numFmtId="10" fontId="3" fillId="4" borderId="0" xfId="1" applyNumberFormat="1" applyFont="1" applyFill="1">
      <alignment vertical="center"/>
    </xf>
    <xf numFmtId="10" fontId="5" fillId="4" borderId="0" xfId="1" applyNumberFormat="1" applyFont="1" applyFill="1">
      <alignment vertical="center"/>
    </xf>
    <xf numFmtId="10" fontId="5" fillId="6" borderId="0" xfId="1" applyNumberFormat="1" applyFont="1" applyFill="1">
      <alignment vertical="center"/>
    </xf>
    <xf numFmtId="10" fontId="36" fillId="4" borderId="29" xfId="1" applyNumberFormat="1" applyFont="1" applyFill="1" applyBorder="1">
      <alignment vertical="center"/>
    </xf>
    <xf numFmtId="10" fontId="36" fillId="4" borderId="0" xfId="1" applyNumberFormat="1" applyFont="1" applyFill="1" applyBorder="1">
      <alignment vertical="center"/>
    </xf>
    <xf numFmtId="10" fontId="26" fillId="6" borderId="0" xfId="1" applyNumberFormat="1" applyFont="1" applyFill="1" applyBorder="1" applyAlignment="1">
      <alignment horizontal="center" vertical="center" wrapText="1"/>
    </xf>
    <xf numFmtId="10" fontId="26" fillId="6" borderId="0" xfId="1" applyNumberFormat="1" applyFont="1" applyFill="1" applyBorder="1">
      <alignment vertical="center"/>
    </xf>
    <xf numFmtId="10" fontId="24" fillId="5" borderId="0" xfId="1" applyNumberFormat="1" applyFont="1" applyFill="1" applyBorder="1">
      <alignment vertical="center"/>
    </xf>
    <xf numFmtId="10" fontId="24" fillId="4" borderId="0" xfId="1" applyNumberFormat="1" applyFont="1" applyFill="1">
      <alignment vertical="center"/>
    </xf>
    <xf numFmtId="0" fontId="3" fillId="6" borderId="0" xfId="1" applyNumberFormat="1" applyFont="1" applyFill="1">
      <alignment vertical="center"/>
    </xf>
    <xf numFmtId="0" fontId="3" fillId="4" borderId="0" xfId="1" applyNumberFormat="1" applyFont="1" applyFill="1">
      <alignment vertical="center"/>
    </xf>
    <xf numFmtId="0" fontId="5" fillId="6" borderId="0" xfId="1" applyNumberFormat="1" applyFont="1" applyFill="1">
      <alignment vertical="center"/>
    </xf>
    <xf numFmtId="0" fontId="36" fillId="4" borderId="29" xfId="1" applyNumberFormat="1" applyFont="1" applyFill="1" applyBorder="1">
      <alignment vertical="center"/>
    </xf>
    <xf numFmtId="0" fontId="36" fillId="4" borderId="0" xfId="1" applyNumberFormat="1" applyFont="1" applyFill="1" applyBorder="1">
      <alignment vertical="center"/>
    </xf>
    <xf numFmtId="0" fontId="26" fillId="6" borderId="0" xfId="1" applyNumberFormat="1" applyFont="1" applyFill="1" applyBorder="1" applyAlignment="1">
      <alignment horizontal="left" vertical="center" wrapText="1"/>
    </xf>
    <xf numFmtId="0" fontId="26" fillId="6" borderId="0" xfId="1" applyNumberFormat="1" applyFont="1" applyFill="1" applyBorder="1">
      <alignment vertical="center"/>
    </xf>
    <xf numFmtId="190" fontId="24" fillId="5" borderId="0" xfId="2" applyNumberFormat="1" applyFont="1" applyFill="1" applyBorder="1">
      <alignment vertical="center"/>
    </xf>
    <xf numFmtId="0" fontId="29" fillId="4" borderId="0" xfId="1" applyNumberFormat="1" applyFont="1" applyFill="1" applyAlignment="1">
      <alignment horizontal="center" vertical="center"/>
    </xf>
    <xf numFmtId="43" fontId="28" fillId="4" borderId="0" xfId="0" applyNumberFormat="1" applyFont="1" applyFill="1" applyBorder="1" applyAlignment="1">
      <alignment horizontal="right" vertical="center"/>
    </xf>
    <xf numFmtId="49" fontId="14" fillId="9" borderId="0" xfId="0" applyNumberFormat="1" applyFont="1" applyFill="1" applyBorder="1" applyAlignment="1">
      <alignment horizontal="right" vertical="center"/>
    </xf>
    <xf numFmtId="0" fontId="12" fillId="4" borderId="0" xfId="0" applyFont="1" applyFill="1" applyBorder="1">
      <alignment vertical="center"/>
    </xf>
    <xf numFmtId="43" fontId="24" fillId="5" borderId="0" xfId="0" applyNumberFormat="1" applyFont="1" applyFill="1" applyBorder="1" applyAlignment="1">
      <alignment vertical="center"/>
    </xf>
  </cellXfs>
  <cellStyles count="5">
    <cellStyle name="百分比" xfId="2" builtinId="5"/>
    <cellStyle name="常规" xfId="0" builtinId="0" customBuiltin="1"/>
    <cellStyle name="超链接" xfId="3" builtinId="8"/>
    <cellStyle name="千位分隔" xfId="1" builtinId="3"/>
    <cellStyle name="着色 4" xfId="4" builtinId="41"/>
  </cellStyles>
  <dxfs count="145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80" formatCode="0.000_ "/>
    </dxf>
    <dxf>
      <numFmt numFmtId="180" formatCode="0.000_ "/>
    </dxf>
    <dxf>
      <font>
        <color theme="1"/>
      </font>
    </dxf>
    <dxf>
      <font>
        <color theme="1"/>
      </font>
      <fill>
        <patternFill>
          <bgColor theme="3" tint="0.39994506668294322"/>
        </patternFill>
      </fill>
    </dxf>
    <dxf>
      <font>
        <color theme="1"/>
      </font>
      <fill>
        <patternFill>
          <bgColor theme="2" tint="-0.24994659260841701"/>
        </patternFill>
      </fill>
    </dxf>
    <dxf>
      <numFmt numFmtId="180" formatCode="0.000_ 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.000_ "/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63636D"/>
      <color rgb="FF5FBEC0"/>
      <color rgb="FF666666"/>
      <color rgb="FFF4F4F4"/>
      <color rgb="FFE9E9E9"/>
      <color rgb="FF2276A1"/>
      <color rgb="FF333333"/>
      <color rgb="FFDF5D5D"/>
      <color rgb="FFF68616"/>
      <color rgb="FF4B58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2917872</v>
        <stp/>
        <stp>9626.HK</stp>
        <stp>30</stp>
        <tr r="U14" s="1"/>
      </tp>
      <tp>
        <v>404422862</v>
        <stp/>
        <stp>9626.HK</stp>
        <stp>29</stp>
        <tr r="U13" s="1"/>
      </tp>
      <tp>
        <v>138.602</v>
        <stp/>
        <stp>9626.HK</stp>
        <stp>28</stp>
        <tr r="P14" s="1"/>
      </tp>
      <tp>
        <v>0.37</v>
        <stp/>
        <stp>9626.HK</stp>
        <stp>27</stp>
        <tr r="U12" s="1"/>
      </tp>
      <tp>
        <v>0.5</v>
        <stp/>
        <stp>9626.HK</stp>
        <stp>26</stp>
        <tr r="U11" s="1"/>
      </tp>
      <tp>
        <v>137.30000000000001</v>
        <stp/>
        <stp>9626.HK</stp>
        <stp>5</stp>
        <tr r="P10" s="1"/>
      </tp>
      <tp>
        <v>136.30000000000001</v>
        <stp/>
        <stp>9626.HK</stp>
        <stp>4</stp>
        <tr r="P13" s="1"/>
      </tp>
      <tp>
        <v>141.4</v>
        <stp/>
        <stp>9626.HK</stp>
        <stp>3</stp>
        <tr r="P12" s="1"/>
      </tp>
      <tp>
        <v>140.6</v>
        <stp/>
        <stp>9626.HK</stp>
        <stp>2</stp>
        <tr r="P1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1798164566139"/>
          <c:y val="0.12180856087356375"/>
          <c:w val="0.85422726838521268"/>
          <c:h val="0.54463751605517396"/>
        </c:manualLayout>
      </c:layout>
      <c:lineChart>
        <c:grouping val="standard"/>
        <c:varyColors val="0"/>
        <c:ser>
          <c:idx val="0"/>
          <c:order val="0"/>
          <c:tx>
            <c:strRef>
              <c:f>参数设置!$N$3</c:f>
              <c:strCache>
                <c:ptCount val="1"/>
                <c:pt idx="0">
                  <c:v>区间涨跌幅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45464</c:v>
                </c:pt>
                <c:pt idx="1">
                  <c:v>45457</c:v>
                </c:pt>
                <c:pt idx="2">
                  <c:v>45450</c:v>
                </c:pt>
                <c:pt idx="3">
                  <c:v>45443</c:v>
                </c:pt>
                <c:pt idx="4">
                  <c:v>45436</c:v>
                </c:pt>
                <c:pt idx="5">
                  <c:v>45429</c:v>
                </c:pt>
                <c:pt idx="6">
                  <c:v>45422</c:v>
                </c:pt>
                <c:pt idx="7">
                  <c:v>45412</c:v>
                </c:pt>
                <c:pt idx="8">
                  <c:v>45405</c:v>
                </c:pt>
                <c:pt idx="9">
                  <c:v>45398</c:v>
                </c:pt>
                <c:pt idx="10">
                  <c:v>45391</c:v>
                </c:pt>
                <c:pt idx="11">
                  <c:v>45384</c:v>
                </c:pt>
                <c:pt idx="12">
                  <c:v>45377</c:v>
                </c:pt>
                <c:pt idx="13">
                  <c:v>45370</c:v>
                </c:pt>
                <c:pt idx="14">
                  <c:v>45363</c:v>
                </c:pt>
                <c:pt idx="15">
                  <c:v>45356</c:v>
                </c:pt>
                <c:pt idx="16">
                  <c:v>45349</c:v>
                </c:pt>
                <c:pt idx="17">
                  <c:v>45342</c:v>
                </c:pt>
                <c:pt idx="18">
                  <c:v>45330</c:v>
                </c:pt>
                <c:pt idx="19">
                  <c:v>45323</c:v>
                </c:pt>
                <c:pt idx="20">
                  <c:v>45316</c:v>
                </c:pt>
                <c:pt idx="21">
                  <c:v>45309</c:v>
                </c:pt>
                <c:pt idx="22">
                  <c:v>45302</c:v>
                </c:pt>
                <c:pt idx="23">
                  <c:v>45295</c:v>
                </c:pt>
                <c:pt idx="24">
                  <c:v>45288</c:v>
                </c:pt>
                <c:pt idx="25">
                  <c:v>45281</c:v>
                </c:pt>
                <c:pt idx="26">
                  <c:v>45274</c:v>
                </c:pt>
                <c:pt idx="27">
                  <c:v>45267</c:v>
                </c:pt>
                <c:pt idx="28">
                  <c:v>45260</c:v>
                </c:pt>
                <c:pt idx="29">
                  <c:v>45253</c:v>
                </c:pt>
                <c:pt idx="30">
                  <c:v>45246</c:v>
                </c:pt>
                <c:pt idx="31">
                  <c:v>45239</c:v>
                </c:pt>
                <c:pt idx="32">
                  <c:v>45232</c:v>
                </c:pt>
                <c:pt idx="33">
                  <c:v>45225</c:v>
                </c:pt>
                <c:pt idx="34">
                  <c:v>45218</c:v>
                </c:pt>
                <c:pt idx="35">
                  <c:v>45211</c:v>
                </c:pt>
                <c:pt idx="36">
                  <c:v>45197</c:v>
                </c:pt>
                <c:pt idx="37">
                  <c:v>45190</c:v>
                </c:pt>
                <c:pt idx="38">
                  <c:v>45183</c:v>
                </c:pt>
                <c:pt idx="39">
                  <c:v>45176</c:v>
                </c:pt>
                <c:pt idx="40">
                  <c:v>45169</c:v>
                </c:pt>
                <c:pt idx="41">
                  <c:v>45162</c:v>
                </c:pt>
                <c:pt idx="42">
                  <c:v>45155</c:v>
                </c:pt>
                <c:pt idx="43">
                  <c:v>45148</c:v>
                </c:pt>
                <c:pt idx="44">
                  <c:v>45141</c:v>
                </c:pt>
                <c:pt idx="45">
                  <c:v>45134</c:v>
                </c:pt>
                <c:pt idx="46">
                  <c:v>45127</c:v>
                </c:pt>
                <c:pt idx="47">
                  <c:v>45120</c:v>
                </c:pt>
                <c:pt idx="48">
                  <c:v>45113</c:v>
                </c:pt>
                <c:pt idx="49">
                  <c:v>45106</c:v>
                </c:pt>
                <c:pt idx="50">
                  <c:v>45098</c:v>
                </c:pt>
                <c:pt idx="51">
                  <c:v>45091</c:v>
                </c:pt>
                <c:pt idx="52">
                  <c:v>45084</c:v>
                </c:pt>
                <c:pt idx="53">
                  <c:v>45077</c:v>
                </c:pt>
                <c:pt idx="54">
                  <c:v>45070</c:v>
                </c:pt>
                <c:pt idx="55">
                  <c:v>45063</c:v>
                </c:pt>
                <c:pt idx="56">
                  <c:v>45056</c:v>
                </c:pt>
                <c:pt idx="57">
                  <c:v>45044</c:v>
                </c:pt>
                <c:pt idx="58">
                  <c:v>45037</c:v>
                </c:pt>
                <c:pt idx="59">
                  <c:v>45030</c:v>
                </c:pt>
              </c:numCache>
            </c:numRef>
          </c:cat>
          <c:val>
            <c:numRef>
              <c:f>参数设置!$N$4:$N$63</c:f>
              <c:numCache>
                <c:formatCode>0.0%</c:formatCode>
                <c:ptCount val="60"/>
                <c:pt idx="0">
                  <c:v>-0.18909306461173669</c:v>
                </c:pt>
                <c:pt idx="1">
                  <c:v>-0.30586840545346772</c:v>
                </c:pt>
                <c:pt idx="2">
                  <c:v>-0.32661529342027262</c:v>
                </c:pt>
                <c:pt idx="3">
                  <c:v>-0.34084173088322456</c:v>
                </c:pt>
                <c:pt idx="4">
                  <c:v>-0.36988737403675165</c:v>
                </c:pt>
                <c:pt idx="5">
                  <c:v>-0.23532898636633071</c:v>
                </c:pt>
                <c:pt idx="6">
                  <c:v>-0.35803200948429159</c:v>
                </c:pt>
                <c:pt idx="7">
                  <c:v>-0.39063426200355655</c:v>
                </c:pt>
                <c:pt idx="8">
                  <c:v>-0.46443390634262005</c:v>
                </c:pt>
                <c:pt idx="9">
                  <c:v>-0.48518079430942507</c:v>
                </c:pt>
                <c:pt idx="10">
                  <c:v>-0.47036158861885002</c:v>
                </c:pt>
                <c:pt idx="11">
                  <c:v>-0.46265560165975095</c:v>
                </c:pt>
                <c:pt idx="12">
                  <c:v>-0.49733254297569651</c:v>
                </c:pt>
                <c:pt idx="13">
                  <c:v>-0.45465323058684048</c:v>
                </c:pt>
                <c:pt idx="14">
                  <c:v>-0.38589211618257258</c:v>
                </c:pt>
                <c:pt idx="15">
                  <c:v>-0.52400711321873139</c:v>
                </c:pt>
                <c:pt idx="16">
                  <c:v>-0.52489626556016589</c:v>
                </c:pt>
                <c:pt idx="17">
                  <c:v>-0.53052756372258436</c:v>
                </c:pt>
                <c:pt idx="18">
                  <c:v>-0.54860699466508589</c:v>
                </c:pt>
                <c:pt idx="19">
                  <c:v>-0.57261410788381739</c:v>
                </c:pt>
                <c:pt idx="20">
                  <c:v>-0.53882631890930643</c:v>
                </c:pt>
                <c:pt idx="21">
                  <c:v>-0.54208654416123292</c:v>
                </c:pt>
                <c:pt idx="22">
                  <c:v>-0.48458802608180196</c:v>
                </c:pt>
                <c:pt idx="23">
                  <c:v>-0.44161232957913454</c:v>
                </c:pt>
                <c:pt idx="24">
                  <c:v>-0.46591582691167754</c:v>
                </c:pt>
                <c:pt idx="25">
                  <c:v>-0.47302904564315351</c:v>
                </c:pt>
                <c:pt idx="26">
                  <c:v>-0.45850622406639008</c:v>
                </c:pt>
                <c:pt idx="27">
                  <c:v>-0.451393005334914</c:v>
                </c:pt>
                <c:pt idx="28">
                  <c:v>-0.46710136336692343</c:v>
                </c:pt>
                <c:pt idx="29">
                  <c:v>-0.32957913455838761</c:v>
                </c:pt>
                <c:pt idx="30">
                  <c:v>-0.31890930646117355</c:v>
                </c:pt>
                <c:pt idx="31">
                  <c:v>-0.31950207468879666</c:v>
                </c:pt>
                <c:pt idx="32">
                  <c:v>-0.37522228808535851</c:v>
                </c:pt>
                <c:pt idx="33">
                  <c:v>-0.39478363959691765</c:v>
                </c:pt>
                <c:pt idx="34">
                  <c:v>-0.41315945465323056</c:v>
                </c:pt>
                <c:pt idx="35">
                  <c:v>-0.31653823355068167</c:v>
                </c:pt>
                <c:pt idx="36">
                  <c:v>-0.38707765263781857</c:v>
                </c:pt>
                <c:pt idx="37">
                  <c:v>-0.39300533491404854</c:v>
                </c:pt>
                <c:pt idx="38">
                  <c:v>-0.3550681683461766</c:v>
                </c:pt>
                <c:pt idx="39">
                  <c:v>-0.30942501481920559</c:v>
                </c:pt>
                <c:pt idx="40">
                  <c:v>-0.30468286899822161</c:v>
                </c:pt>
                <c:pt idx="41">
                  <c:v>-0.28689982216953169</c:v>
                </c:pt>
                <c:pt idx="42">
                  <c:v>-0.26496739774748068</c:v>
                </c:pt>
                <c:pt idx="43">
                  <c:v>-0.19620628334321277</c:v>
                </c:pt>
                <c:pt idx="44">
                  <c:v>-0.19857735625370476</c:v>
                </c:pt>
                <c:pt idx="45">
                  <c:v>-0.21695317131001779</c:v>
                </c:pt>
                <c:pt idx="46">
                  <c:v>-0.27622999407231774</c:v>
                </c:pt>
                <c:pt idx="47">
                  <c:v>-0.2116182572614107</c:v>
                </c:pt>
                <c:pt idx="48">
                  <c:v>-0.30942501481920559</c:v>
                </c:pt>
                <c:pt idx="49">
                  <c:v>-0.30409010077059861</c:v>
                </c:pt>
                <c:pt idx="50">
                  <c:v>-0.27504445761707175</c:v>
                </c:pt>
                <c:pt idx="51">
                  <c:v>-0.21517486662714869</c:v>
                </c:pt>
                <c:pt idx="52">
                  <c:v>-0.27030231179608777</c:v>
                </c:pt>
                <c:pt idx="53">
                  <c:v>-0.24422050978067567</c:v>
                </c:pt>
                <c:pt idx="54">
                  <c:v>-0.17901600474214574</c:v>
                </c:pt>
                <c:pt idx="55">
                  <c:v>-0.16064018968583282</c:v>
                </c:pt>
                <c:pt idx="56">
                  <c:v>-0.12685240071132176</c:v>
                </c:pt>
                <c:pt idx="57">
                  <c:v>-6.8168346176644912E-2</c:v>
                </c:pt>
                <c:pt idx="58">
                  <c:v>-6.3426200355660822E-2</c:v>
                </c:pt>
                <c:pt idx="59">
                  <c:v>-6.5204505038529703E-3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9-4070-8902-0D4C878D9CC3}"/>
            </c:ext>
          </c:extLst>
        </c:ser>
        <c:ser>
          <c:idx val="1"/>
          <c:order val="1"/>
          <c:tx>
            <c:strRef>
              <c:f>参数设置!$O$3</c:f>
              <c:strCache>
                <c:ptCount val="1"/>
                <c:pt idx="0">
                  <c:v>指数基准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45464</c:v>
                </c:pt>
                <c:pt idx="1">
                  <c:v>45457</c:v>
                </c:pt>
                <c:pt idx="2">
                  <c:v>45450</c:v>
                </c:pt>
                <c:pt idx="3">
                  <c:v>45443</c:v>
                </c:pt>
                <c:pt idx="4">
                  <c:v>45436</c:v>
                </c:pt>
                <c:pt idx="5">
                  <c:v>45429</c:v>
                </c:pt>
                <c:pt idx="6">
                  <c:v>45422</c:v>
                </c:pt>
                <c:pt idx="7">
                  <c:v>45412</c:v>
                </c:pt>
                <c:pt idx="8">
                  <c:v>45405</c:v>
                </c:pt>
                <c:pt idx="9">
                  <c:v>45398</c:v>
                </c:pt>
                <c:pt idx="10">
                  <c:v>45391</c:v>
                </c:pt>
                <c:pt idx="11">
                  <c:v>45384</c:v>
                </c:pt>
                <c:pt idx="12">
                  <c:v>45377</c:v>
                </c:pt>
                <c:pt idx="13">
                  <c:v>45370</c:v>
                </c:pt>
                <c:pt idx="14">
                  <c:v>45363</c:v>
                </c:pt>
                <c:pt idx="15">
                  <c:v>45356</c:v>
                </c:pt>
                <c:pt idx="16">
                  <c:v>45349</c:v>
                </c:pt>
                <c:pt idx="17">
                  <c:v>45342</c:v>
                </c:pt>
                <c:pt idx="18">
                  <c:v>45330</c:v>
                </c:pt>
                <c:pt idx="19">
                  <c:v>45323</c:v>
                </c:pt>
                <c:pt idx="20">
                  <c:v>45316</c:v>
                </c:pt>
                <c:pt idx="21">
                  <c:v>45309</c:v>
                </c:pt>
                <c:pt idx="22">
                  <c:v>45302</c:v>
                </c:pt>
                <c:pt idx="23">
                  <c:v>45295</c:v>
                </c:pt>
                <c:pt idx="24">
                  <c:v>45288</c:v>
                </c:pt>
                <c:pt idx="25">
                  <c:v>45281</c:v>
                </c:pt>
                <c:pt idx="26">
                  <c:v>45274</c:v>
                </c:pt>
                <c:pt idx="27">
                  <c:v>45267</c:v>
                </c:pt>
                <c:pt idx="28">
                  <c:v>45260</c:v>
                </c:pt>
                <c:pt idx="29">
                  <c:v>45253</c:v>
                </c:pt>
                <c:pt idx="30">
                  <c:v>45246</c:v>
                </c:pt>
                <c:pt idx="31">
                  <c:v>45239</c:v>
                </c:pt>
                <c:pt idx="32">
                  <c:v>45232</c:v>
                </c:pt>
                <c:pt idx="33">
                  <c:v>45225</c:v>
                </c:pt>
                <c:pt idx="34">
                  <c:v>45218</c:v>
                </c:pt>
                <c:pt idx="35">
                  <c:v>45211</c:v>
                </c:pt>
                <c:pt idx="36">
                  <c:v>45197</c:v>
                </c:pt>
                <c:pt idx="37">
                  <c:v>45190</c:v>
                </c:pt>
                <c:pt idx="38">
                  <c:v>45183</c:v>
                </c:pt>
                <c:pt idx="39">
                  <c:v>45176</c:v>
                </c:pt>
                <c:pt idx="40">
                  <c:v>45169</c:v>
                </c:pt>
                <c:pt idx="41">
                  <c:v>45162</c:v>
                </c:pt>
                <c:pt idx="42">
                  <c:v>45155</c:v>
                </c:pt>
                <c:pt idx="43">
                  <c:v>45148</c:v>
                </c:pt>
                <c:pt idx="44">
                  <c:v>45141</c:v>
                </c:pt>
                <c:pt idx="45">
                  <c:v>45134</c:v>
                </c:pt>
                <c:pt idx="46">
                  <c:v>45127</c:v>
                </c:pt>
                <c:pt idx="47">
                  <c:v>45120</c:v>
                </c:pt>
                <c:pt idx="48">
                  <c:v>45113</c:v>
                </c:pt>
                <c:pt idx="49">
                  <c:v>45106</c:v>
                </c:pt>
                <c:pt idx="50">
                  <c:v>45098</c:v>
                </c:pt>
                <c:pt idx="51">
                  <c:v>45091</c:v>
                </c:pt>
                <c:pt idx="52">
                  <c:v>45084</c:v>
                </c:pt>
                <c:pt idx="53">
                  <c:v>45077</c:v>
                </c:pt>
                <c:pt idx="54">
                  <c:v>45070</c:v>
                </c:pt>
                <c:pt idx="55">
                  <c:v>45063</c:v>
                </c:pt>
                <c:pt idx="56">
                  <c:v>45056</c:v>
                </c:pt>
                <c:pt idx="57">
                  <c:v>45044</c:v>
                </c:pt>
                <c:pt idx="58">
                  <c:v>45037</c:v>
                </c:pt>
                <c:pt idx="59">
                  <c:v>45030</c:v>
                </c:pt>
              </c:numCache>
            </c:numRef>
          </c:cat>
          <c:val>
            <c:numRef>
              <c:f>参数设置!$O$4:$O$63</c:f>
              <c:numCache>
                <c:formatCode>0.0%</c:formatCode>
                <c:ptCount val="60"/>
                <c:pt idx="0">
                  <c:v>-0.12654007074709217</c:v>
                </c:pt>
                <c:pt idx="1">
                  <c:v>-0.12507226916932346</c:v>
                </c:pt>
                <c:pt idx="2">
                  <c:v>-0.10976890384483784</c:v>
                </c:pt>
                <c:pt idx="3">
                  <c:v>-0.12905090817272857</c:v>
                </c:pt>
                <c:pt idx="4">
                  <c:v>-0.10339741789632417</c:v>
                </c:pt>
                <c:pt idx="5">
                  <c:v>-2.9507059370449951E-2</c:v>
                </c:pt>
                <c:pt idx="6">
                  <c:v>-6.496791838834437E-2</c:v>
                </c:pt>
                <c:pt idx="7">
                  <c:v>-0.12671233684866301</c:v>
                </c:pt>
                <c:pt idx="8">
                  <c:v>-0.18607806722153664</c:v>
                </c:pt>
                <c:pt idx="9">
                  <c:v>-0.21233094913902351</c:v>
                </c:pt>
                <c:pt idx="10">
                  <c:v>-0.17920158201636305</c:v>
                </c:pt>
                <c:pt idx="11">
                  <c:v>-0.16389113726304572</c:v>
                </c:pt>
                <c:pt idx="12">
                  <c:v>-0.18079445350349144</c:v>
                </c:pt>
                <c:pt idx="13">
                  <c:v>-0.16734825834251699</c:v>
                </c:pt>
                <c:pt idx="14">
                  <c:v>-0.14010661619820519</c:v>
                </c:pt>
                <c:pt idx="15">
                  <c:v>-0.21562524335536615</c:v>
                </c:pt>
                <c:pt idx="16">
                  <c:v>-0.17331857665723527</c:v>
                </c:pt>
                <c:pt idx="17">
                  <c:v>-0.22966375072859124</c:v>
                </c:pt>
                <c:pt idx="18">
                  <c:v>-0.25228252584581479</c:v>
                </c:pt>
                <c:pt idx="19">
                  <c:v>-0.27649417245016683</c:v>
                </c:pt>
                <c:pt idx="20">
                  <c:v>-0.21874019204130613</c:v>
                </c:pt>
                <c:pt idx="21">
                  <c:v>-0.25050558920906263</c:v>
                </c:pt>
                <c:pt idx="22">
                  <c:v>-0.17335397380139372</c:v>
                </c:pt>
                <c:pt idx="23">
                  <c:v>-0.13750374619775674</c:v>
                </c:pt>
                <c:pt idx="24">
                  <c:v>-0.11179126068108824</c:v>
                </c:pt>
                <c:pt idx="25">
                  <c:v>-0.12445871867057767</c:v>
                </c:pt>
                <c:pt idx="26">
                  <c:v>-0.12720789686688072</c:v>
                </c:pt>
                <c:pt idx="27">
                  <c:v>-0.12210126886962758</c:v>
                </c:pt>
                <c:pt idx="28">
                  <c:v>-7.9759205027338465E-2</c:v>
                </c:pt>
                <c:pt idx="29">
                  <c:v>-2.8438065616866126E-2</c:v>
                </c:pt>
                <c:pt idx="30">
                  <c:v>-4.4343182392044711E-2</c:v>
                </c:pt>
                <c:pt idx="31">
                  <c:v>-5.0355977279753161E-2</c:v>
                </c:pt>
                <c:pt idx="32">
                  <c:v>-0.10010548348959203</c:v>
                </c:pt>
                <c:pt idx="33">
                  <c:v>-0.12390888303131697</c:v>
                </c:pt>
                <c:pt idx="34">
                  <c:v>-0.12683504694841219</c:v>
                </c:pt>
                <c:pt idx="35">
                  <c:v>-5.1580718467634012E-2</c:v>
                </c:pt>
                <c:pt idx="36">
                  <c:v>-0.10843561141487112</c:v>
                </c:pt>
                <c:pt idx="37">
                  <c:v>-9.1645566035732262E-2</c:v>
                </c:pt>
                <c:pt idx="38">
                  <c:v>-4.2117881929285894E-2</c:v>
                </c:pt>
                <c:pt idx="39">
                  <c:v>-3.4448500694963968E-2</c:v>
                </c:pt>
                <c:pt idx="40">
                  <c:v>-1.3719933075799551E-2</c:v>
                </c:pt>
                <c:pt idx="41">
                  <c:v>-1.8786444309673023E-2</c:v>
                </c:pt>
                <c:pt idx="42">
                  <c:v>-1.8725089259798655E-2</c:v>
                </c:pt>
                <c:pt idx="43">
                  <c:v>3.3134086741881674E-2</c:v>
                </c:pt>
                <c:pt idx="44">
                  <c:v>3.9835946035873704E-2</c:v>
                </c:pt>
                <c:pt idx="45">
                  <c:v>2.443818832696576E-2</c:v>
                </c:pt>
                <c:pt idx="46">
                  <c:v>-4.1034729318038643E-2</c:v>
                </c:pt>
                <c:pt idx="47">
                  <c:v>-1.2742971897028443E-4</c:v>
                </c:pt>
                <c:pt idx="48">
                  <c:v>-6.8153661362601259E-2</c:v>
                </c:pt>
                <c:pt idx="49">
                  <c:v>-7.178304854364348E-2</c:v>
                </c:pt>
                <c:pt idx="50">
                  <c:v>-6.5142544299525929E-2</c:v>
                </c:pt>
                <c:pt idx="51">
                  <c:v>-4.3642318937708091E-2</c:v>
                </c:pt>
                <c:pt idx="52">
                  <c:v>-7.4713932079959799E-2</c:v>
                </c:pt>
                <c:pt idx="53">
                  <c:v>-0.14416076910914832</c:v>
                </c:pt>
                <c:pt idx="54">
                  <c:v>-0.10895240971958386</c:v>
                </c:pt>
                <c:pt idx="55">
                  <c:v>-8.6732442426544987E-2</c:v>
                </c:pt>
                <c:pt idx="56">
                  <c:v>-0.10052080998105084</c:v>
                </c:pt>
                <c:pt idx="57">
                  <c:v>-7.9315560820553022E-2</c:v>
                </c:pt>
                <c:pt idx="58">
                  <c:v>-6.3169743465097294E-2</c:v>
                </c:pt>
                <c:pt idx="59">
                  <c:v>-1.7368198733726303E-2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9-4070-8902-0D4C878D9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32160"/>
        <c:axId val="119133696"/>
      </c:lineChart>
      <c:dateAx>
        <c:axId val="11913216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txPr>
          <a:bodyPr/>
          <a:lstStyle/>
          <a:p>
            <a:pPr>
              <a:defRPr sz="900" spc="0" baseline="0"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19133696"/>
        <c:crosses val="autoZero"/>
        <c:auto val="1"/>
        <c:lblOffset val="100"/>
        <c:baseTimeUnit val="days"/>
        <c:majorUnit val="1"/>
        <c:majorTimeUnit val="months"/>
      </c:dateAx>
      <c:valAx>
        <c:axId val="119133696"/>
        <c:scaling>
          <c:orientation val="minMax"/>
        </c:scaling>
        <c:delete val="0"/>
        <c:axPos val="l"/>
        <c:majorGridlines>
          <c:spPr>
            <a:ln w="9525">
              <a:solidFill>
                <a:srgbClr val="E9E9E9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913216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8512481560242922E-2"/>
          <c:y val="0.91970424973474074"/>
          <c:w val="0.97697243258606148"/>
          <c:h val="7.8730071404829904E-2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  <a:effectLst/>
  </c:sp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993518283332867E-2"/>
          <c:y val="9.3755530146807625E-2"/>
          <c:w val="0.87504341527201646"/>
          <c:h val="0.57880883639545055"/>
        </c:manualLayout>
      </c:layout>
      <c:lineChart>
        <c:grouping val="standard"/>
        <c:varyColors val="0"/>
        <c:ser>
          <c:idx val="0"/>
          <c:order val="0"/>
          <c:tx>
            <c:strRef>
              <c:f>参数设置!$J$3</c:f>
              <c:strCache>
                <c:ptCount val="1"/>
                <c:pt idx="0">
                  <c:v>收盘价</c:v>
                </c:pt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45464</c:v>
                </c:pt>
                <c:pt idx="1">
                  <c:v>45457</c:v>
                </c:pt>
                <c:pt idx="2">
                  <c:v>45450</c:v>
                </c:pt>
                <c:pt idx="3">
                  <c:v>45443</c:v>
                </c:pt>
                <c:pt idx="4">
                  <c:v>45436</c:v>
                </c:pt>
                <c:pt idx="5">
                  <c:v>45429</c:v>
                </c:pt>
                <c:pt idx="6">
                  <c:v>45422</c:v>
                </c:pt>
                <c:pt idx="7">
                  <c:v>45412</c:v>
                </c:pt>
                <c:pt idx="8">
                  <c:v>45405</c:v>
                </c:pt>
                <c:pt idx="9">
                  <c:v>45398</c:v>
                </c:pt>
                <c:pt idx="10">
                  <c:v>45391</c:v>
                </c:pt>
                <c:pt idx="11">
                  <c:v>45384</c:v>
                </c:pt>
                <c:pt idx="12">
                  <c:v>45377</c:v>
                </c:pt>
                <c:pt idx="13">
                  <c:v>45370</c:v>
                </c:pt>
                <c:pt idx="14">
                  <c:v>45363</c:v>
                </c:pt>
                <c:pt idx="15">
                  <c:v>45356</c:v>
                </c:pt>
                <c:pt idx="16">
                  <c:v>45349</c:v>
                </c:pt>
                <c:pt idx="17">
                  <c:v>45342</c:v>
                </c:pt>
                <c:pt idx="18">
                  <c:v>45330</c:v>
                </c:pt>
                <c:pt idx="19">
                  <c:v>45323</c:v>
                </c:pt>
                <c:pt idx="20">
                  <c:v>45316</c:v>
                </c:pt>
                <c:pt idx="21">
                  <c:v>45309</c:v>
                </c:pt>
                <c:pt idx="22">
                  <c:v>45302</c:v>
                </c:pt>
                <c:pt idx="23">
                  <c:v>45295</c:v>
                </c:pt>
                <c:pt idx="24">
                  <c:v>45288</c:v>
                </c:pt>
                <c:pt idx="25">
                  <c:v>45281</c:v>
                </c:pt>
                <c:pt idx="26">
                  <c:v>45274</c:v>
                </c:pt>
                <c:pt idx="27">
                  <c:v>45267</c:v>
                </c:pt>
                <c:pt idx="28">
                  <c:v>45260</c:v>
                </c:pt>
                <c:pt idx="29">
                  <c:v>45253</c:v>
                </c:pt>
                <c:pt idx="30">
                  <c:v>45246</c:v>
                </c:pt>
                <c:pt idx="31">
                  <c:v>45239</c:v>
                </c:pt>
                <c:pt idx="32">
                  <c:v>45232</c:v>
                </c:pt>
                <c:pt idx="33">
                  <c:v>45225</c:v>
                </c:pt>
                <c:pt idx="34">
                  <c:v>45218</c:v>
                </c:pt>
                <c:pt idx="35">
                  <c:v>45211</c:v>
                </c:pt>
                <c:pt idx="36">
                  <c:v>45197</c:v>
                </c:pt>
                <c:pt idx="37">
                  <c:v>45190</c:v>
                </c:pt>
                <c:pt idx="38">
                  <c:v>45183</c:v>
                </c:pt>
                <c:pt idx="39">
                  <c:v>45176</c:v>
                </c:pt>
                <c:pt idx="40">
                  <c:v>45169</c:v>
                </c:pt>
                <c:pt idx="41">
                  <c:v>45162</c:v>
                </c:pt>
                <c:pt idx="42">
                  <c:v>45155</c:v>
                </c:pt>
                <c:pt idx="43">
                  <c:v>45148</c:v>
                </c:pt>
                <c:pt idx="44">
                  <c:v>45141</c:v>
                </c:pt>
                <c:pt idx="45">
                  <c:v>45134</c:v>
                </c:pt>
                <c:pt idx="46">
                  <c:v>45127</c:v>
                </c:pt>
                <c:pt idx="47">
                  <c:v>45120</c:v>
                </c:pt>
                <c:pt idx="48">
                  <c:v>45113</c:v>
                </c:pt>
                <c:pt idx="49">
                  <c:v>45106</c:v>
                </c:pt>
                <c:pt idx="50">
                  <c:v>45098</c:v>
                </c:pt>
                <c:pt idx="51">
                  <c:v>45091</c:v>
                </c:pt>
                <c:pt idx="52">
                  <c:v>45084</c:v>
                </c:pt>
                <c:pt idx="53">
                  <c:v>45077</c:v>
                </c:pt>
                <c:pt idx="54">
                  <c:v>45070</c:v>
                </c:pt>
                <c:pt idx="55">
                  <c:v>45063</c:v>
                </c:pt>
                <c:pt idx="56">
                  <c:v>45056</c:v>
                </c:pt>
                <c:pt idx="57">
                  <c:v>45044</c:v>
                </c:pt>
                <c:pt idx="58">
                  <c:v>45037</c:v>
                </c:pt>
                <c:pt idx="59">
                  <c:v>45030</c:v>
                </c:pt>
              </c:numCache>
            </c:numRef>
          </c:cat>
          <c:val>
            <c:numRef>
              <c:f>参数设置!$J$4:$J$63</c:f>
              <c:numCache>
                <c:formatCode>_(* #,##0.00_);_(* \(#,##0.00\);_(* "-"??_);_(@_)</c:formatCode>
                <c:ptCount val="60"/>
                <c:pt idx="0">
                  <c:v>136.80000000000001</c:v>
                </c:pt>
                <c:pt idx="1">
                  <c:v>117.1</c:v>
                </c:pt>
                <c:pt idx="2">
                  <c:v>113.6</c:v>
                </c:pt>
                <c:pt idx="3">
                  <c:v>111.2</c:v>
                </c:pt>
                <c:pt idx="4">
                  <c:v>106.3</c:v>
                </c:pt>
                <c:pt idx="5">
                  <c:v>129</c:v>
                </c:pt>
                <c:pt idx="6">
                  <c:v>108.3</c:v>
                </c:pt>
                <c:pt idx="7">
                  <c:v>102.8</c:v>
                </c:pt>
                <c:pt idx="8">
                  <c:v>90.35</c:v>
                </c:pt>
                <c:pt idx="9">
                  <c:v>86.85</c:v>
                </c:pt>
                <c:pt idx="10">
                  <c:v>89.35</c:v>
                </c:pt>
                <c:pt idx="11">
                  <c:v>90.65</c:v>
                </c:pt>
                <c:pt idx="12">
                  <c:v>84.8</c:v>
                </c:pt>
                <c:pt idx="13">
                  <c:v>92</c:v>
                </c:pt>
                <c:pt idx="14">
                  <c:v>103.6</c:v>
                </c:pt>
                <c:pt idx="15">
                  <c:v>80.3</c:v>
                </c:pt>
                <c:pt idx="16">
                  <c:v>80.150000000000006</c:v>
                </c:pt>
                <c:pt idx="17">
                  <c:v>79.2</c:v>
                </c:pt>
                <c:pt idx="18">
                  <c:v>76.150000000000006</c:v>
                </c:pt>
                <c:pt idx="19">
                  <c:v>72.099999999999994</c:v>
                </c:pt>
                <c:pt idx="20">
                  <c:v>77.8</c:v>
                </c:pt>
                <c:pt idx="21">
                  <c:v>77.25</c:v>
                </c:pt>
                <c:pt idx="22">
                  <c:v>86.95</c:v>
                </c:pt>
                <c:pt idx="23">
                  <c:v>94.2</c:v>
                </c:pt>
                <c:pt idx="24">
                  <c:v>90.1</c:v>
                </c:pt>
                <c:pt idx="25">
                  <c:v>88.9</c:v>
                </c:pt>
                <c:pt idx="26">
                  <c:v>91.35</c:v>
                </c:pt>
                <c:pt idx="27">
                  <c:v>92.55</c:v>
                </c:pt>
                <c:pt idx="28">
                  <c:v>89.9</c:v>
                </c:pt>
                <c:pt idx="29">
                  <c:v>113.1</c:v>
                </c:pt>
                <c:pt idx="30">
                  <c:v>114.9</c:v>
                </c:pt>
                <c:pt idx="31">
                  <c:v>114.8</c:v>
                </c:pt>
                <c:pt idx="32">
                  <c:v>105.4</c:v>
                </c:pt>
                <c:pt idx="33">
                  <c:v>102.1</c:v>
                </c:pt>
                <c:pt idx="34">
                  <c:v>99</c:v>
                </c:pt>
                <c:pt idx="35">
                  <c:v>115.3</c:v>
                </c:pt>
                <c:pt idx="36">
                  <c:v>103.4</c:v>
                </c:pt>
                <c:pt idx="37">
                  <c:v>102.4</c:v>
                </c:pt>
                <c:pt idx="38">
                  <c:v>108.8</c:v>
                </c:pt>
                <c:pt idx="39">
                  <c:v>116.5</c:v>
                </c:pt>
                <c:pt idx="40">
                  <c:v>117.3</c:v>
                </c:pt>
                <c:pt idx="41">
                  <c:v>120.3</c:v>
                </c:pt>
                <c:pt idx="42">
                  <c:v>124</c:v>
                </c:pt>
                <c:pt idx="43">
                  <c:v>135.6</c:v>
                </c:pt>
                <c:pt idx="44">
                  <c:v>135.19999999999999</c:v>
                </c:pt>
                <c:pt idx="45">
                  <c:v>132.1</c:v>
                </c:pt>
                <c:pt idx="46">
                  <c:v>122.1</c:v>
                </c:pt>
                <c:pt idx="47">
                  <c:v>133</c:v>
                </c:pt>
                <c:pt idx="48">
                  <c:v>116.5</c:v>
                </c:pt>
                <c:pt idx="49">
                  <c:v>117.4</c:v>
                </c:pt>
                <c:pt idx="50">
                  <c:v>122.3</c:v>
                </c:pt>
                <c:pt idx="51">
                  <c:v>132.4</c:v>
                </c:pt>
                <c:pt idx="52">
                  <c:v>123.1</c:v>
                </c:pt>
                <c:pt idx="53">
                  <c:v>127.5</c:v>
                </c:pt>
                <c:pt idx="54">
                  <c:v>138.5</c:v>
                </c:pt>
                <c:pt idx="55">
                  <c:v>141.6</c:v>
                </c:pt>
                <c:pt idx="56">
                  <c:v>147.30000000000001</c:v>
                </c:pt>
                <c:pt idx="57">
                  <c:v>157.19999999999999</c:v>
                </c:pt>
                <c:pt idx="58">
                  <c:v>158</c:v>
                </c:pt>
                <c:pt idx="59">
                  <c:v>167.6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2-42CE-A34C-C480C17E32F7}"/>
            </c:ext>
          </c:extLst>
        </c:ser>
        <c:ser>
          <c:idx val="1"/>
          <c:order val="1"/>
          <c:tx>
            <c:strRef>
              <c:f>参数设置!$K$3</c:f>
              <c:strCache>
                <c:ptCount val="1"/>
                <c:pt idx="0">
                  <c:v> 8X 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45464</c:v>
                </c:pt>
                <c:pt idx="1">
                  <c:v>45457</c:v>
                </c:pt>
                <c:pt idx="2">
                  <c:v>45450</c:v>
                </c:pt>
                <c:pt idx="3">
                  <c:v>45443</c:v>
                </c:pt>
                <c:pt idx="4">
                  <c:v>45436</c:v>
                </c:pt>
                <c:pt idx="5">
                  <c:v>45429</c:v>
                </c:pt>
                <c:pt idx="6">
                  <c:v>45422</c:v>
                </c:pt>
                <c:pt idx="7">
                  <c:v>45412</c:v>
                </c:pt>
                <c:pt idx="8">
                  <c:v>45405</c:v>
                </c:pt>
                <c:pt idx="9">
                  <c:v>45398</c:v>
                </c:pt>
                <c:pt idx="10">
                  <c:v>45391</c:v>
                </c:pt>
                <c:pt idx="11">
                  <c:v>45384</c:v>
                </c:pt>
                <c:pt idx="12">
                  <c:v>45377</c:v>
                </c:pt>
                <c:pt idx="13">
                  <c:v>45370</c:v>
                </c:pt>
                <c:pt idx="14">
                  <c:v>45363</c:v>
                </c:pt>
                <c:pt idx="15">
                  <c:v>45356</c:v>
                </c:pt>
                <c:pt idx="16">
                  <c:v>45349</c:v>
                </c:pt>
                <c:pt idx="17">
                  <c:v>45342</c:v>
                </c:pt>
                <c:pt idx="18">
                  <c:v>45330</c:v>
                </c:pt>
                <c:pt idx="19">
                  <c:v>45323</c:v>
                </c:pt>
                <c:pt idx="20">
                  <c:v>45316</c:v>
                </c:pt>
                <c:pt idx="21">
                  <c:v>45309</c:v>
                </c:pt>
                <c:pt idx="22">
                  <c:v>45302</c:v>
                </c:pt>
                <c:pt idx="23">
                  <c:v>45295</c:v>
                </c:pt>
                <c:pt idx="24">
                  <c:v>45288</c:v>
                </c:pt>
                <c:pt idx="25">
                  <c:v>45281</c:v>
                </c:pt>
                <c:pt idx="26">
                  <c:v>45274</c:v>
                </c:pt>
                <c:pt idx="27">
                  <c:v>45267</c:v>
                </c:pt>
                <c:pt idx="28">
                  <c:v>45260</c:v>
                </c:pt>
                <c:pt idx="29">
                  <c:v>45253</c:v>
                </c:pt>
                <c:pt idx="30">
                  <c:v>45246</c:v>
                </c:pt>
                <c:pt idx="31">
                  <c:v>45239</c:v>
                </c:pt>
                <c:pt idx="32">
                  <c:v>45232</c:v>
                </c:pt>
                <c:pt idx="33">
                  <c:v>45225</c:v>
                </c:pt>
                <c:pt idx="34">
                  <c:v>45218</c:v>
                </c:pt>
                <c:pt idx="35">
                  <c:v>45211</c:v>
                </c:pt>
                <c:pt idx="36">
                  <c:v>45197</c:v>
                </c:pt>
                <c:pt idx="37">
                  <c:v>45190</c:v>
                </c:pt>
                <c:pt idx="38">
                  <c:v>45183</c:v>
                </c:pt>
                <c:pt idx="39">
                  <c:v>45176</c:v>
                </c:pt>
                <c:pt idx="40">
                  <c:v>45169</c:v>
                </c:pt>
                <c:pt idx="41">
                  <c:v>45162</c:v>
                </c:pt>
                <c:pt idx="42">
                  <c:v>45155</c:v>
                </c:pt>
                <c:pt idx="43">
                  <c:v>45148</c:v>
                </c:pt>
                <c:pt idx="44">
                  <c:v>45141</c:v>
                </c:pt>
                <c:pt idx="45">
                  <c:v>45134</c:v>
                </c:pt>
                <c:pt idx="46">
                  <c:v>45127</c:v>
                </c:pt>
                <c:pt idx="47">
                  <c:v>45120</c:v>
                </c:pt>
                <c:pt idx="48">
                  <c:v>45113</c:v>
                </c:pt>
                <c:pt idx="49">
                  <c:v>45106</c:v>
                </c:pt>
                <c:pt idx="50">
                  <c:v>45098</c:v>
                </c:pt>
                <c:pt idx="51">
                  <c:v>45091</c:v>
                </c:pt>
                <c:pt idx="52">
                  <c:v>45084</c:v>
                </c:pt>
                <c:pt idx="53">
                  <c:v>45077</c:v>
                </c:pt>
                <c:pt idx="54">
                  <c:v>45070</c:v>
                </c:pt>
                <c:pt idx="55">
                  <c:v>45063</c:v>
                </c:pt>
                <c:pt idx="56">
                  <c:v>45056</c:v>
                </c:pt>
                <c:pt idx="57">
                  <c:v>45044</c:v>
                </c:pt>
                <c:pt idx="58">
                  <c:v>45037</c:v>
                </c:pt>
                <c:pt idx="59">
                  <c:v>45030</c:v>
                </c:pt>
              </c:numCache>
            </c:numRef>
          </c:cat>
          <c:val>
            <c:numRef>
              <c:f>参数设置!$K$4:$K$63</c:f>
              <c:numCache>
                <c:formatCode>_(* #,##0.00_);_(* \(#,##0.00\);_(* "-"??_);_(@_)</c:formatCode>
                <c:ptCount val="60"/>
                <c:pt idx="0">
                  <c:v>-34.294400000000003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-142.37264933284882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-142.37264933284882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-144.42975327033574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2-42CE-A34C-C480C17E32F7}"/>
            </c:ext>
          </c:extLst>
        </c:ser>
        <c:ser>
          <c:idx val="2"/>
          <c:order val="2"/>
          <c:tx>
            <c:strRef>
              <c:f>参数设置!$L$3</c:f>
              <c:strCache>
                <c:ptCount val="1"/>
                <c:pt idx="0">
                  <c:v> 20X 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45464</c:v>
                </c:pt>
                <c:pt idx="1">
                  <c:v>45457</c:v>
                </c:pt>
                <c:pt idx="2">
                  <c:v>45450</c:v>
                </c:pt>
                <c:pt idx="3">
                  <c:v>45443</c:v>
                </c:pt>
                <c:pt idx="4">
                  <c:v>45436</c:v>
                </c:pt>
                <c:pt idx="5">
                  <c:v>45429</c:v>
                </c:pt>
                <c:pt idx="6">
                  <c:v>45422</c:v>
                </c:pt>
                <c:pt idx="7">
                  <c:v>45412</c:v>
                </c:pt>
                <c:pt idx="8">
                  <c:v>45405</c:v>
                </c:pt>
                <c:pt idx="9">
                  <c:v>45398</c:v>
                </c:pt>
                <c:pt idx="10">
                  <c:v>45391</c:v>
                </c:pt>
                <c:pt idx="11">
                  <c:v>45384</c:v>
                </c:pt>
                <c:pt idx="12">
                  <c:v>45377</c:v>
                </c:pt>
                <c:pt idx="13">
                  <c:v>45370</c:v>
                </c:pt>
                <c:pt idx="14">
                  <c:v>45363</c:v>
                </c:pt>
                <c:pt idx="15">
                  <c:v>45356</c:v>
                </c:pt>
                <c:pt idx="16">
                  <c:v>45349</c:v>
                </c:pt>
                <c:pt idx="17">
                  <c:v>45342</c:v>
                </c:pt>
                <c:pt idx="18">
                  <c:v>45330</c:v>
                </c:pt>
                <c:pt idx="19">
                  <c:v>45323</c:v>
                </c:pt>
                <c:pt idx="20">
                  <c:v>45316</c:v>
                </c:pt>
                <c:pt idx="21">
                  <c:v>45309</c:v>
                </c:pt>
                <c:pt idx="22">
                  <c:v>45302</c:v>
                </c:pt>
                <c:pt idx="23">
                  <c:v>45295</c:v>
                </c:pt>
                <c:pt idx="24">
                  <c:v>45288</c:v>
                </c:pt>
                <c:pt idx="25">
                  <c:v>45281</c:v>
                </c:pt>
                <c:pt idx="26">
                  <c:v>45274</c:v>
                </c:pt>
                <c:pt idx="27">
                  <c:v>45267</c:v>
                </c:pt>
                <c:pt idx="28">
                  <c:v>45260</c:v>
                </c:pt>
                <c:pt idx="29">
                  <c:v>45253</c:v>
                </c:pt>
                <c:pt idx="30">
                  <c:v>45246</c:v>
                </c:pt>
                <c:pt idx="31">
                  <c:v>45239</c:v>
                </c:pt>
                <c:pt idx="32">
                  <c:v>45232</c:v>
                </c:pt>
                <c:pt idx="33">
                  <c:v>45225</c:v>
                </c:pt>
                <c:pt idx="34">
                  <c:v>45218</c:v>
                </c:pt>
                <c:pt idx="35">
                  <c:v>45211</c:v>
                </c:pt>
                <c:pt idx="36">
                  <c:v>45197</c:v>
                </c:pt>
                <c:pt idx="37">
                  <c:v>45190</c:v>
                </c:pt>
                <c:pt idx="38">
                  <c:v>45183</c:v>
                </c:pt>
                <c:pt idx="39">
                  <c:v>45176</c:v>
                </c:pt>
                <c:pt idx="40">
                  <c:v>45169</c:v>
                </c:pt>
                <c:pt idx="41">
                  <c:v>45162</c:v>
                </c:pt>
                <c:pt idx="42">
                  <c:v>45155</c:v>
                </c:pt>
                <c:pt idx="43">
                  <c:v>45148</c:v>
                </c:pt>
                <c:pt idx="44">
                  <c:v>45141</c:v>
                </c:pt>
                <c:pt idx="45">
                  <c:v>45134</c:v>
                </c:pt>
                <c:pt idx="46">
                  <c:v>45127</c:v>
                </c:pt>
                <c:pt idx="47">
                  <c:v>45120</c:v>
                </c:pt>
                <c:pt idx="48">
                  <c:v>45113</c:v>
                </c:pt>
                <c:pt idx="49">
                  <c:v>45106</c:v>
                </c:pt>
                <c:pt idx="50">
                  <c:v>45098</c:v>
                </c:pt>
                <c:pt idx="51">
                  <c:v>45091</c:v>
                </c:pt>
                <c:pt idx="52">
                  <c:v>45084</c:v>
                </c:pt>
                <c:pt idx="53">
                  <c:v>45077</c:v>
                </c:pt>
                <c:pt idx="54">
                  <c:v>45070</c:v>
                </c:pt>
                <c:pt idx="55">
                  <c:v>45063</c:v>
                </c:pt>
                <c:pt idx="56">
                  <c:v>45056</c:v>
                </c:pt>
                <c:pt idx="57">
                  <c:v>45044</c:v>
                </c:pt>
                <c:pt idx="58">
                  <c:v>45037</c:v>
                </c:pt>
                <c:pt idx="59">
                  <c:v>45030</c:v>
                </c:pt>
              </c:numCache>
            </c:numRef>
          </c:cat>
          <c:val>
            <c:numRef>
              <c:f>参数设置!$L$4:$L$63</c:f>
              <c:numCache>
                <c:formatCode>_(* #,##0.00_);_(* \(#,##0.00\);_(* "-"??_);_(@_)</c:formatCode>
                <c:ptCount val="60"/>
                <c:pt idx="0">
                  <c:v>-85.736000000000004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-355.93162333212206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-355.93162333212206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-361.07438317583933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2-42CE-A34C-C480C17E32F7}"/>
            </c:ext>
          </c:extLst>
        </c:ser>
        <c:ser>
          <c:idx val="3"/>
          <c:order val="3"/>
          <c:tx>
            <c:strRef>
              <c:f>参数设置!$M$3</c:f>
              <c:strCache>
                <c:ptCount val="1"/>
                <c:pt idx="0">
                  <c:v> 32X 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numRef>
              <c:f>参数设置!$I$4:$I$63</c:f>
              <c:numCache>
                <c:formatCode>m/d/yyyy</c:formatCode>
                <c:ptCount val="60"/>
                <c:pt idx="0">
                  <c:v>45464</c:v>
                </c:pt>
                <c:pt idx="1">
                  <c:v>45457</c:v>
                </c:pt>
                <c:pt idx="2">
                  <c:v>45450</c:v>
                </c:pt>
                <c:pt idx="3">
                  <c:v>45443</c:v>
                </c:pt>
                <c:pt idx="4">
                  <c:v>45436</c:v>
                </c:pt>
                <c:pt idx="5">
                  <c:v>45429</c:v>
                </c:pt>
                <c:pt idx="6">
                  <c:v>45422</c:v>
                </c:pt>
                <c:pt idx="7">
                  <c:v>45412</c:v>
                </c:pt>
                <c:pt idx="8">
                  <c:v>45405</c:v>
                </c:pt>
                <c:pt idx="9">
                  <c:v>45398</c:v>
                </c:pt>
                <c:pt idx="10">
                  <c:v>45391</c:v>
                </c:pt>
                <c:pt idx="11">
                  <c:v>45384</c:v>
                </c:pt>
                <c:pt idx="12">
                  <c:v>45377</c:v>
                </c:pt>
                <c:pt idx="13">
                  <c:v>45370</c:v>
                </c:pt>
                <c:pt idx="14">
                  <c:v>45363</c:v>
                </c:pt>
                <c:pt idx="15">
                  <c:v>45356</c:v>
                </c:pt>
                <c:pt idx="16">
                  <c:v>45349</c:v>
                </c:pt>
                <c:pt idx="17">
                  <c:v>45342</c:v>
                </c:pt>
                <c:pt idx="18">
                  <c:v>45330</c:v>
                </c:pt>
                <c:pt idx="19">
                  <c:v>45323</c:v>
                </c:pt>
                <c:pt idx="20">
                  <c:v>45316</c:v>
                </c:pt>
                <c:pt idx="21">
                  <c:v>45309</c:v>
                </c:pt>
                <c:pt idx="22">
                  <c:v>45302</c:v>
                </c:pt>
                <c:pt idx="23">
                  <c:v>45295</c:v>
                </c:pt>
                <c:pt idx="24">
                  <c:v>45288</c:v>
                </c:pt>
                <c:pt idx="25">
                  <c:v>45281</c:v>
                </c:pt>
                <c:pt idx="26">
                  <c:v>45274</c:v>
                </c:pt>
                <c:pt idx="27">
                  <c:v>45267</c:v>
                </c:pt>
                <c:pt idx="28">
                  <c:v>45260</c:v>
                </c:pt>
                <c:pt idx="29">
                  <c:v>45253</c:v>
                </c:pt>
                <c:pt idx="30">
                  <c:v>45246</c:v>
                </c:pt>
                <c:pt idx="31">
                  <c:v>45239</c:v>
                </c:pt>
                <c:pt idx="32">
                  <c:v>45232</c:v>
                </c:pt>
                <c:pt idx="33">
                  <c:v>45225</c:v>
                </c:pt>
                <c:pt idx="34">
                  <c:v>45218</c:v>
                </c:pt>
                <c:pt idx="35">
                  <c:v>45211</c:v>
                </c:pt>
                <c:pt idx="36">
                  <c:v>45197</c:v>
                </c:pt>
                <c:pt idx="37">
                  <c:v>45190</c:v>
                </c:pt>
                <c:pt idx="38">
                  <c:v>45183</c:v>
                </c:pt>
                <c:pt idx="39">
                  <c:v>45176</c:v>
                </c:pt>
                <c:pt idx="40">
                  <c:v>45169</c:v>
                </c:pt>
                <c:pt idx="41">
                  <c:v>45162</c:v>
                </c:pt>
                <c:pt idx="42">
                  <c:v>45155</c:v>
                </c:pt>
                <c:pt idx="43">
                  <c:v>45148</c:v>
                </c:pt>
                <c:pt idx="44">
                  <c:v>45141</c:v>
                </c:pt>
                <c:pt idx="45">
                  <c:v>45134</c:v>
                </c:pt>
                <c:pt idx="46">
                  <c:v>45127</c:v>
                </c:pt>
                <c:pt idx="47">
                  <c:v>45120</c:v>
                </c:pt>
                <c:pt idx="48">
                  <c:v>45113</c:v>
                </c:pt>
                <c:pt idx="49">
                  <c:v>45106</c:v>
                </c:pt>
                <c:pt idx="50">
                  <c:v>45098</c:v>
                </c:pt>
                <c:pt idx="51">
                  <c:v>45091</c:v>
                </c:pt>
                <c:pt idx="52">
                  <c:v>45084</c:v>
                </c:pt>
                <c:pt idx="53">
                  <c:v>45077</c:v>
                </c:pt>
                <c:pt idx="54">
                  <c:v>45070</c:v>
                </c:pt>
                <c:pt idx="55">
                  <c:v>45063</c:v>
                </c:pt>
                <c:pt idx="56">
                  <c:v>45056</c:v>
                </c:pt>
                <c:pt idx="57">
                  <c:v>45044</c:v>
                </c:pt>
                <c:pt idx="58">
                  <c:v>45037</c:v>
                </c:pt>
                <c:pt idx="59">
                  <c:v>45030</c:v>
                </c:pt>
              </c:numCache>
            </c:numRef>
          </c:cat>
          <c:val>
            <c:numRef>
              <c:f>参数设置!$M$4:$M$63</c:f>
              <c:numCache>
                <c:formatCode>_(* #,##0.00_);_(* \(#,##0.00\);_(* "-"??_);_(@_)</c:formatCode>
                <c:ptCount val="60"/>
                <c:pt idx="0">
                  <c:v>-137.17760000000001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-569.49059733139529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-569.49059733139529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-577.71901308134295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22-42CE-A34C-C480C17E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37280"/>
        <c:axId val="154338816"/>
      </c:lineChart>
      <c:dateAx>
        <c:axId val="154337280"/>
        <c:scaling>
          <c:orientation val="minMax"/>
        </c:scaling>
        <c:delete val="0"/>
        <c:axPos val="b"/>
        <c:numFmt formatCode="yyyy/mm/dd" sourceLinked="0"/>
        <c:majorTickMark val="out"/>
        <c:minorTickMark val="none"/>
        <c:tickLblPos val="low"/>
        <c:spPr>
          <a:ln>
            <a:solidFill>
              <a:srgbClr val="E9E9E9"/>
            </a:solidFill>
          </a:ln>
        </c:spPr>
        <c:txPr>
          <a:bodyPr/>
          <a:lstStyle/>
          <a:p>
            <a:pPr>
              <a:defRPr sz="900" baseline="0"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54338816"/>
        <c:crosses val="autoZero"/>
        <c:auto val="1"/>
        <c:lblOffset val="100"/>
        <c:baseTimeUnit val="days"/>
        <c:majorUnit val="1"/>
        <c:majorTimeUnit val="months"/>
      </c:dateAx>
      <c:valAx>
        <c:axId val="154338816"/>
        <c:scaling>
          <c:orientation val="minMax"/>
        </c:scaling>
        <c:delete val="0"/>
        <c:axPos val="l"/>
        <c:majorGridlines>
          <c:spPr>
            <a:ln w="3175">
              <a:solidFill>
                <a:srgbClr val="E9E9E9"/>
              </a:solidFill>
              <a:prstDash val="solid"/>
            </a:ln>
          </c:spPr>
        </c:majorGridlines>
        <c:numFmt formatCode="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5433728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1490660661952776"/>
          <c:y val="0.90132677165354336"/>
          <c:w val="0.55500664883682704"/>
          <c:h val="9.8673185182333686E-2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335367019519914"/>
          <c:y val="0.12301626530260359"/>
          <c:w val="0.66938763449270833"/>
          <c:h val="0.7377922102802843"/>
        </c:manualLayout>
      </c:layout>
      <c:pieChart>
        <c:varyColors val="1"/>
        <c:ser>
          <c:idx val="0"/>
          <c:order val="0"/>
          <c:spPr>
            <a:solidFill>
              <a:srgbClr val="F68616"/>
            </a:solidFill>
            <a:ln>
              <a:noFill/>
            </a:ln>
          </c:spPr>
          <c:explosion val="10"/>
          <c:dPt>
            <c:idx val="0"/>
            <c:bubble3D val="0"/>
            <c:spPr>
              <a:solidFill>
                <a:srgbClr val="2276A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040-43EC-874C-EF32830816A2}"/>
              </c:ext>
            </c:extLst>
          </c:dPt>
          <c:dPt>
            <c:idx val="2"/>
            <c:bubble3D val="0"/>
            <c:spPr>
              <a:solidFill>
                <a:srgbClr val="5FBEC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D040-43EC-874C-EF32830816A2}"/>
              </c:ext>
            </c:extLst>
          </c:dPt>
          <c:dPt>
            <c:idx val="3"/>
            <c:bubble3D val="0"/>
            <c:spPr>
              <a:solidFill>
                <a:srgbClr val="DF5D5D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4-D040-43EC-874C-EF32830816A2}"/>
              </c:ext>
            </c:extLst>
          </c:dPt>
          <c:dPt>
            <c:idx val="4"/>
            <c:bubble3D val="0"/>
            <c:spPr>
              <a:solidFill>
                <a:srgbClr val="4B588D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0-8E3A-411D-8DAE-EFEF6C6CC6E4}"/>
              </c:ext>
            </c:extLst>
          </c:dPt>
          <c:dLbls>
            <c:dLbl>
              <c:idx val="0"/>
              <c:layout>
                <c:manualLayout>
                  <c:x val="-0.37814689139897606"/>
                  <c:y val="0.1179426711315393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040-43EC-874C-EF32830816A2}"/>
                </c:ext>
              </c:extLst>
            </c:dLbl>
            <c:dLbl>
              <c:idx val="1"/>
              <c:layout>
                <c:manualLayout>
                  <c:x val="0.40378491916370335"/>
                  <c:y val="1.54142488345250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3D4-4CCA-985D-49D14445BCB3}"/>
                </c:ext>
              </c:extLst>
            </c:dLbl>
            <c:dLbl>
              <c:idx val="2"/>
              <c:layout>
                <c:manualLayout>
                  <c:x val="-0.35226656864452138"/>
                  <c:y val="-0.119515535418407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040-43EC-874C-EF32830816A2}"/>
                </c:ext>
              </c:extLst>
            </c:dLbl>
            <c:dLbl>
              <c:idx val="3"/>
              <c:layout>
                <c:manualLayout>
                  <c:x val="0.16165657425499932"/>
                  <c:y val="4.469273743016759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66571868934071"/>
                      <c:h val="0.210093403129078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040-43EC-874C-EF32830816A2}"/>
                </c:ext>
              </c:extLst>
            </c:dLbl>
            <c:dLbl>
              <c:idx val="4"/>
              <c:layout>
                <c:manualLayout>
                  <c:x val="0.33774174713869071"/>
                  <c:y val="0.3016222586608052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3A-411D-8DAE-EFEF6C6CC6E4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(公司分析!$C$56:$C$59,公司分析!$C$61)</c:f>
              <c:strCache>
                <c:ptCount val="5"/>
                <c:pt idx="0">
                  <c:v>流通A股</c:v>
                </c:pt>
                <c:pt idx="1">
                  <c:v>流通B股</c:v>
                </c:pt>
                <c:pt idx="2">
                  <c:v>香港上市股</c:v>
                </c:pt>
                <c:pt idx="3">
                  <c:v>海外上市股</c:v>
                </c:pt>
                <c:pt idx="4">
                  <c:v>限售股</c:v>
                </c:pt>
              </c:strCache>
            </c:strRef>
          </c:cat>
          <c:val>
            <c:numRef>
              <c:f>(公司分析!$D$56:$D$59,公司分析!$D$61)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3.3754630300000001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A-411D-8DAE-EFEF6C6CC6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4440733079828047"/>
          <c:y val="0.11957752907346415"/>
          <c:w val="0.68131847604716622"/>
          <c:h val="0.718351565230128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公司分析!$C$70</c:f>
              <c:strCache>
                <c:ptCount val="1"/>
                <c:pt idx="0">
                  <c:v>增值服务</c:v>
                </c:pt>
              </c:strCache>
            </c:strRef>
          </c:tx>
          <c:spPr>
            <a:solidFill>
              <a:srgbClr val="2276A1"/>
            </a:solidFill>
            <a:ln>
              <a:noFill/>
            </a:ln>
          </c:spPr>
          <c:invertIfNegative val="0"/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公司分析!$D$70:$H$70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87.151700000000005</c:v>
                </c:pt>
                <c:pt idx="4">
                  <c:v>99.100800000000007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5-4CAD-95FF-E7AF915591BD}"/>
            </c:ext>
          </c:extLst>
        </c:ser>
        <c:ser>
          <c:idx val="1"/>
          <c:order val="1"/>
          <c:tx>
            <c:strRef>
              <c:f>公司分析!$C$71</c:f>
              <c:strCache>
                <c:ptCount val="1"/>
                <c:pt idx="0">
                  <c:v>广告收入</c:v>
                </c:pt>
              </c:strCache>
            </c:strRef>
          </c:tx>
          <c:spPr>
            <a:solidFill>
              <a:srgbClr val="F68616"/>
            </a:solidFill>
            <a:ln>
              <a:noFill/>
            </a:ln>
          </c:spPr>
          <c:invertIfNegative val="0"/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公司分析!$D$71:$H$71</c:f>
              <c:numCache>
                <c:formatCode>_(* #,##0.00_);_(* \(#,##0.00\);_(* "-"??_);_(@_)</c:formatCode>
                <c:ptCount val="5"/>
                <c:pt idx="0">
                  <c:v>8.1701599999999992</c:v>
                </c:pt>
                <c:pt idx="1">
                  <c:v>18.427720000000001</c:v>
                </c:pt>
                <c:pt idx="2">
                  <c:v>45.234209999999997</c:v>
                </c:pt>
                <c:pt idx="3">
                  <c:v>50.662120000000002</c:v>
                </c:pt>
                <c:pt idx="4">
                  <c:v>64.120400000000004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5-4CAD-95FF-E7AF915591BD}"/>
            </c:ext>
          </c:extLst>
        </c:ser>
        <c:ser>
          <c:idx val="2"/>
          <c:order val="2"/>
          <c:tx>
            <c:strRef>
              <c:f>公司分析!$C$72</c:f>
              <c:strCache>
                <c:ptCount val="1"/>
                <c:pt idx="0">
                  <c:v>移动游戏</c:v>
                </c:pt>
              </c:strCache>
            </c:strRef>
          </c:tx>
          <c:spPr>
            <a:solidFill>
              <a:srgbClr val="5FBEC0"/>
            </a:solidFill>
            <a:ln>
              <a:noFill/>
            </a:ln>
          </c:spPr>
          <c:invertIfNegative val="0"/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公司分析!$D$72:$H$72</c:f>
              <c:numCache>
                <c:formatCode>_(* #,##0.00_);_(* \(#,##0.00\);_(* "-"??_);_(@_)</c:formatCode>
                <c:ptCount val="5"/>
                <c:pt idx="0">
                  <c:v>35.978090000000002</c:v>
                </c:pt>
                <c:pt idx="1">
                  <c:v>48.033819999999999</c:v>
                </c:pt>
                <c:pt idx="2">
                  <c:v>50.909260000000003</c:v>
                </c:pt>
                <c:pt idx="3">
                  <c:v>50.212899999999998</c:v>
                </c:pt>
                <c:pt idx="4">
                  <c:v>40.211370000000002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E5-4CAD-95FF-E7AF915591BD}"/>
            </c:ext>
          </c:extLst>
        </c:ser>
        <c:ser>
          <c:idx val="5"/>
          <c:order val="5"/>
          <c:tx>
            <c:strRef>
              <c:f>公司分析!$C$69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rgbClr val="E4C658"/>
            </a:solidFill>
            <a:ln>
              <a:noFill/>
            </a:ln>
          </c:spPr>
          <c:invertIfNegative val="0"/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公司分析!$D$69:$H$69</c:f>
              <c:numCache>
                <c:formatCode>_(* #,##0.00_);_(* \(#,##0.00\);_(* "-"??_);_(@_)</c:formatCode>
                <c:ptCount val="5"/>
                <c:pt idx="0">
                  <c:v>23.630969999999991</c:v>
                </c:pt>
                <c:pt idx="1">
                  <c:v>53.528220000000005</c:v>
                </c:pt>
                <c:pt idx="2">
                  <c:v>97.693369999999987</c:v>
                </c:pt>
                <c:pt idx="3">
                  <c:v>30.964949999999988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E5-4CAD-95FF-E7AF91559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155008"/>
        <c:axId val="21015654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公司分析!$C$73</c15:sqref>
                        </c15:formulaRef>
                      </c:ext>
                    </c:extLst>
                    <c:strCache>
                      <c:ptCount val="1"/>
                      <c:pt idx="0">
                        <c:v>衍生工具及其他,净值</c:v>
                      </c:pt>
                    </c:strCache>
                  </c:strRef>
                </c:tx>
                <c:spPr>
                  <a:solidFill>
                    <a:srgbClr val="DF5D5D"/>
                  </a:solidFill>
                  <a:ln>
                    <a:noFill/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公司分析!$D$66:$H$66</c15:sqref>
                        </c15:formulaRef>
                      </c:ext>
                    </c:extLst>
                    <c:strCache>
                      <c:ptCount val="5"/>
                      <c:pt idx="0">
                        <c:v>2019/12/31</c:v>
                      </c:pt>
                      <c:pt idx="1">
                        <c:v>2020/12/31</c:v>
                      </c:pt>
                      <c:pt idx="2">
                        <c:v>2021/12/31</c:v>
                      </c:pt>
                      <c:pt idx="3">
                        <c:v>2022/12/31</c:v>
                      </c:pt>
                      <c:pt idx="4">
                        <c:v>2023/12/31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公司分析!$D$73:$H$73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21.847300000000001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CE5-4CAD-95FF-E7AF915591B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公司分析!$C$74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solidFill>
                    <a:srgbClr val="4B588D"/>
                  </a:solidFill>
                  <a:ln>
                    <a:noFill/>
                  </a:ln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公司分析!$D$66:$H$66</c15:sqref>
                        </c15:formulaRef>
                      </c:ext>
                    </c:extLst>
                    <c:strCache>
                      <c:ptCount val="5"/>
                      <c:pt idx="0">
                        <c:v>2019/12/31</c:v>
                      </c:pt>
                      <c:pt idx="1">
                        <c:v>2020/12/31</c:v>
                      </c:pt>
                      <c:pt idx="2">
                        <c:v>2021/12/31</c:v>
                      </c:pt>
                      <c:pt idx="3">
                        <c:v>2022/12/31</c:v>
                      </c:pt>
                      <c:pt idx="4">
                        <c:v>2023/12/31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公司分析!$D$74:$H$74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E5-4CAD-95FF-E7AF915591BD}"/>
                  </c:ext>
                </c:extLst>
              </c15:ser>
            </c15:filteredBarSeries>
          </c:ext>
        </c:extLst>
      </c:barChart>
      <c:catAx>
        <c:axId val="2101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210156544"/>
        <c:crosses val="autoZero"/>
        <c:auto val="0"/>
        <c:lblAlgn val="ctr"/>
        <c:lblOffset val="100"/>
        <c:noMultiLvlLbl val="0"/>
      </c:catAx>
      <c:valAx>
        <c:axId val="21015654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9E9E9"/>
              </a:solidFill>
            </a:ln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21015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396584899704671"/>
          <c:y val="0.16169136942450665"/>
          <c:w val="0.11574310212870838"/>
          <c:h val="0.676616761213229"/>
        </c:manualLayout>
      </c:layout>
      <c:overlay val="0"/>
      <c:txPr>
        <a:bodyPr/>
        <a:lstStyle/>
        <a:p>
          <a:pPr>
            <a:defRPr sz="9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zero"/>
    <c:showDLblsOverMax val="0"/>
  </c:chart>
  <c:spPr>
    <a:noFill/>
    <a:ln>
      <a:noFill/>
    </a:ln>
    <a:effectLst/>
  </c:sp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公司分析!$C$86</c:f>
          <c:strCache>
            <c:ptCount val="1"/>
            <c:pt idx="0">
              <c:v>毛利率[按产品分类]</c:v>
            </c:pt>
          </c:strCache>
        </c:strRef>
      </c:tx>
      <c:layout>
        <c:manualLayout>
          <c:xMode val="edge"/>
          <c:yMode val="edge"/>
          <c:x val="0.39219531179292244"/>
          <c:y val="0"/>
        </c:manualLayout>
      </c:layout>
      <c:overlay val="0"/>
      <c:txPr>
        <a:bodyPr/>
        <a:lstStyle/>
        <a:p>
          <a:pPr>
            <a:defRPr sz="1000"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864627301704304"/>
          <c:y val="0.12378517414996272"/>
          <c:w val="0.78211252833161471"/>
          <c:h val="0.60460941031989035"/>
        </c:manualLayout>
      </c:layout>
      <c:lineChart>
        <c:grouping val="standard"/>
        <c:varyColors val="0"/>
        <c:ser>
          <c:idx val="1"/>
          <c:order val="1"/>
          <c:tx>
            <c:strRef>
              <c:f>公司分析!$C$88</c:f>
              <c:strCache>
                <c:ptCount val="1"/>
                <c:pt idx="0">
                  <c:v>增值服务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公司分析!$D$88:$H$88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5-47C7-9FCF-DC4B1FC7F600}"/>
            </c:ext>
          </c:extLst>
        </c:ser>
        <c:ser>
          <c:idx val="2"/>
          <c:order val="2"/>
          <c:tx>
            <c:strRef>
              <c:f>公司分析!$C$89</c:f>
              <c:strCache>
                <c:ptCount val="1"/>
                <c:pt idx="0">
                  <c:v>广告收入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公司分析!$D$89:$H$89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5-47C7-9FCF-DC4B1FC7F600}"/>
            </c:ext>
          </c:extLst>
        </c:ser>
        <c:ser>
          <c:idx val="3"/>
          <c:order val="3"/>
          <c:tx>
            <c:strRef>
              <c:f>公司分析!$C$90</c:f>
              <c:strCache>
                <c:ptCount val="1"/>
                <c:pt idx="0">
                  <c:v>移动游戏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strRef>
              <c:f>公司分析!$D$66:$H$66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公司分析!$D$90:$H$90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B5-47C7-9FCF-DC4B1FC7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19104"/>
        <c:axId val="11792908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公司分析!$C$91</c15:sqref>
                        </c15:formulaRef>
                      </c:ext>
                    </c:extLst>
                    <c:strCache>
                      <c:ptCount val="1"/>
                      <c:pt idx="0">
                        <c:v>衍生工具及其他,净值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公司分析!$D$66:$H$66</c15:sqref>
                        </c15:formulaRef>
                      </c:ext>
                    </c:extLst>
                    <c:strCache>
                      <c:ptCount val="5"/>
                      <c:pt idx="0">
                        <c:v>2019/12/31</c:v>
                      </c:pt>
                      <c:pt idx="1">
                        <c:v>2020/12/31</c:v>
                      </c:pt>
                      <c:pt idx="2">
                        <c:v>2021/12/31</c:v>
                      </c:pt>
                      <c:pt idx="3">
                        <c:v>2022/12/31</c:v>
                      </c:pt>
                      <c:pt idx="4">
                        <c:v>2023/12/31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公司分析!$D$91:$H$91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7B5-47C7-9FCF-DC4B1FC7F6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公司分析!$C$92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公司分析!$D$66:$H$66</c15:sqref>
                        </c15:formulaRef>
                      </c:ext>
                    </c:extLst>
                    <c:strCache>
                      <c:ptCount val="5"/>
                      <c:pt idx="0">
                        <c:v>2019/12/31</c:v>
                      </c:pt>
                      <c:pt idx="1">
                        <c:v>2020/12/31</c:v>
                      </c:pt>
                      <c:pt idx="2">
                        <c:v>2021/12/31</c:v>
                      </c:pt>
                      <c:pt idx="3">
                        <c:v>2022/12/31</c:v>
                      </c:pt>
                      <c:pt idx="4">
                        <c:v>2023/12/31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公司分析!$D$92:$H$92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B5-47C7-9FCF-DC4B1FC7F600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公司分析!$C$85</c:f>
              <c:strCache>
                <c:ptCount val="1"/>
                <c:pt idx="0">
                  <c:v>毛利率[合并报表]</c:v>
                </c:pt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strRef>
              <c:f>公司分析!$D$84:$H$84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公司分析!$D$85:$H$85</c:f>
              <c:numCache>
                <c:formatCode>0%</c:formatCode>
                <c:ptCount val="5"/>
                <c:pt idx="0">
                  <c:v>0.17560677151492735</c:v>
                </c:pt>
                <c:pt idx="1">
                  <c:v>0.23670153186405249</c:v>
                </c:pt>
                <c:pt idx="2">
                  <c:v>0.20858506566656779</c:v>
                </c:pt>
                <c:pt idx="3">
                  <c:v>0.17577358079419189</c:v>
                </c:pt>
                <c:pt idx="4">
                  <c:v>0.24156019798839545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B5-47C7-9FCF-DC4B1FC7F600}"/>
            </c:ext>
          </c:extLst>
        </c:ser>
        <c:ser>
          <c:idx val="6"/>
          <c:order val="6"/>
          <c:tx>
            <c:strRef>
              <c:f>公司分析!$C$87</c:f>
              <c:strCache>
                <c:ptCount val="1"/>
                <c:pt idx="0">
                  <c:v>其他</c:v>
                </c:pt>
              </c:strCache>
            </c:strRef>
          </c:tx>
          <c:spPr>
            <a:ln>
              <a:solidFill>
                <a:srgbClr val="4B588D"/>
              </a:solidFill>
            </a:ln>
          </c:spPr>
          <c:marker>
            <c:symbol val="none"/>
          </c:marker>
          <c:cat>
            <c:strRef>
              <c:f>公司分析!$D$84:$H$84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f>公司分析!$D$87:$H$87</c:f>
              <c:numCache>
                <c:formatCode>0%</c:formatCode>
                <c:ptCount val="5"/>
                <c:pt idx="0">
                  <c:v>0.50368182093244573</c:v>
                </c:pt>
                <c:pt idx="1">
                  <c:v>0.53059414267838545</c:v>
                </c:pt>
                <c:pt idx="2">
                  <c:v>0.41386094061449613</c:v>
                </c:pt>
                <c:pt idx="3">
                  <c:v>1.2431135848758039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B5-47C7-9FCF-DC4B1FC7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36512"/>
        <c:axId val="117930624"/>
      </c:lineChart>
      <c:catAx>
        <c:axId val="117919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17929088"/>
        <c:crosses val="autoZero"/>
        <c:auto val="1"/>
        <c:lblAlgn val="ctr"/>
        <c:lblOffset val="100"/>
        <c:noMultiLvlLbl val="0"/>
      </c:catAx>
      <c:valAx>
        <c:axId val="117929088"/>
        <c:scaling>
          <c:orientation val="minMax"/>
        </c:scaling>
        <c:delete val="0"/>
        <c:axPos val="l"/>
        <c:majorGridlines>
          <c:spPr>
            <a:ln w="6350">
              <a:solidFill>
                <a:srgbClr val="E9E9E9"/>
              </a:solidFill>
              <a:prstDash val="solid"/>
            </a:ln>
          </c:spPr>
        </c:majorGridlines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19104"/>
        <c:crosses val="autoZero"/>
        <c:crossBetween val="between"/>
      </c:valAx>
      <c:valAx>
        <c:axId val="117930624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36512"/>
        <c:crosses val="max"/>
        <c:crossBetween val="between"/>
      </c:valAx>
      <c:catAx>
        <c:axId val="117936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3062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b"/>
      <c:layout/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收入</a:t>
            </a:r>
            <a:r>
              <a:rPr lang="en-US" sz="1000"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增长率</a:t>
            </a:r>
          </a:p>
        </c:rich>
      </c:tx>
      <c:layout>
        <c:manualLayout>
          <c:xMode val="edge"/>
          <c:yMode val="edge"/>
          <c:x val="0.43973699241039493"/>
          <c:y val="4.74494464386785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74773173475467"/>
          <c:y val="0.12117494634320436"/>
          <c:w val="0.77302364699431159"/>
          <c:h val="0.61172044112947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公司分析!$M$98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2276A1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公司分析!$N$96:$V$96</c15:sqref>
                  </c15:fullRef>
                </c:ext>
              </c:extLst>
              <c:f>(公司分析!$N$96:$Q$96,公司分析!$U$96:$V$96)</c:f>
              <c:strCache>
                <c:ptCount val="6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  <c:pt idx="5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公司分析!$N$98:$V$98</c15:sqref>
                  </c15:fullRef>
                </c:ext>
              </c:extLst>
              <c:f>(公司分析!$N$98:$Q$98,公司分析!$U$98:$V$98)</c:f>
              <c:numCache>
                <c:formatCode>_(* #,##0.00_);_(* \(#,##0.00\);_(* "-"??_);_(@_)</c:formatCode>
                <c:ptCount val="6"/>
                <c:pt idx="0">
                  <c:v>67.779219999999995</c:v>
                </c:pt>
                <c:pt idx="1">
                  <c:v>119.98976</c:v>
                </c:pt>
                <c:pt idx="2">
                  <c:v>193.83684</c:v>
                </c:pt>
                <c:pt idx="3">
                  <c:v>218.99167</c:v>
                </c:pt>
                <c:pt idx="4">
                  <c:v>225.27986999999999</c:v>
                </c:pt>
                <c:pt idx="5">
                  <c:v>255.98679999999999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公司分析!$S$98</c15:sqref>
                  <c15:spPr xmlns:c15="http://schemas.microsoft.com/office/drawing/2012/chart">
                    <a:solidFill>
                      <a:srgbClr val="2276A1"/>
                    </a:solidFill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1E61-4677-83D6-B8BA615B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1"/>
        <c:axId val="117947008"/>
        <c:axId val="117956992"/>
      </c:barChart>
      <c:lineChart>
        <c:grouping val="standard"/>
        <c:varyColors val="0"/>
        <c:ser>
          <c:idx val="3"/>
          <c:order val="1"/>
          <c:tx>
            <c:strRef>
              <c:f>公司分析!$M$117</c:f>
              <c:strCache>
                <c:ptCount val="1"/>
                <c:pt idx="0">
                  <c:v>营收增长率</c:v>
                </c:pt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公司分析!$N$96:$U$96</c15:sqref>
                  </c15:fullRef>
                </c:ext>
              </c:extLst>
              <c:f>(公司分析!$N$96:$Q$96,公司分析!$U$96)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公司分析!$N$117:$V$117</c15:sqref>
                  </c15:fullRef>
                </c:ext>
              </c:extLst>
              <c:f>(公司分析!$N$117:$Q$117,公司分析!$U$117:$V$117)</c:f>
              <c:numCache>
                <c:formatCode>_(* #,##0.00_);_(* \(#,##0.00\);_(* "-"??_);_(@_)</c:formatCode>
                <c:ptCount val="6"/>
                <c:pt idx="0">
                  <c:v>0.64156824127116674</c:v>
                </c:pt>
                <c:pt idx="1">
                  <c:v>0.77030305158424683</c:v>
                </c:pt>
                <c:pt idx="2">
                  <c:v>0.61544485129397697</c:v>
                </c:pt>
                <c:pt idx="3">
                  <c:v>0.12977321545274889</c:v>
                </c:pt>
                <c:pt idx="4">
                  <c:v>2.8714334202757597E-2</c:v>
                </c:pt>
                <c:pt idx="5">
                  <c:v>0.13630569832981521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公司分析!$S$117</c15:sqref>
                  <c15:spPr xmlns:c15="http://schemas.microsoft.com/office/drawing/2012/chart">
                    <a:ln>
                      <a:solidFill>
                        <a:srgbClr val="F68616"/>
                      </a:solidFill>
                      <a:prstDash val="sysDash"/>
                    </a:ln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1E61-4677-83D6-B8BA615B8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60064"/>
        <c:axId val="117958528"/>
      </c:lineChart>
      <c:catAx>
        <c:axId val="117947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crossAx val="117956992"/>
        <c:crosses val="autoZero"/>
        <c:auto val="1"/>
        <c:lblAlgn val="ctr"/>
        <c:lblOffset val="100"/>
        <c:noMultiLvlLbl val="0"/>
      </c:catAx>
      <c:valAx>
        <c:axId val="117956992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  <a:prstDash val="solid"/>
            </a:ln>
          </c:spPr>
        </c:majorGridlines>
        <c:numFmt formatCode="#,##0_ 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47008"/>
        <c:crosses val="autoZero"/>
        <c:crossBetween val="between"/>
      </c:valAx>
      <c:valAx>
        <c:axId val="117958528"/>
        <c:scaling>
          <c:orientation val="minMax"/>
        </c:scaling>
        <c:delete val="0"/>
        <c:axPos val="r"/>
        <c:numFmt formatCode="#,##0.00_);[Red]\(#,##0.00\)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7960064"/>
        <c:crosses val="max"/>
        <c:crossBetween val="between"/>
      </c:valAx>
      <c:catAx>
        <c:axId val="117960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958528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7.1600643717125281E-2"/>
          <c:y val="0.86186559617848013"/>
          <c:w val="0.84476502278252263"/>
          <c:h val="0.11110736720840148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营业利润</a:t>
            </a:r>
            <a:r>
              <a:rPr lang="en-US" sz="1000">
                <a:latin typeface="微软雅黑" panose="020B0503020204020204" pitchFamily="34" charset="-122"/>
                <a:ea typeface="微软雅黑" panose="020B0503020204020204" pitchFamily="34" charset="-122"/>
              </a:rPr>
              <a:t>&amp;</a:t>
            </a: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</a:rPr>
              <a:t>净利润</a:t>
            </a:r>
          </a:p>
        </c:rich>
      </c:tx>
      <c:layout>
        <c:manualLayout>
          <c:xMode val="edge"/>
          <c:yMode val="edge"/>
          <c:x val="0.39403349222554962"/>
          <c:y val="5.715611599555172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74773173475467"/>
          <c:y val="0.12117494634320441"/>
          <c:w val="0.77302364699431192"/>
          <c:h val="0.61172044112947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公司分析!$M$107</c:f>
              <c:strCache>
                <c:ptCount val="1"/>
                <c:pt idx="0">
                  <c:v>营业利润</c:v>
                </c:pt>
              </c:strCache>
            </c:strRef>
          </c:tx>
          <c:spPr>
            <a:solidFill>
              <a:srgbClr val="2276A1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公司分析!$N$96:$V$96</c15:sqref>
                  </c15:fullRef>
                </c:ext>
              </c:extLst>
              <c:f>(公司分析!$N$96:$Q$96,公司分析!$U$96:$V$96)</c:f>
              <c:strCache>
                <c:ptCount val="6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  <c:pt idx="5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公司分析!$N$107:$V$107</c15:sqref>
                  </c15:fullRef>
                </c:ext>
              </c:extLst>
              <c:f>(公司分析!$N$107:$Q$107,公司分析!$U$107:$V$107)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-19.81421053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公司分析!$S$107</c15:sqref>
                  <c15:spPr xmlns:c15="http://schemas.microsoft.com/office/drawing/2012/chart">
                    <a:solidFill>
                      <a:srgbClr val="2276A1"/>
                    </a:solidFill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7A7B-439A-90CE-844C20804C3D}"/>
            </c:ext>
          </c:extLst>
        </c:ser>
        <c:ser>
          <c:idx val="1"/>
          <c:order val="1"/>
          <c:tx>
            <c:strRef>
              <c:f>公司分析!$M$112</c:f>
              <c:strCache>
                <c:ptCount val="1"/>
                <c:pt idx="0">
                  <c:v>归属母公司股东</c:v>
                </c:pt>
              </c:strCache>
            </c:strRef>
          </c:tx>
          <c:spPr>
            <a:solidFill>
              <a:srgbClr val="F68616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公司分析!$N$96:$V$96</c15:sqref>
                  </c15:fullRef>
                </c:ext>
              </c:extLst>
              <c:f>(公司分析!$N$96:$Q$96,公司分析!$U$96:$V$96)</c:f>
              <c:strCache>
                <c:ptCount val="6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  <c:pt idx="5">
                  <c:v>2024/12/31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公司分析!$N$112:$V$112</c15:sqref>
                  </c15:fullRef>
                </c:ext>
              </c:extLst>
              <c:f>(公司分析!$N$112:$Q$112,公司分析!$U$112:$V$112)</c:f>
              <c:numCache>
                <c:formatCode>_(* #,##0.00_);_(* \(#,##0.00\);_(* "-"??_);_(@_)</c:formatCode>
                <c:ptCount val="6"/>
                <c:pt idx="0">
                  <c:v>-12.88973</c:v>
                </c:pt>
                <c:pt idx="1">
                  <c:v>-30.117039999999999</c:v>
                </c:pt>
                <c:pt idx="2">
                  <c:v>-67.89228</c:v>
                </c:pt>
                <c:pt idx="3">
                  <c:v>-74.970129999999997</c:v>
                </c:pt>
                <c:pt idx="4">
                  <c:v>-48.223210000000002</c:v>
                </c:pt>
                <c:pt idx="5">
                  <c:v>-18.05864167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公司分析!$S$112</c15:sqref>
                  <c15:spPr xmlns:c15="http://schemas.microsoft.com/office/drawing/2012/chart">
                    <a:solidFill>
                      <a:srgbClr val="F68616"/>
                    </a:solidFill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7A7B-439A-90CE-844C2080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20736"/>
        <c:axId val="118022528"/>
      </c:barChart>
      <c:lineChart>
        <c:grouping val="standard"/>
        <c:varyColors val="0"/>
        <c:ser>
          <c:idx val="2"/>
          <c:order val="2"/>
          <c:tx>
            <c:strRef>
              <c:f>公司分析!$M$118</c:f>
              <c:strCache>
                <c:ptCount val="1"/>
                <c:pt idx="0">
                  <c:v>净利增长率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公司分析!$N$96:$U$96</c15:sqref>
                  </c15:fullRef>
                </c:ext>
              </c:extLst>
              <c:f>(公司分析!$N$96:$Q$96,公司分析!$U$96)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公司分析!$N$118:$V$118</c15:sqref>
                  </c15:fullRef>
                </c:ext>
              </c:extLst>
              <c:f>(公司分析!$N$118:$Q$118,公司分析!$U$118:$V$118)</c:f>
              <c:numCache>
                <c:formatCode>_(* #,##0.00_);_(* \(#,##0.00\);_(* "-"??_);_(@_)</c:formatCode>
                <c:ptCount val="6"/>
                <c:pt idx="0">
                  <c:v>1.3362810846081348</c:v>
                </c:pt>
                <c:pt idx="1">
                  <c:v>1.336514418843529</c:v>
                </c:pt>
                <c:pt idx="2">
                  <c:v>1.2542812972323976</c:v>
                </c:pt>
                <c:pt idx="3">
                  <c:v>0.10425117553866214</c:v>
                </c:pt>
                <c:pt idx="4">
                  <c:v>-0.35676768867814412</c:v>
                </c:pt>
                <c:pt idx="5">
                  <c:v>-0.62551970990732464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公司分析!$S$118</c15:sqref>
                  <c15:spPr xmlns:c15="http://schemas.microsoft.com/office/drawing/2012/chart">
                    <a:ln w="25400">
                      <a:solidFill>
                        <a:srgbClr val="5FBEC0"/>
                      </a:solidFill>
                      <a:prstDash val="sysDash"/>
                    </a:ln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5-7A7B-439A-90CE-844C2080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25600"/>
        <c:axId val="118024064"/>
      </c:lineChart>
      <c:catAx>
        <c:axId val="11802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22528"/>
        <c:crosses val="autoZero"/>
        <c:auto val="1"/>
        <c:lblAlgn val="ctr"/>
        <c:lblOffset val="100"/>
        <c:noMultiLvlLbl val="0"/>
      </c:catAx>
      <c:valAx>
        <c:axId val="118022528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</a:ln>
          </c:spPr>
        </c:majorGridlines>
        <c:numFmt formatCode="#,##0_ 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20736"/>
        <c:crosses val="autoZero"/>
        <c:crossBetween val="between"/>
      </c:valAx>
      <c:valAx>
        <c:axId val="118024064"/>
        <c:scaling>
          <c:orientation val="minMax"/>
        </c:scaling>
        <c:delete val="0"/>
        <c:axPos val="r"/>
        <c:numFmt formatCode="#,##0.00_ 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25600"/>
        <c:crosses val="max"/>
        <c:crossBetween val="between"/>
      </c:valAx>
      <c:catAx>
        <c:axId val="118025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024064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7.1600643717125281E-2"/>
          <c:y val="0.86186559617848058"/>
          <c:w val="0.89999986958149181"/>
          <c:h val="9.4538518511003172E-2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微软雅黑" panose="020B0503020204020204" pitchFamily="34" charset="-122"/>
                <a:ea typeface="微软雅黑" panose="020B0503020204020204" pitchFamily="34" charset="-122"/>
                <a:cs typeface="Arial" panose="020B0604020202020204" pitchFamily="34" charset="0"/>
              </a:defRPr>
            </a:pPr>
            <a:r>
              <a:rPr lang="zh-CN" sz="1000">
                <a:latin typeface="微软雅黑" panose="020B0503020204020204" pitchFamily="34" charset="-122"/>
                <a:ea typeface="微软雅黑" panose="020B0503020204020204" pitchFamily="34" charset="-122"/>
                <a:cs typeface="Arial" panose="020B0604020202020204" pitchFamily="34" charset="0"/>
              </a:rPr>
              <a:t>盈利能力</a:t>
            </a:r>
          </a:p>
        </c:rich>
      </c:tx>
      <c:layout>
        <c:manualLayout>
          <c:xMode val="edge"/>
          <c:yMode val="edge"/>
          <c:x val="0.46444430056124941"/>
          <c:y val="5.488327117005110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252883527174067E-2"/>
          <c:y val="0.11476604217576256"/>
          <c:w val="0.84136626196579212"/>
          <c:h val="0.64841162096117322"/>
        </c:manualLayout>
      </c:layout>
      <c:lineChart>
        <c:grouping val="standard"/>
        <c:varyColors val="0"/>
        <c:ser>
          <c:idx val="0"/>
          <c:order val="0"/>
          <c:tx>
            <c:strRef>
              <c:f>公司分析!$M$115</c:f>
              <c:strCache>
                <c:ptCount val="1"/>
                <c:pt idx="0">
                  <c:v>销售毛利率</c:v>
                </c:pt>
              </c:strCache>
            </c:strRef>
          </c:tx>
          <c:spPr>
            <a:ln>
              <a:solidFill>
                <a:srgbClr val="2276A1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公司分析!$N$96:$U$96</c15:sqref>
                  </c15:fullRef>
                </c:ext>
              </c:extLst>
              <c:f>(公司分析!$N$96:$Q$96,公司分析!$U$96)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公司分析!$N$115:$U$115</c15:sqref>
                  </c15:fullRef>
                </c:ext>
              </c:extLst>
              <c:f>(公司分析!$N$115:$Q$115,公司分析!$U$115)</c:f>
              <c:numCache>
                <c:formatCode>_(* #,##0.00_);_(* \(#,##0.00\);_(* "-"??_);_(@_)</c:formatCode>
                <c:ptCount val="5"/>
                <c:pt idx="0">
                  <c:v>0.17560677151492735</c:v>
                </c:pt>
                <c:pt idx="1">
                  <c:v>0.23670153186405249</c:v>
                </c:pt>
                <c:pt idx="2">
                  <c:v>0.20858506566656779</c:v>
                </c:pt>
                <c:pt idx="3">
                  <c:v>0.17577358079419189</c:v>
                </c:pt>
                <c:pt idx="4">
                  <c:v>0.24156019798839545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D-4248-8BC8-0E6CD71D7D03}"/>
            </c:ext>
          </c:extLst>
        </c:ser>
        <c:ser>
          <c:idx val="1"/>
          <c:order val="1"/>
          <c:tx>
            <c:strRef>
              <c:f>公司分析!$M$138</c:f>
              <c:strCache>
                <c:ptCount val="1"/>
              </c:strCache>
            </c:strRef>
          </c:tx>
          <c:spPr>
            <a:ln>
              <a:solidFill>
                <a:srgbClr val="F68616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公司分析!$N$96:$U$96</c15:sqref>
                  </c15:fullRef>
                </c:ext>
              </c:extLst>
              <c:f>(公司分析!$N$96:$Q$96,公司分析!$U$96)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公司分析!$N$138:$U$138</c15:sqref>
                  </c15:fullRef>
                </c:ext>
              </c:extLst>
              <c:f>(公司分析!$N$138:$Q$138,公司分析!$U$138)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D-4248-8BC8-0E6CD71D7D03}"/>
            </c:ext>
          </c:extLst>
        </c:ser>
        <c:ser>
          <c:idx val="2"/>
          <c:order val="2"/>
          <c:tx>
            <c:strRef>
              <c:f>公司分析!$M$116</c:f>
              <c:strCache>
                <c:ptCount val="1"/>
                <c:pt idx="0">
                  <c:v>净利润率</c:v>
                </c:pt>
              </c:strCache>
            </c:strRef>
          </c:tx>
          <c:spPr>
            <a:ln>
              <a:solidFill>
                <a:srgbClr val="5FBEC0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公司分析!$N$96:$U$96</c15:sqref>
                  </c15:fullRef>
                </c:ext>
              </c:extLst>
              <c:f>(公司分析!$N$96:$Q$96,公司分析!$U$96)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公司分析!$N$116:$U$116</c15:sqref>
                  </c15:fullRef>
                </c:ext>
              </c:extLst>
              <c:f>(公司分析!$N$116:$Q$116,公司分析!$U$116)</c:f>
              <c:numCache>
                <c:formatCode>_(* #,##0.00_);_(* \(#,##0.00\);_(* "-"??_);_(@_)</c:formatCode>
                <c:ptCount val="5"/>
                <c:pt idx="0">
                  <c:v>-0.19017229764520749</c:v>
                </c:pt>
                <c:pt idx="1">
                  <c:v>-0.25099675172281366</c:v>
                </c:pt>
                <c:pt idx="2">
                  <c:v>-0.35025478128925336</c:v>
                </c:pt>
                <c:pt idx="3">
                  <c:v>-0.34234238224677677</c:v>
                </c:pt>
                <c:pt idx="4">
                  <c:v>-0.21405911677772188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D-4248-8BC8-0E6CD71D7D03}"/>
            </c:ext>
          </c:extLst>
        </c:ser>
        <c:ser>
          <c:idx val="3"/>
          <c:order val="3"/>
          <c:tx>
            <c:strRef>
              <c:f>公司分析!$M$140</c:f>
              <c:strCache>
                <c:ptCount val="1"/>
              </c:strCache>
            </c:strRef>
          </c:tx>
          <c:spPr>
            <a:ln>
              <a:solidFill>
                <a:srgbClr val="DF5D5D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公司分析!$N$96:$U$96</c15:sqref>
                  </c15:fullRef>
                </c:ext>
              </c:extLst>
              <c:f>(公司分析!$N$96:$Q$96,公司分析!$U$96)</c:f>
              <c:strCache>
                <c:ptCount val="5"/>
                <c:pt idx="0">
                  <c:v>2019/12/31</c:v>
                </c:pt>
                <c:pt idx="1">
                  <c:v>2020/12/31</c:v>
                </c:pt>
                <c:pt idx="2">
                  <c:v>2021/12/31</c:v>
                </c:pt>
                <c:pt idx="3">
                  <c:v>2022/12/31</c:v>
                </c:pt>
                <c:pt idx="4">
                  <c:v>2023/12/31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公司分析!$N$140:$U$140</c15:sqref>
                  </c15:fullRef>
                </c:ext>
              </c:extLst>
              <c:f>(公司分析!$N$140:$Q$140,公司分析!$U$140)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FD-4248-8BC8-0E6CD71D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60928"/>
        <c:axId val="118062464"/>
      </c:lineChart>
      <c:catAx>
        <c:axId val="118060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62464"/>
        <c:crosses val="autoZero"/>
        <c:auto val="1"/>
        <c:lblAlgn val="ctr"/>
        <c:lblOffset val="100"/>
        <c:noMultiLvlLbl val="0"/>
      </c:catAx>
      <c:valAx>
        <c:axId val="118062464"/>
        <c:scaling>
          <c:orientation val="minMax"/>
        </c:scaling>
        <c:delete val="0"/>
        <c:axPos val="l"/>
        <c:majorGridlines>
          <c:spPr>
            <a:ln>
              <a:solidFill>
                <a:srgbClr val="E9E9E9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CN"/>
          </a:p>
        </c:txPr>
        <c:crossAx val="118060928"/>
        <c:crosses val="autoZero"/>
        <c:crossBetween val="between"/>
      </c:valAx>
    </c:plotArea>
    <c:legend>
      <c:legendPos val="b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5.555563244484691E-2"/>
          <c:y val="0.83838833177167149"/>
          <c:w val="0.8487127842923875"/>
          <c:h val="0.12999112799015364"/>
        </c:manualLayout>
      </c:layout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900"/>
      </a:pPr>
      <a:endParaRPr lang="zh-CN"/>
    </a:p>
  </c:tx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0072508921996423E-2"/>
          <c:y val="0.17064441053522647"/>
          <c:w val="0.67720584489004465"/>
          <c:h val="0.663838701818275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2276A1"/>
              </a:solidFill>
            </c:spPr>
            <c:extLst>
              <c:ext xmlns:c16="http://schemas.microsoft.com/office/drawing/2014/chart" uri="{C3380CC4-5D6E-409C-BE32-E72D297353CC}">
                <c16:uniqueId val="{00000001-2B5F-4B6D-88C5-9D8D4E901D8A}"/>
              </c:ext>
            </c:extLst>
          </c:dPt>
          <c:dPt>
            <c:idx val="1"/>
            <c:bubble3D val="0"/>
            <c:spPr>
              <a:solidFill>
                <a:srgbClr val="F68616"/>
              </a:solidFill>
            </c:spPr>
            <c:extLst>
              <c:ext xmlns:c16="http://schemas.microsoft.com/office/drawing/2014/chart" uri="{C3380CC4-5D6E-409C-BE32-E72D297353CC}">
                <c16:uniqueId val="{00000000-2B5F-4B6D-88C5-9D8D4E901D8A}"/>
              </c:ext>
            </c:extLst>
          </c:dPt>
          <c:dPt>
            <c:idx val="2"/>
            <c:bubble3D val="0"/>
            <c:spPr>
              <a:solidFill>
                <a:srgbClr val="5FBEC0"/>
              </a:solidFill>
            </c:spPr>
            <c:extLst>
              <c:ext xmlns:c16="http://schemas.microsoft.com/office/drawing/2014/chart" uri="{C3380CC4-5D6E-409C-BE32-E72D297353CC}">
                <c16:uniqueId val="{00000002-2B5F-4B6D-88C5-9D8D4E901D8A}"/>
              </c:ext>
            </c:extLst>
          </c:dPt>
          <c:dPt>
            <c:idx val="3"/>
            <c:bubble3D val="0"/>
            <c:spPr>
              <a:solidFill>
                <a:srgbClr val="DF5D5D"/>
              </a:solidFill>
            </c:spPr>
            <c:extLst>
              <c:ext xmlns:c16="http://schemas.microsoft.com/office/drawing/2014/chart" uri="{C3380CC4-5D6E-409C-BE32-E72D297353CC}">
                <c16:uniqueId val="{00000003-2B5F-4B6D-88C5-9D8D4E901D8A}"/>
              </c:ext>
            </c:extLst>
          </c:dPt>
          <c:dPt>
            <c:idx val="4"/>
            <c:bubble3D val="0"/>
            <c:spPr>
              <a:solidFill>
                <a:srgbClr val="4B588D"/>
              </a:solidFill>
            </c:spPr>
            <c:extLst>
              <c:ext xmlns:c16="http://schemas.microsoft.com/office/drawing/2014/chart" uri="{C3380CC4-5D6E-409C-BE32-E72D297353CC}">
                <c16:uniqueId val="{00000004-2B5F-4B6D-88C5-9D8D4E901D8A}"/>
              </c:ext>
            </c:extLst>
          </c:dPt>
          <c:cat>
            <c:strRef>
              <c:f>盈利预测!$J$7:$J$11</c:f>
              <c:strCache>
                <c:ptCount val="5"/>
                <c:pt idx="0">
                  <c:v>买入</c:v>
                </c:pt>
                <c:pt idx="1">
                  <c:v>增持</c:v>
                </c:pt>
                <c:pt idx="2">
                  <c:v>中性</c:v>
                </c:pt>
                <c:pt idx="3">
                  <c:v>减持</c:v>
                </c:pt>
                <c:pt idx="4">
                  <c:v>卖出</c:v>
                </c:pt>
              </c:strCache>
            </c:strRef>
          </c:cat>
          <c:val>
            <c:numRef>
              <c:f>盈利预测!$K$7:$K$11</c:f>
              <c:numCache>
                <c:formatCode>_ * #,##0_ ;_ * \-#,##0_ ;_ * "-"??_ ;_ @_ </c:formatCode>
                <c:ptCount val="5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B-4DD4-928F-F31D7C39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1284015894197872"/>
          <c:y val="0.24186552714589798"/>
          <c:w val="0.23683507633939391"/>
          <c:h val="0.58151703510886099"/>
        </c:manualLayout>
      </c:layout>
      <c:overlay val="0"/>
      <c:txPr>
        <a:bodyPr/>
        <a:lstStyle/>
        <a:p>
          <a:pPr>
            <a:defRPr sz="10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croll" dx="16" fmlaLink="$H$29" horiz="1" max="20" min="1" noThreeD="1" page="10" val="12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76201</xdr:colOff>
      <xdr:row>19</xdr:row>
      <xdr:rowOff>200024</xdr:rowOff>
    </xdr:from>
    <xdr:to>
      <xdr:col>22</xdr:col>
      <xdr:colOff>1</xdr:colOff>
      <xdr:row>34</xdr:row>
      <xdr:rowOff>47624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20</xdr:row>
      <xdr:rowOff>9526</xdr:rowOff>
    </xdr:from>
    <xdr:to>
      <xdr:col>9</xdr:col>
      <xdr:colOff>19050</xdr:colOff>
      <xdr:row>34</xdr:row>
      <xdr:rowOff>104776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219074</xdr:colOff>
      <xdr:row>53</xdr:row>
      <xdr:rowOff>38100</xdr:rowOff>
    </xdr:from>
    <xdr:to>
      <xdr:col>13</xdr:col>
      <xdr:colOff>885825</xdr:colOff>
      <xdr:row>61</xdr:row>
      <xdr:rowOff>66676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123825</xdr:colOff>
      <xdr:row>63</xdr:row>
      <xdr:rowOff>152401</xdr:rowOff>
    </xdr:from>
    <xdr:to>
      <xdr:col>21</xdr:col>
      <xdr:colOff>485775</xdr:colOff>
      <xdr:row>75</xdr:row>
      <xdr:rowOff>142875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123826</xdr:colOff>
      <xdr:row>77</xdr:row>
      <xdr:rowOff>47623</xdr:rowOff>
    </xdr:from>
    <xdr:to>
      <xdr:col>21</xdr:col>
      <xdr:colOff>209551</xdr:colOff>
      <xdr:row>90</xdr:row>
      <xdr:rowOff>85725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22969</xdr:colOff>
      <xdr:row>94</xdr:row>
      <xdr:rowOff>132232</xdr:rowOff>
    </xdr:from>
    <xdr:to>
      <xdr:col>10</xdr:col>
      <xdr:colOff>65556</xdr:colOff>
      <xdr:row>105</xdr:row>
      <xdr:rowOff>29696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190502</xdr:colOff>
      <xdr:row>105</xdr:row>
      <xdr:rowOff>198344</xdr:rowOff>
    </xdr:from>
    <xdr:to>
      <xdr:col>10</xdr:col>
      <xdr:colOff>31938</xdr:colOff>
      <xdr:row>117</xdr:row>
      <xdr:rowOff>22410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201706</xdr:colOff>
      <xdr:row>119</xdr:row>
      <xdr:rowOff>12328</xdr:rowOff>
    </xdr:from>
    <xdr:to>
      <xdr:col>10</xdr:col>
      <xdr:colOff>43142</xdr:colOff>
      <xdr:row>132</xdr:row>
      <xdr:rowOff>151281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85725</xdr:colOff>
          <xdr:row>18</xdr:row>
          <xdr:rowOff>66675</xdr:rowOff>
        </xdr:from>
        <xdr:to>
          <xdr:col>6</xdr:col>
          <xdr:colOff>952500</xdr:colOff>
          <xdr:row>19</xdr:row>
          <xdr:rowOff>9525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161925</xdr:colOff>
      <xdr:row>0</xdr:row>
      <xdr:rowOff>66675</xdr:rowOff>
    </xdr:from>
    <xdr:ext cx="607152" cy="219075"/>
    <xdr:pic>
      <xdr:nvPicPr>
        <xdr:cNvPr id="14" name="图片 1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76200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76200"/>
          <a:ext cx="607152" cy="219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9527</xdr:colOff>
      <xdr:row>4</xdr:row>
      <xdr:rowOff>57149</xdr:rowOff>
    </xdr:from>
    <xdr:to>
      <xdr:col>14</xdr:col>
      <xdr:colOff>38101</xdr:colOff>
      <xdr:row>12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152400</xdr:colOff>
      <xdr:row>0</xdr:row>
      <xdr:rowOff>76200</xdr:rowOff>
    </xdr:from>
    <xdr:ext cx="607152" cy="219075"/>
    <xdr:pic>
      <xdr:nvPicPr>
        <xdr:cNvPr id="4" name="图片 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607152" cy="219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85725"/>
          <a:ext cx="607152" cy="2190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8572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ks_fa_bps"/>
      <definedName name="hks_fa_eps_ttm2"/>
      <definedName name="hks_fa_roa2"/>
      <definedName name="hks_fa_roe"/>
      <definedName name="s_dq_close"/>
      <definedName name="s_est_avgbps"/>
      <definedName name="s_est_avgebt"/>
      <definedName name="s_est_avgoperatingprofit"/>
      <definedName name="s_est_eps"/>
      <definedName name="S_EST_EPS_INST"/>
      <definedName name="S_EST_ESTANALYST"/>
      <definedName name="S_EST_ESTNEWTIME_INST"/>
      <definedName name="S_EST_FRSTRATINGTIME_INST"/>
      <definedName name="s_est_netprofit"/>
      <definedName name="S_EST_NETPROFIT_INST"/>
      <definedName name="S_EST_NEWRATINGTIME_INST"/>
      <definedName name="S_EST_ORGRATING_INST"/>
      <definedName name="S_EST_RATINGANALYST"/>
      <definedName name="s_est_sales"/>
      <definedName name="S_EST_SALES_INST"/>
      <definedName name="S_EST_SCORERATING_INST"/>
      <definedName name="S_EST_STDRATING_INST"/>
      <definedName name="s_fa_lyr_bt"/>
      <definedName name="S_HOLDER_AVGNUM"/>
      <definedName name="s_holder_name"/>
      <definedName name="s_holder_pct"/>
      <definedName name="s_holder_quantity"/>
      <definedName name="s_info_compname"/>
      <definedName name="s_info_employee"/>
      <definedName name="s_info_fax"/>
      <definedName name="s_info_industry_csrc12_n"/>
      <definedName name="s_info_industry_gics"/>
      <definedName name="s_info_industry_sw_2021"/>
      <definedName name="s_info_name"/>
      <definedName name="s_info_phone"/>
      <definedName name="s_ipo_listeddate"/>
      <definedName name="s_pq_high"/>
      <definedName name="s_pq_low"/>
      <definedName name="s_pq_pctchange"/>
      <definedName name="s_segment_industry_item"/>
      <definedName name="s_segment_industry_profit"/>
      <definedName name="s_segment_industry_sales"/>
      <definedName name="s_segment_product_item"/>
      <definedName name="s_segment_product_profit"/>
      <definedName name="s_segment_product_sales"/>
      <definedName name="S_SEGMENT_REGION_ITEM"/>
      <definedName name="S_SEGMENT_REGION_PROFIT"/>
      <definedName name="S_SEGMENT_REGION_SALES"/>
      <definedName name="s_share_h"/>
      <definedName name="S_SHARE_LIQA"/>
      <definedName name="s_share_liqb"/>
      <definedName name="s_share_oversea"/>
      <definedName name="s_share_total"/>
      <definedName name="s_share_totalrestricted"/>
      <definedName name="s_share_totaltradable"/>
      <definedName name="s_stm07_bs"/>
      <definedName name="S_STM07_IS"/>
      <definedName name="s_stmnote_audit_category"/>
      <definedName name="s_val_mv"/>
      <definedName name="s_val_pb"/>
      <definedName name="s_val_pe"/>
      <definedName name="td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63636D"/>
  </sheetPr>
  <dimension ref="A1:AM189"/>
  <sheetViews>
    <sheetView showGridLines="0" tabSelected="1" zoomScaleNormal="100" workbookViewId="0">
      <selection activeCell="A50" sqref="A50"/>
    </sheetView>
  </sheetViews>
  <sheetFormatPr defaultColWidth="9" defaultRowHeight="12" x14ac:dyDescent="0.35"/>
  <cols>
    <col min="1" max="1" width="2.625" style="10" customWidth="1"/>
    <col min="2" max="2" width="1.625" style="10" customWidth="1"/>
    <col min="3" max="3" width="13.5" style="10" customWidth="1"/>
    <col min="4" max="8" width="12.625" style="10" customWidth="1"/>
    <col min="9" max="9" width="2.75" style="10" customWidth="1"/>
    <col min="10" max="10" width="2.25" style="10" customWidth="1"/>
    <col min="11" max="11" width="1.5" style="10" customWidth="1"/>
    <col min="12" max="12" width="1.625" style="10" customWidth="1"/>
    <col min="13" max="13" width="12.875" style="10" customWidth="1"/>
    <col min="14" max="14" width="11.75" style="10" customWidth="1"/>
    <col min="15" max="16" width="12" style="10" customWidth="1"/>
    <col min="17" max="17" width="1.125" style="10" customWidth="1"/>
    <col min="18" max="19" width="1" style="10" customWidth="1"/>
    <col min="20" max="20" width="11.125" style="10" customWidth="1"/>
    <col min="21" max="21" width="11.25" style="10" customWidth="1"/>
    <col min="22" max="22" width="11.625" style="10" customWidth="1"/>
    <col min="23" max="23" width="1.625" style="10" customWidth="1"/>
    <col min="24" max="24" width="2.625" style="10" customWidth="1"/>
    <col min="25" max="39" width="8.875" style="21" customWidth="1"/>
    <col min="40" max="16384" width="9" style="21"/>
  </cols>
  <sheetData>
    <row r="1" spans="1:39" ht="27.75" x14ac:dyDescent="0.35">
      <c r="A1" s="9"/>
      <c r="B1" s="9"/>
      <c r="C1" s="9"/>
      <c r="D1" s="381" t="s">
        <v>5612</v>
      </c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9"/>
      <c r="W1" s="9"/>
      <c r="X1" s="9"/>
    </row>
    <row r="3" spans="1:39" ht="10.5" customHeight="1" x14ac:dyDescent="0.35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39" ht="16.5" x14ac:dyDescent="0.35">
      <c r="B4" s="21"/>
      <c r="C4" s="23" t="s">
        <v>167</v>
      </c>
      <c r="D4" s="414" t="s">
        <v>5644</v>
      </c>
      <c r="E4" s="86" t="s">
        <v>231</v>
      </c>
      <c r="F4" s="331" t="str">
        <f>[1]!s_info_name(D4)</f>
        <v>哔哩哔哩-W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39" ht="16.5" x14ac:dyDescent="0.35">
      <c r="B5" s="21"/>
      <c r="C5" s="24" t="s">
        <v>168</v>
      </c>
      <c r="D5" s="35">
        <f ca="1">TODAY()-1</f>
        <v>45466</v>
      </c>
      <c r="E5" s="23" t="s">
        <v>169</v>
      </c>
      <c r="F5" s="244" t="s">
        <v>381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54"/>
      <c r="U5" s="54"/>
      <c r="V5" s="54"/>
      <c r="W5" s="54"/>
      <c r="X5" s="11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</row>
    <row r="6" spans="1:39" x14ac:dyDescent="0.3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158"/>
      <c r="O6" s="21"/>
      <c r="P6" s="21"/>
      <c r="Q6" s="21"/>
      <c r="R6" s="21"/>
      <c r="S6" s="21"/>
      <c r="T6" s="21"/>
      <c r="U6" s="21"/>
      <c r="V6" s="21"/>
      <c r="W6" s="21"/>
    </row>
    <row r="7" spans="1:39" ht="14.25" x14ac:dyDescent="0.35">
      <c r="C7" s="36" t="s">
        <v>163</v>
      </c>
      <c r="N7" s="12"/>
    </row>
    <row r="8" spans="1:39" ht="15.75" customHeight="1" x14ac:dyDescent="0.35">
      <c r="B8" s="27"/>
      <c r="C8" s="33" t="s">
        <v>165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39" ht="12" customHeight="1" x14ac:dyDescent="0.35">
      <c r="B9" s="32"/>
      <c r="C9" s="34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spans="1:39" ht="16.5" x14ac:dyDescent="0.35">
      <c r="B10" s="21"/>
      <c r="C10" s="37" t="s">
        <v>171</v>
      </c>
      <c r="D10" s="40" t="str">
        <f>[1]!s_info_compname(D4)</f>
        <v>哔哩哔哩股份有限公司</v>
      </c>
      <c r="E10" s="40"/>
      <c r="F10" s="40"/>
      <c r="G10" s="40"/>
      <c r="H10" s="40"/>
      <c r="I10" s="40"/>
      <c r="J10" s="30"/>
      <c r="K10" s="30"/>
      <c r="L10" s="30"/>
      <c r="M10" s="37" t="s">
        <v>180</v>
      </c>
      <c r="N10" s="45">
        <f ca="1">[1]!hks_fa_eps_ttm2(D4,YEAR(行业比较!G5)-1&amp;"-12-31",0)</f>
        <v>-20.230137738731752</v>
      </c>
      <c r="O10" s="37" t="s">
        <v>182</v>
      </c>
      <c r="P10" s="367">
        <f>RTD("wdf.rtq",,D4,5)</f>
        <v>137.30000000000001</v>
      </c>
      <c r="Q10" s="367"/>
      <c r="R10" s="367"/>
      <c r="S10" s="367"/>
      <c r="T10" s="37" t="s">
        <v>186</v>
      </c>
      <c r="U10" s="46">
        <f ca="1">[1]!s_dq_close(D4,D5,1)</f>
        <v>136.80000000000001</v>
      </c>
      <c r="V10" s="21"/>
      <c r="W10" s="21"/>
    </row>
    <row r="11" spans="1:39" ht="16.5" x14ac:dyDescent="0.35">
      <c r="B11" s="21"/>
      <c r="C11" s="24" t="s">
        <v>173</v>
      </c>
      <c r="D11" s="356" t="str">
        <f>[1]!s_ipo_listeddate(D4)</f>
        <v>2021-03-29</v>
      </c>
      <c r="E11" s="356"/>
      <c r="F11" s="356"/>
      <c r="G11" s="356"/>
      <c r="H11" s="356"/>
      <c r="I11" s="39"/>
      <c r="J11" s="30"/>
      <c r="K11" s="30"/>
      <c r="L11" s="30"/>
      <c r="M11" s="24" t="s">
        <v>176</v>
      </c>
      <c r="N11" s="41">
        <f ca="1">[1]!hks_fa_bps(D4,YEAR(行业比较!G5)-1&amp;"-12-31")</f>
        <v>38.102436529999999</v>
      </c>
      <c r="O11" s="24" t="s">
        <v>183</v>
      </c>
      <c r="P11" s="368">
        <f>RTD("wdf.rtq",,D4,2)</f>
        <v>140.6</v>
      </c>
      <c r="Q11" s="368"/>
      <c r="R11" s="368"/>
      <c r="S11" s="368"/>
      <c r="T11" s="24" t="s">
        <v>187</v>
      </c>
      <c r="U11" s="42">
        <f>RTD("wdf.rtq",,D4,26)</f>
        <v>0.5</v>
      </c>
      <c r="V11" s="21"/>
      <c r="W11" s="21"/>
    </row>
    <row r="12" spans="1:39" ht="16.5" x14ac:dyDescent="0.35">
      <c r="B12" s="21"/>
      <c r="C12" s="37" t="s">
        <v>170</v>
      </c>
      <c r="D12" s="357" t="str">
        <f>[1]!s_info_phone(D4)</f>
        <v>0</v>
      </c>
      <c r="E12" s="357"/>
      <c r="F12" s="357"/>
      <c r="G12" s="357"/>
      <c r="H12" s="357"/>
      <c r="I12" s="44"/>
      <c r="J12" s="30"/>
      <c r="K12" s="30"/>
      <c r="L12" s="30"/>
      <c r="M12" s="37" t="s">
        <v>181</v>
      </c>
      <c r="N12" s="46">
        <f ca="1">[1]!s_val_pe(D4,D5,1)</f>
        <v>-10.829671859741211</v>
      </c>
      <c r="O12" s="37" t="s">
        <v>184</v>
      </c>
      <c r="P12" s="367">
        <f>RTD("wdf.rtq",,D4,3)</f>
        <v>141.4</v>
      </c>
      <c r="Q12" s="367"/>
      <c r="R12" s="367"/>
      <c r="S12" s="367"/>
      <c r="T12" s="37" t="s">
        <v>188</v>
      </c>
      <c r="U12" s="52">
        <f>RTD("wdf.rtq",,D4,27)/100</f>
        <v>3.7000000000000002E-3</v>
      </c>
      <c r="V12" s="21"/>
      <c r="W12" s="21"/>
    </row>
    <row r="13" spans="1:39" ht="16.5" x14ac:dyDescent="0.35">
      <c r="B13" s="21"/>
      <c r="C13" s="24" t="s">
        <v>175</v>
      </c>
      <c r="D13" s="356" t="str">
        <f>[1]!s_info_fax(D4)</f>
        <v>0</v>
      </c>
      <c r="E13" s="356"/>
      <c r="F13" s="356"/>
      <c r="G13" s="356"/>
      <c r="H13" s="356"/>
      <c r="I13" s="39"/>
      <c r="J13" s="30"/>
      <c r="K13" s="30"/>
      <c r="L13" s="30"/>
      <c r="M13" s="24" t="s">
        <v>177</v>
      </c>
      <c r="N13" s="42">
        <f ca="1">[1]!s_val_pb(D4,D5,1)</f>
        <v>3.6287186066967974</v>
      </c>
      <c r="O13" s="24" t="s">
        <v>185</v>
      </c>
      <c r="P13" s="368">
        <f>RTD("wdf.rtq",,D4,4)</f>
        <v>136.30000000000001</v>
      </c>
      <c r="Q13" s="368"/>
      <c r="R13" s="368"/>
      <c r="S13" s="368"/>
      <c r="T13" s="24" t="s">
        <v>189</v>
      </c>
      <c r="U13" s="43">
        <f>RTD("wdf.rtq",,D4,29)/10000</f>
        <v>40442.286200000002</v>
      </c>
      <c r="V13" s="21"/>
      <c r="W13" s="21"/>
    </row>
    <row r="14" spans="1:39" ht="16.5" x14ac:dyDescent="0.35">
      <c r="B14" s="21"/>
      <c r="C14" s="37" t="s">
        <v>172</v>
      </c>
      <c r="D14" s="40" t="str">
        <f ca="1">[1]!s_info_industry_sw_2021(D4,D5,1)&amp;"/"&amp;[1]!s_info_industry_gics(D4)</f>
        <v>传媒/信息技术</v>
      </c>
      <c r="E14" s="40"/>
      <c r="F14" s="40"/>
      <c r="G14" s="40"/>
      <c r="H14" s="40"/>
      <c r="I14" s="40"/>
      <c r="J14" s="30"/>
      <c r="K14" s="30"/>
      <c r="L14" s="30"/>
      <c r="M14" s="37" t="str">
        <f>"总股本"&amp;"("&amp;F5&amp;")"</f>
        <v>总股本(亿)</v>
      </c>
      <c r="N14" s="46">
        <f ca="1">[1]!s_share_total(D4,D5)/CurrencyUnit</f>
        <v>4.2126141700000002</v>
      </c>
      <c r="O14" s="37" t="s">
        <v>178</v>
      </c>
      <c r="P14" s="367">
        <f>RTD("wdf.rtq",,D4,28)</f>
        <v>138.602</v>
      </c>
      <c r="Q14" s="367"/>
      <c r="R14" s="367"/>
      <c r="S14" s="367"/>
      <c r="T14" s="37" t="s">
        <v>190</v>
      </c>
      <c r="U14" s="53">
        <f>RTD("wdf.rtq",,D4,30)/10000</f>
        <v>291.78719999999998</v>
      </c>
      <c r="V14" s="21"/>
      <c r="W14" s="21"/>
    </row>
    <row r="15" spans="1:39" ht="16.5" x14ac:dyDescent="0.35">
      <c r="B15" s="21"/>
      <c r="C15" s="24" t="s">
        <v>174</v>
      </c>
      <c r="D15" s="332">
        <f ca="1">[1]!s_info_employee(D4,YEAR(行业比较!G5)-1&amp;"-12-31")</f>
        <v>11092</v>
      </c>
      <c r="E15" s="330"/>
      <c r="F15" s="330"/>
      <c r="G15" s="330"/>
      <c r="H15" s="330"/>
      <c r="I15" s="39"/>
      <c r="J15" s="30"/>
      <c r="K15" s="30"/>
      <c r="L15" s="30"/>
      <c r="M15" s="47" t="str">
        <f>"总市值"&amp;"("&amp;F5&amp;")"</f>
        <v>总市值(亿)</v>
      </c>
      <c r="N15" s="48">
        <f ca="1">[1]!s_val_mv(D4,D5)/CurrencyUnit</f>
        <v>576.28561845600007</v>
      </c>
      <c r="O15" s="47" t="s">
        <v>179</v>
      </c>
      <c r="P15" s="377" t="str">
        <f ca="1">[1]!s_pq_high(D4,D5-60,D5,1)&amp;"/"&amp;[1]!s_pq_low(D4,D5-60,D5,1)</f>
        <v>145.6/90.55</v>
      </c>
      <c r="Q15" s="377"/>
      <c r="R15" s="377"/>
      <c r="S15" s="377"/>
      <c r="T15" s="105"/>
      <c r="U15" s="49"/>
      <c r="V15" s="21"/>
      <c r="W15" s="21"/>
    </row>
    <row r="16" spans="1:39" ht="14.25" customHeight="1" x14ac:dyDescent="0.35">
      <c r="B16" s="21"/>
      <c r="C16" s="50" t="s">
        <v>166</v>
      </c>
      <c r="D16" s="51" t="str">
        <f ca="1">[1]!s_stmnote_audit_category(D4,YEAR(行业比较!G5)-1&amp;"-12-31",2)</f>
        <v>标准无保留意见</v>
      </c>
      <c r="E16" s="51"/>
      <c r="F16" s="51"/>
      <c r="G16" s="51"/>
      <c r="H16" s="51"/>
      <c r="I16" s="51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21"/>
      <c r="W16" s="21"/>
    </row>
    <row r="17" spans="2:26" ht="14.25" customHeight="1" x14ac:dyDescent="0.35">
      <c r="B17" s="21"/>
      <c r="C17" s="29"/>
      <c r="D17" s="28"/>
      <c r="E17" s="28"/>
      <c r="F17" s="28"/>
      <c r="G17" s="28"/>
      <c r="H17" s="28"/>
      <c r="I17" s="28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2:26" ht="7.5" customHeight="1" x14ac:dyDescent="0.35"/>
    <row r="19" spans="2:26" ht="17.25" customHeight="1" x14ac:dyDescent="0.35">
      <c r="B19" s="21"/>
      <c r="C19" s="21"/>
      <c r="D19" s="21"/>
      <c r="E19" s="21"/>
      <c r="F19" s="21"/>
      <c r="G19" s="21"/>
      <c r="H19" s="21"/>
      <c r="I19" s="21"/>
      <c r="J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2:26" ht="15.75" customHeight="1" thickBot="1" x14ac:dyDescent="0.4">
      <c r="B20" s="97"/>
      <c r="C20" s="98" t="s">
        <v>206</v>
      </c>
      <c r="D20" s="248" t="s">
        <v>191</v>
      </c>
      <c r="E20" s="247" t="s">
        <v>57</v>
      </c>
      <c r="F20" s="99" t="s">
        <v>159</v>
      </c>
      <c r="G20" s="100" t="str">
        <f>LEFT(F20,2)&amp;"最小值=8"</f>
        <v>PE最小值=8</v>
      </c>
      <c r="H20" s="100" t="str">
        <f>LEFT(F20,2)&amp;"间距="&amp;H29</f>
        <v>PE间距=12</v>
      </c>
      <c r="I20" s="101"/>
      <c r="J20" s="97"/>
      <c r="L20" s="97"/>
      <c r="M20" s="96" t="s">
        <v>207</v>
      </c>
      <c r="N20" s="97"/>
      <c r="O20" s="97"/>
      <c r="P20" s="97"/>
      <c r="Q20" s="97"/>
      <c r="R20" s="97"/>
      <c r="S20" s="97"/>
      <c r="T20" s="97"/>
      <c r="U20" s="97"/>
      <c r="V20" s="249" t="s">
        <v>5646</v>
      </c>
      <c r="W20" s="97"/>
    </row>
    <row r="21" spans="2:26" x14ac:dyDescent="0.35">
      <c r="B21" s="21"/>
      <c r="C21" s="21"/>
      <c r="D21" s="21"/>
      <c r="E21" s="21"/>
      <c r="F21" s="21"/>
      <c r="G21" s="21"/>
      <c r="H21" s="21"/>
      <c r="I21" s="21"/>
      <c r="J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spans="2:26" x14ac:dyDescent="0.35">
      <c r="B22" s="21"/>
      <c r="C22" s="21"/>
      <c r="D22" s="21"/>
      <c r="E22" s="21"/>
      <c r="F22" s="21"/>
      <c r="G22" s="21"/>
      <c r="H22" s="21"/>
      <c r="I22" s="21"/>
      <c r="J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2:26" x14ac:dyDescent="0.35">
      <c r="B23" s="21"/>
      <c r="C23" s="21"/>
      <c r="D23" s="21"/>
      <c r="E23" s="21"/>
      <c r="F23" s="21"/>
      <c r="G23" s="21"/>
      <c r="H23" s="21"/>
      <c r="I23" s="21"/>
      <c r="J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2:26" x14ac:dyDescent="0.35">
      <c r="B24" s="21"/>
      <c r="C24" s="21"/>
      <c r="D24" s="21"/>
      <c r="E24" s="21"/>
      <c r="F24" s="21"/>
      <c r="G24" s="54"/>
      <c r="H24" s="21"/>
      <c r="I24" s="21"/>
      <c r="J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spans="2:26" x14ac:dyDescent="0.35">
      <c r="B25" s="21"/>
      <c r="C25" s="21"/>
      <c r="D25" s="21"/>
      <c r="E25" s="21"/>
      <c r="F25" s="21"/>
      <c r="G25" s="54"/>
      <c r="H25" s="21"/>
      <c r="I25" s="21"/>
      <c r="J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spans="2:26" ht="16.5" x14ac:dyDescent="0.35">
      <c r="B26" s="21"/>
      <c r="C26" s="21"/>
      <c r="D26" s="21"/>
      <c r="E26" s="21"/>
      <c r="F26" s="21"/>
      <c r="G26" s="21"/>
      <c r="H26" s="21"/>
      <c r="I26" s="21"/>
      <c r="J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Z26" s="27"/>
    </row>
    <row r="27" spans="2:26" x14ac:dyDescent="0.35">
      <c r="B27" s="21"/>
      <c r="C27" s="21"/>
      <c r="D27" s="21"/>
      <c r="E27" s="21"/>
      <c r="F27" s="21"/>
      <c r="G27" s="21"/>
      <c r="H27" s="21"/>
      <c r="I27" s="21"/>
      <c r="J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2:26" x14ac:dyDescent="0.35">
      <c r="B28" s="21"/>
      <c r="C28" s="21"/>
      <c r="D28" s="21"/>
      <c r="E28" s="21"/>
      <c r="F28" s="21"/>
      <c r="G28" s="21"/>
      <c r="H28" s="21"/>
      <c r="I28" s="21"/>
      <c r="J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spans="2:26" x14ac:dyDescent="0.35">
      <c r="B29" s="21"/>
      <c r="C29" s="21"/>
      <c r="D29" s="21"/>
      <c r="E29" s="21"/>
      <c r="F29" s="21"/>
      <c r="G29" s="21"/>
      <c r="H29" s="55">
        <v>12</v>
      </c>
      <c r="I29" s="55"/>
      <c r="J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spans="2:26" x14ac:dyDescent="0.35">
      <c r="B30" s="21"/>
      <c r="C30" s="21"/>
      <c r="D30" s="21"/>
      <c r="E30" s="21"/>
      <c r="F30" s="21"/>
      <c r="G30" s="21"/>
      <c r="H30" s="21"/>
      <c r="I30" s="21"/>
      <c r="J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2:26" x14ac:dyDescent="0.35">
      <c r="B31" s="21"/>
      <c r="C31" s="21"/>
      <c r="D31" s="21"/>
      <c r="E31" s="21"/>
      <c r="F31" s="21"/>
      <c r="G31" s="21"/>
      <c r="H31" s="21"/>
      <c r="I31" s="21"/>
      <c r="J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spans="2:26" x14ac:dyDescent="0.35">
      <c r="B32" s="21"/>
      <c r="C32" s="21"/>
      <c r="D32" s="21"/>
      <c r="E32" s="21"/>
      <c r="F32" s="21"/>
      <c r="G32" s="21"/>
      <c r="H32" s="21"/>
      <c r="I32" s="21"/>
      <c r="J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spans="2:23" x14ac:dyDescent="0.35">
      <c r="B33" s="21"/>
      <c r="C33" s="21"/>
      <c r="D33" s="21"/>
      <c r="E33" s="21"/>
      <c r="F33" s="21"/>
      <c r="G33" s="21"/>
      <c r="H33" s="21"/>
      <c r="I33" s="21"/>
      <c r="J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spans="2:23" x14ac:dyDescent="0.35">
      <c r="B34" s="21"/>
      <c r="C34" s="21"/>
      <c r="D34" s="21"/>
      <c r="E34" s="21"/>
      <c r="F34" s="21"/>
      <c r="G34" s="21"/>
      <c r="H34" s="21"/>
      <c r="I34" s="21"/>
      <c r="J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spans="2:23" ht="11.25" customHeight="1" x14ac:dyDescent="0.35">
      <c r="B35" s="21"/>
      <c r="C35" s="21"/>
      <c r="D35" s="21"/>
      <c r="E35" s="21"/>
      <c r="F35" s="21"/>
      <c r="G35" s="21"/>
      <c r="H35" s="21"/>
      <c r="I35" s="21"/>
      <c r="J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 spans="2:23" ht="9" customHeight="1" x14ac:dyDescent="0.35"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13"/>
      <c r="Q36" s="13"/>
      <c r="R36" s="13"/>
      <c r="S36" s="13"/>
      <c r="T36" s="14"/>
      <c r="U36" s="26"/>
      <c r="V36" s="14"/>
    </row>
    <row r="37" spans="2:23" ht="15.75" customHeight="1" x14ac:dyDescent="0.35">
      <c r="B37" s="33"/>
      <c r="C37" s="129" t="s">
        <v>209</v>
      </c>
      <c r="D37" s="127"/>
      <c r="E37" s="127"/>
      <c r="F37" s="127"/>
      <c r="G37" s="127"/>
      <c r="H37" s="127"/>
      <c r="I37" s="127"/>
      <c r="J37" s="127"/>
      <c r="K37" s="127"/>
      <c r="L37" s="127"/>
      <c r="M37" s="33"/>
      <c r="N37" s="127"/>
      <c r="O37" s="127"/>
      <c r="P37" s="127"/>
      <c r="Q37" s="127"/>
      <c r="R37" s="127"/>
      <c r="S37" s="127"/>
      <c r="T37" s="127"/>
      <c r="U37" s="127"/>
      <c r="V37" s="127" t="str">
        <f>"单位:("&amp;F5&amp;")"</f>
        <v>单位:(亿)</v>
      </c>
      <c r="W37" s="127"/>
    </row>
    <row r="38" spans="2:23" ht="16.5" x14ac:dyDescent="0.35">
      <c r="B38" s="21"/>
      <c r="C38" s="363" t="s">
        <v>210</v>
      </c>
      <c r="D38" s="363"/>
      <c r="E38" s="363"/>
      <c r="F38" s="107">
        <f ca="1">D5</f>
        <v>45466</v>
      </c>
      <c r="G38" s="21"/>
      <c r="H38" s="21"/>
      <c r="I38" s="21"/>
      <c r="J38" s="21"/>
      <c r="K38" s="21"/>
      <c r="L38" s="21"/>
      <c r="M38" s="363" t="s">
        <v>217</v>
      </c>
      <c r="N38" s="363"/>
      <c r="O38" s="363"/>
      <c r="P38" s="136"/>
      <c r="Q38" s="136"/>
      <c r="R38" s="136"/>
      <c r="S38" s="136"/>
      <c r="T38" s="136"/>
      <c r="U38" s="136"/>
      <c r="V38" s="136">
        <f ca="1">holdertime</f>
        <v>45286</v>
      </c>
      <c r="W38" s="54"/>
    </row>
    <row r="39" spans="2:23" ht="15.75" customHeight="1" x14ac:dyDescent="0.35">
      <c r="B39" s="21"/>
      <c r="C39" s="130" t="s">
        <v>211</v>
      </c>
      <c r="D39" s="130"/>
      <c r="E39" s="130"/>
      <c r="F39" s="135" t="s">
        <v>212</v>
      </c>
      <c r="G39" s="135" t="s">
        <v>213</v>
      </c>
      <c r="H39" s="366" t="str">
        <f>"较"&amp;M38&amp;"变动"</f>
        <v>较半年前变动</v>
      </c>
      <c r="I39" s="366"/>
      <c r="J39" s="108"/>
      <c r="K39" s="108"/>
      <c r="L39" s="108"/>
      <c r="M39" s="138" t="s">
        <v>219</v>
      </c>
      <c r="N39" s="130"/>
      <c r="O39" s="130"/>
      <c r="P39" s="135"/>
      <c r="Q39" s="135"/>
      <c r="R39" s="135"/>
      <c r="S39" s="135"/>
      <c r="T39" s="135"/>
      <c r="U39" s="135"/>
      <c r="V39" s="135" t="s">
        <v>218</v>
      </c>
      <c r="W39" s="108"/>
    </row>
    <row r="40" spans="2:23" ht="15.75" customHeight="1" x14ac:dyDescent="0.35">
      <c r="B40" s="21"/>
      <c r="C40" s="204" t="str">
        <f ca="1">[1]!s_holder_name($D$4,F$38,1)</f>
        <v>Deutsche Bank Aktiengesellschaft</v>
      </c>
      <c r="D40" s="160"/>
      <c r="E40" s="160"/>
      <c r="F40" s="161">
        <f ca="1">[1]!s_holder_quantity($D$4,F$38,1)/CurrencyUnit</f>
        <v>1.1022007899999999</v>
      </c>
      <c r="G40" s="162">
        <f ca="1">[1]!s_holder_pct($D$4,F$38,1)/100</f>
        <v>0.26159999847412108</v>
      </c>
      <c r="H40" s="359">
        <f t="shared" ref="H40:H50" ca="1" si="0">IF(ISNA(VLOOKUP(C40,$M$40:$V$50,4,FALSE)),F40,F40-VLOOKUP(C40,$M$40:$V$50,4,FALSE))</f>
        <v>1.1022007899999999</v>
      </c>
      <c r="I40" s="359"/>
      <c r="J40" s="21"/>
      <c r="K40" s="21"/>
      <c r="L40" s="21"/>
      <c r="M40" s="204" t="str">
        <f ca="1">[1]!s_holder_name($D$4,V$38,1)</f>
        <v>Vanship Limited</v>
      </c>
      <c r="N40" s="160"/>
      <c r="O40" s="160"/>
      <c r="P40" s="173"/>
      <c r="Q40" s="173"/>
      <c r="R40" s="173"/>
      <c r="S40" s="173"/>
      <c r="T40" s="173"/>
      <c r="U40" s="173"/>
      <c r="V40" s="173">
        <f ca="1">[1]!s_holder_quantity($D$4,V$38,1)/CurrencyUnit</f>
        <v>0.49299006000000001</v>
      </c>
      <c r="W40" s="112"/>
    </row>
    <row r="41" spans="2:23" ht="15.75" customHeight="1" x14ac:dyDescent="0.35">
      <c r="B41" s="21"/>
      <c r="C41" s="327" t="str">
        <f ca="1">[1]!s_holder_name($D$4,F$38,2)</f>
        <v>Vanship Limited</v>
      </c>
      <c r="D41" s="164"/>
      <c r="E41" s="164"/>
      <c r="F41" s="165">
        <f ca="1">[1]!s_holder_quantity($D$4,F$38,2)/CurrencyUnit</f>
        <v>0.49824531</v>
      </c>
      <c r="G41" s="166">
        <f ca="1">[1]!s_holder_pct($D$4,F$38,2)/100</f>
        <v>0.11829999923706054</v>
      </c>
      <c r="H41" s="360">
        <f t="shared" ca="1" si="0"/>
        <v>0.49824531</v>
      </c>
      <c r="I41" s="360"/>
      <c r="J41" s="21"/>
      <c r="K41" s="21"/>
      <c r="L41" s="21"/>
      <c r="M41" s="327" t="str">
        <f ca="1">[1]!s_holder_name($D$4,V$38,2)</f>
        <v>Tencent Mobility Limited</v>
      </c>
      <c r="N41" s="163"/>
      <c r="O41" s="163"/>
      <c r="P41" s="174"/>
      <c r="Q41" s="174"/>
      <c r="R41" s="174"/>
      <c r="S41" s="174"/>
      <c r="T41" s="174"/>
      <c r="U41" s="174"/>
      <c r="V41" s="174">
        <f ca="1">[1]!s_holder_quantity($D$4,V$38,2)/CurrencyUnit</f>
        <v>0.32795161</v>
      </c>
      <c r="W41" s="109"/>
    </row>
    <row r="42" spans="2:23" ht="15.75" customHeight="1" x14ac:dyDescent="0.35">
      <c r="B42" s="21"/>
      <c r="C42" s="204" t="str">
        <f ca="1">[1]!s_holder_name($D$4,F$38,3)</f>
        <v>Tencent Mobility Limited</v>
      </c>
      <c r="D42" s="160"/>
      <c r="E42" s="160"/>
      <c r="F42" s="161">
        <f ca="1">[1]!s_holder_quantity($D$4,F$38,3)/CurrencyUnit</f>
        <v>0.32795161</v>
      </c>
      <c r="G42" s="162">
        <f ca="1">[1]!s_holder_pct($D$4,F$38,3)/100</f>
        <v>7.7800002098083493E-2</v>
      </c>
      <c r="H42" s="359">
        <f t="shared" ca="1" si="0"/>
        <v>0.32795161</v>
      </c>
      <c r="I42" s="359"/>
      <c r="J42" s="21"/>
      <c r="K42" s="21"/>
      <c r="L42" s="21"/>
      <c r="M42" s="204" t="str">
        <f ca="1">[1]!s_holder_name($D$4,V$38,3)</f>
        <v>淘宝中国控股有限公司</v>
      </c>
      <c r="N42" s="160"/>
      <c r="O42" s="160"/>
      <c r="P42" s="173"/>
      <c r="Q42" s="173"/>
      <c r="R42" s="173"/>
      <c r="S42" s="173"/>
      <c r="T42" s="173"/>
      <c r="U42" s="173"/>
      <c r="V42" s="173">
        <f ca="1">[1]!s_holder_quantity($D$4,V$38,3)/CurrencyUnit</f>
        <v>0.30845656999999999</v>
      </c>
      <c r="W42" s="109"/>
    </row>
    <row r="43" spans="2:23" ht="15.75" customHeight="1" x14ac:dyDescent="0.35">
      <c r="B43" s="21"/>
      <c r="C43" s="327" t="str">
        <f ca="1">[1]!s_holder_name($D$4,F$38,4)</f>
        <v>Kami Sama Limited</v>
      </c>
      <c r="D43" s="164"/>
      <c r="E43" s="164"/>
      <c r="F43" s="165">
        <f ca="1">[1]!s_holder_quantity($D$4,F$38,4)/CurrencyUnit</f>
        <v>0.27367207999999998</v>
      </c>
      <c r="G43" s="166">
        <f ca="1">[1]!s_holder_pct($D$4,F$38,4)/100</f>
        <v>6.5000000000000002E-2</v>
      </c>
      <c r="H43" s="360">
        <f t="shared" ca="1" si="0"/>
        <v>0.27367207999999998</v>
      </c>
      <c r="I43" s="360"/>
      <c r="J43" s="21"/>
      <c r="K43" s="21"/>
      <c r="L43" s="21"/>
      <c r="M43" s="327" t="str">
        <f ca="1">[1]!s_holder_name($D$4,V$38,4)</f>
        <v>Kami Sama Limited</v>
      </c>
      <c r="N43" s="163"/>
      <c r="O43" s="163"/>
      <c r="P43" s="174"/>
      <c r="Q43" s="174"/>
      <c r="R43" s="174"/>
      <c r="S43" s="174"/>
      <c r="T43" s="174"/>
      <c r="U43" s="174"/>
      <c r="V43" s="174">
        <f ca="1">[1]!s_holder_quantity($D$4,V$38,4)/CurrencyUnit</f>
        <v>0.27216108</v>
      </c>
      <c r="W43" s="109"/>
    </row>
    <row r="44" spans="2:23" ht="15.75" customHeight="1" x14ac:dyDescent="0.35">
      <c r="B44" s="21"/>
      <c r="C44" s="204" t="str">
        <f ca="1">[1]!s_holder_name($D$4,F$38,5)</f>
        <v>黄河投资有限公司</v>
      </c>
      <c r="D44" s="160"/>
      <c r="E44" s="160"/>
      <c r="F44" s="161">
        <f ca="1">[1]!s_holder_quantity($D$4,F$38,5)/CurrencyUnit</f>
        <v>0.10954357000000001</v>
      </c>
      <c r="G44" s="162">
        <f ca="1">[1]!s_holder_pct($D$4,F$38,5)/100</f>
        <v>2.5999999046325682E-2</v>
      </c>
      <c r="H44" s="359">
        <f t="shared" ca="1" si="0"/>
        <v>0.10954357000000001</v>
      </c>
      <c r="I44" s="359"/>
      <c r="J44" s="21"/>
      <c r="K44" s="21"/>
      <c r="L44" s="21"/>
      <c r="M44" s="204" t="str">
        <f ca="1">[1]!s_holder_name($D$4,V$38,5)</f>
        <v>OPH B Limited</v>
      </c>
      <c r="N44" s="160"/>
      <c r="O44" s="160"/>
      <c r="P44" s="173"/>
      <c r="Q44" s="173"/>
      <c r="R44" s="173"/>
      <c r="S44" s="173"/>
      <c r="T44" s="173"/>
      <c r="U44" s="173"/>
      <c r="V44" s="173">
        <f ca="1">[1]!s_holder_quantity($D$4,V$38,5)/CurrencyUnit</f>
        <v>0.10954357000000001</v>
      </c>
      <c r="W44" s="109"/>
    </row>
    <row r="45" spans="2:23" ht="15.75" customHeight="1" x14ac:dyDescent="0.35">
      <c r="B45" s="21"/>
      <c r="C45" s="327" t="str">
        <f ca="1">[1]!s_holder_name($D$4,F$38,6)</f>
        <v>Saber Lily Limited</v>
      </c>
      <c r="D45" s="164"/>
      <c r="E45" s="164"/>
      <c r="F45" s="165">
        <f ca="1">[1]!s_holder_quantity($D$4,F$38,6)/CurrencyUnit</f>
        <v>8.1083000000000002E-2</v>
      </c>
      <c r="G45" s="166">
        <f ca="1">[1]!s_holder_pct($D$4,F$38,6)/100</f>
        <v>1.9199999570846556E-2</v>
      </c>
      <c r="H45" s="360">
        <f t="shared" ca="1" si="0"/>
        <v>8.1083000000000002E-2</v>
      </c>
      <c r="I45" s="360"/>
      <c r="J45" s="21"/>
      <c r="K45" s="21"/>
      <c r="L45" s="21"/>
      <c r="M45" s="327" t="str">
        <f ca="1">[1]!s_holder_name($D$4,V$38,6)</f>
        <v>Saber Lily Limited</v>
      </c>
      <c r="N45" s="163"/>
      <c r="O45" s="163"/>
      <c r="P45" s="174"/>
      <c r="Q45" s="174"/>
      <c r="R45" s="174"/>
      <c r="S45" s="174"/>
      <c r="T45" s="174"/>
      <c r="U45" s="174"/>
      <c r="V45" s="174">
        <f ca="1">[1]!s_holder_quantity($D$4,V$38,6)/CurrencyUnit</f>
        <v>7.1999999999999995E-2</v>
      </c>
      <c r="W45" s="109"/>
    </row>
    <row r="46" spans="2:23" ht="15.75" customHeight="1" x14ac:dyDescent="0.35">
      <c r="B46" s="21"/>
      <c r="C46" s="204" t="str">
        <f ca="1">[1]!s_holder_name($D$4,F$38,7)</f>
        <v>陈睿</v>
      </c>
      <c r="D46" s="160"/>
      <c r="E46" s="160"/>
      <c r="F46" s="161">
        <f ca="1">[1]!s_holder_quantity($D$4,F$38,7)/CurrencyUnit</f>
        <v>0.05</v>
      </c>
      <c r="G46" s="162">
        <f ca="1">[1]!s_holder_pct($D$4,F$38,7)/100</f>
        <v>1.190000057220459E-2</v>
      </c>
      <c r="H46" s="359">
        <f t="shared" ca="1" si="0"/>
        <v>0.05</v>
      </c>
      <c r="I46" s="359"/>
      <c r="J46" s="21"/>
      <c r="K46" s="21"/>
      <c r="L46" s="21"/>
      <c r="M46" s="204" t="str">
        <f ca="1">[1]!s_holder_name($D$4,V$38,7)</f>
        <v>陈睿</v>
      </c>
      <c r="N46" s="160"/>
      <c r="O46" s="160"/>
      <c r="P46" s="173"/>
      <c r="Q46" s="173"/>
      <c r="R46" s="173"/>
      <c r="S46" s="173"/>
      <c r="T46" s="173"/>
      <c r="U46" s="173"/>
      <c r="V46" s="173">
        <f ca="1">[1]!s_holder_quantity($D$4,V$38,7)/CurrencyUnit</f>
        <v>0.05</v>
      </c>
      <c r="W46" s="109"/>
    </row>
    <row r="47" spans="2:23" ht="15.75" customHeight="1" x14ac:dyDescent="0.35">
      <c r="B47" s="21"/>
      <c r="C47" s="327" t="str">
        <f ca="1">[1]!s_holder_name($D$4,F$38,8)</f>
        <v>李旎</v>
      </c>
      <c r="D47" s="164"/>
      <c r="E47" s="164"/>
      <c r="F47" s="165">
        <f ca="1">[1]!s_holder_quantity($D$4,F$38,8)/CurrencyUnit</f>
        <v>0.03</v>
      </c>
      <c r="G47" s="166">
        <f ca="1">[1]!s_holder_pct($D$4,F$38,8)/100</f>
        <v>7.0999997854232786E-3</v>
      </c>
      <c r="H47" s="360">
        <f t="shared" ca="1" si="0"/>
        <v>0.03</v>
      </c>
      <c r="I47" s="360"/>
      <c r="J47" s="21"/>
      <c r="K47" s="21"/>
      <c r="L47" s="21"/>
      <c r="M47" s="327" t="str">
        <f ca="1">[1]!s_holder_name($D$4,V$38,8)</f>
        <v>李旎</v>
      </c>
      <c r="N47" s="163"/>
      <c r="O47" s="163"/>
      <c r="P47" s="174"/>
      <c r="Q47" s="174"/>
      <c r="R47" s="174"/>
      <c r="S47" s="174"/>
      <c r="T47" s="174"/>
      <c r="U47" s="174"/>
      <c r="V47" s="174">
        <f ca="1">[1]!s_holder_quantity($D$4,V$38,8)/CurrencyUnit</f>
        <v>0.03</v>
      </c>
      <c r="W47" s="109"/>
    </row>
    <row r="48" spans="2:23" ht="15.75" customHeight="1" x14ac:dyDescent="0.35">
      <c r="B48" s="21"/>
      <c r="C48" s="204" t="str">
        <f ca="1">[1]!s_holder_name($D$4,F$38,9)</f>
        <v>徐逸</v>
      </c>
      <c r="D48" s="160"/>
      <c r="E48" s="160"/>
      <c r="F48" s="161">
        <f ca="1">[1]!s_holder_quantity($D$4,F$38,9)/CurrencyUnit</f>
        <v>4.4999999999999999E-4</v>
      </c>
      <c r="G48" s="162">
        <f ca="1">[1]!s_holder_pct($D$4,F$38,9)/100</f>
        <v>9.9999997764825814E-5</v>
      </c>
      <c r="H48" s="359">
        <f t="shared" ca="1" si="0"/>
        <v>4.4999999999999999E-4</v>
      </c>
      <c r="I48" s="359"/>
      <c r="J48" s="21"/>
      <c r="K48" s="21"/>
      <c r="L48" s="21"/>
      <c r="M48" s="204" t="str">
        <f ca="1">[1]!s_holder_name($D$4,V$38,9)</f>
        <v>徐逸</v>
      </c>
      <c r="N48" s="160"/>
      <c r="O48" s="160"/>
      <c r="P48" s="173"/>
      <c r="Q48" s="173"/>
      <c r="R48" s="173"/>
      <c r="S48" s="173"/>
      <c r="T48" s="173"/>
      <c r="U48" s="173"/>
      <c r="V48" s="173">
        <f ca="1">[1]!s_holder_quantity($D$4,V$38,9)/CurrencyUnit</f>
        <v>4.4999999999999999E-4</v>
      </c>
      <c r="W48" s="109"/>
    </row>
    <row r="49" spans="2:23" ht="16.5" x14ac:dyDescent="0.35">
      <c r="B49" s="21"/>
      <c r="C49" s="212" t="str">
        <f ca="1">[1]!s_holder_name($D$4,F$38,10)</f>
        <v>0</v>
      </c>
      <c r="D49" s="169"/>
      <c r="E49" s="169"/>
      <c r="F49" s="165">
        <f ca="1">[1]!s_holder_quantity($D$4,F$38,10)/CurrencyUnit</f>
        <v>0</v>
      </c>
      <c r="G49" s="166">
        <f ca="1">[1]!s_holder_pct($D$4,F$38,10)/100</f>
        <v>0</v>
      </c>
      <c r="H49" s="360">
        <f t="shared" ca="1" si="0"/>
        <v>0</v>
      </c>
      <c r="I49" s="360"/>
      <c r="J49" s="21"/>
      <c r="K49" s="21"/>
      <c r="L49" s="21"/>
      <c r="M49" s="327" t="str">
        <f ca="1">[1]!s_holder_name($D$4,V$38,10)</f>
        <v>0</v>
      </c>
      <c r="N49" s="163"/>
      <c r="O49" s="163"/>
      <c r="P49" s="174"/>
      <c r="Q49" s="174"/>
      <c r="R49" s="174"/>
      <c r="S49" s="174"/>
      <c r="T49" s="174"/>
      <c r="U49" s="174"/>
      <c r="V49" s="174">
        <f ca="1">[1]!s_holder_quantity($D$4,$F38,10)/CurrencyUnit</f>
        <v>0</v>
      </c>
      <c r="W49" s="109"/>
    </row>
    <row r="50" spans="2:23" ht="16.5" x14ac:dyDescent="0.35">
      <c r="B50" s="21"/>
      <c r="C50" s="170" t="s">
        <v>214</v>
      </c>
      <c r="D50" s="167"/>
      <c r="E50" s="167"/>
      <c r="F50" s="171">
        <f ca="1">SUM(F40:F49)</f>
        <v>2.4731463599999994</v>
      </c>
      <c r="G50" s="172">
        <f ca="1">SUM(G40:G49)</f>
        <v>0.58699999878183007</v>
      </c>
      <c r="H50" s="361">
        <f t="shared" ca="1" si="0"/>
        <v>2.4731463599999994</v>
      </c>
      <c r="I50" s="361"/>
      <c r="J50" s="21"/>
      <c r="K50" s="21"/>
      <c r="L50" s="21"/>
      <c r="M50" s="170" t="s">
        <v>216</v>
      </c>
      <c r="N50" s="160"/>
      <c r="O50" s="160"/>
      <c r="P50" s="175"/>
      <c r="Q50" s="175"/>
      <c r="R50" s="175"/>
      <c r="S50" s="175"/>
      <c r="T50" s="175"/>
      <c r="U50" s="175"/>
      <c r="V50" s="175">
        <f ca="1">SUM(V40:V49)</f>
        <v>1.6635528900000003</v>
      </c>
      <c r="W50" s="115"/>
    </row>
    <row r="51" spans="2:23" x14ac:dyDescent="0.35">
      <c r="B51" s="21"/>
      <c r="C51" s="21"/>
      <c r="D51" s="21"/>
      <c r="E51" s="109"/>
      <c r="F51" s="21"/>
      <c r="G51" s="21"/>
      <c r="H51" s="21"/>
      <c r="I51" s="21"/>
      <c r="J51" s="21"/>
      <c r="K51" s="21"/>
      <c r="L51" s="21"/>
      <c r="M51" s="110"/>
      <c r="N51" s="110"/>
      <c r="O51" s="110"/>
      <c r="P51" s="21"/>
      <c r="Q51" s="21"/>
      <c r="R51" s="21"/>
      <c r="S51" s="21"/>
      <c r="T51" s="21"/>
      <c r="U51" s="21"/>
      <c r="V51" s="21"/>
      <c r="W51" s="21"/>
    </row>
    <row r="52" spans="2:23" ht="4.5" customHeight="1" x14ac:dyDescent="0.35">
      <c r="E52" s="15"/>
      <c r="M52" s="16"/>
      <c r="N52" s="16"/>
      <c r="O52" s="16"/>
    </row>
    <row r="53" spans="2:23" ht="16.5" x14ac:dyDescent="0.35">
      <c r="B53" s="129"/>
      <c r="C53" s="127" t="s">
        <v>164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06"/>
    </row>
    <row r="54" spans="2:23" x14ac:dyDescent="0.35">
      <c r="B54" s="21"/>
      <c r="C54" s="358"/>
      <c r="D54" s="358"/>
      <c r="E54" s="358"/>
      <c r="F54" s="107"/>
      <c r="G54" s="21"/>
      <c r="H54" s="21"/>
      <c r="I54" s="21"/>
      <c r="J54" s="21"/>
      <c r="K54" s="21"/>
      <c r="L54" s="21"/>
      <c r="M54" s="21"/>
      <c r="N54" s="355"/>
      <c r="O54" s="355"/>
      <c r="P54" s="355"/>
      <c r="Q54" s="107"/>
      <c r="R54" s="107"/>
      <c r="S54" s="107"/>
      <c r="T54" s="107"/>
      <c r="U54" s="107"/>
      <c r="V54" s="107"/>
      <c r="W54" s="111"/>
    </row>
    <row r="55" spans="2:23" ht="16.5" x14ac:dyDescent="0.35">
      <c r="B55" s="21"/>
      <c r="C55" s="176" t="s">
        <v>5643</v>
      </c>
      <c r="D55" s="364">
        <f ca="1">N14</f>
        <v>4.2126141700000002</v>
      </c>
      <c r="E55" s="364"/>
      <c r="F55" s="353"/>
      <c r="G55" s="21"/>
      <c r="H55" s="21"/>
      <c r="I55" s="21"/>
      <c r="J55" s="21"/>
      <c r="K55" s="21"/>
      <c r="L55" s="21"/>
      <c r="M55" s="21"/>
      <c r="N55" s="28"/>
      <c r="O55" s="350"/>
      <c r="P55" s="350"/>
      <c r="Q55" s="350"/>
      <c r="R55" s="350"/>
      <c r="S55" s="350"/>
      <c r="T55" s="350"/>
      <c r="U55" s="350"/>
      <c r="V55" s="350"/>
      <c r="W55" s="108"/>
    </row>
    <row r="56" spans="2:23" ht="16.5" x14ac:dyDescent="0.35">
      <c r="B56" s="21"/>
      <c r="C56" s="177" t="s">
        <v>222</v>
      </c>
      <c r="D56" s="365">
        <f ca="1">[1]!S_SHARE_LIQA(D4,D5)/CurrencyUnit</f>
        <v>0</v>
      </c>
      <c r="E56" s="365"/>
      <c r="F56" s="354"/>
      <c r="G56" s="21"/>
      <c r="H56" s="21"/>
      <c r="I56" s="21"/>
      <c r="J56" s="21"/>
      <c r="K56" s="21"/>
      <c r="L56" s="21"/>
      <c r="M56" s="21"/>
      <c r="N56" s="28"/>
      <c r="O56" s="349"/>
      <c r="P56" s="349"/>
      <c r="Q56" s="349"/>
      <c r="R56" s="349"/>
      <c r="S56" s="349"/>
      <c r="T56" s="349"/>
      <c r="U56" s="349"/>
      <c r="V56" s="349"/>
      <c r="W56" s="112"/>
    </row>
    <row r="57" spans="2:23" ht="16.5" x14ac:dyDescent="0.35">
      <c r="B57" s="21"/>
      <c r="C57" s="176" t="s">
        <v>223</v>
      </c>
      <c r="D57" s="364">
        <f ca="1">[1]!s_share_liqb(D4,D5)/CurrencyUnit</f>
        <v>0</v>
      </c>
      <c r="E57" s="364"/>
      <c r="F57" s="353"/>
      <c r="G57" s="21"/>
      <c r="H57" s="21"/>
      <c r="I57" s="21"/>
      <c r="J57" s="21"/>
      <c r="K57" s="21"/>
      <c r="L57" s="21"/>
      <c r="M57" s="21"/>
      <c r="N57" s="28"/>
      <c r="O57" s="350"/>
      <c r="P57" s="350"/>
      <c r="Q57" s="350"/>
      <c r="R57" s="350"/>
      <c r="S57" s="350"/>
      <c r="T57" s="350"/>
      <c r="U57" s="350"/>
      <c r="V57" s="350"/>
      <c r="W57" s="112"/>
    </row>
    <row r="58" spans="2:23" ht="16.5" x14ac:dyDescent="0.35">
      <c r="B58" s="21"/>
      <c r="C58" s="177" t="s">
        <v>224</v>
      </c>
      <c r="D58" s="365">
        <f ca="1">[1]!s_share_h(D4,D5)/CurrencyUnit</f>
        <v>3.3754630300000001</v>
      </c>
      <c r="E58" s="365"/>
      <c r="F58" s="354"/>
      <c r="G58" s="21"/>
      <c r="H58" s="21"/>
      <c r="I58" s="21"/>
      <c r="J58" s="21"/>
      <c r="K58" s="21"/>
      <c r="L58" s="21"/>
      <c r="M58" s="21"/>
      <c r="N58" s="28"/>
      <c r="O58" s="349"/>
      <c r="P58" s="349"/>
      <c r="Q58" s="349"/>
      <c r="R58" s="349"/>
      <c r="S58" s="349"/>
      <c r="T58" s="349"/>
      <c r="U58" s="349"/>
      <c r="V58" s="349"/>
      <c r="W58" s="112"/>
    </row>
    <row r="59" spans="2:23" ht="16.5" x14ac:dyDescent="0.35">
      <c r="B59" s="21"/>
      <c r="C59" s="176" t="s">
        <v>225</v>
      </c>
      <c r="D59" s="364">
        <f ca="1">[1]!s_share_oversea(D4,D5)/CurrencyUnit</f>
        <v>0</v>
      </c>
      <c r="E59" s="364"/>
      <c r="F59" s="353"/>
      <c r="G59" s="21"/>
      <c r="H59" s="21"/>
      <c r="I59" s="21"/>
      <c r="J59" s="21"/>
      <c r="K59" s="21"/>
      <c r="L59" s="21"/>
      <c r="M59" s="21"/>
      <c r="N59" s="28"/>
      <c r="O59" s="350"/>
      <c r="P59" s="350"/>
      <c r="Q59" s="350"/>
      <c r="R59" s="350"/>
      <c r="S59" s="350"/>
      <c r="T59" s="350"/>
      <c r="U59" s="350"/>
      <c r="V59" s="350"/>
      <c r="W59" s="112"/>
    </row>
    <row r="60" spans="2:23" ht="16.5" x14ac:dyDescent="0.35">
      <c r="B60" s="21"/>
      <c r="C60" s="178" t="s">
        <v>226</v>
      </c>
      <c r="D60" s="365">
        <f ca="1">[1]!s_share_totaltradable(D4,D5)/CurrencyUnit</f>
        <v>0</v>
      </c>
      <c r="E60" s="365"/>
      <c r="F60" s="354"/>
      <c r="G60" s="21"/>
      <c r="H60" s="21"/>
      <c r="I60" s="21"/>
      <c r="J60" s="21"/>
      <c r="K60" s="21"/>
      <c r="L60" s="21"/>
      <c r="M60" s="21"/>
      <c r="N60" s="28"/>
      <c r="O60" s="349"/>
      <c r="P60" s="349"/>
      <c r="Q60" s="349"/>
      <c r="R60" s="349"/>
      <c r="S60" s="349"/>
      <c r="T60" s="349"/>
      <c r="U60" s="349"/>
      <c r="V60" s="349"/>
      <c r="W60" s="112"/>
    </row>
    <row r="61" spans="2:23" ht="16.5" x14ac:dyDescent="0.35">
      <c r="B61" s="21"/>
      <c r="C61" s="176" t="s">
        <v>227</v>
      </c>
      <c r="D61" s="364">
        <f ca="1">[1]!s_share_totalrestricted(D4,D5)/CurrencyUnit</f>
        <v>0</v>
      </c>
      <c r="E61" s="364"/>
      <c r="F61" s="353"/>
      <c r="G61" s="21"/>
      <c r="H61" s="21"/>
      <c r="I61" s="21"/>
      <c r="J61" s="21"/>
      <c r="K61" s="21"/>
      <c r="L61" s="21"/>
      <c r="M61" s="21"/>
      <c r="N61" s="28"/>
      <c r="O61" s="350"/>
      <c r="P61" s="350"/>
      <c r="Q61" s="350"/>
      <c r="R61" s="350"/>
      <c r="S61" s="350"/>
      <c r="T61" s="350"/>
      <c r="U61" s="350"/>
      <c r="V61" s="350"/>
      <c r="W61" s="112"/>
    </row>
    <row r="62" spans="2:23" x14ac:dyDescent="0.35">
      <c r="B62" s="21"/>
      <c r="C62" s="21"/>
      <c r="D62" s="21"/>
      <c r="E62" s="109"/>
      <c r="F62" s="21"/>
      <c r="G62" s="21"/>
      <c r="H62" s="21"/>
      <c r="I62" s="21"/>
      <c r="J62" s="21"/>
      <c r="K62" s="21"/>
      <c r="L62" s="21"/>
      <c r="M62" s="21"/>
      <c r="N62" s="28"/>
      <c r="O62" s="28"/>
      <c r="P62" s="28"/>
      <c r="Q62" s="21"/>
      <c r="R62" s="21"/>
      <c r="S62" s="21"/>
      <c r="T62" s="21"/>
      <c r="U62" s="21"/>
      <c r="V62" s="21"/>
      <c r="W62" s="21"/>
    </row>
    <row r="63" spans="2:23" ht="8.25" customHeight="1" x14ac:dyDescent="0.35">
      <c r="E63" s="15"/>
    </row>
    <row r="64" spans="2:23" ht="15" customHeight="1" thickBot="1" x14ac:dyDescent="0.4">
      <c r="B64" s="21"/>
      <c r="C64" s="96" t="s">
        <v>228</v>
      </c>
      <c r="D64" s="96"/>
      <c r="E64" s="96"/>
      <c r="F64" s="96"/>
      <c r="G64" s="96"/>
      <c r="H64" s="250" t="s">
        <v>369</v>
      </c>
      <c r="I64" s="98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</row>
    <row r="65" spans="2:23" ht="15" customHeight="1" x14ac:dyDescent="0.35">
      <c r="B65" s="21"/>
      <c r="C65" s="38"/>
      <c r="D65" s="38"/>
      <c r="E65" s="38"/>
      <c r="F65" s="38"/>
      <c r="G65" s="38"/>
      <c r="H65" s="153"/>
      <c r="I65" s="153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</row>
    <row r="66" spans="2:23" ht="16.5" x14ac:dyDescent="0.35">
      <c r="B66" s="21"/>
      <c r="C66" s="183" t="s">
        <v>161</v>
      </c>
      <c r="D66" s="184" t="str">
        <f ca="1">IF($H$64="年度",YEAR(E66)-1&amp;"/12/31",IF(MONTH(E66)=6,YEAR(E66)-1&amp;"/12/31",YEAR(E66)&amp;"/6/30"))</f>
        <v>2019/12/31</v>
      </c>
      <c r="E66" s="184" t="str">
        <f ca="1">IF($H$64="年度",YEAR(F66)-1&amp;"/12/31",IF(MONTH(F66)=6,YEAR(F66)-1&amp;"/12-31",YEAR(F66)&amp;"/6/30"))</f>
        <v>2020/12/31</v>
      </c>
      <c r="F66" s="184" t="str">
        <f ca="1">IF($H$64="年度",YEAR(G66)-1&amp;"/12/31",IF(MONTH(G66)=6,YEAR(G66)-1&amp;"/12/31",YEAR(G66)&amp;"/6/30"))</f>
        <v>2021/12/31</v>
      </c>
      <c r="G66" s="185" t="str">
        <f ca="1">IF($H$64="年度",YEAR(H66)-1&amp;"/12/31",IF(MONTH(H66)=6,YEAR(H66)-1&amp;"/12/31",YEAR(H66)&amp;"/6/30"))</f>
        <v>2022/12/31</v>
      </c>
      <c r="H66" s="186" t="str">
        <f ca="1">IF(H64="年度",YEAR(TODAY())-1&amp;"/12/31",IF(MONTH(TODAY())&lt;9,YEAR(TODAY())-1&amp;"/12/31",YEAR(TODAY())&amp;"/06/30"))</f>
        <v>2023/12/31</v>
      </c>
      <c r="I66" s="114"/>
      <c r="J66" s="30"/>
      <c r="K66" s="30"/>
      <c r="L66" s="30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 spans="2:23" ht="16.5" x14ac:dyDescent="0.35">
      <c r="B67" s="21"/>
      <c r="C67" s="160" t="s">
        <v>229</v>
      </c>
      <c r="D67" s="187">
        <f ca="1">[1]!S_STM07_IS($D$4,9,D66,1)/CurrencyUnit</f>
        <v>67.779219999999995</v>
      </c>
      <c r="E67" s="187">
        <f ca="1">[1]!S_STM07_IS($D$4,9,E66,1)/CurrencyUnit</f>
        <v>119.98976</v>
      </c>
      <c r="F67" s="187">
        <f ca="1">[1]!S_STM07_IS($D$4,9,F66,1)/CurrencyUnit</f>
        <v>193.83684</v>
      </c>
      <c r="G67" s="187">
        <f ca="1">[1]!S_STM07_IS($D$4,9,G66,1)/CurrencyUnit</f>
        <v>218.99167</v>
      </c>
      <c r="H67" s="187">
        <f ca="1">[1]!S_STM07_IS($D$4,9,H66,1)/CurrencyUnit</f>
        <v>225.27986999999999</v>
      </c>
      <c r="I67" s="115"/>
      <c r="J67" s="30"/>
      <c r="K67" s="30"/>
      <c r="L67" s="30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2:23" ht="16.5" x14ac:dyDescent="0.35">
      <c r="B68" s="21"/>
      <c r="C68" s="163" t="str">
        <f>主营构成!C19</f>
        <v>收入[按产品分类]</v>
      </c>
      <c r="D68" s="188">
        <f ca="1">SUM(D70:D74)</f>
        <v>44.148250000000004</v>
      </c>
      <c r="E68" s="188">
        <f t="shared" ref="E68:H68" ca="1" si="1">SUM(E70:E74)</f>
        <v>66.461539999999999</v>
      </c>
      <c r="F68" s="188">
        <f t="shared" ca="1" si="1"/>
        <v>96.143470000000008</v>
      </c>
      <c r="G68" s="188">
        <f t="shared" ca="1" si="1"/>
        <v>188.02672000000001</v>
      </c>
      <c r="H68" s="188">
        <f t="shared" ca="1" si="1"/>
        <v>225.27986999999999</v>
      </c>
      <c r="I68" s="115"/>
      <c r="J68" s="30"/>
      <c r="K68" s="30"/>
      <c r="L68" s="30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spans="2:23" ht="16.5" x14ac:dyDescent="0.35">
      <c r="B69" s="21"/>
      <c r="C69" s="160" t="s">
        <v>156</v>
      </c>
      <c r="D69" s="187">
        <f ca="1">D67-D68</f>
        <v>23.630969999999991</v>
      </c>
      <c r="E69" s="187">
        <f t="shared" ref="E69:H69" ca="1" si="2">E67-E68</f>
        <v>53.528220000000005</v>
      </c>
      <c r="F69" s="187">
        <f t="shared" ca="1" si="2"/>
        <v>97.693369999999987</v>
      </c>
      <c r="G69" s="187">
        <f t="shared" ca="1" si="2"/>
        <v>30.964949999999988</v>
      </c>
      <c r="H69" s="187">
        <f t="shared" ca="1" si="2"/>
        <v>0</v>
      </c>
      <c r="I69" s="115"/>
      <c r="J69" s="30"/>
      <c r="K69" s="30"/>
      <c r="L69" s="30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spans="2:23" ht="16.5" x14ac:dyDescent="0.35">
      <c r="B70" s="21"/>
      <c r="C70" s="163" t="str">
        <f ca="1">IF(主营构成!C20=0,"",主营构成!C20)</f>
        <v>增值服务</v>
      </c>
      <c r="D70" s="188">
        <f ca="1">IF(ISNA(主营构成!J20),"",主营构成!J20)</f>
        <v>0</v>
      </c>
      <c r="E70" s="188">
        <f ca="1">IF(ISNA(主营构成!K20),"",主营构成!K20)</f>
        <v>0</v>
      </c>
      <c r="F70" s="188">
        <f ca="1">IF(ISNA(主营构成!L20),"",主营构成!L20)</f>
        <v>0</v>
      </c>
      <c r="G70" s="188">
        <f ca="1">IF(ISNA(主营构成!M20),"",主营构成!M20)</f>
        <v>87.151700000000005</v>
      </c>
      <c r="H70" s="188">
        <f ca="1">IF(ISNA(主营构成!N20),"",主营构成!N20)</f>
        <v>99.100800000000007</v>
      </c>
      <c r="I70" s="115"/>
      <c r="J70" s="30"/>
      <c r="K70" s="30"/>
      <c r="L70" s="3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2:23" ht="16.5" x14ac:dyDescent="0.35">
      <c r="B71" s="21"/>
      <c r="C71" s="160" t="str">
        <f ca="1">IF(主营构成!C21=0,"",主营构成!C21)</f>
        <v>广告收入</v>
      </c>
      <c r="D71" s="187">
        <f ca="1">IF(ISNA(主营构成!J21),"",主营构成!J21)</f>
        <v>8.1701599999999992</v>
      </c>
      <c r="E71" s="187">
        <f ca="1">IF(ISNA(主营构成!K21),"",主营构成!K21)</f>
        <v>18.427720000000001</v>
      </c>
      <c r="F71" s="187">
        <f ca="1">IF(ISNA(主营构成!L21),"",主营构成!L21)</f>
        <v>45.234209999999997</v>
      </c>
      <c r="G71" s="187">
        <f ca="1">IF(ISNA(主营构成!M21),"",主营构成!M21)</f>
        <v>50.662120000000002</v>
      </c>
      <c r="H71" s="187">
        <f ca="1">IF(ISNA(主营构成!N21),"",主营构成!N21)</f>
        <v>64.120400000000004</v>
      </c>
      <c r="I71" s="115"/>
      <c r="J71" s="30"/>
      <c r="K71" s="30"/>
      <c r="L71" s="30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 spans="2:23" ht="16.5" x14ac:dyDescent="0.35">
      <c r="B72" s="21"/>
      <c r="C72" s="163" t="str">
        <f ca="1">IF(主营构成!C22=0,"",主营构成!C22)</f>
        <v>移动游戏</v>
      </c>
      <c r="D72" s="188">
        <f ca="1">IF(ISNA(主营构成!J22),"",主营构成!J22)</f>
        <v>35.978090000000002</v>
      </c>
      <c r="E72" s="188">
        <f ca="1">IF(ISNA(主营构成!K22),"",主营构成!K22)</f>
        <v>48.033819999999999</v>
      </c>
      <c r="F72" s="188">
        <f ca="1">IF(ISNA(主营构成!L22),"",主营构成!L22)</f>
        <v>50.909260000000003</v>
      </c>
      <c r="G72" s="188">
        <f ca="1">IF(ISNA(主营构成!M22),"",主营构成!M22)</f>
        <v>50.212899999999998</v>
      </c>
      <c r="H72" s="188">
        <f ca="1">IF(ISNA(主营构成!N22),"",主营构成!N22)</f>
        <v>40.211370000000002</v>
      </c>
      <c r="I72" s="115"/>
      <c r="J72" s="30"/>
      <c r="K72" s="30"/>
      <c r="L72" s="30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spans="2:23" ht="16.5" x14ac:dyDescent="0.35">
      <c r="B73" s="21"/>
      <c r="C73" s="160" t="str">
        <f ca="1">IF(主营构成!C23=0,"",主营构成!C23)</f>
        <v>衍生工具及其他,净值</v>
      </c>
      <c r="D73" s="187">
        <f ca="1">IF(ISNA(主营构成!J23),"",主营构成!J23)</f>
        <v>0</v>
      </c>
      <c r="E73" s="187">
        <f ca="1">IF(ISNA(主营构成!K23),"",主营构成!K23)</f>
        <v>0</v>
      </c>
      <c r="F73" s="187">
        <f ca="1">IF(ISNA(主营构成!L23),"",主营构成!L23)</f>
        <v>0</v>
      </c>
      <c r="G73" s="187">
        <f ca="1">IF(ISNA(主营构成!M23),"",主营构成!M23)</f>
        <v>0</v>
      </c>
      <c r="H73" s="187">
        <f ca="1">IF(ISNA(主营构成!N23),"",主营构成!N23)</f>
        <v>21.847300000000001</v>
      </c>
      <c r="I73" s="115"/>
      <c r="J73" s="30"/>
      <c r="K73" s="30"/>
      <c r="L73" s="30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spans="2:23" ht="16.5" x14ac:dyDescent="0.35">
      <c r="B74" s="21"/>
      <c r="C74" s="163" t="str">
        <f ca="1">IF(主营构成!C24=0,"",主营构成!C24)</f>
        <v>0</v>
      </c>
      <c r="D74" s="188">
        <f ca="1">IF(ISNA(主营构成!J24),"",主营构成!J24)</f>
        <v>0</v>
      </c>
      <c r="E74" s="188">
        <f ca="1">IF(ISNA(主营构成!K24),"",主营构成!K24)</f>
        <v>0</v>
      </c>
      <c r="F74" s="188">
        <f ca="1">IF(ISNA(主营构成!L24),"",主营构成!L24)</f>
        <v>0</v>
      </c>
      <c r="G74" s="188">
        <f ca="1">IF(ISNA(主营构成!M24),"",主营构成!M24)</f>
        <v>0</v>
      </c>
      <c r="H74" s="188">
        <f ca="1">IF(ISNA(主营构成!N24),"",主营构成!N24)</f>
        <v>0</v>
      </c>
      <c r="I74" s="116"/>
      <c r="J74" s="30"/>
      <c r="K74" s="30"/>
      <c r="L74" s="30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spans="2:23" ht="18.75" customHeight="1" x14ac:dyDescent="0.35">
      <c r="B75" s="21"/>
      <c r="C75" s="183" t="str">
        <f t="shared" ref="C75:H75" si="3">C66</f>
        <v>按行业分类</v>
      </c>
      <c r="D75" s="184" t="str">
        <f t="shared" ca="1" si="3"/>
        <v>2019/12/31</v>
      </c>
      <c r="E75" s="184" t="str">
        <f t="shared" ca="1" si="3"/>
        <v>2020/12/31</v>
      </c>
      <c r="F75" s="184" t="str">
        <f t="shared" ca="1" si="3"/>
        <v>2021/12/31</v>
      </c>
      <c r="G75" s="185" t="str">
        <f t="shared" ca="1" si="3"/>
        <v>2022/12/31</v>
      </c>
      <c r="H75" s="186" t="str">
        <f t="shared" ca="1" si="3"/>
        <v>2023/12/31</v>
      </c>
      <c r="I75" s="114"/>
      <c r="J75" s="30"/>
      <c r="K75" s="30"/>
      <c r="L75" s="30"/>
      <c r="M75" s="30"/>
      <c r="N75" s="112"/>
      <c r="O75" s="112"/>
      <c r="P75" s="112"/>
      <c r="Q75" s="112"/>
      <c r="R75" s="112"/>
      <c r="S75" s="112"/>
      <c r="T75" s="112"/>
      <c r="U75" s="112"/>
      <c r="V75" s="21"/>
      <c r="W75" s="21"/>
    </row>
    <row r="76" spans="2:23" ht="16.5" x14ac:dyDescent="0.35">
      <c r="B76" s="21"/>
      <c r="C76" s="160" t="s">
        <v>158</v>
      </c>
      <c r="D76" s="187">
        <f ca="1">D67-[1]!S_STM07_IS($D$4,10,D66,1)/CurrencyUnit</f>
        <v>11.902489999999993</v>
      </c>
      <c r="E76" s="187">
        <f ca="1">E67-[1]!S_STM07_IS($D$4,10,E66,1)/CurrencyUnit</f>
        <v>28.40176000000001</v>
      </c>
      <c r="F76" s="187">
        <f ca="1">F67-[1]!S_STM07_IS($D$4,10,F66,1)/CurrencyUnit</f>
        <v>40.43146999999999</v>
      </c>
      <c r="G76" s="187">
        <f ca="1">G67-[1]!S_STM07_IS($D$4,10,G66,1)/CurrencyUnit</f>
        <v>38.492950000000008</v>
      </c>
      <c r="H76" s="187">
        <f ca="1">H67-[1]!S_STM07_IS($D$4,10,H66,1)/CurrencyUnit</f>
        <v>54.418649999999985</v>
      </c>
      <c r="I76" s="115"/>
      <c r="J76" s="30"/>
      <c r="K76" s="30"/>
      <c r="L76" s="30"/>
      <c r="M76" s="30"/>
      <c r="N76" s="112"/>
      <c r="O76" s="112"/>
      <c r="P76" s="112"/>
      <c r="Q76" s="112"/>
      <c r="R76" s="112"/>
      <c r="S76" s="112"/>
      <c r="T76" s="112"/>
      <c r="U76" s="112"/>
      <c r="V76" s="21"/>
      <c r="W76" s="21"/>
    </row>
    <row r="77" spans="2:23" ht="16.5" x14ac:dyDescent="0.35">
      <c r="B77" s="21"/>
      <c r="C77" s="163" t="str">
        <f>主营构成!C26</f>
        <v>利润[按产品分类]</v>
      </c>
      <c r="D77" s="188">
        <f ca="1">SUM(D79:D83)</f>
        <v>0</v>
      </c>
      <c r="E77" s="188">
        <f ca="1">SUM(E79:E83)</f>
        <v>0</v>
      </c>
      <c r="F77" s="188">
        <f ca="1">SUM(F79:F83)</f>
        <v>0</v>
      </c>
      <c r="G77" s="188">
        <f ca="1">SUM(G79:G83)</f>
        <v>0</v>
      </c>
      <c r="H77" s="188">
        <f ca="1">SUM(H79:H83)</f>
        <v>0</v>
      </c>
      <c r="I77" s="115"/>
      <c r="J77" s="30"/>
      <c r="K77" s="30"/>
      <c r="L77" s="30"/>
      <c r="M77" s="30"/>
      <c r="N77" s="112"/>
      <c r="O77" s="112"/>
      <c r="P77" s="112"/>
      <c r="Q77" s="112"/>
      <c r="R77" s="112"/>
      <c r="S77" s="112"/>
      <c r="T77" s="112"/>
      <c r="U77" s="112"/>
      <c r="V77" s="21"/>
      <c r="W77" s="21"/>
    </row>
    <row r="78" spans="2:23" ht="16.5" x14ac:dyDescent="0.35">
      <c r="B78" s="21"/>
      <c r="C78" s="160" t="s">
        <v>156</v>
      </c>
      <c r="D78" s="187">
        <f ca="1">D76-D77</f>
        <v>11.902489999999993</v>
      </c>
      <c r="E78" s="187">
        <f t="shared" ref="E78:H78" ca="1" si="4">E76-E77</f>
        <v>28.40176000000001</v>
      </c>
      <c r="F78" s="187">
        <f t="shared" ca="1" si="4"/>
        <v>40.43146999999999</v>
      </c>
      <c r="G78" s="187">
        <f t="shared" ca="1" si="4"/>
        <v>38.492950000000008</v>
      </c>
      <c r="H78" s="187">
        <f t="shared" ca="1" si="4"/>
        <v>54.418649999999985</v>
      </c>
      <c r="I78" s="115"/>
      <c r="J78" s="30"/>
      <c r="K78" s="30"/>
      <c r="L78" s="30"/>
      <c r="M78" s="30"/>
      <c r="N78" s="112"/>
      <c r="O78" s="112"/>
      <c r="P78" s="112"/>
      <c r="Q78" s="112"/>
      <c r="R78" s="112"/>
      <c r="S78" s="112"/>
      <c r="T78" s="112"/>
      <c r="U78" s="112"/>
      <c r="V78" s="21"/>
      <c r="W78" s="21"/>
    </row>
    <row r="79" spans="2:23" ht="16.5" x14ac:dyDescent="0.35">
      <c r="B79" s="21"/>
      <c r="C79" s="163" t="str">
        <f ca="1">C70</f>
        <v>增值服务</v>
      </c>
      <c r="D79" s="188">
        <f ca="1">IF(ISNA(主营构成!J27),"",主营构成!J27)</f>
        <v>0</v>
      </c>
      <c r="E79" s="188">
        <f ca="1">IF(ISNA(主营构成!K27),"",主营构成!K27)</f>
        <v>0</v>
      </c>
      <c r="F79" s="188">
        <f ca="1">IF(ISNA(主营构成!L27),"",主营构成!L27)</f>
        <v>0</v>
      </c>
      <c r="G79" s="188">
        <f ca="1">IF(ISNA(主营构成!M27),"",主营构成!M27)</f>
        <v>0</v>
      </c>
      <c r="H79" s="188">
        <f ca="1">IF(ISNA(主营构成!N27),"",主营构成!N27)</f>
        <v>0</v>
      </c>
      <c r="I79" s="115"/>
      <c r="J79" s="30"/>
      <c r="K79" s="30"/>
      <c r="L79" s="30"/>
      <c r="M79" s="30"/>
      <c r="N79" s="112"/>
      <c r="O79" s="112"/>
      <c r="P79" s="112"/>
      <c r="Q79" s="112"/>
      <c r="R79" s="112"/>
      <c r="S79" s="112"/>
      <c r="T79" s="112"/>
      <c r="U79" s="112"/>
      <c r="V79" s="21"/>
      <c r="W79" s="21"/>
    </row>
    <row r="80" spans="2:23" ht="16.5" x14ac:dyDescent="0.35">
      <c r="B80" s="21"/>
      <c r="C80" s="160" t="str">
        <f ca="1">C71</f>
        <v>广告收入</v>
      </c>
      <c r="D80" s="187">
        <f ca="1">IF(ISNA(主营构成!J28),"",主营构成!J28)</f>
        <v>0</v>
      </c>
      <c r="E80" s="187">
        <f ca="1">IF(ISNA(主营构成!K28),"",主营构成!K28)</f>
        <v>0</v>
      </c>
      <c r="F80" s="187">
        <f ca="1">IF(ISNA(主营构成!L28),"",主营构成!L28)</f>
        <v>0</v>
      </c>
      <c r="G80" s="187">
        <f ca="1">IF(ISNA(主营构成!M28),"",主营构成!M28)</f>
        <v>0</v>
      </c>
      <c r="H80" s="187">
        <f ca="1">IF(ISNA(主营构成!N28),"",主营构成!N28)</f>
        <v>0</v>
      </c>
      <c r="I80" s="115"/>
      <c r="J80" s="30"/>
      <c r="K80" s="30"/>
      <c r="L80" s="30"/>
      <c r="M80" s="115"/>
      <c r="N80" s="112"/>
      <c r="O80" s="112"/>
      <c r="P80" s="112"/>
      <c r="Q80" s="112"/>
      <c r="R80" s="112"/>
      <c r="S80" s="112"/>
      <c r="T80" s="112"/>
      <c r="U80" s="112"/>
      <c r="V80" s="21"/>
      <c r="W80" s="21"/>
    </row>
    <row r="81" spans="2:23" ht="16.5" x14ac:dyDescent="0.35">
      <c r="B81" s="21"/>
      <c r="C81" s="163" t="str">
        <f ca="1">C72</f>
        <v>移动游戏</v>
      </c>
      <c r="D81" s="188">
        <f ca="1">IF(ISNA(主营构成!J29),"",主营构成!J29)</f>
        <v>0</v>
      </c>
      <c r="E81" s="188">
        <f ca="1">IF(ISNA(主营构成!K29),"",主营构成!K29)</f>
        <v>0</v>
      </c>
      <c r="F81" s="188">
        <f ca="1">IF(ISNA(主营构成!L29),"",主营构成!L29)</f>
        <v>0</v>
      </c>
      <c r="G81" s="188">
        <f ca="1">IF(ISNA(主营构成!M29),"",主营构成!M29)</f>
        <v>0</v>
      </c>
      <c r="H81" s="188">
        <f ca="1">IF(ISNA(主营构成!N29),"",主营构成!N29)</f>
        <v>0</v>
      </c>
      <c r="I81" s="115"/>
      <c r="J81" s="30"/>
      <c r="K81" s="30"/>
      <c r="L81" s="30"/>
      <c r="M81" s="30"/>
      <c r="N81" s="112"/>
      <c r="O81" s="112"/>
      <c r="P81" s="112"/>
      <c r="Q81" s="112"/>
      <c r="R81" s="112"/>
      <c r="S81" s="112"/>
      <c r="T81" s="112"/>
      <c r="U81" s="112"/>
      <c r="V81" s="21"/>
      <c r="W81" s="21"/>
    </row>
    <row r="82" spans="2:23" ht="15.75" customHeight="1" x14ac:dyDescent="0.35">
      <c r="B82" s="21"/>
      <c r="C82" s="160" t="str">
        <f ca="1">C73</f>
        <v>衍生工具及其他,净值</v>
      </c>
      <c r="D82" s="187">
        <f ca="1">IF(ISNA(主营构成!J30),"",主营构成!J30)</f>
        <v>0</v>
      </c>
      <c r="E82" s="187">
        <f ca="1">IF(ISNA(主营构成!K30),"",主营构成!K30)</f>
        <v>0</v>
      </c>
      <c r="F82" s="187">
        <f ca="1">IF(ISNA(主营构成!L30),"",主营构成!L30)</f>
        <v>0</v>
      </c>
      <c r="G82" s="187">
        <f ca="1">IF(ISNA(主营构成!M30),"",主营构成!M30)</f>
        <v>0</v>
      </c>
      <c r="H82" s="187">
        <f ca="1">IF(ISNA(主营构成!N30),"",主营构成!N30)</f>
        <v>0</v>
      </c>
      <c r="I82" s="115"/>
      <c r="J82" s="30"/>
      <c r="K82" s="30"/>
      <c r="L82" s="30"/>
      <c r="M82" s="30"/>
      <c r="N82" s="112"/>
      <c r="O82" s="112"/>
      <c r="P82" s="112"/>
      <c r="Q82" s="112"/>
      <c r="R82" s="112"/>
      <c r="S82" s="112"/>
      <c r="T82" s="112"/>
      <c r="U82" s="112"/>
      <c r="V82" s="21"/>
      <c r="W82" s="21"/>
    </row>
    <row r="83" spans="2:23" ht="15" customHeight="1" x14ac:dyDescent="0.35">
      <c r="B83" s="21"/>
      <c r="C83" s="163" t="str">
        <f ca="1">C74</f>
        <v>0</v>
      </c>
      <c r="D83" s="188">
        <f ca="1">IF(ISNA(主营构成!J31),"",主营构成!J31)</f>
        <v>0</v>
      </c>
      <c r="E83" s="188">
        <f ca="1">IF(ISNA(主营构成!K31),"",主营构成!K31)</f>
        <v>0</v>
      </c>
      <c r="F83" s="188">
        <f ca="1">IF(ISNA(主营构成!L31),"",主营构成!L31)</f>
        <v>0</v>
      </c>
      <c r="G83" s="188">
        <f ca="1">IF(ISNA(主营构成!M31),"",主营构成!M31)</f>
        <v>0</v>
      </c>
      <c r="H83" s="188">
        <f ca="1">IF(ISNA(主营构成!N31),"",主营构成!N31)</f>
        <v>0</v>
      </c>
      <c r="I83" s="116"/>
      <c r="J83" s="30"/>
      <c r="K83" s="30"/>
      <c r="L83" s="30"/>
      <c r="M83" s="30"/>
      <c r="N83" s="112"/>
      <c r="O83" s="112"/>
      <c r="P83" s="112"/>
      <c r="Q83" s="112"/>
      <c r="R83" s="112"/>
      <c r="S83" s="112"/>
      <c r="T83" s="112"/>
      <c r="U83" s="112"/>
      <c r="V83" s="21"/>
      <c r="W83" s="21"/>
    </row>
    <row r="84" spans="2:23" ht="16.5" x14ac:dyDescent="0.35">
      <c r="B84" s="21"/>
      <c r="C84" s="183" t="str">
        <f>C66</f>
        <v>按行业分类</v>
      </c>
      <c r="D84" s="184" t="str">
        <f ca="1">D75</f>
        <v>2019/12/31</v>
      </c>
      <c r="E84" s="184" t="str">
        <f ca="1">E75</f>
        <v>2020/12/31</v>
      </c>
      <c r="F84" s="184" t="str">
        <f ca="1">F75</f>
        <v>2021/12/31</v>
      </c>
      <c r="G84" s="185" t="str">
        <f ca="1">G75</f>
        <v>2022/12/31</v>
      </c>
      <c r="H84" s="186" t="str">
        <f ca="1">H75</f>
        <v>2023/12/31</v>
      </c>
      <c r="I84" s="116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21"/>
      <c r="W84" s="21"/>
    </row>
    <row r="85" spans="2:23" ht="16.5" x14ac:dyDescent="0.35">
      <c r="B85" s="21"/>
      <c r="C85" s="160" t="s">
        <v>230</v>
      </c>
      <c r="D85" s="328">
        <f ca="1">IF(OR(D67="",D67=0),"",D76/D67)</f>
        <v>0.17560677151492735</v>
      </c>
      <c r="E85" s="328">
        <f t="shared" ref="D85:H92" ca="1" si="5">IF(OR(E67="",E67=0),"",E76/E67)</f>
        <v>0.23670153186405249</v>
      </c>
      <c r="F85" s="328">
        <f t="shared" ca="1" si="5"/>
        <v>0.20858506566656779</v>
      </c>
      <c r="G85" s="328">
        <f t="shared" ca="1" si="5"/>
        <v>0.17577358079419189</v>
      </c>
      <c r="H85" s="328">
        <f t="shared" ca="1" si="5"/>
        <v>0.24156019798839545</v>
      </c>
      <c r="I85" s="116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21"/>
      <c r="W85" s="21"/>
    </row>
    <row r="86" spans="2:23" ht="16.5" x14ac:dyDescent="0.35">
      <c r="B86" s="21"/>
      <c r="C86" s="133" t="s">
        <v>232</v>
      </c>
      <c r="D86" s="329">
        <f ca="1">IF(OR(D68="",D68=0),"",D77/D68)</f>
        <v>0</v>
      </c>
      <c r="E86" s="329">
        <f t="shared" ca="1" si="5"/>
        <v>0</v>
      </c>
      <c r="F86" s="329">
        <f t="shared" ca="1" si="5"/>
        <v>0</v>
      </c>
      <c r="G86" s="329">
        <f t="shared" ca="1" si="5"/>
        <v>0</v>
      </c>
      <c r="H86" s="329">
        <f t="shared" ca="1" si="5"/>
        <v>0</v>
      </c>
      <c r="I86" s="114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21"/>
      <c r="W86" s="21"/>
    </row>
    <row r="87" spans="2:23" ht="16.5" x14ac:dyDescent="0.35">
      <c r="B87" s="21"/>
      <c r="C87" s="160" t="str">
        <f t="shared" ref="C87:C91" si="6">C69</f>
        <v>其他</v>
      </c>
      <c r="D87" s="328">
        <f ca="1">IF(OR(D69="",D69=0),"",D78/D69)</f>
        <v>0.50368182093244573</v>
      </c>
      <c r="E87" s="328">
        <f t="shared" ca="1" si="5"/>
        <v>0.53059414267838545</v>
      </c>
      <c r="F87" s="328">
        <f t="shared" ca="1" si="5"/>
        <v>0.41386094061449613</v>
      </c>
      <c r="G87" s="328">
        <f t="shared" ca="1" si="5"/>
        <v>1.2431135848758039</v>
      </c>
      <c r="H87" s="328" t="str">
        <f t="shared" ca="1" si="5"/>
        <v/>
      </c>
      <c r="I87" s="117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21"/>
      <c r="W87" s="21"/>
    </row>
    <row r="88" spans="2:23" ht="16.5" x14ac:dyDescent="0.35">
      <c r="B88" s="21"/>
      <c r="C88" s="163" t="str">
        <f t="shared" ca="1" si="6"/>
        <v>增值服务</v>
      </c>
      <c r="D88" s="329" t="str">
        <f ca="1">IF(OR(D70="",D70=0),"",D79/D70)</f>
        <v/>
      </c>
      <c r="E88" s="329" t="str">
        <f t="shared" ca="1" si="5"/>
        <v/>
      </c>
      <c r="F88" s="329" t="str">
        <f t="shared" ca="1" si="5"/>
        <v/>
      </c>
      <c r="G88" s="329">
        <f t="shared" ca="1" si="5"/>
        <v>0</v>
      </c>
      <c r="H88" s="329">
        <f t="shared" ca="1" si="5"/>
        <v>0</v>
      </c>
      <c r="I88" s="117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21"/>
      <c r="W88" s="21"/>
    </row>
    <row r="89" spans="2:23" ht="16.5" x14ac:dyDescent="0.35">
      <c r="B89" s="21"/>
      <c r="C89" s="160" t="str">
        <f t="shared" ca="1" si="6"/>
        <v>广告收入</v>
      </c>
      <c r="D89" s="328">
        <f t="shared" ca="1" si="5"/>
        <v>0</v>
      </c>
      <c r="E89" s="328">
        <f t="shared" ca="1" si="5"/>
        <v>0</v>
      </c>
      <c r="F89" s="328">
        <f t="shared" ca="1" si="5"/>
        <v>0</v>
      </c>
      <c r="G89" s="328">
        <f t="shared" ca="1" si="5"/>
        <v>0</v>
      </c>
      <c r="H89" s="328">
        <f t="shared" ca="1" si="5"/>
        <v>0</v>
      </c>
      <c r="I89" s="117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21"/>
      <c r="W89" s="21"/>
    </row>
    <row r="90" spans="2:23" ht="16.5" x14ac:dyDescent="0.35">
      <c r="B90" s="21"/>
      <c r="C90" s="163" t="str">
        <f t="shared" ca="1" si="6"/>
        <v>移动游戏</v>
      </c>
      <c r="D90" s="329">
        <f t="shared" ca="1" si="5"/>
        <v>0</v>
      </c>
      <c r="E90" s="329">
        <f t="shared" ca="1" si="5"/>
        <v>0</v>
      </c>
      <c r="F90" s="329">
        <f t="shared" ca="1" si="5"/>
        <v>0</v>
      </c>
      <c r="G90" s="329">
        <f t="shared" ca="1" si="5"/>
        <v>0</v>
      </c>
      <c r="H90" s="329">
        <f t="shared" ca="1" si="5"/>
        <v>0</v>
      </c>
      <c r="I90" s="117"/>
      <c r="J90" s="30"/>
      <c r="K90" s="30"/>
      <c r="L90" s="30"/>
      <c r="M90" s="30"/>
      <c r="N90" s="30"/>
      <c r="O90" s="30"/>
      <c r="P90" s="30"/>
      <c r="Q90" s="21"/>
      <c r="R90" s="30"/>
      <c r="S90" s="30"/>
      <c r="T90" s="30"/>
      <c r="U90" s="30"/>
      <c r="V90" s="21"/>
      <c r="W90" s="21"/>
    </row>
    <row r="91" spans="2:23" ht="15" customHeight="1" x14ac:dyDescent="0.35">
      <c r="B91" s="21"/>
      <c r="C91" s="160" t="str">
        <f t="shared" ca="1" si="6"/>
        <v>衍生工具及其他,净值</v>
      </c>
      <c r="D91" s="328" t="str">
        <f t="shared" ca="1" si="5"/>
        <v/>
      </c>
      <c r="E91" s="328" t="str">
        <f t="shared" ca="1" si="5"/>
        <v/>
      </c>
      <c r="F91" s="328" t="str">
        <f t="shared" ca="1" si="5"/>
        <v/>
      </c>
      <c r="G91" s="328" t="str">
        <f t="shared" ca="1" si="5"/>
        <v/>
      </c>
      <c r="H91" s="328">
        <f t="shared" ca="1" si="5"/>
        <v>0</v>
      </c>
      <c r="I91" s="117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21"/>
      <c r="W91" s="21"/>
    </row>
    <row r="92" spans="2:23" ht="21" customHeight="1" x14ac:dyDescent="0.35">
      <c r="B92" s="21"/>
      <c r="C92" s="21"/>
      <c r="D92" s="329" t="str">
        <f t="shared" ca="1" si="5"/>
        <v/>
      </c>
      <c r="E92" s="329" t="str">
        <f t="shared" ca="1" si="5"/>
        <v/>
      </c>
      <c r="F92" s="329" t="str">
        <f t="shared" ca="1" si="5"/>
        <v/>
      </c>
      <c r="G92" s="329" t="str">
        <f t="shared" ca="1" si="5"/>
        <v/>
      </c>
      <c r="H92" s="329" t="str">
        <f t="shared" ca="1" si="5"/>
        <v/>
      </c>
      <c r="I92" s="117"/>
      <c r="J92" s="30"/>
      <c r="K92" s="30"/>
      <c r="L92" s="30"/>
      <c r="M92" s="30"/>
      <c r="N92" s="415" t="str">
        <f ca="1">YEAR(N96)-1&amp;"-12-31"</f>
        <v>2018-12-31</v>
      </c>
      <c r="O92" s="30"/>
      <c r="P92" s="30"/>
      <c r="Q92" s="30"/>
      <c r="R92" s="30"/>
      <c r="S92" s="30"/>
      <c r="T92" s="30"/>
      <c r="U92" s="30"/>
      <c r="V92" s="21"/>
      <c r="W92" s="21"/>
    </row>
    <row r="93" spans="2:23" ht="20.25" customHeight="1" x14ac:dyDescent="0.35">
      <c r="C93" s="17"/>
      <c r="D93" s="18"/>
      <c r="E93" s="18"/>
      <c r="F93" s="18"/>
      <c r="G93" s="18"/>
      <c r="H93" s="18"/>
      <c r="I93" s="19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2:23" ht="17.25" thickBot="1" x14ac:dyDescent="0.4">
      <c r="B94" s="96"/>
      <c r="C94" s="96" t="s">
        <v>233</v>
      </c>
      <c r="D94" s="96"/>
      <c r="E94" s="96"/>
      <c r="F94" s="96"/>
      <c r="G94" s="96"/>
      <c r="H94" s="96"/>
      <c r="I94" s="189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</row>
    <row r="95" spans="2:23" x14ac:dyDescent="0.35">
      <c r="B95" s="21"/>
      <c r="C95" s="21"/>
      <c r="D95" s="21"/>
      <c r="E95" s="21"/>
      <c r="F95" s="21"/>
      <c r="G95" s="21"/>
      <c r="H95" s="21"/>
      <c r="I95" s="116"/>
      <c r="J95" s="30"/>
      <c r="K95" s="30"/>
      <c r="L95" s="30"/>
      <c r="M95" s="30"/>
      <c r="N95" s="30"/>
      <c r="O95" s="30"/>
      <c r="P95" s="30"/>
      <c r="Q95" s="378"/>
      <c r="R95" s="378"/>
      <c r="S95" s="378"/>
      <c r="T95" s="378"/>
      <c r="U95" s="30"/>
      <c r="V95" s="21"/>
      <c r="W95" s="21"/>
    </row>
    <row r="96" spans="2:23" ht="16.5" x14ac:dyDescent="0.35">
      <c r="B96" s="21"/>
      <c r="C96" s="21"/>
      <c r="D96" s="21"/>
      <c r="E96" s="21"/>
      <c r="F96" s="21"/>
      <c r="G96" s="21"/>
      <c r="H96" s="21"/>
      <c r="I96" s="55"/>
      <c r="J96" s="113"/>
      <c r="K96" s="113"/>
      <c r="L96" s="113"/>
      <c r="M96" s="183" t="str">
        <f>"利润表"&amp;"("&amp;F5&amp;")"</f>
        <v>利润表(亿)</v>
      </c>
      <c r="N96" s="352" t="str">
        <f ca="1">YEAR(O96)-1&amp;"/12/31"</f>
        <v>2019/12/31</v>
      </c>
      <c r="O96" s="352" t="str">
        <f ca="1">YEAR(P96)-1&amp;"/12/31"</f>
        <v>2020/12/31</v>
      </c>
      <c r="P96" s="184" t="str">
        <f ca="1">YEAR(Q96)-1&amp;"/12/31"</f>
        <v>2021/12/31</v>
      </c>
      <c r="Q96" s="370" t="str">
        <f ca="1">YEAR(U96)-1&amp;"/12/31"</f>
        <v>2022/12/31</v>
      </c>
      <c r="R96" s="370"/>
      <c r="S96" s="370"/>
      <c r="T96" s="370"/>
      <c r="U96" s="184" t="str">
        <f ca="1">YEAR(V96)-1&amp;"/12/31"</f>
        <v>2023/12/31</v>
      </c>
      <c r="V96" s="184" t="str">
        <f ca="1">YEAR(D5)&amp;"/12/31"</f>
        <v>2024/12/31</v>
      </c>
      <c r="W96" s="21"/>
    </row>
    <row r="97" spans="2:26" ht="16.5" customHeight="1" x14ac:dyDescent="0.35">
      <c r="B97" s="21"/>
      <c r="C97" s="21"/>
      <c r="D97" s="21"/>
      <c r="E97" s="21"/>
      <c r="F97" s="21"/>
      <c r="G97" s="21"/>
      <c r="H97" s="21"/>
      <c r="I97" s="118"/>
      <c r="J97" s="30"/>
      <c r="K97" s="30"/>
      <c r="L97" s="30"/>
      <c r="M97" s="160" t="s">
        <v>5653</v>
      </c>
      <c r="N97" s="190" t="s">
        <v>115</v>
      </c>
      <c r="O97" s="190" t="s">
        <v>115</v>
      </c>
      <c r="P97" s="190" t="s">
        <v>115</v>
      </c>
      <c r="S97" s="416"/>
      <c r="T97" s="190" t="s">
        <v>115</v>
      </c>
      <c r="U97" s="190" t="s">
        <v>115</v>
      </c>
      <c r="V97" s="190"/>
      <c r="W97" s="21"/>
    </row>
    <row r="98" spans="2:26" ht="17.25" customHeight="1" x14ac:dyDescent="0.35">
      <c r="B98" s="21"/>
      <c r="C98" s="21"/>
      <c r="D98" s="21"/>
      <c r="E98" s="21"/>
      <c r="F98" s="21"/>
      <c r="G98" s="21"/>
      <c r="H98" s="21"/>
      <c r="I98" s="118"/>
      <c r="J98" s="109"/>
      <c r="K98" s="109"/>
      <c r="L98" s="109"/>
      <c r="M98" s="163" t="s">
        <v>239</v>
      </c>
      <c r="N98" s="413">
        <f ca="1">[1]!S_STM07_IS($D$4,9,N96,rptype3)/CurrencyUnit</f>
        <v>67.779219999999995</v>
      </c>
      <c r="O98" s="188">
        <f ca="1">[1]!S_STM07_IS($D$4,9,O96,rptype4)/CurrencyUnit</f>
        <v>119.98976</v>
      </c>
      <c r="P98" s="188">
        <f ca="1">[1]!S_STM07_IS($D$4,9,P96,rptype5)/CurrencyUnit</f>
        <v>193.83684</v>
      </c>
      <c r="Q98" s="379">
        <f ca="1">[1]!S_STM07_IS($D$4,9,Q96,rptype)/CurrencyUnit</f>
        <v>218.99167</v>
      </c>
      <c r="R98" s="379"/>
      <c r="S98" s="379"/>
      <c r="T98" s="379"/>
      <c r="U98" s="188">
        <f ca="1">[1]!S_STM07_IS($D$4,9,U96,rptype2)/CurrencyUnit</f>
        <v>225.27986999999999</v>
      </c>
      <c r="V98" s="188">
        <f ca="1">[1]!s_est_sales($D$4,YEAR(V96),$D$5)/CurrencyUnit</f>
        <v>255.98679999999999</v>
      </c>
      <c r="W98" s="21"/>
      <c r="Z98" s="123"/>
    </row>
    <row r="99" spans="2:26" ht="17.25" customHeight="1" x14ac:dyDescent="0.35">
      <c r="B99" s="21"/>
      <c r="C99" s="21"/>
      <c r="D99" s="21"/>
      <c r="E99" s="21"/>
      <c r="F99" s="21"/>
      <c r="G99" s="21"/>
      <c r="H99" s="21"/>
      <c r="I99" s="120"/>
      <c r="J99" s="30"/>
      <c r="K99" s="30"/>
      <c r="L99" s="30"/>
      <c r="M99" s="160" t="s">
        <v>240</v>
      </c>
      <c r="N99" s="187">
        <f ca="1">[1]!S_STM07_IS($D$4,10,N96,rptype3)/CurrencyUnit</f>
        <v>55.876730000000002</v>
      </c>
      <c r="O99" s="187">
        <f ca="1">[1]!S_STM07_IS($D$4,10,O96,rptype4)/CurrencyUnit</f>
        <v>91.587999999999994</v>
      </c>
      <c r="P99" s="187">
        <f ca="1">[1]!S_STM07_IS($D$4,10,P96,rptype5)/CurrencyUnit</f>
        <v>153.40537</v>
      </c>
      <c r="Q99" s="372">
        <f ca="1">[1]!S_STM07_IS($D$4,10,Q96,rptype)/CurrencyUnit</f>
        <v>180.49871999999999</v>
      </c>
      <c r="R99" s="372"/>
      <c r="S99" s="372"/>
      <c r="T99" s="372"/>
      <c r="U99" s="187">
        <f ca="1">[1]!S_STM07_IS($D$4,10,U96,rptype2)/CurrencyUnit</f>
        <v>170.86122</v>
      </c>
      <c r="V99" s="187"/>
      <c r="W99" s="21"/>
    </row>
    <row r="100" spans="2:26" ht="16.5" x14ac:dyDescent="0.35">
      <c r="B100" s="21"/>
      <c r="C100" s="21"/>
      <c r="D100" s="21"/>
      <c r="E100" s="21"/>
      <c r="F100" s="21"/>
      <c r="G100" s="21"/>
      <c r="H100" s="21"/>
      <c r="I100" s="120"/>
      <c r="J100" s="109"/>
      <c r="K100" s="109"/>
      <c r="L100" s="109"/>
      <c r="M100" s="163" t="s">
        <v>241</v>
      </c>
      <c r="N100" s="188">
        <f ca="1">[1]!S_STM07_IS($D$4,11,N96,rptype3)/CurrencyUnit</f>
        <v>0</v>
      </c>
      <c r="O100" s="188">
        <f ca="1">[1]!S_STM07_IS($D$4,11,O96,rptype4)/CurrencyUnit</f>
        <v>0</v>
      </c>
      <c r="P100" s="188">
        <f ca="1">[1]!S_STM07_IS($D$4,11,P96,rptype5)/CurrencyUnit</f>
        <v>0</v>
      </c>
      <c r="Q100" s="371">
        <f ca="1">[1]!S_STM07_IS($D$4,11,Q96,rptype)/CurrencyUnit</f>
        <v>0</v>
      </c>
      <c r="R100" s="371"/>
      <c r="S100" s="371"/>
      <c r="T100" s="371"/>
      <c r="U100" s="188">
        <f ca="1">[1]!S_STM07_IS($D$4,11,U96,rptype2)/CurrencyUnit</f>
        <v>0</v>
      </c>
      <c r="V100" s="188"/>
      <c r="W100" s="21"/>
    </row>
    <row r="101" spans="2:26" ht="16.5" x14ac:dyDescent="0.35">
      <c r="B101" s="21"/>
      <c r="C101" s="21"/>
      <c r="D101" s="21"/>
      <c r="E101" s="21"/>
      <c r="F101" s="21"/>
      <c r="G101" s="21"/>
      <c r="H101" s="21"/>
      <c r="I101" s="120"/>
      <c r="J101" s="109"/>
      <c r="K101" s="109"/>
      <c r="L101" s="109"/>
      <c r="M101" s="160" t="s">
        <v>242</v>
      </c>
      <c r="N101" s="187">
        <f ca="1">[1]!S_STM07_IS($D$4,12,N96,rptype3)/CurrencyUnit</f>
        <v>11.98516</v>
      </c>
      <c r="O101" s="187">
        <f ca="1">[1]!S_STM07_IS($D$4,12,O96,rptype4)/CurrencyUnit</f>
        <v>34.920909999999999</v>
      </c>
      <c r="P101" s="187">
        <f ca="1">[1]!S_STM07_IS($D$4,12,P96,rptype5)/CurrencyUnit</f>
        <v>57.948529999999998</v>
      </c>
      <c r="Q101" s="372">
        <f ca="1">[1]!S_STM07_IS($D$4,12,Q96,rptype)/CurrencyUnit</f>
        <v>49.207450000000001</v>
      </c>
      <c r="R101" s="372"/>
      <c r="S101" s="372"/>
      <c r="T101" s="372"/>
      <c r="U101" s="187">
        <f ca="1">[1]!S_STM07_IS($D$4,12,U96,rptype2)/CurrencyUnit</f>
        <v>39.161499999999997</v>
      </c>
      <c r="V101" s="187"/>
      <c r="W101" s="21"/>
    </row>
    <row r="102" spans="2:26" ht="16.5" x14ac:dyDescent="0.35">
      <c r="B102" s="21"/>
      <c r="C102" s="21"/>
      <c r="D102" s="21"/>
      <c r="E102" s="21"/>
      <c r="F102" s="21"/>
      <c r="G102" s="21"/>
      <c r="H102" s="21"/>
      <c r="I102" s="120"/>
      <c r="J102" s="112"/>
      <c r="K102" s="112"/>
      <c r="L102" s="112"/>
      <c r="M102" s="163" t="s">
        <v>243</v>
      </c>
      <c r="N102" s="188">
        <f ca="1">[1]!S_STM07_IS($D$4,13,N96,rptype3)/CurrencyUnit</f>
        <v>5.9249700000000001</v>
      </c>
      <c r="O102" s="188">
        <f ca="1">[1]!S_STM07_IS($D$4,13,O96,rptype4)/CurrencyUnit</f>
        <v>9.7608200000000007</v>
      </c>
      <c r="P102" s="188">
        <f ca="1">[1]!S_STM07_IS($D$4,13,P96,rptype5)/CurrencyUnit</f>
        <v>18.375060000000001</v>
      </c>
      <c r="Q102" s="371">
        <f ca="1">[1]!S_STM07_IS($D$4,13,Q96,rptype)/CurrencyUnit</f>
        <v>25.21134</v>
      </c>
      <c r="R102" s="371"/>
      <c r="S102" s="371"/>
      <c r="T102" s="371"/>
      <c r="U102" s="188">
        <f ca="1">[1]!S_STM07_IS($D$4,13,U96,rptype2)/CurrencyUnit</f>
        <v>21.224319999999999</v>
      </c>
      <c r="V102" s="188"/>
      <c r="W102" s="21"/>
    </row>
    <row r="103" spans="2:26" ht="16.5" x14ac:dyDescent="0.35">
      <c r="B103" s="21"/>
      <c r="C103" s="21"/>
      <c r="D103" s="21"/>
      <c r="E103" s="21"/>
      <c r="F103" s="21"/>
      <c r="G103" s="21"/>
      <c r="H103" s="21"/>
      <c r="I103" s="120"/>
      <c r="J103" s="109"/>
      <c r="K103" s="109"/>
      <c r="L103" s="109"/>
      <c r="M103" s="160" t="s">
        <v>244</v>
      </c>
      <c r="N103" s="187">
        <f ca="1">[1]!S_STM07_IS($D$4,14,N96,rptype3)/CurrencyUnit</f>
        <v>0.46543000000000001</v>
      </c>
      <c r="O103" s="187">
        <f ca="1">[1]!S_STM07_IS($D$4,14,O96,rptype4)/CurrencyUnit</f>
        <v>1.0854699999999999</v>
      </c>
      <c r="P103" s="187">
        <f ca="1">[1]!S_STM07_IS($D$4,14,P96,rptype5)/CurrencyUnit</f>
        <v>1.55467</v>
      </c>
      <c r="Q103" s="372">
        <f ca="1">[1]!S_STM07_IS($D$4,14,Q96,rptype)/CurrencyUnit</f>
        <v>2.5092300000000001</v>
      </c>
      <c r="R103" s="372"/>
      <c r="S103" s="372"/>
      <c r="T103" s="372"/>
      <c r="U103" s="187">
        <f ca="1">[1]!S_STM07_IS($D$4,14,U96,rptype2)/CurrencyUnit</f>
        <v>1.64927</v>
      </c>
      <c r="V103" s="187"/>
      <c r="W103" s="21"/>
    </row>
    <row r="104" spans="2:26" ht="16.5" x14ac:dyDescent="0.35">
      <c r="B104" s="21"/>
      <c r="C104" s="21"/>
      <c r="D104" s="21"/>
      <c r="E104" s="21"/>
      <c r="F104" s="21"/>
      <c r="G104" s="21"/>
      <c r="H104" s="21"/>
      <c r="I104" s="120"/>
      <c r="J104" s="109"/>
      <c r="K104" s="109"/>
      <c r="L104" s="109"/>
      <c r="M104" s="163" t="s">
        <v>236</v>
      </c>
      <c r="N104" s="188">
        <f ca="1">[1]!S_STM07_IS($D$4,15,N96,rptype3)/CurrencyUnit</f>
        <v>0</v>
      </c>
      <c r="O104" s="188">
        <f ca="1">[1]!S_STM07_IS($D$4,15,O96,rptype4)/CurrencyUnit</f>
        <v>0</v>
      </c>
      <c r="P104" s="188">
        <f ca="1">[1]!S_STM07_IS($D$4,15,P96,rptype5)/CurrencyUnit</f>
        <v>0</v>
      </c>
      <c r="Q104" s="371">
        <f ca="1">[1]!S_STM07_IS($D$4,15,Q96,rptype)/CurrencyUnit</f>
        <v>0</v>
      </c>
      <c r="R104" s="371"/>
      <c r="S104" s="371"/>
      <c r="T104" s="371"/>
      <c r="U104" s="188">
        <f ca="1">[1]!S_STM07_IS($D$4,15,U96,rptype2)/CurrencyUnit</f>
        <v>0</v>
      </c>
      <c r="V104" s="188"/>
      <c r="W104" s="21"/>
    </row>
    <row r="105" spans="2:26" ht="16.5" x14ac:dyDescent="0.35">
      <c r="B105" s="21"/>
      <c r="C105" s="21"/>
      <c r="D105" s="21"/>
      <c r="E105" s="21"/>
      <c r="F105" s="21"/>
      <c r="G105" s="21"/>
      <c r="H105" s="21"/>
      <c r="I105" s="120"/>
      <c r="J105" s="109"/>
      <c r="K105" s="109"/>
      <c r="L105" s="109"/>
      <c r="M105" s="160" t="s">
        <v>237</v>
      </c>
      <c r="N105" s="187">
        <f ca="1">[1]!S_STM07_IS($D$4,16,N96,rptype3)/CurrencyUnit</f>
        <v>0</v>
      </c>
      <c r="O105" s="187">
        <f ca="1">[1]!S_STM07_IS($D$4,16,O96,rptype4)/CurrencyUnit</f>
        <v>0</v>
      </c>
      <c r="P105" s="187">
        <f ca="1">[1]!S_STM07_IS($D$4,16,P96,rptype5)/CurrencyUnit</f>
        <v>0</v>
      </c>
      <c r="Q105" s="372">
        <f ca="1">[1]!S_STM07_IS($D$4,16,Q96,rptype)/CurrencyUnit</f>
        <v>0</v>
      </c>
      <c r="R105" s="372"/>
      <c r="S105" s="372"/>
      <c r="T105" s="372"/>
      <c r="U105" s="187">
        <f ca="1">[1]!S_STM07_IS($D$4,16,U96,rptype2)/CurrencyUnit</f>
        <v>0</v>
      </c>
      <c r="V105" s="187"/>
      <c r="W105" s="21"/>
    </row>
    <row r="106" spans="2:26" ht="16.5" x14ac:dyDescent="0.35">
      <c r="B106" s="21"/>
      <c r="C106" s="21"/>
      <c r="D106" s="21"/>
      <c r="E106" s="21"/>
      <c r="F106" s="21"/>
      <c r="G106" s="21"/>
      <c r="H106" s="21"/>
      <c r="I106" s="120"/>
      <c r="J106" s="109"/>
      <c r="K106" s="109"/>
      <c r="L106" s="109"/>
      <c r="M106" s="163" t="s">
        <v>245</v>
      </c>
      <c r="N106" s="188">
        <f ca="1">[1]!S_STM07_IS($D$4,17,N96,rptype3)/CurrencyUnit</f>
        <v>0</v>
      </c>
      <c r="O106" s="188">
        <f ca="1">[1]!S_STM07_IS($D$4,17,O96,rptype4)/CurrencyUnit</f>
        <v>0</v>
      </c>
      <c r="P106" s="188">
        <f ca="1">[1]!S_STM07_IS($D$4,17,P96,rptype5)/CurrencyUnit</f>
        <v>0</v>
      </c>
      <c r="Q106" s="371">
        <f ca="1">[1]!S_STM07_IS($D$4,17,Q96,rptype)/CurrencyUnit</f>
        <v>0</v>
      </c>
      <c r="R106" s="371"/>
      <c r="S106" s="371"/>
      <c r="T106" s="371"/>
      <c r="U106" s="188">
        <f ca="1">[1]!S_STM07_IS($D$4,17,U96,rptype2)/CurrencyUnit</f>
        <v>0</v>
      </c>
      <c r="V106" s="188"/>
      <c r="W106" s="21"/>
    </row>
    <row r="107" spans="2:26" ht="16.5" x14ac:dyDescent="0.35">
      <c r="B107" s="21"/>
      <c r="C107" s="21"/>
      <c r="D107" s="21"/>
      <c r="E107" s="21"/>
      <c r="F107" s="21"/>
      <c r="G107" s="21"/>
      <c r="H107" s="21"/>
      <c r="I107" s="120"/>
      <c r="J107" s="109"/>
      <c r="K107" s="109"/>
      <c r="L107" s="109"/>
      <c r="M107" s="194" t="s">
        <v>123</v>
      </c>
      <c r="N107" s="199">
        <f ca="1">[1]!S_STM07_IS($D$4,48,N96,rptype3)/CurrencyUnit</f>
        <v>0</v>
      </c>
      <c r="O107" s="199">
        <f ca="1">[1]!S_STM07_IS($D$4,48,O96,rptype4)/CurrencyUnit</f>
        <v>0</v>
      </c>
      <c r="P107" s="199">
        <f ca="1">[1]!S_STM07_IS($D$4,48,P96,rptype5)/CurrencyUnit</f>
        <v>0</v>
      </c>
      <c r="Q107" s="372">
        <f ca="1">[1]!S_STM07_IS($D$4,48,Q96,rptype)/CurrencyUnit</f>
        <v>0</v>
      </c>
      <c r="R107" s="372"/>
      <c r="S107" s="372"/>
      <c r="T107" s="372"/>
      <c r="U107" s="199">
        <f ca="1">[1]!S_STM07_IS($D$4,48,U96,rptype2)/CurrencyUnit</f>
        <v>0</v>
      </c>
      <c r="V107" s="199">
        <f ca="1">[1]!s_est_avgoperatingprofit($D$4,YEAR(V96),$D$5)/CurrencyUnit</f>
        <v>-19.81421053</v>
      </c>
      <c r="W107" s="21"/>
    </row>
    <row r="108" spans="2:26" ht="16.5" x14ac:dyDescent="0.35">
      <c r="B108" s="21"/>
      <c r="C108" s="21"/>
      <c r="D108" s="21"/>
      <c r="E108" s="21"/>
      <c r="F108" s="21"/>
      <c r="G108" s="21"/>
      <c r="H108" s="21"/>
      <c r="I108" s="120"/>
      <c r="J108" s="112"/>
      <c r="K108" s="112"/>
      <c r="L108" s="112"/>
      <c r="M108" s="163" t="s">
        <v>238</v>
      </c>
      <c r="N108" s="188">
        <f ca="1">[1]!S_STM07_IS($D$4,49,N96,rptype3)/CurrencyUnit</f>
        <v>0</v>
      </c>
      <c r="O108" s="188">
        <f ca="1">[1]!S_STM07_IS($D$4,49,O96,rptype4)/CurrencyUnit</f>
        <v>0</v>
      </c>
      <c r="P108" s="188">
        <f ca="1">[1]!S_STM07_IS($D$4,49,P96,rptype5)/CurrencyUnit</f>
        <v>0</v>
      </c>
      <c r="Q108" s="371">
        <f ca="1">[1]!S_STM07_IS($D$4,49,Q96,rptype)/CurrencyUnit</f>
        <v>0</v>
      </c>
      <c r="R108" s="371"/>
      <c r="S108" s="371"/>
      <c r="T108" s="371"/>
      <c r="U108" s="188">
        <f ca="1">[1]!S_STM07_IS($D$4,49,U96,rptype2)/CurrencyUnit</f>
        <v>0</v>
      </c>
      <c r="V108" s="188"/>
      <c r="W108" s="21"/>
    </row>
    <row r="109" spans="2:26" ht="16.5" x14ac:dyDescent="0.35">
      <c r="B109" s="21"/>
      <c r="C109" s="21"/>
      <c r="D109" s="21"/>
      <c r="E109" s="21"/>
      <c r="F109" s="21"/>
      <c r="G109" s="21"/>
      <c r="H109" s="21"/>
      <c r="I109" s="121"/>
      <c r="J109" s="112"/>
      <c r="K109" s="112"/>
      <c r="L109" s="112"/>
      <c r="M109" s="160" t="s">
        <v>246</v>
      </c>
      <c r="N109" s="187">
        <f ca="1">[1]!S_STM07_IS($D$4,50,N96,rptype3)/CurrencyUnit</f>
        <v>0</v>
      </c>
      <c r="O109" s="187">
        <f ca="1">[1]!S_STM07_IS($D$4,50,O96,rptype4)/CurrencyUnit</f>
        <v>0</v>
      </c>
      <c r="P109" s="187">
        <f ca="1">[1]!S_STM07_IS($D$4,50,P96,rptype5)/CurrencyUnit</f>
        <v>0</v>
      </c>
      <c r="Q109" s="373">
        <f ca="1">[1]!S_STM07_IS($D$4,50,Q96,rptype)/CurrencyUnit</f>
        <v>0</v>
      </c>
      <c r="R109" s="373"/>
      <c r="S109" s="373"/>
      <c r="T109" s="373"/>
      <c r="U109" s="187">
        <f ca="1">[1]!S_STM07_IS($D$4,50,U96,rptype2)/CurrencyUnit</f>
        <v>0</v>
      </c>
      <c r="V109" s="187"/>
      <c r="W109" s="21"/>
    </row>
    <row r="110" spans="2:26" ht="16.5" x14ac:dyDescent="0.35">
      <c r="B110" s="21"/>
      <c r="C110" s="21"/>
      <c r="D110" s="21"/>
      <c r="E110" s="21"/>
      <c r="F110" s="21"/>
      <c r="G110" s="21"/>
      <c r="H110" s="21"/>
      <c r="I110" s="121"/>
      <c r="J110" s="112"/>
      <c r="K110" s="112"/>
      <c r="L110" s="112"/>
      <c r="M110" s="196" t="s">
        <v>234</v>
      </c>
      <c r="N110" s="200">
        <f ca="1">[1]!S_STM07_IS($D$4,55,N96,rptype3)/CurrencyUnit</f>
        <v>-12.67703</v>
      </c>
      <c r="O110" s="200">
        <f ca="1">[1]!S_STM07_IS($D$4,55,O96,rptype4)/CurrencyUnit</f>
        <v>-30.00648</v>
      </c>
      <c r="P110" s="200">
        <f ca="1">[1]!S_STM07_IS($D$4,55,P96,rptype5)/CurrencyUnit</f>
        <v>-67.134500000000003</v>
      </c>
      <c r="Q110" s="374">
        <f ca="1">[1]!S_STM07_IS($D$4,55,Q96,rptype)/CurrencyUnit</f>
        <v>-74.035079999999994</v>
      </c>
      <c r="R110" s="374"/>
      <c r="S110" s="374"/>
      <c r="T110" s="374"/>
      <c r="U110" s="200">
        <f ca="1">[1]!S_STM07_IS($D$4,55,U96,rptype2)/CurrencyUnit</f>
        <v>-47.330080000000002</v>
      </c>
      <c r="V110" s="200">
        <f ca="1">[1]!s_est_avgebt($D$4,YEAR(V96),$D$5)/CurrencyUnit</f>
        <v>-18.089090909999999</v>
      </c>
      <c r="W110" s="21"/>
    </row>
    <row r="111" spans="2:26" ht="16.5" x14ac:dyDescent="0.35">
      <c r="B111" s="21"/>
      <c r="C111" s="21"/>
      <c r="D111" s="21"/>
      <c r="E111" s="21"/>
      <c r="F111" s="21"/>
      <c r="G111" s="21"/>
      <c r="H111" s="21"/>
      <c r="I111" s="121"/>
      <c r="J111" s="112"/>
      <c r="K111" s="112"/>
      <c r="L111" s="112"/>
      <c r="M111" s="197" t="s">
        <v>235</v>
      </c>
      <c r="N111" s="201">
        <f ca="1">[1]!S_STM07_IS($D$4,60,N96,rptype3)/CurrencyUnit</f>
        <v>-13.0357</v>
      </c>
      <c r="O111" s="201">
        <f ca="1">[1]!S_STM07_IS($D$4,60,O96,rptype4)/CurrencyUnit</f>
        <v>-30.54017</v>
      </c>
      <c r="P111" s="201">
        <f ca="1">[1]!S_STM07_IS($D$4,60,P96,rptype5)/CurrencyUnit</f>
        <v>-68.087389999999999</v>
      </c>
      <c r="Q111" s="375">
        <f ca="1">[1]!S_STM07_IS($D$4,60,Q96,rptype)/CurrencyUnit</f>
        <v>-75.076530000000005</v>
      </c>
      <c r="R111" s="375"/>
      <c r="S111" s="375"/>
      <c r="T111" s="375"/>
      <c r="U111" s="201">
        <f ca="1">[1]!S_STM07_IS($D$4,60,U96,rptype2)/CurrencyUnit</f>
        <v>-48.117130000000003</v>
      </c>
      <c r="V111" s="201"/>
      <c r="W111" s="21"/>
    </row>
    <row r="112" spans="2:26" ht="17.25" thickBot="1" x14ac:dyDescent="0.4">
      <c r="B112" s="21"/>
      <c r="C112" s="21"/>
      <c r="D112" s="21"/>
      <c r="E112" s="21"/>
      <c r="F112" s="21"/>
      <c r="G112" s="21"/>
      <c r="H112" s="21"/>
      <c r="I112" s="121"/>
      <c r="J112" s="109"/>
      <c r="K112" s="109"/>
      <c r="L112" s="109"/>
      <c r="M112" s="198" t="s">
        <v>154</v>
      </c>
      <c r="N112" s="202">
        <f ca="1">[1]!S_STM07_IS($D$4,61,N96,rptype3)/CurrencyUnit</f>
        <v>-12.88973</v>
      </c>
      <c r="O112" s="202">
        <f ca="1">[1]!S_STM07_IS($D$4,61,O96,rptype4)/CurrencyUnit</f>
        <v>-30.117039999999999</v>
      </c>
      <c r="P112" s="202">
        <f ca="1">[1]!S_STM07_IS($D$4,61,P96,rptype5)/CurrencyUnit</f>
        <v>-67.89228</v>
      </c>
      <c r="Q112" s="376">
        <f ca="1">[1]!S_STM07_IS($D$4,61,Q96,rptype)/CurrencyUnit</f>
        <v>-74.970129999999997</v>
      </c>
      <c r="R112" s="376"/>
      <c r="S112" s="376"/>
      <c r="T112" s="376"/>
      <c r="U112" s="202">
        <f ca="1">[1]!S_STM07_IS($D$4,61,U96,rptype2)/CurrencyUnit</f>
        <v>-48.223210000000002</v>
      </c>
      <c r="V112" s="202">
        <f ca="1">[1]!s_est_netprofit($D$4,YEAR(V96),$D$5)/CurrencyUnit</f>
        <v>-18.05864167</v>
      </c>
      <c r="W112" s="21"/>
    </row>
    <row r="113" spans="2:23" ht="12.75" thickTop="1" x14ac:dyDescent="0.35">
      <c r="B113" s="21"/>
      <c r="C113" s="21"/>
      <c r="D113" s="21"/>
      <c r="E113" s="21"/>
      <c r="F113" s="21"/>
      <c r="G113" s="21"/>
      <c r="H113" s="21"/>
      <c r="I113" s="121"/>
      <c r="J113" s="112"/>
      <c r="K113" s="112"/>
      <c r="L113" s="112"/>
      <c r="M113" s="21"/>
      <c r="N113" s="21"/>
      <c r="O113" s="21"/>
      <c r="P113" s="21"/>
      <c r="Q113" s="369"/>
      <c r="R113" s="369"/>
      <c r="S113" s="369"/>
      <c r="T113" s="369"/>
      <c r="U113" s="21"/>
      <c r="V113" s="21"/>
      <c r="W113" s="21"/>
    </row>
    <row r="114" spans="2:23" ht="16.5" x14ac:dyDescent="0.35">
      <c r="B114" s="21"/>
      <c r="C114" s="21"/>
      <c r="D114" s="21"/>
      <c r="E114" s="21"/>
      <c r="F114" s="21"/>
      <c r="G114" s="21"/>
      <c r="H114" s="21"/>
      <c r="I114" s="121"/>
      <c r="J114" s="112"/>
      <c r="K114" s="112"/>
      <c r="L114" s="112"/>
      <c r="M114" s="183" t="s">
        <v>247</v>
      </c>
      <c r="N114" s="184" t="str">
        <f ca="1">N96</f>
        <v>2019/12/31</v>
      </c>
      <c r="O114" s="184" t="str">
        <f ca="1">O96</f>
        <v>2020/12/31</v>
      </c>
      <c r="P114" s="184" t="str">
        <f ca="1">P96</f>
        <v>2021/12/31</v>
      </c>
      <c r="Q114" s="370" t="str">
        <f ca="1">Q96</f>
        <v>2022/12/31</v>
      </c>
      <c r="R114" s="370"/>
      <c r="S114" s="370"/>
      <c r="T114" s="370"/>
      <c r="U114" s="184" t="str">
        <f ca="1">U96</f>
        <v>2023/12/31</v>
      </c>
      <c r="V114" s="184" t="str">
        <f ca="1">V96</f>
        <v>2024/12/31</v>
      </c>
      <c r="W114" s="21"/>
    </row>
    <row r="115" spans="2:23" ht="16.5" x14ac:dyDescent="0.35">
      <c r="B115" s="21"/>
      <c r="C115" s="21"/>
      <c r="D115" s="21"/>
      <c r="E115" s="21"/>
      <c r="F115" s="21"/>
      <c r="G115" s="21"/>
      <c r="H115" s="21"/>
      <c r="I115" s="121"/>
      <c r="J115" s="112"/>
      <c r="K115" s="112"/>
      <c r="L115" s="112"/>
      <c r="M115" s="160" t="s">
        <v>248</v>
      </c>
      <c r="N115" s="187">
        <f ca="1">(N98-N99)/N98</f>
        <v>0.17560677151492735</v>
      </c>
      <c r="O115" s="187">
        <f ca="1">(O98-O99)/O98</f>
        <v>0.23670153186405249</v>
      </c>
      <c r="P115" s="187">
        <f ca="1">(P98-P99)/P98</f>
        <v>0.20858506566656779</v>
      </c>
      <c r="Q115" s="380">
        <f ca="1">(Q98-Q99)/Q98</f>
        <v>0.17577358079419189</v>
      </c>
      <c r="R115" s="380"/>
      <c r="S115" s="380"/>
      <c r="T115" s="380"/>
      <c r="U115" s="187">
        <f ca="1">(U98-U99)/U98</f>
        <v>0.24156019798839545</v>
      </c>
      <c r="V115" s="187"/>
      <c r="W115" s="21"/>
    </row>
    <row r="116" spans="2:23" ht="16.5" x14ac:dyDescent="0.35">
      <c r="B116" s="21"/>
      <c r="C116" s="21"/>
      <c r="D116" s="21"/>
      <c r="E116" s="21"/>
      <c r="F116" s="21"/>
      <c r="G116" s="21"/>
      <c r="H116" s="21"/>
      <c r="I116" s="121"/>
      <c r="J116" s="112"/>
      <c r="K116" s="112"/>
      <c r="L116" s="112"/>
      <c r="M116" s="160" t="s">
        <v>249</v>
      </c>
      <c r="N116" s="187">
        <f ca="1">N112/N98</f>
        <v>-0.19017229764520749</v>
      </c>
      <c r="O116" s="187">
        <f ca="1">O112/O98</f>
        <v>-0.25099675172281366</v>
      </c>
      <c r="P116" s="187">
        <f ca="1">P112/P98</f>
        <v>-0.35025478128925336</v>
      </c>
      <c r="Q116" s="380">
        <f ca="1">Q112/Q98</f>
        <v>-0.34234238224677677</v>
      </c>
      <c r="R116" s="380"/>
      <c r="S116" s="380"/>
      <c r="T116" s="380"/>
      <c r="U116" s="187">
        <f ca="1">U112/U98</f>
        <v>-0.21405911677772188</v>
      </c>
      <c r="V116" s="187"/>
      <c r="W116" s="21"/>
    </row>
    <row r="117" spans="2:23" ht="16.5" x14ac:dyDescent="0.35">
      <c r="B117" s="21"/>
      <c r="C117" s="21"/>
      <c r="D117" s="21"/>
      <c r="E117" s="21"/>
      <c r="F117" s="21"/>
      <c r="G117" s="21"/>
      <c r="H117" s="21"/>
      <c r="I117" s="121"/>
      <c r="J117" s="112"/>
      <c r="K117" s="112"/>
      <c r="L117" s="112"/>
      <c r="M117" s="160" t="s">
        <v>155</v>
      </c>
      <c r="N117" s="351">
        <f ca="1">N98/([1]!S_STM07_IS($D$4,9,N92,rptype3)/CurrencyUnit)-1</f>
        <v>0.64156824127116674</v>
      </c>
      <c r="O117" s="187">
        <f ca="1">O98/N98-1</f>
        <v>0.77030305158424683</v>
      </c>
      <c r="P117" s="187">
        <f ca="1">P98/O98-1</f>
        <v>0.61544485129397697</v>
      </c>
      <c r="Q117" s="380">
        <f ca="1">Q98/P98-1</f>
        <v>0.12977321545274889</v>
      </c>
      <c r="R117" s="380"/>
      <c r="S117" s="380"/>
      <c r="T117" s="380"/>
      <c r="U117" s="187">
        <f ca="1">U98/Q98-1</f>
        <v>2.8714334202757597E-2</v>
      </c>
      <c r="V117" s="187">
        <f ca="1">V98/U98-1</f>
        <v>0.13630569832981521</v>
      </c>
      <c r="W117" s="21"/>
    </row>
    <row r="118" spans="2:23" ht="16.5" x14ac:dyDescent="0.35">
      <c r="B118" s="21"/>
      <c r="C118" s="21"/>
      <c r="D118" s="21"/>
      <c r="E118" s="21"/>
      <c r="F118" s="21"/>
      <c r="G118" s="21"/>
      <c r="H118" s="21"/>
      <c r="I118" s="121"/>
      <c r="J118" s="112"/>
      <c r="K118" s="112"/>
      <c r="L118" s="112"/>
      <c r="M118" s="160" t="s">
        <v>250</v>
      </c>
      <c r="N118" s="187">
        <f ca="1">N112/([1]!S_STM07_IS($D$4,61,N92,rptype3)/CurrencyUnit)-1</f>
        <v>1.3362810846081348</v>
      </c>
      <c r="O118" s="187">
        <f ca="1">O112/N112-1</f>
        <v>1.336514418843529</v>
      </c>
      <c r="P118" s="187">
        <f ca="1">P112/O112-1</f>
        <v>1.2542812972323976</v>
      </c>
      <c r="Q118" s="380">
        <f ca="1">Q112/P112-1</f>
        <v>0.10425117553866214</v>
      </c>
      <c r="R118" s="380"/>
      <c r="S118" s="380"/>
      <c r="T118" s="380"/>
      <c r="U118" s="187">
        <f ca="1">U112/Q112-1</f>
        <v>-0.35676768867814412</v>
      </c>
      <c r="V118" s="187">
        <f ca="1">V112/U112-1</f>
        <v>-0.62551970990732464</v>
      </c>
      <c r="W118" s="21"/>
    </row>
    <row r="119" spans="2:23" ht="16.5" x14ac:dyDescent="0.35">
      <c r="B119" s="21"/>
      <c r="C119" s="21"/>
      <c r="D119" s="21"/>
      <c r="E119" s="21"/>
      <c r="F119" s="21"/>
      <c r="G119" s="21"/>
      <c r="H119" s="21"/>
      <c r="I119" s="121"/>
      <c r="J119" s="109"/>
      <c r="K119" s="109"/>
      <c r="L119" s="109"/>
      <c r="M119" s="160"/>
      <c r="N119" s="187"/>
      <c r="O119" s="187"/>
      <c r="P119" s="187"/>
      <c r="Q119" s="372"/>
      <c r="R119" s="372"/>
      <c r="S119" s="372"/>
      <c r="T119" s="372"/>
      <c r="U119" s="187"/>
      <c r="V119" s="187"/>
      <c r="W119" s="21"/>
    </row>
    <row r="120" spans="2:23" ht="16.5" x14ac:dyDescent="0.35">
      <c r="B120" s="21"/>
      <c r="C120" s="21"/>
      <c r="D120" s="21"/>
      <c r="E120" s="21"/>
      <c r="F120" s="21"/>
      <c r="G120" s="21"/>
      <c r="H120" s="21"/>
      <c r="I120" s="121"/>
      <c r="J120" s="109"/>
      <c r="K120" s="109"/>
      <c r="L120" s="109"/>
      <c r="M120" s="163"/>
      <c r="N120" s="188"/>
      <c r="O120" s="188"/>
      <c r="P120" s="188"/>
      <c r="Q120" s="371"/>
      <c r="R120" s="371"/>
      <c r="S120" s="371"/>
      <c r="T120" s="371"/>
      <c r="U120" s="188"/>
      <c r="V120" s="188"/>
      <c r="W120" s="21"/>
    </row>
    <row r="121" spans="2:23" x14ac:dyDescent="0.35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spans="2:23" x14ac:dyDescent="0.35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</row>
    <row r="123" spans="2:23" x14ac:dyDescent="0.35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spans="2:23" x14ac:dyDescent="0.35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</row>
    <row r="125" spans="2:23" x14ac:dyDescent="0.35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spans="2:23" x14ac:dyDescent="0.35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</row>
    <row r="127" spans="2:23" x14ac:dyDescent="0.35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</row>
    <row r="128" spans="2:23" x14ac:dyDescent="0.3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</row>
    <row r="129" spans="2:23" x14ac:dyDescent="0.3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</row>
    <row r="130" spans="2:23" x14ac:dyDescent="0.3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 spans="2:23" x14ac:dyDescent="0.3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</row>
    <row r="132" spans="2:23" x14ac:dyDescent="0.3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</row>
    <row r="133" spans="2:23" x14ac:dyDescent="0.3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</row>
    <row r="134" spans="2:23" x14ac:dyDescent="0.3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2:23" x14ac:dyDescent="0.3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spans="2:23" x14ac:dyDescent="0.35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spans="2:23" x14ac:dyDescent="0.35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spans="2:23" x14ac:dyDescent="0.35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spans="2:23" x14ac:dyDescent="0.35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spans="2:23" x14ac:dyDescent="0.35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spans="2:23" x14ac:dyDescent="0.35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spans="2:23" x14ac:dyDescent="0.35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spans="2:23" x14ac:dyDescent="0.35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</row>
    <row r="144" spans="2:23" x14ac:dyDescent="0.35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</row>
    <row r="145" spans="2:23" x14ac:dyDescent="0.3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</row>
    <row r="146" spans="2:23" x14ac:dyDescent="0.35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</row>
    <row r="147" spans="2:23" x14ac:dyDescent="0.35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</row>
    <row r="148" spans="2:23" x14ac:dyDescent="0.35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</row>
    <row r="149" spans="2:23" x14ac:dyDescent="0.35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</row>
    <row r="150" spans="2:23" x14ac:dyDescent="0.35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</row>
    <row r="151" spans="2:23" x14ac:dyDescent="0.35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</row>
    <row r="152" spans="2:23" x14ac:dyDescent="0.35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</row>
    <row r="153" spans="2:23" x14ac:dyDescent="0.35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</row>
    <row r="154" spans="2:23" x14ac:dyDescent="0.35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</row>
    <row r="155" spans="2:23" x14ac:dyDescent="0.3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</row>
    <row r="156" spans="2:23" x14ac:dyDescent="0.35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</row>
    <row r="157" spans="2:23" x14ac:dyDescent="0.35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</row>
    <row r="158" spans="2:23" ht="16.5" x14ac:dyDescent="0.35">
      <c r="B158" s="21"/>
      <c r="C158" s="125"/>
      <c r="D158" s="125"/>
      <c r="E158" s="125"/>
      <c r="F158" s="125"/>
      <c r="G158" s="125"/>
      <c r="H158" s="125"/>
      <c r="I158" s="192"/>
      <c r="J158" s="125"/>
      <c r="K158" s="125"/>
      <c r="L158" s="125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</row>
    <row r="159" spans="2:23" x14ac:dyDescent="0.35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</row>
    <row r="160" spans="2:23" x14ac:dyDescent="0.35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</row>
    <row r="161" spans="2:23" x14ac:dyDescent="0.35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122"/>
      <c r="P161" s="122"/>
      <c r="Q161" s="122"/>
      <c r="R161" s="122"/>
      <c r="S161" s="122"/>
      <c r="T161" s="122"/>
      <c r="U161" s="122"/>
      <c r="V161" s="122"/>
      <c r="W161" s="21"/>
    </row>
    <row r="162" spans="2:23" x14ac:dyDescent="0.35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123"/>
      <c r="P162" s="123"/>
      <c r="Q162" s="123"/>
      <c r="R162" s="123"/>
      <c r="S162" s="123"/>
      <c r="T162" s="123"/>
      <c r="U162" s="123"/>
      <c r="V162" s="123"/>
      <c r="W162" s="21"/>
    </row>
    <row r="163" spans="2:23" x14ac:dyDescent="0.35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123"/>
      <c r="P163" s="123"/>
      <c r="Q163" s="123"/>
      <c r="R163" s="123"/>
      <c r="S163" s="123"/>
      <c r="T163" s="123"/>
      <c r="U163" s="123"/>
      <c r="V163" s="123"/>
      <c r="W163" s="21"/>
    </row>
    <row r="164" spans="2:23" x14ac:dyDescent="0.35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122"/>
      <c r="P164" s="122"/>
      <c r="Q164" s="122"/>
      <c r="R164" s="122"/>
      <c r="S164" s="122"/>
      <c r="T164" s="122"/>
      <c r="U164" s="122"/>
      <c r="V164" s="122"/>
      <c r="W164" s="21"/>
    </row>
    <row r="165" spans="2:23" x14ac:dyDescent="0.3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124"/>
      <c r="N165" s="21"/>
      <c r="O165" s="124"/>
      <c r="P165" s="124"/>
      <c r="Q165" s="124"/>
      <c r="R165" s="124"/>
      <c r="S165" s="124"/>
      <c r="T165" s="124"/>
      <c r="U165" s="124"/>
      <c r="V165" s="124"/>
      <c r="W165" s="21"/>
    </row>
    <row r="166" spans="2:23" x14ac:dyDescent="0.35">
      <c r="B166" s="21"/>
      <c r="C166" s="21"/>
      <c r="D166" s="21"/>
      <c r="E166" s="21"/>
      <c r="F166" s="21"/>
      <c r="G166" s="21"/>
      <c r="H166" s="21"/>
      <c r="I166" s="21"/>
      <c r="J166" s="109"/>
      <c r="K166" s="109"/>
      <c r="L166" s="109"/>
      <c r="M166" s="21"/>
      <c r="N166" s="21"/>
      <c r="O166" s="123"/>
      <c r="P166" s="123"/>
      <c r="Q166" s="123"/>
      <c r="R166" s="123"/>
      <c r="S166" s="123"/>
      <c r="T166" s="123"/>
      <c r="U166" s="123"/>
      <c r="V166" s="123"/>
      <c r="W166" s="21"/>
    </row>
    <row r="167" spans="2:23" x14ac:dyDescent="0.35">
      <c r="B167" s="21"/>
      <c r="C167" s="21"/>
      <c r="D167" s="21"/>
      <c r="E167" s="21"/>
      <c r="F167" s="21"/>
      <c r="G167" s="21"/>
      <c r="H167" s="21"/>
      <c r="I167" s="21"/>
      <c r="J167" s="109"/>
      <c r="K167" s="109"/>
      <c r="L167" s="109"/>
      <c r="M167" s="21"/>
      <c r="N167" s="21"/>
      <c r="O167" s="122"/>
      <c r="P167" s="122"/>
      <c r="Q167" s="122"/>
      <c r="R167" s="122"/>
      <c r="S167" s="122"/>
      <c r="T167" s="122"/>
      <c r="U167" s="122"/>
      <c r="V167" s="122"/>
      <c r="W167" s="21"/>
    </row>
    <row r="168" spans="2:23" x14ac:dyDescent="0.35">
      <c r="B168" s="21"/>
      <c r="C168" s="21"/>
      <c r="D168" s="21"/>
      <c r="E168" s="21"/>
      <c r="F168" s="21"/>
      <c r="G168" s="21"/>
      <c r="H168" s="21"/>
      <c r="I168" s="21"/>
      <c r="J168" s="109"/>
      <c r="K168" s="109"/>
      <c r="L168" s="109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</row>
    <row r="169" spans="2:23" x14ac:dyDescent="0.35">
      <c r="B169" s="21"/>
      <c r="C169" s="21"/>
      <c r="D169" s="21"/>
      <c r="E169" s="21"/>
      <c r="F169" s="21"/>
      <c r="G169" s="21"/>
      <c r="H169" s="21"/>
      <c r="I169" s="21"/>
      <c r="J169" s="109"/>
      <c r="K169" s="109"/>
      <c r="L169" s="109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</row>
    <row r="170" spans="2:23" x14ac:dyDescent="0.35">
      <c r="B170" s="21"/>
      <c r="C170" s="21"/>
      <c r="D170" s="21"/>
      <c r="E170" s="21"/>
      <c r="F170" s="21"/>
      <c r="G170" s="21"/>
      <c r="H170" s="21"/>
      <c r="I170" s="21"/>
      <c r="J170" s="109"/>
      <c r="K170" s="109"/>
      <c r="L170" s="109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</row>
    <row r="171" spans="2:23" x14ac:dyDescent="0.35">
      <c r="B171" s="21"/>
      <c r="C171" s="21"/>
      <c r="D171" s="21"/>
      <c r="E171" s="21"/>
      <c r="F171" s="21"/>
      <c r="G171" s="21"/>
      <c r="H171" s="21"/>
      <c r="I171" s="21"/>
      <c r="J171" s="109"/>
      <c r="K171" s="109"/>
      <c r="L171" s="109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</row>
    <row r="172" spans="2:23" x14ac:dyDescent="0.35">
      <c r="B172" s="21"/>
      <c r="C172" s="21"/>
      <c r="D172" s="21"/>
      <c r="E172" s="21"/>
      <c r="F172" s="21"/>
      <c r="G172" s="21"/>
      <c r="H172" s="21"/>
      <c r="I172" s="21"/>
      <c r="J172" s="109"/>
      <c r="K172" s="109"/>
      <c r="L172" s="109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</row>
    <row r="173" spans="2:23" x14ac:dyDescent="0.35">
      <c r="B173" s="21"/>
      <c r="C173" s="21"/>
      <c r="D173" s="21"/>
      <c r="E173" s="21"/>
      <c r="F173" s="21"/>
      <c r="G173" s="21"/>
      <c r="H173" s="21"/>
      <c r="I173" s="21"/>
      <c r="J173" s="109"/>
      <c r="K173" s="109"/>
      <c r="L173" s="109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</row>
    <row r="174" spans="2:23" x14ac:dyDescent="0.35">
      <c r="B174" s="21"/>
      <c r="C174" s="112"/>
      <c r="D174" s="112"/>
      <c r="E174" s="112"/>
      <c r="F174" s="112"/>
      <c r="G174" s="21"/>
      <c r="H174" s="21"/>
      <c r="I174" s="21"/>
      <c r="J174" s="109"/>
      <c r="K174" s="109"/>
      <c r="L174" s="109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</row>
    <row r="175" spans="2:23" x14ac:dyDescent="0.35">
      <c r="B175" s="21"/>
      <c r="C175" s="21"/>
      <c r="D175" s="21"/>
      <c r="E175" s="21"/>
      <c r="F175" s="21"/>
      <c r="G175" s="21"/>
      <c r="H175" s="21"/>
      <c r="I175" s="21"/>
      <c r="J175" s="109"/>
      <c r="K175" s="109"/>
      <c r="L175" s="109"/>
      <c r="M175" s="21"/>
      <c r="N175" s="21"/>
      <c r="O175" s="112"/>
      <c r="P175" s="112"/>
      <c r="Q175" s="112"/>
      <c r="R175" s="112"/>
      <c r="S175" s="112"/>
      <c r="T175" s="112"/>
      <c r="U175" s="112"/>
      <c r="V175" s="112"/>
      <c r="W175" s="21"/>
    </row>
    <row r="176" spans="2:23" x14ac:dyDescent="0.35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</row>
    <row r="177" spans="2:23" x14ac:dyDescent="0.35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</row>
    <row r="178" spans="2:23" x14ac:dyDescent="0.35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</row>
    <row r="179" spans="2:23" x14ac:dyDescent="0.35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</row>
    <row r="180" spans="2:23" x14ac:dyDescent="0.35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</row>
    <row r="181" spans="2:23" x14ac:dyDescent="0.35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</row>
    <row r="182" spans="2:23" x14ac:dyDescent="0.35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</row>
    <row r="183" spans="2:23" x14ac:dyDescent="0.35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</row>
    <row r="184" spans="2:23" x14ac:dyDescent="0.35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</row>
    <row r="185" spans="2:23" x14ac:dyDescent="0.35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</row>
    <row r="186" spans="2:23" x14ac:dyDescent="0.35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</row>
    <row r="187" spans="2:23" x14ac:dyDescent="0.35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</row>
    <row r="188" spans="2:23" x14ac:dyDescent="0.35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</row>
    <row r="189" spans="2:23" x14ac:dyDescent="0.35">
      <c r="B189" s="21"/>
      <c r="C189" s="21"/>
      <c r="D189" s="21"/>
      <c r="E189" s="21"/>
      <c r="F189" s="21"/>
      <c r="G189" s="21"/>
      <c r="H189" s="21"/>
      <c r="I189" s="21"/>
      <c r="J189" s="30"/>
      <c r="K189" s="30"/>
      <c r="L189" s="30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</row>
  </sheetData>
  <sheetProtection selectLockedCells="1"/>
  <mergeCells count="58">
    <mergeCell ref="Q118:T118"/>
    <mergeCell ref="D1:U1"/>
    <mergeCell ref="Q117:T117"/>
    <mergeCell ref="Q120:T120"/>
    <mergeCell ref="Q116:T116"/>
    <mergeCell ref="Q115:T115"/>
    <mergeCell ref="Q96:T96"/>
    <mergeCell ref="Q98:T98"/>
    <mergeCell ref="Q114:T114"/>
    <mergeCell ref="P15:S15"/>
    <mergeCell ref="Q95:T95"/>
    <mergeCell ref="Q119:T119"/>
    <mergeCell ref="Q99:T99"/>
    <mergeCell ref="Q103:T103"/>
    <mergeCell ref="Q113:T113"/>
    <mergeCell ref="Q100:T100"/>
    <mergeCell ref="Q107:T107"/>
    <mergeCell ref="Q108:T108"/>
    <mergeCell ref="Q109:T109"/>
    <mergeCell ref="Q102:T102"/>
    <mergeCell ref="Q101:T101"/>
    <mergeCell ref="Q106:T106"/>
    <mergeCell ref="Q105:T105"/>
    <mergeCell ref="Q104:T104"/>
    <mergeCell ref="Q110:T110"/>
    <mergeCell ref="Q111:T111"/>
    <mergeCell ref="Q112:T112"/>
    <mergeCell ref="P10:S10"/>
    <mergeCell ref="P11:S11"/>
    <mergeCell ref="P12:S12"/>
    <mergeCell ref="P13:S13"/>
    <mergeCell ref="P14:S14"/>
    <mergeCell ref="D59:E59"/>
    <mergeCell ref="D60:E60"/>
    <mergeCell ref="D61:E61"/>
    <mergeCell ref="H41:I41"/>
    <mergeCell ref="H42:I42"/>
    <mergeCell ref="H43:I43"/>
    <mergeCell ref="D55:E55"/>
    <mergeCell ref="D56:E56"/>
    <mergeCell ref="D57:E57"/>
    <mergeCell ref="D58:E58"/>
    <mergeCell ref="D11:H11"/>
    <mergeCell ref="D12:H12"/>
    <mergeCell ref="D13:H13"/>
    <mergeCell ref="C54:E54"/>
    <mergeCell ref="H46:I46"/>
    <mergeCell ref="H47:I47"/>
    <mergeCell ref="H48:I48"/>
    <mergeCell ref="H49:I49"/>
    <mergeCell ref="H50:I50"/>
    <mergeCell ref="C36:O36"/>
    <mergeCell ref="C38:E38"/>
    <mergeCell ref="M38:O38"/>
    <mergeCell ref="H44:I44"/>
    <mergeCell ref="H45:I45"/>
    <mergeCell ref="H39:I39"/>
    <mergeCell ref="H40:I40"/>
  </mergeCells>
  <phoneticPr fontId="1" type="noConversion"/>
  <conditionalFormatting sqref="U11:U12">
    <cfRule type="cellIs" dxfId="1450" priority="26" operator="greaterThan">
      <formula>0</formula>
    </cfRule>
    <cfRule type="cellIs" dxfId="1449" priority="27" operator="lessThan">
      <formula>0</formula>
    </cfRule>
  </conditionalFormatting>
  <conditionalFormatting sqref="P10:P14">
    <cfRule type="expression" dxfId="1448" priority="14">
      <formula>P10&gt;$U$10</formula>
    </cfRule>
    <cfRule type="expression" dxfId="1447" priority="15">
      <formula>P10&lt;$U$10</formula>
    </cfRule>
  </conditionalFormatting>
  <conditionalFormatting sqref="H40:H41">
    <cfRule type="iconSet" priority="133">
      <iconSet iconSet="3Arrows">
        <cfvo type="percent" val="0"/>
        <cfvo type="num" val="0"/>
        <cfvo type="num" val="0" gte="0"/>
      </iconSet>
    </cfRule>
  </conditionalFormatting>
  <conditionalFormatting sqref="H42:H50">
    <cfRule type="iconSet" priority="3">
      <iconSet iconSet="3Arrows">
        <cfvo type="percent" val="0"/>
        <cfvo type="num" val="0"/>
        <cfvo type="num" val="0" gte="0"/>
      </iconSet>
    </cfRule>
  </conditionalFormatting>
  <dataValidations count="9">
    <dataValidation type="list" allowBlank="1" showInputMessage="1" showErrorMessage="1" sqref="V20">
      <formula1>benchmark</formula1>
    </dataValidation>
    <dataValidation type="list" allowBlank="1" showInputMessage="1" showErrorMessage="1" sqref="E20">
      <formula1>timetype</formula1>
    </dataValidation>
    <dataValidation type="list" allowBlank="1" showInputMessage="1" showErrorMessage="1" sqref="D20">
      <formula1>pricetype</formula1>
    </dataValidation>
    <dataValidation type="list" allowBlank="1" showInputMessage="1" showErrorMessage="1" sqref="F20">
      <formula1>"PE Band,PB Band"</formula1>
    </dataValidation>
    <dataValidation type="list" allowBlank="1" showInputMessage="1" showErrorMessage="1" sqref="M38">
      <formula1>holdertimetype</formula1>
    </dataValidation>
    <dataValidation type="list" allowBlank="1" showInputMessage="1" showErrorMessage="1" sqref="C66">
      <formula1>"按产品分类,按行业分类,按地区分类"</formula1>
    </dataValidation>
    <dataValidation type="list" allowBlank="1" showInputMessage="1" showErrorMessage="1" sqref="H64:I65">
      <formula1>"年度,半年度"</formula1>
    </dataValidation>
    <dataValidation type="list" allowBlank="1" showInputMessage="1" showErrorMessage="1" sqref="D7 F5">
      <formula1>Unit</formula1>
    </dataValidation>
    <dataValidation type="list" allowBlank="1" showInputMessage="1" showErrorMessage="1" sqref="I98 N97:P97 T97:U97">
      <formula1>reporttype</formula1>
    </dataValidation>
  </dataValidations>
  <hyperlinks>
    <hyperlink ref="V96" location="盈利预测!C4" tooltip="盈利预测" display="盈利预测!C4"/>
    <hyperlink ref="C67" location="收入细分!A1" tooltip="收入细分" display="收入[合并报表]"/>
  </hyperlinks>
  <pageMargins left="0.7" right="0.7" top="0.75" bottom="0.75" header="0.3" footer="0.3"/>
  <pageSetup paperSize="9" orientation="portrait" horizontalDpi="200" verticalDpi="200" r:id="rId1"/>
  <ignoredErrors>
    <ignoredError sqref="H20" unlockedFormula="1"/>
    <ignoredError sqref="E66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Scroll Bar 3">
              <controlPr defaultSize="0" autoPict="0">
                <anchor>
                  <from>
                    <xdr:col>6</xdr:col>
                    <xdr:colOff>85725</xdr:colOff>
                    <xdr:row>18</xdr:row>
                    <xdr:rowOff>66675</xdr:rowOff>
                  </from>
                  <to>
                    <xdr:col>6</xdr:col>
                    <xdr:colOff>952500</xdr:colOff>
                    <xdr:row>19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3636D"/>
  </sheetPr>
  <dimension ref="A1:W2173"/>
  <sheetViews>
    <sheetView showGridLines="0" workbookViewId="0">
      <selection activeCell="A48" sqref="A48"/>
    </sheetView>
  </sheetViews>
  <sheetFormatPr defaultColWidth="9" defaultRowHeight="12" customHeight="1" x14ac:dyDescent="0.35"/>
  <cols>
    <col min="1" max="1" width="1.875" style="10" customWidth="1"/>
    <col min="2" max="2" width="2.625" style="21" customWidth="1"/>
    <col min="3" max="3" width="9" style="110" customWidth="1"/>
    <col min="4" max="4" width="13.375" style="21" customWidth="1"/>
    <col min="5" max="5" width="14.875" style="21" bestFit="1" customWidth="1"/>
    <col min="6" max="6" width="9.25" style="109" bestFit="1" customWidth="1"/>
    <col min="7" max="7" width="10.5" style="21" customWidth="1"/>
    <col min="8" max="8" width="8.875" style="21" bestFit="1" customWidth="1"/>
    <col min="9" max="9" width="7.625" style="144" customWidth="1"/>
    <col min="10" max="10" width="7.625" style="395" customWidth="1"/>
    <col min="11" max="11" width="10.25" style="405" bestFit="1" customWidth="1"/>
    <col min="12" max="12" width="8.625" style="405" bestFit="1" customWidth="1"/>
    <col min="13" max="13" width="10.375" style="144" customWidth="1"/>
    <col min="14" max="14" width="7" style="120" customWidth="1"/>
    <col min="15" max="15" width="7.625" style="144" customWidth="1"/>
    <col min="16" max="16" width="9.375" style="144" customWidth="1"/>
    <col min="17" max="17" width="15.875" style="21" customWidth="1"/>
    <col min="18" max="18" width="7.5" style="21" customWidth="1"/>
    <col min="19" max="19" width="2.875" style="21" customWidth="1"/>
    <col min="20" max="20" width="5.375" style="10" customWidth="1"/>
    <col min="21" max="21" width="6" style="6" customWidth="1"/>
    <col min="22" max="22" width="11.5" style="1" customWidth="1"/>
    <col min="23" max="23" width="8" style="1" customWidth="1"/>
    <col min="24" max="24" width="12.25" style="1" customWidth="1"/>
    <col min="25" max="25" width="4.5" style="1" customWidth="1"/>
    <col min="26" max="26" width="9.875" style="1" customWidth="1"/>
    <col min="27" max="16384" width="9" style="1"/>
  </cols>
  <sheetData>
    <row r="1" spans="1:23" ht="27.75" x14ac:dyDescent="0.35">
      <c r="A1" s="9"/>
      <c r="B1" s="9"/>
      <c r="C1" s="9"/>
      <c r="D1" s="381" t="s">
        <v>220</v>
      </c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33"/>
      <c r="Q1" s="9"/>
      <c r="R1" s="9"/>
      <c r="S1" s="9"/>
      <c r="T1" s="9"/>
      <c r="U1" s="1"/>
    </row>
    <row r="2" spans="1:23" ht="11.25" customHeight="1" x14ac:dyDescent="0.35">
      <c r="B2" s="10"/>
      <c r="C2" s="16"/>
      <c r="D2" s="103"/>
      <c r="E2" s="15"/>
      <c r="F2" s="15"/>
      <c r="G2" s="10"/>
      <c r="H2" s="10"/>
      <c r="I2" s="102"/>
      <c r="J2" s="394"/>
      <c r="K2" s="404"/>
      <c r="L2" s="404"/>
      <c r="M2" s="102"/>
      <c r="N2" s="102"/>
      <c r="O2" s="102"/>
      <c r="P2" s="102"/>
      <c r="Q2" s="102"/>
      <c r="R2" s="102"/>
      <c r="S2" s="102"/>
      <c r="T2" s="102"/>
      <c r="U2" s="1"/>
    </row>
    <row r="3" spans="1:23" ht="11.25" customHeight="1" x14ac:dyDescent="0.35">
      <c r="D3" s="128"/>
      <c r="E3" s="109"/>
      <c r="N3" s="144"/>
      <c r="Q3" s="144"/>
      <c r="R3" s="144"/>
      <c r="S3" s="144"/>
      <c r="T3" s="102"/>
      <c r="U3" s="1"/>
    </row>
    <row r="4" spans="1:23" ht="16.5" x14ac:dyDescent="0.35">
      <c r="C4" s="157" t="s">
        <v>167</v>
      </c>
      <c r="D4" s="156" t="str">
        <f>公司分析!D4</f>
        <v>9626.HK</v>
      </c>
      <c r="E4" s="412" t="str">
        <f>[1]!s_info_name(D4)</f>
        <v>哔哩哔哩-W</v>
      </c>
      <c r="F4" s="157" t="s">
        <v>251</v>
      </c>
      <c r="G4" s="156" t="str">
        <f ca="1">VLOOKUP(E4,E14:R20003,14,FALSE)&amp;"/"&amp;MAX(series)</f>
        <v>4/44</v>
      </c>
      <c r="H4" s="228" t="str">
        <f>"("&amp;"按"&amp;R12&amp;")"</f>
        <v>(按总市值)</v>
      </c>
      <c r="N4" s="144"/>
      <c r="Q4" s="144"/>
      <c r="R4" s="144"/>
      <c r="S4" s="144"/>
      <c r="T4" s="102"/>
      <c r="U4" s="1"/>
    </row>
    <row r="5" spans="1:23" ht="16.5" x14ac:dyDescent="0.35">
      <c r="C5" s="227" t="s">
        <v>169</v>
      </c>
      <c r="D5" s="245" t="s">
        <v>5</v>
      </c>
      <c r="E5" s="340">
        <f>IF(D5="千",1000,IF(D5="百万",1000000,1000000000))</f>
        <v>1000000</v>
      </c>
      <c r="F5" s="227" t="s">
        <v>371</v>
      </c>
      <c r="G5" s="35" t="str">
        <f ca="1">[1]!s_fa_lyr_bt(D4,公司分析!D5)</f>
        <v>2023-12-31</v>
      </c>
      <c r="H5" s="143"/>
      <c r="J5" s="396"/>
      <c r="N5" s="144"/>
      <c r="Q5" s="144"/>
      <c r="R5" s="144"/>
      <c r="S5" s="144"/>
      <c r="T5" s="102"/>
      <c r="U5" s="1"/>
      <c r="W5" s="6"/>
    </row>
    <row r="6" spans="1:23" ht="16.5" x14ac:dyDescent="0.35">
      <c r="C6" s="157" t="s">
        <v>221</v>
      </c>
      <c r="D6" s="244" t="s">
        <v>5652</v>
      </c>
      <c r="E6" s="228" t="str">
        <f>IF($D$6="申万一级行业",[1]!s_info_industry_sw_2021(D4,公司分析!D$5,1),IF($D$6="申万二级行业",[1]!s_info_industry_sw_2021(D4,公司分析!D$5,2),IF($D$6="申万三级行业",[1]!s_info_industry_sw_2021(D4,公司分析!D$5,3),IF($D$6="wind一级行业",[1]!s_info_industry_gics(D4,1),IF($D$6="wind二级行业",[1]!s_info_industry_gics(D4,2),IF($D$6="wind三级行业",[1]!s_info_industry_gics(D4,3),IF($D$6="wind四级行业",[1]!s_info_industry_gics(D4,4),IF($D$6="证监会门类行业",[1]!s_info_industry_csrc12_n(D4,公司分析!D$5,1),IF([1]!s_info_industry_csrc12_n(D4,公司分析!D$5,1)="制造业",[1]!s_info_industry_csrc12_n(D4,公司分析!D$5,2),[1]!s_info_industry_csrc12_n(D4,公司分析!D$5,1))))))))))</f>
        <v>互联网软件与服务</v>
      </c>
      <c r="F6" s="157" t="s">
        <v>252</v>
      </c>
      <c r="G6" s="244" t="s">
        <v>253</v>
      </c>
      <c r="H6" s="143"/>
      <c r="N6" s="144"/>
      <c r="Q6" s="144"/>
      <c r="R6" s="144"/>
      <c r="S6" s="144"/>
      <c r="T6" s="102"/>
    </row>
    <row r="7" spans="1:23" ht="16.5" x14ac:dyDescent="0.35">
      <c r="C7" s="29"/>
      <c r="D7" s="22"/>
      <c r="E7" s="143"/>
      <c r="F7" s="220"/>
      <c r="G7" s="143"/>
      <c r="H7" s="143"/>
      <c r="N7" s="144"/>
      <c r="Q7" s="144"/>
      <c r="R7" s="144"/>
      <c r="S7" s="144"/>
      <c r="T7" s="102"/>
    </row>
    <row r="8" spans="1:23" ht="3.75" customHeight="1" x14ac:dyDescent="0.35">
      <c r="B8" s="10"/>
      <c r="C8" s="16"/>
      <c r="D8" s="10"/>
      <c r="E8" s="10"/>
      <c r="F8" s="10"/>
      <c r="G8" s="15"/>
      <c r="H8" s="10"/>
      <c r="I8" s="104"/>
      <c r="J8" s="397"/>
      <c r="K8" s="406"/>
      <c r="L8" s="406"/>
      <c r="M8" s="104"/>
      <c r="N8" s="20"/>
      <c r="O8" s="102"/>
      <c r="P8" s="102"/>
      <c r="Q8" s="10"/>
      <c r="R8" s="10"/>
      <c r="S8" s="10"/>
      <c r="U8" s="1"/>
      <c r="W8" s="6"/>
    </row>
    <row r="9" spans="1:23" ht="14.25" customHeight="1" thickBot="1" x14ac:dyDescent="0.4">
      <c r="B9" s="222"/>
      <c r="C9" s="223" t="s">
        <v>147</v>
      </c>
      <c r="D9" s="222"/>
      <c r="E9" s="222"/>
      <c r="F9" s="224"/>
      <c r="G9" s="222"/>
      <c r="H9" s="222"/>
      <c r="I9" s="225"/>
      <c r="J9" s="398"/>
      <c r="K9" s="407"/>
      <c r="L9" s="407"/>
      <c r="M9" s="225"/>
      <c r="N9" s="226"/>
      <c r="O9" s="225"/>
      <c r="P9" s="225"/>
      <c r="Q9" s="225"/>
      <c r="R9" s="225"/>
      <c r="S9" s="225"/>
      <c r="U9" s="1"/>
    </row>
    <row r="10" spans="1:23" ht="14.25" customHeight="1" x14ac:dyDescent="0.35">
      <c r="B10" s="229"/>
      <c r="C10" s="230"/>
      <c r="D10" s="229"/>
      <c r="E10" s="229"/>
      <c r="F10" s="231"/>
      <c r="G10" s="229"/>
      <c r="H10" s="229"/>
      <c r="I10" s="221"/>
      <c r="J10" s="399"/>
      <c r="K10" s="408"/>
      <c r="L10" s="408"/>
      <c r="M10" s="221"/>
      <c r="N10" s="232"/>
      <c r="O10" s="221"/>
      <c r="P10" s="221"/>
      <c r="Q10" s="221"/>
      <c r="R10" s="221"/>
      <c r="S10" s="221"/>
      <c r="U10" s="1"/>
    </row>
    <row r="11" spans="1:23" ht="18.75" customHeight="1" x14ac:dyDescent="0.35">
      <c r="C11" s="382" t="s">
        <v>143</v>
      </c>
      <c r="D11" s="382" t="s">
        <v>144</v>
      </c>
      <c r="E11" s="383" t="s">
        <v>145</v>
      </c>
      <c r="F11" s="384" t="s">
        <v>146</v>
      </c>
      <c r="G11" s="139" t="s">
        <v>160</v>
      </c>
      <c r="H11" s="131" t="str">
        <f>IF($G$6="财务摘要",参数设置!AC3,IF($G$6="估值分析",参数设置!AC4,参数设置!AC5))</f>
        <v>收入</v>
      </c>
      <c r="I11" s="385" t="str">
        <f>IF($G$6="财务摘要",参数设置!AD3,IF($G$6="估值分析",参数设置!AD4,参数设置!AD5))</f>
        <v>毛利率</v>
      </c>
      <c r="J11" s="400" t="str">
        <f>IF($G$6="财务摘要",参数设置!AF3,IF($G$6="估值分析",参数设置!AF4,参数设置!AF5))</f>
        <v>净利润率</v>
      </c>
      <c r="K11" s="409" t="str">
        <f>IF($G$6="财务摘要",参数设置!AG3,IF(G6="估值分析",参数设置!AG4,参数设置!AG5))</f>
        <v>ROA</v>
      </c>
      <c r="L11" s="409" t="str">
        <f>IF($G$6="财务摘要",参数设置!AH3,IF(G6="估值分析",参数设置!AH4,参数设置!AH5))</f>
        <v>ROE</v>
      </c>
      <c r="M11" s="385" t="str">
        <f>IF($G$6="财务摘要",参数设置!AI3,IF($G$6="估值分析",参数设置!AI4,参数设置!AI5))</f>
        <v>EPS</v>
      </c>
      <c r="N11" s="386" t="str">
        <f>IF($G$6="财务摘要",参数设置!AL3,IF(G6="估值分析",参数设置!AL4,参数设置!AL5))</f>
        <v>PE</v>
      </c>
      <c r="O11" s="385" t="str">
        <f>IF($G$6="财务摘要",参数设置!AN3,IF(G6="估值分析",参数设置!AN4,参数设置!AN5))</f>
        <v>总股本</v>
      </c>
      <c r="P11" s="385" t="str">
        <f>IF($G$6="财务摘要",参数设置!AO3,IF(G6="估值分析",参数设置!AO4,参数设置!AO5))</f>
        <v>总市值</v>
      </c>
      <c r="Q11" s="78"/>
      <c r="R11" s="183" t="s">
        <v>153</v>
      </c>
      <c r="S11" s="191"/>
      <c r="U11" s="1"/>
    </row>
    <row r="12" spans="1:23" ht="12.75" customHeight="1" x14ac:dyDescent="0.35">
      <c r="B12" s="54"/>
      <c r="C12" s="382"/>
      <c r="D12" s="382"/>
      <c r="E12" s="383"/>
      <c r="F12" s="384"/>
      <c r="G12" s="137">
        <v>20</v>
      </c>
      <c r="H12" s="78" t="s">
        <v>115</v>
      </c>
      <c r="I12" s="385"/>
      <c r="J12" s="400"/>
      <c r="K12" s="409"/>
      <c r="L12" s="409"/>
      <c r="M12" s="385"/>
      <c r="N12" s="386"/>
      <c r="O12" s="385"/>
      <c r="P12" s="385"/>
      <c r="Q12" s="78"/>
      <c r="R12" s="183" t="s">
        <v>151</v>
      </c>
      <c r="S12" s="119"/>
      <c r="U12" s="1"/>
    </row>
    <row r="13" spans="1:23" ht="1.5" customHeight="1" x14ac:dyDescent="0.35">
      <c r="B13" s="54"/>
      <c r="C13" s="382"/>
      <c r="D13" s="382"/>
      <c r="E13" s="383"/>
      <c r="F13" s="384"/>
      <c r="G13" s="131"/>
      <c r="H13" s="235">
        <f>IF(H12="合并报表",1,IF(H12="母公司报表",2,IF(H12="合并报表(调整)",3,4)))</f>
        <v>1</v>
      </c>
      <c r="I13" s="236"/>
      <c r="J13" s="401"/>
      <c r="K13" s="410"/>
      <c r="L13" s="410"/>
      <c r="M13" s="236"/>
      <c r="N13" s="237"/>
      <c r="O13" s="238"/>
      <c r="P13" s="238"/>
      <c r="Q13" s="78"/>
      <c r="R13" s="137"/>
      <c r="S13" s="233"/>
      <c r="U13" s="1"/>
    </row>
    <row r="14" spans="1:23" ht="11.25" customHeight="1" x14ac:dyDescent="0.35">
      <c r="C14" s="341">
        <f t="shared" ref="C14:C77" si="0">IF(ROW()-13&lt;=MAX(series),ROW()-13,"")</f>
        <v>1</v>
      </c>
      <c r="D14" s="239" t="str">
        <f t="shared" ref="D14:D51" si="1">IF(C14="","",VLOOKUP(C14,comppool,2,FALSE))</f>
        <v>0484.HK</v>
      </c>
      <c r="E14" s="239" t="str">
        <f t="shared" ref="E14:E51" si="2">IF(C14="","",VLOOKUP(C14,comppool,3,FALSE))</f>
        <v>云游控股</v>
      </c>
      <c r="F14" s="179">
        <f ca="1">IF(C14="","",[1]!s_dq_close(D14,TODAY(),1))</f>
        <v>0.79</v>
      </c>
      <c r="G14" s="180">
        <f ca="1">IF(C14="","",[1]!s_pq_pctchange(D14,TODAY()-$G$12,TODAY())/100)</f>
        <v>-4.8192771084337283E-2</v>
      </c>
      <c r="H14" s="240">
        <f ca="1">IF(C14="","",IF($H$11="收入",[1]!S_STM07_IS(D14,9,$G$5,$H$13)/$E$5,[1]!S_STM07_IS(D14,48,$G$5,$H$13)/$E$5))</f>
        <v>60.171999999999997</v>
      </c>
      <c r="I14" s="240">
        <f ca="1">IF(C14="","",IF($I$11="毛利率",([1]!S_STM07_IS(D14,9,$G$5,$H$13)-[1]!S_STM07_IS(D14,10,$G$5,$H$13))/[1]!S_STM07_IS(D14,9,$G$5,$H$13),[1]!S_STM07_IS(D14,14,$G$5,$H$13)/$E$5))</f>
        <v>0.15025260918699729</v>
      </c>
      <c r="J14" s="402">
        <f ca="1">IF(C14="","",IF($J$11="净利润率",[1]!S_STM07_IS(D14,61,$G$5,$H$13)/[1]!S_STM07_IS(D14,9,$G$5,$H$13),[1]!S_STM07_IS(D14,55,$G$5,$H$13)/$E$5))</f>
        <v>-0.29277737153493322</v>
      </c>
      <c r="K14" s="411">
        <f ca="1">IF(C14="","",[1]!hks_fa_roa2(D14,$G$5))</f>
        <v>-2.9792999999999998</v>
      </c>
      <c r="L14" s="411">
        <f ca="1">IF(C14="","",[1]!hks_fa_roe(D14,$G$5))</f>
        <v>-2.8565</v>
      </c>
      <c r="M14" s="240">
        <f ca="1">IF(C14="","",IF($M$11="EPS",[1]!S_STM07_IS(D14,61,$G$5,$H$13)/IF([1]!s_share_total(D14,$G$5)=0,[1]!s_share_total(D14,[1]!s_ipo_listeddate(D14)),[1]!s_share_total(D14,$G$5)),([1]!s_stm07_bs(D14,75,$G$5,$H$13)+[1]!s_stm07_bs(D14,88,$G$5,$H$13)+[1]!s_stm07_bs(D14,94,$G$5,$H$13)+[1]!s_stm07_bs(D14,95,$G$5,$H$13))/$E$5))</f>
        <v>-0.12006808106234591</v>
      </c>
      <c r="N14" s="241">
        <f ca="1">IF(C14="","",F14/([1]!S_STM07_IS(D14,61,$G$5,$H$13)/IF([1]!s_share_total(D14,$G$5)=0,[1]!s_share_total(D14,[1]!s_ipo_listeddate(D14)),[1]!s_share_total(D14,$G$5))))</f>
        <v>-6.5796004484304937</v>
      </c>
      <c r="O14" s="240">
        <f ca="1">IF(C14="","",[1]!s_share_total(D14,TODAY())/$E$5)</f>
        <v>146.72508999999999</v>
      </c>
      <c r="P14" s="240">
        <f t="shared" ref="P14:P77" ca="1" si="3">IF(C14="","",F14*O14)</f>
        <v>115.9128211</v>
      </c>
      <c r="Q14" s="210">
        <f t="shared" ref="Q14:Q77" ca="1" si="4">IF(C14="","",HLOOKUP($R$12,$G$11:$P$20003,ROW()-ROW($G$11)+1,FALSE))</f>
        <v>115.9128211</v>
      </c>
      <c r="R14" s="341">
        <f t="shared" ref="R14:R77" ca="1" si="5">IF(C14="","",RANK(Q14,Q:Q,0))</f>
        <v>37</v>
      </c>
      <c r="S14" s="145"/>
      <c r="U14" s="1"/>
    </row>
    <row r="15" spans="1:23" ht="12" customHeight="1" x14ac:dyDescent="0.35">
      <c r="C15" s="342">
        <f t="shared" si="0"/>
        <v>2</v>
      </c>
      <c r="D15" s="126" t="str">
        <f t="shared" si="1"/>
        <v>0700.HK</v>
      </c>
      <c r="E15" s="126" t="str">
        <f t="shared" si="2"/>
        <v>腾讯控股</v>
      </c>
      <c r="F15" s="181">
        <f ca="1">IF(C15="","",[1]!s_dq_close(D15,TODAY(),1))</f>
        <v>381.4</v>
      </c>
      <c r="G15" s="182">
        <f ca="1">IF(C15="","",[1]!s_pq_pctchange(D15,TODAY()-$G$12,TODAY())/100)</f>
        <v>1.7066666666666785E-2</v>
      </c>
      <c r="H15" s="242">
        <f ca="1">IF(C15="","",IF($H$11="收入",[1]!S_STM07_IS(D15,9,$G$5,$H$13)/$E$5,[1]!S_STM07_IS(D15,48,$G$5,$H$13)/$E$5))</f>
        <v>609015</v>
      </c>
      <c r="I15" s="242">
        <f ca="1">IF(C15="","",IF($I$11="毛利率",([1]!S_STM07_IS(D15,9,$G$5,$H$13)-[1]!S_STM07_IS(D15,10,$G$5,$H$13))/[1]!S_STM07_IS(D15,9,$G$5,$H$13),[1]!S_STM07_IS(D15,14,$G$5,$H$13)/$E$5))</f>
        <v>0.48128371222383687</v>
      </c>
      <c r="J15" s="403">
        <f ca="1">IF(C15="","",IF($J$11="净利润率",[1]!S_STM07_IS(D15,61,$G$5,$H$13)/[1]!S_STM07_IS(D15,9,$G$5,$H$13),[1]!S_STM07_IS(D15,55,$G$5,$H$13)/$E$5))</f>
        <v>0.18918417444562122</v>
      </c>
      <c r="K15" s="411">
        <f ca="1">IF(C15="","",[1]!hks_fa_roa2(D15,$G$5))</f>
        <v>10.1035</v>
      </c>
      <c r="L15" s="411">
        <f ca="1">IF(C15="","",[1]!hks_fa_roe(D15,$G$5))</f>
        <v>15.0611</v>
      </c>
      <c r="M15" s="243">
        <f ca="1">IF(C15="","",IF($M$11="EPS",[1]!S_STM07_IS(D15,61,$G$5,$H$13)/IF([1]!s_share_total(D15,$G$5)=0,[1]!s_share_total(D15,[1]!s_ipo_listeddate(D15)),[1]!s_share_total(D15,$G$5)),([1]!s_stm07_bs(D15,75,$G$5,$H$13)+[1]!s_stm07_bs(D15,88,$G$5,$H$13)+[1]!s_stm07_bs(D15,94,$G$5,$H$13)+[1]!s_stm07_bs(D15,95,$G$5,$H$13))/$E$5))</f>
        <v>12.149750842055367</v>
      </c>
      <c r="N15" s="193">
        <f ca="1">IF(C15="","",F15/([1]!S_STM07_IS(D15,61,$G$5,$H$13)/IF([1]!s_share_total(D15,$G$5)=0,[1]!s_share_total(D15,[1]!s_ipo_listeddate(D15)),[1]!s_share_total(D15,$G$5))))</f>
        <v>31.391590243959172</v>
      </c>
      <c r="O15" s="242">
        <f ca="1">IF(C15="","",[1]!s_share_total(D15,TODAY())/$E$5)</f>
        <v>9407.4571730000007</v>
      </c>
      <c r="P15" s="242">
        <f t="shared" ca="1" si="3"/>
        <v>3588004.1657822002</v>
      </c>
      <c r="Q15" s="181">
        <f t="shared" ca="1" si="4"/>
        <v>3588004.1657822002</v>
      </c>
      <c r="R15" s="342">
        <f t="shared" ca="1" si="5"/>
        <v>1</v>
      </c>
      <c r="S15" s="144"/>
      <c r="U15" s="1"/>
    </row>
    <row r="16" spans="1:23" ht="12" customHeight="1" x14ac:dyDescent="0.35">
      <c r="C16" s="341">
        <f t="shared" si="0"/>
        <v>3</v>
      </c>
      <c r="D16" s="239" t="str">
        <f t="shared" si="1"/>
        <v>0802.HK</v>
      </c>
      <c r="E16" s="239" t="str">
        <f t="shared" si="2"/>
        <v>中国钱包</v>
      </c>
      <c r="F16" s="179">
        <f ca="1">IF(C16="","",[1]!s_dq_close(D16,TODAY(),1))</f>
        <v>4.4999999999999998E-2</v>
      </c>
      <c r="G16" s="180">
        <f ca="1">IF(C16="","",[1]!s_pq_pctchange(D16,TODAY()-$G$12,TODAY())/100)</f>
        <v>0</v>
      </c>
      <c r="H16" s="240">
        <f ca="1">IF(C16="","",IF($H$11="收入",[1]!S_STM07_IS(D16,9,$G$5,$H$13)/$E$5,[1]!S_STM07_IS(D16,48,$G$5,$H$13)/$E$5))</f>
        <v>70.959000000000003</v>
      </c>
      <c r="I16" s="240">
        <f ca="1">IF(C16="","",IF($I$11="毛利率",([1]!S_STM07_IS(D16,9,$G$5,$H$13)-[1]!S_STM07_IS(D16,10,$G$5,$H$13))/[1]!S_STM07_IS(D16,9,$G$5,$H$13),[1]!S_STM07_IS(D16,14,$G$5,$H$13)/$E$5))</f>
        <v>0.35516284051353597</v>
      </c>
      <c r="J16" s="402">
        <f ca="1">IF(C16="","",IF($J$11="净利润率",[1]!S_STM07_IS(D16,61,$G$5,$H$13)/[1]!S_STM07_IS(D16,9,$G$5,$H$13),[1]!S_STM07_IS(D16,55,$G$5,$H$13)/$E$5))</f>
        <v>-0.45262757366930201</v>
      </c>
      <c r="K16" s="411">
        <f ca="1">IF(C16="","",[1]!hks_fa_roa2(D16,$G$5))</f>
        <v>-7.9941000000000004</v>
      </c>
      <c r="L16" s="411">
        <f ca="1">IF(C16="","",[1]!hks_fa_roe(D16,$G$5))</f>
        <v>-9.2285000000000004</v>
      </c>
      <c r="M16" s="240">
        <f ca="1">IF(C16="","",IF($M$11="EPS",[1]!S_STM07_IS(D16,61,$G$5,$H$13)/IF([1]!s_share_total(D16,$G$5)=0,[1]!s_share_total(D16,[1]!s_ipo_listeddate(D16)),[1]!s_share_total(D16,$G$5)),([1]!s_stm07_bs(D16,75,$G$5,$H$13)+[1]!s_stm07_bs(D16,88,$G$5,$H$13)+[1]!s_stm07_bs(D16,94,$G$5,$H$13)+[1]!s_stm07_bs(D16,95,$G$5,$H$13))/$E$5))</f>
        <v>-5.3215501001093624E-2</v>
      </c>
      <c r="N16" s="241">
        <f ca="1">IF(C16="","",F16/([1]!S_STM07_IS(D16,61,$G$5,$H$13)/IF([1]!s_share_total(D16,$G$5)=0,[1]!s_share_total(D16,[1]!s_ipo_listeddate(D16)),[1]!s_share_total(D16,$G$5))))</f>
        <v>-0.84561827199701101</v>
      </c>
      <c r="O16" s="240">
        <f ca="1">IF(C16="","",[1]!s_share_total(D16,TODAY())/$E$5)</f>
        <v>603.54594799999995</v>
      </c>
      <c r="P16" s="240">
        <f t="shared" ca="1" si="3"/>
        <v>27.159567659999997</v>
      </c>
      <c r="Q16" s="210">
        <f t="shared" ca="1" si="4"/>
        <v>27.159567659999997</v>
      </c>
      <c r="R16" s="341">
        <f t="shared" ca="1" si="5"/>
        <v>42</v>
      </c>
      <c r="S16" s="144"/>
      <c r="U16" s="1"/>
    </row>
    <row r="17" spans="3:22" ht="12" customHeight="1" x14ac:dyDescent="0.35">
      <c r="C17" s="342">
        <f t="shared" si="0"/>
        <v>4</v>
      </c>
      <c r="D17" s="126" t="str">
        <f t="shared" si="1"/>
        <v>0856.HK</v>
      </c>
      <c r="E17" s="126" t="str">
        <f t="shared" si="2"/>
        <v>伟仕佳杰</v>
      </c>
      <c r="F17" s="181">
        <f ca="1">IF(C17="","",[1]!s_dq_close(D17,TODAY(),1))</f>
        <v>4.47</v>
      </c>
      <c r="G17" s="182">
        <f ca="1">IF(C17="","",[1]!s_pq_pctchange(D17,TODAY()-$G$12,TODAY())/100)</f>
        <v>-9.6460160994052968E-3</v>
      </c>
      <c r="H17" s="242">
        <f ca="1">IF(C17="","",IF($H$11="收入",[1]!S_STM07_IS(D17,9,$G$5,$H$13)/$E$5,[1]!S_STM07_IS(D17,48,$G$5,$H$13)/$E$5))</f>
        <v>73891.296000000002</v>
      </c>
      <c r="I17" s="242">
        <f ca="1">IF(C17="","",IF($I$11="毛利率",([1]!S_STM07_IS(D17,9,$G$5,$H$13)-[1]!S_STM07_IS(D17,10,$G$5,$H$13))/[1]!S_STM07_IS(D17,9,$G$5,$H$13),[1]!S_STM07_IS(D17,14,$G$5,$H$13)/$E$5))</f>
        <v>4.731972761717429E-2</v>
      </c>
      <c r="J17" s="403">
        <f ca="1">IF(C17="","",IF($J$11="净利润率",[1]!S_STM07_IS(D17,61,$G$5,$H$13)/[1]!S_STM07_IS(D17,9,$G$5,$H$13),[1]!S_STM07_IS(D17,55,$G$5,$H$13)/$E$5))</f>
        <v>1.2478235596246681E-2</v>
      </c>
      <c r="K17" s="411">
        <f ca="1">IF(C17="","",[1]!hks_fa_roa2(D17,$G$5))</f>
        <v>4.2214</v>
      </c>
      <c r="L17" s="411">
        <f ca="1">IF(C17="","",[1]!hks_fa_roe(D17,$G$5))</f>
        <v>11.6121</v>
      </c>
      <c r="M17" s="243">
        <f ca="1">IF(C17="","",IF($M$11="EPS",[1]!S_STM07_IS(D17,61,$G$5,$H$13)/IF([1]!s_share_total(D17,$G$5)=0,[1]!s_share_total(D17,[1]!s_ipo_listeddate(D17)),[1]!s_share_total(D17,$G$5)),([1]!s_stm07_bs(D17,75,$G$5,$H$13)+[1]!s_stm07_bs(D17,88,$G$5,$H$13)+[1]!s_stm07_bs(D17,94,$G$5,$H$13)+[1]!s_stm07_bs(D17,95,$G$5,$H$13))/$E$5))</f>
        <v>0.64038341152452094</v>
      </c>
      <c r="N17" s="193">
        <f ca="1">IF(C17="","",F17/([1]!S_STM07_IS(D17,61,$G$5,$H$13)/IF([1]!s_share_total(D17,$G$5)=0,[1]!s_share_total(D17,[1]!s_ipo_listeddate(D17)),[1]!s_share_total(D17,$G$5))))</f>
        <v>6.9801933022570788</v>
      </c>
      <c r="O17" s="242">
        <f ca="1">IF(C17="","",[1]!s_share_total(D17,TODAY())/$E$5)</f>
        <v>1436.8899980000001</v>
      </c>
      <c r="P17" s="242">
        <f t="shared" ca="1" si="3"/>
        <v>6422.8982910599998</v>
      </c>
      <c r="Q17" s="181">
        <f t="shared" ca="1" si="4"/>
        <v>6422.8982910599998</v>
      </c>
      <c r="R17" s="342">
        <f t="shared" ca="1" si="5"/>
        <v>12</v>
      </c>
      <c r="S17" s="144"/>
      <c r="U17" s="1"/>
    </row>
    <row r="18" spans="3:22" ht="12" customHeight="1" x14ac:dyDescent="0.35">
      <c r="C18" s="341">
        <f t="shared" si="0"/>
        <v>5</v>
      </c>
      <c r="D18" s="239" t="str">
        <f t="shared" si="1"/>
        <v>0909.HK</v>
      </c>
      <c r="E18" s="239" t="str">
        <f t="shared" si="2"/>
        <v>明源云</v>
      </c>
      <c r="F18" s="179">
        <f ca="1">IF(C18="","",[1]!s_dq_close(D18,TODAY(),1))</f>
        <v>2.0299999999999998</v>
      </c>
      <c r="G18" s="180">
        <f ca="1">IF(C18="","",[1]!s_pq_pctchange(D18,TODAY()-$G$12,TODAY())/100)</f>
        <v>-0.14345991561181437</v>
      </c>
      <c r="H18" s="240">
        <f ca="1">IF(C18="","",IF($H$11="收入",[1]!S_STM07_IS(D18,9,$G$5,$H$13)/$E$5,[1]!S_STM07_IS(D18,48,$G$5,$H$13)/$E$5))</f>
        <v>1639.644</v>
      </c>
      <c r="I18" s="240">
        <f ca="1">IF(C18="","",IF($I$11="毛利率",([1]!S_STM07_IS(D18,9,$G$5,$H$13)-[1]!S_STM07_IS(D18,10,$G$5,$H$13))/[1]!S_STM07_IS(D18,9,$G$5,$H$13),[1]!S_STM07_IS(D18,14,$G$5,$H$13)/$E$5))</f>
        <v>0.79482314453625302</v>
      </c>
      <c r="J18" s="402">
        <f ca="1">IF(C18="","",IF($J$11="净利润率",[1]!S_STM07_IS(D18,61,$G$5,$H$13)/[1]!S_STM07_IS(D18,9,$G$5,$H$13),[1]!S_STM07_IS(D18,55,$G$5,$H$13)/$E$5))</f>
        <v>-0.35717143477486574</v>
      </c>
      <c r="K18" s="411">
        <f ca="1">IF(C18="","",[1]!hks_fa_roa2(D18,$G$5))</f>
        <v>-12.71</v>
      </c>
      <c r="L18" s="411">
        <f ca="1">IF(C18="","",[1]!hks_fa_roe(D18,$G$5))</f>
        <v>-11.6698</v>
      </c>
      <c r="M18" s="240">
        <f ca="1">IF(C18="","",IF($M$11="EPS",[1]!S_STM07_IS(D18,61,$G$5,$H$13)/IF([1]!s_share_total(D18,$G$5)=0,[1]!s_share_total(D18,[1]!s_ipo_listeddate(D18)),[1]!s_share_total(D18,$G$5)),([1]!s_stm07_bs(D18,75,$G$5,$H$13)+[1]!s_stm07_bs(D18,88,$G$5,$H$13)+[1]!s_stm07_bs(D18,94,$G$5,$H$13)+[1]!s_stm07_bs(D18,95,$G$5,$H$13))/$E$5))</f>
        <v>-0.30151328320019383</v>
      </c>
      <c r="N18" s="241">
        <f ca="1">IF(C18="","",F18/([1]!S_STM07_IS(D18,61,$G$5,$H$13)/IF([1]!s_share_total(D18,$G$5)=0,[1]!s_share_total(D18,[1]!s_ipo_listeddate(D18)),[1]!s_share_total(D18,$G$5))))</f>
        <v>-6.7327050352609303</v>
      </c>
      <c r="O18" s="240">
        <f ca="1">IF(C18="","",[1]!s_share_total(D18,TODAY())/$E$5)</f>
        <v>1958.7840200000001</v>
      </c>
      <c r="P18" s="240">
        <f t="shared" ca="1" si="3"/>
        <v>3976.3315605999996</v>
      </c>
      <c r="Q18" s="210">
        <f t="shared" ca="1" si="4"/>
        <v>3976.3315605999996</v>
      </c>
      <c r="R18" s="341">
        <f t="shared" ca="1" si="5"/>
        <v>16</v>
      </c>
      <c r="S18" s="145"/>
      <c r="U18" s="1"/>
    </row>
    <row r="19" spans="3:22" ht="12" customHeight="1" x14ac:dyDescent="0.35">
      <c r="C19" s="342">
        <f t="shared" si="0"/>
        <v>6</v>
      </c>
      <c r="D19" s="126" t="str">
        <f t="shared" si="1"/>
        <v>0917.HK</v>
      </c>
      <c r="E19" s="126" t="str">
        <f t="shared" si="2"/>
        <v>趣致集团</v>
      </c>
      <c r="F19" s="181">
        <f ca="1">IF(C19="","",[1]!s_dq_close(D19,TODAY(),1))</f>
        <v>48.75</v>
      </c>
      <c r="G19" s="182">
        <f ca="1">IF(C19="","",[1]!s_pq_pctchange(D19,TODAY()-$G$12,TODAY())/100)</f>
        <v>0.22795969773299737</v>
      </c>
      <c r="H19" s="242">
        <f ca="1">IF(C19="","",IF($H$11="收入",[1]!S_STM07_IS(D19,9,$G$5,$H$13)/$E$5,[1]!S_STM07_IS(D19,48,$G$5,$H$13)/$E$5))</f>
        <v>1006.697</v>
      </c>
      <c r="I19" s="242">
        <f ca="1">IF(C19="","",IF($I$11="毛利率",([1]!S_STM07_IS(D19,9,$G$5,$H$13)-[1]!S_STM07_IS(D19,10,$G$5,$H$13))/[1]!S_STM07_IS(D19,9,$G$5,$H$13),[1]!S_STM07_IS(D19,14,$G$5,$H$13)/$E$5))</f>
        <v>0.53170616382089153</v>
      </c>
      <c r="J19" s="403">
        <f ca="1">IF(C19="","",IF($J$11="净利润率",[1]!S_STM07_IS(D19,61,$G$5,$H$13)/[1]!S_STM07_IS(D19,9,$G$5,$H$13),[1]!S_STM07_IS(D19,55,$G$5,$H$13)/$E$5))</f>
        <v>0.13007091508169788</v>
      </c>
      <c r="K19" s="411">
        <f ca="1">IF(C19="","",[1]!hks_fa_roa2(D19,$G$5))</f>
        <v>16.7331</v>
      </c>
      <c r="L19" s="411" t="str">
        <f ca="1">IF(C19="","",[1]!hks_fa_roe(D19,$G$5))</f>
        <v>0</v>
      </c>
      <c r="M19" s="243" t="e">
        <f ca="1">IF(C19="","",IF($M$11="EPS",[1]!S_STM07_IS(D19,61,$G$5,$H$13)/IF([1]!s_share_total(D19,$G$5)=0,[1]!s_share_total(D19,[1]!s_ipo_listeddate(D19)),[1]!s_share_total(D19,$G$5)),([1]!s_stm07_bs(D19,75,$G$5,$H$13)+[1]!s_stm07_bs(D19,88,$G$5,$H$13)+[1]!s_stm07_bs(D19,94,$G$5,$H$13)+[1]!s_stm07_bs(D19,95,$G$5,$H$13))/$E$5))</f>
        <v>#DIV/0!</v>
      </c>
      <c r="N19" s="193" t="e">
        <f ca="1">IF(C19="","",F19/([1]!S_STM07_IS(D19,61,$G$5,$H$13)/IF([1]!s_share_total(D19,$G$5)=0,[1]!s_share_total(D19,[1]!s_ipo_listeddate(D19)),[1]!s_share_total(D19,$G$5))))</f>
        <v>#DIV/0!</v>
      </c>
      <c r="O19" s="242">
        <f ca="1">IF(C19="","",[1]!s_share_total(D19,TODAY())/$E$5)</f>
        <v>262.70544599999999</v>
      </c>
      <c r="P19" s="242">
        <f t="shared" ca="1" si="3"/>
        <v>12806.890492500001</v>
      </c>
      <c r="Q19" s="181">
        <f t="shared" ca="1" si="4"/>
        <v>12806.890492500001</v>
      </c>
      <c r="R19" s="342">
        <f t="shared" ca="1" si="5"/>
        <v>10</v>
      </c>
      <c r="S19" s="144"/>
      <c r="U19" s="1"/>
    </row>
    <row r="20" spans="3:22" ht="12" customHeight="1" x14ac:dyDescent="0.35">
      <c r="C20" s="341">
        <f t="shared" si="0"/>
        <v>7</v>
      </c>
      <c r="D20" s="239" t="str">
        <f t="shared" si="1"/>
        <v>1020.HK</v>
      </c>
      <c r="E20" s="239" t="str">
        <f t="shared" si="2"/>
        <v>赛伯乐国际控股</v>
      </c>
      <c r="F20" s="179">
        <f ca="1">IF(C20="","",[1]!s_dq_close(D20,TODAY(),1))</f>
        <v>7.3999999999999996E-2</v>
      </c>
      <c r="G20" s="180">
        <f ca="1">IF(C20="","",[1]!s_pq_pctchange(D20,TODAY()-$G$12,TODAY())/100)</f>
        <v>-7.4999999999999956E-2</v>
      </c>
      <c r="H20" s="240">
        <f ca="1">IF(C20="","",IF($H$11="收入",[1]!S_STM07_IS(D20,9,$G$5,$H$13)/$E$5,[1]!S_STM07_IS(D20,48,$G$5,$H$13)/$E$5))</f>
        <v>111.544</v>
      </c>
      <c r="I20" s="240">
        <f ca="1">IF(C20="","",IF($I$11="毛利率",([1]!S_STM07_IS(D20,9,$G$5,$H$13)-[1]!S_STM07_IS(D20,10,$G$5,$H$13))/[1]!S_STM07_IS(D20,9,$G$5,$H$13),[1]!S_STM07_IS(D20,14,$G$5,$H$13)/$E$5))</f>
        <v>0.20334576489994979</v>
      </c>
      <c r="J20" s="402">
        <f ca="1">IF(C20="","",IF($J$11="净利润率",[1]!S_STM07_IS(D20,61,$G$5,$H$13)/[1]!S_STM07_IS(D20,9,$G$5,$H$13),[1]!S_STM07_IS(D20,55,$G$5,$H$13)/$E$5))</f>
        <v>-0.1574714910707882</v>
      </c>
      <c r="K20" s="411">
        <f ca="1">IF(C20="","",[1]!hks_fa_roa2(D20,$G$5))</f>
        <v>3.9826000000000001</v>
      </c>
      <c r="L20" s="411">
        <f ca="1">IF(C20="","",[1]!hks_fa_roe(D20,$G$5))</f>
        <v>-12.7225</v>
      </c>
      <c r="M20" s="240">
        <f ca="1">IF(C20="","",IF($M$11="EPS",[1]!S_STM07_IS(D20,61,$G$5,$H$13)/IF([1]!s_share_total(D20,$G$5)=0,[1]!s_share_total(D20,[1]!s_ipo_listeddate(D20)),[1]!s_share_total(D20,$G$5)),([1]!s_stm07_bs(D20,75,$G$5,$H$13)+[1]!s_stm07_bs(D20,88,$G$5,$H$13)+[1]!s_stm07_bs(D20,94,$G$5,$H$13)+[1]!s_stm07_bs(D20,95,$G$5,$H$13))/$E$5))</f>
        <v>-4.4183699492253833E-3</v>
      </c>
      <c r="N20" s="241">
        <f ca="1">IF(C20="","",F20/([1]!S_STM07_IS(D20,61,$G$5,$H$13)/IF([1]!s_share_total(D20,$G$5)=0,[1]!s_share_total(D20,[1]!s_ipo_listeddate(D20)),[1]!s_share_total(D20,$G$5))))</f>
        <v>-16.748258034158837</v>
      </c>
      <c r="O20" s="240">
        <f ca="1">IF(C20="","",[1]!s_share_total(D20,TODAY())/$E$5)</f>
        <v>3975.4480050000002</v>
      </c>
      <c r="P20" s="240">
        <f t="shared" ca="1" si="3"/>
        <v>294.18315237000002</v>
      </c>
      <c r="Q20" s="210">
        <f t="shared" ca="1" si="4"/>
        <v>294.18315237000002</v>
      </c>
      <c r="R20" s="341">
        <f t="shared" ca="1" si="5"/>
        <v>29</v>
      </c>
      <c r="S20" s="144"/>
      <c r="U20" s="1"/>
      <c r="V20" s="339"/>
    </row>
    <row r="21" spans="3:22" ht="12" customHeight="1" x14ac:dyDescent="0.35">
      <c r="C21" s="342">
        <f t="shared" si="0"/>
        <v>8</v>
      </c>
      <c r="D21" s="126" t="str">
        <f t="shared" si="1"/>
        <v>1039.HK</v>
      </c>
      <c r="E21" s="126" t="str">
        <f t="shared" si="2"/>
        <v>畅由联盟</v>
      </c>
      <c r="F21" s="181">
        <f ca="1">IF(C21="","",[1]!s_dq_close(D21,TODAY(),1))</f>
        <v>0.13500000000000001</v>
      </c>
      <c r="G21" s="182">
        <f ca="1">IF(C21="","",[1]!s_pq_pctchange(D21,TODAY()-$G$12,TODAY())/100)</f>
        <v>-3.5714285714285698E-2</v>
      </c>
      <c r="H21" s="242">
        <f ca="1">IF(C21="","",IF($H$11="收入",[1]!S_STM07_IS(D21,9,$G$5,$H$13)/$E$5,[1]!S_STM07_IS(D21,48,$G$5,$H$13)/$E$5))</f>
        <v>226.751</v>
      </c>
      <c r="I21" s="242">
        <f ca="1">IF(C21="","",IF($I$11="毛利率",([1]!S_STM07_IS(D21,9,$G$5,$H$13)-[1]!S_STM07_IS(D21,10,$G$5,$H$13))/[1]!S_STM07_IS(D21,9,$G$5,$H$13),[1]!S_STM07_IS(D21,14,$G$5,$H$13)/$E$5))</f>
        <v>0.17320320527803626</v>
      </c>
      <c r="J21" s="403">
        <f ca="1">IF(C21="","",IF($J$11="净利润率",[1]!S_STM07_IS(D21,61,$G$5,$H$13)/[1]!S_STM07_IS(D21,9,$G$5,$H$13),[1]!S_STM07_IS(D21,55,$G$5,$H$13)/$E$5))</f>
        <v>-0.16565307319482606</v>
      </c>
      <c r="K21" s="411">
        <f ca="1">IF(C21="","",[1]!hks_fa_roa2(D21,$G$5))</f>
        <v>-5.2765000000000004</v>
      </c>
      <c r="L21" s="411">
        <f ca="1">IF(C21="","",[1]!hks_fa_roe(D21,$G$5))</f>
        <v>-14.839600000000001</v>
      </c>
      <c r="M21" s="243">
        <f ca="1">IF(C21="","",IF($M$11="EPS",[1]!S_STM07_IS(D21,61,$G$5,$H$13)/IF([1]!s_share_total(D21,$G$5)=0,[1]!s_share_total(D21,[1]!s_ipo_listeddate(D21)),[1]!s_share_total(D21,$G$5)),([1]!s_stm07_bs(D21,75,$G$5,$H$13)+[1]!s_stm07_bs(D21,88,$G$5,$H$13)+[1]!s_stm07_bs(D21,94,$G$5,$H$13)+[1]!s_stm07_bs(D21,95,$G$5,$H$13))/$E$5))</f>
        <v>-2.0741562237283392E-2</v>
      </c>
      <c r="N21" s="193">
        <f ca="1">IF(C21="","",F21/([1]!S_STM07_IS(D21,61,$G$5,$H$13)/IF([1]!s_share_total(D21,$G$5)=0,[1]!s_share_total(D21,[1]!s_ipo_listeddate(D21)),[1]!s_share_total(D21,$G$5))))</f>
        <v>-6.5086707768489438</v>
      </c>
      <c r="O21" s="242">
        <f ca="1">IF(C21="","",[1]!s_share_total(D21,TODAY())/$E$5)</f>
        <v>1810.953272</v>
      </c>
      <c r="P21" s="242">
        <f t="shared" ca="1" si="3"/>
        <v>244.47869172</v>
      </c>
      <c r="Q21" s="181">
        <f t="shared" ca="1" si="4"/>
        <v>244.47869172</v>
      </c>
      <c r="R21" s="342">
        <f t="shared" ca="1" si="5"/>
        <v>32</v>
      </c>
      <c r="S21" s="144"/>
      <c r="U21" s="1"/>
    </row>
    <row r="22" spans="3:22" ht="12" customHeight="1" x14ac:dyDescent="0.35">
      <c r="C22" s="341">
        <f t="shared" si="0"/>
        <v>9</v>
      </c>
      <c r="D22" s="239" t="str">
        <f t="shared" si="1"/>
        <v>1075.HK</v>
      </c>
      <c r="E22" s="239" t="str">
        <f t="shared" si="2"/>
        <v>首都信息</v>
      </c>
      <c r="F22" s="179">
        <f ca="1">IF(C22="","",[1]!s_dq_close(D22,TODAY(),1))</f>
        <v>0.249</v>
      </c>
      <c r="G22" s="180">
        <f ca="1">IF(C22="","",[1]!s_pq_pctchange(D22,TODAY()-$G$12,TODAY())/100)</f>
        <v>1.6326530612244872E-2</v>
      </c>
      <c r="H22" s="240">
        <f ca="1">IF(C22="","",IF($H$11="收入",[1]!S_STM07_IS(D22,9,$G$5,$H$13)/$E$5,[1]!S_STM07_IS(D22,48,$G$5,$H$13)/$E$5))</f>
        <v>1425.58177441</v>
      </c>
      <c r="I22" s="240">
        <f ca="1">IF(C22="","",IF($I$11="毛利率",([1]!S_STM07_IS(D22,9,$G$5,$H$13)-[1]!S_STM07_IS(D22,10,$G$5,$H$13))/[1]!S_STM07_IS(D22,9,$G$5,$H$13),[1]!S_STM07_IS(D22,14,$G$5,$H$13)/$E$5))</f>
        <v>0.27991650817446145</v>
      </c>
      <c r="J22" s="402">
        <f ca="1">IF(C22="","",IF($J$11="净利润率",[1]!S_STM07_IS(D22,61,$G$5,$H$13)/[1]!S_STM07_IS(D22,9,$G$5,$H$13),[1]!S_STM07_IS(D22,55,$G$5,$H$13)/$E$5))</f>
        <v>-5.1141530025644096E-2</v>
      </c>
      <c r="K22" s="411">
        <f ca="1">IF(C22="","",[1]!hks_fa_roa2(D22,$G$5))</f>
        <v>-3.9575999999999998</v>
      </c>
      <c r="L22" s="411">
        <f ca="1">IF(C22="","",[1]!hks_fa_roe(D22,$G$5))</f>
        <v>-6.0566000000000004</v>
      </c>
      <c r="M22" s="240">
        <f ca="1">IF(C22="","",IF($M$11="EPS",[1]!S_STM07_IS(D22,61,$G$5,$H$13)/IF([1]!s_share_total(D22,$G$5)=0,[1]!s_share_total(D22,[1]!s_ipo_listeddate(D22)),[1]!s_share_total(D22,$G$5)),([1]!s_stm07_bs(D22,75,$G$5,$H$13)+[1]!s_stm07_bs(D22,88,$G$5,$H$13)+[1]!s_stm07_bs(D22,94,$G$5,$H$13)+[1]!s_stm07_bs(D22,95,$G$5,$H$13))/$E$5))</f>
        <v>-2.5156752018654922E-2</v>
      </c>
      <c r="N22" s="241">
        <f ca="1">IF(C22="","",F22/([1]!S_STM07_IS(D22,61,$G$5,$H$13)/IF([1]!s_share_total(D22,$G$5)=0,[1]!s_share_total(D22,[1]!s_ipo_listeddate(D22)),[1]!s_share_total(D22,$G$5))))</f>
        <v>-9.8979391224811017</v>
      </c>
      <c r="O22" s="240">
        <f ca="1">IF(C22="","",[1]!s_share_total(D22,TODAY())/$E$5)</f>
        <v>2898.0860910000001</v>
      </c>
      <c r="P22" s="240">
        <f t="shared" ca="1" si="3"/>
        <v>721.62343665900005</v>
      </c>
      <c r="Q22" s="210">
        <f t="shared" ca="1" si="4"/>
        <v>721.62343665900005</v>
      </c>
      <c r="R22" s="341">
        <f t="shared" ca="1" si="5"/>
        <v>25</v>
      </c>
      <c r="S22" s="144"/>
      <c r="U22" s="1"/>
    </row>
    <row r="23" spans="3:22" ht="12" customHeight="1" x14ac:dyDescent="0.35">
      <c r="C23" s="342">
        <f t="shared" si="0"/>
        <v>10</v>
      </c>
      <c r="D23" s="126" t="str">
        <f t="shared" si="1"/>
        <v>1274.HK</v>
      </c>
      <c r="E23" s="126" t="str">
        <f t="shared" si="2"/>
        <v>知行汽车科技</v>
      </c>
      <c r="F23" s="181">
        <f ca="1">IF(C23="","",[1]!s_dq_close(D23,TODAY(),1))</f>
        <v>69.95</v>
      </c>
      <c r="G23" s="182">
        <f ca="1">IF(C23="","",[1]!s_pq_pctchange(D23,TODAY()-$G$12,TODAY())/100)</f>
        <v>0.1094369547977796</v>
      </c>
      <c r="H23" s="242">
        <f ca="1">IF(C23="","",IF($H$11="收入",[1]!S_STM07_IS(D23,9,$G$5,$H$13)/$E$5,[1]!S_STM07_IS(D23,48,$G$5,$H$13)/$E$5))</f>
        <v>1216.287</v>
      </c>
      <c r="I23" s="242">
        <f ca="1">IF(C23="","",IF($I$11="毛利率",([1]!S_STM07_IS(D23,9,$G$5,$H$13)-[1]!S_STM07_IS(D23,10,$G$5,$H$13))/[1]!S_STM07_IS(D23,9,$G$5,$H$13),[1]!S_STM07_IS(D23,14,$G$5,$H$13)/$E$5))</f>
        <v>9.9444456777060014E-2</v>
      </c>
      <c r="J23" s="403">
        <f ca="1">IF(C23="","",IF($J$11="净利润率",[1]!S_STM07_IS(D23,61,$G$5,$H$13)/[1]!S_STM07_IS(D23,9,$G$5,$H$13),[1]!S_STM07_IS(D23,55,$G$5,$H$13)/$E$5))</f>
        <v>-0.16041279730852998</v>
      </c>
      <c r="K23" s="411">
        <f ca="1">IF(C23="","",[1]!hks_fa_roa2(D23,$G$5))</f>
        <v>-13.466100000000001</v>
      </c>
      <c r="L23" s="411">
        <f ca="1">IF(C23="","",[1]!hks_fa_roe(D23,$G$5))</f>
        <v>-21.797599999999999</v>
      </c>
      <c r="M23" s="243">
        <f ca="1">IF(C23="","",IF($M$11="EPS",[1]!S_STM07_IS(D23,61,$G$5,$H$13)/IF([1]!s_share_total(D23,$G$5)=0,[1]!s_share_total(D23,[1]!s_ipo_listeddate(D23)),[1]!s_share_total(D23,$G$5)),([1]!s_stm07_bs(D23,75,$G$5,$H$13)+[1]!s_stm07_bs(D23,88,$G$5,$H$13)+[1]!s_stm07_bs(D23,94,$G$5,$H$13)+[1]!s_stm07_bs(D23,95,$G$5,$H$13))/$E$5))</f>
        <v>-0.86204969249814234</v>
      </c>
      <c r="N23" s="193">
        <f ca="1">IF(C23="","",F23/([1]!S_STM07_IS(D23,61,$G$5,$H$13)/IF([1]!s_share_total(D23,$G$5)=0,[1]!s_share_total(D23,[1]!s_ipo_listeddate(D23)),[1]!s_share_total(D23,$G$5))))</f>
        <v>-81.143814108083731</v>
      </c>
      <c r="O23" s="242">
        <f ca="1">IF(C23="","",[1]!s_share_total(D23,TODAY())/$E$5)</f>
        <v>226.33034000000001</v>
      </c>
      <c r="P23" s="242">
        <f t="shared" ca="1" si="3"/>
        <v>15831.807283000002</v>
      </c>
      <c r="Q23" s="181">
        <f t="shared" ca="1" si="4"/>
        <v>15831.807283000002</v>
      </c>
      <c r="R23" s="342">
        <f t="shared" ca="1" si="5"/>
        <v>7</v>
      </c>
      <c r="S23" s="145"/>
      <c r="U23" s="1"/>
    </row>
    <row r="24" spans="3:22" ht="12" customHeight="1" x14ac:dyDescent="0.35">
      <c r="C24" s="341">
        <f t="shared" si="0"/>
        <v>11</v>
      </c>
      <c r="D24" s="239" t="str">
        <f t="shared" si="1"/>
        <v>1686.HK</v>
      </c>
      <c r="E24" s="239" t="str">
        <f t="shared" si="2"/>
        <v>新意网集团</v>
      </c>
      <c r="F24" s="179">
        <f ca="1">IF(C24="","",[1]!s_dq_close(D24,TODAY(),1))</f>
        <v>2.58</v>
      </c>
      <c r="G24" s="180">
        <f ca="1">IF(C24="","",[1]!s_pq_pctchange(D24,TODAY()-$G$12,TODAY())/100)</f>
        <v>-5.4945054945054854E-2</v>
      </c>
      <c r="H24" s="240">
        <f ca="1">IF(C24="","",IF($H$11="收入",[1]!S_STM07_IS(D24,9,$G$5,$H$13)/$E$5,[1]!S_STM07_IS(D24,48,$G$5,$H$13)/$E$5))</f>
        <v>2345.9029999999998</v>
      </c>
      <c r="I24" s="240">
        <f ca="1">IF(C24="","",IF($I$11="毛利率",([1]!S_STM07_IS(D24,9,$G$5,$H$13)-[1]!S_STM07_IS(D24,10,$G$5,$H$13))/[1]!S_STM07_IS(D24,9,$G$5,$H$13),[1]!S_STM07_IS(D24,14,$G$5,$H$13)/$E$5))</f>
        <v>0.56302413185881939</v>
      </c>
      <c r="J24" s="402">
        <f ca="1">IF(C24="","",IF($J$11="净利润率",[1]!S_STM07_IS(D24,61,$G$5,$H$13)/[1]!S_STM07_IS(D24,9,$G$5,$H$13),[1]!S_STM07_IS(D24,55,$G$5,$H$13)/$E$5))</f>
        <v>0.38593454205054512</v>
      </c>
      <c r="K24" s="411">
        <f ca="1">IF(C24="","",[1]!hks_fa_roa2(D24,$G$5))</f>
        <v>6.0984999999999996</v>
      </c>
      <c r="L24" s="411">
        <f ca="1">IF(C24="","",[1]!hks_fa_roe(D24,$G$5))</f>
        <v>19.616700000000002</v>
      </c>
      <c r="M24" s="240">
        <f ca="1">IF(C24="","",IF($M$11="EPS",[1]!S_STM07_IS(D24,61,$G$5,$H$13)/IF([1]!s_share_total(D24,$G$5)=0,[1]!s_share_total(D24,[1]!s_ipo_listeddate(D24)),[1]!s_share_total(D24,$G$5)),([1]!s_stm07_bs(D24,75,$G$5,$H$13)+[1]!s_stm07_bs(D24,88,$G$5,$H$13)+[1]!s_stm07_bs(D24,94,$G$5,$H$13)+[1]!s_stm07_bs(D24,95,$G$5,$H$13))/$E$5))</f>
        <v>0.38706404807906436</v>
      </c>
      <c r="N24" s="241">
        <f ca="1">IF(C24="","",F24/([1]!S_STM07_IS(D24,61,$G$5,$H$13)/IF([1]!s_share_total(D24,$G$5)=0,[1]!s_share_total(D24,[1]!s_ipo_listeddate(D24)),[1]!s_share_total(D24,$G$5))))</f>
        <v>6.6655635231536454</v>
      </c>
      <c r="O24" s="240">
        <f ca="1">IF(C24="","",[1]!s_share_total(D24,TODAY())/$E$5)</f>
        <v>2339.0573330000002</v>
      </c>
      <c r="P24" s="240">
        <f t="shared" ca="1" si="3"/>
        <v>6034.7679191400002</v>
      </c>
      <c r="Q24" s="210">
        <f t="shared" ca="1" si="4"/>
        <v>6034.7679191400002</v>
      </c>
      <c r="R24" s="341">
        <f t="shared" ca="1" si="5"/>
        <v>13</v>
      </c>
      <c r="S24" s="144"/>
      <c r="U24" s="1"/>
    </row>
    <row r="25" spans="3:22" ht="12" customHeight="1" x14ac:dyDescent="0.35">
      <c r="C25" s="342">
        <f t="shared" si="0"/>
        <v>12</v>
      </c>
      <c r="D25" s="126" t="str">
        <f t="shared" si="1"/>
        <v>1736.HK</v>
      </c>
      <c r="E25" s="126" t="str">
        <f t="shared" si="2"/>
        <v>中国育儿网络</v>
      </c>
      <c r="F25" s="181">
        <f ca="1">IF(C25="","",[1]!s_dq_close(D25,TODAY(),1))</f>
        <v>7.1999999999999995E-2</v>
      </c>
      <c r="G25" s="182">
        <f ca="1">IF(C25="","",[1]!s_pq_pctchange(D25,TODAY()-$G$12,TODAY())/100)</f>
        <v>0.10769230769230752</v>
      </c>
      <c r="H25" s="242">
        <f ca="1">IF(C25="","",IF($H$11="收入",[1]!S_STM07_IS(D25,9,$G$5,$H$13)/$E$5,[1]!S_STM07_IS(D25,48,$G$5,$H$13)/$E$5))</f>
        <v>57.444000000000003</v>
      </c>
      <c r="I25" s="242">
        <f ca="1">IF(C25="","",IF($I$11="毛利率",([1]!S_STM07_IS(D25,9,$G$5,$H$13)-[1]!S_STM07_IS(D25,10,$G$5,$H$13))/[1]!S_STM07_IS(D25,9,$G$5,$H$13),[1]!S_STM07_IS(D25,14,$G$5,$H$13)/$E$5))</f>
        <v>4.3538054453032521E-2</v>
      </c>
      <c r="J25" s="403">
        <f ca="1">IF(C25="","",IF($J$11="净利润率",[1]!S_STM07_IS(D25,61,$G$5,$H$13)/[1]!S_STM07_IS(D25,9,$G$5,$H$13),[1]!S_STM07_IS(D25,55,$G$5,$H$13)/$E$5))</f>
        <v>-0.83874730171993594</v>
      </c>
      <c r="K25" s="411">
        <f ca="1">IF(C25="","",[1]!hks_fa_roa2(D25,$G$5))</f>
        <v>-31.901</v>
      </c>
      <c r="L25" s="411">
        <f ca="1">IF(C25="","",[1]!hks_fa_roe(D25,$G$5))</f>
        <v>-70.166700000000006</v>
      </c>
      <c r="M25" s="243">
        <f ca="1">IF(C25="","",IF($M$11="EPS",[1]!S_STM07_IS(D25,61,$G$5,$H$13)/IF([1]!s_share_total(D25,$G$5)=0,[1]!s_share_total(D25,[1]!s_ipo_listeddate(D25)),[1]!s_share_total(D25,$G$5)),([1]!s_stm07_bs(D25,75,$G$5,$H$13)+[1]!s_stm07_bs(D25,88,$G$5,$H$13)+[1]!s_stm07_bs(D25,94,$G$5,$H$13)+[1]!s_stm07_bs(D25,95,$G$5,$H$13))/$E$5))</f>
        <v>-0.16726496556681913</v>
      </c>
      <c r="N25" s="193">
        <f ca="1">IF(C25="","",F25/([1]!S_STM07_IS(D25,61,$G$5,$H$13)/IF([1]!s_share_total(D25,$G$5)=0,[1]!s_share_total(D25,[1]!s_ipo_listeddate(D25)),[1]!s_share_total(D25,$G$5))))</f>
        <v>-0.43045475635623992</v>
      </c>
      <c r="O25" s="242">
        <f ca="1">IF(C25="","",[1]!s_share_total(D25,TODAY())/$E$5)</f>
        <v>345.66234299999996</v>
      </c>
      <c r="P25" s="242">
        <f t="shared" ca="1" si="3"/>
        <v>24.887688695999994</v>
      </c>
      <c r="Q25" s="181">
        <f t="shared" ca="1" si="4"/>
        <v>24.887688695999994</v>
      </c>
      <c r="R25" s="342">
        <f t="shared" ca="1" si="5"/>
        <v>43</v>
      </c>
      <c r="S25" s="144"/>
      <c r="U25" s="1"/>
    </row>
    <row r="26" spans="3:22" ht="12" customHeight="1" x14ac:dyDescent="0.35">
      <c r="C26" s="341">
        <f t="shared" si="0"/>
        <v>13</v>
      </c>
      <c r="D26" s="239" t="str">
        <f t="shared" si="1"/>
        <v>1762.HK</v>
      </c>
      <c r="E26" s="239" t="str">
        <f t="shared" si="2"/>
        <v>万咖壹联</v>
      </c>
      <c r="F26" s="179">
        <f ca="1">IF(C26="","",[1]!s_dq_close(D26,TODAY(),1))</f>
        <v>0.11899999999999999</v>
      </c>
      <c r="G26" s="180">
        <f ca="1">IF(C26="","",[1]!s_pq_pctchange(D26,TODAY()-$G$12,TODAY())/100)</f>
        <v>0.50632911392405044</v>
      </c>
      <c r="H26" s="240">
        <f ca="1">IF(C26="","",IF($H$11="收入",[1]!S_STM07_IS(D26,9,$G$5,$H$13)/$E$5,[1]!S_STM07_IS(D26,48,$G$5,$H$13)/$E$5))</f>
        <v>2098.2199999999998</v>
      </c>
      <c r="I26" s="240">
        <f ca="1">IF(C26="","",IF($I$11="毛利率",([1]!S_STM07_IS(D26,9,$G$5,$H$13)-[1]!S_STM07_IS(D26,10,$G$5,$H$13))/[1]!S_STM07_IS(D26,9,$G$5,$H$13),[1]!S_STM07_IS(D26,14,$G$5,$H$13)/$E$5))</f>
        <v>0.10640828893061738</v>
      </c>
      <c r="J26" s="402">
        <f ca="1">IF(C26="","",IF($J$11="净利润率",[1]!S_STM07_IS(D26,61,$G$5,$H$13)/[1]!S_STM07_IS(D26,9,$G$5,$H$13),[1]!S_STM07_IS(D26,55,$G$5,$H$13)/$E$5))</f>
        <v>7.381494790822697E-3</v>
      </c>
      <c r="K26" s="411">
        <f ca="1">IF(C26="","",[1]!hks_fa_roa2(D26,$G$5))</f>
        <v>2.2090000000000001</v>
      </c>
      <c r="L26" s="411">
        <f ca="1">IF(C26="","",[1]!hks_fa_roe(D26,$G$5))</f>
        <v>1.1856</v>
      </c>
      <c r="M26" s="240">
        <f ca="1">IF(C26="","",IF($M$11="EPS",[1]!S_STM07_IS(D26,61,$G$5,$H$13)/IF([1]!s_share_total(D26,$G$5)=0,[1]!s_share_total(D26,[1]!s_ipo_listeddate(D26)),[1]!s_share_total(D26,$G$5)),([1]!s_stm07_bs(D26,75,$G$5,$H$13)+[1]!s_stm07_bs(D26,88,$G$5,$H$13)+[1]!s_stm07_bs(D26,94,$G$5,$H$13)+[1]!s_stm07_bs(D26,95,$G$5,$H$13))/$E$5))</f>
        <v>1.015111748643702E-2</v>
      </c>
      <c r="N26" s="241">
        <f ca="1">IF(C26="","",F26/([1]!S_STM07_IS(D26,61,$G$5,$H$13)/IF([1]!s_share_total(D26,$G$5)=0,[1]!s_share_total(D26,[1]!s_ipo_listeddate(D26)),[1]!s_share_total(D26,$G$5))))</f>
        <v>11.722847278538223</v>
      </c>
      <c r="O26" s="240">
        <f ca="1">IF(C26="","",[1]!s_share_total(D26,TODAY())/$E$5)</f>
        <v>1525.74335</v>
      </c>
      <c r="P26" s="240">
        <f t="shared" ca="1" si="3"/>
        <v>181.56345865</v>
      </c>
      <c r="Q26" s="210">
        <f t="shared" ca="1" si="4"/>
        <v>181.56345865</v>
      </c>
      <c r="R26" s="341">
        <f t="shared" ca="1" si="5"/>
        <v>34</v>
      </c>
      <c r="S26" s="144"/>
      <c r="U26" s="1"/>
    </row>
    <row r="27" spans="3:22" ht="12" customHeight="1" x14ac:dyDescent="0.35">
      <c r="C27" s="342">
        <f t="shared" si="0"/>
        <v>14</v>
      </c>
      <c r="D27" s="126" t="str">
        <f>IF(C27="","",VLOOKUP(C27,comppool,2,FALSE))</f>
        <v>1782.HK</v>
      </c>
      <c r="E27" s="126" t="str">
        <f t="shared" si="2"/>
        <v>国际商业数字技术</v>
      </c>
      <c r="F27" s="181">
        <f ca="1">IF(C27="","",[1]!s_dq_close(D27,TODAY(),1))</f>
        <v>4.78</v>
      </c>
      <c r="G27" s="182">
        <f ca="1">IF(C27="","",[1]!s_pq_pctchange(D27,TODAY()-$G$12,TODAY())/100)</f>
        <v>-2.0876826722336927E-3</v>
      </c>
      <c r="H27" s="242">
        <f ca="1">IF(C27="","",IF($H$11="收入",[1]!S_STM07_IS(D27,9,$G$5,$H$13)/$E$5,[1]!S_STM07_IS(D27,48,$G$5,$H$13)/$E$5))</f>
        <v>120.205</v>
      </c>
      <c r="I27" s="242">
        <f ca="1">IF(C27="","",IF($I$11="毛利率",([1]!S_STM07_IS(D27,9,$G$5,$H$13)-[1]!S_STM07_IS(D27,10,$G$5,$H$13))/[1]!S_STM07_IS(D27,9,$G$5,$H$13),[1]!S_STM07_IS(D27,14,$G$5,$H$13)/$E$5))</f>
        <v>0.45875795515993512</v>
      </c>
      <c r="J27" s="403">
        <f ca="1">IF(C27="","",IF($J$11="净利润率",[1]!S_STM07_IS(D27,61,$G$5,$H$13)/[1]!S_STM07_IS(D27,9,$G$5,$H$13),[1]!S_STM07_IS(D27,55,$G$5,$H$13)/$E$5))</f>
        <v>-0.39228817436878666</v>
      </c>
      <c r="K27" s="411">
        <f ca="1">IF(C27="","",[1]!hks_fa_roa2(D27,$G$5))</f>
        <v>-16.136199999999999</v>
      </c>
      <c r="L27" s="411">
        <f ca="1">IF(C27="","",[1]!hks_fa_roe(D27,$G$5))</f>
        <v>-17.714400000000001</v>
      </c>
      <c r="M27" s="243">
        <f ca="1">IF(C27="","",IF($M$11="EPS",[1]!S_STM07_IS(D27,61,$G$5,$H$13)/IF([1]!s_share_total(D27,$G$5)=0,[1]!s_share_total(D27,[1]!s_ipo_listeddate(D27)),[1]!s_share_total(D27,$G$5)),([1]!s_stm07_bs(D27,75,$G$5,$H$13)+[1]!s_stm07_bs(D27,88,$G$5,$H$13)+[1]!s_stm07_bs(D27,94,$G$5,$H$13)+[1]!s_stm07_bs(D27,95,$G$5,$H$13))/$E$5))</f>
        <v>-6.1883202099737536E-2</v>
      </c>
      <c r="N27" s="193">
        <f ca="1">IF(C27="","",F27/([1]!S_STM07_IS(D27,61,$G$5,$H$13)/IF([1]!s_share_total(D27,$G$5)=0,[1]!s_share_total(D27,[1]!s_ipo_listeddate(D27)),[1]!s_share_total(D27,$G$5))))</f>
        <v>-77.242286077828439</v>
      </c>
      <c r="O27" s="242">
        <f ca="1">IF(C27="","",[1]!s_share_total(D27,TODAY())/$E$5)</f>
        <v>762</v>
      </c>
      <c r="P27" s="242">
        <f t="shared" ca="1" si="3"/>
        <v>3642.36</v>
      </c>
      <c r="Q27" s="181">
        <f t="shared" ca="1" si="4"/>
        <v>3642.36</v>
      </c>
      <c r="R27" s="342">
        <f t="shared" ca="1" si="5"/>
        <v>17</v>
      </c>
      <c r="S27" s="144"/>
      <c r="U27" s="1"/>
    </row>
    <row r="28" spans="3:22" ht="12" customHeight="1" x14ac:dyDescent="0.35">
      <c r="C28" s="341">
        <f t="shared" si="0"/>
        <v>15</v>
      </c>
      <c r="D28" s="239" t="str">
        <f t="shared" si="1"/>
        <v>1980.HK</v>
      </c>
      <c r="E28" s="239" t="str">
        <f t="shared" si="2"/>
        <v>天鸽互动</v>
      </c>
      <c r="F28" s="179">
        <f ca="1">IF(C28="","",[1]!s_dq_close(D28,TODAY(),1))</f>
        <v>0.52</v>
      </c>
      <c r="G28" s="180">
        <f ca="1">IF(C28="","",[1]!s_pq_pctchange(D28,TODAY()-$G$12,TODAY())/100)</f>
        <v>5.0505050505050608E-2</v>
      </c>
      <c r="H28" s="240">
        <f ca="1">IF(C28="","",IF($H$11="收入",[1]!S_STM07_IS(D28,9,$G$5,$H$13)/$E$5,[1]!S_STM07_IS(D28,48,$G$5,$H$13)/$E$5))</f>
        <v>67.620999999999995</v>
      </c>
      <c r="I28" s="240">
        <f ca="1">IF(C28="","",IF($I$11="毛利率",([1]!S_STM07_IS(D28,9,$G$5,$H$13)-[1]!S_STM07_IS(D28,10,$G$5,$H$13))/[1]!S_STM07_IS(D28,9,$G$5,$H$13),[1]!S_STM07_IS(D28,14,$G$5,$H$13)/$E$5))</f>
        <v>0.87026219665488536</v>
      </c>
      <c r="J28" s="402">
        <f ca="1">IF(C28="","",IF($J$11="净利润率",[1]!S_STM07_IS(D28,61,$G$5,$H$13)/[1]!S_STM07_IS(D28,9,$G$5,$H$13),[1]!S_STM07_IS(D28,55,$G$5,$H$13)/$E$5))</f>
        <v>-1.9915410893065764</v>
      </c>
      <c r="K28" s="411">
        <f ca="1">IF(C28="","",[1]!hks_fa_roa2(D28,$G$5))</f>
        <v>-4.8474000000000004</v>
      </c>
      <c r="L28" s="411">
        <f ca="1">IF(C28="","",[1]!hks_fa_roe(D28,$G$5))</f>
        <v>-5.8228999999999997</v>
      </c>
      <c r="M28" s="240">
        <f ca="1">IF(C28="","",IF($M$11="EPS",[1]!S_STM07_IS(D28,61,$G$5,$H$13)/IF([1]!s_share_total(D28,$G$5)=0,[1]!s_share_total(D28,[1]!s_ipo_listeddate(D28)),[1]!s_share_total(D28,$G$5)),([1]!s_stm07_bs(D28,75,$G$5,$H$13)+[1]!s_stm07_bs(D28,88,$G$5,$H$13)+[1]!s_stm07_bs(D28,94,$G$5,$H$13)+[1]!s_stm07_bs(D28,95,$G$5,$H$13))/$E$5))</f>
        <v>-0.10876332072652813</v>
      </c>
      <c r="N28" s="241">
        <f ca="1">IF(C28="","",F28/([1]!S_STM07_IS(D28,61,$G$5,$H$13)/IF([1]!s_share_total(D28,$G$5)=0,[1]!s_share_total(D28,[1]!s_ipo_listeddate(D28)),[1]!s_share_total(D28,$G$5))))</f>
        <v>-4.7810235705056812</v>
      </c>
      <c r="O28" s="240">
        <f ca="1">IF(C28="","",[1]!s_share_total(D28,TODAY())/$E$5)</f>
        <v>1233.2371619999999</v>
      </c>
      <c r="P28" s="240">
        <f t="shared" ca="1" si="3"/>
        <v>641.28332423999996</v>
      </c>
      <c r="Q28" s="210">
        <f t="shared" ca="1" si="4"/>
        <v>641.28332423999996</v>
      </c>
      <c r="R28" s="341">
        <f t="shared" ca="1" si="5"/>
        <v>26</v>
      </c>
      <c r="S28" s="145"/>
      <c r="U28" s="1"/>
    </row>
    <row r="29" spans="3:22" ht="12" customHeight="1" x14ac:dyDescent="0.35">
      <c r="C29" s="342">
        <f t="shared" si="0"/>
        <v>16</v>
      </c>
      <c r="D29" s="126" t="str">
        <f t="shared" si="1"/>
        <v>2280.HK</v>
      </c>
      <c r="E29" s="126" t="str">
        <f t="shared" si="2"/>
        <v>慧聪集团</v>
      </c>
      <c r="F29" s="181">
        <f ca="1">IF(C29="","",[1]!s_dq_close(D29,TODAY(),1))</f>
        <v>0.17799999999999999</v>
      </c>
      <c r="G29" s="182">
        <f ca="1">IF(C29="","",[1]!s_pq_pctchange(D29,TODAY()-$G$12,TODAY())/100)</f>
        <v>-0.15238095238095228</v>
      </c>
      <c r="H29" s="242">
        <f ca="1">IF(C29="","",IF($H$11="收入",[1]!S_STM07_IS(D29,9,$G$5,$H$13)/$E$5,[1]!S_STM07_IS(D29,48,$G$5,$H$13)/$E$5))</f>
        <v>18448.062999999998</v>
      </c>
      <c r="I29" s="242">
        <f ca="1">IF(C29="","",IF($I$11="毛利率",([1]!S_STM07_IS(D29,9,$G$5,$H$13)-[1]!S_STM07_IS(D29,10,$G$5,$H$13))/[1]!S_STM07_IS(D29,9,$G$5,$H$13),[1]!S_STM07_IS(D29,14,$G$5,$H$13)/$E$5))</f>
        <v>2.1566437625456937E-2</v>
      </c>
      <c r="J29" s="403">
        <f ca="1">IF(C29="","",IF($J$11="净利润率",[1]!S_STM07_IS(D29,61,$G$5,$H$13)/[1]!S_STM07_IS(D29,9,$G$5,$H$13),[1]!S_STM07_IS(D29,55,$G$5,$H$13)/$E$5))</f>
        <v>-9.9172471386291344E-2</v>
      </c>
      <c r="K29" s="411">
        <f ca="1">IF(C29="","",[1]!hks_fa_roa2(D29,$G$5))</f>
        <v>-22.678799999999999</v>
      </c>
      <c r="L29" s="411">
        <f ca="1">IF(C29="","",[1]!hks_fa_roe(D29,$G$5))</f>
        <v>-115.4456</v>
      </c>
      <c r="M29" s="243">
        <f ca="1">IF(C29="","",IF($M$11="EPS",[1]!S_STM07_IS(D29,61,$G$5,$H$13)/IF([1]!s_share_total(D29,$G$5)=0,[1]!s_share_total(D29,[1]!s_ipo_listeddate(D29)),[1]!s_share_total(D29,$G$5)),([1]!s_stm07_bs(D29,75,$G$5,$H$13)+[1]!s_stm07_bs(D29,88,$G$5,$H$13)+[1]!s_stm07_bs(D29,94,$G$5,$H$13)+[1]!s_stm07_bs(D29,95,$G$5,$H$13))/$E$5))</f>
        <v>-1.396668857975272</v>
      </c>
      <c r="N29" s="193">
        <f ca="1">IF(C29="","",F29/([1]!S_STM07_IS(D29,61,$G$5,$H$13)/IF([1]!s_share_total(D29,$G$5)=0,[1]!s_share_total(D29,[1]!s_ipo_listeddate(D29)),[1]!s_share_total(D29,$G$5))))</f>
        <v>-0.12744610075866064</v>
      </c>
      <c r="O29" s="242">
        <f ca="1">IF(C29="","",[1]!s_share_total(D29,TODAY())/$E$5)</f>
        <v>1309.9311190000001</v>
      </c>
      <c r="P29" s="242">
        <f t="shared" ca="1" si="3"/>
        <v>233.16773918199999</v>
      </c>
      <c r="Q29" s="181">
        <f t="shared" ca="1" si="4"/>
        <v>233.16773918199999</v>
      </c>
      <c r="R29" s="342">
        <f t="shared" ca="1" si="5"/>
        <v>33</v>
      </c>
      <c r="S29" s="144"/>
      <c r="U29" s="1"/>
    </row>
    <row r="30" spans="3:22" ht="12" customHeight="1" x14ac:dyDescent="0.35">
      <c r="C30" s="341">
        <f t="shared" si="0"/>
        <v>17</v>
      </c>
      <c r="D30" s="239" t="str">
        <f t="shared" si="1"/>
        <v>2405.HK</v>
      </c>
      <c r="E30" s="239" t="str">
        <f t="shared" si="2"/>
        <v>力盟科技</v>
      </c>
      <c r="F30" s="179">
        <f ca="1">IF(C30="","",[1]!s_dq_close(D30,TODAY(),1))</f>
        <v>2.84</v>
      </c>
      <c r="G30" s="180">
        <f ca="1">IF(C30="","",[1]!s_pq_pctchange(D30,TODAY()-$G$12,TODAY())/100)</f>
        <v>-5.9602649006622599E-2</v>
      </c>
      <c r="H30" s="240">
        <f ca="1">IF(C30="","",IF($H$11="收入",[1]!S_STM07_IS(D30,9,$G$5,$H$13)/$E$5,[1]!S_STM07_IS(D30,48,$G$5,$H$13)/$E$5))</f>
        <v>21.504000000000001</v>
      </c>
      <c r="I30" s="240">
        <f ca="1">IF(C30="","",IF($I$11="毛利率",([1]!S_STM07_IS(D30,9,$G$5,$H$13)-[1]!S_STM07_IS(D30,10,$G$5,$H$13))/[1]!S_STM07_IS(D30,9,$G$5,$H$13),[1]!S_STM07_IS(D30,14,$G$5,$H$13)/$E$5))</f>
        <v>0.89295014880952384</v>
      </c>
      <c r="J30" s="402">
        <f ca="1">IF(C30="","",IF($J$11="净利润率",[1]!S_STM07_IS(D30,61,$G$5,$H$13)/[1]!S_STM07_IS(D30,9,$G$5,$H$13),[1]!S_STM07_IS(D30,55,$G$5,$H$13)/$E$5))</f>
        <v>0.33412388392857145</v>
      </c>
      <c r="K30" s="411">
        <f ca="1">IF(C30="","",[1]!hks_fa_roa2(D30,$G$5))</f>
        <v>6.7225999999999999</v>
      </c>
      <c r="L30" s="411">
        <f ca="1">IF(C30="","",[1]!hks_fa_roe(D30,$G$5))</f>
        <v>40.104900000000001</v>
      </c>
      <c r="M30" s="240">
        <f ca="1">IF(C30="","",IF($M$11="EPS",[1]!S_STM07_IS(D30,61,$G$5,$H$13)/IF([1]!s_share_total(D30,$G$5)=0,[1]!s_share_total(D30,[1]!s_ipo_listeddate(D30)),[1]!s_share_total(D30,$G$5)),([1]!s_stm07_bs(D30,75,$G$5,$H$13)+[1]!s_stm07_bs(D30,88,$G$5,$H$13)+[1]!s_stm07_bs(D30,94,$G$5,$H$13)+[1]!s_stm07_bs(D30,95,$G$5,$H$13))/$E$5))</f>
        <v>8.9812499999999997E-3</v>
      </c>
      <c r="N30" s="241">
        <f ca="1">IF(C30="","",F30/([1]!S_STM07_IS(D30,61,$G$5,$H$13)/IF([1]!s_share_total(D30,$G$5)=0,[1]!s_share_total(D30,[1]!s_ipo_listeddate(D30)),[1]!s_share_total(D30,$G$5))))</f>
        <v>316.21433542101602</v>
      </c>
      <c r="O30" s="240">
        <f ca="1">IF(C30="","",[1]!s_share_total(D30,TODAY())/$E$5)</f>
        <v>800</v>
      </c>
      <c r="P30" s="240">
        <f t="shared" ca="1" si="3"/>
        <v>2272</v>
      </c>
      <c r="Q30" s="210">
        <f t="shared" ca="1" si="4"/>
        <v>2272</v>
      </c>
      <c r="R30" s="341">
        <f t="shared" ca="1" si="5"/>
        <v>20</v>
      </c>
      <c r="S30" s="144"/>
      <c r="U30" s="1"/>
    </row>
    <row r="31" spans="3:22" ht="12" customHeight="1" x14ac:dyDescent="0.35">
      <c r="C31" s="342">
        <f t="shared" si="0"/>
        <v>18</v>
      </c>
      <c r="D31" s="126" t="str">
        <f t="shared" si="1"/>
        <v>2440.HK</v>
      </c>
      <c r="E31" s="126" t="str">
        <f t="shared" si="2"/>
        <v>濠暻科技</v>
      </c>
      <c r="F31" s="181">
        <f ca="1">IF(C31="","",[1]!s_dq_close(D31,TODAY(),1))</f>
        <v>1.26</v>
      </c>
      <c r="G31" s="182">
        <f ca="1">IF(C31="","",[1]!s_pq_pctchange(D31,TODAY()-$G$12,TODAY())/100)</f>
        <v>0.22330097087378634</v>
      </c>
      <c r="H31" s="242">
        <f ca="1">IF(C31="","",IF($H$11="收入",[1]!S_STM07_IS(D31,9,$G$5,$H$13)/$E$5,[1]!S_STM07_IS(D31,48,$G$5,$H$13)/$E$5))</f>
        <v>440.55</v>
      </c>
      <c r="I31" s="242">
        <f ca="1">IF(C31="","",IF($I$11="毛利率",([1]!S_STM07_IS(D31,9,$G$5,$H$13)-[1]!S_STM07_IS(D31,10,$G$5,$H$13))/[1]!S_STM07_IS(D31,9,$G$5,$H$13),[1]!S_STM07_IS(D31,14,$G$5,$H$13)/$E$5))</f>
        <v>0.19027806151401658</v>
      </c>
      <c r="J31" s="403">
        <f ca="1">IF(C31="","",IF($J$11="净利润率",[1]!S_STM07_IS(D31,61,$G$5,$H$13)/[1]!S_STM07_IS(D31,9,$G$5,$H$13),[1]!S_STM07_IS(D31,55,$G$5,$H$13)/$E$5))</f>
        <v>5.7866303484281012E-2</v>
      </c>
      <c r="K31" s="411">
        <f ca="1">IF(C31="","",[1]!hks_fa_roa2(D31,$G$5))</f>
        <v>9.5775000000000006</v>
      </c>
      <c r="L31" s="411">
        <f ca="1">IF(C31="","",[1]!hks_fa_roe(D31,$G$5))</f>
        <v>9.7216000000000005</v>
      </c>
      <c r="M31" s="243">
        <f ca="1">IF(C31="","",IF($M$11="EPS",[1]!S_STM07_IS(D31,61,$G$5,$H$13)/IF([1]!s_share_total(D31,$G$5)=0,[1]!s_share_total(D31,[1]!s_ipo_listeddate(D31)),[1]!s_share_total(D31,$G$5)),([1]!s_stm07_bs(D31,75,$G$5,$H$13)+[1]!s_stm07_bs(D31,88,$G$5,$H$13)+[1]!s_stm07_bs(D31,94,$G$5,$H$13)+[1]!s_stm07_bs(D31,95,$G$5,$H$13))/$E$5))</f>
        <v>0.11330222222222222</v>
      </c>
      <c r="N31" s="193">
        <f ca="1">IF(C31="","",F31/([1]!S_STM07_IS(D31,61,$G$5,$H$13)/IF([1]!s_share_total(D31,$G$5)=0,[1]!s_share_total(D31,[1]!s_ipo_listeddate(D31)),[1]!s_share_total(D31,$G$5))))</f>
        <v>11.120699799945083</v>
      </c>
      <c r="O31" s="242">
        <f ca="1">IF(C31="","",[1]!s_share_total(D31,TODAY())/$E$5)</f>
        <v>225</v>
      </c>
      <c r="P31" s="242">
        <f t="shared" ca="1" si="3"/>
        <v>283.5</v>
      </c>
      <c r="Q31" s="181">
        <f t="shared" ca="1" si="4"/>
        <v>283.5</v>
      </c>
      <c r="R31" s="342">
        <f t="shared" ca="1" si="5"/>
        <v>30</v>
      </c>
      <c r="S31" s="144"/>
      <c r="U31" s="1"/>
    </row>
    <row r="32" spans="3:22" ht="12" customHeight="1" x14ac:dyDescent="0.35">
      <c r="C32" s="341">
        <f t="shared" si="0"/>
        <v>19</v>
      </c>
      <c r="D32" s="239" t="str">
        <f t="shared" si="1"/>
        <v>2477.HK</v>
      </c>
      <c r="E32" s="239" t="str">
        <f t="shared" si="2"/>
        <v>经纬天地</v>
      </c>
      <c r="F32" s="179">
        <f ca="1">IF(C32="","",[1]!s_dq_close(D32,TODAY(),1))</f>
        <v>3.12</v>
      </c>
      <c r="G32" s="180">
        <f ca="1">IF(C32="","",[1]!s_pq_pctchange(D32,TODAY()-$G$12,TODAY())/100)</f>
        <v>4.6979865771812124E-2</v>
      </c>
      <c r="H32" s="240">
        <f ca="1">IF(C32="","",IF($H$11="收入",[1]!S_STM07_IS(D32,9,$G$5,$H$13)/$E$5,[1]!S_STM07_IS(D32,48,$G$5,$H$13)/$E$5))</f>
        <v>255.959</v>
      </c>
      <c r="I32" s="240">
        <f ca="1">IF(C32="","",IF($I$11="毛利率",([1]!S_STM07_IS(D32,9,$G$5,$H$13)-[1]!S_STM07_IS(D32,10,$G$5,$H$13))/[1]!S_STM07_IS(D32,9,$G$5,$H$13),[1]!S_STM07_IS(D32,14,$G$5,$H$13)/$E$5))</f>
        <v>1</v>
      </c>
      <c r="J32" s="402">
        <f ca="1">IF(C32="","",IF($J$11="净利润率",[1]!S_STM07_IS(D32,61,$G$5,$H$13)/[1]!S_STM07_IS(D32,9,$G$5,$H$13),[1]!S_STM07_IS(D32,55,$G$5,$H$13)/$E$5))</f>
        <v>7.9688543868353917E-2</v>
      </c>
      <c r="K32" s="411">
        <f ca="1">IF(C32="","",[1]!hks_fa_roa2(D32,$G$5))</f>
        <v>13.8194</v>
      </c>
      <c r="L32" s="411">
        <f ca="1">IF(C32="","",[1]!hks_fa_roe(D32,$G$5))</f>
        <v>24.590699999999998</v>
      </c>
      <c r="M32" s="240">
        <f ca="1">IF(C32="","",IF($M$11="EPS",[1]!S_STM07_IS(D32,61,$G$5,$H$13)/IF([1]!s_share_total(D32,$G$5)=0,[1]!s_share_total(D32,[1]!s_ipo_listeddate(D32)),[1]!s_share_total(D32,$G$5)),([1]!s_stm07_bs(D32,75,$G$5,$H$13)+[1]!s_stm07_bs(D32,88,$G$5,$H$13)+[1]!s_stm07_bs(D32,94,$G$5,$H$13)+[1]!s_stm07_bs(D32,95,$G$5,$H$13))/$E$5))</f>
        <v>50992.5</v>
      </c>
      <c r="N32" s="241">
        <f ca="1">IF(C32="","",F32/([1]!S_STM07_IS(D32,61,$G$5,$H$13)/IF([1]!s_share_total(D32,$G$5)=0,[1]!s_share_total(D32,[1]!s_ipo_listeddate(D32)),[1]!s_share_total(D32,$G$5))))</f>
        <v>6.1185468451242835E-5</v>
      </c>
      <c r="O32" s="240">
        <f ca="1">IF(C32="","",[1]!s_share_total(D32,TODAY())/$E$5)</f>
        <v>500</v>
      </c>
      <c r="P32" s="240">
        <f t="shared" ca="1" si="3"/>
        <v>1560</v>
      </c>
      <c r="Q32" s="210">
        <f t="shared" ca="1" si="4"/>
        <v>1560</v>
      </c>
      <c r="R32" s="341">
        <f t="shared" ca="1" si="5"/>
        <v>22</v>
      </c>
      <c r="S32" s="144"/>
      <c r="U32" s="1"/>
    </row>
    <row r="33" spans="3:21" ht="12" customHeight="1" x14ac:dyDescent="0.35">
      <c r="C33" s="342">
        <f t="shared" si="0"/>
        <v>20</v>
      </c>
      <c r="D33" s="126" t="str">
        <f t="shared" si="1"/>
        <v>2518.HK</v>
      </c>
      <c r="E33" s="126" t="str">
        <f t="shared" si="2"/>
        <v>汽车之家-S</v>
      </c>
      <c r="F33" s="181">
        <f ca="1">IF(C33="","",[1]!s_dq_close(D33,TODAY(),1))</f>
        <v>48.65</v>
      </c>
      <c r="G33" s="182">
        <f ca="1">IF(C33="","",[1]!s_pq_pctchange(D33,TODAY()-$G$12,TODAY())/100)</f>
        <v>-0.12657091561938971</v>
      </c>
      <c r="H33" s="242">
        <f ca="1">IF(C33="","",IF($H$11="收入",[1]!S_STM07_IS(D33,9,$G$5,$H$13)/$E$5,[1]!S_STM07_IS(D33,48,$G$5,$H$13)/$E$5))</f>
        <v>7184.1350000000002</v>
      </c>
      <c r="I33" s="242">
        <f ca="1">IF(C33="","",IF($I$11="毛利率",([1]!S_STM07_IS(D33,9,$G$5,$H$13)-[1]!S_STM07_IS(D33,10,$G$5,$H$13))/[1]!S_STM07_IS(D33,9,$G$5,$H$13),[1]!S_STM07_IS(D33,14,$G$5,$H$13)/$E$5))</f>
        <v>0.80347237350077638</v>
      </c>
      <c r="J33" s="403">
        <f ca="1">IF(C33="","",IF($J$11="净利润率",[1]!S_STM07_IS(D33,61,$G$5,$H$13)/[1]!S_STM07_IS(D33,9,$G$5,$H$13),[1]!S_STM07_IS(D33,55,$G$5,$H$13)/$E$5))</f>
        <v>0.26938664153722058</v>
      </c>
      <c r="K33" s="411">
        <f ca="1">IF(C33="","",[1]!hks_fa_roa2(D33,$G$5))</f>
        <v>6.5979000000000001</v>
      </c>
      <c r="L33" s="411">
        <f ca="1">IF(C33="","",[1]!hks_fa_roe(D33,$G$5))</f>
        <v>8.0945999999999998</v>
      </c>
      <c r="M33" s="243">
        <f ca="1">IF(C33="","",IF($M$11="EPS",[1]!S_STM07_IS(D33,61,$G$5,$H$13)/IF([1]!s_share_total(D33,$G$5)=0,[1]!s_share_total(D33,[1]!s_ipo_listeddate(D33)),[1]!s_share_total(D33,$G$5)),([1]!s_stm07_bs(D33,75,$G$5,$H$13)+[1]!s_stm07_bs(D33,88,$G$5,$H$13)+[1]!s_stm07_bs(D33,94,$G$5,$H$13)+[1]!s_stm07_bs(D33,95,$G$5,$H$13))/$E$5))</f>
        <v>3.7992876151677035</v>
      </c>
      <c r="N33" s="193">
        <f ca="1">IF(C33="","",F33/([1]!S_STM07_IS(D33,61,$G$5,$H$13)/IF([1]!s_share_total(D33,$G$5)=0,[1]!s_share_total(D33,[1]!s_ipo_listeddate(D33)),[1]!s_share_total(D33,$G$5))))</f>
        <v>12.805032134386739</v>
      </c>
      <c r="O33" s="242">
        <f ca="1">IF(C33="","",[1]!s_share_total(D33,TODAY())/$E$5)</f>
        <v>509.38760000000002</v>
      </c>
      <c r="P33" s="242">
        <f t="shared" ca="1" si="3"/>
        <v>24781.706740000001</v>
      </c>
      <c r="Q33" s="181">
        <f t="shared" ca="1" si="4"/>
        <v>24781.706740000001</v>
      </c>
      <c r="R33" s="342">
        <f t="shared" ca="1" si="5"/>
        <v>5</v>
      </c>
      <c r="S33" s="145"/>
      <c r="U33" s="1"/>
    </row>
    <row r="34" spans="3:21" ht="12" customHeight="1" x14ac:dyDescent="0.35">
      <c r="C34" s="341">
        <f t="shared" si="0"/>
        <v>21</v>
      </c>
      <c r="D34" s="239" t="str">
        <f t="shared" si="1"/>
        <v>2556.HK</v>
      </c>
      <c r="E34" s="239" t="str">
        <f t="shared" si="2"/>
        <v>迈富时</v>
      </c>
      <c r="F34" s="179">
        <f ca="1">IF(C34="","",[1]!s_dq_close(D34,TODAY(),1))</f>
        <v>80.5</v>
      </c>
      <c r="G34" s="180">
        <f ca="1">IF(C34="","",[1]!s_pq_pctchange(D34,TODAY()-$G$12,TODAY())/100)</f>
        <v>4.366812227074135E-3</v>
      </c>
      <c r="H34" s="240">
        <f ca="1">IF(C34="","",IF($H$11="收入",[1]!S_STM07_IS(D34,9,$G$5,$H$13)/$E$5,[1]!S_STM07_IS(D34,48,$G$5,$H$13)/$E$5))</f>
        <v>1232.1199999999999</v>
      </c>
      <c r="I34" s="240">
        <f ca="1">IF(C34="","",IF($I$11="毛利率",([1]!S_STM07_IS(D34,9,$G$5,$H$13)-[1]!S_STM07_IS(D34,10,$G$5,$H$13))/[1]!S_STM07_IS(D34,9,$G$5,$H$13),[1]!S_STM07_IS(D34,14,$G$5,$H$13)/$E$5))</f>
        <v>0.57314384962503651</v>
      </c>
      <c r="J34" s="402">
        <f ca="1">IF(C34="","",IF($J$11="净利润率",[1]!S_STM07_IS(D34,61,$G$5,$H$13)/[1]!S_STM07_IS(D34,9,$G$5,$H$13),[1]!S_STM07_IS(D34,55,$G$5,$H$13)/$E$5))</f>
        <v>-0.13754991396941857</v>
      </c>
      <c r="K34" s="411">
        <f ca="1">IF(C34="","",[1]!hks_fa_roa2(D34,$G$5))</f>
        <v>-6.1759000000000004</v>
      </c>
      <c r="L34" s="411" t="str">
        <f ca="1">IF(C34="","",[1]!hks_fa_roe(D34,$G$5))</f>
        <v>0</v>
      </c>
      <c r="M34" s="240" t="e">
        <f ca="1">IF(C34="","",IF($M$11="EPS",[1]!S_STM07_IS(D34,61,$G$5,$H$13)/IF([1]!s_share_total(D34,$G$5)=0,[1]!s_share_total(D34,[1]!s_ipo_listeddate(D34)),[1]!s_share_total(D34,$G$5)),([1]!s_stm07_bs(D34,75,$G$5,$H$13)+[1]!s_stm07_bs(D34,88,$G$5,$H$13)+[1]!s_stm07_bs(D34,94,$G$5,$H$13)+[1]!s_stm07_bs(D34,95,$G$5,$H$13))/$E$5))</f>
        <v>#DIV/0!</v>
      </c>
      <c r="N34" s="241" t="e">
        <f ca="1">IF(C34="","",F34/([1]!S_STM07_IS(D34,61,$G$5,$H$13)/IF([1]!s_share_total(D34,$G$5)=0,[1]!s_share_total(D34,[1]!s_ipo_listeddate(D34)),[1]!s_share_total(D34,$G$5))))</f>
        <v>#DIV/0!</v>
      </c>
      <c r="O34" s="240">
        <f ca="1">IF(C34="","",[1]!s_share_total(D34,TODAY())/$E$5)</f>
        <v>235.16409999999999</v>
      </c>
      <c r="P34" s="240">
        <f t="shared" ca="1" si="3"/>
        <v>18930.710049999998</v>
      </c>
      <c r="Q34" s="210">
        <f t="shared" ca="1" si="4"/>
        <v>18930.710049999998</v>
      </c>
      <c r="R34" s="341">
        <f t="shared" ca="1" si="5"/>
        <v>6</v>
      </c>
      <c r="S34" s="144"/>
      <c r="U34" s="1"/>
    </row>
    <row r="35" spans="3:21" ht="12" customHeight="1" x14ac:dyDescent="0.35">
      <c r="C35" s="342">
        <f t="shared" si="0"/>
        <v>22</v>
      </c>
      <c r="D35" s="126" t="str">
        <f t="shared" si="1"/>
        <v>2708.HK</v>
      </c>
      <c r="E35" s="126" t="str">
        <f t="shared" si="2"/>
        <v>艾伯科技</v>
      </c>
      <c r="F35" s="181">
        <f ca="1">IF(C35="","",[1]!s_dq_close(D35,TODAY(),1))</f>
        <v>6.4000000000000001E-2</v>
      </c>
      <c r="G35" s="182">
        <f ca="1">IF(C35="","",[1]!s_pq_pctchange(D35,TODAY()-$G$12,TODAY())/100)</f>
        <v>0</v>
      </c>
      <c r="H35" s="242">
        <f ca="1">IF(C35="","",IF($H$11="收入",[1]!S_STM07_IS(D35,9,$G$5,$H$13)/$E$5,[1]!S_STM07_IS(D35,48,$G$5,$H$13)/$E$5))</f>
        <v>907.274</v>
      </c>
      <c r="I35" s="242">
        <f ca="1">IF(C35="","",IF($I$11="毛利率",([1]!S_STM07_IS(D35,9,$G$5,$H$13)-[1]!S_STM07_IS(D35,10,$G$5,$H$13))/[1]!S_STM07_IS(D35,9,$G$5,$H$13),[1]!S_STM07_IS(D35,14,$G$5,$H$13)/$E$5))</f>
        <v>0.10350015541060363</v>
      </c>
      <c r="J35" s="403">
        <f ca="1">IF(C35="","",IF($J$11="净利润率",[1]!S_STM07_IS(D35,61,$G$5,$H$13)/[1]!S_STM07_IS(D35,9,$G$5,$H$13),[1]!S_STM07_IS(D35,55,$G$5,$H$13)/$E$5))</f>
        <v>-0.26845693803635945</v>
      </c>
      <c r="K35" s="411">
        <f ca="1">IF(C35="","",[1]!hks_fa_roa2(D35,$G$5))</f>
        <v>-14.6144</v>
      </c>
      <c r="L35" s="411">
        <f ca="1">IF(C35="","",[1]!hks_fa_roe(D35,$G$5))</f>
        <v>-46.460599999999999</v>
      </c>
      <c r="M35" s="243">
        <f ca="1">IF(C35="","",IF($M$11="EPS",[1]!S_STM07_IS(D35,61,$G$5,$H$13)/IF([1]!s_share_total(D35,$G$5)=0,[1]!s_share_total(D35,[1]!s_ipo_listeddate(D35)),[1]!s_share_total(D35,$G$5)),([1]!s_stm07_bs(D35,75,$G$5,$H$13)+[1]!s_stm07_bs(D35,88,$G$5,$H$13)+[1]!s_stm07_bs(D35,94,$G$5,$H$13)+[1]!s_stm07_bs(D35,95,$G$5,$H$13))/$E$5))</f>
        <v>-0.3437902937474811</v>
      </c>
      <c r="N35" s="193">
        <f ca="1">IF(C35="","",F35/([1]!S_STM07_IS(D35,61,$G$5,$H$13)/IF([1]!s_share_total(D35,$G$5)=0,[1]!s_share_total(D35,[1]!s_ipo_listeddate(D35)),[1]!s_share_total(D35,$G$5))))</f>
        <v>-0.18615999684682466</v>
      </c>
      <c r="O35" s="242">
        <f ca="1">IF(C35="","",[1]!s_share_total(D35,TODAY())/$E$5)</f>
        <v>2833.867092</v>
      </c>
      <c r="P35" s="242">
        <f t="shared" ca="1" si="3"/>
        <v>181.36749388800001</v>
      </c>
      <c r="Q35" s="181">
        <f t="shared" ca="1" si="4"/>
        <v>181.36749388800001</v>
      </c>
      <c r="R35" s="342">
        <f t="shared" ca="1" si="5"/>
        <v>35</v>
      </c>
      <c r="S35" s="144"/>
      <c r="U35" s="1"/>
    </row>
    <row r="36" spans="3:21" ht="12" customHeight="1" x14ac:dyDescent="0.35">
      <c r="C36" s="341">
        <f t="shared" si="0"/>
        <v>23</v>
      </c>
      <c r="D36" s="239" t="str">
        <f t="shared" si="1"/>
        <v>3738.HK</v>
      </c>
      <c r="E36" s="239" t="str">
        <f t="shared" si="2"/>
        <v>阜博集团</v>
      </c>
      <c r="F36" s="179">
        <f ca="1">IF(C36="","",[1]!s_dq_close(D36,TODAY(),1))</f>
        <v>1.17</v>
      </c>
      <c r="G36" s="180">
        <f ca="1">IF(C36="","",[1]!s_pq_pctchange(D36,TODAY()-$G$12,TODAY())/100)</f>
        <v>-8.5937500000000111E-2</v>
      </c>
      <c r="H36" s="240">
        <f ca="1">IF(C36="","",IF($H$11="收入",[1]!S_STM07_IS(D36,9,$G$5,$H$13)/$E$5,[1]!S_STM07_IS(D36,48,$G$5,$H$13)/$E$5))</f>
        <v>2000.989</v>
      </c>
      <c r="I36" s="240">
        <f ca="1">IF(C36="","",IF($I$11="毛利率",([1]!S_STM07_IS(D36,9,$G$5,$H$13)-[1]!S_STM07_IS(D36,10,$G$5,$H$13))/[1]!S_STM07_IS(D36,9,$G$5,$H$13),[1]!S_STM07_IS(D36,14,$G$5,$H$13)/$E$5))</f>
        <v>0.4248684025749267</v>
      </c>
      <c r="J36" s="402">
        <f ca="1">IF(C36="","",IF($J$11="净利润率",[1]!S_STM07_IS(D36,61,$G$5,$H$13)/[1]!S_STM07_IS(D36,9,$G$5,$H$13),[1]!S_STM07_IS(D36,55,$G$5,$H$13)/$E$5))</f>
        <v>-3.9070679548963037E-3</v>
      </c>
      <c r="K36" s="411">
        <f ca="1">IF(C36="","",[1]!hks_fa_roa2(D36,$G$5))</f>
        <v>3.9891000000000001</v>
      </c>
      <c r="L36" s="411">
        <f ca="1">IF(C36="","",[1]!hks_fa_roe(D36,$G$5))</f>
        <v>-0.45369999999999999</v>
      </c>
      <c r="M36" s="240">
        <f ca="1">IF(C36="","",IF($M$11="EPS",[1]!S_STM07_IS(D36,61,$G$5,$H$13)/IF([1]!s_share_total(D36,$G$5)=0,[1]!s_share_total(D36,[1]!s_ipo_listeddate(D36)),[1]!s_share_total(D36,$G$5)),([1]!s_stm07_bs(D36,75,$G$5,$H$13)+[1]!s_stm07_bs(D36,88,$G$5,$H$13)+[1]!s_stm07_bs(D36,94,$G$5,$H$13)+[1]!s_stm07_bs(D36,95,$G$5,$H$13))/$E$5))</f>
        <v>-3.4894874410535052E-3</v>
      </c>
      <c r="N36" s="241">
        <f ca="1">IF(C36="","",F36/([1]!S_STM07_IS(D36,61,$G$5,$H$13)/IF([1]!s_share_total(D36,$G$5)=0,[1]!s_share_total(D36,[1]!s_ipo_listeddate(D36)),[1]!s_share_total(D36,$G$5))))</f>
        <v>-335.2927957943208</v>
      </c>
      <c r="O36" s="240">
        <f ca="1">IF(C36="","",[1]!s_share_total(D36,TODAY())/$E$5)</f>
        <v>2272.4436559999999</v>
      </c>
      <c r="P36" s="240">
        <f t="shared" ca="1" si="3"/>
        <v>2658.7590775199997</v>
      </c>
      <c r="Q36" s="210">
        <f t="shared" ca="1" si="4"/>
        <v>2658.7590775199997</v>
      </c>
      <c r="R36" s="341">
        <f t="shared" ca="1" si="5"/>
        <v>18</v>
      </c>
      <c r="S36" s="144"/>
      <c r="U36" s="1"/>
    </row>
    <row r="37" spans="3:21" ht="12" customHeight="1" x14ac:dyDescent="0.35">
      <c r="C37" s="342">
        <f t="shared" si="0"/>
        <v>24</v>
      </c>
      <c r="D37" s="126" t="str">
        <f t="shared" si="1"/>
        <v>3896.HK</v>
      </c>
      <c r="E37" s="126" t="str">
        <f t="shared" si="2"/>
        <v>金山云</v>
      </c>
      <c r="F37" s="181">
        <f ca="1">IF(C37="","",[1]!s_dq_close(D37,TODAY(),1))</f>
        <v>1.41</v>
      </c>
      <c r="G37" s="182">
        <f ca="1">IF(C37="","",[1]!s_pq_pctchange(D37,TODAY()-$G$12,TODAY())/100)</f>
        <v>-6.6225165562913912E-2</v>
      </c>
      <c r="H37" s="242">
        <f ca="1">IF(C37="","",IF($H$11="收入",[1]!S_STM07_IS(D37,9,$G$5,$H$13)/$E$5,[1]!S_STM07_IS(D37,48,$G$5,$H$13)/$E$5))</f>
        <v>7047.4610000000002</v>
      </c>
      <c r="I37" s="242">
        <f ca="1">IF(C37="","",IF($I$11="毛利率",([1]!S_STM07_IS(D37,9,$G$5,$H$13)-[1]!S_STM07_IS(D37,10,$G$5,$H$13))/[1]!S_STM07_IS(D37,9,$G$5,$H$13),[1]!S_STM07_IS(D37,14,$G$5,$H$13)/$E$5))</f>
        <v>0.12063479315458432</v>
      </c>
      <c r="J37" s="403">
        <f ca="1">IF(C37="","",IF($J$11="净利润率",[1]!S_STM07_IS(D37,61,$G$5,$H$13)/[1]!S_STM07_IS(D37,9,$G$5,$H$13),[1]!S_STM07_IS(D37,55,$G$5,$H$13)/$E$5))</f>
        <v>-0.30881192531608193</v>
      </c>
      <c r="K37" s="411">
        <f ca="1">IF(C37="","",[1]!hks_fa_roa2(D37,$G$5))</f>
        <v>-12.9565</v>
      </c>
      <c r="L37" s="411">
        <f ca="1">IF(C37="","",[1]!hks_fa_roe(D37,$G$5))</f>
        <v>-27.739699999999999</v>
      </c>
      <c r="M37" s="243">
        <f ca="1">IF(C37="","",IF($M$11="EPS",[1]!S_STM07_IS(D37,61,$G$5,$H$13)/IF([1]!s_share_total(D37,$G$5)=0,[1]!s_share_total(D37,[1]!s_ipo_listeddate(D37)),[1]!s_share_total(D37,$G$5)),([1]!s_stm07_bs(D37,75,$G$5,$H$13)+[1]!s_stm07_bs(D37,88,$G$5,$H$13)+[1]!s_stm07_bs(D37,94,$G$5,$H$13)+[1]!s_stm07_bs(D37,95,$G$5,$H$13))/$E$5))</f>
        <v>-0.57192565440254939</v>
      </c>
      <c r="N37" s="193">
        <f ca="1">IF(C37="","",F37/([1]!S_STM07_IS(D37,61,$G$5,$H$13)/IF([1]!s_share_total(D37,$G$5)=0,[1]!s_share_total(D37,[1]!s_ipo_listeddate(D37)),[1]!s_share_total(D37,$G$5))))</f>
        <v>-2.4653553991609765</v>
      </c>
      <c r="O37" s="242">
        <f ca="1">IF(C37="","",[1]!s_share_total(D37,TODAY())/$E$5)</f>
        <v>3805.2848009999998</v>
      </c>
      <c r="P37" s="242">
        <f t="shared" ca="1" si="3"/>
        <v>5365.4515694099991</v>
      </c>
      <c r="Q37" s="181">
        <f t="shared" ca="1" si="4"/>
        <v>5365.4515694099991</v>
      </c>
      <c r="R37" s="342">
        <f t="shared" ca="1" si="5"/>
        <v>14</v>
      </c>
      <c r="S37" s="144"/>
      <c r="U37" s="1"/>
    </row>
    <row r="38" spans="3:21" ht="12" customHeight="1" x14ac:dyDescent="0.35">
      <c r="C38" s="341">
        <f t="shared" si="0"/>
        <v>25</v>
      </c>
      <c r="D38" s="239" t="str">
        <f t="shared" si="1"/>
        <v>6610.HK</v>
      </c>
      <c r="E38" s="239" t="str">
        <f t="shared" si="2"/>
        <v>飞天云动</v>
      </c>
      <c r="F38" s="179">
        <f ca="1">IF(C38="","",[1]!s_dq_close(D38,TODAY(),1))</f>
        <v>0.54</v>
      </c>
      <c r="G38" s="180">
        <f ca="1">IF(C38="","",[1]!s_pq_pctchange(D38,TODAY()-$G$12,TODAY())/100)</f>
        <v>-0.16923076923076918</v>
      </c>
      <c r="H38" s="240">
        <f ca="1">IF(C38="","",IF($H$11="收入",[1]!S_STM07_IS(D38,9,$G$5,$H$13)/$E$5,[1]!S_STM07_IS(D38,48,$G$5,$H$13)/$E$5))</f>
        <v>1244.723</v>
      </c>
      <c r="I38" s="240">
        <f ca="1">IF(C38="","",IF($I$11="毛利率",([1]!S_STM07_IS(D38,9,$G$5,$H$13)-[1]!S_STM07_IS(D38,10,$G$5,$H$13))/[1]!S_STM07_IS(D38,9,$G$5,$H$13),[1]!S_STM07_IS(D38,14,$G$5,$H$13)/$E$5))</f>
        <v>0.33800050292314032</v>
      </c>
      <c r="J38" s="402">
        <f ca="1">IF(C38="","",IF($J$11="净利润率",[1]!S_STM07_IS(D38,61,$G$5,$H$13)/[1]!S_STM07_IS(D38,9,$G$5,$H$13),[1]!S_STM07_IS(D38,55,$G$5,$H$13)/$E$5))</f>
        <v>0.21204557158500326</v>
      </c>
      <c r="K38" s="411">
        <f ca="1">IF(C38="","",[1]!hks_fa_roa2(D38,$G$5))</f>
        <v>16.724799999999998</v>
      </c>
      <c r="L38" s="411">
        <f ca="1">IF(C38="","",[1]!hks_fa_roe(D38,$G$5))</f>
        <v>19.7546</v>
      </c>
      <c r="M38" s="240">
        <f ca="1">IF(C38="","",IF($M$11="EPS",[1]!S_STM07_IS(D38,61,$G$5,$H$13)/IF([1]!s_share_total(D38,$G$5)=0,[1]!s_share_total(D38,[1]!s_ipo_listeddate(D38)),[1]!s_share_total(D38,$G$5)),([1]!s_stm07_bs(D38,75,$G$5,$H$13)+[1]!s_stm07_bs(D38,88,$G$5,$H$13)+[1]!s_stm07_bs(D38,94,$G$5,$H$13)+[1]!s_stm07_bs(D38,95,$G$5,$H$13))/$E$5))</f>
        <v>0.14582209944751381</v>
      </c>
      <c r="N38" s="241">
        <f ca="1">IF(C38="","",F38/([1]!S_STM07_IS(D38,61,$G$5,$H$13)/IF([1]!s_share_total(D38,$G$5)=0,[1]!s_share_total(D38,[1]!s_ipo_listeddate(D38)),[1]!s_share_total(D38,$G$5))))</f>
        <v>3.7031424046556389</v>
      </c>
      <c r="O38" s="240">
        <f ca="1">IF(C38="","",[1]!s_share_total(D38,TODAY())/$E$5)</f>
        <v>1810</v>
      </c>
      <c r="P38" s="240">
        <f t="shared" ca="1" si="3"/>
        <v>977.40000000000009</v>
      </c>
      <c r="Q38" s="210">
        <f t="shared" ca="1" si="4"/>
        <v>977.40000000000009</v>
      </c>
      <c r="R38" s="341">
        <f t="shared" ca="1" si="5"/>
        <v>24</v>
      </c>
      <c r="S38" s="145"/>
      <c r="U38" s="1"/>
    </row>
    <row r="39" spans="3:21" ht="12" customHeight="1" x14ac:dyDescent="0.35">
      <c r="C39" s="342">
        <f t="shared" si="0"/>
        <v>26</v>
      </c>
      <c r="D39" s="126" t="str">
        <f t="shared" si="1"/>
        <v>6633.HK</v>
      </c>
      <c r="E39" s="126" t="str">
        <f t="shared" si="2"/>
        <v>青瓷游戏</v>
      </c>
      <c r="F39" s="181">
        <f ca="1">IF(C39="","",[1]!s_dq_close(D39,TODAY(),1))</f>
        <v>2.78</v>
      </c>
      <c r="G39" s="182">
        <f ca="1">IF(C39="","",[1]!s_pq_pctchange(D39,TODAY()-$G$12,TODAY())/100)</f>
        <v>4.9056603773584895E-2</v>
      </c>
      <c r="H39" s="242">
        <f ca="1">IF(C39="","",IF($H$11="收入",[1]!S_STM07_IS(D39,9,$G$5,$H$13)/$E$5,[1]!S_STM07_IS(D39,48,$G$5,$H$13)/$E$5))</f>
        <v>905.73699999999997</v>
      </c>
      <c r="I39" s="242">
        <f ca="1">IF(C39="","",IF($I$11="毛利率",([1]!S_STM07_IS(D39,9,$G$5,$H$13)-[1]!S_STM07_IS(D39,10,$G$5,$H$13))/[1]!S_STM07_IS(D39,9,$G$5,$H$13),[1]!S_STM07_IS(D39,14,$G$5,$H$13)/$E$5))</f>
        <v>0.61593597258365285</v>
      </c>
      <c r="J39" s="403">
        <f ca="1">IF(C39="","",IF($J$11="净利润率",[1]!S_STM07_IS(D39,61,$G$5,$H$13)/[1]!S_STM07_IS(D39,9,$G$5,$H$13),[1]!S_STM07_IS(D39,55,$G$5,$H$13)/$E$5))</f>
        <v>-4.1260321704865759E-2</v>
      </c>
      <c r="K39" s="411">
        <f ca="1">IF(C39="","",[1]!hks_fa_roa2(D39,$G$5))</f>
        <v>-2.0097999999999998</v>
      </c>
      <c r="L39" s="411">
        <f ca="1">IF(C39="","",[1]!hks_fa_roe(D39,$G$5))</f>
        <v>-2.1288999999999998</v>
      </c>
      <c r="M39" s="243">
        <f ca="1">IF(C39="","",IF($M$11="EPS",[1]!S_STM07_IS(D39,61,$G$5,$H$13)/IF([1]!s_share_total(D39,$G$5)=0,[1]!s_share_total(D39,[1]!s_ipo_listeddate(D39)),[1]!s_share_total(D39,$G$5)),([1]!s_stm07_bs(D39,75,$G$5,$H$13)+[1]!s_stm07_bs(D39,88,$G$5,$H$13)+[1]!s_stm07_bs(D39,94,$G$5,$H$13)+[1]!s_stm07_bs(D39,95,$G$5,$H$13))/$E$5))</f>
        <v>-5.4056634272609122E-2</v>
      </c>
      <c r="N39" s="193">
        <f ca="1">IF(C39="","",F39/([1]!S_STM07_IS(D39,61,$G$5,$H$13)/IF([1]!s_share_total(D39,$G$5)=0,[1]!s_share_total(D39,[1]!s_ipo_listeddate(D39)),[1]!s_share_total(D39,$G$5))))</f>
        <v>-51.427545155334343</v>
      </c>
      <c r="O39" s="242">
        <f ca="1">IF(C39="","",[1]!s_share_total(D39,TODAY())/$E$5)</f>
        <v>691.33050000000003</v>
      </c>
      <c r="P39" s="242">
        <f t="shared" ca="1" si="3"/>
        <v>1921.89879</v>
      </c>
      <c r="Q39" s="181">
        <f t="shared" ca="1" si="4"/>
        <v>1921.89879</v>
      </c>
      <c r="R39" s="342">
        <f t="shared" ca="1" si="5"/>
        <v>21</v>
      </c>
      <c r="S39" s="144"/>
      <c r="U39" s="1"/>
    </row>
    <row r="40" spans="3:21" ht="12" customHeight="1" x14ac:dyDescent="0.35">
      <c r="C40" s="341">
        <f t="shared" si="0"/>
        <v>27</v>
      </c>
      <c r="D40" s="239" t="str">
        <f t="shared" si="1"/>
        <v>6638.HK</v>
      </c>
      <c r="E40" s="239" t="str">
        <f t="shared" si="2"/>
        <v>金融壹账通</v>
      </c>
      <c r="F40" s="179">
        <f ca="1">IF(C40="","",[1]!s_dq_close(D40,TODAY(),1))</f>
        <v>0.54</v>
      </c>
      <c r="G40" s="180">
        <f ca="1">IF(C40="","",[1]!s_pq_pctchange(D40,TODAY()-$G$12,TODAY())/100)</f>
        <v>-6.8965517241379226E-2</v>
      </c>
      <c r="H40" s="240">
        <f ca="1">IF(C40="","",IF($H$11="收入",[1]!S_STM07_IS(D40,9,$G$5,$H$13)/$E$5,[1]!S_STM07_IS(D40,48,$G$5,$H$13)/$E$5))</f>
        <v>3667.5079999999998</v>
      </c>
      <c r="I40" s="240">
        <f ca="1">IF(C40="","",IF($I$11="毛利率",([1]!S_STM07_IS(D40,9,$G$5,$H$13)-[1]!S_STM07_IS(D40,10,$G$5,$H$13))/[1]!S_STM07_IS(D40,9,$G$5,$H$13),[1]!S_STM07_IS(D40,14,$G$5,$H$13)/$E$5))</f>
        <v>0.36793512106858389</v>
      </c>
      <c r="J40" s="402">
        <f ca="1">IF(C40="","",IF($J$11="净利润率",[1]!S_STM07_IS(D40,61,$G$5,$H$13)/[1]!S_STM07_IS(D40,9,$G$5,$H$13),[1]!S_STM07_IS(D40,55,$G$5,$H$13)/$E$5))</f>
        <v>-9.8899579769151147E-2</v>
      </c>
      <c r="K40" s="411">
        <f ca="1">IF(C40="","",[1]!hks_fa_roa2(D40,$G$5))</f>
        <v>-4.3746</v>
      </c>
      <c r="L40" s="411">
        <f ca="1">IF(C40="","",[1]!hks_fa_roe(D40,$G$5))</f>
        <v>-11.5893</v>
      </c>
      <c r="M40" s="240">
        <f ca="1">IF(C40="","",IF($M$11="EPS",[1]!S_STM07_IS(D40,61,$G$5,$H$13)/IF([1]!s_share_total(D40,$G$5)=0,[1]!s_share_total(D40,[1]!s_ipo_listeddate(D40)),[1]!s_share_total(D40,$G$5)),([1]!s_stm07_bs(D40,75,$G$5,$H$13)+[1]!s_stm07_bs(D40,88,$G$5,$H$13)+[1]!s_stm07_bs(D40,94,$G$5,$H$13)+[1]!s_stm07_bs(D40,95,$G$5,$H$13))/$E$5))</f>
        <v>-0.31001794693779439</v>
      </c>
      <c r="N40" s="241">
        <f ca="1">IF(C40="","",F40/([1]!S_STM07_IS(D40,61,$G$5,$H$13)/IF([1]!s_share_total(D40,$G$5)=0,[1]!s_share_total(D40,[1]!s_ipo_listeddate(D40)),[1]!s_share_total(D40,$G$5))))</f>
        <v>-1.7418346432322898</v>
      </c>
      <c r="O40" s="240">
        <f ca="1">IF(C40="","",[1]!s_share_total(D40,TODAY())/$E$5)</f>
        <v>1169.9806530000001</v>
      </c>
      <c r="P40" s="240">
        <f t="shared" ca="1" si="3"/>
        <v>631.78955262000011</v>
      </c>
      <c r="Q40" s="210">
        <f t="shared" ca="1" si="4"/>
        <v>631.78955262000011</v>
      </c>
      <c r="R40" s="341">
        <f t="shared" ca="1" si="5"/>
        <v>27</v>
      </c>
      <c r="S40" s="144"/>
      <c r="U40" s="1"/>
    </row>
    <row r="41" spans="3:21" ht="12" customHeight="1" x14ac:dyDescent="0.35">
      <c r="C41" s="342">
        <f t="shared" si="0"/>
        <v>28</v>
      </c>
      <c r="D41" s="126" t="str">
        <f t="shared" si="1"/>
        <v>6988.HK</v>
      </c>
      <c r="E41" s="126" t="str">
        <f t="shared" si="2"/>
        <v>乐享集团</v>
      </c>
      <c r="F41" s="181">
        <f ca="1">IF(C41="","",[1]!s_dq_close(D41,TODAY(),1))</f>
        <v>0.125</v>
      </c>
      <c r="G41" s="182">
        <f ca="1">IF(C41="","",[1]!s_pq_pctchange(D41,TODAY()-$G$12,TODAY())/100)</f>
        <v>-0.17218543046357618</v>
      </c>
      <c r="H41" s="242">
        <f ca="1">IF(C41="","",IF($H$11="收入",[1]!S_STM07_IS(D41,9,$G$5,$H$13)/$E$5,[1]!S_STM07_IS(D41,48,$G$5,$H$13)/$E$5))</f>
        <v>5083.9920000000002</v>
      </c>
      <c r="I41" s="242">
        <f ca="1">IF(C41="","",IF($I$11="毛利率",([1]!S_STM07_IS(D41,9,$G$5,$H$13)-[1]!S_STM07_IS(D41,10,$G$5,$H$13))/[1]!S_STM07_IS(D41,9,$G$5,$H$13),[1]!S_STM07_IS(D41,14,$G$5,$H$13)/$E$5))</f>
        <v>9.0396090316428507E-2</v>
      </c>
      <c r="J41" s="403">
        <f ca="1">IF(C41="","",IF($J$11="净利润率",[1]!S_STM07_IS(D41,61,$G$5,$H$13)/[1]!S_STM07_IS(D41,9,$G$5,$H$13),[1]!S_STM07_IS(D41,55,$G$5,$H$13)/$E$5))</f>
        <v>-0.15424217819382879</v>
      </c>
      <c r="K41" s="411">
        <f ca="1">IF(C41="","",[1]!hks_fa_roa2(D41,$G$5))</f>
        <v>-34.272100000000002</v>
      </c>
      <c r="L41" s="411">
        <f ca="1">IF(C41="","",[1]!hks_fa_roe(D41,$G$5))</f>
        <v>-39.078400000000002</v>
      </c>
      <c r="M41" s="243">
        <f ca="1">IF(C41="","",IF($M$11="EPS",[1]!S_STM07_IS(D41,61,$G$5,$H$13)/IF([1]!s_share_total(D41,$G$5)=0,[1]!s_share_total(D41,[1]!s_ipo_listeddate(D41)),[1]!s_share_total(D41,$G$5)),([1]!s_stm07_bs(D41,75,$G$5,$H$13)+[1]!s_stm07_bs(D41,88,$G$5,$H$13)+[1]!s_stm07_bs(D41,94,$G$5,$H$13)+[1]!s_stm07_bs(D41,95,$G$5,$H$13))/$E$5))</f>
        <v>-0.33060289540083693</v>
      </c>
      <c r="N41" s="193">
        <f ca="1">IF(C41="","",F41/([1]!S_STM07_IS(D41,61,$G$5,$H$13)/IF([1]!s_share_total(D41,$G$5)=0,[1]!s_share_total(D41,[1]!s_ipo_listeddate(D41)),[1]!s_share_total(D41,$G$5))))</f>
        <v>-0.37809711209106234</v>
      </c>
      <c r="O41" s="242">
        <f ca="1">IF(C41="","",[1]!s_share_total(D41,TODAY())/$E$5)</f>
        <v>2371.9272000000001</v>
      </c>
      <c r="P41" s="242">
        <f t="shared" ca="1" si="3"/>
        <v>296.49090000000001</v>
      </c>
      <c r="Q41" s="181">
        <f t="shared" ca="1" si="4"/>
        <v>296.49090000000001</v>
      </c>
      <c r="R41" s="342">
        <f t="shared" ca="1" si="5"/>
        <v>28</v>
      </c>
      <c r="S41" s="144"/>
      <c r="U41" s="1"/>
    </row>
    <row r="42" spans="3:21" ht="12" customHeight="1" x14ac:dyDescent="0.35">
      <c r="C42" s="341">
        <f t="shared" si="0"/>
        <v>29</v>
      </c>
      <c r="D42" s="239" t="str">
        <f t="shared" si="1"/>
        <v>8017.HK</v>
      </c>
      <c r="E42" s="239" t="str">
        <f t="shared" si="2"/>
        <v>捷利交易宝</v>
      </c>
      <c r="F42" s="179">
        <f ca="1">IF(C42="","",[1]!s_dq_close(D42,TODAY(),1))</f>
        <v>0.27</v>
      </c>
      <c r="G42" s="180">
        <f ca="1">IF(C42="","",[1]!s_pq_pctchange(D42,TODAY()-$G$12,TODAY())/100)</f>
        <v>0.12970711297071125</v>
      </c>
      <c r="H42" s="240">
        <f ca="1">IF(C42="","",IF($H$11="收入",[1]!S_STM07_IS(D42,9,$G$5,$H$13)/$E$5,[1]!S_STM07_IS(D42,48,$G$5,$H$13)/$E$5))</f>
        <v>0</v>
      </c>
      <c r="I42" s="240" t="e">
        <f ca="1">IF(C42="","",IF($I$11="毛利率",([1]!S_STM07_IS(D42,9,$G$5,$H$13)-[1]!S_STM07_IS(D42,10,$G$5,$H$13))/[1]!S_STM07_IS(D42,9,$G$5,$H$13),[1]!S_STM07_IS(D42,14,$G$5,$H$13)/$E$5))</f>
        <v>#DIV/0!</v>
      </c>
      <c r="J42" s="402" t="e">
        <f ca="1">IF(C42="","",IF($J$11="净利润率",[1]!S_STM07_IS(D42,61,$G$5,$H$13)/[1]!S_STM07_IS(D42,9,$G$5,$H$13),[1]!S_STM07_IS(D42,55,$G$5,$H$13)/$E$5))</f>
        <v>#DIV/0!</v>
      </c>
      <c r="K42" s="411" t="str">
        <f ca="1">IF(C42="","",[1]!hks_fa_roa2(D42,$G$5))</f>
        <v>0</v>
      </c>
      <c r="L42" s="411">
        <f ca="1">IF(C42="","",[1]!hks_fa_roe(D42,$G$5))</f>
        <v>20.084599999999998</v>
      </c>
      <c r="M42" s="240">
        <f ca="1">IF(C42="","",IF($M$11="EPS",[1]!S_STM07_IS(D42,61,$G$5,$H$13)/IF([1]!s_share_total(D42,$G$5)=0,[1]!s_share_total(D42,[1]!s_ipo_listeddate(D42)),[1]!s_share_total(D42,$G$5)),([1]!s_stm07_bs(D42,75,$G$5,$H$13)+[1]!s_stm07_bs(D42,88,$G$5,$H$13)+[1]!s_stm07_bs(D42,94,$G$5,$H$13)+[1]!s_stm07_bs(D42,95,$G$5,$H$13))/$E$5))</f>
        <v>4.3864498333333335E-2</v>
      </c>
      <c r="N42" s="241">
        <f ca="1">IF(C42="","",F42/([1]!S_STM07_IS(D42,61,$G$5,$H$13)/IF([1]!s_share_total(D42,$G$5)=0,[1]!s_share_total(D42,[1]!s_ipo_listeddate(D42)),[1]!s_share_total(D42,$G$5))))</f>
        <v>6.1553194555703534</v>
      </c>
      <c r="O42" s="240">
        <f ca="1">IF(C42="","",[1]!s_share_total(D42,TODAY())/$E$5)</f>
        <v>600</v>
      </c>
      <c r="P42" s="240">
        <f t="shared" ca="1" si="3"/>
        <v>162</v>
      </c>
      <c r="Q42" s="210">
        <f t="shared" ca="1" si="4"/>
        <v>162</v>
      </c>
      <c r="R42" s="341">
        <f t="shared" ca="1" si="5"/>
        <v>36</v>
      </c>
      <c r="S42" s="144"/>
      <c r="U42" s="1"/>
    </row>
    <row r="43" spans="3:21" ht="12" customHeight="1" x14ac:dyDescent="0.35">
      <c r="C43" s="342">
        <f t="shared" si="0"/>
        <v>30</v>
      </c>
      <c r="D43" s="126" t="str">
        <f t="shared" ref="D43:D46" si="6">IF(C43="","",VLOOKUP(C43,comppool,2,FALSE))</f>
        <v>8033.HK</v>
      </c>
      <c r="E43" s="126" t="str">
        <f t="shared" ref="E43:E46" si="7">IF(C43="","",VLOOKUP(C43,comppool,3,FALSE))</f>
        <v>爱达利网络</v>
      </c>
      <c r="F43" s="181">
        <f ca="1">IF(C43="","",[1]!s_dq_close(D43,TODAY(),1))</f>
        <v>0.14599999999999999</v>
      </c>
      <c r="G43" s="182">
        <f ca="1">IF(C43="","",[1]!s_pq_pctchange(D43,TODAY()-$G$12,TODAY())/100)</f>
        <v>0</v>
      </c>
      <c r="H43" s="242">
        <f ca="1">IF(C43="","",IF($H$11="收入",[1]!S_STM07_IS(D43,9,$G$5,$H$13)/$E$5,[1]!S_STM07_IS(D43,48,$G$5,$H$13)/$E$5))</f>
        <v>528.06600000000003</v>
      </c>
      <c r="I43" s="242">
        <f ca="1">IF(C43="","",IF($I$11="毛利率",([1]!S_STM07_IS(D43,9,$G$5,$H$13)-[1]!S_STM07_IS(D43,10,$G$5,$H$13))/[1]!S_STM07_IS(D43,9,$G$5,$H$13),[1]!S_STM07_IS(D43,14,$G$5,$H$13)/$E$5))</f>
        <v>0.20157518189014251</v>
      </c>
      <c r="J43" s="403">
        <f ca="1">IF(C43="","",IF($J$11="净利润率",[1]!S_STM07_IS(D43,61,$G$5,$H$13)/[1]!S_STM07_IS(D43,9,$G$5,$H$13),[1]!S_STM07_IS(D43,55,$G$5,$H$13)/$E$5))</f>
        <v>1.2369665912972999E-2</v>
      </c>
      <c r="K43" s="411">
        <f ca="1">IF(C43="","",[1]!hks_fa_roa2(D43,$G$5))</f>
        <v>0.27650000000000002</v>
      </c>
      <c r="L43" s="411">
        <f ca="1">IF(C43="","",[1]!hks_fa_roe(D43,$G$5))</f>
        <v>3.0318999999999998</v>
      </c>
      <c r="M43" s="243">
        <f ca="1">IF(C43="","",IF($M$11="EPS",[1]!S_STM07_IS(D43,61,$G$5,$H$13)/IF([1]!s_share_total(D43,$G$5)=0,[1]!s_share_total(D43,[1]!s_ipo_listeddate(D43)),[1]!s_share_total(D43,$G$5)),([1]!s_stm07_bs(D43,75,$G$5,$H$13)+[1]!s_stm07_bs(D43,88,$G$5,$H$13)+[1]!s_stm07_bs(D43,94,$G$5,$H$13)+[1]!s_stm07_bs(D43,95,$G$5,$H$13))/$E$5))</f>
        <v>1.0601916849938728E-2</v>
      </c>
      <c r="N43" s="193">
        <f ca="1">IF(C43="","",F43/([1]!S_STM07_IS(D43,61,$G$5,$H$13)/IF([1]!s_share_total(D43,$G$5)=0,[1]!s_share_total(D43,[1]!s_ipo_listeddate(D43)),[1]!s_share_total(D43,$G$5))))</f>
        <v>13.771094611145132</v>
      </c>
      <c r="O43" s="242">
        <f ca="1">IF(C43="","",[1]!s_share_total(D43,TODAY())/$E$5)</f>
        <v>616.11500000000001</v>
      </c>
      <c r="P43" s="242">
        <f t="shared" ca="1" si="3"/>
        <v>89.952789999999993</v>
      </c>
      <c r="Q43" s="181">
        <f t="shared" ca="1" si="4"/>
        <v>89.952789999999993</v>
      </c>
      <c r="R43" s="342">
        <f t="shared" ca="1" si="5"/>
        <v>40</v>
      </c>
      <c r="S43" s="144"/>
      <c r="U43" s="1"/>
    </row>
    <row r="44" spans="3:21" ht="12" customHeight="1" x14ac:dyDescent="0.35">
      <c r="C44" s="341">
        <f t="shared" si="0"/>
        <v>31</v>
      </c>
      <c r="D44" s="239" t="str">
        <f t="shared" si="6"/>
        <v>8071.HK</v>
      </c>
      <c r="E44" s="239" t="str">
        <f t="shared" si="7"/>
        <v>中彩网通控股</v>
      </c>
      <c r="F44" s="179">
        <f ca="1">IF(C44="","",[1]!s_dq_close(D44,TODAY(),1))</f>
        <v>1.7999999999999999E-2</v>
      </c>
      <c r="G44" s="180">
        <f ca="1">IF(C44="","",[1]!s_pq_pctchange(D44,TODAY()-$G$12,TODAY())/100)</f>
        <v>-0.10000000000000009</v>
      </c>
      <c r="H44" s="240">
        <f ca="1">IF(C44="","",IF($H$11="收入",[1]!S_STM07_IS(D44,9,$G$5,$H$13)/$E$5,[1]!S_STM07_IS(D44,48,$G$5,$H$13)/$E$5))</f>
        <v>22.010999999999999</v>
      </c>
      <c r="I44" s="240">
        <f ca="1">IF(C44="","",IF($I$11="毛利率",([1]!S_STM07_IS(D44,9,$G$5,$H$13)-[1]!S_STM07_IS(D44,10,$G$5,$H$13))/[1]!S_STM07_IS(D44,9,$G$5,$H$13),[1]!S_STM07_IS(D44,14,$G$5,$H$13)/$E$5))</f>
        <v>0.27727045568125031</v>
      </c>
      <c r="J44" s="402">
        <f ca="1">IF(C44="","",IF($J$11="净利润率",[1]!S_STM07_IS(D44,61,$G$5,$H$13)/[1]!S_STM07_IS(D44,9,$G$5,$H$13),[1]!S_STM07_IS(D44,55,$G$5,$H$13)/$E$5))</f>
        <v>-0.45922493298805145</v>
      </c>
      <c r="K44" s="411">
        <f ca="1">IF(C44="","",[1]!hks_fa_roa2(D44,$G$5))</f>
        <v>-28.087</v>
      </c>
      <c r="L44" s="411">
        <f ca="1">IF(C44="","",[1]!hks_fa_roe(D44,$G$5))</f>
        <v>-44.161000000000001</v>
      </c>
      <c r="M44" s="240">
        <f ca="1">IF(C44="","",IF($M$11="EPS",[1]!S_STM07_IS(D44,61,$G$5,$H$13)/IF([1]!s_share_total(D44,$G$5)=0,[1]!s_share_total(D44,[1]!s_ipo_listeddate(D44)),[1]!s_share_total(D44,$G$5)),([1]!s_stm07_bs(D44,75,$G$5,$H$13)+[1]!s_stm07_bs(D44,88,$G$5,$H$13)+[1]!s_stm07_bs(D44,94,$G$5,$H$13)+[1]!s_stm07_bs(D44,95,$G$5,$H$13))/$E$5))</f>
        <v>-2.157041323129267E-3</v>
      </c>
      <c r="N44" s="241">
        <f ca="1">IF(C44="","",F44/([1]!S_STM07_IS(D44,61,$G$5,$H$13)/IF([1]!s_share_total(D44,$G$5)=0,[1]!s_share_total(D44,[1]!s_ipo_listeddate(D44)),[1]!s_share_total(D44,$G$5))))</f>
        <v>-8.3447636385041548</v>
      </c>
      <c r="O44" s="240">
        <f ca="1">IF(C44="","",[1]!s_share_total(D44,TODAY())/$E$5)</f>
        <v>4686.0483809999996</v>
      </c>
      <c r="P44" s="240">
        <f t="shared" ca="1" si="3"/>
        <v>84.348870857999984</v>
      </c>
      <c r="Q44" s="210">
        <f t="shared" ca="1" si="4"/>
        <v>84.348870857999984</v>
      </c>
      <c r="R44" s="341">
        <f t="shared" ca="1" si="5"/>
        <v>41</v>
      </c>
      <c r="S44" s="145"/>
      <c r="U44" s="1"/>
    </row>
    <row r="45" spans="3:21" ht="12" customHeight="1" x14ac:dyDescent="0.35">
      <c r="C45" s="342">
        <f t="shared" si="0"/>
        <v>32</v>
      </c>
      <c r="D45" s="126" t="str">
        <f t="shared" si="6"/>
        <v>8083.HK</v>
      </c>
      <c r="E45" s="126" t="str">
        <f t="shared" si="7"/>
        <v>中国有赞</v>
      </c>
      <c r="F45" s="181">
        <f ca="1">IF(C45="","",[1]!s_dq_close(D45,TODAY(),1))</f>
        <v>7.6999999999999999E-2</v>
      </c>
      <c r="G45" s="182">
        <f ca="1">IF(C45="","",[1]!s_pq_pctchange(D45,TODAY()-$G$12,TODAY())/100)</f>
        <v>-9.411764705882375E-2</v>
      </c>
      <c r="H45" s="242">
        <f ca="1">IF(C45="","",IF($H$11="收入",[1]!S_STM07_IS(D45,9,$G$5,$H$13)/$E$5,[1]!S_STM07_IS(D45,48,$G$5,$H$13)/$E$5))</f>
        <v>1448.376</v>
      </c>
      <c r="I45" s="242">
        <f ca="1">IF(C45="","",IF($I$11="毛利率",([1]!S_STM07_IS(D45,9,$G$5,$H$13)-[1]!S_STM07_IS(D45,10,$G$5,$H$13))/[1]!S_STM07_IS(D45,9,$G$5,$H$13),[1]!S_STM07_IS(D45,14,$G$5,$H$13)/$E$5))</f>
        <v>0.69190942131048838</v>
      </c>
      <c r="J45" s="403">
        <f ca="1">IF(C45="","",IF($J$11="净利润率",[1]!S_STM07_IS(D45,61,$G$5,$H$13)/[1]!S_STM07_IS(D45,9,$G$5,$H$13),[1]!S_STM07_IS(D45,55,$G$5,$H$13)/$E$5))</f>
        <v>5.1291929719906983E-3</v>
      </c>
      <c r="K45" s="411">
        <f ca="1">IF(C45="","",[1]!hks_fa_roa2(D45,$G$5))</f>
        <v>-1.0068999999999999</v>
      </c>
      <c r="L45" s="411">
        <f ca="1">IF(C45="","",[1]!hks_fa_roe(D45,$G$5))</f>
        <v>0.61029999999999995</v>
      </c>
      <c r="M45" s="243">
        <f ca="1">IF(C45="","",IF($M$11="EPS",[1]!S_STM07_IS(D45,61,$G$5,$H$13)/IF([1]!s_share_total(D45,$G$5)=0,[1]!s_share_total(D45,[1]!s_ipo_listeddate(D45)),[1]!s_share_total(D45,$G$5)),([1]!s_stm07_bs(D45,75,$G$5,$H$13)+[1]!s_stm07_bs(D45,88,$G$5,$H$13)+[1]!s_stm07_bs(D45,94,$G$5,$H$13)+[1]!s_stm07_bs(D45,95,$G$5,$H$13))/$E$5))</f>
        <v>2.2526928399715045E-4</v>
      </c>
      <c r="N45" s="193">
        <f ca="1">IF(C45="","",F45/([1]!S_STM07_IS(D45,61,$G$5,$H$13)/IF([1]!s_share_total(D45,$G$5)=0,[1]!s_share_total(D45,[1]!s_ipo_listeddate(D45)),[1]!s_share_total(D45,$G$5))))</f>
        <v>341.8131341908736</v>
      </c>
      <c r="O45" s="242">
        <f ca="1">IF(C45="","",[1]!s_share_total(D45,TODAY())/$E$5)</f>
        <v>32978.308751999997</v>
      </c>
      <c r="P45" s="242">
        <f t="shared" ca="1" si="3"/>
        <v>2539.3297739039999</v>
      </c>
      <c r="Q45" s="181">
        <f t="shared" ca="1" si="4"/>
        <v>2539.3297739039999</v>
      </c>
      <c r="R45" s="342">
        <f t="shared" ca="1" si="5"/>
        <v>19</v>
      </c>
      <c r="S45" s="144"/>
      <c r="U45" s="1"/>
    </row>
    <row r="46" spans="3:21" ht="12" customHeight="1" x14ac:dyDescent="0.35">
      <c r="C46" s="341">
        <f t="shared" si="0"/>
        <v>33</v>
      </c>
      <c r="D46" s="239" t="str">
        <f t="shared" si="6"/>
        <v>8100.HK</v>
      </c>
      <c r="E46" s="239" t="str">
        <f t="shared" si="7"/>
        <v>智易控股</v>
      </c>
      <c r="F46" s="179">
        <f ca="1">IF(C46="","",[1]!s_dq_close(D46,TODAY(),1))</f>
        <v>0.24399999999999999</v>
      </c>
      <c r="G46" s="180">
        <f ca="1">IF(C46="","",[1]!s_pq_pctchange(D46,TODAY()-$G$12,TODAY())/100)</f>
        <v>-8.1300813008131634E-3</v>
      </c>
      <c r="H46" s="240">
        <f ca="1">IF(C46="","",IF($H$11="收入",[1]!S_STM07_IS(D46,9,$G$5,$H$13)/$E$5,[1]!S_STM07_IS(D46,48,$G$5,$H$13)/$E$5))</f>
        <v>92.36</v>
      </c>
      <c r="I46" s="240">
        <f ca="1">IF(C46="","",IF($I$11="毛利率",([1]!S_STM07_IS(D46,9,$G$5,$H$13)-[1]!S_STM07_IS(D46,10,$G$5,$H$13))/[1]!S_STM07_IS(D46,9,$G$5,$H$13),[1]!S_STM07_IS(D46,14,$G$5,$H$13)/$E$5))</f>
        <v>0.73616284105673446</v>
      </c>
      <c r="J46" s="402">
        <f ca="1">IF(C46="","",IF($J$11="净利润率",[1]!S_STM07_IS(D46,61,$G$5,$H$13)/[1]!S_STM07_IS(D46,9,$G$5,$H$13),[1]!S_STM07_IS(D46,55,$G$5,$H$13)/$E$5))</f>
        <v>-0.25351883932438285</v>
      </c>
      <c r="K46" s="411">
        <f ca="1">IF(C46="","",[1]!hks_fa_roa2(D46,$G$5))</f>
        <v>-7.5414000000000003</v>
      </c>
      <c r="L46" s="411">
        <f ca="1">IF(C46="","",[1]!hks_fa_roe(D46,$G$5))</f>
        <v>-12.1591</v>
      </c>
      <c r="M46" s="240">
        <f ca="1">IF(C46="","",IF($M$11="EPS",[1]!S_STM07_IS(D46,61,$G$5,$H$13)/IF([1]!s_share_total(D46,$G$5)=0,[1]!s_share_total(D46,[1]!s_ipo_listeddate(D46)),[1]!s_share_total(D46,$G$5)),([1]!s_stm07_bs(D46,75,$G$5,$H$13)+[1]!s_stm07_bs(D46,88,$G$5,$H$13)+[1]!s_stm07_bs(D46,94,$G$5,$H$13)+[1]!s_stm07_bs(D46,95,$G$5,$H$13))/$E$5))</f>
        <v>-5.2683300440226517E-2</v>
      </c>
      <c r="N46" s="241">
        <f ca="1">IF(C46="","",F46/([1]!S_STM07_IS(D46,61,$G$5,$H$13)/IF([1]!s_share_total(D46,$G$5)=0,[1]!s_share_total(D46,[1]!s_ipo_listeddate(D46)),[1]!s_share_total(D46,$G$5))))</f>
        <v>-4.6314486366858851</v>
      </c>
      <c r="O46" s="240">
        <f ca="1">IF(C46="","",[1]!s_share_total(D46,TODAY())/$E$5)</f>
        <v>444.44823700000001</v>
      </c>
      <c r="P46" s="240">
        <f t="shared" ca="1" si="3"/>
        <v>108.445369828</v>
      </c>
      <c r="Q46" s="210">
        <f t="shared" ca="1" si="4"/>
        <v>108.445369828</v>
      </c>
      <c r="R46" s="341">
        <f t="shared" ca="1" si="5"/>
        <v>38</v>
      </c>
      <c r="S46" s="144"/>
      <c r="U46" s="1"/>
    </row>
    <row r="47" spans="3:21" ht="12" customHeight="1" x14ac:dyDescent="0.35">
      <c r="C47" s="342">
        <f t="shared" si="0"/>
        <v>34</v>
      </c>
      <c r="D47" s="126" t="str">
        <f t="shared" si="1"/>
        <v>8229.HK</v>
      </c>
      <c r="E47" s="126" t="str">
        <f t="shared" si="2"/>
        <v>未来数据集团</v>
      </c>
      <c r="F47" s="181">
        <f ca="1">IF(C47="","",[1]!s_dq_close(D47,TODAY(),1))</f>
        <v>0.495</v>
      </c>
      <c r="G47" s="182">
        <f ca="1">IF(C47="","",[1]!s_pq_pctchange(D47,TODAY()-$G$12,TODAY())/100)</f>
        <v>0</v>
      </c>
      <c r="H47" s="242">
        <f ca="1">IF(C47="","",IF($H$11="收入",[1]!S_STM07_IS(D47,9,$G$5,$H$13)/$E$5,[1]!S_STM07_IS(D47,48,$G$5,$H$13)/$E$5))</f>
        <v>482.00799999999998</v>
      </c>
      <c r="I47" s="242">
        <f ca="1">IF(C47="","",IF($I$11="毛利率",([1]!S_STM07_IS(D47,9,$G$5,$H$13)-[1]!S_STM07_IS(D47,10,$G$5,$H$13))/[1]!S_STM07_IS(D47,9,$G$5,$H$13),[1]!S_STM07_IS(D47,14,$G$5,$H$13)/$E$5))</f>
        <v>0.12515559907719373</v>
      </c>
      <c r="J47" s="403">
        <f ca="1">IF(C47="","",IF($J$11="净利润率",[1]!S_STM07_IS(D47,61,$G$5,$H$13)/[1]!S_STM07_IS(D47,9,$G$5,$H$13),[1]!S_STM07_IS(D47,55,$G$5,$H$13)/$E$5))</f>
        <v>-3.3955867952399132E-2</v>
      </c>
      <c r="K47" s="411">
        <f ca="1">IF(C47="","",[1]!hks_fa_roa2(D47,$G$5))</f>
        <v>-6.0439999999999996</v>
      </c>
      <c r="L47" s="411">
        <f ca="1">IF(C47="","",[1]!hks_fa_roe(D47,$G$5))</f>
        <v>-10.426</v>
      </c>
      <c r="M47" s="243">
        <f ca="1">IF(C47="","",IF($M$11="EPS",[1]!S_STM07_IS(D47,61,$G$5,$H$13)/IF([1]!s_share_total(D47,$G$5)=0,[1]!s_share_total(D47,[1]!s_ipo_listeddate(D47)),[1]!s_share_total(D47,$G$5)),([1]!s_stm07_bs(D47,75,$G$5,$H$13)+[1]!s_stm07_bs(D47,88,$G$5,$H$13)+[1]!s_stm07_bs(D47,94,$G$5,$H$13)+[1]!s_stm07_bs(D47,95,$G$5,$H$13))/$E$5))</f>
        <v>-2.9938903929172461E-2</v>
      </c>
      <c r="N47" s="193">
        <f ca="1">IF(C47="","",F47/([1]!S_STM07_IS(D47,61,$G$5,$H$13)/IF([1]!s_share_total(D47,$G$5)=0,[1]!s_share_total(D47,[1]!s_ipo_listeddate(D47)),[1]!s_share_total(D47,$G$5))))</f>
        <v>-16.533671411987534</v>
      </c>
      <c r="O47" s="242">
        <f ca="1">IF(C47="","",[1]!s_share_total(D47,TODAY())/$E$5)</f>
        <v>546.67999999999995</v>
      </c>
      <c r="P47" s="242">
        <f t="shared" ca="1" si="3"/>
        <v>270.60659999999996</v>
      </c>
      <c r="Q47" s="181">
        <f t="shared" ca="1" si="4"/>
        <v>270.60659999999996</v>
      </c>
      <c r="R47" s="342">
        <f t="shared" ca="1" si="5"/>
        <v>31</v>
      </c>
      <c r="S47" s="144"/>
      <c r="U47" s="1"/>
    </row>
    <row r="48" spans="3:21" ht="12" customHeight="1" x14ac:dyDescent="0.35">
      <c r="C48" s="341">
        <f t="shared" si="0"/>
        <v>35</v>
      </c>
      <c r="D48" s="239" t="str">
        <f t="shared" si="1"/>
        <v>8317.HK</v>
      </c>
      <c r="E48" s="239" t="str">
        <f t="shared" si="2"/>
        <v>财华社集团</v>
      </c>
      <c r="F48" s="179">
        <f ca="1">IF(C48="","",[1]!s_dq_close(D48,TODAY(),1))</f>
        <v>9.5000000000000001E-2</v>
      </c>
      <c r="G48" s="180">
        <f ca="1">IF(C48="","",[1]!s_pq_pctchange(D48,TODAY()-$G$12,TODAY())/100)</f>
        <v>-9.5238095238095233E-2</v>
      </c>
      <c r="H48" s="240">
        <f ca="1">IF(C48="","",IF($H$11="收入",[1]!S_STM07_IS(D48,9,$G$5,$H$13)/$E$5,[1]!S_STM07_IS(D48,48,$G$5,$H$13)/$E$5))</f>
        <v>12.864000000000001</v>
      </c>
      <c r="I48" s="240">
        <f ca="1">IF(C48="","",IF($I$11="毛利率",([1]!S_STM07_IS(D48,9,$G$5,$H$13)-[1]!S_STM07_IS(D48,10,$G$5,$H$13))/[1]!S_STM07_IS(D48,9,$G$5,$H$13),[1]!S_STM07_IS(D48,14,$G$5,$H$13)/$E$5))</f>
        <v>1</v>
      </c>
      <c r="J48" s="402">
        <f ca="1">IF(C48="","",IF($J$11="净利润率",[1]!S_STM07_IS(D48,61,$G$5,$H$13)/[1]!S_STM07_IS(D48,9,$G$5,$H$13),[1]!S_STM07_IS(D48,55,$G$5,$H$13)/$E$5))</f>
        <v>-1.2702891791044777</v>
      </c>
      <c r="K48" s="411">
        <f ca="1">IF(C48="","",[1]!hks_fa_roa2(D48,$G$5))</f>
        <v>-26.056000000000001</v>
      </c>
      <c r="L48" s="411">
        <f ca="1">IF(C48="","",[1]!hks_fa_roe(D48,$G$5))</f>
        <v>-48.933199999999999</v>
      </c>
      <c r="M48" s="240">
        <f ca="1">IF(C48="","",IF($M$11="EPS",[1]!S_STM07_IS(D48,61,$G$5,$H$13)/IF([1]!s_share_total(D48,$G$5)=0,[1]!s_share_total(D48,[1]!s_ipo_listeddate(D48)),[1]!s_share_total(D48,$G$5)),([1]!s_stm07_bs(D48,75,$G$5,$H$13)+[1]!s_stm07_bs(D48,88,$G$5,$H$13)+[1]!s_stm07_bs(D48,94,$G$5,$H$13)+[1]!s_stm07_bs(D48,95,$G$5,$H$13))/$E$5))</f>
        <v>-1.6344135442599172E-2</v>
      </c>
      <c r="N48" s="241">
        <f ca="1">IF(C48="","",F48/([1]!S_STM07_IS(D48,61,$G$5,$H$13)/IF([1]!s_share_total(D48,$G$5)=0,[1]!s_share_total(D48,[1]!s_ipo_listeddate(D48)),[1]!s_share_total(D48,$G$5))))</f>
        <v>-5.8124824242702413</v>
      </c>
      <c r="O48" s="240">
        <f ca="1">IF(C48="","",[1]!s_share_total(D48,TODAY())/$E$5)</f>
        <v>999.80816100000004</v>
      </c>
      <c r="P48" s="240">
        <f t="shared" ca="1" si="3"/>
        <v>94.981775295000006</v>
      </c>
      <c r="Q48" s="210">
        <f t="shared" ca="1" si="4"/>
        <v>94.981775295000006</v>
      </c>
      <c r="R48" s="341">
        <f t="shared" ca="1" si="5"/>
        <v>39</v>
      </c>
      <c r="S48" s="144"/>
      <c r="U48" s="1"/>
    </row>
    <row r="49" spans="3:21" ht="12" customHeight="1" x14ac:dyDescent="0.35">
      <c r="C49" s="342">
        <f t="shared" si="0"/>
        <v>36</v>
      </c>
      <c r="D49" s="126" t="str">
        <f t="shared" si="1"/>
        <v>8420.HK</v>
      </c>
      <c r="E49" s="126" t="str">
        <f t="shared" si="2"/>
        <v>NEXION TECH</v>
      </c>
      <c r="F49" s="181">
        <f ca="1">IF(C49="","",[1]!s_dq_close(D49,TODAY(),1))</f>
        <v>0.02</v>
      </c>
      <c r="G49" s="182">
        <f ca="1">IF(C49="","",[1]!s_pq_pctchange(D49,TODAY()-$G$12,TODAY())/100)</f>
        <v>-4.7619047619047672E-2</v>
      </c>
      <c r="H49" s="242">
        <f ca="1">IF(C49="","",IF($H$11="收入",[1]!S_STM07_IS(D49,9,$G$5,$H$13)/$E$5,[1]!S_STM07_IS(D49,48,$G$5,$H$13)/$E$5))</f>
        <v>1.627</v>
      </c>
      <c r="I49" s="242">
        <f ca="1">IF(C49="","",IF($I$11="毛利率",([1]!S_STM07_IS(D49,9,$G$5,$H$13)-[1]!S_STM07_IS(D49,10,$G$5,$H$13))/[1]!S_STM07_IS(D49,9,$G$5,$H$13),[1]!S_STM07_IS(D49,14,$G$5,$H$13)/$E$5))</f>
        <v>1</v>
      </c>
      <c r="J49" s="403">
        <f ca="1">IF(C49="","",IF($J$11="净利润率",[1]!S_STM07_IS(D49,61,$G$5,$H$13)/[1]!S_STM07_IS(D49,9,$G$5,$H$13),[1]!S_STM07_IS(D49,55,$G$5,$H$13)/$E$5))</f>
        <v>-1.0829748002458512</v>
      </c>
      <c r="K49" s="411">
        <f ca="1">IF(C49="","",[1]!hks_fa_roa2(D49,$G$5))</f>
        <v>-22.586099999999998</v>
      </c>
      <c r="L49" s="411">
        <f ca="1">IF(C49="","",[1]!hks_fa_roe(D49,$G$5))</f>
        <v>-36.997399999999999</v>
      </c>
      <c r="M49" s="243">
        <f ca="1">IF(C49="","",IF($M$11="EPS",[1]!S_STM07_IS(D49,61,$G$5,$H$13)/IF([1]!s_share_total(D49,$G$5)=0,[1]!s_share_total(D49,[1]!s_ipo_listeddate(D49)),[1]!s_share_total(D49,$G$5)),([1]!s_stm07_bs(D49,75,$G$5,$H$13)+[1]!s_stm07_bs(D49,88,$G$5,$H$13)+[1]!s_stm07_bs(D49,94,$G$5,$H$13)+[1]!s_stm07_bs(D49,95,$G$5,$H$13))/$E$5))</f>
        <v>-1.9847706587365955E-3</v>
      </c>
      <c r="N49" s="193">
        <f ca="1">IF(C49="","",F49/([1]!S_STM07_IS(D49,61,$G$5,$H$13)/IF([1]!s_share_total(D49,$G$5)=0,[1]!s_share_total(D49,[1]!s_ipo_listeddate(D49)),[1]!s_share_total(D49,$G$5))))</f>
        <v>-10.076730987514189</v>
      </c>
      <c r="O49" s="242">
        <f ca="1">IF(C49="","",[1]!s_share_total(D49,TODAY())/$E$5)</f>
        <v>887.76</v>
      </c>
      <c r="P49" s="242">
        <f t="shared" ca="1" si="3"/>
        <v>17.755199999999999</v>
      </c>
      <c r="Q49" s="181">
        <f t="shared" ca="1" si="4"/>
        <v>17.755199999999999</v>
      </c>
      <c r="R49" s="342">
        <f t="shared" ca="1" si="5"/>
        <v>44</v>
      </c>
      <c r="S49" s="145"/>
      <c r="U49" s="1"/>
    </row>
    <row r="50" spans="3:21" ht="12" customHeight="1" x14ac:dyDescent="0.35">
      <c r="C50" s="341">
        <f t="shared" si="0"/>
        <v>37</v>
      </c>
      <c r="D50" s="239" t="str">
        <f t="shared" si="1"/>
        <v>9626.HK</v>
      </c>
      <c r="E50" s="239" t="str">
        <f t="shared" si="2"/>
        <v>哔哩哔哩-W</v>
      </c>
      <c r="F50" s="179">
        <f ca="1">IF(C50="","",[1]!s_dq_close(D50,TODAY(),1))</f>
        <v>136.80000000000001</v>
      </c>
      <c r="G50" s="180">
        <f ca="1">IF(C50="","",[1]!s_pq_pctchange(D50,TODAY()-$G$12,TODAY())/100)</f>
        <v>0.16227697536108754</v>
      </c>
      <c r="H50" s="240">
        <f ca="1">IF(C50="","",IF($H$11="收入",[1]!S_STM07_IS(D50,9,$G$5,$H$13)/$E$5,[1]!S_STM07_IS(D50,48,$G$5,$H$13)/$E$5))</f>
        <v>22527.987000000001</v>
      </c>
      <c r="I50" s="240">
        <f ca="1">IF(C50="","",IF($I$11="毛利率",([1]!S_STM07_IS(D50,9,$G$5,$H$13)-[1]!S_STM07_IS(D50,10,$G$5,$H$13))/[1]!S_STM07_IS(D50,9,$G$5,$H$13),[1]!S_STM07_IS(D50,14,$G$5,$H$13)/$E$5))</f>
        <v>0.24156019798839551</v>
      </c>
      <c r="J50" s="402">
        <f ca="1">IF(C50="","",IF($J$11="净利润率",[1]!S_STM07_IS(D50,61,$G$5,$H$13)/[1]!S_STM07_IS(D50,9,$G$5,$H$13),[1]!S_STM07_IS(D50,55,$G$5,$H$13)/$E$5))</f>
        <v>-0.21405911677772185</v>
      </c>
      <c r="K50" s="411">
        <f ca="1">IF(C50="","",[1]!hks_fa_roa2(D50,$G$5))</f>
        <v>-13.63</v>
      </c>
      <c r="L50" s="411">
        <f ca="1">IF(C50="","",[1]!hks_fa_roe(D50,$G$5))</f>
        <v>-32.550600000000003</v>
      </c>
      <c r="M50" s="240">
        <f ca="1">IF(C50="","",IF($M$11="EPS",[1]!S_STM07_IS(D50,61,$G$5,$H$13)/IF([1]!s_share_total(D50,$G$5)=0,[1]!s_share_total(D50,[1]!s_ipo_listeddate(D50)),[1]!s_share_total(D50,$G$5)),([1]!s_stm07_bs(D50,75,$G$5,$H$13)+[1]!s_stm07_bs(D50,88,$G$5,$H$13)+[1]!s_stm07_bs(D50,94,$G$5,$H$13)+[1]!s_stm07_bs(D50,95,$G$5,$H$13))/$E$5))</f>
        <v>-11.447336037423053</v>
      </c>
      <c r="N50" s="241">
        <f ca="1">IF(C50="","",F50/([1]!S_STM07_IS(D50,61,$G$5,$H$13)/IF([1]!s_share_total(D50,$G$5)=0,[1]!s_share_total(D50,[1]!s_ipo_listeddate(D50)),[1]!s_share_total(D50,$G$5))))</f>
        <v>-11.950378634188807</v>
      </c>
      <c r="O50" s="240">
        <f ca="1">IF(C50="","",[1]!s_share_total(D50,TODAY())/$E$5)</f>
        <v>421.26141699999999</v>
      </c>
      <c r="P50" s="240">
        <f t="shared" ca="1" si="3"/>
        <v>57628.561845600001</v>
      </c>
      <c r="Q50" s="210">
        <f t="shared" ca="1" si="4"/>
        <v>57628.561845600001</v>
      </c>
      <c r="R50" s="341">
        <f t="shared" ca="1" si="5"/>
        <v>4</v>
      </c>
      <c r="S50" s="144"/>
      <c r="U50" s="1"/>
    </row>
    <row r="51" spans="3:21" ht="12" customHeight="1" x14ac:dyDescent="0.35">
      <c r="C51" s="342">
        <f t="shared" si="0"/>
        <v>38</v>
      </c>
      <c r="D51" s="126" t="str">
        <f t="shared" si="1"/>
        <v>9698.HK</v>
      </c>
      <c r="E51" s="126" t="str">
        <f t="shared" si="2"/>
        <v>万国数据-SW</v>
      </c>
      <c r="F51" s="181">
        <f ca="1">IF(C51="","",[1]!s_dq_close(D51,TODAY(),1))</f>
        <v>8.48</v>
      </c>
      <c r="G51" s="182">
        <f ca="1">IF(C51="","",[1]!s_pq_pctchange(D51,TODAY()-$G$12,TODAY())/100)</f>
        <v>8.163265306122458E-2</v>
      </c>
      <c r="H51" s="242">
        <f ca="1">IF(C51="","",IF($H$11="收入",[1]!S_STM07_IS(D51,9,$G$5,$H$13)/$E$5,[1]!S_STM07_IS(D51,48,$G$5,$H$13)/$E$5))</f>
        <v>9956.5010000000002</v>
      </c>
      <c r="I51" s="242">
        <f ca="1">IF(C51="","",IF($I$11="毛利率",([1]!S_STM07_IS(D51,9,$G$5,$H$13)-[1]!S_STM07_IS(D51,10,$G$5,$H$13))/[1]!S_STM07_IS(D51,9,$G$5,$H$13),[1]!S_STM07_IS(D51,14,$G$5,$H$13)/$E$5))</f>
        <v>0.19308490000653844</v>
      </c>
      <c r="J51" s="403">
        <f ca="1">IF(C51="","",IF($J$11="净利润率",[1]!S_STM07_IS(D51,61,$G$5,$H$13)/[1]!S_STM07_IS(D51,9,$G$5,$H$13),[1]!S_STM07_IS(D51,55,$G$5,$H$13)/$E$5))</f>
        <v>-0.43087958309852026</v>
      </c>
      <c r="K51" s="411">
        <f ca="1">IF(C51="","",[1]!hks_fa_roa2(D51,$G$5))</f>
        <v>-3.1631999999999998</v>
      </c>
      <c r="L51" s="411">
        <f ca="1">IF(C51="","",[1]!hks_fa_roe(D51,$G$5))</f>
        <v>-19.488600000000002</v>
      </c>
      <c r="M51" s="243">
        <f ca="1">IF(C51="","",IF($M$11="EPS",[1]!S_STM07_IS(D51,61,$G$5,$H$13)/IF([1]!s_share_total(D51,$G$5)=0,[1]!s_share_total(D51,[1]!s_ipo_listeddate(D51)),[1]!s_share_total(D51,$G$5)),([1]!s_stm07_bs(D51,75,$G$5,$H$13)+[1]!s_stm07_bs(D51,88,$G$5,$H$13)+[1]!s_stm07_bs(D51,94,$G$5,$H$13)+[1]!s_stm07_bs(D51,95,$G$5,$H$13))/$E$5))</f>
        <v>-2.8141958520497541</v>
      </c>
      <c r="N51" s="193">
        <f ca="1">IF(C51="","",F51/([1]!S_STM07_IS(D51,61,$G$5,$H$13)/IF([1]!s_share_total(D51,$G$5)=0,[1]!s_share_total(D51,[1]!s_ipo_listeddate(D51)),[1]!s_share_total(D51,$G$5))))</f>
        <v>-3.013294186267629</v>
      </c>
      <c r="O51" s="242">
        <f ca="1">IF(C51="","",[1]!s_share_total(D51,TODAY())/$E$5)</f>
        <v>1524.4329909999999</v>
      </c>
      <c r="P51" s="242">
        <f t="shared" ca="1" si="3"/>
        <v>12927.191763679999</v>
      </c>
      <c r="Q51" s="181">
        <f t="shared" ca="1" si="4"/>
        <v>12927.191763679999</v>
      </c>
      <c r="R51" s="342">
        <f t="shared" ca="1" si="5"/>
        <v>9</v>
      </c>
      <c r="S51" s="144"/>
      <c r="U51" s="1"/>
    </row>
    <row r="52" spans="3:21" ht="12" customHeight="1" x14ac:dyDescent="0.35">
      <c r="C52" s="341">
        <f t="shared" si="0"/>
        <v>39</v>
      </c>
      <c r="D52" s="239" t="str">
        <f t="shared" ref="D52:D57" si="8">IF(C52="","",VLOOKUP(C52,comppool,2,FALSE))</f>
        <v>9699.HK</v>
      </c>
      <c r="E52" s="239" t="str">
        <f t="shared" ref="E52:E57" si="9">IF(C52="","",VLOOKUP(C52,comppool,3,FALSE))</f>
        <v>顺丰同城</v>
      </c>
      <c r="F52" s="179">
        <f ca="1">IF(C52="","",[1]!s_dq_close(D52,TODAY(),1))</f>
        <v>11.8</v>
      </c>
      <c r="G52" s="180">
        <f ca="1">IF(C52="","",[1]!s_pq_pctchange(D52,TODAY()-$G$12,TODAY())/100)</f>
        <v>2.6086956521739202E-2</v>
      </c>
      <c r="H52" s="240">
        <f ca="1">IF(C52="","",IF($H$11="收入",[1]!S_STM07_IS(D52,9,$G$5,$H$13)/$E$5,[1]!S_STM07_IS(D52,48,$G$5,$H$13)/$E$5))</f>
        <v>12387.415999999999</v>
      </c>
      <c r="I52" s="240">
        <f ca="1">IF(C52="","",IF($I$11="毛利率",([1]!S_STM07_IS(D52,9,$G$5,$H$13)-[1]!S_STM07_IS(D52,10,$G$5,$H$13))/[1]!S_STM07_IS(D52,9,$G$5,$H$13),[1]!S_STM07_IS(D52,14,$G$5,$H$13)/$E$5))</f>
        <v>6.4157044536164762E-2</v>
      </c>
      <c r="J52" s="402">
        <f ca="1">IF(C52="","",IF($J$11="净利润率",[1]!S_STM07_IS(D52,61,$G$5,$H$13)/[1]!S_STM07_IS(D52,9,$G$5,$H$13),[1]!S_STM07_IS(D52,55,$G$5,$H$13)/$E$5))</f>
        <v>4.0843869294451725E-3</v>
      </c>
      <c r="K52" s="411">
        <f ca="1">IF(C52="","",[1]!hks_fa_roa2(D52,$G$5))</f>
        <v>0.54110000000000003</v>
      </c>
      <c r="L52" s="411">
        <f ca="1">IF(C52="","",[1]!hks_fa_roe(D52,$G$5))</f>
        <v>1.6872</v>
      </c>
      <c r="M52" s="240">
        <f ca="1">IF(C52="","",IF($M$11="EPS",[1]!S_STM07_IS(D52,61,$G$5,$H$13)/IF([1]!s_share_total(D52,$G$5)=0,[1]!s_share_total(D52,[1]!s_ipo_listeddate(D52)),[1]!s_share_total(D52,$G$5)),([1]!s_stm07_bs(D52,75,$G$5,$H$13)+[1]!s_stm07_bs(D52,88,$G$5,$H$13)+[1]!s_stm07_bs(D52,94,$G$5,$H$13)+[1]!s_stm07_bs(D52,95,$G$5,$H$13))/$E$5))</f>
        <v>5.4201705787619583E-2</v>
      </c>
      <c r="N52" s="241">
        <f ca="1">IF(C52="","",F52/([1]!S_STM07_IS(D52,61,$G$5,$H$13)/IF([1]!s_share_total(D52,$G$5)=0,[1]!s_share_total(D52,[1]!s_ipo_listeddate(D52)),[1]!s_share_total(D52,$G$5))))</f>
        <v>217.70532547880225</v>
      </c>
      <c r="O52" s="240">
        <f ca="1">IF(C52="","",[1]!s_share_total(D52,TODAY())/$E$5)</f>
        <v>933.45770699999991</v>
      </c>
      <c r="P52" s="240">
        <f t="shared" ca="1" si="3"/>
        <v>11014.800942599999</v>
      </c>
      <c r="Q52" s="210">
        <f t="shared" ca="1" si="4"/>
        <v>11014.800942599999</v>
      </c>
      <c r="R52" s="341">
        <f t="shared" ca="1" si="5"/>
        <v>11</v>
      </c>
      <c r="S52" s="144"/>
      <c r="U52" s="1"/>
    </row>
    <row r="53" spans="3:21" ht="12" customHeight="1" x14ac:dyDescent="0.35">
      <c r="C53" s="342">
        <f t="shared" si="0"/>
        <v>40</v>
      </c>
      <c r="D53" s="126" t="str">
        <f t="shared" si="8"/>
        <v>9888.HK</v>
      </c>
      <c r="E53" s="126" t="str">
        <f t="shared" si="9"/>
        <v>百度集团-SW</v>
      </c>
      <c r="F53" s="181">
        <f ca="1">IF(C53="","",[1]!s_dq_close(D53,TODAY(),1))</f>
        <v>87.35</v>
      </c>
      <c r="G53" s="182">
        <f ca="1">IF(C53="","",[1]!s_pq_pctchange(D53,TODAY()-$G$12,TODAY())/100)</f>
        <v>-8.0526315789473765E-2</v>
      </c>
      <c r="H53" s="242">
        <f ca="1">IF(C53="","",IF($H$11="收入",[1]!S_STM07_IS(D53,9,$G$5,$H$13)/$E$5,[1]!S_STM07_IS(D53,48,$G$5,$H$13)/$E$5))</f>
        <v>134598</v>
      </c>
      <c r="I53" s="242">
        <f ca="1">IF(C53="","",IF($I$11="毛利率",([1]!S_STM07_IS(D53,9,$G$5,$H$13)-[1]!S_STM07_IS(D53,10,$G$5,$H$13))/[1]!S_STM07_IS(D53,9,$G$5,$H$13),[1]!S_STM07_IS(D53,14,$G$5,$H$13)/$E$5))</f>
        <v>0.51685017607988226</v>
      </c>
      <c r="J53" s="403">
        <f ca="1">IF(C53="","",IF($J$11="净利润率",[1]!S_STM07_IS(D53,61,$G$5,$H$13)/[1]!S_STM07_IS(D53,9,$G$5,$H$13),[1]!S_STM07_IS(D53,55,$G$5,$H$13)/$E$5))</f>
        <v>0.15093092022169721</v>
      </c>
      <c r="K53" s="411">
        <f ca="1">IF(C53="","",[1]!hks_fa_roa2(D53,$G$5))</f>
        <v>5.1238000000000001</v>
      </c>
      <c r="L53" s="411">
        <f ca="1">IF(C53="","",[1]!hks_fa_roe(D53,$G$5))</f>
        <v>8.6982999999999997</v>
      </c>
      <c r="M53" s="243">
        <f ca="1">IF(C53="","",IF($M$11="EPS",[1]!S_STM07_IS(D53,61,$G$5,$H$13)/IF([1]!s_share_total(D53,$G$5)=0,[1]!s_share_total(D53,[1]!s_ipo_listeddate(D53)),[1]!s_share_total(D53,$G$5)),([1]!s_stm07_bs(D53,75,$G$5,$H$13)+[1]!s_stm07_bs(D53,88,$G$5,$H$13)+[1]!s_stm07_bs(D53,94,$G$5,$H$13)+[1]!s_stm07_bs(D53,95,$G$5,$H$13))/$E$5))</f>
        <v>7.2419300871947634</v>
      </c>
      <c r="N53" s="193">
        <f ca="1">IF(C53="","",F53/([1]!S_STM07_IS(D53,61,$G$5,$H$13)/IF([1]!s_share_total(D53,$G$5)=0,[1]!s_share_total(D53,[1]!s_ipo_listeddate(D53)),[1]!s_share_total(D53,$G$5))))</f>
        <v>12.061701638690622</v>
      </c>
      <c r="O53" s="242">
        <f ca="1">IF(C53="","",[1]!s_share_total(D53,TODAY())/$E$5)</f>
        <v>2805.219752</v>
      </c>
      <c r="P53" s="242">
        <f t="shared" ca="1" si="3"/>
        <v>245035.94533719998</v>
      </c>
      <c r="Q53" s="181">
        <f t="shared" ca="1" si="4"/>
        <v>245035.94533719998</v>
      </c>
      <c r="R53" s="342">
        <f t="shared" ca="1" si="5"/>
        <v>3</v>
      </c>
      <c r="S53" s="145"/>
      <c r="U53" s="1"/>
    </row>
    <row r="54" spans="3:21" ht="12" customHeight="1" x14ac:dyDescent="0.35">
      <c r="C54" s="341">
        <f t="shared" si="0"/>
        <v>41</v>
      </c>
      <c r="D54" s="239" t="str">
        <f t="shared" si="8"/>
        <v>9898.HK</v>
      </c>
      <c r="E54" s="239" t="str">
        <f t="shared" si="9"/>
        <v>微博-SW</v>
      </c>
      <c r="F54" s="179">
        <f ca="1">IF(C54="","",[1]!s_dq_close(D54,TODAY(),1))</f>
        <v>64.5</v>
      </c>
      <c r="G54" s="180">
        <f ca="1">IF(C54="","",[1]!s_pq_pctchange(D54,TODAY()-$G$12,TODAY())/100)</f>
        <v>-7.6592698639942558E-2</v>
      </c>
      <c r="H54" s="240">
        <f ca="1">IF(C54="","",IF($H$11="收入",[1]!S_STM07_IS(D54,9,$G$5,$H$13)/$E$5,[1]!S_STM07_IS(D54,48,$G$5,$H$13)/$E$5))</f>
        <v>1759.836</v>
      </c>
      <c r="I54" s="240">
        <f ca="1">IF(C54="","",IF($I$11="毛利率",([1]!S_STM07_IS(D54,9,$G$5,$H$13)-[1]!S_STM07_IS(D54,10,$G$5,$H$13))/[1]!S_STM07_IS(D54,9,$G$5,$H$13),[1]!S_STM07_IS(D54,14,$G$5,$H$13)/$E$5))</f>
        <v>0.78732165951827326</v>
      </c>
      <c r="J54" s="402">
        <f ca="1">IF(C54="","",IF($J$11="净利润率",[1]!S_STM07_IS(D54,61,$G$5,$H$13)/[1]!S_STM07_IS(D54,9,$G$5,$H$13),[1]!S_STM07_IS(D54,55,$G$5,$H$13)/$E$5))</f>
        <v>0.19467609481792622</v>
      </c>
      <c r="K54" s="411">
        <f ca="1">IF(C54="","",[1]!hks_fa_roa2(D54,$G$5))</f>
        <v>7.0042</v>
      </c>
      <c r="L54" s="411">
        <f ca="1">IF(C54="","",[1]!hks_fa_roe(D54,$G$5))</f>
        <v>10.1828</v>
      </c>
      <c r="M54" s="240">
        <f ca="1">IF(C54="","",IF($M$11="EPS",[1]!S_STM07_IS(D54,61,$G$5,$H$13)/IF([1]!s_share_total(D54,$G$5)=0,[1]!s_share_total(D54,[1]!s_ipo_listeddate(D54)),[1]!s_share_total(D54,$G$5)),([1]!s_stm07_bs(D54,75,$G$5,$H$13)+[1]!s_stm07_bs(D54,88,$G$5,$H$13)+[1]!s_stm07_bs(D54,94,$G$5,$H$13)+[1]!s_stm07_bs(D54,95,$G$5,$H$13))/$E$5))</f>
        <v>1.4121292188049788</v>
      </c>
      <c r="N54" s="241">
        <f ca="1">IF(C54="","",F54/([1]!S_STM07_IS(D54,61,$G$5,$H$13)/IF([1]!s_share_total(D54,$G$5)=0,[1]!s_share_total(D54,[1]!s_ipo_listeddate(D54)),[1]!s_share_total(D54,$G$5))))</f>
        <v>45.675706685386366</v>
      </c>
      <c r="O54" s="240">
        <f ca="1">IF(C54="","",[1]!s_share_total(D54,TODAY())/$E$5)</f>
        <v>243.31477799999999</v>
      </c>
      <c r="P54" s="240">
        <f t="shared" ca="1" si="3"/>
        <v>15693.803180999999</v>
      </c>
      <c r="Q54" s="210">
        <f t="shared" ca="1" si="4"/>
        <v>15693.803180999999</v>
      </c>
      <c r="R54" s="341">
        <f t="shared" ca="1" si="5"/>
        <v>8</v>
      </c>
      <c r="S54" s="144"/>
      <c r="U54" s="1"/>
    </row>
    <row r="55" spans="3:21" ht="12" customHeight="1" x14ac:dyDescent="0.35">
      <c r="C55" s="342">
        <f t="shared" si="0"/>
        <v>42</v>
      </c>
      <c r="D55" s="126" t="str">
        <f t="shared" si="8"/>
        <v>9911.HK</v>
      </c>
      <c r="E55" s="126" t="str">
        <f t="shared" si="9"/>
        <v>赤子城科技</v>
      </c>
      <c r="F55" s="181">
        <f ca="1">IF(C55="","",[1]!s_dq_close(D55,TODAY(),1))</f>
        <v>4.38</v>
      </c>
      <c r="G55" s="182">
        <f ca="1">IF(C55="","",[1]!s_pq_pctchange(D55,TODAY()-$G$12,TODAY())/100)</f>
        <v>9.7744360902255453E-2</v>
      </c>
      <c r="H55" s="242">
        <f ca="1">IF(C55="","",IF($H$11="收入",[1]!S_STM07_IS(D55,9,$G$5,$H$13)/$E$5,[1]!S_STM07_IS(D55,48,$G$5,$H$13)/$E$5))</f>
        <v>3307.799</v>
      </c>
      <c r="I55" s="242">
        <f ca="1">IF(C55="","",IF($I$11="毛利率",([1]!S_STM07_IS(D55,9,$G$5,$H$13)-[1]!S_STM07_IS(D55,10,$G$5,$H$13))/[1]!S_STM07_IS(D55,9,$G$5,$H$13),[1]!S_STM07_IS(D55,14,$G$5,$H$13)/$E$5))</f>
        <v>0.52061295139154462</v>
      </c>
      <c r="J55" s="403">
        <f ca="1">IF(C55="","",IF($J$11="净利润率",[1]!S_STM07_IS(D55,61,$G$5,$H$13)/[1]!S_STM07_IS(D55,9,$G$5,$H$13),[1]!S_STM07_IS(D55,55,$G$5,$H$13)/$E$5))</f>
        <v>0.15504116181182714</v>
      </c>
      <c r="K55" s="411">
        <f ca="1">IF(C55="","",[1]!hks_fa_roa2(D55,$G$5))</f>
        <v>33.572800000000001</v>
      </c>
      <c r="L55" s="411">
        <f ca="1">IF(C55="","",[1]!hks_fa_roe(D55,$G$5))</f>
        <v>56.086500000000001</v>
      </c>
      <c r="M55" s="243">
        <f ca="1">IF(C55="","",IF($M$11="EPS",[1]!S_STM07_IS(D55,61,$G$5,$H$13)/IF([1]!s_share_total(D55,$G$5)=0,[1]!s_share_total(D55,[1]!s_ipo_listeddate(D55)),[1]!s_share_total(D55,$G$5)),([1]!s_stm07_bs(D55,75,$G$5,$H$13)+[1]!s_stm07_bs(D55,88,$G$5,$H$13)+[1]!s_stm07_bs(D55,94,$G$5,$H$13)+[1]!s_stm07_bs(D55,95,$G$5,$H$13))/$E$5))</f>
        <v>0.43052225624907658</v>
      </c>
      <c r="N55" s="193">
        <f ca="1">IF(C55="","",F55/([1]!S_STM07_IS(D55,61,$G$5,$H$13)/IF([1]!s_share_total(D55,$G$5)=0,[1]!s_share_total(D55,[1]!s_ipo_listeddate(D55)),[1]!s_share_total(D55,$G$5))))</f>
        <v>10.173690062299524</v>
      </c>
      <c r="O55" s="242">
        <f ca="1">IF(C55="","",[1]!s_share_total(D55,TODAY())/$E$5)</f>
        <v>1191.2159999999999</v>
      </c>
      <c r="P55" s="242">
        <f t="shared" ca="1" si="3"/>
        <v>5217.5260799999996</v>
      </c>
      <c r="Q55" s="181">
        <f t="shared" ca="1" si="4"/>
        <v>5217.5260799999996</v>
      </c>
      <c r="R55" s="342">
        <f t="shared" ca="1" si="5"/>
        <v>15</v>
      </c>
      <c r="S55" s="144"/>
      <c r="U55" s="1"/>
    </row>
    <row r="56" spans="3:21" ht="12" customHeight="1" x14ac:dyDescent="0.35">
      <c r="C56" s="341">
        <f t="shared" si="0"/>
        <v>43</v>
      </c>
      <c r="D56" s="239" t="str">
        <f t="shared" si="8"/>
        <v>9991.HK</v>
      </c>
      <c r="E56" s="239" t="str">
        <f t="shared" si="9"/>
        <v>宝尊电商-W</v>
      </c>
      <c r="F56" s="179">
        <f ca="1">IF(C56="","",[1]!s_dq_close(D56,TODAY(),1))</f>
        <v>5.88</v>
      </c>
      <c r="G56" s="180">
        <f ca="1">IF(C56="","",[1]!s_pq_pctchange(D56,TODAY()-$G$12,TODAY())/100)</f>
        <v>-0.1527377521613833</v>
      </c>
      <c r="H56" s="240">
        <f ca="1">IF(C56="","",IF($H$11="收入",[1]!S_STM07_IS(D56,9,$G$5,$H$13)/$E$5,[1]!S_STM07_IS(D56,48,$G$5,$H$13)/$E$5))</f>
        <v>8812.0130000000008</v>
      </c>
      <c r="I56" s="240">
        <f ca="1">IF(C56="","",IF($I$11="毛利率",([1]!S_STM07_IS(D56,9,$G$5,$H$13)-[1]!S_STM07_IS(D56,10,$G$5,$H$13))/[1]!S_STM07_IS(D56,9,$G$5,$H$13),[1]!S_STM07_IS(D56,14,$G$5,$H$13)/$E$5))</f>
        <v>0.72661070745129408</v>
      </c>
      <c r="J56" s="402">
        <f ca="1">IF(C56="","",IF($J$11="净利润率",[1]!S_STM07_IS(D56,61,$G$5,$H$13)/[1]!S_STM07_IS(D56,9,$G$5,$H$13),[1]!S_STM07_IS(D56,55,$G$5,$H$13)/$E$5))</f>
        <v>-3.1595731871934367E-2</v>
      </c>
      <c r="K56" s="411">
        <f ca="1">IF(C56="","",[1]!hks_fa_roa2(D56,$G$5))</f>
        <v>-2.4424999999999999</v>
      </c>
      <c r="L56" s="411">
        <f ca="1">IF(C56="","",[1]!hks_fa_roe(D56,$G$5))</f>
        <v>-6.8061999999999996</v>
      </c>
      <c r="M56" s="240">
        <f ca="1">IF(C56="","",IF($M$11="EPS",[1]!S_STM07_IS(D56,61,$G$5,$H$13)/IF([1]!s_share_total(D56,$G$5)=0,[1]!s_share_total(D56,[1]!s_ipo_listeddate(D56)),[1]!s_share_total(D56,$G$5)),([1]!s_stm07_bs(D56,75,$G$5,$H$13)+[1]!s_stm07_bs(D56,88,$G$5,$H$13)+[1]!s_stm07_bs(D56,94,$G$5,$H$13)+[1]!s_stm07_bs(D56,95,$G$5,$H$13))/$E$5))</f>
        <v>-1.5365230539881052</v>
      </c>
      <c r="N56" s="241">
        <f ca="1">IF(C56="","",F56/([1]!S_STM07_IS(D56,61,$G$5,$H$13)/IF([1]!s_share_total(D56,$G$5)=0,[1]!s_share_total(D56,[1]!s_ipo_listeddate(D56)),[1]!s_share_total(D56,$G$5))))</f>
        <v>-3.8268218525834885</v>
      </c>
      <c r="O56" s="240">
        <f ca="1">IF(C56="","",[1]!s_share_total(D56,TODAY())/$E$5)</f>
        <v>184.12146200000001</v>
      </c>
      <c r="P56" s="240">
        <f t="shared" ca="1" si="3"/>
        <v>1082.63419656</v>
      </c>
      <c r="Q56" s="210">
        <f t="shared" ca="1" si="4"/>
        <v>1082.63419656</v>
      </c>
      <c r="R56" s="341">
        <f t="shared" ca="1" si="5"/>
        <v>23</v>
      </c>
      <c r="S56" s="144"/>
      <c r="U56" s="1"/>
    </row>
    <row r="57" spans="3:21" ht="12" customHeight="1" x14ac:dyDescent="0.35">
      <c r="C57" s="342">
        <f t="shared" si="0"/>
        <v>44</v>
      </c>
      <c r="D57" s="126" t="str">
        <f t="shared" si="8"/>
        <v>9999.HK</v>
      </c>
      <c r="E57" s="126" t="str">
        <f t="shared" si="9"/>
        <v>网易-S</v>
      </c>
      <c r="F57" s="181">
        <f ca="1">IF(C57="","",[1]!s_dq_close(D57,TODAY(),1))</f>
        <v>140.19999999999999</v>
      </c>
      <c r="G57" s="182">
        <f ca="1">IF(C57="","",[1]!s_pq_pctchange(D57,TODAY()-$G$12,TODAY())/100)</f>
        <v>1.9819143315824572E-3</v>
      </c>
      <c r="H57" s="242">
        <f ca="1">IF(C57="","",IF($H$11="收入",[1]!S_STM07_IS(D57,9,$G$5,$H$13)/$E$5,[1]!S_STM07_IS(D57,48,$G$5,$H$13)/$E$5))</f>
        <v>103468.159</v>
      </c>
      <c r="I57" s="242">
        <f ca="1">IF(C57="","",IF($I$11="毛利率",([1]!S_STM07_IS(D57,9,$G$5,$H$13)-[1]!S_STM07_IS(D57,10,$G$5,$H$13))/[1]!S_STM07_IS(D57,9,$G$5,$H$13),[1]!S_STM07_IS(D57,14,$G$5,$H$13)/$E$5))</f>
        <v>0.60949566136573474</v>
      </c>
      <c r="J57" s="403">
        <f ca="1">IF(C57="","",IF($J$11="净利润率",[1]!S_STM07_IS(D57,61,$G$5,$H$13)/[1]!S_STM07_IS(D57,9,$G$5,$H$13),[1]!S_STM07_IS(D57,55,$G$5,$H$13)/$E$5))</f>
        <v>0.28430535813438024</v>
      </c>
      <c r="K57" s="411">
        <f ca="1">IF(C57="","",[1]!hks_fa_roa2(D57,$G$5))</f>
        <v>18.989799999999999</v>
      </c>
      <c r="L57" s="411">
        <f ca="1">IF(C57="","",[1]!hks_fa_roe(D57,$G$5))</f>
        <v>25.689399999999999</v>
      </c>
      <c r="M57" s="243">
        <f ca="1">IF(C57="","",IF($M$11="EPS",[1]!S_STM07_IS(D57,61,$G$5,$H$13)/IF([1]!s_share_total(D57,$G$5)=0,[1]!s_share_total(D57,[1]!s_ipo_listeddate(D57)),[1]!s_share_total(D57,$G$5)),([1]!s_stm07_bs(D57,75,$G$5,$H$13)+[1]!s_stm07_bs(D57,88,$G$5,$H$13)+[1]!s_stm07_bs(D57,94,$G$5,$H$13)+[1]!s_stm07_bs(D57,95,$G$5,$H$13))/$E$5))</f>
        <v>9.1617996944004751</v>
      </c>
      <c r="N57" s="193">
        <f ca="1">IF(C57="","",F57/([1]!S_STM07_IS(D57,61,$G$5,$H$13)/IF([1]!s_share_total(D57,$G$5)=0,[1]!s_share_total(D57,[1]!s_ipo_listeddate(D57)),[1]!s_share_total(D57,$G$5))))</f>
        <v>15.302670291480796</v>
      </c>
      <c r="O57" s="242">
        <f ca="1">IF(C57="","",[1]!s_share_total(D57,TODAY())/$E$5)</f>
        <v>3210.7831409999999</v>
      </c>
      <c r="P57" s="242">
        <f t="shared" ca="1" si="3"/>
        <v>450151.79636819992</v>
      </c>
      <c r="Q57" s="181">
        <f t="shared" ca="1" si="4"/>
        <v>450151.79636819992</v>
      </c>
      <c r="R57" s="342">
        <f t="shared" ca="1" si="5"/>
        <v>2</v>
      </c>
      <c r="S57" s="144"/>
      <c r="U57" s="1"/>
    </row>
    <row r="58" spans="3:21" ht="12" customHeight="1" x14ac:dyDescent="0.35">
      <c r="C58" s="341" t="str">
        <f t="shared" si="0"/>
        <v/>
      </c>
      <c r="D58" s="239" t="str">
        <f t="shared" ref="D58" si="10">IF(C58="","",VLOOKUP(C58,comppool,2,FALSE))</f>
        <v/>
      </c>
      <c r="E58" s="239" t="str">
        <f>IF(C58="","",VLOOKUP(C58,comppool,3,FALSE))</f>
        <v/>
      </c>
      <c r="F58" s="179" t="str">
        <f ca="1">IF(C58="","",[1]!s_dq_close(D58,TODAY(),1))</f>
        <v/>
      </c>
      <c r="G58" s="180" t="str">
        <f ca="1">IF(C58="","",[1]!s_pq_pctchange(D58,TODAY()-$G$12,TODAY())/100)</f>
        <v/>
      </c>
      <c r="H58" s="240" t="str">
        <f>IF(C58="","",IF($H$11="收入",[1]!S_STM07_IS(D58,9,$G$5,$H$13)/$E$5,[1]!S_STM07_IS(D58,48,$G$5,$H$13)/$E$5))</f>
        <v/>
      </c>
      <c r="I58" s="240" t="str">
        <f>IF(C58="","",IF($I$11="毛利率",([1]!S_STM07_IS(D58,9,$G$5,$H$13)-[1]!S_STM07_IS(D58,10,$G$5,$H$13))/[1]!S_STM07_IS(D58,9,$G$5,$H$13),[1]!S_STM07_IS(D58,14,$G$5,$H$13)/$E$5))</f>
        <v/>
      </c>
      <c r="J58" s="402" t="str">
        <f>IF(C58="","",IF($J$11="净利润率",[1]!S_STM07_IS(D58,61,$G$5,$H$13)/[1]!S_STM07_IS(D58,9,$G$5,$H$13),[1]!S_STM07_IS(D58,55,$G$5,$H$13)/$E$5))</f>
        <v/>
      </c>
      <c r="K58" s="411" t="str">
        <f>IF(C58="","",[1]!hks_fa_roa2(D58,$G$5))</f>
        <v/>
      </c>
      <c r="L58" s="411" t="str">
        <f>IF(C58="","",[1]!hks_fa_roe(D58,$G$5))</f>
        <v/>
      </c>
      <c r="M58" s="240" t="str">
        <f>IF(C58="","",IF($M$11="EPS",[1]!S_STM07_IS(D58,61,$G$5,$H$13)/IF([1]!s_share_total(D58,$G$5)=0,[1]!s_share_total(D58,[1]!s_ipo_listeddate(D58)),[1]!s_share_total(D58,$G$5)),([1]!s_stm07_bs(D58,75,$G$5,$H$13)+[1]!s_stm07_bs(D58,88,$G$5,$H$13)+[1]!s_stm07_bs(D58,94,$G$5,$H$13)+[1]!s_stm07_bs(D58,95,$G$5,$H$13))/$E$5))</f>
        <v/>
      </c>
      <c r="N58" s="241" t="str">
        <f>IF(C58="","",F58/([1]!S_STM07_IS(D58,61,$G$5,$H$13)/IF([1]!s_share_total(D58,$G$5)=0,[1]!s_share_total(D58,[1]!s_ipo_listeddate(D58)),[1]!s_share_total(D58,$G$5))))</f>
        <v/>
      </c>
      <c r="O58" s="240" t="str">
        <f ca="1">IF(C58="","",[1]!s_share_total(D58,TODAY())/$E$5)</f>
        <v/>
      </c>
      <c r="P58" s="240" t="str">
        <f t="shared" si="3"/>
        <v/>
      </c>
      <c r="Q58" s="210" t="str">
        <f t="shared" si="4"/>
        <v/>
      </c>
      <c r="R58" s="341" t="str">
        <f t="shared" si="5"/>
        <v/>
      </c>
      <c r="S58" s="145"/>
      <c r="U58" s="1"/>
    </row>
    <row r="59" spans="3:21" ht="12" customHeight="1" x14ac:dyDescent="0.35">
      <c r="C59" s="342" t="str">
        <f t="shared" si="0"/>
        <v/>
      </c>
      <c r="D59" s="126" t="str">
        <f t="shared" ref="D59:D112" si="11">IF(C59="","",VLOOKUP(C59,comppool,2,FALSE))</f>
        <v/>
      </c>
      <c r="E59" s="126" t="str">
        <f t="shared" ref="E59:E112" si="12">IF(C59="","",VLOOKUP(C59,comppool,3,FALSE))</f>
        <v/>
      </c>
      <c r="F59" s="181" t="str">
        <f ca="1">IF(C59="","",[1]!s_dq_close(D59,TODAY(),1))</f>
        <v/>
      </c>
      <c r="G59" s="182" t="str">
        <f ca="1">IF(C59="","",[1]!s_pq_pctchange(D59,TODAY()-$G$12,TODAY())/100)</f>
        <v/>
      </c>
      <c r="H59" s="242" t="str">
        <f>IF(C59="","",IF($H$11="收入",[1]!S_STM07_IS(D59,9,$G$5,$H$13)/$E$5,[1]!S_STM07_IS(D59,48,$G$5,$H$13)/$E$5))</f>
        <v/>
      </c>
      <c r="I59" s="242" t="str">
        <f>IF(C59="","",IF($I$11="毛利率",([1]!S_STM07_IS(D59,9,$G$5,$H$13)-[1]!S_STM07_IS(D59,10,$G$5,$H$13))/[1]!S_STM07_IS(D59,9,$G$5,$H$13),[1]!S_STM07_IS(D59,14,$G$5,$H$13)/$E$5))</f>
        <v/>
      </c>
      <c r="J59" s="403" t="str">
        <f>IF(C59="","",IF($J$11="净利润率",[1]!S_STM07_IS(D59,61,$G$5,$H$13)/[1]!S_STM07_IS(D59,9,$G$5,$H$13),[1]!S_STM07_IS(D59,55,$G$5,$H$13)/$E$5))</f>
        <v/>
      </c>
      <c r="K59" s="411" t="str">
        <f>IF(C59="","",[1]!hks_fa_roa2(D59,$G$5))</f>
        <v/>
      </c>
      <c r="L59" s="411" t="str">
        <f>IF(C59="","",[1]!hks_fa_roe(D59,$G$5))</f>
        <v/>
      </c>
      <c r="M59" s="243" t="str">
        <f>IF(C59="","",IF($M$11="EPS",[1]!S_STM07_IS(D59,61,$G$5,$H$13)/IF([1]!s_share_total(D59,$G$5)=0,[1]!s_share_total(D59,[1]!s_ipo_listeddate(D59)),[1]!s_share_total(D59,$G$5)),([1]!s_stm07_bs(D59,75,$G$5,$H$13)+[1]!s_stm07_bs(D59,88,$G$5,$H$13)+[1]!s_stm07_bs(D59,94,$G$5,$H$13)+[1]!s_stm07_bs(D59,95,$G$5,$H$13))/$E$5))</f>
        <v/>
      </c>
      <c r="N59" s="193" t="str">
        <f>IF(C59="","",F59/([1]!S_STM07_IS(D59,61,$G$5,$H$13)/IF([1]!s_share_total(D59,$G$5)=0,[1]!s_share_total(D59,[1]!s_ipo_listeddate(D59)),[1]!s_share_total(D59,$G$5))))</f>
        <v/>
      </c>
      <c r="O59" s="242" t="str">
        <f ca="1">IF(C59="","",[1]!s_share_total(D59,TODAY())/$E$5)</f>
        <v/>
      </c>
      <c r="P59" s="242" t="str">
        <f t="shared" si="3"/>
        <v/>
      </c>
      <c r="Q59" s="181" t="str">
        <f t="shared" si="4"/>
        <v/>
      </c>
      <c r="R59" s="342" t="str">
        <f t="shared" si="5"/>
        <v/>
      </c>
      <c r="S59" s="144"/>
      <c r="U59" s="1"/>
    </row>
    <row r="60" spans="3:21" ht="12" customHeight="1" x14ac:dyDescent="0.35">
      <c r="C60" s="341" t="str">
        <f t="shared" si="0"/>
        <v/>
      </c>
      <c r="D60" s="239" t="str">
        <f t="shared" si="11"/>
        <v/>
      </c>
      <c r="E60" s="239" t="str">
        <f t="shared" si="12"/>
        <v/>
      </c>
      <c r="F60" s="179" t="str">
        <f ca="1">IF(C60="","",[1]!s_dq_close(D60,TODAY(),1))</f>
        <v/>
      </c>
      <c r="G60" s="180" t="str">
        <f ca="1">IF(C60="","",[1]!s_pq_pctchange(D60,TODAY()-$G$12,TODAY())/100)</f>
        <v/>
      </c>
      <c r="H60" s="240" t="str">
        <f>IF(C60="","",IF($H$11="收入",[1]!S_STM07_IS(D60,9,$G$5,$H$13)/$E$5,[1]!S_STM07_IS(D60,48,$G$5,$H$13)/$E$5))</f>
        <v/>
      </c>
      <c r="I60" s="240" t="str">
        <f>IF(C60="","",IF($I$11="毛利率",([1]!S_STM07_IS(D60,9,$G$5,$H$13)-[1]!S_STM07_IS(D60,10,$G$5,$H$13))/[1]!S_STM07_IS(D60,9,$G$5,$H$13),[1]!S_STM07_IS(D60,14,$G$5,$H$13)/$E$5))</f>
        <v/>
      </c>
      <c r="J60" s="402" t="str">
        <f>IF(C60="","",IF($J$11="净利润率",[1]!S_STM07_IS(D60,61,$G$5,$H$13)/[1]!S_STM07_IS(D60,9,$G$5,$H$13),[1]!S_STM07_IS(D60,55,$G$5,$H$13)/$E$5))</f>
        <v/>
      </c>
      <c r="K60" s="411" t="str">
        <f>IF(C60="","",[1]!hks_fa_roa2(D60,$G$5))</f>
        <v/>
      </c>
      <c r="L60" s="411" t="str">
        <f>IF(C60="","",[1]!hks_fa_roe(D60,$G$5))</f>
        <v/>
      </c>
      <c r="M60" s="240" t="str">
        <f>IF(C60="","",IF($M$11="EPS",[1]!S_STM07_IS(D60,61,$G$5,$H$13)/IF([1]!s_share_total(D60,$G$5)=0,[1]!s_share_total(D60,[1]!s_ipo_listeddate(D60)),[1]!s_share_total(D60,$G$5)),([1]!s_stm07_bs(D60,75,$G$5,$H$13)+[1]!s_stm07_bs(D60,88,$G$5,$H$13)+[1]!s_stm07_bs(D60,94,$G$5,$H$13)+[1]!s_stm07_bs(D60,95,$G$5,$H$13))/$E$5))</f>
        <v/>
      </c>
      <c r="N60" s="241" t="str">
        <f>IF(C60="","",F60/([1]!S_STM07_IS(D60,61,$G$5,$H$13)/IF([1]!s_share_total(D60,$G$5)=0,[1]!s_share_total(D60,[1]!s_ipo_listeddate(D60)),[1]!s_share_total(D60,$G$5))))</f>
        <v/>
      </c>
      <c r="O60" s="240" t="str">
        <f ca="1">IF(C60="","",[1]!s_share_total(D60,TODAY())/$E$5)</f>
        <v/>
      </c>
      <c r="P60" s="240" t="str">
        <f t="shared" si="3"/>
        <v/>
      </c>
      <c r="Q60" s="210" t="str">
        <f t="shared" si="4"/>
        <v/>
      </c>
      <c r="R60" s="341" t="str">
        <f t="shared" si="5"/>
        <v/>
      </c>
      <c r="S60" s="144"/>
      <c r="U60" s="1"/>
    </row>
    <row r="61" spans="3:21" ht="12" customHeight="1" x14ac:dyDescent="0.35">
      <c r="C61" s="342" t="str">
        <f t="shared" si="0"/>
        <v/>
      </c>
      <c r="D61" s="126" t="str">
        <f t="shared" si="11"/>
        <v/>
      </c>
      <c r="E61" s="126" t="str">
        <f t="shared" si="12"/>
        <v/>
      </c>
      <c r="F61" s="181" t="str">
        <f ca="1">IF(C61="","",[1]!s_dq_close(D61,TODAY(),1))</f>
        <v/>
      </c>
      <c r="G61" s="182" t="str">
        <f ca="1">IF(C61="","",[1]!s_pq_pctchange(D61,TODAY()-$G$12,TODAY())/100)</f>
        <v/>
      </c>
      <c r="H61" s="242" t="str">
        <f>IF(C61="","",IF($H$11="收入",[1]!S_STM07_IS(D61,9,$G$5,$H$13)/$E$5,[1]!S_STM07_IS(D61,48,$G$5,$H$13)/$E$5))</f>
        <v/>
      </c>
      <c r="I61" s="242" t="str">
        <f>IF(C61="","",IF($I$11="毛利率",([1]!S_STM07_IS(D61,9,$G$5,$H$13)-[1]!S_STM07_IS(D61,10,$G$5,$H$13))/[1]!S_STM07_IS(D61,9,$G$5,$H$13),[1]!S_STM07_IS(D61,14,$G$5,$H$13)/$E$5))</f>
        <v/>
      </c>
      <c r="J61" s="403" t="str">
        <f>IF(C61="","",IF($J$11="净利润率",[1]!S_STM07_IS(D61,61,$G$5,$H$13)/[1]!S_STM07_IS(D61,9,$G$5,$H$13),[1]!S_STM07_IS(D61,55,$G$5,$H$13)/$E$5))</f>
        <v/>
      </c>
      <c r="K61" s="411" t="str">
        <f>IF(C61="","",[1]!hks_fa_roa2(D61,$G$5))</f>
        <v/>
      </c>
      <c r="L61" s="411" t="str">
        <f>IF(C61="","",[1]!hks_fa_roe(D61,$G$5))</f>
        <v/>
      </c>
      <c r="M61" s="243" t="str">
        <f>IF(C61="","",IF($M$11="EPS",[1]!S_STM07_IS(D61,61,$G$5,$H$13)/IF([1]!s_share_total(D61,$G$5)=0,[1]!s_share_total(D61,[1]!s_ipo_listeddate(D61)),[1]!s_share_total(D61,$G$5)),([1]!s_stm07_bs(D61,75,$G$5,$H$13)+[1]!s_stm07_bs(D61,88,$G$5,$H$13)+[1]!s_stm07_bs(D61,94,$G$5,$H$13)+[1]!s_stm07_bs(D61,95,$G$5,$H$13))/$E$5))</f>
        <v/>
      </c>
      <c r="N61" s="193" t="str">
        <f>IF(C61="","",F61/([1]!S_STM07_IS(D61,61,$G$5,$H$13)/IF([1]!s_share_total(D61,$G$5)=0,[1]!s_share_total(D61,[1]!s_ipo_listeddate(D61)),[1]!s_share_total(D61,$G$5))))</f>
        <v/>
      </c>
      <c r="O61" s="242" t="str">
        <f ca="1">IF(C61="","",[1]!s_share_total(D61,TODAY())/$E$5)</f>
        <v/>
      </c>
      <c r="P61" s="242" t="str">
        <f t="shared" si="3"/>
        <v/>
      </c>
      <c r="Q61" s="181" t="str">
        <f t="shared" si="4"/>
        <v/>
      </c>
      <c r="R61" s="342" t="str">
        <f t="shared" si="5"/>
        <v/>
      </c>
      <c r="S61" s="144"/>
      <c r="U61" s="1"/>
    </row>
    <row r="62" spans="3:21" ht="12" customHeight="1" x14ac:dyDescent="0.35">
      <c r="C62" s="341" t="str">
        <f t="shared" si="0"/>
        <v/>
      </c>
      <c r="D62" s="239" t="str">
        <f t="shared" si="11"/>
        <v/>
      </c>
      <c r="E62" s="239" t="str">
        <f t="shared" si="12"/>
        <v/>
      </c>
      <c r="F62" s="179" t="str">
        <f ca="1">IF(C62="","",[1]!s_dq_close(D62,TODAY(),1))</f>
        <v/>
      </c>
      <c r="G62" s="180" t="str">
        <f ca="1">IF(C62="","",[1]!s_pq_pctchange(D62,TODAY()-$G$12,TODAY())/100)</f>
        <v/>
      </c>
      <c r="H62" s="240" t="str">
        <f>IF(C62="","",IF($H$11="收入",[1]!S_STM07_IS(D62,9,$G$5,$H$13)/$E$5,[1]!S_STM07_IS(D62,48,$G$5,$H$13)/$E$5))</f>
        <v/>
      </c>
      <c r="I62" s="240" t="str">
        <f>IF(C62="","",IF($I$11="毛利率",([1]!S_STM07_IS(D62,9,$G$5,$H$13)-[1]!S_STM07_IS(D62,10,$G$5,$H$13))/[1]!S_STM07_IS(D62,9,$G$5,$H$13),[1]!S_STM07_IS(D62,14,$G$5,$H$13)/$E$5))</f>
        <v/>
      </c>
      <c r="J62" s="402" t="str">
        <f>IF(C62="","",IF($J$11="净利润率",[1]!S_STM07_IS(D62,61,$G$5,$H$13)/[1]!S_STM07_IS(D62,9,$G$5,$H$13),[1]!S_STM07_IS(D62,55,$G$5,$H$13)/$E$5))</f>
        <v/>
      </c>
      <c r="K62" s="411" t="str">
        <f>IF(C62="","",[1]!hks_fa_roa2(D62,$G$5))</f>
        <v/>
      </c>
      <c r="L62" s="411" t="str">
        <f>IF(C62="","",[1]!hks_fa_roe(D62,$G$5))</f>
        <v/>
      </c>
      <c r="M62" s="240" t="str">
        <f>IF(C62="","",IF($M$11="EPS",[1]!S_STM07_IS(D62,61,$G$5,$H$13)/IF([1]!s_share_total(D62,$G$5)=0,[1]!s_share_total(D62,[1]!s_ipo_listeddate(D62)),[1]!s_share_total(D62,$G$5)),([1]!s_stm07_bs(D62,75,$G$5,$H$13)+[1]!s_stm07_bs(D62,88,$G$5,$H$13)+[1]!s_stm07_bs(D62,94,$G$5,$H$13)+[1]!s_stm07_bs(D62,95,$G$5,$H$13))/$E$5))</f>
        <v/>
      </c>
      <c r="N62" s="241" t="str">
        <f>IF(C62="","",F62/([1]!S_STM07_IS(D62,61,$G$5,$H$13)/IF([1]!s_share_total(D62,$G$5)=0,[1]!s_share_total(D62,[1]!s_ipo_listeddate(D62)),[1]!s_share_total(D62,$G$5))))</f>
        <v/>
      </c>
      <c r="O62" s="240" t="str">
        <f ca="1">IF(C62="","",[1]!s_share_total(D62,TODAY())/$E$5)</f>
        <v/>
      </c>
      <c r="P62" s="240" t="str">
        <f t="shared" si="3"/>
        <v/>
      </c>
      <c r="Q62" s="210" t="str">
        <f t="shared" si="4"/>
        <v/>
      </c>
      <c r="R62" s="341" t="str">
        <f t="shared" si="5"/>
        <v/>
      </c>
      <c r="S62" s="144"/>
      <c r="U62" s="1"/>
    </row>
    <row r="63" spans="3:21" ht="12" customHeight="1" x14ac:dyDescent="0.35">
      <c r="C63" s="342" t="str">
        <f t="shared" si="0"/>
        <v/>
      </c>
      <c r="D63" s="126" t="str">
        <f t="shared" si="11"/>
        <v/>
      </c>
      <c r="E63" s="126" t="str">
        <f t="shared" si="12"/>
        <v/>
      </c>
      <c r="F63" s="181" t="str">
        <f ca="1">IF(C63="","",[1]!s_dq_close(D63,TODAY(),1))</f>
        <v/>
      </c>
      <c r="G63" s="182" t="str">
        <f ca="1">IF(C63="","",[1]!s_pq_pctchange(D63,TODAY()-$G$12,TODAY())/100)</f>
        <v/>
      </c>
      <c r="H63" s="242" t="str">
        <f>IF(C63="","",IF($H$11="收入",[1]!S_STM07_IS(D63,9,$G$5,$H$13)/$E$5,[1]!S_STM07_IS(D63,48,$G$5,$H$13)/$E$5))</f>
        <v/>
      </c>
      <c r="I63" s="242" t="str">
        <f>IF(C63="","",IF($I$11="毛利率",([1]!S_STM07_IS(D63,9,$G$5,$H$13)-[1]!S_STM07_IS(D63,10,$G$5,$H$13))/[1]!S_STM07_IS(D63,9,$G$5,$H$13),[1]!S_STM07_IS(D63,14,$G$5,$H$13)/$E$5))</f>
        <v/>
      </c>
      <c r="J63" s="403" t="str">
        <f>IF(C63="","",IF($J$11="净利润率",[1]!S_STM07_IS(D63,61,$G$5,$H$13)/[1]!S_STM07_IS(D63,9,$G$5,$H$13),[1]!S_STM07_IS(D63,55,$G$5,$H$13)/$E$5))</f>
        <v/>
      </c>
      <c r="K63" s="411" t="str">
        <f>IF(C63="","",[1]!hks_fa_roa2(D63,$G$5))</f>
        <v/>
      </c>
      <c r="L63" s="411" t="str">
        <f>IF(C63="","",[1]!hks_fa_roe(D63,$G$5))</f>
        <v/>
      </c>
      <c r="M63" s="243" t="str">
        <f>IF(C63="","",IF($M$11="EPS",[1]!S_STM07_IS(D63,61,$G$5,$H$13)/IF([1]!s_share_total(D63,$G$5)=0,[1]!s_share_total(D63,[1]!s_ipo_listeddate(D63)),[1]!s_share_total(D63,$G$5)),([1]!s_stm07_bs(D63,75,$G$5,$H$13)+[1]!s_stm07_bs(D63,88,$G$5,$H$13)+[1]!s_stm07_bs(D63,94,$G$5,$H$13)+[1]!s_stm07_bs(D63,95,$G$5,$H$13))/$E$5))</f>
        <v/>
      </c>
      <c r="N63" s="193" t="str">
        <f>IF(C63="","",F63/([1]!S_STM07_IS(D63,61,$G$5,$H$13)/IF([1]!s_share_total(D63,$G$5)=0,[1]!s_share_total(D63,[1]!s_ipo_listeddate(D63)),[1]!s_share_total(D63,$G$5))))</f>
        <v/>
      </c>
      <c r="O63" s="242" t="str">
        <f ca="1">IF(C63="","",[1]!s_share_total(D63,TODAY())/$E$5)</f>
        <v/>
      </c>
      <c r="P63" s="242" t="str">
        <f t="shared" si="3"/>
        <v/>
      </c>
      <c r="Q63" s="181" t="str">
        <f t="shared" si="4"/>
        <v/>
      </c>
      <c r="R63" s="342" t="str">
        <f t="shared" si="5"/>
        <v/>
      </c>
      <c r="S63" s="144"/>
      <c r="U63" s="1"/>
    </row>
    <row r="64" spans="3:21" ht="12" customHeight="1" x14ac:dyDescent="0.35">
      <c r="C64" s="341" t="str">
        <f t="shared" si="0"/>
        <v/>
      </c>
      <c r="D64" s="239" t="str">
        <f t="shared" si="11"/>
        <v/>
      </c>
      <c r="E64" s="239" t="str">
        <f t="shared" si="12"/>
        <v/>
      </c>
      <c r="F64" s="179" t="str">
        <f ca="1">IF(C64="","",[1]!s_dq_close(D64,TODAY(),1))</f>
        <v/>
      </c>
      <c r="G64" s="180" t="str">
        <f ca="1">IF(C64="","",[1]!s_pq_pctchange(D64,TODAY()-$G$12,TODAY())/100)</f>
        <v/>
      </c>
      <c r="H64" s="240" t="str">
        <f>IF(C64="","",IF($H$11="收入",[1]!S_STM07_IS(D64,9,$G$5,$H$13)/$E$5,[1]!S_STM07_IS(D64,48,$G$5,$H$13)/$E$5))</f>
        <v/>
      </c>
      <c r="I64" s="240" t="str">
        <f>IF(C64="","",IF($I$11="毛利率",([1]!S_STM07_IS(D64,9,$G$5,$H$13)-[1]!S_STM07_IS(D64,10,$G$5,$H$13))/[1]!S_STM07_IS(D64,9,$G$5,$H$13),[1]!S_STM07_IS(D64,14,$G$5,$H$13)/$E$5))</f>
        <v/>
      </c>
      <c r="J64" s="402" t="str">
        <f>IF(C64="","",IF($J$11="净利润率",[1]!S_STM07_IS(D64,61,$G$5,$H$13)/[1]!S_STM07_IS(D64,9,$G$5,$H$13),[1]!S_STM07_IS(D64,55,$G$5,$H$13)/$E$5))</f>
        <v/>
      </c>
      <c r="K64" s="411" t="str">
        <f>IF(C64="","",[1]!hks_fa_roa2(D64,$G$5))</f>
        <v/>
      </c>
      <c r="L64" s="411" t="str">
        <f>IF(C64="","",[1]!hks_fa_roe(D64,$G$5))</f>
        <v/>
      </c>
      <c r="M64" s="240" t="str">
        <f>IF(C64="","",IF($M$11="EPS",[1]!S_STM07_IS(D64,61,$G$5,$H$13)/IF([1]!s_share_total(D64,$G$5)=0,[1]!s_share_total(D64,[1]!s_ipo_listeddate(D64)),[1]!s_share_total(D64,$G$5)),([1]!s_stm07_bs(D64,75,$G$5,$H$13)+[1]!s_stm07_bs(D64,88,$G$5,$H$13)+[1]!s_stm07_bs(D64,94,$G$5,$H$13)+[1]!s_stm07_bs(D64,95,$G$5,$H$13))/$E$5))</f>
        <v/>
      </c>
      <c r="N64" s="241" t="str">
        <f>IF(C64="","",F64/([1]!S_STM07_IS(D64,61,$G$5,$H$13)/IF([1]!s_share_total(D64,$G$5)=0,[1]!s_share_total(D64,[1]!s_ipo_listeddate(D64)),[1]!s_share_total(D64,$G$5))))</f>
        <v/>
      </c>
      <c r="O64" s="240" t="str">
        <f ca="1">IF(C64="","",[1]!s_share_total(D64,TODAY())/$E$5)</f>
        <v/>
      </c>
      <c r="P64" s="240" t="str">
        <f t="shared" si="3"/>
        <v/>
      </c>
      <c r="Q64" s="210" t="str">
        <f t="shared" si="4"/>
        <v/>
      </c>
      <c r="R64" s="341" t="str">
        <f t="shared" si="5"/>
        <v/>
      </c>
      <c r="S64" s="144"/>
      <c r="U64" s="1"/>
    </row>
    <row r="65" spans="3:21" ht="12" customHeight="1" x14ac:dyDescent="0.35">
      <c r="C65" s="342" t="str">
        <f t="shared" si="0"/>
        <v/>
      </c>
      <c r="D65" s="126" t="str">
        <f t="shared" si="11"/>
        <v/>
      </c>
      <c r="E65" s="126" t="str">
        <f t="shared" si="12"/>
        <v/>
      </c>
      <c r="F65" s="181" t="str">
        <f ca="1">IF(C65="","",[1]!s_dq_close(D65,TODAY(),1))</f>
        <v/>
      </c>
      <c r="G65" s="182" t="str">
        <f ca="1">IF(C65="","",[1]!s_pq_pctchange(D65,TODAY()-$G$12,TODAY())/100)</f>
        <v/>
      </c>
      <c r="H65" s="242" t="str">
        <f>IF(C65="","",IF($H$11="收入",[1]!S_STM07_IS(D65,9,$G$5,$H$13)/$E$5,[1]!S_STM07_IS(D65,48,$G$5,$H$13)/$E$5))</f>
        <v/>
      </c>
      <c r="I65" s="242" t="str">
        <f>IF(C65="","",IF($I$11="毛利率",([1]!S_STM07_IS(D65,9,$G$5,$H$13)-[1]!S_STM07_IS(D65,10,$G$5,$H$13))/[1]!S_STM07_IS(D65,9,$G$5,$H$13),[1]!S_STM07_IS(D65,14,$G$5,$H$13)/$E$5))</f>
        <v/>
      </c>
      <c r="J65" s="403" t="str">
        <f>IF(C65="","",IF($J$11="净利润率",[1]!S_STM07_IS(D65,61,$G$5,$H$13)/[1]!S_STM07_IS(D65,9,$G$5,$H$13),[1]!S_STM07_IS(D65,55,$G$5,$H$13)/$E$5))</f>
        <v/>
      </c>
      <c r="K65" s="411" t="str">
        <f>IF(C65="","",[1]!hks_fa_roa2(D65,$G$5))</f>
        <v/>
      </c>
      <c r="L65" s="411" t="str">
        <f>IF(C65="","",[1]!hks_fa_roe(D65,$G$5))</f>
        <v/>
      </c>
      <c r="M65" s="243" t="str">
        <f>IF(C65="","",IF($M$11="EPS",[1]!S_STM07_IS(D65,61,$G$5,$H$13)/IF([1]!s_share_total(D65,$G$5)=0,[1]!s_share_total(D65,[1]!s_ipo_listeddate(D65)),[1]!s_share_total(D65,$G$5)),([1]!s_stm07_bs(D65,75,$G$5,$H$13)+[1]!s_stm07_bs(D65,88,$G$5,$H$13)+[1]!s_stm07_bs(D65,94,$G$5,$H$13)+[1]!s_stm07_bs(D65,95,$G$5,$H$13))/$E$5))</f>
        <v/>
      </c>
      <c r="N65" s="193" t="str">
        <f>IF(C65="","",F65/([1]!S_STM07_IS(D65,61,$G$5,$H$13)/IF([1]!s_share_total(D65,$G$5)=0,[1]!s_share_total(D65,[1]!s_ipo_listeddate(D65)),[1]!s_share_total(D65,$G$5))))</f>
        <v/>
      </c>
      <c r="O65" s="242" t="str">
        <f ca="1">IF(C65="","",[1]!s_share_total(D65,TODAY())/$E$5)</f>
        <v/>
      </c>
      <c r="P65" s="242" t="str">
        <f t="shared" si="3"/>
        <v/>
      </c>
      <c r="Q65" s="181" t="str">
        <f t="shared" si="4"/>
        <v/>
      </c>
      <c r="R65" s="342" t="str">
        <f t="shared" si="5"/>
        <v/>
      </c>
      <c r="S65" s="144"/>
      <c r="U65" s="1"/>
    </row>
    <row r="66" spans="3:21" ht="12" customHeight="1" x14ac:dyDescent="0.35">
      <c r="C66" s="341" t="str">
        <f t="shared" si="0"/>
        <v/>
      </c>
      <c r="D66" s="239" t="str">
        <f t="shared" si="11"/>
        <v/>
      </c>
      <c r="E66" s="239" t="str">
        <f t="shared" si="12"/>
        <v/>
      </c>
      <c r="F66" s="179" t="str">
        <f ca="1">IF(C66="","",[1]!s_dq_close(D66,TODAY(),1))</f>
        <v/>
      </c>
      <c r="G66" s="180" t="str">
        <f ca="1">IF(C66="","",[1]!s_pq_pctchange(D66,TODAY()-$G$12,TODAY())/100)</f>
        <v/>
      </c>
      <c r="H66" s="240" t="str">
        <f>IF(C66="","",IF($H$11="收入",[1]!S_STM07_IS(D66,9,$G$5,$H$13)/$E$5,[1]!S_STM07_IS(D66,48,$G$5,$H$13)/$E$5))</f>
        <v/>
      </c>
      <c r="I66" s="240" t="str">
        <f>IF(C66="","",IF($I$11="毛利率",([1]!S_STM07_IS(D66,9,$G$5,$H$13)-[1]!S_STM07_IS(D66,10,$G$5,$H$13))/[1]!S_STM07_IS(D66,9,$G$5,$H$13),[1]!S_STM07_IS(D66,14,$G$5,$H$13)/$E$5))</f>
        <v/>
      </c>
      <c r="J66" s="402" t="str">
        <f>IF(C66="","",IF($J$11="净利润率",[1]!S_STM07_IS(D66,61,$G$5,$H$13)/[1]!S_STM07_IS(D66,9,$G$5,$H$13),[1]!S_STM07_IS(D66,55,$G$5,$H$13)/$E$5))</f>
        <v/>
      </c>
      <c r="K66" s="411" t="str">
        <f>IF(C66="","",[1]!hks_fa_roa2(D66,$G$5))</f>
        <v/>
      </c>
      <c r="L66" s="411" t="str">
        <f>IF(C66="","",[1]!hks_fa_roe(D66,$G$5))</f>
        <v/>
      </c>
      <c r="M66" s="240" t="str">
        <f>IF(C66="","",IF($M$11="EPS",[1]!S_STM07_IS(D66,61,$G$5,$H$13)/IF([1]!s_share_total(D66,$G$5)=0,[1]!s_share_total(D66,[1]!s_ipo_listeddate(D66)),[1]!s_share_total(D66,$G$5)),([1]!s_stm07_bs(D66,75,$G$5,$H$13)+[1]!s_stm07_bs(D66,88,$G$5,$H$13)+[1]!s_stm07_bs(D66,94,$G$5,$H$13)+[1]!s_stm07_bs(D66,95,$G$5,$H$13))/$E$5))</f>
        <v/>
      </c>
      <c r="N66" s="241" t="str">
        <f>IF(C66="","",F66/([1]!S_STM07_IS(D66,61,$G$5,$H$13)/IF([1]!s_share_total(D66,$G$5)=0,[1]!s_share_total(D66,[1]!s_ipo_listeddate(D66)),[1]!s_share_total(D66,$G$5))))</f>
        <v/>
      </c>
      <c r="O66" s="240" t="str">
        <f ca="1">IF(C66="","",[1]!s_share_total(D66,TODAY())/$E$5)</f>
        <v/>
      </c>
      <c r="P66" s="240" t="str">
        <f t="shared" si="3"/>
        <v/>
      </c>
      <c r="Q66" s="210" t="str">
        <f t="shared" si="4"/>
        <v/>
      </c>
      <c r="R66" s="341" t="str">
        <f t="shared" si="5"/>
        <v/>
      </c>
      <c r="S66" s="144"/>
      <c r="U66" s="1"/>
    </row>
    <row r="67" spans="3:21" ht="12" customHeight="1" x14ac:dyDescent="0.35">
      <c r="C67" s="342" t="str">
        <f t="shared" si="0"/>
        <v/>
      </c>
      <c r="D67" s="126" t="str">
        <f t="shared" si="11"/>
        <v/>
      </c>
      <c r="E67" s="126" t="str">
        <f t="shared" si="12"/>
        <v/>
      </c>
      <c r="F67" s="181" t="str">
        <f ca="1">IF(C67="","",[1]!s_dq_close(D67,TODAY(),1))</f>
        <v/>
      </c>
      <c r="G67" s="182" t="str">
        <f ca="1">IF(C67="","",[1]!s_pq_pctchange(D67,TODAY()-$G$12,TODAY())/100)</f>
        <v/>
      </c>
      <c r="H67" s="242" t="str">
        <f>IF(C67="","",IF($H$11="收入",[1]!S_STM07_IS(D67,9,$G$5,$H$13)/$E$5,[1]!S_STM07_IS(D67,48,$G$5,$H$13)/$E$5))</f>
        <v/>
      </c>
      <c r="I67" s="242" t="str">
        <f>IF(C67="","",IF($I$11="毛利率",([1]!S_STM07_IS(D67,9,$G$5,$H$13)-[1]!S_STM07_IS(D67,10,$G$5,$H$13))/[1]!S_STM07_IS(D67,9,$G$5,$H$13),[1]!S_STM07_IS(D67,14,$G$5,$H$13)/$E$5))</f>
        <v/>
      </c>
      <c r="J67" s="403" t="str">
        <f>IF(C67="","",IF($J$11="净利润率",[1]!S_STM07_IS(D67,61,$G$5,$H$13)/[1]!S_STM07_IS(D67,9,$G$5,$H$13),[1]!S_STM07_IS(D67,55,$G$5,$H$13)/$E$5))</f>
        <v/>
      </c>
      <c r="K67" s="411" t="str">
        <f>IF(C67="","",[1]!hks_fa_roa2(D67,$G$5))</f>
        <v/>
      </c>
      <c r="L67" s="411" t="str">
        <f>IF(C67="","",[1]!hks_fa_roe(D67,$G$5))</f>
        <v/>
      </c>
      <c r="M67" s="243" t="str">
        <f>IF(C67="","",IF($M$11="EPS",[1]!S_STM07_IS(D67,61,$G$5,$H$13)/IF([1]!s_share_total(D67,$G$5)=0,[1]!s_share_total(D67,[1]!s_ipo_listeddate(D67)),[1]!s_share_total(D67,$G$5)),([1]!s_stm07_bs(D67,75,$G$5,$H$13)+[1]!s_stm07_bs(D67,88,$G$5,$H$13)+[1]!s_stm07_bs(D67,94,$G$5,$H$13)+[1]!s_stm07_bs(D67,95,$G$5,$H$13))/$E$5))</f>
        <v/>
      </c>
      <c r="N67" s="193" t="str">
        <f>IF(C67="","",F67/([1]!S_STM07_IS(D67,61,$G$5,$H$13)/IF([1]!s_share_total(D67,$G$5)=0,[1]!s_share_total(D67,[1]!s_ipo_listeddate(D67)),[1]!s_share_total(D67,$G$5))))</f>
        <v/>
      </c>
      <c r="O67" s="242" t="str">
        <f ca="1">IF(C67="","",[1]!s_share_total(D67,TODAY())/$E$5)</f>
        <v/>
      </c>
      <c r="P67" s="242" t="str">
        <f t="shared" si="3"/>
        <v/>
      </c>
      <c r="Q67" s="181" t="str">
        <f t="shared" si="4"/>
        <v/>
      </c>
      <c r="R67" s="342" t="str">
        <f t="shared" si="5"/>
        <v/>
      </c>
      <c r="S67" s="144"/>
      <c r="U67" s="1"/>
    </row>
    <row r="68" spans="3:21" ht="12" customHeight="1" x14ac:dyDescent="0.35">
      <c r="C68" s="341" t="str">
        <f t="shared" si="0"/>
        <v/>
      </c>
      <c r="D68" s="239" t="str">
        <f t="shared" si="11"/>
        <v/>
      </c>
      <c r="E68" s="239" t="str">
        <f t="shared" si="12"/>
        <v/>
      </c>
      <c r="F68" s="179" t="str">
        <f ca="1">IF(C68="","",[1]!s_dq_close(D68,TODAY(),1))</f>
        <v/>
      </c>
      <c r="G68" s="180" t="str">
        <f ca="1">IF(C68="","",[1]!s_pq_pctchange(D68,TODAY()-$G$12,TODAY())/100)</f>
        <v/>
      </c>
      <c r="H68" s="240" t="str">
        <f>IF(C68="","",IF($H$11="收入",[1]!S_STM07_IS(D68,9,$G$5,$H$13)/$E$5,[1]!S_STM07_IS(D68,48,$G$5,$H$13)/$E$5))</f>
        <v/>
      </c>
      <c r="I68" s="240" t="str">
        <f>IF(C68="","",IF($I$11="毛利率",([1]!S_STM07_IS(D68,9,$G$5,$H$13)-[1]!S_STM07_IS(D68,10,$G$5,$H$13))/[1]!S_STM07_IS(D68,9,$G$5,$H$13),[1]!S_STM07_IS(D68,14,$G$5,$H$13)/$E$5))</f>
        <v/>
      </c>
      <c r="J68" s="402" t="str">
        <f>IF(C68="","",IF($J$11="净利润率",[1]!S_STM07_IS(D68,61,$G$5,$H$13)/[1]!S_STM07_IS(D68,9,$G$5,$H$13),[1]!S_STM07_IS(D68,55,$G$5,$H$13)/$E$5))</f>
        <v/>
      </c>
      <c r="K68" s="411" t="str">
        <f>IF(C68="","",[1]!hks_fa_roa2(D68,$G$5))</f>
        <v/>
      </c>
      <c r="L68" s="411" t="str">
        <f>IF(C68="","",[1]!hks_fa_roe(D68,$G$5))</f>
        <v/>
      </c>
      <c r="M68" s="240" t="str">
        <f>IF(C68="","",IF($M$11="EPS",[1]!S_STM07_IS(D68,61,$G$5,$H$13)/IF([1]!s_share_total(D68,$G$5)=0,[1]!s_share_total(D68,[1]!s_ipo_listeddate(D68)),[1]!s_share_total(D68,$G$5)),([1]!s_stm07_bs(D68,75,$G$5,$H$13)+[1]!s_stm07_bs(D68,88,$G$5,$H$13)+[1]!s_stm07_bs(D68,94,$G$5,$H$13)+[1]!s_stm07_bs(D68,95,$G$5,$H$13))/$E$5))</f>
        <v/>
      </c>
      <c r="N68" s="241" t="str">
        <f>IF(C68="","",F68/([1]!S_STM07_IS(D68,61,$G$5,$H$13)/IF([1]!s_share_total(D68,$G$5)=0,[1]!s_share_total(D68,[1]!s_ipo_listeddate(D68)),[1]!s_share_total(D68,$G$5))))</f>
        <v/>
      </c>
      <c r="O68" s="240" t="str">
        <f ca="1">IF(C68="","",[1]!s_share_total(D68,TODAY())/$E$5)</f>
        <v/>
      </c>
      <c r="P68" s="240" t="str">
        <f t="shared" si="3"/>
        <v/>
      </c>
      <c r="Q68" s="210" t="str">
        <f t="shared" si="4"/>
        <v/>
      </c>
      <c r="R68" s="341" t="str">
        <f t="shared" si="5"/>
        <v/>
      </c>
      <c r="S68" s="144"/>
      <c r="U68" s="1"/>
    </row>
    <row r="69" spans="3:21" ht="12" customHeight="1" x14ac:dyDescent="0.35">
      <c r="C69" s="342" t="str">
        <f t="shared" si="0"/>
        <v/>
      </c>
      <c r="D69" s="126" t="str">
        <f t="shared" si="11"/>
        <v/>
      </c>
      <c r="E69" s="126" t="str">
        <f t="shared" si="12"/>
        <v/>
      </c>
      <c r="F69" s="181" t="str">
        <f ca="1">IF(C69="","",[1]!s_dq_close(D69,TODAY(),1))</f>
        <v/>
      </c>
      <c r="G69" s="182" t="str">
        <f ca="1">IF(C69="","",[1]!s_pq_pctchange(D69,TODAY()-$G$12,TODAY())/100)</f>
        <v/>
      </c>
      <c r="H69" s="242" t="str">
        <f>IF(C69="","",IF($H$11="收入",[1]!S_STM07_IS(D69,9,$G$5,$H$13)/$E$5,[1]!S_STM07_IS(D69,48,$G$5,$H$13)/$E$5))</f>
        <v/>
      </c>
      <c r="I69" s="242" t="str">
        <f>IF(C69="","",IF($I$11="毛利率",([1]!S_STM07_IS(D69,9,$G$5,$H$13)-[1]!S_STM07_IS(D69,10,$G$5,$H$13))/[1]!S_STM07_IS(D69,9,$G$5,$H$13),[1]!S_STM07_IS(D69,14,$G$5,$H$13)/$E$5))</f>
        <v/>
      </c>
      <c r="J69" s="403" t="str">
        <f>IF(C69="","",IF($J$11="净利润率",[1]!S_STM07_IS(D69,61,$G$5,$H$13)/[1]!S_STM07_IS(D69,9,$G$5,$H$13),[1]!S_STM07_IS(D69,55,$G$5,$H$13)/$E$5))</f>
        <v/>
      </c>
      <c r="K69" s="411" t="str">
        <f>IF(C69="","",[1]!hks_fa_roa2(D69,$G$5))</f>
        <v/>
      </c>
      <c r="L69" s="411" t="str">
        <f>IF(C69="","",[1]!hks_fa_roe(D69,$G$5))</f>
        <v/>
      </c>
      <c r="M69" s="243" t="str">
        <f>IF(C69="","",IF($M$11="EPS",[1]!S_STM07_IS(D69,61,$G$5,$H$13)/IF([1]!s_share_total(D69,$G$5)=0,[1]!s_share_total(D69,[1]!s_ipo_listeddate(D69)),[1]!s_share_total(D69,$G$5)),([1]!s_stm07_bs(D69,75,$G$5,$H$13)+[1]!s_stm07_bs(D69,88,$G$5,$H$13)+[1]!s_stm07_bs(D69,94,$G$5,$H$13)+[1]!s_stm07_bs(D69,95,$G$5,$H$13))/$E$5))</f>
        <v/>
      </c>
      <c r="N69" s="193" t="str">
        <f>IF(C69="","",F69/([1]!S_STM07_IS(D69,61,$G$5,$H$13)/IF([1]!s_share_total(D69,$G$5)=0,[1]!s_share_total(D69,[1]!s_ipo_listeddate(D69)),[1]!s_share_total(D69,$G$5))))</f>
        <v/>
      </c>
      <c r="O69" s="242" t="str">
        <f ca="1">IF(C69="","",[1]!s_share_total(D69,TODAY())/$E$5)</f>
        <v/>
      </c>
      <c r="P69" s="242" t="str">
        <f t="shared" si="3"/>
        <v/>
      </c>
      <c r="Q69" s="181" t="str">
        <f t="shared" si="4"/>
        <v/>
      </c>
      <c r="R69" s="342" t="str">
        <f t="shared" si="5"/>
        <v/>
      </c>
      <c r="S69" s="144"/>
      <c r="U69" s="1"/>
    </row>
    <row r="70" spans="3:21" ht="12" customHeight="1" x14ac:dyDescent="0.35">
      <c r="C70" s="341" t="str">
        <f t="shared" si="0"/>
        <v/>
      </c>
      <c r="D70" s="239" t="str">
        <f t="shared" si="11"/>
        <v/>
      </c>
      <c r="E70" s="239" t="str">
        <f t="shared" si="12"/>
        <v/>
      </c>
      <c r="F70" s="179" t="str">
        <f ca="1">IF(C70="","",[1]!s_dq_close(D70,TODAY(),1))</f>
        <v/>
      </c>
      <c r="G70" s="180" t="str">
        <f ca="1">IF(C70="","",[1]!s_pq_pctchange(D70,TODAY()-$G$12,TODAY())/100)</f>
        <v/>
      </c>
      <c r="H70" s="240" t="str">
        <f>IF(C70="","",IF($H$11="收入",[1]!S_STM07_IS(D70,9,$G$5,$H$13)/$E$5,[1]!S_STM07_IS(D70,48,$G$5,$H$13)/$E$5))</f>
        <v/>
      </c>
      <c r="I70" s="240" t="str">
        <f>IF(C70="","",IF($I$11="毛利率",([1]!S_STM07_IS(D70,9,$G$5,$H$13)-[1]!S_STM07_IS(D70,10,$G$5,$H$13))/[1]!S_STM07_IS(D70,9,$G$5,$H$13),[1]!S_STM07_IS(D70,14,$G$5,$H$13)/$E$5))</f>
        <v/>
      </c>
      <c r="J70" s="402" t="str">
        <f>IF(C70="","",IF($J$11="净利润率",[1]!S_STM07_IS(D70,61,$G$5,$H$13)/[1]!S_STM07_IS(D70,9,$G$5,$H$13),[1]!S_STM07_IS(D70,55,$G$5,$H$13)/$E$5))</f>
        <v/>
      </c>
      <c r="K70" s="411" t="str">
        <f>IF(C70="","",[1]!hks_fa_roa2(D70,$G$5))</f>
        <v/>
      </c>
      <c r="L70" s="411" t="str">
        <f>IF(C70="","",[1]!hks_fa_roe(D70,$G$5))</f>
        <v/>
      </c>
      <c r="M70" s="240" t="str">
        <f>IF(C70="","",IF($M$11="EPS",[1]!S_STM07_IS(D70,61,$G$5,$H$13)/IF([1]!s_share_total(D70,$G$5)=0,[1]!s_share_total(D70,[1]!s_ipo_listeddate(D70)),[1]!s_share_total(D70,$G$5)),([1]!s_stm07_bs(D70,75,$G$5,$H$13)+[1]!s_stm07_bs(D70,88,$G$5,$H$13)+[1]!s_stm07_bs(D70,94,$G$5,$H$13)+[1]!s_stm07_bs(D70,95,$G$5,$H$13))/$E$5))</f>
        <v/>
      </c>
      <c r="N70" s="241" t="str">
        <f>IF(C70="","",F70/([1]!S_STM07_IS(D70,61,$G$5,$H$13)/IF([1]!s_share_total(D70,$G$5)=0,[1]!s_share_total(D70,[1]!s_ipo_listeddate(D70)),[1]!s_share_total(D70,$G$5))))</f>
        <v/>
      </c>
      <c r="O70" s="240" t="str">
        <f ca="1">IF(C70="","",[1]!s_share_total(D70,TODAY())/$E$5)</f>
        <v/>
      </c>
      <c r="P70" s="240" t="str">
        <f t="shared" si="3"/>
        <v/>
      </c>
      <c r="Q70" s="210" t="str">
        <f t="shared" si="4"/>
        <v/>
      </c>
      <c r="R70" s="341" t="str">
        <f t="shared" si="5"/>
        <v/>
      </c>
      <c r="S70" s="144"/>
      <c r="U70" s="1"/>
    </row>
    <row r="71" spans="3:21" ht="12" customHeight="1" x14ac:dyDescent="0.35">
      <c r="C71" s="342" t="str">
        <f t="shared" si="0"/>
        <v/>
      </c>
      <c r="D71" s="126" t="str">
        <f t="shared" si="11"/>
        <v/>
      </c>
      <c r="E71" s="126" t="str">
        <f t="shared" si="12"/>
        <v/>
      </c>
      <c r="F71" s="181" t="str">
        <f ca="1">IF(C71="","",[1]!s_dq_close(D71,TODAY(),1))</f>
        <v/>
      </c>
      <c r="G71" s="182" t="str">
        <f ca="1">IF(C71="","",[1]!s_pq_pctchange(D71,TODAY()-$G$12,TODAY())/100)</f>
        <v/>
      </c>
      <c r="H71" s="242" t="str">
        <f>IF(C71="","",IF($H$11="收入",[1]!S_STM07_IS(D71,9,$G$5,$H$13)/$E$5,[1]!S_STM07_IS(D71,48,$G$5,$H$13)/$E$5))</f>
        <v/>
      </c>
      <c r="I71" s="242" t="str">
        <f>IF(C71="","",IF($I$11="毛利率",([1]!S_STM07_IS(D71,9,$G$5,$H$13)-[1]!S_STM07_IS(D71,10,$G$5,$H$13))/[1]!S_STM07_IS(D71,9,$G$5,$H$13),[1]!S_STM07_IS(D71,14,$G$5,$H$13)/$E$5))</f>
        <v/>
      </c>
      <c r="J71" s="403" t="str">
        <f>IF(C71="","",IF($J$11="净利润率",[1]!S_STM07_IS(D71,61,$G$5,$H$13)/[1]!S_STM07_IS(D71,9,$G$5,$H$13),[1]!S_STM07_IS(D71,55,$G$5,$H$13)/$E$5))</f>
        <v/>
      </c>
      <c r="K71" s="411" t="str">
        <f>IF(C71="","",[1]!hks_fa_roa2(D71,$G$5))</f>
        <v/>
      </c>
      <c r="L71" s="411" t="str">
        <f>IF(C71="","",[1]!hks_fa_roe(D71,$G$5))</f>
        <v/>
      </c>
      <c r="M71" s="243" t="str">
        <f>IF(C71="","",IF($M$11="EPS",[1]!S_STM07_IS(D71,61,$G$5,$H$13)/IF([1]!s_share_total(D71,$G$5)=0,[1]!s_share_total(D71,[1]!s_ipo_listeddate(D71)),[1]!s_share_total(D71,$G$5)),([1]!s_stm07_bs(D71,75,$G$5,$H$13)+[1]!s_stm07_bs(D71,88,$G$5,$H$13)+[1]!s_stm07_bs(D71,94,$G$5,$H$13)+[1]!s_stm07_bs(D71,95,$G$5,$H$13))/$E$5))</f>
        <v/>
      </c>
      <c r="N71" s="193" t="str">
        <f>IF(C71="","",F71/([1]!S_STM07_IS(D71,61,$G$5,$H$13)/IF([1]!s_share_total(D71,$G$5)=0,[1]!s_share_total(D71,[1]!s_ipo_listeddate(D71)),[1]!s_share_total(D71,$G$5))))</f>
        <v/>
      </c>
      <c r="O71" s="242" t="str">
        <f ca="1">IF(C71="","",[1]!s_share_total(D71,TODAY())/$E$5)</f>
        <v/>
      </c>
      <c r="P71" s="242" t="str">
        <f t="shared" si="3"/>
        <v/>
      </c>
      <c r="Q71" s="181" t="str">
        <f t="shared" si="4"/>
        <v/>
      </c>
      <c r="R71" s="342" t="str">
        <f t="shared" si="5"/>
        <v/>
      </c>
      <c r="S71" s="144"/>
      <c r="U71" s="1"/>
    </row>
    <row r="72" spans="3:21" ht="12" customHeight="1" x14ac:dyDescent="0.35">
      <c r="C72" s="341" t="str">
        <f t="shared" si="0"/>
        <v/>
      </c>
      <c r="D72" s="239" t="str">
        <f t="shared" si="11"/>
        <v/>
      </c>
      <c r="E72" s="239" t="str">
        <f t="shared" si="12"/>
        <v/>
      </c>
      <c r="F72" s="179" t="str">
        <f ca="1">IF(C72="","",[1]!s_dq_close(D72,TODAY(),1))</f>
        <v/>
      </c>
      <c r="G72" s="180" t="str">
        <f ca="1">IF(C72="","",[1]!s_pq_pctchange(D72,TODAY()-$G$12,TODAY())/100)</f>
        <v/>
      </c>
      <c r="H72" s="240" t="str">
        <f>IF(C72="","",IF($H$11="收入",[1]!S_STM07_IS(D72,9,$G$5,$H$13)/$E$5,[1]!S_STM07_IS(D72,48,$G$5,$H$13)/$E$5))</f>
        <v/>
      </c>
      <c r="I72" s="240" t="str">
        <f>IF(C72="","",IF($I$11="毛利率",([1]!S_STM07_IS(D72,9,$G$5,$H$13)-[1]!S_STM07_IS(D72,10,$G$5,$H$13))/[1]!S_STM07_IS(D72,9,$G$5,$H$13),[1]!S_STM07_IS(D72,14,$G$5,$H$13)/$E$5))</f>
        <v/>
      </c>
      <c r="J72" s="402" t="str">
        <f>IF(C72="","",IF($J$11="净利润率",[1]!S_STM07_IS(D72,61,$G$5,$H$13)/[1]!S_STM07_IS(D72,9,$G$5,$H$13),[1]!S_STM07_IS(D72,55,$G$5,$H$13)/$E$5))</f>
        <v/>
      </c>
      <c r="K72" s="411" t="str">
        <f>IF(C72="","",[1]!hks_fa_roa2(D72,$G$5))</f>
        <v/>
      </c>
      <c r="L72" s="411" t="str">
        <f>IF(C72="","",[1]!hks_fa_roe(D72,$G$5))</f>
        <v/>
      </c>
      <c r="M72" s="240" t="str">
        <f>IF(C72="","",IF($M$11="EPS",[1]!S_STM07_IS(D72,61,$G$5,$H$13)/IF([1]!s_share_total(D72,$G$5)=0,[1]!s_share_total(D72,[1]!s_ipo_listeddate(D72)),[1]!s_share_total(D72,$G$5)),([1]!s_stm07_bs(D72,75,$G$5,$H$13)+[1]!s_stm07_bs(D72,88,$G$5,$H$13)+[1]!s_stm07_bs(D72,94,$G$5,$H$13)+[1]!s_stm07_bs(D72,95,$G$5,$H$13))/$E$5))</f>
        <v/>
      </c>
      <c r="N72" s="241" t="str">
        <f>IF(C72="","",F72/([1]!S_STM07_IS(D72,61,$G$5,$H$13)/IF([1]!s_share_total(D72,$G$5)=0,[1]!s_share_total(D72,[1]!s_ipo_listeddate(D72)),[1]!s_share_total(D72,$G$5))))</f>
        <v/>
      </c>
      <c r="O72" s="240" t="str">
        <f ca="1">IF(C72="","",[1]!s_share_total(D72,TODAY())/$E$5)</f>
        <v/>
      </c>
      <c r="P72" s="240" t="str">
        <f t="shared" si="3"/>
        <v/>
      </c>
      <c r="Q72" s="210" t="str">
        <f t="shared" si="4"/>
        <v/>
      </c>
      <c r="R72" s="341" t="str">
        <f t="shared" si="5"/>
        <v/>
      </c>
      <c r="S72" s="144"/>
      <c r="U72" s="1"/>
    </row>
    <row r="73" spans="3:21" ht="12" customHeight="1" x14ac:dyDescent="0.35">
      <c r="C73" s="342" t="str">
        <f t="shared" si="0"/>
        <v/>
      </c>
      <c r="D73" s="126" t="str">
        <f t="shared" si="11"/>
        <v/>
      </c>
      <c r="E73" s="126" t="str">
        <f t="shared" si="12"/>
        <v/>
      </c>
      <c r="F73" s="181" t="str">
        <f ca="1">IF(C73="","",[1]!s_dq_close(D73,TODAY(),1))</f>
        <v/>
      </c>
      <c r="G73" s="182" t="str">
        <f ca="1">IF(C73="","",[1]!s_pq_pctchange(D73,TODAY()-$G$12,TODAY())/100)</f>
        <v/>
      </c>
      <c r="H73" s="242" t="str">
        <f>IF(C73="","",IF($H$11="收入",[1]!S_STM07_IS(D73,9,$G$5,$H$13)/$E$5,[1]!S_STM07_IS(D73,48,$G$5,$H$13)/$E$5))</f>
        <v/>
      </c>
      <c r="I73" s="242" t="str">
        <f>IF(C73="","",IF($I$11="毛利率",([1]!S_STM07_IS(D73,9,$G$5,$H$13)-[1]!S_STM07_IS(D73,10,$G$5,$H$13))/[1]!S_STM07_IS(D73,9,$G$5,$H$13),[1]!S_STM07_IS(D73,14,$G$5,$H$13)/$E$5))</f>
        <v/>
      </c>
      <c r="J73" s="403" t="str">
        <f>IF(C73="","",IF($J$11="净利润率",[1]!S_STM07_IS(D73,61,$G$5,$H$13)/[1]!S_STM07_IS(D73,9,$G$5,$H$13),[1]!S_STM07_IS(D73,55,$G$5,$H$13)/$E$5))</f>
        <v/>
      </c>
      <c r="K73" s="411" t="str">
        <f>IF(C73="","",[1]!hks_fa_roa2(D73,$G$5))</f>
        <v/>
      </c>
      <c r="L73" s="411" t="str">
        <f>IF(C73="","",[1]!hks_fa_roe(D73,$G$5))</f>
        <v/>
      </c>
      <c r="M73" s="243" t="str">
        <f>IF(C73="","",IF($M$11="EPS",[1]!S_STM07_IS(D73,61,$G$5,$H$13)/IF([1]!s_share_total(D73,$G$5)=0,[1]!s_share_total(D73,[1]!s_ipo_listeddate(D73)),[1]!s_share_total(D73,$G$5)),([1]!s_stm07_bs(D73,75,$G$5,$H$13)+[1]!s_stm07_bs(D73,88,$G$5,$H$13)+[1]!s_stm07_bs(D73,94,$G$5,$H$13)+[1]!s_stm07_bs(D73,95,$G$5,$H$13))/$E$5))</f>
        <v/>
      </c>
      <c r="N73" s="193" t="str">
        <f>IF(C73="","",F73/([1]!S_STM07_IS(D73,61,$G$5,$H$13)/IF([1]!s_share_total(D73,$G$5)=0,[1]!s_share_total(D73,[1]!s_ipo_listeddate(D73)),[1]!s_share_total(D73,$G$5))))</f>
        <v/>
      </c>
      <c r="O73" s="242" t="str">
        <f ca="1">IF(C73="","",[1]!s_share_total(D73,TODAY())/$E$5)</f>
        <v/>
      </c>
      <c r="P73" s="242" t="str">
        <f t="shared" si="3"/>
        <v/>
      </c>
      <c r="Q73" s="181" t="str">
        <f t="shared" si="4"/>
        <v/>
      </c>
      <c r="R73" s="342" t="str">
        <f t="shared" si="5"/>
        <v/>
      </c>
      <c r="S73" s="144"/>
      <c r="U73" s="1"/>
    </row>
    <row r="74" spans="3:21" ht="12" customHeight="1" x14ac:dyDescent="0.35">
      <c r="C74" s="341" t="str">
        <f t="shared" si="0"/>
        <v/>
      </c>
      <c r="D74" s="239" t="str">
        <f t="shared" si="11"/>
        <v/>
      </c>
      <c r="E74" s="239" t="str">
        <f t="shared" si="12"/>
        <v/>
      </c>
      <c r="F74" s="179" t="str">
        <f ca="1">IF(C74="","",[1]!s_dq_close(D74,TODAY(),1))</f>
        <v/>
      </c>
      <c r="G74" s="180" t="str">
        <f ca="1">IF(C74="","",[1]!s_pq_pctchange(D74,TODAY()-$G$12,TODAY())/100)</f>
        <v/>
      </c>
      <c r="H74" s="240" t="str">
        <f>IF(C74="","",IF($H$11="收入",[1]!S_STM07_IS(D74,9,$G$5,$H$13)/$E$5,[1]!S_STM07_IS(D74,48,$G$5,$H$13)/$E$5))</f>
        <v/>
      </c>
      <c r="I74" s="240" t="str">
        <f>IF(C74="","",IF($I$11="毛利率",([1]!S_STM07_IS(D74,9,$G$5,$H$13)-[1]!S_STM07_IS(D74,10,$G$5,$H$13))/[1]!S_STM07_IS(D74,9,$G$5,$H$13),[1]!S_STM07_IS(D74,14,$G$5,$H$13)/$E$5))</f>
        <v/>
      </c>
      <c r="J74" s="402" t="str">
        <f>IF(C74="","",IF($J$11="净利润率",[1]!S_STM07_IS(D74,61,$G$5,$H$13)/[1]!S_STM07_IS(D74,9,$G$5,$H$13),[1]!S_STM07_IS(D74,55,$G$5,$H$13)/$E$5))</f>
        <v/>
      </c>
      <c r="K74" s="411" t="str">
        <f>IF(C74="","",[1]!hks_fa_roa2(D74,$G$5))</f>
        <v/>
      </c>
      <c r="L74" s="411" t="str">
        <f>IF(C74="","",[1]!hks_fa_roe(D74,$G$5))</f>
        <v/>
      </c>
      <c r="M74" s="240" t="str">
        <f>IF(C74="","",IF($M$11="EPS",[1]!S_STM07_IS(D74,61,$G$5,$H$13)/IF([1]!s_share_total(D74,$G$5)=0,[1]!s_share_total(D74,[1]!s_ipo_listeddate(D74)),[1]!s_share_total(D74,$G$5)),([1]!s_stm07_bs(D74,75,$G$5,$H$13)+[1]!s_stm07_bs(D74,88,$G$5,$H$13)+[1]!s_stm07_bs(D74,94,$G$5,$H$13)+[1]!s_stm07_bs(D74,95,$G$5,$H$13))/$E$5))</f>
        <v/>
      </c>
      <c r="N74" s="241" t="str">
        <f>IF(C74="","",F74/([1]!S_STM07_IS(D74,61,$G$5,$H$13)/IF([1]!s_share_total(D74,$G$5)=0,[1]!s_share_total(D74,[1]!s_ipo_listeddate(D74)),[1]!s_share_total(D74,$G$5))))</f>
        <v/>
      </c>
      <c r="O74" s="240" t="str">
        <f ca="1">IF(C74="","",[1]!s_share_total(D74,TODAY())/$E$5)</f>
        <v/>
      </c>
      <c r="P74" s="240" t="str">
        <f t="shared" si="3"/>
        <v/>
      </c>
      <c r="Q74" s="210" t="str">
        <f t="shared" si="4"/>
        <v/>
      </c>
      <c r="R74" s="341" t="str">
        <f t="shared" si="5"/>
        <v/>
      </c>
      <c r="S74" s="144"/>
      <c r="U74" s="1"/>
    </row>
    <row r="75" spans="3:21" ht="12" customHeight="1" x14ac:dyDescent="0.35">
      <c r="C75" s="342" t="str">
        <f t="shared" si="0"/>
        <v/>
      </c>
      <c r="D75" s="126" t="str">
        <f t="shared" si="11"/>
        <v/>
      </c>
      <c r="E75" s="126" t="str">
        <f t="shared" si="12"/>
        <v/>
      </c>
      <c r="F75" s="181" t="str">
        <f ca="1">IF(C75="","",[1]!s_dq_close(D75,TODAY(),1))</f>
        <v/>
      </c>
      <c r="G75" s="182" t="str">
        <f ca="1">IF(C75="","",[1]!s_pq_pctchange(D75,TODAY()-$G$12,TODAY())/100)</f>
        <v/>
      </c>
      <c r="H75" s="242" t="str">
        <f>IF(C75="","",IF($H$11="收入",[1]!S_STM07_IS(D75,9,$G$5,$H$13)/$E$5,[1]!S_STM07_IS(D75,48,$G$5,$H$13)/$E$5))</f>
        <v/>
      </c>
      <c r="I75" s="242" t="str">
        <f>IF(C75="","",IF($I$11="毛利率",([1]!S_STM07_IS(D75,9,$G$5,$H$13)-[1]!S_STM07_IS(D75,10,$G$5,$H$13))/[1]!S_STM07_IS(D75,9,$G$5,$H$13),[1]!S_STM07_IS(D75,14,$G$5,$H$13)/$E$5))</f>
        <v/>
      </c>
      <c r="J75" s="403" t="str">
        <f>IF(C75="","",IF($J$11="净利润率",[1]!S_STM07_IS(D75,61,$G$5,$H$13)/[1]!S_STM07_IS(D75,9,$G$5,$H$13),[1]!S_STM07_IS(D75,55,$G$5,$H$13)/$E$5))</f>
        <v/>
      </c>
      <c r="K75" s="411" t="str">
        <f>IF(C75="","",[1]!hks_fa_roa2(D75,$G$5))</f>
        <v/>
      </c>
      <c r="L75" s="411" t="str">
        <f>IF(C75="","",[1]!hks_fa_roe(D75,$G$5))</f>
        <v/>
      </c>
      <c r="M75" s="243" t="str">
        <f>IF(C75="","",IF($M$11="EPS",[1]!S_STM07_IS(D75,61,$G$5,$H$13)/IF([1]!s_share_total(D75,$G$5)=0,[1]!s_share_total(D75,[1]!s_ipo_listeddate(D75)),[1]!s_share_total(D75,$G$5)),([1]!s_stm07_bs(D75,75,$G$5,$H$13)+[1]!s_stm07_bs(D75,88,$G$5,$H$13)+[1]!s_stm07_bs(D75,94,$G$5,$H$13)+[1]!s_stm07_bs(D75,95,$G$5,$H$13))/$E$5))</f>
        <v/>
      </c>
      <c r="N75" s="193" t="str">
        <f>IF(C75="","",F75/([1]!S_STM07_IS(D75,61,$G$5,$H$13)/IF([1]!s_share_total(D75,$G$5)=0,[1]!s_share_total(D75,[1]!s_ipo_listeddate(D75)),[1]!s_share_total(D75,$G$5))))</f>
        <v/>
      </c>
      <c r="O75" s="242" t="str">
        <f ca="1">IF(C75="","",[1]!s_share_total(D75,TODAY())/$E$5)</f>
        <v/>
      </c>
      <c r="P75" s="242" t="str">
        <f t="shared" si="3"/>
        <v/>
      </c>
      <c r="Q75" s="181" t="str">
        <f t="shared" si="4"/>
        <v/>
      </c>
      <c r="R75" s="342" t="str">
        <f t="shared" si="5"/>
        <v/>
      </c>
      <c r="S75" s="144"/>
      <c r="U75" s="1"/>
    </row>
    <row r="76" spans="3:21" ht="12" customHeight="1" x14ac:dyDescent="0.35">
      <c r="C76" s="341" t="str">
        <f t="shared" si="0"/>
        <v/>
      </c>
      <c r="D76" s="239" t="str">
        <f t="shared" si="11"/>
        <v/>
      </c>
      <c r="E76" s="239" t="str">
        <f t="shared" si="12"/>
        <v/>
      </c>
      <c r="F76" s="179" t="str">
        <f ca="1">IF(C76="","",[1]!s_dq_close(D76,TODAY(),1))</f>
        <v/>
      </c>
      <c r="G76" s="180" t="str">
        <f ca="1">IF(C76="","",[1]!s_pq_pctchange(D76,TODAY()-$G$12,TODAY())/100)</f>
        <v/>
      </c>
      <c r="H76" s="240" t="str">
        <f>IF(C76="","",IF($H$11="收入",[1]!S_STM07_IS(D76,9,$G$5,$H$13)/$E$5,[1]!S_STM07_IS(D76,48,$G$5,$H$13)/$E$5))</f>
        <v/>
      </c>
      <c r="I76" s="240" t="str">
        <f>IF(C76="","",IF($I$11="毛利率",([1]!S_STM07_IS(D76,9,$G$5,$H$13)-[1]!S_STM07_IS(D76,10,$G$5,$H$13))/[1]!S_STM07_IS(D76,9,$G$5,$H$13),[1]!S_STM07_IS(D76,14,$G$5,$H$13)/$E$5))</f>
        <v/>
      </c>
      <c r="J76" s="402" t="str">
        <f>IF(C76="","",IF($J$11="净利润率",[1]!S_STM07_IS(D76,61,$G$5,$H$13)/[1]!S_STM07_IS(D76,9,$G$5,$H$13),[1]!S_STM07_IS(D76,55,$G$5,$H$13)/$E$5))</f>
        <v/>
      </c>
      <c r="K76" s="411" t="str">
        <f>IF(C76="","",[1]!hks_fa_roa2(D76,$G$5))</f>
        <v/>
      </c>
      <c r="L76" s="411" t="str">
        <f>IF(C76="","",[1]!hks_fa_roe(D76,$G$5))</f>
        <v/>
      </c>
      <c r="M76" s="240" t="str">
        <f>IF(C76="","",IF($M$11="EPS",[1]!S_STM07_IS(D76,61,$G$5,$H$13)/IF([1]!s_share_total(D76,$G$5)=0,[1]!s_share_total(D76,[1]!s_ipo_listeddate(D76)),[1]!s_share_total(D76,$G$5)),([1]!s_stm07_bs(D76,75,$G$5,$H$13)+[1]!s_stm07_bs(D76,88,$G$5,$H$13)+[1]!s_stm07_bs(D76,94,$G$5,$H$13)+[1]!s_stm07_bs(D76,95,$G$5,$H$13))/$E$5))</f>
        <v/>
      </c>
      <c r="N76" s="241" t="str">
        <f>IF(C76="","",F76/([1]!S_STM07_IS(D76,61,$G$5,$H$13)/IF([1]!s_share_total(D76,$G$5)=0,[1]!s_share_total(D76,[1]!s_ipo_listeddate(D76)),[1]!s_share_total(D76,$G$5))))</f>
        <v/>
      </c>
      <c r="O76" s="240" t="str">
        <f ca="1">IF(C76="","",[1]!s_share_total(D76,TODAY())/$E$5)</f>
        <v/>
      </c>
      <c r="P76" s="240" t="str">
        <f t="shared" si="3"/>
        <v/>
      </c>
      <c r="Q76" s="210" t="str">
        <f t="shared" si="4"/>
        <v/>
      </c>
      <c r="R76" s="341" t="str">
        <f t="shared" si="5"/>
        <v/>
      </c>
      <c r="S76" s="144"/>
      <c r="U76" s="1"/>
    </row>
    <row r="77" spans="3:21" ht="12" customHeight="1" x14ac:dyDescent="0.35">
      <c r="C77" s="342" t="str">
        <f t="shared" si="0"/>
        <v/>
      </c>
      <c r="D77" s="126" t="str">
        <f t="shared" si="11"/>
        <v/>
      </c>
      <c r="E77" s="126" t="str">
        <f t="shared" si="12"/>
        <v/>
      </c>
      <c r="F77" s="181" t="str">
        <f ca="1">IF(C77="","",[1]!s_dq_close(D77,TODAY(),1))</f>
        <v/>
      </c>
      <c r="G77" s="182" t="str">
        <f ca="1">IF(C77="","",[1]!s_pq_pctchange(D77,TODAY()-$G$12,TODAY())/100)</f>
        <v/>
      </c>
      <c r="H77" s="242" t="str">
        <f>IF(C77="","",IF($H$11="收入",[1]!S_STM07_IS(D77,9,$G$5,$H$13)/$E$5,[1]!S_STM07_IS(D77,48,$G$5,$H$13)/$E$5))</f>
        <v/>
      </c>
      <c r="I77" s="242" t="str">
        <f>IF(C77="","",IF($I$11="毛利率",([1]!S_STM07_IS(D77,9,$G$5,$H$13)-[1]!S_STM07_IS(D77,10,$G$5,$H$13))/[1]!S_STM07_IS(D77,9,$G$5,$H$13),[1]!S_STM07_IS(D77,14,$G$5,$H$13)/$E$5))</f>
        <v/>
      </c>
      <c r="J77" s="403" t="str">
        <f>IF(C77="","",IF($J$11="净利润率",[1]!S_STM07_IS(D77,61,$G$5,$H$13)/[1]!S_STM07_IS(D77,9,$G$5,$H$13),[1]!S_STM07_IS(D77,55,$G$5,$H$13)/$E$5))</f>
        <v/>
      </c>
      <c r="K77" s="411" t="str">
        <f>IF(C77="","",[1]!hks_fa_roa2(D77,$G$5))</f>
        <v/>
      </c>
      <c r="L77" s="411" t="str">
        <f>IF(C77="","",[1]!hks_fa_roe(D77,$G$5))</f>
        <v/>
      </c>
      <c r="M77" s="243" t="str">
        <f>IF(C77="","",IF($M$11="EPS",[1]!S_STM07_IS(D77,61,$G$5,$H$13)/IF([1]!s_share_total(D77,$G$5)=0,[1]!s_share_total(D77,[1]!s_ipo_listeddate(D77)),[1]!s_share_total(D77,$G$5)),([1]!s_stm07_bs(D77,75,$G$5,$H$13)+[1]!s_stm07_bs(D77,88,$G$5,$H$13)+[1]!s_stm07_bs(D77,94,$G$5,$H$13)+[1]!s_stm07_bs(D77,95,$G$5,$H$13))/$E$5))</f>
        <v/>
      </c>
      <c r="N77" s="193" t="str">
        <f>IF(C77="","",F77/([1]!S_STM07_IS(D77,61,$G$5,$H$13)/IF([1]!s_share_total(D77,$G$5)=0,[1]!s_share_total(D77,[1]!s_ipo_listeddate(D77)),[1]!s_share_total(D77,$G$5))))</f>
        <v/>
      </c>
      <c r="O77" s="242" t="str">
        <f ca="1">IF(C77="","",[1]!s_share_total(D77,TODAY())/$E$5)</f>
        <v/>
      </c>
      <c r="P77" s="242" t="str">
        <f t="shared" si="3"/>
        <v/>
      </c>
      <c r="Q77" s="181" t="str">
        <f t="shared" si="4"/>
        <v/>
      </c>
      <c r="R77" s="342" t="str">
        <f t="shared" si="5"/>
        <v/>
      </c>
      <c r="S77" s="144"/>
      <c r="U77" s="1"/>
    </row>
    <row r="78" spans="3:21" ht="12" customHeight="1" x14ac:dyDescent="0.35">
      <c r="C78" s="341" t="str">
        <f t="shared" ref="C78:C141" si="13">IF(ROW()-13&lt;=MAX(series),ROW()-13,"")</f>
        <v/>
      </c>
      <c r="D78" s="239" t="str">
        <f t="shared" si="11"/>
        <v/>
      </c>
      <c r="E78" s="239" t="str">
        <f t="shared" si="12"/>
        <v/>
      </c>
      <c r="F78" s="179" t="str">
        <f ca="1">IF(C78="","",[1]!s_dq_close(D78,TODAY(),1))</f>
        <v/>
      </c>
      <c r="G78" s="180" t="str">
        <f ca="1">IF(C78="","",[1]!s_pq_pctchange(D78,TODAY()-$G$12,TODAY())/100)</f>
        <v/>
      </c>
      <c r="H78" s="240" t="str">
        <f>IF(C78="","",IF($H$11="收入",[1]!S_STM07_IS(D78,9,$G$5,$H$13)/$E$5,[1]!S_STM07_IS(D78,48,$G$5,$H$13)/$E$5))</f>
        <v/>
      </c>
      <c r="I78" s="240" t="str">
        <f>IF(C78="","",IF($I$11="毛利率",([1]!S_STM07_IS(D78,9,$G$5,$H$13)-[1]!S_STM07_IS(D78,10,$G$5,$H$13))/[1]!S_STM07_IS(D78,9,$G$5,$H$13),[1]!S_STM07_IS(D78,14,$G$5,$H$13)/$E$5))</f>
        <v/>
      </c>
      <c r="J78" s="402" t="str">
        <f>IF(C78="","",IF($J$11="净利润率",[1]!S_STM07_IS(D78,61,$G$5,$H$13)/[1]!S_STM07_IS(D78,9,$G$5,$H$13),[1]!S_STM07_IS(D78,55,$G$5,$H$13)/$E$5))</f>
        <v/>
      </c>
      <c r="K78" s="411" t="str">
        <f>IF(C78="","",[1]!hks_fa_roa2(D78,$G$5))</f>
        <v/>
      </c>
      <c r="L78" s="411" t="str">
        <f>IF(C78="","",[1]!hks_fa_roe(D78,$G$5))</f>
        <v/>
      </c>
      <c r="M78" s="240" t="str">
        <f>IF(C78="","",IF($M$11="EPS",[1]!S_STM07_IS(D78,61,$G$5,$H$13)/IF([1]!s_share_total(D78,$G$5)=0,[1]!s_share_total(D78,[1]!s_ipo_listeddate(D78)),[1]!s_share_total(D78,$G$5)),([1]!s_stm07_bs(D78,75,$G$5,$H$13)+[1]!s_stm07_bs(D78,88,$G$5,$H$13)+[1]!s_stm07_bs(D78,94,$G$5,$H$13)+[1]!s_stm07_bs(D78,95,$G$5,$H$13))/$E$5))</f>
        <v/>
      </c>
      <c r="N78" s="241" t="str">
        <f>IF(C78="","",F78/([1]!S_STM07_IS(D78,61,$G$5,$H$13)/IF([1]!s_share_total(D78,$G$5)=0,[1]!s_share_total(D78,[1]!s_ipo_listeddate(D78)),[1]!s_share_total(D78,$G$5))))</f>
        <v/>
      </c>
      <c r="O78" s="240" t="str">
        <f ca="1">IF(C78="","",[1]!s_share_total(D78,TODAY())/$E$5)</f>
        <v/>
      </c>
      <c r="P78" s="240" t="str">
        <f t="shared" ref="P78:P141" si="14">IF(C78="","",F78*O78)</f>
        <v/>
      </c>
      <c r="Q78" s="210" t="str">
        <f t="shared" ref="Q78:Q141" si="15">IF(C78="","",HLOOKUP($R$12,$G$11:$P$20003,ROW()-ROW($G$11)+1,FALSE))</f>
        <v/>
      </c>
      <c r="R78" s="341" t="str">
        <f t="shared" ref="R78:R141" si="16">IF(C78="","",RANK(Q78,Q:Q,0))</f>
        <v/>
      </c>
      <c r="S78" s="144"/>
      <c r="U78" s="1"/>
    </row>
    <row r="79" spans="3:21" ht="12" customHeight="1" x14ac:dyDescent="0.35">
      <c r="C79" s="342" t="str">
        <f t="shared" si="13"/>
        <v/>
      </c>
      <c r="D79" s="126" t="str">
        <f t="shared" si="11"/>
        <v/>
      </c>
      <c r="E79" s="126" t="str">
        <f t="shared" si="12"/>
        <v/>
      </c>
      <c r="F79" s="181" t="str">
        <f ca="1">IF(C79="","",[1]!s_dq_close(D79,TODAY(),1))</f>
        <v/>
      </c>
      <c r="G79" s="182" t="str">
        <f ca="1">IF(C79="","",[1]!s_pq_pctchange(D79,TODAY()-$G$12,TODAY())/100)</f>
        <v/>
      </c>
      <c r="H79" s="242" t="str">
        <f>IF(C79="","",IF($H$11="收入",[1]!S_STM07_IS(D79,9,$G$5,$H$13)/$E$5,[1]!S_STM07_IS(D79,48,$G$5,$H$13)/$E$5))</f>
        <v/>
      </c>
      <c r="I79" s="242" t="str">
        <f>IF(C79="","",IF($I$11="毛利率",([1]!S_STM07_IS(D79,9,$G$5,$H$13)-[1]!S_STM07_IS(D79,10,$G$5,$H$13))/[1]!S_STM07_IS(D79,9,$G$5,$H$13),[1]!S_STM07_IS(D79,14,$G$5,$H$13)/$E$5))</f>
        <v/>
      </c>
      <c r="J79" s="403" t="str">
        <f>IF(C79="","",IF($J$11="净利润率",[1]!S_STM07_IS(D79,61,$G$5,$H$13)/[1]!S_STM07_IS(D79,9,$G$5,$H$13),[1]!S_STM07_IS(D79,55,$G$5,$H$13)/$E$5))</f>
        <v/>
      </c>
      <c r="K79" s="411" t="str">
        <f>IF(C79="","",[1]!hks_fa_roa2(D79,$G$5))</f>
        <v/>
      </c>
      <c r="L79" s="411" t="str">
        <f>IF(C79="","",[1]!hks_fa_roe(D79,$G$5))</f>
        <v/>
      </c>
      <c r="M79" s="243" t="str">
        <f>IF(C79="","",IF($M$11="EPS",[1]!S_STM07_IS(D79,61,$G$5,$H$13)/IF([1]!s_share_total(D79,$G$5)=0,[1]!s_share_total(D79,[1]!s_ipo_listeddate(D79)),[1]!s_share_total(D79,$G$5)),([1]!s_stm07_bs(D79,75,$G$5,$H$13)+[1]!s_stm07_bs(D79,88,$G$5,$H$13)+[1]!s_stm07_bs(D79,94,$G$5,$H$13)+[1]!s_stm07_bs(D79,95,$G$5,$H$13))/$E$5))</f>
        <v/>
      </c>
      <c r="N79" s="193" t="str">
        <f>IF(C79="","",F79/([1]!S_STM07_IS(D79,61,$G$5,$H$13)/IF([1]!s_share_total(D79,$G$5)=0,[1]!s_share_total(D79,[1]!s_ipo_listeddate(D79)),[1]!s_share_total(D79,$G$5))))</f>
        <v/>
      </c>
      <c r="O79" s="242" t="str">
        <f ca="1">IF(C79="","",[1]!s_share_total(D79,TODAY())/$E$5)</f>
        <v/>
      </c>
      <c r="P79" s="242" t="str">
        <f t="shared" si="14"/>
        <v/>
      </c>
      <c r="Q79" s="181" t="str">
        <f t="shared" si="15"/>
        <v/>
      </c>
      <c r="R79" s="342" t="str">
        <f t="shared" si="16"/>
        <v/>
      </c>
      <c r="S79" s="144"/>
      <c r="U79" s="1"/>
    </row>
    <row r="80" spans="3:21" ht="12" customHeight="1" x14ac:dyDescent="0.35">
      <c r="C80" s="341" t="str">
        <f t="shared" si="13"/>
        <v/>
      </c>
      <c r="D80" s="239" t="str">
        <f t="shared" si="11"/>
        <v/>
      </c>
      <c r="E80" s="239" t="str">
        <f t="shared" si="12"/>
        <v/>
      </c>
      <c r="F80" s="179" t="str">
        <f ca="1">IF(C80="","",[1]!s_dq_close(D80,TODAY(),1))</f>
        <v/>
      </c>
      <c r="G80" s="180" t="str">
        <f ca="1">IF(C80="","",[1]!s_pq_pctchange(D80,TODAY()-$G$12,TODAY())/100)</f>
        <v/>
      </c>
      <c r="H80" s="240" t="str">
        <f>IF(C80="","",IF($H$11="收入",[1]!S_STM07_IS(D80,9,$G$5,$H$13)/$E$5,[1]!S_STM07_IS(D80,48,$G$5,$H$13)/$E$5))</f>
        <v/>
      </c>
      <c r="I80" s="240" t="str">
        <f>IF(C80="","",IF($I$11="毛利率",([1]!S_STM07_IS(D80,9,$G$5,$H$13)-[1]!S_STM07_IS(D80,10,$G$5,$H$13))/[1]!S_STM07_IS(D80,9,$G$5,$H$13),[1]!S_STM07_IS(D80,14,$G$5,$H$13)/$E$5))</f>
        <v/>
      </c>
      <c r="J80" s="402" t="str">
        <f>IF(C80="","",IF($J$11="净利润率",[1]!S_STM07_IS(D80,61,$G$5,$H$13)/[1]!S_STM07_IS(D80,9,$G$5,$H$13),[1]!S_STM07_IS(D80,55,$G$5,$H$13)/$E$5))</f>
        <v/>
      </c>
      <c r="K80" s="411" t="str">
        <f>IF(C80="","",[1]!hks_fa_roa2(D80,$G$5))</f>
        <v/>
      </c>
      <c r="L80" s="411" t="str">
        <f>IF(C80="","",[1]!hks_fa_roe(D80,$G$5))</f>
        <v/>
      </c>
      <c r="M80" s="240" t="str">
        <f>IF(C80="","",IF($M$11="EPS",[1]!S_STM07_IS(D80,61,$G$5,$H$13)/IF([1]!s_share_total(D80,$G$5)=0,[1]!s_share_total(D80,[1]!s_ipo_listeddate(D80)),[1]!s_share_total(D80,$G$5)),([1]!s_stm07_bs(D80,75,$G$5,$H$13)+[1]!s_stm07_bs(D80,88,$G$5,$H$13)+[1]!s_stm07_bs(D80,94,$G$5,$H$13)+[1]!s_stm07_bs(D80,95,$G$5,$H$13))/$E$5))</f>
        <v/>
      </c>
      <c r="N80" s="241" t="str">
        <f>IF(C80="","",F80/([1]!S_STM07_IS(D80,61,$G$5,$H$13)/IF([1]!s_share_total(D80,$G$5)=0,[1]!s_share_total(D80,[1]!s_ipo_listeddate(D80)),[1]!s_share_total(D80,$G$5))))</f>
        <v/>
      </c>
      <c r="O80" s="240" t="str">
        <f ca="1">IF(C80="","",[1]!s_share_total(D80,TODAY())/$E$5)</f>
        <v/>
      </c>
      <c r="P80" s="240" t="str">
        <f t="shared" si="14"/>
        <v/>
      </c>
      <c r="Q80" s="210" t="str">
        <f t="shared" si="15"/>
        <v/>
      </c>
      <c r="R80" s="341" t="str">
        <f t="shared" si="16"/>
        <v/>
      </c>
      <c r="S80" s="144"/>
      <c r="U80" s="1"/>
    </row>
    <row r="81" spans="3:21" ht="12" customHeight="1" x14ac:dyDescent="0.35">
      <c r="C81" s="342" t="str">
        <f t="shared" si="13"/>
        <v/>
      </c>
      <c r="D81" s="126" t="str">
        <f t="shared" si="11"/>
        <v/>
      </c>
      <c r="E81" s="126" t="str">
        <f t="shared" si="12"/>
        <v/>
      </c>
      <c r="F81" s="181" t="str">
        <f ca="1">IF(C81="","",[1]!s_dq_close(D81,TODAY(),1))</f>
        <v/>
      </c>
      <c r="G81" s="182" t="str">
        <f ca="1">IF(C81="","",[1]!s_pq_pctchange(D81,TODAY()-$G$12,TODAY())/100)</f>
        <v/>
      </c>
      <c r="H81" s="242" t="str">
        <f>IF(C81="","",IF($H$11="收入",[1]!S_STM07_IS(D81,9,$G$5,$H$13)/$E$5,[1]!S_STM07_IS(D81,48,$G$5,$H$13)/$E$5))</f>
        <v/>
      </c>
      <c r="I81" s="242" t="str">
        <f>IF(C81="","",IF($I$11="毛利率",([1]!S_STM07_IS(D81,9,$G$5,$H$13)-[1]!S_STM07_IS(D81,10,$G$5,$H$13))/[1]!S_STM07_IS(D81,9,$G$5,$H$13),[1]!S_STM07_IS(D81,14,$G$5,$H$13)/$E$5))</f>
        <v/>
      </c>
      <c r="J81" s="403" t="str">
        <f>IF(C81="","",IF($J$11="净利润率",[1]!S_STM07_IS(D81,61,$G$5,$H$13)/[1]!S_STM07_IS(D81,9,$G$5,$H$13),[1]!S_STM07_IS(D81,55,$G$5,$H$13)/$E$5))</f>
        <v/>
      </c>
      <c r="K81" s="411" t="str">
        <f>IF(C81="","",[1]!hks_fa_roa2(D81,$G$5))</f>
        <v/>
      </c>
      <c r="L81" s="411" t="str">
        <f>IF(C81="","",[1]!hks_fa_roe(D81,$G$5))</f>
        <v/>
      </c>
      <c r="M81" s="243" t="str">
        <f>IF(C81="","",IF($M$11="EPS",[1]!S_STM07_IS(D81,61,$G$5,$H$13)/IF([1]!s_share_total(D81,$G$5)=0,[1]!s_share_total(D81,[1]!s_ipo_listeddate(D81)),[1]!s_share_total(D81,$G$5)),([1]!s_stm07_bs(D81,75,$G$5,$H$13)+[1]!s_stm07_bs(D81,88,$G$5,$H$13)+[1]!s_stm07_bs(D81,94,$G$5,$H$13)+[1]!s_stm07_bs(D81,95,$G$5,$H$13))/$E$5))</f>
        <v/>
      </c>
      <c r="N81" s="193" t="str">
        <f>IF(C81="","",F81/([1]!S_STM07_IS(D81,61,$G$5,$H$13)/IF([1]!s_share_total(D81,$G$5)=0,[1]!s_share_total(D81,[1]!s_ipo_listeddate(D81)),[1]!s_share_total(D81,$G$5))))</f>
        <v/>
      </c>
      <c r="O81" s="242" t="str">
        <f ca="1">IF(C81="","",[1]!s_share_total(D81,TODAY())/$E$5)</f>
        <v/>
      </c>
      <c r="P81" s="242" t="str">
        <f t="shared" si="14"/>
        <v/>
      </c>
      <c r="Q81" s="181" t="str">
        <f t="shared" si="15"/>
        <v/>
      </c>
      <c r="R81" s="342" t="str">
        <f t="shared" si="16"/>
        <v/>
      </c>
      <c r="S81" s="144"/>
      <c r="U81" s="1"/>
    </row>
    <row r="82" spans="3:21" ht="12" customHeight="1" x14ac:dyDescent="0.35">
      <c r="C82" s="341" t="str">
        <f t="shared" si="13"/>
        <v/>
      </c>
      <c r="D82" s="239" t="str">
        <f t="shared" si="11"/>
        <v/>
      </c>
      <c r="E82" s="239" t="str">
        <f t="shared" si="12"/>
        <v/>
      </c>
      <c r="F82" s="179" t="str">
        <f ca="1">IF(C82="","",[1]!s_dq_close(D82,TODAY(),1))</f>
        <v/>
      </c>
      <c r="G82" s="180" t="str">
        <f ca="1">IF(C82="","",[1]!s_pq_pctchange(D82,TODAY()-$G$12,TODAY())/100)</f>
        <v/>
      </c>
      <c r="H82" s="240" t="str">
        <f>IF(C82="","",IF($H$11="收入",[1]!S_STM07_IS(D82,9,$G$5,$H$13)/$E$5,[1]!S_STM07_IS(D82,48,$G$5,$H$13)/$E$5))</f>
        <v/>
      </c>
      <c r="I82" s="240" t="str">
        <f>IF(C82="","",IF($I$11="毛利率",([1]!S_STM07_IS(D82,9,$G$5,$H$13)-[1]!S_STM07_IS(D82,10,$G$5,$H$13))/[1]!S_STM07_IS(D82,9,$G$5,$H$13),[1]!S_STM07_IS(D82,14,$G$5,$H$13)/$E$5))</f>
        <v/>
      </c>
      <c r="J82" s="402" t="str">
        <f>IF(C82="","",IF($J$11="净利润率",[1]!S_STM07_IS(D82,61,$G$5,$H$13)/[1]!S_STM07_IS(D82,9,$G$5,$H$13),[1]!S_STM07_IS(D82,55,$G$5,$H$13)/$E$5))</f>
        <v/>
      </c>
      <c r="K82" s="411" t="str">
        <f>IF(C82="","",[1]!hks_fa_roa2(D82,$G$5))</f>
        <v/>
      </c>
      <c r="L82" s="411" t="str">
        <f>IF(C82="","",[1]!hks_fa_roe(D82,$G$5))</f>
        <v/>
      </c>
      <c r="M82" s="240" t="str">
        <f>IF(C82="","",IF($M$11="EPS",[1]!S_STM07_IS(D82,61,$G$5,$H$13)/IF([1]!s_share_total(D82,$G$5)=0,[1]!s_share_total(D82,[1]!s_ipo_listeddate(D82)),[1]!s_share_total(D82,$G$5)),([1]!s_stm07_bs(D82,75,$G$5,$H$13)+[1]!s_stm07_bs(D82,88,$G$5,$H$13)+[1]!s_stm07_bs(D82,94,$G$5,$H$13)+[1]!s_stm07_bs(D82,95,$G$5,$H$13))/$E$5))</f>
        <v/>
      </c>
      <c r="N82" s="241" t="str">
        <f>IF(C82="","",F82/([1]!S_STM07_IS(D82,61,$G$5,$H$13)/IF([1]!s_share_total(D82,$G$5)=0,[1]!s_share_total(D82,[1]!s_ipo_listeddate(D82)),[1]!s_share_total(D82,$G$5))))</f>
        <v/>
      </c>
      <c r="O82" s="240" t="str">
        <f ca="1">IF(C82="","",[1]!s_share_total(D82,TODAY())/$E$5)</f>
        <v/>
      </c>
      <c r="P82" s="240" t="str">
        <f t="shared" si="14"/>
        <v/>
      </c>
      <c r="Q82" s="210" t="str">
        <f t="shared" si="15"/>
        <v/>
      </c>
      <c r="R82" s="341" t="str">
        <f t="shared" si="16"/>
        <v/>
      </c>
      <c r="S82" s="144"/>
      <c r="U82" s="1"/>
    </row>
    <row r="83" spans="3:21" ht="12" customHeight="1" x14ac:dyDescent="0.35">
      <c r="C83" s="342" t="str">
        <f t="shared" si="13"/>
        <v/>
      </c>
      <c r="D83" s="126" t="str">
        <f t="shared" si="11"/>
        <v/>
      </c>
      <c r="E83" s="126" t="str">
        <f t="shared" si="12"/>
        <v/>
      </c>
      <c r="F83" s="181" t="str">
        <f ca="1">IF(C83="","",[1]!s_dq_close(D83,TODAY(),1))</f>
        <v/>
      </c>
      <c r="G83" s="182" t="str">
        <f ca="1">IF(C83="","",[1]!s_pq_pctchange(D83,TODAY()-$G$12,TODAY())/100)</f>
        <v/>
      </c>
      <c r="H83" s="242" t="str">
        <f>IF(C83="","",IF($H$11="收入",[1]!S_STM07_IS(D83,9,$G$5,$H$13)/$E$5,[1]!S_STM07_IS(D83,48,$G$5,$H$13)/$E$5))</f>
        <v/>
      </c>
      <c r="I83" s="242" t="str">
        <f>IF(C83="","",IF($I$11="毛利率",([1]!S_STM07_IS(D83,9,$G$5,$H$13)-[1]!S_STM07_IS(D83,10,$G$5,$H$13))/[1]!S_STM07_IS(D83,9,$G$5,$H$13),[1]!S_STM07_IS(D83,14,$G$5,$H$13)/$E$5))</f>
        <v/>
      </c>
      <c r="J83" s="403" t="str">
        <f>IF(C83="","",IF($J$11="净利润率",[1]!S_STM07_IS(D83,61,$G$5,$H$13)/[1]!S_STM07_IS(D83,9,$G$5,$H$13),[1]!S_STM07_IS(D83,55,$G$5,$H$13)/$E$5))</f>
        <v/>
      </c>
      <c r="K83" s="411" t="str">
        <f>IF(C83="","",[1]!hks_fa_roa2(D83,$G$5))</f>
        <v/>
      </c>
      <c r="L83" s="411" t="str">
        <f>IF(C83="","",[1]!hks_fa_roe(D83,$G$5))</f>
        <v/>
      </c>
      <c r="M83" s="243" t="str">
        <f>IF(C83="","",IF($M$11="EPS",[1]!S_STM07_IS(D83,61,$G$5,$H$13)/IF([1]!s_share_total(D83,$G$5)=0,[1]!s_share_total(D83,[1]!s_ipo_listeddate(D83)),[1]!s_share_total(D83,$G$5)),([1]!s_stm07_bs(D83,75,$G$5,$H$13)+[1]!s_stm07_bs(D83,88,$G$5,$H$13)+[1]!s_stm07_bs(D83,94,$G$5,$H$13)+[1]!s_stm07_bs(D83,95,$G$5,$H$13))/$E$5))</f>
        <v/>
      </c>
      <c r="N83" s="193" t="str">
        <f>IF(C83="","",F83/([1]!S_STM07_IS(D83,61,$G$5,$H$13)/IF([1]!s_share_total(D83,$G$5)=0,[1]!s_share_total(D83,[1]!s_ipo_listeddate(D83)),[1]!s_share_total(D83,$G$5))))</f>
        <v/>
      </c>
      <c r="O83" s="242" t="str">
        <f ca="1">IF(C83="","",[1]!s_share_total(D83,TODAY())/$E$5)</f>
        <v/>
      </c>
      <c r="P83" s="242" t="str">
        <f t="shared" si="14"/>
        <v/>
      </c>
      <c r="Q83" s="181" t="str">
        <f t="shared" si="15"/>
        <v/>
      </c>
      <c r="R83" s="342" t="str">
        <f t="shared" si="16"/>
        <v/>
      </c>
      <c r="S83" s="144"/>
      <c r="U83" s="1"/>
    </row>
    <row r="84" spans="3:21" ht="12" customHeight="1" x14ac:dyDescent="0.35">
      <c r="C84" s="341" t="str">
        <f t="shared" si="13"/>
        <v/>
      </c>
      <c r="D84" s="239" t="str">
        <f t="shared" si="11"/>
        <v/>
      </c>
      <c r="E84" s="239" t="str">
        <f t="shared" si="12"/>
        <v/>
      </c>
      <c r="F84" s="179" t="str">
        <f ca="1">IF(C84="","",[1]!s_dq_close(D84,TODAY(),1))</f>
        <v/>
      </c>
      <c r="G84" s="180" t="str">
        <f ca="1">IF(C84="","",[1]!s_pq_pctchange(D84,TODAY()-$G$12,TODAY())/100)</f>
        <v/>
      </c>
      <c r="H84" s="240" t="str">
        <f>IF(C84="","",IF($H$11="收入",[1]!S_STM07_IS(D84,9,$G$5,$H$13)/$E$5,[1]!S_STM07_IS(D84,48,$G$5,$H$13)/$E$5))</f>
        <v/>
      </c>
      <c r="I84" s="240" t="str">
        <f>IF(C84="","",IF($I$11="毛利率",([1]!S_STM07_IS(D84,9,$G$5,$H$13)-[1]!S_STM07_IS(D84,10,$G$5,$H$13))/[1]!S_STM07_IS(D84,9,$G$5,$H$13),[1]!S_STM07_IS(D84,14,$G$5,$H$13)/$E$5))</f>
        <v/>
      </c>
      <c r="J84" s="402" t="str">
        <f>IF(C84="","",IF($J$11="净利润率",[1]!S_STM07_IS(D84,61,$G$5,$H$13)/[1]!S_STM07_IS(D84,9,$G$5,$H$13),[1]!S_STM07_IS(D84,55,$G$5,$H$13)/$E$5))</f>
        <v/>
      </c>
      <c r="K84" s="411" t="str">
        <f>IF(C84="","",[1]!hks_fa_roa2(D84,$G$5))</f>
        <v/>
      </c>
      <c r="L84" s="411" t="str">
        <f>IF(C84="","",[1]!hks_fa_roe(D84,$G$5))</f>
        <v/>
      </c>
      <c r="M84" s="240" t="str">
        <f>IF(C84="","",IF($M$11="EPS",[1]!S_STM07_IS(D84,61,$G$5,$H$13)/IF([1]!s_share_total(D84,$G$5)=0,[1]!s_share_total(D84,[1]!s_ipo_listeddate(D84)),[1]!s_share_total(D84,$G$5)),([1]!s_stm07_bs(D84,75,$G$5,$H$13)+[1]!s_stm07_bs(D84,88,$G$5,$H$13)+[1]!s_stm07_bs(D84,94,$G$5,$H$13)+[1]!s_stm07_bs(D84,95,$G$5,$H$13))/$E$5))</f>
        <v/>
      </c>
      <c r="N84" s="241" t="str">
        <f>IF(C84="","",F84/([1]!S_STM07_IS(D84,61,$G$5,$H$13)/IF([1]!s_share_total(D84,$G$5)=0,[1]!s_share_total(D84,[1]!s_ipo_listeddate(D84)),[1]!s_share_total(D84,$G$5))))</f>
        <v/>
      </c>
      <c r="O84" s="240" t="str">
        <f ca="1">IF(C84="","",[1]!s_share_total(D84,TODAY())/$E$5)</f>
        <v/>
      </c>
      <c r="P84" s="240" t="str">
        <f t="shared" si="14"/>
        <v/>
      </c>
      <c r="Q84" s="210" t="str">
        <f t="shared" si="15"/>
        <v/>
      </c>
      <c r="R84" s="341" t="str">
        <f t="shared" si="16"/>
        <v/>
      </c>
      <c r="S84" s="144"/>
      <c r="U84" s="1"/>
    </row>
    <row r="85" spans="3:21" ht="12" customHeight="1" x14ac:dyDescent="0.35">
      <c r="C85" s="342" t="str">
        <f t="shared" si="13"/>
        <v/>
      </c>
      <c r="D85" s="126" t="str">
        <f t="shared" si="11"/>
        <v/>
      </c>
      <c r="E85" s="126" t="str">
        <f t="shared" si="12"/>
        <v/>
      </c>
      <c r="F85" s="181" t="str">
        <f ca="1">IF(C85="","",[1]!s_dq_close(D85,TODAY(),1))</f>
        <v/>
      </c>
      <c r="G85" s="182" t="str">
        <f ca="1">IF(C85="","",[1]!s_pq_pctchange(D85,TODAY()-$G$12,TODAY())/100)</f>
        <v/>
      </c>
      <c r="H85" s="242" t="str">
        <f>IF(C85="","",IF($H$11="收入",[1]!S_STM07_IS(D85,9,$G$5,$H$13)/$E$5,[1]!S_STM07_IS(D85,48,$G$5,$H$13)/$E$5))</f>
        <v/>
      </c>
      <c r="I85" s="242" t="str">
        <f>IF(C85="","",IF($I$11="毛利率",([1]!S_STM07_IS(D85,9,$G$5,$H$13)-[1]!S_STM07_IS(D85,10,$G$5,$H$13))/[1]!S_STM07_IS(D85,9,$G$5,$H$13),[1]!S_STM07_IS(D85,14,$G$5,$H$13)/$E$5))</f>
        <v/>
      </c>
      <c r="J85" s="403" t="str">
        <f>IF(C85="","",IF($J$11="净利润率",[1]!S_STM07_IS(D85,61,$G$5,$H$13)/[1]!S_STM07_IS(D85,9,$G$5,$H$13),[1]!S_STM07_IS(D85,55,$G$5,$H$13)/$E$5))</f>
        <v/>
      </c>
      <c r="K85" s="411" t="str">
        <f>IF(C85="","",[1]!hks_fa_roa2(D85,$G$5))</f>
        <v/>
      </c>
      <c r="L85" s="411" t="str">
        <f>IF(C85="","",[1]!hks_fa_roe(D85,$G$5))</f>
        <v/>
      </c>
      <c r="M85" s="243" t="str">
        <f>IF(C85="","",IF($M$11="EPS",[1]!S_STM07_IS(D85,61,$G$5,$H$13)/IF([1]!s_share_total(D85,$G$5)=0,[1]!s_share_total(D85,[1]!s_ipo_listeddate(D85)),[1]!s_share_total(D85,$G$5)),([1]!s_stm07_bs(D85,75,$G$5,$H$13)+[1]!s_stm07_bs(D85,88,$G$5,$H$13)+[1]!s_stm07_bs(D85,94,$G$5,$H$13)+[1]!s_stm07_bs(D85,95,$G$5,$H$13))/$E$5))</f>
        <v/>
      </c>
      <c r="N85" s="193" t="str">
        <f>IF(C85="","",F85/([1]!S_STM07_IS(D85,61,$G$5,$H$13)/IF([1]!s_share_total(D85,$G$5)=0,[1]!s_share_total(D85,[1]!s_ipo_listeddate(D85)),[1]!s_share_total(D85,$G$5))))</f>
        <v/>
      </c>
      <c r="O85" s="242" t="str">
        <f ca="1">IF(C85="","",[1]!s_share_total(D85,TODAY())/$E$5)</f>
        <v/>
      </c>
      <c r="P85" s="242" t="str">
        <f t="shared" si="14"/>
        <v/>
      </c>
      <c r="Q85" s="181" t="str">
        <f t="shared" si="15"/>
        <v/>
      </c>
      <c r="R85" s="342" t="str">
        <f t="shared" si="16"/>
        <v/>
      </c>
      <c r="S85" s="144"/>
      <c r="U85" s="1"/>
    </row>
    <row r="86" spans="3:21" ht="12" customHeight="1" x14ac:dyDescent="0.35">
      <c r="C86" s="341" t="str">
        <f t="shared" si="13"/>
        <v/>
      </c>
      <c r="D86" s="239" t="str">
        <f t="shared" si="11"/>
        <v/>
      </c>
      <c r="E86" s="239" t="str">
        <f t="shared" si="12"/>
        <v/>
      </c>
      <c r="F86" s="179" t="str">
        <f ca="1">IF(C86="","",[1]!s_dq_close(D86,TODAY(),1))</f>
        <v/>
      </c>
      <c r="G86" s="180" t="str">
        <f ca="1">IF(C86="","",[1]!s_pq_pctchange(D86,TODAY()-$G$12,TODAY())/100)</f>
        <v/>
      </c>
      <c r="H86" s="240" t="str">
        <f>IF(C86="","",IF($H$11="收入",[1]!S_STM07_IS(D86,9,$G$5,$H$13)/$E$5,[1]!S_STM07_IS(D86,48,$G$5,$H$13)/$E$5))</f>
        <v/>
      </c>
      <c r="I86" s="240" t="str">
        <f>IF(C86="","",IF($I$11="毛利率",([1]!S_STM07_IS(D86,9,$G$5,$H$13)-[1]!S_STM07_IS(D86,10,$G$5,$H$13))/[1]!S_STM07_IS(D86,9,$G$5,$H$13),[1]!S_STM07_IS(D86,14,$G$5,$H$13)/$E$5))</f>
        <v/>
      </c>
      <c r="J86" s="402" t="str">
        <f>IF(C86="","",IF($J$11="净利润率",[1]!S_STM07_IS(D86,61,$G$5,$H$13)/[1]!S_STM07_IS(D86,9,$G$5,$H$13),[1]!S_STM07_IS(D86,55,$G$5,$H$13)/$E$5))</f>
        <v/>
      </c>
      <c r="K86" s="411" t="str">
        <f>IF(C86="","",[1]!hks_fa_roa2(D86,$G$5))</f>
        <v/>
      </c>
      <c r="L86" s="411" t="str">
        <f>IF(C86="","",[1]!hks_fa_roe(D86,$G$5))</f>
        <v/>
      </c>
      <c r="M86" s="240" t="str">
        <f>IF(C86="","",IF($M$11="EPS",[1]!S_STM07_IS(D86,61,$G$5,$H$13)/IF([1]!s_share_total(D86,$G$5)=0,[1]!s_share_total(D86,[1]!s_ipo_listeddate(D86)),[1]!s_share_total(D86,$G$5)),([1]!s_stm07_bs(D86,75,$G$5,$H$13)+[1]!s_stm07_bs(D86,88,$G$5,$H$13)+[1]!s_stm07_bs(D86,94,$G$5,$H$13)+[1]!s_stm07_bs(D86,95,$G$5,$H$13))/$E$5))</f>
        <v/>
      </c>
      <c r="N86" s="241" t="str">
        <f>IF(C86="","",F86/([1]!S_STM07_IS(D86,61,$G$5,$H$13)/IF([1]!s_share_total(D86,$G$5)=0,[1]!s_share_total(D86,[1]!s_ipo_listeddate(D86)),[1]!s_share_total(D86,$G$5))))</f>
        <v/>
      </c>
      <c r="O86" s="240" t="str">
        <f ca="1">IF(C86="","",[1]!s_share_total(D86,TODAY())/$E$5)</f>
        <v/>
      </c>
      <c r="P86" s="240" t="str">
        <f t="shared" si="14"/>
        <v/>
      </c>
      <c r="Q86" s="210" t="str">
        <f t="shared" si="15"/>
        <v/>
      </c>
      <c r="R86" s="341" t="str">
        <f t="shared" si="16"/>
        <v/>
      </c>
      <c r="S86" s="144"/>
      <c r="U86" s="1"/>
    </row>
    <row r="87" spans="3:21" ht="12" customHeight="1" x14ac:dyDescent="0.35">
      <c r="C87" s="342" t="str">
        <f t="shared" si="13"/>
        <v/>
      </c>
      <c r="D87" s="126" t="str">
        <f t="shared" si="11"/>
        <v/>
      </c>
      <c r="E87" s="126" t="str">
        <f t="shared" si="12"/>
        <v/>
      </c>
      <c r="F87" s="181" t="str">
        <f ca="1">IF(C87="","",[1]!s_dq_close(D87,TODAY(),1))</f>
        <v/>
      </c>
      <c r="G87" s="182" t="str">
        <f ca="1">IF(C87="","",[1]!s_pq_pctchange(D87,TODAY()-$G$12,TODAY())/100)</f>
        <v/>
      </c>
      <c r="H87" s="242" t="str">
        <f>IF(C87="","",IF($H$11="收入",[1]!S_STM07_IS(D87,9,$G$5,$H$13)/$E$5,[1]!S_STM07_IS(D87,48,$G$5,$H$13)/$E$5))</f>
        <v/>
      </c>
      <c r="I87" s="242" t="str">
        <f>IF(C87="","",IF($I$11="毛利率",([1]!S_STM07_IS(D87,9,$G$5,$H$13)-[1]!S_STM07_IS(D87,10,$G$5,$H$13))/[1]!S_STM07_IS(D87,9,$G$5,$H$13),[1]!S_STM07_IS(D87,14,$G$5,$H$13)/$E$5))</f>
        <v/>
      </c>
      <c r="J87" s="403" t="str">
        <f>IF(C87="","",IF($J$11="净利润率",[1]!S_STM07_IS(D87,61,$G$5,$H$13)/[1]!S_STM07_IS(D87,9,$G$5,$H$13),[1]!S_STM07_IS(D87,55,$G$5,$H$13)/$E$5))</f>
        <v/>
      </c>
      <c r="K87" s="411" t="str">
        <f>IF(C87="","",[1]!hks_fa_roa2(D87,$G$5))</f>
        <v/>
      </c>
      <c r="L87" s="411" t="str">
        <f>IF(C87="","",[1]!hks_fa_roe(D87,$G$5))</f>
        <v/>
      </c>
      <c r="M87" s="243" t="str">
        <f>IF(C87="","",IF($M$11="EPS",[1]!S_STM07_IS(D87,61,$G$5,$H$13)/IF([1]!s_share_total(D87,$G$5)=0,[1]!s_share_total(D87,[1]!s_ipo_listeddate(D87)),[1]!s_share_total(D87,$G$5)),([1]!s_stm07_bs(D87,75,$G$5,$H$13)+[1]!s_stm07_bs(D87,88,$G$5,$H$13)+[1]!s_stm07_bs(D87,94,$G$5,$H$13)+[1]!s_stm07_bs(D87,95,$G$5,$H$13))/$E$5))</f>
        <v/>
      </c>
      <c r="N87" s="193" t="str">
        <f>IF(C87="","",F87/([1]!S_STM07_IS(D87,61,$G$5,$H$13)/IF([1]!s_share_total(D87,$G$5)=0,[1]!s_share_total(D87,[1]!s_ipo_listeddate(D87)),[1]!s_share_total(D87,$G$5))))</f>
        <v/>
      </c>
      <c r="O87" s="242" t="str">
        <f ca="1">IF(C87="","",[1]!s_share_total(D87,TODAY())/$E$5)</f>
        <v/>
      </c>
      <c r="P87" s="242" t="str">
        <f t="shared" si="14"/>
        <v/>
      </c>
      <c r="Q87" s="181" t="str">
        <f t="shared" si="15"/>
        <v/>
      </c>
      <c r="R87" s="342" t="str">
        <f t="shared" si="16"/>
        <v/>
      </c>
      <c r="S87" s="144"/>
      <c r="U87" s="1"/>
    </row>
    <row r="88" spans="3:21" ht="12" customHeight="1" x14ac:dyDescent="0.35">
      <c r="C88" s="341" t="str">
        <f t="shared" si="13"/>
        <v/>
      </c>
      <c r="D88" s="239" t="str">
        <f t="shared" si="11"/>
        <v/>
      </c>
      <c r="E88" s="239" t="str">
        <f t="shared" si="12"/>
        <v/>
      </c>
      <c r="F88" s="179" t="str">
        <f ca="1">IF(C88="","",[1]!s_dq_close(D88,TODAY(),1))</f>
        <v/>
      </c>
      <c r="G88" s="180" t="str">
        <f ca="1">IF(C88="","",[1]!s_pq_pctchange(D88,TODAY()-$G$12,TODAY())/100)</f>
        <v/>
      </c>
      <c r="H88" s="240" t="str">
        <f>IF(C88="","",IF($H$11="收入",[1]!S_STM07_IS(D88,9,$G$5,$H$13)/$E$5,[1]!S_STM07_IS(D88,48,$G$5,$H$13)/$E$5))</f>
        <v/>
      </c>
      <c r="I88" s="240" t="str">
        <f>IF(C88="","",IF($I$11="毛利率",([1]!S_STM07_IS(D88,9,$G$5,$H$13)-[1]!S_STM07_IS(D88,10,$G$5,$H$13))/[1]!S_STM07_IS(D88,9,$G$5,$H$13),[1]!S_STM07_IS(D88,14,$G$5,$H$13)/$E$5))</f>
        <v/>
      </c>
      <c r="J88" s="402" t="str">
        <f>IF(C88="","",IF($J$11="净利润率",[1]!S_STM07_IS(D88,61,$G$5,$H$13)/[1]!S_STM07_IS(D88,9,$G$5,$H$13),[1]!S_STM07_IS(D88,55,$G$5,$H$13)/$E$5))</f>
        <v/>
      </c>
      <c r="K88" s="411" t="str">
        <f>IF(C88="","",[1]!hks_fa_roa2(D88,$G$5))</f>
        <v/>
      </c>
      <c r="L88" s="411" t="str">
        <f>IF(C88="","",[1]!hks_fa_roe(D88,$G$5))</f>
        <v/>
      </c>
      <c r="M88" s="240" t="str">
        <f>IF(C88="","",IF($M$11="EPS",[1]!S_STM07_IS(D88,61,$G$5,$H$13)/IF([1]!s_share_total(D88,$G$5)=0,[1]!s_share_total(D88,[1]!s_ipo_listeddate(D88)),[1]!s_share_total(D88,$G$5)),([1]!s_stm07_bs(D88,75,$G$5,$H$13)+[1]!s_stm07_bs(D88,88,$G$5,$H$13)+[1]!s_stm07_bs(D88,94,$G$5,$H$13)+[1]!s_stm07_bs(D88,95,$G$5,$H$13))/$E$5))</f>
        <v/>
      </c>
      <c r="N88" s="241" t="str">
        <f>IF(C88="","",F88/([1]!S_STM07_IS(D88,61,$G$5,$H$13)/IF([1]!s_share_total(D88,$G$5)=0,[1]!s_share_total(D88,[1]!s_ipo_listeddate(D88)),[1]!s_share_total(D88,$G$5))))</f>
        <v/>
      </c>
      <c r="O88" s="240" t="str">
        <f ca="1">IF(C88="","",[1]!s_share_total(D88,TODAY())/$E$5)</f>
        <v/>
      </c>
      <c r="P88" s="240" t="str">
        <f t="shared" si="14"/>
        <v/>
      </c>
      <c r="Q88" s="210" t="str">
        <f t="shared" si="15"/>
        <v/>
      </c>
      <c r="R88" s="341" t="str">
        <f t="shared" si="16"/>
        <v/>
      </c>
      <c r="S88" s="144"/>
      <c r="U88" s="1"/>
    </row>
    <row r="89" spans="3:21" ht="12" customHeight="1" x14ac:dyDescent="0.35">
      <c r="C89" s="342" t="str">
        <f t="shared" si="13"/>
        <v/>
      </c>
      <c r="D89" s="126" t="str">
        <f t="shared" si="11"/>
        <v/>
      </c>
      <c r="E89" s="126" t="str">
        <f t="shared" si="12"/>
        <v/>
      </c>
      <c r="F89" s="181" t="str">
        <f ca="1">IF(C89="","",[1]!s_dq_close(D89,TODAY(),1))</f>
        <v/>
      </c>
      <c r="G89" s="182" t="str">
        <f ca="1">IF(C89="","",[1]!s_pq_pctchange(D89,TODAY()-$G$12,TODAY())/100)</f>
        <v/>
      </c>
      <c r="H89" s="242" t="str">
        <f>IF(C89="","",IF($H$11="收入",[1]!S_STM07_IS(D89,9,$G$5,$H$13)/$E$5,[1]!S_STM07_IS(D89,48,$G$5,$H$13)/$E$5))</f>
        <v/>
      </c>
      <c r="I89" s="242" t="str">
        <f>IF(C89="","",IF($I$11="毛利率",([1]!S_STM07_IS(D89,9,$G$5,$H$13)-[1]!S_STM07_IS(D89,10,$G$5,$H$13))/[1]!S_STM07_IS(D89,9,$G$5,$H$13),[1]!S_STM07_IS(D89,14,$G$5,$H$13)/$E$5))</f>
        <v/>
      </c>
      <c r="J89" s="403" t="str">
        <f>IF(C89="","",IF($J$11="净利润率",[1]!S_STM07_IS(D89,61,$G$5,$H$13)/[1]!S_STM07_IS(D89,9,$G$5,$H$13),[1]!S_STM07_IS(D89,55,$G$5,$H$13)/$E$5))</f>
        <v/>
      </c>
      <c r="K89" s="411" t="str">
        <f>IF(C89="","",[1]!hks_fa_roa2(D89,$G$5))</f>
        <v/>
      </c>
      <c r="L89" s="411" t="str">
        <f>IF(C89="","",[1]!hks_fa_roe(D89,$G$5))</f>
        <v/>
      </c>
      <c r="M89" s="243" t="str">
        <f>IF(C89="","",IF($M$11="EPS",[1]!S_STM07_IS(D89,61,$G$5,$H$13)/IF([1]!s_share_total(D89,$G$5)=0,[1]!s_share_total(D89,[1]!s_ipo_listeddate(D89)),[1]!s_share_total(D89,$G$5)),([1]!s_stm07_bs(D89,75,$G$5,$H$13)+[1]!s_stm07_bs(D89,88,$G$5,$H$13)+[1]!s_stm07_bs(D89,94,$G$5,$H$13)+[1]!s_stm07_bs(D89,95,$G$5,$H$13))/$E$5))</f>
        <v/>
      </c>
      <c r="N89" s="193" t="str">
        <f>IF(C89="","",F89/([1]!S_STM07_IS(D89,61,$G$5,$H$13)/IF([1]!s_share_total(D89,$G$5)=0,[1]!s_share_total(D89,[1]!s_ipo_listeddate(D89)),[1]!s_share_total(D89,$G$5))))</f>
        <v/>
      </c>
      <c r="O89" s="242" t="str">
        <f ca="1">IF(C89="","",[1]!s_share_total(D89,TODAY())/$E$5)</f>
        <v/>
      </c>
      <c r="P89" s="242" t="str">
        <f t="shared" si="14"/>
        <v/>
      </c>
      <c r="Q89" s="181" t="str">
        <f t="shared" si="15"/>
        <v/>
      </c>
      <c r="R89" s="342" t="str">
        <f t="shared" si="16"/>
        <v/>
      </c>
      <c r="S89" s="144"/>
      <c r="U89" s="1"/>
    </row>
    <row r="90" spans="3:21" ht="12" customHeight="1" x14ac:dyDescent="0.35">
      <c r="C90" s="341" t="str">
        <f t="shared" si="13"/>
        <v/>
      </c>
      <c r="D90" s="239" t="str">
        <f t="shared" si="11"/>
        <v/>
      </c>
      <c r="E90" s="239" t="str">
        <f t="shared" si="12"/>
        <v/>
      </c>
      <c r="F90" s="179" t="str">
        <f ca="1">IF(C90="","",[1]!s_dq_close(D90,TODAY(),1))</f>
        <v/>
      </c>
      <c r="G90" s="180" t="str">
        <f ca="1">IF(C90="","",[1]!s_pq_pctchange(D90,TODAY()-$G$12,TODAY())/100)</f>
        <v/>
      </c>
      <c r="H90" s="240" t="str">
        <f>IF(C90="","",IF($H$11="收入",[1]!S_STM07_IS(D90,9,$G$5,$H$13)/$E$5,[1]!S_STM07_IS(D90,48,$G$5,$H$13)/$E$5))</f>
        <v/>
      </c>
      <c r="I90" s="240" t="str">
        <f>IF(C90="","",IF($I$11="毛利率",([1]!S_STM07_IS(D90,9,$G$5,$H$13)-[1]!S_STM07_IS(D90,10,$G$5,$H$13))/[1]!S_STM07_IS(D90,9,$G$5,$H$13),[1]!S_STM07_IS(D90,14,$G$5,$H$13)/$E$5))</f>
        <v/>
      </c>
      <c r="J90" s="402" t="str">
        <f>IF(C90="","",IF($J$11="净利润率",[1]!S_STM07_IS(D90,61,$G$5,$H$13)/[1]!S_STM07_IS(D90,9,$G$5,$H$13),[1]!S_STM07_IS(D90,55,$G$5,$H$13)/$E$5))</f>
        <v/>
      </c>
      <c r="K90" s="411" t="str">
        <f>IF(C90="","",[1]!hks_fa_roa2(D90,$G$5))</f>
        <v/>
      </c>
      <c r="L90" s="411" t="str">
        <f>IF(C90="","",[1]!hks_fa_roe(D90,$G$5))</f>
        <v/>
      </c>
      <c r="M90" s="240" t="str">
        <f>IF(C90="","",IF($M$11="EPS",[1]!S_STM07_IS(D90,61,$G$5,$H$13)/IF([1]!s_share_total(D90,$G$5)=0,[1]!s_share_total(D90,[1]!s_ipo_listeddate(D90)),[1]!s_share_total(D90,$G$5)),([1]!s_stm07_bs(D90,75,$G$5,$H$13)+[1]!s_stm07_bs(D90,88,$G$5,$H$13)+[1]!s_stm07_bs(D90,94,$G$5,$H$13)+[1]!s_stm07_bs(D90,95,$G$5,$H$13))/$E$5))</f>
        <v/>
      </c>
      <c r="N90" s="241" t="str">
        <f>IF(C90="","",F90/([1]!S_STM07_IS(D90,61,$G$5,$H$13)/IF([1]!s_share_total(D90,$G$5)=0,[1]!s_share_total(D90,[1]!s_ipo_listeddate(D90)),[1]!s_share_total(D90,$G$5))))</f>
        <v/>
      </c>
      <c r="O90" s="240" t="str">
        <f ca="1">IF(C90="","",[1]!s_share_total(D90,TODAY())/$E$5)</f>
        <v/>
      </c>
      <c r="P90" s="240" t="str">
        <f t="shared" si="14"/>
        <v/>
      </c>
      <c r="Q90" s="210" t="str">
        <f t="shared" si="15"/>
        <v/>
      </c>
      <c r="R90" s="341" t="str">
        <f t="shared" si="16"/>
        <v/>
      </c>
      <c r="S90" s="144"/>
      <c r="U90" s="1"/>
    </row>
    <row r="91" spans="3:21" ht="12" customHeight="1" x14ac:dyDescent="0.35">
      <c r="C91" s="342" t="str">
        <f t="shared" si="13"/>
        <v/>
      </c>
      <c r="D91" s="126" t="str">
        <f t="shared" si="11"/>
        <v/>
      </c>
      <c r="E91" s="126" t="str">
        <f t="shared" si="12"/>
        <v/>
      </c>
      <c r="F91" s="181" t="str">
        <f ca="1">IF(C91="","",[1]!s_dq_close(D91,TODAY(),1))</f>
        <v/>
      </c>
      <c r="G91" s="182" t="str">
        <f ca="1">IF(C91="","",[1]!s_pq_pctchange(D91,TODAY()-$G$12,TODAY())/100)</f>
        <v/>
      </c>
      <c r="H91" s="242" t="str">
        <f>IF(C91="","",IF($H$11="收入",[1]!S_STM07_IS(D91,9,$G$5,$H$13)/$E$5,[1]!S_STM07_IS(D91,48,$G$5,$H$13)/$E$5))</f>
        <v/>
      </c>
      <c r="I91" s="242" t="str">
        <f>IF(C91="","",IF($I$11="毛利率",([1]!S_STM07_IS(D91,9,$G$5,$H$13)-[1]!S_STM07_IS(D91,10,$G$5,$H$13))/[1]!S_STM07_IS(D91,9,$G$5,$H$13),[1]!S_STM07_IS(D91,14,$G$5,$H$13)/$E$5))</f>
        <v/>
      </c>
      <c r="J91" s="403" t="str">
        <f>IF(C91="","",IF($J$11="净利润率",[1]!S_STM07_IS(D91,61,$G$5,$H$13)/[1]!S_STM07_IS(D91,9,$G$5,$H$13),[1]!S_STM07_IS(D91,55,$G$5,$H$13)/$E$5))</f>
        <v/>
      </c>
      <c r="K91" s="411" t="str">
        <f>IF(C91="","",[1]!hks_fa_roa2(D91,$G$5))</f>
        <v/>
      </c>
      <c r="L91" s="411" t="str">
        <f>IF(C91="","",[1]!hks_fa_roe(D91,$G$5))</f>
        <v/>
      </c>
      <c r="M91" s="243" t="str">
        <f>IF(C91="","",IF($M$11="EPS",[1]!S_STM07_IS(D91,61,$G$5,$H$13)/IF([1]!s_share_total(D91,$G$5)=0,[1]!s_share_total(D91,[1]!s_ipo_listeddate(D91)),[1]!s_share_total(D91,$G$5)),([1]!s_stm07_bs(D91,75,$G$5,$H$13)+[1]!s_stm07_bs(D91,88,$G$5,$H$13)+[1]!s_stm07_bs(D91,94,$G$5,$H$13)+[1]!s_stm07_bs(D91,95,$G$5,$H$13))/$E$5))</f>
        <v/>
      </c>
      <c r="N91" s="193" t="str">
        <f>IF(C91="","",F91/([1]!S_STM07_IS(D91,61,$G$5,$H$13)/IF([1]!s_share_total(D91,$G$5)=0,[1]!s_share_total(D91,[1]!s_ipo_listeddate(D91)),[1]!s_share_total(D91,$G$5))))</f>
        <v/>
      </c>
      <c r="O91" s="242" t="str">
        <f ca="1">IF(C91="","",[1]!s_share_total(D91,TODAY())/$E$5)</f>
        <v/>
      </c>
      <c r="P91" s="242" t="str">
        <f t="shared" si="14"/>
        <v/>
      </c>
      <c r="Q91" s="181" t="str">
        <f t="shared" si="15"/>
        <v/>
      </c>
      <c r="R91" s="342" t="str">
        <f t="shared" si="16"/>
        <v/>
      </c>
      <c r="S91" s="144"/>
      <c r="U91" s="1"/>
    </row>
    <row r="92" spans="3:21" ht="12" customHeight="1" x14ac:dyDescent="0.35">
      <c r="C92" s="341" t="str">
        <f t="shared" si="13"/>
        <v/>
      </c>
      <c r="D92" s="239" t="str">
        <f t="shared" si="11"/>
        <v/>
      </c>
      <c r="E92" s="239" t="str">
        <f t="shared" si="12"/>
        <v/>
      </c>
      <c r="F92" s="179" t="str">
        <f ca="1">IF(C92="","",[1]!s_dq_close(D92,TODAY(),1))</f>
        <v/>
      </c>
      <c r="G92" s="180" t="str">
        <f ca="1">IF(C92="","",[1]!s_pq_pctchange(D92,TODAY()-$G$12,TODAY())/100)</f>
        <v/>
      </c>
      <c r="H92" s="240" t="str">
        <f>IF(C92="","",IF($H$11="收入",[1]!S_STM07_IS(D92,9,$G$5,$H$13)/$E$5,[1]!S_STM07_IS(D92,48,$G$5,$H$13)/$E$5))</f>
        <v/>
      </c>
      <c r="I92" s="240" t="str">
        <f>IF(C92="","",IF($I$11="毛利率",([1]!S_STM07_IS(D92,9,$G$5,$H$13)-[1]!S_STM07_IS(D92,10,$G$5,$H$13))/[1]!S_STM07_IS(D92,9,$G$5,$H$13),[1]!S_STM07_IS(D92,14,$G$5,$H$13)/$E$5))</f>
        <v/>
      </c>
      <c r="J92" s="402" t="str">
        <f>IF(C92="","",IF($J$11="净利润率",[1]!S_STM07_IS(D92,61,$G$5,$H$13)/[1]!S_STM07_IS(D92,9,$G$5,$H$13),[1]!S_STM07_IS(D92,55,$G$5,$H$13)/$E$5))</f>
        <v/>
      </c>
      <c r="K92" s="411" t="str">
        <f>IF(C92="","",[1]!hks_fa_roa2(D92,$G$5))</f>
        <v/>
      </c>
      <c r="L92" s="411" t="str">
        <f>IF(C92="","",[1]!hks_fa_roe(D92,$G$5))</f>
        <v/>
      </c>
      <c r="M92" s="240" t="str">
        <f>IF(C92="","",IF($M$11="EPS",[1]!S_STM07_IS(D92,61,$G$5,$H$13)/IF([1]!s_share_total(D92,$G$5)=0,[1]!s_share_total(D92,[1]!s_ipo_listeddate(D92)),[1]!s_share_total(D92,$G$5)),([1]!s_stm07_bs(D92,75,$G$5,$H$13)+[1]!s_stm07_bs(D92,88,$G$5,$H$13)+[1]!s_stm07_bs(D92,94,$G$5,$H$13)+[1]!s_stm07_bs(D92,95,$G$5,$H$13))/$E$5))</f>
        <v/>
      </c>
      <c r="N92" s="241" t="str">
        <f>IF(C92="","",F92/([1]!S_STM07_IS(D92,61,$G$5,$H$13)/IF([1]!s_share_total(D92,$G$5)=0,[1]!s_share_total(D92,[1]!s_ipo_listeddate(D92)),[1]!s_share_total(D92,$G$5))))</f>
        <v/>
      </c>
      <c r="O92" s="240" t="str">
        <f ca="1">IF(C92="","",[1]!s_share_total(D92,TODAY())/$E$5)</f>
        <v/>
      </c>
      <c r="P92" s="240" t="str">
        <f t="shared" si="14"/>
        <v/>
      </c>
      <c r="Q92" s="210" t="str">
        <f t="shared" si="15"/>
        <v/>
      </c>
      <c r="R92" s="341" t="str">
        <f t="shared" si="16"/>
        <v/>
      </c>
      <c r="S92" s="144"/>
      <c r="U92" s="1"/>
    </row>
    <row r="93" spans="3:21" ht="12" customHeight="1" x14ac:dyDescent="0.35">
      <c r="C93" s="342" t="str">
        <f t="shared" si="13"/>
        <v/>
      </c>
      <c r="D93" s="126" t="str">
        <f t="shared" si="11"/>
        <v/>
      </c>
      <c r="E93" s="126" t="str">
        <f t="shared" si="12"/>
        <v/>
      </c>
      <c r="F93" s="181" t="str">
        <f ca="1">IF(C93="","",[1]!s_dq_close(D93,TODAY(),1))</f>
        <v/>
      </c>
      <c r="G93" s="182" t="str">
        <f ca="1">IF(C93="","",[1]!s_pq_pctchange(D93,TODAY()-$G$12,TODAY())/100)</f>
        <v/>
      </c>
      <c r="H93" s="242" t="str">
        <f>IF(C93="","",IF($H$11="收入",[1]!S_STM07_IS(D93,9,$G$5,$H$13)/$E$5,[1]!S_STM07_IS(D93,48,$G$5,$H$13)/$E$5))</f>
        <v/>
      </c>
      <c r="I93" s="242" t="str">
        <f>IF(C93="","",IF($I$11="毛利率",([1]!S_STM07_IS(D93,9,$G$5,$H$13)-[1]!S_STM07_IS(D93,10,$G$5,$H$13))/[1]!S_STM07_IS(D93,9,$G$5,$H$13),[1]!S_STM07_IS(D93,14,$G$5,$H$13)/$E$5))</f>
        <v/>
      </c>
      <c r="J93" s="403" t="str">
        <f>IF(C93="","",IF($J$11="净利润率",[1]!S_STM07_IS(D93,61,$G$5,$H$13)/[1]!S_STM07_IS(D93,9,$G$5,$H$13),[1]!S_STM07_IS(D93,55,$G$5,$H$13)/$E$5))</f>
        <v/>
      </c>
      <c r="K93" s="411" t="str">
        <f>IF(C93="","",[1]!hks_fa_roa2(D93,$G$5))</f>
        <v/>
      </c>
      <c r="L93" s="411" t="str">
        <f>IF(C93="","",[1]!hks_fa_roe(D93,$G$5))</f>
        <v/>
      </c>
      <c r="M93" s="243" t="str">
        <f>IF(C93="","",IF($M$11="EPS",[1]!S_STM07_IS(D93,61,$G$5,$H$13)/IF([1]!s_share_total(D93,$G$5)=0,[1]!s_share_total(D93,[1]!s_ipo_listeddate(D93)),[1]!s_share_total(D93,$G$5)),([1]!s_stm07_bs(D93,75,$G$5,$H$13)+[1]!s_stm07_bs(D93,88,$G$5,$H$13)+[1]!s_stm07_bs(D93,94,$G$5,$H$13)+[1]!s_stm07_bs(D93,95,$G$5,$H$13))/$E$5))</f>
        <v/>
      </c>
      <c r="N93" s="193" t="str">
        <f>IF(C93="","",F93/([1]!S_STM07_IS(D93,61,$G$5,$H$13)/IF([1]!s_share_total(D93,$G$5)=0,[1]!s_share_total(D93,[1]!s_ipo_listeddate(D93)),[1]!s_share_total(D93,$G$5))))</f>
        <v/>
      </c>
      <c r="O93" s="242" t="str">
        <f ca="1">IF(C93="","",[1]!s_share_total(D93,TODAY())/$E$5)</f>
        <v/>
      </c>
      <c r="P93" s="242" t="str">
        <f t="shared" si="14"/>
        <v/>
      </c>
      <c r="Q93" s="181" t="str">
        <f t="shared" si="15"/>
        <v/>
      </c>
      <c r="R93" s="342" t="str">
        <f t="shared" si="16"/>
        <v/>
      </c>
      <c r="S93" s="144"/>
      <c r="U93" s="1"/>
    </row>
    <row r="94" spans="3:21" ht="12" customHeight="1" x14ac:dyDescent="0.35">
      <c r="C94" s="341" t="str">
        <f t="shared" si="13"/>
        <v/>
      </c>
      <c r="D94" s="239" t="str">
        <f t="shared" si="11"/>
        <v/>
      </c>
      <c r="E94" s="239" t="str">
        <f t="shared" si="12"/>
        <v/>
      </c>
      <c r="F94" s="179" t="str">
        <f ca="1">IF(C94="","",[1]!s_dq_close(D94,TODAY(),1))</f>
        <v/>
      </c>
      <c r="G94" s="180" t="str">
        <f ca="1">IF(C94="","",[1]!s_pq_pctchange(D94,TODAY()-$G$12,TODAY())/100)</f>
        <v/>
      </c>
      <c r="H94" s="240" t="str">
        <f>IF(C94="","",IF($H$11="收入",[1]!S_STM07_IS(D94,9,$G$5,$H$13)/$E$5,[1]!S_STM07_IS(D94,48,$G$5,$H$13)/$E$5))</f>
        <v/>
      </c>
      <c r="I94" s="240" t="str">
        <f>IF(C94="","",IF($I$11="毛利率",([1]!S_STM07_IS(D94,9,$G$5,$H$13)-[1]!S_STM07_IS(D94,10,$G$5,$H$13))/[1]!S_STM07_IS(D94,9,$G$5,$H$13),[1]!S_STM07_IS(D94,14,$G$5,$H$13)/$E$5))</f>
        <v/>
      </c>
      <c r="J94" s="402" t="str">
        <f>IF(C94="","",IF($J$11="净利润率",[1]!S_STM07_IS(D94,61,$G$5,$H$13)/[1]!S_STM07_IS(D94,9,$G$5,$H$13),[1]!S_STM07_IS(D94,55,$G$5,$H$13)/$E$5))</f>
        <v/>
      </c>
      <c r="K94" s="411" t="str">
        <f>IF(C94="","",[1]!hks_fa_roa2(D94,$G$5))</f>
        <v/>
      </c>
      <c r="L94" s="411" t="str">
        <f>IF(C94="","",[1]!hks_fa_roe(D94,$G$5))</f>
        <v/>
      </c>
      <c r="M94" s="240" t="str">
        <f>IF(C94="","",IF($M$11="EPS",[1]!S_STM07_IS(D94,61,$G$5,$H$13)/IF([1]!s_share_total(D94,$G$5)=0,[1]!s_share_total(D94,[1]!s_ipo_listeddate(D94)),[1]!s_share_total(D94,$G$5)),([1]!s_stm07_bs(D94,75,$G$5,$H$13)+[1]!s_stm07_bs(D94,88,$G$5,$H$13)+[1]!s_stm07_bs(D94,94,$G$5,$H$13)+[1]!s_stm07_bs(D94,95,$G$5,$H$13))/$E$5))</f>
        <v/>
      </c>
      <c r="N94" s="241" t="str">
        <f>IF(C94="","",F94/([1]!S_STM07_IS(D94,61,$G$5,$H$13)/IF([1]!s_share_total(D94,$G$5)=0,[1]!s_share_total(D94,[1]!s_ipo_listeddate(D94)),[1]!s_share_total(D94,$G$5))))</f>
        <v/>
      </c>
      <c r="O94" s="240" t="str">
        <f ca="1">IF(C94="","",[1]!s_share_total(D94,TODAY())/$E$5)</f>
        <v/>
      </c>
      <c r="P94" s="240" t="str">
        <f t="shared" si="14"/>
        <v/>
      </c>
      <c r="Q94" s="210" t="str">
        <f t="shared" si="15"/>
        <v/>
      </c>
      <c r="R94" s="341" t="str">
        <f t="shared" si="16"/>
        <v/>
      </c>
      <c r="S94" s="144"/>
      <c r="U94" s="1"/>
    </row>
    <row r="95" spans="3:21" ht="12" customHeight="1" x14ac:dyDescent="0.35">
      <c r="C95" s="342" t="str">
        <f t="shared" si="13"/>
        <v/>
      </c>
      <c r="D95" s="126" t="str">
        <f t="shared" si="11"/>
        <v/>
      </c>
      <c r="E95" s="126" t="str">
        <f t="shared" si="12"/>
        <v/>
      </c>
      <c r="F95" s="181" t="str">
        <f ca="1">IF(C95="","",[1]!s_dq_close(D95,TODAY(),1))</f>
        <v/>
      </c>
      <c r="G95" s="182" t="str">
        <f ca="1">IF(C95="","",[1]!s_pq_pctchange(D95,TODAY()-$G$12,TODAY())/100)</f>
        <v/>
      </c>
      <c r="H95" s="242" t="str">
        <f>IF(C95="","",IF($H$11="收入",[1]!S_STM07_IS(D95,9,$G$5,$H$13)/$E$5,[1]!S_STM07_IS(D95,48,$G$5,$H$13)/$E$5))</f>
        <v/>
      </c>
      <c r="I95" s="242" t="str">
        <f>IF(C95="","",IF($I$11="毛利率",([1]!S_STM07_IS(D95,9,$G$5,$H$13)-[1]!S_STM07_IS(D95,10,$G$5,$H$13))/[1]!S_STM07_IS(D95,9,$G$5,$H$13),[1]!S_STM07_IS(D95,14,$G$5,$H$13)/$E$5))</f>
        <v/>
      </c>
      <c r="J95" s="403" t="str">
        <f>IF(C95="","",IF($J$11="净利润率",[1]!S_STM07_IS(D95,61,$G$5,$H$13)/[1]!S_STM07_IS(D95,9,$G$5,$H$13),[1]!S_STM07_IS(D95,55,$G$5,$H$13)/$E$5))</f>
        <v/>
      </c>
      <c r="K95" s="411" t="str">
        <f>IF(C95="","",[1]!hks_fa_roa2(D95,$G$5))</f>
        <v/>
      </c>
      <c r="L95" s="411" t="str">
        <f>IF(C95="","",[1]!hks_fa_roe(D95,$G$5))</f>
        <v/>
      </c>
      <c r="M95" s="243" t="str">
        <f>IF(C95="","",IF($M$11="EPS",[1]!S_STM07_IS(D95,61,$G$5,$H$13)/IF([1]!s_share_total(D95,$G$5)=0,[1]!s_share_total(D95,[1]!s_ipo_listeddate(D95)),[1]!s_share_total(D95,$G$5)),([1]!s_stm07_bs(D95,75,$G$5,$H$13)+[1]!s_stm07_bs(D95,88,$G$5,$H$13)+[1]!s_stm07_bs(D95,94,$G$5,$H$13)+[1]!s_stm07_bs(D95,95,$G$5,$H$13))/$E$5))</f>
        <v/>
      </c>
      <c r="N95" s="193" t="str">
        <f>IF(C95="","",F95/([1]!S_STM07_IS(D95,61,$G$5,$H$13)/IF([1]!s_share_total(D95,$G$5)=0,[1]!s_share_total(D95,[1]!s_ipo_listeddate(D95)),[1]!s_share_total(D95,$G$5))))</f>
        <v/>
      </c>
      <c r="O95" s="242" t="str">
        <f ca="1">IF(C95="","",[1]!s_share_total(D95,TODAY())/$E$5)</f>
        <v/>
      </c>
      <c r="P95" s="242" t="str">
        <f t="shared" si="14"/>
        <v/>
      </c>
      <c r="Q95" s="181" t="str">
        <f t="shared" si="15"/>
        <v/>
      </c>
      <c r="R95" s="342" t="str">
        <f t="shared" si="16"/>
        <v/>
      </c>
      <c r="S95" s="144"/>
      <c r="U95" s="1"/>
    </row>
    <row r="96" spans="3:21" ht="12" customHeight="1" x14ac:dyDescent="0.35">
      <c r="C96" s="341" t="str">
        <f t="shared" si="13"/>
        <v/>
      </c>
      <c r="D96" s="239" t="str">
        <f t="shared" si="11"/>
        <v/>
      </c>
      <c r="E96" s="239" t="str">
        <f t="shared" si="12"/>
        <v/>
      </c>
      <c r="F96" s="179" t="str">
        <f ca="1">IF(C96="","",[1]!s_dq_close(D96,TODAY(),1))</f>
        <v/>
      </c>
      <c r="G96" s="180" t="str">
        <f ca="1">IF(C96="","",[1]!s_pq_pctchange(D96,TODAY()-$G$12,TODAY())/100)</f>
        <v/>
      </c>
      <c r="H96" s="240" t="str">
        <f>IF(C96="","",IF($H$11="收入",[1]!S_STM07_IS(D96,9,$G$5,$H$13)/$E$5,[1]!S_STM07_IS(D96,48,$G$5,$H$13)/$E$5))</f>
        <v/>
      </c>
      <c r="I96" s="240" t="str">
        <f>IF(C96="","",IF($I$11="毛利率",([1]!S_STM07_IS(D96,9,$G$5,$H$13)-[1]!S_STM07_IS(D96,10,$G$5,$H$13))/[1]!S_STM07_IS(D96,9,$G$5,$H$13),[1]!S_STM07_IS(D96,14,$G$5,$H$13)/$E$5))</f>
        <v/>
      </c>
      <c r="J96" s="402" t="str">
        <f>IF(C96="","",IF($J$11="净利润率",[1]!S_STM07_IS(D96,61,$G$5,$H$13)/[1]!S_STM07_IS(D96,9,$G$5,$H$13),[1]!S_STM07_IS(D96,55,$G$5,$H$13)/$E$5))</f>
        <v/>
      </c>
      <c r="K96" s="411" t="str">
        <f>IF(C96="","",[1]!hks_fa_roa2(D96,$G$5))</f>
        <v/>
      </c>
      <c r="L96" s="411" t="str">
        <f>IF(C96="","",[1]!hks_fa_roe(D96,$G$5))</f>
        <v/>
      </c>
      <c r="M96" s="240" t="str">
        <f>IF(C96="","",IF($M$11="EPS",[1]!S_STM07_IS(D96,61,$G$5,$H$13)/IF([1]!s_share_total(D96,$G$5)=0,[1]!s_share_total(D96,[1]!s_ipo_listeddate(D96)),[1]!s_share_total(D96,$G$5)),([1]!s_stm07_bs(D96,75,$G$5,$H$13)+[1]!s_stm07_bs(D96,88,$G$5,$H$13)+[1]!s_stm07_bs(D96,94,$G$5,$H$13)+[1]!s_stm07_bs(D96,95,$G$5,$H$13))/$E$5))</f>
        <v/>
      </c>
      <c r="N96" s="241" t="str">
        <f>IF(C96="","",F96/([1]!S_STM07_IS(D96,61,$G$5,$H$13)/IF([1]!s_share_total(D96,$G$5)=0,[1]!s_share_total(D96,[1]!s_ipo_listeddate(D96)),[1]!s_share_total(D96,$G$5))))</f>
        <v/>
      </c>
      <c r="O96" s="240" t="str">
        <f ca="1">IF(C96="","",[1]!s_share_total(D96,TODAY())/$E$5)</f>
        <v/>
      </c>
      <c r="P96" s="240" t="str">
        <f t="shared" si="14"/>
        <v/>
      </c>
      <c r="Q96" s="210" t="str">
        <f t="shared" si="15"/>
        <v/>
      </c>
      <c r="R96" s="341" t="str">
        <f t="shared" si="16"/>
        <v/>
      </c>
      <c r="S96" s="144"/>
      <c r="U96" s="1"/>
    </row>
    <row r="97" spans="3:21" ht="12" customHeight="1" x14ac:dyDescent="0.35">
      <c r="C97" s="342" t="str">
        <f t="shared" si="13"/>
        <v/>
      </c>
      <c r="D97" s="126" t="str">
        <f t="shared" si="11"/>
        <v/>
      </c>
      <c r="E97" s="126" t="str">
        <f t="shared" si="12"/>
        <v/>
      </c>
      <c r="F97" s="181" t="str">
        <f ca="1">IF(C97="","",[1]!s_dq_close(D97,TODAY(),1))</f>
        <v/>
      </c>
      <c r="G97" s="182" t="str">
        <f ca="1">IF(C97="","",[1]!s_pq_pctchange(D97,TODAY()-$G$12,TODAY())/100)</f>
        <v/>
      </c>
      <c r="H97" s="242" t="str">
        <f>IF(C97="","",IF($H$11="收入",[1]!S_STM07_IS(D97,9,$G$5,$H$13)/$E$5,[1]!S_STM07_IS(D97,48,$G$5,$H$13)/$E$5))</f>
        <v/>
      </c>
      <c r="I97" s="242" t="str">
        <f>IF(C97="","",IF($I$11="毛利率",([1]!S_STM07_IS(D97,9,$G$5,$H$13)-[1]!S_STM07_IS(D97,10,$G$5,$H$13))/[1]!S_STM07_IS(D97,9,$G$5,$H$13),[1]!S_STM07_IS(D97,14,$G$5,$H$13)/$E$5))</f>
        <v/>
      </c>
      <c r="J97" s="403" t="str">
        <f>IF(C97="","",IF($J$11="净利润率",[1]!S_STM07_IS(D97,61,$G$5,$H$13)/[1]!S_STM07_IS(D97,9,$G$5,$H$13),[1]!S_STM07_IS(D97,55,$G$5,$H$13)/$E$5))</f>
        <v/>
      </c>
      <c r="K97" s="411" t="str">
        <f>IF(C97="","",[1]!hks_fa_roa2(D97,$G$5))</f>
        <v/>
      </c>
      <c r="L97" s="411" t="str">
        <f>IF(C97="","",[1]!hks_fa_roe(D97,$G$5))</f>
        <v/>
      </c>
      <c r="M97" s="243" t="str">
        <f>IF(C97="","",IF($M$11="EPS",[1]!S_STM07_IS(D97,61,$G$5,$H$13)/IF([1]!s_share_total(D97,$G$5)=0,[1]!s_share_total(D97,[1]!s_ipo_listeddate(D97)),[1]!s_share_total(D97,$G$5)),([1]!s_stm07_bs(D97,75,$G$5,$H$13)+[1]!s_stm07_bs(D97,88,$G$5,$H$13)+[1]!s_stm07_bs(D97,94,$G$5,$H$13)+[1]!s_stm07_bs(D97,95,$G$5,$H$13))/$E$5))</f>
        <v/>
      </c>
      <c r="N97" s="193" t="str">
        <f>IF(C97="","",F97/([1]!S_STM07_IS(D97,61,$G$5,$H$13)/IF([1]!s_share_total(D97,$G$5)=0,[1]!s_share_total(D97,[1]!s_ipo_listeddate(D97)),[1]!s_share_total(D97,$G$5))))</f>
        <v/>
      </c>
      <c r="O97" s="242" t="str">
        <f ca="1">IF(C97="","",[1]!s_share_total(D97,TODAY())/$E$5)</f>
        <v/>
      </c>
      <c r="P97" s="242" t="str">
        <f t="shared" si="14"/>
        <v/>
      </c>
      <c r="Q97" s="181" t="str">
        <f t="shared" si="15"/>
        <v/>
      </c>
      <c r="R97" s="342" t="str">
        <f t="shared" si="16"/>
        <v/>
      </c>
      <c r="S97" s="144"/>
      <c r="U97" s="1"/>
    </row>
    <row r="98" spans="3:21" ht="12" customHeight="1" x14ac:dyDescent="0.35">
      <c r="C98" s="341" t="str">
        <f t="shared" si="13"/>
        <v/>
      </c>
      <c r="D98" s="239" t="str">
        <f t="shared" si="11"/>
        <v/>
      </c>
      <c r="E98" s="239" t="str">
        <f t="shared" si="12"/>
        <v/>
      </c>
      <c r="F98" s="179" t="str">
        <f ca="1">IF(C98="","",[1]!s_dq_close(D98,TODAY(),1))</f>
        <v/>
      </c>
      <c r="G98" s="180" t="str">
        <f ca="1">IF(C98="","",[1]!s_pq_pctchange(D98,TODAY()-$G$12,TODAY())/100)</f>
        <v/>
      </c>
      <c r="H98" s="240" t="str">
        <f>IF(C98="","",IF($H$11="收入",[1]!S_STM07_IS(D98,9,$G$5,$H$13)/$E$5,[1]!S_STM07_IS(D98,48,$G$5,$H$13)/$E$5))</f>
        <v/>
      </c>
      <c r="I98" s="240" t="str">
        <f>IF(C98="","",IF($I$11="毛利率",([1]!S_STM07_IS(D98,9,$G$5,$H$13)-[1]!S_STM07_IS(D98,10,$G$5,$H$13))/[1]!S_STM07_IS(D98,9,$G$5,$H$13),[1]!S_STM07_IS(D98,14,$G$5,$H$13)/$E$5))</f>
        <v/>
      </c>
      <c r="J98" s="402" t="str">
        <f>IF(C98="","",IF($J$11="净利润率",[1]!S_STM07_IS(D98,61,$G$5,$H$13)/[1]!S_STM07_IS(D98,9,$G$5,$H$13),[1]!S_STM07_IS(D98,55,$G$5,$H$13)/$E$5))</f>
        <v/>
      </c>
      <c r="K98" s="411" t="str">
        <f>IF(C98="","",[1]!hks_fa_roa2(D98,$G$5))</f>
        <v/>
      </c>
      <c r="L98" s="411" t="str">
        <f>IF(C98="","",[1]!hks_fa_roe(D98,$G$5))</f>
        <v/>
      </c>
      <c r="M98" s="240" t="str">
        <f>IF(C98="","",IF($M$11="EPS",[1]!S_STM07_IS(D98,61,$G$5,$H$13)/IF([1]!s_share_total(D98,$G$5)=0,[1]!s_share_total(D98,[1]!s_ipo_listeddate(D98)),[1]!s_share_total(D98,$G$5)),([1]!s_stm07_bs(D98,75,$G$5,$H$13)+[1]!s_stm07_bs(D98,88,$G$5,$H$13)+[1]!s_stm07_bs(D98,94,$G$5,$H$13)+[1]!s_stm07_bs(D98,95,$G$5,$H$13))/$E$5))</f>
        <v/>
      </c>
      <c r="N98" s="241" t="str">
        <f>IF(C98="","",F98/([1]!S_STM07_IS(D98,61,$G$5,$H$13)/IF([1]!s_share_total(D98,$G$5)=0,[1]!s_share_total(D98,[1]!s_ipo_listeddate(D98)),[1]!s_share_total(D98,$G$5))))</f>
        <v/>
      </c>
      <c r="O98" s="240" t="str">
        <f ca="1">IF(C98="","",[1]!s_share_total(D98,TODAY())/$E$5)</f>
        <v/>
      </c>
      <c r="P98" s="240" t="str">
        <f t="shared" si="14"/>
        <v/>
      </c>
      <c r="Q98" s="210" t="str">
        <f t="shared" si="15"/>
        <v/>
      </c>
      <c r="R98" s="341" t="str">
        <f t="shared" si="16"/>
        <v/>
      </c>
      <c r="S98" s="144"/>
      <c r="U98" s="1"/>
    </row>
    <row r="99" spans="3:21" ht="12" customHeight="1" x14ac:dyDescent="0.35">
      <c r="C99" s="342" t="str">
        <f t="shared" si="13"/>
        <v/>
      </c>
      <c r="D99" s="126" t="str">
        <f t="shared" si="11"/>
        <v/>
      </c>
      <c r="E99" s="126" t="str">
        <f t="shared" si="12"/>
        <v/>
      </c>
      <c r="F99" s="181" t="str">
        <f ca="1">IF(C99="","",[1]!s_dq_close(D99,TODAY(),1))</f>
        <v/>
      </c>
      <c r="G99" s="182" t="str">
        <f ca="1">IF(C99="","",[1]!s_pq_pctchange(D99,TODAY()-$G$12,TODAY())/100)</f>
        <v/>
      </c>
      <c r="H99" s="242" t="str">
        <f>IF(C99="","",IF($H$11="收入",[1]!S_STM07_IS(D99,9,$G$5,$H$13)/$E$5,[1]!S_STM07_IS(D99,48,$G$5,$H$13)/$E$5))</f>
        <v/>
      </c>
      <c r="I99" s="242" t="str">
        <f>IF(C99="","",IF($I$11="毛利率",([1]!S_STM07_IS(D99,9,$G$5,$H$13)-[1]!S_STM07_IS(D99,10,$G$5,$H$13))/[1]!S_STM07_IS(D99,9,$G$5,$H$13),[1]!S_STM07_IS(D99,14,$G$5,$H$13)/$E$5))</f>
        <v/>
      </c>
      <c r="J99" s="403" t="str">
        <f>IF(C99="","",IF($J$11="净利润率",[1]!S_STM07_IS(D99,61,$G$5,$H$13)/[1]!S_STM07_IS(D99,9,$G$5,$H$13),[1]!S_STM07_IS(D99,55,$G$5,$H$13)/$E$5))</f>
        <v/>
      </c>
      <c r="K99" s="411" t="str">
        <f>IF(C99="","",[1]!hks_fa_roa2(D99,$G$5))</f>
        <v/>
      </c>
      <c r="L99" s="411" t="str">
        <f>IF(C99="","",[1]!hks_fa_roe(D99,$G$5))</f>
        <v/>
      </c>
      <c r="M99" s="243" t="str">
        <f>IF(C99="","",IF($M$11="EPS",[1]!S_STM07_IS(D99,61,$G$5,$H$13)/IF([1]!s_share_total(D99,$G$5)=0,[1]!s_share_total(D99,[1]!s_ipo_listeddate(D99)),[1]!s_share_total(D99,$G$5)),([1]!s_stm07_bs(D99,75,$G$5,$H$13)+[1]!s_stm07_bs(D99,88,$G$5,$H$13)+[1]!s_stm07_bs(D99,94,$G$5,$H$13)+[1]!s_stm07_bs(D99,95,$G$5,$H$13))/$E$5))</f>
        <v/>
      </c>
      <c r="N99" s="193" t="str">
        <f>IF(C99="","",F99/([1]!S_STM07_IS(D99,61,$G$5,$H$13)/IF([1]!s_share_total(D99,$G$5)=0,[1]!s_share_total(D99,[1]!s_ipo_listeddate(D99)),[1]!s_share_total(D99,$G$5))))</f>
        <v/>
      </c>
      <c r="O99" s="242" t="str">
        <f ca="1">IF(C99="","",[1]!s_share_total(D99,TODAY())/$E$5)</f>
        <v/>
      </c>
      <c r="P99" s="242" t="str">
        <f t="shared" si="14"/>
        <v/>
      </c>
      <c r="Q99" s="181" t="str">
        <f t="shared" si="15"/>
        <v/>
      </c>
      <c r="R99" s="342" t="str">
        <f t="shared" si="16"/>
        <v/>
      </c>
      <c r="S99" s="144"/>
      <c r="U99" s="1"/>
    </row>
    <row r="100" spans="3:21" ht="12" customHeight="1" x14ac:dyDescent="0.35">
      <c r="C100" s="341" t="str">
        <f t="shared" si="13"/>
        <v/>
      </c>
      <c r="D100" s="239" t="str">
        <f t="shared" si="11"/>
        <v/>
      </c>
      <c r="E100" s="239" t="str">
        <f t="shared" si="12"/>
        <v/>
      </c>
      <c r="F100" s="179" t="str">
        <f ca="1">IF(C100="","",[1]!s_dq_close(D100,TODAY(),1))</f>
        <v/>
      </c>
      <c r="G100" s="180" t="str">
        <f ca="1">IF(C100="","",[1]!s_pq_pctchange(D100,TODAY()-$G$12,TODAY())/100)</f>
        <v/>
      </c>
      <c r="H100" s="240" t="str">
        <f>IF(C100="","",IF($H$11="收入",[1]!S_STM07_IS(D100,9,$G$5,$H$13)/$E$5,[1]!S_STM07_IS(D100,48,$G$5,$H$13)/$E$5))</f>
        <v/>
      </c>
      <c r="I100" s="240" t="str">
        <f>IF(C100="","",IF($I$11="毛利率",([1]!S_STM07_IS(D100,9,$G$5,$H$13)-[1]!S_STM07_IS(D100,10,$G$5,$H$13))/[1]!S_STM07_IS(D100,9,$G$5,$H$13),[1]!S_STM07_IS(D100,14,$G$5,$H$13)/$E$5))</f>
        <v/>
      </c>
      <c r="J100" s="402" t="str">
        <f>IF(C100="","",IF($J$11="净利润率",[1]!S_STM07_IS(D100,61,$G$5,$H$13)/[1]!S_STM07_IS(D100,9,$G$5,$H$13),[1]!S_STM07_IS(D100,55,$G$5,$H$13)/$E$5))</f>
        <v/>
      </c>
      <c r="K100" s="411" t="str">
        <f>IF(C100="","",[1]!hks_fa_roa2(D100,$G$5))</f>
        <v/>
      </c>
      <c r="L100" s="411" t="str">
        <f>IF(C100="","",[1]!hks_fa_roe(D100,$G$5))</f>
        <v/>
      </c>
      <c r="M100" s="240" t="str">
        <f>IF(C100="","",IF($M$11="EPS",[1]!S_STM07_IS(D100,61,$G$5,$H$13)/IF([1]!s_share_total(D100,$G$5)=0,[1]!s_share_total(D100,[1]!s_ipo_listeddate(D100)),[1]!s_share_total(D100,$G$5)),([1]!s_stm07_bs(D100,75,$G$5,$H$13)+[1]!s_stm07_bs(D100,88,$G$5,$H$13)+[1]!s_stm07_bs(D100,94,$G$5,$H$13)+[1]!s_stm07_bs(D100,95,$G$5,$H$13))/$E$5))</f>
        <v/>
      </c>
      <c r="N100" s="241" t="str">
        <f>IF(C100="","",F100/([1]!S_STM07_IS(D100,61,$G$5,$H$13)/IF([1]!s_share_total(D100,$G$5)=0,[1]!s_share_total(D100,[1]!s_ipo_listeddate(D100)),[1]!s_share_total(D100,$G$5))))</f>
        <v/>
      </c>
      <c r="O100" s="240" t="str">
        <f ca="1">IF(C100="","",[1]!s_share_total(D100,TODAY())/$E$5)</f>
        <v/>
      </c>
      <c r="P100" s="240" t="str">
        <f t="shared" si="14"/>
        <v/>
      </c>
      <c r="Q100" s="210" t="str">
        <f t="shared" si="15"/>
        <v/>
      </c>
      <c r="R100" s="341" t="str">
        <f t="shared" si="16"/>
        <v/>
      </c>
      <c r="S100" s="144"/>
      <c r="U100" s="1"/>
    </row>
    <row r="101" spans="3:21" ht="12" customHeight="1" x14ac:dyDescent="0.35">
      <c r="C101" s="342" t="str">
        <f t="shared" si="13"/>
        <v/>
      </c>
      <c r="D101" s="126" t="str">
        <f t="shared" si="11"/>
        <v/>
      </c>
      <c r="E101" s="126" t="str">
        <f t="shared" si="12"/>
        <v/>
      </c>
      <c r="F101" s="181" t="str">
        <f ca="1">IF(C101="","",[1]!s_dq_close(D101,TODAY(),1))</f>
        <v/>
      </c>
      <c r="G101" s="182" t="str">
        <f ca="1">IF(C101="","",[1]!s_pq_pctchange(D101,TODAY()-$G$12,TODAY())/100)</f>
        <v/>
      </c>
      <c r="H101" s="242" t="str">
        <f>IF(C101="","",IF($H$11="收入",[1]!S_STM07_IS(D101,9,$G$5,$H$13)/$E$5,[1]!S_STM07_IS(D101,48,$G$5,$H$13)/$E$5))</f>
        <v/>
      </c>
      <c r="I101" s="242" t="str">
        <f>IF(C101="","",IF($I$11="毛利率",([1]!S_STM07_IS(D101,9,$G$5,$H$13)-[1]!S_STM07_IS(D101,10,$G$5,$H$13))/[1]!S_STM07_IS(D101,9,$G$5,$H$13),[1]!S_STM07_IS(D101,14,$G$5,$H$13)/$E$5))</f>
        <v/>
      </c>
      <c r="J101" s="403" t="str">
        <f>IF(C101="","",IF($J$11="净利润率",[1]!S_STM07_IS(D101,61,$G$5,$H$13)/[1]!S_STM07_IS(D101,9,$G$5,$H$13),[1]!S_STM07_IS(D101,55,$G$5,$H$13)/$E$5))</f>
        <v/>
      </c>
      <c r="K101" s="411" t="str">
        <f>IF(C101="","",[1]!hks_fa_roa2(D101,$G$5))</f>
        <v/>
      </c>
      <c r="L101" s="411" t="str">
        <f>IF(C101="","",[1]!hks_fa_roe(D101,$G$5))</f>
        <v/>
      </c>
      <c r="M101" s="243" t="str">
        <f>IF(C101="","",IF($M$11="EPS",[1]!S_STM07_IS(D101,61,$G$5,$H$13)/IF([1]!s_share_total(D101,$G$5)=0,[1]!s_share_total(D101,[1]!s_ipo_listeddate(D101)),[1]!s_share_total(D101,$G$5)),([1]!s_stm07_bs(D101,75,$G$5,$H$13)+[1]!s_stm07_bs(D101,88,$G$5,$H$13)+[1]!s_stm07_bs(D101,94,$G$5,$H$13)+[1]!s_stm07_bs(D101,95,$G$5,$H$13))/$E$5))</f>
        <v/>
      </c>
      <c r="N101" s="193" t="str">
        <f>IF(C101="","",F101/([1]!S_STM07_IS(D101,61,$G$5,$H$13)/IF([1]!s_share_total(D101,$G$5)=0,[1]!s_share_total(D101,[1]!s_ipo_listeddate(D101)),[1]!s_share_total(D101,$G$5))))</f>
        <v/>
      </c>
      <c r="O101" s="242" t="str">
        <f ca="1">IF(C101="","",[1]!s_share_total(D101,TODAY())/$E$5)</f>
        <v/>
      </c>
      <c r="P101" s="242" t="str">
        <f t="shared" si="14"/>
        <v/>
      </c>
      <c r="Q101" s="181" t="str">
        <f t="shared" si="15"/>
        <v/>
      </c>
      <c r="R101" s="342" t="str">
        <f t="shared" si="16"/>
        <v/>
      </c>
      <c r="S101" s="144"/>
      <c r="U101" s="1"/>
    </row>
    <row r="102" spans="3:21" ht="12" customHeight="1" x14ac:dyDescent="0.35">
      <c r="C102" s="341" t="str">
        <f t="shared" si="13"/>
        <v/>
      </c>
      <c r="D102" s="239" t="str">
        <f t="shared" si="11"/>
        <v/>
      </c>
      <c r="E102" s="239" t="str">
        <f t="shared" si="12"/>
        <v/>
      </c>
      <c r="F102" s="179" t="str">
        <f ca="1">IF(C102="","",[1]!s_dq_close(D102,TODAY(),1))</f>
        <v/>
      </c>
      <c r="G102" s="180" t="str">
        <f ca="1">IF(C102="","",[1]!s_pq_pctchange(D102,TODAY()-$G$12,TODAY())/100)</f>
        <v/>
      </c>
      <c r="H102" s="240" t="str">
        <f>IF(C102="","",IF($H$11="收入",[1]!S_STM07_IS(D102,9,$G$5,$H$13)/$E$5,[1]!S_STM07_IS(D102,48,$G$5,$H$13)/$E$5))</f>
        <v/>
      </c>
      <c r="I102" s="240" t="str">
        <f>IF(C102="","",IF($I$11="毛利率",([1]!S_STM07_IS(D102,9,$G$5,$H$13)-[1]!S_STM07_IS(D102,10,$G$5,$H$13))/[1]!S_STM07_IS(D102,9,$G$5,$H$13),[1]!S_STM07_IS(D102,14,$G$5,$H$13)/$E$5))</f>
        <v/>
      </c>
      <c r="J102" s="402" t="str">
        <f>IF(C102="","",IF($J$11="净利润率",[1]!S_STM07_IS(D102,61,$G$5,$H$13)/[1]!S_STM07_IS(D102,9,$G$5,$H$13),[1]!S_STM07_IS(D102,55,$G$5,$H$13)/$E$5))</f>
        <v/>
      </c>
      <c r="K102" s="411" t="str">
        <f>IF(C102="","",[1]!hks_fa_roa2(D102,$G$5))</f>
        <v/>
      </c>
      <c r="L102" s="411" t="str">
        <f>IF(C102="","",[1]!hks_fa_roe(D102,$G$5))</f>
        <v/>
      </c>
      <c r="M102" s="240" t="str">
        <f>IF(C102="","",IF($M$11="EPS",[1]!S_STM07_IS(D102,61,$G$5,$H$13)/IF([1]!s_share_total(D102,$G$5)=0,[1]!s_share_total(D102,[1]!s_ipo_listeddate(D102)),[1]!s_share_total(D102,$G$5)),([1]!s_stm07_bs(D102,75,$G$5,$H$13)+[1]!s_stm07_bs(D102,88,$G$5,$H$13)+[1]!s_stm07_bs(D102,94,$G$5,$H$13)+[1]!s_stm07_bs(D102,95,$G$5,$H$13))/$E$5))</f>
        <v/>
      </c>
      <c r="N102" s="241" t="str">
        <f>IF(C102="","",F102/([1]!S_STM07_IS(D102,61,$G$5,$H$13)/IF([1]!s_share_total(D102,$G$5)=0,[1]!s_share_total(D102,[1]!s_ipo_listeddate(D102)),[1]!s_share_total(D102,$G$5))))</f>
        <v/>
      </c>
      <c r="O102" s="240" t="str">
        <f ca="1">IF(C102="","",[1]!s_share_total(D102,TODAY())/$E$5)</f>
        <v/>
      </c>
      <c r="P102" s="240" t="str">
        <f t="shared" si="14"/>
        <v/>
      </c>
      <c r="Q102" s="210" t="str">
        <f t="shared" si="15"/>
        <v/>
      </c>
      <c r="R102" s="341" t="str">
        <f t="shared" si="16"/>
        <v/>
      </c>
      <c r="S102" s="144"/>
      <c r="U102" s="1"/>
    </row>
    <row r="103" spans="3:21" ht="12" customHeight="1" x14ac:dyDescent="0.35">
      <c r="C103" s="342" t="str">
        <f t="shared" si="13"/>
        <v/>
      </c>
      <c r="D103" s="126" t="str">
        <f t="shared" si="11"/>
        <v/>
      </c>
      <c r="E103" s="126" t="str">
        <f t="shared" si="12"/>
        <v/>
      </c>
      <c r="F103" s="181" t="str">
        <f ca="1">IF(C103="","",[1]!s_dq_close(D103,TODAY(),1))</f>
        <v/>
      </c>
      <c r="G103" s="182" t="str">
        <f ca="1">IF(C103="","",[1]!s_pq_pctchange(D103,TODAY()-$G$12,TODAY())/100)</f>
        <v/>
      </c>
      <c r="H103" s="242" t="str">
        <f>IF(C103="","",IF($H$11="收入",[1]!S_STM07_IS(D103,9,$G$5,$H$13)/$E$5,[1]!S_STM07_IS(D103,48,$G$5,$H$13)/$E$5))</f>
        <v/>
      </c>
      <c r="I103" s="242" t="str">
        <f>IF(C103="","",IF($I$11="毛利率",([1]!S_STM07_IS(D103,9,$G$5,$H$13)-[1]!S_STM07_IS(D103,10,$G$5,$H$13))/[1]!S_STM07_IS(D103,9,$G$5,$H$13),[1]!S_STM07_IS(D103,14,$G$5,$H$13)/$E$5))</f>
        <v/>
      </c>
      <c r="J103" s="403" t="str">
        <f>IF(C103="","",IF($J$11="净利润率",[1]!S_STM07_IS(D103,61,$G$5,$H$13)/[1]!S_STM07_IS(D103,9,$G$5,$H$13),[1]!S_STM07_IS(D103,55,$G$5,$H$13)/$E$5))</f>
        <v/>
      </c>
      <c r="K103" s="411" t="str">
        <f>IF(C103="","",[1]!hks_fa_roa2(D103,$G$5))</f>
        <v/>
      </c>
      <c r="L103" s="411" t="str">
        <f>IF(C103="","",[1]!hks_fa_roe(D103,$G$5))</f>
        <v/>
      </c>
      <c r="M103" s="243" t="str">
        <f>IF(C103="","",IF($M$11="EPS",[1]!S_STM07_IS(D103,61,$G$5,$H$13)/IF([1]!s_share_total(D103,$G$5)=0,[1]!s_share_total(D103,[1]!s_ipo_listeddate(D103)),[1]!s_share_total(D103,$G$5)),([1]!s_stm07_bs(D103,75,$G$5,$H$13)+[1]!s_stm07_bs(D103,88,$G$5,$H$13)+[1]!s_stm07_bs(D103,94,$G$5,$H$13)+[1]!s_stm07_bs(D103,95,$G$5,$H$13))/$E$5))</f>
        <v/>
      </c>
      <c r="N103" s="193" t="str">
        <f>IF(C103="","",F103/([1]!S_STM07_IS(D103,61,$G$5,$H$13)/IF([1]!s_share_total(D103,$G$5)=0,[1]!s_share_total(D103,[1]!s_ipo_listeddate(D103)),[1]!s_share_total(D103,$G$5))))</f>
        <v/>
      </c>
      <c r="O103" s="242" t="str">
        <f ca="1">IF(C103="","",[1]!s_share_total(D103,TODAY())/$E$5)</f>
        <v/>
      </c>
      <c r="P103" s="242" t="str">
        <f t="shared" si="14"/>
        <v/>
      </c>
      <c r="Q103" s="181" t="str">
        <f t="shared" si="15"/>
        <v/>
      </c>
      <c r="R103" s="342" t="str">
        <f t="shared" si="16"/>
        <v/>
      </c>
      <c r="S103" s="144"/>
      <c r="U103" s="1"/>
    </row>
    <row r="104" spans="3:21" ht="12" customHeight="1" x14ac:dyDescent="0.35">
      <c r="C104" s="341" t="str">
        <f t="shared" si="13"/>
        <v/>
      </c>
      <c r="D104" s="239" t="str">
        <f t="shared" si="11"/>
        <v/>
      </c>
      <c r="E104" s="239" t="str">
        <f t="shared" si="12"/>
        <v/>
      </c>
      <c r="F104" s="179" t="str">
        <f ca="1">IF(C104="","",[1]!s_dq_close(D104,TODAY(),1))</f>
        <v/>
      </c>
      <c r="G104" s="180" t="str">
        <f ca="1">IF(C104="","",[1]!s_pq_pctchange(D104,TODAY()-$G$12,TODAY())/100)</f>
        <v/>
      </c>
      <c r="H104" s="240" t="str">
        <f>IF(C104="","",IF($H$11="收入",[1]!S_STM07_IS(D104,9,$G$5,$H$13)/$E$5,[1]!S_STM07_IS(D104,48,$G$5,$H$13)/$E$5))</f>
        <v/>
      </c>
      <c r="I104" s="240" t="str">
        <f>IF(C104="","",IF($I$11="毛利率",([1]!S_STM07_IS(D104,9,$G$5,$H$13)-[1]!S_STM07_IS(D104,10,$G$5,$H$13))/[1]!S_STM07_IS(D104,9,$G$5,$H$13),[1]!S_STM07_IS(D104,14,$G$5,$H$13)/$E$5))</f>
        <v/>
      </c>
      <c r="J104" s="402" t="str">
        <f>IF(C104="","",IF($J$11="净利润率",[1]!S_STM07_IS(D104,61,$G$5,$H$13)/[1]!S_STM07_IS(D104,9,$G$5,$H$13),[1]!S_STM07_IS(D104,55,$G$5,$H$13)/$E$5))</f>
        <v/>
      </c>
      <c r="K104" s="411" t="str">
        <f>IF(C104="","",[1]!hks_fa_roa2(D104,$G$5))</f>
        <v/>
      </c>
      <c r="L104" s="411" t="str">
        <f>IF(C104="","",[1]!hks_fa_roe(D104,$G$5))</f>
        <v/>
      </c>
      <c r="M104" s="240" t="str">
        <f>IF(C104="","",IF($M$11="EPS",[1]!S_STM07_IS(D104,61,$G$5,$H$13)/IF([1]!s_share_total(D104,$G$5)=0,[1]!s_share_total(D104,[1]!s_ipo_listeddate(D104)),[1]!s_share_total(D104,$G$5)),([1]!s_stm07_bs(D104,75,$G$5,$H$13)+[1]!s_stm07_bs(D104,88,$G$5,$H$13)+[1]!s_stm07_bs(D104,94,$G$5,$H$13)+[1]!s_stm07_bs(D104,95,$G$5,$H$13))/$E$5))</f>
        <v/>
      </c>
      <c r="N104" s="241" t="str">
        <f>IF(C104="","",F104/([1]!S_STM07_IS(D104,61,$G$5,$H$13)/IF([1]!s_share_total(D104,$G$5)=0,[1]!s_share_total(D104,[1]!s_ipo_listeddate(D104)),[1]!s_share_total(D104,$G$5))))</f>
        <v/>
      </c>
      <c r="O104" s="240" t="str">
        <f ca="1">IF(C104="","",[1]!s_share_total(D104,TODAY())/$E$5)</f>
        <v/>
      </c>
      <c r="P104" s="240" t="str">
        <f t="shared" si="14"/>
        <v/>
      </c>
      <c r="Q104" s="210" t="str">
        <f t="shared" si="15"/>
        <v/>
      </c>
      <c r="R104" s="341" t="str">
        <f t="shared" si="16"/>
        <v/>
      </c>
      <c r="S104" s="144"/>
      <c r="U104" s="1"/>
    </row>
    <row r="105" spans="3:21" ht="12" customHeight="1" x14ac:dyDescent="0.35">
      <c r="C105" s="342" t="str">
        <f t="shared" si="13"/>
        <v/>
      </c>
      <c r="D105" s="126" t="str">
        <f t="shared" si="11"/>
        <v/>
      </c>
      <c r="E105" s="126" t="str">
        <f t="shared" si="12"/>
        <v/>
      </c>
      <c r="F105" s="181" t="str">
        <f ca="1">IF(C105="","",[1]!s_dq_close(D105,TODAY(),1))</f>
        <v/>
      </c>
      <c r="G105" s="182" t="str">
        <f ca="1">IF(C105="","",[1]!s_pq_pctchange(D105,TODAY()-$G$12,TODAY())/100)</f>
        <v/>
      </c>
      <c r="H105" s="242" t="str">
        <f>IF(C105="","",IF($H$11="收入",[1]!S_STM07_IS(D105,9,$G$5,$H$13)/$E$5,[1]!S_STM07_IS(D105,48,$G$5,$H$13)/$E$5))</f>
        <v/>
      </c>
      <c r="I105" s="242" t="str">
        <f>IF(C105="","",IF($I$11="毛利率",([1]!S_STM07_IS(D105,9,$G$5,$H$13)-[1]!S_STM07_IS(D105,10,$G$5,$H$13))/[1]!S_STM07_IS(D105,9,$G$5,$H$13),[1]!S_STM07_IS(D105,14,$G$5,$H$13)/$E$5))</f>
        <v/>
      </c>
      <c r="J105" s="403" t="str">
        <f>IF(C105="","",IF($J$11="净利润率",[1]!S_STM07_IS(D105,61,$G$5,$H$13)/[1]!S_STM07_IS(D105,9,$G$5,$H$13),[1]!S_STM07_IS(D105,55,$G$5,$H$13)/$E$5))</f>
        <v/>
      </c>
      <c r="K105" s="411" t="str">
        <f>IF(C105="","",[1]!hks_fa_roa2(D105,$G$5))</f>
        <v/>
      </c>
      <c r="L105" s="411" t="str">
        <f>IF(C105="","",[1]!hks_fa_roe(D105,$G$5))</f>
        <v/>
      </c>
      <c r="M105" s="243" t="str">
        <f>IF(C105="","",IF($M$11="EPS",[1]!S_STM07_IS(D105,61,$G$5,$H$13)/IF([1]!s_share_total(D105,$G$5)=0,[1]!s_share_total(D105,[1]!s_ipo_listeddate(D105)),[1]!s_share_total(D105,$G$5)),([1]!s_stm07_bs(D105,75,$G$5,$H$13)+[1]!s_stm07_bs(D105,88,$G$5,$H$13)+[1]!s_stm07_bs(D105,94,$G$5,$H$13)+[1]!s_stm07_bs(D105,95,$G$5,$H$13))/$E$5))</f>
        <v/>
      </c>
      <c r="N105" s="193" t="str">
        <f>IF(C105="","",F105/([1]!S_STM07_IS(D105,61,$G$5,$H$13)/IF([1]!s_share_total(D105,$G$5)=0,[1]!s_share_total(D105,[1]!s_ipo_listeddate(D105)),[1]!s_share_total(D105,$G$5))))</f>
        <v/>
      </c>
      <c r="O105" s="242" t="str">
        <f ca="1">IF(C105="","",[1]!s_share_total(D105,TODAY())/$E$5)</f>
        <v/>
      </c>
      <c r="P105" s="242" t="str">
        <f t="shared" si="14"/>
        <v/>
      </c>
      <c r="Q105" s="181" t="str">
        <f t="shared" si="15"/>
        <v/>
      </c>
      <c r="R105" s="342" t="str">
        <f t="shared" si="16"/>
        <v/>
      </c>
      <c r="S105" s="144"/>
      <c r="U105" s="1"/>
    </row>
    <row r="106" spans="3:21" ht="12" customHeight="1" x14ac:dyDescent="0.35">
      <c r="C106" s="341" t="str">
        <f t="shared" si="13"/>
        <v/>
      </c>
      <c r="D106" s="239" t="str">
        <f t="shared" si="11"/>
        <v/>
      </c>
      <c r="E106" s="239" t="str">
        <f t="shared" si="12"/>
        <v/>
      </c>
      <c r="F106" s="179" t="str">
        <f ca="1">IF(C106="","",[1]!s_dq_close(D106,TODAY(),1))</f>
        <v/>
      </c>
      <c r="G106" s="180" t="str">
        <f ca="1">IF(C106="","",[1]!s_pq_pctchange(D106,TODAY()-$G$12,TODAY())/100)</f>
        <v/>
      </c>
      <c r="H106" s="240" t="str">
        <f>IF(C106="","",IF($H$11="收入",[1]!S_STM07_IS(D106,9,$G$5,$H$13)/$E$5,[1]!S_STM07_IS(D106,48,$G$5,$H$13)/$E$5))</f>
        <v/>
      </c>
      <c r="I106" s="240" t="str">
        <f>IF(C106="","",IF($I$11="毛利率",([1]!S_STM07_IS(D106,9,$G$5,$H$13)-[1]!S_STM07_IS(D106,10,$G$5,$H$13))/[1]!S_STM07_IS(D106,9,$G$5,$H$13),[1]!S_STM07_IS(D106,14,$G$5,$H$13)/$E$5))</f>
        <v/>
      </c>
      <c r="J106" s="402" t="str">
        <f>IF(C106="","",IF($J$11="净利润率",[1]!S_STM07_IS(D106,61,$G$5,$H$13)/[1]!S_STM07_IS(D106,9,$G$5,$H$13),[1]!S_STM07_IS(D106,55,$G$5,$H$13)/$E$5))</f>
        <v/>
      </c>
      <c r="K106" s="411" t="str">
        <f>IF(C106="","",[1]!hks_fa_roa2(D106,$G$5))</f>
        <v/>
      </c>
      <c r="L106" s="411" t="str">
        <f>IF(C106="","",[1]!hks_fa_roe(D106,$G$5))</f>
        <v/>
      </c>
      <c r="M106" s="240" t="str">
        <f>IF(C106="","",IF($M$11="EPS",[1]!S_STM07_IS(D106,61,$G$5,$H$13)/IF([1]!s_share_total(D106,$G$5)=0,[1]!s_share_total(D106,[1]!s_ipo_listeddate(D106)),[1]!s_share_total(D106,$G$5)),([1]!s_stm07_bs(D106,75,$G$5,$H$13)+[1]!s_stm07_bs(D106,88,$G$5,$H$13)+[1]!s_stm07_bs(D106,94,$G$5,$H$13)+[1]!s_stm07_bs(D106,95,$G$5,$H$13))/$E$5))</f>
        <v/>
      </c>
      <c r="N106" s="241" t="str">
        <f>IF(C106="","",F106/([1]!S_STM07_IS(D106,61,$G$5,$H$13)/IF([1]!s_share_total(D106,$G$5)=0,[1]!s_share_total(D106,[1]!s_ipo_listeddate(D106)),[1]!s_share_total(D106,$G$5))))</f>
        <v/>
      </c>
      <c r="O106" s="240" t="str">
        <f ca="1">IF(C106="","",[1]!s_share_total(D106,TODAY())/$E$5)</f>
        <v/>
      </c>
      <c r="P106" s="240" t="str">
        <f t="shared" si="14"/>
        <v/>
      </c>
      <c r="Q106" s="210" t="str">
        <f t="shared" si="15"/>
        <v/>
      </c>
      <c r="R106" s="341" t="str">
        <f t="shared" si="16"/>
        <v/>
      </c>
      <c r="S106" s="144"/>
      <c r="U106" s="1"/>
    </row>
    <row r="107" spans="3:21" ht="12" customHeight="1" x14ac:dyDescent="0.35">
      <c r="C107" s="342" t="str">
        <f t="shared" si="13"/>
        <v/>
      </c>
      <c r="D107" s="126" t="str">
        <f t="shared" si="11"/>
        <v/>
      </c>
      <c r="E107" s="126" t="str">
        <f t="shared" si="12"/>
        <v/>
      </c>
      <c r="F107" s="181" t="str">
        <f ca="1">IF(C107="","",[1]!s_dq_close(D107,TODAY(),1))</f>
        <v/>
      </c>
      <c r="G107" s="182" t="str">
        <f ca="1">IF(C107="","",[1]!s_pq_pctchange(D107,TODAY()-$G$12,TODAY())/100)</f>
        <v/>
      </c>
      <c r="H107" s="242" t="str">
        <f>IF(C107="","",IF($H$11="收入",[1]!S_STM07_IS(D107,9,$G$5,$H$13)/$E$5,[1]!S_STM07_IS(D107,48,$G$5,$H$13)/$E$5))</f>
        <v/>
      </c>
      <c r="I107" s="242" t="str">
        <f>IF(C107="","",IF($I$11="毛利率",([1]!S_STM07_IS(D107,9,$G$5,$H$13)-[1]!S_STM07_IS(D107,10,$G$5,$H$13))/[1]!S_STM07_IS(D107,9,$G$5,$H$13),[1]!S_STM07_IS(D107,14,$G$5,$H$13)/$E$5))</f>
        <v/>
      </c>
      <c r="J107" s="403" t="str">
        <f>IF(C107="","",IF($J$11="净利润率",[1]!S_STM07_IS(D107,61,$G$5,$H$13)/[1]!S_STM07_IS(D107,9,$G$5,$H$13),[1]!S_STM07_IS(D107,55,$G$5,$H$13)/$E$5))</f>
        <v/>
      </c>
      <c r="K107" s="411" t="str">
        <f>IF(C107="","",[1]!hks_fa_roa2(D107,$G$5))</f>
        <v/>
      </c>
      <c r="L107" s="411" t="str">
        <f>IF(C107="","",[1]!hks_fa_roe(D107,$G$5))</f>
        <v/>
      </c>
      <c r="M107" s="243" t="str">
        <f>IF(C107="","",IF($M$11="EPS",[1]!S_STM07_IS(D107,61,$G$5,$H$13)/IF([1]!s_share_total(D107,$G$5)=0,[1]!s_share_total(D107,[1]!s_ipo_listeddate(D107)),[1]!s_share_total(D107,$G$5)),([1]!s_stm07_bs(D107,75,$G$5,$H$13)+[1]!s_stm07_bs(D107,88,$G$5,$H$13)+[1]!s_stm07_bs(D107,94,$G$5,$H$13)+[1]!s_stm07_bs(D107,95,$G$5,$H$13))/$E$5))</f>
        <v/>
      </c>
      <c r="N107" s="193" t="str">
        <f>IF(C107="","",F107/([1]!S_STM07_IS(D107,61,$G$5,$H$13)/IF([1]!s_share_total(D107,$G$5)=0,[1]!s_share_total(D107,[1]!s_ipo_listeddate(D107)),[1]!s_share_total(D107,$G$5))))</f>
        <v/>
      </c>
      <c r="O107" s="242" t="str">
        <f ca="1">IF(C107="","",[1]!s_share_total(D107,TODAY())/$E$5)</f>
        <v/>
      </c>
      <c r="P107" s="242" t="str">
        <f t="shared" si="14"/>
        <v/>
      </c>
      <c r="Q107" s="181" t="str">
        <f t="shared" si="15"/>
        <v/>
      </c>
      <c r="R107" s="342" t="str">
        <f t="shared" si="16"/>
        <v/>
      </c>
      <c r="S107" s="144"/>
      <c r="U107" s="1"/>
    </row>
    <row r="108" spans="3:21" ht="12" customHeight="1" x14ac:dyDescent="0.35">
      <c r="C108" s="341" t="str">
        <f t="shared" si="13"/>
        <v/>
      </c>
      <c r="D108" s="239" t="str">
        <f t="shared" si="11"/>
        <v/>
      </c>
      <c r="E108" s="239" t="str">
        <f t="shared" si="12"/>
        <v/>
      </c>
      <c r="F108" s="179" t="str">
        <f ca="1">IF(C108="","",[1]!s_dq_close(D108,TODAY(),1))</f>
        <v/>
      </c>
      <c r="G108" s="180" t="str">
        <f ca="1">IF(C108="","",[1]!s_pq_pctchange(D108,TODAY()-$G$12,TODAY())/100)</f>
        <v/>
      </c>
      <c r="H108" s="240" t="str">
        <f>IF(C108="","",IF($H$11="收入",[1]!S_STM07_IS(D108,9,$G$5,$H$13)/$E$5,[1]!S_STM07_IS(D108,48,$G$5,$H$13)/$E$5))</f>
        <v/>
      </c>
      <c r="I108" s="240" t="str">
        <f>IF(C108="","",IF($I$11="毛利率",([1]!S_STM07_IS(D108,9,$G$5,$H$13)-[1]!S_STM07_IS(D108,10,$G$5,$H$13))/[1]!S_STM07_IS(D108,9,$G$5,$H$13),[1]!S_STM07_IS(D108,14,$G$5,$H$13)/$E$5))</f>
        <v/>
      </c>
      <c r="J108" s="402" t="str">
        <f>IF(C108="","",IF($J$11="净利润率",[1]!S_STM07_IS(D108,61,$G$5,$H$13)/[1]!S_STM07_IS(D108,9,$G$5,$H$13),[1]!S_STM07_IS(D108,55,$G$5,$H$13)/$E$5))</f>
        <v/>
      </c>
      <c r="K108" s="411" t="str">
        <f>IF(C108="","",[1]!hks_fa_roa2(D108,$G$5))</f>
        <v/>
      </c>
      <c r="L108" s="411" t="str">
        <f>IF(C108="","",[1]!hks_fa_roe(D108,$G$5))</f>
        <v/>
      </c>
      <c r="M108" s="240" t="str">
        <f>IF(C108="","",IF($M$11="EPS",[1]!S_STM07_IS(D108,61,$G$5,$H$13)/IF([1]!s_share_total(D108,$G$5)=0,[1]!s_share_total(D108,[1]!s_ipo_listeddate(D108)),[1]!s_share_total(D108,$G$5)),([1]!s_stm07_bs(D108,75,$G$5,$H$13)+[1]!s_stm07_bs(D108,88,$G$5,$H$13)+[1]!s_stm07_bs(D108,94,$G$5,$H$13)+[1]!s_stm07_bs(D108,95,$G$5,$H$13))/$E$5))</f>
        <v/>
      </c>
      <c r="N108" s="241" t="str">
        <f>IF(C108="","",F108/([1]!S_STM07_IS(D108,61,$G$5,$H$13)/IF([1]!s_share_total(D108,$G$5)=0,[1]!s_share_total(D108,[1]!s_ipo_listeddate(D108)),[1]!s_share_total(D108,$G$5))))</f>
        <v/>
      </c>
      <c r="O108" s="240" t="str">
        <f ca="1">IF(C108="","",[1]!s_share_total(D108,TODAY())/$E$5)</f>
        <v/>
      </c>
      <c r="P108" s="240" t="str">
        <f t="shared" si="14"/>
        <v/>
      </c>
      <c r="Q108" s="210" t="str">
        <f t="shared" si="15"/>
        <v/>
      </c>
      <c r="R108" s="341" t="str">
        <f t="shared" si="16"/>
        <v/>
      </c>
      <c r="S108" s="144"/>
      <c r="U108" s="1"/>
    </row>
    <row r="109" spans="3:21" ht="12" customHeight="1" x14ac:dyDescent="0.35">
      <c r="C109" s="342" t="str">
        <f t="shared" si="13"/>
        <v/>
      </c>
      <c r="D109" s="126" t="str">
        <f t="shared" si="11"/>
        <v/>
      </c>
      <c r="E109" s="126" t="str">
        <f t="shared" si="12"/>
        <v/>
      </c>
      <c r="F109" s="181" t="str">
        <f ca="1">IF(C109="","",[1]!s_dq_close(D109,TODAY(),1))</f>
        <v/>
      </c>
      <c r="G109" s="182" t="str">
        <f ca="1">IF(C109="","",[1]!s_pq_pctchange(D109,TODAY()-$G$12,TODAY())/100)</f>
        <v/>
      </c>
      <c r="H109" s="242" t="str">
        <f>IF(C109="","",IF($H$11="收入",[1]!S_STM07_IS(D109,9,$G$5,$H$13)/$E$5,[1]!S_STM07_IS(D109,48,$G$5,$H$13)/$E$5))</f>
        <v/>
      </c>
      <c r="I109" s="242" t="str">
        <f>IF(C109="","",IF($I$11="毛利率",([1]!S_STM07_IS(D109,9,$G$5,$H$13)-[1]!S_STM07_IS(D109,10,$G$5,$H$13))/[1]!S_STM07_IS(D109,9,$G$5,$H$13),[1]!S_STM07_IS(D109,14,$G$5,$H$13)/$E$5))</f>
        <v/>
      </c>
      <c r="J109" s="403" t="str">
        <f>IF(C109="","",IF($J$11="净利润率",[1]!S_STM07_IS(D109,61,$G$5,$H$13)/[1]!S_STM07_IS(D109,9,$G$5,$H$13),[1]!S_STM07_IS(D109,55,$G$5,$H$13)/$E$5))</f>
        <v/>
      </c>
      <c r="K109" s="411" t="str">
        <f>IF(C109="","",[1]!hks_fa_roa2(D109,$G$5))</f>
        <v/>
      </c>
      <c r="L109" s="411" t="str">
        <f>IF(C109="","",[1]!hks_fa_roe(D109,$G$5))</f>
        <v/>
      </c>
      <c r="M109" s="243" t="str">
        <f>IF(C109="","",IF($M$11="EPS",[1]!S_STM07_IS(D109,61,$G$5,$H$13)/IF([1]!s_share_total(D109,$G$5)=0,[1]!s_share_total(D109,[1]!s_ipo_listeddate(D109)),[1]!s_share_total(D109,$G$5)),([1]!s_stm07_bs(D109,75,$G$5,$H$13)+[1]!s_stm07_bs(D109,88,$G$5,$H$13)+[1]!s_stm07_bs(D109,94,$G$5,$H$13)+[1]!s_stm07_bs(D109,95,$G$5,$H$13))/$E$5))</f>
        <v/>
      </c>
      <c r="N109" s="193" t="str">
        <f>IF(C109="","",F109/([1]!S_STM07_IS(D109,61,$G$5,$H$13)/IF([1]!s_share_total(D109,$G$5)=0,[1]!s_share_total(D109,[1]!s_ipo_listeddate(D109)),[1]!s_share_total(D109,$G$5))))</f>
        <v/>
      </c>
      <c r="O109" s="242" t="str">
        <f ca="1">IF(C109="","",[1]!s_share_total(D109,TODAY())/$E$5)</f>
        <v/>
      </c>
      <c r="P109" s="242" t="str">
        <f t="shared" si="14"/>
        <v/>
      </c>
      <c r="Q109" s="181" t="str">
        <f t="shared" si="15"/>
        <v/>
      </c>
      <c r="R109" s="342" t="str">
        <f t="shared" si="16"/>
        <v/>
      </c>
      <c r="S109" s="144"/>
      <c r="U109" s="1"/>
    </row>
    <row r="110" spans="3:21" ht="12" customHeight="1" x14ac:dyDescent="0.35">
      <c r="C110" s="341" t="str">
        <f t="shared" si="13"/>
        <v/>
      </c>
      <c r="D110" s="239" t="str">
        <f t="shared" si="11"/>
        <v/>
      </c>
      <c r="E110" s="239" t="str">
        <f t="shared" si="12"/>
        <v/>
      </c>
      <c r="F110" s="179" t="str">
        <f ca="1">IF(C110="","",[1]!s_dq_close(D110,TODAY(),1))</f>
        <v/>
      </c>
      <c r="G110" s="180" t="str">
        <f ca="1">IF(C110="","",[1]!s_pq_pctchange(D110,TODAY()-$G$12,TODAY())/100)</f>
        <v/>
      </c>
      <c r="H110" s="240" t="str">
        <f>IF(C110="","",IF($H$11="收入",[1]!S_STM07_IS(D110,9,$G$5,$H$13)/$E$5,[1]!S_STM07_IS(D110,48,$G$5,$H$13)/$E$5))</f>
        <v/>
      </c>
      <c r="I110" s="240" t="str">
        <f>IF(C110="","",IF($I$11="毛利率",([1]!S_STM07_IS(D110,9,$G$5,$H$13)-[1]!S_STM07_IS(D110,10,$G$5,$H$13))/[1]!S_STM07_IS(D110,9,$G$5,$H$13),[1]!S_STM07_IS(D110,14,$G$5,$H$13)/$E$5))</f>
        <v/>
      </c>
      <c r="J110" s="402" t="str">
        <f>IF(C110="","",IF($J$11="净利润率",[1]!S_STM07_IS(D110,61,$G$5,$H$13)/[1]!S_STM07_IS(D110,9,$G$5,$H$13),[1]!S_STM07_IS(D110,55,$G$5,$H$13)/$E$5))</f>
        <v/>
      </c>
      <c r="K110" s="411" t="str">
        <f>IF(C110="","",[1]!hks_fa_roa2(D110,$G$5))</f>
        <v/>
      </c>
      <c r="L110" s="411" t="str">
        <f>IF(C110="","",[1]!hks_fa_roe(D110,$G$5))</f>
        <v/>
      </c>
      <c r="M110" s="240" t="str">
        <f>IF(C110="","",IF($M$11="EPS",[1]!S_STM07_IS(D110,61,$G$5,$H$13)/IF([1]!s_share_total(D110,$G$5)=0,[1]!s_share_total(D110,[1]!s_ipo_listeddate(D110)),[1]!s_share_total(D110,$G$5)),([1]!s_stm07_bs(D110,75,$G$5,$H$13)+[1]!s_stm07_bs(D110,88,$G$5,$H$13)+[1]!s_stm07_bs(D110,94,$G$5,$H$13)+[1]!s_stm07_bs(D110,95,$G$5,$H$13))/$E$5))</f>
        <v/>
      </c>
      <c r="N110" s="241" t="str">
        <f>IF(C110="","",F110/([1]!S_STM07_IS(D110,61,$G$5,$H$13)/IF([1]!s_share_total(D110,$G$5)=0,[1]!s_share_total(D110,[1]!s_ipo_listeddate(D110)),[1]!s_share_total(D110,$G$5))))</f>
        <v/>
      </c>
      <c r="O110" s="240" t="str">
        <f ca="1">IF(C110="","",[1]!s_share_total(D110,TODAY())/$E$5)</f>
        <v/>
      </c>
      <c r="P110" s="240" t="str">
        <f t="shared" si="14"/>
        <v/>
      </c>
      <c r="Q110" s="210" t="str">
        <f t="shared" si="15"/>
        <v/>
      </c>
      <c r="R110" s="341" t="str">
        <f t="shared" si="16"/>
        <v/>
      </c>
      <c r="S110" s="144"/>
      <c r="U110" s="1"/>
    </row>
    <row r="111" spans="3:21" ht="12" customHeight="1" x14ac:dyDescent="0.35">
      <c r="C111" s="342" t="str">
        <f t="shared" si="13"/>
        <v/>
      </c>
      <c r="D111" s="126" t="str">
        <f t="shared" si="11"/>
        <v/>
      </c>
      <c r="E111" s="126" t="str">
        <f t="shared" si="12"/>
        <v/>
      </c>
      <c r="F111" s="181" t="str">
        <f ca="1">IF(C111="","",[1]!s_dq_close(D111,TODAY(),1))</f>
        <v/>
      </c>
      <c r="G111" s="182" t="str">
        <f ca="1">IF(C111="","",[1]!s_pq_pctchange(D111,TODAY()-$G$12,TODAY())/100)</f>
        <v/>
      </c>
      <c r="H111" s="242" t="str">
        <f>IF(C111="","",IF($H$11="收入",[1]!S_STM07_IS(D111,9,$G$5,$H$13)/$E$5,[1]!S_STM07_IS(D111,48,$G$5,$H$13)/$E$5))</f>
        <v/>
      </c>
      <c r="I111" s="242" t="str">
        <f>IF(C111="","",IF($I$11="毛利率",([1]!S_STM07_IS(D111,9,$G$5,$H$13)-[1]!S_STM07_IS(D111,10,$G$5,$H$13))/[1]!S_STM07_IS(D111,9,$G$5,$H$13),[1]!S_STM07_IS(D111,14,$G$5,$H$13)/$E$5))</f>
        <v/>
      </c>
      <c r="J111" s="403" t="str">
        <f>IF(C111="","",IF($J$11="净利润率",[1]!S_STM07_IS(D111,61,$G$5,$H$13)/[1]!S_STM07_IS(D111,9,$G$5,$H$13),[1]!S_STM07_IS(D111,55,$G$5,$H$13)/$E$5))</f>
        <v/>
      </c>
      <c r="K111" s="411" t="str">
        <f>IF(C111="","",[1]!hks_fa_roa2(D111,$G$5))</f>
        <v/>
      </c>
      <c r="L111" s="411" t="str">
        <f>IF(C111="","",[1]!hks_fa_roe(D111,$G$5))</f>
        <v/>
      </c>
      <c r="M111" s="243" t="str">
        <f>IF(C111="","",IF($M$11="EPS",[1]!S_STM07_IS(D111,61,$G$5,$H$13)/IF([1]!s_share_total(D111,$G$5)=0,[1]!s_share_total(D111,[1]!s_ipo_listeddate(D111)),[1]!s_share_total(D111,$G$5)),([1]!s_stm07_bs(D111,75,$G$5,$H$13)+[1]!s_stm07_bs(D111,88,$G$5,$H$13)+[1]!s_stm07_bs(D111,94,$G$5,$H$13)+[1]!s_stm07_bs(D111,95,$G$5,$H$13))/$E$5))</f>
        <v/>
      </c>
      <c r="N111" s="193" t="str">
        <f>IF(C111="","",F111/([1]!S_STM07_IS(D111,61,$G$5,$H$13)/IF([1]!s_share_total(D111,$G$5)=0,[1]!s_share_total(D111,[1]!s_ipo_listeddate(D111)),[1]!s_share_total(D111,$G$5))))</f>
        <v/>
      </c>
      <c r="O111" s="242" t="str">
        <f ca="1">IF(C111="","",[1]!s_share_total(D111,TODAY())/$E$5)</f>
        <v/>
      </c>
      <c r="P111" s="242" t="str">
        <f t="shared" si="14"/>
        <v/>
      </c>
      <c r="Q111" s="181" t="str">
        <f t="shared" si="15"/>
        <v/>
      </c>
      <c r="R111" s="342" t="str">
        <f t="shared" si="16"/>
        <v/>
      </c>
      <c r="S111" s="144"/>
      <c r="U111" s="1"/>
    </row>
    <row r="112" spans="3:21" ht="12" customHeight="1" x14ac:dyDescent="0.35">
      <c r="C112" s="341" t="str">
        <f t="shared" si="13"/>
        <v/>
      </c>
      <c r="D112" s="239" t="str">
        <f t="shared" si="11"/>
        <v/>
      </c>
      <c r="E112" s="239" t="str">
        <f t="shared" si="12"/>
        <v/>
      </c>
      <c r="F112" s="179" t="str">
        <f ca="1">IF(C112="","",[1]!s_dq_close(D112,TODAY(),1))</f>
        <v/>
      </c>
      <c r="G112" s="180" t="str">
        <f ca="1">IF(C112="","",[1]!s_pq_pctchange(D112,TODAY()-$G$12,TODAY())/100)</f>
        <v/>
      </c>
      <c r="H112" s="240" t="str">
        <f>IF(C112="","",IF($H$11="收入",[1]!S_STM07_IS(D112,9,$G$5,$H$13)/$E$5,[1]!S_STM07_IS(D112,48,$G$5,$H$13)/$E$5))</f>
        <v/>
      </c>
      <c r="I112" s="240" t="str">
        <f>IF(C112="","",IF($I$11="毛利率",([1]!S_STM07_IS(D112,9,$G$5,$H$13)-[1]!S_STM07_IS(D112,10,$G$5,$H$13))/[1]!S_STM07_IS(D112,9,$G$5,$H$13),[1]!S_STM07_IS(D112,14,$G$5,$H$13)/$E$5))</f>
        <v/>
      </c>
      <c r="J112" s="402" t="str">
        <f>IF(C112="","",IF($J$11="净利润率",[1]!S_STM07_IS(D112,61,$G$5,$H$13)/[1]!S_STM07_IS(D112,9,$G$5,$H$13),[1]!S_STM07_IS(D112,55,$G$5,$H$13)/$E$5))</f>
        <v/>
      </c>
      <c r="K112" s="411" t="str">
        <f>IF(C112="","",[1]!hks_fa_roa2(D112,$G$5))</f>
        <v/>
      </c>
      <c r="L112" s="411" t="str">
        <f>IF(C112="","",[1]!hks_fa_roe(D112,$G$5))</f>
        <v/>
      </c>
      <c r="M112" s="240" t="str">
        <f>IF(C112="","",IF($M$11="EPS",[1]!S_STM07_IS(D112,61,$G$5,$H$13)/IF([1]!s_share_total(D112,$G$5)=0,[1]!s_share_total(D112,[1]!s_ipo_listeddate(D112)),[1]!s_share_total(D112,$G$5)),([1]!s_stm07_bs(D112,75,$G$5,$H$13)+[1]!s_stm07_bs(D112,88,$G$5,$H$13)+[1]!s_stm07_bs(D112,94,$G$5,$H$13)+[1]!s_stm07_bs(D112,95,$G$5,$H$13))/$E$5))</f>
        <v/>
      </c>
      <c r="N112" s="241" t="str">
        <f>IF(C112="","",F112/([1]!S_STM07_IS(D112,61,$G$5,$H$13)/IF([1]!s_share_total(D112,$G$5)=0,[1]!s_share_total(D112,[1]!s_ipo_listeddate(D112)),[1]!s_share_total(D112,$G$5))))</f>
        <v/>
      </c>
      <c r="O112" s="240" t="str">
        <f ca="1">IF(C112="","",[1]!s_share_total(D112,TODAY())/$E$5)</f>
        <v/>
      </c>
      <c r="P112" s="240" t="str">
        <f t="shared" si="14"/>
        <v/>
      </c>
      <c r="Q112" s="210" t="str">
        <f t="shared" si="15"/>
        <v/>
      </c>
      <c r="R112" s="341" t="str">
        <f t="shared" si="16"/>
        <v/>
      </c>
      <c r="S112" s="144"/>
      <c r="U112" s="1"/>
    </row>
    <row r="113" spans="3:21" ht="12" customHeight="1" x14ac:dyDescent="0.35">
      <c r="C113" s="342" t="str">
        <f t="shared" si="13"/>
        <v/>
      </c>
      <c r="D113" s="126" t="str">
        <f t="shared" ref="D113:D164" si="17">IF(C113="","",VLOOKUP(C113,comppool,2,FALSE))</f>
        <v/>
      </c>
      <c r="E113" s="126" t="str">
        <f t="shared" ref="E113:E164" si="18">IF(C113="","",VLOOKUP(C113,comppool,3,FALSE))</f>
        <v/>
      </c>
      <c r="F113" s="181" t="str">
        <f ca="1">IF(C113="","",[1]!s_dq_close(D113,TODAY(),1))</f>
        <v/>
      </c>
      <c r="G113" s="182" t="str">
        <f ca="1">IF(C113="","",[1]!s_pq_pctchange(D113,TODAY()-$G$12,TODAY())/100)</f>
        <v/>
      </c>
      <c r="H113" s="242" t="str">
        <f>IF(C113="","",IF($H$11="收入",[1]!S_STM07_IS(D113,9,$G$5,$H$13)/$E$5,[1]!S_STM07_IS(D113,48,$G$5,$H$13)/$E$5))</f>
        <v/>
      </c>
      <c r="I113" s="242" t="str">
        <f>IF(C113="","",IF($I$11="毛利率",([1]!S_STM07_IS(D113,9,$G$5,$H$13)-[1]!S_STM07_IS(D113,10,$G$5,$H$13))/[1]!S_STM07_IS(D113,9,$G$5,$H$13),[1]!S_STM07_IS(D113,14,$G$5,$H$13)/$E$5))</f>
        <v/>
      </c>
      <c r="J113" s="403" t="str">
        <f>IF(C113="","",IF($J$11="净利润率",[1]!S_STM07_IS(D113,61,$G$5,$H$13)/[1]!S_STM07_IS(D113,9,$G$5,$H$13),[1]!S_STM07_IS(D113,55,$G$5,$H$13)/$E$5))</f>
        <v/>
      </c>
      <c r="K113" s="411" t="str">
        <f>IF(C113="","",[1]!hks_fa_roa2(D113,$G$5))</f>
        <v/>
      </c>
      <c r="L113" s="411" t="str">
        <f>IF(C113="","",[1]!hks_fa_roe(D113,$G$5))</f>
        <v/>
      </c>
      <c r="M113" s="243" t="str">
        <f>IF(C113="","",IF($M$11="EPS",[1]!S_STM07_IS(D113,61,$G$5,$H$13)/IF([1]!s_share_total(D113,$G$5)=0,[1]!s_share_total(D113,[1]!s_ipo_listeddate(D113)),[1]!s_share_total(D113,$G$5)),([1]!s_stm07_bs(D113,75,$G$5,$H$13)+[1]!s_stm07_bs(D113,88,$G$5,$H$13)+[1]!s_stm07_bs(D113,94,$G$5,$H$13)+[1]!s_stm07_bs(D113,95,$G$5,$H$13))/$E$5))</f>
        <v/>
      </c>
      <c r="N113" s="193" t="str">
        <f>IF(C113="","",F113/([1]!S_STM07_IS(D113,61,$G$5,$H$13)/IF([1]!s_share_total(D113,$G$5)=0,[1]!s_share_total(D113,[1]!s_ipo_listeddate(D113)),[1]!s_share_total(D113,$G$5))))</f>
        <v/>
      </c>
      <c r="O113" s="242" t="str">
        <f ca="1">IF(C113="","",[1]!s_share_total(D113,TODAY())/$E$5)</f>
        <v/>
      </c>
      <c r="P113" s="242" t="str">
        <f t="shared" si="14"/>
        <v/>
      </c>
      <c r="Q113" s="181" t="str">
        <f t="shared" si="15"/>
        <v/>
      </c>
      <c r="R113" s="342" t="str">
        <f t="shared" si="16"/>
        <v/>
      </c>
      <c r="S113" s="144"/>
      <c r="U113" s="1"/>
    </row>
    <row r="114" spans="3:21" ht="12" customHeight="1" x14ac:dyDescent="0.35">
      <c r="C114" s="341" t="str">
        <f t="shared" si="13"/>
        <v/>
      </c>
      <c r="D114" s="239" t="str">
        <f t="shared" si="17"/>
        <v/>
      </c>
      <c r="E114" s="239" t="str">
        <f t="shared" si="18"/>
        <v/>
      </c>
      <c r="F114" s="179" t="str">
        <f ca="1">IF(C114="","",[1]!s_dq_close(D114,TODAY(),1))</f>
        <v/>
      </c>
      <c r="G114" s="180" t="str">
        <f ca="1">IF(C114="","",[1]!s_pq_pctchange(D114,TODAY()-$G$12,TODAY())/100)</f>
        <v/>
      </c>
      <c r="H114" s="240" t="str">
        <f>IF(C114="","",IF($H$11="收入",[1]!S_STM07_IS(D114,9,$G$5,$H$13)/$E$5,[1]!S_STM07_IS(D114,48,$G$5,$H$13)/$E$5))</f>
        <v/>
      </c>
      <c r="I114" s="240" t="str">
        <f>IF(C114="","",IF($I$11="毛利率",([1]!S_STM07_IS(D114,9,$G$5,$H$13)-[1]!S_STM07_IS(D114,10,$G$5,$H$13))/[1]!S_STM07_IS(D114,9,$G$5,$H$13),[1]!S_STM07_IS(D114,14,$G$5,$H$13)/$E$5))</f>
        <v/>
      </c>
      <c r="J114" s="402" t="str">
        <f>IF(C114="","",IF($J$11="净利润率",[1]!S_STM07_IS(D114,61,$G$5,$H$13)/[1]!S_STM07_IS(D114,9,$G$5,$H$13),[1]!S_STM07_IS(D114,55,$G$5,$H$13)/$E$5))</f>
        <v/>
      </c>
      <c r="K114" s="411" t="str">
        <f>IF(C114="","",[1]!hks_fa_roa2(D114,$G$5))</f>
        <v/>
      </c>
      <c r="L114" s="411" t="str">
        <f>IF(C114="","",[1]!hks_fa_roe(D114,$G$5))</f>
        <v/>
      </c>
      <c r="M114" s="240" t="str">
        <f>IF(C114="","",IF($M$11="EPS",[1]!S_STM07_IS(D114,61,$G$5,$H$13)/IF([1]!s_share_total(D114,$G$5)=0,[1]!s_share_total(D114,[1]!s_ipo_listeddate(D114)),[1]!s_share_total(D114,$G$5)),([1]!s_stm07_bs(D114,75,$G$5,$H$13)+[1]!s_stm07_bs(D114,88,$G$5,$H$13)+[1]!s_stm07_bs(D114,94,$G$5,$H$13)+[1]!s_stm07_bs(D114,95,$G$5,$H$13))/$E$5))</f>
        <v/>
      </c>
      <c r="N114" s="241" t="str">
        <f>IF(C114="","",F114/([1]!S_STM07_IS(D114,61,$G$5,$H$13)/IF([1]!s_share_total(D114,$G$5)=0,[1]!s_share_total(D114,[1]!s_ipo_listeddate(D114)),[1]!s_share_total(D114,$G$5))))</f>
        <v/>
      </c>
      <c r="O114" s="240" t="str">
        <f ca="1">IF(C114="","",[1]!s_share_total(D114,TODAY())/$E$5)</f>
        <v/>
      </c>
      <c r="P114" s="240" t="str">
        <f t="shared" si="14"/>
        <v/>
      </c>
      <c r="Q114" s="210" t="str">
        <f t="shared" si="15"/>
        <v/>
      </c>
      <c r="R114" s="341" t="str">
        <f t="shared" si="16"/>
        <v/>
      </c>
      <c r="S114" s="144"/>
      <c r="U114" s="1"/>
    </row>
    <row r="115" spans="3:21" ht="12" customHeight="1" x14ac:dyDescent="0.35">
      <c r="C115" s="342" t="str">
        <f t="shared" si="13"/>
        <v/>
      </c>
      <c r="D115" s="126" t="str">
        <f t="shared" si="17"/>
        <v/>
      </c>
      <c r="E115" s="126" t="str">
        <f t="shared" si="18"/>
        <v/>
      </c>
      <c r="F115" s="181" t="str">
        <f ca="1">IF(C115="","",[1]!s_dq_close(D115,TODAY(),1))</f>
        <v/>
      </c>
      <c r="G115" s="182" t="str">
        <f ca="1">IF(C115="","",[1]!s_pq_pctchange(D115,TODAY()-$G$12,TODAY())/100)</f>
        <v/>
      </c>
      <c r="H115" s="242" t="str">
        <f>IF(C115="","",IF($H$11="收入",[1]!S_STM07_IS(D115,9,$G$5,$H$13)/$E$5,[1]!S_STM07_IS(D115,48,$G$5,$H$13)/$E$5))</f>
        <v/>
      </c>
      <c r="I115" s="242" t="str">
        <f>IF(C115="","",IF($I$11="毛利率",([1]!S_STM07_IS(D115,9,$G$5,$H$13)-[1]!S_STM07_IS(D115,10,$G$5,$H$13))/[1]!S_STM07_IS(D115,9,$G$5,$H$13),[1]!S_STM07_IS(D115,14,$G$5,$H$13)/$E$5))</f>
        <v/>
      </c>
      <c r="J115" s="403" t="str">
        <f>IF(C115="","",IF($J$11="净利润率",[1]!S_STM07_IS(D115,61,$G$5,$H$13)/[1]!S_STM07_IS(D115,9,$G$5,$H$13),[1]!S_STM07_IS(D115,55,$G$5,$H$13)/$E$5))</f>
        <v/>
      </c>
      <c r="K115" s="411" t="str">
        <f>IF(C115="","",[1]!hks_fa_roa2(D115,$G$5))</f>
        <v/>
      </c>
      <c r="L115" s="411" t="str">
        <f>IF(C115="","",[1]!hks_fa_roe(D115,$G$5))</f>
        <v/>
      </c>
      <c r="M115" s="243" t="str">
        <f>IF(C115="","",IF($M$11="EPS",[1]!S_STM07_IS(D115,61,$G$5,$H$13)/IF([1]!s_share_total(D115,$G$5)=0,[1]!s_share_total(D115,[1]!s_ipo_listeddate(D115)),[1]!s_share_total(D115,$G$5)),([1]!s_stm07_bs(D115,75,$G$5,$H$13)+[1]!s_stm07_bs(D115,88,$G$5,$H$13)+[1]!s_stm07_bs(D115,94,$G$5,$H$13)+[1]!s_stm07_bs(D115,95,$G$5,$H$13))/$E$5))</f>
        <v/>
      </c>
      <c r="N115" s="193" t="str">
        <f>IF(C115="","",F115/([1]!S_STM07_IS(D115,61,$G$5,$H$13)/IF([1]!s_share_total(D115,$G$5)=0,[1]!s_share_total(D115,[1]!s_ipo_listeddate(D115)),[1]!s_share_total(D115,$G$5))))</f>
        <v/>
      </c>
      <c r="O115" s="242" t="str">
        <f ca="1">IF(C115="","",[1]!s_share_total(D115,TODAY())/$E$5)</f>
        <v/>
      </c>
      <c r="P115" s="242" t="str">
        <f t="shared" si="14"/>
        <v/>
      </c>
      <c r="Q115" s="181" t="str">
        <f t="shared" si="15"/>
        <v/>
      </c>
      <c r="R115" s="342" t="str">
        <f t="shared" si="16"/>
        <v/>
      </c>
      <c r="S115" s="144"/>
      <c r="U115" s="1"/>
    </row>
    <row r="116" spans="3:21" ht="12" customHeight="1" x14ac:dyDescent="0.35">
      <c r="C116" s="341" t="str">
        <f t="shared" si="13"/>
        <v/>
      </c>
      <c r="D116" s="239" t="str">
        <f t="shared" si="17"/>
        <v/>
      </c>
      <c r="E116" s="239" t="str">
        <f t="shared" si="18"/>
        <v/>
      </c>
      <c r="F116" s="179" t="str">
        <f ca="1">IF(C116="","",[1]!s_dq_close(D116,TODAY(),1))</f>
        <v/>
      </c>
      <c r="G116" s="180" t="str">
        <f ca="1">IF(C116="","",[1]!s_pq_pctchange(D116,TODAY()-$G$12,TODAY())/100)</f>
        <v/>
      </c>
      <c r="H116" s="240" t="str">
        <f>IF(C116="","",IF($H$11="收入",[1]!S_STM07_IS(D116,9,$G$5,$H$13)/$E$5,[1]!S_STM07_IS(D116,48,$G$5,$H$13)/$E$5))</f>
        <v/>
      </c>
      <c r="I116" s="240" t="str">
        <f>IF(C116="","",IF($I$11="毛利率",([1]!S_STM07_IS(D116,9,$G$5,$H$13)-[1]!S_STM07_IS(D116,10,$G$5,$H$13))/[1]!S_STM07_IS(D116,9,$G$5,$H$13),[1]!S_STM07_IS(D116,14,$G$5,$H$13)/$E$5))</f>
        <v/>
      </c>
      <c r="J116" s="402" t="str">
        <f>IF(C116="","",IF($J$11="净利润率",[1]!S_STM07_IS(D116,61,$G$5,$H$13)/[1]!S_STM07_IS(D116,9,$G$5,$H$13),[1]!S_STM07_IS(D116,55,$G$5,$H$13)/$E$5))</f>
        <v/>
      </c>
      <c r="K116" s="411" t="str">
        <f>IF(C116="","",[1]!hks_fa_roa2(D116,$G$5))</f>
        <v/>
      </c>
      <c r="L116" s="411" t="str">
        <f>IF(C116="","",[1]!hks_fa_roe(D116,$G$5))</f>
        <v/>
      </c>
      <c r="M116" s="240" t="str">
        <f>IF(C116="","",IF($M$11="EPS",[1]!S_STM07_IS(D116,61,$G$5,$H$13)/IF([1]!s_share_total(D116,$G$5)=0,[1]!s_share_total(D116,[1]!s_ipo_listeddate(D116)),[1]!s_share_total(D116,$G$5)),([1]!s_stm07_bs(D116,75,$G$5,$H$13)+[1]!s_stm07_bs(D116,88,$G$5,$H$13)+[1]!s_stm07_bs(D116,94,$G$5,$H$13)+[1]!s_stm07_bs(D116,95,$G$5,$H$13))/$E$5))</f>
        <v/>
      </c>
      <c r="N116" s="241" t="str">
        <f>IF(C116="","",F116/([1]!S_STM07_IS(D116,61,$G$5,$H$13)/IF([1]!s_share_total(D116,$G$5)=0,[1]!s_share_total(D116,[1]!s_ipo_listeddate(D116)),[1]!s_share_total(D116,$G$5))))</f>
        <v/>
      </c>
      <c r="O116" s="240" t="str">
        <f ca="1">IF(C116="","",[1]!s_share_total(D116,TODAY())/$E$5)</f>
        <v/>
      </c>
      <c r="P116" s="240" t="str">
        <f t="shared" si="14"/>
        <v/>
      </c>
      <c r="Q116" s="210" t="str">
        <f t="shared" si="15"/>
        <v/>
      </c>
      <c r="R116" s="341" t="str">
        <f t="shared" si="16"/>
        <v/>
      </c>
      <c r="S116" s="144"/>
      <c r="U116" s="1"/>
    </row>
    <row r="117" spans="3:21" ht="12" customHeight="1" x14ac:dyDescent="0.35">
      <c r="C117" s="342" t="str">
        <f t="shared" si="13"/>
        <v/>
      </c>
      <c r="D117" s="126" t="str">
        <f t="shared" si="17"/>
        <v/>
      </c>
      <c r="E117" s="126" t="str">
        <f t="shared" si="18"/>
        <v/>
      </c>
      <c r="F117" s="181" t="str">
        <f ca="1">IF(C117="","",[1]!s_dq_close(D117,TODAY(),1))</f>
        <v/>
      </c>
      <c r="G117" s="182" t="str">
        <f ca="1">IF(C117="","",[1]!s_pq_pctchange(D117,TODAY()-$G$12,TODAY())/100)</f>
        <v/>
      </c>
      <c r="H117" s="242" t="str">
        <f>IF(C117="","",IF($H$11="收入",[1]!S_STM07_IS(D117,9,$G$5,$H$13)/$E$5,[1]!S_STM07_IS(D117,48,$G$5,$H$13)/$E$5))</f>
        <v/>
      </c>
      <c r="I117" s="242" t="str">
        <f>IF(C117="","",IF($I$11="毛利率",([1]!S_STM07_IS(D117,9,$G$5,$H$13)-[1]!S_STM07_IS(D117,10,$G$5,$H$13))/[1]!S_STM07_IS(D117,9,$G$5,$H$13),[1]!S_STM07_IS(D117,14,$G$5,$H$13)/$E$5))</f>
        <v/>
      </c>
      <c r="J117" s="403" t="str">
        <f>IF(C117="","",IF($J$11="净利润率",[1]!S_STM07_IS(D117,61,$G$5,$H$13)/[1]!S_STM07_IS(D117,9,$G$5,$H$13),[1]!S_STM07_IS(D117,55,$G$5,$H$13)/$E$5))</f>
        <v/>
      </c>
      <c r="K117" s="411" t="str">
        <f>IF(C117="","",[1]!hks_fa_roa2(D117,$G$5))</f>
        <v/>
      </c>
      <c r="L117" s="411" t="str">
        <f>IF(C117="","",[1]!hks_fa_roe(D117,$G$5))</f>
        <v/>
      </c>
      <c r="M117" s="243" t="str">
        <f>IF(C117="","",IF($M$11="EPS",[1]!S_STM07_IS(D117,61,$G$5,$H$13)/IF([1]!s_share_total(D117,$G$5)=0,[1]!s_share_total(D117,[1]!s_ipo_listeddate(D117)),[1]!s_share_total(D117,$G$5)),([1]!s_stm07_bs(D117,75,$G$5,$H$13)+[1]!s_stm07_bs(D117,88,$G$5,$H$13)+[1]!s_stm07_bs(D117,94,$G$5,$H$13)+[1]!s_stm07_bs(D117,95,$G$5,$H$13))/$E$5))</f>
        <v/>
      </c>
      <c r="N117" s="193" t="str">
        <f>IF(C117="","",F117/([1]!S_STM07_IS(D117,61,$G$5,$H$13)/IF([1]!s_share_total(D117,$G$5)=0,[1]!s_share_total(D117,[1]!s_ipo_listeddate(D117)),[1]!s_share_total(D117,$G$5))))</f>
        <v/>
      </c>
      <c r="O117" s="242" t="str">
        <f ca="1">IF(C117="","",[1]!s_share_total(D117,TODAY())/$E$5)</f>
        <v/>
      </c>
      <c r="P117" s="242" t="str">
        <f t="shared" si="14"/>
        <v/>
      </c>
      <c r="Q117" s="181" t="str">
        <f t="shared" si="15"/>
        <v/>
      </c>
      <c r="R117" s="342" t="str">
        <f t="shared" si="16"/>
        <v/>
      </c>
      <c r="S117" s="144"/>
      <c r="U117" s="1"/>
    </row>
    <row r="118" spans="3:21" ht="12" customHeight="1" x14ac:dyDescent="0.35">
      <c r="C118" s="341" t="str">
        <f t="shared" si="13"/>
        <v/>
      </c>
      <c r="D118" s="239" t="str">
        <f t="shared" si="17"/>
        <v/>
      </c>
      <c r="E118" s="239" t="str">
        <f t="shared" si="18"/>
        <v/>
      </c>
      <c r="F118" s="179" t="str">
        <f ca="1">IF(C118="","",[1]!s_dq_close(D118,TODAY(),1))</f>
        <v/>
      </c>
      <c r="G118" s="180" t="str">
        <f ca="1">IF(C118="","",[1]!s_pq_pctchange(D118,TODAY()-$G$12,TODAY())/100)</f>
        <v/>
      </c>
      <c r="H118" s="240" t="str">
        <f>IF(C118="","",IF($H$11="收入",[1]!S_STM07_IS(D118,9,$G$5,$H$13)/$E$5,[1]!S_STM07_IS(D118,48,$G$5,$H$13)/$E$5))</f>
        <v/>
      </c>
      <c r="I118" s="240" t="str">
        <f>IF(C118="","",IF($I$11="毛利率",([1]!S_STM07_IS(D118,9,$G$5,$H$13)-[1]!S_STM07_IS(D118,10,$G$5,$H$13))/[1]!S_STM07_IS(D118,9,$G$5,$H$13),[1]!S_STM07_IS(D118,14,$G$5,$H$13)/$E$5))</f>
        <v/>
      </c>
      <c r="J118" s="402" t="str">
        <f>IF(C118="","",IF($J$11="净利润率",[1]!S_STM07_IS(D118,61,$G$5,$H$13)/[1]!S_STM07_IS(D118,9,$G$5,$H$13),[1]!S_STM07_IS(D118,55,$G$5,$H$13)/$E$5))</f>
        <v/>
      </c>
      <c r="K118" s="411" t="str">
        <f>IF(C118="","",[1]!hks_fa_roa2(D118,$G$5))</f>
        <v/>
      </c>
      <c r="L118" s="411" t="str">
        <f>IF(C118="","",[1]!hks_fa_roe(D118,$G$5))</f>
        <v/>
      </c>
      <c r="M118" s="240" t="str">
        <f>IF(C118="","",IF($M$11="EPS",[1]!S_STM07_IS(D118,61,$G$5,$H$13)/IF([1]!s_share_total(D118,$G$5)=0,[1]!s_share_total(D118,[1]!s_ipo_listeddate(D118)),[1]!s_share_total(D118,$G$5)),([1]!s_stm07_bs(D118,75,$G$5,$H$13)+[1]!s_stm07_bs(D118,88,$G$5,$H$13)+[1]!s_stm07_bs(D118,94,$G$5,$H$13)+[1]!s_stm07_bs(D118,95,$G$5,$H$13))/$E$5))</f>
        <v/>
      </c>
      <c r="N118" s="241" t="str">
        <f>IF(C118="","",F118/([1]!S_STM07_IS(D118,61,$G$5,$H$13)/IF([1]!s_share_total(D118,$G$5)=0,[1]!s_share_total(D118,[1]!s_ipo_listeddate(D118)),[1]!s_share_total(D118,$G$5))))</f>
        <v/>
      </c>
      <c r="O118" s="240" t="str">
        <f ca="1">IF(C118="","",[1]!s_share_total(D118,TODAY())/$E$5)</f>
        <v/>
      </c>
      <c r="P118" s="240" t="str">
        <f t="shared" si="14"/>
        <v/>
      </c>
      <c r="Q118" s="210" t="str">
        <f t="shared" si="15"/>
        <v/>
      </c>
      <c r="R118" s="341" t="str">
        <f t="shared" si="16"/>
        <v/>
      </c>
      <c r="S118" s="144"/>
      <c r="U118" s="1"/>
    </row>
    <row r="119" spans="3:21" ht="12" customHeight="1" x14ac:dyDescent="0.35">
      <c r="C119" s="342" t="str">
        <f t="shared" si="13"/>
        <v/>
      </c>
      <c r="D119" s="126" t="str">
        <f t="shared" si="17"/>
        <v/>
      </c>
      <c r="E119" s="126" t="str">
        <f t="shared" si="18"/>
        <v/>
      </c>
      <c r="F119" s="181" t="str">
        <f ca="1">IF(C119="","",[1]!s_dq_close(D119,TODAY(),1))</f>
        <v/>
      </c>
      <c r="G119" s="182" t="str">
        <f ca="1">IF(C119="","",[1]!s_pq_pctchange(D119,TODAY()-$G$12,TODAY())/100)</f>
        <v/>
      </c>
      <c r="H119" s="242" t="str">
        <f>IF(C119="","",IF($H$11="收入",[1]!S_STM07_IS(D119,9,$G$5,$H$13)/$E$5,[1]!S_STM07_IS(D119,48,$G$5,$H$13)/$E$5))</f>
        <v/>
      </c>
      <c r="I119" s="242" t="str">
        <f>IF(C119="","",IF($I$11="毛利率",([1]!S_STM07_IS(D119,9,$G$5,$H$13)-[1]!S_STM07_IS(D119,10,$G$5,$H$13))/[1]!S_STM07_IS(D119,9,$G$5,$H$13),[1]!S_STM07_IS(D119,14,$G$5,$H$13)/$E$5))</f>
        <v/>
      </c>
      <c r="J119" s="403" t="str">
        <f>IF(C119="","",IF($J$11="净利润率",[1]!S_STM07_IS(D119,61,$G$5,$H$13)/[1]!S_STM07_IS(D119,9,$G$5,$H$13),[1]!S_STM07_IS(D119,55,$G$5,$H$13)/$E$5))</f>
        <v/>
      </c>
      <c r="K119" s="411" t="str">
        <f>IF(C119="","",[1]!hks_fa_roa2(D119,$G$5))</f>
        <v/>
      </c>
      <c r="L119" s="411" t="str">
        <f>IF(C119="","",[1]!hks_fa_roe(D119,$G$5))</f>
        <v/>
      </c>
      <c r="M119" s="243" t="str">
        <f>IF(C119="","",IF($M$11="EPS",[1]!S_STM07_IS(D119,61,$G$5,$H$13)/IF([1]!s_share_total(D119,$G$5)=0,[1]!s_share_total(D119,[1]!s_ipo_listeddate(D119)),[1]!s_share_total(D119,$G$5)),([1]!s_stm07_bs(D119,75,$G$5,$H$13)+[1]!s_stm07_bs(D119,88,$G$5,$H$13)+[1]!s_stm07_bs(D119,94,$G$5,$H$13)+[1]!s_stm07_bs(D119,95,$G$5,$H$13))/$E$5))</f>
        <v/>
      </c>
      <c r="N119" s="193" t="str">
        <f>IF(C119="","",F119/([1]!S_STM07_IS(D119,61,$G$5,$H$13)/IF([1]!s_share_total(D119,$G$5)=0,[1]!s_share_total(D119,[1]!s_ipo_listeddate(D119)),[1]!s_share_total(D119,$G$5))))</f>
        <v/>
      </c>
      <c r="O119" s="242" t="str">
        <f ca="1">IF(C119="","",[1]!s_share_total(D119,TODAY())/$E$5)</f>
        <v/>
      </c>
      <c r="P119" s="242" t="str">
        <f t="shared" si="14"/>
        <v/>
      </c>
      <c r="Q119" s="181" t="str">
        <f t="shared" si="15"/>
        <v/>
      </c>
      <c r="R119" s="342" t="str">
        <f t="shared" si="16"/>
        <v/>
      </c>
      <c r="S119" s="144"/>
      <c r="U119" s="1"/>
    </row>
    <row r="120" spans="3:21" ht="12" customHeight="1" x14ac:dyDescent="0.35">
      <c r="C120" s="341" t="str">
        <f t="shared" si="13"/>
        <v/>
      </c>
      <c r="D120" s="239" t="str">
        <f t="shared" si="17"/>
        <v/>
      </c>
      <c r="E120" s="239" t="str">
        <f t="shared" si="18"/>
        <v/>
      </c>
      <c r="F120" s="179" t="str">
        <f ca="1">IF(C120="","",[1]!s_dq_close(D120,TODAY(),1))</f>
        <v/>
      </c>
      <c r="G120" s="180" t="str">
        <f ca="1">IF(C120="","",[1]!s_pq_pctchange(D120,TODAY()-$G$12,TODAY())/100)</f>
        <v/>
      </c>
      <c r="H120" s="240" t="str">
        <f>IF(C120="","",IF($H$11="收入",[1]!S_STM07_IS(D120,9,$G$5,$H$13)/$E$5,[1]!S_STM07_IS(D120,48,$G$5,$H$13)/$E$5))</f>
        <v/>
      </c>
      <c r="I120" s="240" t="str">
        <f>IF(C120="","",IF($I$11="毛利率",([1]!S_STM07_IS(D120,9,$G$5,$H$13)-[1]!S_STM07_IS(D120,10,$G$5,$H$13))/[1]!S_STM07_IS(D120,9,$G$5,$H$13),[1]!S_STM07_IS(D120,14,$G$5,$H$13)/$E$5))</f>
        <v/>
      </c>
      <c r="J120" s="402" t="str">
        <f>IF(C120="","",IF($J$11="净利润率",[1]!S_STM07_IS(D120,61,$G$5,$H$13)/[1]!S_STM07_IS(D120,9,$G$5,$H$13),[1]!S_STM07_IS(D120,55,$G$5,$H$13)/$E$5))</f>
        <v/>
      </c>
      <c r="K120" s="411" t="str">
        <f>IF(C120="","",[1]!hks_fa_roa2(D120,$G$5))</f>
        <v/>
      </c>
      <c r="L120" s="411" t="str">
        <f>IF(C120="","",[1]!hks_fa_roe(D120,$G$5))</f>
        <v/>
      </c>
      <c r="M120" s="240" t="str">
        <f>IF(C120="","",IF($M$11="EPS",[1]!S_STM07_IS(D120,61,$G$5,$H$13)/IF([1]!s_share_total(D120,$G$5)=0,[1]!s_share_total(D120,[1]!s_ipo_listeddate(D120)),[1]!s_share_total(D120,$G$5)),([1]!s_stm07_bs(D120,75,$G$5,$H$13)+[1]!s_stm07_bs(D120,88,$G$5,$H$13)+[1]!s_stm07_bs(D120,94,$G$5,$H$13)+[1]!s_stm07_bs(D120,95,$G$5,$H$13))/$E$5))</f>
        <v/>
      </c>
      <c r="N120" s="241" t="str">
        <f>IF(C120="","",F120/([1]!S_STM07_IS(D120,61,$G$5,$H$13)/IF([1]!s_share_total(D120,$G$5)=0,[1]!s_share_total(D120,[1]!s_ipo_listeddate(D120)),[1]!s_share_total(D120,$G$5))))</f>
        <v/>
      </c>
      <c r="O120" s="240" t="str">
        <f ca="1">IF(C120="","",[1]!s_share_total(D120,TODAY())/$E$5)</f>
        <v/>
      </c>
      <c r="P120" s="240" t="str">
        <f t="shared" si="14"/>
        <v/>
      </c>
      <c r="Q120" s="210" t="str">
        <f t="shared" si="15"/>
        <v/>
      </c>
      <c r="R120" s="341" t="str">
        <f t="shared" si="16"/>
        <v/>
      </c>
      <c r="S120" s="144"/>
      <c r="U120" s="1"/>
    </row>
    <row r="121" spans="3:21" ht="12" customHeight="1" x14ac:dyDescent="0.35">
      <c r="C121" s="342" t="str">
        <f t="shared" si="13"/>
        <v/>
      </c>
      <c r="D121" s="126" t="str">
        <f t="shared" si="17"/>
        <v/>
      </c>
      <c r="E121" s="126" t="str">
        <f t="shared" si="18"/>
        <v/>
      </c>
      <c r="F121" s="181" t="str">
        <f ca="1">IF(C121="","",[1]!s_dq_close(D121,TODAY(),1))</f>
        <v/>
      </c>
      <c r="G121" s="182" t="str">
        <f ca="1">IF(C121="","",[1]!s_pq_pctchange(D121,TODAY()-$G$12,TODAY())/100)</f>
        <v/>
      </c>
      <c r="H121" s="242" t="str">
        <f>IF(C121="","",IF($H$11="收入",[1]!S_STM07_IS(D121,9,$G$5,$H$13)/$E$5,[1]!S_STM07_IS(D121,48,$G$5,$H$13)/$E$5))</f>
        <v/>
      </c>
      <c r="I121" s="242" t="str">
        <f>IF(C121="","",IF($I$11="毛利率",([1]!S_STM07_IS(D121,9,$G$5,$H$13)-[1]!S_STM07_IS(D121,10,$G$5,$H$13))/[1]!S_STM07_IS(D121,9,$G$5,$H$13),[1]!S_STM07_IS(D121,14,$G$5,$H$13)/$E$5))</f>
        <v/>
      </c>
      <c r="J121" s="403" t="str">
        <f>IF(C121="","",IF($J$11="净利润率",[1]!S_STM07_IS(D121,61,$G$5,$H$13)/[1]!S_STM07_IS(D121,9,$G$5,$H$13),[1]!S_STM07_IS(D121,55,$G$5,$H$13)/$E$5))</f>
        <v/>
      </c>
      <c r="K121" s="411" t="str">
        <f>IF(C121="","",[1]!hks_fa_roa2(D121,$G$5))</f>
        <v/>
      </c>
      <c r="L121" s="411" t="str">
        <f>IF(C121="","",[1]!hks_fa_roe(D121,$G$5))</f>
        <v/>
      </c>
      <c r="M121" s="243" t="str">
        <f>IF(C121="","",IF($M$11="EPS",[1]!S_STM07_IS(D121,61,$G$5,$H$13)/IF([1]!s_share_total(D121,$G$5)=0,[1]!s_share_total(D121,[1]!s_ipo_listeddate(D121)),[1]!s_share_total(D121,$G$5)),([1]!s_stm07_bs(D121,75,$G$5,$H$13)+[1]!s_stm07_bs(D121,88,$G$5,$H$13)+[1]!s_stm07_bs(D121,94,$G$5,$H$13)+[1]!s_stm07_bs(D121,95,$G$5,$H$13))/$E$5))</f>
        <v/>
      </c>
      <c r="N121" s="193" t="str">
        <f>IF(C121="","",F121/([1]!S_STM07_IS(D121,61,$G$5,$H$13)/IF([1]!s_share_total(D121,$G$5)=0,[1]!s_share_total(D121,[1]!s_ipo_listeddate(D121)),[1]!s_share_total(D121,$G$5))))</f>
        <v/>
      </c>
      <c r="O121" s="242" t="str">
        <f ca="1">IF(C121="","",[1]!s_share_total(D121,TODAY())/$E$5)</f>
        <v/>
      </c>
      <c r="P121" s="242" t="str">
        <f t="shared" si="14"/>
        <v/>
      </c>
      <c r="Q121" s="181" t="str">
        <f t="shared" si="15"/>
        <v/>
      </c>
      <c r="R121" s="342" t="str">
        <f t="shared" si="16"/>
        <v/>
      </c>
      <c r="S121" s="144"/>
      <c r="U121" s="1"/>
    </row>
    <row r="122" spans="3:21" ht="12" customHeight="1" x14ac:dyDescent="0.35">
      <c r="C122" s="341" t="str">
        <f t="shared" si="13"/>
        <v/>
      </c>
      <c r="D122" s="239" t="str">
        <f t="shared" si="17"/>
        <v/>
      </c>
      <c r="E122" s="239" t="str">
        <f t="shared" si="18"/>
        <v/>
      </c>
      <c r="F122" s="179" t="str">
        <f ca="1">IF(C122="","",[1]!s_dq_close(D122,TODAY(),1))</f>
        <v/>
      </c>
      <c r="G122" s="180" t="str">
        <f ca="1">IF(C122="","",[1]!s_pq_pctchange(D122,TODAY()-$G$12,TODAY())/100)</f>
        <v/>
      </c>
      <c r="H122" s="240" t="str">
        <f>IF(C122="","",IF($H$11="收入",[1]!S_STM07_IS(D122,9,$G$5,$H$13)/$E$5,[1]!S_STM07_IS(D122,48,$G$5,$H$13)/$E$5))</f>
        <v/>
      </c>
      <c r="I122" s="240" t="str">
        <f>IF(C122="","",IF($I$11="毛利率",([1]!S_STM07_IS(D122,9,$G$5,$H$13)-[1]!S_STM07_IS(D122,10,$G$5,$H$13))/[1]!S_STM07_IS(D122,9,$G$5,$H$13),[1]!S_STM07_IS(D122,14,$G$5,$H$13)/$E$5))</f>
        <v/>
      </c>
      <c r="J122" s="402" t="str">
        <f>IF(C122="","",IF($J$11="净利润率",[1]!S_STM07_IS(D122,61,$G$5,$H$13)/[1]!S_STM07_IS(D122,9,$G$5,$H$13),[1]!S_STM07_IS(D122,55,$G$5,$H$13)/$E$5))</f>
        <v/>
      </c>
      <c r="K122" s="411" t="str">
        <f>IF(C122="","",[1]!hks_fa_roa2(D122,$G$5))</f>
        <v/>
      </c>
      <c r="L122" s="411" t="str">
        <f>IF(C122="","",[1]!hks_fa_roe(D122,$G$5))</f>
        <v/>
      </c>
      <c r="M122" s="240" t="str">
        <f>IF(C122="","",IF($M$11="EPS",[1]!S_STM07_IS(D122,61,$G$5,$H$13)/IF([1]!s_share_total(D122,$G$5)=0,[1]!s_share_total(D122,[1]!s_ipo_listeddate(D122)),[1]!s_share_total(D122,$G$5)),([1]!s_stm07_bs(D122,75,$G$5,$H$13)+[1]!s_stm07_bs(D122,88,$G$5,$H$13)+[1]!s_stm07_bs(D122,94,$G$5,$H$13)+[1]!s_stm07_bs(D122,95,$G$5,$H$13))/$E$5))</f>
        <v/>
      </c>
      <c r="N122" s="241" t="str">
        <f>IF(C122="","",F122/([1]!S_STM07_IS(D122,61,$G$5,$H$13)/IF([1]!s_share_total(D122,$G$5)=0,[1]!s_share_total(D122,[1]!s_ipo_listeddate(D122)),[1]!s_share_total(D122,$G$5))))</f>
        <v/>
      </c>
      <c r="O122" s="240" t="str">
        <f ca="1">IF(C122="","",[1]!s_share_total(D122,TODAY())/$E$5)</f>
        <v/>
      </c>
      <c r="P122" s="240" t="str">
        <f t="shared" si="14"/>
        <v/>
      </c>
      <c r="Q122" s="210" t="str">
        <f t="shared" si="15"/>
        <v/>
      </c>
      <c r="R122" s="341" t="str">
        <f t="shared" si="16"/>
        <v/>
      </c>
      <c r="S122" s="144"/>
      <c r="U122" s="1"/>
    </row>
    <row r="123" spans="3:21" ht="12" customHeight="1" x14ac:dyDescent="0.35">
      <c r="C123" s="342" t="str">
        <f t="shared" si="13"/>
        <v/>
      </c>
      <c r="D123" s="126" t="str">
        <f t="shared" si="17"/>
        <v/>
      </c>
      <c r="E123" s="126" t="str">
        <f t="shared" si="18"/>
        <v/>
      </c>
      <c r="F123" s="181" t="str">
        <f ca="1">IF(C123="","",[1]!s_dq_close(D123,TODAY(),1))</f>
        <v/>
      </c>
      <c r="G123" s="182" t="str">
        <f ca="1">IF(C123="","",[1]!s_pq_pctchange(D123,TODAY()-$G$12,TODAY())/100)</f>
        <v/>
      </c>
      <c r="H123" s="242" t="str">
        <f>IF(C123="","",IF($H$11="收入",[1]!S_STM07_IS(D123,9,$G$5,$H$13)/$E$5,[1]!S_STM07_IS(D123,48,$G$5,$H$13)/$E$5))</f>
        <v/>
      </c>
      <c r="I123" s="242" t="str">
        <f>IF(C123="","",IF($I$11="毛利率",([1]!S_STM07_IS(D123,9,$G$5,$H$13)-[1]!S_STM07_IS(D123,10,$G$5,$H$13))/[1]!S_STM07_IS(D123,9,$G$5,$H$13),[1]!S_STM07_IS(D123,14,$G$5,$H$13)/$E$5))</f>
        <v/>
      </c>
      <c r="J123" s="403" t="str">
        <f>IF(C123="","",IF($J$11="净利润率",[1]!S_STM07_IS(D123,61,$G$5,$H$13)/[1]!S_STM07_IS(D123,9,$G$5,$H$13),[1]!S_STM07_IS(D123,55,$G$5,$H$13)/$E$5))</f>
        <v/>
      </c>
      <c r="K123" s="411" t="str">
        <f>IF(C123="","",[1]!hks_fa_roa2(D123,$G$5))</f>
        <v/>
      </c>
      <c r="L123" s="411" t="str">
        <f>IF(C123="","",[1]!hks_fa_roe(D123,$G$5))</f>
        <v/>
      </c>
      <c r="M123" s="243" t="str">
        <f>IF(C123="","",IF($M$11="EPS",[1]!S_STM07_IS(D123,61,$G$5,$H$13)/IF([1]!s_share_total(D123,$G$5)=0,[1]!s_share_total(D123,[1]!s_ipo_listeddate(D123)),[1]!s_share_total(D123,$G$5)),([1]!s_stm07_bs(D123,75,$G$5,$H$13)+[1]!s_stm07_bs(D123,88,$G$5,$H$13)+[1]!s_stm07_bs(D123,94,$G$5,$H$13)+[1]!s_stm07_bs(D123,95,$G$5,$H$13))/$E$5))</f>
        <v/>
      </c>
      <c r="N123" s="193" t="str">
        <f>IF(C123="","",F123/([1]!S_STM07_IS(D123,61,$G$5,$H$13)/IF([1]!s_share_total(D123,$G$5)=0,[1]!s_share_total(D123,[1]!s_ipo_listeddate(D123)),[1]!s_share_total(D123,$G$5))))</f>
        <v/>
      </c>
      <c r="O123" s="242" t="str">
        <f ca="1">IF(C123="","",[1]!s_share_total(D123,TODAY())/$E$5)</f>
        <v/>
      </c>
      <c r="P123" s="242" t="str">
        <f t="shared" si="14"/>
        <v/>
      </c>
      <c r="Q123" s="181" t="str">
        <f t="shared" si="15"/>
        <v/>
      </c>
      <c r="R123" s="342" t="str">
        <f t="shared" si="16"/>
        <v/>
      </c>
      <c r="S123" s="144"/>
      <c r="U123" s="1"/>
    </row>
    <row r="124" spans="3:21" ht="12" customHeight="1" x14ac:dyDescent="0.35">
      <c r="C124" s="341" t="str">
        <f t="shared" si="13"/>
        <v/>
      </c>
      <c r="D124" s="239" t="str">
        <f t="shared" si="17"/>
        <v/>
      </c>
      <c r="E124" s="239" t="str">
        <f t="shared" si="18"/>
        <v/>
      </c>
      <c r="F124" s="179" t="str">
        <f ca="1">IF(C124="","",[1]!s_dq_close(D124,TODAY(),1))</f>
        <v/>
      </c>
      <c r="G124" s="180" t="str">
        <f ca="1">IF(C124="","",[1]!s_pq_pctchange(D124,TODAY()-$G$12,TODAY())/100)</f>
        <v/>
      </c>
      <c r="H124" s="240" t="str">
        <f>IF(C124="","",IF($H$11="收入",[1]!S_STM07_IS(D124,9,$G$5,$H$13)/$E$5,[1]!S_STM07_IS(D124,48,$G$5,$H$13)/$E$5))</f>
        <v/>
      </c>
      <c r="I124" s="240" t="str">
        <f>IF(C124="","",IF($I$11="毛利率",([1]!S_STM07_IS(D124,9,$G$5,$H$13)-[1]!S_STM07_IS(D124,10,$G$5,$H$13))/[1]!S_STM07_IS(D124,9,$G$5,$H$13),[1]!S_STM07_IS(D124,14,$G$5,$H$13)/$E$5))</f>
        <v/>
      </c>
      <c r="J124" s="402" t="str">
        <f>IF(C124="","",IF($J$11="净利润率",[1]!S_STM07_IS(D124,61,$G$5,$H$13)/[1]!S_STM07_IS(D124,9,$G$5,$H$13),[1]!S_STM07_IS(D124,55,$G$5,$H$13)/$E$5))</f>
        <v/>
      </c>
      <c r="K124" s="411" t="str">
        <f>IF(C124="","",[1]!hks_fa_roa2(D124,$G$5))</f>
        <v/>
      </c>
      <c r="L124" s="411" t="str">
        <f>IF(C124="","",[1]!hks_fa_roe(D124,$G$5))</f>
        <v/>
      </c>
      <c r="M124" s="240" t="str">
        <f>IF(C124="","",IF($M$11="EPS",[1]!S_STM07_IS(D124,61,$G$5,$H$13)/IF([1]!s_share_total(D124,$G$5)=0,[1]!s_share_total(D124,[1]!s_ipo_listeddate(D124)),[1]!s_share_total(D124,$G$5)),([1]!s_stm07_bs(D124,75,$G$5,$H$13)+[1]!s_stm07_bs(D124,88,$G$5,$H$13)+[1]!s_stm07_bs(D124,94,$G$5,$H$13)+[1]!s_stm07_bs(D124,95,$G$5,$H$13))/$E$5))</f>
        <v/>
      </c>
      <c r="N124" s="241" t="str">
        <f>IF(C124="","",F124/([1]!S_STM07_IS(D124,61,$G$5,$H$13)/IF([1]!s_share_total(D124,$G$5)=0,[1]!s_share_total(D124,[1]!s_ipo_listeddate(D124)),[1]!s_share_total(D124,$G$5))))</f>
        <v/>
      </c>
      <c r="O124" s="240" t="str">
        <f ca="1">IF(C124="","",[1]!s_share_total(D124,TODAY())/$E$5)</f>
        <v/>
      </c>
      <c r="P124" s="240" t="str">
        <f t="shared" si="14"/>
        <v/>
      </c>
      <c r="Q124" s="210" t="str">
        <f t="shared" si="15"/>
        <v/>
      </c>
      <c r="R124" s="341" t="str">
        <f t="shared" si="16"/>
        <v/>
      </c>
      <c r="S124" s="144"/>
      <c r="U124" s="1"/>
    </row>
    <row r="125" spans="3:21" ht="12" customHeight="1" x14ac:dyDescent="0.35">
      <c r="C125" s="342" t="str">
        <f t="shared" si="13"/>
        <v/>
      </c>
      <c r="D125" s="126" t="str">
        <f t="shared" si="17"/>
        <v/>
      </c>
      <c r="E125" s="126" t="str">
        <f t="shared" si="18"/>
        <v/>
      </c>
      <c r="F125" s="181" t="str">
        <f ca="1">IF(C125="","",[1]!s_dq_close(D125,TODAY(),1))</f>
        <v/>
      </c>
      <c r="G125" s="182" t="str">
        <f ca="1">IF(C125="","",[1]!s_pq_pctchange(D125,TODAY()-$G$12,TODAY())/100)</f>
        <v/>
      </c>
      <c r="H125" s="242" t="str">
        <f>IF(C125="","",IF($H$11="收入",[1]!S_STM07_IS(D125,9,$G$5,$H$13)/$E$5,[1]!S_STM07_IS(D125,48,$G$5,$H$13)/$E$5))</f>
        <v/>
      </c>
      <c r="I125" s="242" t="str">
        <f>IF(C125="","",IF($I$11="毛利率",([1]!S_STM07_IS(D125,9,$G$5,$H$13)-[1]!S_STM07_IS(D125,10,$G$5,$H$13))/[1]!S_STM07_IS(D125,9,$G$5,$H$13),[1]!S_STM07_IS(D125,14,$G$5,$H$13)/$E$5))</f>
        <v/>
      </c>
      <c r="J125" s="403" t="str">
        <f>IF(C125="","",IF($J$11="净利润率",[1]!S_STM07_IS(D125,61,$G$5,$H$13)/[1]!S_STM07_IS(D125,9,$G$5,$H$13),[1]!S_STM07_IS(D125,55,$G$5,$H$13)/$E$5))</f>
        <v/>
      </c>
      <c r="K125" s="411" t="str">
        <f>IF(C125="","",[1]!hks_fa_roa2(D125,$G$5))</f>
        <v/>
      </c>
      <c r="L125" s="411" t="str">
        <f>IF(C125="","",[1]!hks_fa_roe(D125,$G$5))</f>
        <v/>
      </c>
      <c r="M125" s="243" t="str">
        <f>IF(C125="","",IF($M$11="EPS",[1]!S_STM07_IS(D125,61,$G$5,$H$13)/IF([1]!s_share_total(D125,$G$5)=0,[1]!s_share_total(D125,[1]!s_ipo_listeddate(D125)),[1]!s_share_total(D125,$G$5)),([1]!s_stm07_bs(D125,75,$G$5,$H$13)+[1]!s_stm07_bs(D125,88,$G$5,$H$13)+[1]!s_stm07_bs(D125,94,$G$5,$H$13)+[1]!s_stm07_bs(D125,95,$G$5,$H$13))/$E$5))</f>
        <v/>
      </c>
      <c r="N125" s="193" t="str">
        <f>IF(C125="","",F125/([1]!S_STM07_IS(D125,61,$G$5,$H$13)/IF([1]!s_share_total(D125,$G$5)=0,[1]!s_share_total(D125,[1]!s_ipo_listeddate(D125)),[1]!s_share_total(D125,$G$5))))</f>
        <v/>
      </c>
      <c r="O125" s="242" t="str">
        <f ca="1">IF(C125="","",[1]!s_share_total(D125,TODAY())/$E$5)</f>
        <v/>
      </c>
      <c r="P125" s="242" t="str">
        <f t="shared" si="14"/>
        <v/>
      </c>
      <c r="Q125" s="181" t="str">
        <f t="shared" si="15"/>
        <v/>
      </c>
      <c r="R125" s="342" t="str">
        <f t="shared" si="16"/>
        <v/>
      </c>
      <c r="S125" s="144"/>
      <c r="U125" s="1"/>
    </row>
    <row r="126" spans="3:21" ht="12" customHeight="1" x14ac:dyDescent="0.35">
      <c r="C126" s="341" t="str">
        <f t="shared" si="13"/>
        <v/>
      </c>
      <c r="D126" s="239" t="str">
        <f t="shared" si="17"/>
        <v/>
      </c>
      <c r="E126" s="239" t="str">
        <f t="shared" si="18"/>
        <v/>
      </c>
      <c r="F126" s="179" t="str">
        <f ca="1">IF(C126="","",[1]!s_dq_close(D126,TODAY(),1))</f>
        <v/>
      </c>
      <c r="G126" s="180" t="str">
        <f ca="1">IF(C126="","",[1]!s_pq_pctchange(D126,TODAY()-$G$12,TODAY())/100)</f>
        <v/>
      </c>
      <c r="H126" s="240" t="str">
        <f>IF(C126="","",IF($H$11="收入",[1]!S_STM07_IS(D126,9,$G$5,$H$13)/$E$5,[1]!S_STM07_IS(D126,48,$G$5,$H$13)/$E$5))</f>
        <v/>
      </c>
      <c r="I126" s="240" t="str">
        <f>IF(C126="","",IF($I$11="毛利率",([1]!S_STM07_IS(D126,9,$G$5,$H$13)-[1]!S_STM07_IS(D126,10,$G$5,$H$13))/[1]!S_STM07_IS(D126,9,$G$5,$H$13),[1]!S_STM07_IS(D126,14,$G$5,$H$13)/$E$5))</f>
        <v/>
      </c>
      <c r="J126" s="402" t="str">
        <f>IF(C126="","",IF($J$11="净利润率",[1]!S_STM07_IS(D126,61,$G$5,$H$13)/[1]!S_STM07_IS(D126,9,$G$5,$H$13),[1]!S_STM07_IS(D126,55,$G$5,$H$13)/$E$5))</f>
        <v/>
      </c>
      <c r="K126" s="411" t="str">
        <f>IF(C126="","",[1]!hks_fa_roa2(D126,$G$5))</f>
        <v/>
      </c>
      <c r="L126" s="411" t="str">
        <f>IF(C126="","",[1]!hks_fa_roe(D126,$G$5))</f>
        <v/>
      </c>
      <c r="M126" s="240" t="str">
        <f>IF(C126="","",IF($M$11="EPS",[1]!S_STM07_IS(D126,61,$G$5,$H$13)/IF([1]!s_share_total(D126,$G$5)=0,[1]!s_share_total(D126,[1]!s_ipo_listeddate(D126)),[1]!s_share_total(D126,$G$5)),([1]!s_stm07_bs(D126,75,$G$5,$H$13)+[1]!s_stm07_bs(D126,88,$G$5,$H$13)+[1]!s_stm07_bs(D126,94,$G$5,$H$13)+[1]!s_stm07_bs(D126,95,$G$5,$H$13))/$E$5))</f>
        <v/>
      </c>
      <c r="N126" s="241" t="str">
        <f>IF(C126="","",F126/([1]!S_STM07_IS(D126,61,$G$5,$H$13)/IF([1]!s_share_total(D126,$G$5)=0,[1]!s_share_total(D126,[1]!s_ipo_listeddate(D126)),[1]!s_share_total(D126,$G$5))))</f>
        <v/>
      </c>
      <c r="O126" s="240" t="str">
        <f ca="1">IF(C126="","",[1]!s_share_total(D126,TODAY())/$E$5)</f>
        <v/>
      </c>
      <c r="P126" s="240" t="str">
        <f t="shared" si="14"/>
        <v/>
      </c>
      <c r="Q126" s="210" t="str">
        <f t="shared" si="15"/>
        <v/>
      </c>
      <c r="R126" s="341" t="str">
        <f t="shared" si="16"/>
        <v/>
      </c>
      <c r="S126" s="144"/>
      <c r="U126" s="1"/>
    </row>
    <row r="127" spans="3:21" ht="12" customHeight="1" x14ac:dyDescent="0.35">
      <c r="C127" s="342" t="str">
        <f t="shared" si="13"/>
        <v/>
      </c>
      <c r="D127" s="126" t="str">
        <f t="shared" si="17"/>
        <v/>
      </c>
      <c r="E127" s="126" t="str">
        <f t="shared" si="18"/>
        <v/>
      </c>
      <c r="F127" s="181" t="str">
        <f ca="1">IF(C127="","",[1]!s_dq_close(D127,TODAY(),1))</f>
        <v/>
      </c>
      <c r="G127" s="182" t="str">
        <f ca="1">IF(C127="","",[1]!s_pq_pctchange(D127,TODAY()-$G$12,TODAY())/100)</f>
        <v/>
      </c>
      <c r="H127" s="242" t="str">
        <f>IF(C127="","",IF($H$11="收入",[1]!S_STM07_IS(D127,9,$G$5,$H$13)/$E$5,[1]!S_STM07_IS(D127,48,$G$5,$H$13)/$E$5))</f>
        <v/>
      </c>
      <c r="I127" s="242" t="str">
        <f>IF(C127="","",IF($I$11="毛利率",([1]!S_STM07_IS(D127,9,$G$5,$H$13)-[1]!S_STM07_IS(D127,10,$G$5,$H$13))/[1]!S_STM07_IS(D127,9,$G$5,$H$13),[1]!S_STM07_IS(D127,14,$G$5,$H$13)/$E$5))</f>
        <v/>
      </c>
      <c r="J127" s="403" t="str">
        <f>IF(C127="","",IF($J$11="净利润率",[1]!S_STM07_IS(D127,61,$G$5,$H$13)/[1]!S_STM07_IS(D127,9,$G$5,$H$13),[1]!S_STM07_IS(D127,55,$G$5,$H$13)/$E$5))</f>
        <v/>
      </c>
      <c r="K127" s="411" t="str">
        <f>IF(C127="","",[1]!hks_fa_roa2(D127,$G$5))</f>
        <v/>
      </c>
      <c r="L127" s="411" t="str">
        <f>IF(C127="","",[1]!hks_fa_roe(D127,$G$5))</f>
        <v/>
      </c>
      <c r="M127" s="243" t="str">
        <f>IF(C127="","",IF($M$11="EPS",[1]!S_STM07_IS(D127,61,$G$5,$H$13)/IF([1]!s_share_total(D127,$G$5)=0,[1]!s_share_total(D127,[1]!s_ipo_listeddate(D127)),[1]!s_share_total(D127,$G$5)),([1]!s_stm07_bs(D127,75,$G$5,$H$13)+[1]!s_stm07_bs(D127,88,$G$5,$H$13)+[1]!s_stm07_bs(D127,94,$G$5,$H$13)+[1]!s_stm07_bs(D127,95,$G$5,$H$13))/$E$5))</f>
        <v/>
      </c>
      <c r="N127" s="193" t="str">
        <f>IF(C127="","",F127/([1]!S_STM07_IS(D127,61,$G$5,$H$13)/IF([1]!s_share_total(D127,$G$5)=0,[1]!s_share_total(D127,[1]!s_ipo_listeddate(D127)),[1]!s_share_total(D127,$G$5))))</f>
        <v/>
      </c>
      <c r="O127" s="242" t="str">
        <f ca="1">IF(C127="","",[1]!s_share_total(D127,TODAY())/$E$5)</f>
        <v/>
      </c>
      <c r="P127" s="242" t="str">
        <f t="shared" si="14"/>
        <v/>
      </c>
      <c r="Q127" s="181" t="str">
        <f t="shared" si="15"/>
        <v/>
      </c>
      <c r="R127" s="342" t="str">
        <f t="shared" si="16"/>
        <v/>
      </c>
      <c r="S127" s="144"/>
      <c r="U127" s="1"/>
    </row>
    <row r="128" spans="3:21" ht="12" customHeight="1" x14ac:dyDescent="0.35">
      <c r="C128" s="341" t="str">
        <f t="shared" si="13"/>
        <v/>
      </c>
      <c r="D128" s="239" t="str">
        <f t="shared" si="17"/>
        <v/>
      </c>
      <c r="E128" s="239" t="str">
        <f t="shared" si="18"/>
        <v/>
      </c>
      <c r="F128" s="179" t="str">
        <f ca="1">IF(C128="","",[1]!s_dq_close(D128,TODAY(),1))</f>
        <v/>
      </c>
      <c r="G128" s="180" t="str">
        <f ca="1">IF(C128="","",[1]!s_pq_pctchange(D128,TODAY()-$G$12,TODAY())/100)</f>
        <v/>
      </c>
      <c r="H128" s="240" t="str">
        <f>IF(C128="","",IF($H$11="收入",[1]!S_STM07_IS(D128,9,$G$5,$H$13)/$E$5,[1]!S_STM07_IS(D128,48,$G$5,$H$13)/$E$5))</f>
        <v/>
      </c>
      <c r="I128" s="240" t="str">
        <f>IF(C128="","",IF($I$11="毛利率",([1]!S_STM07_IS(D128,9,$G$5,$H$13)-[1]!S_STM07_IS(D128,10,$G$5,$H$13))/[1]!S_STM07_IS(D128,9,$G$5,$H$13),[1]!S_STM07_IS(D128,14,$G$5,$H$13)/$E$5))</f>
        <v/>
      </c>
      <c r="J128" s="402" t="str">
        <f>IF(C128="","",IF($J$11="净利润率",[1]!S_STM07_IS(D128,61,$G$5,$H$13)/[1]!S_STM07_IS(D128,9,$G$5,$H$13),[1]!S_STM07_IS(D128,55,$G$5,$H$13)/$E$5))</f>
        <v/>
      </c>
      <c r="K128" s="411" t="str">
        <f>IF(C128="","",[1]!hks_fa_roa2(D128,$G$5))</f>
        <v/>
      </c>
      <c r="L128" s="411" t="str">
        <f>IF(C128="","",[1]!hks_fa_roe(D128,$G$5))</f>
        <v/>
      </c>
      <c r="M128" s="240" t="str">
        <f>IF(C128="","",IF($M$11="EPS",[1]!S_STM07_IS(D128,61,$G$5,$H$13)/IF([1]!s_share_total(D128,$G$5)=0,[1]!s_share_total(D128,[1]!s_ipo_listeddate(D128)),[1]!s_share_total(D128,$G$5)),([1]!s_stm07_bs(D128,75,$G$5,$H$13)+[1]!s_stm07_bs(D128,88,$G$5,$H$13)+[1]!s_stm07_bs(D128,94,$G$5,$H$13)+[1]!s_stm07_bs(D128,95,$G$5,$H$13))/$E$5))</f>
        <v/>
      </c>
      <c r="N128" s="241" t="str">
        <f>IF(C128="","",F128/([1]!S_STM07_IS(D128,61,$G$5,$H$13)/IF([1]!s_share_total(D128,$G$5)=0,[1]!s_share_total(D128,[1]!s_ipo_listeddate(D128)),[1]!s_share_total(D128,$G$5))))</f>
        <v/>
      </c>
      <c r="O128" s="240" t="str">
        <f ca="1">IF(C128="","",[1]!s_share_total(D128,TODAY())/$E$5)</f>
        <v/>
      </c>
      <c r="P128" s="240" t="str">
        <f t="shared" si="14"/>
        <v/>
      </c>
      <c r="Q128" s="210" t="str">
        <f t="shared" si="15"/>
        <v/>
      </c>
      <c r="R128" s="341" t="str">
        <f t="shared" si="16"/>
        <v/>
      </c>
      <c r="S128" s="144"/>
      <c r="U128" s="1"/>
    </row>
    <row r="129" spans="3:21" ht="12" customHeight="1" x14ac:dyDescent="0.35">
      <c r="C129" s="342" t="str">
        <f t="shared" si="13"/>
        <v/>
      </c>
      <c r="D129" s="126" t="str">
        <f t="shared" si="17"/>
        <v/>
      </c>
      <c r="E129" s="126" t="str">
        <f t="shared" si="18"/>
        <v/>
      </c>
      <c r="F129" s="181" t="str">
        <f ca="1">IF(C129="","",[1]!s_dq_close(D129,TODAY(),1))</f>
        <v/>
      </c>
      <c r="G129" s="182" t="str">
        <f ca="1">IF(C129="","",[1]!s_pq_pctchange(D129,TODAY()-$G$12,TODAY())/100)</f>
        <v/>
      </c>
      <c r="H129" s="242" t="str">
        <f>IF(C129="","",IF($H$11="收入",[1]!S_STM07_IS(D129,9,$G$5,$H$13)/$E$5,[1]!S_STM07_IS(D129,48,$G$5,$H$13)/$E$5))</f>
        <v/>
      </c>
      <c r="I129" s="242" t="str">
        <f>IF(C129="","",IF($I$11="毛利率",([1]!S_STM07_IS(D129,9,$G$5,$H$13)-[1]!S_STM07_IS(D129,10,$G$5,$H$13))/[1]!S_STM07_IS(D129,9,$G$5,$H$13),[1]!S_STM07_IS(D129,14,$G$5,$H$13)/$E$5))</f>
        <v/>
      </c>
      <c r="J129" s="403" t="str">
        <f>IF(C129="","",IF($J$11="净利润率",[1]!S_STM07_IS(D129,61,$G$5,$H$13)/[1]!S_STM07_IS(D129,9,$G$5,$H$13),[1]!S_STM07_IS(D129,55,$G$5,$H$13)/$E$5))</f>
        <v/>
      </c>
      <c r="K129" s="411" t="str">
        <f>IF(C129="","",[1]!hks_fa_roa2(D129,$G$5))</f>
        <v/>
      </c>
      <c r="L129" s="411" t="str">
        <f>IF(C129="","",[1]!hks_fa_roe(D129,$G$5))</f>
        <v/>
      </c>
      <c r="M129" s="243" t="str">
        <f>IF(C129="","",IF($M$11="EPS",[1]!S_STM07_IS(D129,61,$G$5,$H$13)/IF([1]!s_share_total(D129,$G$5)=0,[1]!s_share_total(D129,[1]!s_ipo_listeddate(D129)),[1]!s_share_total(D129,$G$5)),([1]!s_stm07_bs(D129,75,$G$5,$H$13)+[1]!s_stm07_bs(D129,88,$G$5,$H$13)+[1]!s_stm07_bs(D129,94,$G$5,$H$13)+[1]!s_stm07_bs(D129,95,$G$5,$H$13))/$E$5))</f>
        <v/>
      </c>
      <c r="N129" s="193" t="str">
        <f>IF(C129="","",F129/([1]!S_STM07_IS(D129,61,$G$5,$H$13)/IF([1]!s_share_total(D129,$G$5)=0,[1]!s_share_total(D129,[1]!s_ipo_listeddate(D129)),[1]!s_share_total(D129,$G$5))))</f>
        <v/>
      </c>
      <c r="O129" s="242" t="str">
        <f ca="1">IF(C129="","",[1]!s_share_total(D129,TODAY())/$E$5)</f>
        <v/>
      </c>
      <c r="P129" s="242" t="str">
        <f t="shared" si="14"/>
        <v/>
      </c>
      <c r="Q129" s="181" t="str">
        <f t="shared" si="15"/>
        <v/>
      </c>
      <c r="R129" s="342" t="str">
        <f t="shared" si="16"/>
        <v/>
      </c>
      <c r="S129" s="144"/>
      <c r="U129" s="1"/>
    </row>
    <row r="130" spans="3:21" ht="12" customHeight="1" x14ac:dyDescent="0.35">
      <c r="C130" s="341" t="str">
        <f t="shared" si="13"/>
        <v/>
      </c>
      <c r="D130" s="239" t="str">
        <f t="shared" si="17"/>
        <v/>
      </c>
      <c r="E130" s="239" t="str">
        <f t="shared" si="18"/>
        <v/>
      </c>
      <c r="F130" s="179" t="str">
        <f ca="1">IF(C130="","",[1]!s_dq_close(D130,TODAY(),1))</f>
        <v/>
      </c>
      <c r="G130" s="180" t="str">
        <f ca="1">IF(C130="","",[1]!s_pq_pctchange(D130,TODAY()-$G$12,TODAY())/100)</f>
        <v/>
      </c>
      <c r="H130" s="240" t="str">
        <f>IF(C130="","",IF($H$11="收入",[1]!S_STM07_IS(D130,9,$G$5,$H$13)/$E$5,[1]!S_STM07_IS(D130,48,$G$5,$H$13)/$E$5))</f>
        <v/>
      </c>
      <c r="I130" s="240" t="str">
        <f>IF(C130="","",IF($I$11="毛利率",([1]!S_STM07_IS(D130,9,$G$5,$H$13)-[1]!S_STM07_IS(D130,10,$G$5,$H$13))/[1]!S_STM07_IS(D130,9,$G$5,$H$13),[1]!S_STM07_IS(D130,14,$G$5,$H$13)/$E$5))</f>
        <v/>
      </c>
      <c r="J130" s="402" t="str">
        <f>IF(C130="","",IF($J$11="净利润率",[1]!S_STM07_IS(D130,61,$G$5,$H$13)/[1]!S_STM07_IS(D130,9,$G$5,$H$13),[1]!S_STM07_IS(D130,55,$G$5,$H$13)/$E$5))</f>
        <v/>
      </c>
      <c r="K130" s="411" t="str">
        <f>IF(C130="","",[1]!hks_fa_roa2(D130,$G$5))</f>
        <v/>
      </c>
      <c r="L130" s="411" t="str">
        <f>IF(C130="","",[1]!hks_fa_roe(D130,$G$5))</f>
        <v/>
      </c>
      <c r="M130" s="240" t="str">
        <f>IF(C130="","",IF($M$11="EPS",[1]!S_STM07_IS(D130,61,$G$5,$H$13)/IF([1]!s_share_total(D130,$G$5)=0,[1]!s_share_total(D130,[1]!s_ipo_listeddate(D130)),[1]!s_share_total(D130,$G$5)),([1]!s_stm07_bs(D130,75,$G$5,$H$13)+[1]!s_stm07_bs(D130,88,$G$5,$H$13)+[1]!s_stm07_bs(D130,94,$G$5,$H$13)+[1]!s_stm07_bs(D130,95,$G$5,$H$13))/$E$5))</f>
        <v/>
      </c>
      <c r="N130" s="241" t="str">
        <f>IF(C130="","",F130/([1]!S_STM07_IS(D130,61,$G$5,$H$13)/IF([1]!s_share_total(D130,$G$5)=0,[1]!s_share_total(D130,[1]!s_ipo_listeddate(D130)),[1]!s_share_total(D130,$G$5))))</f>
        <v/>
      </c>
      <c r="O130" s="240" t="str">
        <f ca="1">IF(C130="","",[1]!s_share_total(D130,TODAY())/$E$5)</f>
        <v/>
      </c>
      <c r="P130" s="240" t="str">
        <f t="shared" si="14"/>
        <v/>
      </c>
      <c r="Q130" s="210" t="str">
        <f t="shared" si="15"/>
        <v/>
      </c>
      <c r="R130" s="341" t="str">
        <f t="shared" si="16"/>
        <v/>
      </c>
      <c r="S130" s="144"/>
      <c r="U130" s="1"/>
    </row>
    <row r="131" spans="3:21" ht="12" customHeight="1" x14ac:dyDescent="0.35">
      <c r="C131" s="342" t="str">
        <f t="shared" si="13"/>
        <v/>
      </c>
      <c r="D131" s="126" t="str">
        <f t="shared" si="17"/>
        <v/>
      </c>
      <c r="E131" s="126" t="str">
        <f t="shared" si="18"/>
        <v/>
      </c>
      <c r="F131" s="181" t="str">
        <f ca="1">IF(C131="","",[1]!s_dq_close(D131,TODAY(),1))</f>
        <v/>
      </c>
      <c r="G131" s="182" t="str">
        <f ca="1">IF(C131="","",[1]!s_pq_pctchange(D131,TODAY()-$G$12,TODAY())/100)</f>
        <v/>
      </c>
      <c r="H131" s="242" t="str">
        <f>IF(C131="","",IF($H$11="收入",[1]!S_STM07_IS(D131,9,$G$5,$H$13)/$E$5,[1]!S_STM07_IS(D131,48,$G$5,$H$13)/$E$5))</f>
        <v/>
      </c>
      <c r="I131" s="242" t="str">
        <f>IF(C131="","",IF($I$11="毛利率",([1]!S_STM07_IS(D131,9,$G$5,$H$13)-[1]!S_STM07_IS(D131,10,$G$5,$H$13))/[1]!S_STM07_IS(D131,9,$G$5,$H$13),[1]!S_STM07_IS(D131,14,$G$5,$H$13)/$E$5))</f>
        <v/>
      </c>
      <c r="J131" s="403" t="str">
        <f>IF(C131="","",IF($J$11="净利润率",[1]!S_STM07_IS(D131,61,$G$5,$H$13)/[1]!S_STM07_IS(D131,9,$G$5,$H$13),[1]!S_STM07_IS(D131,55,$G$5,$H$13)/$E$5))</f>
        <v/>
      </c>
      <c r="K131" s="411" t="str">
        <f>IF(C131="","",[1]!hks_fa_roa2(D131,$G$5))</f>
        <v/>
      </c>
      <c r="L131" s="411" t="str">
        <f>IF(C131="","",[1]!hks_fa_roe(D131,$G$5))</f>
        <v/>
      </c>
      <c r="M131" s="243" t="str">
        <f>IF(C131="","",IF($M$11="EPS",[1]!S_STM07_IS(D131,61,$G$5,$H$13)/IF([1]!s_share_total(D131,$G$5)=0,[1]!s_share_total(D131,[1]!s_ipo_listeddate(D131)),[1]!s_share_total(D131,$G$5)),([1]!s_stm07_bs(D131,75,$G$5,$H$13)+[1]!s_stm07_bs(D131,88,$G$5,$H$13)+[1]!s_stm07_bs(D131,94,$G$5,$H$13)+[1]!s_stm07_bs(D131,95,$G$5,$H$13))/$E$5))</f>
        <v/>
      </c>
      <c r="N131" s="193" t="str">
        <f>IF(C131="","",F131/([1]!S_STM07_IS(D131,61,$G$5,$H$13)/IF([1]!s_share_total(D131,$G$5)=0,[1]!s_share_total(D131,[1]!s_ipo_listeddate(D131)),[1]!s_share_total(D131,$G$5))))</f>
        <v/>
      </c>
      <c r="O131" s="242" t="str">
        <f ca="1">IF(C131="","",[1]!s_share_total(D131,TODAY())/$E$5)</f>
        <v/>
      </c>
      <c r="P131" s="242" t="str">
        <f t="shared" si="14"/>
        <v/>
      </c>
      <c r="Q131" s="181" t="str">
        <f t="shared" si="15"/>
        <v/>
      </c>
      <c r="R131" s="342" t="str">
        <f t="shared" si="16"/>
        <v/>
      </c>
      <c r="S131" s="144"/>
      <c r="U131" s="1"/>
    </row>
    <row r="132" spans="3:21" ht="12" customHeight="1" x14ac:dyDescent="0.35">
      <c r="C132" s="341" t="str">
        <f t="shared" si="13"/>
        <v/>
      </c>
      <c r="D132" s="239" t="str">
        <f t="shared" si="17"/>
        <v/>
      </c>
      <c r="E132" s="239" t="str">
        <f t="shared" si="18"/>
        <v/>
      </c>
      <c r="F132" s="179" t="str">
        <f ca="1">IF(C132="","",[1]!s_dq_close(D132,TODAY(),1))</f>
        <v/>
      </c>
      <c r="G132" s="180" t="str">
        <f ca="1">IF(C132="","",[1]!s_pq_pctchange(D132,TODAY()-$G$12,TODAY())/100)</f>
        <v/>
      </c>
      <c r="H132" s="240" t="str">
        <f>IF(C132="","",IF($H$11="收入",[1]!S_STM07_IS(D132,9,$G$5,$H$13)/$E$5,[1]!S_STM07_IS(D132,48,$G$5,$H$13)/$E$5))</f>
        <v/>
      </c>
      <c r="I132" s="240" t="str">
        <f>IF(C132="","",IF($I$11="毛利率",([1]!S_STM07_IS(D132,9,$G$5,$H$13)-[1]!S_STM07_IS(D132,10,$G$5,$H$13))/[1]!S_STM07_IS(D132,9,$G$5,$H$13),[1]!S_STM07_IS(D132,14,$G$5,$H$13)/$E$5))</f>
        <v/>
      </c>
      <c r="J132" s="402" t="str">
        <f>IF(C132="","",IF($J$11="净利润率",[1]!S_STM07_IS(D132,61,$G$5,$H$13)/[1]!S_STM07_IS(D132,9,$G$5,$H$13),[1]!S_STM07_IS(D132,55,$G$5,$H$13)/$E$5))</f>
        <v/>
      </c>
      <c r="K132" s="411" t="str">
        <f>IF(C132="","",[1]!hks_fa_roa2(D132,$G$5))</f>
        <v/>
      </c>
      <c r="L132" s="411" t="str">
        <f>IF(C132="","",[1]!hks_fa_roe(D132,$G$5))</f>
        <v/>
      </c>
      <c r="M132" s="240" t="str">
        <f>IF(C132="","",IF($M$11="EPS",[1]!S_STM07_IS(D132,61,$G$5,$H$13)/IF([1]!s_share_total(D132,$G$5)=0,[1]!s_share_total(D132,[1]!s_ipo_listeddate(D132)),[1]!s_share_total(D132,$G$5)),([1]!s_stm07_bs(D132,75,$G$5,$H$13)+[1]!s_stm07_bs(D132,88,$G$5,$H$13)+[1]!s_stm07_bs(D132,94,$G$5,$H$13)+[1]!s_stm07_bs(D132,95,$G$5,$H$13))/$E$5))</f>
        <v/>
      </c>
      <c r="N132" s="241" t="str">
        <f>IF(C132="","",F132/([1]!S_STM07_IS(D132,61,$G$5,$H$13)/IF([1]!s_share_total(D132,$G$5)=0,[1]!s_share_total(D132,[1]!s_ipo_listeddate(D132)),[1]!s_share_total(D132,$G$5))))</f>
        <v/>
      </c>
      <c r="O132" s="240" t="str">
        <f ca="1">IF(C132="","",[1]!s_share_total(D132,TODAY())/$E$5)</f>
        <v/>
      </c>
      <c r="P132" s="240" t="str">
        <f t="shared" si="14"/>
        <v/>
      </c>
      <c r="Q132" s="210" t="str">
        <f t="shared" si="15"/>
        <v/>
      </c>
      <c r="R132" s="341" t="str">
        <f t="shared" si="16"/>
        <v/>
      </c>
      <c r="S132" s="144"/>
      <c r="U132" s="1"/>
    </row>
    <row r="133" spans="3:21" ht="12" customHeight="1" x14ac:dyDescent="0.35">
      <c r="C133" s="342" t="str">
        <f t="shared" si="13"/>
        <v/>
      </c>
      <c r="D133" s="126" t="str">
        <f t="shared" si="17"/>
        <v/>
      </c>
      <c r="E133" s="126" t="str">
        <f t="shared" si="18"/>
        <v/>
      </c>
      <c r="F133" s="181" t="str">
        <f ca="1">IF(C133="","",[1]!s_dq_close(D133,TODAY(),1))</f>
        <v/>
      </c>
      <c r="G133" s="182" t="str">
        <f ca="1">IF(C133="","",[1]!s_pq_pctchange(D133,TODAY()-$G$12,TODAY())/100)</f>
        <v/>
      </c>
      <c r="H133" s="242" t="str">
        <f>IF(C133="","",IF($H$11="收入",[1]!S_STM07_IS(D133,9,$G$5,$H$13)/$E$5,[1]!S_STM07_IS(D133,48,$G$5,$H$13)/$E$5))</f>
        <v/>
      </c>
      <c r="I133" s="242" t="str">
        <f>IF(C133="","",IF($I$11="毛利率",([1]!S_STM07_IS(D133,9,$G$5,$H$13)-[1]!S_STM07_IS(D133,10,$G$5,$H$13))/[1]!S_STM07_IS(D133,9,$G$5,$H$13),[1]!S_STM07_IS(D133,14,$G$5,$H$13)/$E$5))</f>
        <v/>
      </c>
      <c r="J133" s="403" t="str">
        <f>IF(C133="","",IF($J$11="净利润率",[1]!S_STM07_IS(D133,61,$G$5,$H$13)/[1]!S_STM07_IS(D133,9,$G$5,$H$13),[1]!S_STM07_IS(D133,55,$G$5,$H$13)/$E$5))</f>
        <v/>
      </c>
      <c r="K133" s="411" t="str">
        <f>IF(C133="","",[1]!hks_fa_roa2(D133,$G$5))</f>
        <v/>
      </c>
      <c r="L133" s="411" t="str">
        <f>IF(C133="","",[1]!hks_fa_roe(D133,$G$5))</f>
        <v/>
      </c>
      <c r="M133" s="243" t="str">
        <f>IF(C133="","",IF($M$11="EPS",[1]!S_STM07_IS(D133,61,$G$5,$H$13)/IF([1]!s_share_total(D133,$G$5)=0,[1]!s_share_total(D133,[1]!s_ipo_listeddate(D133)),[1]!s_share_total(D133,$G$5)),([1]!s_stm07_bs(D133,75,$G$5,$H$13)+[1]!s_stm07_bs(D133,88,$G$5,$H$13)+[1]!s_stm07_bs(D133,94,$G$5,$H$13)+[1]!s_stm07_bs(D133,95,$G$5,$H$13))/$E$5))</f>
        <v/>
      </c>
      <c r="N133" s="193" t="str">
        <f>IF(C133="","",F133/([1]!S_STM07_IS(D133,61,$G$5,$H$13)/IF([1]!s_share_total(D133,$G$5)=0,[1]!s_share_total(D133,[1]!s_ipo_listeddate(D133)),[1]!s_share_total(D133,$G$5))))</f>
        <v/>
      </c>
      <c r="O133" s="242" t="str">
        <f ca="1">IF(C133="","",[1]!s_share_total(D133,TODAY())/$E$5)</f>
        <v/>
      </c>
      <c r="P133" s="242" t="str">
        <f t="shared" si="14"/>
        <v/>
      </c>
      <c r="Q133" s="181" t="str">
        <f t="shared" si="15"/>
        <v/>
      </c>
      <c r="R133" s="342" t="str">
        <f t="shared" si="16"/>
        <v/>
      </c>
      <c r="S133" s="144"/>
      <c r="U133" s="1"/>
    </row>
    <row r="134" spans="3:21" ht="12" customHeight="1" x14ac:dyDescent="0.35">
      <c r="C134" s="341" t="str">
        <f t="shared" si="13"/>
        <v/>
      </c>
      <c r="D134" s="239" t="str">
        <f t="shared" si="17"/>
        <v/>
      </c>
      <c r="E134" s="239" t="str">
        <f t="shared" si="18"/>
        <v/>
      </c>
      <c r="F134" s="179" t="str">
        <f ca="1">IF(C134="","",[1]!s_dq_close(D134,TODAY(),1))</f>
        <v/>
      </c>
      <c r="G134" s="180" t="str">
        <f ca="1">IF(C134="","",[1]!s_pq_pctchange(D134,TODAY()-$G$12,TODAY())/100)</f>
        <v/>
      </c>
      <c r="H134" s="240" t="str">
        <f>IF(C134="","",IF($H$11="收入",[1]!S_STM07_IS(D134,9,$G$5,$H$13)/$E$5,[1]!S_STM07_IS(D134,48,$G$5,$H$13)/$E$5))</f>
        <v/>
      </c>
      <c r="I134" s="240" t="str">
        <f>IF(C134="","",IF($I$11="毛利率",([1]!S_STM07_IS(D134,9,$G$5,$H$13)-[1]!S_STM07_IS(D134,10,$G$5,$H$13))/[1]!S_STM07_IS(D134,9,$G$5,$H$13),[1]!S_STM07_IS(D134,14,$G$5,$H$13)/$E$5))</f>
        <v/>
      </c>
      <c r="J134" s="402" t="str">
        <f>IF(C134="","",IF($J$11="净利润率",[1]!S_STM07_IS(D134,61,$G$5,$H$13)/[1]!S_STM07_IS(D134,9,$G$5,$H$13),[1]!S_STM07_IS(D134,55,$G$5,$H$13)/$E$5))</f>
        <v/>
      </c>
      <c r="K134" s="411" t="str">
        <f>IF(C134="","",[1]!hks_fa_roa2(D134,$G$5))</f>
        <v/>
      </c>
      <c r="L134" s="411" t="str">
        <f>IF(C134="","",[1]!hks_fa_roe(D134,$G$5))</f>
        <v/>
      </c>
      <c r="M134" s="240" t="str">
        <f>IF(C134="","",IF($M$11="EPS",[1]!S_STM07_IS(D134,61,$G$5,$H$13)/IF([1]!s_share_total(D134,$G$5)=0,[1]!s_share_total(D134,[1]!s_ipo_listeddate(D134)),[1]!s_share_total(D134,$G$5)),([1]!s_stm07_bs(D134,75,$G$5,$H$13)+[1]!s_stm07_bs(D134,88,$G$5,$H$13)+[1]!s_stm07_bs(D134,94,$G$5,$H$13)+[1]!s_stm07_bs(D134,95,$G$5,$H$13))/$E$5))</f>
        <v/>
      </c>
      <c r="N134" s="241" t="str">
        <f>IF(C134="","",F134/([1]!S_STM07_IS(D134,61,$G$5,$H$13)/IF([1]!s_share_total(D134,$G$5)=0,[1]!s_share_total(D134,[1]!s_ipo_listeddate(D134)),[1]!s_share_total(D134,$G$5))))</f>
        <v/>
      </c>
      <c r="O134" s="240" t="str">
        <f ca="1">IF(C134="","",[1]!s_share_total(D134,TODAY())/$E$5)</f>
        <v/>
      </c>
      <c r="P134" s="240" t="str">
        <f t="shared" si="14"/>
        <v/>
      </c>
      <c r="Q134" s="210" t="str">
        <f t="shared" si="15"/>
        <v/>
      </c>
      <c r="R134" s="341" t="str">
        <f t="shared" si="16"/>
        <v/>
      </c>
      <c r="S134" s="144"/>
      <c r="U134" s="1"/>
    </row>
    <row r="135" spans="3:21" ht="12" customHeight="1" x14ac:dyDescent="0.35">
      <c r="C135" s="342" t="str">
        <f t="shared" si="13"/>
        <v/>
      </c>
      <c r="D135" s="126" t="str">
        <f t="shared" si="17"/>
        <v/>
      </c>
      <c r="E135" s="126" t="str">
        <f t="shared" si="18"/>
        <v/>
      </c>
      <c r="F135" s="181" t="str">
        <f ca="1">IF(C135="","",[1]!s_dq_close(D135,TODAY(),1))</f>
        <v/>
      </c>
      <c r="G135" s="182" t="str">
        <f ca="1">IF(C135="","",[1]!s_pq_pctchange(D135,TODAY()-$G$12,TODAY())/100)</f>
        <v/>
      </c>
      <c r="H135" s="242" t="str">
        <f>IF(C135="","",IF($H$11="收入",[1]!S_STM07_IS(D135,9,$G$5,$H$13)/$E$5,[1]!S_STM07_IS(D135,48,$G$5,$H$13)/$E$5))</f>
        <v/>
      </c>
      <c r="I135" s="242" t="str">
        <f>IF(C135="","",IF($I$11="毛利率",([1]!S_STM07_IS(D135,9,$G$5,$H$13)-[1]!S_STM07_IS(D135,10,$G$5,$H$13))/[1]!S_STM07_IS(D135,9,$G$5,$H$13),[1]!S_STM07_IS(D135,14,$G$5,$H$13)/$E$5))</f>
        <v/>
      </c>
      <c r="J135" s="403" t="str">
        <f>IF(C135="","",IF($J$11="净利润率",[1]!S_STM07_IS(D135,61,$G$5,$H$13)/[1]!S_STM07_IS(D135,9,$G$5,$H$13),[1]!S_STM07_IS(D135,55,$G$5,$H$13)/$E$5))</f>
        <v/>
      </c>
      <c r="K135" s="411" t="str">
        <f>IF(C135="","",[1]!hks_fa_roa2(D135,$G$5))</f>
        <v/>
      </c>
      <c r="L135" s="411" t="str">
        <f>IF(C135="","",[1]!hks_fa_roe(D135,$G$5))</f>
        <v/>
      </c>
      <c r="M135" s="243" t="str">
        <f>IF(C135="","",IF($M$11="EPS",[1]!S_STM07_IS(D135,61,$G$5,$H$13)/IF([1]!s_share_total(D135,$G$5)=0,[1]!s_share_total(D135,[1]!s_ipo_listeddate(D135)),[1]!s_share_total(D135,$G$5)),([1]!s_stm07_bs(D135,75,$G$5,$H$13)+[1]!s_stm07_bs(D135,88,$G$5,$H$13)+[1]!s_stm07_bs(D135,94,$G$5,$H$13)+[1]!s_stm07_bs(D135,95,$G$5,$H$13))/$E$5))</f>
        <v/>
      </c>
      <c r="N135" s="193" t="str">
        <f>IF(C135="","",F135/([1]!S_STM07_IS(D135,61,$G$5,$H$13)/IF([1]!s_share_total(D135,$G$5)=0,[1]!s_share_total(D135,[1]!s_ipo_listeddate(D135)),[1]!s_share_total(D135,$G$5))))</f>
        <v/>
      </c>
      <c r="O135" s="242" t="str">
        <f ca="1">IF(C135="","",[1]!s_share_total(D135,TODAY())/$E$5)</f>
        <v/>
      </c>
      <c r="P135" s="242" t="str">
        <f t="shared" si="14"/>
        <v/>
      </c>
      <c r="Q135" s="181" t="str">
        <f t="shared" si="15"/>
        <v/>
      </c>
      <c r="R135" s="342" t="str">
        <f t="shared" si="16"/>
        <v/>
      </c>
      <c r="S135" s="144"/>
      <c r="U135" s="1"/>
    </row>
    <row r="136" spans="3:21" ht="12" customHeight="1" x14ac:dyDescent="0.35">
      <c r="C136" s="341" t="str">
        <f t="shared" si="13"/>
        <v/>
      </c>
      <c r="D136" s="239" t="str">
        <f t="shared" si="17"/>
        <v/>
      </c>
      <c r="E136" s="239" t="str">
        <f t="shared" si="18"/>
        <v/>
      </c>
      <c r="F136" s="179" t="str">
        <f ca="1">IF(C136="","",[1]!s_dq_close(D136,TODAY(),1))</f>
        <v/>
      </c>
      <c r="G136" s="180" t="str">
        <f ca="1">IF(C136="","",[1]!s_pq_pctchange(D136,TODAY()-$G$12,TODAY())/100)</f>
        <v/>
      </c>
      <c r="H136" s="240" t="str">
        <f>IF(C136="","",IF($H$11="收入",[1]!S_STM07_IS(D136,9,$G$5,$H$13)/$E$5,[1]!S_STM07_IS(D136,48,$G$5,$H$13)/$E$5))</f>
        <v/>
      </c>
      <c r="I136" s="240" t="str">
        <f>IF(C136="","",IF($I$11="毛利率",([1]!S_STM07_IS(D136,9,$G$5,$H$13)-[1]!S_STM07_IS(D136,10,$G$5,$H$13))/[1]!S_STM07_IS(D136,9,$G$5,$H$13),[1]!S_STM07_IS(D136,14,$G$5,$H$13)/$E$5))</f>
        <v/>
      </c>
      <c r="J136" s="402" t="str">
        <f>IF(C136="","",IF($J$11="净利润率",[1]!S_STM07_IS(D136,61,$G$5,$H$13)/[1]!S_STM07_IS(D136,9,$G$5,$H$13),[1]!S_STM07_IS(D136,55,$G$5,$H$13)/$E$5))</f>
        <v/>
      </c>
      <c r="K136" s="411" t="str">
        <f>IF(C136="","",[1]!hks_fa_roa2(D136,$G$5))</f>
        <v/>
      </c>
      <c r="L136" s="411" t="str">
        <f>IF(C136="","",[1]!hks_fa_roe(D136,$G$5))</f>
        <v/>
      </c>
      <c r="M136" s="240" t="str">
        <f>IF(C136="","",IF($M$11="EPS",[1]!S_STM07_IS(D136,61,$G$5,$H$13)/IF([1]!s_share_total(D136,$G$5)=0,[1]!s_share_total(D136,[1]!s_ipo_listeddate(D136)),[1]!s_share_total(D136,$G$5)),([1]!s_stm07_bs(D136,75,$G$5,$H$13)+[1]!s_stm07_bs(D136,88,$G$5,$H$13)+[1]!s_stm07_bs(D136,94,$G$5,$H$13)+[1]!s_stm07_bs(D136,95,$G$5,$H$13))/$E$5))</f>
        <v/>
      </c>
      <c r="N136" s="241" t="str">
        <f>IF(C136="","",F136/([1]!S_STM07_IS(D136,61,$G$5,$H$13)/IF([1]!s_share_total(D136,$G$5)=0,[1]!s_share_total(D136,[1]!s_ipo_listeddate(D136)),[1]!s_share_total(D136,$G$5))))</f>
        <v/>
      </c>
      <c r="O136" s="240" t="str">
        <f ca="1">IF(C136="","",[1]!s_share_total(D136,TODAY())/$E$5)</f>
        <v/>
      </c>
      <c r="P136" s="240" t="str">
        <f t="shared" si="14"/>
        <v/>
      </c>
      <c r="Q136" s="210" t="str">
        <f t="shared" si="15"/>
        <v/>
      </c>
      <c r="R136" s="341" t="str">
        <f t="shared" si="16"/>
        <v/>
      </c>
      <c r="S136" s="144"/>
      <c r="U136" s="1"/>
    </row>
    <row r="137" spans="3:21" ht="12" customHeight="1" x14ac:dyDescent="0.35">
      <c r="C137" s="342" t="str">
        <f t="shared" si="13"/>
        <v/>
      </c>
      <c r="D137" s="126" t="str">
        <f t="shared" si="17"/>
        <v/>
      </c>
      <c r="E137" s="126" t="str">
        <f t="shared" si="18"/>
        <v/>
      </c>
      <c r="F137" s="181" t="str">
        <f ca="1">IF(C137="","",[1]!s_dq_close(D137,TODAY(),1))</f>
        <v/>
      </c>
      <c r="G137" s="182" t="str">
        <f ca="1">IF(C137="","",[1]!s_pq_pctchange(D137,TODAY()-$G$12,TODAY())/100)</f>
        <v/>
      </c>
      <c r="H137" s="242" t="str">
        <f>IF(C137="","",IF($H$11="收入",[1]!S_STM07_IS(D137,9,$G$5,$H$13)/$E$5,[1]!S_STM07_IS(D137,48,$G$5,$H$13)/$E$5))</f>
        <v/>
      </c>
      <c r="I137" s="242" t="str">
        <f>IF(C137="","",IF($I$11="毛利率",([1]!S_STM07_IS(D137,9,$G$5,$H$13)-[1]!S_STM07_IS(D137,10,$G$5,$H$13))/[1]!S_STM07_IS(D137,9,$G$5,$H$13),[1]!S_STM07_IS(D137,14,$G$5,$H$13)/$E$5))</f>
        <v/>
      </c>
      <c r="J137" s="403" t="str">
        <f>IF(C137="","",IF($J$11="净利润率",[1]!S_STM07_IS(D137,61,$G$5,$H$13)/[1]!S_STM07_IS(D137,9,$G$5,$H$13),[1]!S_STM07_IS(D137,55,$G$5,$H$13)/$E$5))</f>
        <v/>
      </c>
      <c r="K137" s="411" t="str">
        <f>IF(C137="","",[1]!hks_fa_roa2(D137,$G$5))</f>
        <v/>
      </c>
      <c r="L137" s="411" t="str">
        <f>IF(C137="","",[1]!hks_fa_roe(D137,$G$5))</f>
        <v/>
      </c>
      <c r="M137" s="243" t="str">
        <f>IF(C137="","",IF($M$11="EPS",[1]!S_STM07_IS(D137,61,$G$5,$H$13)/IF([1]!s_share_total(D137,$G$5)=0,[1]!s_share_total(D137,[1]!s_ipo_listeddate(D137)),[1]!s_share_total(D137,$G$5)),([1]!s_stm07_bs(D137,75,$G$5,$H$13)+[1]!s_stm07_bs(D137,88,$G$5,$H$13)+[1]!s_stm07_bs(D137,94,$G$5,$H$13)+[1]!s_stm07_bs(D137,95,$G$5,$H$13))/$E$5))</f>
        <v/>
      </c>
      <c r="N137" s="193" t="str">
        <f>IF(C137="","",F137/([1]!S_STM07_IS(D137,61,$G$5,$H$13)/IF([1]!s_share_total(D137,$G$5)=0,[1]!s_share_total(D137,[1]!s_ipo_listeddate(D137)),[1]!s_share_total(D137,$G$5))))</f>
        <v/>
      </c>
      <c r="O137" s="242" t="str">
        <f ca="1">IF(C137="","",[1]!s_share_total(D137,TODAY())/$E$5)</f>
        <v/>
      </c>
      <c r="P137" s="242" t="str">
        <f t="shared" si="14"/>
        <v/>
      </c>
      <c r="Q137" s="181" t="str">
        <f t="shared" si="15"/>
        <v/>
      </c>
      <c r="R137" s="342" t="str">
        <f t="shared" si="16"/>
        <v/>
      </c>
      <c r="S137" s="144"/>
      <c r="U137" s="1"/>
    </row>
    <row r="138" spans="3:21" ht="12" customHeight="1" x14ac:dyDescent="0.35">
      <c r="C138" s="341" t="str">
        <f t="shared" si="13"/>
        <v/>
      </c>
      <c r="D138" s="239" t="str">
        <f t="shared" si="17"/>
        <v/>
      </c>
      <c r="E138" s="239" t="str">
        <f t="shared" si="18"/>
        <v/>
      </c>
      <c r="F138" s="179" t="str">
        <f ca="1">IF(C138="","",[1]!s_dq_close(D138,TODAY(),1))</f>
        <v/>
      </c>
      <c r="G138" s="180" t="str">
        <f ca="1">IF(C138="","",[1]!s_pq_pctchange(D138,TODAY()-$G$12,TODAY())/100)</f>
        <v/>
      </c>
      <c r="H138" s="240" t="str">
        <f>IF(C138="","",IF($H$11="收入",[1]!S_STM07_IS(D138,9,$G$5,$H$13)/$E$5,[1]!S_STM07_IS(D138,48,$G$5,$H$13)/$E$5))</f>
        <v/>
      </c>
      <c r="I138" s="240" t="str">
        <f>IF(C138="","",IF($I$11="毛利率",([1]!S_STM07_IS(D138,9,$G$5,$H$13)-[1]!S_STM07_IS(D138,10,$G$5,$H$13))/[1]!S_STM07_IS(D138,9,$G$5,$H$13),[1]!S_STM07_IS(D138,14,$G$5,$H$13)/$E$5))</f>
        <v/>
      </c>
      <c r="J138" s="402" t="str">
        <f>IF(C138="","",IF($J$11="净利润率",[1]!S_STM07_IS(D138,61,$G$5,$H$13)/[1]!S_STM07_IS(D138,9,$G$5,$H$13),[1]!S_STM07_IS(D138,55,$G$5,$H$13)/$E$5))</f>
        <v/>
      </c>
      <c r="K138" s="411" t="str">
        <f>IF(C138="","",[1]!hks_fa_roa2(D138,$G$5))</f>
        <v/>
      </c>
      <c r="L138" s="411" t="str">
        <f>IF(C138="","",[1]!hks_fa_roe(D138,$G$5))</f>
        <v/>
      </c>
      <c r="M138" s="240" t="str">
        <f>IF(C138="","",IF($M$11="EPS",[1]!S_STM07_IS(D138,61,$G$5,$H$13)/IF([1]!s_share_total(D138,$G$5)=0,[1]!s_share_total(D138,[1]!s_ipo_listeddate(D138)),[1]!s_share_total(D138,$G$5)),([1]!s_stm07_bs(D138,75,$G$5,$H$13)+[1]!s_stm07_bs(D138,88,$G$5,$H$13)+[1]!s_stm07_bs(D138,94,$G$5,$H$13)+[1]!s_stm07_bs(D138,95,$G$5,$H$13))/$E$5))</f>
        <v/>
      </c>
      <c r="N138" s="241" t="str">
        <f>IF(C138="","",F138/([1]!S_STM07_IS(D138,61,$G$5,$H$13)/IF([1]!s_share_total(D138,$G$5)=0,[1]!s_share_total(D138,[1]!s_ipo_listeddate(D138)),[1]!s_share_total(D138,$G$5))))</f>
        <v/>
      </c>
      <c r="O138" s="240" t="str">
        <f ca="1">IF(C138="","",[1]!s_share_total(D138,TODAY())/$E$5)</f>
        <v/>
      </c>
      <c r="P138" s="240" t="str">
        <f t="shared" si="14"/>
        <v/>
      </c>
      <c r="Q138" s="210" t="str">
        <f t="shared" si="15"/>
        <v/>
      </c>
      <c r="R138" s="341" t="str">
        <f t="shared" si="16"/>
        <v/>
      </c>
      <c r="S138" s="144"/>
      <c r="U138" s="1"/>
    </row>
    <row r="139" spans="3:21" ht="12" customHeight="1" x14ac:dyDescent="0.35">
      <c r="C139" s="342" t="str">
        <f t="shared" si="13"/>
        <v/>
      </c>
      <c r="D139" s="126" t="str">
        <f t="shared" si="17"/>
        <v/>
      </c>
      <c r="E139" s="126" t="str">
        <f t="shared" si="18"/>
        <v/>
      </c>
      <c r="F139" s="181" t="str">
        <f ca="1">IF(C139="","",[1]!s_dq_close(D139,TODAY(),1))</f>
        <v/>
      </c>
      <c r="G139" s="182" t="str">
        <f ca="1">IF(C139="","",[1]!s_pq_pctchange(D139,TODAY()-$G$12,TODAY())/100)</f>
        <v/>
      </c>
      <c r="H139" s="242" t="str">
        <f>IF(C139="","",IF($H$11="收入",[1]!S_STM07_IS(D139,9,$G$5,$H$13)/$E$5,[1]!S_STM07_IS(D139,48,$G$5,$H$13)/$E$5))</f>
        <v/>
      </c>
      <c r="I139" s="242" t="str">
        <f>IF(C139="","",IF($I$11="毛利率",([1]!S_STM07_IS(D139,9,$G$5,$H$13)-[1]!S_STM07_IS(D139,10,$G$5,$H$13))/[1]!S_STM07_IS(D139,9,$G$5,$H$13),[1]!S_STM07_IS(D139,14,$G$5,$H$13)/$E$5))</f>
        <v/>
      </c>
      <c r="J139" s="403" t="str">
        <f>IF(C139="","",IF($J$11="净利润率",[1]!S_STM07_IS(D139,61,$G$5,$H$13)/[1]!S_STM07_IS(D139,9,$G$5,$H$13),[1]!S_STM07_IS(D139,55,$G$5,$H$13)/$E$5))</f>
        <v/>
      </c>
      <c r="K139" s="411" t="str">
        <f>IF(C139="","",[1]!hks_fa_roa2(D139,$G$5))</f>
        <v/>
      </c>
      <c r="L139" s="411" t="str">
        <f>IF(C139="","",[1]!hks_fa_roe(D139,$G$5))</f>
        <v/>
      </c>
      <c r="M139" s="243" t="str">
        <f>IF(C139="","",IF($M$11="EPS",[1]!S_STM07_IS(D139,61,$G$5,$H$13)/IF([1]!s_share_total(D139,$G$5)=0,[1]!s_share_total(D139,[1]!s_ipo_listeddate(D139)),[1]!s_share_total(D139,$G$5)),([1]!s_stm07_bs(D139,75,$G$5,$H$13)+[1]!s_stm07_bs(D139,88,$G$5,$H$13)+[1]!s_stm07_bs(D139,94,$G$5,$H$13)+[1]!s_stm07_bs(D139,95,$G$5,$H$13))/$E$5))</f>
        <v/>
      </c>
      <c r="N139" s="193" t="str">
        <f>IF(C139="","",F139/([1]!S_STM07_IS(D139,61,$G$5,$H$13)/IF([1]!s_share_total(D139,$G$5)=0,[1]!s_share_total(D139,[1]!s_ipo_listeddate(D139)),[1]!s_share_total(D139,$G$5))))</f>
        <v/>
      </c>
      <c r="O139" s="242" t="str">
        <f ca="1">IF(C139="","",[1]!s_share_total(D139,TODAY())/$E$5)</f>
        <v/>
      </c>
      <c r="P139" s="242" t="str">
        <f t="shared" si="14"/>
        <v/>
      </c>
      <c r="Q139" s="181" t="str">
        <f t="shared" si="15"/>
        <v/>
      </c>
      <c r="R139" s="342" t="str">
        <f t="shared" si="16"/>
        <v/>
      </c>
      <c r="S139" s="144"/>
      <c r="U139" s="1"/>
    </row>
    <row r="140" spans="3:21" ht="12" customHeight="1" x14ac:dyDescent="0.35">
      <c r="C140" s="341" t="str">
        <f t="shared" si="13"/>
        <v/>
      </c>
      <c r="D140" s="239" t="str">
        <f t="shared" si="17"/>
        <v/>
      </c>
      <c r="E140" s="239" t="str">
        <f t="shared" si="18"/>
        <v/>
      </c>
      <c r="F140" s="179" t="str">
        <f ca="1">IF(C140="","",[1]!s_dq_close(D140,TODAY(),1))</f>
        <v/>
      </c>
      <c r="G140" s="180" t="str">
        <f ca="1">IF(C140="","",[1]!s_pq_pctchange(D140,TODAY()-$G$12,TODAY())/100)</f>
        <v/>
      </c>
      <c r="H140" s="240" t="str">
        <f>IF(C140="","",IF($H$11="收入",[1]!S_STM07_IS(D140,9,$G$5,$H$13)/$E$5,[1]!S_STM07_IS(D140,48,$G$5,$H$13)/$E$5))</f>
        <v/>
      </c>
      <c r="I140" s="240" t="str">
        <f>IF(C140="","",IF($I$11="毛利率",([1]!S_STM07_IS(D140,9,$G$5,$H$13)-[1]!S_STM07_IS(D140,10,$G$5,$H$13))/[1]!S_STM07_IS(D140,9,$G$5,$H$13),[1]!S_STM07_IS(D140,14,$G$5,$H$13)/$E$5))</f>
        <v/>
      </c>
      <c r="J140" s="402" t="str">
        <f>IF(C140="","",IF($J$11="净利润率",[1]!S_STM07_IS(D140,61,$G$5,$H$13)/[1]!S_STM07_IS(D140,9,$G$5,$H$13),[1]!S_STM07_IS(D140,55,$G$5,$H$13)/$E$5))</f>
        <v/>
      </c>
      <c r="K140" s="411" t="str">
        <f>IF(C140="","",[1]!hks_fa_roa2(D140,$G$5))</f>
        <v/>
      </c>
      <c r="L140" s="411" t="str">
        <f>IF(C140="","",[1]!hks_fa_roe(D140,$G$5))</f>
        <v/>
      </c>
      <c r="M140" s="240" t="str">
        <f>IF(C140="","",IF($M$11="EPS",[1]!S_STM07_IS(D140,61,$G$5,$H$13)/IF([1]!s_share_total(D140,$G$5)=0,[1]!s_share_total(D140,[1]!s_ipo_listeddate(D140)),[1]!s_share_total(D140,$G$5)),([1]!s_stm07_bs(D140,75,$G$5,$H$13)+[1]!s_stm07_bs(D140,88,$G$5,$H$13)+[1]!s_stm07_bs(D140,94,$G$5,$H$13)+[1]!s_stm07_bs(D140,95,$G$5,$H$13))/$E$5))</f>
        <v/>
      </c>
      <c r="N140" s="241" t="str">
        <f>IF(C140="","",F140/([1]!S_STM07_IS(D140,61,$G$5,$H$13)/IF([1]!s_share_total(D140,$G$5)=0,[1]!s_share_total(D140,[1]!s_ipo_listeddate(D140)),[1]!s_share_total(D140,$G$5))))</f>
        <v/>
      </c>
      <c r="O140" s="240" t="str">
        <f ca="1">IF(C140="","",[1]!s_share_total(D140,TODAY())/$E$5)</f>
        <v/>
      </c>
      <c r="P140" s="240" t="str">
        <f t="shared" si="14"/>
        <v/>
      </c>
      <c r="Q140" s="210" t="str">
        <f t="shared" si="15"/>
        <v/>
      </c>
      <c r="R140" s="341" t="str">
        <f t="shared" si="16"/>
        <v/>
      </c>
      <c r="S140" s="144"/>
      <c r="U140" s="1"/>
    </row>
    <row r="141" spans="3:21" ht="12" customHeight="1" x14ac:dyDescent="0.35">
      <c r="C141" s="342" t="str">
        <f t="shared" si="13"/>
        <v/>
      </c>
      <c r="D141" s="126" t="str">
        <f t="shared" si="17"/>
        <v/>
      </c>
      <c r="E141" s="126" t="str">
        <f t="shared" si="18"/>
        <v/>
      </c>
      <c r="F141" s="181" t="str">
        <f ca="1">IF(C141="","",[1]!s_dq_close(D141,TODAY(),1))</f>
        <v/>
      </c>
      <c r="G141" s="182" t="str">
        <f ca="1">IF(C141="","",[1]!s_pq_pctchange(D141,TODAY()-$G$12,TODAY())/100)</f>
        <v/>
      </c>
      <c r="H141" s="242" t="str">
        <f>IF(C141="","",IF($H$11="收入",[1]!S_STM07_IS(D141,9,$G$5,$H$13)/$E$5,[1]!S_STM07_IS(D141,48,$G$5,$H$13)/$E$5))</f>
        <v/>
      </c>
      <c r="I141" s="242" t="str">
        <f>IF(C141="","",IF($I$11="毛利率",([1]!S_STM07_IS(D141,9,$G$5,$H$13)-[1]!S_STM07_IS(D141,10,$G$5,$H$13))/[1]!S_STM07_IS(D141,9,$G$5,$H$13),[1]!S_STM07_IS(D141,14,$G$5,$H$13)/$E$5))</f>
        <v/>
      </c>
      <c r="J141" s="403" t="str">
        <f>IF(C141="","",IF($J$11="净利润率",[1]!S_STM07_IS(D141,61,$G$5,$H$13)/[1]!S_STM07_IS(D141,9,$G$5,$H$13),[1]!S_STM07_IS(D141,55,$G$5,$H$13)/$E$5))</f>
        <v/>
      </c>
      <c r="K141" s="411" t="str">
        <f>IF(C141="","",[1]!hks_fa_roa2(D141,$G$5))</f>
        <v/>
      </c>
      <c r="L141" s="411" t="str">
        <f>IF(C141="","",[1]!hks_fa_roe(D141,$G$5))</f>
        <v/>
      </c>
      <c r="M141" s="243" t="str">
        <f>IF(C141="","",IF($M$11="EPS",[1]!S_STM07_IS(D141,61,$G$5,$H$13)/IF([1]!s_share_total(D141,$G$5)=0,[1]!s_share_total(D141,[1]!s_ipo_listeddate(D141)),[1]!s_share_total(D141,$G$5)),([1]!s_stm07_bs(D141,75,$G$5,$H$13)+[1]!s_stm07_bs(D141,88,$G$5,$H$13)+[1]!s_stm07_bs(D141,94,$G$5,$H$13)+[1]!s_stm07_bs(D141,95,$G$5,$H$13))/$E$5))</f>
        <v/>
      </c>
      <c r="N141" s="193" t="str">
        <f>IF(C141="","",F141/([1]!S_STM07_IS(D141,61,$G$5,$H$13)/IF([1]!s_share_total(D141,$G$5)=0,[1]!s_share_total(D141,[1]!s_ipo_listeddate(D141)),[1]!s_share_total(D141,$G$5))))</f>
        <v/>
      </c>
      <c r="O141" s="242" t="str">
        <f ca="1">IF(C141="","",[1]!s_share_total(D141,TODAY())/$E$5)</f>
        <v/>
      </c>
      <c r="P141" s="242" t="str">
        <f t="shared" si="14"/>
        <v/>
      </c>
      <c r="Q141" s="181" t="str">
        <f t="shared" si="15"/>
        <v/>
      </c>
      <c r="R141" s="342" t="str">
        <f t="shared" si="16"/>
        <v/>
      </c>
      <c r="S141" s="144"/>
      <c r="U141" s="1"/>
    </row>
    <row r="142" spans="3:21" ht="12" customHeight="1" x14ac:dyDescent="0.35">
      <c r="C142" s="341" t="str">
        <f t="shared" ref="C142:C205" si="19">IF(ROW()-13&lt;=MAX(series),ROW()-13,"")</f>
        <v/>
      </c>
      <c r="D142" s="239" t="str">
        <f t="shared" si="17"/>
        <v/>
      </c>
      <c r="E142" s="239" t="str">
        <f t="shared" si="18"/>
        <v/>
      </c>
      <c r="F142" s="179" t="str">
        <f ca="1">IF(C142="","",[1]!s_dq_close(D142,TODAY(),1))</f>
        <v/>
      </c>
      <c r="G142" s="180" t="str">
        <f ca="1">IF(C142="","",[1]!s_pq_pctchange(D142,TODAY()-$G$12,TODAY())/100)</f>
        <v/>
      </c>
      <c r="H142" s="240" t="str">
        <f>IF(C142="","",IF($H$11="收入",[1]!S_STM07_IS(D142,9,$G$5,$H$13)/$E$5,[1]!S_STM07_IS(D142,48,$G$5,$H$13)/$E$5))</f>
        <v/>
      </c>
      <c r="I142" s="240" t="str">
        <f>IF(C142="","",IF($I$11="毛利率",([1]!S_STM07_IS(D142,9,$G$5,$H$13)-[1]!S_STM07_IS(D142,10,$G$5,$H$13))/[1]!S_STM07_IS(D142,9,$G$5,$H$13),[1]!S_STM07_IS(D142,14,$G$5,$H$13)/$E$5))</f>
        <v/>
      </c>
      <c r="J142" s="402" t="str">
        <f>IF(C142="","",IF($J$11="净利润率",[1]!S_STM07_IS(D142,61,$G$5,$H$13)/[1]!S_STM07_IS(D142,9,$G$5,$H$13),[1]!S_STM07_IS(D142,55,$G$5,$H$13)/$E$5))</f>
        <v/>
      </c>
      <c r="K142" s="411" t="str">
        <f>IF(C142="","",[1]!hks_fa_roa2(D142,$G$5))</f>
        <v/>
      </c>
      <c r="L142" s="411" t="str">
        <f>IF(C142="","",[1]!hks_fa_roe(D142,$G$5))</f>
        <v/>
      </c>
      <c r="M142" s="240" t="str">
        <f>IF(C142="","",IF($M$11="EPS",[1]!S_STM07_IS(D142,61,$G$5,$H$13)/IF([1]!s_share_total(D142,$G$5)=0,[1]!s_share_total(D142,[1]!s_ipo_listeddate(D142)),[1]!s_share_total(D142,$G$5)),([1]!s_stm07_bs(D142,75,$G$5,$H$13)+[1]!s_stm07_bs(D142,88,$G$5,$H$13)+[1]!s_stm07_bs(D142,94,$G$5,$H$13)+[1]!s_stm07_bs(D142,95,$G$5,$H$13))/$E$5))</f>
        <v/>
      </c>
      <c r="N142" s="241" t="str">
        <f>IF(C142="","",F142/([1]!S_STM07_IS(D142,61,$G$5,$H$13)/IF([1]!s_share_total(D142,$G$5)=0,[1]!s_share_total(D142,[1]!s_ipo_listeddate(D142)),[1]!s_share_total(D142,$G$5))))</f>
        <v/>
      </c>
      <c r="O142" s="240" t="str">
        <f ca="1">IF(C142="","",[1]!s_share_total(D142,TODAY())/$E$5)</f>
        <v/>
      </c>
      <c r="P142" s="240" t="str">
        <f t="shared" ref="P142:P205" si="20">IF(C142="","",F142*O142)</f>
        <v/>
      </c>
      <c r="Q142" s="210" t="str">
        <f t="shared" ref="Q142:Q205" si="21">IF(C142="","",HLOOKUP($R$12,$G$11:$P$20003,ROW()-ROW($G$11)+1,FALSE))</f>
        <v/>
      </c>
      <c r="R142" s="341" t="str">
        <f t="shared" ref="R142:R205" si="22">IF(C142="","",RANK(Q142,Q:Q,0))</f>
        <v/>
      </c>
      <c r="S142" s="144"/>
      <c r="U142" s="1"/>
    </row>
    <row r="143" spans="3:21" ht="12" customHeight="1" x14ac:dyDescent="0.35">
      <c r="C143" s="342" t="str">
        <f t="shared" si="19"/>
        <v/>
      </c>
      <c r="D143" s="126" t="str">
        <f t="shared" si="17"/>
        <v/>
      </c>
      <c r="E143" s="126" t="str">
        <f t="shared" si="18"/>
        <v/>
      </c>
      <c r="F143" s="181" t="str">
        <f ca="1">IF(C143="","",[1]!s_dq_close(D143,TODAY(),1))</f>
        <v/>
      </c>
      <c r="G143" s="182" t="str">
        <f ca="1">IF(C143="","",[1]!s_pq_pctchange(D143,TODAY()-$G$12,TODAY())/100)</f>
        <v/>
      </c>
      <c r="H143" s="242" t="str">
        <f>IF(C143="","",IF($H$11="收入",[1]!S_STM07_IS(D143,9,$G$5,$H$13)/$E$5,[1]!S_STM07_IS(D143,48,$G$5,$H$13)/$E$5))</f>
        <v/>
      </c>
      <c r="I143" s="242" t="str">
        <f>IF(C143="","",IF($I$11="毛利率",([1]!S_STM07_IS(D143,9,$G$5,$H$13)-[1]!S_STM07_IS(D143,10,$G$5,$H$13))/[1]!S_STM07_IS(D143,9,$G$5,$H$13),[1]!S_STM07_IS(D143,14,$G$5,$H$13)/$E$5))</f>
        <v/>
      </c>
      <c r="J143" s="403" t="str">
        <f>IF(C143="","",IF($J$11="净利润率",[1]!S_STM07_IS(D143,61,$G$5,$H$13)/[1]!S_STM07_IS(D143,9,$G$5,$H$13),[1]!S_STM07_IS(D143,55,$G$5,$H$13)/$E$5))</f>
        <v/>
      </c>
      <c r="K143" s="411" t="str">
        <f>IF(C143="","",[1]!hks_fa_roa2(D143,$G$5))</f>
        <v/>
      </c>
      <c r="L143" s="411" t="str">
        <f>IF(C143="","",[1]!hks_fa_roe(D143,$G$5))</f>
        <v/>
      </c>
      <c r="M143" s="243" t="str">
        <f>IF(C143="","",IF($M$11="EPS",[1]!S_STM07_IS(D143,61,$G$5,$H$13)/IF([1]!s_share_total(D143,$G$5)=0,[1]!s_share_total(D143,[1]!s_ipo_listeddate(D143)),[1]!s_share_total(D143,$G$5)),([1]!s_stm07_bs(D143,75,$G$5,$H$13)+[1]!s_stm07_bs(D143,88,$G$5,$H$13)+[1]!s_stm07_bs(D143,94,$G$5,$H$13)+[1]!s_stm07_bs(D143,95,$G$5,$H$13))/$E$5))</f>
        <v/>
      </c>
      <c r="N143" s="193" t="str">
        <f>IF(C143="","",F143/([1]!S_STM07_IS(D143,61,$G$5,$H$13)/IF([1]!s_share_total(D143,$G$5)=0,[1]!s_share_total(D143,[1]!s_ipo_listeddate(D143)),[1]!s_share_total(D143,$G$5))))</f>
        <v/>
      </c>
      <c r="O143" s="242" t="str">
        <f ca="1">IF(C143="","",[1]!s_share_total(D143,TODAY())/$E$5)</f>
        <v/>
      </c>
      <c r="P143" s="242" t="str">
        <f t="shared" si="20"/>
        <v/>
      </c>
      <c r="Q143" s="181" t="str">
        <f t="shared" si="21"/>
        <v/>
      </c>
      <c r="R143" s="342" t="str">
        <f t="shared" si="22"/>
        <v/>
      </c>
      <c r="S143" s="144"/>
      <c r="U143" s="1"/>
    </row>
    <row r="144" spans="3:21" ht="12" customHeight="1" x14ac:dyDescent="0.35">
      <c r="C144" s="341" t="str">
        <f t="shared" si="19"/>
        <v/>
      </c>
      <c r="D144" s="239" t="str">
        <f t="shared" si="17"/>
        <v/>
      </c>
      <c r="E144" s="239" t="str">
        <f t="shared" si="18"/>
        <v/>
      </c>
      <c r="F144" s="179" t="str">
        <f ca="1">IF(C144="","",[1]!s_dq_close(D144,TODAY(),1))</f>
        <v/>
      </c>
      <c r="G144" s="180" t="str">
        <f ca="1">IF(C144="","",[1]!s_pq_pctchange(D144,TODAY()-$G$12,TODAY())/100)</f>
        <v/>
      </c>
      <c r="H144" s="240" t="str">
        <f>IF(C144="","",IF($H$11="收入",[1]!S_STM07_IS(D144,9,$G$5,$H$13)/$E$5,[1]!S_STM07_IS(D144,48,$G$5,$H$13)/$E$5))</f>
        <v/>
      </c>
      <c r="I144" s="240" t="str">
        <f>IF(C144="","",IF($I$11="毛利率",([1]!S_STM07_IS(D144,9,$G$5,$H$13)-[1]!S_STM07_IS(D144,10,$G$5,$H$13))/[1]!S_STM07_IS(D144,9,$G$5,$H$13),[1]!S_STM07_IS(D144,14,$G$5,$H$13)/$E$5))</f>
        <v/>
      </c>
      <c r="J144" s="402" t="str">
        <f>IF(C144="","",IF($J$11="净利润率",[1]!S_STM07_IS(D144,61,$G$5,$H$13)/[1]!S_STM07_IS(D144,9,$G$5,$H$13),[1]!S_STM07_IS(D144,55,$G$5,$H$13)/$E$5))</f>
        <v/>
      </c>
      <c r="K144" s="411" t="str">
        <f>IF(C144="","",[1]!hks_fa_roa2(D144,$G$5))</f>
        <v/>
      </c>
      <c r="L144" s="411" t="str">
        <f>IF(C144="","",[1]!hks_fa_roe(D144,$G$5))</f>
        <v/>
      </c>
      <c r="M144" s="240" t="str">
        <f>IF(C144="","",IF($M$11="EPS",[1]!S_STM07_IS(D144,61,$G$5,$H$13)/IF([1]!s_share_total(D144,$G$5)=0,[1]!s_share_total(D144,[1]!s_ipo_listeddate(D144)),[1]!s_share_total(D144,$G$5)),([1]!s_stm07_bs(D144,75,$G$5,$H$13)+[1]!s_stm07_bs(D144,88,$G$5,$H$13)+[1]!s_stm07_bs(D144,94,$G$5,$H$13)+[1]!s_stm07_bs(D144,95,$G$5,$H$13))/$E$5))</f>
        <v/>
      </c>
      <c r="N144" s="241" t="str">
        <f>IF(C144="","",F144/([1]!S_STM07_IS(D144,61,$G$5,$H$13)/IF([1]!s_share_total(D144,$G$5)=0,[1]!s_share_total(D144,[1]!s_ipo_listeddate(D144)),[1]!s_share_total(D144,$G$5))))</f>
        <v/>
      </c>
      <c r="O144" s="240" t="str">
        <f ca="1">IF(C144="","",[1]!s_share_total(D144,TODAY())/$E$5)</f>
        <v/>
      </c>
      <c r="P144" s="240" t="str">
        <f t="shared" si="20"/>
        <v/>
      </c>
      <c r="Q144" s="210" t="str">
        <f t="shared" si="21"/>
        <v/>
      </c>
      <c r="R144" s="341" t="str">
        <f t="shared" si="22"/>
        <v/>
      </c>
      <c r="S144" s="144"/>
      <c r="U144" s="1"/>
    </row>
    <row r="145" spans="3:21" ht="12" customHeight="1" x14ac:dyDescent="0.35">
      <c r="C145" s="342" t="str">
        <f t="shared" si="19"/>
        <v/>
      </c>
      <c r="D145" s="126" t="str">
        <f t="shared" si="17"/>
        <v/>
      </c>
      <c r="E145" s="126" t="str">
        <f t="shared" si="18"/>
        <v/>
      </c>
      <c r="F145" s="181" t="str">
        <f ca="1">IF(C145="","",[1]!s_dq_close(D145,TODAY(),1))</f>
        <v/>
      </c>
      <c r="G145" s="182" t="str">
        <f ca="1">IF(C145="","",[1]!s_pq_pctchange(D145,TODAY()-$G$12,TODAY())/100)</f>
        <v/>
      </c>
      <c r="H145" s="242" t="str">
        <f>IF(C145="","",IF($H$11="收入",[1]!S_STM07_IS(D145,9,$G$5,$H$13)/$E$5,[1]!S_STM07_IS(D145,48,$G$5,$H$13)/$E$5))</f>
        <v/>
      </c>
      <c r="I145" s="242" t="str">
        <f>IF(C145="","",IF($I$11="毛利率",([1]!S_STM07_IS(D145,9,$G$5,$H$13)-[1]!S_STM07_IS(D145,10,$G$5,$H$13))/[1]!S_STM07_IS(D145,9,$G$5,$H$13),[1]!S_STM07_IS(D145,14,$G$5,$H$13)/$E$5))</f>
        <v/>
      </c>
      <c r="J145" s="403" t="str">
        <f>IF(C145="","",IF($J$11="净利润率",[1]!S_STM07_IS(D145,61,$G$5,$H$13)/[1]!S_STM07_IS(D145,9,$G$5,$H$13),[1]!S_STM07_IS(D145,55,$G$5,$H$13)/$E$5))</f>
        <v/>
      </c>
      <c r="K145" s="411" t="str">
        <f>IF(C145="","",[1]!hks_fa_roa2(D145,$G$5))</f>
        <v/>
      </c>
      <c r="L145" s="411" t="str">
        <f>IF(C145="","",[1]!hks_fa_roe(D145,$G$5))</f>
        <v/>
      </c>
      <c r="M145" s="243" t="str">
        <f>IF(C145="","",IF($M$11="EPS",[1]!S_STM07_IS(D145,61,$G$5,$H$13)/IF([1]!s_share_total(D145,$G$5)=0,[1]!s_share_total(D145,[1]!s_ipo_listeddate(D145)),[1]!s_share_total(D145,$G$5)),([1]!s_stm07_bs(D145,75,$G$5,$H$13)+[1]!s_stm07_bs(D145,88,$G$5,$H$13)+[1]!s_stm07_bs(D145,94,$G$5,$H$13)+[1]!s_stm07_bs(D145,95,$G$5,$H$13))/$E$5))</f>
        <v/>
      </c>
      <c r="N145" s="193" t="str">
        <f>IF(C145="","",F145/([1]!S_STM07_IS(D145,61,$G$5,$H$13)/IF([1]!s_share_total(D145,$G$5)=0,[1]!s_share_total(D145,[1]!s_ipo_listeddate(D145)),[1]!s_share_total(D145,$G$5))))</f>
        <v/>
      </c>
      <c r="O145" s="242" t="str">
        <f ca="1">IF(C145="","",[1]!s_share_total(D145,TODAY())/$E$5)</f>
        <v/>
      </c>
      <c r="P145" s="242" t="str">
        <f t="shared" si="20"/>
        <v/>
      </c>
      <c r="Q145" s="181" t="str">
        <f t="shared" si="21"/>
        <v/>
      </c>
      <c r="R145" s="342" t="str">
        <f t="shared" si="22"/>
        <v/>
      </c>
      <c r="S145" s="144"/>
      <c r="U145" s="1"/>
    </row>
    <row r="146" spans="3:21" ht="12" customHeight="1" x14ac:dyDescent="0.35">
      <c r="C146" s="341" t="str">
        <f t="shared" si="19"/>
        <v/>
      </c>
      <c r="D146" s="239" t="str">
        <f t="shared" si="17"/>
        <v/>
      </c>
      <c r="E146" s="239" t="str">
        <f t="shared" si="18"/>
        <v/>
      </c>
      <c r="F146" s="179" t="str">
        <f ca="1">IF(C146="","",[1]!s_dq_close(D146,TODAY(),1))</f>
        <v/>
      </c>
      <c r="G146" s="180" t="str">
        <f ca="1">IF(C146="","",[1]!s_pq_pctchange(D146,TODAY()-$G$12,TODAY())/100)</f>
        <v/>
      </c>
      <c r="H146" s="240" t="str">
        <f>IF(C146="","",IF($H$11="收入",[1]!S_STM07_IS(D146,9,$G$5,$H$13)/$E$5,[1]!S_STM07_IS(D146,48,$G$5,$H$13)/$E$5))</f>
        <v/>
      </c>
      <c r="I146" s="240" t="str">
        <f>IF(C146="","",IF($I$11="毛利率",([1]!S_STM07_IS(D146,9,$G$5,$H$13)-[1]!S_STM07_IS(D146,10,$G$5,$H$13))/[1]!S_STM07_IS(D146,9,$G$5,$H$13),[1]!S_STM07_IS(D146,14,$G$5,$H$13)/$E$5))</f>
        <v/>
      </c>
      <c r="J146" s="402" t="str">
        <f>IF(C146="","",IF($J$11="净利润率",[1]!S_STM07_IS(D146,61,$G$5,$H$13)/[1]!S_STM07_IS(D146,9,$G$5,$H$13),[1]!S_STM07_IS(D146,55,$G$5,$H$13)/$E$5))</f>
        <v/>
      </c>
      <c r="K146" s="411" t="str">
        <f>IF(C146="","",[1]!hks_fa_roa2(D146,$G$5))</f>
        <v/>
      </c>
      <c r="L146" s="411" t="str">
        <f>IF(C146="","",[1]!hks_fa_roe(D146,$G$5))</f>
        <v/>
      </c>
      <c r="M146" s="240" t="str">
        <f>IF(C146="","",IF($M$11="EPS",[1]!S_STM07_IS(D146,61,$G$5,$H$13)/IF([1]!s_share_total(D146,$G$5)=0,[1]!s_share_total(D146,[1]!s_ipo_listeddate(D146)),[1]!s_share_total(D146,$G$5)),([1]!s_stm07_bs(D146,75,$G$5,$H$13)+[1]!s_stm07_bs(D146,88,$G$5,$H$13)+[1]!s_stm07_bs(D146,94,$G$5,$H$13)+[1]!s_stm07_bs(D146,95,$G$5,$H$13))/$E$5))</f>
        <v/>
      </c>
      <c r="N146" s="241" t="str">
        <f>IF(C146="","",F146/([1]!S_STM07_IS(D146,61,$G$5,$H$13)/IF([1]!s_share_total(D146,$G$5)=0,[1]!s_share_total(D146,[1]!s_ipo_listeddate(D146)),[1]!s_share_total(D146,$G$5))))</f>
        <v/>
      </c>
      <c r="O146" s="240" t="str">
        <f ca="1">IF(C146="","",[1]!s_share_total(D146,TODAY())/$E$5)</f>
        <v/>
      </c>
      <c r="P146" s="240" t="str">
        <f t="shared" si="20"/>
        <v/>
      </c>
      <c r="Q146" s="210" t="str">
        <f t="shared" si="21"/>
        <v/>
      </c>
      <c r="R146" s="341" t="str">
        <f t="shared" si="22"/>
        <v/>
      </c>
      <c r="S146" s="144"/>
      <c r="U146" s="1"/>
    </row>
    <row r="147" spans="3:21" ht="12" customHeight="1" x14ac:dyDescent="0.35">
      <c r="C147" s="342" t="str">
        <f t="shared" si="19"/>
        <v/>
      </c>
      <c r="D147" s="126" t="str">
        <f t="shared" si="17"/>
        <v/>
      </c>
      <c r="E147" s="126" t="str">
        <f t="shared" si="18"/>
        <v/>
      </c>
      <c r="F147" s="181" t="str">
        <f ca="1">IF(C147="","",[1]!s_dq_close(D147,TODAY(),1))</f>
        <v/>
      </c>
      <c r="G147" s="182" t="str">
        <f ca="1">IF(C147="","",[1]!s_pq_pctchange(D147,TODAY()-$G$12,TODAY())/100)</f>
        <v/>
      </c>
      <c r="H147" s="242" t="str">
        <f>IF(C147="","",IF($H$11="收入",[1]!S_STM07_IS(D147,9,$G$5,$H$13)/$E$5,[1]!S_STM07_IS(D147,48,$G$5,$H$13)/$E$5))</f>
        <v/>
      </c>
      <c r="I147" s="242" t="str">
        <f>IF(C147="","",IF($I$11="毛利率",([1]!S_STM07_IS(D147,9,$G$5,$H$13)-[1]!S_STM07_IS(D147,10,$G$5,$H$13))/[1]!S_STM07_IS(D147,9,$G$5,$H$13),[1]!S_STM07_IS(D147,14,$G$5,$H$13)/$E$5))</f>
        <v/>
      </c>
      <c r="J147" s="403" t="str">
        <f>IF(C147="","",IF($J$11="净利润率",[1]!S_STM07_IS(D147,61,$G$5,$H$13)/[1]!S_STM07_IS(D147,9,$G$5,$H$13),[1]!S_STM07_IS(D147,55,$G$5,$H$13)/$E$5))</f>
        <v/>
      </c>
      <c r="K147" s="411" t="str">
        <f>IF(C147="","",[1]!hks_fa_roa2(D147,$G$5))</f>
        <v/>
      </c>
      <c r="L147" s="411" t="str">
        <f>IF(C147="","",[1]!hks_fa_roe(D147,$G$5))</f>
        <v/>
      </c>
      <c r="M147" s="243" t="str">
        <f>IF(C147="","",IF($M$11="EPS",[1]!S_STM07_IS(D147,61,$G$5,$H$13)/IF([1]!s_share_total(D147,$G$5)=0,[1]!s_share_total(D147,[1]!s_ipo_listeddate(D147)),[1]!s_share_total(D147,$G$5)),([1]!s_stm07_bs(D147,75,$G$5,$H$13)+[1]!s_stm07_bs(D147,88,$G$5,$H$13)+[1]!s_stm07_bs(D147,94,$G$5,$H$13)+[1]!s_stm07_bs(D147,95,$G$5,$H$13))/$E$5))</f>
        <v/>
      </c>
      <c r="N147" s="193" t="str">
        <f>IF(C147="","",F147/([1]!S_STM07_IS(D147,61,$G$5,$H$13)/IF([1]!s_share_total(D147,$G$5)=0,[1]!s_share_total(D147,[1]!s_ipo_listeddate(D147)),[1]!s_share_total(D147,$G$5))))</f>
        <v/>
      </c>
      <c r="O147" s="242" t="str">
        <f ca="1">IF(C147="","",[1]!s_share_total(D147,TODAY())/$E$5)</f>
        <v/>
      </c>
      <c r="P147" s="242" t="str">
        <f t="shared" si="20"/>
        <v/>
      </c>
      <c r="Q147" s="181" t="str">
        <f t="shared" si="21"/>
        <v/>
      </c>
      <c r="R147" s="342" t="str">
        <f t="shared" si="22"/>
        <v/>
      </c>
      <c r="S147" s="144"/>
      <c r="U147" s="1"/>
    </row>
    <row r="148" spans="3:21" ht="12" customHeight="1" x14ac:dyDescent="0.35">
      <c r="C148" s="341" t="str">
        <f t="shared" si="19"/>
        <v/>
      </c>
      <c r="D148" s="239" t="str">
        <f t="shared" si="17"/>
        <v/>
      </c>
      <c r="E148" s="239" t="str">
        <f t="shared" si="18"/>
        <v/>
      </c>
      <c r="F148" s="179" t="str">
        <f ca="1">IF(C148="","",[1]!s_dq_close(D148,TODAY(),1))</f>
        <v/>
      </c>
      <c r="G148" s="180" t="str">
        <f ca="1">IF(C148="","",[1]!s_pq_pctchange(D148,TODAY()-$G$12,TODAY())/100)</f>
        <v/>
      </c>
      <c r="H148" s="240" t="str">
        <f>IF(C148="","",IF($H$11="收入",[1]!S_STM07_IS(D148,9,$G$5,$H$13)/$E$5,[1]!S_STM07_IS(D148,48,$G$5,$H$13)/$E$5))</f>
        <v/>
      </c>
      <c r="I148" s="240" t="str">
        <f>IF(C148="","",IF($I$11="毛利率",([1]!S_STM07_IS(D148,9,$G$5,$H$13)-[1]!S_STM07_IS(D148,10,$G$5,$H$13))/[1]!S_STM07_IS(D148,9,$G$5,$H$13),[1]!S_STM07_IS(D148,14,$G$5,$H$13)/$E$5))</f>
        <v/>
      </c>
      <c r="J148" s="402" t="str">
        <f>IF(C148="","",IF($J$11="净利润率",[1]!S_STM07_IS(D148,61,$G$5,$H$13)/[1]!S_STM07_IS(D148,9,$G$5,$H$13),[1]!S_STM07_IS(D148,55,$G$5,$H$13)/$E$5))</f>
        <v/>
      </c>
      <c r="K148" s="411" t="str">
        <f>IF(C148="","",[1]!hks_fa_roa2(D148,$G$5))</f>
        <v/>
      </c>
      <c r="L148" s="411" t="str">
        <f>IF(C148="","",[1]!hks_fa_roe(D148,$G$5))</f>
        <v/>
      </c>
      <c r="M148" s="240" t="str">
        <f>IF(C148="","",IF($M$11="EPS",[1]!S_STM07_IS(D148,61,$G$5,$H$13)/IF([1]!s_share_total(D148,$G$5)=0,[1]!s_share_total(D148,[1]!s_ipo_listeddate(D148)),[1]!s_share_total(D148,$G$5)),([1]!s_stm07_bs(D148,75,$G$5,$H$13)+[1]!s_stm07_bs(D148,88,$G$5,$H$13)+[1]!s_stm07_bs(D148,94,$G$5,$H$13)+[1]!s_stm07_bs(D148,95,$G$5,$H$13))/$E$5))</f>
        <v/>
      </c>
      <c r="N148" s="241" t="str">
        <f>IF(C148="","",F148/([1]!S_STM07_IS(D148,61,$G$5,$H$13)/IF([1]!s_share_total(D148,$G$5)=0,[1]!s_share_total(D148,[1]!s_ipo_listeddate(D148)),[1]!s_share_total(D148,$G$5))))</f>
        <v/>
      </c>
      <c r="O148" s="240" t="str">
        <f ca="1">IF(C148="","",[1]!s_share_total(D148,TODAY())/$E$5)</f>
        <v/>
      </c>
      <c r="P148" s="240" t="str">
        <f t="shared" si="20"/>
        <v/>
      </c>
      <c r="Q148" s="210" t="str">
        <f t="shared" si="21"/>
        <v/>
      </c>
      <c r="R148" s="341" t="str">
        <f t="shared" si="22"/>
        <v/>
      </c>
      <c r="S148" s="144"/>
      <c r="U148" s="1"/>
    </row>
    <row r="149" spans="3:21" ht="12" customHeight="1" x14ac:dyDescent="0.35">
      <c r="C149" s="342" t="str">
        <f t="shared" si="19"/>
        <v/>
      </c>
      <c r="D149" s="126" t="str">
        <f t="shared" si="17"/>
        <v/>
      </c>
      <c r="E149" s="126" t="str">
        <f t="shared" si="18"/>
        <v/>
      </c>
      <c r="F149" s="181" t="str">
        <f ca="1">IF(C149="","",[1]!s_dq_close(D149,TODAY(),1))</f>
        <v/>
      </c>
      <c r="G149" s="182" t="str">
        <f ca="1">IF(C149="","",[1]!s_pq_pctchange(D149,TODAY()-$G$12,TODAY())/100)</f>
        <v/>
      </c>
      <c r="H149" s="242" t="str">
        <f>IF(C149="","",IF($H$11="收入",[1]!S_STM07_IS(D149,9,$G$5,$H$13)/$E$5,[1]!S_STM07_IS(D149,48,$G$5,$H$13)/$E$5))</f>
        <v/>
      </c>
      <c r="I149" s="242" t="str">
        <f>IF(C149="","",IF($I$11="毛利率",([1]!S_STM07_IS(D149,9,$G$5,$H$13)-[1]!S_STM07_IS(D149,10,$G$5,$H$13))/[1]!S_STM07_IS(D149,9,$G$5,$H$13),[1]!S_STM07_IS(D149,14,$G$5,$H$13)/$E$5))</f>
        <v/>
      </c>
      <c r="J149" s="403" t="str">
        <f>IF(C149="","",IF($J$11="净利润率",[1]!S_STM07_IS(D149,61,$G$5,$H$13)/[1]!S_STM07_IS(D149,9,$G$5,$H$13),[1]!S_STM07_IS(D149,55,$G$5,$H$13)/$E$5))</f>
        <v/>
      </c>
      <c r="K149" s="411" t="str">
        <f>IF(C149="","",[1]!hks_fa_roa2(D149,$G$5))</f>
        <v/>
      </c>
      <c r="L149" s="411" t="str">
        <f>IF(C149="","",[1]!hks_fa_roe(D149,$G$5))</f>
        <v/>
      </c>
      <c r="M149" s="243" t="str">
        <f>IF(C149="","",IF($M$11="EPS",[1]!S_STM07_IS(D149,61,$G$5,$H$13)/IF([1]!s_share_total(D149,$G$5)=0,[1]!s_share_total(D149,[1]!s_ipo_listeddate(D149)),[1]!s_share_total(D149,$G$5)),([1]!s_stm07_bs(D149,75,$G$5,$H$13)+[1]!s_stm07_bs(D149,88,$G$5,$H$13)+[1]!s_stm07_bs(D149,94,$G$5,$H$13)+[1]!s_stm07_bs(D149,95,$G$5,$H$13))/$E$5))</f>
        <v/>
      </c>
      <c r="N149" s="193" t="str">
        <f>IF(C149="","",F149/([1]!S_STM07_IS(D149,61,$G$5,$H$13)/IF([1]!s_share_total(D149,$G$5)=0,[1]!s_share_total(D149,[1]!s_ipo_listeddate(D149)),[1]!s_share_total(D149,$G$5))))</f>
        <v/>
      </c>
      <c r="O149" s="242" t="str">
        <f ca="1">IF(C149="","",[1]!s_share_total(D149,TODAY())/$E$5)</f>
        <v/>
      </c>
      <c r="P149" s="242" t="str">
        <f t="shared" si="20"/>
        <v/>
      </c>
      <c r="Q149" s="181" t="str">
        <f t="shared" si="21"/>
        <v/>
      </c>
      <c r="R149" s="342" t="str">
        <f t="shared" si="22"/>
        <v/>
      </c>
      <c r="S149" s="144"/>
      <c r="U149" s="1"/>
    </row>
    <row r="150" spans="3:21" ht="12" customHeight="1" x14ac:dyDescent="0.35">
      <c r="C150" s="341" t="str">
        <f t="shared" si="19"/>
        <v/>
      </c>
      <c r="D150" s="239" t="str">
        <f t="shared" si="17"/>
        <v/>
      </c>
      <c r="E150" s="239" t="str">
        <f t="shared" si="18"/>
        <v/>
      </c>
      <c r="F150" s="179" t="str">
        <f ca="1">IF(C150="","",[1]!s_dq_close(D150,TODAY(),1))</f>
        <v/>
      </c>
      <c r="G150" s="180" t="str">
        <f ca="1">IF(C150="","",[1]!s_pq_pctchange(D150,TODAY()-$G$12,TODAY())/100)</f>
        <v/>
      </c>
      <c r="H150" s="240" t="str">
        <f>IF(C150="","",IF($H$11="收入",[1]!S_STM07_IS(D150,9,$G$5,$H$13)/$E$5,[1]!S_STM07_IS(D150,48,$G$5,$H$13)/$E$5))</f>
        <v/>
      </c>
      <c r="I150" s="240" t="str">
        <f>IF(C150="","",IF($I$11="毛利率",([1]!S_STM07_IS(D150,9,$G$5,$H$13)-[1]!S_STM07_IS(D150,10,$G$5,$H$13))/[1]!S_STM07_IS(D150,9,$G$5,$H$13),[1]!S_STM07_IS(D150,14,$G$5,$H$13)/$E$5))</f>
        <v/>
      </c>
      <c r="J150" s="402" t="str">
        <f>IF(C150="","",IF($J$11="净利润率",[1]!S_STM07_IS(D150,61,$G$5,$H$13)/[1]!S_STM07_IS(D150,9,$G$5,$H$13),[1]!S_STM07_IS(D150,55,$G$5,$H$13)/$E$5))</f>
        <v/>
      </c>
      <c r="K150" s="411" t="str">
        <f>IF(C150="","",[1]!hks_fa_roa2(D150,$G$5))</f>
        <v/>
      </c>
      <c r="L150" s="411" t="str">
        <f>IF(C150="","",[1]!hks_fa_roe(D150,$G$5))</f>
        <v/>
      </c>
      <c r="M150" s="240" t="str">
        <f>IF(C150="","",IF($M$11="EPS",[1]!S_STM07_IS(D150,61,$G$5,$H$13)/IF([1]!s_share_total(D150,$G$5)=0,[1]!s_share_total(D150,[1]!s_ipo_listeddate(D150)),[1]!s_share_total(D150,$G$5)),([1]!s_stm07_bs(D150,75,$G$5,$H$13)+[1]!s_stm07_bs(D150,88,$G$5,$H$13)+[1]!s_stm07_bs(D150,94,$G$5,$H$13)+[1]!s_stm07_bs(D150,95,$G$5,$H$13))/$E$5))</f>
        <v/>
      </c>
      <c r="N150" s="241" t="str">
        <f>IF(C150="","",F150/([1]!S_STM07_IS(D150,61,$G$5,$H$13)/IF([1]!s_share_total(D150,$G$5)=0,[1]!s_share_total(D150,[1]!s_ipo_listeddate(D150)),[1]!s_share_total(D150,$G$5))))</f>
        <v/>
      </c>
      <c r="O150" s="240" t="str">
        <f ca="1">IF(C150="","",[1]!s_share_total(D150,TODAY())/$E$5)</f>
        <v/>
      </c>
      <c r="P150" s="240" t="str">
        <f t="shared" si="20"/>
        <v/>
      </c>
      <c r="Q150" s="210" t="str">
        <f t="shared" si="21"/>
        <v/>
      </c>
      <c r="R150" s="341" t="str">
        <f t="shared" si="22"/>
        <v/>
      </c>
      <c r="S150" s="144"/>
      <c r="U150" s="1"/>
    </row>
    <row r="151" spans="3:21" ht="12" customHeight="1" x14ac:dyDescent="0.35">
      <c r="C151" s="342" t="str">
        <f t="shared" si="19"/>
        <v/>
      </c>
      <c r="D151" s="126" t="str">
        <f t="shared" si="17"/>
        <v/>
      </c>
      <c r="E151" s="126" t="str">
        <f t="shared" si="18"/>
        <v/>
      </c>
      <c r="F151" s="181" t="str">
        <f ca="1">IF(C151="","",[1]!s_dq_close(D151,TODAY(),1))</f>
        <v/>
      </c>
      <c r="G151" s="182" t="str">
        <f ca="1">IF(C151="","",[1]!s_pq_pctchange(D151,TODAY()-$G$12,TODAY())/100)</f>
        <v/>
      </c>
      <c r="H151" s="242" t="str">
        <f>IF(C151="","",IF($H$11="收入",[1]!S_STM07_IS(D151,9,$G$5,$H$13)/$E$5,[1]!S_STM07_IS(D151,48,$G$5,$H$13)/$E$5))</f>
        <v/>
      </c>
      <c r="I151" s="242" t="str">
        <f>IF(C151="","",IF($I$11="毛利率",([1]!S_STM07_IS(D151,9,$G$5,$H$13)-[1]!S_STM07_IS(D151,10,$G$5,$H$13))/[1]!S_STM07_IS(D151,9,$G$5,$H$13),[1]!S_STM07_IS(D151,14,$G$5,$H$13)/$E$5))</f>
        <v/>
      </c>
      <c r="J151" s="403" t="str">
        <f>IF(C151="","",IF($J$11="净利润率",[1]!S_STM07_IS(D151,61,$G$5,$H$13)/[1]!S_STM07_IS(D151,9,$G$5,$H$13),[1]!S_STM07_IS(D151,55,$G$5,$H$13)/$E$5))</f>
        <v/>
      </c>
      <c r="K151" s="411" t="str">
        <f>IF(C151="","",[1]!hks_fa_roa2(D151,$G$5))</f>
        <v/>
      </c>
      <c r="L151" s="411" t="str">
        <f>IF(C151="","",[1]!hks_fa_roe(D151,$G$5))</f>
        <v/>
      </c>
      <c r="M151" s="243" t="str">
        <f>IF(C151="","",IF($M$11="EPS",[1]!S_STM07_IS(D151,61,$G$5,$H$13)/IF([1]!s_share_total(D151,$G$5)=0,[1]!s_share_total(D151,[1]!s_ipo_listeddate(D151)),[1]!s_share_total(D151,$G$5)),([1]!s_stm07_bs(D151,75,$G$5,$H$13)+[1]!s_stm07_bs(D151,88,$G$5,$H$13)+[1]!s_stm07_bs(D151,94,$G$5,$H$13)+[1]!s_stm07_bs(D151,95,$G$5,$H$13))/$E$5))</f>
        <v/>
      </c>
      <c r="N151" s="193" t="str">
        <f>IF(C151="","",F151/([1]!S_STM07_IS(D151,61,$G$5,$H$13)/IF([1]!s_share_total(D151,$G$5)=0,[1]!s_share_total(D151,[1]!s_ipo_listeddate(D151)),[1]!s_share_total(D151,$G$5))))</f>
        <v/>
      </c>
      <c r="O151" s="242" t="str">
        <f ca="1">IF(C151="","",[1]!s_share_total(D151,TODAY())/$E$5)</f>
        <v/>
      </c>
      <c r="P151" s="242" t="str">
        <f t="shared" si="20"/>
        <v/>
      </c>
      <c r="Q151" s="181" t="str">
        <f t="shared" si="21"/>
        <v/>
      </c>
      <c r="R151" s="342" t="str">
        <f t="shared" si="22"/>
        <v/>
      </c>
      <c r="S151" s="144"/>
      <c r="U151" s="1"/>
    </row>
    <row r="152" spans="3:21" ht="12" customHeight="1" x14ac:dyDescent="0.35">
      <c r="C152" s="341" t="str">
        <f t="shared" si="19"/>
        <v/>
      </c>
      <c r="D152" s="239" t="str">
        <f t="shared" si="17"/>
        <v/>
      </c>
      <c r="E152" s="239" t="str">
        <f t="shared" si="18"/>
        <v/>
      </c>
      <c r="F152" s="179" t="str">
        <f ca="1">IF(C152="","",[1]!s_dq_close(D152,TODAY(),1))</f>
        <v/>
      </c>
      <c r="G152" s="180" t="str">
        <f ca="1">IF(C152="","",[1]!s_pq_pctchange(D152,TODAY()-$G$12,TODAY())/100)</f>
        <v/>
      </c>
      <c r="H152" s="240" t="str">
        <f>IF(C152="","",IF($H$11="收入",[1]!S_STM07_IS(D152,9,$G$5,$H$13)/$E$5,[1]!S_STM07_IS(D152,48,$G$5,$H$13)/$E$5))</f>
        <v/>
      </c>
      <c r="I152" s="240" t="str">
        <f>IF(C152="","",IF($I$11="毛利率",([1]!S_STM07_IS(D152,9,$G$5,$H$13)-[1]!S_STM07_IS(D152,10,$G$5,$H$13))/[1]!S_STM07_IS(D152,9,$G$5,$H$13),[1]!S_STM07_IS(D152,14,$G$5,$H$13)/$E$5))</f>
        <v/>
      </c>
      <c r="J152" s="402" t="str">
        <f>IF(C152="","",IF($J$11="净利润率",[1]!S_STM07_IS(D152,61,$G$5,$H$13)/[1]!S_STM07_IS(D152,9,$G$5,$H$13),[1]!S_STM07_IS(D152,55,$G$5,$H$13)/$E$5))</f>
        <v/>
      </c>
      <c r="K152" s="411" t="str">
        <f>IF(C152="","",[1]!hks_fa_roa2(D152,$G$5))</f>
        <v/>
      </c>
      <c r="L152" s="411" t="str">
        <f>IF(C152="","",[1]!hks_fa_roe(D152,$G$5))</f>
        <v/>
      </c>
      <c r="M152" s="240" t="str">
        <f>IF(C152="","",IF($M$11="EPS",[1]!S_STM07_IS(D152,61,$G$5,$H$13)/IF([1]!s_share_total(D152,$G$5)=0,[1]!s_share_total(D152,[1]!s_ipo_listeddate(D152)),[1]!s_share_total(D152,$G$5)),([1]!s_stm07_bs(D152,75,$G$5,$H$13)+[1]!s_stm07_bs(D152,88,$G$5,$H$13)+[1]!s_stm07_bs(D152,94,$G$5,$H$13)+[1]!s_stm07_bs(D152,95,$G$5,$H$13))/$E$5))</f>
        <v/>
      </c>
      <c r="N152" s="241" t="str">
        <f>IF(C152="","",F152/([1]!S_STM07_IS(D152,61,$G$5,$H$13)/IF([1]!s_share_total(D152,$G$5)=0,[1]!s_share_total(D152,[1]!s_ipo_listeddate(D152)),[1]!s_share_total(D152,$G$5))))</f>
        <v/>
      </c>
      <c r="O152" s="240" t="str">
        <f ca="1">IF(C152="","",[1]!s_share_total(D152,TODAY())/$E$5)</f>
        <v/>
      </c>
      <c r="P152" s="240" t="str">
        <f t="shared" si="20"/>
        <v/>
      </c>
      <c r="Q152" s="210" t="str">
        <f t="shared" si="21"/>
        <v/>
      </c>
      <c r="R152" s="341" t="str">
        <f t="shared" si="22"/>
        <v/>
      </c>
      <c r="S152" s="144"/>
      <c r="U152" s="1"/>
    </row>
    <row r="153" spans="3:21" ht="12" customHeight="1" x14ac:dyDescent="0.35">
      <c r="C153" s="342" t="str">
        <f t="shared" si="19"/>
        <v/>
      </c>
      <c r="D153" s="126" t="str">
        <f t="shared" si="17"/>
        <v/>
      </c>
      <c r="E153" s="126" t="str">
        <f t="shared" si="18"/>
        <v/>
      </c>
      <c r="F153" s="181" t="str">
        <f ca="1">IF(C153="","",[1]!s_dq_close(D153,TODAY(),1))</f>
        <v/>
      </c>
      <c r="G153" s="182" t="str">
        <f ca="1">IF(C153="","",[1]!s_pq_pctchange(D153,TODAY()-$G$12,TODAY())/100)</f>
        <v/>
      </c>
      <c r="H153" s="242" t="str">
        <f>IF(C153="","",IF($H$11="收入",[1]!S_STM07_IS(D153,9,$G$5,$H$13)/$E$5,[1]!S_STM07_IS(D153,48,$G$5,$H$13)/$E$5))</f>
        <v/>
      </c>
      <c r="I153" s="242" t="str">
        <f>IF(C153="","",IF($I$11="毛利率",([1]!S_STM07_IS(D153,9,$G$5,$H$13)-[1]!S_STM07_IS(D153,10,$G$5,$H$13))/[1]!S_STM07_IS(D153,9,$G$5,$H$13),[1]!S_STM07_IS(D153,14,$G$5,$H$13)/$E$5))</f>
        <v/>
      </c>
      <c r="J153" s="403" t="str">
        <f>IF(C153="","",IF($J$11="净利润率",[1]!S_STM07_IS(D153,61,$G$5,$H$13)/[1]!S_STM07_IS(D153,9,$G$5,$H$13),[1]!S_STM07_IS(D153,55,$G$5,$H$13)/$E$5))</f>
        <v/>
      </c>
      <c r="K153" s="411" t="str">
        <f>IF(C153="","",[1]!hks_fa_roa2(D153,$G$5))</f>
        <v/>
      </c>
      <c r="L153" s="411" t="str">
        <f>IF(C153="","",[1]!hks_fa_roe(D153,$G$5))</f>
        <v/>
      </c>
      <c r="M153" s="243" t="str">
        <f>IF(C153="","",IF($M$11="EPS",[1]!S_STM07_IS(D153,61,$G$5,$H$13)/IF([1]!s_share_total(D153,$G$5)=0,[1]!s_share_total(D153,[1]!s_ipo_listeddate(D153)),[1]!s_share_total(D153,$G$5)),([1]!s_stm07_bs(D153,75,$G$5,$H$13)+[1]!s_stm07_bs(D153,88,$G$5,$H$13)+[1]!s_stm07_bs(D153,94,$G$5,$H$13)+[1]!s_stm07_bs(D153,95,$G$5,$H$13))/$E$5))</f>
        <v/>
      </c>
      <c r="N153" s="193" t="str">
        <f>IF(C153="","",F153/([1]!S_STM07_IS(D153,61,$G$5,$H$13)/IF([1]!s_share_total(D153,$G$5)=0,[1]!s_share_total(D153,[1]!s_ipo_listeddate(D153)),[1]!s_share_total(D153,$G$5))))</f>
        <v/>
      </c>
      <c r="O153" s="242" t="str">
        <f ca="1">IF(C153="","",[1]!s_share_total(D153,TODAY())/$E$5)</f>
        <v/>
      </c>
      <c r="P153" s="242" t="str">
        <f t="shared" si="20"/>
        <v/>
      </c>
      <c r="Q153" s="181" t="str">
        <f t="shared" si="21"/>
        <v/>
      </c>
      <c r="R153" s="342" t="str">
        <f t="shared" si="22"/>
        <v/>
      </c>
      <c r="S153" s="144"/>
      <c r="U153" s="1"/>
    </row>
    <row r="154" spans="3:21" ht="12" customHeight="1" x14ac:dyDescent="0.35">
      <c r="C154" s="341" t="str">
        <f t="shared" si="19"/>
        <v/>
      </c>
      <c r="D154" s="239" t="str">
        <f t="shared" si="17"/>
        <v/>
      </c>
      <c r="E154" s="239" t="str">
        <f t="shared" si="18"/>
        <v/>
      </c>
      <c r="F154" s="179" t="str">
        <f ca="1">IF(C154="","",[1]!s_dq_close(D154,TODAY(),1))</f>
        <v/>
      </c>
      <c r="G154" s="180" t="str">
        <f ca="1">IF(C154="","",[1]!s_pq_pctchange(D154,TODAY()-$G$12,TODAY())/100)</f>
        <v/>
      </c>
      <c r="H154" s="240" t="str">
        <f>IF(C154="","",IF($H$11="收入",[1]!S_STM07_IS(D154,9,$G$5,$H$13)/$E$5,[1]!S_STM07_IS(D154,48,$G$5,$H$13)/$E$5))</f>
        <v/>
      </c>
      <c r="I154" s="240" t="str">
        <f>IF(C154="","",IF($I$11="毛利率",([1]!S_STM07_IS(D154,9,$G$5,$H$13)-[1]!S_STM07_IS(D154,10,$G$5,$H$13))/[1]!S_STM07_IS(D154,9,$G$5,$H$13),[1]!S_STM07_IS(D154,14,$G$5,$H$13)/$E$5))</f>
        <v/>
      </c>
      <c r="J154" s="402" t="str">
        <f>IF(C154="","",IF($J$11="净利润率",[1]!S_STM07_IS(D154,61,$G$5,$H$13)/[1]!S_STM07_IS(D154,9,$G$5,$H$13),[1]!S_STM07_IS(D154,55,$G$5,$H$13)/$E$5))</f>
        <v/>
      </c>
      <c r="K154" s="411" t="str">
        <f>IF(C154="","",[1]!hks_fa_roa2(D154,$G$5))</f>
        <v/>
      </c>
      <c r="L154" s="411" t="str">
        <f>IF(C154="","",[1]!hks_fa_roe(D154,$G$5))</f>
        <v/>
      </c>
      <c r="M154" s="240" t="str">
        <f>IF(C154="","",IF($M$11="EPS",[1]!S_STM07_IS(D154,61,$G$5,$H$13)/IF([1]!s_share_total(D154,$G$5)=0,[1]!s_share_total(D154,[1]!s_ipo_listeddate(D154)),[1]!s_share_total(D154,$G$5)),([1]!s_stm07_bs(D154,75,$G$5,$H$13)+[1]!s_stm07_bs(D154,88,$G$5,$H$13)+[1]!s_stm07_bs(D154,94,$G$5,$H$13)+[1]!s_stm07_bs(D154,95,$G$5,$H$13))/$E$5))</f>
        <v/>
      </c>
      <c r="N154" s="241" t="str">
        <f>IF(C154="","",F154/([1]!S_STM07_IS(D154,61,$G$5,$H$13)/IF([1]!s_share_total(D154,$G$5)=0,[1]!s_share_total(D154,[1]!s_ipo_listeddate(D154)),[1]!s_share_total(D154,$G$5))))</f>
        <v/>
      </c>
      <c r="O154" s="240" t="str">
        <f ca="1">IF(C154="","",[1]!s_share_total(D154,TODAY())/$E$5)</f>
        <v/>
      </c>
      <c r="P154" s="240" t="str">
        <f t="shared" si="20"/>
        <v/>
      </c>
      <c r="Q154" s="210" t="str">
        <f t="shared" si="21"/>
        <v/>
      </c>
      <c r="R154" s="341" t="str">
        <f t="shared" si="22"/>
        <v/>
      </c>
      <c r="S154" s="144"/>
      <c r="U154" s="1"/>
    </row>
    <row r="155" spans="3:21" ht="12" customHeight="1" x14ac:dyDescent="0.35">
      <c r="C155" s="342" t="str">
        <f t="shared" si="19"/>
        <v/>
      </c>
      <c r="D155" s="126" t="str">
        <f t="shared" si="17"/>
        <v/>
      </c>
      <c r="E155" s="126" t="str">
        <f t="shared" si="18"/>
        <v/>
      </c>
      <c r="F155" s="181" t="str">
        <f ca="1">IF(C155="","",[1]!s_dq_close(D155,TODAY(),1))</f>
        <v/>
      </c>
      <c r="G155" s="182" t="str">
        <f ca="1">IF(C155="","",[1]!s_pq_pctchange(D155,TODAY()-$G$12,TODAY())/100)</f>
        <v/>
      </c>
      <c r="H155" s="242" t="str">
        <f>IF(C155="","",IF($H$11="收入",[1]!S_STM07_IS(D155,9,$G$5,$H$13)/$E$5,[1]!S_STM07_IS(D155,48,$G$5,$H$13)/$E$5))</f>
        <v/>
      </c>
      <c r="I155" s="242" t="str">
        <f>IF(C155="","",IF($I$11="毛利率",([1]!S_STM07_IS(D155,9,$G$5,$H$13)-[1]!S_STM07_IS(D155,10,$G$5,$H$13))/[1]!S_STM07_IS(D155,9,$G$5,$H$13),[1]!S_STM07_IS(D155,14,$G$5,$H$13)/$E$5))</f>
        <v/>
      </c>
      <c r="J155" s="403" t="str">
        <f>IF(C155="","",IF($J$11="净利润率",[1]!S_STM07_IS(D155,61,$G$5,$H$13)/[1]!S_STM07_IS(D155,9,$G$5,$H$13),[1]!S_STM07_IS(D155,55,$G$5,$H$13)/$E$5))</f>
        <v/>
      </c>
      <c r="K155" s="411" t="str">
        <f>IF(C155="","",[1]!hks_fa_roa2(D155,$G$5))</f>
        <v/>
      </c>
      <c r="L155" s="411" t="str">
        <f>IF(C155="","",[1]!hks_fa_roe(D155,$G$5))</f>
        <v/>
      </c>
      <c r="M155" s="243" t="str">
        <f>IF(C155="","",IF($M$11="EPS",[1]!S_STM07_IS(D155,61,$G$5,$H$13)/IF([1]!s_share_total(D155,$G$5)=0,[1]!s_share_total(D155,[1]!s_ipo_listeddate(D155)),[1]!s_share_total(D155,$G$5)),([1]!s_stm07_bs(D155,75,$G$5,$H$13)+[1]!s_stm07_bs(D155,88,$G$5,$H$13)+[1]!s_stm07_bs(D155,94,$G$5,$H$13)+[1]!s_stm07_bs(D155,95,$G$5,$H$13))/$E$5))</f>
        <v/>
      </c>
      <c r="N155" s="193" t="str">
        <f>IF(C155="","",F155/([1]!S_STM07_IS(D155,61,$G$5,$H$13)/IF([1]!s_share_total(D155,$G$5)=0,[1]!s_share_total(D155,[1]!s_ipo_listeddate(D155)),[1]!s_share_total(D155,$G$5))))</f>
        <v/>
      </c>
      <c r="O155" s="242" t="str">
        <f ca="1">IF(C155="","",[1]!s_share_total(D155,TODAY())/$E$5)</f>
        <v/>
      </c>
      <c r="P155" s="242" t="str">
        <f t="shared" si="20"/>
        <v/>
      </c>
      <c r="Q155" s="181" t="str">
        <f t="shared" si="21"/>
        <v/>
      </c>
      <c r="R155" s="342" t="str">
        <f t="shared" si="22"/>
        <v/>
      </c>
      <c r="S155" s="144"/>
      <c r="U155" s="1"/>
    </row>
    <row r="156" spans="3:21" ht="12" customHeight="1" x14ac:dyDescent="0.35">
      <c r="C156" s="341" t="str">
        <f t="shared" si="19"/>
        <v/>
      </c>
      <c r="D156" s="239" t="str">
        <f t="shared" si="17"/>
        <v/>
      </c>
      <c r="E156" s="239" t="str">
        <f t="shared" si="18"/>
        <v/>
      </c>
      <c r="F156" s="179" t="str">
        <f ca="1">IF(C156="","",[1]!s_dq_close(D156,TODAY(),1))</f>
        <v/>
      </c>
      <c r="G156" s="180" t="str">
        <f ca="1">IF(C156="","",[1]!s_pq_pctchange(D156,TODAY()-$G$12,TODAY())/100)</f>
        <v/>
      </c>
      <c r="H156" s="240" t="str">
        <f>IF(C156="","",IF($H$11="收入",[1]!S_STM07_IS(D156,9,$G$5,$H$13)/$E$5,[1]!S_STM07_IS(D156,48,$G$5,$H$13)/$E$5))</f>
        <v/>
      </c>
      <c r="I156" s="240" t="str">
        <f>IF(C156="","",IF($I$11="毛利率",([1]!S_STM07_IS(D156,9,$G$5,$H$13)-[1]!S_STM07_IS(D156,10,$G$5,$H$13))/[1]!S_STM07_IS(D156,9,$G$5,$H$13),[1]!S_STM07_IS(D156,14,$G$5,$H$13)/$E$5))</f>
        <v/>
      </c>
      <c r="J156" s="402" t="str">
        <f>IF(C156="","",IF($J$11="净利润率",[1]!S_STM07_IS(D156,61,$G$5,$H$13)/[1]!S_STM07_IS(D156,9,$G$5,$H$13),[1]!S_STM07_IS(D156,55,$G$5,$H$13)/$E$5))</f>
        <v/>
      </c>
      <c r="K156" s="411" t="str">
        <f>IF(C156="","",[1]!hks_fa_roa2(D156,$G$5))</f>
        <v/>
      </c>
      <c r="L156" s="411" t="str">
        <f>IF(C156="","",[1]!hks_fa_roe(D156,$G$5))</f>
        <v/>
      </c>
      <c r="M156" s="240" t="str">
        <f>IF(C156="","",IF($M$11="EPS",[1]!S_STM07_IS(D156,61,$G$5,$H$13)/IF([1]!s_share_total(D156,$G$5)=0,[1]!s_share_total(D156,[1]!s_ipo_listeddate(D156)),[1]!s_share_total(D156,$G$5)),([1]!s_stm07_bs(D156,75,$G$5,$H$13)+[1]!s_stm07_bs(D156,88,$G$5,$H$13)+[1]!s_stm07_bs(D156,94,$G$5,$H$13)+[1]!s_stm07_bs(D156,95,$G$5,$H$13))/$E$5))</f>
        <v/>
      </c>
      <c r="N156" s="241" t="str">
        <f>IF(C156="","",F156/([1]!S_STM07_IS(D156,61,$G$5,$H$13)/IF([1]!s_share_total(D156,$G$5)=0,[1]!s_share_total(D156,[1]!s_ipo_listeddate(D156)),[1]!s_share_total(D156,$G$5))))</f>
        <v/>
      </c>
      <c r="O156" s="240" t="str">
        <f ca="1">IF(C156="","",[1]!s_share_total(D156,TODAY())/$E$5)</f>
        <v/>
      </c>
      <c r="P156" s="240" t="str">
        <f t="shared" si="20"/>
        <v/>
      </c>
      <c r="Q156" s="210" t="str">
        <f t="shared" si="21"/>
        <v/>
      </c>
      <c r="R156" s="341" t="str">
        <f t="shared" si="22"/>
        <v/>
      </c>
      <c r="S156" s="144"/>
      <c r="U156" s="1"/>
    </row>
    <row r="157" spans="3:21" ht="12" customHeight="1" x14ac:dyDescent="0.35">
      <c r="C157" s="342" t="str">
        <f t="shared" si="19"/>
        <v/>
      </c>
      <c r="D157" s="126" t="str">
        <f t="shared" si="17"/>
        <v/>
      </c>
      <c r="E157" s="126" t="str">
        <f t="shared" si="18"/>
        <v/>
      </c>
      <c r="F157" s="181" t="str">
        <f ca="1">IF(C157="","",[1]!s_dq_close(D157,TODAY(),1))</f>
        <v/>
      </c>
      <c r="G157" s="182" t="str">
        <f ca="1">IF(C157="","",[1]!s_pq_pctchange(D157,TODAY()-$G$12,TODAY())/100)</f>
        <v/>
      </c>
      <c r="H157" s="242" t="str">
        <f>IF(C157="","",IF($H$11="收入",[1]!S_STM07_IS(D157,9,$G$5,$H$13)/$E$5,[1]!S_STM07_IS(D157,48,$G$5,$H$13)/$E$5))</f>
        <v/>
      </c>
      <c r="I157" s="242" t="str">
        <f>IF(C157="","",IF($I$11="毛利率",([1]!S_STM07_IS(D157,9,$G$5,$H$13)-[1]!S_STM07_IS(D157,10,$G$5,$H$13))/[1]!S_STM07_IS(D157,9,$G$5,$H$13),[1]!S_STM07_IS(D157,14,$G$5,$H$13)/$E$5))</f>
        <v/>
      </c>
      <c r="J157" s="403" t="str">
        <f>IF(C157="","",IF($J$11="净利润率",[1]!S_STM07_IS(D157,61,$G$5,$H$13)/[1]!S_STM07_IS(D157,9,$G$5,$H$13),[1]!S_STM07_IS(D157,55,$G$5,$H$13)/$E$5))</f>
        <v/>
      </c>
      <c r="K157" s="411" t="str">
        <f>IF(C157="","",[1]!hks_fa_roa2(D157,$G$5))</f>
        <v/>
      </c>
      <c r="L157" s="411" t="str">
        <f>IF(C157="","",[1]!hks_fa_roe(D157,$G$5))</f>
        <v/>
      </c>
      <c r="M157" s="243" t="str">
        <f>IF(C157="","",IF($M$11="EPS",[1]!S_STM07_IS(D157,61,$G$5,$H$13)/IF([1]!s_share_total(D157,$G$5)=0,[1]!s_share_total(D157,[1]!s_ipo_listeddate(D157)),[1]!s_share_total(D157,$G$5)),([1]!s_stm07_bs(D157,75,$G$5,$H$13)+[1]!s_stm07_bs(D157,88,$G$5,$H$13)+[1]!s_stm07_bs(D157,94,$G$5,$H$13)+[1]!s_stm07_bs(D157,95,$G$5,$H$13))/$E$5))</f>
        <v/>
      </c>
      <c r="N157" s="193" t="str">
        <f>IF(C157="","",F157/([1]!S_STM07_IS(D157,61,$G$5,$H$13)/IF([1]!s_share_total(D157,$G$5)=0,[1]!s_share_total(D157,[1]!s_ipo_listeddate(D157)),[1]!s_share_total(D157,$G$5))))</f>
        <v/>
      </c>
      <c r="O157" s="242" t="str">
        <f ca="1">IF(C157="","",[1]!s_share_total(D157,TODAY())/$E$5)</f>
        <v/>
      </c>
      <c r="P157" s="242" t="str">
        <f t="shared" si="20"/>
        <v/>
      </c>
      <c r="Q157" s="181" t="str">
        <f t="shared" si="21"/>
        <v/>
      </c>
      <c r="R157" s="342" t="str">
        <f t="shared" si="22"/>
        <v/>
      </c>
      <c r="S157" s="144"/>
      <c r="U157" s="1"/>
    </row>
    <row r="158" spans="3:21" ht="12" customHeight="1" x14ac:dyDescent="0.35">
      <c r="C158" s="341" t="str">
        <f t="shared" si="19"/>
        <v/>
      </c>
      <c r="D158" s="239" t="str">
        <f t="shared" si="17"/>
        <v/>
      </c>
      <c r="E158" s="239" t="str">
        <f t="shared" si="18"/>
        <v/>
      </c>
      <c r="F158" s="179" t="str">
        <f ca="1">IF(C158="","",[1]!s_dq_close(D158,TODAY(),1))</f>
        <v/>
      </c>
      <c r="G158" s="180" t="str">
        <f ca="1">IF(C158="","",[1]!s_pq_pctchange(D158,TODAY()-$G$12,TODAY())/100)</f>
        <v/>
      </c>
      <c r="H158" s="240" t="str">
        <f>IF(C158="","",IF($H$11="收入",[1]!S_STM07_IS(D158,9,$G$5,$H$13)/$E$5,[1]!S_STM07_IS(D158,48,$G$5,$H$13)/$E$5))</f>
        <v/>
      </c>
      <c r="I158" s="240" t="str">
        <f>IF(C158="","",IF($I$11="毛利率",([1]!S_STM07_IS(D158,9,$G$5,$H$13)-[1]!S_STM07_IS(D158,10,$G$5,$H$13))/[1]!S_STM07_IS(D158,9,$G$5,$H$13),[1]!S_STM07_IS(D158,14,$G$5,$H$13)/$E$5))</f>
        <v/>
      </c>
      <c r="J158" s="402" t="str">
        <f>IF(C158="","",IF($J$11="净利润率",[1]!S_STM07_IS(D158,61,$G$5,$H$13)/[1]!S_STM07_IS(D158,9,$G$5,$H$13),[1]!S_STM07_IS(D158,55,$G$5,$H$13)/$E$5))</f>
        <v/>
      </c>
      <c r="K158" s="411" t="str">
        <f>IF(C158="","",[1]!hks_fa_roa2(D158,$G$5))</f>
        <v/>
      </c>
      <c r="L158" s="411" t="str">
        <f>IF(C158="","",[1]!hks_fa_roe(D158,$G$5))</f>
        <v/>
      </c>
      <c r="M158" s="240" t="str">
        <f>IF(C158="","",IF($M$11="EPS",[1]!S_STM07_IS(D158,61,$G$5,$H$13)/IF([1]!s_share_total(D158,$G$5)=0,[1]!s_share_total(D158,[1]!s_ipo_listeddate(D158)),[1]!s_share_total(D158,$G$5)),([1]!s_stm07_bs(D158,75,$G$5,$H$13)+[1]!s_stm07_bs(D158,88,$G$5,$H$13)+[1]!s_stm07_bs(D158,94,$G$5,$H$13)+[1]!s_stm07_bs(D158,95,$G$5,$H$13))/$E$5))</f>
        <v/>
      </c>
      <c r="N158" s="241" t="str">
        <f>IF(C158="","",F158/([1]!S_STM07_IS(D158,61,$G$5,$H$13)/IF([1]!s_share_total(D158,$G$5)=0,[1]!s_share_total(D158,[1]!s_ipo_listeddate(D158)),[1]!s_share_total(D158,$G$5))))</f>
        <v/>
      </c>
      <c r="O158" s="240" t="str">
        <f ca="1">IF(C158="","",[1]!s_share_total(D158,TODAY())/$E$5)</f>
        <v/>
      </c>
      <c r="P158" s="240" t="str">
        <f t="shared" si="20"/>
        <v/>
      </c>
      <c r="Q158" s="210" t="str">
        <f t="shared" si="21"/>
        <v/>
      </c>
      <c r="R158" s="341" t="str">
        <f t="shared" si="22"/>
        <v/>
      </c>
      <c r="S158" s="144"/>
      <c r="U158" s="1"/>
    </row>
    <row r="159" spans="3:21" ht="12" customHeight="1" x14ac:dyDescent="0.35">
      <c r="C159" s="342" t="str">
        <f t="shared" si="19"/>
        <v/>
      </c>
      <c r="D159" s="126" t="str">
        <f t="shared" si="17"/>
        <v/>
      </c>
      <c r="E159" s="126" t="str">
        <f t="shared" si="18"/>
        <v/>
      </c>
      <c r="F159" s="181" t="str">
        <f ca="1">IF(C159="","",[1]!s_dq_close(D159,TODAY(),1))</f>
        <v/>
      </c>
      <c r="G159" s="182" t="str">
        <f ca="1">IF(C159="","",[1]!s_pq_pctchange(D159,TODAY()-$G$12,TODAY())/100)</f>
        <v/>
      </c>
      <c r="H159" s="242" t="str">
        <f>IF(C159="","",IF($H$11="收入",[1]!S_STM07_IS(D159,9,$G$5,$H$13)/$E$5,[1]!S_STM07_IS(D159,48,$G$5,$H$13)/$E$5))</f>
        <v/>
      </c>
      <c r="I159" s="242" t="str">
        <f>IF(C159="","",IF($I$11="毛利率",([1]!S_STM07_IS(D159,9,$G$5,$H$13)-[1]!S_STM07_IS(D159,10,$G$5,$H$13))/[1]!S_STM07_IS(D159,9,$G$5,$H$13),[1]!S_STM07_IS(D159,14,$G$5,$H$13)/$E$5))</f>
        <v/>
      </c>
      <c r="J159" s="403" t="str">
        <f>IF(C159="","",IF($J$11="净利润率",[1]!S_STM07_IS(D159,61,$G$5,$H$13)/[1]!S_STM07_IS(D159,9,$G$5,$H$13),[1]!S_STM07_IS(D159,55,$G$5,$H$13)/$E$5))</f>
        <v/>
      </c>
      <c r="K159" s="411" t="str">
        <f>IF(C159="","",[1]!hks_fa_roa2(D159,$G$5))</f>
        <v/>
      </c>
      <c r="L159" s="411" t="str">
        <f>IF(C159="","",[1]!hks_fa_roe(D159,$G$5))</f>
        <v/>
      </c>
      <c r="M159" s="243" t="str">
        <f>IF(C159="","",IF($M$11="EPS",[1]!S_STM07_IS(D159,61,$G$5,$H$13)/IF([1]!s_share_total(D159,$G$5)=0,[1]!s_share_total(D159,[1]!s_ipo_listeddate(D159)),[1]!s_share_total(D159,$G$5)),([1]!s_stm07_bs(D159,75,$G$5,$H$13)+[1]!s_stm07_bs(D159,88,$G$5,$H$13)+[1]!s_stm07_bs(D159,94,$G$5,$H$13)+[1]!s_stm07_bs(D159,95,$G$5,$H$13))/$E$5))</f>
        <v/>
      </c>
      <c r="N159" s="193" t="str">
        <f>IF(C159="","",F159/([1]!S_STM07_IS(D159,61,$G$5,$H$13)/IF([1]!s_share_total(D159,$G$5)=0,[1]!s_share_total(D159,[1]!s_ipo_listeddate(D159)),[1]!s_share_total(D159,$G$5))))</f>
        <v/>
      </c>
      <c r="O159" s="242" t="str">
        <f ca="1">IF(C159="","",[1]!s_share_total(D159,TODAY())/$E$5)</f>
        <v/>
      </c>
      <c r="P159" s="242" t="str">
        <f t="shared" si="20"/>
        <v/>
      </c>
      <c r="Q159" s="181" t="str">
        <f t="shared" si="21"/>
        <v/>
      </c>
      <c r="R159" s="342" t="str">
        <f t="shared" si="22"/>
        <v/>
      </c>
      <c r="S159" s="144"/>
      <c r="U159" s="1"/>
    </row>
    <row r="160" spans="3:21" ht="12" customHeight="1" x14ac:dyDescent="0.35">
      <c r="C160" s="341" t="str">
        <f t="shared" si="19"/>
        <v/>
      </c>
      <c r="D160" s="239" t="str">
        <f t="shared" si="17"/>
        <v/>
      </c>
      <c r="E160" s="239" t="str">
        <f t="shared" si="18"/>
        <v/>
      </c>
      <c r="F160" s="179" t="str">
        <f ca="1">IF(C160="","",[1]!s_dq_close(D160,TODAY(),1))</f>
        <v/>
      </c>
      <c r="G160" s="180" t="str">
        <f ca="1">IF(C160="","",[1]!s_pq_pctchange(D160,TODAY()-$G$12,TODAY())/100)</f>
        <v/>
      </c>
      <c r="H160" s="240" t="str">
        <f>IF(C160="","",IF($H$11="收入",[1]!S_STM07_IS(D160,9,$G$5,$H$13)/$E$5,[1]!S_STM07_IS(D160,48,$G$5,$H$13)/$E$5))</f>
        <v/>
      </c>
      <c r="I160" s="240" t="str">
        <f>IF(C160="","",IF($I$11="毛利率",([1]!S_STM07_IS(D160,9,$G$5,$H$13)-[1]!S_STM07_IS(D160,10,$G$5,$H$13))/[1]!S_STM07_IS(D160,9,$G$5,$H$13),[1]!S_STM07_IS(D160,14,$G$5,$H$13)/$E$5))</f>
        <v/>
      </c>
      <c r="J160" s="402" t="str">
        <f>IF(C160="","",IF($J$11="净利润率",[1]!S_STM07_IS(D160,61,$G$5,$H$13)/[1]!S_STM07_IS(D160,9,$G$5,$H$13),[1]!S_STM07_IS(D160,55,$G$5,$H$13)/$E$5))</f>
        <v/>
      </c>
      <c r="K160" s="411" t="str">
        <f>IF(C160="","",[1]!hks_fa_roa2(D160,$G$5))</f>
        <v/>
      </c>
      <c r="L160" s="411" t="str">
        <f>IF(C160="","",[1]!hks_fa_roe(D160,$G$5))</f>
        <v/>
      </c>
      <c r="M160" s="240" t="str">
        <f>IF(C160="","",IF($M$11="EPS",[1]!S_STM07_IS(D160,61,$G$5,$H$13)/IF([1]!s_share_total(D160,$G$5)=0,[1]!s_share_total(D160,[1]!s_ipo_listeddate(D160)),[1]!s_share_total(D160,$G$5)),([1]!s_stm07_bs(D160,75,$G$5,$H$13)+[1]!s_stm07_bs(D160,88,$G$5,$H$13)+[1]!s_stm07_bs(D160,94,$G$5,$H$13)+[1]!s_stm07_bs(D160,95,$G$5,$H$13))/$E$5))</f>
        <v/>
      </c>
      <c r="N160" s="241" t="str">
        <f>IF(C160="","",F160/([1]!S_STM07_IS(D160,61,$G$5,$H$13)/IF([1]!s_share_total(D160,$G$5)=0,[1]!s_share_total(D160,[1]!s_ipo_listeddate(D160)),[1]!s_share_total(D160,$G$5))))</f>
        <v/>
      </c>
      <c r="O160" s="240" t="str">
        <f ca="1">IF(C160="","",[1]!s_share_total(D160,TODAY())/$E$5)</f>
        <v/>
      </c>
      <c r="P160" s="240" t="str">
        <f t="shared" si="20"/>
        <v/>
      </c>
      <c r="Q160" s="210" t="str">
        <f t="shared" si="21"/>
        <v/>
      </c>
      <c r="R160" s="341" t="str">
        <f t="shared" si="22"/>
        <v/>
      </c>
      <c r="S160" s="144"/>
      <c r="U160" s="1"/>
    </row>
    <row r="161" spans="3:21" ht="12" customHeight="1" x14ac:dyDescent="0.35">
      <c r="C161" s="342" t="str">
        <f t="shared" si="19"/>
        <v/>
      </c>
      <c r="D161" s="126" t="str">
        <f t="shared" si="17"/>
        <v/>
      </c>
      <c r="E161" s="126" t="str">
        <f t="shared" si="18"/>
        <v/>
      </c>
      <c r="F161" s="181" t="str">
        <f ca="1">IF(C161="","",[1]!s_dq_close(D161,TODAY(),1))</f>
        <v/>
      </c>
      <c r="G161" s="182" t="str">
        <f ca="1">IF(C161="","",[1]!s_pq_pctchange(D161,TODAY()-$G$12,TODAY())/100)</f>
        <v/>
      </c>
      <c r="H161" s="242" t="str">
        <f>IF(C161="","",IF($H$11="收入",[1]!S_STM07_IS(D161,9,$G$5,$H$13)/$E$5,[1]!S_STM07_IS(D161,48,$G$5,$H$13)/$E$5))</f>
        <v/>
      </c>
      <c r="I161" s="242" t="str">
        <f>IF(C161="","",IF($I$11="毛利率",([1]!S_STM07_IS(D161,9,$G$5,$H$13)-[1]!S_STM07_IS(D161,10,$G$5,$H$13))/[1]!S_STM07_IS(D161,9,$G$5,$H$13),[1]!S_STM07_IS(D161,14,$G$5,$H$13)/$E$5))</f>
        <v/>
      </c>
      <c r="J161" s="403" t="str">
        <f>IF(C161="","",IF($J$11="净利润率",[1]!S_STM07_IS(D161,61,$G$5,$H$13)/[1]!S_STM07_IS(D161,9,$G$5,$H$13),[1]!S_STM07_IS(D161,55,$G$5,$H$13)/$E$5))</f>
        <v/>
      </c>
      <c r="K161" s="411" t="str">
        <f>IF(C161="","",[1]!hks_fa_roa2(D161,$G$5))</f>
        <v/>
      </c>
      <c r="L161" s="411" t="str">
        <f>IF(C161="","",[1]!hks_fa_roe(D161,$G$5))</f>
        <v/>
      </c>
      <c r="M161" s="243" t="str">
        <f>IF(C161="","",IF($M$11="EPS",[1]!S_STM07_IS(D161,61,$G$5,$H$13)/IF([1]!s_share_total(D161,$G$5)=0,[1]!s_share_total(D161,[1]!s_ipo_listeddate(D161)),[1]!s_share_total(D161,$G$5)),([1]!s_stm07_bs(D161,75,$G$5,$H$13)+[1]!s_stm07_bs(D161,88,$G$5,$H$13)+[1]!s_stm07_bs(D161,94,$G$5,$H$13)+[1]!s_stm07_bs(D161,95,$G$5,$H$13))/$E$5))</f>
        <v/>
      </c>
      <c r="N161" s="193" t="str">
        <f>IF(C161="","",F161/([1]!S_STM07_IS(D161,61,$G$5,$H$13)/IF([1]!s_share_total(D161,$G$5)=0,[1]!s_share_total(D161,[1]!s_ipo_listeddate(D161)),[1]!s_share_total(D161,$G$5))))</f>
        <v/>
      </c>
      <c r="O161" s="242" t="str">
        <f ca="1">IF(C161="","",[1]!s_share_total(D161,TODAY())/$E$5)</f>
        <v/>
      </c>
      <c r="P161" s="242" t="str">
        <f t="shared" si="20"/>
        <v/>
      </c>
      <c r="Q161" s="181" t="str">
        <f t="shared" si="21"/>
        <v/>
      </c>
      <c r="R161" s="342" t="str">
        <f t="shared" si="22"/>
        <v/>
      </c>
      <c r="S161" s="144"/>
      <c r="U161" s="1"/>
    </row>
    <row r="162" spans="3:21" ht="12" customHeight="1" x14ac:dyDescent="0.35">
      <c r="C162" s="341" t="str">
        <f t="shared" si="19"/>
        <v/>
      </c>
      <c r="D162" s="239" t="str">
        <f t="shared" si="17"/>
        <v/>
      </c>
      <c r="E162" s="239" t="str">
        <f t="shared" si="18"/>
        <v/>
      </c>
      <c r="F162" s="179" t="str">
        <f ca="1">IF(C162="","",[1]!s_dq_close(D162,TODAY(),1))</f>
        <v/>
      </c>
      <c r="G162" s="180" t="str">
        <f ca="1">IF(C162="","",[1]!s_pq_pctchange(D162,TODAY()-$G$12,TODAY())/100)</f>
        <v/>
      </c>
      <c r="H162" s="240" t="str">
        <f>IF(C162="","",IF($H$11="收入",[1]!S_STM07_IS(D162,9,$G$5,$H$13)/$E$5,[1]!S_STM07_IS(D162,48,$G$5,$H$13)/$E$5))</f>
        <v/>
      </c>
      <c r="I162" s="240" t="str">
        <f>IF(C162="","",IF($I$11="毛利率",([1]!S_STM07_IS(D162,9,$G$5,$H$13)-[1]!S_STM07_IS(D162,10,$G$5,$H$13))/[1]!S_STM07_IS(D162,9,$G$5,$H$13),[1]!S_STM07_IS(D162,14,$G$5,$H$13)/$E$5))</f>
        <v/>
      </c>
      <c r="J162" s="402" t="str">
        <f>IF(C162="","",IF($J$11="净利润率",[1]!S_STM07_IS(D162,61,$G$5,$H$13)/[1]!S_STM07_IS(D162,9,$G$5,$H$13),[1]!S_STM07_IS(D162,55,$G$5,$H$13)/$E$5))</f>
        <v/>
      </c>
      <c r="K162" s="411" t="str">
        <f>IF(C162="","",[1]!hks_fa_roa2(D162,$G$5))</f>
        <v/>
      </c>
      <c r="L162" s="411" t="str">
        <f>IF(C162="","",[1]!hks_fa_roe(D162,$G$5))</f>
        <v/>
      </c>
      <c r="M162" s="240" t="str">
        <f>IF(C162="","",IF($M$11="EPS",[1]!S_STM07_IS(D162,61,$G$5,$H$13)/IF([1]!s_share_total(D162,$G$5)=0,[1]!s_share_total(D162,[1]!s_ipo_listeddate(D162)),[1]!s_share_total(D162,$G$5)),([1]!s_stm07_bs(D162,75,$G$5,$H$13)+[1]!s_stm07_bs(D162,88,$G$5,$H$13)+[1]!s_stm07_bs(D162,94,$G$5,$H$13)+[1]!s_stm07_bs(D162,95,$G$5,$H$13))/$E$5))</f>
        <v/>
      </c>
      <c r="N162" s="241" t="str">
        <f>IF(C162="","",F162/([1]!S_STM07_IS(D162,61,$G$5,$H$13)/IF([1]!s_share_total(D162,$G$5)=0,[1]!s_share_total(D162,[1]!s_ipo_listeddate(D162)),[1]!s_share_total(D162,$G$5))))</f>
        <v/>
      </c>
      <c r="O162" s="240" t="str">
        <f ca="1">IF(C162="","",[1]!s_share_total(D162,TODAY())/$E$5)</f>
        <v/>
      </c>
      <c r="P162" s="240" t="str">
        <f t="shared" si="20"/>
        <v/>
      </c>
      <c r="Q162" s="210" t="str">
        <f t="shared" si="21"/>
        <v/>
      </c>
      <c r="R162" s="341" t="str">
        <f t="shared" si="22"/>
        <v/>
      </c>
      <c r="S162" s="144"/>
      <c r="U162" s="1"/>
    </row>
    <row r="163" spans="3:21" ht="12" customHeight="1" x14ac:dyDescent="0.35">
      <c r="C163" s="342" t="str">
        <f t="shared" si="19"/>
        <v/>
      </c>
      <c r="D163" s="126" t="str">
        <f t="shared" si="17"/>
        <v/>
      </c>
      <c r="E163" s="126" t="str">
        <f t="shared" si="18"/>
        <v/>
      </c>
      <c r="F163" s="181" t="str">
        <f ca="1">IF(C163="","",[1]!s_dq_close(D163,TODAY(),1))</f>
        <v/>
      </c>
      <c r="G163" s="182" t="str">
        <f ca="1">IF(C163="","",[1]!s_pq_pctchange(D163,TODAY()-$G$12,TODAY())/100)</f>
        <v/>
      </c>
      <c r="H163" s="242" t="str">
        <f>IF(C163="","",IF($H$11="收入",[1]!S_STM07_IS(D163,9,$G$5,$H$13)/$E$5,[1]!S_STM07_IS(D163,48,$G$5,$H$13)/$E$5))</f>
        <v/>
      </c>
      <c r="I163" s="242" t="str">
        <f>IF(C163="","",IF($I$11="毛利率",([1]!S_STM07_IS(D163,9,$G$5,$H$13)-[1]!S_STM07_IS(D163,10,$G$5,$H$13))/[1]!S_STM07_IS(D163,9,$G$5,$H$13),[1]!S_STM07_IS(D163,14,$G$5,$H$13)/$E$5))</f>
        <v/>
      </c>
      <c r="J163" s="403" t="str">
        <f>IF(C163="","",IF($J$11="净利润率",[1]!S_STM07_IS(D163,61,$G$5,$H$13)/[1]!S_STM07_IS(D163,9,$G$5,$H$13),[1]!S_STM07_IS(D163,55,$G$5,$H$13)/$E$5))</f>
        <v/>
      </c>
      <c r="K163" s="411" t="str">
        <f>IF(C163="","",[1]!hks_fa_roa2(D163,$G$5))</f>
        <v/>
      </c>
      <c r="L163" s="411" t="str">
        <f>IF(C163="","",[1]!hks_fa_roe(D163,$G$5))</f>
        <v/>
      </c>
      <c r="M163" s="243" t="str">
        <f>IF(C163="","",IF($M$11="EPS",[1]!S_STM07_IS(D163,61,$G$5,$H$13)/IF([1]!s_share_total(D163,$G$5)=0,[1]!s_share_total(D163,[1]!s_ipo_listeddate(D163)),[1]!s_share_total(D163,$G$5)),([1]!s_stm07_bs(D163,75,$G$5,$H$13)+[1]!s_stm07_bs(D163,88,$G$5,$H$13)+[1]!s_stm07_bs(D163,94,$G$5,$H$13)+[1]!s_stm07_bs(D163,95,$G$5,$H$13))/$E$5))</f>
        <v/>
      </c>
      <c r="N163" s="193" t="str">
        <f>IF(C163="","",F163/([1]!S_STM07_IS(D163,61,$G$5,$H$13)/IF([1]!s_share_total(D163,$G$5)=0,[1]!s_share_total(D163,[1]!s_ipo_listeddate(D163)),[1]!s_share_total(D163,$G$5))))</f>
        <v/>
      </c>
      <c r="O163" s="242" t="str">
        <f ca="1">IF(C163="","",[1]!s_share_total(D163,TODAY())/$E$5)</f>
        <v/>
      </c>
      <c r="P163" s="242" t="str">
        <f t="shared" si="20"/>
        <v/>
      </c>
      <c r="Q163" s="181" t="str">
        <f t="shared" si="21"/>
        <v/>
      </c>
      <c r="R163" s="342" t="str">
        <f t="shared" si="22"/>
        <v/>
      </c>
      <c r="S163" s="144"/>
      <c r="U163" s="1"/>
    </row>
    <row r="164" spans="3:21" ht="12" customHeight="1" x14ac:dyDescent="0.35">
      <c r="C164" s="341" t="str">
        <f t="shared" si="19"/>
        <v/>
      </c>
      <c r="D164" s="239" t="str">
        <f t="shared" si="17"/>
        <v/>
      </c>
      <c r="E164" s="239" t="str">
        <f t="shared" si="18"/>
        <v/>
      </c>
      <c r="F164" s="179" t="str">
        <f ca="1">IF(C164="","",[1]!s_dq_close(D164,TODAY(),1))</f>
        <v/>
      </c>
      <c r="G164" s="180" t="str">
        <f ca="1">IF(C164="","",[1]!s_pq_pctchange(D164,TODAY()-$G$12,TODAY())/100)</f>
        <v/>
      </c>
      <c r="H164" s="240" t="str">
        <f>IF(C164="","",IF($H$11="收入",[1]!S_STM07_IS(D164,9,$G$5,$H$13)/$E$5,[1]!S_STM07_IS(D164,48,$G$5,$H$13)/$E$5))</f>
        <v/>
      </c>
      <c r="I164" s="240" t="str">
        <f>IF(C164="","",IF($I$11="毛利率",([1]!S_STM07_IS(D164,9,$G$5,$H$13)-[1]!S_STM07_IS(D164,10,$G$5,$H$13))/[1]!S_STM07_IS(D164,9,$G$5,$H$13),[1]!S_STM07_IS(D164,14,$G$5,$H$13)/$E$5))</f>
        <v/>
      </c>
      <c r="J164" s="402" t="str">
        <f>IF(C164="","",IF($J$11="净利润率",[1]!S_STM07_IS(D164,61,$G$5,$H$13)/[1]!S_STM07_IS(D164,9,$G$5,$H$13),[1]!S_STM07_IS(D164,55,$G$5,$H$13)/$E$5))</f>
        <v/>
      </c>
      <c r="K164" s="411" t="str">
        <f>IF(C164="","",[1]!hks_fa_roa2(D164,$G$5))</f>
        <v/>
      </c>
      <c r="L164" s="411" t="str">
        <f>IF(C164="","",[1]!hks_fa_roe(D164,$G$5))</f>
        <v/>
      </c>
      <c r="M164" s="240" t="str">
        <f>IF(C164="","",IF($M$11="EPS",[1]!S_STM07_IS(D164,61,$G$5,$H$13)/IF([1]!s_share_total(D164,$G$5)=0,[1]!s_share_total(D164,[1]!s_ipo_listeddate(D164)),[1]!s_share_total(D164,$G$5)),([1]!s_stm07_bs(D164,75,$G$5,$H$13)+[1]!s_stm07_bs(D164,88,$G$5,$H$13)+[1]!s_stm07_bs(D164,94,$G$5,$H$13)+[1]!s_stm07_bs(D164,95,$G$5,$H$13))/$E$5))</f>
        <v/>
      </c>
      <c r="N164" s="241" t="str">
        <f>IF(C164="","",F164/([1]!S_STM07_IS(D164,61,$G$5,$H$13)/IF([1]!s_share_total(D164,$G$5)=0,[1]!s_share_total(D164,[1]!s_ipo_listeddate(D164)),[1]!s_share_total(D164,$G$5))))</f>
        <v/>
      </c>
      <c r="O164" s="240" t="str">
        <f ca="1">IF(C164="","",[1]!s_share_total(D164,TODAY())/$E$5)</f>
        <v/>
      </c>
      <c r="P164" s="240" t="str">
        <f t="shared" si="20"/>
        <v/>
      </c>
      <c r="Q164" s="210" t="str">
        <f t="shared" si="21"/>
        <v/>
      </c>
      <c r="R164" s="341" t="str">
        <f t="shared" si="22"/>
        <v/>
      </c>
      <c r="S164" s="144"/>
      <c r="U164" s="1"/>
    </row>
    <row r="165" spans="3:21" ht="12" customHeight="1" x14ac:dyDescent="0.35">
      <c r="C165" s="342" t="str">
        <f t="shared" si="19"/>
        <v/>
      </c>
      <c r="D165" s="126" t="str">
        <f t="shared" ref="D165:D228" si="23">IF(C165="","",VLOOKUP(C165,comppool,2,FALSE))</f>
        <v/>
      </c>
      <c r="E165" s="126" t="str">
        <f t="shared" ref="E165:E228" si="24">IF(C165="","",VLOOKUP(C165,comppool,3,FALSE))</f>
        <v/>
      </c>
      <c r="F165" s="181" t="str">
        <f ca="1">IF(C165="","",[1]!s_dq_close(D165,TODAY(),1))</f>
        <v/>
      </c>
      <c r="G165" s="182" t="str">
        <f ca="1">IF(C165="","",[1]!s_pq_pctchange(D165,TODAY()-$G$12,TODAY())/100)</f>
        <v/>
      </c>
      <c r="H165" s="242" t="str">
        <f>IF(C165="","",IF($H$11="收入",[1]!S_STM07_IS(D165,9,$G$5,$H$13)/$E$5,[1]!S_STM07_IS(D165,48,$G$5,$H$13)/$E$5))</f>
        <v/>
      </c>
      <c r="I165" s="242" t="str">
        <f>IF(C165="","",IF($I$11="毛利率",([1]!S_STM07_IS(D165,9,$G$5,$H$13)-[1]!S_STM07_IS(D165,10,$G$5,$H$13))/[1]!S_STM07_IS(D165,9,$G$5,$H$13),[1]!S_STM07_IS(D165,14,$G$5,$H$13)/$E$5))</f>
        <v/>
      </c>
      <c r="J165" s="403" t="str">
        <f>IF(C165="","",IF($J$11="净利润率",[1]!S_STM07_IS(D165,61,$G$5,$H$13)/[1]!S_STM07_IS(D165,9,$G$5,$H$13),[1]!S_STM07_IS(D165,55,$G$5,$H$13)/$E$5))</f>
        <v/>
      </c>
      <c r="K165" s="411" t="str">
        <f>IF(C165="","",[1]!hks_fa_roa2(D165,$G$5))</f>
        <v/>
      </c>
      <c r="L165" s="411" t="str">
        <f>IF(C165="","",[1]!hks_fa_roe(D165,$G$5))</f>
        <v/>
      </c>
      <c r="M165" s="243" t="str">
        <f>IF(C165="","",IF($M$11="EPS",[1]!S_STM07_IS(D165,61,$G$5,$H$13)/IF([1]!s_share_total(D165,$G$5)=0,[1]!s_share_total(D165,[1]!s_ipo_listeddate(D165)),[1]!s_share_total(D165,$G$5)),([1]!s_stm07_bs(D165,75,$G$5,$H$13)+[1]!s_stm07_bs(D165,88,$G$5,$H$13)+[1]!s_stm07_bs(D165,94,$G$5,$H$13)+[1]!s_stm07_bs(D165,95,$G$5,$H$13))/$E$5))</f>
        <v/>
      </c>
      <c r="N165" s="193" t="str">
        <f>IF(C165="","",F165/([1]!S_STM07_IS(D165,61,$G$5,$H$13)/IF([1]!s_share_total(D165,$G$5)=0,[1]!s_share_total(D165,[1]!s_ipo_listeddate(D165)),[1]!s_share_total(D165,$G$5))))</f>
        <v/>
      </c>
      <c r="O165" s="242" t="str">
        <f ca="1">IF(C165="","",[1]!s_share_total(D165,TODAY())/$E$5)</f>
        <v/>
      </c>
      <c r="P165" s="242" t="str">
        <f t="shared" si="20"/>
        <v/>
      </c>
      <c r="Q165" s="181" t="str">
        <f t="shared" si="21"/>
        <v/>
      </c>
      <c r="R165" s="342" t="str">
        <f t="shared" si="22"/>
        <v/>
      </c>
      <c r="S165" s="144"/>
      <c r="U165" s="1"/>
    </row>
    <row r="166" spans="3:21" ht="12" customHeight="1" x14ac:dyDescent="0.35">
      <c r="C166" s="341" t="str">
        <f t="shared" si="19"/>
        <v/>
      </c>
      <c r="D166" s="239" t="str">
        <f t="shared" si="23"/>
        <v/>
      </c>
      <c r="E166" s="239" t="str">
        <f t="shared" si="24"/>
        <v/>
      </c>
      <c r="F166" s="179" t="str">
        <f ca="1">IF(C166="","",[1]!s_dq_close(D166,TODAY(),1))</f>
        <v/>
      </c>
      <c r="G166" s="180" t="str">
        <f ca="1">IF(C166="","",[1]!s_pq_pctchange(D166,TODAY()-$G$12,TODAY())/100)</f>
        <v/>
      </c>
      <c r="H166" s="240" t="str">
        <f>IF(C166="","",IF($H$11="收入",[1]!S_STM07_IS(D166,9,$G$5,$H$13)/$E$5,[1]!S_STM07_IS(D166,48,$G$5,$H$13)/$E$5))</f>
        <v/>
      </c>
      <c r="I166" s="240" t="str">
        <f>IF(C166="","",IF($I$11="毛利率",([1]!S_STM07_IS(D166,9,$G$5,$H$13)-[1]!S_STM07_IS(D166,10,$G$5,$H$13))/[1]!S_STM07_IS(D166,9,$G$5,$H$13),[1]!S_STM07_IS(D166,14,$G$5,$H$13)/$E$5))</f>
        <v/>
      </c>
      <c r="J166" s="402" t="str">
        <f>IF(C166="","",IF($J$11="净利润率",[1]!S_STM07_IS(D166,61,$G$5,$H$13)/[1]!S_STM07_IS(D166,9,$G$5,$H$13),[1]!S_STM07_IS(D166,55,$G$5,$H$13)/$E$5))</f>
        <v/>
      </c>
      <c r="K166" s="411" t="str">
        <f>IF(C166="","",[1]!hks_fa_roa2(D166,$G$5))</f>
        <v/>
      </c>
      <c r="L166" s="411" t="str">
        <f>IF(C166="","",[1]!hks_fa_roe(D166,$G$5))</f>
        <v/>
      </c>
      <c r="M166" s="240" t="str">
        <f>IF(C166="","",IF($M$11="EPS",[1]!S_STM07_IS(D166,61,$G$5,$H$13)/IF([1]!s_share_total(D166,$G$5)=0,[1]!s_share_total(D166,[1]!s_ipo_listeddate(D166)),[1]!s_share_total(D166,$G$5)),([1]!s_stm07_bs(D166,75,$G$5,$H$13)+[1]!s_stm07_bs(D166,88,$G$5,$H$13)+[1]!s_stm07_bs(D166,94,$G$5,$H$13)+[1]!s_stm07_bs(D166,95,$G$5,$H$13))/$E$5))</f>
        <v/>
      </c>
      <c r="N166" s="241" t="str">
        <f>IF(C166="","",F166/([1]!S_STM07_IS(D166,61,$G$5,$H$13)/IF([1]!s_share_total(D166,$G$5)=0,[1]!s_share_total(D166,[1]!s_ipo_listeddate(D166)),[1]!s_share_total(D166,$G$5))))</f>
        <v/>
      </c>
      <c r="O166" s="240" t="str">
        <f ca="1">IF(C166="","",[1]!s_share_total(D166,TODAY())/$E$5)</f>
        <v/>
      </c>
      <c r="P166" s="240" t="str">
        <f t="shared" si="20"/>
        <v/>
      </c>
      <c r="Q166" s="210" t="str">
        <f t="shared" si="21"/>
        <v/>
      </c>
      <c r="R166" s="341" t="str">
        <f t="shared" si="22"/>
        <v/>
      </c>
      <c r="S166" s="144"/>
      <c r="U166" s="1"/>
    </row>
    <row r="167" spans="3:21" ht="12" customHeight="1" x14ac:dyDescent="0.35">
      <c r="C167" s="342" t="str">
        <f t="shared" si="19"/>
        <v/>
      </c>
      <c r="D167" s="126" t="str">
        <f t="shared" si="23"/>
        <v/>
      </c>
      <c r="E167" s="126" t="str">
        <f t="shared" si="24"/>
        <v/>
      </c>
      <c r="F167" s="181" t="str">
        <f ca="1">IF(C167="","",[1]!s_dq_close(D167,TODAY(),1))</f>
        <v/>
      </c>
      <c r="G167" s="182" t="str">
        <f ca="1">IF(C167="","",[1]!s_pq_pctchange(D167,TODAY()-$G$12,TODAY())/100)</f>
        <v/>
      </c>
      <c r="H167" s="242" t="str">
        <f>IF(C167="","",IF($H$11="收入",[1]!S_STM07_IS(D167,9,$G$5,$H$13)/$E$5,[1]!S_STM07_IS(D167,48,$G$5,$H$13)/$E$5))</f>
        <v/>
      </c>
      <c r="I167" s="242" t="str">
        <f>IF(C167="","",IF($I$11="毛利率",([1]!S_STM07_IS(D167,9,$G$5,$H$13)-[1]!S_STM07_IS(D167,10,$G$5,$H$13))/[1]!S_STM07_IS(D167,9,$G$5,$H$13),[1]!S_STM07_IS(D167,14,$G$5,$H$13)/$E$5))</f>
        <v/>
      </c>
      <c r="J167" s="403" t="str">
        <f>IF(C167="","",IF($J$11="净利润率",[1]!S_STM07_IS(D167,61,$G$5,$H$13)/[1]!S_STM07_IS(D167,9,$G$5,$H$13),[1]!S_STM07_IS(D167,55,$G$5,$H$13)/$E$5))</f>
        <v/>
      </c>
      <c r="K167" s="411" t="str">
        <f>IF(C167="","",[1]!hks_fa_roa2(D167,$G$5))</f>
        <v/>
      </c>
      <c r="L167" s="411" t="str">
        <f>IF(C167="","",[1]!hks_fa_roe(D167,$G$5))</f>
        <v/>
      </c>
      <c r="M167" s="243" t="str">
        <f>IF(C167="","",IF($M$11="EPS",[1]!S_STM07_IS(D167,61,$G$5,$H$13)/IF([1]!s_share_total(D167,$G$5)=0,[1]!s_share_total(D167,[1]!s_ipo_listeddate(D167)),[1]!s_share_total(D167,$G$5)),([1]!s_stm07_bs(D167,75,$G$5,$H$13)+[1]!s_stm07_bs(D167,88,$G$5,$H$13)+[1]!s_stm07_bs(D167,94,$G$5,$H$13)+[1]!s_stm07_bs(D167,95,$G$5,$H$13))/$E$5))</f>
        <v/>
      </c>
      <c r="N167" s="193" t="str">
        <f>IF(C167="","",F167/([1]!S_STM07_IS(D167,61,$G$5,$H$13)/IF([1]!s_share_total(D167,$G$5)=0,[1]!s_share_total(D167,[1]!s_ipo_listeddate(D167)),[1]!s_share_total(D167,$G$5))))</f>
        <v/>
      </c>
      <c r="O167" s="242" t="str">
        <f ca="1">IF(C167="","",[1]!s_share_total(D167,TODAY())/$E$5)</f>
        <v/>
      </c>
      <c r="P167" s="242" t="str">
        <f t="shared" si="20"/>
        <v/>
      </c>
      <c r="Q167" s="181" t="str">
        <f t="shared" si="21"/>
        <v/>
      </c>
      <c r="R167" s="342" t="str">
        <f t="shared" si="22"/>
        <v/>
      </c>
      <c r="S167" s="144"/>
      <c r="U167" s="1"/>
    </row>
    <row r="168" spans="3:21" ht="12" customHeight="1" x14ac:dyDescent="0.35">
      <c r="C168" s="341" t="str">
        <f t="shared" si="19"/>
        <v/>
      </c>
      <c r="D168" s="239" t="str">
        <f t="shared" si="23"/>
        <v/>
      </c>
      <c r="E168" s="239" t="str">
        <f t="shared" si="24"/>
        <v/>
      </c>
      <c r="F168" s="179" t="str">
        <f ca="1">IF(C168="","",[1]!s_dq_close(D168,TODAY(),1))</f>
        <v/>
      </c>
      <c r="G168" s="180" t="str">
        <f ca="1">IF(C168="","",[1]!s_pq_pctchange(D168,TODAY()-$G$12,TODAY())/100)</f>
        <v/>
      </c>
      <c r="H168" s="240" t="str">
        <f>IF(C168="","",IF($H$11="收入",[1]!S_STM07_IS(D168,9,$G$5,$H$13)/$E$5,[1]!S_STM07_IS(D168,48,$G$5,$H$13)/$E$5))</f>
        <v/>
      </c>
      <c r="I168" s="240" t="str">
        <f>IF(C168="","",IF($I$11="毛利率",([1]!S_STM07_IS(D168,9,$G$5,$H$13)-[1]!S_STM07_IS(D168,10,$G$5,$H$13))/[1]!S_STM07_IS(D168,9,$G$5,$H$13),[1]!S_STM07_IS(D168,14,$G$5,$H$13)/$E$5))</f>
        <v/>
      </c>
      <c r="J168" s="402" t="str">
        <f>IF(C168="","",IF($J$11="净利润率",[1]!S_STM07_IS(D168,61,$G$5,$H$13)/[1]!S_STM07_IS(D168,9,$G$5,$H$13),[1]!S_STM07_IS(D168,55,$G$5,$H$13)/$E$5))</f>
        <v/>
      </c>
      <c r="K168" s="411" t="str">
        <f>IF(C168="","",[1]!hks_fa_roa2(D168,$G$5))</f>
        <v/>
      </c>
      <c r="L168" s="411" t="str">
        <f>IF(C168="","",[1]!hks_fa_roe(D168,$G$5))</f>
        <v/>
      </c>
      <c r="M168" s="240" t="str">
        <f>IF(C168="","",IF($M$11="EPS",[1]!S_STM07_IS(D168,61,$G$5,$H$13)/IF([1]!s_share_total(D168,$G$5)=0,[1]!s_share_total(D168,[1]!s_ipo_listeddate(D168)),[1]!s_share_total(D168,$G$5)),([1]!s_stm07_bs(D168,75,$G$5,$H$13)+[1]!s_stm07_bs(D168,88,$G$5,$H$13)+[1]!s_stm07_bs(D168,94,$G$5,$H$13)+[1]!s_stm07_bs(D168,95,$G$5,$H$13))/$E$5))</f>
        <v/>
      </c>
      <c r="N168" s="241" t="str">
        <f>IF(C168="","",F168/([1]!S_STM07_IS(D168,61,$G$5,$H$13)/IF([1]!s_share_total(D168,$G$5)=0,[1]!s_share_total(D168,[1]!s_ipo_listeddate(D168)),[1]!s_share_total(D168,$G$5))))</f>
        <v/>
      </c>
      <c r="O168" s="240" t="str">
        <f ca="1">IF(C168="","",[1]!s_share_total(D168,TODAY())/$E$5)</f>
        <v/>
      </c>
      <c r="P168" s="240" t="str">
        <f t="shared" si="20"/>
        <v/>
      </c>
      <c r="Q168" s="210" t="str">
        <f t="shared" si="21"/>
        <v/>
      </c>
      <c r="R168" s="341" t="str">
        <f t="shared" si="22"/>
        <v/>
      </c>
      <c r="S168" s="144"/>
      <c r="U168" s="1"/>
    </row>
    <row r="169" spans="3:21" ht="12" customHeight="1" x14ac:dyDescent="0.35">
      <c r="C169" s="342" t="str">
        <f t="shared" si="19"/>
        <v/>
      </c>
      <c r="D169" s="126" t="str">
        <f t="shared" si="23"/>
        <v/>
      </c>
      <c r="E169" s="126" t="str">
        <f t="shared" si="24"/>
        <v/>
      </c>
      <c r="F169" s="181" t="str">
        <f ca="1">IF(C169="","",[1]!s_dq_close(D169,TODAY(),1))</f>
        <v/>
      </c>
      <c r="G169" s="182" t="str">
        <f ca="1">IF(C169="","",[1]!s_pq_pctchange(D169,TODAY()-$G$12,TODAY())/100)</f>
        <v/>
      </c>
      <c r="H169" s="242" t="str">
        <f>IF(C169="","",IF($H$11="收入",[1]!S_STM07_IS(D169,9,$G$5,$H$13)/$E$5,[1]!S_STM07_IS(D169,48,$G$5,$H$13)/$E$5))</f>
        <v/>
      </c>
      <c r="I169" s="242" t="str">
        <f>IF(C169="","",IF($I$11="毛利率",([1]!S_STM07_IS(D169,9,$G$5,$H$13)-[1]!S_STM07_IS(D169,10,$G$5,$H$13))/[1]!S_STM07_IS(D169,9,$G$5,$H$13),[1]!S_STM07_IS(D169,14,$G$5,$H$13)/$E$5))</f>
        <v/>
      </c>
      <c r="J169" s="403" t="str">
        <f>IF(C169="","",IF($J$11="净利润率",[1]!S_STM07_IS(D169,61,$G$5,$H$13)/[1]!S_STM07_IS(D169,9,$G$5,$H$13),[1]!S_STM07_IS(D169,55,$G$5,$H$13)/$E$5))</f>
        <v/>
      </c>
      <c r="K169" s="411" t="str">
        <f>IF(C169="","",[1]!hks_fa_roa2(D169,$G$5))</f>
        <v/>
      </c>
      <c r="L169" s="411" t="str">
        <f>IF(C169="","",[1]!hks_fa_roe(D169,$G$5))</f>
        <v/>
      </c>
      <c r="M169" s="243" t="str">
        <f>IF(C169="","",IF($M$11="EPS",[1]!S_STM07_IS(D169,61,$G$5,$H$13)/IF([1]!s_share_total(D169,$G$5)=0,[1]!s_share_total(D169,[1]!s_ipo_listeddate(D169)),[1]!s_share_total(D169,$G$5)),([1]!s_stm07_bs(D169,75,$G$5,$H$13)+[1]!s_stm07_bs(D169,88,$G$5,$H$13)+[1]!s_stm07_bs(D169,94,$G$5,$H$13)+[1]!s_stm07_bs(D169,95,$G$5,$H$13))/$E$5))</f>
        <v/>
      </c>
      <c r="N169" s="193" t="str">
        <f>IF(C169="","",F169/([1]!S_STM07_IS(D169,61,$G$5,$H$13)/IF([1]!s_share_total(D169,$G$5)=0,[1]!s_share_total(D169,[1]!s_ipo_listeddate(D169)),[1]!s_share_total(D169,$G$5))))</f>
        <v/>
      </c>
      <c r="O169" s="242" t="str">
        <f ca="1">IF(C169="","",[1]!s_share_total(D169,TODAY())/$E$5)</f>
        <v/>
      </c>
      <c r="P169" s="242" t="str">
        <f t="shared" si="20"/>
        <v/>
      </c>
      <c r="Q169" s="181" t="str">
        <f t="shared" si="21"/>
        <v/>
      </c>
      <c r="R169" s="342" t="str">
        <f t="shared" si="22"/>
        <v/>
      </c>
      <c r="S169" s="144"/>
      <c r="U169" s="1"/>
    </row>
    <row r="170" spans="3:21" ht="12" customHeight="1" x14ac:dyDescent="0.35">
      <c r="C170" s="341" t="str">
        <f t="shared" si="19"/>
        <v/>
      </c>
      <c r="D170" s="239" t="str">
        <f t="shared" si="23"/>
        <v/>
      </c>
      <c r="E170" s="239" t="str">
        <f t="shared" si="24"/>
        <v/>
      </c>
      <c r="F170" s="179" t="str">
        <f ca="1">IF(C170="","",[1]!s_dq_close(D170,TODAY(),1))</f>
        <v/>
      </c>
      <c r="G170" s="180" t="str">
        <f ca="1">IF(C170="","",[1]!s_pq_pctchange(D170,TODAY()-$G$12,TODAY())/100)</f>
        <v/>
      </c>
      <c r="H170" s="240" t="str">
        <f>IF(C170="","",IF($H$11="收入",[1]!S_STM07_IS(D170,9,$G$5,$H$13)/$E$5,[1]!S_STM07_IS(D170,48,$G$5,$H$13)/$E$5))</f>
        <v/>
      </c>
      <c r="I170" s="240" t="str">
        <f>IF(C170="","",IF($I$11="毛利率",([1]!S_STM07_IS(D170,9,$G$5,$H$13)-[1]!S_STM07_IS(D170,10,$G$5,$H$13))/[1]!S_STM07_IS(D170,9,$G$5,$H$13),[1]!S_STM07_IS(D170,14,$G$5,$H$13)/$E$5))</f>
        <v/>
      </c>
      <c r="J170" s="402" t="str">
        <f>IF(C170="","",IF($J$11="净利润率",[1]!S_STM07_IS(D170,61,$G$5,$H$13)/[1]!S_STM07_IS(D170,9,$G$5,$H$13),[1]!S_STM07_IS(D170,55,$G$5,$H$13)/$E$5))</f>
        <v/>
      </c>
      <c r="K170" s="411" t="str">
        <f>IF(C170="","",[1]!hks_fa_roa2(D170,$G$5))</f>
        <v/>
      </c>
      <c r="L170" s="411" t="str">
        <f>IF(C170="","",[1]!hks_fa_roe(D170,$G$5))</f>
        <v/>
      </c>
      <c r="M170" s="240" t="str">
        <f>IF(C170="","",IF($M$11="EPS",[1]!S_STM07_IS(D170,61,$G$5,$H$13)/IF([1]!s_share_total(D170,$G$5)=0,[1]!s_share_total(D170,[1]!s_ipo_listeddate(D170)),[1]!s_share_total(D170,$G$5)),([1]!s_stm07_bs(D170,75,$G$5,$H$13)+[1]!s_stm07_bs(D170,88,$G$5,$H$13)+[1]!s_stm07_bs(D170,94,$G$5,$H$13)+[1]!s_stm07_bs(D170,95,$G$5,$H$13))/$E$5))</f>
        <v/>
      </c>
      <c r="N170" s="241" t="str">
        <f>IF(C170="","",F170/([1]!S_STM07_IS(D170,61,$G$5,$H$13)/IF([1]!s_share_total(D170,$G$5)=0,[1]!s_share_total(D170,[1]!s_ipo_listeddate(D170)),[1]!s_share_total(D170,$G$5))))</f>
        <v/>
      </c>
      <c r="O170" s="240" t="str">
        <f ca="1">IF(C170="","",[1]!s_share_total(D170,TODAY())/$E$5)</f>
        <v/>
      </c>
      <c r="P170" s="240" t="str">
        <f t="shared" si="20"/>
        <v/>
      </c>
      <c r="Q170" s="210" t="str">
        <f t="shared" si="21"/>
        <v/>
      </c>
      <c r="R170" s="341" t="str">
        <f t="shared" si="22"/>
        <v/>
      </c>
      <c r="S170" s="144"/>
      <c r="U170" s="1"/>
    </row>
    <row r="171" spans="3:21" ht="12" customHeight="1" x14ac:dyDescent="0.35">
      <c r="C171" s="342" t="str">
        <f t="shared" si="19"/>
        <v/>
      </c>
      <c r="D171" s="126" t="str">
        <f t="shared" si="23"/>
        <v/>
      </c>
      <c r="E171" s="126" t="str">
        <f t="shared" si="24"/>
        <v/>
      </c>
      <c r="F171" s="181" t="str">
        <f ca="1">IF(C171="","",[1]!s_dq_close(D171,TODAY(),1))</f>
        <v/>
      </c>
      <c r="G171" s="182" t="str">
        <f ca="1">IF(C171="","",[1]!s_pq_pctchange(D171,TODAY()-$G$12,TODAY())/100)</f>
        <v/>
      </c>
      <c r="H171" s="242" t="str">
        <f>IF(C171="","",IF($H$11="收入",[1]!S_STM07_IS(D171,9,$G$5,$H$13)/$E$5,[1]!S_STM07_IS(D171,48,$G$5,$H$13)/$E$5))</f>
        <v/>
      </c>
      <c r="I171" s="242" t="str">
        <f>IF(C171="","",IF($I$11="毛利率",([1]!S_STM07_IS(D171,9,$G$5,$H$13)-[1]!S_STM07_IS(D171,10,$G$5,$H$13))/[1]!S_STM07_IS(D171,9,$G$5,$H$13),[1]!S_STM07_IS(D171,14,$G$5,$H$13)/$E$5))</f>
        <v/>
      </c>
      <c r="J171" s="403" t="str">
        <f>IF(C171="","",IF($J$11="净利润率",[1]!S_STM07_IS(D171,61,$G$5,$H$13)/[1]!S_STM07_IS(D171,9,$G$5,$H$13),[1]!S_STM07_IS(D171,55,$G$5,$H$13)/$E$5))</f>
        <v/>
      </c>
      <c r="K171" s="411" t="str">
        <f>IF(C171="","",[1]!hks_fa_roa2(D171,$G$5))</f>
        <v/>
      </c>
      <c r="L171" s="411" t="str">
        <f>IF(C171="","",[1]!hks_fa_roe(D171,$G$5))</f>
        <v/>
      </c>
      <c r="M171" s="243" t="str">
        <f>IF(C171="","",IF($M$11="EPS",[1]!S_STM07_IS(D171,61,$G$5,$H$13)/IF([1]!s_share_total(D171,$G$5)=0,[1]!s_share_total(D171,[1]!s_ipo_listeddate(D171)),[1]!s_share_total(D171,$G$5)),([1]!s_stm07_bs(D171,75,$G$5,$H$13)+[1]!s_stm07_bs(D171,88,$G$5,$H$13)+[1]!s_stm07_bs(D171,94,$G$5,$H$13)+[1]!s_stm07_bs(D171,95,$G$5,$H$13))/$E$5))</f>
        <v/>
      </c>
      <c r="N171" s="193" t="str">
        <f>IF(C171="","",F171/([1]!S_STM07_IS(D171,61,$G$5,$H$13)/IF([1]!s_share_total(D171,$G$5)=0,[1]!s_share_total(D171,[1]!s_ipo_listeddate(D171)),[1]!s_share_total(D171,$G$5))))</f>
        <v/>
      </c>
      <c r="O171" s="242" t="str">
        <f ca="1">IF(C171="","",[1]!s_share_total(D171,TODAY())/$E$5)</f>
        <v/>
      </c>
      <c r="P171" s="242" t="str">
        <f t="shared" si="20"/>
        <v/>
      </c>
      <c r="Q171" s="181" t="str">
        <f t="shared" si="21"/>
        <v/>
      </c>
      <c r="R171" s="342" t="str">
        <f t="shared" si="22"/>
        <v/>
      </c>
      <c r="S171" s="144"/>
      <c r="U171" s="1"/>
    </row>
    <row r="172" spans="3:21" ht="12" customHeight="1" x14ac:dyDescent="0.35">
      <c r="C172" s="341" t="str">
        <f t="shared" si="19"/>
        <v/>
      </c>
      <c r="D172" s="239" t="str">
        <f t="shared" si="23"/>
        <v/>
      </c>
      <c r="E172" s="239" t="str">
        <f t="shared" si="24"/>
        <v/>
      </c>
      <c r="F172" s="179" t="str">
        <f ca="1">IF(C172="","",[1]!s_dq_close(D172,TODAY(),1))</f>
        <v/>
      </c>
      <c r="G172" s="180" t="str">
        <f ca="1">IF(C172="","",[1]!s_pq_pctchange(D172,TODAY()-$G$12,TODAY())/100)</f>
        <v/>
      </c>
      <c r="H172" s="240" t="str">
        <f>IF(C172="","",IF($H$11="收入",[1]!S_STM07_IS(D172,9,$G$5,$H$13)/$E$5,[1]!S_STM07_IS(D172,48,$G$5,$H$13)/$E$5))</f>
        <v/>
      </c>
      <c r="I172" s="240" t="str">
        <f>IF(C172="","",IF($I$11="毛利率",([1]!S_STM07_IS(D172,9,$G$5,$H$13)-[1]!S_STM07_IS(D172,10,$G$5,$H$13))/[1]!S_STM07_IS(D172,9,$G$5,$H$13),[1]!S_STM07_IS(D172,14,$G$5,$H$13)/$E$5))</f>
        <v/>
      </c>
      <c r="J172" s="402" t="str">
        <f>IF(C172="","",IF($J$11="净利润率",[1]!S_STM07_IS(D172,61,$G$5,$H$13)/[1]!S_STM07_IS(D172,9,$G$5,$H$13),[1]!S_STM07_IS(D172,55,$G$5,$H$13)/$E$5))</f>
        <v/>
      </c>
      <c r="K172" s="411" t="str">
        <f>IF(C172="","",[1]!hks_fa_roa2(D172,$G$5))</f>
        <v/>
      </c>
      <c r="L172" s="411" t="str">
        <f>IF(C172="","",[1]!hks_fa_roe(D172,$G$5))</f>
        <v/>
      </c>
      <c r="M172" s="240" t="str">
        <f>IF(C172="","",IF($M$11="EPS",[1]!S_STM07_IS(D172,61,$G$5,$H$13)/IF([1]!s_share_total(D172,$G$5)=0,[1]!s_share_total(D172,[1]!s_ipo_listeddate(D172)),[1]!s_share_total(D172,$G$5)),([1]!s_stm07_bs(D172,75,$G$5,$H$13)+[1]!s_stm07_bs(D172,88,$G$5,$H$13)+[1]!s_stm07_bs(D172,94,$G$5,$H$13)+[1]!s_stm07_bs(D172,95,$G$5,$H$13))/$E$5))</f>
        <v/>
      </c>
      <c r="N172" s="241" t="str">
        <f>IF(C172="","",F172/([1]!S_STM07_IS(D172,61,$G$5,$H$13)/IF([1]!s_share_total(D172,$G$5)=0,[1]!s_share_total(D172,[1]!s_ipo_listeddate(D172)),[1]!s_share_total(D172,$G$5))))</f>
        <v/>
      </c>
      <c r="O172" s="240" t="str">
        <f ca="1">IF(C172="","",[1]!s_share_total(D172,TODAY())/$E$5)</f>
        <v/>
      </c>
      <c r="P172" s="240" t="str">
        <f t="shared" si="20"/>
        <v/>
      </c>
      <c r="Q172" s="210" t="str">
        <f t="shared" si="21"/>
        <v/>
      </c>
      <c r="R172" s="341" t="str">
        <f t="shared" si="22"/>
        <v/>
      </c>
      <c r="S172" s="144"/>
      <c r="U172" s="1"/>
    </row>
    <row r="173" spans="3:21" ht="12" customHeight="1" x14ac:dyDescent="0.35">
      <c r="C173" s="342" t="str">
        <f t="shared" si="19"/>
        <v/>
      </c>
      <c r="D173" s="126" t="str">
        <f t="shared" si="23"/>
        <v/>
      </c>
      <c r="E173" s="126" t="str">
        <f t="shared" si="24"/>
        <v/>
      </c>
      <c r="F173" s="181" t="str">
        <f ca="1">IF(C173="","",[1]!s_dq_close(D173,TODAY(),1))</f>
        <v/>
      </c>
      <c r="G173" s="182" t="str">
        <f ca="1">IF(C173="","",[1]!s_pq_pctchange(D173,TODAY()-$G$12,TODAY())/100)</f>
        <v/>
      </c>
      <c r="H173" s="242" t="str">
        <f>IF(C173="","",IF($H$11="收入",[1]!S_STM07_IS(D173,9,$G$5,$H$13)/$E$5,[1]!S_STM07_IS(D173,48,$G$5,$H$13)/$E$5))</f>
        <v/>
      </c>
      <c r="I173" s="242" t="str">
        <f>IF(C173="","",IF($I$11="毛利率",([1]!S_STM07_IS(D173,9,$G$5,$H$13)-[1]!S_STM07_IS(D173,10,$G$5,$H$13))/[1]!S_STM07_IS(D173,9,$G$5,$H$13),[1]!S_STM07_IS(D173,14,$G$5,$H$13)/$E$5))</f>
        <v/>
      </c>
      <c r="J173" s="403" t="str">
        <f>IF(C173="","",IF($J$11="净利润率",[1]!S_STM07_IS(D173,61,$G$5,$H$13)/[1]!S_STM07_IS(D173,9,$G$5,$H$13),[1]!S_STM07_IS(D173,55,$G$5,$H$13)/$E$5))</f>
        <v/>
      </c>
      <c r="K173" s="411" t="str">
        <f>IF(C173="","",[1]!hks_fa_roa2(D173,$G$5))</f>
        <v/>
      </c>
      <c r="L173" s="411" t="str">
        <f>IF(C173="","",[1]!hks_fa_roe(D173,$G$5))</f>
        <v/>
      </c>
      <c r="M173" s="243" t="str">
        <f>IF(C173="","",IF($M$11="EPS",[1]!S_STM07_IS(D173,61,$G$5,$H$13)/IF([1]!s_share_total(D173,$G$5)=0,[1]!s_share_total(D173,[1]!s_ipo_listeddate(D173)),[1]!s_share_total(D173,$G$5)),([1]!s_stm07_bs(D173,75,$G$5,$H$13)+[1]!s_stm07_bs(D173,88,$G$5,$H$13)+[1]!s_stm07_bs(D173,94,$G$5,$H$13)+[1]!s_stm07_bs(D173,95,$G$5,$H$13))/$E$5))</f>
        <v/>
      </c>
      <c r="N173" s="193" t="str">
        <f>IF(C173="","",F173/([1]!S_STM07_IS(D173,61,$G$5,$H$13)/IF([1]!s_share_total(D173,$G$5)=0,[1]!s_share_total(D173,[1]!s_ipo_listeddate(D173)),[1]!s_share_total(D173,$G$5))))</f>
        <v/>
      </c>
      <c r="O173" s="242" t="str">
        <f ca="1">IF(C173="","",[1]!s_share_total(D173,TODAY())/$E$5)</f>
        <v/>
      </c>
      <c r="P173" s="242" t="str">
        <f t="shared" si="20"/>
        <v/>
      </c>
      <c r="Q173" s="181" t="str">
        <f t="shared" si="21"/>
        <v/>
      </c>
      <c r="R173" s="342" t="str">
        <f t="shared" si="22"/>
        <v/>
      </c>
      <c r="S173" s="144"/>
      <c r="U173" s="1"/>
    </row>
    <row r="174" spans="3:21" ht="12" customHeight="1" x14ac:dyDescent="0.35">
      <c r="C174" s="341" t="str">
        <f t="shared" si="19"/>
        <v/>
      </c>
      <c r="D174" s="239" t="str">
        <f t="shared" si="23"/>
        <v/>
      </c>
      <c r="E174" s="239" t="str">
        <f t="shared" si="24"/>
        <v/>
      </c>
      <c r="F174" s="179" t="str">
        <f ca="1">IF(C174="","",[1]!s_dq_close(D174,TODAY(),1))</f>
        <v/>
      </c>
      <c r="G174" s="180" t="str">
        <f ca="1">IF(C174="","",[1]!s_pq_pctchange(D174,TODAY()-$G$12,TODAY())/100)</f>
        <v/>
      </c>
      <c r="H174" s="240" t="str">
        <f>IF(C174="","",IF($H$11="收入",[1]!S_STM07_IS(D174,9,$G$5,$H$13)/$E$5,[1]!S_STM07_IS(D174,48,$G$5,$H$13)/$E$5))</f>
        <v/>
      </c>
      <c r="I174" s="240" t="str">
        <f>IF(C174="","",IF($I$11="毛利率",([1]!S_STM07_IS(D174,9,$G$5,$H$13)-[1]!S_STM07_IS(D174,10,$G$5,$H$13))/[1]!S_STM07_IS(D174,9,$G$5,$H$13),[1]!S_STM07_IS(D174,14,$G$5,$H$13)/$E$5))</f>
        <v/>
      </c>
      <c r="J174" s="402" t="str">
        <f>IF(C174="","",IF($J$11="净利润率",[1]!S_STM07_IS(D174,61,$G$5,$H$13)/[1]!S_STM07_IS(D174,9,$G$5,$H$13),[1]!S_STM07_IS(D174,55,$G$5,$H$13)/$E$5))</f>
        <v/>
      </c>
      <c r="K174" s="411" t="str">
        <f>IF(C174="","",[1]!hks_fa_roa2(D174,$G$5))</f>
        <v/>
      </c>
      <c r="L174" s="411" t="str">
        <f>IF(C174="","",[1]!hks_fa_roe(D174,$G$5))</f>
        <v/>
      </c>
      <c r="M174" s="240" t="str">
        <f>IF(C174="","",IF($M$11="EPS",[1]!S_STM07_IS(D174,61,$G$5,$H$13)/IF([1]!s_share_total(D174,$G$5)=0,[1]!s_share_total(D174,[1]!s_ipo_listeddate(D174)),[1]!s_share_total(D174,$G$5)),([1]!s_stm07_bs(D174,75,$G$5,$H$13)+[1]!s_stm07_bs(D174,88,$G$5,$H$13)+[1]!s_stm07_bs(D174,94,$G$5,$H$13)+[1]!s_stm07_bs(D174,95,$G$5,$H$13))/$E$5))</f>
        <v/>
      </c>
      <c r="N174" s="241" t="str">
        <f>IF(C174="","",F174/([1]!S_STM07_IS(D174,61,$G$5,$H$13)/IF([1]!s_share_total(D174,$G$5)=0,[1]!s_share_total(D174,[1]!s_ipo_listeddate(D174)),[1]!s_share_total(D174,$G$5))))</f>
        <v/>
      </c>
      <c r="O174" s="240" t="str">
        <f ca="1">IF(C174="","",[1]!s_share_total(D174,TODAY())/$E$5)</f>
        <v/>
      </c>
      <c r="P174" s="240" t="str">
        <f t="shared" si="20"/>
        <v/>
      </c>
      <c r="Q174" s="210" t="str">
        <f t="shared" si="21"/>
        <v/>
      </c>
      <c r="R174" s="341" t="str">
        <f t="shared" si="22"/>
        <v/>
      </c>
      <c r="S174" s="144"/>
      <c r="U174" s="1"/>
    </row>
    <row r="175" spans="3:21" ht="12" customHeight="1" x14ac:dyDescent="0.35">
      <c r="C175" s="342" t="str">
        <f t="shared" si="19"/>
        <v/>
      </c>
      <c r="D175" s="126" t="str">
        <f t="shared" si="23"/>
        <v/>
      </c>
      <c r="E175" s="126" t="str">
        <f t="shared" si="24"/>
        <v/>
      </c>
      <c r="F175" s="181" t="str">
        <f ca="1">IF(C175="","",[1]!s_dq_close(D175,TODAY(),1))</f>
        <v/>
      </c>
      <c r="G175" s="182" t="str">
        <f ca="1">IF(C175="","",[1]!s_pq_pctchange(D175,TODAY()-$G$12,TODAY())/100)</f>
        <v/>
      </c>
      <c r="H175" s="242" t="str">
        <f>IF(C175="","",IF($H$11="收入",[1]!S_STM07_IS(D175,9,$G$5,$H$13)/$E$5,[1]!S_STM07_IS(D175,48,$G$5,$H$13)/$E$5))</f>
        <v/>
      </c>
      <c r="I175" s="242" t="str">
        <f>IF(C175="","",IF($I$11="毛利率",([1]!S_STM07_IS(D175,9,$G$5,$H$13)-[1]!S_STM07_IS(D175,10,$G$5,$H$13))/[1]!S_STM07_IS(D175,9,$G$5,$H$13),[1]!S_STM07_IS(D175,14,$G$5,$H$13)/$E$5))</f>
        <v/>
      </c>
      <c r="J175" s="403" t="str">
        <f>IF(C175="","",IF($J$11="净利润率",[1]!S_STM07_IS(D175,61,$G$5,$H$13)/[1]!S_STM07_IS(D175,9,$G$5,$H$13),[1]!S_STM07_IS(D175,55,$G$5,$H$13)/$E$5))</f>
        <v/>
      </c>
      <c r="K175" s="411" t="str">
        <f>IF(C175="","",[1]!hks_fa_roa2(D175,$G$5))</f>
        <v/>
      </c>
      <c r="L175" s="411" t="str">
        <f>IF(C175="","",[1]!hks_fa_roe(D175,$G$5))</f>
        <v/>
      </c>
      <c r="M175" s="243" t="str">
        <f>IF(C175="","",IF($M$11="EPS",[1]!S_STM07_IS(D175,61,$G$5,$H$13)/IF([1]!s_share_total(D175,$G$5)=0,[1]!s_share_total(D175,[1]!s_ipo_listeddate(D175)),[1]!s_share_total(D175,$G$5)),([1]!s_stm07_bs(D175,75,$G$5,$H$13)+[1]!s_stm07_bs(D175,88,$G$5,$H$13)+[1]!s_stm07_bs(D175,94,$G$5,$H$13)+[1]!s_stm07_bs(D175,95,$G$5,$H$13))/$E$5))</f>
        <v/>
      </c>
      <c r="N175" s="193" t="str">
        <f>IF(C175="","",F175/([1]!S_STM07_IS(D175,61,$G$5,$H$13)/IF([1]!s_share_total(D175,$G$5)=0,[1]!s_share_total(D175,[1]!s_ipo_listeddate(D175)),[1]!s_share_total(D175,$G$5))))</f>
        <v/>
      </c>
      <c r="O175" s="242" t="str">
        <f ca="1">IF(C175="","",[1]!s_share_total(D175,TODAY())/$E$5)</f>
        <v/>
      </c>
      <c r="P175" s="242" t="str">
        <f t="shared" si="20"/>
        <v/>
      </c>
      <c r="Q175" s="181" t="str">
        <f t="shared" si="21"/>
        <v/>
      </c>
      <c r="R175" s="342" t="str">
        <f t="shared" si="22"/>
        <v/>
      </c>
      <c r="S175" s="144"/>
      <c r="U175" s="1"/>
    </row>
    <row r="176" spans="3:21" ht="12" customHeight="1" x14ac:dyDescent="0.35">
      <c r="C176" s="341" t="str">
        <f t="shared" si="19"/>
        <v/>
      </c>
      <c r="D176" s="239" t="str">
        <f t="shared" si="23"/>
        <v/>
      </c>
      <c r="E176" s="239" t="str">
        <f t="shared" si="24"/>
        <v/>
      </c>
      <c r="F176" s="179" t="str">
        <f ca="1">IF(C176="","",[1]!s_dq_close(D176,TODAY(),1))</f>
        <v/>
      </c>
      <c r="G176" s="180" t="str">
        <f ca="1">IF(C176="","",[1]!s_pq_pctchange(D176,TODAY()-$G$12,TODAY())/100)</f>
        <v/>
      </c>
      <c r="H176" s="240" t="str">
        <f>IF(C176="","",IF($H$11="收入",[1]!S_STM07_IS(D176,9,$G$5,$H$13)/$E$5,[1]!S_STM07_IS(D176,48,$G$5,$H$13)/$E$5))</f>
        <v/>
      </c>
      <c r="I176" s="240" t="str">
        <f>IF(C176="","",IF($I$11="毛利率",([1]!S_STM07_IS(D176,9,$G$5,$H$13)-[1]!S_STM07_IS(D176,10,$G$5,$H$13))/[1]!S_STM07_IS(D176,9,$G$5,$H$13),[1]!S_STM07_IS(D176,14,$G$5,$H$13)/$E$5))</f>
        <v/>
      </c>
      <c r="J176" s="402" t="str">
        <f>IF(C176="","",IF($J$11="净利润率",[1]!S_STM07_IS(D176,61,$G$5,$H$13)/[1]!S_STM07_IS(D176,9,$G$5,$H$13),[1]!S_STM07_IS(D176,55,$G$5,$H$13)/$E$5))</f>
        <v/>
      </c>
      <c r="K176" s="411" t="str">
        <f>IF(C176="","",[1]!hks_fa_roa2(D176,$G$5))</f>
        <v/>
      </c>
      <c r="L176" s="411" t="str">
        <f>IF(C176="","",[1]!hks_fa_roe(D176,$G$5))</f>
        <v/>
      </c>
      <c r="M176" s="240" t="str">
        <f>IF(C176="","",IF($M$11="EPS",[1]!S_STM07_IS(D176,61,$G$5,$H$13)/IF([1]!s_share_total(D176,$G$5)=0,[1]!s_share_total(D176,[1]!s_ipo_listeddate(D176)),[1]!s_share_total(D176,$G$5)),([1]!s_stm07_bs(D176,75,$G$5,$H$13)+[1]!s_stm07_bs(D176,88,$G$5,$H$13)+[1]!s_stm07_bs(D176,94,$G$5,$H$13)+[1]!s_stm07_bs(D176,95,$G$5,$H$13))/$E$5))</f>
        <v/>
      </c>
      <c r="N176" s="241" t="str">
        <f>IF(C176="","",F176/([1]!S_STM07_IS(D176,61,$G$5,$H$13)/IF([1]!s_share_total(D176,$G$5)=0,[1]!s_share_total(D176,[1]!s_ipo_listeddate(D176)),[1]!s_share_total(D176,$G$5))))</f>
        <v/>
      </c>
      <c r="O176" s="240" t="str">
        <f ca="1">IF(C176="","",[1]!s_share_total(D176,TODAY())/$E$5)</f>
        <v/>
      </c>
      <c r="P176" s="240" t="str">
        <f t="shared" si="20"/>
        <v/>
      </c>
      <c r="Q176" s="210" t="str">
        <f t="shared" si="21"/>
        <v/>
      </c>
      <c r="R176" s="341" t="str">
        <f t="shared" si="22"/>
        <v/>
      </c>
      <c r="S176" s="144"/>
      <c r="U176" s="1"/>
    </row>
    <row r="177" spans="3:21" ht="12" customHeight="1" x14ac:dyDescent="0.35">
      <c r="C177" s="342" t="str">
        <f t="shared" si="19"/>
        <v/>
      </c>
      <c r="D177" s="126" t="str">
        <f t="shared" si="23"/>
        <v/>
      </c>
      <c r="E177" s="126" t="str">
        <f t="shared" si="24"/>
        <v/>
      </c>
      <c r="F177" s="181" t="str">
        <f ca="1">IF(C177="","",[1]!s_dq_close(D177,TODAY(),1))</f>
        <v/>
      </c>
      <c r="G177" s="182" t="str">
        <f ca="1">IF(C177="","",[1]!s_pq_pctchange(D177,TODAY()-$G$12,TODAY())/100)</f>
        <v/>
      </c>
      <c r="H177" s="242" t="str">
        <f>IF(C177="","",IF($H$11="收入",[1]!S_STM07_IS(D177,9,$G$5,$H$13)/$E$5,[1]!S_STM07_IS(D177,48,$G$5,$H$13)/$E$5))</f>
        <v/>
      </c>
      <c r="I177" s="242" t="str">
        <f>IF(C177="","",IF($I$11="毛利率",([1]!S_STM07_IS(D177,9,$G$5,$H$13)-[1]!S_STM07_IS(D177,10,$G$5,$H$13))/[1]!S_STM07_IS(D177,9,$G$5,$H$13),[1]!S_STM07_IS(D177,14,$G$5,$H$13)/$E$5))</f>
        <v/>
      </c>
      <c r="J177" s="403" t="str">
        <f>IF(C177="","",IF($J$11="净利润率",[1]!S_STM07_IS(D177,61,$G$5,$H$13)/[1]!S_STM07_IS(D177,9,$G$5,$H$13),[1]!S_STM07_IS(D177,55,$G$5,$H$13)/$E$5))</f>
        <v/>
      </c>
      <c r="K177" s="411" t="str">
        <f>IF(C177="","",[1]!hks_fa_roa2(D177,$G$5))</f>
        <v/>
      </c>
      <c r="L177" s="411" t="str">
        <f>IF(C177="","",[1]!hks_fa_roe(D177,$G$5))</f>
        <v/>
      </c>
      <c r="M177" s="243" t="str">
        <f>IF(C177="","",IF($M$11="EPS",[1]!S_STM07_IS(D177,61,$G$5,$H$13)/IF([1]!s_share_total(D177,$G$5)=0,[1]!s_share_total(D177,[1]!s_ipo_listeddate(D177)),[1]!s_share_total(D177,$G$5)),([1]!s_stm07_bs(D177,75,$G$5,$H$13)+[1]!s_stm07_bs(D177,88,$G$5,$H$13)+[1]!s_stm07_bs(D177,94,$G$5,$H$13)+[1]!s_stm07_bs(D177,95,$G$5,$H$13))/$E$5))</f>
        <v/>
      </c>
      <c r="N177" s="193" t="str">
        <f>IF(C177="","",F177/([1]!S_STM07_IS(D177,61,$G$5,$H$13)/IF([1]!s_share_total(D177,$G$5)=0,[1]!s_share_total(D177,[1]!s_ipo_listeddate(D177)),[1]!s_share_total(D177,$G$5))))</f>
        <v/>
      </c>
      <c r="O177" s="242" t="str">
        <f ca="1">IF(C177="","",[1]!s_share_total(D177,TODAY())/$E$5)</f>
        <v/>
      </c>
      <c r="P177" s="242" t="str">
        <f t="shared" si="20"/>
        <v/>
      </c>
      <c r="Q177" s="181" t="str">
        <f t="shared" si="21"/>
        <v/>
      </c>
      <c r="R177" s="342" t="str">
        <f t="shared" si="22"/>
        <v/>
      </c>
      <c r="S177" s="144"/>
      <c r="U177" s="1"/>
    </row>
    <row r="178" spans="3:21" ht="12" customHeight="1" x14ac:dyDescent="0.35">
      <c r="C178" s="341" t="str">
        <f t="shared" si="19"/>
        <v/>
      </c>
      <c r="D178" s="239" t="str">
        <f t="shared" si="23"/>
        <v/>
      </c>
      <c r="E178" s="239" t="str">
        <f t="shared" si="24"/>
        <v/>
      </c>
      <c r="F178" s="179" t="str">
        <f ca="1">IF(C178="","",[1]!s_dq_close(D178,TODAY(),1))</f>
        <v/>
      </c>
      <c r="G178" s="180" t="str">
        <f ca="1">IF(C178="","",[1]!s_pq_pctchange(D178,TODAY()-$G$12,TODAY())/100)</f>
        <v/>
      </c>
      <c r="H178" s="240" t="str">
        <f>IF(C178="","",IF($H$11="收入",[1]!S_STM07_IS(D178,9,$G$5,$H$13)/$E$5,[1]!S_STM07_IS(D178,48,$G$5,$H$13)/$E$5))</f>
        <v/>
      </c>
      <c r="I178" s="240" t="str">
        <f>IF(C178="","",IF($I$11="毛利率",([1]!S_STM07_IS(D178,9,$G$5,$H$13)-[1]!S_STM07_IS(D178,10,$G$5,$H$13))/[1]!S_STM07_IS(D178,9,$G$5,$H$13),[1]!S_STM07_IS(D178,14,$G$5,$H$13)/$E$5))</f>
        <v/>
      </c>
      <c r="J178" s="402" t="str">
        <f>IF(C178="","",IF($J$11="净利润率",[1]!S_STM07_IS(D178,61,$G$5,$H$13)/[1]!S_STM07_IS(D178,9,$G$5,$H$13),[1]!S_STM07_IS(D178,55,$G$5,$H$13)/$E$5))</f>
        <v/>
      </c>
      <c r="K178" s="411" t="str">
        <f>IF(C178="","",[1]!hks_fa_roa2(D178,$G$5))</f>
        <v/>
      </c>
      <c r="L178" s="411" t="str">
        <f>IF(C178="","",[1]!hks_fa_roe(D178,$G$5))</f>
        <v/>
      </c>
      <c r="M178" s="240" t="str">
        <f>IF(C178="","",IF($M$11="EPS",[1]!S_STM07_IS(D178,61,$G$5,$H$13)/IF([1]!s_share_total(D178,$G$5)=0,[1]!s_share_total(D178,[1]!s_ipo_listeddate(D178)),[1]!s_share_total(D178,$G$5)),([1]!s_stm07_bs(D178,75,$G$5,$H$13)+[1]!s_stm07_bs(D178,88,$G$5,$H$13)+[1]!s_stm07_bs(D178,94,$G$5,$H$13)+[1]!s_stm07_bs(D178,95,$G$5,$H$13))/$E$5))</f>
        <v/>
      </c>
      <c r="N178" s="241" t="str">
        <f>IF(C178="","",F178/([1]!S_STM07_IS(D178,61,$G$5,$H$13)/IF([1]!s_share_total(D178,$G$5)=0,[1]!s_share_total(D178,[1]!s_ipo_listeddate(D178)),[1]!s_share_total(D178,$G$5))))</f>
        <v/>
      </c>
      <c r="O178" s="240" t="str">
        <f ca="1">IF(C178="","",[1]!s_share_total(D178,TODAY())/$E$5)</f>
        <v/>
      </c>
      <c r="P178" s="240" t="str">
        <f t="shared" si="20"/>
        <v/>
      </c>
      <c r="Q178" s="210" t="str">
        <f t="shared" si="21"/>
        <v/>
      </c>
      <c r="R178" s="341" t="str">
        <f t="shared" si="22"/>
        <v/>
      </c>
      <c r="S178" s="144"/>
      <c r="U178" s="1"/>
    </row>
    <row r="179" spans="3:21" ht="12" customHeight="1" x14ac:dyDescent="0.35">
      <c r="C179" s="342" t="str">
        <f t="shared" si="19"/>
        <v/>
      </c>
      <c r="D179" s="126" t="str">
        <f t="shared" si="23"/>
        <v/>
      </c>
      <c r="E179" s="126" t="str">
        <f t="shared" si="24"/>
        <v/>
      </c>
      <c r="F179" s="181" t="str">
        <f ca="1">IF(C179="","",[1]!s_dq_close(D179,TODAY(),1))</f>
        <v/>
      </c>
      <c r="G179" s="182" t="str">
        <f ca="1">IF(C179="","",[1]!s_pq_pctchange(D179,TODAY()-$G$12,TODAY())/100)</f>
        <v/>
      </c>
      <c r="H179" s="242" t="str">
        <f>IF(C179="","",IF($H$11="收入",[1]!S_STM07_IS(D179,9,$G$5,$H$13)/$E$5,[1]!S_STM07_IS(D179,48,$G$5,$H$13)/$E$5))</f>
        <v/>
      </c>
      <c r="I179" s="242" t="str">
        <f>IF(C179="","",IF($I$11="毛利率",([1]!S_STM07_IS(D179,9,$G$5,$H$13)-[1]!S_STM07_IS(D179,10,$G$5,$H$13))/[1]!S_STM07_IS(D179,9,$G$5,$H$13),[1]!S_STM07_IS(D179,14,$G$5,$H$13)/$E$5))</f>
        <v/>
      </c>
      <c r="J179" s="403" t="str">
        <f>IF(C179="","",IF($J$11="净利润率",[1]!S_STM07_IS(D179,61,$G$5,$H$13)/[1]!S_STM07_IS(D179,9,$G$5,$H$13),[1]!S_STM07_IS(D179,55,$G$5,$H$13)/$E$5))</f>
        <v/>
      </c>
      <c r="K179" s="411" t="str">
        <f>IF(C179="","",[1]!hks_fa_roa2(D179,$G$5))</f>
        <v/>
      </c>
      <c r="L179" s="411" t="str">
        <f>IF(C179="","",[1]!hks_fa_roe(D179,$G$5))</f>
        <v/>
      </c>
      <c r="M179" s="243" t="str">
        <f>IF(C179="","",IF($M$11="EPS",[1]!S_STM07_IS(D179,61,$G$5,$H$13)/IF([1]!s_share_total(D179,$G$5)=0,[1]!s_share_total(D179,[1]!s_ipo_listeddate(D179)),[1]!s_share_total(D179,$G$5)),([1]!s_stm07_bs(D179,75,$G$5,$H$13)+[1]!s_stm07_bs(D179,88,$G$5,$H$13)+[1]!s_stm07_bs(D179,94,$G$5,$H$13)+[1]!s_stm07_bs(D179,95,$G$5,$H$13))/$E$5))</f>
        <v/>
      </c>
      <c r="N179" s="193" t="str">
        <f>IF(C179="","",F179/([1]!S_STM07_IS(D179,61,$G$5,$H$13)/IF([1]!s_share_total(D179,$G$5)=0,[1]!s_share_total(D179,[1]!s_ipo_listeddate(D179)),[1]!s_share_total(D179,$G$5))))</f>
        <v/>
      </c>
      <c r="O179" s="242" t="str">
        <f ca="1">IF(C179="","",[1]!s_share_total(D179,TODAY())/$E$5)</f>
        <v/>
      </c>
      <c r="P179" s="242" t="str">
        <f t="shared" si="20"/>
        <v/>
      </c>
      <c r="Q179" s="181" t="str">
        <f t="shared" si="21"/>
        <v/>
      </c>
      <c r="R179" s="342" t="str">
        <f t="shared" si="22"/>
        <v/>
      </c>
      <c r="S179" s="144"/>
      <c r="U179" s="1"/>
    </row>
    <row r="180" spans="3:21" ht="12" customHeight="1" x14ac:dyDescent="0.35">
      <c r="C180" s="341" t="str">
        <f t="shared" si="19"/>
        <v/>
      </c>
      <c r="D180" s="239" t="str">
        <f t="shared" si="23"/>
        <v/>
      </c>
      <c r="E180" s="239" t="str">
        <f t="shared" si="24"/>
        <v/>
      </c>
      <c r="F180" s="179" t="str">
        <f ca="1">IF(C180="","",[1]!s_dq_close(D180,TODAY(),1))</f>
        <v/>
      </c>
      <c r="G180" s="180" t="str">
        <f ca="1">IF(C180="","",[1]!s_pq_pctchange(D180,TODAY()-$G$12,TODAY())/100)</f>
        <v/>
      </c>
      <c r="H180" s="240" t="str">
        <f>IF(C180="","",IF($H$11="收入",[1]!S_STM07_IS(D180,9,$G$5,$H$13)/$E$5,[1]!S_STM07_IS(D180,48,$G$5,$H$13)/$E$5))</f>
        <v/>
      </c>
      <c r="I180" s="240" t="str">
        <f>IF(C180="","",IF($I$11="毛利率",([1]!S_STM07_IS(D180,9,$G$5,$H$13)-[1]!S_STM07_IS(D180,10,$G$5,$H$13))/[1]!S_STM07_IS(D180,9,$G$5,$H$13),[1]!S_STM07_IS(D180,14,$G$5,$H$13)/$E$5))</f>
        <v/>
      </c>
      <c r="J180" s="402" t="str">
        <f>IF(C180="","",IF($J$11="净利润率",[1]!S_STM07_IS(D180,61,$G$5,$H$13)/[1]!S_STM07_IS(D180,9,$G$5,$H$13),[1]!S_STM07_IS(D180,55,$G$5,$H$13)/$E$5))</f>
        <v/>
      </c>
      <c r="K180" s="411" t="str">
        <f>IF(C180="","",[1]!hks_fa_roa2(D180,$G$5))</f>
        <v/>
      </c>
      <c r="L180" s="411" t="str">
        <f>IF(C180="","",[1]!hks_fa_roe(D180,$G$5))</f>
        <v/>
      </c>
      <c r="M180" s="240" t="str">
        <f>IF(C180="","",IF($M$11="EPS",[1]!S_STM07_IS(D180,61,$G$5,$H$13)/IF([1]!s_share_total(D180,$G$5)=0,[1]!s_share_total(D180,[1]!s_ipo_listeddate(D180)),[1]!s_share_total(D180,$G$5)),([1]!s_stm07_bs(D180,75,$G$5,$H$13)+[1]!s_stm07_bs(D180,88,$G$5,$H$13)+[1]!s_stm07_bs(D180,94,$G$5,$H$13)+[1]!s_stm07_bs(D180,95,$G$5,$H$13))/$E$5))</f>
        <v/>
      </c>
      <c r="N180" s="241" t="str">
        <f>IF(C180="","",F180/([1]!S_STM07_IS(D180,61,$G$5,$H$13)/IF([1]!s_share_total(D180,$G$5)=0,[1]!s_share_total(D180,[1]!s_ipo_listeddate(D180)),[1]!s_share_total(D180,$G$5))))</f>
        <v/>
      </c>
      <c r="O180" s="240" t="str">
        <f ca="1">IF(C180="","",[1]!s_share_total(D180,TODAY())/$E$5)</f>
        <v/>
      </c>
      <c r="P180" s="240" t="str">
        <f t="shared" si="20"/>
        <v/>
      </c>
      <c r="Q180" s="210" t="str">
        <f t="shared" si="21"/>
        <v/>
      </c>
      <c r="R180" s="341" t="str">
        <f t="shared" si="22"/>
        <v/>
      </c>
      <c r="S180" s="144"/>
      <c r="U180" s="1"/>
    </row>
    <row r="181" spans="3:21" ht="12" customHeight="1" x14ac:dyDescent="0.35">
      <c r="C181" s="342" t="str">
        <f t="shared" si="19"/>
        <v/>
      </c>
      <c r="D181" s="126" t="str">
        <f t="shared" si="23"/>
        <v/>
      </c>
      <c r="E181" s="126" t="str">
        <f t="shared" si="24"/>
        <v/>
      </c>
      <c r="F181" s="181" t="str">
        <f ca="1">IF(C181="","",[1]!s_dq_close(D181,TODAY(),1))</f>
        <v/>
      </c>
      <c r="G181" s="182" t="str">
        <f ca="1">IF(C181="","",[1]!s_pq_pctchange(D181,TODAY()-$G$12,TODAY())/100)</f>
        <v/>
      </c>
      <c r="H181" s="242" t="str">
        <f>IF(C181="","",IF($H$11="收入",[1]!S_STM07_IS(D181,9,$G$5,$H$13)/$E$5,[1]!S_STM07_IS(D181,48,$G$5,$H$13)/$E$5))</f>
        <v/>
      </c>
      <c r="I181" s="242" t="str">
        <f>IF(C181="","",IF($I$11="毛利率",([1]!S_STM07_IS(D181,9,$G$5,$H$13)-[1]!S_STM07_IS(D181,10,$G$5,$H$13))/[1]!S_STM07_IS(D181,9,$G$5,$H$13),[1]!S_STM07_IS(D181,14,$G$5,$H$13)/$E$5))</f>
        <v/>
      </c>
      <c r="J181" s="403" t="str">
        <f>IF(C181="","",IF($J$11="净利润率",[1]!S_STM07_IS(D181,61,$G$5,$H$13)/[1]!S_STM07_IS(D181,9,$G$5,$H$13),[1]!S_STM07_IS(D181,55,$G$5,$H$13)/$E$5))</f>
        <v/>
      </c>
      <c r="K181" s="411" t="str">
        <f>IF(C181="","",[1]!hks_fa_roa2(D181,$G$5))</f>
        <v/>
      </c>
      <c r="L181" s="411" t="str">
        <f>IF(C181="","",[1]!hks_fa_roe(D181,$G$5))</f>
        <v/>
      </c>
      <c r="M181" s="243" t="str">
        <f>IF(C181="","",IF($M$11="EPS",[1]!S_STM07_IS(D181,61,$G$5,$H$13)/IF([1]!s_share_total(D181,$G$5)=0,[1]!s_share_total(D181,[1]!s_ipo_listeddate(D181)),[1]!s_share_total(D181,$G$5)),([1]!s_stm07_bs(D181,75,$G$5,$H$13)+[1]!s_stm07_bs(D181,88,$G$5,$H$13)+[1]!s_stm07_bs(D181,94,$G$5,$H$13)+[1]!s_stm07_bs(D181,95,$G$5,$H$13))/$E$5))</f>
        <v/>
      </c>
      <c r="N181" s="193" t="str">
        <f>IF(C181="","",F181/([1]!S_STM07_IS(D181,61,$G$5,$H$13)/IF([1]!s_share_total(D181,$G$5)=0,[1]!s_share_total(D181,[1]!s_ipo_listeddate(D181)),[1]!s_share_total(D181,$G$5))))</f>
        <v/>
      </c>
      <c r="O181" s="242" t="str">
        <f ca="1">IF(C181="","",[1]!s_share_total(D181,TODAY())/$E$5)</f>
        <v/>
      </c>
      <c r="P181" s="242" t="str">
        <f t="shared" si="20"/>
        <v/>
      </c>
      <c r="Q181" s="181" t="str">
        <f t="shared" si="21"/>
        <v/>
      </c>
      <c r="R181" s="342" t="str">
        <f t="shared" si="22"/>
        <v/>
      </c>
      <c r="S181" s="144"/>
      <c r="U181" s="1"/>
    </row>
    <row r="182" spans="3:21" ht="12" customHeight="1" x14ac:dyDescent="0.35">
      <c r="C182" s="341" t="str">
        <f t="shared" si="19"/>
        <v/>
      </c>
      <c r="D182" s="239" t="str">
        <f t="shared" si="23"/>
        <v/>
      </c>
      <c r="E182" s="239" t="str">
        <f t="shared" si="24"/>
        <v/>
      </c>
      <c r="F182" s="179" t="str">
        <f ca="1">IF(C182="","",[1]!s_dq_close(D182,TODAY(),1))</f>
        <v/>
      </c>
      <c r="G182" s="180" t="str">
        <f ca="1">IF(C182="","",[1]!s_pq_pctchange(D182,TODAY()-$G$12,TODAY())/100)</f>
        <v/>
      </c>
      <c r="H182" s="240" t="str">
        <f>IF(C182="","",IF($H$11="收入",[1]!S_STM07_IS(D182,9,$G$5,$H$13)/$E$5,[1]!S_STM07_IS(D182,48,$G$5,$H$13)/$E$5))</f>
        <v/>
      </c>
      <c r="I182" s="240" t="str">
        <f>IF(C182="","",IF($I$11="毛利率",([1]!S_STM07_IS(D182,9,$G$5,$H$13)-[1]!S_STM07_IS(D182,10,$G$5,$H$13))/[1]!S_STM07_IS(D182,9,$G$5,$H$13),[1]!S_STM07_IS(D182,14,$G$5,$H$13)/$E$5))</f>
        <v/>
      </c>
      <c r="J182" s="402" t="str">
        <f>IF(C182="","",IF($J$11="净利润率",[1]!S_STM07_IS(D182,61,$G$5,$H$13)/[1]!S_STM07_IS(D182,9,$G$5,$H$13),[1]!S_STM07_IS(D182,55,$G$5,$H$13)/$E$5))</f>
        <v/>
      </c>
      <c r="K182" s="411" t="str">
        <f>IF(C182="","",[1]!hks_fa_roa2(D182,$G$5))</f>
        <v/>
      </c>
      <c r="L182" s="411" t="str">
        <f>IF(C182="","",[1]!hks_fa_roe(D182,$G$5))</f>
        <v/>
      </c>
      <c r="M182" s="240" t="str">
        <f>IF(C182="","",IF($M$11="EPS",[1]!S_STM07_IS(D182,61,$G$5,$H$13)/IF([1]!s_share_total(D182,$G$5)=0,[1]!s_share_total(D182,[1]!s_ipo_listeddate(D182)),[1]!s_share_total(D182,$G$5)),([1]!s_stm07_bs(D182,75,$G$5,$H$13)+[1]!s_stm07_bs(D182,88,$G$5,$H$13)+[1]!s_stm07_bs(D182,94,$G$5,$H$13)+[1]!s_stm07_bs(D182,95,$G$5,$H$13))/$E$5))</f>
        <v/>
      </c>
      <c r="N182" s="241" t="str">
        <f>IF(C182="","",F182/([1]!S_STM07_IS(D182,61,$G$5,$H$13)/IF([1]!s_share_total(D182,$G$5)=0,[1]!s_share_total(D182,[1]!s_ipo_listeddate(D182)),[1]!s_share_total(D182,$G$5))))</f>
        <v/>
      </c>
      <c r="O182" s="240" t="str">
        <f ca="1">IF(C182="","",[1]!s_share_total(D182,TODAY())/$E$5)</f>
        <v/>
      </c>
      <c r="P182" s="240" t="str">
        <f t="shared" si="20"/>
        <v/>
      </c>
      <c r="Q182" s="210" t="str">
        <f t="shared" si="21"/>
        <v/>
      </c>
      <c r="R182" s="341" t="str">
        <f t="shared" si="22"/>
        <v/>
      </c>
      <c r="S182" s="144"/>
      <c r="U182" s="1"/>
    </row>
    <row r="183" spans="3:21" ht="12" customHeight="1" x14ac:dyDescent="0.35">
      <c r="C183" s="342" t="str">
        <f t="shared" si="19"/>
        <v/>
      </c>
      <c r="D183" s="126" t="str">
        <f t="shared" si="23"/>
        <v/>
      </c>
      <c r="E183" s="126" t="str">
        <f t="shared" si="24"/>
        <v/>
      </c>
      <c r="F183" s="181" t="str">
        <f ca="1">IF(C183="","",[1]!s_dq_close(D183,TODAY(),1))</f>
        <v/>
      </c>
      <c r="G183" s="182" t="str">
        <f ca="1">IF(C183="","",[1]!s_pq_pctchange(D183,TODAY()-$G$12,TODAY())/100)</f>
        <v/>
      </c>
      <c r="H183" s="242" t="str">
        <f>IF(C183="","",IF($H$11="收入",[1]!S_STM07_IS(D183,9,$G$5,$H$13)/$E$5,[1]!S_STM07_IS(D183,48,$G$5,$H$13)/$E$5))</f>
        <v/>
      </c>
      <c r="I183" s="242" t="str">
        <f>IF(C183="","",IF($I$11="毛利率",([1]!S_STM07_IS(D183,9,$G$5,$H$13)-[1]!S_STM07_IS(D183,10,$G$5,$H$13))/[1]!S_STM07_IS(D183,9,$G$5,$H$13),[1]!S_STM07_IS(D183,14,$G$5,$H$13)/$E$5))</f>
        <v/>
      </c>
      <c r="J183" s="403" t="str">
        <f>IF(C183="","",IF($J$11="净利润率",[1]!S_STM07_IS(D183,61,$G$5,$H$13)/[1]!S_STM07_IS(D183,9,$G$5,$H$13),[1]!S_STM07_IS(D183,55,$G$5,$H$13)/$E$5))</f>
        <v/>
      </c>
      <c r="K183" s="411" t="str">
        <f>IF(C183="","",[1]!hks_fa_roa2(D183,$G$5))</f>
        <v/>
      </c>
      <c r="L183" s="411" t="str">
        <f>IF(C183="","",[1]!hks_fa_roe(D183,$G$5))</f>
        <v/>
      </c>
      <c r="M183" s="243" t="str">
        <f>IF(C183="","",IF($M$11="EPS",[1]!S_STM07_IS(D183,61,$G$5,$H$13)/IF([1]!s_share_total(D183,$G$5)=0,[1]!s_share_total(D183,[1]!s_ipo_listeddate(D183)),[1]!s_share_total(D183,$G$5)),([1]!s_stm07_bs(D183,75,$G$5,$H$13)+[1]!s_stm07_bs(D183,88,$G$5,$H$13)+[1]!s_stm07_bs(D183,94,$G$5,$H$13)+[1]!s_stm07_bs(D183,95,$G$5,$H$13))/$E$5))</f>
        <v/>
      </c>
      <c r="N183" s="193" t="str">
        <f>IF(C183="","",F183/([1]!S_STM07_IS(D183,61,$G$5,$H$13)/IF([1]!s_share_total(D183,$G$5)=0,[1]!s_share_total(D183,[1]!s_ipo_listeddate(D183)),[1]!s_share_total(D183,$G$5))))</f>
        <v/>
      </c>
      <c r="O183" s="242" t="str">
        <f ca="1">IF(C183="","",[1]!s_share_total(D183,TODAY())/$E$5)</f>
        <v/>
      </c>
      <c r="P183" s="242" t="str">
        <f t="shared" si="20"/>
        <v/>
      </c>
      <c r="Q183" s="181" t="str">
        <f t="shared" si="21"/>
        <v/>
      </c>
      <c r="R183" s="342" t="str">
        <f t="shared" si="22"/>
        <v/>
      </c>
      <c r="S183" s="144"/>
      <c r="U183" s="1"/>
    </row>
    <row r="184" spans="3:21" ht="12" customHeight="1" x14ac:dyDescent="0.35">
      <c r="C184" s="341" t="str">
        <f t="shared" si="19"/>
        <v/>
      </c>
      <c r="D184" s="239" t="str">
        <f t="shared" si="23"/>
        <v/>
      </c>
      <c r="E184" s="239" t="str">
        <f t="shared" si="24"/>
        <v/>
      </c>
      <c r="F184" s="179" t="str">
        <f ca="1">IF(C184="","",[1]!s_dq_close(D184,TODAY(),1))</f>
        <v/>
      </c>
      <c r="G184" s="180" t="str">
        <f ca="1">IF(C184="","",[1]!s_pq_pctchange(D184,TODAY()-$G$12,TODAY())/100)</f>
        <v/>
      </c>
      <c r="H184" s="240" t="str">
        <f>IF(C184="","",IF($H$11="收入",[1]!S_STM07_IS(D184,9,$G$5,$H$13)/$E$5,[1]!S_STM07_IS(D184,48,$G$5,$H$13)/$E$5))</f>
        <v/>
      </c>
      <c r="I184" s="240" t="str">
        <f>IF(C184="","",IF($I$11="毛利率",([1]!S_STM07_IS(D184,9,$G$5,$H$13)-[1]!S_STM07_IS(D184,10,$G$5,$H$13))/[1]!S_STM07_IS(D184,9,$G$5,$H$13),[1]!S_STM07_IS(D184,14,$G$5,$H$13)/$E$5))</f>
        <v/>
      </c>
      <c r="J184" s="402" t="str">
        <f>IF(C184="","",IF($J$11="净利润率",[1]!S_STM07_IS(D184,61,$G$5,$H$13)/[1]!S_STM07_IS(D184,9,$G$5,$H$13),[1]!S_STM07_IS(D184,55,$G$5,$H$13)/$E$5))</f>
        <v/>
      </c>
      <c r="K184" s="411" t="str">
        <f>IF(C184="","",[1]!hks_fa_roa2(D184,$G$5))</f>
        <v/>
      </c>
      <c r="L184" s="411" t="str">
        <f>IF(C184="","",[1]!hks_fa_roe(D184,$G$5))</f>
        <v/>
      </c>
      <c r="M184" s="240" t="str">
        <f>IF(C184="","",IF($M$11="EPS",[1]!S_STM07_IS(D184,61,$G$5,$H$13)/IF([1]!s_share_total(D184,$G$5)=0,[1]!s_share_total(D184,[1]!s_ipo_listeddate(D184)),[1]!s_share_total(D184,$G$5)),([1]!s_stm07_bs(D184,75,$G$5,$H$13)+[1]!s_stm07_bs(D184,88,$G$5,$H$13)+[1]!s_stm07_bs(D184,94,$G$5,$H$13)+[1]!s_stm07_bs(D184,95,$G$5,$H$13))/$E$5))</f>
        <v/>
      </c>
      <c r="N184" s="241" t="str">
        <f>IF(C184="","",F184/([1]!S_STM07_IS(D184,61,$G$5,$H$13)/IF([1]!s_share_total(D184,$G$5)=0,[1]!s_share_total(D184,[1]!s_ipo_listeddate(D184)),[1]!s_share_total(D184,$G$5))))</f>
        <v/>
      </c>
      <c r="O184" s="240" t="str">
        <f ca="1">IF(C184="","",[1]!s_share_total(D184,TODAY())/$E$5)</f>
        <v/>
      </c>
      <c r="P184" s="240" t="str">
        <f t="shared" si="20"/>
        <v/>
      </c>
      <c r="Q184" s="210" t="str">
        <f t="shared" si="21"/>
        <v/>
      </c>
      <c r="R184" s="341" t="str">
        <f t="shared" si="22"/>
        <v/>
      </c>
      <c r="S184" s="144"/>
      <c r="U184" s="1"/>
    </row>
    <row r="185" spans="3:21" ht="12" customHeight="1" x14ac:dyDescent="0.35">
      <c r="C185" s="342" t="str">
        <f t="shared" si="19"/>
        <v/>
      </c>
      <c r="D185" s="126" t="str">
        <f t="shared" si="23"/>
        <v/>
      </c>
      <c r="E185" s="126" t="str">
        <f t="shared" si="24"/>
        <v/>
      </c>
      <c r="F185" s="181" t="str">
        <f ca="1">IF(C185="","",[1]!s_dq_close(D185,TODAY(),1))</f>
        <v/>
      </c>
      <c r="G185" s="182" t="str">
        <f ca="1">IF(C185="","",[1]!s_pq_pctchange(D185,TODAY()-$G$12,TODAY())/100)</f>
        <v/>
      </c>
      <c r="H185" s="242" t="str">
        <f>IF(C185="","",IF($H$11="收入",[1]!S_STM07_IS(D185,9,$G$5,$H$13)/$E$5,[1]!S_STM07_IS(D185,48,$G$5,$H$13)/$E$5))</f>
        <v/>
      </c>
      <c r="I185" s="242" t="str">
        <f>IF(C185="","",IF($I$11="毛利率",([1]!S_STM07_IS(D185,9,$G$5,$H$13)-[1]!S_STM07_IS(D185,10,$G$5,$H$13))/[1]!S_STM07_IS(D185,9,$G$5,$H$13),[1]!S_STM07_IS(D185,14,$G$5,$H$13)/$E$5))</f>
        <v/>
      </c>
      <c r="J185" s="403" t="str">
        <f>IF(C185="","",IF($J$11="净利润率",[1]!S_STM07_IS(D185,61,$G$5,$H$13)/[1]!S_STM07_IS(D185,9,$G$5,$H$13),[1]!S_STM07_IS(D185,55,$G$5,$H$13)/$E$5))</f>
        <v/>
      </c>
      <c r="K185" s="411" t="str">
        <f>IF(C185="","",[1]!hks_fa_roa2(D185,$G$5))</f>
        <v/>
      </c>
      <c r="L185" s="411" t="str">
        <f>IF(C185="","",[1]!hks_fa_roe(D185,$G$5))</f>
        <v/>
      </c>
      <c r="M185" s="243" t="str">
        <f>IF(C185="","",IF($M$11="EPS",[1]!S_STM07_IS(D185,61,$G$5,$H$13)/IF([1]!s_share_total(D185,$G$5)=0,[1]!s_share_total(D185,[1]!s_ipo_listeddate(D185)),[1]!s_share_total(D185,$G$5)),([1]!s_stm07_bs(D185,75,$G$5,$H$13)+[1]!s_stm07_bs(D185,88,$G$5,$H$13)+[1]!s_stm07_bs(D185,94,$G$5,$H$13)+[1]!s_stm07_bs(D185,95,$G$5,$H$13))/$E$5))</f>
        <v/>
      </c>
      <c r="N185" s="193" t="str">
        <f>IF(C185="","",F185/([1]!S_STM07_IS(D185,61,$G$5,$H$13)/IF([1]!s_share_total(D185,$G$5)=0,[1]!s_share_total(D185,[1]!s_ipo_listeddate(D185)),[1]!s_share_total(D185,$G$5))))</f>
        <v/>
      </c>
      <c r="O185" s="242" t="str">
        <f ca="1">IF(C185="","",[1]!s_share_total(D185,TODAY())/$E$5)</f>
        <v/>
      </c>
      <c r="P185" s="242" t="str">
        <f t="shared" si="20"/>
        <v/>
      </c>
      <c r="Q185" s="181" t="str">
        <f t="shared" si="21"/>
        <v/>
      </c>
      <c r="R185" s="342" t="str">
        <f t="shared" si="22"/>
        <v/>
      </c>
      <c r="S185" s="144"/>
      <c r="U185" s="1"/>
    </row>
    <row r="186" spans="3:21" ht="12" customHeight="1" x14ac:dyDescent="0.35">
      <c r="C186" s="341" t="str">
        <f t="shared" si="19"/>
        <v/>
      </c>
      <c r="D186" s="239" t="str">
        <f t="shared" si="23"/>
        <v/>
      </c>
      <c r="E186" s="239" t="str">
        <f t="shared" si="24"/>
        <v/>
      </c>
      <c r="F186" s="179" t="str">
        <f ca="1">IF(C186="","",[1]!s_dq_close(D186,TODAY(),1))</f>
        <v/>
      </c>
      <c r="G186" s="180" t="str">
        <f ca="1">IF(C186="","",[1]!s_pq_pctchange(D186,TODAY()-$G$12,TODAY())/100)</f>
        <v/>
      </c>
      <c r="H186" s="240" t="str">
        <f>IF(C186="","",IF($H$11="收入",[1]!S_STM07_IS(D186,9,$G$5,$H$13)/$E$5,[1]!S_STM07_IS(D186,48,$G$5,$H$13)/$E$5))</f>
        <v/>
      </c>
      <c r="I186" s="240" t="str">
        <f>IF(C186="","",IF($I$11="毛利率",([1]!S_STM07_IS(D186,9,$G$5,$H$13)-[1]!S_STM07_IS(D186,10,$G$5,$H$13))/[1]!S_STM07_IS(D186,9,$G$5,$H$13),[1]!S_STM07_IS(D186,14,$G$5,$H$13)/$E$5))</f>
        <v/>
      </c>
      <c r="J186" s="402" t="str">
        <f>IF(C186="","",IF($J$11="净利润率",[1]!S_STM07_IS(D186,61,$G$5,$H$13)/[1]!S_STM07_IS(D186,9,$G$5,$H$13),[1]!S_STM07_IS(D186,55,$G$5,$H$13)/$E$5))</f>
        <v/>
      </c>
      <c r="K186" s="411" t="str">
        <f>IF(C186="","",[1]!hks_fa_roa2(D186,$G$5))</f>
        <v/>
      </c>
      <c r="L186" s="411" t="str">
        <f>IF(C186="","",[1]!hks_fa_roe(D186,$G$5))</f>
        <v/>
      </c>
      <c r="M186" s="240" t="str">
        <f>IF(C186="","",IF($M$11="EPS",[1]!S_STM07_IS(D186,61,$G$5,$H$13)/IF([1]!s_share_total(D186,$G$5)=0,[1]!s_share_total(D186,[1]!s_ipo_listeddate(D186)),[1]!s_share_total(D186,$G$5)),([1]!s_stm07_bs(D186,75,$G$5,$H$13)+[1]!s_stm07_bs(D186,88,$G$5,$H$13)+[1]!s_stm07_bs(D186,94,$G$5,$H$13)+[1]!s_stm07_bs(D186,95,$G$5,$H$13))/$E$5))</f>
        <v/>
      </c>
      <c r="N186" s="241" t="str">
        <f>IF(C186="","",F186/([1]!S_STM07_IS(D186,61,$G$5,$H$13)/IF([1]!s_share_total(D186,$G$5)=0,[1]!s_share_total(D186,[1]!s_ipo_listeddate(D186)),[1]!s_share_total(D186,$G$5))))</f>
        <v/>
      </c>
      <c r="O186" s="240" t="str">
        <f ca="1">IF(C186="","",[1]!s_share_total(D186,TODAY())/$E$5)</f>
        <v/>
      </c>
      <c r="P186" s="240" t="str">
        <f t="shared" si="20"/>
        <v/>
      </c>
      <c r="Q186" s="210" t="str">
        <f t="shared" si="21"/>
        <v/>
      </c>
      <c r="R186" s="341" t="str">
        <f t="shared" si="22"/>
        <v/>
      </c>
      <c r="S186" s="144"/>
      <c r="U186" s="1"/>
    </row>
    <row r="187" spans="3:21" ht="12" customHeight="1" x14ac:dyDescent="0.35">
      <c r="C187" s="342" t="str">
        <f t="shared" si="19"/>
        <v/>
      </c>
      <c r="D187" s="126" t="str">
        <f t="shared" si="23"/>
        <v/>
      </c>
      <c r="E187" s="126" t="str">
        <f t="shared" si="24"/>
        <v/>
      </c>
      <c r="F187" s="181" t="str">
        <f ca="1">IF(C187="","",[1]!s_dq_close(D187,TODAY(),1))</f>
        <v/>
      </c>
      <c r="G187" s="182" t="str">
        <f ca="1">IF(C187="","",[1]!s_pq_pctchange(D187,TODAY()-$G$12,TODAY())/100)</f>
        <v/>
      </c>
      <c r="H187" s="242" t="str">
        <f>IF(C187="","",IF($H$11="收入",[1]!S_STM07_IS(D187,9,$G$5,$H$13)/$E$5,[1]!S_STM07_IS(D187,48,$G$5,$H$13)/$E$5))</f>
        <v/>
      </c>
      <c r="I187" s="242" t="str">
        <f>IF(C187="","",IF($I$11="毛利率",([1]!S_STM07_IS(D187,9,$G$5,$H$13)-[1]!S_STM07_IS(D187,10,$G$5,$H$13))/[1]!S_STM07_IS(D187,9,$G$5,$H$13),[1]!S_STM07_IS(D187,14,$G$5,$H$13)/$E$5))</f>
        <v/>
      </c>
      <c r="J187" s="403" t="str">
        <f>IF(C187="","",IF($J$11="净利润率",[1]!S_STM07_IS(D187,61,$G$5,$H$13)/[1]!S_STM07_IS(D187,9,$G$5,$H$13),[1]!S_STM07_IS(D187,55,$G$5,$H$13)/$E$5))</f>
        <v/>
      </c>
      <c r="K187" s="411" t="str">
        <f>IF(C187="","",[1]!hks_fa_roa2(D187,$G$5))</f>
        <v/>
      </c>
      <c r="L187" s="411" t="str">
        <f>IF(C187="","",[1]!hks_fa_roe(D187,$G$5))</f>
        <v/>
      </c>
      <c r="M187" s="243" t="str">
        <f>IF(C187="","",IF($M$11="EPS",[1]!S_STM07_IS(D187,61,$G$5,$H$13)/IF([1]!s_share_total(D187,$G$5)=0,[1]!s_share_total(D187,[1]!s_ipo_listeddate(D187)),[1]!s_share_total(D187,$G$5)),([1]!s_stm07_bs(D187,75,$G$5,$H$13)+[1]!s_stm07_bs(D187,88,$G$5,$H$13)+[1]!s_stm07_bs(D187,94,$G$5,$H$13)+[1]!s_stm07_bs(D187,95,$G$5,$H$13))/$E$5))</f>
        <v/>
      </c>
      <c r="N187" s="193" t="str">
        <f>IF(C187="","",F187/([1]!S_STM07_IS(D187,61,$G$5,$H$13)/IF([1]!s_share_total(D187,$G$5)=0,[1]!s_share_total(D187,[1]!s_ipo_listeddate(D187)),[1]!s_share_total(D187,$G$5))))</f>
        <v/>
      </c>
      <c r="O187" s="242" t="str">
        <f ca="1">IF(C187="","",[1]!s_share_total(D187,TODAY())/$E$5)</f>
        <v/>
      </c>
      <c r="P187" s="242" t="str">
        <f t="shared" si="20"/>
        <v/>
      </c>
      <c r="Q187" s="181" t="str">
        <f t="shared" si="21"/>
        <v/>
      </c>
      <c r="R187" s="342" t="str">
        <f t="shared" si="22"/>
        <v/>
      </c>
      <c r="S187" s="144"/>
      <c r="U187" s="1"/>
    </row>
    <row r="188" spans="3:21" ht="12" customHeight="1" x14ac:dyDescent="0.35">
      <c r="C188" s="341" t="str">
        <f t="shared" si="19"/>
        <v/>
      </c>
      <c r="D188" s="239" t="str">
        <f t="shared" si="23"/>
        <v/>
      </c>
      <c r="E188" s="239" t="str">
        <f t="shared" si="24"/>
        <v/>
      </c>
      <c r="F188" s="179" t="str">
        <f ca="1">IF(C188="","",[1]!s_dq_close(D188,TODAY(),1))</f>
        <v/>
      </c>
      <c r="G188" s="180" t="str">
        <f ca="1">IF(C188="","",[1]!s_pq_pctchange(D188,TODAY()-$G$12,TODAY())/100)</f>
        <v/>
      </c>
      <c r="H188" s="240" t="str">
        <f>IF(C188="","",IF($H$11="收入",[1]!S_STM07_IS(D188,9,$G$5,$H$13)/$E$5,[1]!S_STM07_IS(D188,48,$G$5,$H$13)/$E$5))</f>
        <v/>
      </c>
      <c r="I188" s="240" t="str">
        <f>IF(C188="","",IF($I$11="毛利率",([1]!S_STM07_IS(D188,9,$G$5,$H$13)-[1]!S_STM07_IS(D188,10,$G$5,$H$13))/[1]!S_STM07_IS(D188,9,$G$5,$H$13),[1]!S_STM07_IS(D188,14,$G$5,$H$13)/$E$5))</f>
        <v/>
      </c>
      <c r="J188" s="402" t="str">
        <f>IF(C188="","",IF($J$11="净利润率",[1]!S_STM07_IS(D188,61,$G$5,$H$13)/[1]!S_STM07_IS(D188,9,$G$5,$H$13),[1]!S_STM07_IS(D188,55,$G$5,$H$13)/$E$5))</f>
        <v/>
      </c>
      <c r="K188" s="411" t="str">
        <f>IF(C188="","",[1]!hks_fa_roa2(D188,$G$5))</f>
        <v/>
      </c>
      <c r="L188" s="411" t="str">
        <f>IF(C188="","",[1]!hks_fa_roe(D188,$G$5))</f>
        <v/>
      </c>
      <c r="M188" s="240" t="str">
        <f>IF(C188="","",IF($M$11="EPS",[1]!S_STM07_IS(D188,61,$G$5,$H$13)/IF([1]!s_share_total(D188,$G$5)=0,[1]!s_share_total(D188,[1]!s_ipo_listeddate(D188)),[1]!s_share_total(D188,$G$5)),([1]!s_stm07_bs(D188,75,$G$5,$H$13)+[1]!s_stm07_bs(D188,88,$G$5,$H$13)+[1]!s_stm07_bs(D188,94,$G$5,$H$13)+[1]!s_stm07_bs(D188,95,$G$5,$H$13))/$E$5))</f>
        <v/>
      </c>
      <c r="N188" s="241" t="str">
        <f>IF(C188="","",F188/([1]!S_STM07_IS(D188,61,$G$5,$H$13)/IF([1]!s_share_total(D188,$G$5)=0,[1]!s_share_total(D188,[1]!s_ipo_listeddate(D188)),[1]!s_share_total(D188,$G$5))))</f>
        <v/>
      </c>
      <c r="O188" s="240" t="str">
        <f ca="1">IF(C188="","",[1]!s_share_total(D188,TODAY())/$E$5)</f>
        <v/>
      </c>
      <c r="P188" s="240" t="str">
        <f t="shared" si="20"/>
        <v/>
      </c>
      <c r="Q188" s="210" t="str">
        <f t="shared" si="21"/>
        <v/>
      </c>
      <c r="R188" s="341" t="str">
        <f t="shared" si="22"/>
        <v/>
      </c>
      <c r="S188" s="144"/>
      <c r="U188" s="1"/>
    </row>
    <row r="189" spans="3:21" ht="12" customHeight="1" x14ac:dyDescent="0.35">
      <c r="C189" s="342" t="str">
        <f t="shared" si="19"/>
        <v/>
      </c>
      <c r="D189" s="126" t="str">
        <f t="shared" si="23"/>
        <v/>
      </c>
      <c r="E189" s="126" t="str">
        <f t="shared" si="24"/>
        <v/>
      </c>
      <c r="F189" s="181" t="str">
        <f ca="1">IF(C189="","",[1]!s_dq_close(D189,TODAY(),1))</f>
        <v/>
      </c>
      <c r="G189" s="182" t="str">
        <f ca="1">IF(C189="","",[1]!s_pq_pctchange(D189,TODAY()-$G$12,TODAY())/100)</f>
        <v/>
      </c>
      <c r="H189" s="242" t="str">
        <f>IF(C189="","",IF($H$11="收入",[1]!S_STM07_IS(D189,9,$G$5,$H$13)/$E$5,[1]!S_STM07_IS(D189,48,$G$5,$H$13)/$E$5))</f>
        <v/>
      </c>
      <c r="I189" s="242" t="str">
        <f>IF(C189="","",IF($I$11="毛利率",([1]!S_STM07_IS(D189,9,$G$5,$H$13)-[1]!S_STM07_IS(D189,10,$G$5,$H$13))/[1]!S_STM07_IS(D189,9,$G$5,$H$13),[1]!S_STM07_IS(D189,14,$G$5,$H$13)/$E$5))</f>
        <v/>
      </c>
      <c r="J189" s="403" t="str">
        <f>IF(C189="","",IF($J$11="净利润率",[1]!S_STM07_IS(D189,61,$G$5,$H$13)/[1]!S_STM07_IS(D189,9,$G$5,$H$13),[1]!S_STM07_IS(D189,55,$G$5,$H$13)/$E$5))</f>
        <v/>
      </c>
      <c r="K189" s="411" t="str">
        <f>IF(C189="","",[1]!hks_fa_roa2(D189,$G$5))</f>
        <v/>
      </c>
      <c r="L189" s="411" t="str">
        <f>IF(C189="","",[1]!hks_fa_roe(D189,$G$5))</f>
        <v/>
      </c>
      <c r="M189" s="243" t="str">
        <f>IF(C189="","",IF($M$11="EPS",[1]!S_STM07_IS(D189,61,$G$5,$H$13)/IF([1]!s_share_total(D189,$G$5)=0,[1]!s_share_total(D189,[1]!s_ipo_listeddate(D189)),[1]!s_share_total(D189,$G$5)),([1]!s_stm07_bs(D189,75,$G$5,$H$13)+[1]!s_stm07_bs(D189,88,$G$5,$H$13)+[1]!s_stm07_bs(D189,94,$G$5,$H$13)+[1]!s_stm07_bs(D189,95,$G$5,$H$13))/$E$5))</f>
        <v/>
      </c>
      <c r="N189" s="193" t="str">
        <f>IF(C189="","",F189/([1]!S_STM07_IS(D189,61,$G$5,$H$13)/IF([1]!s_share_total(D189,$G$5)=0,[1]!s_share_total(D189,[1]!s_ipo_listeddate(D189)),[1]!s_share_total(D189,$G$5))))</f>
        <v/>
      </c>
      <c r="O189" s="242" t="str">
        <f ca="1">IF(C189="","",[1]!s_share_total(D189,TODAY())/$E$5)</f>
        <v/>
      </c>
      <c r="P189" s="242" t="str">
        <f t="shared" si="20"/>
        <v/>
      </c>
      <c r="Q189" s="181" t="str">
        <f t="shared" si="21"/>
        <v/>
      </c>
      <c r="R189" s="342" t="str">
        <f t="shared" si="22"/>
        <v/>
      </c>
      <c r="S189" s="144"/>
      <c r="U189" s="1"/>
    </row>
    <row r="190" spans="3:21" ht="12" customHeight="1" x14ac:dyDescent="0.35">
      <c r="C190" s="341" t="str">
        <f t="shared" si="19"/>
        <v/>
      </c>
      <c r="D190" s="239" t="str">
        <f t="shared" si="23"/>
        <v/>
      </c>
      <c r="E190" s="239" t="str">
        <f t="shared" si="24"/>
        <v/>
      </c>
      <c r="F190" s="179" t="str">
        <f ca="1">IF(C190="","",[1]!s_dq_close(D190,TODAY(),1))</f>
        <v/>
      </c>
      <c r="G190" s="180" t="str">
        <f ca="1">IF(C190="","",[1]!s_pq_pctchange(D190,TODAY()-$G$12,TODAY())/100)</f>
        <v/>
      </c>
      <c r="H190" s="240" t="str">
        <f>IF(C190="","",IF($H$11="收入",[1]!S_STM07_IS(D190,9,$G$5,$H$13)/$E$5,[1]!S_STM07_IS(D190,48,$G$5,$H$13)/$E$5))</f>
        <v/>
      </c>
      <c r="I190" s="240" t="str">
        <f>IF(C190="","",IF($I$11="毛利率",([1]!S_STM07_IS(D190,9,$G$5,$H$13)-[1]!S_STM07_IS(D190,10,$G$5,$H$13))/[1]!S_STM07_IS(D190,9,$G$5,$H$13),[1]!S_STM07_IS(D190,14,$G$5,$H$13)/$E$5))</f>
        <v/>
      </c>
      <c r="J190" s="402" t="str">
        <f>IF(C190="","",IF($J$11="净利润率",[1]!S_STM07_IS(D190,61,$G$5,$H$13)/[1]!S_STM07_IS(D190,9,$G$5,$H$13),[1]!S_STM07_IS(D190,55,$G$5,$H$13)/$E$5))</f>
        <v/>
      </c>
      <c r="K190" s="411" t="str">
        <f>IF(C190="","",[1]!hks_fa_roa2(D190,$G$5))</f>
        <v/>
      </c>
      <c r="L190" s="411" t="str">
        <f>IF(C190="","",[1]!hks_fa_roe(D190,$G$5))</f>
        <v/>
      </c>
      <c r="M190" s="240" t="str">
        <f>IF(C190="","",IF($M$11="EPS",[1]!S_STM07_IS(D190,61,$G$5,$H$13)/IF([1]!s_share_total(D190,$G$5)=0,[1]!s_share_total(D190,[1]!s_ipo_listeddate(D190)),[1]!s_share_total(D190,$G$5)),([1]!s_stm07_bs(D190,75,$G$5,$H$13)+[1]!s_stm07_bs(D190,88,$G$5,$H$13)+[1]!s_stm07_bs(D190,94,$G$5,$H$13)+[1]!s_stm07_bs(D190,95,$G$5,$H$13))/$E$5))</f>
        <v/>
      </c>
      <c r="N190" s="241" t="str">
        <f>IF(C190="","",F190/([1]!S_STM07_IS(D190,61,$G$5,$H$13)/IF([1]!s_share_total(D190,$G$5)=0,[1]!s_share_total(D190,[1]!s_ipo_listeddate(D190)),[1]!s_share_total(D190,$G$5))))</f>
        <v/>
      </c>
      <c r="O190" s="240" t="str">
        <f ca="1">IF(C190="","",[1]!s_share_total(D190,TODAY())/$E$5)</f>
        <v/>
      </c>
      <c r="P190" s="240" t="str">
        <f t="shared" si="20"/>
        <v/>
      </c>
      <c r="Q190" s="210" t="str">
        <f t="shared" si="21"/>
        <v/>
      </c>
      <c r="R190" s="341" t="str">
        <f t="shared" si="22"/>
        <v/>
      </c>
      <c r="S190" s="144"/>
      <c r="U190" s="1"/>
    </row>
    <row r="191" spans="3:21" ht="12" customHeight="1" x14ac:dyDescent="0.35">
      <c r="C191" s="342" t="str">
        <f t="shared" si="19"/>
        <v/>
      </c>
      <c r="D191" s="126" t="str">
        <f t="shared" si="23"/>
        <v/>
      </c>
      <c r="E191" s="126" t="str">
        <f t="shared" si="24"/>
        <v/>
      </c>
      <c r="F191" s="181" t="str">
        <f ca="1">IF(C191="","",[1]!s_dq_close(D191,TODAY(),1))</f>
        <v/>
      </c>
      <c r="G191" s="182" t="str">
        <f ca="1">IF(C191="","",[1]!s_pq_pctchange(D191,TODAY()-$G$12,TODAY())/100)</f>
        <v/>
      </c>
      <c r="H191" s="242" t="str">
        <f>IF(C191="","",IF($H$11="收入",[1]!S_STM07_IS(D191,9,$G$5,$H$13)/$E$5,[1]!S_STM07_IS(D191,48,$G$5,$H$13)/$E$5))</f>
        <v/>
      </c>
      <c r="I191" s="242" t="str">
        <f>IF(C191="","",IF($I$11="毛利率",([1]!S_STM07_IS(D191,9,$G$5,$H$13)-[1]!S_STM07_IS(D191,10,$G$5,$H$13))/[1]!S_STM07_IS(D191,9,$G$5,$H$13),[1]!S_STM07_IS(D191,14,$G$5,$H$13)/$E$5))</f>
        <v/>
      </c>
      <c r="J191" s="403" t="str">
        <f>IF(C191="","",IF($J$11="净利润率",[1]!S_STM07_IS(D191,61,$G$5,$H$13)/[1]!S_STM07_IS(D191,9,$G$5,$H$13),[1]!S_STM07_IS(D191,55,$G$5,$H$13)/$E$5))</f>
        <v/>
      </c>
      <c r="K191" s="411" t="str">
        <f>IF(C191="","",[1]!hks_fa_roa2(D191,$G$5))</f>
        <v/>
      </c>
      <c r="L191" s="411" t="str">
        <f>IF(C191="","",[1]!hks_fa_roe(D191,$G$5))</f>
        <v/>
      </c>
      <c r="M191" s="243" t="str">
        <f>IF(C191="","",IF($M$11="EPS",[1]!S_STM07_IS(D191,61,$G$5,$H$13)/IF([1]!s_share_total(D191,$G$5)=0,[1]!s_share_total(D191,[1]!s_ipo_listeddate(D191)),[1]!s_share_total(D191,$G$5)),([1]!s_stm07_bs(D191,75,$G$5,$H$13)+[1]!s_stm07_bs(D191,88,$G$5,$H$13)+[1]!s_stm07_bs(D191,94,$G$5,$H$13)+[1]!s_stm07_bs(D191,95,$G$5,$H$13))/$E$5))</f>
        <v/>
      </c>
      <c r="N191" s="193" t="str">
        <f>IF(C191="","",F191/([1]!S_STM07_IS(D191,61,$G$5,$H$13)/IF([1]!s_share_total(D191,$G$5)=0,[1]!s_share_total(D191,[1]!s_ipo_listeddate(D191)),[1]!s_share_total(D191,$G$5))))</f>
        <v/>
      </c>
      <c r="O191" s="242" t="str">
        <f ca="1">IF(C191="","",[1]!s_share_total(D191,TODAY())/$E$5)</f>
        <v/>
      </c>
      <c r="P191" s="242" t="str">
        <f t="shared" si="20"/>
        <v/>
      </c>
      <c r="Q191" s="181" t="str">
        <f t="shared" si="21"/>
        <v/>
      </c>
      <c r="R191" s="342" t="str">
        <f t="shared" si="22"/>
        <v/>
      </c>
      <c r="S191" s="144"/>
      <c r="U191" s="1"/>
    </row>
    <row r="192" spans="3:21" ht="12" customHeight="1" x14ac:dyDescent="0.35">
      <c r="C192" s="341" t="str">
        <f t="shared" si="19"/>
        <v/>
      </c>
      <c r="D192" s="239" t="str">
        <f t="shared" si="23"/>
        <v/>
      </c>
      <c r="E192" s="239" t="str">
        <f t="shared" si="24"/>
        <v/>
      </c>
      <c r="F192" s="179" t="str">
        <f ca="1">IF(C192="","",[1]!s_dq_close(D192,TODAY(),1))</f>
        <v/>
      </c>
      <c r="G192" s="180" t="str">
        <f ca="1">IF(C192="","",[1]!s_pq_pctchange(D192,TODAY()-$G$12,TODAY())/100)</f>
        <v/>
      </c>
      <c r="H192" s="240" t="str">
        <f>IF(C192="","",IF($H$11="收入",[1]!S_STM07_IS(D192,9,$G$5,$H$13)/$E$5,[1]!S_STM07_IS(D192,48,$G$5,$H$13)/$E$5))</f>
        <v/>
      </c>
      <c r="I192" s="240" t="str">
        <f>IF(C192="","",IF($I$11="毛利率",([1]!S_STM07_IS(D192,9,$G$5,$H$13)-[1]!S_STM07_IS(D192,10,$G$5,$H$13))/[1]!S_STM07_IS(D192,9,$G$5,$H$13),[1]!S_STM07_IS(D192,14,$G$5,$H$13)/$E$5))</f>
        <v/>
      </c>
      <c r="J192" s="402" t="str">
        <f>IF(C192="","",IF($J$11="净利润率",[1]!S_STM07_IS(D192,61,$G$5,$H$13)/[1]!S_STM07_IS(D192,9,$G$5,$H$13),[1]!S_STM07_IS(D192,55,$G$5,$H$13)/$E$5))</f>
        <v/>
      </c>
      <c r="K192" s="411" t="str">
        <f>IF(C192="","",[1]!hks_fa_roa2(D192,$G$5))</f>
        <v/>
      </c>
      <c r="L192" s="411" t="str">
        <f>IF(C192="","",[1]!hks_fa_roe(D192,$G$5))</f>
        <v/>
      </c>
      <c r="M192" s="240" t="str">
        <f>IF(C192="","",IF($M$11="EPS",[1]!S_STM07_IS(D192,61,$G$5,$H$13)/IF([1]!s_share_total(D192,$G$5)=0,[1]!s_share_total(D192,[1]!s_ipo_listeddate(D192)),[1]!s_share_total(D192,$G$5)),([1]!s_stm07_bs(D192,75,$G$5,$H$13)+[1]!s_stm07_bs(D192,88,$G$5,$H$13)+[1]!s_stm07_bs(D192,94,$G$5,$H$13)+[1]!s_stm07_bs(D192,95,$G$5,$H$13))/$E$5))</f>
        <v/>
      </c>
      <c r="N192" s="241" t="str">
        <f>IF(C192="","",F192/([1]!S_STM07_IS(D192,61,$G$5,$H$13)/IF([1]!s_share_total(D192,$G$5)=0,[1]!s_share_total(D192,[1]!s_ipo_listeddate(D192)),[1]!s_share_total(D192,$G$5))))</f>
        <v/>
      </c>
      <c r="O192" s="240" t="str">
        <f ca="1">IF(C192="","",[1]!s_share_total(D192,TODAY())/$E$5)</f>
        <v/>
      </c>
      <c r="P192" s="240" t="str">
        <f t="shared" si="20"/>
        <v/>
      </c>
      <c r="Q192" s="210" t="str">
        <f t="shared" si="21"/>
        <v/>
      </c>
      <c r="R192" s="341" t="str">
        <f t="shared" si="22"/>
        <v/>
      </c>
      <c r="S192" s="144"/>
      <c r="U192" s="1"/>
    </row>
    <row r="193" spans="3:21" ht="12" customHeight="1" x14ac:dyDescent="0.35">
      <c r="C193" s="342" t="str">
        <f t="shared" si="19"/>
        <v/>
      </c>
      <c r="D193" s="126" t="str">
        <f t="shared" si="23"/>
        <v/>
      </c>
      <c r="E193" s="126" t="str">
        <f t="shared" si="24"/>
        <v/>
      </c>
      <c r="F193" s="181" t="str">
        <f ca="1">IF(C193="","",[1]!s_dq_close(D193,TODAY(),1))</f>
        <v/>
      </c>
      <c r="G193" s="182" t="str">
        <f ca="1">IF(C193="","",[1]!s_pq_pctchange(D193,TODAY()-$G$12,TODAY())/100)</f>
        <v/>
      </c>
      <c r="H193" s="242" t="str">
        <f>IF(C193="","",IF($H$11="收入",[1]!S_STM07_IS(D193,9,$G$5,$H$13)/$E$5,[1]!S_STM07_IS(D193,48,$G$5,$H$13)/$E$5))</f>
        <v/>
      </c>
      <c r="I193" s="242" t="str">
        <f>IF(C193="","",IF($I$11="毛利率",([1]!S_STM07_IS(D193,9,$G$5,$H$13)-[1]!S_STM07_IS(D193,10,$G$5,$H$13))/[1]!S_STM07_IS(D193,9,$G$5,$H$13),[1]!S_STM07_IS(D193,14,$G$5,$H$13)/$E$5))</f>
        <v/>
      </c>
      <c r="J193" s="403" t="str">
        <f>IF(C193="","",IF($J$11="净利润率",[1]!S_STM07_IS(D193,61,$G$5,$H$13)/[1]!S_STM07_IS(D193,9,$G$5,$H$13),[1]!S_STM07_IS(D193,55,$G$5,$H$13)/$E$5))</f>
        <v/>
      </c>
      <c r="K193" s="411" t="str">
        <f>IF(C193="","",[1]!hks_fa_roa2(D193,$G$5))</f>
        <v/>
      </c>
      <c r="L193" s="411" t="str">
        <f>IF(C193="","",[1]!hks_fa_roe(D193,$G$5))</f>
        <v/>
      </c>
      <c r="M193" s="243" t="str">
        <f>IF(C193="","",IF($M$11="EPS",[1]!S_STM07_IS(D193,61,$G$5,$H$13)/IF([1]!s_share_total(D193,$G$5)=0,[1]!s_share_total(D193,[1]!s_ipo_listeddate(D193)),[1]!s_share_total(D193,$G$5)),([1]!s_stm07_bs(D193,75,$G$5,$H$13)+[1]!s_stm07_bs(D193,88,$G$5,$H$13)+[1]!s_stm07_bs(D193,94,$G$5,$H$13)+[1]!s_stm07_bs(D193,95,$G$5,$H$13))/$E$5))</f>
        <v/>
      </c>
      <c r="N193" s="193" t="str">
        <f>IF(C193="","",F193/([1]!S_STM07_IS(D193,61,$G$5,$H$13)/IF([1]!s_share_total(D193,$G$5)=0,[1]!s_share_total(D193,[1]!s_ipo_listeddate(D193)),[1]!s_share_total(D193,$G$5))))</f>
        <v/>
      </c>
      <c r="O193" s="242" t="str">
        <f ca="1">IF(C193="","",[1]!s_share_total(D193,TODAY())/$E$5)</f>
        <v/>
      </c>
      <c r="P193" s="242" t="str">
        <f t="shared" si="20"/>
        <v/>
      </c>
      <c r="Q193" s="181" t="str">
        <f t="shared" si="21"/>
        <v/>
      </c>
      <c r="R193" s="342" t="str">
        <f t="shared" si="22"/>
        <v/>
      </c>
      <c r="S193" s="144"/>
      <c r="U193" s="1"/>
    </row>
    <row r="194" spans="3:21" ht="12" customHeight="1" x14ac:dyDescent="0.35">
      <c r="C194" s="341" t="str">
        <f t="shared" si="19"/>
        <v/>
      </c>
      <c r="D194" s="239" t="str">
        <f t="shared" si="23"/>
        <v/>
      </c>
      <c r="E194" s="239" t="str">
        <f t="shared" si="24"/>
        <v/>
      </c>
      <c r="F194" s="179" t="str">
        <f ca="1">IF(C194="","",[1]!s_dq_close(D194,TODAY(),1))</f>
        <v/>
      </c>
      <c r="G194" s="180" t="str">
        <f ca="1">IF(C194="","",[1]!s_pq_pctchange(D194,TODAY()-$G$12,TODAY())/100)</f>
        <v/>
      </c>
      <c r="H194" s="240" t="str">
        <f>IF(C194="","",IF($H$11="收入",[1]!S_STM07_IS(D194,9,$G$5,$H$13)/$E$5,[1]!S_STM07_IS(D194,48,$G$5,$H$13)/$E$5))</f>
        <v/>
      </c>
      <c r="I194" s="240" t="str">
        <f>IF(C194="","",IF($I$11="毛利率",([1]!S_STM07_IS(D194,9,$G$5,$H$13)-[1]!S_STM07_IS(D194,10,$G$5,$H$13))/[1]!S_STM07_IS(D194,9,$G$5,$H$13),[1]!S_STM07_IS(D194,14,$G$5,$H$13)/$E$5))</f>
        <v/>
      </c>
      <c r="J194" s="402" t="str">
        <f>IF(C194="","",IF($J$11="净利润率",[1]!S_STM07_IS(D194,61,$G$5,$H$13)/[1]!S_STM07_IS(D194,9,$G$5,$H$13),[1]!S_STM07_IS(D194,55,$G$5,$H$13)/$E$5))</f>
        <v/>
      </c>
      <c r="K194" s="411" t="str">
        <f>IF(C194="","",[1]!hks_fa_roa2(D194,$G$5))</f>
        <v/>
      </c>
      <c r="L194" s="411" t="str">
        <f>IF(C194="","",[1]!hks_fa_roe(D194,$G$5))</f>
        <v/>
      </c>
      <c r="M194" s="240" t="str">
        <f>IF(C194="","",IF($M$11="EPS",[1]!S_STM07_IS(D194,61,$G$5,$H$13)/IF([1]!s_share_total(D194,$G$5)=0,[1]!s_share_total(D194,[1]!s_ipo_listeddate(D194)),[1]!s_share_total(D194,$G$5)),([1]!s_stm07_bs(D194,75,$G$5,$H$13)+[1]!s_stm07_bs(D194,88,$G$5,$H$13)+[1]!s_stm07_bs(D194,94,$G$5,$H$13)+[1]!s_stm07_bs(D194,95,$G$5,$H$13))/$E$5))</f>
        <v/>
      </c>
      <c r="N194" s="241" t="str">
        <f>IF(C194="","",F194/([1]!S_STM07_IS(D194,61,$G$5,$H$13)/IF([1]!s_share_total(D194,$G$5)=0,[1]!s_share_total(D194,[1]!s_ipo_listeddate(D194)),[1]!s_share_total(D194,$G$5))))</f>
        <v/>
      </c>
      <c r="O194" s="240" t="str">
        <f ca="1">IF(C194="","",[1]!s_share_total(D194,TODAY())/$E$5)</f>
        <v/>
      </c>
      <c r="P194" s="240" t="str">
        <f t="shared" si="20"/>
        <v/>
      </c>
      <c r="Q194" s="210" t="str">
        <f t="shared" si="21"/>
        <v/>
      </c>
      <c r="R194" s="341" t="str">
        <f t="shared" si="22"/>
        <v/>
      </c>
      <c r="S194" s="144"/>
      <c r="U194" s="1"/>
    </row>
    <row r="195" spans="3:21" ht="12" customHeight="1" x14ac:dyDescent="0.35">
      <c r="C195" s="342" t="str">
        <f t="shared" si="19"/>
        <v/>
      </c>
      <c r="D195" s="126" t="str">
        <f t="shared" si="23"/>
        <v/>
      </c>
      <c r="E195" s="126" t="str">
        <f t="shared" si="24"/>
        <v/>
      </c>
      <c r="F195" s="181" t="str">
        <f ca="1">IF(C195="","",[1]!s_dq_close(D195,TODAY(),1))</f>
        <v/>
      </c>
      <c r="G195" s="182" t="str">
        <f ca="1">IF(C195="","",[1]!s_pq_pctchange(D195,TODAY()-$G$12,TODAY())/100)</f>
        <v/>
      </c>
      <c r="H195" s="242" t="str">
        <f>IF(C195="","",IF($H$11="收入",[1]!S_STM07_IS(D195,9,$G$5,$H$13)/$E$5,[1]!S_STM07_IS(D195,48,$G$5,$H$13)/$E$5))</f>
        <v/>
      </c>
      <c r="I195" s="242" t="str">
        <f>IF(C195="","",IF($I$11="毛利率",([1]!S_STM07_IS(D195,9,$G$5,$H$13)-[1]!S_STM07_IS(D195,10,$G$5,$H$13))/[1]!S_STM07_IS(D195,9,$G$5,$H$13),[1]!S_STM07_IS(D195,14,$G$5,$H$13)/$E$5))</f>
        <v/>
      </c>
      <c r="J195" s="403" t="str">
        <f>IF(C195="","",IF($J$11="净利润率",[1]!S_STM07_IS(D195,61,$G$5,$H$13)/[1]!S_STM07_IS(D195,9,$G$5,$H$13),[1]!S_STM07_IS(D195,55,$G$5,$H$13)/$E$5))</f>
        <v/>
      </c>
      <c r="K195" s="411" t="str">
        <f>IF(C195="","",[1]!hks_fa_roa2(D195,$G$5))</f>
        <v/>
      </c>
      <c r="L195" s="411" t="str">
        <f>IF(C195="","",[1]!hks_fa_roe(D195,$G$5))</f>
        <v/>
      </c>
      <c r="M195" s="243" t="str">
        <f>IF(C195="","",IF($M$11="EPS",[1]!S_STM07_IS(D195,61,$G$5,$H$13)/IF([1]!s_share_total(D195,$G$5)=0,[1]!s_share_total(D195,[1]!s_ipo_listeddate(D195)),[1]!s_share_total(D195,$G$5)),([1]!s_stm07_bs(D195,75,$G$5,$H$13)+[1]!s_stm07_bs(D195,88,$G$5,$H$13)+[1]!s_stm07_bs(D195,94,$G$5,$H$13)+[1]!s_stm07_bs(D195,95,$G$5,$H$13))/$E$5))</f>
        <v/>
      </c>
      <c r="N195" s="193" t="str">
        <f>IF(C195="","",F195/([1]!S_STM07_IS(D195,61,$G$5,$H$13)/IF([1]!s_share_total(D195,$G$5)=0,[1]!s_share_total(D195,[1]!s_ipo_listeddate(D195)),[1]!s_share_total(D195,$G$5))))</f>
        <v/>
      </c>
      <c r="O195" s="242" t="str">
        <f ca="1">IF(C195="","",[1]!s_share_total(D195,TODAY())/$E$5)</f>
        <v/>
      </c>
      <c r="P195" s="242" t="str">
        <f t="shared" si="20"/>
        <v/>
      </c>
      <c r="Q195" s="181" t="str">
        <f t="shared" si="21"/>
        <v/>
      </c>
      <c r="R195" s="342" t="str">
        <f t="shared" si="22"/>
        <v/>
      </c>
      <c r="S195" s="144"/>
      <c r="U195" s="1"/>
    </row>
    <row r="196" spans="3:21" ht="12" customHeight="1" x14ac:dyDescent="0.35">
      <c r="C196" s="341" t="str">
        <f t="shared" si="19"/>
        <v/>
      </c>
      <c r="D196" s="239" t="str">
        <f t="shared" si="23"/>
        <v/>
      </c>
      <c r="E196" s="239" t="str">
        <f t="shared" si="24"/>
        <v/>
      </c>
      <c r="F196" s="179" t="str">
        <f ca="1">IF(C196="","",[1]!s_dq_close(D196,TODAY(),1))</f>
        <v/>
      </c>
      <c r="G196" s="180" t="str">
        <f ca="1">IF(C196="","",[1]!s_pq_pctchange(D196,TODAY()-$G$12,TODAY())/100)</f>
        <v/>
      </c>
      <c r="H196" s="240" t="str">
        <f>IF(C196="","",IF($H$11="收入",[1]!S_STM07_IS(D196,9,$G$5,$H$13)/$E$5,[1]!S_STM07_IS(D196,48,$G$5,$H$13)/$E$5))</f>
        <v/>
      </c>
      <c r="I196" s="240" t="str">
        <f>IF(C196="","",IF($I$11="毛利率",([1]!S_STM07_IS(D196,9,$G$5,$H$13)-[1]!S_STM07_IS(D196,10,$G$5,$H$13))/[1]!S_STM07_IS(D196,9,$G$5,$H$13),[1]!S_STM07_IS(D196,14,$G$5,$H$13)/$E$5))</f>
        <v/>
      </c>
      <c r="J196" s="402" t="str">
        <f>IF(C196="","",IF($J$11="净利润率",[1]!S_STM07_IS(D196,61,$G$5,$H$13)/[1]!S_STM07_IS(D196,9,$G$5,$H$13),[1]!S_STM07_IS(D196,55,$G$5,$H$13)/$E$5))</f>
        <v/>
      </c>
      <c r="K196" s="411" t="str">
        <f>IF(C196="","",[1]!hks_fa_roa2(D196,$G$5))</f>
        <v/>
      </c>
      <c r="L196" s="411" t="str">
        <f>IF(C196="","",[1]!hks_fa_roe(D196,$G$5))</f>
        <v/>
      </c>
      <c r="M196" s="240" t="str">
        <f>IF(C196="","",IF($M$11="EPS",[1]!S_STM07_IS(D196,61,$G$5,$H$13)/IF([1]!s_share_total(D196,$G$5)=0,[1]!s_share_total(D196,[1]!s_ipo_listeddate(D196)),[1]!s_share_total(D196,$G$5)),([1]!s_stm07_bs(D196,75,$G$5,$H$13)+[1]!s_stm07_bs(D196,88,$G$5,$H$13)+[1]!s_stm07_bs(D196,94,$G$5,$H$13)+[1]!s_stm07_bs(D196,95,$G$5,$H$13))/$E$5))</f>
        <v/>
      </c>
      <c r="N196" s="241" t="str">
        <f>IF(C196="","",F196/([1]!S_STM07_IS(D196,61,$G$5,$H$13)/IF([1]!s_share_total(D196,$G$5)=0,[1]!s_share_total(D196,[1]!s_ipo_listeddate(D196)),[1]!s_share_total(D196,$G$5))))</f>
        <v/>
      </c>
      <c r="O196" s="240" t="str">
        <f ca="1">IF(C196="","",[1]!s_share_total(D196,TODAY())/$E$5)</f>
        <v/>
      </c>
      <c r="P196" s="240" t="str">
        <f t="shared" si="20"/>
        <v/>
      </c>
      <c r="Q196" s="210" t="str">
        <f t="shared" si="21"/>
        <v/>
      </c>
      <c r="R196" s="341" t="str">
        <f t="shared" si="22"/>
        <v/>
      </c>
      <c r="S196" s="144"/>
      <c r="U196" s="1"/>
    </row>
    <row r="197" spans="3:21" ht="12" customHeight="1" x14ac:dyDescent="0.35">
      <c r="C197" s="342" t="str">
        <f t="shared" si="19"/>
        <v/>
      </c>
      <c r="D197" s="126" t="str">
        <f t="shared" si="23"/>
        <v/>
      </c>
      <c r="E197" s="126" t="str">
        <f t="shared" si="24"/>
        <v/>
      </c>
      <c r="F197" s="181" t="str">
        <f ca="1">IF(C197="","",[1]!s_dq_close(D197,TODAY(),1))</f>
        <v/>
      </c>
      <c r="G197" s="182" t="str">
        <f ca="1">IF(C197="","",[1]!s_pq_pctchange(D197,TODAY()-$G$12,TODAY())/100)</f>
        <v/>
      </c>
      <c r="H197" s="242" t="str">
        <f>IF(C197="","",IF($H$11="收入",[1]!S_STM07_IS(D197,9,$G$5,$H$13)/$E$5,[1]!S_STM07_IS(D197,48,$G$5,$H$13)/$E$5))</f>
        <v/>
      </c>
      <c r="I197" s="242" t="str">
        <f>IF(C197="","",IF($I$11="毛利率",([1]!S_STM07_IS(D197,9,$G$5,$H$13)-[1]!S_STM07_IS(D197,10,$G$5,$H$13))/[1]!S_STM07_IS(D197,9,$G$5,$H$13),[1]!S_STM07_IS(D197,14,$G$5,$H$13)/$E$5))</f>
        <v/>
      </c>
      <c r="J197" s="403" t="str">
        <f>IF(C197="","",IF($J$11="净利润率",[1]!S_STM07_IS(D197,61,$G$5,$H$13)/[1]!S_STM07_IS(D197,9,$G$5,$H$13),[1]!S_STM07_IS(D197,55,$G$5,$H$13)/$E$5))</f>
        <v/>
      </c>
      <c r="K197" s="411" t="str">
        <f>IF(C197="","",[1]!hks_fa_roa2(D197,$G$5))</f>
        <v/>
      </c>
      <c r="L197" s="411" t="str">
        <f>IF(C197="","",[1]!hks_fa_roe(D197,$G$5))</f>
        <v/>
      </c>
      <c r="M197" s="243" t="str">
        <f>IF(C197="","",IF($M$11="EPS",[1]!S_STM07_IS(D197,61,$G$5,$H$13)/IF([1]!s_share_total(D197,$G$5)=0,[1]!s_share_total(D197,[1]!s_ipo_listeddate(D197)),[1]!s_share_total(D197,$G$5)),([1]!s_stm07_bs(D197,75,$G$5,$H$13)+[1]!s_stm07_bs(D197,88,$G$5,$H$13)+[1]!s_stm07_bs(D197,94,$G$5,$H$13)+[1]!s_stm07_bs(D197,95,$G$5,$H$13))/$E$5))</f>
        <v/>
      </c>
      <c r="N197" s="193" t="str">
        <f>IF(C197="","",F197/([1]!S_STM07_IS(D197,61,$G$5,$H$13)/IF([1]!s_share_total(D197,$G$5)=0,[1]!s_share_total(D197,[1]!s_ipo_listeddate(D197)),[1]!s_share_total(D197,$G$5))))</f>
        <v/>
      </c>
      <c r="O197" s="242" t="str">
        <f ca="1">IF(C197="","",[1]!s_share_total(D197,TODAY())/$E$5)</f>
        <v/>
      </c>
      <c r="P197" s="242" t="str">
        <f t="shared" si="20"/>
        <v/>
      </c>
      <c r="Q197" s="181" t="str">
        <f t="shared" si="21"/>
        <v/>
      </c>
      <c r="R197" s="342" t="str">
        <f t="shared" si="22"/>
        <v/>
      </c>
      <c r="S197" s="144"/>
      <c r="U197" s="1"/>
    </row>
    <row r="198" spans="3:21" ht="12" customHeight="1" x14ac:dyDescent="0.35">
      <c r="C198" s="341" t="str">
        <f t="shared" si="19"/>
        <v/>
      </c>
      <c r="D198" s="239" t="str">
        <f t="shared" si="23"/>
        <v/>
      </c>
      <c r="E198" s="239" t="str">
        <f t="shared" si="24"/>
        <v/>
      </c>
      <c r="F198" s="179" t="str">
        <f ca="1">IF(C198="","",[1]!s_dq_close(D198,TODAY(),1))</f>
        <v/>
      </c>
      <c r="G198" s="180" t="str">
        <f ca="1">IF(C198="","",[1]!s_pq_pctchange(D198,TODAY()-$G$12,TODAY())/100)</f>
        <v/>
      </c>
      <c r="H198" s="240" t="str">
        <f>IF(C198="","",IF($H$11="收入",[1]!S_STM07_IS(D198,9,$G$5,$H$13)/$E$5,[1]!S_STM07_IS(D198,48,$G$5,$H$13)/$E$5))</f>
        <v/>
      </c>
      <c r="I198" s="240" t="str">
        <f>IF(C198="","",IF($I$11="毛利率",([1]!S_STM07_IS(D198,9,$G$5,$H$13)-[1]!S_STM07_IS(D198,10,$G$5,$H$13))/[1]!S_STM07_IS(D198,9,$G$5,$H$13),[1]!S_STM07_IS(D198,14,$G$5,$H$13)/$E$5))</f>
        <v/>
      </c>
      <c r="J198" s="402" t="str">
        <f>IF(C198="","",IF($J$11="净利润率",[1]!S_STM07_IS(D198,61,$G$5,$H$13)/[1]!S_STM07_IS(D198,9,$G$5,$H$13),[1]!S_STM07_IS(D198,55,$G$5,$H$13)/$E$5))</f>
        <v/>
      </c>
      <c r="K198" s="411" t="str">
        <f>IF(C198="","",[1]!hks_fa_roa2(D198,$G$5))</f>
        <v/>
      </c>
      <c r="L198" s="411" t="str">
        <f>IF(C198="","",[1]!hks_fa_roe(D198,$G$5))</f>
        <v/>
      </c>
      <c r="M198" s="240" t="str">
        <f>IF(C198="","",IF($M$11="EPS",[1]!S_STM07_IS(D198,61,$G$5,$H$13)/IF([1]!s_share_total(D198,$G$5)=0,[1]!s_share_total(D198,[1]!s_ipo_listeddate(D198)),[1]!s_share_total(D198,$G$5)),([1]!s_stm07_bs(D198,75,$G$5,$H$13)+[1]!s_stm07_bs(D198,88,$G$5,$H$13)+[1]!s_stm07_bs(D198,94,$G$5,$H$13)+[1]!s_stm07_bs(D198,95,$G$5,$H$13))/$E$5))</f>
        <v/>
      </c>
      <c r="N198" s="241" t="str">
        <f>IF(C198="","",F198/([1]!S_STM07_IS(D198,61,$G$5,$H$13)/IF([1]!s_share_total(D198,$G$5)=0,[1]!s_share_total(D198,[1]!s_ipo_listeddate(D198)),[1]!s_share_total(D198,$G$5))))</f>
        <v/>
      </c>
      <c r="O198" s="240" t="str">
        <f ca="1">IF(C198="","",[1]!s_share_total(D198,TODAY())/$E$5)</f>
        <v/>
      </c>
      <c r="P198" s="240" t="str">
        <f t="shared" si="20"/>
        <v/>
      </c>
      <c r="Q198" s="210" t="str">
        <f t="shared" si="21"/>
        <v/>
      </c>
      <c r="R198" s="341" t="str">
        <f t="shared" si="22"/>
        <v/>
      </c>
      <c r="S198" s="144"/>
      <c r="U198" s="1"/>
    </row>
    <row r="199" spans="3:21" ht="12" customHeight="1" x14ac:dyDescent="0.35">
      <c r="C199" s="342" t="str">
        <f t="shared" si="19"/>
        <v/>
      </c>
      <c r="D199" s="126" t="str">
        <f t="shared" si="23"/>
        <v/>
      </c>
      <c r="E199" s="126" t="str">
        <f t="shared" si="24"/>
        <v/>
      </c>
      <c r="F199" s="181" t="str">
        <f ca="1">IF(C199="","",[1]!s_dq_close(D199,TODAY(),1))</f>
        <v/>
      </c>
      <c r="G199" s="182" t="str">
        <f ca="1">IF(C199="","",[1]!s_pq_pctchange(D199,TODAY()-$G$12,TODAY())/100)</f>
        <v/>
      </c>
      <c r="H199" s="242" t="str">
        <f>IF(C199="","",IF($H$11="收入",[1]!S_STM07_IS(D199,9,$G$5,$H$13)/$E$5,[1]!S_STM07_IS(D199,48,$G$5,$H$13)/$E$5))</f>
        <v/>
      </c>
      <c r="I199" s="242" t="str">
        <f>IF(C199="","",IF($I$11="毛利率",([1]!S_STM07_IS(D199,9,$G$5,$H$13)-[1]!S_STM07_IS(D199,10,$G$5,$H$13))/[1]!S_STM07_IS(D199,9,$G$5,$H$13),[1]!S_STM07_IS(D199,14,$G$5,$H$13)/$E$5))</f>
        <v/>
      </c>
      <c r="J199" s="403" t="str">
        <f>IF(C199="","",IF($J$11="净利润率",[1]!S_STM07_IS(D199,61,$G$5,$H$13)/[1]!S_STM07_IS(D199,9,$G$5,$H$13),[1]!S_STM07_IS(D199,55,$G$5,$H$13)/$E$5))</f>
        <v/>
      </c>
      <c r="K199" s="411" t="str">
        <f>IF(C199="","",[1]!hks_fa_roa2(D199,$G$5))</f>
        <v/>
      </c>
      <c r="L199" s="411" t="str">
        <f>IF(C199="","",[1]!hks_fa_roe(D199,$G$5))</f>
        <v/>
      </c>
      <c r="M199" s="243" t="str">
        <f>IF(C199="","",IF($M$11="EPS",[1]!S_STM07_IS(D199,61,$G$5,$H$13)/IF([1]!s_share_total(D199,$G$5)=0,[1]!s_share_total(D199,[1]!s_ipo_listeddate(D199)),[1]!s_share_total(D199,$G$5)),([1]!s_stm07_bs(D199,75,$G$5,$H$13)+[1]!s_stm07_bs(D199,88,$G$5,$H$13)+[1]!s_stm07_bs(D199,94,$G$5,$H$13)+[1]!s_stm07_bs(D199,95,$G$5,$H$13))/$E$5))</f>
        <v/>
      </c>
      <c r="N199" s="193" t="str">
        <f>IF(C199="","",F199/([1]!S_STM07_IS(D199,61,$G$5,$H$13)/IF([1]!s_share_total(D199,$G$5)=0,[1]!s_share_total(D199,[1]!s_ipo_listeddate(D199)),[1]!s_share_total(D199,$G$5))))</f>
        <v/>
      </c>
      <c r="O199" s="242" t="str">
        <f ca="1">IF(C199="","",[1]!s_share_total(D199,TODAY())/$E$5)</f>
        <v/>
      </c>
      <c r="P199" s="242" t="str">
        <f t="shared" si="20"/>
        <v/>
      </c>
      <c r="Q199" s="181" t="str">
        <f t="shared" si="21"/>
        <v/>
      </c>
      <c r="R199" s="342" t="str">
        <f t="shared" si="22"/>
        <v/>
      </c>
      <c r="S199" s="144"/>
      <c r="U199" s="1"/>
    </row>
    <row r="200" spans="3:21" ht="12" customHeight="1" x14ac:dyDescent="0.35">
      <c r="C200" s="341" t="str">
        <f t="shared" si="19"/>
        <v/>
      </c>
      <c r="D200" s="239" t="str">
        <f t="shared" si="23"/>
        <v/>
      </c>
      <c r="E200" s="239" t="str">
        <f t="shared" si="24"/>
        <v/>
      </c>
      <c r="F200" s="179" t="str">
        <f ca="1">IF(C200="","",[1]!s_dq_close(D200,TODAY(),1))</f>
        <v/>
      </c>
      <c r="G200" s="180" t="str">
        <f ca="1">IF(C200="","",[1]!s_pq_pctchange(D200,TODAY()-$G$12,TODAY())/100)</f>
        <v/>
      </c>
      <c r="H200" s="240" t="str">
        <f>IF(C200="","",IF($H$11="收入",[1]!S_STM07_IS(D200,9,$G$5,$H$13)/$E$5,[1]!S_STM07_IS(D200,48,$G$5,$H$13)/$E$5))</f>
        <v/>
      </c>
      <c r="I200" s="240" t="str">
        <f>IF(C200="","",IF($I$11="毛利率",([1]!S_STM07_IS(D200,9,$G$5,$H$13)-[1]!S_STM07_IS(D200,10,$G$5,$H$13))/[1]!S_STM07_IS(D200,9,$G$5,$H$13),[1]!S_STM07_IS(D200,14,$G$5,$H$13)/$E$5))</f>
        <v/>
      </c>
      <c r="J200" s="402" t="str">
        <f>IF(C200="","",IF($J$11="净利润率",[1]!S_STM07_IS(D200,61,$G$5,$H$13)/[1]!S_STM07_IS(D200,9,$G$5,$H$13),[1]!S_STM07_IS(D200,55,$G$5,$H$13)/$E$5))</f>
        <v/>
      </c>
      <c r="K200" s="411" t="str">
        <f>IF(C200="","",[1]!hks_fa_roa2(D200,$G$5))</f>
        <v/>
      </c>
      <c r="L200" s="411" t="str">
        <f>IF(C200="","",[1]!hks_fa_roe(D200,$G$5))</f>
        <v/>
      </c>
      <c r="M200" s="240" t="str">
        <f>IF(C200="","",IF($M$11="EPS",[1]!S_STM07_IS(D200,61,$G$5,$H$13)/IF([1]!s_share_total(D200,$G$5)=0,[1]!s_share_total(D200,[1]!s_ipo_listeddate(D200)),[1]!s_share_total(D200,$G$5)),([1]!s_stm07_bs(D200,75,$G$5,$H$13)+[1]!s_stm07_bs(D200,88,$G$5,$H$13)+[1]!s_stm07_bs(D200,94,$G$5,$H$13)+[1]!s_stm07_bs(D200,95,$G$5,$H$13))/$E$5))</f>
        <v/>
      </c>
      <c r="N200" s="241" t="str">
        <f>IF(C200="","",F200/([1]!S_STM07_IS(D200,61,$G$5,$H$13)/IF([1]!s_share_total(D200,$G$5)=0,[1]!s_share_total(D200,[1]!s_ipo_listeddate(D200)),[1]!s_share_total(D200,$G$5))))</f>
        <v/>
      </c>
      <c r="O200" s="240" t="str">
        <f ca="1">IF(C200="","",[1]!s_share_total(D200,TODAY())/$E$5)</f>
        <v/>
      </c>
      <c r="P200" s="240" t="str">
        <f t="shared" si="20"/>
        <v/>
      </c>
      <c r="Q200" s="210" t="str">
        <f t="shared" si="21"/>
        <v/>
      </c>
      <c r="R200" s="341" t="str">
        <f t="shared" si="22"/>
        <v/>
      </c>
      <c r="S200" s="144"/>
      <c r="U200" s="1"/>
    </row>
    <row r="201" spans="3:21" ht="12" customHeight="1" x14ac:dyDescent="0.35">
      <c r="C201" s="342" t="str">
        <f t="shared" si="19"/>
        <v/>
      </c>
      <c r="D201" s="126" t="str">
        <f t="shared" si="23"/>
        <v/>
      </c>
      <c r="E201" s="126" t="str">
        <f t="shared" si="24"/>
        <v/>
      </c>
      <c r="F201" s="181" t="str">
        <f ca="1">IF(C201="","",[1]!s_dq_close(D201,TODAY(),1))</f>
        <v/>
      </c>
      <c r="G201" s="182" t="str">
        <f ca="1">IF(C201="","",[1]!s_pq_pctchange(D201,TODAY()-$G$12,TODAY())/100)</f>
        <v/>
      </c>
      <c r="H201" s="242" t="str">
        <f>IF(C201="","",IF($H$11="收入",[1]!S_STM07_IS(D201,9,$G$5,$H$13)/$E$5,[1]!S_STM07_IS(D201,48,$G$5,$H$13)/$E$5))</f>
        <v/>
      </c>
      <c r="I201" s="242" t="str">
        <f>IF(C201="","",IF($I$11="毛利率",([1]!S_STM07_IS(D201,9,$G$5,$H$13)-[1]!S_STM07_IS(D201,10,$G$5,$H$13))/[1]!S_STM07_IS(D201,9,$G$5,$H$13),[1]!S_STM07_IS(D201,14,$G$5,$H$13)/$E$5))</f>
        <v/>
      </c>
      <c r="J201" s="403" t="str">
        <f>IF(C201="","",IF($J$11="净利润率",[1]!S_STM07_IS(D201,61,$G$5,$H$13)/[1]!S_STM07_IS(D201,9,$G$5,$H$13),[1]!S_STM07_IS(D201,55,$G$5,$H$13)/$E$5))</f>
        <v/>
      </c>
      <c r="K201" s="411" t="str">
        <f>IF(C201="","",[1]!hks_fa_roa2(D201,$G$5))</f>
        <v/>
      </c>
      <c r="L201" s="411" t="str">
        <f>IF(C201="","",[1]!hks_fa_roe(D201,$G$5))</f>
        <v/>
      </c>
      <c r="M201" s="243" t="str">
        <f>IF(C201="","",IF($M$11="EPS",[1]!S_STM07_IS(D201,61,$G$5,$H$13)/IF([1]!s_share_total(D201,$G$5)=0,[1]!s_share_total(D201,[1]!s_ipo_listeddate(D201)),[1]!s_share_total(D201,$G$5)),([1]!s_stm07_bs(D201,75,$G$5,$H$13)+[1]!s_stm07_bs(D201,88,$G$5,$H$13)+[1]!s_stm07_bs(D201,94,$G$5,$H$13)+[1]!s_stm07_bs(D201,95,$G$5,$H$13))/$E$5))</f>
        <v/>
      </c>
      <c r="N201" s="193" t="str">
        <f>IF(C201="","",F201/([1]!S_STM07_IS(D201,61,$G$5,$H$13)/IF([1]!s_share_total(D201,$G$5)=0,[1]!s_share_total(D201,[1]!s_ipo_listeddate(D201)),[1]!s_share_total(D201,$G$5))))</f>
        <v/>
      </c>
      <c r="O201" s="242" t="str">
        <f ca="1">IF(C201="","",[1]!s_share_total(D201,TODAY())/$E$5)</f>
        <v/>
      </c>
      <c r="P201" s="242" t="str">
        <f t="shared" si="20"/>
        <v/>
      </c>
      <c r="Q201" s="181" t="str">
        <f t="shared" si="21"/>
        <v/>
      </c>
      <c r="R201" s="342" t="str">
        <f t="shared" si="22"/>
        <v/>
      </c>
      <c r="S201" s="144"/>
      <c r="U201" s="1"/>
    </row>
    <row r="202" spans="3:21" ht="12" customHeight="1" x14ac:dyDescent="0.35">
      <c r="C202" s="341" t="str">
        <f t="shared" si="19"/>
        <v/>
      </c>
      <c r="D202" s="239" t="str">
        <f t="shared" si="23"/>
        <v/>
      </c>
      <c r="E202" s="239" t="str">
        <f t="shared" si="24"/>
        <v/>
      </c>
      <c r="F202" s="179" t="str">
        <f ca="1">IF(C202="","",[1]!s_dq_close(D202,TODAY(),1))</f>
        <v/>
      </c>
      <c r="G202" s="180" t="str">
        <f ca="1">IF(C202="","",[1]!s_pq_pctchange(D202,TODAY()-$G$12,TODAY())/100)</f>
        <v/>
      </c>
      <c r="H202" s="240" t="str">
        <f>IF(C202="","",IF($H$11="收入",[1]!S_STM07_IS(D202,9,$G$5,$H$13)/$E$5,[1]!S_STM07_IS(D202,48,$G$5,$H$13)/$E$5))</f>
        <v/>
      </c>
      <c r="I202" s="240" t="str">
        <f>IF(C202="","",IF($I$11="毛利率",([1]!S_STM07_IS(D202,9,$G$5,$H$13)-[1]!S_STM07_IS(D202,10,$G$5,$H$13))/[1]!S_STM07_IS(D202,9,$G$5,$H$13),[1]!S_STM07_IS(D202,14,$G$5,$H$13)/$E$5))</f>
        <v/>
      </c>
      <c r="J202" s="402" t="str">
        <f>IF(C202="","",IF($J$11="净利润率",[1]!S_STM07_IS(D202,61,$G$5,$H$13)/[1]!S_STM07_IS(D202,9,$G$5,$H$13),[1]!S_STM07_IS(D202,55,$G$5,$H$13)/$E$5))</f>
        <v/>
      </c>
      <c r="K202" s="411" t="str">
        <f>IF(C202="","",[1]!hks_fa_roa2(D202,$G$5))</f>
        <v/>
      </c>
      <c r="L202" s="411" t="str">
        <f>IF(C202="","",[1]!hks_fa_roe(D202,$G$5))</f>
        <v/>
      </c>
      <c r="M202" s="240" t="str">
        <f>IF(C202="","",IF($M$11="EPS",[1]!S_STM07_IS(D202,61,$G$5,$H$13)/IF([1]!s_share_total(D202,$G$5)=0,[1]!s_share_total(D202,[1]!s_ipo_listeddate(D202)),[1]!s_share_total(D202,$G$5)),([1]!s_stm07_bs(D202,75,$G$5,$H$13)+[1]!s_stm07_bs(D202,88,$G$5,$H$13)+[1]!s_stm07_bs(D202,94,$G$5,$H$13)+[1]!s_stm07_bs(D202,95,$G$5,$H$13))/$E$5))</f>
        <v/>
      </c>
      <c r="N202" s="241" t="str">
        <f>IF(C202="","",F202/([1]!S_STM07_IS(D202,61,$G$5,$H$13)/IF([1]!s_share_total(D202,$G$5)=0,[1]!s_share_total(D202,[1]!s_ipo_listeddate(D202)),[1]!s_share_total(D202,$G$5))))</f>
        <v/>
      </c>
      <c r="O202" s="240" t="str">
        <f ca="1">IF(C202="","",[1]!s_share_total(D202,TODAY())/$E$5)</f>
        <v/>
      </c>
      <c r="P202" s="240" t="str">
        <f t="shared" si="20"/>
        <v/>
      </c>
      <c r="Q202" s="210" t="str">
        <f t="shared" si="21"/>
        <v/>
      </c>
      <c r="R202" s="341" t="str">
        <f t="shared" si="22"/>
        <v/>
      </c>
      <c r="S202" s="144"/>
      <c r="U202" s="1"/>
    </row>
    <row r="203" spans="3:21" ht="12" customHeight="1" x14ac:dyDescent="0.35">
      <c r="C203" s="342" t="str">
        <f t="shared" si="19"/>
        <v/>
      </c>
      <c r="D203" s="126" t="str">
        <f t="shared" si="23"/>
        <v/>
      </c>
      <c r="E203" s="126" t="str">
        <f t="shared" si="24"/>
        <v/>
      </c>
      <c r="F203" s="181" t="str">
        <f ca="1">IF(C203="","",[1]!s_dq_close(D203,TODAY(),1))</f>
        <v/>
      </c>
      <c r="G203" s="182" t="str">
        <f ca="1">IF(C203="","",[1]!s_pq_pctchange(D203,TODAY()-$G$12,TODAY())/100)</f>
        <v/>
      </c>
      <c r="H203" s="242" t="str">
        <f>IF(C203="","",IF($H$11="收入",[1]!S_STM07_IS(D203,9,$G$5,$H$13)/$E$5,[1]!S_STM07_IS(D203,48,$G$5,$H$13)/$E$5))</f>
        <v/>
      </c>
      <c r="I203" s="242" t="str">
        <f>IF(C203="","",IF($I$11="毛利率",([1]!S_STM07_IS(D203,9,$G$5,$H$13)-[1]!S_STM07_IS(D203,10,$G$5,$H$13))/[1]!S_STM07_IS(D203,9,$G$5,$H$13),[1]!S_STM07_IS(D203,14,$G$5,$H$13)/$E$5))</f>
        <v/>
      </c>
      <c r="J203" s="403" t="str">
        <f>IF(C203="","",IF($J$11="净利润率",[1]!S_STM07_IS(D203,61,$G$5,$H$13)/[1]!S_STM07_IS(D203,9,$G$5,$H$13),[1]!S_STM07_IS(D203,55,$G$5,$H$13)/$E$5))</f>
        <v/>
      </c>
      <c r="K203" s="411" t="str">
        <f>IF(C203="","",[1]!hks_fa_roa2(D203,$G$5))</f>
        <v/>
      </c>
      <c r="L203" s="411" t="str">
        <f>IF(C203="","",[1]!hks_fa_roe(D203,$G$5))</f>
        <v/>
      </c>
      <c r="M203" s="243" t="str">
        <f>IF(C203="","",IF($M$11="EPS",[1]!S_STM07_IS(D203,61,$G$5,$H$13)/IF([1]!s_share_total(D203,$G$5)=0,[1]!s_share_total(D203,[1]!s_ipo_listeddate(D203)),[1]!s_share_total(D203,$G$5)),([1]!s_stm07_bs(D203,75,$G$5,$H$13)+[1]!s_stm07_bs(D203,88,$G$5,$H$13)+[1]!s_stm07_bs(D203,94,$G$5,$H$13)+[1]!s_stm07_bs(D203,95,$G$5,$H$13))/$E$5))</f>
        <v/>
      </c>
      <c r="N203" s="193" t="str">
        <f>IF(C203="","",F203/([1]!S_STM07_IS(D203,61,$G$5,$H$13)/IF([1]!s_share_total(D203,$G$5)=0,[1]!s_share_total(D203,[1]!s_ipo_listeddate(D203)),[1]!s_share_total(D203,$G$5))))</f>
        <v/>
      </c>
      <c r="O203" s="242" t="str">
        <f ca="1">IF(C203="","",[1]!s_share_total(D203,TODAY())/$E$5)</f>
        <v/>
      </c>
      <c r="P203" s="242" t="str">
        <f t="shared" si="20"/>
        <v/>
      </c>
      <c r="Q203" s="181" t="str">
        <f t="shared" si="21"/>
        <v/>
      </c>
      <c r="R203" s="342" t="str">
        <f t="shared" si="22"/>
        <v/>
      </c>
      <c r="S203" s="144"/>
      <c r="U203" s="1"/>
    </row>
    <row r="204" spans="3:21" ht="12" customHeight="1" x14ac:dyDescent="0.35">
      <c r="C204" s="341" t="str">
        <f t="shared" si="19"/>
        <v/>
      </c>
      <c r="D204" s="239" t="str">
        <f t="shared" si="23"/>
        <v/>
      </c>
      <c r="E204" s="239" t="str">
        <f t="shared" si="24"/>
        <v/>
      </c>
      <c r="F204" s="179" t="str">
        <f ca="1">IF(C204="","",[1]!s_dq_close(D204,TODAY(),1))</f>
        <v/>
      </c>
      <c r="G204" s="180" t="str">
        <f ca="1">IF(C204="","",[1]!s_pq_pctchange(D204,TODAY()-$G$12,TODAY())/100)</f>
        <v/>
      </c>
      <c r="H204" s="240" t="str">
        <f>IF(C204="","",IF($H$11="收入",[1]!S_STM07_IS(D204,9,$G$5,$H$13)/$E$5,[1]!S_STM07_IS(D204,48,$G$5,$H$13)/$E$5))</f>
        <v/>
      </c>
      <c r="I204" s="240" t="str">
        <f>IF(C204="","",IF($I$11="毛利率",([1]!S_STM07_IS(D204,9,$G$5,$H$13)-[1]!S_STM07_IS(D204,10,$G$5,$H$13))/[1]!S_STM07_IS(D204,9,$G$5,$H$13),[1]!S_STM07_IS(D204,14,$G$5,$H$13)/$E$5))</f>
        <v/>
      </c>
      <c r="J204" s="402" t="str">
        <f>IF(C204="","",IF($J$11="净利润率",[1]!S_STM07_IS(D204,61,$G$5,$H$13)/[1]!S_STM07_IS(D204,9,$G$5,$H$13),[1]!S_STM07_IS(D204,55,$G$5,$H$13)/$E$5))</f>
        <v/>
      </c>
      <c r="K204" s="411" t="str">
        <f>IF(C204="","",[1]!hks_fa_roa2(D204,$G$5))</f>
        <v/>
      </c>
      <c r="L204" s="411" t="str">
        <f>IF(C204="","",[1]!hks_fa_roe(D204,$G$5))</f>
        <v/>
      </c>
      <c r="M204" s="240" t="str">
        <f>IF(C204="","",IF($M$11="EPS",[1]!S_STM07_IS(D204,61,$G$5,$H$13)/IF([1]!s_share_total(D204,$G$5)=0,[1]!s_share_total(D204,[1]!s_ipo_listeddate(D204)),[1]!s_share_total(D204,$G$5)),([1]!s_stm07_bs(D204,75,$G$5,$H$13)+[1]!s_stm07_bs(D204,88,$G$5,$H$13)+[1]!s_stm07_bs(D204,94,$G$5,$H$13)+[1]!s_stm07_bs(D204,95,$G$5,$H$13))/$E$5))</f>
        <v/>
      </c>
      <c r="N204" s="241" t="str">
        <f>IF(C204="","",F204/([1]!S_STM07_IS(D204,61,$G$5,$H$13)/IF([1]!s_share_total(D204,$G$5)=0,[1]!s_share_total(D204,[1]!s_ipo_listeddate(D204)),[1]!s_share_total(D204,$G$5))))</f>
        <v/>
      </c>
      <c r="O204" s="240" t="str">
        <f ca="1">IF(C204="","",[1]!s_share_total(D204,TODAY())/$E$5)</f>
        <v/>
      </c>
      <c r="P204" s="240" t="str">
        <f t="shared" si="20"/>
        <v/>
      </c>
      <c r="Q204" s="210" t="str">
        <f t="shared" si="21"/>
        <v/>
      </c>
      <c r="R204" s="341" t="str">
        <f t="shared" si="22"/>
        <v/>
      </c>
      <c r="S204" s="144"/>
      <c r="U204" s="1"/>
    </row>
    <row r="205" spans="3:21" ht="12" customHeight="1" x14ac:dyDescent="0.35">
      <c r="C205" s="342" t="str">
        <f t="shared" si="19"/>
        <v/>
      </c>
      <c r="D205" s="126" t="str">
        <f t="shared" si="23"/>
        <v/>
      </c>
      <c r="E205" s="126" t="str">
        <f t="shared" si="24"/>
        <v/>
      </c>
      <c r="F205" s="181" t="str">
        <f ca="1">IF(C205="","",[1]!s_dq_close(D205,TODAY(),1))</f>
        <v/>
      </c>
      <c r="G205" s="182" t="str">
        <f ca="1">IF(C205="","",[1]!s_pq_pctchange(D205,TODAY()-$G$12,TODAY())/100)</f>
        <v/>
      </c>
      <c r="H205" s="242" t="str">
        <f>IF(C205="","",IF($H$11="收入",[1]!S_STM07_IS(D205,9,$G$5,$H$13)/$E$5,[1]!S_STM07_IS(D205,48,$G$5,$H$13)/$E$5))</f>
        <v/>
      </c>
      <c r="I205" s="242" t="str">
        <f>IF(C205="","",IF($I$11="毛利率",([1]!S_STM07_IS(D205,9,$G$5,$H$13)-[1]!S_STM07_IS(D205,10,$G$5,$H$13))/[1]!S_STM07_IS(D205,9,$G$5,$H$13),[1]!S_STM07_IS(D205,14,$G$5,$H$13)/$E$5))</f>
        <v/>
      </c>
      <c r="J205" s="403" t="str">
        <f>IF(C205="","",IF($J$11="净利润率",[1]!S_STM07_IS(D205,61,$G$5,$H$13)/[1]!S_STM07_IS(D205,9,$G$5,$H$13),[1]!S_STM07_IS(D205,55,$G$5,$H$13)/$E$5))</f>
        <v/>
      </c>
      <c r="K205" s="411" t="str">
        <f>IF(C205="","",[1]!hks_fa_roa2(D205,$G$5))</f>
        <v/>
      </c>
      <c r="L205" s="411" t="str">
        <f>IF(C205="","",[1]!hks_fa_roe(D205,$G$5))</f>
        <v/>
      </c>
      <c r="M205" s="243" t="str">
        <f>IF(C205="","",IF($M$11="EPS",[1]!S_STM07_IS(D205,61,$G$5,$H$13)/IF([1]!s_share_total(D205,$G$5)=0,[1]!s_share_total(D205,[1]!s_ipo_listeddate(D205)),[1]!s_share_total(D205,$G$5)),([1]!s_stm07_bs(D205,75,$G$5,$H$13)+[1]!s_stm07_bs(D205,88,$G$5,$H$13)+[1]!s_stm07_bs(D205,94,$G$5,$H$13)+[1]!s_stm07_bs(D205,95,$G$5,$H$13))/$E$5))</f>
        <v/>
      </c>
      <c r="N205" s="193" t="str">
        <f>IF(C205="","",F205/([1]!S_STM07_IS(D205,61,$G$5,$H$13)/IF([1]!s_share_total(D205,$G$5)=0,[1]!s_share_total(D205,[1]!s_ipo_listeddate(D205)),[1]!s_share_total(D205,$G$5))))</f>
        <v/>
      </c>
      <c r="O205" s="242" t="str">
        <f ca="1">IF(C205="","",[1]!s_share_total(D205,TODAY())/$E$5)</f>
        <v/>
      </c>
      <c r="P205" s="242" t="str">
        <f t="shared" si="20"/>
        <v/>
      </c>
      <c r="Q205" s="181" t="str">
        <f t="shared" si="21"/>
        <v/>
      </c>
      <c r="R205" s="342" t="str">
        <f t="shared" si="22"/>
        <v/>
      </c>
      <c r="S205" s="144"/>
      <c r="U205" s="1"/>
    </row>
    <row r="206" spans="3:21" ht="12" customHeight="1" x14ac:dyDescent="0.35">
      <c r="C206" s="341" t="str">
        <f t="shared" ref="C206:C269" si="25">IF(ROW()-13&lt;=MAX(series),ROW()-13,"")</f>
        <v/>
      </c>
      <c r="D206" s="239" t="str">
        <f t="shared" si="23"/>
        <v/>
      </c>
      <c r="E206" s="239" t="str">
        <f t="shared" si="24"/>
        <v/>
      </c>
      <c r="F206" s="179" t="str">
        <f ca="1">IF(C206="","",[1]!s_dq_close(D206,TODAY(),1))</f>
        <v/>
      </c>
      <c r="G206" s="180" t="str">
        <f ca="1">IF(C206="","",[1]!s_pq_pctchange(D206,TODAY()-$G$12,TODAY())/100)</f>
        <v/>
      </c>
      <c r="H206" s="240" t="str">
        <f>IF(C206="","",IF($H$11="收入",[1]!S_STM07_IS(D206,9,$G$5,$H$13)/$E$5,[1]!S_STM07_IS(D206,48,$G$5,$H$13)/$E$5))</f>
        <v/>
      </c>
      <c r="I206" s="240" t="str">
        <f>IF(C206="","",IF($I$11="毛利率",([1]!S_STM07_IS(D206,9,$G$5,$H$13)-[1]!S_STM07_IS(D206,10,$G$5,$H$13))/[1]!S_STM07_IS(D206,9,$G$5,$H$13),[1]!S_STM07_IS(D206,14,$G$5,$H$13)/$E$5))</f>
        <v/>
      </c>
      <c r="J206" s="402" t="str">
        <f>IF(C206="","",IF($J$11="净利润率",[1]!S_STM07_IS(D206,61,$G$5,$H$13)/[1]!S_STM07_IS(D206,9,$G$5,$H$13),[1]!S_STM07_IS(D206,55,$G$5,$H$13)/$E$5))</f>
        <v/>
      </c>
      <c r="K206" s="411" t="str">
        <f>IF(C206="","",[1]!hks_fa_roa2(D206,$G$5))</f>
        <v/>
      </c>
      <c r="L206" s="411" t="str">
        <f>IF(C206="","",[1]!hks_fa_roe(D206,$G$5))</f>
        <v/>
      </c>
      <c r="M206" s="240" t="str">
        <f>IF(C206="","",IF($M$11="EPS",[1]!S_STM07_IS(D206,61,$G$5,$H$13)/IF([1]!s_share_total(D206,$G$5)=0,[1]!s_share_total(D206,[1]!s_ipo_listeddate(D206)),[1]!s_share_total(D206,$G$5)),([1]!s_stm07_bs(D206,75,$G$5,$H$13)+[1]!s_stm07_bs(D206,88,$G$5,$H$13)+[1]!s_stm07_bs(D206,94,$G$5,$H$13)+[1]!s_stm07_bs(D206,95,$G$5,$H$13))/$E$5))</f>
        <v/>
      </c>
      <c r="N206" s="241" t="str">
        <f>IF(C206="","",F206/([1]!S_STM07_IS(D206,61,$G$5,$H$13)/IF([1]!s_share_total(D206,$G$5)=0,[1]!s_share_total(D206,[1]!s_ipo_listeddate(D206)),[1]!s_share_total(D206,$G$5))))</f>
        <v/>
      </c>
      <c r="O206" s="240" t="str">
        <f ca="1">IF(C206="","",[1]!s_share_total(D206,TODAY())/$E$5)</f>
        <v/>
      </c>
      <c r="P206" s="240" t="str">
        <f t="shared" ref="P206:P269" si="26">IF(C206="","",F206*O206)</f>
        <v/>
      </c>
      <c r="Q206" s="210" t="str">
        <f t="shared" ref="Q206:Q269" si="27">IF(C206="","",HLOOKUP($R$12,$G$11:$P$20003,ROW()-ROW($G$11)+1,FALSE))</f>
        <v/>
      </c>
      <c r="R206" s="341" t="str">
        <f t="shared" ref="R206:R269" si="28">IF(C206="","",RANK(Q206,Q:Q,0))</f>
        <v/>
      </c>
      <c r="S206" s="144"/>
      <c r="U206" s="1"/>
    </row>
    <row r="207" spans="3:21" ht="12" customHeight="1" x14ac:dyDescent="0.35">
      <c r="C207" s="342" t="str">
        <f t="shared" si="25"/>
        <v/>
      </c>
      <c r="D207" s="126" t="str">
        <f t="shared" si="23"/>
        <v/>
      </c>
      <c r="E207" s="126" t="str">
        <f t="shared" si="24"/>
        <v/>
      </c>
      <c r="F207" s="181" t="str">
        <f ca="1">IF(C207="","",[1]!s_dq_close(D207,TODAY(),1))</f>
        <v/>
      </c>
      <c r="G207" s="182" t="str">
        <f ca="1">IF(C207="","",[1]!s_pq_pctchange(D207,TODAY()-$G$12,TODAY())/100)</f>
        <v/>
      </c>
      <c r="H207" s="242" t="str">
        <f>IF(C207="","",IF($H$11="收入",[1]!S_STM07_IS(D207,9,$G$5,$H$13)/$E$5,[1]!S_STM07_IS(D207,48,$G$5,$H$13)/$E$5))</f>
        <v/>
      </c>
      <c r="I207" s="242" t="str">
        <f>IF(C207="","",IF($I$11="毛利率",([1]!S_STM07_IS(D207,9,$G$5,$H$13)-[1]!S_STM07_IS(D207,10,$G$5,$H$13))/[1]!S_STM07_IS(D207,9,$G$5,$H$13),[1]!S_STM07_IS(D207,14,$G$5,$H$13)/$E$5))</f>
        <v/>
      </c>
      <c r="J207" s="403" t="str">
        <f>IF(C207="","",IF($J$11="净利润率",[1]!S_STM07_IS(D207,61,$G$5,$H$13)/[1]!S_STM07_IS(D207,9,$G$5,$H$13),[1]!S_STM07_IS(D207,55,$G$5,$H$13)/$E$5))</f>
        <v/>
      </c>
      <c r="K207" s="411" t="str">
        <f>IF(C207="","",[1]!hks_fa_roa2(D207,$G$5))</f>
        <v/>
      </c>
      <c r="L207" s="411" t="str">
        <f>IF(C207="","",[1]!hks_fa_roe(D207,$G$5))</f>
        <v/>
      </c>
      <c r="M207" s="243" t="str">
        <f>IF(C207="","",IF($M$11="EPS",[1]!S_STM07_IS(D207,61,$G$5,$H$13)/IF([1]!s_share_total(D207,$G$5)=0,[1]!s_share_total(D207,[1]!s_ipo_listeddate(D207)),[1]!s_share_total(D207,$G$5)),([1]!s_stm07_bs(D207,75,$G$5,$H$13)+[1]!s_stm07_bs(D207,88,$G$5,$H$13)+[1]!s_stm07_bs(D207,94,$G$5,$H$13)+[1]!s_stm07_bs(D207,95,$G$5,$H$13))/$E$5))</f>
        <v/>
      </c>
      <c r="N207" s="193" t="str">
        <f>IF(C207="","",F207/([1]!S_STM07_IS(D207,61,$G$5,$H$13)/IF([1]!s_share_total(D207,$G$5)=0,[1]!s_share_total(D207,[1]!s_ipo_listeddate(D207)),[1]!s_share_total(D207,$G$5))))</f>
        <v/>
      </c>
      <c r="O207" s="242" t="str">
        <f ca="1">IF(C207="","",[1]!s_share_total(D207,TODAY())/$E$5)</f>
        <v/>
      </c>
      <c r="P207" s="242" t="str">
        <f t="shared" si="26"/>
        <v/>
      </c>
      <c r="Q207" s="181" t="str">
        <f t="shared" si="27"/>
        <v/>
      </c>
      <c r="R207" s="342" t="str">
        <f t="shared" si="28"/>
        <v/>
      </c>
      <c r="S207" s="144"/>
      <c r="U207" s="1"/>
    </row>
    <row r="208" spans="3:21" ht="12" customHeight="1" x14ac:dyDescent="0.35">
      <c r="C208" s="341" t="str">
        <f t="shared" si="25"/>
        <v/>
      </c>
      <c r="D208" s="239" t="str">
        <f t="shared" si="23"/>
        <v/>
      </c>
      <c r="E208" s="239" t="str">
        <f t="shared" si="24"/>
        <v/>
      </c>
      <c r="F208" s="179" t="str">
        <f ca="1">IF(C208="","",[1]!s_dq_close(D208,TODAY(),1))</f>
        <v/>
      </c>
      <c r="G208" s="180" t="str">
        <f ca="1">IF(C208="","",[1]!s_pq_pctchange(D208,TODAY()-$G$12,TODAY())/100)</f>
        <v/>
      </c>
      <c r="H208" s="240" t="str">
        <f>IF(C208="","",IF($H$11="收入",[1]!S_STM07_IS(D208,9,$G$5,$H$13)/$E$5,[1]!S_STM07_IS(D208,48,$G$5,$H$13)/$E$5))</f>
        <v/>
      </c>
      <c r="I208" s="240" t="str">
        <f>IF(C208="","",IF($I$11="毛利率",([1]!S_STM07_IS(D208,9,$G$5,$H$13)-[1]!S_STM07_IS(D208,10,$G$5,$H$13))/[1]!S_STM07_IS(D208,9,$G$5,$H$13),[1]!S_STM07_IS(D208,14,$G$5,$H$13)/$E$5))</f>
        <v/>
      </c>
      <c r="J208" s="402" t="str">
        <f>IF(C208="","",IF($J$11="净利润率",[1]!S_STM07_IS(D208,61,$G$5,$H$13)/[1]!S_STM07_IS(D208,9,$G$5,$H$13),[1]!S_STM07_IS(D208,55,$G$5,$H$13)/$E$5))</f>
        <v/>
      </c>
      <c r="K208" s="411" t="str">
        <f>IF(C208="","",[1]!hks_fa_roa2(D208,$G$5))</f>
        <v/>
      </c>
      <c r="L208" s="411" t="str">
        <f>IF(C208="","",[1]!hks_fa_roe(D208,$G$5))</f>
        <v/>
      </c>
      <c r="M208" s="240" t="str">
        <f>IF(C208="","",IF($M$11="EPS",[1]!S_STM07_IS(D208,61,$G$5,$H$13)/IF([1]!s_share_total(D208,$G$5)=0,[1]!s_share_total(D208,[1]!s_ipo_listeddate(D208)),[1]!s_share_total(D208,$G$5)),([1]!s_stm07_bs(D208,75,$G$5,$H$13)+[1]!s_stm07_bs(D208,88,$G$5,$H$13)+[1]!s_stm07_bs(D208,94,$G$5,$H$13)+[1]!s_stm07_bs(D208,95,$G$5,$H$13))/$E$5))</f>
        <v/>
      </c>
      <c r="N208" s="241" t="str">
        <f>IF(C208="","",F208/([1]!S_STM07_IS(D208,61,$G$5,$H$13)/IF([1]!s_share_total(D208,$G$5)=0,[1]!s_share_total(D208,[1]!s_ipo_listeddate(D208)),[1]!s_share_total(D208,$G$5))))</f>
        <v/>
      </c>
      <c r="O208" s="240" t="str">
        <f ca="1">IF(C208="","",[1]!s_share_total(D208,TODAY())/$E$5)</f>
        <v/>
      </c>
      <c r="P208" s="240" t="str">
        <f t="shared" si="26"/>
        <v/>
      </c>
      <c r="Q208" s="210" t="str">
        <f t="shared" si="27"/>
        <v/>
      </c>
      <c r="R208" s="341" t="str">
        <f t="shared" si="28"/>
        <v/>
      </c>
      <c r="S208" s="144"/>
      <c r="U208" s="1"/>
    </row>
    <row r="209" spans="3:21" ht="12" customHeight="1" x14ac:dyDescent="0.35">
      <c r="C209" s="342" t="str">
        <f t="shared" si="25"/>
        <v/>
      </c>
      <c r="D209" s="126" t="str">
        <f t="shared" si="23"/>
        <v/>
      </c>
      <c r="E209" s="126" t="str">
        <f t="shared" si="24"/>
        <v/>
      </c>
      <c r="F209" s="181" t="str">
        <f ca="1">IF(C209="","",[1]!s_dq_close(D209,TODAY(),1))</f>
        <v/>
      </c>
      <c r="G209" s="182" t="str">
        <f ca="1">IF(C209="","",[1]!s_pq_pctchange(D209,TODAY()-$G$12,TODAY())/100)</f>
        <v/>
      </c>
      <c r="H209" s="242" t="str">
        <f>IF(C209="","",IF($H$11="收入",[1]!S_STM07_IS(D209,9,$G$5,$H$13)/$E$5,[1]!S_STM07_IS(D209,48,$G$5,$H$13)/$E$5))</f>
        <v/>
      </c>
      <c r="I209" s="242" t="str">
        <f>IF(C209="","",IF($I$11="毛利率",([1]!S_STM07_IS(D209,9,$G$5,$H$13)-[1]!S_STM07_IS(D209,10,$G$5,$H$13))/[1]!S_STM07_IS(D209,9,$G$5,$H$13),[1]!S_STM07_IS(D209,14,$G$5,$H$13)/$E$5))</f>
        <v/>
      </c>
      <c r="J209" s="403" t="str">
        <f>IF(C209="","",IF($J$11="净利润率",[1]!S_STM07_IS(D209,61,$G$5,$H$13)/[1]!S_STM07_IS(D209,9,$G$5,$H$13),[1]!S_STM07_IS(D209,55,$G$5,$H$13)/$E$5))</f>
        <v/>
      </c>
      <c r="K209" s="411" t="str">
        <f>IF(C209="","",[1]!hks_fa_roa2(D209,$G$5))</f>
        <v/>
      </c>
      <c r="L209" s="411" t="str">
        <f>IF(C209="","",[1]!hks_fa_roe(D209,$G$5))</f>
        <v/>
      </c>
      <c r="M209" s="243" t="str">
        <f>IF(C209="","",IF($M$11="EPS",[1]!S_STM07_IS(D209,61,$G$5,$H$13)/IF([1]!s_share_total(D209,$G$5)=0,[1]!s_share_total(D209,[1]!s_ipo_listeddate(D209)),[1]!s_share_total(D209,$G$5)),([1]!s_stm07_bs(D209,75,$G$5,$H$13)+[1]!s_stm07_bs(D209,88,$G$5,$H$13)+[1]!s_stm07_bs(D209,94,$G$5,$H$13)+[1]!s_stm07_bs(D209,95,$G$5,$H$13))/$E$5))</f>
        <v/>
      </c>
      <c r="N209" s="193" t="str">
        <f>IF(C209="","",F209/([1]!S_STM07_IS(D209,61,$G$5,$H$13)/IF([1]!s_share_total(D209,$G$5)=0,[1]!s_share_total(D209,[1]!s_ipo_listeddate(D209)),[1]!s_share_total(D209,$G$5))))</f>
        <v/>
      </c>
      <c r="O209" s="242" t="str">
        <f ca="1">IF(C209="","",[1]!s_share_total(D209,TODAY())/$E$5)</f>
        <v/>
      </c>
      <c r="P209" s="242" t="str">
        <f t="shared" si="26"/>
        <v/>
      </c>
      <c r="Q209" s="181" t="str">
        <f t="shared" si="27"/>
        <v/>
      </c>
      <c r="R209" s="342" t="str">
        <f t="shared" si="28"/>
        <v/>
      </c>
      <c r="S209" s="144"/>
      <c r="U209" s="1"/>
    </row>
    <row r="210" spans="3:21" ht="12" customHeight="1" x14ac:dyDescent="0.35">
      <c r="C210" s="341" t="str">
        <f t="shared" si="25"/>
        <v/>
      </c>
      <c r="D210" s="239" t="str">
        <f t="shared" si="23"/>
        <v/>
      </c>
      <c r="E210" s="239" t="str">
        <f t="shared" si="24"/>
        <v/>
      </c>
      <c r="F210" s="179" t="str">
        <f ca="1">IF(C210="","",[1]!s_dq_close(D210,TODAY(),1))</f>
        <v/>
      </c>
      <c r="G210" s="180" t="str">
        <f ca="1">IF(C210="","",[1]!s_pq_pctchange(D210,TODAY()-$G$12,TODAY())/100)</f>
        <v/>
      </c>
      <c r="H210" s="240" t="str">
        <f>IF(C210="","",IF($H$11="收入",[1]!S_STM07_IS(D210,9,$G$5,$H$13)/$E$5,[1]!S_STM07_IS(D210,48,$G$5,$H$13)/$E$5))</f>
        <v/>
      </c>
      <c r="I210" s="240" t="str">
        <f>IF(C210="","",IF($I$11="毛利率",([1]!S_STM07_IS(D210,9,$G$5,$H$13)-[1]!S_STM07_IS(D210,10,$G$5,$H$13))/[1]!S_STM07_IS(D210,9,$G$5,$H$13),[1]!S_STM07_IS(D210,14,$G$5,$H$13)/$E$5))</f>
        <v/>
      </c>
      <c r="J210" s="402" t="str">
        <f>IF(C210="","",IF($J$11="净利润率",[1]!S_STM07_IS(D210,61,$G$5,$H$13)/[1]!S_STM07_IS(D210,9,$G$5,$H$13),[1]!S_STM07_IS(D210,55,$G$5,$H$13)/$E$5))</f>
        <v/>
      </c>
      <c r="K210" s="411" t="str">
        <f>IF(C210="","",[1]!hks_fa_roa2(D210,$G$5))</f>
        <v/>
      </c>
      <c r="L210" s="411" t="str">
        <f>IF(C210="","",[1]!hks_fa_roe(D210,$G$5))</f>
        <v/>
      </c>
      <c r="M210" s="240" t="str">
        <f>IF(C210="","",IF($M$11="EPS",[1]!S_STM07_IS(D210,61,$G$5,$H$13)/IF([1]!s_share_total(D210,$G$5)=0,[1]!s_share_total(D210,[1]!s_ipo_listeddate(D210)),[1]!s_share_total(D210,$G$5)),([1]!s_stm07_bs(D210,75,$G$5,$H$13)+[1]!s_stm07_bs(D210,88,$G$5,$H$13)+[1]!s_stm07_bs(D210,94,$G$5,$H$13)+[1]!s_stm07_bs(D210,95,$G$5,$H$13))/$E$5))</f>
        <v/>
      </c>
      <c r="N210" s="241" t="str">
        <f>IF(C210="","",F210/([1]!S_STM07_IS(D210,61,$G$5,$H$13)/IF([1]!s_share_total(D210,$G$5)=0,[1]!s_share_total(D210,[1]!s_ipo_listeddate(D210)),[1]!s_share_total(D210,$G$5))))</f>
        <v/>
      </c>
      <c r="O210" s="240" t="str">
        <f ca="1">IF(C210="","",[1]!s_share_total(D210,TODAY())/$E$5)</f>
        <v/>
      </c>
      <c r="P210" s="240" t="str">
        <f t="shared" si="26"/>
        <v/>
      </c>
      <c r="Q210" s="210" t="str">
        <f t="shared" si="27"/>
        <v/>
      </c>
      <c r="R210" s="341" t="str">
        <f t="shared" si="28"/>
        <v/>
      </c>
      <c r="S210" s="144"/>
      <c r="U210" s="1"/>
    </row>
    <row r="211" spans="3:21" ht="12" customHeight="1" x14ac:dyDescent="0.35">
      <c r="C211" s="342" t="str">
        <f t="shared" si="25"/>
        <v/>
      </c>
      <c r="D211" s="126" t="str">
        <f t="shared" si="23"/>
        <v/>
      </c>
      <c r="E211" s="126" t="str">
        <f t="shared" si="24"/>
        <v/>
      </c>
      <c r="F211" s="181" t="str">
        <f ca="1">IF(C211="","",[1]!s_dq_close(D211,TODAY(),1))</f>
        <v/>
      </c>
      <c r="G211" s="182" t="str">
        <f ca="1">IF(C211="","",[1]!s_pq_pctchange(D211,TODAY()-$G$12,TODAY())/100)</f>
        <v/>
      </c>
      <c r="H211" s="242" t="str">
        <f>IF(C211="","",IF($H$11="收入",[1]!S_STM07_IS(D211,9,$G$5,$H$13)/$E$5,[1]!S_STM07_IS(D211,48,$G$5,$H$13)/$E$5))</f>
        <v/>
      </c>
      <c r="I211" s="242" t="str">
        <f>IF(C211="","",IF($I$11="毛利率",([1]!S_STM07_IS(D211,9,$G$5,$H$13)-[1]!S_STM07_IS(D211,10,$G$5,$H$13))/[1]!S_STM07_IS(D211,9,$G$5,$H$13),[1]!S_STM07_IS(D211,14,$G$5,$H$13)/$E$5))</f>
        <v/>
      </c>
      <c r="J211" s="403" t="str">
        <f>IF(C211="","",IF($J$11="净利润率",[1]!S_STM07_IS(D211,61,$G$5,$H$13)/[1]!S_STM07_IS(D211,9,$G$5,$H$13),[1]!S_STM07_IS(D211,55,$G$5,$H$13)/$E$5))</f>
        <v/>
      </c>
      <c r="K211" s="411" t="str">
        <f>IF(C211="","",[1]!hks_fa_roa2(D211,$G$5))</f>
        <v/>
      </c>
      <c r="L211" s="411" t="str">
        <f>IF(C211="","",[1]!hks_fa_roe(D211,$G$5))</f>
        <v/>
      </c>
      <c r="M211" s="243" t="str">
        <f>IF(C211="","",IF($M$11="EPS",[1]!S_STM07_IS(D211,61,$G$5,$H$13)/IF([1]!s_share_total(D211,$G$5)=0,[1]!s_share_total(D211,[1]!s_ipo_listeddate(D211)),[1]!s_share_total(D211,$G$5)),([1]!s_stm07_bs(D211,75,$G$5,$H$13)+[1]!s_stm07_bs(D211,88,$G$5,$H$13)+[1]!s_stm07_bs(D211,94,$G$5,$H$13)+[1]!s_stm07_bs(D211,95,$G$5,$H$13))/$E$5))</f>
        <v/>
      </c>
      <c r="N211" s="193" t="str">
        <f>IF(C211="","",F211/([1]!S_STM07_IS(D211,61,$G$5,$H$13)/IF([1]!s_share_total(D211,$G$5)=0,[1]!s_share_total(D211,[1]!s_ipo_listeddate(D211)),[1]!s_share_total(D211,$G$5))))</f>
        <v/>
      </c>
      <c r="O211" s="242" t="str">
        <f ca="1">IF(C211="","",[1]!s_share_total(D211,TODAY())/$E$5)</f>
        <v/>
      </c>
      <c r="P211" s="242" t="str">
        <f t="shared" si="26"/>
        <v/>
      </c>
      <c r="Q211" s="181" t="str">
        <f t="shared" si="27"/>
        <v/>
      </c>
      <c r="R211" s="342" t="str">
        <f t="shared" si="28"/>
        <v/>
      </c>
      <c r="S211" s="144"/>
      <c r="U211" s="1"/>
    </row>
    <row r="212" spans="3:21" ht="12" customHeight="1" x14ac:dyDescent="0.35">
      <c r="C212" s="341" t="str">
        <f t="shared" si="25"/>
        <v/>
      </c>
      <c r="D212" s="239" t="str">
        <f t="shared" si="23"/>
        <v/>
      </c>
      <c r="E212" s="239" t="str">
        <f t="shared" si="24"/>
        <v/>
      </c>
      <c r="F212" s="179" t="str">
        <f ca="1">IF(C212="","",[1]!s_dq_close(D212,TODAY(),1))</f>
        <v/>
      </c>
      <c r="G212" s="180" t="str">
        <f ca="1">IF(C212="","",[1]!s_pq_pctchange(D212,TODAY()-$G$12,TODAY())/100)</f>
        <v/>
      </c>
      <c r="H212" s="240" t="str">
        <f>IF(C212="","",IF($H$11="收入",[1]!S_STM07_IS(D212,9,$G$5,$H$13)/$E$5,[1]!S_STM07_IS(D212,48,$G$5,$H$13)/$E$5))</f>
        <v/>
      </c>
      <c r="I212" s="240" t="str">
        <f>IF(C212="","",IF($I$11="毛利率",([1]!S_STM07_IS(D212,9,$G$5,$H$13)-[1]!S_STM07_IS(D212,10,$G$5,$H$13))/[1]!S_STM07_IS(D212,9,$G$5,$H$13),[1]!S_STM07_IS(D212,14,$G$5,$H$13)/$E$5))</f>
        <v/>
      </c>
      <c r="J212" s="402" t="str">
        <f>IF(C212="","",IF($J$11="净利润率",[1]!S_STM07_IS(D212,61,$G$5,$H$13)/[1]!S_STM07_IS(D212,9,$G$5,$H$13),[1]!S_STM07_IS(D212,55,$G$5,$H$13)/$E$5))</f>
        <v/>
      </c>
      <c r="K212" s="411" t="str">
        <f>IF(C212="","",[1]!hks_fa_roa2(D212,$G$5))</f>
        <v/>
      </c>
      <c r="L212" s="411" t="str">
        <f>IF(C212="","",[1]!hks_fa_roe(D212,$G$5))</f>
        <v/>
      </c>
      <c r="M212" s="240" t="str">
        <f>IF(C212="","",IF($M$11="EPS",[1]!S_STM07_IS(D212,61,$G$5,$H$13)/IF([1]!s_share_total(D212,$G$5)=0,[1]!s_share_total(D212,[1]!s_ipo_listeddate(D212)),[1]!s_share_total(D212,$G$5)),([1]!s_stm07_bs(D212,75,$G$5,$H$13)+[1]!s_stm07_bs(D212,88,$G$5,$H$13)+[1]!s_stm07_bs(D212,94,$G$5,$H$13)+[1]!s_stm07_bs(D212,95,$G$5,$H$13))/$E$5))</f>
        <v/>
      </c>
      <c r="N212" s="241" t="str">
        <f>IF(C212="","",F212/([1]!S_STM07_IS(D212,61,$G$5,$H$13)/IF([1]!s_share_total(D212,$G$5)=0,[1]!s_share_total(D212,[1]!s_ipo_listeddate(D212)),[1]!s_share_total(D212,$G$5))))</f>
        <v/>
      </c>
      <c r="O212" s="240" t="str">
        <f ca="1">IF(C212="","",[1]!s_share_total(D212,TODAY())/$E$5)</f>
        <v/>
      </c>
      <c r="P212" s="240" t="str">
        <f t="shared" si="26"/>
        <v/>
      </c>
      <c r="Q212" s="210" t="str">
        <f t="shared" si="27"/>
        <v/>
      </c>
      <c r="R212" s="341" t="str">
        <f t="shared" si="28"/>
        <v/>
      </c>
      <c r="S212" s="144"/>
      <c r="U212" s="1"/>
    </row>
    <row r="213" spans="3:21" ht="12" customHeight="1" x14ac:dyDescent="0.35">
      <c r="C213" s="342" t="str">
        <f t="shared" si="25"/>
        <v/>
      </c>
      <c r="D213" s="126" t="str">
        <f t="shared" si="23"/>
        <v/>
      </c>
      <c r="E213" s="126" t="str">
        <f t="shared" si="24"/>
        <v/>
      </c>
      <c r="F213" s="181" t="str">
        <f ca="1">IF(C213="","",[1]!s_dq_close(D213,TODAY(),1))</f>
        <v/>
      </c>
      <c r="G213" s="182" t="str">
        <f ca="1">IF(C213="","",[1]!s_pq_pctchange(D213,TODAY()-$G$12,TODAY())/100)</f>
        <v/>
      </c>
      <c r="H213" s="242" t="str">
        <f>IF(C213="","",IF($H$11="收入",[1]!S_STM07_IS(D213,9,$G$5,$H$13)/$E$5,[1]!S_STM07_IS(D213,48,$G$5,$H$13)/$E$5))</f>
        <v/>
      </c>
      <c r="I213" s="242" t="str">
        <f>IF(C213="","",IF($I$11="毛利率",([1]!S_STM07_IS(D213,9,$G$5,$H$13)-[1]!S_STM07_IS(D213,10,$G$5,$H$13))/[1]!S_STM07_IS(D213,9,$G$5,$H$13),[1]!S_STM07_IS(D213,14,$G$5,$H$13)/$E$5))</f>
        <v/>
      </c>
      <c r="J213" s="403" t="str">
        <f>IF(C213="","",IF($J$11="净利润率",[1]!S_STM07_IS(D213,61,$G$5,$H$13)/[1]!S_STM07_IS(D213,9,$G$5,$H$13),[1]!S_STM07_IS(D213,55,$G$5,$H$13)/$E$5))</f>
        <v/>
      </c>
      <c r="K213" s="411" t="str">
        <f>IF(C213="","",[1]!hks_fa_roa2(D213,$G$5))</f>
        <v/>
      </c>
      <c r="L213" s="411" t="str">
        <f>IF(C213="","",[1]!hks_fa_roe(D213,$G$5))</f>
        <v/>
      </c>
      <c r="M213" s="243" t="str">
        <f>IF(C213="","",IF($M$11="EPS",[1]!S_STM07_IS(D213,61,$G$5,$H$13)/IF([1]!s_share_total(D213,$G$5)=0,[1]!s_share_total(D213,[1]!s_ipo_listeddate(D213)),[1]!s_share_total(D213,$G$5)),([1]!s_stm07_bs(D213,75,$G$5,$H$13)+[1]!s_stm07_bs(D213,88,$G$5,$H$13)+[1]!s_stm07_bs(D213,94,$G$5,$H$13)+[1]!s_stm07_bs(D213,95,$G$5,$H$13))/$E$5))</f>
        <v/>
      </c>
      <c r="N213" s="193" t="str">
        <f>IF(C213="","",F213/([1]!S_STM07_IS(D213,61,$G$5,$H$13)/IF([1]!s_share_total(D213,$G$5)=0,[1]!s_share_total(D213,[1]!s_ipo_listeddate(D213)),[1]!s_share_total(D213,$G$5))))</f>
        <v/>
      </c>
      <c r="O213" s="242" t="str">
        <f ca="1">IF(C213="","",[1]!s_share_total(D213,TODAY())/$E$5)</f>
        <v/>
      </c>
      <c r="P213" s="242" t="str">
        <f t="shared" si="26"/>
        <v/>
      </c>
      <c r="Q213" s="181" t="str">
        <f t="shared" si="27"/>
        <v/>
      </c>
      <c r="R213" s="342" t="str">
        <f t="shared" si="28"/>
        <v/>
      </c>
      <c r="S213" s="144"/>
      <c r="U213" s="1"/>
    </row>
    <row r="214" spans="3:21" ht="12" customHeight="1" x14ac:dyDescent="0.35">
      <c r="C214" s="341" t="str">
        <f t="shared" si="25"/>
        <v/>
      </c>
      <c r="D214" s="239" t="str">
        <f t="shared" si="23"/>
        <v/>
      </c>
      <c r="E214" s="239" t="str">
        <f t="shared" si="24"/>
        <v/>
      </c>
      <c r="F214" s="179" t="str">
        <f ca="1">IF(C214="","",[1]!s_dq_close(D214,TODAY(),1))</f>
        <v/>
      </c>
      <c r="G214" s="180" t="str">
        <f ca="1">IF(C214="","",[1]!s_pq_pctchange(D214,TODAY()-$G$12,TODAY())/100)</f>
        <v/>
      </c>
      <c r="H214" s="240" t="str">
        <f>IF(C214="","",IF($H$11="收入",[1]!S_STM07_IS(D214,9,$G$5,$H$13)/$E$5,[1]!S_STM07_IS(D214,48,$G$5,$H$13)/$E$5))</f>
        <v/>
      </c>
      <c r="I214" s="240" t="str">
        <f>IF(C214="","",IF($I$11="毛利率",([1]!S_STM07_IS(D214,9,$G$5,$H$13)-[1]!S_STM07_IS(D214,10,$G$5,$H$13))/[1]!S_STM07_IS(D214,9,$G$5,$H$13),[1]!S_STM07_IS(D214,14,$G$5,$H$13)/$E$5))</f>
        <v/>
      </c>
      <c r="J214" s="402" t="str">
        <f>IF(C214="","",IF($J$11="净利润率",[1]!S_STM07_IS(D214,61,$G$5,$H$13)/[1]!S_STM07_IS(D214,9,$G$5,$H$13),[1]!S_STM07_IS(D214,55,$G$5,$H$13)/$E$5))</f>
        <v/>
      </c>
      <c r="K214" s="411" t="str">
        <f>IF(C214="","",[1]!hks_fa_roa2(D214,$G$5))</f>
        <v/>
      </c>
      <c r="L214" s="411" t="str">
        <f>IF(C214="","",[1]!hks_fa_roe(D214,$G$5))</f>
        <v/>
      </c>
      <c r="M214" s="240" t="str">
        <f>IF(C214="","",IF($M$11="EPS",[1]!S_STM07_IS(D214,61,$G$5,$H$13)/IF([1]!s_share_total(D214,$G$5)=0,[1]!s_share_total(D214,[1]!s_ipo_listeddate(D214)),[1]!s_share_total(D214,$G$5)),([1]!s_stm07_bs(D214,75,$G$5,$H$13)+[1]!s_stm07_bs(D214,88,$G$5,$H$13)+[1]!s_stm07_bs(D214,94,$G$5,$H$13)+[1]!s_stm07_bs(D214,95,$G$5,$H$13))/$E$5))</f>
        <v/>
      </c>
      <c r="N214" s="241" t="str">
        <f>IF(C214="","",F214/([1]!S_STM07_IS(D214,61,$G$5,$H$13)/IF([1]!s_share_total(D214,$G$5)=0,[1]!s_share_total(D214,[1]!s_ipo_listeddate(D214)),[1]!s_share_total(D214,$G$5))))</f>
        <v/>
      </c>
      <c r="O214" s="240" t="str">
        <f ca="1">IF(C214="","",[1]!s_share_total(D214,TODAY())/$E$5)</f>
        <v/>
      </c>
      <c r="P214" s="240" t="str">
        <f t="shared" si="26"/>
        <v/>
      </c>
      <c r="Q214" s="210" t="str">
        <f t="shared" si="27"/>
        <v/>
      </c>
      <c r="R214" s="341" t="str">
        <f t="shared" si="28"/>
        <v/>
      </c>
      <c r="S214" s="144"/>
      <c r="U214" s="1"/>
    </row>
    <row r="215" spans="3:21" ht="12" customHeight="1" x14ac:dyDescent="0.35">
      <c r="C215" s="342" t="str">
        <f t="shared" si="25"/>
        <v/>
      </c>
      <c r="D215" s="126" t="str">
        <f t="shared" si="23"/>
        <v/>
      </c>
      <c r="E215" s="126" t="str">
        <f t="shared" si="24"/>
        <v/>
      </c>
      <c r="F215" s="181" t="str">
        <f ca="1">IF(C215="","",[1]!s_dq_close(D215,TODAY(),1))</f>
        <v/>
      </c>
      <c r="G215" s="182" t="str">
        <f ca="1">IF(C215="","",[1]!s_pq_pctchange(D215,TODAY()-$G$12,TODAY())/100)</f>
        <v/>
      </c>
      <c r="H215" s="242" t="str">
        <f>IF(C215="","",IF($H$11="收入",[1]!S_STM07_IS(D215,9,$G$5,$H$13)/$E$5,[1]!S_STM07_IS(D215,48,$G$5,$H$13)/$E$5))</f>
        <v/>
      </c>
      <c r="I215" s="242" t="str">
        <f>IF(C215="","",IF($I$11="毛利率",([1]!S_STM07_IS(D215,9,$G$5,$H$13)-[1]!S_STM07_IS(D215,10,$G$5,$H$13))/[1]!S_STM07_IS(D215,9,$G$5,$H$13),[1]!S_STM07_IS(D215,14,$G$5,$H$13)/$E$5))</f>
        <v/>
      </c>
      <c r="J215" s="403" t="str">
        <f>IF(C215="","",IF($J$11="净利润率",[1]!S_STM07_IS(D215,61,$G$5,$H$13)/[1]!S_STM07_IS(D215,9,$G$5,$H$13),[1]!S_STM07_IS(D215,55,$G$5,$H$13)/$E$5))</f>
        <v/>
      </c>
      <c r="K215" s="411" t="str">
        <f>IF(C215="","",[1]!hks_fa_roa2(D215,$G$5))</f>
        <v/>
      </c>
      <c r="L215" s="411" t="str">
        <f>IF(C215="","",[1]!hks_fa_roe(D215,$G$5))</f>
        <v/>
      </c>
      <c r="M215" s="243" t="str">
        <f>IF(C215="","",IF($M$11="EPS",[1]!S_STM07_IS(D215,61,$G$5,$H$13)/IF([1]!s_share_total(D215,$G$5)=0,[1]!s_share_total(D215,[1]!s_ipo_listeddate(D215)),[1]!s_share_total(D215,$G$5)),([1]!s_stm07_bs(D215,75,$G$5,$H$13)+[1]!s_stm07_bs(D215,88,$G$5,$H$13)+[1]!s_stm07_bs(D215,94,$G$5,$H$13)+[1]!s_stm07_bs(D215,95,$G$5,$H$13))/$E$5))</f>
        <v/>
      </c>
      <c r="N215" s="193" t="str">
        <f>IF(C215="","",F215/([1]!S_STM07_IS(D215,61,$G$5,$H$13)/IF([1]!s_share_total(D215,$G$5)=0,[1]!s_share_total(D215,[1]!s_ipo_listeddate(D215)),[1]!s_share_total(D215,$G$5))))</f>
        <v/>
      </c>
      <c r="O215" s="242" t="str">
        <f ca="1">IF(C215="","",[1]!s_share_total(D215,TODAY())/$E$5)</f>
        <v/>
      </c>
      <c r="P215" s="242" t="str">
        <f t="shared" si="26"/>
        <v/>
      </c>
      <c r="Q215" s="181" t="str">
        <f t="shared" si="27"/>
        <v/>
      </c>
      <c r="R215" s="342" t="str">
        <f t="shared" si="28"/>
        <v/>
      </c>
      <c r="S215" s="144"/>
      <c r="U215" s="1"/>
    </row>
    <row r="216" spans="3:21" ht="12" customHeight="1" x14ac:dyDescent="0.35">
      <c r="C216" s="341" t="str">
        <f t="shared" si="25"/>
        <v/>
      </c>
      <c r="D216" s="239" t="str">
        <f t="shared" si="23"/>
        <v/>
      </c>
      <c r="E216" s="239" t="str">
        <f t="shared" si="24"/>
        <v/>
      </c>
      <c r="F216" s="179" t="str">
        <f ca="1">IF(C216="","",[1]!s_dq_close(D216,TODAY(),1))</f>
        <v/>
      </c>
      <c r="G216" s="180" t="str">
        <f ca="1">IF(C216="","",[1]!s_pq_pctchange(D216,TODAY()-$G$12,TODAY())/100)</f>
        <v/>
      </c>
      <c r="H216" s="240" t="str">
        <f>IF(C216="","",IF($H$11="收入",[1]!S_STM07_IS(D216,9,$G$5,$H$13)/$E$5,[1]!S_STM07_IS(D216,48,$G$5,$H$13)/$E$5))</f>
        <v/>
      </c>
      <c r="I216" s="240" t="str">
        <f>IF(C216="","",IF($I$11="毛利率",([1]!S_STM07_IS(D216,9,$G$5,$H$13)-[1]!S_STM07_IS(D216,10,$G$5,$H$13))/[1]!S_STM07_IS(D216,9,$G$5,$H$13),[1]!S_STM07_IS(D216,14,$G$5,$H$13)/$E$5))</f>
        <v/>
      </c>
      <c r="J216" s="402" t="str">
        <f>IF(C216="","",IF($J$11="净利润率",[1]!S_STM07_IS(D216,61,$G$5,$H$13)/[1]!S_STM07_IS(D216,9,$G$5,$H$13),[1]!S_STM07_IS(D216,55,$G$5,$H$13)/$E$5))</f>
        <v/>
      </c>
      <c r="K216" s="411" t="str">
        <f>IF(C216="","",[1]!hks_fa_roa2(D216,$G$5))</f>
        <v/>
      </c>
      <c r="L216" s="411" t="str">
        <f>IF(C216="","",[1]!hks_fa_roe(D216,$G$5))</f>
        <v/>
      </c>
      <c r="M216" s="240" t="str">
        <f>IF(C216="","",IF($M$11="EPS",[1]!S_STM07_IS(D216,61,$G$5,$H$13)/IF([1]!s_share_total(D216,$G$5)=0,[1]!s_share_total(D216,[1]!s_ipo_listeddate(D216)),[1]!s_share_total(D216,$G$5)),([1]!s_stm07_bs(D216,75,$G$5,$H$13)+[1]!s_stm07_bs(D216,88,$G$5,$H$13)+[1]!s_stm07_bs(D216,94,$G$5,$H$13)+[1]!s_stm07_bs(D216,95,$G$5,$H$13))/$E$5))</f>
        <v/>
      </c>
      <c r="N216" s="241" t="str">
        <f>IF(C216="","",F216/([1]!S_STM07_IS(D216,61,$G$5,$H$13)/IF([1]!s_share_total(D216,$G$5)=0,[1]!s_share_total(D216,[1]!s_ipo_listeddate(D216)),[1]!s_share_total(D216,$G$5))))</f>
        <v/>
      </c>
      <c r="O216" s="240" t="str">
        <f ca="1">IF(C216="","",[1]!s_share_total(D216,TODAY())/$E$5)</f>
        <v/>
      </c>
      <c r="P216" s="240" t="str">
        <f t="shared" si="26"/>
        <v/>
      </c>
      <c r="Q216" s="210" t="str">
        <f t="shared" si="27"/>
        <v/>
      </c>
      <c r="R216" s="341" t="str">
        <f t="shared" si="28"/>
        <v/>
      </c>
      <c r="S216" s="144"/>
      <c r="U216" s="1"/>
    </row>
    <row r="217" spans="3:21" ht="12" customHeight="1" x14ac:dyDescent="0.35">
      <c r="C217" s="342" t="str">
        <f t="shared" si="25"/>
        <v/>
      </c>
      <c r="D217" s="126" t="str">
        <f t="shared" si="23"/>
        <v/>
      </c>
      <c r="E217" s="126" t="str">
        <f t="shared" si="24"/>
        <v/>
      </c>
      <c r="F217" s="181" t="str">
        <f ca="1">IF(C217="","",[1]!s_dq_close(D217,TODAY(),1))</f>
        <v/>
      </c>
      <c r="G217" s="182" t="str">
        <f ca="1">IF(C217="","",[1]!s_pq_pctchange(D217,TODAY()-$G$12,TODAY())/100)</f>
        <v/>
      </c>
      <c r="H217" s="242" t="str">
        <f>IF(C217="","",IF($H$11="收入",[1]!S_STM07_IS(D217,9,$G$5,$H$13)/$E$5,[1]!S_STM07_IS(D217,48,$G$5,$H$13)/$E$5))</f>
        <v/>
      </c>
      <c r="I217" s="242" t="str">
        <f>IF(C217="","",IF($I$11="毛利率",([1]!S_STM07_IS(D217,9,$G$5,$H$13)-[1]!S_STM07_IS(D217,10,$G$5,$H$13))/[1]!S_STM07_IS(D217,9,$G$5,$H$13),[1]!S_STM07_IS(D217,14,$G$5,$H$13)/$E$5))</f>
        <v/>
      </c>
      <c r="J217" s="403" t="str">
        <f>IF(C217="","",IF($J$11="净利润率",[1]!S_STM07_IS(D217,61,$G$5,$H$13)/[1]!S_STM07_IS(D217,9,$G$5,$H$13),[1]!S_STM07_IS(D217,55,$G$5,$H$13)/$E$5))</f>
        <v/>
      </c>
      <c r="K217" s="411" t="str">
        <f>IF(C217="","",[1]!hks_fa_roa2(D217,$G$5))</f>
        <v/>
      </c>
      <c r="L217" s="411" t="str">
        <f>IF(C217="","",[1]!hks_fa_roe(D217,$G$5))</f>
        <v/>
      </c>
      <c r="M217" s="243" t="str">
        <f>IF(C217="","",IF($M$11="EPS",[1]!S_STM07_IS(D217,61,$G$5,$H$13)/IF([1]!s_share_total(D217,$G$5)=0,[1]!s_share_total(D217,[1]!s_ipo_listeddate(D217)),[1]!s_share_total(D217,$G$5)),([1]!s_stm07_bs(D217,75,$G$5,$H$13)+[1]!s_stm07_bs(D217,88,$G$5,$H$13)+[1]!s_stm07_bs(D217,94,$G$5,$H$13)+[1]!s_stm07_bs(D217,95,$G$5,$H$13))/$E$5))</f>
        <v/>
      </c>
      <c r="N217" s="193" t="str">
        <f>IF(C217="","",F217/([1]!S_STM07_IS(D217,61,$G$5,$H$13)/IF([1]!s_share_total(D217,$G$5)=0,[1]!s_share_total(D217,[1]!s_ipo_listeddate(D217)),[1]!s_share_total(D217,$G$5))))</f>
        <v/>
      </c>
      <c r="O217" s="242" t="str">
        <f ca="1">IF(C217="","",[1]!s_share_total(D217,TODAY())/$E$5)</f>
        <v/>
      </c>
      <c r="P217" s="242" t="str">
        <f t="shared" si="26"/>
        <v/>
      </c>
      <c r="Q217" s="181" t="str">
        <f t="shared" si="27"/>
        <v/>
      </c>
      <c r="R217" s="342" t="str">
        <f t="shared" si="28"/>
        <v/>
      </c>
      <c r="S217" s="144"/>
      <c r="U217" s="1"/>
    </row>
    <row r="218" spans="3:21" ht="12" customHeight="1" x14ac:dyDescent="0.35">
      <c r="C218" s="341" t="str">
        <f t="shared" si="25"/>
        <v/>
      </c>
      <c r="D218" s="239" t="str">
        <f t="shared" si="23"/>
        <v/>
      </c>
      <c r="E218" s="239" t="str">
        <f t="shared" si="24"/>
        <v/>
      </c>
      <c r="F218" s="179" t="str">
        <f ca="1">IF(C218="","",[1]!s_dq_close(D218,TODAY(),1))</f>
        <v/>
      </c>
      <c r="G218" s="180" t="str">
        <f ca="1">IF(C218="","",[1]!s_pq_pctchange(D218,TODAY()-$G$12,TODAY())/100)</f>
        <v/>
      </c>
      <c r="H218" s="240" t="str">
        <f>IF(C218="","",IF($H$11="收入",[1]!S_STM07_IS(D218,9,$G$5,$H$13)/$E$5,[1]!S_STM07_IS(D218,48,$G$5,$H$13)/$E$5))</f>
        <v/>
      </c>
      <c r="I218" s="240" t="str">
        <f>IF(C218="","",IF($I$11="毛利率",([1]!S_STM07_IS(D218,9,$G$5,$H$13)-[1]!S_STM07_IS(D218,10,$G$5,$H$13))/[1]!S_STM07_IS(D218,9,$G$5,$H$13),[1]!S_STM07_IS(D218,14,$G$5,$H$13)/$E$5))</f>
        <v/>
      </c>
      <c r="J218" s="402" t="str">
        <f>IF(C218="","",IF($J$11="净利润率",[1]!S_STM07_IS(D218,61,$G$5,$H$13)/[1]!S_STM07_IS(D218,9,$G$5,$H$13),[1]!S_STM07_IS(D218,55,$G$5,$H$13)/$E$5))</f>
        <v/>
      </c>
      <c r="K218" s="411" t="str">
        <f>IF(C218="","",[1]!hks_fa_roa2(D218,$G$5))</f>
        <v/>
      </c>
      <c r="L218" s="411" t="str">
        <f>IF(C218="","",[1]!hks_fa_roe(D218,$G$5))</f>
        <v/>
      </c>
      <c r="M218" s="240" t="str">
        <f>IF(C218="","",IF($M$11="EPS",[1]!S_STM07_IS(D218,61,$G$5,$H$13)/IF([1]!s_share_total(D218,$G$5)=0,[1]!s_share_total(D218,[1]!s_ipo_listeddate(D218)),[1]!s_share_total(D218,$G$5)),([1]!s_stm07_bs(D218,75,$G$5,$H$13)+[1]!s_stm07_bs(D218,88,$G$5,$H$13)+[1]!s_stm07_bs(D218,94,$G$5,$H$13)+[1]!s_stm07_bs(D218,95,$G$5,$H$13))/$E$5))</f>
        <v/>
      </c>
      <c r="N218" s="241" t="str">
        <f>IF(C218="","",F218/([1]!S_STM07_IS(D218,61,$G$5,$H$13)/IF([1]!s_share_total(D218,$G$5)=0,[1]!s_share_total(D218,[1]!s_ipo_listeddate(D218)),[1]!s_share_total(D218,$G$5))))</f>
        <v/>
      </c>
      <c r="O218" s="240" t="str">
        <f ca="1">IF(C218="","",[1]!s_share_total(D218,TODAY())/$E$5)</f>
        <v/>
      </c>
      <c r="P218" s="240" t="str">
        <f t="shared" si="26"/>
        <v/>
      </c>
      <c r="Q218" s="210" t="str">
        <f t="shared" si="27"/>
        <v/>
      </c>
      <c r="R218" s="341" t="str">
        <f t="shared" si="28"/>
        <v/>
      </c>
      <c r="S218" s="144"/>
      <c r="U218" s="1"/>
    </row>
    <row r="219" spans="3:21" ht="12" customHeight="1" x14ac:dyDescent="0.35">
      <c r="C219" s="342" t="str">
        <f t="shared" si="25"/>
        <v/>
      </c>
      <c r="D219" s="126" t="str">
        <f t="shared" si="23"/>
        <v/>
      </c>
      <c r="E219" s="126" t="str">
        <f t="shared" si="24"/>
        <v/>
      </c>
      <c r="F219" s="181" t="str">
        <f ca="1">IF(C219="","",[1]!s_dq_close(D219,TODAY(),1))</f>
        <v/>
      </c>
      <c r="G219" s="182" t="str">
        <f ca="1">IF(C219="","",[1]!s_pq_pctchange(D219,TODAY()-$G$12,TODAY())/100)</f>
        <v/>
      </c>
      <c r="H219" s="242" t="str">
        <f>IF(C219="","",IF($H$11="收入",[1]!S_STM07_IS(D219,9,$G$5,$H$13)/$E$5,[1]!S_STM07_IS(D219,48,$G$5,$H$13)/$E$5))</f>
        <v/>
      </c>
      <c r="I219" s="242" t="str">
        <f>IF(C219="","",IF($I$11="毛利率",([1]!S_STM07_IS(D219,9,$G$5,$H$13)-[1]!S_STM07_IS(D219,10,$G$5,$H$13))/[1]!S_STM07_IS(D219,9,$G$5,$H$13),[1]!S_STM07_IS(D219,14,$G$5,$H$13)/$E$5))</f>
        <v/>
      </c>
      <c r="J219" s="403" t="str">
        <f>IF(C219="","",IF($J$11="净利润率",[1]!S_STM07_IS(D219,61,$G$5,$H$13)/[1]!S_STM07_IS(D219,9,$G$5,$H$13),[1]!S_STM07_IS(D219,55,$G$5,$H$13)/$E$5))</f>
        <v/>
      </c>
      <c r="K219" s="411" t="str">
        <f>IF(C219="","",[1]!hks_fa_roa2(D219,$G$5))</f>
        <v/>
      </c>
      <c r="L219" s="411" t="str">
        <f>IF(C219="","",[1]!hks_fa_roe(D219,$G$5))</f>
        <v/>
      </c>
      <c r="M219" s="243" t="str">
        <f>IF(C219="","",IF($M$11="EPS",[1]!S_STM07_IS(D219,61,$G$5,$H$13)/IF([1]!s_share_total(D219,$G$5)=0,[1]!s_share_total(D219,[1]!s_ipo_listeddate(D219)),[1]!s_share_total(D219,$G$5)),([1]!s_stm07_bs(D219,75,$G$5,$H$13)+[1]!s_stm07_bs(D219,88,$G$5,$H$13)+[1]!s_stm07_bs(D219,94,$G$5,$H$13)+[1]!s_stm07_bs(D219,95,$G$5,$H$13))/$E$5))</f>
        <v/>
      </c>
      <c r="N219" s="193" t="str">
        <f>IF(C219="","",F219/([1]!S_STM07_IS(D219,61,$G$5,$H$13)/IF([1]!s_share_total(D219,$G$5)=0,[1]!s_share_total(D219,[1]!s_ipo_listeddate(D219)),[1]!s_share_total(D219,$G$5))))</f>
        <v/>
      </c>
      <c r="O219" s="242" t="str">
        <f ca="1">IF(C219="","",[1]!s_share_total(D219,TODAY())/$E$5)</f>
        <v/>
      </c>
      <c r="P219" s="242" t="str">
        <f t="shared" si="26"/>
        <v/>
      </c>
      <c r="Q219" s="181" t="str">
        <f t="shared" si="27"/>
        <v/>
      </c>
      <c r="R219" s="342" t="str">
        <f t="shared" si="28"/>
        <v/>
      </c>
      <c r="S219" s="144"/>
      <c r="U219" s="1"/>
    </row>
    <row r="220" spans="3:21" ht="12" customHeight="1" x14ac:dyDescent="0.35">
      <c r="C220" s="341" t="str">
        <f t="shared" si="25"/>
        <v/>
      </c>
      <c r="D220" s="239" t="str">
        <f t="shared" si="23"/>
        <v/>
      </c>
      <c r="E220" s="239" t="str">
        <f t="shared" si="24"/>
        <v/>
      </c>
      <c r="F220" s="179" t="str">
        <f ca="1">IF(C220="","",[1]!s_dq_close(D220,TODAY(),1))</f>
        <v/>
      </c>
      <c r="G220" s="180" t="str">
        <f ca="1">IF(C220="","",[1]!s_pq_pctchange(D220,TODAY()-$G$12,TODAY())/100)</f>
        <v/>
      </c>
      <c r="H220" s="240" t="str">
        <f>IF(C220="","",IF($H$11="收入",[1]!S_STM07_IS(D220,9,$G$5,$H$13)/$E$5,[1]!S_STM07_IS(D220,48,$G$5,$H$13)/$E$5))</f>
        <v/>
      </c>
      <c r="I220" s="240" t="str">
        <f>IF(C220="","",IF($I$11="毛利率",([1]!S_STM07_IS(D220,9,$G$5,$H$13)-[1]!S_STM07_IS(D220,10,$G$5,$H$13))/[1]!S_STM07_IS(D220,9,$G$5,$H$13),[1]!S_STM07_IS(D220,14,$G$5,$H$13)/$E$5))</f>
        <v/>
      </c>
      <c r="J220" s="402" t="str">
        <f>IF(C220="","",IF($J$11="净利润率",[1]!S_STM07_IS(D220,61,$G$5,$H$13)/[1]!S_STM07_IS(D220,9,$G$5,$H$13),[1]!S_STM07_IS(D220,55,$G$5,$H$13)/$E$5))</f>
        <v/>
      </c>
      <c r="K220" s="411" t="str">
        <f>IF(C220="","",[1]!hks_fa_roa2(D220,$G$5))</f>
        <v/>
      </c>
      <c r="L220" s="411" t="str">
        <f>IF(C220="","",[1]!hks_fa_roe(D220,$G$5))</f>
        <v/>
      </c>
      <c r="M220" s="240" t="str">
        <f>IF(C220="","",IF($M$11="EPS",[1]!S_STM07_IS(D220,61,$G$5,$H$13)/IF([1]!s_share_total(D220,$G$5)=0,[1]!s_share_total(D220,[1]!s_ipo_listeddate(D220)),[1]!s_share_total(D220,$G$5)),([1]!s_stm07_bs(D220,75,$G$5,$H$13)+[1]!s_stm07_bs(D220,88,$G$5,$H$13)+[1]!s_stm07_bs(D220,94,$G$5,$H$13)+[1]!s_stm07_bs(D220,95,$G$5,$H$13))/$E$5))</f>
        <v/>
      </c>
      <c r="N220" s="241" t="str">
        <f>IF(C220="","",F220/([1]!S_STM07_IS(D220,61,$G$5,$H$13)/IF([1]!s_share_total(D220,$G$5)=0,[1]!s_share_total(D220,[1]!s_ipo_listeddate(D220)),[1]!s_share_total(D220,$G$5))))</f>
        <v/>
      </c>
      <c r="O220" s="240" t="str">
        <f ca="1">IF(C220="","",[1]!s_share_total(D220,TODAY())/$E$5)</f>
        <v/>
      </c>
      <c r="P220" s="240" t="str">
        <f t="shared" si="26"/>
        <v/>
      </c>
      <c r="Q220" s="210" t="str">
        <f t="shared" si="27"/>
        <v/>
      </c>
      <c r="R220" s="341" t="str">
        <f t="shared" si="28"/>
        <v/>
      </c>
      <c r="S220" s="144"/>
      <c r="U220" s="1"/>
    </row>
    <row r="221" spans="3:21" ht="12" customHeight="1" x14ac:dyDescent="0.35">
      <c r="C221" s="342" t="str">
        <f t="shared" si="25"/>
        <v/>
      </c>
      <c r="D221" s="126" t="str">
        <f t="shared" si="23"/>
        <v/>
      </c>
      <c r="E221" s="126" t="str">
        <f t="shared" si="24"/>
        <v/>
      </c>
      <c r="F221" s="181" t="str">
        <f ca="1">IF(C221="","",[1]!s_dq_close(D221,TODAY(),1))</f>
        <v/>
      </c>
      <c r="G221" s="182" t="str">
        <f ca="1">IF(C221="","",[1]!s_pq_pctchange(D221,TODAY()-$G$12,TODAY())/100)</f>
        <v/>
      </c>
      <c r="H221" s="242" t="str">
        <f>IF(C221="","",IF($H$11="收入",[1]!S_STM07_IS(D221,9,$G$5,$H$13)/$E$5,[1]!S_STM07_IS(D221,48,$G$5,$H$13)/$E$5))</f>
        <v/>
      </c>
      <c r="I221" s="242" t="str">
        <f>IF(C221="","",IF($I$11="毛利率",([1]!S_STM07_IS(D221,9,$G$5,$H$13)-[1]!S_STM07_IS(D221,10,$G$5,$H$13))/[1]!S_STM07_IS(D221,9,$G$5,$H$13),[1]!S_STM07_IS(D221,14,$G$5,$H$13)/$E$5))</f>
        <v/>
      </c>
      <c r="J221" s="403" t="str">
        <f>IF(C221="","",IF($J$11="净利润率",[1]!S_STM07_IS(D221,61,$G$5,$H$13)/[1]!S_STM07_IS(D221,9,$G$5,$H$13),[1]!S_STM07_IS(D221,55,$G$5,$H$13)/$E$5))</f>
        <v/>
      </c>
      <c r="K221" s="411" t="str">
        <f>IF(C221="","",[1]!hks_fa_roa2(D221,$G$5))</f>
        <v/>
      </c>
      <c r="L221" s="411" t="str">
        <f>IF(C221="","",[1]!hks_fa_roe(D221,$G$5))</f>
        <v/>
      </c>
      <c r="M221" s="243" t="str">
        <f>IF(C221="","",IF($M$11="EPS",[1]!S_STM07_IS(D221,61,$G$5,$H$13)/IF([1]!s_share_total(D221,$G$5)=0,[1]!s_share_total(D221,[1]!s_ipo_listeddate(D221)),[1]!s_share_total(D221,$G$5)),([1]!s_stm07_bs(D221,75,$G$5,$H$13)+[1]!s_stm07_bs(D221,88,$G$5,$H$13)+[1]!s_stm07_bs(D221,94,$G$5,$H$13)+[1]!s_stm07_bs(D221,95,$G$5,$H$13))/$E$5))</f>
        <v/>
      </c>
      <c r="N221" s="193" t="str">
        <f>IF(C221="","",F221/([1]!S_STM07_IS(D221,61,$G$5,$H$13)/IF([1]!s_share_total(D221,$G$5)=0,[1]!s_share_total(D221,[1]!s_ipo_listeddate(D221)),[1]!s_share_total(D221,$G$5))))</f>
        <v/>
      </c>
      <c r="O221" s="242" t="str">
        <f ca="1">IF(C221="","",[1]!s_share_total(D221,TODAY())/$E$5)</f>
        <v/>
      </c>
      <c r="P221" s="242" t="str">
        <f t="shared" si="26"/>
        <v/>
      </c>
      <c r="Q221" s="181" t="str">
        <f t="shared" si="27"/>
        <v/>
      </c>
      <c r="R221" s="342" t="str">
        <f t="shared" si="28"/>
        <v/>
      </c>
      <c r="S221" s="144"/>
      <c r="U221" s="1"/>
    </row>
    <row r="222" spans="3:21" ht="12" customHeight="1" x14ac:dyDescent="0.35">
      <c r="C222" s="341" t="str">
        <f t="shared" si="25"/>
        <v/>
      </c>
      <c r="D222" s="239" t="str">
        <f t="shared" si="23"/>
        <v/>
      </c>
      <c r="E222" s="239" t="str">
        <f t="shared" si="24"/>
        <v/>
      </c>
      <c r="F222" s="179" t="str">
        <f ca="1">IF(C222="","",[1]!s_dq_close(D222,TODAY(),1))</f>
        <v/>
      </c>
      <c r="G222" s="180" t="str">
        <f ca="1">IF(C222="","",[1]!s_pq_pctchange(D222,TODAY()-$G$12,TODAY())/100)</f>
        <v/>
      </c>
      <c r="H222" s="240" t="str">
        <f>IF(C222="","",IF($H$11="收入",[1]!S_STM07_IS(D222,9,$G$5,$H$13)/$E$5,[1]!S_STM07_IS(D222,48,$G$5,$H$13)/$E$5))</f>
        <v/>
      </c>
      <c r="I222" s="240" t="str">
        <f>IF(C222="","",IF($I$11="毛利率",([1]!S_STM07_IS(D222,9,$G$5,$H$13)-[1]!S_STM07_IS(D222,10,$G$5,$H$13))/[1]!S_STM07_IS(D222,9,$G$5,$H$13),[1]!S_STM07_IS(D222,14,$G$5,$H$13)/$E$5))</f>
        <v/>
      </c>
      <c r="J222" s="402" t="str">
        <f>IF(C222="","",IF($J$11="净利润率",[1]!S_STM07_IS(D222,61,$G$5,$H$13)/[1]!S_STM07_IS(D222,9,$G$5,$H$13),[1]!S_STM07_IS(D222,55,$G$5,$H$13)/$E$5))</f>
        <v/>
      </c>
      <c r="K222" s="411" t="str">
        <f>IF(C222="","",[1]!hks_fa_roa2(D222,$G$5))</f>
        <v/>
      </c>
      <c r="L222" s="411" t="str">
        <f>IF(C222="","",[1]!hks_fa_roe(D222,$G$5))</f>
        <v/>
      </c>
      <c r="M222" s="240" t="str">
        <f>IF(C222="","",IF($M$11="EPS",[1]!S_STM07_IS(D222,61,$G$5,$H$13)/IF([1]!s_share_total(D222,$G$5)=0,[1]!s_share_total(D222,[1]!s_ipo_listeddate(D222)),[1]!s_share_total(D222,$G$5)),([1]!s_stm07_bs(D222,75,$G$5,$H$13)+[1]!s_stm07_bs(D222,88,$G$5,$H$13)+[1]!s_stm07_bs(D222,94,$G$5,$H$13)+[1]!s_stm07_bs(D222,95,$G$5,$H$13))/$E$5))</f>
        <v/>
      </c>
      <c r="N222" s="241" t="str">
        <f>IF(C222="","",F222/([1]!S_STM07_IS(D222,61,$G$5,$H$13)/IF([1]!s_share_total(D222,$G$5)=0,[1]!s_share_total(D222,[1]!s_ipo_listeddate(D222)),[1]!s_share_total(D222,$G$5))))</f>
        <v/>
      </c>
      <c r="O222" s="240" t="str">
        <f ca="1">IF(C222="","",[1]!s_share_total(D222,TODAY())/$E$5)</f>
        <v/>
      </c>
      <c r="P222" s="240" t="str">
        <f t="shared" si="26"/>
        <v/>
      </c>
      <c r="Q222" s="210" t="str">
        <f t="shared" si="27"/>
        <v/>
      </c>
      <c r="R222" s="341" t="str">
        <f t="shared" si="28"/>
        <v/>
      </c>
      <c r="S222" s="144"/>
      <c r="U222" s="1"/>
    </row>
    <row r="223" spans="3:21" ht="12" customHeight="1" x14ac:dyDescent="0.35">
      <c r="C223" s="342" t="str">
        <f t="shared" si="25"/>
        <v/>
      </c>
      <c r="D223" s="126" t="str">
        <f t="shared" si="23"/>
        <v/>
      </c>
      <c r="E223" s="126" t="str">
        <f t="shared" si="24"/>
        <v/>
      </c>
      <c r="F223" s="181" t="str">
        <f ca="1">IF(C223="","",[1]!s_dq_close(D223,TODAY(),1))</f>
        <v/>
      </c>
      <c r="G223" s="182" t="str">
        <f ca="1">IF(C223="","",[1]!s_pq_pctchange(D223,TODAY()-$G$12,TODAY())/100)</f>
        <v/>
      </c>
      <c r="H223" s="242" t="str">
        <f>IF(C223="","",IF($H$11="收入",[1]!S_STM07_IS(D223,9,$G$5,$H$13)/$E$5,[1]!S_STM07_IS(D223,48,$G$5,$H$13)/$E$5))</f>
        <v/>
      </c>
      <c r="I223" s="242" t="str">
        <f>IF(C223="","",IF($I$11="毛利率",([1]!S_STM07_IS(D223,9,$G$5,$H$13)-[1]!S_STM07_IS(D223,10,$G$5,$H$13))/[1]!S_STM07_IS(D223,9,$G$5,$H$13),[1]!S_STM07_IS(D223,14,$G$5,$H$13)/$E$5))</f>
        <v/>
      </c>
      <c r="J223" s="403" t="str">
        <f>IF(C223="","",IF($J$11="净利润率",[1]!S_STM07_IS(D223,61,$G$5,$H$13)/[1]!S_STM07_IS(D223,9,$G$5,$H$13),[1]!S_STM07_IS(D223,55,$G$5,$H$13)/$E$5))</f>
        <v/>
      </c>
      <c r="K223" s="411" t="str">
        <f>IF(C223="","",[1]!hks_fa_roa2(D223,$G$5))</f>
        <v/>
      </c>
      <c r="L223" s="411" t="str">
        <f>IF(C223="","",[1]!hks_fa_roe(D223,$G$5))</f>
        <v/>
      </c>
      <c r="M223" s="243" t="str">
        <f>IF(C223="","",IF($M$11="EPS",[1]!S_STM07_IS(D223,61,$G$5,$H$13)/IF([1]!s_share_total(D223,$G$5)=0,[1]!s_share_total(D223,[1]!s_ipo_listeddate(D223)),[1]!s_share_total(D223,$G$5)),([1]!s_stm07_bs(D223,75,$G$5,$H$13)+[1]!s_stm07_bs(D223,88,$G$5,$H$13)+[1]!s_stm07_bs(D223,94,$G$5,$H$13)+[1]!s_stm07_bs(D223,95,$G$5,$H$13))/$E$5))</f>
        <v/>
      </c>
      <c r="N223" s="193" t="str">
        <f>IF(C223="","",F223/([1]!S_STM07_IS(D223,61,$G$5,$H$13)/IF([1]!s_share_total(D223,$G$5)=0,[1]!s_share_total(D223,[1]!s_ipo_listeddate(D223)),[1]!s_share_total(D223,$G$5))))</f>
        <v/>
      </c>
      <c r="O223" s="242" t="str">
        <f ca="1">IF(C223="","",[1]!s_share_total(D223,TODAY())/$E$5)</f>
        <v/>
      </c>
      <c r="P223" s="242" t="str">
        <f t="shared" si="26"/>
        <v/>
      </c>
      <c r="Q223" s="181" t="str">
        <f t="shared" si="27"/>
        <v/>
      </c>
      <c r="R223" s="342" t="str">
        <f t="shared" si="28"/>
        <v/>
      </c>
      <c r="S223" s="144"/>
      <c r="U223" s="1"/>
    </row>
    <row r="224" spans="3:21" ht="12" customHeight="1" x14ac:dyDescent="0.35">
      <c r="C224" s="341" t="str">
        <f t="shared" si="25"/>
        <v/>
      </c>
      <c r="D224" s="239" t="str">
        <f t="shared" si="23"/>
        <v/>
      </c>
      <c r="E224" s="239" t="str">
        <f t="shared" si="24"/>
        <v/>
      </c>
      <c r="F224" s="179" t="str">
        <f ca="1">IF(C224="","",[1]!s_dq_close(D224,TODAY(),1))</f>
        <v/>
      </c>
      <c r="G224" s="180" t="str">
        <f ca="1">IF(C224="","",[1]!s_pq_pctchange(D224,TODAY()-$G$12,TODAY())/100)</f>
        <v/>
      </c>
      <c r="H224" s="240" t="str">
        <f>IF(C224="","",IF($H$11="收入",[1]!S_STM07_IS(D224,9,$G$5,$H$13)/$E$5,[1]!S_STM07_IS(D224,48,$G$5,$H$13)/$E$5))</f>
        <v/>
      </c>
      <c r="I224" s="240" t="str">
        <f>IF(C224="","",IF($I$11="毛利率",([1]!S_STM07_IS(D224,9,$G$5,$H$13)-[1]!S_STM07_IS(D224,10,$G$5,$H$13))/[1]!S_STM07_IS(D224,9,$G$5,$H$13),[1]!S_STM07_IS(D224,14,$G$5,$H$13)/$E$5))</f>
        <v/>
      </c>
      <c r="J224" s="402" t="str">
        <f>IF(C224="","",IF($J$11="净利润率",[1]!S_STM07_IS(D224,61,$G$5,$H$13)/[1]!S_STM07_IS(D224,9,$G$5,$H$13),[1]!S_STM07_IS(D224,55,$G$5,$H$13)/$E$5))</f>
        <v/>
      </c>
      <c r="K224" s="411" t="str">
        <f>IF(C224="","",[1]!hks_fa_roa2(D224,$G$5))</f>
        <v/>
      </c>
      <c r="L224" s="411" t="str">
        <f>IF(C224="","",[1]!hks_fa_roe(D224,$G$5))</f>
        <v/>
      </c>
      <c r="M224" s="240" t="str">
        <f>IF(C224="","",IF($M$11="EPS",[1]!S_STM07_IS(D224,61,$G$5,$H$13)/IF([1]!s_share_total(D224,$G$5)=0,[1]!s_share_total(D224,[1]!s_ipo_listeddate(D224)),[1]!s_share_total(D224,$G$5)),([1]!s_stm07_bs(D224,75,$G$5,$H$13)+[1]!s_stm07_bs(D224,88,$G$5,$H$13)+[1]!s_stm07_bs(D224,94,$G$5,$H$13)+[1]!s_stm07_bs(D224,95,$G$5,$H$13))/$E$5))</f>
        <v/>
      </c>
      <c r="N224" s="241" t="str">
        <f>IF(C224="","",F224/([1]!S_STM07_IS(D224,61,$G$5,$H$13)/IF([1]!s_share_total(D224,$G$5)=0,[1]!s_share_total(D224,[1]!s_ipo_listeddate(D224)),[1]!s_share_total(D224,$G$5))))</f>
        <v/>
      </c>
      <c r="O224" s="240" t="str">
        <f ca="1">IF(C224="","",[1]!s_share_total(D224,TODAY())/$E$5)</f>
        <v/>
      </c>
      <c r="P224" s="240" t="str">
        <f t="shared" si="26"/>
        <v/>
      </c>
      <c r="Q224" s="210" t="str">
        <f t="shared" si="27"/>
        <v/>
      </c>
      <c r="R224" s="341" t="str">
        <f t="shared" si="28"/>
        <v/>
      </c>
      <c r="S224" s="144"/>
      <c r="U224" s="1"/>
    </row>
    <row r="225" spans="3:21" ht="12" customHeight="1" x14ac:dyDescent="0.35">
      <c r="C225" s="342" t="str">
        <f t="shared" si="25"/>
        <v/>
      </c>
      <c r="D225" s="126" t="str">
        <f t="shared" si="23"/>
        <v/>
      </c>
      <c r="E225" s="126" t="str">
        <f t="shared" si="24"/>
        <v/>
      </c>
      <c r="F225" s="181" t="str">
        <f ca="1">IF(C225="","",[1]!s_dq_close(D225,TODAY(),1))</f>
        <v/>
      </c>
      <c r="G225" s="182" t="str">
        <f ca="1">IF(C225="","",[1]!s_pq_pctchange(D225,TODAY()-$G$12,TODAY())/100)</f>
        <v/>
      </c>
      <c r="H225" s="242" t="str">
        <f>IF(C225="","",IF($H$11="收入",[1]!S_STM07_IS(D225,9,$G$5,$H$13)/$E$5,[1]!S_STM07_IS(D225,48,$G$5,$H$13)/$E$5))</f>
        <v/>
      </c>
      <c r="I225" s="242" t="str">
        <f>IF(C225="","",IF($I$11="毛利率",([1]!S_STM07_IS(D225,9,$G$5,$H$13)-[1]!S_STM07_IS(D225,10,$G$5,$H$13))/[1]!S_STM07_IS(D225,9,$G$5,$H$13),[1]!S_STM07_IS(D225,14,$G$5,$H$13)/$E$5))</f>
        <v/>
      </c>
      <c r="J225" s="403" t="str">
        <f>IF(C225="","",IF($J$11="净利润率",[1]!S_STM07_IS(D225,61,$G$5,$H$13)/[1]!S_STM07_IS(D225,9,$G$5,$H$13),[1]!S_STM07_IS(D225,55,$G$5,$H$13)/$E$5))</f>
        <v/>
      </c>
      <c r="K225" s="411" t="str">
        <f>IF(C225="","",[1]!hks_fa_roa2(D225,$G$5))</f>
        <v/>
      </c>
      <c r="L225" s="411" t="str">
        <f>IF(C225="","",[1]!hks_fa_roe(D225,$G$5))</f>
        <v/>
      </c>
      <c r="M225" s="243" t="str">
        <f>IF(C225="","",IF($M$11="EPS",[1]!S_STM07_IS(D225,61,$G$5,$H$13)/IF([1]!s_share_total(D225,$G$5)=0,[1]!s_share_total(D225,[1]!s_ipo_listeddate(D225)),[1]!s_share_total(D225,$G$5)),([1]!s_stm07_bs(D225,75,$G$5,$H$13)+[1]!s_stm07_bs(D225,88,$G$5,$H$13)+[1]!s_stm07_bs(D225,94,$G$5,$H$13)+[1]!s_stm07_bs(D225,95,$G$5,$H$13))/$E$5))</f>
        <v/>
      </c>
      <c r="N225" s="193" t="str">
        <f>IF(C225="","",F225/([1]!S_STM07_IS(D225,61,$G$5,$H$13)/IF([1]!s_share_total(D225,$G$5)=0,[1]!s_share_total(D225,[1]!s_ipo_listeddate(D225)),[1]!s_share_total(D225,$G$5))))</f>
        <v/>
      </c>
      <c r="O225" s="242" t="str">
        <f ca="1">IF(C225="","",[1]!s_share_total(D225,TODAY())/$E$5)</f>
        <v/>
      </c>
      <c r="P225" s="242" t="str">
        <f t="shared" si="26"/>
        <v/>
      </c>
      <c r="Q225" s="181" t="str">
        <f t="shared" si="27"/>
        <v/>
      </c>
      <c r="R225" s="342" t="str">
        <f t="shared" si="28"/>
        <v/>
      </c>
      <c r="S225" s="144"/>
      <c r="U225" s="1"/>
    </row>
    <row r="226" spans="3:21" ht="12" customHeight="1" x14ac:dyDescent="0.35">
      <c r="C226" s="341" t="str">
        <f t="shared" si="25"/>
        <v/>
      </c>
      <c r="D226" s="239" t="str">
        <f t="shared" si="23"/>
        <v/>
      </c>
      <c r="E226" s="239" t="str">
        <f t="shared" si="24"/>
        <v/>
      </c>
      <c r="F226" s="179" t="str">
        <f ca="1">IF(C226="","",[1]!s_dq_close(D226,TODAY(),1))</f>
        <v/>
      </c>
      <c r="G226" s="180" t="str">
        <f ca="1">IF(C226="","",[1]!s_pq_pctchange(D226,TODAY()-$G$12,TODAY())/100)</f>
        <v/>
      </c>
      <c r="H226" s="240" t="str">
        <f>IF(C226="","",IF($H$11="收入",[1]!S_STM07_IS(D226,9,$G$5,$H$13)/$E$5,[1]!S_STM07_IS(D226,48,$G$5,$H$13)/$E$5))</f>
        <v/>
      </c>
      <c r="I226" s="240" t="str">
        <f>IF(C226="","",IF($I$11="毛利率",([1]!S_STM07_IS(D226,9,$G$5,$H$13)-[1]!S_STM07_IS(D226,10,$G$5,$H$13))/[1]!S_STM07_IS(D226,9,$G$5,$H$13),[1]!S_STM07_IS(D226,14,$G$5,$H$13)/$E$5))</f>
        <v/>
      </c>
      <c r="J226" s="402" t="str">
        <f>IF(C226="","",IF($J$11="净利润率",[1]!S_STM07_IS(D226,61,$G$5,$H$13)/[1]!S_STM07_IS(D226,9,$G$5,$H$13),[1]!S_STM07_IS(D226,55,$G$5,$H$13)/$E$5))</f>
        <v/>
      </c>
      <c r="K226" s="411" t="str">
        <f>IF(C226="","",[1]!hks_fa_roa2(D226,$G$5))</f>
        <v/>
      </c>
      <c r="L226" s="411" t="str">
        <f>IF(C226="","",[1]!hks_fa_roe(D226,$G$5))</f>
        <v/>
      </c>
      <c r="M226" s="240" t="str">
        <f>IF(C226="","",IF($M$11="EPS",[1]!S_STM07_IS(D226,61,$G$5,$H$13)/IF([1]!s_share_total(D226,$G$5)=0,[1]!s_share_total(D226,[1]!s_ipo_listeddate(D226)),[1]!s_share_total(D226,$G$5)),([1]!s_stm07_bs(D226,75,$G$5,$H$13)+[1]!s_stm07_bs(D226,88,$G$5,$H$13)+[1]!s_stm07_bs(D226,94,$G$5,$H$13)+[1]!s_stm07_bs(D226,95,$G$5,$H$13))/$E$5))</f>
        <v/>
      </c>
      <c r="N226" s="241" t="str">
        <f>IF(C226="","",F226/([1]!S_STM07_IS(D226,61,$G$5,$H$13)/IF([1]!s_share_total(D226,$G$5)=0,[1]!s_share_total(D226,[1]!s_ipo_listeddate(D226)),[1]!s_share_total(D226,$G$5))))</f>
        <v/>
      </c>
      <c r="O226" s="240" t="str">
        <f ca="1">IF(C226="","",[1]!s_share_total(D226,TODAY())/$E$5)</f>
        <v/>
      </c>
      <c r="P226" s="240" t="str">
        <f t="shared" si="26"/>
        <v/>
      </c>
      <c r="Q226" s="210" t="str">
        <f t="shared" si="27"/>
        <v/>
      </c>
      <c r="R226" s="341" t="str">
        <f t="shared" si="28"/>
        <v/>
      </c>
      <c r="S226" s="144"/>
      <c r="U226" s="1"/>
    </row>
    <row r="227" spans="3:21" ht="12" customHeight="1" x14ac:dyDescent="0.35">
      <c r="C227" s="342" t="str">
        <f t="shared" si="25"/>
        <v/>
      </c>
      <c r="D227" s="126" t="str">
        <f t="shared" si="23"/>
        <v/>
      </c>
      <c r="E227" s="126" t="str">
        <f t="shared" si="24"/>
        <v/>
      </c>
      <c r="F227" s="181" t="str">
        <f ca="1">IF(C227="","",[1]!s_dq_close(D227,TODAY(),1))</f>
        <v/>
      </c>
      <c r="G227" s="182" t="str">
        <f ca="1">IF(C227="","",[1]!s_pq_pctchange(D227,TODAY()-$G$12,TODAY())/100)</f>
        <v/>
      </c>
      <c r="H227" s="242" t="str">
        <f>IF(C227="","",IF($H$11="收入",[1]!S_STM07_IS(D227,9,$G$5,$H$13)/$E$5,[1]!S_STM07_IS(D227,48,$G$5,$H$13)/$E$5))</f>
        <v/>
      </c>
      <c r="I227" s="242" t="str">
        <f>IF(C227="","",IF($I$11="毛利率",([1]!S_STM07_IS(D227,9,$G$5,$H$13)-[1]!S_STM07_IS(D227,10,$G$5,$H$13))/[1]!S_STM07_IS(D227,9,$G$5,$H$13),[1]!S_STM07_IS(D227,14,$G$5,$H$13)/$E$5))</f>
        <v/>
      </c>
      <c r="J227" s="403" t="str">
        <f>IF(C227="","",IF($J$11="净利润率",[1]!S_STM07_IS(D227,61,$G$5,$H$13)/[1]!S_STM07_IS(D227,9,$G$5,$H$13),[1]!S_STM07_IS(D227,55,$G$5,$H$13)/$E$5))</f>
        <v/>
      </c>
      <c r="K227" s="411" t="str">
        <f>IF(C227="","",[1]!hks_fa_roa2(D227,$G$5))</f>
        <v/>
      </c>
      <c r="L227" s="411" t="str">
        <f>IF(C227="","",[1]!hks_fa_roe(D227,$G$5))</f>
        <v/>
      </c>
      <c r="M227" s="243" t="str">
        <f>IF(C227="","",IF($M$11="EPS",[1]!S_STM07_IS(D227,61,$G$5,$H$13)/IF([1]!s_share_total(D227,$G$5)=0,[1]!s_share_total(D227,[1]!s_ipo_listeddate(D227)),[1]!s_share_total(D227,$G$5)),([1]!s_stm07_bs(D227,75,$G$5,$H$13)+[1]!s_stm07_bs(D227,88,$G$5,$H$13)+[1]!s_stm07_bs(D227,94,$G$5,$H$13)+[1]!s_stm07_bs(D227,95,$G$5,$H$13))/$E$5))</f>
        <v/>
      </c>
      <c r="N227" s="193" t="str">
        <f>IF(C227="","",F227/([1]!S_STM07_IS(D227,61,$G$5,$H$13)/IF([1]!s_share_total(D227,$G$5)=0,[1]!s_share_total(D227,[1]!s_ipo_listeddate(D227)),[1]!s_share_total(D227,$G$5))))</f>
        <v/>
      </c>
      <c r="O227" s="242" t="str">
        <f ca="1">IF(C227="","",[1]!s_share_total(D227,TODAY())/$E$5)</f>
        <v/>
      </c>
      <c r="P227" s="242" t="str">
        <f t="shared" si="26"/>
        <v/>
      </c>
      <c r="Q227" s="181" t="str">
        <f t="shared" si="27"/>
        <v/>
      </c>
      <c r="R227" s="342" t="str">
        <f t="shared" si="28"/>
        <v/>
      </c>
      <c r="S227" s="144"/>
      <c r="U227" s="1"/>
    </row>
    <row r="228" spans="3:21" ht="12" customHeight="1" x14ac:dyDescent="0.35">
      <c r="C228" s="341" t="str">
        <f t="shared" si="25"/>
        <v/>
      </c>
      <c r="D228" s="239" t="str">
        <f t="shared" si="23"/>
        <v/>
      </c>
      <c r="E228" s="239" t="str">
        <f t="shared" si="24"/>
        <v/>
      </c>
      <c r="F228" s="179" t="str">
        <f ca="1">IF(C228="","",[1]!s_dq_close(D228,TODAY(),1))</f>
        <v/>
      </c>
      <c r="G228" s="180" t="str">
        <f ca="1">IF(C228="","",[1]!s_pq_pctchange(D228,TODAY()-$G$12,TODAY())/100)</f>
        <v/>
      </c>
      <c r="H228" s="240" t="str">
        <f>IF(C228="","",IF($H$11="收入",[1]!S_STM07_IS(D228,9,$G$5,$H$13)/$E$5,[1]!S_STM07_IS(D228,48,$G$5,$H$13)/$E$5))</f>
        <v/>
      </c>
      <c r="I228" s="240" t="str">
        <f>IF(C228="","",IF($I$11="毛利率",([1]!S_STM07_IS(D228,9,$G$5,$H$13)-[1]!S_STM07_IS(D228,10,$G$5,$H$13))/[1]!S_STM07_IS(D228,9,$G$5,$H$13),[1]!S_STM07_IS(D228,14,$G$5,$H$13)/$E$5))</f>
        <v/>
      </c>
      <c r="J228" s="402" t="str">
        <f>IF(C228="","",IF($J$11="净利润率",[1]!S_STM07_IS(D228,61,$G$5,$H$13)/[1]!S_STM07_IS(D228,9,$G$5,$H$13),[1]!S_STM07_IS(D228,55,$G$5,$H$13)/$E$5))</f>
        <v/>
      </c>
      <c r="K228" s="411" t="str">
        <f>IF(C228="","",[1]!hks_fa_roa2(D228,$G$5))</f>
        <v/>
      </c>
      <c r="L228" s="411" t="str">
        <f>IF(C228="","",[1]!hks_fa_roe(D228,$G$5))</f>
        <v/>
      </c>
      <c r="M228" s="240" t="str">
        <f>IF(C228="","",IF($M$11="EPS",[1]!S_STM07_IS(D228,61,$G$5,$H$13)/IF([1]!s_share_total(D228,$G$5)=0,[1]!s_share_total(D228,[1]!s_ipo_listeddate(D228)),[1]!s_share_total(D228,$G$5)),([1]!s_stm07_bs(D228,75,$G$5,$H$13)+[1]!s_stm07_bs(D228,88,$G$5,$H$13)+[1]!s_stm07_bs(D228,94,$G$5,$H$13)+[1]!s_stm07_bs(D228,95,$G$5,$H$13))/$E$5))</f>
        <v/>
      </c>
      <c r="N228" s="241" t="str">
        <f>IF(C228="","",F228/([1]!S_STM07_IS(D228,61,$G$5,$H$13)/IF([1]!s_share_total(D228,$G$5)=0,[1]!s_share_total(D228,[1]!s_ipo_listeddate(D228)),[1]!s_share_total(D228,$G$5))))</f>
        <v/>
      </c>
      <c r="O228" s="240" t="str">
        <f ca="1">IF(C228="","",[1]!s_share_total(D228,TODAY())/$E$5)</f>
        <v/>
      </c>
      <c r="P228" s="240" t="str">
        <f t="shared" si="26"/>
        <v/>
      </c>
      <c r="Q228" s="210" t="str">
        <f t="shared" si="27"/>
        <v/>
      </c>
      <c r="R228" s="341" t="str">
        <f t="shared" si="28"/>
        <v/>
      </c>
      <c r="S228" s="144"/>
      <c r="U228" s="1"/>
    </row>
    <row r="229" spans="3:21" ht="12" customHeight="1" x14ac:dyDescent="0.35">
      <c r="C229" s="342" t="str">
        <f t="shared" si="25"/>
        <v/>
      </c>
      <c r="D229" s="126" t="str">
        <f t="shared" ref="D229:D292" si="29">IF(C229="","",VLOOKUP(C229,comppool,2,FALSE))</f>
        <v/>
      </c>
      <c r="E229" s="126" t="str">
        <f t="shared" ref="E229:E292" si="30">IF(C229="","",VLOOKUP(C229,comppool,3,FALSE))</f>
        <v/>
      </c>
      <c r="F229" s="181" t="str">
        <f ca="1">IF(C229="","",[1]!s_dq_close(D229,TODAY(),1))</f>
        <v/>
      </c>
      <c r="G229" s="182" t="str">
        <f ca="1">IF(C229="","",[1]!s_pq_pctchange(D229,TODAY()-$G$12,TODAY())/100)</f>
        <v/>
      </c>
      <c r="H229" s="242" t="str">
        <f>IF(C229="","",IF($H$11="收入",[1]!S_STM07_IS(D229,9,$G$5,$H$13)/$E$5,[1]!S_STM07_IS(D229,48,$G$5,$H$13)/$E$5))</f>
        <v/>
      </c>
      <c r="I229" s="242" t="str">
        <f>IF(C229="","",IF($I$11="毛利率",([1]!S_STM07_IS(D229,9,$G$5,$H$13)-[1]!S_STM07_IS(D229,10,$G$5,$H$13))/[1]!S_STM07_IS(D229,9,$G$5,$H$13),[1]!S_STM07_IS(D229,14,$G$5,$H$13)/$E$5))</f>
        <v/>
      </c>
      <c r="J229" s="403" t="str">
        <f>IF(C229="","",IF($J$11="净利润率",[1]!S_STM07_IS(D229,61,$G$5,$H$13)/[1]!S_STM07_IS(D229,9,$G$5,$H$13),[1]!S_STM07_IS(D229,55,$G$5,$H$13)/$E$5))</f>
        <v/>
      </c>
      <c r="K229" s="411" t="str">
        <f>IF(C229="","",[1]!hks_fa_roa2(D229,$G$5))</f>
        <v/>
      </c>
      <c r="L229" s="411" t="str">
        <f>IF(C229="","",[1]!hks_fa_roe(D229,$G$5))</f>
        <v/>
      </c>
      <c r="M229" s="243" t="str">
        <f>IF(C229="","",IF($M$11="EPS",[1]!S_STM07_IS(D229,61,$G$5,$H$13)/IF([1]!s_share_total(D229,$G$5)=0,[1]!s_share_total(D229,[1]!s_ipo_listeddate(D229)),[1]!s_share_total(D229,$G$5)),([1]!s_stm07_bs(D229,75,$G$5,$H$13)+[1]!s_stm07_bs(D229,88,$G$5,$H$13)+[1]!s_stm07_bs(D229,94,$G$5,$H$13)+[1]!s_stm07_bs(D229,95,$G$5,$H$13))/$E$5))</f>
        <v/>
      </c>
      <c r="N229" s="193" t="str">
        <f>IF(C229="","",F229/([1]!S_STM07_IS(D229,61,$G$5,$H$13)/IF([1]!s_share_total(D229,$G$5)=0,[1]!s_share_total(D229,[1]!s_ipo_listeddate(D229)),[1]!s_share_total(D229,$G$5))))</f>
        <v/>
      </c>
      <c r="O229" s="242" t="str">
        <f ca="1">IF(C229="","",[1]!s_share_total(D229,TODAY())/$E$5)</f>
        <v/>
      </c>
      <c r="P229" s="242" t="str">
        <f t="shared" si="26"/>
        <v/>
      </c>
      <c r="Q229" s="181" t="str">
        <f t="shared" si="27"/>
        <v/>
      </c>
      <c r="R229" s="342" t="str">
        <f t="shared" si="28"/>
        <v/>
      </c>
      <c r="S229" s="144"/>
      <c r="U229" s="1"/>
    </row>
    <row r="230" spans="3:21" ht="12" customHeight="1" x14ac:dyDescent="0.35">
      <c r="C230" s="341" t="str">
        <f t="shared" si="25"/>
        <v/>
      </c>
      <c r="D230" s="239" t="str">
        <f t="shared" si="29"/>
        <v/>
      </c>
      <c r="E230" s="239" t="str">
        <f t="shared" si="30"/>
        <v/>
      </c>
      <c r="F230" s="179" t="str">
        <f ca="1">IF(C230="","",[1]!s_dq_close(D230,TODAY(),1))</f>
        <v/>
      </c>
      <c r="G230" s="180" t="str">
        <f ca="1">IF(C230="","",[1]!s_pq_pctchange(D230,TODAY()-$G$12,TODAY())/100)</f>
        <v/>
      </c>
      <c r="H230" s="240" t="str">
        <f>IF(C230="","",IF($H$11="收入",[1]!S_STM07_IS(D230,9,$G$5,$H$13)/$E$5,[1]!S_STM07_IS(D230,48,$G$5,$H$13)/$E$5))</f>
        <v/>
      </c>
      <c r="I230" s="240" t="str">
        <f>IF(C230="","",IF($I$11="毛利率",([1]!S_STM07_IS(D230,9,$G$5,$H$13)-[1]!S_STM07_IS(D230,10,$G$5,$H$13))/[1]!S_STM07_IS(D230,9,$G$5,$H$13),[1]!S_STM07_IS(D230,14,$G$5,$H$13)/$E$5))</f>
        <v/>
      </c>
      <c r="J230" s="402" t="str">
        <f>IF(C230="","",IF($J$11="净利润率",[1]!S_STM07_IS(D230,61,$G$5,$H$13)/[1]!S_STM07_IS(D230,9,$G$5,$H$13),[1]!S_STM07_IS(D230,55,$G$5,$H$13)/$E$5))</f>
        <v/>
      </c>
      <c r="K230" s="411" t="str">
        <f>IF(C230="","",[1]!hks_fa_roa2(D230,$G$5))</f>
        <v/>
      </c>
      <c r="L230" s="411" t="str">
        <f>IF(C230="","",[1]!hks_fa_roe(D230,$G$5))</f>
        <v/>
      </c>
      <c r="M230" s="240" t="str">
        <f>IF(C230="","",IF($M$11="EPS",[1]!S_STM07_IS(D230,61,$G$5,$H$13)/IF([1]!s_share_total(D230,$G$5)=0,[1]!s_share_total(D230,[1]!s_ipo_listeddate(D230)),[1]!s_share_total(D230,$G$5)),([1]!s_stm07_bs(D230,75,$G$5,$H$13)+[1]!s_stm07_bs(D230,88,$G$5,$H$13)+[1]!s_stm07_bs(D230,94,$G$5,$H$13)+[1]!s_stm07_bs(D230,95,$G$5,$H$13))/$E$5))</f>
        <v/>
      </c>
      <c r="N230" s="241" t="str">
        <f>IF(C230="","",F230/([1]!S_STM07_IS(D230,61,$G$5,$H$13)/IF([1]!s_share_total(D230,$G$5)=0,[1]!s_share_total(D230,[1]!s_ipo_listeddate(D230)),[1]!s_share_total(D230,$G$5))))</f>
        <v/>
      </c>
      <c r="O230" s="240" t="str">
        <f ca="1">IF(C230="","",[1]!s_share_total(D230,TODAY())/$E$5)</f>
        <v/>
      </c>
      <c r="P230" s="240" t="str">
        <f t="shared" si="26"/>
        <v/>
      </c>
      <c r="Q230" s="210" t="str">
        <f t="shared" si="27"/>
        <v/>
      </c>
      <c r="R230" s="341" t="str">
        <f t="shared" si="28"/>
        <v/>
      </c>
      <c r="S230" s="144"/>
      <c r="U230" s="1"/>
    </row>
    <row r="231" spans="3:21" ht="12" customHeight="1" x14ac:dyDescent="0.35">
      <c r="C231" s="342" t="str">
        <f t="shared" si="25"/>
        <v/>
      </c>
      <c r="D231" s="126" t="str">
        <f t="shared" si="29"/>
        <v/>
      </c>
      <c r="E231" s="126" t="str">
        <f t="shared" si="30"/>
        <v/>
      </c>
      <c r="F231" s="181" t="str">
        <f ca="1">IF(C231="","",[1]!s_dq_close(D231,TODAY(),1))</f>
        <v/>
      </c>
      <c r="G231" s="182" t="str">
        <f ca="1">IF(C231="","",[1]!s_pq_pctchange(D231,TODAY()-$G$12,TODAY())/100)</f>
        <v/>
      </c>
      <c r="H231" s="242" t="str">
        <f>IF(C231="","",IF($H$11="收入",[1]!S_STM07_IS(D231,9,$G$5,$H$13)/$E$5,[1]!S_STM07_IS(D231,48,$G$5,$H$13)/$E$5))</f>
        <v/>
      </c>
      <c r="I231" s="242" t="str">
        <f>IF(C231="","",IF($I$11="毛利率",([1]!S_STM07_IS(D231,9,$G$5,$H$13)-[1]!S_STM07_IS(D231,10,$G$5,$H$13))/[1]!S_STM07_IS(D231,9,$G$5,$H$13),[1]!S_STM07_IS(D231,14,$G$5,$H$13)/$E$5))</f>
        <v/>
      </c>
      <c r="J231" s="403" t="str">
        <f>IF(C231="","",IF($J$11="净利润率",[1]!S_STM07_IS(D231,61,$G$5,$H$13)/[1]!S_STM07_IS(D231,9,$G$5,$H$13),[1]!S_STM07_IS(D231,55,$G$5,$H$13)/$E$5))</f>
        <v/>
      </c>
      <c r="K231" s="411" t="str">
        <f>IF(C231="","",[1]!hks_fa_roa2(D231,$G$5))</f>
        <v/>
      </c>
      <c r="L231" s="411" t="str">
        <f>IF(C231="","",[1]!hks_fa_roe(D231,$G$5))</f>
        <v/>
      </c>
      <c r="M231" s="243" t="str">
        <f>IF(C231="","",IF($M$11="EPS",[1]!S_STM07_IS(D231,61,$G$5,$H$13)/IF([1]!s_share_total(D231,$G$5)=0,[1]!s_share_total(D231,[1]!s_ipo_listeddate(D231)),[1]!s_share_total(D231,$G$5)),([1]!s_stm07_bs(D231,75,$G$5,$H$13)+[1]!s_stm07_bs(D231,88,$G$5,$H$13)+[1]!s_stm07_bs(D231,94,$G$5,$H$13)+[1]!s_stm07_bs(D231,95,$G$5,$H$13))/$E$5))</f>
        <v/>
      </c>
      <c r="N231" s="193" t="str">
        <f>IF(C231="","",F231/([1]!S_STM07_IS(D231,61,$G$5,$H$13)/IF([1]!s_share_total(D231,$G$5)=0,[1]!s_share_total(D231,[1]!s_ipo_listeddate(D231)),[1]!s_share_total(D231,$G$5))))</f>
        <v/>
      </c>
      <c r="O231" s="242" t="str">
        <f ca="1">IF(C231="","",[1]!s_share_total(D231,TODAY())/$E$5)</f>
        <v/>
      </c>
      <c r="P231" s="242" t="str">
        <f t="shared" si="26"/>
        <v/>
      </c>
      <c r="Q231" s="181" t="str">
        <f t="shared" si="27"/>
        <v/>
      </c>
      <c r="R231" s="342" t="str">
        <f t="shared" si="28"/>
        <v/>
      </c>
      <c r="S231" s="144"/>
      <c r="U231" s="1"/>
    </row>
    <row r="232" spans="3:21" ht="12" customHeight="1" x14ac:dyDescent="0.35">
      <c r="C232" s="341" t="str">
        <f t="shared" si="25"/>
        <v/>
      </c>
      <c r="D232" s="239" t="str">
        <f t="shared" si="29"/>
        <v/>
      </c>
      <c r="E232" s="239" t="str">
        <f t="shared" si="30"/>
        <v/>
      </c>
      <c r="F232" s="179" t="str">
        <f ca="1">IF(C232="","",[1]!s_dq_close(D232,TODAY(),1))</f>
        <v/>
      </c>
      <c r="G232" s="180" t="str">
        <f ca="1">IF(C232="","",[1]!s_pq_pctchange(D232,TODAY()-$G$12,TODAY())/100)</f>
        <v/>
      </c>
      <c r="H232" s="240" t="str">
        <f>IF(C232="","",IF($H$11="收入",[1]!S_STM07_IS(D232,9,$G$5,$H$13)/$E$5,[1]!S_STM07_IS(D232,48,$G$5,$H$13)/$E$5))</f>
        <v/>
      </c>
      <c r="I232" s="240" t="str">
        <f>IF(C232="","",IF($I$11="毛利率",([1]!S_STM07_IS(D232,9,$G$5,$H$13)-[1]!S_STM07_IS(D232,10,$G$5,$H$13))/[1]!S_STM07_IS(D232,9,$G$5,$H$13),[1]!S_STM07_IS(D232,14,$G$5,$H$13)/$E$5))</f>
        <v/>
      </c>
      <c r="J232" s="402" t="str">
        <f>IF(C232="","",IF($J$11="净利润率",[1]!S_STM07_IS(D232,61,$G$5,$H$13)/[1]!S_STM07_IS(D232,9,$G$5,$H$13),[1]!S_STM07_IS(D232,55,$G$5,$H$13)/$E$5))</f>
        <v/>
      </c>
      <c r="K232" s="411" t="str">
        <f>IF(C232="","",[1]!hks_fa_roa2(D232,$G$5))</f>
        <v/>
      </c>
      <c r="L232" s="411" t="str">
        <f>IF(C232="","",[1]!hks_fa_roe(D232,$G$5))</f>
        <v/>
      </c>
      <c r="M232" s="240" t="str">
        <f>IF(C232="","",IF($M$11="EPS",[1]!S_STM07_IS(D232,61,$G$5,$H$13)/IF([1]!s_share_total(D232,$G$5)=0,[1]!s_share_total(D232,[1]!s_ipo_listeddate(D232)),[1]!s_share_total(D232,$G$5)),([1]!s_stm07_bs(D232,75,$G$5,$H$13)+[1]!s_stm07_bs(D232,88,$G$5,$H$13)+[1]!s_stm07_bs(D232,94,$G$5,$H$13)+[1]!s_stm07_bs(D232,95,$G$5,$H$13))/$E$5))</f>
        <v/>
      </c>
      <c r="N232" s="241" t="str">
        <f>IF(C232="","",F232/([1]!S_STM07_IS(D232,61,$G$5,$H$13)/IF([1]!s_share_total(D232,$G$5)=0,[1]!s_share_total(D232,[1]!s_ipo_listeddate(D232)),[1]!s_share_total(D232,$G$5))))</f>
        <v/>
      </c>
      <c r="O232" s="240" t="str">
        <f ca="1">IF(C232="","",[1]!s_share_total(D232,TODAY())/$E$5)</f>
        <v/>
      </c>
      <c r="P232" s="240" t="str">
        <f t="shared" si="26"/>
        <v/>
      </c>
      <c r="Q232" s="210" t="str">
        <f t="shared" si="27"/>
        <v/>
      </c>
      <c r="R232" s="341" t="str">
        <f t="shared" si="28"/>
        <v/>
      </c>
      <c r="S232" s="144"/>
      <c r="U232" s="1"/>
    </row>
    <row r="233" spans="3:21" ht="12" customHeight="1" x14ac:dyDescent="0.35">
      <c r="C233" s="342" t="str">
        <f t="shared" si="25"/>
        <v/>
      </c>
      <c r="D233" s="126" t="str">
        <f t="shared" si="29"/>
        <v/>
      </c>
      <c r="E233" s="126" t="str">
        <f t="shared" si="30"/>
        <v/>
      </c>
      <c r="F233" s="181" t="str">
        <f ca="1">IF(C233="","",[1]!s_dq_close(D233,TODAY(),1))</f>
        <v/>
      </c>
      <c r="G233" s="182" t="str">
        <f ca="1">IF(C233="","",[1]!s_pq_pctchange(D233,TODAY()-$G$12,TODAY())/100)</f>
        <v/>
      </c>
      <c r="H233" s="242" t="str">
        <f>IF(C233="","",IF($H$11="收入",[1]!S_STM07_IS(D233,9,$G$5,$H$13)/$E$5,[1]!S_STM07_IS(D233,48,$G$5,$H$13)/$E$5))</f>
        <v/>
      </c>
      <c r="I233" s="242" t="str">
        <f>IF(C233="","",IF($I$11="毛利率",([1]!S_STM07_IS(D233,9,$G$5,$H$13)-[1]!S_STM07_IS(D233,10,$G$5,$H$13))/[1]!S_STM07_IS(D233,9,$G$5,$H$13),[1]!S_STM07_IS(D233,14,$G$5,$H$13)/$E$5))</f>
        <v/>
      </c>
      <c r="J233" s="403" t="str">
        <f>IF(C233="","",IF($J$11="净利润率",[1]!S_STM07_IS(D233,61,$G$5,$H$13)/[1]!S_STM07_IS(D233,9,$G$5,$H$13),[1]!S_STM07_IS(D233,55,$G$5,$H$13)/$E$5))</f>
        <v/>
      </c>
      <c r="K233" s="411" t="str">
        <f>IF(C233="","",[1]!hks_fa_roa2(D233,$G$5))</f>
        <v/>
      </c>
      <c r="L233" s="411" t="str">
        <f>IF(C233="","",[1]!hks_fa_roe(D233,$G$5))</f>
        <v/>
      </c>
      <c r="M233" s="243" t="str">
        <f>IF(C233="","",IF($M$11="EPS",[1]!S_STM07_IS(D233,61,$G$5,$H$13)/IF([1]!s_share_total(D233,$G$5)=0,[1]!s_share_total(D233,[1]!s_ipo_listeddate(D233)),[1]!s_share_total(D233,$G$5)),([1]!s_stm07_bs(D233,75,$G$5,$H$13)+[1]!s_stm07_bs(D233,88,$G$5,$H$13)+[1]!s_stm07_bs(D233,94,$G$5,$H$13)+[1]!s_stm07_bs(D233,95,$G$5,$H$13))/$E$5))</f>
        <v/>
      </c>
      <c r="N233" s="193" t="str">
        <f>IF(C233="","",F233/([1]!S_STM07_IS(D233,61,$G$5,$H$13)/IF([1]!s_share_total(D233,$G$5)=0,[1]!s_share_total(D233,[1]!s_ipo_listeddate(D233)),[1]!s_share_total(D233,$G$5))))</f>
        <v/>
      </c>
      <c r="O233" s="242" t="str">
        <f ca="1">IF(C233="","",[1]!s_share_total(D233,TODAY())/$E$5)</f>
        <v/>
      </c>
      <c r="P233" s="242" t="str">
        <f t="shared" si="26"/>
        <v/>
      </c>
      <c r="Q233" s="181" t="str">
        <f t="shared" si="27"/>
        <v/>
      </c>
      <c r="R233" s="342" t="str">
        <f t="shared" si="28"/>
        <v/>
      </c>
      <c r="S233" s="144"/>
      <c r="U233" s="1"/>
    </row>
    <row r="234" spans="3:21" ht="12" customHeight="1" x14ac:dyDescent="0.35">
      <c r="C234" s="341" t="str">
        <f t="shared" si="25"/>
        <v/>
      </c>
      <c r="D234" s="239" t="str">
        <f t="shared" si="29"/>
        <v/>
      </c>
      <c r="E234" s="239" t="str">
        <f t="shared" si="30"/>
        <v/>
      </c>
      <c r="F234" s="179" t="str">
        <f ca="1">IF(C234="","",[1]!s_dq_close(D234,TODAY(),1))</f>
        <v/>
      </c>
      <c r="G234" s="180" t="str">
        <f ca="1">IF(C234="","",[1]!s_pq_pctchange(D234,TODAY()-$G$12,TODAY())/100)</f>
        <v/>
      </c>
      <c r="H234" s="240" t="str">
        <f>IF(C234="","",IF($H$11="收入",[1]!S_STM07_IS(D234,9,$G$5,$H$13)/$E$5,[1]!S_STM07_IS(D234,48,$G$5,$H$13)/$E$5))</f>
        <v/>
      </c>
      <c r="I234" s="240" t="str">
        <f>IF(C234="","",IF($I$11="毛利率",([1]!S_STM07_IS(D234,9,$G$5,$H$13)-[1]!S_STM07_IS(D234,10,$G$5,$H$13))/[1]!S_STM07_IS(D234,9,$G$5,$H$13),[1]!S_STM07_IS(D234,14,$G$5,$H$13)/$E$5))</f>
        <v/>
      </c>
      <c r="J234" s="402" t="str">
        <f>IF(C234="","",IF($J$11="净利润率",[1]!S_STM07_IS(D234,61,$G$5,$H$13)/[1]!S_STM07_IS(D234,9,$G$5,$H$13),[1]!S_STM07_IS(D234,55,$G$5,$H$13)/$E$5))</f>
        <v/>
      </c>
      <c r="K234" s="411" t="str">
        <f>IF(C234="","",[1]!hks_fa_roa2(D234,$G$5))</f>
        <v/>
      </c>
      <c r="L234" s="411" t="str">
        <f>IF(C234="","",[1]!hks_fa_roe(D234,$G$5))</f>
        <v/>
      </c>
      <c r="M234" s="240" t="str">
        <f>IF(C234="","",IF($M$11="EPS",[1]!S_STM07_IS(D234,61,$G$5,$H$13)/IF([1]!s_share_total(D234,$G$5)=0,[1]!s_share_total(D234,[1]!s_ipo_listeddate(D234)),[1]!s_share_total(D234,$G$5)),([1]!s_stm07_bs(D234,75,$G$5,$H$13)+[1]!s_stm07_bs(D234,88,$G$5,$H$13)+[1]!s_stm07_bs(D234,94,$G$5,$H$13)+[1]!s_stm07_bs(D234,95,$G$5,$H$13))/$E$5))</f>
        <v/>
      </c>
      <c r="N234" s="241" t="str">
        <f>IF(C234="","",F234/([1]!S_STM07_IS(D234,61,$G$5,$H$13)/IF([1]!s_share_total(D234,$G$5)=0,[1]!s_share_total(D234,[1]!s_ipo_listeddate(D234)),[1]!s_share_total(D234,$G$5))))</f>
        <v/>
      </c>
      <c r="O234" s="240" t="str">
        <f ca="1">IF(C234="","",[1]!s_share_total(D234,TODAY())/$E$5)</f>
        <v/>
      </c>
      <c r="P234" s="240" t="str">
        <f t="shared" si="26"/>
        <v/>
      </c>
      <c r="Q234" s="210" t="str">
        <f t="shared" si="27"/>
        <v/>
      </c>
      <c r="R234" s="341" t="str">
        <f t="shared" si="28"/>
        <v/>
      </c>
      <c r="S234" s="144"/>
      <c r="U234" s="1"/>
    </row>
    <row r="235" spans="3:21" ht="12" customHeight="1" x14ac:dyDescent="0.35">
      <c r="C235" s="342" t="str">
        <f t="shared" si="25"/>
        <v/>
      </c>
      <c r="D235" s="126" t="str">
        <f t="shared" si="29"/>
        <v/>
      </c>
      <c r="E235" s="126" t="str">
        <f t="shared" si="30"/>
        <v/>
      </c>
      <c r="F235" s="181" t="str">
        <f ca="1">IF(C235="","",[1]!s_dq_close(D235,TODAY(),1))</f>
        <v/>
      </c>
      <c r="G235" s="182" t="str">
        <f ca="1">IF(C235="","",[1]!s_pq_pctchange(D235,TODAY()-$G$12,TODAY())/100)</f>
        <v/>
      </c>
      <c r="H235" s="242" t="str">
        <f>IF(C235="","",IF($H$11="收入",[1]!S_STM07_IS(D235,9,$G$5,$H$13)/$E$5,[1]!S_STM07_IS(D235,48,$G$5,$H$13)/$E$5))</f>
        <v/>
      </c>
      <c r="I235" s="242" t="str">
        <f>IF(C235="","",IF($I$11="毛利率",([1]!S_STM07_IS(D235,9,$G$5,$H$13)-[1]!S_STM07_IS(D235,10,$G$5,$H$13))/[1]!S_STM07_IS(D235,9,$G$5,$H$13),[1]!S_STM07_IS(D235,14,$G$5,$H$13)/$E$5))</f>
        <v/>
      </c>
      <c r="J235" s="403" t="str">
        <f>IF(C235="","",IF($J$11="净利润率",[1]!S_STM07_IS(D235,61,$G$5,$H$13)/[1]!S_STM07_IS(D235,9,$G$5,$H$13),[1]!S_STM07_IS(D235,55,$G$5,$H$13)/$E$5))</f>
        <v/>
      </c>
      <c r="K235" s="411" t="str">
        <f>IF(C235="","",[1]!hks_fa_roa2(D235,$G$5))</f>
        <v/>
      </c>
      <c r="L235" s="411" t="str">
        <f>IF(C235="","",[1]!hks_fa_roe(D235,$G$5))</f>
        <v/>
      </c>
      <c r="M235" s="243" t="str">
        <f>IF(C235="","",IF($M$11="EPS",[1]!S_STM07_IS(D235,61,$G$5,$H$13)/IF([1]!s_share_total(D235,$G$5)=0,[1]!s_share_total(D235,[1]!s_ipo_listeddate(D235)),[1]!s_share_total(D235,$G$5)),([1]!s_stm07_bs(D235,75,$G$5,$H$13)+[1]!s_stm07_bs(D235,88,$G$5,$H$13)+[1]!s_stm07_bs(D235,94,$G$5,$H$13)+[1]!s_stm07_bs(D235,95,$G$5,$H$13))/$E$5))</f>
        <v/>
      </c>
      <c r="N235" s="193" t="str">
        <f>IF(C235="","",F235/([1]!S_STM07_IS(D235,61,$G$5,$H$13)/IF([1]!s_share_total(D235,$G$5)=0,[1]!s_share_total(D235,[1]!s_ipo_listeddate(D235)),[1]!s_share_total(D235,$G$5))))</f>
        <v/>
      </c>
      <c r="O235" s="242" t="str">
        <f ca="1">IF(C235="","",[1]!s_share_total(D235,TODAY())/$E$5)</f>
        <v/>
      </c>
      <c r="P235" s="242" t="str">
        <f t="shared" si="26"/>
        <v/>
      </c>
      <c r="Q235" s="181" t="str">
        <f t="shared" si="27"/>
        <v/>
      </c>
      <c r="R235" s="342" t="str">
        <f t="shared" si="28"/>
        <v/>
      </c>
      <c r="S235" s="144"/>
      <c r="U235" s="1"/>
    </row>
    <row r="236" spans="3:21" ht="12" customHeight="1" x14ac:dyDescent="0.35">
      <c r="C236" s="341" t="str">
        <f t="shared" si="25"/>
        <v/>
      </c>
      <c r="D236" s="239" t="str">
        <f t="shared" si="29"/>
        <v/>
      </c>
      <c r="E236" s="239" t="str">
        <f t="shared" si="30"/>
        <v/>
      </c>
      <c r="F236" s="179" t="str">
        <f ca="1">IF(C236="","",[1]!s_dq_close(D236,TODAY(),1))</f>
        <v/>
      </c>
      <c r="G236" s="180" t="str">
        <f ca="1">IF(C236="","",[1]!s_pq_pctchange(D236,TODAY()-$G$12,TODAY())/100)</f>
        <v/>
      </c>
      <c r="H236" s="240" t="str">
        <f>IF(C236="","",IF($H$11="收入",[1]!S_STM07_IS(D236,9,$G$5,$H$13)/$E$5,[1]!S_STM07_IS(D236,48,$G$5,$H$13)/$E$5))</f>
        <v/>
      </c>
      <c r="I236" s="240" t="str">
        <f>IF(C236="","",IF($I$11="毛利率",([1]!S_STM07_IS(D236,9,$G$5,$H$13)-[1]!S_STM07_IS(D236,10,$G$5,$H$13))/[1]!S_STM07_IS(D236,9,$G$5,$H$13),[1]!S_STM07_IS(D236,14,$G$5,$H$13)/$E$5))</f>
        <v/>
      </c>
      <c r="J236" s="402" t="str">
        <f>IF(C236="","",IF($J$11="净利润率",[1]!S_STM07_IS(D236,61,$G$5,$H$13)/[1]!S_STM07_IS(D236,9,$G$5,$H$13),[1]!S_STM07_IS(D236,55,$G$5,$H$13)/$E$5))</f>
        <v/>
      </c>
      <c r="K236" s="411" t="str">
        <f>IF(C236="","",[1]!hks_fa_roa2(D236,$G$5))</f>
        <v/>
      </c>
      <c r="L236" s="411" t="str">
        <f>IF(C236="","",[1]!hks_fa_roe(D236,$G$5))</f>
        <v/>
      </c>
      <c r="M236" s="240" t="str">
        <f>IF(C236="","",IF($M$11="EPS",[1]!S_STM07_IS(D236,61,$G$5,$H$13)/IF([1]!s_share_total(D236,$G$5)=0,[1]!s_share_total(D236,[1]!s_ipo_listeddate(D236)),[1]!s_share_total(D236,$G$5)),([1]!s_stm07_bs(D236,75,$G$5,$H$13)+[1]!s_stm07_bs(D236,88,$G$5,$H$13)+[1]!s_stm07_bs(D236,94,$G$5,$H$13)+[1]!s_stm07_bs(D236,95,$G$5,$H$13))/$E$5))</f>
        <v/>
      </c>
      <c r="N236" s="241" t="str">
        <f>IF(C236="","",F236/([1]!S_STM07_IS(D236,61,$G$5,$H$13)/IF([1]!s_share_total(D236,$G$5)=0,[1]!s_share_total(D236,[1]!s_ipo_listeddate(D236)),[1]!s_share_total(D236,$G$5))))</f>
        <v/>
      </c>
      <c r="O236" s="240" t="str">
        <f ca="1">IF(C236="","",[1]!s_share_total(D236,TODAY())/$E$5)</f>
        <v/>
      </c>
      <c r="P236" s="240" t="str">
        <f t="shared" si="26"/>
        <v/>
      </c>
      <c r="Q236" s="210" t="str">
        <f t="shared" si="27"/>
        <v/>
      </c>
      <c r="R236" s="341" t="str">
        <f t="shared" si="28"/>
        <v/>
      </c>
      <c r="S236" s="144"/>
      <c r="U236" s="1"/>
    </row>
    <row r="237" spans="3:21" ht="12" customHeight="1" x14ac:dyDescent="0.35">
      <c r="C237" s="342" t="str">
        <f t="shared" si="25"/>
        <v/>
      </c>
      <c r="D237" s="126" t="str">
        <f t="shared" si="29"/>
        <v/>
      </c>
      <c r="E237" s="126" t="str">
        <f t="shared" si="30"/>
        <v/>
      </c>
      <c r="F237" s="181" t="str">
        <f ca="1">IF(C237="","",[1]!s_dq_close(D237,TODAY(),1))</f>
        <v/>
      </c>
      <c r="G237" s="182" t="str">
        <f ca="1">IF(C237="","",[1]!s_pq_pctchange(D237,TODAY()-$G$12,TODAY())/100)</f>
        <v/>
      </c>
      <c r="H237" s="242" t="str">
        <f>IF(C237="","",IF($H$11="收入",[1]!S_STM07_IS(D237,9,$G$5,$H$13)/$E$5,[1]!S_STM07_IS(D237,48,$G$5,$H$13)/$E$5))</f>
        <v/>
      </c>
      <c r="I237" s="242" t="str">
        <f>IF(C237="","",IF($I$11="毛利率",([1]!S_STM07_IS(D237,9,$G$5,$H$13)-[1]!S_STM07_IS(D237,10,$G$5,$H$13))/[1]!S_STM07_IS(D237,9,$G$5,$H$13),[1]!S_STM07_IS(D237,14,$G$5,$H$13)/$E$5))</f>
        <v/>
      </c>
      <c r="J237" s="403" t="str">
        <f>IF(C237="","",IF($J$11="净利润率",[1]!S_STM07_IS(D237,61,$G$5,$H$13)/[1]!S_STM07_IS(D237,9,$G$5,$H$13),[1]!S_STM07_IS(D237,55,$G$5,$H$13)/$E$5))</f>
        <v/>
      </c>
      <c r="K237" s="411" t="str">
        <f>IF(C237="","",[1]!hks_fa_roa2(D237,$G$5))</f>
        <v/>
      </c>
      <c r="L237" s="411" t="str">
        <f>IF(C237="","",[1]!hks_fa_roe(D237,$G$5))</f>
        <v/>
      </c>
      <c r="M237" s="243" t="str">
        <f>IF(C237="","",IF($M$11="EPS",[1]!S_STM07_IS(D237,61,$G$5,$H$13)/IF([1]!s_share_total(D237,$G$5)=0,[1]!s_share_total(D237,[1]!s_ipo_listeddate(D237)),[1]!s_share_total(D237,$G$5)),([1]!s_stm07_bs(D237,75,$G$5,$H$13)+[1]!s_stm07_bs(D237,88,$G$5,$H$13)+[1]!s_stm07_bs(D237,94,$G$5,$H$13)+[1]!s_stm07_bs(D237,95,$G$5,$H$13))/$E$5))</f>
        <v/>
      </c>
      <c r="N237" s="193" t="str">
        <f>IF(C237="","",F237/([1]!S_STM07_IS(D237,61,$G$5,$H$13)/IF([1]!s_share_total(D237,$G$5)=0,[1]!s_share_total(D237,[1]!s_ipo_listeddate(D237)),[1]!s_share_total(D237,$G$5))))</f>
        <v/>
      </c>
      <c r="O237" s="242" t="str">
        <f ca="1">IF(C237="","",[1]!s_share_total(D237,TODAY())/$E$5)</f>
        <v/>
      </c>
      <c r="P237" s="242" t="str">
        <f t="shared" si="26"/>
        <v/>
      </c>
      <c r="Q237" s="181" t="str">
        <f t="shared" si="27"/>
        <v/>
      </c>
      <c r="R237" s="342" t="str">
        <f t="shared" si="28"/>
        <v/>
      </c>
      <c r="S237" s="144"/>
      <c r="U237" s="1"/>
    </row>
    <row r="238" spans="3:21" ht="12" customHeight="1" x14ac:dyDescent="0.35">
      <c r="C238" s="341" t="str">
        <f t="shared" si="25"/>
        <v/>
      </c>
      <c r="D238" s="239" t="str">
        <f t="shared" si="29"/>
        <v/>
      </c>
      <c r="E238" s="239" t="str">
        <f t="shared" si="30"/>
        <v/>
      </c>
      <c r="F238" s="179" t="str">
        <f ca="1">IF(C238="","",[1]!s_dq_close(D238,TODAY(),1))</f>
        <v/>
      </c>
      <c r="G238" s="180" t="str">
        <f ca="1">IF(C238="","",[1]!s_pq_pctchange(D238,TODAY()-$G$12,TODAY())/100)</f>
        <v/>
      </c>
      <c r="H238" s="240" t="str">
        <f>IF(C238="","",IF($H$11="收入",[1]!S_STM07_IS(D238,9,$G$5,$H$13)/$E$5,[1]!S_STM07_IS(D238,48,$G$5,$H$13)/$E$5))</f>
        <v/>
      </c>
      <c r="I238" s="240" t="str">
        <f>IF(C238="","",IF($I$11="毛利率",([1]!S_STM07_IS(D238,9,$G$5,$H$13)-[1]!S_STM07_IS(D238,10,$G$5,$H$13))/[1]!S_STM07_IS(D238,9,$G$5,$H$13),[1]!S_STM07_IS(D238,14,$G$5,$H$13)/$E$5))</f>
        <v/>
      </c>
      <c r="J238" s="402" t="str">
        <f>IF(C238="","",IF($J$11="净利润率",[1]!S_STM07_IS(D238,61,$G$5,$H$13)/[1]!S_STM07_IS(D238,9,$G$5,$H$13),[1]!S_STM07_IS(D238,55,$G$5,$H$13)/$E$5))</f>
        <v/>
      </c>
      <c r="K238" s="411" t="str">
        <f>IF(C238="","",[1]!hks_fa_roa2(D238,$G$5))</f>
        <v/>
      </c>
      <c r="L238" s="411" t="str">
        <f>IF(C238="","",[1]!hks_fa_roe(D238,$G$5))</f>
        <v/>
      </c>
      <c r="M238" s="240" t="str">
        <f>IF(C238="","",IF($M$11="EPS",[1]!S_STM07_IS(D238,61,$G$5,$H$13)/IF([1]!s_share_total(D238,$G$5)=0,[1]!s_share_total(D238,[1]!s_ipo_listeddate(D238)),[1]!s_share_total(D238,$G$5)),([1]!s_stm07_bs(D238,75,$G$5,$H$13)+[1]!s_stm07_bs(D238,88,$G$5,$H$13)+[1]!s_stm07_bs(D238,94,$G$5,$H$13)+[1]!s_stm07_bs(D238,95,$G$5,$H$13))/$E$5))</f>
        <v/>
      </c>
      <c r="N238" s="241" t="str">
        <f>IF(C238="","",F238/([1]!S_STM07_IS(D238,61,$G$5,$H$13)/IF([1]!s_share_total(D238,$G$5)=0,[1]!s_share_total(D238,[1]!s_ipo_listeddate(D238)),[1]!s_share_total(D238,$G$5))))</f>
        <v/>
      </c>
      <c r="O238" s="240" t="str">
        <f ca="1">IF(C238="","",[1]!s_share_total(D238,TODAY())/$E$5)</f>
        <v/>
      </c>
      <c r="P238" s="240" t="str">
        <f t="shared" si="26"/>
        <v/>
      </c>
      <c r="Q238" s="210" t="str">
        <f t="shared" si="27"/>
        <v/>
      </c>
      <c r="R238" s="341" t="str">
        <f t="shared" si="28"/>
        <v/>
      </c>
      <c r="S238" s="144"/>
      <c r="U238" s="1"/>
    </row>
    <row r="239" spans="3:21" ht="12" customHeight="1" x14ac:dyDescent="0.35">
      <c r="C239" s="342" t="str">
        <f t="shared" si="25"/>
        <v/>
      </c>
      <c r="D239" s="126" t="str">
        <f t="shared" si="29"/>
        <v/>
      </c>
      <c r="E239" s="126" t="str">
        <f t="shared" si="30"/>
        <v/>
      </c>
      <c r="F239" s="181" t="str">
        <f ca="1">IF(C239="","",[1]!s_dq_close(D239,TODAY(),1))</f>
        <v/>
      </c>
      <c r="G239" s="182" t="str">
        <f ca="1">IF(C239="","",[1]!s_pq_pctchange(D239,TODAY()-$G$12,TODAY())/100)</f>
        <v/>
      </c>
      <c r="H239" s="242" t="str">
        <f>IF(C239="","",IF($H$11="收入",[1]!S_STM07_IS(D239,9,$G$5,$H$13)/$E$5,[1]!S_STM07_IS(D239,48,$G$5,$H$13)/$E$5))</f>
        <v/>
      </c>
      <c r="I239" s="242" t="str">
        <f>IF(C239="","",IF($I$11="毛利率",([1]!S_STM07_IS(D239,9,$G$5,$H$13)-[1]!S_STM07_IS(D239,10,$G$5,$H$13))/[1]!S_STM07_IS(D239,9,$G$5,$H$13),[1]!S_STM07_IS(D239,14,$G$5,$H$13)/$E$5))</f>
        <v/>
      </c>
      <c r="J239" s="403" t="str">
        <f>IF(C239="","",IF($J$11="净利润率",[1]!S_STM07_IS(D239,61,$G$5,$H$13)/[1]!S_STM07_IS(D239,9,$G$5,$H$13),[1]!S_STM07_IS(D239,55,$G$5,$H$13)/$E$5))</f>
        <v/>
      </c>
      <c r="K239" s="411" t="str">
        <f>IF(C239="","",[1]!hks_fa_roa2(D239,$G$5))</f>
        <v/>
      </c>
      <c r="L239" s="411" t="str">
        <f>IF(C239="","",[1]!hks_fa_roe(D239,$G$5))</f>
        <v/>
      </c>
      <c r="M239" s="243" t="str">
        <f>IF(C239="","",IF($M$11="EPS",[1]!S_STM07_IS(D239,61,$G$5,$H$13)/IF([1]!s_share_total(D239,$G$5)=0,[1]!s_share_total(D239,[1]!s_ipo_listeddate(D239)),[1]!s_share_total(D239,$G$5)),([1]!s_stm07_bs(D239,75,$G$5,$H$13)+[1]!s_stm07_bs(D239,88,$G$5,$H$13)+[1]!s_stm07_bs(D239,94,$G$5,$H$13)+[1]!s_stm07_bs(D239,95,$G$5,$H$13))/$E$5))</f>
        <v/>
      </c>
      <c r="N239" s="193" t="str">
        <f>IF(C239="","",F239/([1]!S_STM07_IS(D239,61,$G$5,$H$13)/IF([1]!s_share_total(D239,$G$5)=0,[1]!s_share_total(D239,[1]!s_ipo_listeddate(D239)),[1]!s_share_total(D239,$G$5))))</f>
        <v/>
      </c>
      <c r="O239" s="242" t="str">
        <f ca="1">IF(C239="","",[1]!s_share_total(D239,TODAY())/$E$5)</f>
        <v/>
      </c>
      <c r="P239" s="242" t="str">
        <f t="shared" si="26"/>
        <v/>
      </c>
      <c r="Q239" s="181" t="str">
        <f t="shared" si="27"/>
        <v/>
      </c>
      <c r="R239" s="342" t="str">
        <f t="shared" si="28"/>
        <v/>
      </c>
      <c r="S239" s="144"/>
      <c r="U239" s="1"/>
    </row>
    <row r="240" spans="3:21" ht="12" customHeight="1" x14ac:dyDescent="0.35">
      <c r="C240" s="341" t="str">
        <f t="shared" si="25"/>
        <v/>
      </c>
      <c r="D240" s="239" t="str">
        <f t="shared" si="29"/>
        <v/>
      </c>
      <c r="E240" s="239" t="str">
        <f t="shared" si="30"/>
        <v/>
      </c>
      <c r="F240" s="179" t="str">
        <f ca="1">IF(C240="","",[1]!s_dq_close(D240,TODAY(),1))</f>
        <v/>
      </c>
      <c r="G240" s="180" t="str">
        <f ca="1">IF(C240="","",[1]!s_pq_pctchange(D240,TODAY()-$G$12,TODAY())/100)</f>
        <v/>
      </c>
      <c r="H240" s="240" t="str">
        <f>IF(C240="","",IF($H$11="收入",[1]!S_STM07_IS(D240,9,$G$5,$H$13)/$E$5,[1]!S_STM07_IS(D240,48,$G$5,$H$13)/$E$5))</f>
        <v/>
      </c>
      <c r="I240" s="240" t="str">
        <f>IF(C240="","",IF($I$11="毛利率",([1]!S_STM07_IS(D240,9,$G$5,$H$13)-[1]!S_STM07_IS(D240,10,$G$5,$H$13))/[1]!S_STM07_IS(D240,9,$G$5,$H$13),[1]!S_STM07_IS(D240,14,$G$5,$H$13)/$E$5))</f>
        <v/>
      </c>
      <c r="J240" s="402" t="str">
        <f>IF(C240="","",IF($J$11="净利润率",[1]!S_STM07_IS(D240,61,$G$5,$H$13)/[1]!S_STM07_IS(D240,9,$G$5,$H$13),[1]!S_STM07_IS(D240,55,$G$5,$H$13)/$E$5))</f>
        <v/>
      </c>
      <c r="K240" s="411" t="str">
        <f>IF(C240="","",[1]!hks_fa_roa2(D240,$G$5))</f>
        <v/>
      </c>
      <c r="L240" s="411" t="str">
        <f>IF(C240="","",[1]!hks_fa_roe(D240,$G$5))</f>
        <v/>
      </c>
      <c r="M240" s="240" t="str">
        <f>IF(C240="","",IF($M$11="EPS",[1]!S_STM07_IS(D240,61,$G$5,$H$13)/IF([1]!s_share_total(D240,$G$5)=0,[1]!s_share_total(D240,[1]!s_ipo_listeddate(D240)),[1]!s_share_total(D240,$G$5)),([1]!s_stm07_bs(D240,75,$G$5,$H$13)+[1]!s_stm07_bs(D240,88,$G$5,$H$13)+[1]!s_stm07_bs(D240,94,$G$5,$H$13)+[1]!s_stm07_bs(D240,95,$G$5,$H$13))/$E$5))</f>
        <v/>
      </c>
      <c r="N240" s="241" t="str">
        <f>IF(C240="","",F240/([1]!S_STM07_IS(D240,61,$G$5,$H$13)/IF([1]!s_share_total(D240,$G$5)=0,[1]!s_share_total(D240,[1]!s_ipo_listeddate(D240)),[1]!s_share_total(D240,$G$5))))</f>
        <v/>
      </c>
      <c r="O240" s="240" t="str">
        <f ca="1">IF(C240="","",[1]!s_share_total(D240,TODAY())/$E$5)</f>
        <v/>
      </c>
      <c r="P240" s="240" t="str">
        <f t="shared" si="26"/>
        <v/>
      </c>
      <c r="Q240" s="210" t="str">
        <f t="shared" si="27"/>
        <v/>
      </c>
      <c r="R240" s="341" t="str">
        <f t="shared" si="28"/>
        <v/>
      </c>
      <c r="S240" s="144"/>
      <c r="U240" s="1"/>
    </row>
    <row r="241" spans="3:21" ht="12" customHeight="1" x14ac:dyDescent="0.35">
      <c r="C241" s="342" t="str">
        <f t="shared" si="25"/>
        <v/>
      </c>
      <c r="D241" s="126" t="str">
        <f t="shared" si="29"/>
        <v/>
      </c>
      <c r="E241" s="126" t="str">
        <f t="shared" si="30"/>
        <v/>
      </c>
      <c r="F241" s="181" t="str">
        <f ca="1">IF(C241="","",[1]!s_dq_close(D241,TODAY(),1))</f>
        <v/>
      </c>
      <c r="G241" s="182" t="str">
        <f ca="1">IF(C241="","",[1]!s_pq_pctchange(D241,TODAY()-$G$12,TODAY())/100)</f>
        <v/>
      </c>
      <c r="H241" s="242" t="str">
        <f>IF(C241="","",IF($H$11="收入",[1]!S_STM07_IS(D241,9,$G$5,$H$13)/$E$5,[1]!S_STM07_IS(D241,48,$G$5,$H$13)/$E$5))</f>
        <v/>
      </c>
      <c r="I241" s="242" t="str">
        <f>IF(C241="","",IF($I$11="毛利率",([1]!S_STM07_IS(D241,9,$G$5,$H$13)-[1]!S_STM07_IS(D241,10,$G$5,$H$13))/[1]!S_STM07_IS(D241,9,$G$5,$H$13),[1]!S_STM07_IS(D241,14,$G$5,$H$13)/$E$5))</f>
        <v/>
      </c>
      <c r="J241" s="403" t="str">
        <f>IF(C241="","",IF($J$11="净利润率",[1]!S_STM07_IS(D241,61,$G$5,$H$13)/[1]!S_STM07_IS(D241,9,$G$5,$H$13),[1]!S_STM07_IS(D241,55,$G$5,$H$13)/$E$5))</f>
        <v/>
      </c>
      <c r="K241" s="411" t="str">
        <f>IF(C241="","",[1]!hks_fa_roa2(D241,$G$5))</f>
        <v/>
      </c>
      <c r="L241" s="411" t="str">
        <f>IF(C241="","",[1]!hks_fa_roe(D241,$G$5))</f>
        <v/>
      </c>
      <c r="M241" s="243" t="str">
        <f>IF(C241="","",IF($M$11="EPS",[1]!S_STM07_IS(D241,61,$G$5,$H$13)/IF([1]!s_share_total(D241,$G$5)=0,[1]!s_share_total(D241,[1]!s_ipo_listeddate(D241)),[1]!s_share_total(D241,$G$5)),([1]!s_stm07_bs(D241,75,$G$5,$H$13)+[1]!s_stm07_bs(D241,88,$G$5,$H$13)+[1]!s_stm07_bs(D241,94,$G$5,$H$13)+[1]!s_stm07_bs(D241,95,$G$5,$H$13))/$E$5))</f>
        <v/>
      </c>
      <c r="N241" s="193" t="str">
        <f>IF(C241="","",F241/([1]!S_STM07_IS(D241,61,$G$5,$H$13)/IF([1]!s_share_total(D241,$G$5)=0,[1]!s_share_total(D241,[1]!s_ipo_listeddate(D241)),[1]!s_share_total(D241,$G$5))))</f>
        <v/>
      </c>
      <c r="O241" s="242" t="str">
        <f ca="1">IF(C241="","",[1]!s_share_total(D241,TODAY())/$E$5)</f>
        <v/>
      </c>
      <c r="P241" s="242" t="str">
        <f t="shared" si="26"/>
        <v/>
      </c>
      <c r="Q241" s="181" t="str">
        <f t="shared" si="27"/>
        <v/>
      </c>
      <c r="R241" s="342" t="str">
        <f t="shared" si="28"/>
        <v/>
      </c>
      <c r="S241" s="144"/>
      <c r="U241" s="1"/>
    </row>
    <row r="242" spans="3:21" ht="12" customHeight="1" x14ac:dyDescent="0.35">
      <c r="C242" s="341" t="str">
        <f t="shared" si="25"/>
        <v/>
      </c>
      <c r="D242" s="239" t="str">
        <f t="shared" si="29"/>
        <v/>
      </c>
      <c r="E242" s="239" t="str">
        <f t="shared" si="30"/>
        <v/>
      </c>
      <c r="F242" s="179" t="str">
        <f ca="1">IF(C242="","",[1]!s_dq_close(D242,TODAY(),1))</f>
        <v/>
      </c>
      <c r="G242" s="180" t="str">
        <f ca="1">IF(C242="","",[1]!s_pq_pctchange(D242,TODAY()-$G$12,TODAY())/100)</f>
        <v/>
      </c>
      <c r="H242" s="240" t="str">
        <f>IF(C242="","",IF($H$11="收入",[1]!S_STM07_IS(D242,9,$G$5,$H$13)/$E$5,[1]!S_STM07_IS(D242,48,$G$5,$H$13)/$E$5))</f>
        <v/>
      </c>
      <c r="I242" s="240" t="str">
        <f>IF(C242="","",IF($I$11="毛利率",([1]!S_STM07_IS(D242,9,$G$5,$H$13)-[1]!S_STM07_IS(D242,10,$G$5,$H$13))/[1]!S_STM07_IS(D242,9,$G$5,$H$13),[1]!S_STM07_IS(D242,14,$G$5,$H$13)/$E$5))</f>
        <v/>
      </c>
      <c r="J242" s="402" t="str">
        <f>IF(C242="","",IF($J$11="净利润率",[1]!S_STM07_IS(D242,61,$G$5,$H$13)/[1]!S_STM07_IS(D242,9,$G$5,$H$13),[1]!S_STM07_IS(D242,55,$G$5,$H$13)/$E$5))</f>
        <v/>
      </c>
      <c r="K242" s="411" t="str">
        <f>IF(C242="","",[1]!hks_fa_roa2(D242,$G$5))</f>
        <v/>
      </c>
      <c r="L242" s="411" t="str">
        <f>IF(C242="","",[1]!hks_fa_roe(D242,$G$5))</f>
        <v/>
      </c>
      <c r="M242" s="240" t="str">
        <f>IF(C242="","",IF($M$11="EPS",[1]!S_STM07_IS(D242,61,$G$5,$H$13)/IF([1]!s_share_total(D242,$G$5)=0,[1]!s_share_total(D242,[1]!s_ipo_listeddate(D242)),[1]!s_share_total(D242,$G$5)),([1]!s_stm07_bs(D242,75,$G$5,$H$13)+[1]!s_stm07_bs(D242,88,$G$5,$H$13)+[1]!s_stm07_bs(D242,94,$G$5,$H$13)+[1]!s_stm07_bs(D242,95,$G$5,$H$13))/$E$5))</f>
        <v/>
      </c>
      <c r="N242" s="241" t="str">
        <f>IF(C242="","",F242/([1]!S_STM07_IS(D242,61,$G$5,$H$13)/IF([1]!s_share_total(D242,$G$5)=0,[1]!s_share_total(D242,[1]!s_ipo_listeddate(D242)),[1]!s_share_total(D242,$G$5))))</f>
        <v/>
      </c>
      <c r="O242" s="240" t="str">
        <f ca="1">IF(C242="","",[1]!s_share_total(D242,TODAY())/$E$5)</f>
        <v/>
      </c>
      <c r="P242" s="240" t="str">
        <f t="shared" si="26"/>
        <v/>
      </c>
      <c r="Q242" s="210" t="str">
        <f t="shared" si="27"/>
        <v/>
      </c>
      <c r="R242" s="341" t="str">
        <f t="shared" si="28"/>
        <v/>
      </c>
      <c r="S242" s="144"/>
      <c r="U242" s="1"/>
    </row>
    <row r="243" spans="3:21" ht="12" customHeight="1" x14ac:dyDescent="0.35">
      <c r="C243" s="342" t="str">
        <f t="shared" si="25"/>
        <v/>
      </c>
      <c r="D243" s="126" t="str">
        <f t="shared" si="29"/>
        <v/>
      </c>
      <c r="E243" s="126" t="str">
        <f t="shared" si="30"/>
        <v/>
      </c>
      <c r="F243" s="181" t="str">
        <f ca="1">IF(C243="","",[1]!s_dq_close(D243,TODAY(),1))</f>
        <v/>
      </c>
      <c r="G243" s="182" t="str">
        <f ca="1">IF(C243="","",[1]!s_pq_pctchange(D243,TODAY()-$G$12,TODAY())/100)</f>
        <v/>
      </c>
      <c r="H243" s="242" t="str">
        <f>IF(C243="","",IF($H$11="收入",[1]!S_STM07_IS(D243,9,$G$5,$H$13)/$E$5,[1]!S_STM07_IS(D243,48,$G$5,$H$13)/$E$5))</f>
        <v/>
      </c>
      <c r="I243" s="242" t="str">
        <f>IF(C243="","",IF($I$11="毛利率",([1]!S_STM07_IS(D243,9,$G$5,$H$13)-[1]!S_STM07_IS(D243,10,$G$5,$H$13))/[1]!S_STM07_IS(D243,9,$G$5,$H$13),[1]!S_STM07_IS(D243,14,$G$5,$H$13)/$E$5))</f>
        <v/>
      </c>
      <c r="J243" s="403" t="str">
        <f>IF(C243="","",IF($J$11="净利润率",[1]!S_STM07_IS(D243,61,$G$5,$H$13)/[1]!S_STM07_IS(D243,9,$G$5,$H$13),[1]!S_STM07_IS(D243,55,$G$5,$H$13)/$E$5))</f>
        <v/>
      </c>
      <c r="K243" s="411" t="str">
        <f>IF(C243="","",[1]!hks_fa_roa2(D243,$G$5))</f>
        <v/>
      </c>
      <c r="L243" s="411" t="str">
        <f>IF(C243="","",[1]!hks_fa_roe(D243,$G$5))</f>
        <v/>
      </c>
      <c r="M243" s="243" t="str">
        <f>IF(C243="","",IF($M$11="EPS",[1]!S_STM07_IS(D243,61,$G$5,$H$13)/IF([1]!s_share_total(D243,$G$5)=0,[1]!s_share_total(D243,[1]!s_ipo_listeddate(D243)),[1]!s_share_total(D243,$G$5)),([1]!s_stm07_bs(D243,75,$G$5,$H$13)+[1]!s_stm07_bs(D243,88,$G$5,$H$13)+[1]!s_stm07_bs(D243,94,$G$5,$H$13)+[1]!s_stm07_bs(D243,95,$G$5,$H$13))/$E$5))</f>
        <v/>
      </c>
      <c r="N243" s="193" t="str">
        <f>IF(C243="","",F243/([1]!S_STM07_IS(D243,61,$G$5,$H$13)/IF([1]!s_share_total(D243,$G$5)=0,[1]!s_share_total(D243,[1]!s_ipo_listeddate(D243)),[1]!s_share_total(D243,$G$5))))</f>
        <v/>
      </c>
      <c r="O243" s="242" t="str">
        <f ca="1">IF(C243="","",[1]!s_share_total(D243,TODAY())/$E$5)</f>
        <v/>
      </c>
      <c r="P243" s="242" t="str">
        <f t="shared" si="26"/>
        <v/>
      </c>
      <c r="Q243" s="181" t="str">
        <f t="shared" si="27"/>
        <v/>
      </c>
      <c r="R243" s="342" t="str">
        <f t="shared" si="28"/>
        <v/>
      </c>
      <c r="S243" s="144"/>
      <c r="U243" s="1"/>
    </row>
    <row r="244" spans="3:21" ht="12" customHeight="1" x14ac:dyDescent="0.35">
      <c r="C244" s="341" t="str">
        <f t="shared" si="25"/>
        <v/>
      </c>
      <c r="D244" s="239" t="str">
        <f t="shared" si="29"/>
        <v/>
      </c>
      <c r="E244" s="239" t="str">
        <f t="shared" si="30"/>
        <v/>
      </c>
      <c r="F244" s="179" t="str">
        <f ca="1">IF(C244="","",[1]!s_dq_close(D244,TODAY(),1))</f>
        <v/>
      </c>
      <c r="G244" s="180" t="str">
        <f ca="1">IF(C244="","",[1]!s_pq_pctchange(D244,TODAY()-$G$12,TODAY())/100)</f>
        <v/>
      </c>
      <c r="H244" s="240" t="str">
        <f>IF(C244="","",IF($H$11="收入",[1]!S_STM07_IS(D244,9,$G$5,$H$13)/$E$5,[1]!S_STM07_IS(D244,48,$G$5,$H$13)/$E$5))</f>
        <v/>
      </c>
      <c r="I244" s="240" t="str">
        <f>IF(C244="","",IF($I$11="毛利率",([1]!S_STM07_IS(D244,9,$G$5,$H$13)-[1]!S_STM07_IS(D244,10,$G$5,$H$13))/[1]!S_STM07_IS(D244,9,$G$5,$H$13),[1]!S_STM07_IS(D244,14,$G$5,$H$13)/$E$5))</f>
        <v/>
      </c>
      <c r="J244" s="402" t="str">
        <f>IF(C244="","",IF($J$11="净利润率",[1]!S_STM07_IS(D244,61,$G$5,$H$13)/[1]!S_STM07_IS(D244,9,$G$5,$H$13),[1]!S_STM07_IS(D244,55,$G$5,$H$13)/$E$5))</f>
        <v/>
      </c>
      <c r="K244" s="411" t="str">
        <f>IF(C244="","",[1]!hks_fa_roa2(D244,$G$5))</f>
        <v/>
      </c>
      <c r="L244" s="411" t="str">
        <f>IF(C244="","",[1]!hks_fa_roe(D244,$G$5))</f>
        <v/>
      </c>
      <c r="M244" s="240" t="str">
        <f>IF(C244="","",IF($M$11="EPS",[1]!S_STM07_IS(D244,61,$G$5,$H$13)/IF([1]!s_share_total(D244,$G$5)=0,[1]!s_share_total(D244,[1]!s_ipo_listeddate(D244)),[1]!s_share_total(D244,$G$5)),([1]!s_stm07_bs(D244,75,$G$5,$H$13)+[1]!s_stm07_bs(D244,88,$G$5,$H$13)+[1]!s_stm07_bs(D244,94,$G$5,$H$13)+[1]!s_stm07_bs(D244,95,$G$5,$H$13))/$E$5))</f>
        <v/>
      </c>
      <c r="N244" s="241" t="str">
        <f>IF(C244="","",F244/([1]!S_STM07_IS(D244,61,$G$5,$H$13)/IF([1]!s_share_total(D244,$G$5)=0,[1]!s_share_total(D244,[1]!s_ipo_listeddate(D244)),[1]!s_share_total(D244,$G$5))))</f>
        <v/>
      </c>
      <c r="O244" s="240" t="str">
        <f ca="1">IF(C244="","",[1]!s_share_total(D244,TODAY())/$E$5)</f>
        <v/>
      </c>
      <c r="P244" s="240" t="str">
        <f t="shared" si="26"/>
        <v/>
      </c>
      <c r="Q244" s="210" t="str">
        <f t="shared" si="27"/>
        <v/>
      </c>
      <c r="R244" s="341" t="str">
        <f t="shared" si="28"/>
        <v/>
      </c>
      <c r="S244" s="144"/>
      <c r="U244" s="1"/>
    </row>
    <row r="245" spans="3:21" ht="12" customHeight="1" x14ac:dyDescent="0.35">
      <c r="C245" s="342" t="str">
        <f t="shared" si="25"/>
        <v/>
      </c>
      <c r="D245" s="126" t="str">
        <f t="shared" si="29"/>
        <v/>
      </c>
      <c r="E245" s="126" t="str">
        <f t="shared" si="30"/>
        <v/>
      </c>
      <c r="F245" s="181" t="str">
        <f ca="1">IF(C245="","",[1]!s_dq_close(D245,TODAY(),1))</f>
        <v/>
      </c>
      <c r="G245" s="182" t="str">
        <f ca="1">IF(C245="","",[1]!s_pq_pctchange(D245,TODAY()-$G$12,TODAY())/100)</f>
        <v/>
      </c>
      <c r="H245" s="242" t="str">
        <f>IF(C245="","",IF($H$11="收入",[1]!S_STM07_IS(D245,9,$G$5,$H$13)/$E$5,[1]!S_STM07_IS(D245,48,$G$5,$H$13)/$E$5))</f>
        <v/>
      </c>
      <c r="I245" s="242" t="str">
        <f>IF(C245="","",IF($I$11="毛利率",([1]!S_STM07_IS(D245,9,$G$5,$H$13)-[1]!S_STM07_IS(D245,10,$G$5,$H$13))/[1]!S_STM07_IS(D245,9,$G$5,$H$13),[1]!S_STM07_IS(D245,14,$G$5,$H$13)/$E$5))</f>
        <v/>
      </c>
      <c r="J245" s="403" t="str">
        <f>IF(C245="","",IF($J$11="净利润率",[1]!S_STM07_IS(D245,61,$G$5,$H$13)/[1]!S_STM07_IS(D245,9,$G$5,$H$13),[1]!S_STM07_IS(D245,55,$G$5,$H$13)/$E$5))</f>
        <v/>
      </c>
      <c r="K245" s="411" t="str">
        <f>IF(C245="","",[1]!hks_fa_roa2(D245,$G$5))</f>
        <v/>
      </c>
      <c r="L245" s="411" t="str">
        <f>IF(C245="","",[1]!hks_fa_roe(D245,$G$5))</f>
        <v/>
      </c>
      <c r="M245" s="243" t="str">
        <f>IF(C245="","",IF($M$11="EPS",[1]!S_STM07_IS(D245,61,$G$5,$H$13)/IF([1]!s_share_total(D245,$G$5)=0,[1]!s_share_total(D245,[1]!s_ipo_listeddate(D245)),[1]!s_share_total(D245,$G$5)),([1]!s_stm07_bs(D245,75,$G$5,$H$13)+[1]!s_stm07_bs(D245,88,$G$5,$H$13)+[1]!s_stm07_bs(D245,94,$G$5,$H$13)+[1]!s_stm07_bs(D245,95,$G$5,$H$13))/$E$5))</f>
        <v/>
      </c>
      <c r="N245" s="193" t="str">
        <f>IF(C245="","",F245/([1]!S_STM07_IS(D245,61,$G$5,$H$13)/IF([1]!s_share_total(D245,$G$5)=0,[1]!s_share_total(D245,[1]!s_ipo_listeddate(D245)),[1]!s_share_total(D245,$G$5))))</f>
        <v/>
      </c>
      <c r="O245" s="242" t="str">
        <f ca="1">IF(C245="","",[1]!s_share_total(D245,TODAY())/$E$5)</f>
        <v/>
      </c>
      <c r="P245" s="242" t="str">
        <f t="shared" si="26"/>
        <v/>
      </c>
      <c r="Q245" s="181" t="str">
        <f t="shared" si="27"/>
        <v/>
      </c>
      <c r="R245" s="342" t="str">
        <f t="shared" si="28"/>
        <v/>
      </c>
      <c r="S245" s="144"/>
      <c r="U245" s="1"/>
    </row>
    <row r="246" spans="3:21" ht="12" customHeight="1" x14ac:dyDescent="0.35">
      <c r="C246" s="341" t="str">
        <f t="shared" si="25"/>
        <v/>
      </c>
      <c r="D246" s="239" t="str">
        <f t="shared" si="29"/>
        <v/>
      </c>
      <c r="E246" s="239" t="str">
        <f t="shared" si="30"/>
        <v/>
      </c>
      <c r="F246" s="179" t="str">
        <f ca="1">IF(C246="","",[1]!s_dq_close(D246,TODAY(),1))</f>
        <v/>
      </c>
      <c r="G246" s="180" t="str">
        <f ca="1">IF(C246="","",[1]!s_pq_pctchange(D246,TODAY()-$G$12,TODAY())/100)</f>
        <v/>
      </c>
      <c r="H246" s="240" t="str">
        <f>IF(C246="","",IF($H$11="收入",[1]!S_STM07_IS(D246,9,$G$5,$H$13)/$E$5,[1]!S_STM07_IS(D246,48,$G$5,$H$13)/$E$5))</f>
        <v/>
      </c>
      <c r="I246" s="240" t="str">
        <f>IF(C246="","",IF($I$11="毛利率",([1]!S_STM07_IS(D246,9,$G$5,$H$13)-[1]!S_STM07_IS(D246,10,$G$5,$H$13))/[1]!S_STM07_IS(D246,9,$G$5,$H$13),[1]!S_STM07_IS(D246,14,$G$5,$H$13)/$E$5))</f>
        <v/>
      </c>
      <c r="J246" s="402" t="str">
        <f>IF(C246="","",IF($J$11="净利润率",[1]!S_STM07_IS(D246,61,$G$5,$H$13)/[1]!S_STM07_IS(D246,9,$G$5,$H$13),[1]!S_STM07_IS(D246,55,$G$5,$H$13)/$E$5))</f>
        <v/>
      </c>
      <c r="K246" s="411" t="str">
        <f>IF(C246="","",[1]!hks_fa_roa2(D246,$G$5))</f>
        <v/>
      </c>
      <c r="L246" s="411" t="str">
        <f>IF(C246="","",[1]!hks_fa_roe(D246,$G$5))</f>
        <v/>
      </c>
      <c r="M246" s="240" t="str">
        <f>IF(C246="","",IF($M$11="EPS",[1]!S_STM07_IS(D246,61,$G$5,$H$13)/IF([1]!s_share_total(D246,$G$5)=0,[1]!s_share_total(D246,[1]!s_ipo_listeddate(D246)),[1]!s_share_total(D246,$G$5)),([1]!s_stm07_bs(D246,75,$G$5,$H$13)+[1]!s_stm07_bs(D246,88,$G$5,$H$13)+[1]!s_stm07_bs(D246,94,$G$5,$H$13)+[1]!s_stm07_bs(D246,95,$G$5,$H$13))/$E$5))</f>
        <v/>
      </c>
      <c r="N246" s="241" t="str">
        <f>IF(C246="","",F246/([1]!S_STM07_IS(D246,61,$G$5,$H$13)/IF([1]!s_share_total(D246,$G$5)=0,[1]!s_share_total(D246,[1]!s_ipo_listeddate(D246)),[1]!s_share_total(D246,$G$5))))</f>
        <v/>
      </c>
      <c r="O246" s="240" t="str">
        <f ca="1">IF(C246="","",[1]!s_share_total(D246,TODAY())/$E$5)</f>
        <v/>
      </c>
      <c r="P246" s="240" t="str">
        <f t="shared" si="26"/>
        <v/>
      </c>
      <c r="Q246" s="210" t="str">
        <f t="shared" si="27"/>
        <v/>
      </c>
      <c r="R246" s="341" t="str">
        <f t="shared" si="28"/>
        <v/>
      </c>
      <c r="S246" s="144"/>
      <c r="U246" s="1"/>
    </row>
    <row r="247" spans="3:21" ht="12" customHeight="1" x14ac:dyDescent="0.35">
      <c r="C247" s="342" t="str">
        <f t="shared" si="25"/>
        <v/>
      </c>
      <c r="D247" s="126" t="str">
        <f t="shared" si="29"/>
        <v/>
      </c>
      <c r="E247" s="126" t="str">
        <f t="shared" si="30"/>
        <v/>
      </c>
      <c r="F247" s="181" t="str">
        <f ca="1">IF(C247="","",[1]!s_dq_close(D247,TODAY(),1))</f>
        <v/>
      </c>
      <c r="G247" s="182" t="str">
        <f ca="1">IF(C247="","",[1]!s_pq_pctchange(D247,TODAY()-$G$12,TODAY())/100)</f>
        <v/>
      </c>
      <c r="H247" s="242" t="str">
        <f>IF(C247="","",IF($H$11="收入",[1]!S_STM07_IS(D247,9,$G$5,$H$13)/$E$5,[1]!S_STM07_IS(D247,48,$G$5,$H$13)/$E$5))</f>
        <v/>
      </c>
      <c r="I247" s="242" t="str">
        <f>IF(C247="","",IF($I$11="毛利率",([1]!S_STM07_IS(D247,9,$G$5,$H$13)-[1]!S_STM07_IS(D247,10,$G$5,$H$13))/[1]!S_STM07_IS(D247,9,$G$5,$H$13),[1]!S_STM07_IS(D247,14,$G$5,$H$13)/$E$5))</f>
        <v/>
      </c>
      <c r="J247" s="403" t="str">
        <f>IF(C247="","",IF($J$11="净利润率",[1]!S_STM07_IS(D247,61,$G$5,$H$13)/[1]!S_STM07_IS(D247,9,$G$5,$H$13),[1]!S_STM07_IS(D247,55,$G$5,$H$13)/$E$5))</f>
        <v/>
      </c>
      <c r="K247" s="411" t="str">
        <f>IF(C247="","",[1]!hks_fa_roa2(D247,$G$5))</f>
        <v/>
      </c>
      <c r="L247" s="411" t="str">
        <f>IF(C247="","",[1]!hks_fa_roe(D247,$G$5))</f>
        <v/>
      </c>
      <c r="M247" s="243" t="str">
        <f>IF(C247="","",IF($M$11="EPS",[1]!S_STM07_IS(D247,61,$G$5,$H$13)/IF([1]!s_share_total(D247,$G$5)=0,[1]!s_share_total(D247,[1]!s_ipo_listeddate(D247)),[1]!s_share_total(D247,$G$5)),([1]!s_stm07_bs(D247,75,$G$5,$H$13)+[1]!s_stm07_bs(D247,88,$G$5,$H$13)+[1]!s_stm07_bs(D247,94,$G$5,$H$13)+[1]!s_stm07_bs(D247,95,$G$5,$H$13))/$E$5))</f>
        <v/>
      </c>
      <c r="N247" s="193" t="str">
        <f>IF(C247="","",F247/([1]!S_STM07_IS(D247,61,$G$5,$H$13)/IF([1]!s_share_total(D247,$G$5)=0,[1]!s_share_total(D247,[1]!s_ipo_listeddate(D247)),[1]!s_share_total(D247,$G$5))))</f>
        <v/>
      </c>
      <c r="O247" s="242" t="str">
        <f ca="1">IF(C247="","",[1]!s_share_total(D247,TODAY())/$E$5)</f>
        <v/>
      </c>
      <c r="P247" s="242" t="str">
        <f t="shared" si="26"/>
        <v/>
      </c>
      <c r="Q247" s="181" t="str">
        <f t="shared" si="27"/>
        <v/>
      </c>
      <c r="R247" s="342" t="str">
        <f t="shared" si="28"/>
        <v/>
      </c>
      <c r="S247" s="144"/>
      <c r="U247" s="1"/>
    </row>
    <row r="248" spans="3:21" ht="12" customHeight="1" x14ac:dyDescent="0.35">
      <c r="C248" s="341" t="str">
        <f t="shared" si="25"/>
        <v/>
      </c>
      <c r="D248" s="239" t="str">
        <f t="shared" si="29"/>
        <v/>
      </c>
      <c r="E248" s="239" t="str">
        <f t="shared" si="30"/>
        <v/>
      </c>
      <c r="F248" s="179" t="str">
        <f ca="1">IF(C248="","",[1]!s_dq_close(D248,TODAY(),1))</f>
        <v/>
      </c>
      <c r="G248" s="180" t="str">
        <f ca="1">IF(C248="","",[1]!s_pq_pctchange(D248,TODAY()-$G$12,TODAY())/100)</f>
        <v/>
      </c>
      <c r="H248" s="240" t="str">
        <f>IF(C248="","",IF($H$11="收入",[1]!S_STM07_IS(D248,9,$G$5,$H$13)/$E$5,[1]!S_STM07_IS(D248,48,$G$5,$H$13)/$E$5))</f>
        <v/>
      </c>
      <c r="I248" s="240" t="str">
        <f>IF(C248="","",IF($I$11="毛利率",([1]!S_STM07_IS(D248,9,$G$5,$H$13)-[1]!S_STM07_IS(D248,10,$G$5,$H$13))/[1]!S_STM07_IS(D248,9,$G$5,$H$13),[1]!S_STM07_IS(D248,14,$G$5,$H$13)/$E$5))</f>
        <v/>
      </c>
      <c r="J248" s="402" t="str">
        <f>IF(C248="","",IF($J$11="净利润率",[1]!S_STM07_IS(D248,61,$G$5,$H$13)/[1]!S_STM07_IS(D248,9,$G$5,$H$13),[1]!S_STM07_IS(D248,55,$G$5,$H$13)/$E$5))</f>
        <v/>
      </c>
      <c r="K248" s="411" t="str">
        <f>IF(C248="","",[1]!hks_fa_roa2(D248,$G$5))</f>
        <v/>
      </c>
      <c r="L248" s="411" t="str">
        <f>IF(C248="","",[1]!hks_fa_roe(D248,$G$5))</f>
        <v/>
      </c>
      <c r="M248" s="240" t="str">
        <f>IF(C248="","",IF($M$11="EPS",[1]!S_STM07_IS(D248,61,$G$5,$H$13)/IF([1]!s_share_total(D248,$G$5)=0,[1]!s_share_total(D248,[1]!s_ipo_listeddate(D248)),[1]!s_share_total(D248,$G$5)),([1]!s_stm07_bs(D248,75,$G$5,$H$13)+[1]!s_stm07_bs(D248,88,$G$5,$H$13)+[1]!s_stm07_bs(D248,94,$G$5,$H$13)+[1]!s_stm07_bs(D248,95,$G$5,$H$13))/$E$5))</f>
        <v/>
      </c>
      <c r="N248" s="241" t="str">
        <f>IF(C248="","",F248/([1]!S_STM07_IS(D248,61,$G$5,$H$13)/IF([1]!s_share_total(D248,$G$5)=0,[1]!s_share_total(D248,[1]!s_ipo_listeddate(D248)),[1]!s_share_total(D248,$G$5))))</f>
        <v/>
      </c>
      <c r="O248" s="240" t="str">
        <f ca="1">IF(C248="","",[1]!s_share_total(D248,TODAY())/$E$5)</f>
        <v/>
      </c>
      <c r="P248" s="240" t="str">
        <f t="shared" si="26"/>
        <v/>
      </c>
      <c r="Q248" s="210" t="str">
        <f t="shared" si="27"/>
        <v/>
      </c>
      <c r="R248" s="341" t="str">
        <f t="shared" si="28"/>
        <v/>
      </c>
      <c r="S248" s="144"/>
      <c r="U248" s="1"/>
    </row>
    <row r="249" spans="3:21" ht="12" customHeight="1" x14ac:dyDescent="0.35">
      <c r="C249" s="342" t="str">
        <f t="shared" si="25"/>
        <v/>
      </c>
      <c r="D249" s="126" t="str">
        <f t="shared" si="29"/>
        <v/>
      </c>
      <c r="E249" s="126" t="str">
        <f t="shared" si="30"/>
        <v/>
      </c>
      <c r="F249" s="181" t="str">
        <f ca="1">IF(C249="","",[1]!s_dq_close(D249,TODAY(),1))</f>
        <v/>
      </c>
      <c r="G249" s="182" t="str">
        <f ca="1">IF(C249="","",[1]!s_pq_pctchange(D249,TODAY()-$G$12,TODAY())/100)</f>
        <v/>
      </c>
      <c r="H249" s="242" t="str">
        <f>IF(C249="","",IF($H$11="收入",[1]!S_STM07_IS(D249,9,$G$5,$H$13)/$E$5,[1]!S_STM07_IS(D249,48,$G$5,$H$13)/$E$5))</f>
        <v/>
      </c>
      <c r="I249" s="242" t="str">
        <f>IF(C249="","",IF($I$11="毛利率",([1]!S_STM07_IS(D249,9,$G$5,$H$13)-[1]!S_STM07_IS(D249,10,$G$5,$H$13))/[1]!S_STM07_IS(D249,9,$G$5,$H$13),[1]!S_STM07_IS(D249,14,$G$5,$H$13)/$E$5))</f>
        <v/>
      </c>
      <c r="J249" s="403" t="str">
        <f>IF(C249="","",IF($J$11="净利润率",[1]!S_STM07_IS(D249,61,$G$5,$H$13)/[1]!S_STM07_IS(D249,9,$G$5,$H$13),[1]!S_STM07_IS(D249,55,$G$5,$H$13)/$E$5))</f>
        <v/>
      </c>
      <c r="K249" s="411" t="str">
        <f>IF(C249="","",[1]!hks_fa_roa2(D249,$G$5))</f>
        <v/>
      </c>
      <c r="L249" s="411" t="str">
        <f>IF(C249="","",[1]!hks_fa_roe(D249,$G$5))</f>
        <v/>
      </c>
      <c r="M249" s="243" t="str">
        <f>IF(C249="","",IF($M$11="EPS",[1]!S_STM07_IS(D249,61,$G$5,$H$13)/IF([1]!s_share_total(D249,$G$5)=0,[1]!s_share_total(D249,[1]!s_ipo_listeddate(D249)),[1]!s_share_total(D249,$G$5)),([1]!s_stm07_bs(D249,75,$G$5,$H$13)+[1]!s_stm07_bs(D249,88,$G$5,$H$13)+[1]!s_stm07_bs(D249,94,$G$5,$H$13)+[1]!s_stm07_bs(D249,95,$G$5,$H$13))/$E$5))</f>
        <v/>
      </c>
      <c r="N249" s="193" t="str">
        <f>IF(C249="","",F249/([1]!S_STM07_IS(D249,61,$G$5,$H$13)/IF([1]!s_share_total(D249,$G$5)=0,[1]!s_share_total(D249,[1]!s_ipo_listeddate(D249)),[1]!s_share_total(D249,$G$5))))</f>
        <v/>
      </c>
      <c r="O249" s="242" t="str">
        <f ca="1">IF(C249="","",[1]!s_share_total(D249,TODAY())/$E$5)</f>
        <v/>
      </c>
      <c r="P249" s="242" t="str">
        <f t="shared" si="26"/>
        <v/>
      </c>
      <c r="Q249" s="181" t="str">
        <f t="shared" si="27"/>
        <v/>
      </c>
      <c r="R249" s="342" t="str">
        <f t="shared" si="28"/>
        <v/>
      </c>
      <c r="S249" s="144"/>
      <c r="U249" s="1"/>
    </row>
    <row r="250" spans="3:21" ht="12" customHeight="1" x14ac:dyDescent="0.35">
      <c r="C250" s="341" t="str">
        <f t="shared" si="25"/>
        <v/>
      </c>
      <c r="D250" s="239" t="str">
        <f t="shared" si="29"/>
        <v/>
      </c>
      <c r="E250" s="239" t="str">
        <f t="shared" si="30"/>
        <v/>
      </c>
      <c r="F250" s="179" t="str">
        <f ca="1">IF(C250="","",[1]!s_dq_close(D250,TODAY(),1))</f>
        <v/>
      </c>
      <c r="G250" s="180" t="str">
        <f ca="1">IF(C250="","",[1]!s_pq_pctchange(D250,TODAY()-$G$12,TODAY())/100)</f>
        <v/>
      </c>
      <c r="H250" s="240" t="str">
        <f>IF(C250="","",IF($H$11="收入",[1]!S_STM07_IS(D250,9,$G$5,$H$13)/$E$5,[1]!S_STM07_IS(D250,48,$G$5,$H$13)/$E$5))</f>
        <v/>
      </c>
      <c r="I250" s="240" t="str">
        <f>IF(C250="","",IF($I$11="毛利率",([1]!S_STM07_IS(D250,9,$G$5,$H$13)-[1]!S_STM07_IS(D250,10,$G$5,$H$13))/[1]!S_STM07_IS(D250,9,$G$5,$H$13),[1]!S_STM07_IS(D250,14,$G$5,$H$13)/$E$5))</f>
        <v/>
      </c>
      <c r="J250" s="402" t="str">
        <f>IF(C250="","",IF($J$11="净利润率",[1]!S_STM07_IS(D250,61,$G$5,$H$13)/[1]!S_STM07_IS(D250,9,$G$5,$H$13),[1]!S_STM07_IS(D250,55,$G$5,$H$13)/$E$5))</f>
        <v/>
      </c>
      <c r="K250" s="411" t="str">
        <f>IF(C250="","",[1]!hks_fa_roa2(D250,$G$5))</f>
        <v/>
      </c>
      <c r="L250" s="411" t="str">
        <f>IF(C250="","",[1]!hks_fa_roe(D250,$G$5))</f>
        <v/>
      </c>
      <c r="M250" s="240" t="str">
        <f>IF(C250="","",IF($M$11="EPS",[1]!S_STM07_IS(D250,61,$G$5,$H$13)/IF([1]!s_share_total(D250,$G$5)=0,[1]!s_share_total(D250,[1]!s_ipo_listeddate(D250)),[1]!s_share_total(D250,$G$5)),([1]!s_stm07_bs(D250,75,$G$5,$H$13)+[1]!s_stm07_bs(D250,88,$G$5,$H$13)+[1]!s_stm07_bs(D250,94,$G$5,$H$13)+[1]!s_stm07_bs(D250,95,$G$5,$H$13))/$E$5))</f>
        <v/>
      </c>
      <c r="N250" s="241" t="str">
        <f>IF(C250="","",F250/([1]!S_STM07_IS(D250,61,$G$5,$H$13)/IF([1]!s_share_total(D250,$G$5)=0,[1]!s_share_total(D250,[1]!s_ipo_listeddate(D250)),[1]!s_share_total(D250,$G$5))))</f>
        <v/>
      </c>
      <c r="O250" s="240" t="str">
        <f ca="1">IF(C250="","",[1]!s_share_total(D250,TODAY())/$E$5)</f>
        <v/>
      </c>
      <c r="P250" s="240" t="str">
        <f t="shared" si="26"/>
        <v/>
      </c>
      <c r="Q250" s="210" t="str">
        <f t="shared" si="27"/>
        <v/>
      </c>
      <c r="R250" s="341" t="str">
        <f t="shared" si="28"/>
        <v/>
      </c>
      <c r="S250" s="144"/>
      <c r="U250" s="1"/>
    </row>
    <row r="251" spans="3:21" ht="12" customHeight="1" x14ac:dyDescent="0.35">
      <c r="C251" s="342" t="str">
        <f t="shared" si="25"/>
        <v/>
      </c>
      <c r="D251" s="126" t="str">
        <f t="shared" si="29"/>
        <v/>
      </c>
      <c r="E251" s="126" t="str">
        <f t="shared" si="30"/>
        <v/>
      </c>
      <c r="F251" s="181" t="str">
        <f ca="1">IF(C251="","",[1]!s_dq_close(D251,TODAY(),1))</f>
        <v/>
      </c>
      <c r="G251" s="182" t="str">
        <f ca="1">IF(C251="","",[1]!s_pq_pctchange(D251,TODAY()-$G$12,TODAY())/100)</f>
        <v/>
      </c>
      <c r="H251" s="242" t="str">
        <f>IF(C251="","",IF($H$11="收入",[1]!S_STM07_IS(D251,9,$G$5,$H$13)/$E$5,[1]!S_STM07_IS(D251,48,$G$5,$H$13)/$E$5))</f>
        <v/>
      </c>
      <c r="I251" s="242" t="str">
        <f>IF(C251="","",IF($I$11="毛利率",([1]!S_STM07_IS(D251,9,$G$5,$H$13)-[1]!S_STM07_IS(D251,10,$G$5,$H$13))/[1]!S_STM07_IS(D251,9,$G$5,$H$13),[1]!S_STM07_IS(D251,14,$G$5,$H$13)/$E$5))</f>
        <v/>
      </c>
      <c r="J251" s="403" t="str">
        <f>IF(C251="","",IF($J$11="净利润率",[1]!S_STM07_IS(D251,61,$G$5,$H$13)/[1]!S_STM07_IS(D251,9,$G$5,$H$13),[1]!S_STM07_IS(D251,55,$G$5,$H$13)/$E$5))</f>
        <v/>
      </c>
      <c r="K251" s="411" t="str">
        <f>IF(C251="","",[1]!hks_fa_roa2(D251,$G$5))</f>
        <v/>
      </c>
      <c r="L251" s="411" t="str">
        <f>IF(C251="","",[1]!hks_fa_roe(D251,$G$5))</f>
        <v/>
      </c>
      <c r="M251" s="243" t="str">
        <f>IF(C251="","",IF($M$11="EPS",[1]!S_STM07_IS(D251,61,$G$5,$H$13)/IF([1]!s_share_total(D251,$G$5)=0,[1]!s_share_total(D251,[1]!s_ipo_listeddate(D251)),[1]!s_share_total(D251,$G$5)),([1]!s_stm07_bs(D251,75,$G$5,$H$13)+[1]!s_stm07_bs(D251,88,$G$5,$H$13)+[1]!s_stm07_bs(D251,94,$G$5,$H$13)+[1]!s_stm07_bs(D251,95,$G$5,$H$13))/$E$5))</f>
        <v/>
      </c>
      <c r="N251" s="193" t="str">
        <f>IF(C251="","",F251/([1]!S_STM07_IS(D251,61,$G$5,$H$13)/IF([1]!s_share_total(D251,$G$5)=0,[1]!s_share_total(D251,[1]!s_ipo_listeddate(D251)),[1]!s_share_total(D251,$G$5))))</f>
        <v/>
      </c>
      <c r="O251" s="242" t="str">
        <f ca="1">IF(C251="","",[1]!s_share_total(D251,TODAY())/$E$5)</f>
        <v/>
      </c>
      <c r="P251" s="242" t="str">
        <f t="shared" si="26"/>
        <v/>
      </c>
      <c r="Q251" s="181" t="str">
        <f t="shared" si="27"/>
        <v/>
      </c>
      <c r="R251" s="342" t="str">
        <f t="shared" si="28"/>
        <v/>
      </c>
      <c r="S251" s="144"/>
      <c r="U251" s="1"/>
    </row>
    <row r="252" spans="3:21" ht="12" customHeight="1" x14ac:dyDescent="0.35">
      <c r="C252" s="341" t="str">
        <f t="shared" si="25"/>
        <v/>
      </c>
      <c r="D252" s="239" t="str">
        <f t="shared" si="29"/>
        <v/>
      </c>
      <c r="E252" s="239" t="str">
        <f t="shared" si="30"/>
        <v/>
      </c>
      <c r="F252" s="179" t="str">
        <f ca="1">IF(C252="","",[1]!s_dq_close(D252,TODAY(),1))</f>
        <v/>
      </c>
      <c r="G252" s="180" t="str">
        <f ca="1">IF(C252="","",[1]!s_pq_pctchange(D252,TODAY()-$G$12,TODAY())/100)</f>
        <v/>
      </c>
      <c r="H252" s="240" t="str">
        <f>IF(C252="","",IF($H$11="收入",[1]!S_STM07_IS(D252,9,$G$5,$H$13)/$E$5,[1]!S_STM07_IS(D252,48,$G$5,$H$13)/$E$5))</f>
        <v/>
      </c>
      <c r="I252" s="240" t="str">
        <f>IF(C252="","",IF($I$11="毛利率",([1]!S_STM07_IS(D252,9,$G$5,$H$13)-[1]!S_STM07_IS(D252,10,$G$5,$H$13))/[1]!S_STM07_IS(D252,9,$G$5,$H$13),[1]!S_STM07_IS(D252,14,$G$5,$H$13)/$E$5))</f>
        <v/>
      </c>
      <c r="J252" s="402" t="str">
        <f>IF(C252="","",IF($J$11="净利润率",[1]!S_STM07_IS(D252,61,$G$5,$H$13)/[1]!S_STM07_IS(D252,9,$G$5,$H$13),[1]!S_STM07_IS(D252,55,$G$5,$H$13)/$E$5))</f>
        <v/>
      </c>
      <c r="K252" s="411" t="str">
        <f>IF(C252="","",[1]!hks_fa_roa2(D252,$G$5))</f>
        <v/>
      </c>
      <c r="L252" s="411" t="str">
        <f>IF(C252="","",[1]!hks_fa_roe(D252,$G$5))</f>
        <v/>
      </c>
      <c r="M252" s="240" t="str">
        <f>IF(C252="","",IF($M$11="EPS",[1]!S_STM07_IS(D252,61,$G$5,$H$13)/IF([1]!s_share_total(D252,$G$5)=0,[1]!s_share_total(D252,[1]!s_ipo_listeddate(D252)),[1]!s_share_total(D252,$G$5)),([1]!s_stm07_bs(D252,75,$G$5,$H$13)+[1]!s_stm07_bs(D252,88,$G$5,$H$13)+[1]!s_stm07_bs(D252,94,$G$5,$H$13)+[1]!s_stm07_bs(D252,95,$G$5,$H$13))/$E$5))</f>
        <v/>
      </c>
      <c r="N252" s="241" t="str">
        <f>IF(C252="","",F252/([1]!S_STM07_IS(D252,61,$G$5,$H$13)/IF([1]!s_share_total(D252,$G$5)=0,[1]!s_share_total(D252,[1]!s_ipo_listeddate(D252)),[1]!s_share_total(D252,$G$5))))</f>
        <v/>
      </c>
      <c r="O252" s="240" t="str">
        <f ca="1">IF(C252="","",[1]!s_share_total(D252,TODAY())/$E$5)</f>
        <v/>
      </c>
      <c r="P252" s="240" t="str">
        <f t="shared" si="26"/>
        <v/>
      </c>
      <c r="Q252" s="210" t="str">
        <f t="shared" si="27"/>
        <v/>
      </c>
      <c r="R252" s="341" t="str">
        <f t="shared" si="28"/>
        <v/>
      </c>
      <c r="S252" s="144"/>
      <c r="U252" s="1"/>
    </row>
    <row r="253" spans="3:21" ht="12" customHeight="1" x14ac:dyDescent="0.35">
      <c r="C253" s="342" t="str">
        <f t="shared" si="25"/>
        <v/>
      </c>
      <c r="D253" s="126" t="str">
        <f t="shared" si="29"/>
        <v/>
      </c>
      <c r="E253" s="126" t="str">
        <f t="shared" si="30"/>
        <v/>
      </c>
      <c r="F253" s="181" t="str">
        <f ca="1">IF(C253="","",[1]!s_dq_close(D253,TODAY(),1))</f>
        <v/>
      </c>
      <c r="G253" s="182" t="str">
        <f ca="1">IF(C253="","",[1]!s_pq_pctchange(D253,TODAY()-$G$12,TODAY())/100)</f>
        <v/>
      </c>
      <c r="H253" s="242" t="str">
        <f>IF(C253="","",IF($H$11="收入",[1]!S_STM07_IS(D253,9,$G$5,$H$13)/$E$5,[1]!S_STM07_IS(D253,48,$G$5,$H$13)/$E$5))</f>
        <v/>
      </c>
      <c r="I253" s="242" t="str">
        <f>IF(C253="","",IF($I$11="毛利率",([1]!S_STM07_IS(D253,9,$G$5,$H$13)-[1]!S_STM07_IS(D253,10,$G$5,$H$13))/[1]!S_STM07_IS(D253,9,$G$5,$H$13),[1]!S_STM07_IS(D253,14,$G$5,$H$13)/$E$5))</f>
        <v/>
      </c>
      <c r="J253" s="403" t="str">
        <f>IF(C253="","",IF($J$11="净利润率",[1]!S_STM07_IS(D253,61,$G$5,$H$13)/[1]!S_STM07_IS(D253,9,$G$5,$H$13),[1]!S_STM07_IS(D253,55,$G$5,$H$13)/$E$5))</f>
        <v/>
      </c>
      <c r="K253" s="411" t="str">
        <f>IF(C253="","",[1]!hks_fa_roa2(D253,$G$5))</f>
        <v/>
      </c>
      <c r="L253" s="411" t="str">
        <f>IF(C253="","",[1]!hks_fa_roe(D253,$G$5))</f>
        <v/>
      </c>
      <c r="M253" s="243" t="str">
        <f>IF(C253="","",IF($M$11="EPS",[1]!S_STM07_IS(D253,61,$G$5,$H$13)/IF([1]!s_share_total(D253,$G$5)=0,[1]!s_share_total(D253,[1]!s_ipo_listeddate(D253)),[1]!s_share_total(D253,$G$5)),([1]!s_stm07_bs(D253,75,$G$5,$H$13)+[1]!s_stm07_bs(D253,88,$G$5,$H$13)+[1]!s_stm07_bs(D253,94,$G$5,$H$13)+[1]!s_stm07_bs(D253,95,$G$5,$H$13))/$E$5))</f>
        <v/>
      </c>
      <c r="N253" s="193" t="str">
        <f>IF(C253="","",F253/([1]!S_STM07_IS(D253,61,$G$5,$H$13)/IF([1]!s_share_total(D253,$G$5)=0,[1]!s_share_total(D253,[1]!s_ipo_listeddate(D253)),[1]!s_share_total(D253,$G$5))))</f>
        <v/>
      </c>
      <c r="O253" s="242" t="str">
        <f ca="1">IF(C253="","",[1]!s_share_total(D253,TODAY())/$E$5)</f>
        <v/>
      </c>
      <c r="P253" s="242" t="str">
        <f t="shared" si="26"/>
        <v/>
      </c>
      <c r="Q253" s="181" t="str">
        <f t="shared" si="27"/>
        <v/>
      </c>
      <c r="R253" s="342" t="str">
        <f t="shared" si="28"/>
        <v/>
      </c>
      <c r="S253" s="144"/>
      <c r="U253" s="1"/>
    </row>
    <row r="254" spans="3:21" ht="12" customHeight="1" x14ac:dyDescent="0.35">
      <c r="C254" s="341" t="str">
        <f t="shared" si="25"/>
        <v/>
      </c>
      <c r="D254" s="239" t="str">
        <f t="shared" si="29"/>
        <v/>
      </c>
      <c r="E254" s="239" t="str">
        <f t="shared" si="30"/>
        <v/>
      </c>
      <c r="F254" s="179" t="str">
        <f ca="1">IF(C254="","",[1]!s_dq_close(D254,TODAY(),1))</f>
        <v/>
      </c>
      <c r="G254" s="180" t="str">
        <f ca="1">IF(C254="","",[1]!s_pq_pctchange(D254,TODAY()-$G$12,TODAY())/100)</f>
        <v/>
      </c>
      <c r="H254" s="240" t="str">
        <f>IF(C254="","",IF($H$11="收入",[1]!S_STM07_IS(D254,9,$G$5,$H$13)/$E$5,[1]!S_STM07_IS(D254,48,$G$5,$H$13)/$E$5))</f>
        <v/>
      </c>
      <c r="I254" s="240" t="str">
        <f>IF(C254="","",IF($I$11="毛利率",([1]!S_STM07_IS(D254,9,$G$5,$H$13)-[1]!S_STM07_IS(D254,10,$G$5,$H$13))/[1]!S_STM07_IS(D254,9,$G$5,$H$13),[1]!S_STM07_IS(D254,14,$G$5,$H$13)/$E$5))</f>
        <v/>
      </c>
      <c r="J254" s="402" t="str">
        <f>IF(C254="","",IF($J$11="净利润率",[1]!S_STM07_IS(D254,61,$G$5,$H$13)/[1]!S_STM07_IS(D254,9,$G$5,$H$13),[1]!S_STM07_IS(D254,55,$G$5,$H$13)/$E$5))</f>
        <v/>
      </c>
      <c r="K254" s="411" t="str">
        <f>IF(C254="","",[1]!hks_fa_roa2(D254,$G$5))</f>
        <v/>
      </c>
      <c r="L254" s="411" t="str">
        <f>IF(C254="","",[1]!hks_fa_roe(D254,$G$5))</f>
        <v/>
      </c>
      <c r="M254" s="240" t="str">
        <f>IF(C254="","",IF($M$11="EPS",[1]!S_STM07_IS(D254,61,$G$5,$H$13)/IF([1]!s_share_total(D254,$G$5)=0,[1]!s_share_total(D254,[1]!s_ipo_listeddate(D254)),[1]!s_share_total(D254,$G$5)),([1]!s_stm07_bs(D254,75,$G$5,$H$13)+[1]!s_stm07_bs(D254,88,$G$5,$H$13)+[1]!s_stm07_bs(D254,94,$G$5,$H$13)+[1]!s_stm07_bs(D254,95,$G$5,$H$13))/$E$5))</f>
        <v/>
      </c>
      <c r="N254" s="241" t="str">
        <f>IF(C254="","",F254/([1]!S_STM07_IS(D254,61,$G$5,$H$13)/IF([1]!s_share_total(D254,$G$5)=0,[1]!s_share_total(D254,[1]!s_ipo_listeddate(D254)),[1]!s_share_total(D254,$G$5))))</f>
        <v/>
      </c>
      <c r="O254" s="240" t="str">
        <f ca="1">IF(C254="","",[1]!s_share_total(D254,TODAY())/$E$5)</f>
        <v/>
      </c>
      <c r="P254" s="240" t="str">
        <f t="shared" si="26"/>
        <v/>
      </c>
      <c r="Q254" s="210" t="str">
        <f t="shared" si="27"/>
        <v/>
      </c>
      <c r="R254" s="341" t="str">
        <f t="shared" si="28"/>
        <v/>
      </c>
      <c r="S254" s="144"/>
      <c r="U254" s="1"/>
    </row>
    <row r="255" spans="3:21" ht="12" customHeight="1" x14ac:dyDescent="0.35">
      <c r="C255" s="342" t="str">
        <f t="shared" si="25"/>
        <v/>
      </c>
      <c r="D255" s="126" t="str">
        <f t="shared" si="29"/>
        <v/>
      </c>
      <c r="E255" s="126" t="str">
        <f t="shared" si="30"/>
        <v/>
      </c>
      <c r="F255" s="181" t="str">
        <f ca="1">IF(C255="","",[1]!s_dq_close(D255,TODAY(),1))</f>
        <v/>
      </c>
      <c r="G255" s="182" t="str">
        <f ca="1">IF(C255="","",[1]!s_pq_pctchange(D255,TODAY()-$G$12,TODAY())/100)</f>
        <v/>
      </c>
      <c r="H255" s="242" t="str">
        <f>IF(C255="","",IF($H$11="收入",[1]!S_STM07_IS(D255,9,$G$5,$H$13)/$E$5,[1]!S_STM07_IS(D255,48,$G$5,$H$13)/$E$5))</f>
        <v/>
      </c>
      <c r="I255" s="242" t="str">
        <f>IF(C255="","",IF($I$11="毛利率",([1]!S_STM07_IS(D255,9,$G$5,$H$13)-[1]!S_STM07_IS(D255,10,$G$5,$H$13))/[1]!S_STM07_IS(D255,9,$G$5,$H$13),[1]!S_STM07_IS(D255,14,$G$5,$H$13)/$E$5))</f>
        <v/>
      </c>
      <c r="J255" s="403" t="str">
        <f>IF(C255="","",IF($J$11="净利润率",[1]!S_STM07_IS(D255,61,$G$5,$H$13)/[1]!S_STM07_IS(D255,9,$G$5,$H$13),[1]!S_STM07_IS(D255,55,$G$5,$H$13)/$E$5))</f>
        <v/>
      </c>
      <c r="K255" s="411" t="str">
        <f>IF(C255="","",[1]!hks_fa_roa2(D255,$G$5))</f>
        <v/>
      </c>
      <c r="L255" s="411" t="str">
        <f>IF(C255="","",[1]!hks_fa_roe(D255,$G$5))</f>
        <v/>
      </c>
      <c r="M255" s="243" t="str">
        <f>IF(C255="","",IF($M$11="EPS",[1]!S_STM07_IS(D255,61,$G$5,$H$13)/IF([1]!s_share_total(D255,$G$5)=0,[1]!s_share_total(D255,[1]!s_ipo_listeddate(D255)),[1]!s_share_total(D255,$G$5)),([1]!s_stm07_bs(D255,75,$G$5,$H$13)+[1]!s_stm07_bs(D255,88,$G$5,$H$13)+[1]!s_stm07_bs(D255,94,$G$5,$H$13)+[1]!s_stm07_bs(D255,95,$G$5,$H$13))/$E$5))</f>
        <v/>
      </c>
      <c r="N255" s="193" t="str">
        <f>IF(C255="","",F255/([1]!S_STM07_IS(D255,61,$G$5,$H$13)/IF([1]!s_share_total(D255,$G$5)=0,[1]!s_share_total(D255,[1]!s_ipo_listeddate(D255)),[1]!s_share_total(D255,$G$5))))</f>
        <v/>
      </c>
      <c r="O255" s="242" t="str">
        <f ca="1">IF(C255="","",[1]!s_share_total(D255,TODAY())/$E$5)</f>
        <v/>
      </c>
      <c r="P255" s="242" t="str">
        <f t="shared" si="26"/>
        <v/>
      </c>
      <c r="Q255" s="181" t="str">
        <f t="shared" si="27"/>
        <v/>
      </c>
      <c r="R255" s="342" t="str">
        <f t="shared" si="28"/>
        <v/>
      </c>
      <c r="S255" s="144"/>
      <c r="U255" s="1"/>
    </row>
    <row r="256" spans="3:21" ht="12" customHeight="1" x14ac:dyDescent="0.35">
      <c r="C256" s="341" t="str">
        <f t="shared" si="25"/>
        <v/>
      </c>
      <c r="D256" s="239" t="str">
        <f t="shared" si="29"/>
        <v/>
      </c>
      <c r="E256" s="239" t="str">
        <f t="shared" si="30"/>
        <v/>
      </c>
      <c r="F256" s="179" t="str">
        <f ca="1">IF(C256="","",[1]!s_dq_close(D256,TODAY(),1))</f>
        <v/>
      </c>
      <c r="G256" s="180" t="str">
        <f ca="1">IF(C256="","",[1]!s_pq_pctchange(D256,TODAY()-$G$12,TODAY())/100)</f>
        <v/>
      </c>
      <c r="H256" s="240" t="str">
        <f>IF(C256="","",IF($H$11="收入",[1]!S_STM07_IS(D256,9,$G$5,$H$13)/$E$5,[1]!S_STM07_IS(D256,48,$G$5,$H$13)/$E$5))</f>
        <v/>
      </c>
      <c r="I256" s="240" t="str">
        <f>IF(C256="","",IF($I$11="毛利率",([1]!S_STM07_IS(D256,9,$G$5,$H$13)-[1]!S_STM07_IS(D256,10,$G$5,$H$13))/[1]!S_STM07_IS(D256,9,$G$5,$H$13),[1]!S_STM07_IS(D256,14,$G$5,$H$13)/$E$5))</f>
        <v/>
      </c>
      <c r="J256" s="402" t="str">
        <f>IF(C256="","",IF($J$11="净利润率",[1]!S_STM07_IS(D256,61,$G$5,$H$13)/[1]!S_STM07_IS(D256,9,$G$5,$H$13),[1]!S_STM07_IS(D256,55,$G$5,$H$13)/$E$5))</f>
        <v/>
      </c>
      <c r="K256" s="411" t="str">
        <f>IF(C256="","",[1]!hks_fa_roa2(D256,$G$5))</f>
        <v/>
      </c>
      <c r="L256" s="411" t="str">
        <f>IF(C256="","",[1]!hks_fa_roe(D256,$G$5))</f>
        <v/>
      </c>
      <c r="M256" s="240" t="str">
        <f>IF(C256="","",IF($M$11="EPS",[1]!S_STM07_IS(D256,61,$G$5,$H$13)/IF([1]!s_share_total(D256,$G$5)=0,[1]!s_share_total(D256,[1]!s_ipo_listeddate(D256)),[1]!s_share_total(D256,$G$5)),([1]!s_stm07_bs(D256,75,$G$5,$H$13)+[1]!s_stm07_bs(D256,88,$G$5,$H$13)+[1]!s_stm07_bs(D256,94,$G$5,$H$13)+[1]!s_stm07_bs(D256,95,$G$5,$H$13))/$E$5))</f>
        <v/>
      </c>
      <c r="N256" s="241" t="str">
        <f>IF(C256="","",F256/([1]!S_STM07_IS(D256,61,$G$5,$H$13)/IF([1]!s_share_total(D256,$G$5)=0,[1]!s_share_total(D256,[1]!s_ipo_listeddate(D256)),[1]!s_share_total(D256,$G$5))))</f>
        <v/>
      </c>
      <c r="O256" s="240" t="str">
        <f ca="1">IF(C256="","",[1]!s_share_total(D256,TODAY())/$E$5)</f>
        <v/>
      </c>
      <c r="P256" s="240" t="str">
        <f t="shared" si="26"/>
        <v/>
      </c>
      <c r="Q256" s="210" t="str">
        <f t="shared" si="27"/>
        <v/>
      </c>
      <c r="R256" s="341" t="str">
        <f t="shared" si="28"/>
        <v/>
      </c>
      <c r="S256" s="144"/>
      <c r="U256" s="1"/>
    </row>
    <row r="257" spans="3:21" ht="12" customHeight="1" x14ac:dyDescent="0.35">
      <c r="C257" s="342" t="str">
        <f t="shared" si="25"/>
        <v/>
      </c>
      <c r="D257" s="126" t="str">
        <f t="shared" si="29"/>
        <v/>
      </c>
      <c r="E257" s="126" t="str">
        <f t="shared" si="30"/>
        <v/>
      </c>
      <c r="F257" s="181" t="str">
        <f ca="1">IF(C257="","",[1]!s_dq_close(D257,TODAY(),1))</f>
        <v/>
      </c>
      <c r="G257" s="182" t="str">
        <f ca="1">IF(C257="","",[1]!s_pq_pctchange(D257,TODAY()-$G$12,TODAY())/100)</f>
        <v/>
      </c>
      <c r="H257" s="242" t="str">
        <f>IF(C257="","",IF($H$11="收入",[1]!S_STM07_IS(D257,9,$G$5,$H$13)/$E$5,[1]!S_STM07_IS(D257,48,$G$5,$H$13)/$E$5))</f>
        <v/>
      </c>
      <c r="I257" s="242" t="str">
        <f>IF(C257="","",IF($I$11="毛利率",([1]!S_STM07_IS(D257,9,$G$5,$H$13)-[1]!S_STM07_IS(D257,10,$G$5,$H$13))/[1]!S_STM07_IS(D257,9,$G$5,$H$13),[1]!S_STM07_IS(D257,14,$G$5,$H$13)/$E$5))</f>
        <v/>
      </c>
      <c r="J257" s="403" t="str">
        <f>IF(C257="","",IF($J$11="净利润率",[1]!S_STM07_IS(D257,61,$G$5,$H$13)/[1]!S_STM07_IS(D257,9,$G$5,$H$13),[1]!S_STM07_IS(D257,55,$G$5,$H$13)/$E$5))</f>
        <v/>
      </c>
      <c r="K257" s="411" t="str">
        <f>IF(C257="","",[1]!hks_fa_roa2(D257,$G$5))</f>
        <v/>
      </c>
      <c r="L257" s="411" t="str">
        <f>IF(C257="","",[1]!hks_fa_roe(D257,$G$5))</f>
        <v/>
      </c>
      <c r="M257" s="243" t="str">
        <f>IF(C257="","",IF($M$11="EPS",[1]!S_STM07_IS(D257,61,$G$5,$H$13)/IF([1]!s_share_total(D257,$G$5)=0,[1]!s_share_total(D257,[1]!s_ipo_listeddate(D257)),[1]!s_share_total(D257,$G$5)),([1]!s_stm07_bs(D257,75,$G$5,$H$13)+[1]!s_stm07_bs(D257,88,$G$5,$H$13)+[1]!s_stm07_bs(D257,94,$G$5,$H$13)+[1]!s_stm07_bs(D257,95,$G$5,$H$13))/$E$5))</f>
        <v/>
      </c>
      <c r="N257" s="193" t="str">
        <f>IF(C257="","",F257/([1]!S_STM07_IS(D257,61,$G$5,$H$13)/IF([1]!s_share_total(D257,$G$5)=0,[1]!s_share_total(D257,[1]!s_ipo_listeddate(D257)),[1]!s_share_total(D257,$G$5))))</f>
        <v/>
      </c>
      <c r="O257" s="242" t="str">
        <f ca="1">IF(C257="","",[1]!s_share_total(D257,TODAY())/$E$5)</f>
        <v/>
      </c>
      <c r="P257" s="242" t="str">
        <f t="shared" si="26"/>
        <v/>
      </c>
      <c r="Q257" s="181" t="str">
        <f t="shared" si="27"/>
        <v/>
      </c>
      <c r="R257" s="342" t="str">
        <f t="shared" si="28"/>
        <v/>
      </c>
      <c r="S257" s="144"/>
      <c r="U257" s="1"/>
    </row>
    <row r="258" spans="3:21" ht="12" customHeight="1" x14ac:dyDescent="0.35">
      <c r="C258" s="341" t="str">
        <f t="shared" si="25"/>
        <v/>
      </c>
      <c r="D258" s="239" t="str">
        <f t="shared" si="29"/>
        <v/>
      </c>
      <c r="E258" s="239" t="str">
        <f t="shared" si="30"/>
        <v/>
      </c>
      <c r="F258" s="179" t="str">
        <f ca="1">IF(C258="","",[1]!s_dq_close(D258,TODAY(),1))</f>
        <v/>
      </c>
      <c r="G258" s="180" t="str">
        <f ca="1">IF(C258="","",[1]!s_pq_pctchange(D258,TODAY()-$G$12,TODAY())/100)</f>
        <v/>
      </c>
      <c r="H258" s="240" t="str">
        <f>IF(C258="","",IF($H$11="收入",[1]!S_STM07_IS(D258,9,$G$5,$H$13)/$E$5,[1]!S_STM07_IS(D258,48,$G$5,$H$13)/$E$5))</f>
        <v/>
      </c>
      <c r="I258" s="240" t="str">
        <f>IF(C258="","",IF($I$11="毛利率",([1]!S_STM07_IS(D258,9,$G$5,$H$13)-[1]!S_STM07_IS(D258,10,$G$5,$H$13))/[1]!S_STM07_IS(D258,9,$G$5,$H$13),[1]!S_STM07_IS(D258,14,$G$5,$H$13)/$E$5))</f>
        <v/>
      </c>
      <c r="J258" s="402" t="str">
        <f>IF(C258="","",IF($J$11="净利润率",[1]!S_STM07_IS(D258,61,$G$5,$H$13)/[1]!S_STM07_IS(D258,9,$G$5,$H$13),[1]!S_STM07_IS(D258,55,$G$5,$H$13)/$E$5))</f>
        <v/>
      </c>
      <c r="K258" s="411" t="str">
        <f>IF(C258="","",[1]!hks_fa_roa2(D258,$G$5))</f>
        <v/>
      </c>
      <c r="L258" s="411" t="str">
        <f>IF(C258="","",[1]!hks_fa_roe(D258,$G$5))</f>
        <v/>
      </c>
      <c r="M258" s="240" t="str">
        <f>IF(C258="","",IF($M$11="EPS",[1]!S_STM07_IS(D258,61,$G$5,$H$13)/IF([1]!s_share_total(D258,$G$5)=0,[1]!s_share_total(D258,[1]!s_ipo_listeddate(D258)),[1]!s_share_total(D258,$G$5)),([1]!s_stm07_bs(D258,75,$G$5,$H$13)+[1]!s_stm07_bs(D258,88,$G$5,$H$13)+[1]!s_stm07_bs(D258,94,$G$5,$H$13)+[1]!s_stm07_bs(D258,95,$G$5,$H$13))/$E$5))</f>
        <v/>
      </c>
      <c r="N258" s="241" t="str">
        <f>IF(C258="","",F258/([1]!S_STM07_IS(D258,61,$G$5,$H$13)/IF([1]!s_share_total(D258,$G$5)=0,[1]!s_share_total(D258,[1]!s_ipo_listeddate(D258)),[1]!s_share_total(D258,$G$5))))</f>
        <v/>
      </c>
      <c r="O258" s="240" t="str">
        <f ca="1">IF(C258="","",[1]!s_share_total(D258,TODAY())/$E$5)</f>
        <v/>
      </c>
      <c r="P258" s="240" t="str">
        <f t="shared" si="26"/>
        <v/>
      </c>
      <c r="Q258" s="210" t="str">
        <f t="shared" si="27"/>
        <v/>
      </c>
      <c r="R258" s="341" t="str">
        <f t="shared" si="28"/>
        <v/>
      </c>
      <c r="S258" s="144"/>
      <c r="U258" s="1"/>
    </row>
    <row r="259" spans="3:21" ht="12" customHeight="1" x14ac:dyDescent="0.35">
      <c r="C259" s="342" t="str">
        <f t="shared" si="25"/>
        <v/>
      </c>
      <c r="D259" s="126" t="str">
        <f t="shared" si="29"/>
        <v/>
      </c>
      <c r="E259" s="126" t="str">
        <f t="shared" si="30"/>
        <v/>
      </c>
      <c r="F259" s="181" t="str">
        <f ca="1">IF(C259="","",[1]!s_dq_close(D259,TODAY(),1))</f>
        <v/>
      </c>
      <c r="G259" s="182" t="str">
        <f ca="1">IF(C259="","",[1]!s_pq_pctchange(D259,TODAY()-$G$12,TODAY())/100)</f>
        <v/>
      </c>
      <c r="H259" s="242" t="str">
        <f>IF(C259="","",IF($H$11="收入",[1]!S_STM07_IS(D259,9,$G$5,$H$13)/$E$5,[1]!S_STM07_IS(D259,48,$G$5,$H$13)/$E$5))</f>
        <v/>
      </c>
      <c r="I259" s="242" t="str">
        <f>IF(C259="","",IF($I$11="毛利率",([1]!S_STM07_IS(D259,9,$G$5,$H$13)-[1]!S_STM07_IS(D259,10,$G$5,$H$13))/[1]!S_STM07_IS(D259,9,$G$5,$H$13),[1]!S_STM07_IS(D259,14,$G$5,$H$13)/$E$5))</f>
        <v/>
      </c>
      <c r="J259" s="403" t="str">
        <f>IF(C259="","",IF($J$11="净利润率",[1]!S_STM07_IS(D259,61,$G$5,$H$13)/[1]!S_STM07_IS(D259,9,$G$5,$H$13),[1]!S_STM07_IS(D259,55,$G$5,$H$13)/$E$5))</f>
        <v/>
      </c>
      <c r="K259" s="411" t="str">
        <f>IF(C259="","",[1]!hks_fa_roa2(D259,$G$5))</f>
        <v/>
      </c>
      <c r="L259" s="411" t="str">
        <f>IF(C259="","",[1]!hks_fa_roe(D259,$G$5))</f>
        <v/>
      </c>
      <c r="M259" s="243" t="str">
        <f>IF(C259="","",IF($M$11="EPS",[1]!S_STM07_IS(D259,61,$G$5,$H$13)/IF([1]!s_share_total(D259,$G$5)=0,[1]!s_share_total(D259,[1]!s_ipo_listeddate(D259)),[1]!s_share_total(D259,$G$5)),([1]!s_stm07_bs(D259,75,$G$5,$H$13)+[1]!s_stm07_bs(D259,88,$G$5,$H$13)+[1]!s_stm07_bs(D259,94,$G$5,$H$13)+[1]!s_stm07_bs(D259,95,$G$5,$H$13))/$E$5))</f>
        <v/>
      </c>
      <c r="N259" s="193" t="str">
        <f>IF(C259="","",F259/([1]!S_STM07_IS(D259,61,$G$5,$H$13)/IF([1]!s_share_total(D259,$G$5)=0,[1]!s_share_total(D259,[1]!s_ipo_listeddate(D259)),[1]!s_share_total(D259,$G$5))))</f>
        <v/>
      </c>
      <c r="O259" s="242" t="str">
        <f ca="1">IF(C259="","",[1]!s_share_total(D259,TODAY())/$E$5)</f>
        <v/>
      </c>
      <c r="P259" s="242" t="str">
        <f t="shared" si="26"/>
        <v/>
      </c>
      <c r="Q259" s="181" t="str">
        <f t="shared" si="27"/>
        <v/>
      </c>
      <c r="R259" s="342" t="str">
        <f t="shared" si="28"/>
        <v/>
      </c>
      <c r="S259" s="144"/>
      <c r="U259" s="1"/>
    </row>
    <row r="260" spans="3:21" ht="12" customHeight="1" x14ac:dyDescent="0.35">
      <c r="C260" s="341" t="str">
        <f t="shared" si="25"/>
        <v/>
      </c>
      <c r="D260" s="239" t="str">
        <f t="shared" si="29"/>
        <v/>
      </c>
      <c r="E260" s="239" t="str">
        <f t="shared" si="30"/>
        <v/>
      </c>
      <c r="F260" s="179" t="str">
        <f ca="1">IF(C260="","",[1]!s_dq_close(D260,TODAY(),1))</f>
        <v/>
      </c>
      <c r="G260" s="180" t="str">
        <f ca="1">IF(C260="","",[1]!s_pq_pctchange(D260,TODAY()-$G$12,TODAY())/100)</f>
        <v/>
      </c>
      <c r="H260" s="240" t="str">
        <f>IF(C260="","",IF($H$11="收入",[1]!S_STM07_IS(D260,9,$G$5,$H$13)/$E$5,[1]!S_STM07_IS(D260,48,$G$5,$H$13)/$E$5))</f>
        <v/>
      </c>
      <c r="I260" s="240" t="str">
        <f>IF(C260="","",IF($I$11="毛利率",([1]!S_STM07_IS(D260,9,$G$5,$H$13)-[1]!S_STM07_IS(D260,10,$G$5,$H$13))/[1]!S_STM07_IS(D260,9,$G$5,$H$13),[1]!S_STM07_IS(D260,14,$G$5,$H$13)/$E$5))</f>
        <v/>
      </c>
      <c r="J260" s="402" t="str">
        <f>IF(C260="","",IF($J$11="净利润率",[1]!S_STM07_IS(D260,61,$G$5,$H$13)/[1]!S_STM07_IS(D260,9,$G$5,$H$13),[1]!S_STM07_IS(D260,55,$G$5,$H$13)/$E$5))</f>
        <v/>
      </c>
      <c r="K260" s="411" t="str">
        <f>IF(C260="","",[1]!hks_fa_roa2(D260,$G$5))</f>
        <v/>
      </c>
      <c r="L260" s="411" t="str">
        <f>IF(C260="","",[1]!hks_fa_roe(D260,$G$5))</f>
        <v/>
      </c>
      <c r="M260" s="240" t="str">
        <f>IF(C260="","",IF($M$11="EPS",[1]!S_STM07_IS(D260,61,$G$5,$H$13)/IF([1]!s_share_total(D260,$G$5)=0,[1]!s_share_total(D260,[1]!s_ipo_listeddate(D260)),[1]!s_share_total(D260,$G$5)),([1]!s_stm07_bs(D260,75,$G$5,$H$13)+[1]!s_stm07_bs(D260,88,$G$5,$H$13)+[1]!s_stm07_bs(D260,94,$G$5,$H$13)+[1]!s_stm07_bs(D260,95,$G$5,$H$13))/$E$5))</f>
        <v/>
      </c>
      <c r="N260" s="241" t="str">
        <f>IF(C260="","",F260/([1]!S_STM07_IS(D260,61,$G$5,$H$13)/IF([1]!s_share_total(D260,$G$5)=0,[1]!s_share_total(D260,[1]!s_ipo_listeddate(D260)),[1]!s_share_total(D260,$G$5))))</f>
        <v/>
      </c>
      <c r="O260" s="240" t="str">
        <f ca="1">IF(C260="","",[1]!s_share_total(D260,TODAY())/$E$5)</f>
        <v/>
      </c>
      <c r="P260" s="240" t="str">
        <f t="shared" si="26"/>
        <v/>
      </c>
      <c r="Q260" s="210" t="str">
        <f t="shared" si="27"/>
        <v/>
      </c>
      <c r="R260" s="341" t="str">
        <f t="shared" si="28"/>
        <v/>
      </c>
      <c r="S260" s="144"/>
      <c r="U260" s="1"/>
    </row>
    <row r="261" spans="3:21" ht="12" customHeight="1" x14ac:dyDescent="0.35">
      <c r="C261" s="342" t="str">
        <f t="shared" si="25"/>
        <v/>
      </c>
      <c r="D261" s="126" t="str">
        <f t="shared" si="29"/>
        <v/>
      </c>
      <c r="E261" s="126" t="str">
        <f t="shared" si="30"/>
        <v/>
      </c>
      <c r="F261" s="181" t="str">
        <f ca="1">IF(C261="","",[1]!s_dq_close(D261,TODAY(),1))</f>
        <v/>
      </c>
      <c r="G261" s="182" t="str">
        <f ca="1">IF(C261="","",[1]!s_pq_pctchange(D261,TODAY()-$G$12,TODAY())/100)</f>
        <v/>
      </c>
      <c r="H261" s="242" t="str">
        <f>IF(C261="","",IF($H$11="收入",[1]!S_STM07_IS(D261,9,$G$5,$H$13)/$E$5,[1]!S_STM07_IS(D261,48,$G$5,$H$13)/$E$5))</f>
        <v/>
      </c>
      <c r="I261" s="242" t="str">
        <f>IF(C261="","",IF($I$11="毛利率",([1]!S_STM07_IS(D261,9,$G$5,$H$13)-[1]!S_STM07_IS(D261,10,$G$5,$H$13))/[1]!S_STM07_IS(D261,9,$G$5,$H$13),[1]!S_STM07_IS(D261,14,$G$5,$H$13)/$E$5))</f>
        <v/>
      </c>
      <c r="J261" s="403" t="str">
        <f>IF(C261="","",IF($J$11="净利润率",[1]!S_STM07_IS(D261,61,$G$5,$H$13)/[1]!S_STM07_IS(D261,9,$G$5,$H$13),[1]!S_STM07_IS(D261,55,$G$5,$H$13)/$E$5))</f>
        <v/>
      </c>
      <c r="K261" s="411" t="str">
        <f>IF(C261="","",[1]!hks_fa_roa2(D261,$G$5))</f>
        <v/>
      </c>
      <c r="L261" s="411" t="str">
        <f>IF(C261="","",[1]!hks_fa_roe(D261,$G$5))</f>
        <v/>
      </c>
      <c r="M261" s="243" t="str">
        <f>IF(C261="","",IF($M$11="EPS",[1]!S_STM07_IS(D261,61,$G$5,$H$13)/IF([1]!s_share_total(D261,$G$5)=0,[1]!s_share_total(D261,[1]!s_ipo_listeddate(D261)),[1]!s_share_total(D261,$G$5)),([1]!s_stm07_bs(D261,75,$G$5,$H$13)+[1]!s_stm07_bs(D261,88,$G$5,$H$13)+[1]!s_stm07_bs(D261,94,$G$5,$H$13)+[1]!s_stm07_bs(D261,95,$G$5,$H$13))/$E$5))</f>
        <v/>
      </c>
      <c r="N261" s="193" t="str">
        <f>IF(C261="","",F261/([1]!S_STM07_IS(D261,61,$G$5,$H$13)/IF([1]!s_share_total(D261,$G$5)=0,[1]!s_share_total(D261,[1]!s_ipo_listeddate(D261)),[1]!s_share_total(D261,$G$5))))</f>
        <v/>
      </c>
      <c r="O261" s="242" t="str">
        <f ca="1">IF(C261="","",[1]!s_share_total(D261,TODAY())/$E$5)</f>
        <v/>
      </c>
      <c r="P261" s="242" t="str">
        <f t="shared" si="26"/>
        <v/>
      </c>
      <c r="Q261" s="181" t="str">
        <f t="shared" si="27"/>
        <v/>
      </c>
      <c r="R261" s="342" t="str">
        <f t="shared" si="28"/>
        <v/>
      </c>
      <c r="S261" s="144"/>
      <c r="U261" s="1"/>
    </row>
    <row r="262" spans="3:21" ht="12" customHeight="1" x14ac:dyDescent="0.35">
      <c r="C262" s="341" t="str">
        <f t="shared" si="25"/>
        <v/>
      </c>
      <c r="D262" s="239" t="str">
        <f t="shared" si="29"/>
        <v/>
      </c>
      <c r="E262" s="239" t="str">
        <f t="shared" si="30"/>
        <v/>
      </c>
      <c r="F262" s="179" t="str">
        <f ca="1">IF(C262="","",[1]!s_dq_close(D262,TODAY(),1))</f>
        <v/>
      </c>
      <c r="G262" s="180" t="str">
        <f ca="1">IF(C262="","",[1]!s_pq_pctchange(D262,TODAY()-$G$12,TODAY())/100)</f>
        <v/>
      </c>
      <c r="H262" s="240" t="str">
        <f>IF(C262="","",IF($H$11="收入",[1]!S_STM07_IS(D262,9,$G$5,$H$13)/$E$5,[1]!S_STM07_IS(D262,48,$G$5,$H$13)/$E$5))</f>
        <v/>
      </c>
      <c r="I262" s="240" t="str">
        <f>IF(C262="","",IF($I$11="毛利率",([1]!S_STM07_IS(D262,9,$G$5,$H$13)-[1]!S_STM07_IS(D262,10,$G$5,$H$13))/[1]!S_STM07_IS(D262,9,$G$5,$H$13),[1]!S_STM07_IS(D262,14,$G$5,$H$13)/$E$5))</f>
        <v/>
      </c>
      <c r="J262" s="402" t="str">
        <f>IF(C262="","",IF($J$11="净利润率",[1]!S_STM07_IS(D262,61,$G$5,$H$13)/[1]!S_STM07_IS(D262,9,$G$5,$H$13),[1]!S_STM07_IS(D262,55,$G$5,$H$13)/$E$5))</f>
        <v/>
      </c>
      <c r="K262" s="411" t="str">
        <f>IF(C262="","",[1]!hks_fa_roa2(D262,$G$5))</f>
        <v/>
      </c>
      <c r="L262" s="411" t="str">
        <f>IF(C262="","",[1]!hks_fa_roe(D262,$G$5))</f>
        <v/>
      </c>
      <c r="M262" s="240" t="str">
        <f>IF(C262="","",IF($M$11="EPS",[1]!S_STM07_IS(D262,61,$G$5,$H$13)/IF([1]!s_share_total(D262,$G$5)=0,[1]!s_share_total(D262,[1]!s_ipo_listeddate(D262)),[1]!s_share_total(D262,$G$5)),([1]!s_stm07_bs(D262,75,$G$5,$H$13)+[1]!s_stm07_bs(D262,88,$G$5,$H$13)+[1]!s_stm07_bs(D262,94,$G$5,$H$13)+[1]!s_stm07_bs(D262,95,$G$5,$H$13))/$E$5))</f>
        <v/>
      </c>
      <c r="N262" s="241" t="str">
        <f>IF(C262="","",F262/([1]!S_STM07_IS(D262,61,$G$5,$H$13)/IF([1]!s_share_total(D262,$G$5)=0,[1]!s_share_total(D262,[1]!s_ipo_listeddate(D262)),[1]!s_share_total(D262,$G$5))))</f>
        <v/>
      </c>
      <c r="O262" s="240" t="str">
        <f ca="1">IF(C262="","",[1]!s_share_total(D262,TODAY())/$E$5)</f>
        <v/>
      </c>
      <c r="P262" s="240" t="str">
        <f t="shared" si="26"/>
        <v/>
      </c>
      <c r="Q262" s="210" t="str">
        <f t="shared" si="27"/>
        <v/>
      </c>
      <c r="R262" s="341" t="str">
        <f t="shared" si="28"/>
        <v/>
      </c>
      <c r="S262" s="144"/>
      <c r="U262" s="1"/>
    </row>
    <row r="263" spans="3:21" ht="12" customHeight="1" x14ac:dyDescent="0.35">
      <c r="C263" s="342" t="str">
        <f t="shared" si="25"/>
        <v/>
      </c>
      <c r="D263" s="126" t="str">
        <f t="shared" si="29"/>
        <v/>
      </c>
      <c r="E263" s="126" t="str">
        <f t="shared" si="30"/>
        <v/>
      </c>
      <c r="F263" s="181" t="str">
        <f ca="1">IF(C263="","",[1]!s_dq_close(D263,TODAY(),1))</f>
        <v/>
      </c>
      <c r="G263" s="182" t="str">
        <f ca="1">IF(C263="","",[1]!s_pq_pctchange(D263,TODAY()-$G$12,TODAY())/100)</f>
        <v/>
      </c>
      <c r="H263" s="242" t="str">
        <f>IF(C263="","",IF($H$11="收入",[1]!S_STM07_IS(D263,9,$G$5,$H$13)/$E$5,[1]!S_STM07_IS(D263,48,$G$5,$H$13)/$E$5))</f>
        <v/>
      </c>
      <c r="I263" s="242" t="str">
        <f>IF(C263="","",IF($I$11="毛利率",([1]!S_STM07_IS(D263,9,$G$5,$H$13)-[1]!S_STM07_IS(D263,10,$G$5,$H$13))/[1]!S_STM07_IS(D263,9,$G$5,$H$13),[1]!S_STM07_IS(D263,14,$G$5,$H$13)/$E$5))</f>
        <v/>
      </c>
      <c r="J263" s="403" t="str">
        <f>IF(C263="","",IF($J$11="净利润率",[1]!S_STM07_IS(D263,61,$G$5,$H$13)/[1]!S_STM07_IS(D263,9,$G$5,$H$13),[1]!S_STM07_IS(D263,55,$G$5,$H$13)/$E$5))</f>
        <v/>
      </c>
      <c r="K263" s="411" t="str">
        <f>IF(C263="","",[1]!hks_fa_roa2(D263,$G$5))</f>
        <v/>
      </c>
      <c r="L263" s="411" t="str">
        <f>IF(C263="","",[1]!hks_fa_roe(D263,$G$5))</f>
        <v/>
      </c>
      <c r="M263" s="243" t="str">
        <f>IF(C263="","",IF($M$11="EPS",[1]!S_STM07_IS(D263,61,$G$5,$H$13)/IF([1]!s_share_total(D263,$G$5)=0,[1]!s_share_total(D263,[1]!s_ipo_listeddate(D263)),[1]!s_share_total(D263,$G$5)),([1]!s_stm07_bs(D263,75,$G$5,$H$13)+[1]!s_stm07_bs(D263,88,$G$5,$H$13)+[1]!s_stm07_bs(D263,94,$G$5,$H$13)+[1]!s_stm07_bs(D263,95,$G$5,$H$13))/$E$5))</f>
        <v/>
      </c>
      <c r="N263" s="193" t="str">
        <f>IF(C263="","",F263/([1]!S_STM07_IS(D263,61,$G$5,$H$13)/IF([1]!s_share_total(D263,$G$5)=0,[1]!s_share_total(D263,[1]!s_ipo_listeddate(D263)),[1]!s_share_total(D263,$G$5))))</f>
        <v/>
      </c>
      <c r="O263" s="242" t="str">
        <f ca="1">IF(C263="","",[1]!s_share_total(D263,TODAY())/$E$5)</f>
        <v/>
      </c>
      <c r="P263" s="242" t="str">
        <f t="shared" si="26"/>
        <v/>
      </c>
      <c r="Q263" s="181" t="str">
        <f t="shared" si="27"/>
        <v/>
      </c>
      <c r="R263" s="342" t="str">
        <f t="shared" si="28"/>
        <v/>
      </c>
      <c r="S263" s="144"/>
      <c r="U263" s="1"/>
    </row>
    <row r="264" spans="3:21" ht="12" customHeight="1" x14ac:dyDescent="0.35">
      <c r="C264" s="341" t="str">
        <f t="shared" si="25"/>
        <v/>
      </c>
      <c r="D264" s="239" t="str">
        <f t="shared" si="29"/>
        <v/>
      </c>
      <c r="E264" s="239" t="str">
        <f t="shared" si="30"/>
        <v/>
      </c>
      <c r="F264" s="179" t="str">
        <f ca="1">IF(C264="","",[1]!s_dq_close(D264,TODAY(),1))</f>
        <v/>
      </c>
      <c r="G264" s="180" t="str">
        <f ca="1">IF(C264="","",[1]!s_pq_pctchange(D264,TODAY()-$G$12,TODAY())/100)</f>
        <v/>
      </c>
      <c r="H264" s="240" t="str">
        <f>IF(C264="","",IF($H$11="收入",[1]!S_STM07_IS(D264,9,$G$5,$H$13)/$E$5,[1]!S_STM07_IS(D264,48,$G$5,$H$13)/$E$5))</f>
        <v/>
      </c>
      <c r="I264" s="240" t="str">
        <f>IF(C264="","",IF($I$11="毛利率",([1]!S_STM07_IS(D264,9,$G$5,$H$13)-[1]!S_STM07_IS(D264,10,$G$5,$H$13))/[1]!S_STM07_IS(D264,9,$G$5,$H$13),[1]!S_STM07_IS(D264,14,$G$5,$H$13)/$E$5))</f>
        <v/>
      </c>
      <c r="J264" s="402" t="str">
        <f>IF(C264="","",IF($J$11="净利润率",[1]!S_STM07_IS(D264,61,$G$5,$H$13)/[1]!S_STM07_IS(D264,9,$G$5,$H$13),[1]!S_STM07_IS(D264,55,$G$5,$H$13)/$E$5))</f>
        <v/>
      </c>
      <c r="K264" s="411" t="str">
        <f>IF(C264="","",[1]!hks_fa_roa2(D264,$G$5))</f>
        <v/>
      </c>
      <c r="L264" s="411" t="str">
        <f>IF(C264="","",[1]!hks_fa_roe(D264,$G$5))</f>
        <v/>
      </c>
      <c r="M264" s="240" t="str">
        <f>IF(C264="","",IF($M$11="EPS",[1]!S_STM07_IS(D264,61,$G$5,$H$13)/IF([1]!s_share_total(D264,$G$5)=0,[1]!s_share_total(D264,[1]!s_ipo_listeddate(D264)),[1]!s_share_total(D264,$G$5)),([1]!s_stm07_bs(D264,75,$G$5,$H$13)+[1]!s_stm07_bs(D264,88,$G$5,$H$13)+[1]!s_stm07_bs(D264,94,$G$5,$H$13)+[1]!s_stm07_bs(D264,95,$G$5,$H$13))/$E$5))</f>
        <v/>
      </c>
      <c r="N264" s="241" t="str">
        <f>IF(C264="","",F264/([1]!S_STM07_IS(D264,61,$G$5,$H$13)/IF([1]!s_share_total(D264,$G$5)=0,[1]!s_share_total(D264,[1]!s_ipo_listeddate(D264)),[1]!s_share_total(D264,$G$5))))</f>
        <v/>
      </c>
      <c r="O264" s="240" t="str">
        <f ca="1">IF(C264="","",[1]!s_share_total(D264,TODAY())/$E$5)</f>
        <v/>
      </c>
      <c r="P264" s="240" t="str">
        <f t="shared" si="26"/>
        <v/>
      </c>
      <c r="Q264" s="210" t="str">
        <f t="shared" si="27"/>
        <v/>
      </c>
      <c r="R264" s="341" t="str">
        <f t="shared" si="28"/>
        <v/>
      </c>
      <c r="S264" s="144"/>
      <c r="U264" s="1"/>
    </row>
    <row r="265" spans="3:21" ht="12" customHeight="1" x14ac:dyDescent="0.35">
      <c r="C265" s="342" t="str">
        <f t="shared" si="25"/>
        <v/>
      </c>
      <c r="D265" s="126" t="str">
        <f t="shared" si="29"/>
        <v/>
      </c>
      <c r="E265" s="126" t="str">
        <f t="shared" si="30"/>
        <v/>
      </c>
      <c r="F265" s="181" t="str">
        <f ca="1">IF(C265="","",[1]!s_dq_close(D265,TODAY(),1))</f>
        <v/>
      </c>
      <c r="G265" s="182" t="str">
        <f ca="1">IF(C265="","",[1]!s_pq_pctchange(D265,TODAY()-$G$12,TODAY())/100)</f>
        <v/>
      </c>
      <c r="H265" s="242" t="str">
        <f>IF(C265="","",IF($H$11="收入",[1]!S_STM07_IS(D265,9,$G$5,$H$13)/$E$5,[1]!S_STM07_IS(D265,48,$G$5,$H$13)/$E$5))</f>
        <v/>
      </c>
      <c r="I265" s="242" t="str">
        <f>IF(C265="","",IF($I$11="毛利率",([1]!S_STM07_IS(D265,9,$G$5,$H$13)-[1]!S_STM07_IS(D265,10,$G$5,$H$13))/[1]!S_STM07_IS(D265,9,$G$5,$H$13),[1]!S_STM07_IS(D265,14,$G$5,$H$13)/$E$5))</f>
        <v/>
      </c>
      <c r="J265" s="403" t="str">
        <f>IF(C265="","",IF($J$11="净利润率",[1]!S_STM07_IS(D265,61,$G$5,$H$13)/[1]!S_STM07_IS(D265,9,$G$5,$H$13),[1]!S_STM07_IS(D265,55,$G$5,$H$13)/$E$5))</f>
        <v/>
      </c>
      <c r="K265" s="411" t="str">
        <f>IF(C265="","",[1]!hks_fa_roa2(D265,$G$5))</f>
        <v/>
      </c>
      <c r="L265" s="411" t="str">
        <f>IF(C265="","",[1]!hks_fa_roe(D265,$G$5))</f>
        <v/>
      </c>
      <c r="M265" s="243" t="str">
        <f>IF(C265="","",IF($M$11="EPS",[1]!S_STM07_IS(D265,61,$G$5,$H$13)/IF([1]!s_share_total(D265,$G$5)=0,[1]!s_share_total(D265,[1]!s_ipo_listeddate(D265)),[1]!s_share_total(D265,$G$5)),([1]!s_stm07_bs(D265,75,$G$5,$H$13)+[1]!s_stm07_bs(D265,88,$G$5,$H$13)+[1]!s_stm07_bs(D265,94,$G$5,$H$13)+[1]!s_stm07_bs(D265,95,$G$5,$H$13))/$E$5))</f>
        <v/>
      </c>
      <c r="N265" s="193" t="str">
        <f>IF(C265="","",F265/([1]!S_STM07_IS(D265,61,$G$5,$H$13)/IF([1]!s_share_total(D265,$G$5)=0,[1]!s_share_total(D265,[1]!s_ipo_listeddate(D265)),[1]!s_share_total(D265,$G$5))))</f>
        <v/>
      </c>
      <c r="O265" s="242" t="str">
        <f ca="1">IF(C265="","",[1]!s_share_total(D265,TODAY())/$E$5)</f>
        <v/>
      </c>
      <c r="P265" s="242" t="str">
        <f t="shared" si="26"/>
        <v/>
      </c>
      <c r="Q265" s="181" t="str">
        <f t="shared" si="27"/>
        <v/>
      </c>
      <c r="R265" s="342" t="str">
        <f t="shared" si="28"/>
        <v/>
      </c>
      <c r="S265" s="144"/>
      <c r="U265" s="1"/>
    </row>
    <row r="266" spans="3:21" ht="12" customHeight="1" x14ac:dyDescent="0.35">
      <c r="C266" s="341" t="str">
        <f t="shared" si="25"/>
        <v/>
      </c>
      <c r="D266" s="239" t="str">
        <f t="shared" si="29"/>
        <v/>
      </c>
      <c r="E266" s="239" t="str">
        <f t="shared" si="30"/>
        <v/>
      </c>
      <c r="F266" s="179" t="str">
        <f ca="1">IF(C266="","",[1]!s_dq_close(D266,TODAY(),1))</f>
        <v/>
      </c>
      <c r="G266" s="180" t="str">
        <f ca="1">IF(C266="","",[1]!s_pq_pctchange(D266,TODAY()-$G$12,TODAY())/100)</f>
        <v/>
      </c>
      <c r="H266" s="240" t="str">
        <f>IF(C266="","",IF($H$11="收入",[1]!S_STM07_IS(D266,9,$G$5,$H$13)/$E$5,[1]!S_STM07_IS(D266,48,$G$5,$H$13)/$E$5))</f>
        <v/>
      </c>
      <c r="I266" s="240" t="str">
        <f>IF(C266="","",IF($I$11="毛利率",([1]!S_STM07_IS(D266,9,$G$5,$H$13)-[1]!S_STM07_IS(D266,10,$G$5,$H$13))/[1]!S_STM07_IS(D266,9,$G$5,$H$13),[1]!S_STM07_IS(D266,14,$G$5,$H$13)/$E$5))</f>
        <v/>
      </c>
      <c r="J266" s="402" t="str">
        <f>IF(C266="","",IF($J$11="净利润率",[1]!S_STM07_IS(D266,61,$G$5,$H$13)/[1]!S_STM07_IS(D266,9,$G$5,$H$13),[1]!S_STM07_IS(D266,55,$G$5,$H$13)/$E$5))</f>
        <v/>
      </c>
      <c r="K266" s="411" t="str">
        <f>IF(C266="","",[1]!hks_fa_roa2(D266,$G$5))</f>
        <v/>
      </c>
      <c r="L266" s="411" t="str">
        <f>IF(C266="","",[1]!hks_fa_roe(D266,$G$5))</f>
        <v/>
      </c>
      <c r="M266" s="240" t="str">
        <f>IF(C266="","",IF($M$11="EPS",[1]!S_STM07_IS(D266,61,$G$5,$H$13)/IF([1]!s_share_total(D266,$G$5)=0,[1]!s_share_total(D266,[1]!s_ipo_listeddate(D266)),[1]!s_share_total(D266,$G$5)),([1]!s_stm07_bs(D266,75,$G$5,$H$13)+[1]!s_stm07_bs(D266,88,$G$5,$H$13)+[1]!s_stm07_bs(D266,94,$G$5,$H$13)+[1]!s_stm07_bs(D266,95,$G$5,$H$13))/$E$5))</f>
        <v/>
      </c>
      <c r="N266" s="241" t="str">
        <f>IF(C266="","",F266/([1]!S_STM07_IS(D266,61,$G$5,$H$13)/IF([1]!s_share_total(D266,$G$5)=0,[1]!s_share_total(D266,[1]!s_ipo_listeddate(D266)),[1]!s_share_total(D266,$G$5))))</f>
        <v/>
      </c>
      <c r="O266" s="240" t="str">
        <f ca="1">IF(C266="","",[1]!s_share_total(D266,TODAY())/$E$5)</f>
        <v/>
      </c>
      <c r="P266" s="240" t="str">
        <f t="shared" si="26"/>
        <v/>
      </c>
      <c r="Q266" s="210" t="str">
        <f t="shared" si="27"/>
        <v/>
      </c>
      <c r="R266" s="341" t="str">
        <f t="shared" si="28"/>
        <v/>
      </c>
      <c r="S266" s="144"/>
      <c r="U266" s="1"/>
    </row>
    <row r="267" spans="3:21" ht="12" customHeight="1" x14ac:dyDescent="0.35">
      <c r="C267" s="342" t="str">
        <f t="shared" si="25"/>
        <v/>
      </c>
      <c r="D267" s="126" t="str">
        <f t="shared" si="29"/>
        <v/>
      </c>
      <c r="E267" s="126" t="str">
        <f t="shared" si="30"/>
        <v/>
      </c>
      <c r="F267" s="181" t="str">
        <f ca="1">IF(C267="","",[1]!s_dq_close(D267,TODAY(),1))</f>
        <v/>
      </c>
      <c r="G267" s="182" t="str">
        <f ca="1">IF(C267="","",[1]!s_pq_pctchange(D267,TODAY()-$G$12,TODAY())/100)</f>
        <v/>
      </c>
      <c r="H267" s="242" t="str">
        <f>IF(C267="","",IF($H$11="收入",[1]!S_STM07_IS(D267,9,$G$5,$H$13)/$E$5,[1]!S_STM07_IS(D267,48,$G$5,$H$13)/$E$5))</f>
        <v/>
      </c>
      <c r="I267" s="242" t="str">
        <f>IF(C267="","",IF($I$11="毛利率",([1]!S_STM07_IS(D267,9,$G$5,$H$13)-[1]!S_STM07_IS(D267,10,$G$5,$H$13))/[1]!S_STM07_IS(D267,9,$G$5,$H$13),[1]!S_STM07_IS(D267,14,$G$5,$H$13)/$E$5))</f>
        <v/>
      </c>
      <c r="J267" s="403" t="str">
        <f>IF(C267="","",IF($J$11="净利润率",[1]!S_STM07_IS(D267,61,$G$5,$H$13)/[1]!S_STM07_IS(D267,9,$G$5,$H$13),[1]!S_STM07_IS(D267,55,$G$5,$H$13)/$E$5))</f>
        <v/>
      </c>
      <c r="K267" s="411" t="str">
        <f>IF(C267="","",[1]!hks_fa_roa2(D267,$G$5))</f>
        <v/>
      </c>
      <c r="L267" s="411" t="str">
        <f>IF(C267="","",[1]!hks_fa_roe(D267,$G$5))</f>
        <v/>
      </c>
      <c r="M267" s="243" t="str">
        <f>IF(C267="","",IF($M$11="EPS",[1]!S_STM07_IS(D267,61,$G$5,$H$13)/IF([1]!s_share_total(D267,$G$5)=0,[1]!s_share_total(D267,[1]!s_ipo_listeddate(D267)),[1]!s_share_total(D267,$G$5)),([1]!s_stm07_bs(D267,75,$G$5,$H$13)+[1]!s_stm07_bs(D267,88,$G$5,$H$13)+[1]!s_stm07_bs(D267,94,$G$5,$H$13)+[1]!s_stm07_bs(D267,95,$G$5,$H$13))/$E$5))</f>
        <v/>
      </c>
      <c r="N267" s="193" t="str">
        <f>IF(C267="","",F267/([1]!S_STM07_IS(D267,61,$G$5,$H$13)/IF([1]!s_share_total(D267,$G$5)=0,[1]!s_share_total(D267,[1]!s_ipo_listeddate(D267)),[1]!s_share_total(D267,$G$5))))</f>
        <v/>
      </c>
      <c r="O267" s="242" t="str">
        <f ca="1">IF(C267="","",[1]!s_share_total(D267,TODAY())/$E$5)</f>
        <v/>
      </c>
      <c r="P267" s="242" t="str">
        <f t="shared" si="26"/>
        <v/>
      </c>
      <c r="Q267" s="181" t="str">
        <f t="shared" si="27"/>
        <v/>
      </c>
      <c r="R267" s="342" t="str">
        <f t="shared" si="28"/>
        <v/>
      </c>
      <c r="S267" s="144"/>
      <c r="U267" s="1"/>
    </row>
    <row r="268" spans="3:21" ht="12" customHeight="1" x14ac:dyDescent="0.35">
      <c r="C268" s="341" t="str">
        <f t="shared" si="25"/>
        <v/>
      </c>
      <c r="D268" s="239" t="str">
        <f t="shared" si="29"/>
        <v/>
      </c>
      <c r="E268" s="239" t="str">
        <f t="shared" si="30"/>
        <v/>
      </c>
      <c r="F268" s="179" t="str">
        <f ca="1">IF(C268="","",[1]!s_dq_close(D268,TODAY(),1))</f>
        <v/>
      </c>
      <c r="G268" s="180" t="str">
        <f ca="1">IF(C268="","",[1]!s_pq_pctchange(D268,TODAY()-$G$12,TODAY())/100)</f>
        <v/>
      </c>
      <c r="H268" s="240" t="str">
        <f>IF(C268="","",IF($H$11="收入",[1]!S_STM07_IS(D268,9,$G$5,$H$13)/$E$5,[1]!S_STM07_IS(D268,48,$G$5,$H$13)/$E$5))</f>
        <v/>
      </c>
      <c r="I268" s="240" t="str">
        <f>IF(C268="","",IF($I$11="毛利率",([1]!S_STM07_IS(D268,9,$G$5,$H$13)-[1]!S_STM07_IS(D268,10,$G$5,$H$13))/[1]!S_STM07_IS(D268,9,$G$5,$H$13),[1]!S_STM07_IS(D268,14,$G$5,$H$13)/$E$5))</f>
        <v/>
      </c>
      <c r="J268" s="402" t="str">
        <f>IF(C268="","",IF($J$11="净利润率",[1]!S_STM07_IS(D268,61,$G$5,$H$13)/[1]!S_STM07_IS(D268,9,$G$5,$H$13),[1]!S_STM07_IS(D268,55,$G$5,$H$13)/$E$5))</f>
        <v/>
      </c>
      <c r="K268" s="411" t="str">
        <f>IF(C268="","",[1]!hks_fa_roa2(D268,$G$5))</f>
        <v/>
      </c>
      <c r="L268" s="411" t="str">
        <f>IF(C268="","",[1]!hks_fa_roe(D268,$G$5))</f>
        <v/>
      </c>
      <c r="M268" s="240" t="str">
        <f>IF(C268="","",IF($M$11="EPS",[1]!S_STM07_IS(D268,61,$G$5,$H$13)/IF([1]!s_share_total(D268,$G$5)=0,[1]!s_share_total(D268,[1]!s_ipo_listeddate(D268)),[1]!s_share_total(D268,$G$5)),([1]!s_stm07_bs(D268,75,$G$5,$H$13)+[1]!s_stm07_bs(D268,88,$G$5,$H$13)+[1]!s_stm07_bs(D268,94,$G$5,$H$13)+[1]!s_stm07_bs(D268,95,$G$5,$H$13))/$E$5))</f>
        <v/>
      </c>
      <c r="N268" s="241" t="str">
        <f>IF(C268="","",F268/([1]!S_STM07_IS(D268,61,$G$5,$H$13)/IF([1]!s_share_total(D268,$G$5)=0,[1]!s_share_total(D268,[1]!s_ipo_listeddate(D268)),[1]!s_share_total(D268,$G$5))))</f>
        <v/>
      </c>
      <c r="O268" s="240" t="str">
        <f ca="1">IF(C268="","",[1]!s_share_total(D268,TODAY())/$E$5)</f>
        <v/>
      </c>
      <c r="P268" s="240" t="str">
        <f t="shared" si="26"/>
        <v/>
      </c>
      <c r="Q268" s="210" t="str">
        <f t="shared" si="27"/>
        <v/>
      </c>
      <c r="R268" s="341" t="str">
        <f t="shared" si="28"/>
        <v/>
      </c>
      <c r="S268" s="144"/>
      <c r="U268" s="1"/>
    </row>
    <row r="269" spans="3:21" ht="12" customHeight="1" x14ac:dyDescent="0.35">
      <c r="C269" s="342" t="str">
        <f t="shared" si="25"/>
        <v/>
      </c>
      <c r="D269" s="126" t="str">
        <f t="shared" si="29"/>
        <v/>
      </c>
      <c r="E269" s="126" t="str">
        <f t="shared" si="30"/>
        <v/>
      </c>
      <c r="F269" s="181" t="str">
        <f ca="1">IF(C269="","",[1]!s_dq_close(D269,TODAY(),1))</f>
        <v/>
      </c>
      <c r="G269" s="182" t="str">
        <f ca="1">IF(C269="","",[1]!s_pq_pctchange(D269,TODAY()-$G$12,TODAY())/100)</f>
        <v/>
      </c>
      <c r="H269" s="242" t="str">
        <f>IF(C269="","",IF($H$11="收入",[1]!S_STM07_IS(D269,9,$G$5,$H$13)/$E$5,[1]!S_STM07_IS(D269,48,$G$5,$H$13)/$E$5))</f>
        <v/>
      </c>
      <c r="I269" s="242" t="str">
        <f>IF(C269="","",IF($I$11="毛利率",([1]!S_STM07_IS(D269,9,$G$5,$H$13)-[1]!S_STM07_IS(D269,10,$G$5,$H$13))/[1]!S_STM07_IS(D269,9,$G$5,$H$13),[1]!S_STM07_IS(D269,14,$G$5,$H$13)/$E$5))</f>
        <v/>
      </c>
      <c r="J269" s="403" t="str">
        <f>IF(C269="","",IF($J$11="净利润率",[1]!S_STM07_IS(D269,61,$G$5,$H$13)/[1]!S_STM07_IS(D269,9,$G$5,$H$13),[1]!S_STM07_IS(D269,55,$G$5,$H$13)/$E$5))</f>
        <v/>
      </c>
      <c r="K269" s="411" t="str">
        <f>IF(C269="","",[1]!hks_fa_roa2(D269,$G$5))</f>
        <v/>
      </c>
      <c r="L269" s="411" t="str">
        <f>IF(C269="","",[1]!hks_fa_roe(D269,$G$5))</f>
        <v/>
      </c>
      <c r="M269" s="243" t="str">
        <f>IF(C269="","",IF($M$11="EPS",[1]!S_STM07_IS(D269,61,$G$5,$H$13)/IF([1]!s_share_total(D269,$G$5)=0,[1]!s_share_total(D269,[1]!s_ipo_listeddate(D269)),[1]!s_share_total(D269,$G$5)),([1]!s_stm07_bs(D269,75,$G$5,$H$13)+[1]!s_stm07_bs(D269,88,$G$5,$H$13)+[1]!s_stm07_bs(D269,94,$G$5,$H$13)+[1]!s_stm07_bs(D269,95,$G$5,$H$13))/$E$5))</f>
        <v/>
      </c>
      <c r="N269" s="193" t="str">
        <f>IF(C269="","",F269/([1]!S_STM07_IS(D269,61,$G$5,$H$13)/IF([1]!s_share_total(D269,$G$5)=0,[1]!s_share_total(D269,[1]!s_ipo_listeddate(D269)),[1]!s_share_total(D269,$G$5))))</f>
        <v/>
      </c>
      <c r="O269" s="242" t="str">
        <f ca="1">IF(C269="","",[1]!s_share_total(D269,TODAY())/$E$5)</f>
        <v/>
      </c>
      <c r="P269" s="242" t="str">
        <f t="shared" si="26"/>
        <v/>
      </c>
      <c r="Q269" s="181" t="str">
        <f t="shared" si="27"/>
        <v/>
      </c>
      <c r="R269" s="342" t="str">
        <f t="shared" si="28"/>
        <v/>
      </c>
      <c r="S269" s="144"/>
      <c r="U269" s="1"/>
    </row>
    <row r="270" spans="3:21" ht="12" customHeight="1" x14ac:dyDescent="0.35">
      <c r="C270" s="341" t="str">
        <f t="shared" ref="C270:C333" si="31">IF(ROW()-13&lt;=MAX(series),ROW()-13,"")</f>
        <v/>
      </c>
      <c r="D270" s="239" t="str">
        <f t="shared" si="29"/>
        <v/>
      </c>
      <c r="E270" s="239" t="str">
        <f t="shared" si="30"/>
        <v/>
      </c>
      <c r="F270" s="179" t="str">
        <f ca="1">IF(C270="","",[1]!s_dq_close(D270,TODAY(),1))</f>
        <v/>
      </c>
      <c r="G270" s="180" t="str">
        <f ca="1">IF(C270="","",[1]!s_pq_pctchange(D270,TODAY()-$G$12,TODAY())/100)</f>
        <v/>
      </c>
      <c r="H270" s="240" t="str">
        <f>IF(C270="","",IF($H$11="收入",[1]!S_STM07_IS(D270,9,$G$5,$H$13)/$E$5,[1]!S_STM07_IS(D270,48,$G$5,$H$13)/$E$5))</f>
        <v/>
      </c>
      <c r="I270" s="240" t="str">
        <f>IF(C270="","",IF($I$11="毛利率",([1]!S_STM07_IS(D270,9,$G$5,$H$13)-[1]!S_STM07_IS(D270,10,$G$5,$H$13))/[1]!S_STM07_IS(D270,9,$G$5,$H$13),[1]!S_STM07_IS(D270,14,$G$5,$H$13)/$E$5))</f>
        <v/>
      </c>
      <c r="J270" s="402" t="str">
        <f>IF(C270="","",IF($J$11="净利润率",[1]!S_STM07_IS(D270,61,$G$5,$H$13)/[1]!S_STM07_IS(D270,9,$G$5,$H$13),[1]!S_STM07_IS(D270,55,$G$5,$H$13)/$E$5))</f>
        <v/>
      </c>
      <c r="K270" s="411" t="str">
        <f>IF(C270="","",[1]!hks_fa_roa2(D270,$G$5))</f>
        <v/>
      </c>
      <c r="L270" s="411" t="str">
        <f>IF(C270="","",[1]!hks_fa_roe(D270,$G$5))</f>
        <v/>
      </c>
      <c r="M270" s="240" t="str">
        <f>IF(C270="","",IF($M$11="EPS",[1]!S_STM07_IS(D270,61,$G$5,$H$13)/IF([1]!s_share_total(D270,$G$5)=0,[1]!s_share_total(D270,[1]!s_ipo_listeddate(D270)),[1]!s_share_total(D270,$G$5)),([1]!s_stm07_bs(D270,75,$G$5,$H$13)+[1]!s_stm07_bs(D270,88,$G$5,$H$13)+[1]!s_stm07_bs(D270,94,$G$5,$H$13)+[1]!s_stm07_bs(D270,95,$G$5,$H$13))/$E$5))</f>
        <v/>
      </c>
      <c r="N270" s="241" t="str">
        <f>IF(C270="","",F270/([1]!S_STM07_IS(D270,61,$G$5,$H$13)/IF([1]!s_share_total(D270,$G$5)=0,[1]!s_share_total(D270,[1]!s_ipo_listeddate(D270)),[1]!s_share_total(D270,$G$5))))</f>
        <v/>
      </c>
      <c r="O270" s="240" t="str">
        <f ca="1">IF(C270="","",[1]!s_share_total(D270,TODAY())/$E$5)</f>
        <v/>
      </c>
      <c r="P270" s="240" t="str">
        <f t="shared" ref="P270:P333" si="32">IF(C270="","",F270*O270)</f>
        <v/>
      </c>
      <c r="Q270" s="210" t="str">
        <f t="shared" ref="Q270:Q333" si="33">IF(C270="","",HLOOKUP($R$12,$G$11:$P$20003,ROW()-ROW($G$11)+1,FALSE))</f>
        <v/>
      </c>
      <c r="R270" s="341" t="str">
        <f t="shared" ref="R270:R333" si="34">IF(C270="","",RANK(Q270,Q:Q,0))</f>
        <v/>
      </c>
      <c r="S270" s="144"/>
      <c r="U270" s="1"/>
    </row>
    <row r="271" spans="3:21" ht="12" customHeight="1" x14ac:dyDescent="0.35">
      <c r="C271" s="342" t="str">
        <f t="shared" si="31"/>
        <v/>
      </c>
      <c r="D271" s="126" t="str">
        <f t="shared" si="29"/>
        <v/>
      </c>
      <c r="E271" s="126" t="str">
        <f t="shared" si="30"/>
        <v/>
      </c>
      <c r="F271" s="181" t="str">
        <f ca="1">IF(C271="","",[1]!s_dq_close(D271,TODAY(),1))</f>
        <v/>
      </c>
      <c r="G271" s="182" t="str">
        <f ca="1">IF(C271="","",[1]!s_pq_pctchange(D271,TODAY()-$G$12,TODAY())/100)</f>
        <v/>
      </c>
      <c r="H271" s="242" t="str">
        <f>IF(C271="","",IF($H$11="收入",[1]!S_STM07_IS(D271,9,$G$5,$H$13)/$E$5,[1]!S_STM07_IS(D271,48,$G$5,$H$13)/$E$5))</f>
        <v/>
      </c>
      <c r="I271" s="242" t="str">
        <f>IF(C271="","",IF($I$11="毛利率",([1]!S_STM07_IS(D271,9,$G$5,$H$13)-[1]!S_STM07_IS(D271,10,$G$5,$H$13))/[1]!S_STM07_IS(D271,9,$G$5,$H$13),[1]!S_STM07_IS(D271,14,$G$5,$H$13)/$E$5))</f>
        <v/>
      </c>
      <c r="J271" s="403" t="str">
        <f>IF(C271="","",IF($J$11="净利润率",[1]!S_STM07_IS(D271,61,$G$5,$H$13)/[1]!S_STM07_IS(D271,9,$G$5,$H$13),[1]!S_STM07_IS(D271,55,$G$5,$H$13)/$E$5))</f>
        <v/>
      </c>
      <c r="K271" s="411" t="str">
        <f>IF(C271="","",[1]!hks_fa_roa2(D271,$G$5))</f>
        <v/>
      </c>
      <c r="L271" s="411" t="str">
        <f>IF(C271="","",[1]!hks_fa_roe(D271,$G$5))</f>
        <v/>
      </c>
      <c r="M271" s="243" t="str">
        <f>IF(C271="","",IF($M$11="EPS",[1]!S_STM07_IS(D271,61,$G$5,$H$13)/IF([1]!s_share_total(D271,$G$5)=0,[1]!s_share_total(D271,[1]!s_ipo_listeddate(D271)),[1]!s_share_total(D271,$G$5)),([1]!s_stm07_bs(D271,75,$G$5,$H$13)+[1]!s_stm07_bs(D271,88,$G$5,$H$13)+[1]!s_stm07_bs(D271,94,$G$5,$H$13)+[1]!s_stm07_bs(D271,95,$G$5,$H$13))/$E$5))</f>
        <v/>
      </c>
      <c r="N271" s="193" t="str">
        <f>IF(C271="","",F271/([1]!S_STM07_IS(D271,61,$G$5,$H$13)/IF([1]!s_share_total(D271,$G$5)=0,[1]!s_share_total(D271,[1]!s_ipo_listeddate(D271)),[1]!s_share_total(D271,$G$5))))</f>
        <v/>
      </c>
      <c r="O271" s="242" t="str">
        <f ca="1">IF(C271="","",[1]!s_share_total(D271,TODAY())/$E$5)</f>
        <v/>
      </c>
      <c r="P271" s="242" t="str">
        <f t="shared" si="32"/>
        <v/>
      </c>
      <c r="Q271" s="181" t="str">
        <f t="shared" si="33"/>
        <v/>
      </c>
      <c r="R271" s="342" t="str">
        <f t="shared" si="34"/>
        <v/>
      </c>
      <c r="S271" s="144"/>
      <c r="U271" s="1"/>
    </row>
    <row r="272" spans="3:21" ht="12" customHeight="1" x14ac:dyDescent="0.35">
      <c r="C272" s="341" t="str">
        <f t="shared" si="31"/>
        <v/>
      </c>
      <c r="D272" s="239" t="str">
        <f t="shared" si="29"/>
        <v/>
      </c>
      <c r="E272" s="239" t="str">
        <f t="shared" si="30"/>
        <v/>
      </c>
      <c r="F272" s="179" t="str">
        <f ca="1">IF(C272="","",[1]!s_dq_close(D272,TODAY(),1))</f>
        <v/>
      </c>
      <c r="G272" s="180" t="str">
        <f ca="1">IF(C272="","",[1]!s_pq_pctchange(D272,TODAY()-$G$12,TODAY())/100)</f>
        <v/>
      </c>
      <c r="H272" s="240" t="str">
        <f>IF(C272="","",IF($H$11="收入",[1]!S_STM07_IS(D272,9,$G$5,$H$13)/$E$5,[1]!S_STM07_IS(D272,48,$G$5,$H$13)/$E$5))</f>
        <v/>
      </c>
      <c r="I272" s="240" t="str">
        <f>IF(C272="","",IF($I$11="毛利率",([1]!S_STM07_IS(D272,9,$G$5,$H$13)-[1]!S_STM07_IS(D272,10,$G$5,$H$13))/[1]!S_STM07_IS(D272,9,$G$5,$H$13),[1]!S_STM07_IS(D272,14,$G$5,$H$13)/$E$5))</f>
        <v/>
      </c>
      <c r="J272" s="402" t="str">
        <f>IF(C272="","",IF($J$11="净利润率",[1]!S_STM07_IS(D272,61,$G$5,$H$13)/[1]!S_STM07_IS(D272,9,$G$5,$H$13),[1]!S_STM07_IS(D272,55,$G$5,$H$13)/$E$5))</f>
        <v/>
      </c>
      <c r="K272" s="411" t="str">
        <f>IF(C272="","",[1]!hks_fa_roa2(D272,$G$5))</f>
        <v/>
      </c>
      <c r="L272" s="411" t="str">
        <f>IF(C272="","",[1]!hks_fa_roe(D272,$G$5))</f>
        <v/>
      </c>
      <c r="M272" s="240" t="str">
        <f>IF(C272="","",IF($M$11="EPS",[1]!S_STM07_IS(D272,61,$G$5,$H$13)/IF([1]!s_share_total(D272,$G$5)=0,[1]!s_share_total(D272,[1]!s_ipo_listeddate(D272)),[1]!s_share_total(D272,$G$5)),([1]!s_stm07_bs(D272,75,$G$5,$H$13)+[1]!s_stm07_bs(D272,88,$G$5,$H$13)+[1]!s_stm07_bs(D272,94,$G$5,$H$13)+[1]!s_stm07_bs(D272,95,$G$5,$H$13))/$E$5))</f>
        <v/>
      </c>
      <c r="N272" s="241" t="str">
        <f>IF(C272="","",F272/([1]!S_STM07_IS(D272,61,$G$5,$H$13)/IF([1]!s_share_total(D272,$G$5)=0,[1]!s_share_total(D272,[1]!s_ipo_listeddate(D272)),[1]!s_share_total(D272,$G$5))))</f>
        <v/>
      </c>
      <c r="O272" s="240" t="str">
        <f ca="1">IF(C272="","",[1]!s_share_total(D272,TODAY())/$E$5)</f>
        <v/>
      </c>
      <c r="P272" s="240" t="str">
        <f t="shared" si="32"/>
        <v/>
      </c>
      <c r="Q272" s="210" t="str">
        <f t="shared" si="33"/>
        <v/>
      </c>
      <c r="R272" s="341" t="str">
        <f t="shared" si="34"/>
        <v/>
      </c>
      <c r="S272" s="144"/>
      <c r="U272" s="1"/>
    </row>
    <row r="273" spans="3:21" ht="12" customHeight="1" x14ac:dyDescent="0.35">
      <c r="C273" s="342" t="str">
        <f t="shared" si="31"/>
        <v/>
      </c>
      <c r="D273" s="126" t="str">
        <f t="shared" si="29"/>
        <v/>
      </c>
      <c r="E273" s="126" t="str">
        <f t="shared" si="30"/>
        <v/>
      </c>
      <c r="F273" s="181" t="str">
        <f ca="1">IF(C273="","",[1]!s_dq_close(D273,TODAY(),1))</f>
        <v/>
      </c>
      <c r="G273" s="182" t="str">
        <f ca="1">IF(C273="","",[1]!s_pq_pctchange(D273,TODAY()-$G$12,TODAY())/100)</f>
        <v/>
      </c>
      <c r="H273" s="242" t="str">
        <f>IF(C273="","",IF($H$11="收入",[1]!S_STM07_IS(D273,9,$G$5,$H$13)/$E$5,[1]!S_STM07_IS(D273,48,$G$5,$H$13)/$E$5))</f>
        <v/>
      </c>
      <c r="I273" s="242" t="str">
        <f>IF(C273="","",IF($I$11="毛利率",([1]!S_STM07_IS(D273,9,$G$5,$H$13)-[1]!S_STM07_IS(D273,10,$G$5,$H$13))/[1]!S_STM07_IS(D273,9,$G$5,$H$13),[1]!S_STM07_IS(D273,14,$G$5,$H$13)/$E$5))</f>
        <v/>
      </c>
      <c r="J273" s="403" t="str">
        <f>IF(C273="","",IF($J$11="净利润率",[1]!S_STM07_IS(D273,61,$G$5,$H$13)/[1]!S_STM07_IS(D273,9,$G$5,$H$13),[1]!S_STM07_IS(D273,55,$G$5,$H$13)/$E$5))</f>
        <v/>
      </c>
      <c r="K273" s="411" t="str">
        <f>IF(C273="","",[1]!hks_fa_roa2(D273,$G$5))</f>
        <v/>
      </c>
      <c r="L273" s="411" t="str">
        <f>IF(C273="","",[1]!hks_fa_roe(D273,$G$5))</f>
        <v/>
      </c>
      <c r="M273" s="243" t="str">
        <f>IF(C273="","",IF($M$11="EPS",[1]!S_STM07_IS(D273,61,$G$5,$H$13)/IF([1]!s_share_total(D273,$G$5)=0,[1]!s_share_total(D273,[1]!s_ipo_listeddate(D273)),[1]!s_share_total(D273,$G$5)),([1]!s_stm07_bs(D273,75,$G$5,$H$13)+[1]!s_stm07_bs(D273,88,$G$5,$H$13)+[1]!s_stm07_bs(D273,94,$G$5,$H$13)+[1]!s_stm07_bs(D273,95,$G$5,$H$13))/$E$5))</f>
        <v/>
      </c>
      <c r="N273" s="193" t="str">
        <f>IF(C273="","",F273/([1]!S_STM07_IS(D273,61,$G$5,$H$13)/IF([1]!s_share_total(D273,$G$5)=0,[1]!s_share_total(D273,[1]!s_ipo_listeddate(D273)),[1]!s_share_total(D273,$G$5))))</f>
        <v/>
      </c>
      <c r="O273" s="242" t="str">
        <f ca="1">IF(C273="","",[1]!s_share_total(D273,TODAY())/$E$5)</f>
        <v/>
      </c>
      <c r="P273" s="242" t="str">
        <f t="shared" si="32"/>
        <v/>
      </c>
      <c r="Q273" s="181" t="str">
        <f t="shared" si="33"/>
        <v/>
      </c>
      <c r="R273" s="342" t="str">
        <f t="shared" si="34"/>
        <v/>
      </c>
      <c r="S273" s="144"/>
      <c r="U273" s="1"/>
    </row>
    <row r="274" spans="3:21" ht="12" customHeight="1" x14ac:dyDescent="0.35">
      <c r="C274" s="341" t="str">
        <f t="shared" si="31"/>
        <v/>
      </c>
      <c r="D274" s="239" t="str">
        <f t="shared" si="29"/>
        <v/>
      </c>
      <c r="E274" s="239" t="str">
        <f t="shared" si="30"/>
        <v/>
      </c>
      <c r="F274" s="179" t="str">
        <f ca="1">IF(C274="","",[1]!s_dq_close(D274,TODAY(),1))</f>
        <v/>
      </c>
      <c r="G274" s="180" t="str">
        <f ca="1">IF(C274="","",[1]!s_pq_pctchange(D274,TODAY()-$G$12,TODAY())/100)</f>
        <v/>
      </c>
      <c r="H274" s="240" t="str">
        <f>IF(C274="","",IF($H$11="收入",[1]!S_STM07_IS(D274,9,$G$5,$H$13)/$E$5,[1]!S_STM07_IS(D274,48,$G$5,$H$13)/$E$5))</f>
        <v/>
      </c>
      <c r="I274" s="240" t="str">
        <f>IF(C274="","",IF($I$11="毛利率",([1]!S_STM07_IS(D274,9,$G$5,$H$13)-[1]!S_STM07_IS(D274,10,$G$5,$H$13))/[1]!S_STM07_IS(D274,9,$G$5,$H$13),[1]!S_STM07_IS(D274,14,$G$5,$H$13)/$E$5))</f>
        <v/>
      </c>
      <c r="J274" s="402" t="str">
        <f>IF(C274="","",IF($J$11="净利润率",[1]!S_STM07_IS(D274,61,$G$5,$H$13)/[1]!S_STM07_IS(D274,9,$G$5,$H$13),[1]!S_STM07_IS(D274,55,$G$5,$H$13)/$E$5))</f>
        <v/>
      </c>
      <c r="K274" s="411" t="str">
        <f>IF(C274="","",[1]!hks_fa_roa2(D274,$G$5))</f>
        <v/>
      </c>
      <c r="L274" s="411" t="str">
        <f>IF(C274="","",[1]!hks_fa_roe(D274,$G$5))</f>
        <v/>
      </c>
      <c r="M274" s="240" t="str">
        <f>IF(C274="","",IF($M$11="EPS",[1]!S_STM07_IS(D274,61,$G$5,$H$13)/IF([1]!s_share_total(D274,$G$5)=0,[1]!s_share_total(D274,[1]!s_ipo_listeddate(D274)),[1]!s_share_total(D274,$G$5)),([1]!s_stm07_bs(D274,75,$G$5,$H$13)+[1]!s_stm07_bs(D274,88,$G$5,$H$13)+[1]!s_stm07_bs(D274,94,$G$5,$H$13)+[1]!s_stm07_bs(D274,95,$G$5,$H$13))/$E$5))</f>
        <v/>
      </c>
      <c r="N274" s="241" t="str">
        <f>IF(C274="","",F274/([1]!S_STM07_IS(D274,61,$G$5,$H$13)/IF([1]!s_share_total(D274,$G$5)=0,[1]!s_share_total(D274,[1]!s_ipo_listeddate(D274)),[1]!s_share_total(D274,$G$5))))</f>
        <v/>
      </c>
      <c r="O274" s="240" t="str">
        <f ca="1">IF(C274="","",[1]!s_share_total(D274,TODAY())/$E$5)</f>
        <v/>
      </c>
      <c r="P274" s="240" t="str">
        <f t="shared" si="32"/>
        <v/>
      </c>
      <c r="Q274" s="210" t="str">
        <f t="shared" si="33"/>
        <v/>
      </c>
      <c r="R274" s="341" t="str">
        <f t="shared" si="34"/>
        <v/>
      </c>
      <c r="S274" s="144"/>
      <c r="U274" s="1"/>
    </row>
    <row r="275" spans="3:21" ht="12" customHeight="1" x14ac:dyDescent="0.35">
      <c r="C275" s="342" t="str">
        <f t="shared" si="31"/>
        <v/>
      </c>
      <c r="D275" s="126" t="str">
        <f t="shared" si="29"/>
        <v/>
      </c>
      <c r="E275" s="126" t="str">
        <f t="shared" si="30"/>
        <v/>
      </c>
      <c r="F275" s="181" t="str">
        <f ca="1">IF(C275="","",[1]!s_dq_close(D275,TODAY(),1))</f>
        <v/>
      </c>
      <c r="G275" s="182" t="str">
        <f ca="1">IF(C275="","",[1]!s_pq_pctchange(D275,TODAY()-$G$12,TODAY())/100)</f>
        <v/>
      </c>
      <c r="H275" s="242" t="str">
        <f>IF(C275="","",IF($H$11="收入",[1]!S_STM07_IS(D275,9,$G$5,$H$13)/$E$5,[1]!S_STM07_IS(D275,48,$G$5,$H$13)/$E$5))</f>
        <v/>
      </c>
      <c r="I275" s="242" t="str">
        <f>IF(C275="","",IF($I$11="毛利率",([1]!S_STM07_IS(D275,9,$G$5,$H$13)-[1]!S_STM07_IS(D275,10,$G$5,$H$13))/[1]!S_STM07_IS(D275,9,$G$5,$H$13),[1]!S_STM07_IS(D275,14,$G$5,$H$13)/$E$5))</f>
        <v/>
      </c>
      <c r="J275" s="403" t="str">
        <f>IF(C275="","",IF($J$11="净利润率",[1]!S_STM07_IS(D275,61,$G$5,$H$13)/[1]!S_STM07_IS(D275,9,$G$5,$H$13),[1]!S_STM07_IS(D275,55,$G$5,$H$13)/$E$5))</f>
        <v/>
      </c>
      <c r="K275" s="411" t="str">
        <f>IF(C275="","",[1]!hks_fa_roa2(D275,$G$5))</f>
        <v/>
      </c>
      <c r="L275" s="411" t="str">
        <f>IF(C275="","",[1]!hks_fa_roe(D275,$G$5))</f>
        <v/>
      </c>
      <c r="M275" s="243" t="str">
        <f>IF(C275="","",IF($M$11="EPS",[1]!S_STM07_IS(D275,61,$G$5,$H$13)/IF([1]!s_share_total(D275,$G$5)=0,[1]!s_share_total(D275,[1]!s_ipo_listeddate(D275)),[1]!s_share_total(D275,$G$5)),([1]!s_stm07_bs(D275,75,$G$5,$H$13)+[1]!s_stm07_bs(D275,88,$G$5,$H$13)+[1]!s_stm07_bs(D275,94,$G$5,$H$13)+[1]!s_stm07_bs(D275,95,$G$5,$H$13))/$E$5))</f>
        <v/>
      </c>
      <c r="N275" s="193" t="str">
        <f>IF(C275="","",F275/([1]!S_STM07_IS(D275,61,$G$5,$H$13)/IF([1]!s_share_total(D275,$G$5)=0,[1]!s_share_total(D275,[1]!s_ipo_listeddate(D275)),[1]!s_share_total(D275,$G$5))))</f>
        <v/>
      </c>
      <c r="O275" s="242" t="str">
        <f ca="1">IF(C275="","",[1]!s_share_total(D275,TODAY())/$E$5)</f>
        <v/>
      </c>
      <c r="P275" s="242" t="str">
        <f t="shared" si="32"/>
        <v/>
      </c>
      <c r="Q275" s="181" t="str">
        <f t="shared" si="33"/>
        <v/>
      </c>
      <c r="R275" s="342" t="str">
        <f t="shared" si="34"/>
        <v/>
      </c>
      <c r="S275" s="144"/>
      <c r="U275" s="1"/>
    </row>
    <row r="276" spans="3:21" ht="12" customHeight="1" x14ac:dyDescent="0.35">
      <c r="C276" s="341" t="str">
        <f t="shared" si="31"/>
        <v/>
      </c>
      <c r="D276" s="239" t="str">
        <f t="shared" si="29"/>
        <v/>
      </c>
      <c r="E276" s="239" t="str">
        <f t="shared" si="30"/>
        <v/>
      </c>
      <c r="F276" s="179" t="str">
        <f ca="1">IF(C276="","",[1]!s_dq_close(D276,TODAY(),1))</f>
        <v/>
      </c>
      <c r="G276" s="180" t="str">
        <f ca="1">IF(C276="","",[1]!s_pq_pctchange(D276,TODAY()-$G$12,TODAY())/100)</f>
        <v/>
      </c>
      <c r="H276" s="240" t="str">
        <f>IF(C276="","",IF($H$11="收入",[1]!S_STM07_IS(D276,9,$G$5,$H$13)/$E$5,[1]!S_STM07_IS(D276,48,$G$5,$H$13)/$E$5))</f>
        <v/>
      </c>
      <c r="I276" s="240" t="str">
        <f>IF(C276="","",IF($I$11="毛利率",([1]!S_STM07_IS(D276,9,$G$5,$H$13)-[1]!S_STM07_IS(D276,10,$G$5,$H$13))/[1]!S_STM07_IS(D276,9,$G$5,$H$13),[1]!S_STM07_IS(D276,14,$G$5,$H$13)/$E$5))</f>
        <v/>
      </c>
      <c r="J276" s="402" t="str">
        <f>IF(C276="","",IF($J$11="净利润率",[1]!S_STM07_IS(D276,61,$G$5,$H$13)/[1]!S_STM07_IS(D276,9,$G$5,$H$13),[1]!S_STM07_IS(D276,55,$G$5,$H$13)/$E$5))</f>
        <v/>
      </c>
      <c r="K276" s="411" t="str">
        <f>IF(C276="","",[1]!hks_fa_roa2(D276,$G$5))</f>
        <v/>
      </c>
      <c r="L276" s="411" t="str">
        <f>IF(C276="","",[1]!hks_fa_roe(D276,$G$5))</f>
        <v/>
      </c>
      <c r="M276" s="240" t="str">
        <f>IF(C276="","",IF($M$11="EPS",[1]!S_STM07_IS(D276,61,$G$5,$H$13)/IF([1]!s_share_total(D276,$G$5)=0,[1]!s_share_total(D276,[1]!s_ipo_listeddate(D276)),[1]!s_share_total(D276,$G$5)),([1]!s_stm07_bs(D276,75,$G$5,$H$13)+[1]!s_stm07_bs(D276,88,$G$5,$H$13)+[1]!s_stm07_bs(D276,94,$G$5,$H$13)+[1]!s_stm07_bs(D276,95,$G$5,$H$13))/$E$5))</f>
        <v/>
      </c>
      <c r="N276" s="241" t="str">
        <f>IF(C276="","",F276/([1]!S_STM07_IS(D276,61,$G$5,$H$13)/IF([1]!s_share_total(D276,$G$5)=0,[1]!s_share_total(D276,[1]!s_ipo_listeddate(D276)),[1]!s_share_total(D276,$G$5))))</f>
        <v/>
      </c>
      <c r="O276" s="240" t="str">
        <f ca="1">IF(C276="","",[1]!s_share_total(D276,TODAY())/$E$5)</f>
        <v/>
      </c>
      <c r="P276" s="240" t="str">
        <f t="shared" si="32"/>
        <v/>
      </c>
      <c r="Q276" s="210" t="str">
        <f t="shared" si="33"/>
        <v/>
      </c>
      <c r="R276" s="341" t="str">
        <f t="shared" si="34"/>
        <v/>
      </c>
      <c r="S276" s="144"/>
      <c r="U276" s="1"/>
    </row>
    <row r="277" spans="3:21" ht="12" customHeight="1" x14ac:dyDescent="0.35">
      <c r="C277" s="342" t="str">
        <f t="shared" si="31"/>
        <v/>
      </c>
      <c r="D277" s="126" t="str">
        <f t="shared" si="29"/>
        <v/>
      </c>
      <c r="E277" s="126" t="str">
        <f t="shared" si="30"/>
        <v/>
      </c>
      <c r="F277" s="181" t="str">
        <f ca="1">IF(C277="","",[1]!s_dq_close(D277,TODAY(),1))</f>
        <v/>
      </c>
      <c r="G277" s="182" t="str">
        <f ca="1">IF(C277="","",[1]!s_pq_pctchange(D277,TODAY()-$G$12,TODAY())/100)</f>
        <v/>
      </c>
      <c r="H277" s="242" t="str">
        <f>IF(C277="","",IF($H$11="收入",[1]!S_STM07_IS(D277,9,$G$5,$H$13)/$E$5,[1]!S_STM07_IS(D277,48,$G$5,$H$13)/$E$5))</f>
        <v/>
      </c>
      <c r="I277" s="242" t="str">
        <f>IF(C277="","",IF($I$11="毛利率",([1]!S_STM07_IS(D277,9,$G$5,$H$13)-[1]!S_STM07_IS(D277,10,$G$5,$H$13))/[1]!S_STM07_IS(D277,9,$G$5,$H$13),[1]!S_STM07_IS(D277,14,$G$5,$H$13)/$E$5))</f>
        <v/>
      </c>
      <c r="J277" s="403" t="str">
        <f>IF(C277="","",IF($J$11="净利润率",[1]!S_STM07_IS(D277,61,$G$5,$H$13)/[1]!S_STM07_IS(D277,9,$G$5,$H$13),[1]!S_STM07_IS(D277,55,$G$5,$H$13)/$E$5))</f>
        <v/>
      </c>
      <c r="K277" s="411" t="str">
        <f>IF(C277="","",[1]!hks_fa_roa2(D277,$G$5))</f>
        <v/>
      </c>
      <c r="L277" s="411" t="str">
        <f>IF(C277="","",[1]!hks_fa_roe(D277,$G$5))</f>
        <v/>
      </c>
      <c r="M277" s="243" t="str">
        <f>IF(C277="","",IF($M$11="EPS",[1]!S_STM07_IS(D277,61,$G$5,$H$13)/IF([1]!s_share_total(D277,$G$5)=0,[1]!s_share_total(D277,[1]!s_ipo_listeddate(D277)),[1]!s_share_total(D277,$G$5)),([1]!s_stm07_bs(D277,75,$G$5,$H$13)+[1]!s_stm07_bs(D277,88,$G$5,$H$13)+[1]!s_stm07_bs(D277,94,$G$5,$H$13)+[1]!s_stm07_bs(D277,95,$G$5,$H$13))/$E$5))</f>
        <v/>
      </c>
      <c r="N277" s="193" t="str">
        <f>IF(C277="","",F277/([1]!S_STM07_IS(D277,61,$G$5,$H$13)/IF([1]!s_share_total(D277,$G$5)=0,[1]!s_share_total(D277,[1]!s_ipo_listeddate(D277)),[1]!s_share_total(D277,$G$5))))</f>
        <v/>
      </c>
      <c r="O277" s="242" t="str">
        <f ca="1">IF(C277="","",[1]!s_share_total(D277,TODAY())/$E$5)</f>
        <v/>
      </c>
      <c r="P277" s="242" t="str">
        <f t="shared" si="32"/>
        <v/>
      </c>
      <c r="Q277" s="181" t="str">
        <f t="shared" si="33"/>
        <v/>
      </c>
      <c r="R277" s="342" t="str">
        <f t="shared" si="34"/>
        <v/>
      </c>
      <c r="S277" s="144"/>
      <c r="U277" s="1"/>
    </row>
    <row r="278" spans="3:21" ht="12" customHeight="1" x14ac:dyDescent="0.35">
      <c r="C278" s="341" t="str">
        <f t="shared" si="31"/>
        <v/>
      </c>
      <c r="D278" s="239" t="str">
        <f t="shared" si="29"/>
        <v/>
      </c>
      <c r="E278" s="239" t="str">
        <f t="shared" si="30"/>
        <v/>
      </c>
      <c r="F278" s="179" t="str">
        <f ca="1">IF(C278="","",[1]!s_dq_close(D278,TODAY(),1))</f>
        <v/>
      </c>
      <c r="G278" s="180" t="str">
        <f ca="1">IF(C278="","",[1]!s_pq_pctchange(D278,TODAY()-$G$12,TODAY())/100)</f>
        <v/>
      </c>
      <c r="H278" s="240" t="str">
        <f>IF(C278="","",IF($H$11="收入",[1]!S_STM07_IS(D278,9,$G$5,$H$13)/$E$5,[1]!S_STM07_IS(D278,48,$G$5,$H$13)/$E$5))</f>
        <v/>
      </c>
      <c r="I278" s="240" t="str">
        <f>IF(C278="","",IF($I$11="毛利率",([1]!S_STM07_IS(D278,9,$G$5,$H$13)-[1]!S_STM07_IS(D278,10,$G$5,$H$13))/[1]!S_STM07_IS(D278,9,$G$5,$H$13),[1]!S_STM07_IS(D278,14,$G$5,$H$13)/$E$5))</f>
        <v/>
      </c>
      <c r="J278" s="402" t="str">
        <f>IF(C278="","",IF($J$11="净利润率",[1]!S_STM07_IS(D278,61,$G$5,$H$13)/[1]!S_STM07_IS(D278,9,$G$5,$H$13),[1]!S_STM07_IS(D278,55,$G$5,$H$13)/$E$5))</f>
        <v/>
      </c>
      <c r="K278" s="411" t="str">
        <f>IF(C278="","",[1]!hks_fa_roa2(D278,$G$5))</f>
        <v/>
      </c>
      <c r="L278" s="411" t="str">
        <f>IF(C278="","",[1]!hks_fa_roe(D278,$G$5))</f>
        <v/>
      </c>
      <c r="M278" s="240" t="str">
        <f>IF(C278="","",IF($M$11="EPS",[1]!S_STM07_IS(D278,61,$G$5,$H$13)/IF([1]!s_share_total(D278,$G$5)=0,[1]!s_share_total(D278,[1]!s_ipo_listeddate(D278)),[1]!s_share_total(D278,$G$5)),([1]!s_stm07_bs(D278,75,$G$5,$H$13)+[1]!s_stm07_bs(D278,88,$G$5,$H$13)+[1]!s_stm07_bs(D278,94,$G$5,$H$13)+[1]!s_stm07_bs(D278,95,$G$5,$H$13))/$E$5))</f>
        <v/>
      </c>
      <c r="N278" s="241" t="str">
        <f>IF(C278="","",F278/([1]!S_STM07_IS(D278,61,$G$5,$H$13)/IF([1]!s_share_total(D278,$G$5)=0,[1]!s_share_total(D278,[1]!s_ipo_listeddate(D278)),[1]!s_share_total(D278,$G$5))))</f>
        <v/>
      </c>
      <c r="O278" s="240" t="str">
        <f ca="1">IF(C278="","",[1]!s_share_total(D278,TODAY())/$E$5)</f>
        <v/>
      </c>
      <c r="P278" s="240" t="str">
        <f t="shared" si="32"/>
        <v/>
      </c>
      <c r="Q278" s="210" t="str">
        <f t="shared" si="33"/>
        <v/>
      </c>
      <c r="R278" s="341" t="str">
        <f t="shared" si="34"/>
        <v/>
      </c>
      <c r="S278" s="144"/>
      <c r="U278" s="1"/>
    </row>
    <row r="279" spans="3:21" ht="12" customHeight="1" x14ac:dyDescent="0.35">
      <c r="C279" s="342" t="str">
        <f t="shared" si="31"/>
        <v/>
      </c>
      <c r="D279" s="126" t="str">
        <f t="shared" si="29"/>
        <v/>
      </c>
      <c r="E279" s="126" t="str">
        <f t="shared" si="30"/>
        <v/>
      </c>
      <c r="F279" s="181" t="str">
        <f ca="1">IF(C279="","",[1]!s_dq_close(D279,TODAY(),1))</f>
        <v/>
      </c>
      <c r="G279" s="182" t="str">
        <f ca="1">IF(C279="","",[1]!s_pq_pctchange(D279,TODAY()-$G$12,TODAY())/100)</f>
        <v/>
      </c>
      <c r="H279" s="242" t="str">
        <f>IF(C279="","",IF($H$11="收入",[1]!S_STM07_IS(D279,9,$G$5,$H$13)/$E$5,[1]!S_STM07_IS(D279,48,$G$5,$H$13)/$E$5))</f>
        <v/>
      </c>
      <c r="I279" s="242" t="str">
        <f>IF(C279="","",IF($I$11="毛利率",([1]!S_STM07_IS(D279,9,$G$5,$H$13)-[1]!S_STM07_IS(D279,10,$G$5,$H$13))/[1]!S_STM07_IS(D279,9,$G$5,$H$13),[1]!S_STM07_IS(D279,14,$G$5,$H$13)/$E$5))</f>
        <v/>
      </c>
      <c r="J279" s="403" t="str">
        <f>IF(C279="","",IF($J$11="净利润率",[1]!S_STM07_IS(D279,61,$G$5,$H$13)/[1]!S_STM07_IS(D279,9,$G$5,$H$13),[1]!S_STM07_IS(D279,55,$G$5,$H$13)/$E$5))</f>
        <v/>
      </c>
      <c r="K279" s="411" t="str">
        <f>IF(C279="","",[1]!hks_fa_roa2(D279,$G$5))</f>
        <v/>
      </c>
      <c r="L279" s="411" t="str">
        <f>IF(C279="","",[1]!hks_fa_roe(D279,$G$5))</f>
        <v/>
      </c>
      <c r="M279" s="243" t="str">
        <f>IF(C279="","",IF($M$11="EPS",[1]!S_STM07_IS(D279,61,$G$5,$H$13)/IF([1]!s_share_total(D279,$G$5)=0,[1]!s_share_total(D279,[1]!s_ipo_listeddate(D279)),[1]!s_share_total(D279,$G$5)),([1]!s_stm07_bs(D279,75,$G$5,$H$13)+[1]!s_stm07_bs(D279,88,$G$5,$H$13)+[1]!s_stm07_bs(D279,94,$G$5,$H$13)+[1]!s_stm07_bs(D279,95,$G$5,$H$13))/$E$5))</f>
        <v/>
      </c>
      <c r="N279" s="193" t="str">
        <f>IF(C279="","",F279/([1]!S_STM07_IS(D279,61,$G$5,$H$13)/IF([1]!s_share_total(D279,$G$5)=0,[1]!s_share_total(D279,[1]!s_ipo_listeddate(D279)),[1]!s_share_total(D279,$G$5))))</f>
        <v/>
      </c>
      <c r="O279" s="242" t="str">
        <f ca="1">IF(C279="","",[1]!s_share_total(D279,TODAY())/$E$5)</f>
        <v/>
      </c>
      <c r="P279" s="242" t="str">
        <f t="shared" si="32"/>
        <v/>
      </c>
      <c r="Q279" s="181" t="str">
        <f t="shared" si="33"/>
        <v/>
      </c>
      <c r="R279" s="342" t="str">
        <f t="shared" si="34"/>
        <v/>
      </c>
      <c r="S279" s="144"/>
      <c r="U279" s="1"/>
    </row>
    <row r="280" spans="3:21" ht="12" customHeight="1" x14ac:dyDescent="0.35">
      <c r="C280" s="341" t="str">
        <f t="shared" si="31"/>
        <v/>
      </c>
      <c r="D280" s="239" t="str">
        <f t="shared" si="29"/>
        <v/>
      </c>
      <c r="E280" s="239" t="str">
        <f t="shared" si="30"/>
        <v/>
      </c>
      <c r="F280" s="179" t="str">
        <f ca="1">IF(C280="","",[1]!s_dq_close(D280,TODAY(),1))</f>
        <v/>
      </c>
      <c r="G280" s="180" t="str">
        <f ca="1">IF(C280="","",[1]!s_pq_pctchange(D280,TODAY()-$G$12,TODAY())/100)</f>
        <v/>
      </c>
      <c r="H280" s="240" t="str">
        <f>IF(C280="","",IF($H$11="收入",[1]!S_STM07_IS(D280,9,$G$5,$H$13)/$E$5,[1]!S_STM07_IS(D280,48,$G$5,$H$13)/$E$5))</f>
        <v/>
      </c>
      <c r="I280" s="240" t="str">
        <f>IF(C280="","",IF($I$11="毛利率",([1]!S_STM07_IS(D280,9,$G$5,$H$13)-[1]!S_STM07_IS(D280,10,$G$5,$H$13))/[1]!S_STM07_IS(D280,9,$G$5,$H$13),[1]!S_STM07_IS(D280,14,$G$5,$H$13)/$E$5))</f>
        <v/>
      </c>
      <c r="J280" s="402" t="str">
        <f>IF(C280="","",IF($J$11="净利润率",[1]!S_STM07_IS(D280,61,$G$5,$H$13)/[1]!S_STM07_IS(D280,9,$G$5,$H$13),[1]!S_STM07_IS(D280,55,$G$5,$H$13)/$E$5))</f>
        <v/>
      </c>
      <c r="K280" s="411" t="str">
        <f>IF(C280="","",[1]!hks_fa_roa2(D280,$G$5))</f>
        <v/>
      </c>
      <c r="L280" s="411" t="str">
        <f>IF(C280="","",[1]!hks_fa_roe(D280,$G$5))</f>
        <v/>
      </c>
      <c r="M280" s="240" t="str">
        <f>IF(C280="","",IF($M$11="EPS",[1]!S_STM07_IS(D280,61,$G$5,$H$13)/IF([1]!s_share_total(D280,$G$5)=0,[1]!s_share_total(D280,[1]!s_ipo_listeddate(D280)),[1]!s_share_total(D280,$G$5)),([1]!s_stm07_bs(D280,75,$G$5,$H$13)+[1]!s_stm07_bs(D280,88,$G$5,$H$13)+[1]!s_stm07_bs(D280,94,$G$5,$H$13)+[1]!s_stm07_bs(D280,95,$G$5,$H$13))/$E$5))</f>
        <v/>
      </c>
      <c r="N280" s="241" t="str">
        <f>IF(C280="","",F280/([1]!S_STM07_IS(D280,61,$G$5,$H$13)/IF([1]!s_share_total(D280,$G$5)=0,[1]!s_share_total(D280,[1]!s_ipo_listeddate(D280)),[1]!s_share_total(D280,$G$5))))</f>
        <v/>
      </c>
      <c r="O280" s="240" t="str">
        <f ca="1">IF(C280="","",[1]!s_share_total(D280,TODAY())/$E$5)</f>
        <v/>
      </c>
      <c r="P280" s="240" t="str">
        <f t="shared" si="32"/>
        <v/>
      </c>
      <c r="Q280" s="210" t="str">
        <f t="shared" si="33"/>
        <v/>
      </c>
      <c r="R280" s="341" t="str">
        <f t="shared" si="34"/>
        <v/>
      </c>
      <c r="S280" s="144"/>
      <c r="U280" s="1"/>
    </row>
    <row r="281" spans="3:21" ht="12" customHeight="1" x14ac:dyDescent="0.35">
      <c r="C281" s="342" t="str">
        <f t="shared" si="31"/>
        <v/>
      </c>
      <c r="D281" s="126" t="str">
        <f t="shared" si="29"/>
        <v/>
      </c>
      <c r="E281" s="126" t="str">
        <f t="shared" si="30"/>
        <v/>
      </c>
      <c r="F281" s="181" t="str">
        <f ca="1">IF(C281="","",[1]!s_dq_close(D281,TODAY(),1))</f>
        <v/>
      </c>
      <c r="G281" s="182" t="str">
        <f ca="1">IF(C281="","",[1]!s_pq_pctchange(D281,TODAY()-$G$12,TODAY())/100)</f>
        <v/>
      </c>
      <c r="H281" s="242" t="str">
        <f>IF(C281="","",IF($H$11="收入",[1]!S_STM07_IS(D281,9,$G$5,$H$13)/$E$5,[1]!S_STM07_IS(D281,48,$G$5,$H$13)/$E$5))</f>
        <v/>
      </c>
      <c r="I281" s="242" t="str">
        <f>IF(C281="","",IF($I$11="毛利率",([1]!S_STM07_IS(D281,9,$G$5,$H$13)-[1]!S_STM07_IS(D281,10,$G$5,$H$13))/[1]!S_STM07_IS(D281,9,$G$5,$H$13),[1]!S_STM07_IS(D281,14,$G$5,$H$13)/$E$5))</f>
        <v/>
      </c>
      <c r="J281" s="403" t="str">
        <f>IF(C281="","",IF($J$11="净利润率",[1]!S_STM07_IS(D281,61,$G$5,$H$13)/[1]!S_STM07_IS(D281,9,$G$5,$H$13),[1]!S_STM07_IS(D281,55,$G$5,$H$13)/$E$5))</f>
        <v/>
      </c>
      <c r="K281" s="411" t="str">
        <f>IF(C281="","",[1]!hks_fa_roa2(D281,$G$5))</f>
        <v/>
      </c>
      <c r="L281" s="411" t="str">
        <f>IF(C281="","",[1]!hks_fa_roe(D281,$G$5))</f>
        <v/>
      </c>
      <c r="M281" s="243" t="str">
        <f>IF(C281="","",IF($M$11="EPS",[1]!S_STM07_IS(D281,61,$G$5,$H$13)/IF([1]!s_share_total(D281,$G$5)=0,[1]!s_share_total(D281,[1]!s_ipo_listeddate(D281)),[1]!s_share_total(D281,$G$5)),([1]!s_stm07_bs(D281,75,$G$5,$H$13)+[1]!s_stm07_bs(D281,88,$G$5,$H$13)+[1]!s_stm07_bs(D281,94,$G$5,$H$13)+[1]!s_stm07_bs(D281,95,$G$5,$H$13))/$E$5))</f>
        <v/>
      </c>
      <c r="N281" s="193" t="str">
        <f>IF(C281="","",F281/([1]!S_STM07_IS(D281,61,$G$5,$H$13)/IF([1]!s_share_total(D281,$G$5)=0,[1]!s_share_total(D281,[1]!s_ipo_listeddate(D281)),[1]!s_share_total(D281,$G$5))))</f>
        <v/>
      </c>
      <c r="O281" s="242" t="str">
        <f ca="1">IF(C281="","",[1]!s_share_total(D281,TODAY())/$E$5)</f>
        <v/>
      </c>
      <c r="P281" s="242" t="str">
        <f t="shared" si="32"/>
        <v/>
      </c>
      <c r="Q281" s="181" t="str">
        <f t="shared" si="33"/>
        <v/>
      </c>
      <c r="R281" s="342" t="str">
        <f t="shared" si="34"/>
        <v/>
      </c>
      <c r="S281" s="144"/>
      <c r="U281" s="1"/>
    </row>
    <row r="282" spans="3:21" ht="12" customHeight="1" x14ac:dyDescent="0.35">
      <c r="C282" s="341" t="str">
        <f t="shared" si="31"/>
        <v/>
      </c>
      <c r="D282" s="239" t="str">
        <f t="shared" si="29"/>
        <v/>
      </c>
      <c r="E282" s="239" t="str">
        <f t="shared" si="30"/>
        <v/>
      </c>
      <c r="F282" s="179" t="str">
        <f ca="1">IF(C282="","",[1]!s_dq_close(D282,TODAY(),1))</f>
        <v/>
      </c>
      <c r="G282" s="180" t="str">
        <f ca="1">IF(C282="","",[1]!s_pq_pctchange(D282,TODAY()-$G$12,TODAY())/100)</f>
        <v/>
      </c>
      <c r="H282" s="240" t="str">
        <f>IF(C282="","",IF($H$11="收入",[1]!S_STM07_IS(D282,9,$G$5,$H$13)/$E$5,[1]!S_STM07_IS(D282,48,$G$5,$H$13)/$E$5))</f>
        <v/>
      </c>
      <c r="I282" s="240" t="str">
        <f>IF(C282="","",IF($I$11="毛利率",([1]!S_STM07_IS(D282,9,$G$5,$H$13)-[1]!S_STM07_IS(D282,10,$G$5,$H$13))/[1]!S_STM07_IS(D282,9,$G$5,$H$13),[1]!S_STM07_IS(D282,14,$G$5,$H$13)/$E$5))</f>
        <v/>
      </c>
      <c r="J282" s="402" t="str">
        <f>IF(C282="","",IF($J$11="净利润率",[1]!S_STM07_IS(D282,61,$G$5,$H$13)/[1]!S_STM07_IS(D282,9,$G$5,$H$13),[1]!S_STM07_IS(D282,55,$G$5,$H$13)/$E$5))</f>
        <v/>
      </c>
      <c r="K282" s="411" t="str">
        <f>IF(C282="","",[1]!hks_fa_roa2(D282,$G$5))</f>
        <v/>
      </c>
      <c r="L282" s="411" t="str">
        <f>IF(C282="","",[1]!hks_fa_roe(D282,$G$5))</f>
        <v/>
      </c>
      <c r="M282" s="240" t="str">
        <f>IF(C282="","",IF($M$11="EPS",[1]!S_STM07_IS(D282,61,$G$5,$H$13)/IF([1]!s_share_total(D282,$G$5)=0,[1]!s_share_total(D282,[1]!s_ipo_listeddate(D282)),[1]!s_share_total(D282,$G$5)),([1]!s_stm07_bs(D282,75,$G$5,$H$13)+[1]!s_stm07_bs(D282,88,$G$5,$H$13)+[1]!s_stm07_bs(D282,94,$G$5,$H$13)+[1]!s_stm07_bs(D282,95,$G$5,$H$13))/$E$5))</f>
        <v/>
      </c>
      <c r="N282" s="241" t="str">
        <f>IF(C282="","",F282/([1]!S_STM07_IS(D282,61,$G$5,$H$13)/IF([1]!s_share_total(D282,$G$5)=0,[1]!s_share_total(D282,[1]!s_ipo_listeddate(D282)),[1]!s_share_total(D282,$G$5))))</f>
        <v/>
      </c>
      <c r="O282" s="240" t="str">
        <f ca="1">IF(C282="","",[1]!s_share_total(D282,TODAY())/$E$5)</f>
        <v/>
      </c>
      <c r="P282" s="240" t="str">
        <f t="shared" si="32"/>
        <v/>
      </c>
      <c r="Q282" s="210" t="str">
        <f t="shared" si="33"/>
        <v/>
      </c>
      <c r="R282" s="341" t="str">
        <f t="shared" si="34"/>
        <v/>
      </c>
      <c r="S282" s="144"/>
      <c r="U282" s="1"/>
    </row>
    <row r="283" spans="3:21" ht="12" customHeight="1" x14ac:dyDescent="0.35">
      <c r="C283" s="342" t="str">
        <f t="shared" si="31"/>
        <v/>
      </c>
      <c r="D283" s="126" t="str">
        <f t="shared" si="29"/>
        <v/>
      </c>
      <c r="E283" s="126" t="str">
        <f t="shared" si="30"/>
        <v/>
      </c>
      <c r="F283" s="181" t="str">
        <f ca="1">IF(C283="","",[1]!s_dq_close(D283,TODAY(),1))</f>
        <v/>
      </c>
      <c r="G283" s="182" t="str">
        <f ca="1">IF(C283="","",[1]!s_pq_pctchange(D283,TODAY()-$G$12,TODAY())/100)</f>
        <v/>
      </c>
      <c r="H283" s="242" t="str">
        <f>IF(C283="","",IF($H$11="收入",[1]!S_STM07_IS(D283,9,$G$5,$H$13)/$E$5,[1]!S_STM07_IS(D283,48,$G$5,$H$13)/$E$5))</f>
        <v/>
      </c>
      <c r="I283" s="242" t="str">
        <f>IF(C283="","",IF($I$11="毛利率",([1]!S_STM07_IS(D283,9,$G$5,$H$13)-[1]!S_STM07_IS(D283,10,$G$5,$H$13))/[1]!S_STM07_IS(D283,9,$G$5,$H$13),[1]!S_STM07_IS(D283,14,$G$5,$H$13)/$E$5))</f>
        <v/>
      </c>
      <c r="J283" s="403" t="str">
        <f>IF(C283="","",IF($J$11="净利润率",[1]!S_STM07_IS(D283,61,$G$5,$H$13)/[1]!S_STM07_IS(D283,9,$G$5,$H$13),[1]!S_STM07_IS(D283,55,$G$5,$H$13)/$E$5))</f>
        <v/>
      </c>
      <c r="K283" s="411" t="str">
        <f>IF(C283="","",[1]!hks_fa_roa2(D283,$G$5))</f>
        <v/>
      </c>
      <c r="L283" s="411" t="str">
        <f>IF(C283="","",[1]!hks_fa_roe(D283,$G$5))</f>
        <v/>
      </c>
      <c r="M283" s="243" t="str">
        <f>IF(C283="","",IF($M$11="EPS",[1]!S_STM07_IS(D283,61,$G$5,$H$13)/IF([1]!s_share_total(D283,$G$5)=0,[1]!s_share_total(D283,[1]!s_ipo_listeddate(D283)),[1]!s_share_total(D283,$G$5)),([1]!s_stm07_bs(D283,75,$G$5,$H$13)+[1]!s_stm07_bs(D283,88,$G$5,$H$13)+[1]!s_stm07_bs(D283,94,$G$5,$H$13)+[1]!s_stm07_bs(D283,95,$G$5,$H$13))/$E$5))</f>
        <v/>
      </c>
      <c r="N283" s="193" t="str">
        <f>IF(C283="","",F283/([1]!S_STM07_IS(D283,61,$G$5,$H$13)/IF([1]!s_share_total(D283,$G$5)=0,[1]!s_share_total(D283,[1]!s_ipo_listeddate(D283)),[1]!s_share_total(D283,$G$5))))</f>
        <v/>
      </c>
      <c r="O283" s="242" t="str">
        <f ca="1">IF(C283="","",[1]!s_share_total(D283,TODAY())/$E$5)</f>
        <v/>
      </c>
      <c r="P283" s="242" t="str">
        <f t="shared" si="32"/>
        <v/>
      </c>
      <c r="Q283" s="181" t="str">
        <f t="shared" si="33"/>
        <v/>
      </c>
      <c r="R283" s="342" t="str">
        <f t="shared" si="34"/>
        <v/>
      </c>
      <c r="S283" s="144"/>
      <c r="U283" s="1"/>
    </row>
    <row r="284" spans="3:21" ht="12" customHeight="1" x14ac:dyDescent="0.35">
      <c r="C284" s="341" t="str">
        <f t="shared" si="31"/>
        <v/>
      </c>
      <c r="D284" s="239" t="str">
        <f t="shared" si="29"/>
        <v/>
      </c>
      <c r="E284" s="239" t="str">
        <f t="shared" si="30"/>
        <v/>
      </c>
      <c r="F284" s="179" t="str">
        <f ca="1">IF(C284="","",[1]!s_dq_close(D284,TODAY(),1))</f>
        <v/>
      </c>
      <c r="G284" s="180" t="str">
        <f ca="1">IF(C284="","",[1]!s_pq_pctchange(D284,TODAY()-$G$12,TODAY())/100)</f>
        <v/>
      </c>
      <c r="H284" s="240" t="str">
        <f>IF(C284="","",IF($H$11="收入",[1]!S_STM07_IS(D284,9,$G$5,$H$13)/$E$5,[1]!S_STM07_IS(D284,48,$G$5,$H$13)/$E$5))</f>
        <v/>
      </c>
      <c r="I284" s="240" t="str">
        <f>IF(C284="","",IF($I$11="毛利率",([1]!S_STM07_IS(D284,9,$G$5,$H$13)-[1]!S_STM07_IS(D284,10,$G$5,$H$13))/[1]!S_STM07_IS(D284,9,$G$5,$H$13),[1]!S_STM07_IS(D284,14,$G$5,$H$13)/$E$5))</f>
        <v/>
      </c>
      <c r="J284" s="402" t="str">
        <f>IF(C284="","",IF($J$11="净利润率",[1]!S_STM07_IS(D284,61,$G$5,$H$13)/[1]!S_STM07_IS(D284,9,$G$5,$H$13),[1]!S_STM07_IS(D284,55,$G$5,$H$13)/$E$5))</f>
        <v/>
      </c>
      <c r="K284" s="411" t="str">
        <f>IF(C284="","",[1]!hks_fa_roa2(D284,$G$5))</f>
        <v/>
      </c>
      <c r="L284" s="411" t="str">
        <f>IF(C284="","",[1]!hks_fa_roe(D284,$G$5))</f>
        <v/>
      </c>
      <c r="M284" s="240" t="str">
        <f>IF(C284="","",IF($M$11="EPS",[1]!S_STM07_IS(D284,61,$G$5,$H$13)/IF([1]!s_share_total(D284,$G$5)=0,[1]!s_share_total(D284,[1]!s_ipo_listeddate(D284)),[1]!s_share_total(D284,$G$5)),([1]!s_stm07_bs(D284,75,$G$5,$H$13)+[1]!s_stm07_bs(D284,88,$G$5,$H$13)+[1]!s_stm07_bs(D284,94,$G$5,$H$13)+[1]!s_stm07_bs(D284,95,$G$5,$H$13))/$E$5))</f>
        <v/>
      </c>
      <c r="N284" s="241" t="str">
        <f>IF(C284="","",F284/([1]!S_STM07_IS(D284,61,$G$5,$H$13)/IF([1]!s_share_total(D284,$G$5)=0,[1]!s_share_total(D284,[1]!s_ipo_listeddate(D284)),[1]!s_share_total(D284,$G$5))))</f>
        <v/>
      </c>
      <c r="O284" s="240" t="str">
        <f ca="1">IF(C284="","",[1]!s_share_total(D284,TODAY())/$E$5)</f>
        <v/>
      </c>
      <c r="P284" s="240" t="str">
        <f t="shared" si="32"/>
        <v/>
      </c>
      <c r="Q284" s="210" t="str">
        <f t="shared" si="33"/>
        <v/>
      </c>
      <c r="R284" s="341" t="str">
        <f t="shared" si="34"/>
        <v/>
      </c>
      <c r="S284" s="144"/>
      <c r="U284" s="1"/>
    </row>
    <row r="285" spans="3:21" ht="12" customHeight="1" x14ac:dyDescent="0.35">
      <c r="C285" s="342" t="str">
        <f t="shared" si="31"/>
        <v/>
      </c>
      <c r="D285" s="126" t="str">
        <f t="shared" si="29"/>
        <v/>
      </c>
      <c r="E285" s="126" t="str">
        <f t="shared" si="30"/>
        <v/>
      </c>
      <c r="F285" s="181" t="str">
        <f ca="1">IF(C285="","",[1]!s_dq_close(D285,TODAY(),1))</f>
        <v/>
      </c>
      <c r="G285" s="182" t="str">
        <f ca="1">IF(C285="","",[1]!s_pq_pctchange(D285,TODAY()-$G$12,TODAY())/100)</f>
        <v/>
      </c>
      <c r="H285" s="242" t="str">
        <f>IF(C285="","",IF($H$11="收入",[1]!S_STM07_IS(D285,9,$G$5,$H$13)/$E$5,[1]!S_STM07_IS(D285,48,$G$5,$H$13)/$E$5))</f>
        <v/>
      </c>
      <c r="I285" s="242" t="str">
        <f>IF(C285="","",IF($I$11="毛利率",([1]!S_STM07_IS(D285,9,$G$5,$H$13)-[1]!S_STM07_IS(D285,10,$G$5,$H$13))/[1]!S_STM07_IS(D285,9,$G$5,$H$13),[1]!S_STM07_IS(D285,14,$G$5,$H$13)/$E$5))</f>
        <v/>
      </c>
      <c r="J285" s="403" t="str">
        <f>IF(C285="","",IF($J$11="净利润率",[1]!S_STM07_IS(D285,61,$G$5,$H$13)/[1]!S_STM07_IS(D285,9,$G$5,$H$13),[1]!S_STM07_IS(D285,55,$G$5,$H$13)/$E$5))</f>
        <v/>
      </c>
      <c r="K285" s="411" t="str">
        <f>IF(C285="","",[1]!hks_fa_roa2(D285,$G$5))</f>
        <v/>
      </c>
      <c r="L285" s="411" t="str">
        <f>IF(C285="","",[1]!hks_fa_roe(D285,$G$5))</f>
        <v/>
      </c>
      <c r="M285" s="243" t="str">
        <f>IF(C285="","",IF($M$11="EPS",[1]!S_STM07_IS(D285,61,$G$5,$H$13)/IF([1]!s_share_total(D285,$G$5)=0,[1]!s_share_total(D285,[1]!s_ipo_listeddate(D285)),[1]!s_share_total(D285,$G$5)),([1]!s_stm07_bs(D285,75,$G$5,$H$13)+[1]!s_stm07_bs(D285,88,$G$5,$H$13)+[1]!s_stm07_bs(D285,94,$G$5,$H$13)+[1]!s_stm07_bs(D285,95,$G$5,$H$13))/$E$5))</f>
        <v/>
      </c>
      <c r="N285" s="193" t="str">
        <f>IF(C285="","",F285/([1]!S_STM07_IS(D285,61,$G$5,$H$13)/IF([1]!s_share_total(D285,$G$5)=0,[1]!s_share_total(D285,[1]!s_ipo_listeddate(D285)),[1]!s_share_total(D285,$G$5))))</f>
        <v/>
      </c>
      <c r="O285" s="242" t="str">
        <f ca="1">IF(C285="","",[1]!s_share_total(D285,TODAY())/$E$5)</f>
        <v/>
      </c>
      <c r="P285" s="242" t="str">
        <f t="shared" si="32"/>
        <v/>
      </c>
      <c r="Q285" s="181" t="str">
        <f t="shared" si="33"/>
        <v/>
      </c>
      <c r="R285" s="342" t="str">
        <f t="shared" si="34"/>
        <v/>
      </c>
      <c r="S285" s="144"/>
      <c r="U285" s="1"/>
    </row>
    <row r="286" spans="3:21" ht="12" customHeight="1" x14ac:dyDescent="0.35">
      <c r="C286" s="341" t="str">
        <f t="shared" si="31"/>
        <v/>
      </c>
      <c r="D286" s="239" t="str">
        <f t="shared" si="29"/>
        <v/>
      </c>
      <c r="E286" s="239" t="str">
        <f t="shared" si="30"/>
        <v/>
      </c>
      <c r="F286" s="179" t="str">
        <f ca="1">IF(C286="","",[1]!s_dq_close(D286,TODAY(),1))</f>
        <v/>
      </c>
      <c r="G286" s="180" t="str">
        <f ca="1">IF(C286="","",[1]!s_pq_pctchange(D286,TODAY()-$G$12,TODAY())/100)</f>
        <v/>
      </c>
      <c r="H286" s="240" t="str">
        <f>IF(C286="","",IF($H$11="收入",[1]!S_STM07_IS(D286,9,$G$5,$H$13)/$E$5,[1]!S_STM07_IS(D286,48,$G$5,$H$13)/$E$5))</f>
        <v/>
      </c>
      <c r="I286" s="240" t="str">
        <f>IF(C286="","",IF($I$11="毛利率",([1]!S_STM07_IS(D286,9,$G$5,$H$13)-[1]!S_STM07_IS(D286,10,$G$5,$H$13))/[1]!S_STM07_IS(D286,9,$G$5,$H$13),[1]!S_STM07_IS(D286,14,$G$5,$H$13)/$E$5))</f>
        <v/>
      </c>
      <c r="J286" s="402" t="str">
        <f>IF(C286="","",IF($J$11="净利润率",[1]!S_STM07_IS(D286,61,$G$5,$H$13)/[1]!S_STM07_IS(D286,9,$G$5,$H$13),[1]!S_STM07_IS(D286,55,$G$5,$H$13)/$E$5))</f>
        <v/>
      </c>
      <c r="K286" s="411" t="str">
        <f>IF(C286="","",[1]!hks_fa_roa2(D286,$G$5))</f>
        <v/>
      </c>
      <c r="L286" s="411" t="str">
        <f>IF(C286="","",[1]!hks_fa_roe(D286,$G$5))</f>
        <v/>
      </c>
      <c r="M286" s="240" t="str">
        <f>IF(C286="","",IF($M$11="EPS",[1]!S_STM07_IS(D286,61,$G$5,$H$13)/IF([1]!s_share_total(D286,$G$5)=0,[1]!s_share_total(D286,[1]!s_ipo_listeddate(D286)),[1]!s_share_total(D286,$G$5)),([1]!s_stm07_bs(D286,75,$G$5,$H$13)+[1]!s_stm07_bs(D286,88,$G$5,$H$13)+[1]!s_stm07_bs(D286,94,$G$5,$H$13)+[1]!s_stm07_bs(D286,95,$G$5,$H$13))/$E$5))</f>
        <v/>
      </c>
      <c r="N286" s="241" t="str">
        <f>IF(C286="","",F286/([1]!S_STM07_IS(D286,61,$G$5,$H$13)/IF([1]!s_share_total(D286,$G$5)=0,[1]!s_share_total(D286,[1]!s_ipo_listeddate(D286)),[1]!s_share_total(D286,$G$5))))</f>
        <v/>
      </c>
      <c r="O286" s="240" t="str">
        <f ca="1">IF(C286="","",[1]!s_share_total(D286,TODAY())/$E$5)</f>
        <v/>
      </c>
      <c r="P286" s="240" t="str">
        <f t="shared" si="32"/>
        <v/>
      </c>
      <c r="Q286" s="210" t="str">
        <f t="shared" si="33"/>
        <v/>
      </c>
      <c r="R286" s="341" t="str">
        <f t="shared" si="34"/>
        <v/>
      </c>
      <c r="S286" s="144"/>
      <c r="U286" s="1"/>
    </row>
    <row r="287" spans="3:21" ht="12" customHeight="1" x14ac:dyDescent="0.35">
      <c r="C287" s="342" t="str">
        <f t="shared" si="31"/>
        <v/>
      </c>
      <c r="D287" s="126" t="str">
        <f t="shared" si="29"/>
        <v/>
      </c>
      <c r="E287" s="126" t="str">
        <f t="shared" si="30"/>
        <v/>
      </c>
      <c r="F287" s="181" t="str">
        <f ca="1">IF(C287="","",[1]!s_dq_close(D287,TODAY(),1))</f>
        <v/>
      </c>
      <c r="G287" s="182" t="str">
        <f ca="1">IF(C287="","",[1]!s_pq_pctchange(D287,TODAY()-$G$12,TODAY())/100)</f>
        <v/>
      </c>
      <c r="H287" s="242" t="str">
        <f>IF(C287="","",IF($H$11="收入",[1]!S_STM07_IS(D287,9,$G$5,$H$13)/$E$5,[1]!S_STM07_IS(D287,48,$G$5,$H$13)/$E$5))</f>
        <v/>
      </c>
      <c r="I287" s="242" t="str">
        <f>IF(C287="","",IF($I$11="毛利率",([1]!S_STM07_IS(D287,9,$G$5,$H$13)-[1]!S_STM07_IS(D287,10,$G$5,$H$13))/[1]!S_STM07_IS(D287,9,$G$5,$H$13),[1]!S_STM07_IS(D287,14,$G$5,$H$13)/$E$5))</f>
        <v/>
      </c>
      <c r="J287" s="403" t="str">
        <f>IF(C287="","",IF($J$11="净利润率",[1]!S_STM07_IS(D287,61,$G$5,$H$13)/[1]!S_STM07_IS(D287,9,$G$5,$H$13),[1]!S_STM07_IS(D287,55,$G$5,$H$13)/$E$5))</f>
        <v/>
      </c>
      <c r="K287" s="411" t="str">
        <f>IF(C287="","",[1]!hks_fa_roa2(D287,$G$5))</f>
        <v/>
      </c>
      <c r="L287" s="411" t="str">
        <f>IF(C287="","",[1]!hks_fa_roe(D287,$G$5))</f>
        <v/>
      </c>
      <c r="M287" s="243" t="str">
        <f>IF(C287="","",IF($M$11="EPS",[1]!S_STM07_IS(D287,61,$G$5,$H$13)/IF([1]!s_share_total(D287,$G$5)=0,[1]!s_share_total(D287,[1]!s_ipo_listeddate(D287)),[1]!s_share_total(D287,$G$5)),([1]!s_stm07_bs(D287,75,$G$5,$H$13)+[1]!s_stm07_bs(D287,88,$G$5,$H$13)+[1]!s_stm07_bs(D287,94,$G$5,$H$13)+[1]!s_stm07_bs(D287,95,$G$5,$H$13))/$E$5))</f>
        <v/>
      </c>
      <c r="N287" s="193" t="str">
        <f>IF(C287="","",F287/([1]!S_STM07_IS(D287,61,$G$5,$H$13)/IF([1]!s_share_total(D287,$G$5)=0,[1]!s_share_total(D287,[1]!s_ipo_listeddate(D287)),[1]!s_share_total(D287,$G$5))))</f>
        <v/>
      </c>
      <c r="O287" s="242" t="str">
        <f ca="1">IF(C287="","",[1]!s_share_total(D287,TODAY())/$E$5)</f>
        <v/>
      </c>
      <c r="P287" s="242" t="str">
        <f t="shared" si="32"/>
        <v/>
      </c>
      <c r="Q287" s="181" t="str">
        <f t="shared" si="33"/>
        <v/>
      </c>
      <c r="R287" s="342" t="str">
        <f t="shared" si="34"/>
        <v/>
      </c>
      <c r="S287" s="144"/>
      <c r="U287" s="1"/>
    </row>
    <row r="288" spans="3:21" ht="12" customHeight="1" x14ac:dyDescent="0.35">
      <c r="C288" s="341" t="str">
        <f t="shared" si="31"/>
        <v/>
      </c>
      <c r="D288" s="239" t="str">
        <f t="shared" si="29"/>
        <v/>
      </c>
      <c r="E288" s="239" t="str">
        <f t="shared" si="30"/>
        <v/>
      </c>
      <c r="F288" s="179" t="str">
        <f ca="1">IF(C288="","",[1]!s_dq_close(D288,TODAY(),1))</f>
        <v/>
      </c>
      <c r="G288" s="180" t="str">
        <f ca="1">IF(C288="","",[1]!s_pq_pctchange(D288,TODAY()-$G$12,TODAY())/100)</f>
        <v/>
      </c>
      <c r="H288" s="240" t="str">
        <f>IF(C288="","",IF($H$11="收入",[1]!S_STM07_IS(D288,9,$G$5,$H$13)/$E$5,[1]!S_STM07_IS(D288,48,$G$5,$H$13)/$E$5))</f>
        <v/>
      </c>
      <c r="I288" s="240" t="str">
        <f>IF(C288="","",IF($I$11="毛利率",([1]!S_STM07_IS(D288,9,$G$5,$H$13)-[1]!S_STM07_IS(D288,10,$G$5,$H$13))/[1]!S_STM07_IS(D288,9,$G$5,$H$13),[1]!S_STM07_IS(D288,14,$G$5,$H$13)/$E$5))</f>
        <v/>
      </c>
      <c r="J288" s="402" t="str">
        <f>IF(C288="","",IF($J$11="净利润率",[1]!S_STM07_IS(D288,61,$G$5,$H$13)/[1]!S_STM07_IS(D288,9,$G$5,$H$13),[1]!S_STM07_IS(D288,55,$G$5,$H$13)/$E$5))</f>
        <v/>
      </c>
      <c r="K288" s="411" t="str">
        <f>IF(C288="","",[1]!hks_fa_roa2(D288,$G$5))</f>
        <v/>
      </c>
      <c r="L288" s="411" t="str">
        <f>IF(C288="","",[1]!hks_fa_roe(D288,$G$5))</f>
        <v/>
      </c>
      <c r="M288" s="240" t="str">
        <f>IF(C288="","",IF($M$11="EPS",[1]!S_STM07_IS(D288,61,$G$5,$H$13)/IF([1]!s_share_total(D288,$G$5)=0,[1]!s_share_total(D288,[1]!s_ipo_listeddate(D288)),[1]!s_share_total(D288,$G$5)),([1]!s_stm07_bs(D288,75,$G$5,$H$13)+[1]!s_stm07_bs(D288,88,$G$5,$H$13)+[1]!s_stm07_bs(D288,94,$G$5,$H$13)+[1]!s_stm07_bs(D288,95,$G$5,$H$13))/$E$5))</f>
        <v/>
      </c>
      <c r="N288" s="241" t="str">
        <f>IF(C288="","",F288/([1]!S_STM07_IS(D288,61,$G$5,$H$13)/IF([1]!s_share_total(D288,$G$5)=0,[1]!s_share_total(D288,[1]!s_ipo_listeddate(D288)),[1]!s_share_total(D288,$G$5))))</f>
        <v/>
      </c>
      <c r="O288" s="240" t="str">
        <f ca="1">IF(C288="","",[1]!s_share_total(D288,TODAY())/$E$5)</f>
        <v/>
      </c>
      <c r="P288" s="240" t="str">
        <f t="shared" si="32"/>
        <v/>
      </c>
      <c r="Q288" s="210" t="str">
        <f t="shared" si="33"/>
        <v/>
      </c>
      <c r="R288" s="341" t="str">
        <f t="shared" si="34"/>
        <v/>
      </c>
      <c r="S288" s="144"/>
      <c r="U288" s="1"/>
    </row>
    <row r="289" spans="3:21" ht="12" customHeight="1" x14ac:dyDescent="0.35">
      <c r="C289" s="342" t="str">
        <f t="shared" si="31"/>
        <v/>
      </c>
      <c r="D289" s="126" t="str">
        <f t="shared" si="29"/>
        <v/>
      </c>
      <c r="E289" s="126" t="str">
        <f t="shared" si="30"/>
        <v/>
      </c>
      <c r="F289" s="181" t="str">
        <f ca="1">IF(C289="","",[1]!s_dq_close(D289,TODAY(),1))</f>
        <v/>
      </c>
      <c r="G289" s="182" t="str">
        <f ca="1">IF(C289="","",[1]!s_pq_pctchange(D289,TODAY()-$G$12,TODAY())/100)</f>
        <v/>
      </c>
      <c r="H289" s="242" t="str">
        <f>IF(C289="","",IF($H$11="收入",[1]!S_STM07_IS(D289,9,$G$5,$H$13)/$E$5,[1]!S_STM07_IS(D289,48,$G$5,$H$13)/$E$5))</f>
        <v/>
      </c>
      <c r="I289" s="242" t="str">
        <f>IF(C289="","",IF($I$11="毛利率",([1]!S_STM07_IS(D289,9,$G$5,$H$13)-[1]!S_STM07_IS(D289,10,$G$5,$H$13))/[1]!S_STM07_IS(D289,9,$G$5,$H$13),[1]!S_STM07_IS(D289,14,$G$5,$H$13)/$E$5))</f>
        <v/>
      </c>
      <c r="J289" s="403" t="str">
        <f>IF(C289="","",IF($J$11="净利润率",[1]!S_STM07_IS(D289,61,$G$5,$H$13)/[1]!S_STM07_IS(D289,9,$G$5,$H$13),[1]!S_STM07_IS(D289,55,$G$5,$H$13)/$E$5))</f>
        <v/>
      </c>
      <c r="K289" s="411" t="str">
        <f>IF(C289="","",[1]!hks_fa_roa2(D289,$G$5))</f>
        <v/>
      </c>
      <c r="L289" s="411" t="str">
        <f>IF(C289="","",[1]!hks_fa_roe(D289,$G$5))</f>
        <v/>
      </c>
      <c r="M289" s="243" t="str">
        <f>IF(C289="","",IF($M$11="EPS",[1]!S_STM07_IS(D289,61,$G$5,$H$13)/IF([1]!s_share_total(D289,$G$5)=0,[1]!s_share_total(D289,[1]!s_ipo_listeddate(D289)),[1]!s_share_total(D289,$G$5)),([1]!s_stm07_bs(D289,75,$G$5,$H$13)+[1]!s_stm07_bs(D289,88,$G$5,$H$13)+[1]!s_stm07_bs(D289,94,$G$5,$H$13)+[1]!s_stm07_bs(D289,95,$G$5,$H$13))/$E$5))</f>
        <v/>
      </c>
      <c r="N289" s="193" t="str">
        <f>IF(C289="","",F289/([1]!S_STM07_IS(D289,61,$G$5,$H$13)/IF([1]!s_share_total(D289,$G$5)=0,[1]!s_share_total(D289,[1]!s_ipo_listeddate(D289)),[1]!s_share_total(D289,$G$5))))</f>
        <v/>
      </c>
      <c r="O289" s="242" t="str">
        <f ca="1">IF(C289="","",[1]!s_share_total(D289,TODAY())/$E$5)</f>
        <v/>
      </c>
      <c r="P289" s="242" t="str">
        <f t="shared" si="32"/>
        <v/>
      </c>
      <c r="Q289" s="181" t="str">
        <f t="shared" si="33"/>
        <v/>
      </c>
      <c r="R289" s="342" t="str">
        <f t="shared" si="34"/>
        <v/>
      </c>
      <c r="S289" s="144"/>
      <c r="U289" s="1"/>
    </row>
    <row r="290" spans="3:21" ht="12" customHeight="1" x14ac:dyDescent="0.35">
      <c r="C290" s="341" t="str">
        <f t="shared" si="31"/>
        <v/>
      </c>
      <c r="D290" s="239" t="str">
        <f t="shared" si="29"/>
        <v/>
      </c>
      <c r="E290" s="239" t="str">
        <f t="shared" si="30"/>
        <v/>
      </c>
      <c r="F290" s="179" t="str">
        <f ca="1">IF(C290="","",[1]!s_dq_close(D290,TODAY(),1))</f>
        <v/>
      </c>
      <c r="G290" s="180" t="str">
        <f ca="1">IF(C290="","",[1]!s_pq_pctchange(D290,TODAY()-$G$12,TODAY())/100)</f>
        <v/>
      </c>
      <c r="H290" s="240" t="str">
        <f>IF(C290="","",IF($H$11="收入",[1]!S_STM07_IS(D290,9,$G$5,$H$13)/$E$5,[1]!S_STM07_IS(D290,48,$G$5,$H$13)/$E$5))</f>
        <v/>
      </c>
      <c r="I290" s="240" t="str">
        <f>IF(C290="","",IF($I$11="毛利率",([1]!S_STM07_IS(D290,9,$G$5,$H$13)-[1]!S_STM07_IS(D290,10,$G$5,$H$13))/[1]!S_STM07_IS(D290,9,$G$5,$H$13),[1]!S_STM07_IS(D290,14,$G$5,$H$13)/$E$5))</f>
        <v/>
      </c>
      <c r="J290" s="402" t="str">
        <f>IF(C290="","",IF($J$11="净利润率",[1]!S_STM07_IS(D290,61,$G$5,$H$13)/[1]!S_STM07_IS(D290,9,$G$5,$H$13),[1]!S_STM07_IS(D290,55,$G$5,$H$13)/$E$5))</f>
        <v/>
      </c>
      <c r="K290" s="411" t="str">
        <f>IF(C290="","",[1]!hks_fa_roa2(D290,$G$5))</f>
        <v/>
      </c>
      <c r="L290" s="411" t="str">
        <f>IF(C290="","",[1]!hks_fa_roe(D290,$G$5))</f>
        <v/>
      </c>
      <c r="M290" s="240" t="str">
        <f>IF(C290="","",IF($M$11="EPS",[1]!S_STM07_IS(D290,61,$G$5,$H$13)/IF([1]!s_share_total(D290,$G$5)=0,[1]!s_share_total(D290,[1]!s_ipo_listeddate(D290)),[1]!s_share_total(D290,$G$5)),([1]!s_stm07_bs(D290,75,$G$5,$H$13)+[1]!s_stm07_bs(D290,88,$G$5,$H$13)+[1]!s_stm07_bs(D290,94,$G$5,$H$13)+[1]!s_stm07_bs(D290,95,$G$5,$H$13))/$E$5))</f>
        <v/>
      </c>
      <c r="N290" s="241" t="str">
        <f>IF(C290="","",F290/([1]!S_STM07_IS(D290,61,$G$5,$H$13)/IF([1]!s_share_total(D290,$G$5)=0,[1]!s_share_total(D290,[1]!s_ipo_listeddate(D290)),[1]!s_share_total(D290,$G$5))))</f>
        <v/>
      </c>
      <c r="O290" s="240" t="str">
        <f ca="1">IF(C290="","",[1]!s_share_total(D290,TODAY())/$E$5)</f>
        <v/>
      </c>
      <c r="P290" s="240" t="str">
        <f t="shared" si="32"/>
        <v/>
      </c>
      <c r="Q290" s="210" t="str">
        <f t="shared" si="33"/>
        <v/>
      </c>
      <c r="R290" s="341" t="str">
        <f t="shared" si="34"/>
        <v/>
      </c>
      <c r="S290" s="144"/>
      <c r="U290" s="1"/>
    </row>
    <row r="291" spans="3:21" ht="12" customHeight="1" x14ac:dyDescent="0.35">
      <c r="C291" s="342" t="str">
        <f t="shared" si="31"/>
        <v/>
      </c>
      <c r="D291" s="126" t="str">
        <f t="shared" si="29"/>
        <v/>
      </c>
      <c r="E291" s="126" t="str">
        <f t="shared" si="30"/>
        <v/>
      </c>
      <c r="F291" s="181" t="str">
        <f ca="1">IF(C291="","",[1]!s_dq_close(D291,TODAY(),1))</f>
        <v/>
      </c>
      <c r="G291" s="182" t="str">
        <f ca="1">IF(C291="","",[1]!s_pq_pctchange(D291,TODAY()-$G$12,TODAY())/100)</f>
        <v/>
      </c>
      <c r="H291" s="242" t="str">
        <f>IF(C291="","",IF($H$11="收入",[1]!S_STM07_IS(D291,9,$G$5,$H$13)/$E$5,[1]!S_STM07_IS(D291,48,$G$5,$H$13)/$E$5))</f>
        <v/>
      </c>
      <c r="I291" s="242" t="str">
        <f>IF(C291="","",IF($I$11="毛利率",([1]!S_STM07_IS(D291,9,$G$5,$H$13)-[1]!S_STM07_IS(D291,10,$G$5,$H$13))/[1]!S_STM07_IS(D291,9,$G$5,$H$13),[1]!S_STM07_IS(D291,14,$G$5,$H$13)/$E$5))</f>
        <v/>
      </c>
      <c r="J291" s="403" t="str">
        <f>IF(C291="","",IF($J$11="净利润率",[1]!S_STM07_IS(D291,61,$G$5,$H$13)/[1]!S_STM07_IS(D291,9,$G$5,$H$13),[1]!S_STM07_IS(D291,55,$G$5,$H$13)/$E$5))</f>
        <v/>
      </c>
      <c r="K291" s="411" t="str">
        <f>IF(C291="","",[1]!hks_fa_roa2(D291,$G$5))</f>
        <v/>
      </c>
      <c r="L291" s="411" t="str">
        <f>IF(C291="","",[1]!hks_fa_roe(D291,$G$5))</f>
        <v/>
      </c>
      <c r="M291" s="243" t="str">
        <f>IF(C291="","",IF($M$11="EPS",[1]!S_STM07_IS(D291,61,$G$5,$H$13)/IF([1]!s_share_total(D291,$G$5)=0,[1]!s_share_total(D291,[1]!s_ipo_listeddate(D291)),[1]!s_share_total(D291,$G$5)),([1]!s_stm07_bs(D291,75,$G$5,$H$13)+[1]!s_stm07_bs(D291,88,$G$5,$H$13)+[1]!s_stm07_bs(D291,94,$G$5,$H$13)+[1]!s_stm07_bs(D291,95,$G$5,$H$13))/$E$5))</f>
        <v/>
      </c>
      <c r="N291" s="193" t="str">
        <f>IF(C291="","",F291/([1]!S_STM07_IS(D291,61,$G$5,$H$13)/IF([1]!s_share_total(D291,$G$5)=0,[1]!s_share_total(D291,[1]!s_ipo_listeddate(D291)),[1]!s_share_total(D291,$G$5))))</f>
        <v/>
      </c>
      <c r="O291" s="242" t="str">
        <f ca="1">IF(C291="","",[1]!s_share_total(D291,TODAY())/$E$5)</f>
        <v/>
      </c>
      <c r="P291" s="242" t="str">
        <f t="shared" si="32"/>
        <v/>
      </c>
      <c r="Q291" s="181" t="str">
        <f t="shared" si="33"/>
        <v/>
      </c>
      <c r="R291" s="342" t="str">
        <f t="shared" si="34"/>
        <v/>
      </c>
      <c r="S291" s="144"/>
      <c r="U291" s="1"/>
    </row>
    <row r="292" spans="3:21" ht="12" customHeight="1" x14ac:dyDescent="0.35">
      <c r="C292" s="341" t="str">
        <f t="shared" si="31"/>
        <v/>
      </c>
      <c r="D292" s="239" t="str">
        <f t="shared" si="29"/>
        <v/>
      </c>
      <c r="E292" s="239" t="str">
        <f t="shared" si="30"/>
        <v/>
      </c>
      <c r="F292" s="179" t="str">
        <f ca="1">IF(C292="","",[1]!s_dq_close(D292,TODAY(),1))</f>
        <v/>
      </c>
      <c r="G292" s="180" t="str">
        <f ca="1">IF(C292="","",[1]!s_pq_pctchange(D292,TODAY()-$G$12,TODAY())/100)</f>
        <v/>
      </c>
      <c r="H292" s="240" t="str">
        <f>IF(C292="","",IF($H$11="收入",[1]!S_STM07_IS(D292,9,$G$5,$H$13)/$E$5,[1]!S_STM07_IS(D292,48,$G$5,$H$13)/$E$5))</f>
        <v/>
      </c>
      <c r="I292" s="240" t="str">
        <f>IF(C292="","",IF($I$11="毛利率",([1]!S_STM07_IS(D292,9,$G$5,$H$13)-[1]!S_STM07_IS(D292,10,$G$5,$H$13))/[1]!S_STM07_IS(D292,9,$G$5,$H$13),[1]!S_STM07_IS(D292,14,$G$5,$H$13)/$E$5))</f>
        <v/>
      </c>
      <c r="J292" s="402" t="str">
        <f>IF(C292="","",IF($J$11="净利润率",[1]!S_STM07_IS(D292,61,$G$5,$H$13)/[1]!S_STM07_IS(D292,9,$G$5,$H$13),[1]!S_STM07_IS(D292,55,$G$5,$H$13)/$E$5))</f>
        <v/>
      </c>
      <c r="K292" s="411" t="str">
        <f>IF(C292="","",[1]!hks_fa_roa2(D292,$G$5))</f>
        <v/>
      </c>
      <c r="L292" s="411" t="str">
        <f>IF(C292="","",[1]!hks_fa_roe(D292,$G$5))</f>
        <v/>
      </c>
      <c r="M292" s="240" t="str">
        <f>IF(C292="","",IF($M$11="EPS",[1]!S_STM07_IS(D292,61,$G$5,$H$13)/IF([1]!s_share_total(D292,$G$5)=0,[1]!s_share_total(D292,[1]!s_ipo_listeddate(D292)),[1]!s_share_total(D292,$G$5)),([1]!s_stm07_bs(D292,75,$G$5,$H$13)+[1]!s_stm07_bs(D292,88,$G$5,$H$13)+[1]!s_stm07_bs(D292,94,$G$5,$H$13)+[1]!s_stm07_bs(D292,95,$G$5,$H$13))/$E$5))</f>
        <v/>
      </c>
      <c r="N292" s="241" t="str">
        <f>IF(C292="","",F292/([1]!S_STM07_IS(D292,61,$G$5,$H$13)/IF([1]!s_share_total(D292,$G$5)=0,[1]!s_share_total(D292,[1]!s_ipo_listeddate(D292)),[1]!s_share_total(D292,$G$5))))</f>
        <v/>
      </c>
      <c r="O292" s="240" t="str">
        <f ca="1">IF(C292="","",[1]!s_share_total(D292,TODAY())/$E$5)</f>
        <v/>
      </c>
      <c r="P292" s="240" t="str">
        <f t="shared" si="32"/>
        <v/>
      </c>
      <c r="Q292" s="210" t="str">
        <f t="shared" si="33"/>
        <v/>
      </c>
      <c r="R292" s="341" t="str">
        <f t="shared" si="34"/>
        <v/>
      </c>
      <c r="S292" s="144"/>
      <c r="U292" s="1"/>
    </row>
    <row r="293" spans="3:21" ht="12" customHeight="1" x14ac:dyDescent="0.35">
      <c r="C293" s="342" t="str">
        <f t="shared" si="31"/>
        <v/>
      </c>
      <c r="D293" s="126" t="str">
        <f t="shared" ref="D293:D356" si="35">IF(C293="","",VLOOKUP(C293,comppool,2,FALSE))</f>
        <v/>
      </c>
      <c r="E293" s="126" t="str">
        <f t="shared" ref="E293:E356" si="36">IF(C293="","",VLOOKUP(C293,comppool,3,FALSE))</f>
        <v/>
      </c>
      <c r="F293" s="181" t="str">
        <f ca="1">IF(C293="","",[1]!s_dq_close(D293,TODAY(),1))</f>
        <v/>
      </c>
      <c r="G293" s="182" t="str">
        <f ca="1">IF(C293="","",[1]!s_pq_pctchange(D293,TODAY()-$G$12,TODAY())/100)</f>
        <v/>
      </c>
      <c r="H293" s="242" t="str">
        <f>IF(C293="","",IF($H$11="收入",[1]!S_STM07_IS(D293,9,$G$5,$H$13)/$E$5,[1]!S_STM07_IS(D293,48,$G$5,$H$13)/$E$5))</f>
        <v/>
      </c>
      <c r="I293" s="242" t="str">
        <f>IF(C293="","",IF($I$11="毛利率",([1]!S_STM07_IS(D293,9,$G$5,$H$13)-[1]!S_STM07_IS(D293,10,$G$5,$H$13))/[1]!S_STM07_IS(D293,9,$G$5,$H$13),[1]!S_STM07_IS(D293,14,$G$5,$H$13)/$E$5))</f>
        <v/>
      </c>
      <c r="J293" s="403" t="str">
        <f>IF(C293="","",IF($J$11="净利润率",[1]!S_STM07_IS(D293,61,$G$5,$H$13)/[1]!S_STM07_IS(D293,9,$G$5,$H$13),[1]!S_STM07_IS(D293,55,$G$5,$H$13)/$E$5))</f>
        <v/>
      </c>
      <c r="K293" s="411" t="str">
        <f>IF(C293="","",[1]!hks_fa_roa2(D293,$G$5))</f>
        <v/>
      </c>
      <c r="L293" s="411" t="str">
        <f>IF(C293="","",[1]!hks_fa_roe(D293,$G$5))</f>
        <v/>
      </c>
      <c r="M293" s="243" t="str">
        <f>IF(C293="","",IF($M$11="EPS",[1]!S_STM07_IS(D293,61,$G$5,$H$13)/IF([1]!s_share_total(D293,$G$5)=0,[1]!s_share_total(D293,[1]!s_ipo_listeddate(D293)),[1]!s_share_total(D293,$G$5)),([1]!s_stm07_bs(D293,75,$G$5,$H$13)+[1]!s_stm07_bs(D293,88,$G$5,$H$13)+[1]!s_stm07_bs(D293,94,$G$5,$H$13)+[1]!s_stm07_bs(D293,95,$G$5,$H$13))/$E$5))</f>
        <v/>
      </c>
      <c r="N293" s="193" t="str">
        <f>IF(C293="","",F293/([1]!S_STM07_IS(D293,61,$G$5,$H$13)/IF([1]!s_share_total(D293,$G$5)=0,[1]!s_share_total(D293,[1]!s_ipo_listeddate(D293)),[1]!s_share_total(D293,$G$5))))</f>
        <v/>
      </c>
      <c r="O293" s="242" t="str">
        <f ca="1">IF(C293="","",[1]!s_share_total(D293,TODAY())/$E$5)</f>
        <v/>
      </c>
      <c r="P293" s="242" t="str">
        <f t="shared" si="32"/>
        <v/>
      </c>
      <c r="Q293" s="181" t="str">
        <f t="shared" si="33"/>
        <v/>
      </c>
      <c r="R293" s="342" t="str">
        <f t="shared" si="34"/>
        <v/>
      </c>
      <c r="S293" s="144"/>
      <c r="U293" s="1"/>
    </row>
    <row r="294" spans="3:21" ht="12" customHeight="1" x14ac:dyDescent="0.35">
      <c r="C294" s="341" t="str">
        <f t="shared" si="31"/>
        <v/>
      </c>
      <c r="D294" s="239" t="str">
        <f t="shared" si="35"/>
        <v/>
      </c>
      <c r="E294" s="239" t="str">
        <f t="shared" si="36"/>
        <v/>
      </c>
      <c r="F294" s="179" t="str">
        <f ca="1">IF(C294="","",[1]!s_dq_close(D294,TODAY(),1))</f>
        <v/>
      </c>
      <c r="G294" s="180" t="str">
        <f ca="1">IF(C294="","",[1]!s_pq_pctchange(D294,TODAY()-$G$12,TODAY())/100)</f>
        <v/>
      </c>
      <c r="H294" s="240" t="str">
        <f>IF(C294="","",IF($H$11="收入",[1]!S_STM07_IS(D294,9,$G$5,$H$13)/$E$5,[1]!S_STM07_IS(D294,48,$G$5,$H$13)/$E$5))</f>
        <v/>
      </c>
      <c r="I294" s="240" t="str">
        <f>IF(C294="","",IF($I$11="毛利率",([1]!S_STM07_IS(D294,9,$G$5,$H$13)-[1]!S_STM07_IS(D294,10,$G$5,$H$13))/[1]!S_STM07_IS(D294,9,$G$5,$H$13),[1]!S_STM07_IS(D294,14,$G$5,$H$13)/$E$5))</f>
        <v/>
      </c>
      <c r="J294" s="402" t="str">
        <f>IF(C294="","",IF($J$11="净利润率",[1]!S_STM07_IS(D294,61,$G$5,$H$13)/[1]!S_STM07_IS(D294,9,$G$5,$H$13),[1]!S_STM07_IS(D294,55,$G$5,$H$13)/$E$5))</f>
        <v/>
      </c>
      <c r="K294" s="411" t="str">
        <f>IF(C294="","",[1]!hks_fa_roa2(D294,$G$5))</f>
        <v/>
      </c>
      <c r="L294" s="411" t="str">
        <f>IF(C294="","",[1]!hks_fa_roe(D294,$G$5))</f>
        <v/>
      </c>
      <c r="M294" s="240" t="str">
        <f>IF(C294="","",IF($M$11="EPS",[1]!S_STM07_IS(D294,61,$G$5,$H$13)/IF([1]!s_share_total(D294,$G$5)=0,[1]!s_share_total(D294,[1]!s_ipo_listeddate(D294)),[1]!s_share_total(D294,$G$5)),([1]!s_stm07_bs(D294,75,$G$5,$H$13)+[1]!s_stm07_bs(D294,88,$G$5,$H$13)+[1]!s_stm07_bs(D294,94,$G$5,$H$13)+[1]!s_stm07_bs(D294,95,$G$5,$H$13))/$E$5))</f>
        <v/>
      </c>
      <c r="N294" s="241" t="str">
        <f>IF(C294="","",F294/([1]!S_STM07_IS(D294,61,$G$5,$H$13)/IF([1]!s_share_total(D294,$G$5)=0,[1]!s_share_total(D294,[1]!s_ipo_listeddate(D294)),[1]!s_share_total(D294,$G$5))))</f>
        <v/>
      </c>
      <c r="O294" s="240" t="str">
        <f ca="1">IF(C294="","",[1]!s_share_total(D294,TODAY())/$E$5)</f>
        <v/>
      </c>
      <c r="P294" s="240" t="str">
        <f t="shared" si="32"/>
        <v/>
      </c>
      <c r="Q294" s="210" t="str">
        <f t="shared" si="33"/>
        <v/>
      </c>
      <c r="R294" s="341" t="str">
        <f t="shared" si="34"/>
        <v/>
      </c>
      <c r="S294" s="144"/>
      <c r="U294" s="1"/>
    </row>
    <row r="295" spans="3:21" ht="12" customHeight="1" x14ac:dyDescent="0.35">
      <c r="C295" s="342" t="str">
        <f t="shared" si="31"/>
        <v/>
      </c>
      <c r="D295" s="126" t="str">
        <f t="shared" si="35"/>
        <v/>
      </c>
      <c r="E295" s="126" t="str">
        <f t="shared" si="36"/>
        <v/>
      </c>
      <c r="F295" s="181" t="str">
        <f ca="1">IF(C295="","",[1]!s_dq_close(D295,TODAY(),1))</f>
        <v/>
      </c>
      <c r="G295" s="182" t="str">
        <f ca="1">IF(C295="","",[1]!s_pq_pctchange(D295,TODAY()-$G$12,TODAY())/100)</f>
        <v/>
      </c>
      <c r="H295" s="242" t="str">
        <f>IF(C295="","",IF($H$11="收入",[1]!S_STM07_IS(D295,9,$G$5,$H$13)/$E$5,[1]!S_STM07_IS(D295,48,$G$5,$H$13)/$E$5))</f>
        <v/>
      </c>
      <c r="I295" s="242" t="str">
        <f>IF(C295="","",IF($I$11="毛利率",([1]!S_STM07_IS(D295,9,$G$5,$H$13)-[1]!S_STM07_IS(D295,10,$G$5,$H$13))/[1]!S_STM07_IS(D295,9,$G$5,$H$13),[1]!S_STM07_IS(D295,14,$G$5,$H$13)/$E$5))</f>
        <v/>
      </c>
      <c r="J295" s="403" t="str">
        <f>IF(C295="","",IF($J$11="净利润率",[1]!S_STM07_IS(D295,61,$G$5,$H$13)/[1]!S_STM07_IS(D295,9,$G$5,$H$13),[1]!S_STM07_IS(D295,55,$G$5,$H$13)/$E$5))</f>
        <v/>
      </c>
      <c r="K295" s="411" t="str">
        <f>IF(C295="","",[1]!hks_fa_roa2(D295,$G$5))</f>
        <v/>
      </c>
      <c r="L295" s="411" t="str">
        <f>IF(C295="","",[1]!hks_fa_roe(D295,$G$5))</f>
        <v/>
      </c>
      <c r="M295" s="243" t="str">
        <f>IF(C295="","",IF($M$11="EPS",[1]!S_STM07_IS(D295,61,$G$5,$H$13)/IF([1]!s_share_total(D295,$G$5)=0,[1]!s_share_total(D295,[1]!s_ipo_listeddate(D295)),[1]!s_share_total(D295,$G$5)),([1]!s_stm07_bs(D295,75,$G$5,$H$13)+[1]!s_stm07_bs(D295,88,$G$5,$H$13)+[1]!s_stm07_bs(D295,94,$G$5,$H$13)+[1]!s_stm07_bs(D295,95,$G$5,$H$13))/$E$5))</f>
        <v/>
      </c>
      <c r="N295" s="193" t="str">
        <f>IF(C295="","",F295/([1]!S_STM07_IS(D295,61,$G$5,$H$13)/IF([1]!s_share_total(D295,$G$5)=0,[1]!s_share_total(D295,[1]!s_ipo_listeddate(D295)),[1]!s_share_total(D295,$G$5))))</f>
        <v/>
      </c>
      <c r="O295" s="242" t="str">
        <f ca="1">IF(C295="","",[1]!s_share_total(D295,TODAY())/$E$5)</f>
        <v/>
      </c>
      <c r="P295" s="242" t="str">
        <f t="shared" si="32"/>
        <v/>
      </c>
      <c r="Q295" s="181" t="str">
        <f t="shared" si="33"/>
        <v/>
      </c>
      <c r="R295" s="342" t="str">
        <f t="shared" si="34"/>
        <v/>
      </c>
      <c r="S295" s="144"/>
      <c r="U295" s="1"/>
    </row>
    <row r="296" spans="3:21" ht="12" customHeight="1" x14ac:dyDescent="0.35">
      <c r="C296" s="341" t="str">
        <f t="shared" si="31"/>
        <v/>
      </c>
      <c r="D296" s="239" t="str">
        <f t="shared" si="35"/>
        <v/>
      </c>
      <c r="E296" s="239" t="str">
        <f t="shared" si="36"/>
        <v/>
      </c>
      <c r="F296" s="179" t="str">
        <f ca="1">IF(C296="","",[1]!s_dq_close(D296,TODAY(),1))</f>
        <v/>
      </c>
      <c r="G296" s="180" t="str">
        <f ca="1">IF(C296="","",[1]!s_pq_pctchange(D296,TODAY()-$G$12,TODAY())/100)</f>
        <v/>
      </c>
      <c r="H296" s="240" t="str">
        <f>IF(C296="","",IF($H$11="收入",[1]!S_STM07_IS(D296,9,$G$5,$H$13)/$E$5,[1]!S_STM07_IS(D296,48,$G$5,$H$13)/$E$5))</f>
        <v/>
      </c>
      <c r="I296" s="240" t="str">
        <f>IF(C296="","",IF($I$11="毛利率",([1]!S_STM07_IS(D296,9,$G$5,$H$13)-[1]!S_STM07_IS(D296,10,$G$5,$H$13))/[1]!S_STM07_IS(D296,9,$G$5,$H$13),[1]!S_STM07_IS(D296,14,$G$5,$H$13)/$E$5))</f>
        <v/>
      </c>
      <c r="J296" s="402" t="str">
        <f>IF(C296="","",IF($J$11="净利润率",[1]!S_STM07_IS(D296,61,$G$5,$H$13)/[1]!S_STM07_IS(D296,9,$G$5,$H$13),[1]!S_STM07_IS(D296,55,$G$5,$H$13)/$E$5))</f>
        <v/>
      </c>
      <c r="K296" s="411" t="str">
        <f>IF(C296="","",[1]!hks_fa_roa2(D296,$G$5))</f>
        <v/>
      </c>
      <c r="L296" s="411" t="str">
        <f>IF(C296="","",[1]!hks_fa_roe(D296,$G$5))</f>
        <v/>
      </c>
      <c r="M296" s="240" t="str">
        <f>IF(C296="","",IF($M$11="EPS",[1]!S_STM07_IS(D296,61,$G$5,$H$13)/IF([1]!s_share_total(D296,$G$5)=0,[1]!s_share_total(D296,[1]!s_ipo_listeddate(D296)),[1]!s_share_total(D296,$G$5)),([1]!s_stm07_bs(D296,75,$G$5,$H$13)+[1]!s_stm07_bs(D296,88,$G$5,$H$13)+[1]!s_stm07_bs(D296,94,$G$5,$H$13)+[1]!s_stm07_bs(D296,95,$G$5,$H$13))/$E$5))</f>
        <v/>
      </c>
      <c r="N296" s="241" t="str">
        <f>IF(C296="","",F296/([1]!S_STM07_IS(D296,61,$G$5,$H$13)/IF([1]!s_share_total(D296,$G$5)=0,[1]!s_share_total(D296,[1]!s_ipo_listeddate(D296)),[1]!s_share_total(D296,$G$5))))</f>
        <v/>
      </c>
      <c r="O296" s="240" t="str">
        <f ca="1">IF(C296="","",[1]!s_share_total(D296,TODAY())/$E$5)</f>
        <v/>
      </c>
      <c r="P296" s="240" t="str">
        <f t="shared" si="32"/>
        <v/>
      </c>
      <c r="Q296" s="210" t="str">
        <f t="shared" si="33"/>
        <v/>
      </c>
      <c r="R296" s="341" t="str">
        <f t="shared" si="34"/>
        <v/>
      </c>
      <c r="S296" s="144"/>
      <c r="U296" s="1"/>
    </row>
    <row r="297" spans="3:21" ht="12" customHeight="1" x14ac:dyDescent="0.35">
      <c r="C297" s="342" t="str">
        <f t="shared" si="31"/>
        <v/>
      </c>
      <c r="D297" s="126" t="str">
        <f t="shared" si="35"/>
        <v/>
      </c>
      <c r="E297" s="126" t="str">
        <f t="shared" si="36"/>
        <v/>
      </c>
      <c r="F297" s="181" t="str">
        <f ca="1">IF(C297="","",[1]!s_dq_close(D297,TODAY(),1))</f>
        <v/>
      </c>
      <c r="G297" s="182" t="str">
        <f ca="1">IF(C297="","",[1]!s_pq_pctchange(D297,TODAY()-$G$12,TODAY())/100)</f>
        <v/>
      </c>
      <c r="H297" s="242" t="str">
        <f>IF(C297="","",IF($H$11="收入",[1]!S_STM07_IS(D297,9,$G$5,$H$13)/$E$5,[1]!S_STM07_IS(D297,48,$G$5,$H$13)/$E$5))</f>
        <v/>
      </c>
      <c r="I297" s="242" t="str">
        <f>IF(C297="","",IF($I$11="毛利率",([1]!S_STM07_IS(D297,9,$G$5,$H$13)-[1]!S_STM07_IS(D297,10,$G$5,$H$13))/[1]!S_STM07_IS(D297,9,$G$5,$H$13),[1]!S_STM07_IS(D297,14,$G$5,$H$13)/$E$5))</f>
        <v/>
      </c>
      <c r="J297" s="403" t="str">
        <f>IF(C297="","",IF($J$11="净利润率",[1]!S_STM07_IS(D297,61,$G$5,$H$13)/[1]!S_STM07_IS(D297,9,$G$5,$H$13),[1]!S_STM07_IS(D297,55,$G$5,$H$13)/$E$5))</f>
        <v/>
      </c>
      <c r="K297" s="411" t="str">
        <f>IF(C297="","",[1]!hks_fa_roa2(D297,$G$5))</f>
        <v/>
      </c>
      <c r="L297" s="411" t="str">
        <f>IF(C297="","",[1]!hks_fa_roe(D297,$G$5))</f>
        <v/>
      </c>
      <c r="M297" s="243" t="str">
        <f>IF(C297="","",IF($M$11="EPS",[1]!S_STM07_IS(D297,61,$G$5,$H$13)/IF([1]!s_share_total(D297,$G$5)=0,[1]!s_share_total(D297,[1]!s_ipo_listeddate(D297)),[1]!s_share_total(D297,$G$5)),([1]!s_stm07_bs(D297,75,$G$5,$H$13)+[1]!s_stm07_bs(D297,88,$G$5,$H$13)+[1]!s_stm07_bs(D297,94,$G$5,$H$13)+[1]!s_stm07_bs(D297,95,$G$5,$H$13))/$E$5))</f>
        <v/>
      </c>
      <c r="N297" s="193" t="str">
        <f>IF(C297="","",F297/([1]!S_STM07_IS(D297,61,$G$5,$H$13)/IF([1]!s_share_total(D297,$G$5)=0,[1]!s_share_total(D297,[1]!s_ipo_listeddate(D297)),[1]!s_share_total(D297,$G$5))))</f>
        <v/>
      </c>
      <c r="O297" s="242" t="str">
        <f ca="1">IF(C297="","",[1]!s_share_total(D297,TODAY())/$E$5)</f>
        <v/>
      </c>
      <c r="P297" s="242" t="str">
        <f t="shared" si="32"/>
        <v/>
      </c>
      <c r="Q297" s="181" t="str">
        <f t="shared" si="33"/>
        <v/>
      </c>
      <c r="R297" s="342" t="str">
        <f t="shared" si="34"/>
        <v/>
      </c>
      <c r="S297" s="144"/>
      <c r="U297" s="1"/>
    </row>
    <row r="298" spans="3:21" ht="12" customHeight="1" x14ac:dyDescent="0.35">
      <c r="C298" s="341" t="str">
        <f t="shared" si="31"/>
        <v/>
      </c>
      <c r="D298" s="239" t="str">
        <f t="shared" si="35"/>
        <v/>
      </c>
      <c r="E298" s="239" t="str">
        <f t="shared" si="36"/>
        <v/>
      </c>
      <c r="F298" s="179" t="str">
        <f ca="1">IF(C298="","",[1]!s_dq_close(D298,TODAY(),1))</f>
        <v/>
      </c>
      <c r="G298" s="180" t="str">
        <f ca="1">IF(C298="","",[1]!s_pq_pctchange(D298,TODAY()-$G$12,TODAY())/100)</f>
        <v/>
      </c>
      <c r="H298" s="240" t="str">
        <f>IF(C298="","",IF($H$11="收入",[1]!S_STM07_IS(D298,9,$G$5,$H$13)/$E$5,[1]!S_STM07_IS(D298,48,$G$5,$H$13)/$E$5))</f>
        <v/>
      </c>
      <c r="I298" s="240" t="str">
        <f>IF(C298="","",IF($I$11="毛利率",([1]!S_STM07_IS(D298,9,$G$5,$H$13)-[1]!S_STM07_IS(D298,10,$G$5,$H$13))/[1]!S_STM07_IS(D298,9,$G$5,$H$13),[1]!S_STM07_IS(D298,14,$G$5,$H$13)/$E$5))</f>
        <v/>
      </c>
      <c r="J298" s="402" t="str">
        <f>IF(C298="","",IF($J$11="净利润率",[1]!S_STM07_IS(D298,61,$G$5,$H$13)/[1]!S_STM07_IS(D298,9,$G$5,$H$13),[1]!S_STM07_IS(D298,55,$G$5,$H$13)/$E$5))</f>
        <v/>
      </c>
      <c r="K298" s="411" t="str">
        <f>IF(C298="","",[1]!hks_fa_roa2(D298,$G$5))</f>
        <v/>
      </c>
      <c r="L298" s="411" t="str">
        <f>IF(C298="","",[1]!hks_fa_roe(D298,$G$5))</f>
        <v/>
      </c>
      <c r="M298" s="240" t="str">
        <f>IF(C298="","",IF($M$11="EPS",[1]!S_STM07_IS(D298,61,$G$5,$H$13)/IF([1]!s_share_total(D298,$G$5)=0,[1]!s_share_total(D298,[1]!s_ipo_listeddate(D298)),[1]!s_share_total(D298,$G$5)),([1]!s_stm07_bs(D298,75,$G$5,$H$13)+[1]!s_stm07_bs(D298,88,$G$5,$H$13)+[1]!s_stm07_bs(D298,94,$G$5,$H$13)+[1]!s_stm07_bs(D298,95,$G$5,$H$13))/$E$5))</f>
        <v/>
      </c>
      <c r="N298" s="241" t="str">
        <f>IF(C298="","",F298/([1]!S_STM07_IS(D298,61,$G$5,$H$13)/IF([1]!s_share_total(D298,$G$5)=0,[1]!s_share_total(D298,[1]!s_ipo_listeddate(D298)),[1]!s_share_total(D298,$G$5))))</f>
        <v/>
      </c>
      <c r="O298" s="240" t="str">
        <f ca="1">IF(C298="","",[1]!s_share_total(D298,TODAY())/$E$5)</f>
        <v/>
      </c>
      <c r="P298" s="240" t="str">
        <f t="shared" si="32"/>
        <v/>
      </c>
      <c r="Q298" s="210" t="str">
        <f t="shared" si="33"/>
        <v/>
      </c>
      <c r="R298" s="341" t="str">
        <f t="shared" si="34"/>
        <v/>
      </c>
      <c r="S298" s="144"/>
      <c r="U298" s="1"/>
    </row>
    <row r="299" spans="3:21" ht="12" customHeight="1" x14ac:dyDescent="0.35">
      <c r="C299" s="342" t="str">
        <f t="shared" si="31"/>
        <v/>
      </c>
      <c r="D299" s="126" t="str">
        <f t="shared" si="35"/>
        <v/>
      </c>
      <c r="E299" s="126" t="str">
        <f t="shared" si="36"/>
        <v/>
      </c>
      <c r="F299" s="181" t="str">
        <f ca="1">IF(C299="","",[1]!s_dq_close(D299,TODAY(),1))</f>
        <v/>
      </c>
      <c r="G299" s="182" t="str">
        <f ca="1">IF(C299="","",[1]!s_pq_pctchange(D299,TODAY()-$G$12,TODAY())/100)</f>
        <v/>
      </c>
      <c r="H299" s="242" t="str">
        <f>IF(C299="","",IF($H$11="收入",[1]!S_STM07_IS(D299,9,$G$5,$H$13)/$E$5,[1]!S_STM07_IS(D299,48,$G$5,$H$13)/$E$5))</f>
        <v/>
      </c>
      <c r="I299" s="242" t="str">
        <f>IF(C299="","",IF($I$11="毛利率",([1]!S_STM07_IS(D299,9,$G$5,$H$13)-[1]!S_STM07_IS(D299,10,$G$5,$H$13))/[1]!S_STM07_IS(D299,9,$G$5,$H$13),[1]!S_STM07_IS(D299,14,$G$5,$H$13)/$E$5))</f>
        <v/>
      </c>
      <c r="J299" s="403" t="str">
        <f>IF(C299="","",IF($J$11="净利润率",[1]!S_STM07_IS(D299,61,$G$5,$H$13)/[1]!S_STM07_IS(D299,9,$G$5,$H$13),[1]!S_STM07_IS(D299,55,$G$5,$H$13)/$E$5))</f>
        <v/>
      </c>
      <c r="K299" s="411" t="str">
        <f>IF(C299="","",[1]!hks_fa_roa2(D299,$G$5))</f>
        <v/>
      </c>
      <c r="L299" s="411" t="str">
        <f>IF(C299="","",[1]!hks_fa_roe(D299,$G$5))</f>
        <v/>
      </c>
      <c r="M299" s="243" t="str">
        <f>IF(C299="","",IF($M$11="EPS",[1]!S_STM07_IS(D299,61,$G$5,$H$13)/IF([1]!s_share_total(D299,$G$5)=0,[1]!s_share_total(D299,[1]!s_ipo_listeddate(D299)),[1]!s_share_total(D299,$G$5)),([1]!s_stm07_bs(D299,75,$G$5,$H$13)+[1]!s_stm07_bs(D299,88,$G$5,$H$13)+[1]!s_stm07_bs(D299,94,$G$5,$H$13)+[1]!s_stm07_bs(D299,95,$G$5,$H$13))/$E$5))</f>
        <v/>
      </c>
      <c r="N299" s="193" t="str">
        <f>IF(C299="","",F299/([1]!S_STM07_IS(D299,61,$G$5,$H$13)/IF([1]!s_share_total(D299,$G$5)=0,[1]!s_share_total(D299,[1]!s_ipo_listeddate(D299)),[1]!s_share_total(D299,$G$5))))</f>
        <v/>
      </c>
      <c r="O299" s="242" t="str">
        <f ca="1">IF(C299="","",[1]!s_share_total(D299,TODAY())/$E$5)</f>
        <v/>
      </c>
      <c r="P299" s="242" t="str">
        <f t="shared" si="32"/>
        <v/>
      </c>
      <c r="Q299" s="181" t="str">
        <f t="shared" si="33"/>
        <v/>
      </c>
      <c r="R299" s="342" t="str">
        <f t="shared" si="34"/>
        <v/>
      </c>
      <c r="S299" s="144"/>
      <c r="U299" s="1"/>
    </row>
    <row r="300" spans="3:21" ht="12" customHeight="1" x14ac:dyDescent="0.35">
      <c r="C300" s="341" t="str">
        <f t="shared" si="31"/>
        <v/>
      </c>
      <c r="D300" s="239" t="str">
        <f t="shared" si="35"/>
        <v/>
      </c>
      <c r="E300" s="239" t="str">
        <f t="shared" si="36"/>
        <v/>
      </c>
      <c r="F300" s="179" t="str">
        <f ca="1">IF(C300="","",[1]!s_dq_close(D300,TODAY(),1))</f>
        <v/>
      </c>
      <c r="G300" s="180" t="str">
        <f ca="1">IF(C300="","",[1]!s_pq_pctchange(D300,TODAY()-$G$12,TODAY())/100)</f>
        <v/>
      </c>
      <c r="H300" s="240" t="str">
        <f>IF(C300="","",IF($H$11="收入",[1]!S_STM07_IS(D300,9,$G$5,$H$13)/$E$5,[1]!S_STM07_IS(D300,48,$G$5,$H$13)/$E$5))</f>
        <v/>
      </c>
      <c r="I300" s="240" t="str">
        <f>IF(C300="","",IF($I$11="毛利率",([1]!S_STM07_IS(D300,9,$G$5,$H$13)-[1]!S_STM07_IS(D300,10,$G$5,$H$13))/[1]!S_STM07_IS(D300,9,$G$5,$H$13),[1]!S_STM07_IS(D300,14,$G$5,$H$13)/$E$5))</f>
        <v/>
      </c>
      <c r="J300" s="402" t="str">
        <f>IF(C300="","",IF($J$11="净利润率",[1]!S_STM07_IS(D300,61,$G$5,$H$13)/[1]!S_STM07_IS(D300,9,$G$5,$H$13),[1]!S_STM07_IS(D300,55,$G$5,$H$13)/$E$5))</f>
        <v/>
      </c>
      <c r="K300" s="411" t="str">
        <f>IF(C300="","",[1]!hks_fa_roa2(D300,$G$5))</f>
        <v/>
      </c>
      <c r="L300" s="411" t="str">
        <f>IF(C300="","",[1]!hks_fa_roe(D300,$G$5))</f>
        <v/>
      </c>
      <c r="M300" s="240" t="str">
        <f>IF(C300="","",IF($M$11="EPS",[1]!S_STM07_IS(D300,61,$G$5,$H$13)/IF([1]!s_share_total(D300,$G$5)=0,[1]!s_share_total(D300,[1]!s_ipo_listeddate(D300)),[1]!s_share_total(D300,$G$5)),([1]!s_stm07_bs(D300,75,$G$5,$H$13)+[1]!s_stm07_bs(D300,88,$G$5,$H$13)+[1]!s_stm07_bs(D300,94,$G$5,$H$13)+[1]!s_stm07_bs(D300,95,$G$5,$H$13))/$E$5))</f>
        <v/>
      </c>
      <c r="N300" s="241" t="str">
        <f>IF(C300="","",F300/([1]!S_STM07_IS(D300,61,$G$5,$H$13)/IF([1]!s_share_total(D300,$G$5)=0,[1]!s_share_total(D300,[1]!s_ipo_listeddate(D300)),[1]!s_share_total(D300,$G$5))))</f>
        <v/>
      </c>
      <c r="O300" s="240" t="str">
        <f ca="1">IF(C300="","",[1]!s_share_total(D300,TODAY())/$E$5)</f>
        <v/>
      </c>
      <c r="P300" s="240" t="str">
        <f t="shared" si="32"/>
        <v/>
      </c>
      <c r="Q300" s="210" t="str">
        <f t="shared" si="33"/>
        <v/>
      </c>
      <c r="R300" s="341" t="str">
        <f t="shared" si="34"/>
        <v/>
      </c>
      <c r="S300" s="144"/>
      <c r="U300" s="1"/>
    </row>
    <row r="301" spans="3:21" ht="12" customHeight="1" x14ac:dyDescent="0.35">
      <c r="C301" s="342" t="str">
        <f t="shared" si="31"/>
        <v/>
      </c>
      <c r="D301" s="126" t="str">
        <f t="shared" si="35"/>
        <v/>
      </c>
      <c r="E301" s="126" t="str">
        <f t="shared" si="36"/>
        <v/>
      </c>
      <c r="F301" s="181" t="str">
        <f ca="1">IF(C301="","",[1]!s_dq_close(D301,TODAY(),1))</f>
        <v/>
      </c>
      <c r="G301" s="182" t="str">
        <f ca="1">IF(C301="","",[1]!s_pq_pctchange(D301,TODAY()-$G$12,TODAY())/100)</f>
        <v/>
      </c>
      <c r="H301" s="242" t="str">
        <f>IF(C301="","",IF($H$11="收入",[1]!S_STM07_IS(D301,9,$G$5,$H$13)/$E$5,[1]!S_STM07_IS(D301,48,$G$5,$H$13)/$E$5))</f>
        <v/>
      </c>
      <c r="I301" s="242" t="str">
        <f>IF(C301="","",IF($I$11="毛利率",([1]!S_STM07_IS(D301,9,$G$5,$H$13)-[1]!S_STM07_IS(D301,10,$G$5,$H$13))/[1]!S_STM07_IS(D301,9,$G$5,$H$13),[1]!S_STM07_IS(D301,14,$G$5,$H$13)/$E$5))</f>
        <v/>
      </c>
      <c r="J301" s="403" t="str">
        <f>IF(C301="","",IF($J$11="净利润率",[1]!S_STM07_IS(D301,61,$G$5,$H$13)/[1]!S_STM07_IS(D301,9,$G$5,$H$13),[1]!S_STM07_IS(D301,55,$G$5,$H$13)/$E$5))</f>
        <v/>
      </c>
      <c r="K301" s="411" t="str">
        <f>IF(C301="","",[1]!hks_fa_roa2(D301,$G$5))</f>
        <v/>
      </c>
      <c r="L301" s="411" t="str">
        <f>IF(C301="","",[1]!hks_fa_roe(D301,$G$5))</f>
        <v/>
      </c>
      <c r="M301" s="243" t="str">
        <f>IF(C301="","",IF($M$11="EPS",[1]!S_STM07_IS(D301,61,$G$5,$H$13)/IF([1]!s_share_total(D301,$G$5)=0,[1]!s_share_total(D301,[1]!s_ipo_listeddate(D301)),[1]!s_share_total(D301,$G$5)),([1]!s_stm07_bs(D301,75,$G$5,$H$13)+[1]!s_stm07_bs(D301,88,$G$5,$H$13)+[1]!s_stm07_bs(D301,94,$G$5,$H$13)+[1]!s_stm07_bs(D301,95,$G$5,$H$13))/$E$5))</f>
        <v/>
      </c>
      <c r="N301" s="193" t="str">
        <f>IF(C301="","",F301/([1]!S_STM07_IS(D301,61,$G$5,$H$13)/IF([1]!s_share_total(D301,$G$5)=0,[1]!s_share_total(D301,[1]!s_ipo_listeddate(D301)),[1]!s_share_total(D301,$G$5))))</f>
        <v/>
      </c>
      <c r="O301" s="242" t="str">
        <f ca="1">IF(C301="","",[1]!s_share_total(D301,TODAY())/$E$5)</f>
        <v/>
      </c>
      <c r="P301" s="242" t="str">
        <f t="shared" si="32"/>
        <v/>
      </c>
      <c r="Q301" s="181" t="str">
        <f t="shared" si="33"/>
        <v/>
      </c>
      <c r="R301" s="342" t="str">
        <f t="shared" si="34"/>
        <v/>
      </c>
      <c r="S301" s="144"/>
      <c r="U301" s="1"/>
    </row>
    <row r="302" spans="3:21" ht="12" customHeight="1" x14ac:dyDescent="0.35">
      <c r="C302" s="341" t="str">
        <f t="shared" si="31"/>
        <v/>
      </c>
      <c r="D302" s="239" t="str">
        <f t="shared" si="35"/>
        <v/>
      </c>
      <c r="E302" s="239" t="str">
        <f t="shared" si="36"/>
        <v/>
      </c>
      <c r="F302" s="179" t="str">
        <f ca="1">IF(C302="","",[1]!s_dq_close(D302,TODAY(),1))</f>
        <v/>
      </c>
      <c r="G302" s="180" t="str">
        <f ca="1">IF(C302="","",[1]!s_pq_pctchange(D302,TODAY()-$G$12,TODAY())/100)</f>
        <v/>
      </c>
      <c r="H302" s="240" t="str">
        <f>IF(C302="","",IF($H$11="收入",[1]!S_STM07_IS(D302,9,$G$5,$H$13)/$E$5,[1]!S_STM07_IS(D302,48,$G$5,$H$13)/$E$5))</f>
        <v/>
      </c>
      <c r="I302" s="240" t="str">
        <f>IF(C302="","",IF($I$11="毛利率",([1]!S_STM07_IS(D302,9,$G$5,$H$13)-[1]!S_STM07_IS(D302,10,$G$5,$H$13))/[1]!S_STM07_IS(D302,9,$G$5,$H$13),[1]!S_STM07_IS(D302,14,$G$5,$H$13)/$E$5))</f>
        <v/>
      </c>
      <c r="J302" s="402" t="str">
        <f>IF(C302="","",IF($J$11="净利润率",[1]!S_STM07_IS(D302,61,$G$5,$H$13)/[1]!S_STM07_IS(D302,9,$G$5,$H$13),[1]!S_STM07_IS(D302,55,$G$5,$H$13)/$E$5))</f>
        <v/>
      </c>
      <c r="K302" s="411" t="str">
        <f>IF(C302="","",[1]!hks_fa_roa2(D302,$G$5))</f>
        <v/>
      </c>
      <c r="L302" s="411" t="str">
        <f>IF(C302="","",[1]!hks_fa_roe(D302,$G$5))</f>
        <v/>
      </c>
      <c r="M302" s="240" t="str">
        <f>IF(C302="","",IF($M$11="EPS",[1]!S_STM07_IS(D302,61,$G$5,$H$13)/IF([1]!s_share_total(D302,$G$5)=0,[1]!s_share_total(D302,[1]!s_ipo_listeddate(D302)),[1]!s_share_total(D302,$G$5)),([1]!s_stm07_bs(D302,75,$G$5,$H$13)+[1]!s_stm07_bs(D302,88,$G$5,$H$13)+[1]!s_stm07_bs(D302,94,$G$5,$H$13)+[1]!s_stm07_bs(D302,95,$G$5,$H$13))/$E$5))</f>
        <v/>
      </c>
      <c r="N302" s="241" t="str">
        <f>IF(C302="","",F302/([1]!S_STM07_IS(D302,61,$G$5,$H$13)/IF([1]!s_share_total(D302,$G$5)=0,[1]!s_share_total(D302,[1]!s_ipo_listeddate(D302)),[1]!s_share_total(D302,$G$5))))</f>
        <v/>
      </c>
      <c r="O302" s="240" t="str">
        <f ca="1">IF(C302="","",[1]!s_share_total(D302,TODAY())/$E$5)</f>
        <v/>
      </c>
      <c r="P302" s="240" t="str">
        <f t="shared" si="32"/>
        <v/>
      </c>
      <c r="Q302" s="210" t="str">
        <f t="shared" si="33"/>
        <v/>
      </c>
      <c r="R302" s="341" t="str">
        <f t="shared" si="34"/>
        <v/>
      </c>
      <c r="S302" s="144"/>
      <c r="U302" s="1"/>
    </row>
    <row r="303" spans="3:21" ht="12" customHeight="1" x14ac:dyDescent="0.35">
      <c r="C303" s="342" t="str">
        <f t="shared" si="31"/>
        <v/>
      </c>
      <c r="D303" s="126" t="str">
        <f t="shared" si="35"/>
        <v/>
      </c>
      <c r="E303" s="126" t="str">
        <f t="shared" si="36"/>
        <v/>
      </c>
      <c r="F303" s="181" t="str">
        <f ca="1">IF(C303="","",[1]!s_dq_close(D303,TODAY(),1))</f>
        <v/>
      </c>
      <c r="G303" s="182" t="str">
        <f ca="1">IF(C303="","",[1]!s_pq_pctchange(D303,TODAY()-$G$12,TODAY())/100)</f>
        <v/>
      </c>
      <c r="H303" s="242" t="str">
        <f>IF(C303="","",IF($H$11="收入",[1]!S_STM07_IS(D303,9,$G$5,$H$13)/$E$5,[1]!S_STM07_IS(D303,48,$G$5,$H$13)/$E$5))</f>
        <v/>
      </c>
      <c r="I303" s="242" t="str">
        <f>IF(C303="","",IF($I$11="毛利率",([1]!S_STM07_IS(D303,9,$G$5,$H$13)-[1]!S_STM07_IS(D303,10,$G$5,$H$13))/[1]!S_STM07_IS(D303,9,$G$5,$H$13),[1]!S_STM07_IS(D303,14,$G$5,$H$13)/$E$5))</f>
        <v/>
      </c>
      <c r="J303" s="403" t="str">
        <f>IF(C303="","",IF($J$11="净利润率",[1]!S_STM07_IS(D303,61,$G$5,$H$13)/[1]!S_STM07_IS(D303,9,$G$5,$H$13),[1]!S_STM07_IS(D303,55,$G$5,$H$13)/$E$5))</f>
        <v/>
      </c>
      <c r="K303" s="411" t="str">
        <f>IF(C303="","",[1]!hks_fa_roa2(D303,$G$5))</f>
        <v/>
      </c>
      <c r="L303" s="411" t="str">
        <f>IF(C303="","",[1]!hks_fa_roe(D303,$G$5))</f>
        <v/>
      </c>
      <c r="M303" s="243" t="str">
        <f>IF(C303="","",IF($M$11="EPS",[1]!S_STM07_IS(D303,61,$G$5,$H$13)/IF([1]!s_share_total(D303,$G$5)=0,[1]!s_share_total(D303,[1]!s_ipo_listeddate(D303)),[1]!s_share_total(D303,$G$5)),([1]!s_stm07_bs(D303,75,$G$5,$H$13)+[1]!s_stm07_bs(D303,88,$G$5,$H$13)+[1]!s_stm07_bs(D303,94,$G$5,$H$13)+[1]!s_stm07_bs(D303,95,$G$5,$H$13))/$E$5))</f>
        <v/>
      </c>
      <c r="N303" s="193" t="str">
        <f>IF(C303="","",F303/([1]!S_STM07_IS(D303,61,$G$5,$H$13)/IF([1]!s_share_total(D303,$G$5)=0,[1]!s_share_total(D303,[1]!s_ipo_listeddate(D303)),[1]!s_share_total(D303,$G$5))))</f>
        <v/>
      </c>
      <c r="O303" s="242" t="str">
        <f ca="1">IF(C303="","",[1]!s_share_total(D303,TODAY())/$E$5)</f>
        <v/>
      </c>
      <c r="P303" s="242" t="str">
        <f t="shared" si="32"/>
        <v/>
      </c>
      <c r="Q303" s="181" t="str">
        <f t="shared" si="33"/>
        <v/>
      </c>
      <c r="R303" s="342" t="str">
        <f t="shared" si="34"/>
        <v/>
      </c>
      <c r="S303" s="144"/>
      <c r="U303" s="1"/>
    </row>
    <row r="304" spans="3:21" ht="12" customHeight="1" x14ac:dyDescent="0.35">
      <c r="C304" s="341" t="str">
        <f t="shared" si="31"/>
        <v/>
      </c>
      <c r="D304" s="239" t="str">
        <f t="shared" si="35"/>
        <v/>
      </c>
      <c r="E304" s="239" t="str">
        <f t="shared" si="36"/>
        <v/>
      </c>
      <c r="F304" s="179" t="str">
        <f ca="1">IF(C304="","",[1]!s_dq_close(D304,TODAY(),1))</f>
        <v/>
      </c>
      <c r="G304" s="180" t="str">
        <f ca="1">IF(C304="","",[1]!s_pq_pctchange(D304,TODAY()-$G$12,TODAY())/100)</f>
        <v/>
      </c>
      <c r="H304" s="240" t="str">
        <f>IF(C304="","",IF($H$11="收入",[1]!S_STM07_IS(D304,9,$G$5,$H$13)/$E$5,[1]!S_STM07_IS(D304,48,$G$5,$H$13)/$E$5))</f>
        <v/>
      </c>
      <c r="I304" s="240" t="str">
        <f>IF(C304="","",IF($I$11="毛利率",([1]!S_STM07_IS(D304,9,$G$5,$H$13)-[1]!S_STM07_IS(D304,10,$G$5,$H$13))/[1]!S_STM07_IS(D304,9,$G$5,$H$13),[1]!S_STM07_IS(D304,14,$G$5,$H$13)/$E$5))</f>
        <v/>
      </c>
      <c r="J304" s="402" t="str">
        <f>IF(C304="","",IF($J$11="净利润率",[1]!S_STM07_IS(D304,61,$G$5,$H$13)/[1]!S_STM07_IS(D304,9,$G$5,$H$13),[1]!S_STM07_IS(D304,55,$G$5,$H$13)/$E$5))</f>
        <v/>
      </c>
      <c r="K304" s="411" t="str">
        <f>IF(C304="","",[1]!hks_fa_roa2(D304,$G$5))</f>
        <v/>
      </c>
      <c r="L304" s="411" t="str">
        <f>IF(C304="","",[1]!hks_fa_roe(D304,$G$5))</f>
        <v/>
      </c>
      <c r="M304" s="240" t="str">
        <f>IF(C304="","",IF($M$11="EPS",[1]!S_STM07_IS(D304,61,$G$5,$H$13)/IF([1]!s_share_total(D304,$G$5)=0,[1]!s_share_total(D304,[1]!s_ipo_listeddate(D304)),[1]!s_share_total(D304,$G$5)),([1]!s_stm07_bs(D304,75,$G$5,$H$13)+[1]!s_stm07_bs(D304,88,$G$5,$H$13)+[1]!s_stm07_bs(D304,94,$G$5,$H$13)+[1]!s_stm07_bs(D304,95,$G$5,$H$13))/$E$5))</f>
        <v/>
      </c>
      <c r="N304" s="241" t="str">
        <f>IF(C304="","",F304/([1]!S_STM07_IS(D304,61,$G$5,$H$13)/IF([1]!s_share_total(D304,$G$5)=0,[1]!s_share_total(D304,[1]!s_ipo_listeddate(D304)),[1]!s_share_total(D304,$G$5))))</f>
        <v/>
      </c>
      <c r="O304" s="240" t="str">
        <f ca="1">IF(C304="","",[1]!s_share_total(D304,TODAY())/$E$5)</f>
        <v/>
      </c>
      <c r="P304" s="240" t="str">
        <f t="shared" si="32"/>
        <v/>
      </c>
      <c r="Q304" s="210" t="str">
        <f t="shared" si="33"/>
        <v/>
      </c>
      <c r="R304" s="341" t="str">
        <f t="shared" si="34"/>
        <v/>
      </c>
      <c r="S304" s="144"/>
      <c r="U304" s="1"/>
    </row>
    <row r="305" spans="3:21" ht="12" customHeight="1" x14ac:dyDescent="0.35">
      <c r="C305" s="342" t="str">
        <f t="shared" si="31"/>
        <v/>
      </c>
      <c r="D305" s="126" t="str">
        <f t="shared" si="35"/>
        <v/>
      </c>
      <c r="E305" s="126" t="str">
        <f t="shared" si="36"/>
        <v/>
      </c>
      <c r="F305" s="181" t="str">
        <f ca="1">IF(C305="","",[1]!s_dq_close(D305,TODAY(),1))</f>
        <v/>
      </c>
      <c r="G305" s="182" t="str">
        <f ca="1">IF(C305="","",[1]!s_pq_pctchange(D305,TODAY()-$G$12,TODAY())/100)</f>
        <v/>
      </c>
      <c r="H305" s="242" t="str">
        <f>IF(C305="","",IF($H$11="收入",[1]!S_STM07_IS(D305,9,$G$5,$H$13)/$E$5,[1]!S_STM07_IS(D305,48,$G$5,$H$13)/$E$5))</f>
        <v/>
      </c>
      <c r="I305" s="242" t="str">
        <f>IF(C305="","",IF($I$11="毛利率",([1]!S_STM07_IS(D305,9,$G$5,$H$13)-[1]!S_STM07_IS(D305,10,$G$5,$H$13))/[1]!S_STM07_IS(D305,9,$G$5,$H$13),[1]!S_STM07_IS(D305,14,$G$5,$H$13)/$E$5))</f>
        <v/>
      </c>
      <c r="J305" s="403" t="str">
        <f>IF(C305="","",IF($J$11="净利润率",[1]!S_STM07_IS(D305,61,$G$5,$H$13)/[1]!S_STM07_IS(D305,9,$G$5,$H$13),[1]!S_STM07_IS(D305,55,$G$5,$H$13)/$E$5))</f>
        <v/>
      </c>
      <c r="K305" s="411" t="str">
        <f>IF(C305="","",[1]!hks_fa_roa2(D305,$G$5))</f>
        <v/>
      </c>
      <c r="L305" s="411" t="str">
        <f>IF(C305="","",[1]!hks_fa_roe(D305,$G$5))</f>
        <v/>
      </c>
      <c r="M305" s="243" t="str">
        <f>IF(C305="","",IF($M$11="EPS",[1]!S_STM07_IS(D305,61,$G$5,$H$13)/IF([1]!s_share_total(D305,$G$5)=0,[1]!s_share_total(D305,[1]!s_ipo_listeddate(D305)),[1]!s_share_total(D305,$G$5)),([1]!s_stm07_bs(D305,75,$G$5,$H$13)+[1]!s_stm07_bs(D305,88,$G$5,$H$13)+[1]!s_stm07_bs(D305,94,$G$5,$H$13)+[1]!s_stm07_bs(D305,95,$G$5,$H$13))/$E$5))</f>
        <v/>
      </c>
      <c r="N305" s="193" t="str">
        <f>IF(C305="","",F305/([1]!S_STM07_IS(D305,61,$G$5,$H$13)/IF([1]!s_share_total(D305,$G$5)=0,[1]!s_share_total(D305,[1]!s_ipo_listeddate(D305)),[1]!s_share_total(D305,$G$5))))</f>
        <v/>
      </c>
      <c r="O305" s="242" t="str">
        <f ca="1">IF(C305="","",[1]!s_share_total(D305,TODAY())/$E$5)</f>
        <v/>
      </c>
      <c r="P305" s="242" t="str">
        <f t="shared" si="32"/>
        <v/>
      </c>
      <c r="Q305" s="181" t="str">
        <f t="shared" si="33"/>
        <v/>
      </c>
      <c r="R305" s="342" t="str">
        <f t="shared" si="34"/>
        <v/>
      </c>
      <c r="S305" s="144"/>
      <c r="U305" s="1"/>
    </row>
    <row r="306" spans="3:21" ht="12" customHeight="1" x14ac:dyDescent="0.35">
      <c r="C306" s="341" t="str">
        <f t="shared" si="31"/>
        <v/>
      </c>
      <c r="D306" s="239" t="str">
        <f t="shared" si="35"/>
        <v/>
      </c>
      <c r="E306" s="239" t="str">
        <f t="shared" si="36"/>
        <v/>
      </c>
      <c r="F306" s="179" t="str">
        <f ca="1">IF(C306="","",[1]!s_dq_close(D306,TODAY(),1))</f>
        <v/>
      </c>
      <c r="G306" s="180" t="str">
        <f ca="1">IF(C306="","",[1]!s_pq_pctchange(D306,TODAY()-$G$12,TODAY())/100)</f>
        <v/>
      </c>
      <c r="H306" s="240" t="str">
        <f>IF(C306="","",IF($H$11="收入",[1]!S_STM07_IS(D306,9,$G$5,$H$13)/$E$5,[1]!S_STM07_IS(D306,48,$G$5,$H$13)/$E$5))</f>
        <v/>
      </c>
      <c r="I306" s="240" t="str">
        <f>IF(C306="","",IF($I$11="毛利率",([1]!S_STM07_IS(D306,9,$G$5,$H$13)-[1]!S_STM07_IS(D306,10,$G$5,$H$13))/[1]!S_STM07_IS(D306,9,$G$5,$H$13),[1]!S_STM07_IS(D306,14,$G$5,$H$13)/$E$5))</f>
        <v/>
      </c>
      <c r="J306" s="402" t="str">
        <f>IF(C306="","",IF($J$11="净利润率",[1]!S_STM07_IS(D306,61,$G$5,$H$13)/[1]!S_STM07_IS(D306,9,$G$5,$H$13),[1]!S_STM07_IS(D306,55,$G$5,$H$13)/$E$5))</f>
        <v/>
      </c>
      <c r="K306" s="411" t="str">
        <f>IF(C306="","",[1]!hks_fa_roa2(D306,$G$5))</f>
        <v/>
      </c>
      <c r="L306" s="411" t="str">
        <f>IF(C306="","",[1]!hks_fa_roe(D306,$G$5))</f>
        <v/>
      </c>
      <c r="M306" s="240" t="str">
        <f>IF(C306="","",IF($M$11="EPS",[1]!S_STM07_IS(D306,61,$G$5,$H$13)/IF([1]!s_share_total(D306,$G$5)=0,[1]!s_share_total(D306,[1]!s_ipo_listeddate(D306)),[1]!s_share_total(D306,$G$5)),([1]!s_stm07_bs(D306,75,$G$5,$H$13)+[1]!s_stm07_bs(D306,88,$G$5,$H$13)+[1]!s_stm07_bs(D306,94,$G$5,$H$13)+[1]!s_stm07_bs(D306,95,$G$5,$H$13))/$E$5))</f>
        <v/>
      </c>
      <c r="N306" s="241" t="str">
        <f>IF(C306="","",F306/([1]!S_STM07_IS(D306,61,$G$5,$H$13)/IF([1]!s_share_total(D306,$G$5)=0,[1]!s_share_total(D306,[1]!s_ipo_listeddate(D306)),[1]!s_share_total(D306,$G$5))))</f>
        <v/>
      </c>
      <c r="O306" s="240" t="str">
        <f ca="1">IF(C306="","",[1]!s_share_total(D306,TODAY())/$E$5)</f>
        <v/>
      </c>
      <c r="P306" s="240" t="str">
        <f t="shared" si="32"/>
        <v/>
      </c>
      <c r="Q306" s="210" t="str">
        <f t="shared" si="33"/>
        <v/>
      </c>
      <c r="R306" s="341" t="str">
        <f t="shared" si="34"/>
        <v/>
      </c>
      <c r="S306" s="144"/>
      <c r="U306" s="1"/>
    </row>
    <row r="307" spans="3:21" ht="12" customHeight="1" x14ac:dyDescent="0.35">
      <c r="C307" s="342" t="str">
        <f t="shared" si="31"/>
        <v/>
      </c>
      <c r="D307" s="126" t="str">
        <f t="shared" si="35"/>
        <v/>
      </c>
      <c r="E307" s="126" t="str">
        <f t="shared" si="36"/>
        <v/>
      </c>
      <c r="F307" s="181" t="str">
        <f ca="1">IF(C307="","",[1]!s_dq_close(D307,TODAY(),1))</f>
        <v/>
      </c>
      <c r="G307" s="182" t="str">
        <f ca="1">IF(C307="","",[1]!s_pq_pctchange(D307,TODAY()-$G$12,TODAY())/100)</f>
        <v/>
      </c>
      <c r="H307" s="242" t="str">
        <f>IF(C307="","",IF($H$11="收入",[1]!S_STM07_IS(D307,9,$G$5,$H$13)/$E$5,[1]!S_STM07_IS(D307,48,$G$5,$H$13)/$E$5))</f>
        <v/>
      </c>
      <c r="I307" s="242" t="str">
        <f>IF(C307="","",IF($I$11="毛利率",([1]!S_STM07_IS(D307,9,$G$5,$H$13)-[1]!S_STM07_IS(D307,10,$G$5,$H$13))/[1]!S_STM07_IS(D307,9,$G$5,$H$13),[1]!S_STM07_IS(D307,14,$G$5,$H$13)/$E$5))</f>
        <v/>
      </c>
      <c r="J307" s="403" t="str">
        <f>IF(C307="","",IF($J$11="净利润率",[1]!S_STM07_IS(D307,61,$G$5,$H$13)/[1]!S_STM07_IS(D307,9,$G$5,$H$13),[1]!S_STM07_IS(D307,55,$G$5,$H$13)/$E$5))</f>
        <v/>
      </c>
      <c r="K307" s="411" t="str">
        <f>IF(C307="","",[1]!hks_fa_roa2(D307,$G$5))</f>
        <v/>
      </c>
      <c r="L307" s="411" t="str">
        <f>IF(C307="","",[1]!hks_fa_roe(D307,$G$5))</f>
        <v/>
      </c>
      <c r="M307" s="243" t="str">
        <f>IF(C307="","",IF($M$11="EPS",[1]!S_STM07_IS(D307,61,$G$5,$H$13)/IF([1]!s_share_total(D307,$G$5)=0,[1]!s_share_total(D307,[1]!s_ipo_listeddate(D307)),[1]!s_share_total(D307,$G$5)),([1]!s_stm07_bs(D307,75,$G$5,$H$13)+[1]!s_stm07_bs(D307,88,$G$5,$H$13)+[1]!s_stm07_bs(D307,94,$G$5,$H$13)+[1]!s_stm07_bs(D307,95,$G$5,$H$13))/$E$5))</f>
        <v/>
      </c>
      <c r="N307" s="193" t="str">
        <f>IF(C307="","",F307/([1]!S_STM07_IS(D307,61,$G$5,$H$13)/IF([1]!s_share_total(D307,$G$5)=0,[1]!s_share_total(D307,[1]!s_ipo_listeddate(D307)),[1]!s_share_total(D307,$G$5))))</f>
        <v/>
      </c>
      <c r="O307" s="242" t="str">
        <f ca="1">IF(C307="","",[1]!s_share_total(D307,TODAY())/$E$5)</f>
        <v/>
      </c>
      <c r="P307" s="242" t="str">
        <f t="shared" si="32"/>
        <v/>
      </c>
      <c r="Q307" s="181" t="str">
        <f t="shared" si="33"/>
        <v/>
      </c>
      <c r="R307" s="342" t="str">
        <f t="shared" si="34"/>
        <v/>
      </c>
      <c r="S307" s="144"/>
      <c r="U307" s="1"/>
    </row>
    <row r="308" spans="3:21" ht="12" customHeight="1" x14ac:dyDescent="0.35">
      <c r="C308" s="341" t="str">
        <f t="shared" si="31"/>
        <v/>
      </c>
      <c r="D308" s="239" t="str">
        <f t="shared" si="35"/>
        <v/>
      </c>
      <c r="E308" s="239" t="str">
        <f t="shared" si="36"/>
        <v/>
      </c>
      <c r="F308" s="179" t="str">
        <f ca="1">IF(C308="","",[1]!s_dq_close(D308,TODAY(),1))</f>
        <v/>
      </c>
      <c r="G308" s="180" t="str">
        <f ca="1">IF(C308="","",[1]!s_pq_pctchange(D308,TODAY()-$G$12,TODAY())/100)</f>
        <v/>
      </c>
      <c r="H308" s="240" t="str">
        <f>IF(C308="","",IF($H$11="收入",[1]!S_STM07_IS(D308,9,$G$5,$H$13)/$E$5,[1]!S_STM07_IS(D308,48,$G$5,$H$13)/$E$5))</f>
        <v/>
      </c>
      <c r="I308" s="240" t="str">
        <f>IF(C308="","",IF($I$11="毛利率",([1]!S_STM07_IS(D308,9,$G$5,$H$13)-[1]!S_STM07_IS(D308,10,$G$5,$H$13))/[1]!S_STM07_IS(D308,9,$G$5,$H$13),[1]!S_STM07_IS(D308,14,$G$5,$H$13)/$E$5))</f>
        <v/>
      </c>
      <c r="J308" s="402" t="str">
        <f>IF(C308="","",IF($J$11="净利润率",[1]!S_STM07_IS(D308,61,$G$5,$H$13)/[1]!S_STM07_IS(D308,9,$G$5,$H$13),[1]!S_STM07_IS(D308,55,$G$5,$H$13)/$E$5))</f>
        <v/>
      </c>
      <c r="K308" s="411" t="str">
        <f>IF(C308="","",[1]!hks_fa_roa2(D308,$G$5))</f>
        <v/>
      </c>
      <c r="L308" s="411" t="str">
        <f>IF(C308="","",[1]!hks_fa_roe(D308,$G$5))</f>
        <v/>
      </c>
      <c r="M308" s="240" t="str">
        <f>IF(C308="","",IF($M$11="EPS",[1]!S_STM07_IS(D308,61,$G$5,$H$13)/IF([1]!s_share_total(D308,$G$5)=0,[1]!s_share_total(D308,[1]!s_ipo_listeddate(D308)),[1]!s_share_total(D308,$G$5)),([1]!s_stm07_bs(D308,75,$G$5,$H$13)+[1]!s_stm07_bs(D308,88,$G$5,$H$13)+[1]!s_stm07_bs(D308,94,$G$5,$H$13)+[1]!s_stm07_bs(D308,95,$G$5,$H$13))/$E$5))</f>
        <v/>
      </c>
      <c r="N308" s="241" t="str">
        <f>IF(C308="","",F308/([1]!S_STM07_IS(D308,61,$G$5,$H$13)/IF([1]!s_share_total(D308,$G$5)=0,[1]!s_share_total(D308,[1]!s_ipo_listeddate(D308)),[1]!s_share_total(D308,$G$5))))</f>
        <v/>
      </c>
      <c r="O308" s="240" t="str">
        <f ca="1">IF(C308="","",[1]!s_share_total(D308,TODAY())/$E$5)</f>
        <v/>
      </c>
      <c r="P308" s="240" t="str">
        <f t="shared" si="32"/>
        <v/>
      </c>
      <c r="Q308" s="210" t="str">
        <f t="shared" si="33"/>
        <v/>
      </c>
      <c r="R308" s="341" t="str">
        <f t="shared" si="34"/>
        <v/>
      </c>
      <c r="S308" s="144"/>
      <c r="U308" s="1"/>
    </row>
    <row r="309" spans="3:21" ht="12" customHeight="1" x14ac:dyDescent="0.35">
      <c r="C309" s="342" t="str">
        <f t="shared" si="31"/>
        <v/>
      </c>
      <c r="D309" s="126" t="str">
        <f t="shared" si="35"/>
        <v/>
      </c>
      <c r="E309" s="126" t="str">
        <f t="shared" si="36"/>
        <v/>
      </c>
      <c r="F309" s="181" t="str">
        <f ca="1">IF(C309="","",[1]!s_dq_close(D309,TODAY(),1))</f>
        <v/>
      </c>
      <c r="G309" s="182" t="str">
        <f ca="1">IF(C309="","",[1]!s_pq_pctchange(D309,TODAY()-$G$12,TODAY())/100)</f>
        <v/>
      </c>
      <c r="H309" s="242" t="str">
        <f>IF(C309="","",IF($H$11="收入",[1]!S_STM07_IS(D309,9,$G$5,$H$13)/$E$5,[1]!S_STM07_IS(D309,48,$G$5,$H$13)/$E$5))</f>
        <v/>
      </c>
      <c r="I309" s="242" t="str">
        <f>IF(C309="","",IF($I$11="毛利率",([1]!S_STM07_IS(D309,9,$G$5,$H$13)-[1]!S_STM07_IS(D309,10,$G$5,$H$13))/[1]!S_STM07_IS(D309,9,$G$5,$H$13),[1]!S_STM07_IS(D309,14,$G$5,$H$13)/$E$5))</f>
        <v/>
      </c>
      <c r="J309" s="403" t="str">
        <f>IF(C309="","",IF($J$11="净利润率",[1]!S_STM07_IS(D309,61,$G$5,$H$13)/[1]!S_STM07_IS(D309,9,$G$5,$H$13),[1]!S_STM07_IS(D309,55,$G$5,$H$13)/$E$5))</f>
        <v/>
      </c>
      <c r="K309" s="411" t="str">
        <f>IF(C309="","",[1]!hks_fa_roa2(D309,$G$5))</f>
        <v/>
      </c>
      <c r="L309" s="411" t="str">
        <f>IF(C309="","",[1]!hks_fa_roe(D309,$G$5))</f>
        <v/>
      </c>
      <c r="M309" s="243" t="str">
        <f>IF(C309="","",IF($M$11="EPS",[1]!S_STM07_IS(D309,61,$G$5,$H$13)/IF([1]!s_share_total(D309,$G$5)=0,[1]!s_share_total(D309,[1]!s_ipo_listeddate(D309)),[1]!s_share_total(D309,$G$5)),([1]!s_stm07_bs(D309,75,$G$5,$H$13)+[1]!s_stm07_bs(D309,88,$G$5,$H$13)+[1]!s_stm07_bs(D309,94,$G$5,$H$13)+[1]!s_stm07_bs(D309,95,$G$5,$H$13))/$E$5))</f>
        <v/>
      </c>
      <c r="N309" s="193" t="str">
        <f>IF(C309="","",F309/([1]!S_STM07_IS(D309,61,$G$5,$H$13)/IF([1]!s_share_total(D309,$G$5)=0,[1]!s_share_total(D309,[1]!s_ipo_listeddate(D309)),[1]!s_share_total(D309,$G$5))))</f>
        <v/>
      </c>
      <c r="O309" s="242" t="str">
        <f ca="1">IF(C309="","",[1]!s_share_total(D309,TODAY())/$E$5)</f>
        <v/>
      </c>
      <c r="P309" s="242" t="str">
        <f t="shared" si="32"/>
        <v/>
      </c>
      <c r="Q309" s="181" t="str">
        <f t="shared" si="33"/>
        <v/>
      </c>
      <c r="R309" s="342" t="str">
        <f t="shared" si="34"/>
        <v/>
      </c>
      <c r="S309" s="144"/>
      <c r="U309" s="1"/>
    </row>
    <row r="310" spans="3:21" ht="12" customHeight="1" x14ac:dyDescent="0.35">
      <c r="C310" s="341" t="str">
        <f t="shared" si="31"/>
        <v/>
      </c>
      <c r="D310" s="239" t="str">
        <f t="shared" si="35"/>
        <v/>
      </c>
      <c r="E310" s="239" t="str">
        <f t="shared" si="36"/>
        <v/>
      </c>
      <c r="F310" s="179" t="str">
        <f ca="1">IF(C310="","",[1]!s_dq_close(D310,TODAY(),1))</f>
        <v/>
      </c>
      <c r="G310" s="180" t="str">
        <f ca="1">IF(C310="","",[1]!s_pq_pctchange(D310,TODAY()-$G$12,TODAY())/100)</f>
        <v/>
      </c>
      <c r="H310" s="240" t="str">
        <f>IF(C310="","",IF($H$11="收入",[1]!S_STM07_IS(D310,9,$G$5,$H$13)/$E$5,[1]!S_STM07_IS(D310,48,$G$5,$H$13)/$E$5))</f>
        <v/>
      </c>
      <c r="I310" s="240" t="str">
        <f>IF(C310="","",IF($I$11="毛利率",([1]!S_STM07_IS(D310,9,$G$5,$H$13)-[1]!S_STM07_IS(D310,10,$G$5,$H$13))/[1]!S_STM07_IS(D310,9,$G$5,$H$13),[1]!S_STM07_IS(D310,14,$G$5,$H$13)/$E$5))</f>
        <v/>
      </c>
      <c r="J310" s="402" t="str">
        <f>IF(C310="","",IF($J$11="净利润率",[1]!S_STM07_IS(D310,61,$G$5,$H$13)/[1]!S_STM07_IS(D310,9,$G$5,$H$13),[1]!S_STM07_IS(D310,55,$G$5,$H$13)/$E$5))</f>
        <v/>
      </c>
      <c r="K310" s="411" t="str">
        <f>IF(C310="","",[1]!hks_fa_roa2(D310,$G$5))</f>
        <v/>
      </c>
      <c r="L310" s="411" t="str">
        <f>IF(C310="","",[1]!hks_fa_roe(D310,$G$5))</f>
        <v/>
      </c>
      <c r="M310" s="240" t="str">
        <f>IF(C310="","",IF($M$11="EPS",[1]!S_STM07_IS(D310,61,$G$5,$H$13)/IF([1]!s_share_total(D310,$G$5)=0,[1]!s_share_total(D310,[1]!s_ipo_listeddate(D310)),[1]!s_share_total(D310,$G$5)),([1]!s_stm07_bs(D310,75,$G$5,$H$13)+[1]!s_stm07_bs(D310,88,$G$5,$H$13)+[1]!s_stm07_bs(D310,94,$G$5,$H$13)+[1]!s_stm07_bs(D310,95,$G$5,$H$13))/$E$5))</f>
        <v/>
      </c>
      <c r="N310" s="241" t="str">
        <f>IF(C310="","",F310/([1]!S_STM07_IS(D310,61,$G$5,$H$13)/IF([1]!s_share_total(D310,$G$5)=0,[1]!s_share_total(D310,[1]!s_ipo_listeddate(D310)),[1]!s_share_total(D310,$G$5))))</f>
        <v/>
      </c>
      <c r="O310" s="240" t="str">
        <f ca="1">IF(C310="","",[1]!s_share_total(D310,TODAY())/$E$5)</f>
        <v/>
      </c>
      <c r="P310" s="240" t="str">
        <f t="shared" si="32"/>
        <v/>
      </c>
      <c r="Q310" s="210" t="str">
        <f t="shared" si="33"/>
        <v/>
      </c>
      <c r="R310" s="341" t="str">
        <f t="shared" si="34"/>
        <v/>
      </c>
      <c r="S310" s="144"/>
      <c r="U310" s="1"/>
    </row>
    <row r="311" spans="3:21" ht="12" customHeight="1" x14ac:dyDescent="0.35">
      <c r="C311" s="342" t="str">
        <f t="shared" si="31"/>
        <v/>
      </c>
      <c r="D311" s="126" t="str">
        <f t="shared" si="35"/>
        <v/>
      </c>
      <c r="E311" s="126" t="str">
        <f t="shared" si="36"/>
        <v/>
      </c>
      <c r="F311" s="181" t="str">
        <f ca="1">IF(C311="","",[1]!s_dq_close(D311,TODAY(),1))</f>
        <v/>
      </c>
      <c r="G311" s="182" t="str">
        <f ca="1">IF(C311="","",[1]!s_pq_pctchange(D311,TODAY()-$G$12,TODAY())/100)</f>
        <v/>
      </c>
      <c r="H311" s="242" t="str">
        <f>IF(C311="","",IF($H$11="收入",[1]!S_STM07_IS(D311,9,$G$5,$H$13)/$E$5,[1]!S_STM07_IS(D311,48,$G$5,$H$13)/$E$5))</f>
        <v/>
      </c>
      <c r="I311" s="242" t="str">
        <f>IF(C311="","",IF($I$11="毛利率",([1]!S_STM07_IS(D311,9,$G$5,$H$13)-[1]!S_STM07_IS(D311,10,$G$5,$H$13))/[1]!S_STM07_IS(D311,9,$G$5,$H$13),[1]!S_STM07_IS(D311,14,$G$5,$H$13)/$E$5))</f>
        <v/>
      </c>
      <c r="J311" s="403" t="str">
        <f>IF(C311="","",IF($J$11="净利润率",[1]!S_STM07_IS(D311,61,$G$5,$H$13)/[1]!S_STM07_IS(D311,9,$G$5,$H$13),[1]!S_STM07_IS(D311,55,$G$5,$H$13)/$E$5))</f>
        <v/>
      </c>
      <c r="K311" s="411" t="str">
        <f>IF(C311="","",[1]!hks_fa_roa2(D311,$G$5))</f>
        <v/>
      </c>
      <c r="L311" s="411" t="str">
        <f>IF(C311="","",[1]!hks_fa_roe(D311,$G$5))</f>
        <v/>
      </c>
      <c r="M311" s="243" t="str">
        <f>IF(C311="","",IF($M$11="EPS",[1]!S_STM07_IS(D311,61,$G$5,$H$13)/IF([1]!s_share_total(D311,$G$5)=0,[1]!s_share_total(D311,[1]!s_ipo_listeddate(D311)),[1]!s_share_total(D311,$G$5)),([1]!s_stm07_bs(D311,75,$G$5,$H$13)+[1]!s_stm07_bs(D311,88,$G$5,$H$13)+[1]!s_stm07_bs(D311,94,$G$5,$H$13)+[1]!s_stm07_bs(D311,95,$G$5,$H$13))/$E$5))</f>
        <v/>
      </c>
      <c r="N311" s="193" t="str">
        <f>IF(C311="","",F311/([1]!S_STM07_IS(D311,61,$G$5,$H$13)/IF([1]!s_share_total(D311,$G$5)=0,[1]!s_share_total(D311,[1]!s_ipo_listeddate(D311)),[1]!s_share_total(D311,$G$5))))</f>
        <v/>
      </c>
      <c r="O311" s="242" t="str">
        <f ca="1">IF(C311="","",[1]!s_share_total(D311,TODAY())/$E$5)</f>
        <v/>
      </c>
      <c r="P311" s="242" t="str">
        <f t="shared" si="32"/>
        <v/>
      </c>
      <c r="Q311" s="181" t="str">
        <f t="shared" si="33"/>
        <v/>
      </c>
      <c r="R311" s="342" t="str">
        <f t="shared" si="34"/>
        <v/>
      </c>
      <c r="S311" s="144"/>
      <c r="U311" s="1"/>
    </row>
    <row r="312" spans="3:21" ht="12" customHeight="1" x14ac:dyDescent="0.35">
      <c r="C312" s="341" t="str">
        <f t="shared" si="31"/>
        <v/>
      </c>
      <c r="D312" s="239" t="str">
        <f t="shared" si="35"/>
        <v/>
      </c>
      <c r="E312" s="239" t="str">
        <f t="shared" si="36"/>
        <v/>
      </c>
      <c r="F312" s="179" t="str">
        <f ca="1">IF(C312="","",[1]!s_dq_close(D312,TODAY(),1))</f>
        <v/>
      </c>
      <c r="G312" s="180" t="str">
        <f ca="1">IF(C312="","",[1]!s_pq_pctchange(D312,TODAY()-$G$12,TODAY())/100)</f>
        <v/>
      </c>
      <c r="H312" s="240" t="str">
        <f>IF(C312="","",IF($H$11="收入",[1]!S_STM07_IS(D312,9,$G$5,$H$13)/$E$5,[1]!S_STM07_IS(D312,48,$G$5,$H$13)/$E$5))</f>
        <v/>
      </c>
      <c r="I312" s="240" t="str">
        <f>IF(C312="","",IF($I$11="毛利率",([1]!S_STM07_IS(D312,9,$G$5,$H$13)-[1]!S_STM07_IS(D312,10,$G$5,$H$13))/[1]!S_STM07_IS(D312,9,$G$5,$H$13),[1]!S_STM07_IS(D312,14,$G$5,$H$13)/$E$5))</f>
        <v/>
      </c>
      <c r="J312" s="402" t="str">
        <f>IF(C312="","",IF($J$11="净利润率",[1]!S_STM07_IS(D312,61,$G$5,$H$13)/[1]!S_STM07_IS(D312,9,$G$5,$H$13),[1]!S_STM07_IS(D312,55,$G$5,$H$13)/$E$5))</f>
        <v/>
      </c>
      <c r="K312" s="411" t="str">
        <f>IF(C312="","",[1]!hks_fa_roa2(D312,$G$5))</f>
        <v/>
      </c>
      <c r="L312" s="411" t="str">
        <f>IF(C312="","",[1]!hks_fa_roe(D312,$G$5))</f>
        <v/>
      </c>
      <c r="M312" s="240" t="str">
        <f>IF(C312="","",IF($M$11="EPS",[1]!S_STM07_IS(D312,61,$G$5,$H$13)/IF([1]!s_share_total(D312,$G$5)=0,[1]!s_share_total(D312,[1]!s_ipo_listeddate(D312)),[1]!s_share_total(D312,$G$5)),([1]!s_stm07_bs(D312,75,$G$5,$H$13)+[1]!s_stm07_bs(D312,88,$G$5,$H$13)+[1]!s_stm07_bs(D312,94,$G$5,$H$13)+[1]!s_stm07_bs(D312,95,$G$5,$H$13))/$E$5))</f>
        <v/>
      </c>
      <c r="N312" s="241" t="str">
        <f>IF(C312="","",F312/([1]!S_STM07_IS(D312,61,$G$5,$H$13)/IF([1]!s_share_total(D312,$G$5)=0,[1]!s_share_total(D312,[1]!s_ipo_listeddate(D312)),[1]!s_share_total(D312,$G$5))))</f>
        <v/>
      </c>
      <c r="O312" s="240" t="str">
        <f ca="1">IF(C312="","",[1]!s_share_total(D312,TODAY())/$E$5)</f>
        <v/>
      </c>
      <c r="P312" s="240" t="str">
        <f t="shared" si="32"/>
        <v/>
      </c>
      <c r="Q312" s="210" t="str">
        <f t="shared" si="33"/>
        <v/>
      </c>
      <c r="R312" s="341" t="str">
        <f t="shared" si="34"/>
        <v/>
      </c>
      <c r="S312" s="144"/>
      <c r="U312" s="1"/>
    </row>
    <row r="313" spans="3:21" ht="12" customHeight="1" x14ac:dyDescent="0.35">
      <c r="C313" s="342" t="str">
        <f t="shared" si="31"/>
        <v/>
      </c>
      <c r="D313" s="126" t="str">
        <f t="shared" si="35"/>
        <v/>
      </c>
      <c r="E313" s="126" t="str">
        <f t="shared" si="36"/>
        <v/>
      </c>
      <c r="F313" s="181" t="str">
        <f ca="1">IF(C313="","",[1]!s_dq_close(D313,TODAY(),1))</f>
        <v/>
      </c>
      <c r="G313" s="182" t="str">
        <f ca="1">IF(C313="","",[1]!s_pq_pctchange(D313,TODAY()-$G$12,TODAY())/100)</f>
        <v/>
      </c>
      <c r="H313" s="242" t="str">
        <f>IF(C313="","",IF($H$11="收入",[1]!S_STM07_IS(D313,9,$G$5,$H$13)/$E$5,[1]!S_STM07_IS(D313,48,$G$5,$H$13)/$E$5))</f>
        <v/>
      </c>
      <c r="I313" s="242" t="str">
        <f>IF(C313="","",IF($I$11="毛利率",([1]!S_STM07_IS(D313,9,$G$5,$H$13)-[1]!S_STM07_IS(D313,10,$G$5,$H$13))/[1]!S_STM07_IS(D313,9,$G$5,$H$13),[1]!S_STM07_IS(D313,14,$G$5,$H$13)/$E$5))</f>
        <v/>
      </c>
      <c r="J313" s="403" t="str">
        <f>IF(C313="","",IF($J$11="净利润率",[1]!S_STM07_IS(D313,61,$G$5,$H$13)/[1]!S_STM07_IS(D313,9,$G$5,$H$13),[1]!S_STM07_IS(D313,55,$G$5,$H$13)/$E$5))</f>
        <v/>
      </c>
      <c r="K313" s="411" t="str">
        <f>IF(C313="","",[1]!hks_fa_roa2(D313,$G$5))</f>
        <v/>
      </c>
      <c r="L313" s="411" t="str">
        <f>IF(C313="","",[1]!hks_fa_roe(D313,$G$5))</f>
        <v/>
      </c>
      <c r="M313" s="243" t="str">
        <f>IF(C313="","",IF($M$11="EPS",[1]!S_STM07_IS(D313,61,$G$5,$H$13)/IF([1]!s_share_total(D313,$G$5)=0,[1]!s_share_total(D313,[1]!s_ipo_listeddate(D313)),[1]!s_share_total(D313,$G$5)),([1]!s_stm07_bs(D313,75,$G$5,$H$13)+[1]!s_stm07_bs(D313,88,$G$5,$H$13)+[1]!s_stm07_bs(D313,94,$G$5,$H$13)+[1]!s_stm07_bs(D313,95,$G$5,$H$13))/$E$5))</f>
        <v/>
      </c>
      <c r="N313" s="193" t="str">
        <f>IF(C313="","",F313/([1]!S_STM07_IS(D313,61,$G$5,$H$13)/IF([1]!s_share_total(D313,$G$5)=0,[1]!s_share_total(D313,[1]!s_ipo_listeddate(D313)),[1]!s_share_total(D313,$G$5))))</f>
        <v/>
      </c>
      <c r="O313" s="242" t="str">
        <f ca="1">IF(C313="","",[1]!s_share_total(D313,TODAY())/$E$5)</f>
        <v/>
      </c>
      <c r="P313" s="242" t="str">
        <f t="shared" si="32"/>
        <v/>
      </c>
      <c r="Q313" s="181" t="str">
        <f t="shared" si="33"/>
        <v/>
      </c>
      <c r="R313" s="342" t="str">
        <f t="shared" si="34"/>
        <v/>
      </c>
      <c r="S313" s="144"/>
      <c r="U313" s="1"/>
    </row>
    <row r="314" spans="3:21" ht="12" customHeight="1" x14ac:dyDescent="0.35">
      <c r="C314" s="341" t="str">
        <f t="shared" si="31"/>
        <v/>
      </c>
      <c r="D314" s="239" t="str">
        <f t="shared" si="35"/>
        <v/>
      </c>
      <c r="E314" s="239" t="str">
        <f t="shared" si="36"/>
        <v/>
      </c>
      <c r="F314" s="179" t="str">
        <f ca="1">IF(C314="","",[1]!s_dq_close(D314,TODAY(),1))</f>
        <v/>
      </c>
      <c r="G314" s="180" t="str">
        <f ca="1">IF(C314="","",[1]!s_pq_pctchange(D314,TODAY()-$G$12,TODAY())/100)</f>
        <v/>
      </c>
      <c r="H314" s="240" t="str">
        <f>IF(C314="","",IF($H$11="收入",[1]!S_STM07_IS(D314,9,$G$5,$H$13)/$E$5,[1]!S_STM07_IS(D314,48,$G$5,$H$13)/$E$5))</f>
        <v/>
      </c>
      <c r="I314" s="240" t="str">
        <f>IF(C314="","",IF($I$11="毛利率",([1]!S_STM07_IS(D314,9,$G$5,$H$13)-[1]!S_STM07_IS(D314,10,$G$5,$H$13))/[1]!S_STM07_IS(D314,9,$G$5,$H$13),[1]!S_STM07_IS(D314,14,$G$5,$H$13)/$E$5))</f>
        <v/>
      </c>
      <c r="J314" s="402" t="str">
        <f>IF(C314="","",IF($J$11="净利润率",[1]!S_STM07_IS(D314,61,$G$5,$H$13)/[1]!S_STM07_IS(D314,9,$G$5,$H$13),[1]!S_STM07_IS(D314,55,$G$5,$H$13)/$E$5))</f>
        <v/>
      </c>
      <c r="K314" s="411" t="str">
        <f>IF(C314="","",[1]!hks_fa_roa2(D314,$G$5))</f>
        <v/>
      </c>
      <c r="L314" s="411" t="str">
        <f>IF(C314="","",[1]!hks_fa_roe(D314,$G$5))</f>
        <v/>
      </c>
      <c r="M314" s="240" t="str">
        <f>IF(C314="","",IF($M$11="EPS",[1]!S_STM07_IS(D314,61,$G$5,$H$13)/IF([1]!s_share_total(D314,$G$5)=0,[1]!s_share_total(D314,[1]!s_ipo_listeddate(D314)),[1]!s_share_total(D314,$G$5)),([1]!s_stm07_bs(D314,75,$G$5,$H$13)+[1]!s_stm07_bs(D314,88,$G$5,$H$13)+[1]!s_stm07_bs(D314,94,$G$5,$H$13)+[1]!s_stm07_bs(D314,95,$G$5,$H$13))/$E$5))</f>
        <v/>
      </c>
      <c r="N314" s="241" t="str">
        <f>IF(C314="","",F314/([1]!S_STM07_IS(D314,61,$G$5,$H$13)/IF([1]!s_share_total(D314,$G$5)=0,[1]!s_share_total(D314,[1]!s_ipo_listeddate(D314)),[1]!s_share_total(D314,$G$5))))</f>
        <v/>
      </c>
      <c r="O314" s="240" t="str">
        <f ca="1">IF(C314="","",[1]!s_share_total(D314,TODAY())/$E$5)</f>
        <v/>
      </c>
      <c r="P314" s="240" t="str">
        <f t="shared" si="32"/>
        <v/>
      </c>
      <c r="Q314" s="210" t="str">
        <f t="shared" si="33"/>
        <v/>
      </c>
      <c r="R314" s="341" t="str">
        <f t="shared" si="34"/>
        <v/>
      </c>
      <c r="S314" s="144"/>
      <c r="U314" s="1"/>
    </row>
    <row r="315" spans="3:21" ht="12" customHeight="1" x14ac:dyDescent="0.35">
      <c r="C315" s="342" t="str">
        <f t="shared" si="31"/>
        <v/>
      </c>
      <c r="D315" s="126" t="str">
        <f t="shared" si="35"/>
        <v/>
      </c>
      <c r="E315" s="126" t="str">
        <f t="shared" si="36"/>
        <v/>
      </c>
      <c r="F315" s="181" t="str">
        <f ca="1">IF(C315="","",[1]!s_dq_close(D315,TODAY(),1))</f>
        <v/>
      </c>
      <c r="G315" s="182" t="str">
        <f ca="1">IF(C315="","",[1]!s_pq_pctchange(D315,TODAY()-$G$12,TODAY())/100)</f>
        <v/>
      </c>
      <c r="H315" s="242" t="str">
        <f>IF(C315="","",IF($H$11="收入",[1]!S_STM07_IS(D315,9,$G$5,$H$13)/$E$5,[1]!S_STM07_IS(D315,48,$G$5,$H$13)/$E$5))</f>
        <v/>
      </c>
      <c r="I315" s="242" t="str">
        <f>IF(C315="","",IF($I$11="毛利率",([1]!S_STM07_IS(D315,9,$G$5,$H$13)-[1]!S_STM07_IS(D315,10,$G$5,$H$13))/[1]!S_STM07_IS(D315,9,$G$5,$H$13),[1]!S_STM07_IS(D315,14,$G$5,$H$13)/$E$5))</f>
        <v/>
      </c>
      <c r="J315" s="403" t="str">
        <f>IF(C315="","",IF($J$11="净利润率",[1]!S_STM07_IS(D315,61,$G$5,$H$13)/[1]!S_STM07_IS(D315,9,$G$5,$H$13),[1]!S_STM07_IS(D315,55,$G$5,$H$13)/$E$5))</f>
        <v/>
      </c>
      <c r="K315" s="411" t="str">
        <f>IF(C315="","",[1]!hks_fa_roa2(D315,$G$5))</f>
        <v/>
      </c>
      <c r="L315" s="411" t="str">
        <f>IF(C315="","",[1]!hks_fa_roe(D315,$G$5))</f>
        <v/>
      </c>
      <c r="M315" s="243" t="str">
        <f>IF(C315="","",IF($M$11="EPS",[1]!S_STM07_IS(D315,61,$G$5,$H$13)/IF([1]!s_share_total(D315,$G$5)=0,[1]!s_share_total(D315,[1]!s_ipo_listeddate(D315)),[1]!s_share_total(D315,$G$5)),([1]!s_stm07_bs(D315,75,$G$5,$H$13)+[1]!s_stm07_bs(D315,88,$G$5,$H$13)+[1]!s_stm07_bs(D315,94,$G$5,$H$13)+[1]!s_stm07_bs(D315,95,$G$5,$H$13))/$E$5))</f>
        <v/>
      </c>
      <c r="N315" s="193" t="str">
        <f>IF(C315="","",F315/([1]!S_STM07_IS(D315,61,$G$5,$H$13)/IF([1]!s_share_total(D315,$G$5)=0,[1]!s_share_total(D315,[1]!s_ipo_listeddate(D315)),[1]!s_share_total(D315,$G$5))))</f>
        <v/>
      </c>
      <c r="O315" s="242" t="str">
        <f ca="1">IF(C315="","",[1]!s_share_total(D315,TODAY())/$E$5)</f>
        <v/>
      </c>
      <c r="P315" s="242" t="str">
        <f t="shared" si="32"/>
        <v/>
      </c>
      <c r="Q315" s="181" t="str">
        <f t="shared" si="33"/>
        <v/>
      </c>
      <c r="R315" s="342" t="str">
        <f t="shared" si="34"/>
        <v/>
      </c>
      <c r="S315" s="144"/>
      <c r="U315" s="1"/>
    </row>
    <row r="316" spans="3:21" ht="12" customHeight="1" x14ac:dyDescent="0.35">
      <c r="C316" s="341" t="str">
        <f t="shared" si="31"/>
        <v/>
      </c>
      <c r="D316" s="239" t="str">
        <f t="shared" si="35"/>
        <v/>
      </c>
      <c r="E316" s="239" t="str">
        <f t="shared" si="36"/>
        <v/>
      </c>
      <c r="F316" s="179" t="str">
        <f ca="1">IF(C316="","",[1]!s_dq_close(D316,TODAY(),1))</f>
        <v/>
      </c>
      <c r="G316" s="180" t="str">
        <f ca="1">IF(C316="","",[1]!s_pq_pctchange(D316,TODAY()-$G$12,TODAY())/100)</f>
        <v/>
      </c>
      <c r="H316" s="240" t="str">
        <f>IF(C316="","",IF($H$11="收入",[1]!S_STM07_IS(D316,9,$G$5,$H$13)/$E$5,[1]!S_STM07_IS(D316,48,$G$5,$H$13)/$E$5))</f>
        <v/>
      </c>
      <c r="I316" s="240" t="str">
        <f>IF(C316="","",IF($I$11="毛利率",([1]!S_STM07_IS(D316,9,$G$5,$H$13)-[1]!S_STM07_IS(D316,10,$G$5,$H$13))/[1]!S_STM07_IS(D316,9,$G$5,$H$13),[1]!S_STM07_IS(D316,14,$G$5,$H$13)/$E$5))</f>
        <v/>
      </c>
      <c r="J316" s="402" t="str">
        <f>IF(C316="","",IF($J$11="净利润率",[1]!S_STM07_IS(D316,61,$G$5,$H$13)/[1]!S_STM07_IS(D316,9,$G$5,$H$13),[1]!S_STM07_IS(D316,55,$G$5,$H$13)/$E$5))</f>
        <v/>
      </c>
      <c r="K316" s="411" t="str">
        <f>IF(C316="","",[1]!hks_fa_roa2(D316,$G$5))</f>
        <v/>
      </c>
      <c r="L316" s="411" t="str">
        <f>IF(C316="","",[1]!hks_fa_roe(D316,$G$5))</f>
        <v/>
      </c>
      <c r="M316" s="240" t="str">
        <f>IF(C316="","",IF($M$11="EPS",[1]!S_STM07_IS(D316,61,$G$5,$H$13)/IF([1]!s_share_total(D316,$G$5)=0,[1]!s_share_total(D316,[1]!s_ipo_listeddate(D316)),[1]!s_share_total(D316,$G$5)),([1]!s_stm07_bs(D316,75,$G$5,$H$13)+[1]!s_stm07_bs(D316,88,$G$5,$H$13)+[1]!s_stm07_bs(D316,94,$G$5,$H$13)+[1]!s_stm07_bs(D316,95,$G$5,$H$13))/$E$5))</f>
        <v/>
      </c>
      <c r="N316" s="241" t="str">
        <f>IF(C316="","",F316/([1]!S_STM07_IS(D316,61,$G$5,$H$13)/IF([1]!s_share_total(D316,$G$5)=0,[1]!s_share_total(D316,[1]!s_ipo_listeddate(D316)),[1]!s_share_total(D316,$G$5))))</f>
        <v/>
      </c>
      <c r="O316" s="240" t="str">
        <f ca="1">IF(C316="","",[1]!s_share_total(D316,TODAY())/$E$5)</f>
        <v/>
      </c>
      <c r="P316" s="240" t="str">
        <f t="shared" si="32"/>
        <v/>
      </c>
      <c r="Q316" s="210" t="str">
        <f t="shared" si="33"/>
        <v/>
      </c>
      <c r="R316" s="341" t="str">
        <f t="shared" si="34"/>
        <v/>
      </c>
      <c r="S316" s="144"/>
      <c r="U316" s="1"/>
    </row>
    <row r="317" spans="3:21" ht="12" customHeight="1" x14ac:dyDescent="0.35">
      <c r="C317" s="342" t="str">
        <f t="shared" si="31"/>
        <v/>
      </c>
      <c r="D317" s="126" t="str">
        <f t="shared" si="35"/>
        <v/>
      </c>
      <c r="E317" s="126" t="str">
        <f t="shared" si="36"/>
        <v/>
      </c>
      <c r="F317" s="181" t="str">
        <f ca="1">IF(C317="","",[1]!s_dq_close(D317,TODAY(),1))</f>
        <v/>
      </c>
      <c r="G317" s="182" t="str">
        <f ca="1">IF(C317="","",[1]!s_pq_pctchange(D317,TODAY()-$G$12,TODAY())/100)</f>
        <v/>
      </c>
      <c r="H317" s="242" t="str">
        <f>IF(C317="","",IF($H$11="收入",[1]!S_STM07_IS(D317,9,$G$5,$H$13)/$E$5,[1]!S_STM07_IS(D317,48,$G$5,$H$13)/$E$5))</f>
        <v/>
      </c>
      <c r="I317" s="242" t="str">
        <f>IF(C317="","",IF($I$11="毛利率",([1]!S_STM07_IS(D317,9,$G$5,$H$13)-[1]!S_STM07_IS(D317,10,$G$5,$H$13))/[1]!S_STM07_IS(D317,9,$G$5,$H$13),[1]!S_STM07_IS(D317,14,$G$5,$H$13)/$E$5))</f>
        <v/>
      </c>
      <c r="J317" s="403" t="str">
        <f>IF(C317="","",IF($J$11="净利润率",[1]!S_STM07_IS(D317,61,$G$5,$H$13)/[1]!S_STM07_IS(D317,9,$G$5,$H$13),[1]!S_STM07_IS(D317,55,$G$5,$H$13)/$E$5))</f>
        <v/>
      </c>
      <c r="K317" s="411" t="str">
        <f>IF(C317="","",[1]!hks_fa_roa2(D317,$G$5))</f>
        <v/>
      </c>
      <c r="L317" s="411" t="str">
        <f>IF(C317="","",[1]!hks_fa_roe(D317,$G$5))</f>
        <v/>
      </c>
      <c r="M317" s="243" t="str">
        <f>IF(C317="","",IF($M$11="EPS",[1]!S_STM07_IS(D317,61,$G$5,$H$13)/IF([1]!s_share_total(D317,$G$5)=0,[1]!s_share_total(D317,[1]!s_ipo_listeddate(D317)),[1]!s_share_total(D317,$G$5)),([1]!s_stm07_bs(D317,75,$G$5,$H$13)+[1]!s_stm07_bs(D317,88,$G$5,$H$13)+[1]!s_stm07_bs(D317,94,$G$5,$H$13)+[1]!s_stm07_bs(D317,95,$G$5,$H$13))/$E$5))</f>
        <v/>
      </c>
      <c r="N317" s="193" t="str">
        <f>IF(C317="","",F317/([1]!S_STM07_IS(D317,61,$G$5,$H$13)/IF([1]!s_share_total(D317,$G$5)=0,[1]!s_share_total(D317,[1]!s_ipo_listeddate(D317)),[1]!s_share_total(D317,$G$5))))</f>
        <v/>
      </c>
      <c r="O317" s="242" t="str">
        <f ca="1">IF(C317="","",[1]!s_share_total(D317,TODAY())/$E$5)</f>
        <v/>
      </c>
      <c r="P317" s="242" t="str">
        <f t="shared" si="32"/>
        <v/>
      </c>
      <c r="Q317" s="181" t="str">
        <f t="shared" si="33"/>
        <v/>
      </c>
      <c r="R317" s="342" t="str">
        <f t="shared" si="34"/>
        <v/>
      </c>
      <c r="S317" s="144"/>
      <c r="U317" s="1"/>
    </row>
    <row r="318" spans="3:21" ht="12" customHeight="1" x14ac:dyDescent="0.35">
      <c r="C318" s="341" t="str">
        <f t="shared" si="31"/>
        <v/>
      </c>
      <c r="D318" s="239" t="str">
        <f t="shared" si="35"/>
        <v/>
      </c>
      <c r="E318" s="239" t="str">
        <f t="shared" si="36"/>
        <v/>
      </c>
      <c r="F318" s="179" t="str">
        <f ca="1">IF(C318="","",[1]!s_dq_close(D318,TODAY(),1))</f>
        <v/>
      </c>
      <c r="G318" s="180" t="str">
        <f ca="1">IF(C318="","",[1]!s_pq_pctchange(D318,TODAY()-$G$12,TODAY())/100)</f>
        <v/>
      </c>
      <c r="H318" s="240" t="str">
        <f>IF(C318="","",IF($H$11="收入",[1]!S_STM07_IS(D318,9,$G$5,$H$13)/$E$5,[1]!S_STM07_IS(D318,48,$G$5,$H$13)/$E$5))</f>
        <v/>
      </c>
      <c r="I318" s="240" t="str">
        <f>IF(C318="","",IF($I$11="毛利率",([1]!S_STM07_IS(D318,9,$G$5,$H$13)-[1]!S_STM07_IS(D318,10,$G$5,$H$13))/[1]!S_STM07_IS(D318,9,$G$5,$H$13),[1]!S_STM07_IS(D318,14,$G$5,$H$13)/$E$5))</f>
        <v/>
      </c>
      <c r="J318" s="402" t="str">
        <f>IF(C318="","",IF($J$11="净利润率",[1]!S_STM07_IS(D318,61,$G$5,$H$13)/[1]!S_STM07_IS(D318,9,$G$5,$H$13),[1]!S_STM07_IS(D318,55,$G$5,$H$13)/$E$5))</f>
        <v/>
      </c>
      <c r="K318" s="411" t="str">
        <f>IF(C318="","",[1]!hks_fa_roa2(D318,$G$5))</f>
        <v/>
      </c>
      <c r="L318" s="411" t="str">
        <f>IF(C318="","",[1]!hks_fa_roe(D318,$G$5))</f>
        <v/>
      </c>
      <c r="M318" s="240" t="str">
        <f>IF(C318="","",IF($M$11="EPS",[1]!S_STM07_IS(D318,61,$G$5,$H$13)/IF([1]!s_share_total(D318,$G$5)=0,[1]!s_share_total(D318,[1]!s_ipo_listeddate(D318)),[1]!s_share_total(D318,$G$5)),([1]!s_stm07_bs(D318,75,$G$5,$H$13)+[1]!s_stm07_bs(D318,88,$G$5,$H$13)+[1]!s_stm07_bs(D318,94,$G$5,$H$13)+[1]!s_stm07_bs(D318,95,$G$5,$H$13))/$E$5))</f>
        <v/>
      </c>
      <c r="N318" s="241" t="str">
        <f>IF(C318="","",F318/([1]!S_STM07_IS(D318,61,$G$5,$H$13)/IF([1]!s_share_total(D318,$G$5)=0,[1]!s_share_total(D318,[1]!s_ipo_listeddate(D318)),[1]!s_share_total(D318,$G$5))))</f>
        <v/>
      </c>
      <c r="O318" s="240" t="str">
        <f ca="1">IF(C318="","",[1]!s_share_total(D318,TODAY())/$E$5)</f>
        <v/>
      </c>
      <c r="P318" s="240" t="str">
        <f t="shared" si="32"/>
        <v/>
      </c>
      <c r="Q318" s="210" t="str">
        <f t="shared" si="33"/>
        <v/>
      </c>
      <c r="R318" s="341" t="str">
        <f t="shared" si="34"/>
        <v/>
      </c>
      <c r="S318" s="144"/>
      <c r="U318" s="1"/>
    </row>
    <row r="319" spans="3:21" ht="12" customHeight="1" x14ac:dyDescent="0.35">
      <c r="C319" s="342" t="str">
        <f t="shared" si="31"/>
        <v/>
      </c>
      <c r="D319" s="126" t="str">
        <f t="shared" si="35"/>
        <v/>
      </c>
      <c r="E319" s="126" t="str">
        <f t="shared" si="36"/>
        <v/>
      </c>
      <c r="F319" s="181" t="str">
        <f ca="1">IF(C319="","",[1]!s_dq_close(D319,TODAY(),1))</f>
        <v/>
      </c>
      <c r="G319" s="182" t="str">
        <f ca="1">IF(C319="","",[1]!s_pq_pctchange(D319,TODAY()-$G$12,TODAY())/100)</f>
        <v/>
      </c>
      <c r="H319" s="242" t="str">
        <f>IF(C319="","",IF($H$11="收入",[1]!S_STM07_IS(D319,9,$G$5,$H$13)/$E$5,[1]!S_STM07_IS(D319,48,$G$5,$H$13)/$E$5))</f>
        <v/>
      </c>
      <c r="I319" s="242" t="str">
        <f>IF(C319="","",IF($I$11="毛利率",([1]!S_STM07_IS(D319,9,$G$5,$H$13)-[1]!S_STM07_IS(D319,10,$G$5,$H$13))/[1]!S_STM07_IS(D319,9,$G$5,$H$13),[1]!S_STM07_IS(D319,14,$G$5,$H$13)/$E$5))</f>
        <v/>
      </c>
      <c r="J319" s="403" t="str">
        <f>IF(C319="","",IF($J$11="净利润率",[1]!S_STM07_IS(D319,61,$G$5,$H$13)/[1]!S_STM07_IS(D319,9,$G$5,$H$13),[1]!S_STM07_IS(D319,55,$G$5,$H$13)/$E$5))</f>
        <v/>
      </c>
      <c r="K319" s="411" t="str">
        <f>IF(C319="","",[1]!hks_fa_roa2(D319,$G$5))</f>
        <v/>
      </c>
      <c r="L319" s="411" t="str">
        <f>IF(C319="","",[1]!hks_fa_roe(D319,$G$5))</f>
        <v/>
      </c>
      <c r="M319" s="243" t="str">
        <f>IF(C319="","",IF($M$11="EPS",[1]!S_STM07_IS(D319,61,$G$5,$H$13)/IF([1]!s_share_total(D319,$G$5)=0,[1]!s_share_total(D319,[1]!s_ipo_listeddate(D319)),[1]!s_share_total(D319,$G$5)),([1]!s_stm07_bs(D319,75,$G$5,$H$13)+[1]!s_stm07_bs(D319,88,$G$5,$H$13)+[1]!s_stm07_bs(D319,94,$G$5,$H$13)+[1]!s_stm07_bs(D319,95,$G$5,$H$13))/$E$5))</f>
        <v/>
      </c>
      <c r="N319" s="193" t="str">
        <f>IF(C319="","",F319/([1]!S_STM07_IS(D319,61,$G$5,$H$13)/IF([1]!s_share_total(D319,$G$5)=0,[1]!s_share_total(D319,[1]!s_ipo_listeddate(D319)),[1]!s_share_total(D319,$G$5))))</f>
        <v/>
      </c>
      <c r="O319" s="242" t="str">
        <f ca="1">IF(C319="","",[1]!s_share_total(D319,TODAY())/$E$5)</f>
        <v/>
      </c>
      <c r="P319" s="242" t="str">
        <f t="shared" si="32"/>
        <v/>
      </c>
      <c r="Q319" s="181" t="str">
        <f t="shared" si="33"/>
        <v/>
      </c>
      <c r="R319" s="342" t="str">
        <f t="shared" si="34"/>
        <v/>
      </c>
      <c r="S319" s="144"/>
      <c r="U319" s="1"/>
    </row>
    <row r="320" spans="3:21" ht="12" customHeight="1" x14ac:dyDescent="0.35">
      <c r="C320" s="341" t="str">
        <f t="shared" si="31"/>
        <v/>
      </c>
      <c r="D320" s="239" t="str">
        <f t="shared" si="35"/>
        <v/>
      </c>
      <c r="E320" s="239" t="str">
        <f t="shared" si="36"/>
        <v/>
      </c>
      <c r="F320" s="179" t="str">
        <f ca="1">IF(C320="","",[1]!s_dq_close(D320,TODAY(),1))</f>
        <v/>
      </c>
      <c r="G320" s="180" t="str">
        <f ca="1">IF(C320="","",[1]!s_pq_pctchange(D320,TODAY()-$G$12,TODAY())/100)</f>
        <v/>
      </c>
      <c r="H320" s="240" t="str">
        <f>IF(C320="","",IF($H$11="收入",[1]!S_STM07_IS(D320,9,$G$5,$H$13)/$E$5,[1]!S_STM07_IS(D320,48,$G$5,$H$13)/$E$5))</f>
        <v/>
      </c>
      <c r="I320" s="240" t="str">
        <f>IF(C320="","",IF($I$11="毛利率",([1]!S_STM07_IS(D320,9,$G$5,$H$13)-[1]!S_STM07_IS(D320,10,$G$5,$H$13))/[1]!S_STM07_IS(D320,9,$G$5,$H$13),[1]!S_STM07_IS(D320,14,$G$5,$H$13)/$E$5))</f>
        <v/>
      </c>
      <c r="J320" s="402" t="str">
        <f>IF(C320="","",IF($J$11="净利润率",[1]!S_STM07_IS(D320,61,$G$5,$H$13)/[1]!S_STM07_IS(D320,9,$G$5,$H$13),[1]!S_STM07_IS(D320,55,$G$5,$H$13)/$E$5))</f>
        <v/>
      </c>
      <c r="K320" s="411" t="str">
        <f>IF(C320="","",[1]!hks_fa_roa2(D320,$G$5))</f>
        <v/>
      </c>
      <c r="L320" s="411" t="str">
        <f>IF(C320="","",[1]!hks_fa_roe(D320,$G$5))</f>
        <v/>
      </c>
      <c r="M320" s="240" t="str">
        <f>IF(C320="","",IF($M$11="EPS",[1]!S_STM07_IS(D320,61,$G$5,$H$13)/IF([1]!s_share_total(D320,$G$5)=0,[1]!s_share_total(D320,[1]!s_ipo_listeddate(D320)),[1]!s_share_total(D320,$G$5)),([1]!s_stm07_bs(D320,75,$G$5,$H$13)+[1]!s_stm07_bs(D320,88,$G$5,$H$13)+[1]!s_stm07_bs(D320,94,$G$5,$H$13)+[1]!s_stm07_bs(D320,95,$G$5,$H$13))/$E$5))</f>
        <v/>
      </c>
      <c r="N320" s="241" t="str">
        <f>IF(C320="","",F320/([1]!S_STM07_IS(D320,61,$G$5,$H$13)/IF([1]!s_share_total(D320,$G$5)=0,[1]!s_share_total(D320,[1]!s_ipo_listeddate(D320)),[1]!s_share_total(D320,$G$5))))</f>
        <v/>
      </c>
      <c r="O320" s="240" t="str">
        <f ca="1">IF(C320="","",[1]!s_share_total(D320,TODAY())/$E$5)</f>
        <v/>
      </c>
      <c r="P320" s="240" t="str">
        <f t="shared" si="32"/>
        <v/>
      </c>
      <c r="Q320" s="210" t="str">
        <f t="shared" si="33"/>
        <v/>
      </c>
      <c r="R320" s="341" t="str">
        <f t="shared" si="34"/>
        <v/>
      </c>
      <c r="S320" s="144"/>
      <c r="U320" s="1"/>
    </row>
    <row r="321" spans="3:21" ht="12" customHeight="1" x14ac:dyDescent="0.35">
      <c r="C321" s="342" t="str">
        <f t="shared" si="31"/>
        <v/>
      </c>
      <c r="D321" s="126" t="str">
        <f t="shared" si="35"/>
        <v/>
      </c>
      <c r="E321" s="126" t="str">
        <f t="shared" si="36"/>
        <v/>
      </c>
      <c r="F321" s="181" t="str">
        <f ca="1">IF(C321="","",[1]!s_dq_close(D321,TODAY(),1))</f>
        <v/>
      </c>
      <c r="G321" s="182" t="str">
        <f ca="1">IF(C321="","",[1]!s_pq_pctchange(D321,TODAY()-$G$12,TODAY())/100)</f>
        <v/>
      </c>
      <c r="H321" s="242" t="str">
        <f>IF(C321="","",IF($H$11="收入",[1]!S_STM07_IS(D321,9,$G$5,$H$13)/$E$5,[1]!S_STM07_IS(D321,48,$G$5,$H$13)/$E$5))</f>
        <v/>
      </c>
      <c r="I321" s="242" t="str">
        <f>IF(C321="","",IF($I$11="毛利率",([1]!S_STM07_IS(D321,9,$G$5,$H$13)-[1]!S_STM07_IS(D321,10,$G$5,$H$13))/[1]!S_STM07_IS(D321,9,$G$5,$H$13),[1]!S_STM07_IS(D321,14,$G$5,$H$13)/$E$5))</f>
        <v/>
      </c>
      <c r="J321" s="403" t="str">
        <f>IF(C321="","",IF($J$11="净利润率",[1]!S_STM07_IS(D321,61,$G$5,$H$13)/[1]!S_STM07_IS(D321,9,$G$5,$H$13),[1]!S_STM07_IS(D321,55,$G$5,$H$13)/$E$5))</f>
        <v/>
      </c>
      <c r="K321" s="411" t="str">
        <f>IF(C321="","",[1]!hks_fa_roa2(D321,$G$5))</f>
        <v/>
      </c>
      <c r="L321" s="411" t="str">
        <f>IF(C321="","",[1]!hks_fa_roe(D321,$G$5))</f>
        <v/>
      </c>
      <c r="M321" s="243" t="str">
        <f>IF(C321="","",IF($M$11="EPS",[1]!S_STM07_IS(D321,61,$G$5,$H$13)/IF([1]!s_share_total(D321,$G$5)=0,[1]!s_share_total(D321,[1]!s_ipo_listeddate(D321)),[1]!s_share_total(D321,$G$5)),([1]!s_stm07_bs(D321,75,$G$5,$H$13)+[1]!s_stm07_bs(D321,88,$G$5,$H$13)+[1]!s_stm07_bs(D321,94,$G$5,$H$13)+[1]!s_stm07_bs(D321,95,$G$5,$H$13))/$E$5))</f>
        <v/>
      </c>
      <c r="N321" s="193" t="str">
        <f>IF(C321="","",F321/([1]!S_STM07_IS(D321,61,$G$5,$H$13)/IF([1]!s_share_total(D321,$G$5)=0,[1]!s_share_total(D321,[1]!s_ipo_listeddate(D321)),[1]!s_share_total(D321,$G$5))))</f>
        <v/>
      </c>
      <c r="O321" s="242" t="str">
        <f ca="1">IF(C321="","",[1]!s_share_total(D321,TODAY())/$E$5)</f>
        <v/>
      </c>
      <c r="P321" s="242" t="str">
        <f t="shared" si="32"/>
        <v/>
      </c>
      <c r="Q321" s="181" t="str">
        <f t="shared" si="33"/>
        <v/>
      </c>
      <c r="R321" s="342" t="str">
        <f t="shared" si="34"/>
        <v/>
      </c>
      <c r="S321" s="144"/>
      <c r="U321" s="1"/>
    </row>
    <row r="322" spans="3:21" ht="12" customHeight="1" x14ac:dyDescent="0.35">
      <c r="C322" s="341" t="str">
        <f t="shared" si="31"/>
        <v/>
      </c>
      <c r="D322" s="239" t="str">
        <f t="shared" si="35"/>
        <v/>
      </c>
      <c r="E322" s="239" t="str">
        <f t="shared" si="36"/>
        <v/>
      </c>
      <c r="F322" s="179" t="str">
        <f ca="1">IF(C322="","",[1]!s_dq_close(D322,TODAY(),1))</f>
        <v/>
      </c>
      <c r="G322" s="180" t="str">
        <f ca="1">IF(C322="","",[1]!s_pq_pctchange(D322,TODAY()-$G$12,TODAY())/100)</f>
        <v/>
      </c>
      <c r="H322" s="240" t="str">
        <f>IF(C322="","",IF($H$11="收入",[1]!S_STM07_IS(D322,9,$G$5,$H$13)/$E$5,[1]!S_STM07_IS(D322,48,$G$5,$H$13)/$E$5))</f>
        <v/>
      </c>
      <c r="I322" s="240" t="str">
        <f>IF(C322="","",IF($I$11="毛利率",([1]!S_STM07_IS(D322,9,$G$5,$H$13)-[1]!S_STM07_IS(D322,10,$G$5,$H$13))/[1]!S_STM07_IS(D322,9,$G$5,$H$13),[1]!S_STM07_IS(D322,14,$G$5,$H$13)/$E$5))</f>
        <v/>
      </c>
      <c r="J322" s="402" t="str">
        <f>IF(C322="","",IF($J$11="净利润率",[1]!S_STM07_IS(D322,61,$G$5,$H$13)/[1]!S_STM07_IS(D322,9,$G$5,$H$13),[1]!S_STM07_IS(D322,55,$G$5,$H$13)/$E$5))</f>
        <v/>
      </c>
      <c r="K322" s="411" t="str">
        <f>IF(C322="","",[1]!hks_fa_roa2(D322,$G$5))</f>
        <v/>
      </c>
      <c r="L322" s="411" t="str">
        <f>IF(C322="","",[1]!hks_fa_roe(D322,$G$5))</f>
        <v/>
      </c>
      <c r="M322" s="240" t="str">
        <f>IF(C322="","",IF($M$11="EPS",[1]!S_STM07_IS(D322,61,$G$5,$H$13)/IF([1]!s_share_total(D322,$G$5)=0,[1]!s_share_total(D322,[1]!s_ipo_listeddate(D322)),[1]!s_share_total(D322,$G$5)),([1]!s_stm07_bs(D322,75,$G$5,$H$13)+[1]!s_stm07_bs(D322,88,$G$5,$H$13)+[1]!s_stm07_bs(D322,94,$G$5,$H$13)+[1]!s_stm07_bs(D322,95,$G$5,$H$13))/$E$5))</f>
        <v/>
      </c>
      <c r="N322" s="241" t="str">
        <f>IF(C322="","",F322/([1]!S_STM07_IS(D322,61,$G$5,$H$13)/IF([1]!s_share_total(D322,$G$5)=0,[1]!s_share_total(D322,[1]!s_ipo_listeddate(D322)),[1]!s_share_total(D322,$G$5))))</f>
        <v/>
      </c>
      <c r="O322" s="240" t="str">
        <f ca="1">IF(C322="","",[1]!s_share_total(D322,TODAY())/$E$5)</f>
        <v/>
      </c>
      <c r="P322" s="240" t="str">
        <f t="shared" si="32"/>
        <v/>
      </c>
      <c r="Q322" s="210" t="str">
        <f t="shared" si="33"/>
        <v/>
      </c>
      <c r="R322" s="341" t="str">
        <f t="shared" si="34"/>
        <v/>
      </c>
      <c r="S322" s="144"/>
      <c r="U322" s="1"/>
    </row>
    <row r="323" spans="3:21" ht="12" customHeight="1" x14ac:dyDescent="0.35">
      <c r="C323" s="342" t="str">
        <f t="shared" si="31"/>
        <v/>
      </c>
      <c r="D323" s="126" t="str">
        <f t="shared" si="35"/>
        <v/>
      </c>
      <c r="E323" s="126" t="str">
        <f t="shared" si="36"/>
        <v/>
      </c>
      <c r="F323" s="181" t="str">
        <f ca="1">IF(C323="","",[1]!s_dq_close(D323,TODAY(),1))</f>
        <v/>
      </c>
      <c r="G323" s="182" t="str">
        <f ca="1">IF(C323="","",[1]!s_pq_pctchange(D323,TODAY()-$G$12,TODAY())/100)</f>
        <v/>
      </c>
      <c r="H323" s="242" t="str">
        <f>IF(C323="","",IF($H$11="收入",[1]!S_STM07_IS(D323,9,$G$5,$H$13)/$E$5,[1]!S_STM07_IS(D323,48,$G$5,$H$13)/$E$5))</f>
        <v/>
      </c>
      <c r="I323" s="242" t="str">
        <f>IF(C323="","",IF($I$11="毛利率",([1]!S_STM07_IS(D323,9,$G$5,$H$13)-[1]!S_STM07_IS(D323,10,$G$5,$H$13))/[1]!S_STM07_IS(D323,9,$G$5,$H$13),[1]!S_STM07_IS(D323,14,$G$5,$H$13)/$E$5))</f>
        <v/>
      </c>
      <c r="J323" s="403" t="str">
        <f>IF(C323="","",IF($J$11="净利润率",[1]!S_STM07_IS(D323,61,$G$5,$H$13)/[1]!S_STM07_IS(D323,9,$G$5,$H$13),[1]!S_STM07_IS(D323,55,$G$5,$H$13)/$E$5))</f>
        <v/>
      </c>
      <c r="K323" s="411" t="str">
        <f>IF(C323="","",[1]!hks_fa_roa2(D323,$G$5))</f>
        <v/>
      </c>
      <c r="L323" s="411" t="str">
        <f>IF(C323="","",[1]!hks_fa_roe(D323,$G$5))</f>
        <v/>
      </c>
      <c r="M323" s="243" t="str">
        <f>IF(C323="","",IF($M$11="EPS",[1]!S_STM07_IS(D323,61,$G$5,$H$13)/IF([1]!s_share_total(D323,$G$5)=0,[1]!s_share_total(D323,[1]!s_ipo_listeddate(D323)),[1]!s_share_total(D323,$G$5)),([1]!s_stm07_bs(D323,75,$G$5,$H$13)+[1]!s_stm07_bs(D323,88,$G$5,$H$13)+[1]!s_stm07_bs(D323,94,$G$5,$H$13)+[1]!s_stm07_bs(D323,95,$G$5,$H$13))/$E$5))</f>
        <v/>
      </c>
      <c r="N323" s="193" t="str">
        <f>IF(C323="","",F323/([1]!S_STM07_IS(D323,61,$G$5,$H$13)/IF([1]!s_share_total(D323,$G$5)=0,[1]!s_share_total(D323,[1]!s_ipo_listeddate(D323)),[1]!s_share_total(D323,$G$5))))</f>
        <v/>
      </c>
      <c r="O323" s="242" t="str">
        <f ca="1">IF(C323="","",[1]!s_share_total(D323,TODAY())/$E$5)</f>
        <v/>
      </c>
      <c r="P323" s="242" t="str">
        <f t="shared" si="32"/>
        <v/>
      </c>
      <c r="Q323" s="181" t="str">
        <f t="shared" si="33"/>
        <v/>
      </c>
      <c r="R323" s="342" t="str">
        <f t="shared" si="34"/>
        <v/>
      </c>
      <c r="S323" s="144"/>
      <c r="U323" s="1"/>
    </row>
    <row r="324" spans="3:21" ht="12" customHeight="1" x14ac:dyDescent="0.35">
      <c r="C324" s="341" t="str">
        <f t="shared" si="31"/>
        <v/>
      </c>
      <c r="D324" s="239" t="str">
        <f t="shared" si="35"/>
        <v/>
      </c>
      <c r="E324" s="239" t="str">
        <f t="shared" si="36"/>
        <v/>
      </c>
      <c r="F324" s="179" t="str">
        <f ca="1">IF(C324="","",[1]!s_dq_close(D324,TODAY(),1))</f>
        <v/>
      </c>
      <c r="G324" s="180" t="str">
        <f ca="1">IF(C324="","",[1]!s_pq_pctchange(D324,TODAY()-$G$12,TODAY())/100)</f>
        <v/>
      </c>
      <c r="H324" s="240" t="str">
        <f>IF(C324="","",IF($H$11="收入",[1]!S_STM07_IS(D324,9,$G$5,$H$13)/$E$5,[1]!S_STM07_IS(D324,48,$G$5,$H$13)/$E$5))</f>
        <v/>
      </c>
      <c r="I324" s="240" t="str">
        <f>IF(C324="","",IF($I$11="毛利率",([1]!S_STM07_IS(D324,9,$G$5,$H$13)-[1]!S_STM07_IS(D324,10,$G$5,$H$13))/[1]!S_STM07_IS(D324,9,$G$5,$H$13),[1]!S_STM07_IS(D324,14,$G$5,$H$13)/$E$5))</f>
        <v/>
      </c>
      <c r="J324" s="402" t="str">
        <f>IF(C324="","",IF($J$11="净利润率",[1]!S_STM07_IS(D324,61,$G$5,$H$13)/[1]!S_STM07_IS(D324,9,$G$5,$H$13),[1]!S_STM07_IS(D324,55,$G$5,$H$13)/$E$5))</f>
        <v/>
      </c>
      <c r="K324" s="411" t="str">
        <f>IF(C324="","",[1]!hks_fa_roa2(D324,$G$5))</f>
        <v/>
      </c>
      <c r="L324" s="411" t="str">
        <f>IF(C324="","",[1]!hks_fa_roe(D324,$G$5))</f>
        <v/>
      </c>
      <c r="M324" s="240" t="str">
        <f>IF(C324="","",IF($M$11="EPS",[1]!S_STM07_IS(D324,61,$G$5,$H$13)/IF([1]!s_share_total(D324,$G$5)=0,[1]!s_share_total(D324,[1]!s_ipo_listeddate(D324)),[1]!s_share_total(D324,$G$5)),([1]!s_stm07_bs(D324,75,$G$5,$H$13)+[1]!s_stm07_bs(D324,88,$G$5,$H$13)+[1]!s_stm07_bs(D324,94,$G$5,$H$13)+[1]!s_stm07_bs(D324,95,$G$5,$H$13))/$E$5))</f>
        <v/>
      </c>
      <c r="N324" s="241" t="str">
        <f>IF(C324="","",F324/([1]!S_STM07_IS(D324,61,$G$5,$H$13)/IF([1]!s_share_total(D324,$G$5)=0,[1]!s_share_total(D324,[1]!s_ipo_listeddate(D324)),[1]!s_share_total(D324,$G$5))))</f>
        <v/>
      </c>
      <c r="O324" s="240" t="str">
        <f ca="1">IF(C324="","",[1]!s_share_total(D324,TODAY())/$E$5)</f>
        <v/>
      </c>
      <c r="P324" s="240" t="str">
        <f t="shared" si="32"/>
        <v/>
      </c>
      <c r="Q324" s="210" t="str">
        <f t="shared" si="33"/>
        <v/>
      </c>
      <c r="R324" s="341" t="str">
        <f t="shared" si="34"/>
        <v/>
      </c>
      <c r="S324" s="144"/>
      <c r="U324" s="1"/>
    </row>
    <row r="325" spans="3:21" ht="12" customHeight="1" x14ac:dyDescent="0.35">
      <c r="C325" s="342" t="str">
        <f t="shared" si="31"/>
        <v/>
      </c>
      <c r="D325" s="126" t="str">
        <f t="shared" si="35"/>
        <v/>
      </c>
      <c r="E325" s="126" t="str">
        <f t="shared" si="36"/>
        <v/>
      </c>
      <c r="F325" s="181" t="str">
        <f ca="1">IF(C325="","",[1]!s_dq_close(D325,TODAY(),1))</f>
        <v/>
      </c>
      <c r="G325" s="182" t="str">
        <f ca="1">IF(C325="","",[1]!s_pq_pctchange(D325,TODAY()-$G$12,TODAY())/100)</f>
        <v/>
      </c>
      <c r="H325" s="242" t="str">
        <f>IF(C325="","",IF($H$11="收入",[1]!S_STM07_IS(D325,9,$G$5,$H$13)/$E$5,[1]!S_STM07_IS(D325,48,$G$5,$H$13)/$E$5))</f>
        <v/>
      </c>
      <c r="I325" s="242" t="str">
        <f>IF(C325="","",IF($I$11="毛利率",([1]!S_STM07_IS(D325,9,$G$5,$H$13)-[1]!S_STM07_IS(D325,10,$G$5,$H$13))/[1]!S_STM07_IS(D325,9,$G$5,$H$13),[1]!S_STM07_IS(D325,14,$G$5,$H$13)/$E$5))</f>
        <v/>
      </c>
      <c r="J325" s="403" t="str">
        <f>IF(C325="","",IF($J$11="净利润率",[1]!S_STM07_IS(D325,61,$G$5,$H$13)/[1]!S_STM07_IS(D325,9,$G$5,$H$13),[1]!S_STM07_IS(D325,55,$G$5,$H$13)/$E$5))</f>
        <v/>
      </c>
      <c r="K325" s="411" t="str">
        <f>IF(C325="","",[1]!hks_fa_roa2(D325,$G$5))</f>
        <v/>
      </c>
      <c r="L325" s="411" t="str">
        <f>IF(C325="","",[1]!hks_fa_roe(D325,$G$5))</f>
        <v/>
      </c>
      <c r="M325" s="243" t="str">
        <f>IF(C325="","",IF($M$11="EPS",[1]!S_STM07_IS(D325,61,$G$5,$H$13)/IF([1]!s_share_total(D325,$G$5)=0,[1]!s_share_total(D325,[1]!s_ipo_listeddate(D325)),[1]!s_share_total(D325,$G$5)),([1]!s_stm07_bs(D325,75,$G$5,$H$13)+[1]!s_stm07_bs(D325,88,$G$5,$H$13)+[1]!s_stm07_bs(D325,94,$G$5,$H$13)+[1]!s_stm07_bs(D325,95,$G$5,$H$13))/$E$5))</f>
        <v/>
      </c>
      <c r="N325" s="193" t="str">
        <f>IF(C325="","",F325/([1]!S_STM07_IS(D325,61,$G$5,$H$13)/IF([1]!s_share_total(D325,$G$5)=0,[1]!s_share_total(D325,[1]!s_ipo_listeddate(D325)),[1]!s_share_total(D325,$G$5))))</f>
        <v/>
      </c>
      <c r="O325" s="242" t="str">
        <f ca="1">IF(C325="","",[1]!s_share_total(D325,TODAY())/$E$5)</f>
        <v/>
      </c>
      <c r="P325" s="242" t="str">
        <f t="shared" si="32"/>
        <v/>
      </c>
      <c r="Q325" s="181" t="str">
        <f t="shared" si="33"/>
        <v/>
      </c>
      <c r="R325" s="342" t="str">
        <f t="shared" si="34"/>
        <v/>
      </c>
      <c r="S325" s="144"/>
      <c r="U325" s="1"/>
    </row>
    <row r="326" spans="3:21" ht="12" customHeight="1" x14ac:dyDescent="0.35">
      <c r="C326" s="341" t="str">
        <f t="shared" si="31"/>
        <v/>
      </c>
      <c r="D326" s="239" t="str">
        <f t="shared" si="35"/>
        <v/>
      </c>
      <c r="E326" s="239" t="str">
        <f t="shared" si="36"/>
        <v/>
      </c>
      <c r="F326" s="179" t="str">
        <f ca="1">IF(C326="","",[1]!s_dq_close(D326,TODAY(),1))</f>
        <v/>
      </c>
      <c r="G326" s="180" t="str">
        <f ca="1">IF(C326="","",[1]!s_pq_pctchange(D326,TODAY()-$G$12,TODAY())/100)</f>
        <v/>
      </c>
      <c r="H326" s="240" t="str">
        <f>IF(C326="","",IF($H$11="收入",[1]!S_STM07_IS(D326,9,$G$5,$H$13)/$E$5,[1]!S_STM07_IS(D326,48,$G$5,$H$13)/$E$5))</f>
        <v/>
      </c>
      <c r="I326" s="240" t="str">
        <f>IF(C326="","",IF($I$11="毛利率",([1]!S_STM07_IS(D326,9,$G$5,$H$13)-[1]!S_STM07_IS(D326,10,$G$5,$H$13))/[1]!S_STM07_IS(D326,9,$G$5,$H$13),[1]!S_STM07_IS(D326,14,$G$5,$H$13)/$E$5))</f>
        <v/>
      </c>
      <c r="J326" s="402" t="str">
        <f>IF(C326="","",IF($J$11="净利润率",[1]!S_STM07_IS(D326,61,$G$5,$H$13)/[1]!S_STM07_IS(D326,9,$G$5,$H$13),[1]!S_STM07_IS(D326,55,$G$5,$H$13)/$E$5))</f>
        <v/>
      </c>
      <c r="K326" s="411" t="str">
        <f>IF(C326="","",[1]!hks_fa_roa2(D326,$G$5))</f>
        <v/>
      </c>
      <c r="L326" s="411" t="str">
        <f>IF(C326="","",[1]!hks_fa_roe(D326,$G$5))</f>
        <v/>
      </c>
      <c r="M326" s="240" t="str">
        <f>IF(C326="","",IF($M$11="EPS",[1]!S_STM07_IS(D326,61,$G$5,$H$13)/IF([1]!s_share_total(D326,$G$5)=0,[1]!s_share_total(D326,[1]!s_ipo_listeddate(D326)),[1]!s_share_total(D326,$G$5)),([1]!s_stm07_bs(D326,75,$G$5,$H$13)+[1]!s_stm07_bs(D326,88,$G$5,$H$13)+[1]!s_stm07_bs(D326,94,$G$5,$H$13)+[1]!s_stm07_bs(D326,95,$G$5,$H$13))/$E$5))</f>
        <v/>
      </c>
      <c r="N326" s="241" t="str">
        <f>IF(C326="","",F326/([1]!S_STM07_IS(D326,61,$G$5,$H$13)/IF([1]!s_share_total(D326,$G$5)=0,[1]!s_share_total(D326,[1]!s_ipo_listeddate(D326)),[1]!s_share_total(D326,$G$5))))</f>
        <v/>
      </c>
      <c r="O326" s="240" t="str">
        <f ca="1">IF(C326="","",[1]!s_share_total(D326,TODAY())/$E$5)</f>
        <v/>
      </c>
      <c r="P326" s="240" t="str">
        <f t="shared" si="32"/>
        <v/>
      </c>
      <c r="Q326" s="210" t="str">
        <f t="shared" si="33"/>
        <v/>
      </c>
      <c r="R326" s="341" t="str">
        <f t="shared" si="34"/>
        <v/>
      </c>
      <c r="S326" s="144"/>
      <c r="U326" s="1"/>
    </row>
    <row r="327" spans="3:21" ht="12" customHeight="1" x14ac:dyDescent="0.35">
      <c r="C327" s="342" t="str">
        <f t="shared" si="31"/>
        <v/>
      </c>
      <c r="D327" s="126" t="str">
        <f t="shared" si="35"/>
        <v/>
      </c>
      <c r="E327" s="126" t="str">
        <f t="shared" si="36"/>
        <v/>
      </c>
      <c r="F327" s="181" t="str">
        <f ca="1">IF(C327="","",[1]!s_dq_close(D327,TODAY(),1))</f>
        <v/>
      </c>
      <c r="G327" s="182" t="str">
        <f ca="1">IF(C327="","",[1]!s_pq_pctchange(D327,TODAY()-$G$12,TODAY())/100)</f>
        <v/>
      </c>
      <c r="H327" s="242" t="str">
        <f>IF(C327="","",IF($H$11="收入",[1]!S_STM07_IS(D327,9,$G$5,$H$13)/$E$5,[1]!S_STM07_IS(D327,48,$G$5,$H$13)/$E$5))</f>
        <v/>
      </c>
      <c r="I327" s="242" t="str">
        <f>IF(C327="","",IF($I$11="毛利率",([1]!S_STM07_IS(D327,9,$G$5,$H$13)-[1]!S_STM07_IS(D327,10,$G$5,$H$13))/[1]!S_STM07_IS(D327,9,$G$5,$H$13),[1]!S_STM07_IS(D327,14,$G$5,$H$13)/$E$5))</f>
        <v/>
      </c>
      <c r="J327" s="403" t="str">
        <f>IF(C327="","",IF($J$11="净利润率",[1]!S_STM07_IS(D327,61,$G$5,$H$13)/[1]!S_STM07_IS(D327,9,$G$5,$H$13),[1]!S_STM07_IS(D327,55,$G$5,$H$13)/$E$5))</f>
        <v/>
      </c>
      <c r="K327" s="411" t="str">
        <f>IF(C327="","",[1]!hks_fa_roa2(D327,$G$5))</f>
        <v/>
      </c>
      <c r="L327" s="411" t="str">
        <f>IF(C327="","",[1]!hks_fa_roe(D327,$G$5))</f>
        <v/>
      </c>
      <c r="M327" s="243" t="str">
        <f>IF(C327="","",IF($M$11="EPS",[1]!S_STM07_IS(D327,61,$G$5,$H$13)/IF([1]!s_share_total(D327,$G$5)=0,[1]!s_share_total(D327,[1]!s_ipo_listeddate(D327)),[1]!s_share_total(D327,$G$5)),([1]!s_stm07_bs(D327,75,$G$5,$H$13)+[1]!s_stm07_bs(D327,88,$G$5,$H$13)+[1]!s_stm07_bs(D327,94,$G$5,$H$13)+[1]!s_stm07_bs(D327,95,$G$5,$H$13))/$E$5))</f>
        <v/>
      </c>
      <c r="N327" s="193" t="str">
        <f>IF(C327="","",F327/([1]!S_STM07_IS(D327,61,$G$5,$H$13)/IF([1]!s_share_total(D327,$G$5)=0,[1]!s_share_total(D327,[1]!s_ipo_listeddate(D327)),[1]!s_share_total(D327,$G$5))))</f>
        <v/>
      </c>
      <c r="O327" s="242" t="str">
        <f ca="1">IF(C327="","",[1]!s_share_total(D327,TODAY())/$E$5)</f>
        <v/>
      </c>
      <c r="P327" s="242" t="str">
        <f t="shared" si="32"/>
        <v/>
      </c>
      <c r="Q327" s="181" t="str">
        <f t="shared" si="33"/>
        <v/>
      </c>
      <c r="R327" s="342" t="str">
        <f t="shared" si="34"/>
        <v/>
      </c>
      <c r="S327" s="144"/>
      <c r="U327" s="1"/>
    </row>
    <row r="328" spans="3:21" ht="12" customHeight="1" x14ac:dyDescent="0.35">
      <c r="C328" s="341" t="str">
        <f t="shared" si="31"/>
        <v/>
      </c>
      <c r="D328" s="239" t="str">
        <f t="shared" si="35"/>
        <v/>
      </c>
      <c r="E328" s="239" t="str">
        <f t="shared" si="36"/>
        <v/>
      </c>
      <c r="F328" s="179" t="str">
        <f ca="1">IF(C328="","",[1]!s_dq_close(D328,TODAY(),1))</f>
        <v/>
      </c>
      <c r="G328" s="180" t="str">
        <f ca="1">IF(C328="","",[1]!s_pq_pctchange(D328,TODAY()-$G$12,TODAY())/100)</f>
        <v/>
      </c>
      <c r="H328" s="240" t="str">
        <f>IF(C328="","",IF($H$11="收入",[1]!S_STM07_IS(D328,9,$G$5,$H$13)/$E$5,[1]!S_STM07_IS(D328,48,$G$5,$H$13)/$E$5))</f>
        <v/>
      </c>
      <c r="I328" s="240" t="str">
        <f>IF(C328="","",IF($I$11="毛利率",([1]!S_STM07_IS(D328,9,$G$5,$H$13)-[1]!S_STM07_IS(D328,10,$G$5,$H$13))/[1]!S_STM07_IS(D328,9,$G$5,$H$13),[1]!S_STM07_IS(D328,14,$G$5,$H$13)/$E$5))</f>
        <v/>
      </c>
      <c r="J328" s="402" t="str">
        <f>IF(C328="","",IF($J$11="净利润率",[1]!S_STM07_IS(D328,61,$G$5,$H$13)/[1]!S_STM07_IS(D328,9,$G$5,$H$13),[1]!S_STM07_IS(D328,55,$G$5,$H$13)/$E$5))</f>
        <v/>
      </c>
      <c r="K328" s="411" t="str">
        <f>IF(C328="","",[1]!hks_fa_roa2(D328,$G$5))</f>
        <v/>
      </c>
      <c r="L328" s="411" t="str">
        <f>IF(C328="","",[1]!hks_fa_roe(D328,$G$5))</f>
        <v/>
      </c>
      <c r="M328" s="240" t="str">
        <f>IF(C328="","",IF($M$11="EPS",[1]!S_STM07_IS(D328,61,$G$5,$H$13)/IF([1]!s_share_total(D328,$G$5)=0,[1]!s_share_total(D328,[1]!s_ipo_listeddate(D328)),[1]!s_share_total(D328,$G$5)),([1]!s_stm07_bs(D328,75,$G$5,$H$13)+[1]!s_stm07_bs(D328,88,$G$5,$H$13)+[1]!s_stm07_bs(D328,94,$G$5,$H$13)+[1]!s_stm07_bs(D328,95,$G$5,$H$13))/$E$5))</f>
        <v/>
      </c>
      <c r="N328" s="241" t="str">
        <f>IF(C328="","",F328/([1]!S_STM07_IS(D328,61,$G$5,$H$13)/IF([1]!s_share_total(D328,$G$5)=0,[1]!s_share_total(D328,[1]!s_ipo_listeddate(D328)),[1]!s_share_total(D328,$G$5))))</f>
        <v/>
      </c>
      <c r="O328" s="240" t="str">
        <f ca="1">IF(C328="","",[1]!s_share_total(D328,TODAY())/$E$5)</f>
        <v/>
      </c>
      <c r="P328" s="240" t="str">
        <f t="shared" si="32"/>
        <v/>
      </c>
      <c r="Q328" s="210" t="str">
        <f t="shared" si="33"/>
        <v/>
      </c>
      <c r="R328" s="341" t="str">
        <f t="shared" si="34"/>
        <v/>
      </c>
      <c r="S328" s="144"/>
      <c r="U328" s="1"/>
    </row>
    <row r="329" spans="3:21" ht="12" customHeight="1" x14ac:dyDescent="0.35">
      <c r="C329" s="342" t="str">
        <f t="shared" si="31"/>
        <v/>
      </c>
      <c r="D329" s="126" t="str">
        <f t="shared" si="35"/>
        <v/>
      </c>
      <c r="E329" s="126" t="str">
        <f t="shared" si="36"/>
        <v/>
      </c>
      <c r="F329" s="181" t="str">
        <f ca="1">IF(C329="","",[1]!s_dq_close(D329,TODAY(),1))</f>
        <v/>
      </c>
      <c r="G329" s="182" t="str">
        <f ca="1">IF(C329="","",[1]!s_pq_pctchange(D329,TODAY()-$G$12,TODAY())/100)</f>
        <v/>
      </c>
      <c r="H329" s="242" t="str">
        <f>IF(C329="","",IF($H$11="收入",[1]!S_STM07_IS(D329,9,$G$5,$H$13)/$E$5,[1]!S_STM07_IS(D329,48,$G$5,$H$13)/$E$5))</f>
        <v/>
      </c>
      <c r="I329" s="242" t="str">
        <f>IF(C329="","",IF($I$11="毛利率",([1]!S_STM07_IS(D329,9,$G$5,$H$13)-[1]!S_STM07_IS(D329,10,$G$5,$H$13))/[1]!S_STM07_IS(D329,9,$G$5,$H$13),[1]!S_STM07_IS(D329,14,$G$5,$H$13)/$E$5))</f>
        <v/>
      </c>
      <c r="J329" s="403" t="str">
        <f>IF(C329="","",IF($J$11="净利润率",[1]!S_STM07_IS(D329,61,$G$5,$H$13)/[1]!S_STM07_IS(D329,9,$G$5,$H$13),[1]!S_STM07_IS(D329,55,$G$5,$H$13)/$E$5))</f>
        <v/>
      </c>
      <c r="K329" s="411" t="str">
        <f>IF(C329="","",[1]!hks_fa_roa2(D329,$G$5))</f>
        <v/>
      </c>
      <c r="L329" s="411" t="str">
        <f>IF(C329="","",[1]!hks_fa_roe(D329,$G$5))</f>
        <v/>
      </c>
      <c r="M329" s="243" t="str">
        <f>IF(C329="","",IF($M$11="EPS",[1]!S_STM07_IS(D329,61,$G$5,$H$13)/IF([1]!s_share_total(D329,$G$5)=0,[1]!s_share_total(D329,[1]!s_ipo_listeddate(D329)),[1]!s_share_total(D329,$G$5)),([1]!s_stm07_bs(D329,75,$G$5,$H$13)+[1]!s_stm07_bs(D329,88,$G$5,$H$13)+[1]!s_stm07_bs(D329,94,$G$5,$H$13)+[1]!s_stm07_bs(D329,95,$G$5,$H$13))/$E$5))</f>
        <v/>
      </c>
      <c r="N329" s="193" t="str">
        <f>IF(C329="","",F329/([1]!S_STM07_IS(D329,61,$G$5,$H$13)/IF([1]!s_share_total(D329,$G$5)=0,[1]!s_share_total(D329,[1]!s_ipo_listeddate(D329)),[1]!s_share_total(D329,$G$5))))</f>
        <v/>
      </c>
      <c r="O329" s="242" t="str">
        <f ca="1">IF(C329="","",[1]!s_share_total(D329,TODAY())/$E$5)</f>
        <v/>
      </c>
      <c r="P329" s="242" t="str">
        <f t="shared" si="32"/>
        <v/>
      </c>
      <c r="Q329" s="181" t="str">
        <f t="shared" si="33"/>
        <v/>
      </c>
      <c r="R329" s="342" t="str">
        <f t="shared" si="34"/>
        <v/>
      </c>
      <c r="S329" s="144"/>
      <c r="U329" s="1"/>
    </row>
    <row r="330" spans="3:21" ht="12" customHeight="1" x14ac:dyDescent="0.35">
      <c r="C330" s="341" t="str">
        <f t="shared" si="31"/>
        <v/>
      </c>
      <c r="D330" s="239" t="str">
        <f t="shared" si="35"/>
        <v/>
      </c>
      <c r="E330" s="239" t="str">
        <f t="shared" si="36"/>
        <v/>
      </c>
      <c r="F330" s="179" t="str">
        <f ca="1">IF(C330="","",[1]!s_dq_close(D330,TODAY(),1))</f>
        <v/>
      </c>
      <c r="G330" s="180" t="str">
        <f ca="1">IF(C330="","",[1]!s_pq_pctchange(D330,TODAY()-$G$12,TODAY())/100)</f>
        <v/>
      </c>
      <c r="H330" s="240" t="str">
        <f>IF(C330="","",IF($H$11="收入",[1]!S_STM07_IS(D330,9,$G$5,$H$13)/$E$5,[1]!S_STM07_IS(D330,48,$G$5,$H$13)/$E$5))</f>
        <v/>
      </c>
      <c r="I330" s="240" t="str">
        <f>IF(C330="","",IF($I$11="毛利率",([1]!S_STM07_IS(D330,9,$G$5,$H$13)-[1]!S_STM07_IS(D330,10,$G$5,$H$13))/[1]!S_STM07_IS(D330,9,$G$5,$H$13),[1]!S_STM07_IS(D330,14,$G$5,$H$13)/$E$5))</f>
        <v/>
      </c>
      <c r="J330" s="402" t="str">
        <f>IF(C330="","",IF($J$11="净利润率",[1]!S_STM07_IS(D330,61,$G$5,$H$13)/[1]!S_STM07_IS(D330,9,$G$5,$H$13),[1]!S_STM07_IS(D330,55,$G$5,$H$13)/$E$5))</f>
        <v/>
      </c>
      <c r="K330" s="411" t="str">
        <f>IF(C330="","",[1]!hks_fa_roa2(D330,$G$5))</f>
        <v/>
      </c>
      <c r="L330" s="411" t="str">
        <f>IF(C330="","",[1]!hks_fa_roe(D330,$G$5))</f>
        <v/>
      </c>
      <c r="M330" s="240" t="str">
        <f>IF(C330="","",IF($M$11="EPS",[1]!S_STM07_IS(D330,61,$G$5,$H$13)/IF([1]!s_share_total(D330,$G$5)=0,[1]!s_share_total(D330,[1]!s_ipo_listeddate(D330)),[1]!s_share_total(D330,$G$5)),([1]!s_stm07_bs(D330,75,$G$5,$H$13)+[1]!s_stm07_bs(D330,88,$G$5,$H$13)+[1]!s_stm07_bs(D330,94,$G$5,$H$13)+[1]!s_stm07_bs(D330,95,$G$5,$H$13))/$E$5))</f>
        <v/>
      </c>
      <c r="N330" s="241" t="str">
        <f>IF(C330="","",F330/([1]!S_STM07_IS(D330,61,$G$5,$H$13)/IF([1]!s_share_total(D330,$G$5)=0,[1]!s_share_total(D330,[1]!s_ipo_listeddate(D330)),[1]!s_share_total(D330,$G$5))))</f>
        <v/>
      </c>
      <c r="O330" s="240" t="str">
        <f ca="1">IF(C330="","",[1]!s_share_total(D330,TODAY())/$E$5)</f>
        <v/>
      </c>
      <c r="P330" s="240" t="str">
        <f t="shared" si="32"/>
        <v/>
      </c>
      <c r="Q330" s="210" t="str">
        <f t="shared" si="33"/>
        <v/>
      </c>
      <c r="R330" s="341" t="str">
        <f t="shared" si="34"/>
        <v/>
      </c>
      <c r="S330" s="144"/>
      <c r="U330" s="1"/>
    </row>
    <row r="331" spans="3:21" ht="12" customHeight="1" x14ac:dyDescent="0.35">
      <c r="C331" s="342" t="str">
        <f t="shared" si="31"/>
        <v/>
      </c>
      <c r="D331" s="126" t="str">
        <f t="shared" si="35"/>
        <v/>
      </c>
      <c r="E331" s="126" t="str">
        <f t="shared" si="36"/>
        <v/>
      </c>
      <c r="F331" s="181" t="str">
        <f ca="1">IF(C331="","",[1]!s_dq_close(D331,TODAY(),1))</f>
        <v/>
      </c>
      <c r="G331" s="182" t="str">
        <f ca="1">IF(C331="","",[1]!s_pq_pctchange(D331,TODAY()-$G$12,TODAY())/100)</f>
        <v/>
      </c>
      <c r="H331" s="242" t="str">
        <f>IF(C331="","",IF($H$11="收入",[1]!S_STM07_IS(D331,9,$G$5,$H$13)/$E$5,[1]!S_STM07_IS(D331,48,$G$5,$H$13)/$E$5))</f>
        <v/>
      </c>
      <c r="I331" s="242" t="str">
        <f>IF(C331="","",IF($I$11="毛利率",([1]!S_STM07_IS(D331,9,$G$5,$H$13)-[1]!S_STM07_IS(D331,10,$G$5,$H$13))/[1]!S_STM07_IS(D331,9,$G$5,$H$13),[1]!S_STM07_IS(D331,14,$G$5,$H$13)/$E$5))</f>
        <v/>
      </c>
      <c r="J331" s="403" t="str">
        <f>IF(C331="","",IF($J$11="净利润率",[1]!S_STM07_IS(D331,61,$G$5,$H$13)/[1]!S_STM07_IS(D331,9,$G$5,$H$13),[1]!S_STM07_IS(D331,55,$G$5,$H$13)/$E$5))</f>
        <v/>
      </c>
      <c r="K331" s="411" t="str">
        <f>IF(C331="","",[1]!hks_fa_roa2(D331,$G$5))</f>
        <v/>
      </c>
      <c r="L331" s="411" t="str">
        <f>IF(C331="","",[1]!hks_fa_roe(D331,$G$5))</f>
        <v/>
      </c>
      <c r="M331" s="243" t="str">
        <f>IF(C331="","",IF($M$11="EPS",[1]!S_STM07_IS(D331,61,$G$5,$H$13)/IF([1]!s_share_total(D331,$G$5)=0,[1]!s_share_total(D331,[1]!s_ipo_listeddate(D331)),[1]!s_share_total(D331,$G$5)),([1]!s_stm07_bs(D331,75,$G$5,$H$13)+[1]!s_stm07_bs(D331,88,$G$5,$H$13)+[1]!s_stm07_bs(D331,94,$G$5,$H$13)+[1]!s_stm07_bs(D331,95,$G$5,$H$13))/$E$5))</f>
        <v/>
      </c>
      <c r="N331" s="193" t="str">
        <f>IF(C331="","",F331/([1]!S_STM07_IS(D331,61,$G$5,$H$13)/IF([1]!s_share_total(D331,$G$5)=0,[1]!s_share_total(D331,[1]!s_ipo_listeddate(D331)),[1]!s_share_total(D331,$G$5))))</f>
        <v/>
      </c>
      <c r="O331" s="242" t="str">
        <f ca="1">IF(C331="","",[1]!s_share_total(D331,TODAY())/$E$5)</f>
        <v/>
      </c>
      <c r="P331" s="242" t="str">
        <f t="shared" si="32"/>
        <v/>
      </c>
      <c r="Q331" s="181" t="str">
        <f t="shared" si="33"/>
        <v/>
      </c>
      <c r="R331" s="342" t="str">
        <f t="shared" si="34"/>
        <v/>
      </c>
      <c r="S331" s="144"/>
      <c r="U331" s="1"/>
    </row>
    <row r="332" spans="3:21" ht="12" customHeight="1" x14ac:dyDescent="0.35">
      <c r="C332" s="341" t="str">
        <f t="shared" si="31"/>
        <v/>
      </c>
      <c r="D332" s="239" t="str">
        <f t="shared" si="35"/>
        <v/>
      </c>
      <c r="E332" s="239" t="str">
        <f t="shared" si="36"/>
        <v/>
      </c>
      <c r="F332" s="179" t="str">
        <f ca="1">IF(C332="","",[1]!s_dq_close(D332,TODAY(),1))</f>
        <v/>
      </c>
      <c r="G332" s="180" t="str">
        <f ca="1">IF(C332="","",[1]!s_pq_pctchange(D332,TODAY()-$G$12,TODAY())/100)</f>
        <v/>
      </c>
      <c r="H332" s="240" t="str">
        <f>IF(C332="","",IF($H$11="收入",[1]!S_STM07_IS(D332,9,$G$5,$H$13)/$E$5,[1]!S_STM07_IS(D332,48,$G$5,$H$13)/$E$5))</f>
        <v/>
      </c>
      <c r="I332" s="240" t="str">
        <f>IF(C332="","",IF($I$11="毛利率",([1]!S_STM07_IS(D332,9,$G$5,$H$13)-[1]!S_STM07_IS(D332,10,$G$5,$H$13))/[1]!S_STM07_IS(D332,9,$G$5,$H$13),[1]!S_STM07_IS(D332,14,$G$5,$H$13)/$E$5))</f>
        <v/>
      </c>
      <c r="J332" s="402" t="str">
        <f>IF(C332="","",IF($J$11="净利润率",[1]!S_STM07_IS(D332,61,$G$5,$H$13)/[1]!S_STM07_IS(D332,9,$G$5,$H$13),[1]!S_STM07_IS(D332,55,$G$5,$H$13)/$E$5))</f>
        <v/>
      </c>
      <c r="K332" s="411" t="str">
        <f>IF(C332="","",[1]!hks_fa_roa2(D332,$G$5))</f>
        <v/>
      </c>
      <c r="L332" s="411" t="str">
        <f>IF(C332="","",[1]!hks_fa_roe(D332,$G$5))</f>
        <v/>
      </c>
      <c r="M332" s="240" t="str">
        <f>IF(C332="","",IF($M$11="EPS",[1]!S_STM07_IS(D332,61,$G$5,$H$13)/IF([1]!s_share_total(D332,$G$5)=0,[1]!s_share_total(D332,[1]!s_ipo_listeddate(D332)),[1]!s_share_total(D332,$G$5)),([1]!s_stm07_bs(D332,75,$G$5,$H$13)+[1]!s_stm07_bs(D332,88,$G$5,$H$13)+[1]!s_stm07_bs(D332,94,$G$5,$H$13)+[1]!s_stm07_bs(D332,95,$G$5,$H$13))/$E$5))</f>
        <v/>
      </c>
      <c r="N332" s="241" t="str">
        <f>IF(C332="","",F332/([1]!S_STM07_IS(D332,61,$G$5,$H$13)/IF([1]!s_share_total(D332,$G$5)=0,[1]!s_share_total(D332,[1]!s_ipo_listeddate(D332)),[1]!s_share_total(D332,$G$5))))</f>
        <v/>
      </c>
      <c r="O332" s="240" t="str">
        <f ca="1">IF(C332="","",[1]!s_share_total(D332,TODAY())/$E$5)</f>
        <v/>
      </c>
      <c r="P332" s="240" t="str">
        <f t="shared" si="32"/>
        <v/>
      </c>
      <c r="Q332" s="210" t="str">
        <f t="shared" si="33"/>
        <v/>
      </c>
      <c r="R332" s="341" t="str">
        <f t="shared" si="34"/>
        <v/>
      </c>
      <c r="S332" s="144"/>
      <c r="U332" s="1"/>
    </row>
    <row r="333" spans="3:21" ht="12" customHeight="1" x14ac:dyDescent="0.35">
      <c r="C333" s="342" t="str">
        <f t="shared" si="31"/>
        <v/>
      </c>
      <c r="D333" s="126" t="str">
        <f t="shared" si="35"/>
        <v/>
      </c>
      <c r="E333" s="126" t="str">
        <f t="shared" si="36"/>
        <v/>
      </c>
      <c r="F333" s="181" t="str">
        <f ca="1">IF(C333="","",[1]!s_dq_close(D333,TODAY(),1))</f>
        <v/>
      </c>
      <c r="G333" s="182" t="str">
        <f ca="1">IF(C333="","",[1]!s_pq_pctchange(D333,TODAY()-$G$12,TODAY())/100)</f>
        <v/>
      </c>
      <c r="H333" s="242" t="str">
        <f>IF(C333="","",IF($H$11="收入",[1]!S_STM07_IS(D333,9,$G$5,$H$13)/$E$5,[1]!S_STM07_IS(D333,48,$G$5,$H$13)/$E$5))</f>
        <v/>
      </c>
      <c r="I333" s="242" t="str">
        <f>IF(C333="","",IF($I$11="毛利率",([1]!S_STM07_IS(D333,9,$G$5,$H$13)-[1]!S_STM07_IS(D333,10,$G$5,$H$13))/[1]!S_STM07_IS(D333,9,$G$5,$H$13),[1]!S_STM07_IS(D333,14,$G$5,$H$13)/$E$5))</f>
        <v/>
      </c>
      <c r="J333" s="403" t="str">
        <f>IF(C333="","",IF($J$11="净利润率",[1]!S_STM07_IS(D333,61,$G$5,$H$13)/[1]!S_STM07_IS(D333,9,$G$5,$H$13),[1]!S_STM07_IS(D333,55,$G$5,$H$13)/$E$5))</f>
        <v/>
      </c>
      <c r="K333" s="411" t="str">
        <f>IF(C333="","",[1]!hks_fa_roa2(D333,$G$5))</f>
        <v/>
      </c>
      <c r="L333" s="411" t="str">
        <f>IF(C333="","",[1]!hks_fa_roe(D333,$G$5))</f>
        <v/>
      </c>
      <c r="M333" s="243" t="str">
        <f>IF(C333="","",IF($M$11="EPS",[1]!S_STM07_IS(D333,61,$G$5,$H$13)/IF([1]!s_share_total(D333,$G$5)=0,[1]!s_share_total(D333,[1]!s_ipo_listeddate(D333)),[1]!s_share_total(D333,$G$5)),([1]!s_stm07_bs(D333,75,$G$5,$H$13)+[1]!s_stm07_bs(D333,88,$G$5,$H$13)+[1]!s_stm07_bs(D333,94,$G$5,$H$13)+[1]!s_stm07_bs(D333,95,$G$5,$H$13))/$E$5))</f>
        <v/>
      </c>
      <c r="N333" s="193" t="str">
        <f>IF(C333="","",F333/([1]!S_STM07_IS(D333,61,$G$5,$H$13)/IF([1]!s_share_total(D333,$G$5)=0,[1]!s_share_total(D333,[1]!s_ipo_listeddate(D333)),[1]!s_share_total(D333,$G$5))))</f>
        <v/>
      </c>
      <c r="O333" s="242" t="str">
        <f ca="1">IF(C333="","",[1]!s_share_total(D333,TODAY())/$E$5)</f>
        <v/>
      </c>
      <c r="P333" s="242" t="str">
        <f t="shared" si="32"/>
        <v/>
      </c>
      <c r="Q333" s="181" t="str">
        <f t="shared" si="33"/>
        <v/>
      </c>
      <c r="R333" s="342" t="str">
        <f t="shared" si="34"/>
        <v/>
      </c>
      <c r="S333" s="144"/>
      <c r="U333" s="1"/>
    </row>
    <row r="334" spans="3:21" ht="12" customHeight="1" x14ac:dyDescent="0.35">
      <c r="C334" s="341" t="str">
        <f t="shared" ref="C334:C397" si="37">IF(ROW()-13&lt;=MAX(series),ROW()-13,"")</f>
        <v/>
      </c>
      <c r="D334" s="239" t="str">
        <f t="shared" si="35"/>
        <v/>
      </c>
      <c r="E334" s="239" t="str">
        <f t="shared" si="36"/>
        <v/>
      </c>
      <c r="F334" s="179" t="str">
        <f ca="1">IF(C334="","",[1]!s_dq_close(D334,TODAY(),1))</f>
        <v/>
      </c>
      <c r="G334" s="180" t="str">
        <f ca="1">IF(C334="","",[1]!s_pq_pctchange(D334,TODAY()-$G$12,TODAY())/100)</f>
        <v/>
      </c>
      <c r="H334" s="240" t="str">
        <f>IF(C334="","",IF($H$11="收入",[1]!S_STM07_IS(D334,9,$G$5,$H$13)/$E$5,[1]!S_STM07_IS(D334,48,$G$5,$H$13)/$E$5))</f>
        <v/>
      </c>
      <c r="I334" s="240" t="str">
        <f>IF(C334="","",IF($I$11="毛利率",([1]!S_STM07_IS(D334,9,$G$5,$H$13)-[1]!S_STM07_IS(D334,10,$G$5,$H$13))/[1]!S_STM07_IS(D334,9,$G$5,$H$13),[1]!S_STM07_IS(D334,14,$G$5,$H$13)/$E$5))</f>
        <v/>
      </c>
      <c r="J334" s="402" t="str">
        <f>IF(C334="","",IF($J$11="净利润率",[1]!S_STM07_IS(D334,61,$G$5,$H$13)/[1]!S_STM07_IS(D334,9,$G$5,$H$13),[1]!S_STM07_IS(D334,55,$G$5,$H$13)/$E$5))</f>
        <v/>
      </c>
      <c r="K334" s="411" t="str">
        <f>IF(C334="","",[1]!hks_fa_roa2(D334,$G$5))</f>
        <v/>
      </c>
      <c r="L334" s="411" t="str">
        <f>IF(C334="","",[1]!hks_fa_roe(D334,$G$5))</f>
        <v/>
      </c>
      <c r="M334" s="240" t="str">
        <f>IF(C334="","",IF($M$11="EPS",[1]!S_STM07_IS(D334,61,$G$5,$H$13)/IF([1]!s_share_total(D334,$G$5)=0,[1]!s_share_total(D334,[1]!s_ipo_listeddate(D334)),[1]!s_share_total(D334,$G$5)),([1]!s_stm07_bs(D334,75,$G$5,$H$13)+[1]!s_stm07_bs(D334,88,$G$5,$H$13)+[1]!s_stm07_bs(D334,94,$G$5,$H$13)+[1]!s_stm07_bs(D334,95,$G$5,$H$13))/$E$5))</f>
        <v/>
      </c>
      <c r="N334" s="241" t="str">
        <f>IF(C334="","",F334/([1]!S_STM07_IS(D334,61,$G$5,$H$13)/IF([1]!s_share_total(D334,$G$5)=0,[1]!s_share_total(D334,[1]!s_ipo_listeddate(D334)),[1]!s_share_total(D334,$G$5))))</f>
        <v/>
      </c>
      <c r="O334" s="240" t="str">
        <f ca="1">IF(C334="","",[1]!s_share_total(D334,TODAY())/$E$5)</f>
        <v/>
      </c>
      <c r="P334" s="240" t="str">
        <f t="shared" ref="P334:P397" si="38">IF(C334="","",F334*O334)</f>
        <v/>
      </c>
      <c r="Q334" s="210" t="str">
        <f t="shared" ref="Q334:Q397" si="39">IF(C334="","",HLOOKUP($R$12,$G$11:$P$20003,ROW()-ROW($G$11)+1,FALSE))</f>
        <v/>
      </c>
      <c r="R334" s="341" t="str">
        <f t="shared" ref="R334:R397" si="40">IF(C334="","",RANK(Q334,Q:Q,0))</f>
        <v/>
      </c>
      <c r="S334" s="144"/>
      <c r="U334" s="1"/>
    </row>
    <row r="335" spans="3:21" ht="12" customHeight="1" x14ac:dyDescent="0.35">
      <c r="C335" s="342" t="str">
        <f t="shared" si="37"/>
        <v/>
      </c>
      <c r="D335" s="126" t="str">
        <f t="shared" si="35"/>
        <v/>
      </c>
      <c r="E335" s="126" t="str">
        <f t="shared" si="36"/>
        <v/>
      </c>
      <c r="F335" s="181" t="str">
        <f ca="1">IF(C335="","",[1]!s_dq_close(D335,TODAY(),1))</f>
        <v/>
      </c>
      <c r="G335" s="182" t="str">
        <f ca="1">IF(C335="","",[1]!s_pq_pctchange(D335,TODAY()-$G$12,TODAY())/100)</f>
        <v/>
      </c>
      <c r="H335" s="242" t="str">
        <f>IF(C335="","",IF($H$11="收入",[1]!S_STM07_IS(D335,9,$G$5,$H$13)/$E$5,[1]!S_STM07_IS(D335,48,$G$5,$H$13)/$E$5))</f>
        <v/>
      </c>
      <c r="I335" s="242" t="str">
        <f>IF(C335="","",IF($I$11="毛利率",([1]!S_STM07_IS(D335,9,$G$5,$H$13)-[1]!S_STM07_IS(D335,10,$G$5,$H$13))/[1]!S_STM07_IS(D335,9,$G$5,$H$13),[1]!S_STM07_IS(D335,14,$G$5,$H$13)/$E$5))</f>
        <v/>
      </c>
      <c r="J335" s="403" t="str">
        <f>IF(C335="","",IF($J$11="净利润率",[1]!S_STM07_IS(D335,61,$G$5,$H$13)/[1]!S_STM07_IS(D335,9,$G$5,$H$13),[1]!S_STM07_IS(D335,55,$G$5,$H$13)/$E$5))</f>
        <v/>
      </c>
      <c r="K335" s="411" t="str">
        <f>IF(C335="","",[1]!hks_fa_roa2(D335,$G$5))</f>
        <v/>
      </c>
      <c r="L335" s="411" t="str">
        <f>IF(C335="","",[1]!hks_fa_roe(D335,$G$5))</f>
        <v/>
      </c>
      <c r="M335" s="243" t="str">
        <f>IF(C335="","",IF($M$11="EPS",[1]!S_STM07_IS(D335,61,$G$5,$H$13)/IF([1]!s_share_total(D335,$G$5)=0,[1]!s_share_total(D335,[1]!s_ipo_listeddate(D335)),[1]!s_share_total(D335,$G$5)),([1]!s_stm07_bs(D335,75,$G$5,$H$13)+[1]!s_stm07_bs(D335,88,$G$5,$H$13)+[1]!s_stm07_bs(D335,94,$G$5,$H$13)+[1]!s_stm07_bs(D335,95,$G$5,$H$13))/$E$5))</f>
        <v/>
      </c>
      <c r="N335" s="193" t="str">
        <f>IF(C335="","",F335/([1]!S_STM07_IS(D335,61,$G$5,$H$13)/IF([1]!s_share_total(D335,$G$5)=0,[1]!s_share_total(D335,[1]!s_ipo_listeddate(D335)),[1]!s_share_total(D335,$G$5))))</f>
        <v/>
      </c>
      <c r="O335" s="242" t="str">
        <f ca="1">IF(C335="","",[1]!s_share_total(D335,TODAY())/$E$5)</f>
        <v/>
      </c>
      <c r="P335" s="242" t="str">
        <f t="shared" si="38"/>
        <v/>
      </c>
      <c r="Q335" s="181" t="str">
        <f t="shared" si="39"/>
        <v/>
      </c>
      <c r="R335" s="342" t="str">
        <f t="shared" si="40"/>
        <v/>
      </c>
      <c r="S335" s="144"/>
      <c r="U335" s="1"/>
    </row>
    <row r="336" spans="3:21" ht="12" customHeight="1" x14ac:dyDescent="0.35">
      <c r="C336" s="341" t="str">
        <f t="shared" si="37"/>
        <v/>
      </c>
      <c r="D336" s="239" t="str">
        <f t="shared" si="35"/>
        <v/>
      </c>
      <c r="E336" s="239" t="str">
        <f t="shared" si="36"/>
        <v/>
      </c>
      <c r="F336" s="179" t="str">
        <f ca="1">IF(C336="","",[1]!s_dq_close(D336,TODAY(),1))</f>
        <v/>
      </c>
      <c r="G336" s="180" t="str">
        <f ca="1">IF(C336="","",[1]!s_pq_pctchange(D336,TODAY()-$G$12,TODAY())/100)</f>
        <v/>
      </c>
      <c r="H336" s="240" t="str">
        <f>IF(C336="","",IF($H$11="收入",[1]!S_STM07_IS(D336,9,$G$5,$H$13)/$E$5,[1]!S_STM07_IS(D336,48,$G$5,$H$13)/$E$5))</f>
        <v/>
      </c>
      <c r="I336" s="240" t="str">
        <f>IF(C336="","",IF($I$11="毛利率",([1]!S_STM07_IS(D336,9,$G$5,$H$13)-[1]!S_STM07_IS(D336,10,$G$5,$H$13))/[1]!S_STM07_IS(D336,9,$G$5,$H$13),[1]!S_STM07_IS(D336,14,$G$5,$H$13)/$E$5))</f>
        <v/>
      </c>
      <c r="J336" s="402" t="str">
        <f>IF(C336="","",IF($J$11="净利润率",[1]!S_STM07_IS(D336,61,$G$5,$H$13)/[1]!S_STM07_IS(D336,9,$G$5,$H$13),[1]!S_STM07_IS(D336,55,$G$5,$H$13)/$E$5))</f>
        <v/>
      </c>
      <c r="K336" s="411" t="str">
        <f>IF(C336="","",[1]!hks_fa_roa2(D336,$G$5))</f>
        <v/>
      </c>
      <c r="L336" s="411" t="str">
        <f>IF(C336="","",[1]!hks_fa_roe(D336,$G$5))</f>
        <v/>
      </c>
      <c r="M336" s="240" t="str">
        <f>IF(C336="","",IF($M$11="EPS",[1]!S_STM07_IS(D336,61,$G$5,$H$13)/IF([1]!s_share_total(D336,$G$5)=0,[1]!s_share_total(D336,[1]!s_ipo_listeddate(D336)),[1]!s_share_total(D336,$G$5)),([1]!s_stm07_bs(D336,75,$G$5,$H$13)+[1]!s_stm07_bs(D336,88,$G$5,$H$13)+[1]!s_stm07_bs(D336,94,$G$5,$H$13)+[1]!s_stm07_bs(D336,95,$G$5,$H$13))/$E$5))</f>
        <v/>
      </c>
      <c r="N336" s="241" t="str">
        <f>IF(C336="","",F336/([1]!S_STM07_IS(D336,61,$G$5,$H$13)/IF([1]!s_share_total(D336,$G$5)=0,[1]!s_share_total(D336,[1]!s_ipo_listeddate(D336)),[1]!s_share_total(D336,$G$5))))</f>
        <v/>
      </c>
      <c r="O336" s="240" t="str">
        <f ca="1">IF(C336="","",[1]!s_share_total(D336,TODAY())/$E$5)</f>
        <v/>
      </c>
      <c r="P336" s="240" t="str">
        <f t="shared" si="38"/>
        <v/>
      </c>
      <c r="Q336" s="210" t="str">
        <f t="shared" si="39"/>
        <v/>
      </c>
      <c r="R336" s="341" t="str">
        <f t="shared" si="40"/>
        <v/>
      </c>
      <c r="S336" s="144"/>
      <c r="U336" s="1"/>
    </row>
    <row r="337" spans="3:21" ht="12" customHeight="1" x14ac:dyDescent="0.35">
      <c r="C337" s="342" t="str">
        <f t="shared" si="37"/>
        <v/>
      </c>
      <c r="D337" s="126" t="str">
        <f t="shared" si="35"/>
        <v/>
      </c>
      <c r="E337" s="126" t="str">
        <f t="shared" si="36"/>
        <v/>
      </c>
      <c r="F337" s="181" t="str">
        <f ca="1">IF(C337="","",[1]!s_dq_close(D337,TODAY(),1))</f>
        <v/>
      </c>
      <c r="G337" s="182" t="str">
        <f ca="1">IF(C337="","",[1]!s_pq_pctchange(D337,TODAY()-$G$12,TODAY())/100)</f>
        <v/>
      </c>
      <c r="H337" s="242" t="str">
        <f>IF(C337="","",IF($H$11="收入",[1]!S_STM07_IS(D337,9,$G$5,$H$13)/$E$5,[1]!S_STM07_IS(D337,48,$G$5,$H$13)/$E$5))</f>
        <v/>
      </c>
      <c r="I337" s="242" t="str">
        <f>IF(C337="","",IF($I$11="毛利率",([1]!S_STM07_IS(D337,9,$G$5,$H$13)-[1]!S_STM07_IS(D337,10,$G$5,$H$13))/[1]!S_STM07_IS(D337,9,$G$5,$H$13),[1]!S_STM07_IS(D337,14,$G$5,$H$13)/$E$5))</f>
        <v/>
      </c>
      <c r="J337" s="403" t="str">
        <f>IF(C337="","",IF($J$11="净利润率",[1]!S_STM07_IS(D337,61,$G$5,$H$13)/[1]!S_STM07_IS(D337,9,$G$5,$H$13),[1]!S_STM07_IS(D337,55,$G$5,$H$13)/$E$5))</f>
        <v/>
      </c>
      <c r="K337" s="411" t="str">
        <f>IF(C337="","",[1]!hks_fa_roa2(D337,$G$5))</f>
        <v/>
      </c>
      <c r="L337" s="411" t="str">
        <f>IF(C337="","",[1]!hks_fa_roe(D337,$G$5))</f>
        <v/>
      </c>
      <c r="M337" s="243" t="str">
        <f>IF(C337="","",IF($M$11="EPS",[1]!S_STM07_IS(D337,61,$G$5,$H$13)/IF([1]!s_share_total(D337,$G$5)=0,[1]!s_share_total(D337,[1]!s_ipo_listeddate(D337)),[1]!s_share_total(D337,$G$5)),([1]!s_stm07_bs(D337,75,$G$5,$H$13)+[1]!s_stm07_bs(D337,88,$G$5,$H$13)+[1]!s_stm07_bs(D337,94,$G$5,$H$13)+[1]!s_stm07_bs(D337,95,$G$5,$H$13))/$E$5))</f>
        <v/>
      </c>
      <c r="N337" s="193" t="str">
        <f>IF(C337="","",F337/([1]!S_STM07_IS(D337,61,$G$5,$H$13)/IF([1]!s_share_total(D337,$G$5)=0,[1]!s_share_total(D337,[1]!s_ipo_listeddate(D337)),[1]!s_share_total(D337,$G$5))))</f>
        <v/>
      </c>
      <c r="O337" s="242" t="str">
        <f ca="1">IF(C337="","",[1]!s_share_total(D337,TODAY())/$E$5)</f>
        <v/>
      </c>
      <c r="P337" s="242" t="str">
        <f t="shared" si="38"/>
        <v/>
      </c>
      <c r="Q337" s="181" t="str">
        <f t="shared" si="39"/>
        <v/>
      </c>
      <c r="R337" s="342" t="str">
        <f t="shared" si="40"/>
        <v/>
      </c>
      <c r="S337" s="144"/>
      <c r="U337" s="1"/>
    </row>
    <row r="338" spans="3:21" ht="12" customHeight="1" x14ac:dyDescent="0.35">
      <c r="C338" s="341" t="str">
        <f t="shared" si="37"/>
        <v/>
      </c>
      <c r="D338" s="239" t="str">
        <f t="shared" si="35"/>
        <v/>
      </c>
      <c r="E338" s="239" t="str">
        <f t="shared" si="36"/>
        <v/>
      </c>
      <c r="F338" s="179" t="str">
        <f ca="1">IF(C338="","",[1]!s_dq_close(D338,TODAY(),1))</f>
        <v/>
      </c>
      <c r="G338" s="180" t="str">
        <f ca="1">IF(C338="","",[1]!s_pq_pctchange(D338,TODAY()-$G$12,TODAY())/100)</f>
        <v/>
      </c>
      <c r="H338" s="240" t="str">
        <f>IF(C338="","",IF($H$11="收入",[1]!S_STM07_IS(D338,9,$G$5,$H$13)/$E$5,[1]!S_STM07_IS(D338,48,$G$5,$H$13)/$E$5))</f>
        <v/>
      </c>
      <c r="I338" s="240" t="str">
        <f>IF(C338="","",IF($I$11="毛利率",([1]!S_STM07_IS(D338,9,$G$5,$H$13)-[1]!S_STM07_IS(D338,10,$G$5,$H$13))/[1]!S_STM07_IS(D338,9,$G$5,$H$13),[1]!S_STM07_IS(D338,14,$G$5,$H$13)/$E$5))</f>
        <v/>
      </c>
      <c r="J338" s="402" t="str">
        <f>IF(C338="","",IF($J$11="净利润率",[1]!S_STM07_IS(D338,61,$G$5,$H$13)/[1]!S_STM07_IS(D338,9,$G$5,$H$13),[1]!S_STM07_IS(D338,55,$G$5,$H$13)/$E$5))</f>
        <v/>
      </c>
      <c r="K338" s="411" t="str">
        <f>IF(C338="","",[1]!hks_fa_roa2(D338,$G$5))</f>
        <v/>
      </c>
      <c r="L338" s="411" t="str">
        <f>IF(C338="","",[1]!hks_fa_roe(D338,$G$5))</f>
        <v/>
      </c>
      <c r="M338" s="240" t="str">
        <f>IF(C338="","",IF($M$11="EPS",[1]!S_STM07_IS(D338,61,$G$5,$H$13)/IF([1]!s_share_total(D338,$G$5)=0,[1]!s_share_total(D338,[1]!s_ipo_listeddate(D338)),[1]!s_share_total(D338,$G$5)),([1]!s_stm07_bs(D338,75,$G$5,$H$13)+[1]!s_stm07_bs(D338,88,$G$5,$H$13)+[1]!s_stm07_bs(D338,94,$G$5,$H$13)+[1]!s_stm07_bs(D338,95,$G$5,$H$13))/$E$5))</f>
        <v/>
      </c>
      <c r="N338" s="241" t="str">
        <f>IF(C338="","",F338/([1]!S_STM07_IS(D338,61,$G$5,$H$13)/IF([1]!s_share_total(D338,$G$5)=0,[1]!s_share_total(D338,[1]!s_ipo_listeddate(D338)),[1]!s_share_total(D338,$G$5))))</f>
        <v/>
      </c>
      <c r="O338" s="240" t="str">
        <f ca="1">IF(C338="","",[1]!s_share_total(D338,TODAY())/$E$5)</f>
        <v/>
      </c>
      <c r="P338" s="240" t="str">
        <f t="shared" si="38"/>
        <v/>
      </c>
      <c r="Q338" s="210" t="str">
        <f t="shared" si="39"/>
        <v/>
      </c>
      <c r="R338" s="341" t="str">
        <f t="shared" si="40"/>
        <v/>
      </c>
      <c r="S338" s="144"/>
      <c r="U338" s="1"/>
    </row>
    <row r="339" spans="3:21" ht="12" customHeight="1" x14ac:dyDescent="0.35">
      <c r="C339" s="342" t="str">
        <f t="shared" si="37"/>
        <v/>
      </c>
      <c r="D339" s="126" t="str">
        <f t="shared" si="35"/>
        <v/>
      </c>
      <c r="E339" s="126" t="str">
        <f t="shared" si="36"/>
        <v/>
      </c>
      <c r="F339" s="181" t="str">
        <f ca="1">IF(C339="","",[1]!s_dq_close(D339,TODAY(),1))</f>
        <v/>
      </c>
      <c r="G339" s="182" t="str">
        <f ca="1">IF(C339="","",[1]!s_pq_pctchange(D339,TODAY()-$G$12,TODAY())/100)</f>
        <v/>
      </c>
      <c r="H339" s="242" t="str">
        <f>IF(C339="","",IF($H$11="收入",[1]!S_STM07_IS(D339,9,$G$5,$H$13)/$E$5,[1]!S_STM07_IS(D339,48,$G$5,$H$13)/$E$5))</f>
        <v/>
      </c>
      <c r="I339" s="242" t="str">
        <f>IF(C339="","",IF($I$11="毛利率",([1]!S_STM07_IS(D339,9,$G$5,$H$13)-[1]!S_STM07_IS(D339,10,$G$5,$H$13))/[1]!S_STM07_IS(D339,9,$G$5,$H$13),[1]!S_STM07_IS(D339,14,$G$5,$H$13)/$E$5))</f>
        <v/>
      </c>
      <c r="J339" s="403" t="str">
        <f>IF(C339="","",IF($J$11="净利润率",[1]!S_STM07_IS(D339,61,$G$5,$H$13)/[1]!S_STM07_IS(D339,9,$G$5,$H$13),[1]!S_STM07_IS(D339,55,$G$5,$H$13)/$E$5))</f>
        <v/>
      </c>
      <c r="K339" s="411" t="str">
        <f>IF(C339="","",[1]!hks_fa_roa2(D339,$G$5))</f>
        <v/>
      </c>
      <c r="L339" s="411" t="str">
        <f>IF(C339="","",[1]!hks_fa_roe(D339,$G$5))</f>
        <v/>
      </c>
      <c r="M339" s="243" t="str">
        <f>IF(C339="","",IF($M$11="EPS",[1]!S_STM07_IS(D339,61,$G$5,$H$13)/IF([1]!s_share_total(D339,$G$5)=0,[1]!s_share_total(D339,[1]!s_ipo_listeddate(D339)),[1]!s_share_total(D339,$G$5)),([1]!s_stm07_bs(D339,75,$G$5,$H$13)+[1]!s_stm07_bs(D339,88,$G$5,$H$13)+[1]!s_stm07_bs(D339,94,$G$5,$H$13)+[1]!s_stm07_bs(D339,95,$G$5,$H$13))/$E$5))</f>
        <v/>
      </c>
      <c r="N339" s="193" t="str">
        <f>IF(C339="","",F339/([1]!S_STM07_IS(D339,61,$G$5,$H$13)/IF([1]!s_share_total(D339,$G$5)=0,[1]!s_share_total(D339,[1]!s_ipo_listeddate(D339)),[1]!s_share_total(D339,$G$5))))</f>
        <v/>
      </c>
      <c r="O339" s="242" t="str">
        <f ca="1">IF(C339="","",[1]!s_share_total(D339,TODAY())/$E$5)</f>
        <v/>
      </c>
      <c r="P339" s="242" t="str">
        <f t="shared" si="38"/>
        <v/>
      </c>
      <c r="Q339" s="181" t="str">
        <f t="shared" si="39"/>
        <v/>
      </c>
      <c r="R339" s="342" t="str">
        <f t="shared" si="40"/>
        <v/>
      </c>
      <c r="S339" s="144"/>
      <c r="U339" s="1"/>
    </row>
    <row r="340" spans="3:21" ht="12" customHeight="1" x14ac:dyDescent="0.35">
      <c r="C340" s="341" t="str">
        <f t="shared" si="37"/>
        <v/>
      </c>
      <c r="D340" s="239" t="str">
        <f t="shared" si="35"/>
        <v/>
      </c>
      <c r="E340" s="239" t="str">
        <f t="shared" si="36"/>
        <v/>
      </c>
      <c r="F340" s="179" t="str">
        <f ca="1">IF(C340="","",[1]!s_dq_close(D340,TODAY(),1))</f>
        <v/>
      </c>
      <c r="G340" s="180" t="str">
        <f ca="1">IF(C340="","",[1]!s_pq_pctchange(D340,TODAY()-$G$12,TODAY())/100)</f>
        <v/>
      </c>
      <c r="H340" s="240" t="str">
        <f>IF(C340="","",IF($H$11="收入",[1]!S_STM07_IS(D340,9,$G$5,$H$13)/$E$5,[1]!S_STM07_IS(D340,48,$G$5,$H$13)/$E$5))</f>
        <v/>
      </c>
      <c r="I340" s="240" t="str">
        <f>IF(C340="","",IF($I$11="毛利率",([1]!S_STM07_IS(D340,9,$G$5,$H$13)-[1]!S_STM07_IS(D340,10,$G$5,$H$13))/[1]!S_STM07_IS(D340,9,$G$5,$H$13),[1]!S_STM07_IS(D340,14,$G$5,$H$13)/$E$5))</f>
        <v/>
      </c>
      <c r="J340" s="402" t="str">
        <f>IF(C340="","",IF($J$11="净利润率",[1]!S_STM07_IS(D340,61,$G$5,$H$13)/[1]!S_STM07_IS(D340,9,$G$5,$H$13),[1]!S_STM07_IS(D340,55,$G$5,$H$13)/$E$5))</f>
        <v/>
      </c>
      <c r="K340" s="411" t="str">
        <f>IF(C340="","",[1]!hks_fa_roa2(D340,$G$5))</f>
        <v/>
      </c>
      <c r="L340" s="411" t="str">
        <f>IF(C340="","",[1]!hks_fa_roe(D340,$G$5))</f>
        <v/>
      </c>
      <c r="M340" s="240" t="str">
        <f>IF(C340="","",IF($M$11="EPS",[1]!S_STM07_IS(D340,61,$G$5,$H$13)/IF([1]!s_share_total(D340,$G$5)=0,[1]!s_share_total(D340,[1]!s_ipo_listeddate(D340)),[1]!s_share_total(D340,$G$5)),([1]!s_stm07_bs(D340,75,$G$5,$H$13)+[1]!s_stm07_bs(D340,88,$G$5,$H$13)+[1]!s_stm07_bs(D340,94,$G$5,$H$13)+[1]!s_stm07_bs(D340,95,$G$5,$H$13))/$E$5))</f>
        <v/>
      </c>
      <c r="N340" s="241" t="str">
        <f>IF(C340="","",F340/([1]!S_STM07_IS(D340,61,$G$5,$H$13)/IF([1]!s_share_total(D340,$G$5)=0,[1]!s_share_total(D340,[1]!s_ipo_listeddate(D340)),[1]!s_share_total(D340,$G$5))))</f>
        <v/>
      </c>
      <c r="O340" s="240" t="str">
        <f ca="1">IF(C340="","",[1]!s_share_total(D340,TODAY())/$E$5)</f>
        <v/>
      </c>
      <c r="P340" s="240" t="str">
        <f t="shared" si="38"/>
        <v/>
      </c>
      <c r="Q340" s="210" t="str">
        <f t="shared" si="39"/>
        <v/>
      </c>
      <c r="R340" s="341" t="str">
        <f t="shared" si="40"/>
        <v/>
      </c>
      <c r="S340" s="144"/>
      <c r="U340" s="1"/>
    </row>
    <row r="341" spans="3:21" ht="12" customHeight="1" x14ac:dyDescent="0.35">
      <c r="C341" s="342" t="str">
        <f t="shared" si="37"/>
        <v/>
      </c>
      <c r="D341" s="126" t="str">
        <f t="shared" si="35"/>
        <v/>
      </c>
      <c r="E341" s="126" t="str">
        <f t="shared" si="36"/>
        <v/>
      </c>
      <c r="F341" s="181" t="str">
        <f ca="1">IF(C341="","",[1]!s_dq_close(D341,TODAY(),1))</f>
        <v/>
      </c>
      <c r="G341" s="182" t="str">
        <f ca="1">IF(C341="","",[1]!s_pq_pctchange(D341,TODAY()-$G$12,TODAY())/100)</f>
        <v/>
      </c>
      <c r="H341" s="242" t="str">
        <f>IF(C341="","",IF($H$11="收入",[1]!S_STM07_IS(D341,9,$G$5,$H$13)/$E$5,[1]!S_STM07_IS(D341,48,$G$5,$H$13)/$E$5))</f>
        <v/>
      </c>
      <c r="I341" s="242" t="str">
        <f>IF(C341="","",IF($I$11="毛利率",([1]!S_STM07_IS(D341,9,$G$5,$H$13)-[1]!S_STM07_IS(D341,10,$G$5,$H$13))/[1]!S_STM07_IS(D341,9,$G$5,$H$13),[1]!S_STM07_IS(D341,14,$G$5,$H$13)/$E$5))</f>
        <v/>
      </c>
      <c r="J341" s="403" t="str">
        <f>IF(C341="","",IF($J$11="净利润率",[1]!S_STM07_IS(D341,61,$G$5,$H$13)/[1]!S_STM07_IS(D341,9,$G$5,$H$13),[1]!S_STM07_IS(D341,55,$G$5,$H$13)/$E$5))</f>
        <v/>
      </c>
      <c r="K341" s="411" t="str">
        <f>IF(C341="","",[1]!hks_fa_roa2(D341,$G$5))</f>
        <v/>
      </c>
      <c r="L341" s="411" t="str">
        <f>IF(C341="","",[1]!hks_fa_roe(D341,$G$5))</f>
        <v/>
      </c>
      <c r="M341" s="243" t="str">
        <f>IF(C341="","",IF($M$11="EPS",[1]!S_STM07_IS(D341,61,$G$5,$H$13)/IF([1]!s_share_total(D341,$G$5)=0,[1]!s_share_total(D341,[1]!s_ipo_listeddate(D341)),[1]!s_share_total(D341,$G$5)),([1]!s_stm07_bs(D341,75,$G$5,$H$13)+[1]!s_stm07_bs(D341,88,$G$5,$H$13)+[1]!s_stm07_bs(D341,94,$G$5,$H$13)+[1]!s_stm07_bs(D341,95,$G$5,$H$13))/$E$5))</f>
        <v/>
      </c>
      <c r="N341" s="193" t="str">
        <f>IF(C341="","",F341/([1]!S_STM07_IS(D341,61,$G$5,$H$13)/IF([1]!s_share_total(D341,$G$5)=0,[1]!s_share_total(D341,[1]!s_ipo_listeddate(D341)),[1]!s_share_total(D341,$G$5))))</f>
        <v/>
      </c>
      <c r="O341" s="242" t="str">
        <f ca="1">IF(C341="","",[1]!s_share_total(D341,TODAY())/$E$5)</f>
        <v/>
      </c>
      <c r="P341" s="242" t="str">
        <f t="shared" si="38"/>
        <v/>
      </c>
      <c r="Q341" s="181" t="str">
        <f t="shared" si="39"/>
        <v/>
      </c>
      <c r="R341" s="342" t="str">
        <f t="shared" si="40"/>
        <v/>
      </c>
      <c r="S341" s="144"/>
      <c r="U341" s="1"/>
    </row>
    <row r="342" spans="3:21" ht="12" customHeight="1" x14ac:dyDescent="0.35">
      <c r="C342" s="341" t="str">
        <f t="shared" si="37"/>
        <v/>
      </c>
      <c r="D342" s="239" t="str">
        <f t="shared" si="35"/>
        <v/>
      </c>
      <c r="E342" s="239" t="str">
        <f t="shared" si="36"/>
        <v/>
      </c>
      <c r="F342" s="179" t="str">
        <f ca="1">IF(C342="","",[1]!s_dq_close(D342,TODAY(),1))</f>
        <v/>
      </c>
      <c r="G342" s="180" t="str">
        <f ca="1">IF(C342="","",[1]!s_pq_pctchange(D342,TODAY()-$G$12,TODAY())/100)</f>
        <v/>
      </c>
      <c r="H342" s="240" t="str">
        <f>IF(C342="","",IF($H$11="收入",[1]!S_STM07_IS(D342,9,$G$5,$H$13)/$E$5,[1]!S_STM07_IS(D342,48,$G$5,$H$13)/$E$5))</f>
        <v/>
      </c>
      <c r="I342" s="240" t="str">
        <f>IF(C342="","",IF($I$11="毛利率",([1]!S_STM07_IS(D342,9,$G$5,$H$13)-[1]!S_STM07_IS(D342,10,$G$5,$H$13))/[1]!S_STM07_IS(D342,9,$G$5,$H$13),[1]!S_STM07_IS(D342,14,$G$5,$H$13)/$E$5))</f>
        <v/>
      </c>
      <c r="J342" s="402" t="str">
        <f>IF(C342="","",IF($J$11="净利润率",[1]!S_STM07_IS(D342,61,$G$5,$H$13)/[1]!S_STM07_IS(D342,9,$G$5,$H$13),[1]!S_STM07_IS(D342,55,$G$5,$H$13)/$E$5))</f>
        <v/>
      </c>
      <c r="K342" s="411" t="str">
        <f>IF(C342="","",[1]!hks_fa_roa2(D342,$G$5))</f>
        <v/>
      </c>
      <c r="L342" s="411" t="str">
        <f>IF(C342="","",[1]!hks_fa_roe(D342,$G$5))</f>
        <v/>
      </c>
      <c r="M342" s="240" t="str">
        <f>IF(C342="","",IF($M$11="EPS",[1]!S_STM07_IS(D342,61,$G$5,$H$13)/IF([1]!s_share_total(D342,$G$5)=0,[1]!s_share_total(D342,[1]!s_ipo_listeddate(D342)),[1]!s_share_total(D342,$G$5)),([1]!s_stm07_bs(D342,75,$G$5,$H$13)+[1]!s_stm07_bs(D342,88,$G$5,$H$13)+[1]!s_stm07_bs(D342,94,$G$5,$H$13)+[1]!s_stm07_bs(D342,95,$G$5,$H$13))/$E$5))</f>
        <v/>
      </c>
      <c r="N342" s="241" t="str">
        <f>IF(C342="","",F342/([1]!S_STM07_IS(D342,61,$G$5,$H$13)/IF([1]!s_share_total(D342,$G$5)=0,[1]!s_share_total(D342,[1]!s_ipo_listeddate(D342)),[1]!s_share_total(D342,$G$5))))</f>
        <v/>
      </c>
      <c r="O342" s="240" t="str">
        <f ca="1">IF(C342="","",[1]!s_share_total(D342,TODAY())/$E$5)</f>
        <v/>
      </c>
      <c r="P342" s="240" t="str">
        <f t="shared" si="38"/>
        <v/>
      </c>
      <c r="Q342" s="210" t="str">
        <f t="shared" si="39"/>
        <v/>
      </c>
      <c r="R342" s="341" t="str">
        <f t="shared" si="40"/>
        <v/>
      </c>
      <c r="S342" s="144"/>
      <c r="U342" s="1"/>
    </row>
    <row r="343" spans="3:21" ht="12" customHeight="1" x14ac:dyDescent="0.35">
      <c r="C343" s="342" t="str">
        <f t="shared" si="37"/>
        <v/>
      </c>
      <c r="D343" s="126" t="str">
        <f t="shared" si="35"/>
        <v/>
      </c>
      <c r="E343" s="126" t="str">
        <f t="shared" si="36"/>
        <v/>
      </c>
      <c r="F343" s="181" t="str">
        <f ca="1">IF(C343="","",[1]!s_dq_close(D343,TODAY(),1))</f>
        <v/>
      </c>
      <c r="G343" s="182" t="str">
        <f ca="1">IF(C343="","",[1]!s_pq_pctchange(D343,TODAY()-$G$12,TODAY())/100)</f>
        <v/>
      </c>
      <c r="H343" s="242" t="str">
        <f>IF(C343="","",IF($H$11="收入",[1]!S_STM07_IS(D343,9,$G$5,$H$13)/$E$5,[1]!S_STM07_IS(D343,48,$G$5,$H$13)/$E$5))</f>
        <v/>
      </c>
      <c r="I343" s="242" t="str">
        <f>IF(C343="","",IF($I$11="毛利率",([1]!S_STM07_IS(D343,9,$G$5,$H$13)-[1]!S_STM07_IS(D343,10,$G$5,$H$13))/[1]!S_STM07_IS(D343,9,$G$5,$H$13),[1]!S_STM07_IS(D343,14,$G$5,$H$13)/$E$5))</f>
        <v/>
      </c>
      <c r="J343" s="403" t="str">
        <f>IF(C343="","",IF($J$11="净利润率",[1]!S_STM07_IS(D343,61,$G$5,$H$13)/[1]!S_STM07_IS(D343,9,$G$5,$H$13),[1]!S_STM07_IS(D343,55,$G$5,$H$13)/$E$5))</f>
        <v/>
      </c>
      <c r="K343" s="411" t="str">
        <f>IF(C343="","",[1]!hks_fa_roa2(D343,$G$5))</f>
        <v/>
      </c>
      <c r="L343" s="411" t="str">
        <f>IF(C343="","",[1]!hks_fa_roe(D343,$G$5))</f>
        <v/>
      </c>
      <c r="M343" s="243" t="str">
        <f>IF(C343="","",IF($M$11="EPS",[1]!S_STM07_IS(D343,61,$G$5,$H$13)/IF([1]!s_share_total(D343,$G$5)=0,[1]!s_share_total(D343,[1]!s_ipo_listeddate(D343)),[1]!s_share_total(D343,$G$5)),([1]!s_stm07_bs(D343,75,$G$5,$H$13)+[1]!s_stm07_bs(D343,88,$G$5,$H$13)+[1]!s_stm07_bs(D343,94,$G$5,$H$13)+[1]!s_stm07_bs(D343,95,$G$5,$H$13))/$E$5))</f>
        <v/>
      </c>
      <c r="N343" s="193" t="str">
        <f>IF(C343="","",F343/([1]!S_STM07_IS(D343,61,$G$5,$H$13)/IF([1]!s_share_total(D343,$G$5)=0,[1]!s_share_total(D343,[1]!s_ipo_listeddate(D343)),[1]!s_share_total(D343,$G$5))))</f>
        <v/>
      </c>
      <c r="O343" s="242" t="str">
        <f ca="1">IF(C343="","",[1]!s_share_total(D343,TODAY())/$E$5)</f>
        <v/>
      </c>
      <c r="P343" s="242" t="str">
        <f t="shared" si="38"/>
        <v/>
      </c>
      <c r="Q343" s="181" t="str">
        <f t="shared" si="39"/>
        <v/>
      </c>
      <c r="R343" s="342" t="str">
        <f t="shared" si="40"/>
        <v/>
      </c>
      <c r="S343" s="144"/>
      <c r="U343" s="1"/>
    </row>
    <row r="344" spans="3:21" ht="12" customHeight="1" x14ac:dyDescent="0.35">
      <c r="C344" s="341" t="str">
        <f t="shared" si="37"/>
        <v/>
      </c>
      <c r="D344" s="239" t="str">
        <f t="shared" si="35"/>
        <v/>
      </c>
      <c r="E344" s="239" t="str">
        <f t="shared" si="36"/>
        <v/>
      </c>
      <c r="F344" s="179" t="str">
        <f ca="1">IF(C344="","",[1]!s_dq_close(D344,TODAY(),1))</f>
        <v/>
      </c>
      <c r="G344" s="180" t="str">
        <f ca="1">IF(C344="","",[1]!s_pq_pctchange(D344,TODAY()-$G$12,TODAY())/100)</f>
        <v/>
      </c>
      <c r="H344" s="240" t="str">
        <f>IF(C344="","",IF($H$11="收入",[1]!S_STM07_IS(D344,9,$G$5,$H$13)/$E$5,[1]!S_STM07_IS(D344,48,$G$5,$H$13)/$E$5))</f>
        <v/>
      </c>
      <c r="I344" s="240" t="str">
        <f>IF(C344="","",IF($I$11="毛利率",([1]!S_STM07_IS(D344,9,$G$5,$H$13)-[1]!S_STM07_IS(D344,10,$G$5,$H$13))/[1]!S_STM07_IS(D344,9,$G$5,$H$13),[1]!S_STM07_IS(D344,14,$G$5,$H$13)/$E$5))</f>
        <v/>
      </c>
      <c r="J344" s="402" t="str">
        <f>IF(C344="","",IF($J$11="净利润率",[1]!S_STM07_IS(D344,61,$G$5,$H$13)/[1]!S_STM07_IS(D344,9,$G$5,$H$13),[1]!S_STM07_IS(D344,55,$G$5,$H$13)/$E$5))</f>
        <v/>
      </c>
      <c r="K344" s="411" t="str">
        <f>IF(C344="","",[1]!hks_fa_roa2(D344,$G$5))</f>
        <v/>
      </c>
      <c r="L344" s="411" t="str">
        <f>IF(C344="","",[1]!hks_fa_roe(D344,$G$5))</f>
        <v/>
      </c>
      <c r="M344" s="240" t="str">
        <f>IF(C344="","",IF($M$11="EPS",[1]!S_STM07_IS(D344,61,$G$5,$H$13)/IF([1]!s_share_total(D344,$G$5)=0,[1]!s_share_total(D344,[1]!s_ipo_listeddate(D344)),[1]!s_share_total(D344,$G$5)),([1]!s_stm07_bs(D344,75,$G$5,$H$13)+[1]!s_stm07_bs(D344,88,$G$5,$H$13)+[1]!s_stm07_bs(D344,94,$G$5,$H$13)+[1]!s_stm07_bs(D344,95,$G$5,$H$13))/$E$5))</f>
        <v/>
      </c>
      <c r="N344" s="241" t="str">
        <f>IF(C344="","",F344/([1]!S_STM07_IS(D344,61,$G$5,$H$13)/IF([1]!s_share_total(D344,$G$5)=0,[1]!s_share_total(D344,[1]!s_ipo_listeddate(D344)),[1]!s_share_total(D344,$G$5))))</f>
        <v/>
      </c>
      <c r="O344" s="240" t="str">
        <f ca="1">IF(C344="","",[1]!s_share_total(D344,TODAY())/$E$5)</f>
        <v/>
      </c>
      <c r="P344" s="240" t="str">
        <f t="shared" si="38"/>
        <v/>
      </c>
      <c r="Q344" s="210" t="str">
        <f t="shared" si="39"/>
        <v/>
      </c>
      <c r="R344" s="341" t="str">
        <f t="shared" si="40"/>
        <v/>
      </c>
      <c r="S344" s="144"/>
      <c r="U344" s="1"/>
    </row>
    <row r="345" spans="3:21" ht="12" customHeight="1" x14ac:dyDescent="0.35">
      <c r="C345" s="342" t="str">
        <f t="shared" si="37"/>
        <v/>
      </c>
      <c r="D345" s="126" t="str">
        <f t="shared" si="35"/>
        <v/>
      </c>
      <c r="E345" s="126" t="str">
        <f t="shared" si="36"/>
        <v/>
      </c>
      <c r="F345" s="181" t="str">
        <f ca="1">IF(C345="","",[1]!s_dq_close(D345,TODAY(),1))</f>
        <v/>
      </c>
      <c r="G345" s="182" t="str">
        <f ca="1">IF(C345="","",[1]!s_pq_pctchange(D345,TODAY()-$G$12,TODAY())/100)</f>
        <v/>
      </c>
      <c r="H345" s="242" t="str">
        <f>IF(C345="","",IF($H$11="收入",[1]!S_STM07_IS(D345,9,$G$5,$H$13)/$E$5,[1]!S_STM07_IS(D345,48,$G$5,$H$13)/$E$5))</f>
        <v/>
      </c>
      <c r="I345" s="242" t="str">
        <f>IF(C345="","",IF($I$11="毛利率",([1]!S_STM07_IS(D345,9,$G$5,$H$13)-[1]!S_STM07_IS(D345,10,$G$5,$H$13))/[1]!S_STM07_IS(D345,9,$G$5,$H$13),[1]!S_STM07_IS(D345,14,$G$5,$H$13)/$E$5))</f>
        <v/>
      </c>
      <c r="J345" s="403" t="str">
        <f>IF(C345="","",IF($J$11="净利润率",[1]!S_STM07_IS(D345,61,$G$5,$H$13)/[1]!S_STM07_IS(D345,9,$G$5,$H$13),[1]!S_STM07_IS(D345,55,$G$5,$H$13)/$E$5))</f>
        <v/>
      </c>
      <c r="K345" s="411" t="str">
        <f>IF(C345="","",[1]!hks_fa_roa2(D345,$G$5))</f>
        <v/>
      </c>
      <c r="L345" s="411" t="str">
        <f>IF(C345="","",[1]!hks_fa_roe(D345,$G$5))</f>
        <v/>
      </c>
      <c r="M345" s="243" t="str">
        <f>IF(C345="","",IF($M$11="EPS",[1]!S_STM07_IS(D345,61,$G$5,$H$13)/IF([1]!s_share_total(D345,$G$5)=0,[1]!s_share_total(D345,[1]!s_ipo_listeddate(D345)),[1]!s_share_total(D345,$G$5)),([1]!s_stm07_bs(D345,75,$G$5,$H$13)+[1]!s_stm07_bs(D345,88,$G$5,$H$13)+[1]!s_stm07_bs(D345,94,$G$5,$H$13)+[1]!s_stm07_bs(D345,95,$G$5,$H$13))/$E$5))</f>
        <v/>
      </c>
      <c r="N345" s="193" t="str">
        <f>IF(C345="","",F345/([1]!S_STM07_IS(D345,61,$G$5,$H$13)/IF([1]!s_share_total(D345,$G$5)=0,[1]!s_share_total(D345,[1]!s_ipo_listeddate(D345)),[1]!s_share_total(D345,$G$5))))</f>
        <v/>
      </c>
      <c r="O345" s="242" t="str">
        <f ca="1">IF(C345="","",[1]!s_share_total(D345,TODAY())/$E$5)</f>
        <v/>
      </c>
      <c r="P345" s="242" t="str">
        <f t="shared" si="38"/>
        <v/>
      </c>
      <c r="Q345" s="181" t="str">
        <f t="shared" si="39"/>
        <v/>
      </c>
      <c r="R345" s="342" t="str">
        <f t="shared" si="40"/>
        <v/>
      </c>
      <c r="S345" s="144"/>
      <c r="U345" s="1"/>
    </row>
    <row r="346" spans="3:21" ht="12" customHeight="1" x14ac:dyDescent="0.35">
      <c r="C346" s="341" t="str">
        <f t="shared" si="37"/>
        <v/>
      </c>
      <c r="D346" s="239" t="str">
        <f t="shared" si="35"/>
        <v/>
      </c>
      <c r="E346" s="239" t="str">
        <f t="shared" si="36"/>
        <v/>
      </c>
      <c r="F346" s="179" t="str">
        <f ca="1">IF(C346="","",[1]!s_dq_close(D346,TODAY(),1))</f>
        <v/>
      </c>
      <c r="G346" s="180" t="str">
        <f ca="1">IF(C346="","",[1]!s_pq_pctchange(D346,TODAY()-$G$12,TODAY())/100)</f>
        <v/>
      </c>
      <c r="H346" s="240" t="str">
        <f>IF(C346="","",IF($H$11="收入",[1]!S_STM07_IS(D346,9,$G$5,$H$13)/$E$5,[1]!S_STM07_IS(D346,48,$G$5,$H$13)/$E$5))</f>
        <v/>
      </c>
      <c r="I346" s="240" t="str">
        <f>IF(C346="","",IF($I$11="毛利率",([1]!S_STM07_IS(D346,9,$G$5,$H$13)-[1]!S_STM07_IS(D346,10,$G$5,$H$13))/[1]!S_STM07_IS(D346,9,$G$5,$H$13),[1]!S_STM07_IS(D346,14,$G$5,$H$13)/$E$5))</f>
        <v/>
      </c>
      <c r="J346" s="402" t="str">
        <f>IF(C346="","",IF($J$11="净利润率",[1]!S_STM07_IS(D346,61,$G$5,$H$13)/[1]!S_STM07_IS(D346,9,$G$5,$H$13),[1]!S_STM07_IS(D346,55,$G$5,$H$13)/$E$5))</f>
        <v/>
      </c>
      <c r="K346" s="411" t="str">
        <f>IF(C346="","",[1]!hks_fa_roa2(D346,$G$5))</f>
        <v/>
      </c>
      <c r="L346" s="411" t="str">
        <f>IF(C346="","",[1]!hks_fa_roe(D346,$G$5))</f>
        <v/>
      </c>
      <c r="M346" s="240" t="str">
        <f>IF(C346="","",IF($M$11="EPS",[1]!S_STM07_IS(D346,61,$G$5,$H$13)/IF([1]!s_share_total(D346,$G$5)=0,[1]!s_share_total(D346,[1]!s_ipo_listeddate(D346)),[1]!s_share_total(D346,$G$5)),([1]!s_stm07_bs(D346,75,$G$5,$H$13)+[1]!s_stm07_bs(D346,88,$G$5,$H$13)+[1]!s_stm07_bs(D346,94,$G$5,$H$13)+[1]!s_stm07_bs(D346,95,$G$5,$H$13))/$E$5))</f>
        <v/>
      </c>
      <c r="N346" s="241" t="str">
        <f>IF(C346="","",F346/([1]!S_STM07_IS(D346,61,$G$5,$H$13)/IF([1]!s_share_total(D346,$G$5)=0,[1]!s_share_total(D346,[1]!s_ipo_listeddate(D346)),[1]!s_share_total(D346,$G$5))))</f>
        <v/>
      </c>
      <c r="O346" s="240" t="str">
        <f ca="1">IF(C346="","",[1]!s_share_total(D346,TODAY())/$E$5)</f>
        <v/>
      </c>
      <c r="P346" s="240" t="str">
        <f t="shared" si="38"/>
        <v/>
      </c>
      <c r="Q346" s="210" t="str">
        <f t="shared" si="39"/>
        <v/>
      </c>
      <c r="R346" s="341" t="str">
        <f t="shared" si="40"/>
        <v/>
      </c>
      <c r="S346" s="144"/>
      <c r="U346" s="1"/>
    </row>
    <row r="347" spans="3:21" ht="12" customHeight="1" x14ac:dyDescent="0.35">
      <c r="C347" s="342" t="str">
        <f t="shared" si="37"/>
        <v/>
      </c>
      <c r="D347" s="126" t="str">
        <f t="shared" si="35"/>
        <v/>
      </c>
      <c r="E347" s="126" t="str">
        <f t="shared" si="36"/>
        <v/>
      </c>
      <c r="F347" s="181" t="str">
        <f ca="1">IF(C347="","",[1]!s_dq_close(D347,TODAY(),1))</f>
        <v/>
      </c>
      <c r="G347" s="182" t="str">
        <f ca="1">IF(C347="","",[1]!s_pq_pctchange(D347,TODAY()-$G$12,TODAY())/100)</f>
        <v/>
      </c>
      <c r="H347" s="242" t="str">
        <f>IF(C347="","",IF($H$11="收入",[1]!S_STM07_IS(D347,9,$G$5,$H$13)/$E$5,[1]!S_STM07_IS(D347,48,$G$5,$H$13)/$E$5))</f>
        <v/>
      </c>
      <c r="I347" s="242" t="str">
        <f>IF(C347="","",IF($I$11="毛利率",([1]!S_STM07_IS(D347,9,$G$5,$H$13)-[1]!S_STM07_IS(D347,10,$G$5,$H$13))/[1]!S_STM07_IS(D347,9,$G$5,$H$13),[1]!S_STM07_IS(D347,14,$G$5,$H$13)/$E$5))</f>
        <v/>
      </c>
      <c r="J347" s="403" t="str">
        <f>IF(C347="","",IF($J$11="净利润率",[1]!S_STM07_IS(D347,61,$G$5,$H$13)/[1]!S_STM07_IS(D347,9,$G$5,$H$13),[1]!S_STM07_IS(D347,55,$G$5,$H$13)/$E$5))</f>
        <v/>
      </c>
      <c r="K347" s="411" t="str">
        <f>IF(C347="","",[1]!hks_fa_roa2(D347,$G$5))</f>
        <v/>
      </c>
      <c r="L347" s="411" t="str">
        <f>IF(C347="","",[1]!hks_fa_roe(D347,$G$5))</f>
        <v/>
      </c>
      <c r="M347" s="243" t="str">
        <f>IF(C347="","",IF($M$11="EPS",[1]!S_STM07_IS(D347,61,$G$5,$H$13)/IF([1]!s_share_total(D347,$G$5)=0,[1]!s_share_total(D347,[1]!s_ipo_listeddate(D347)),[1]!s_share_total(D347,$G$5)),([1]!s_stm07_bs(D347,75,$G$5,$H$13)+[1]!s_stm07_bs(D347,88,$G$5,$H$13)+[1]!s_stm07_bs(D347,94,$G$5,$H$13)+[1]!s_stm07_bs(D347,95,$G$5,$H$13))/$E$5))</f>
        <v/>
      </c>
      <c r="N347" s="193" t="str">
        <f>IF(C347="","",F347/([1]!S_STM07_IS(D347,61,$G$5,$H$13)/IF([1]!s_share_total(D347,$G$5)=0,[1]!s_share_total(D347,[1]!s_ipo_listeddate(D347)),[1]!s_share_total(D347,$G$5))))</f>
        <v/>
      </c>
      <c r="O347" s="242" t="str">
        <f ca="1">IF(C347="","",[1]!s_share_total(D347,TODAY())/$E$5)</f>
        <v/>
      </c>
      <c r="P347" s="242" t="str">
        <f t="shared" si="38"/>
        <v/>
      </c>
      <c r="Q347" s="181" t="str">
        <f t="shared" si="39"/>
        <v/>
      </c>
      <c r="R347" s="342" t="str">
        <f t="shared" si="40"/>
        <v/>
      </c>
      <c r="S347" s="144"/>
      <c r="U347" s="1"/>
    </row>
    <row r="348" spans="3:21" ht="12" customHeight="1" x14ac:dyDescent="0.35">
      <c r="C348" s="341" t="str">
        <f t="shared" si="37"/>
        <v/>
      </c>
      <c r="D348" s="239" t="str">
        <f t="shared" si="35"/>
        <v/>
      </c>
      <c r="E348" s="239" t="str">
        <f t="shared" si="36"/>
        <v/>
      </c>
      <c r="F348" s="179" t="str">
        <f ca="1">IF(C348="","",[1]!s_dq_close(D348,TODAY(),1))</f>
        <v/>
      </c>
      <c r="G348" s="180" t="str">
        <f ca="1">IF(C348="","",[1]!s_pq_pctchange(D348,TODAY()-$G$12,TODAY())/100)</f>
        <v/>
      </c>
      <c r="H348" s="240" t="str">
        <f>IF(C348="","",IF($H$11="收入",[1]!S_STM07_IS(D348,9,$G$5,$H$13)/$E$5,[1]!S_STM07_IS(D348,48,$G$5,$H$13)/$E$5))</f>
        <v/>
      </c>
      <c r="I348" s="240" t="str">
        <f>IF(C348="","",IF($I$11="毛利率",([1]!S_STM07_IS(D348,9,$G$5,$H$13)-[1]!S_STM07_IS(D348,10,$G$5,$H$13))/[1]!S_STM07_IS(D348,9,$G$5,$H$13),[1]!S_STM07_IS(D348,14,$G$5,$H$13)/$E$5))</f>
        <v/>
      </c>
      <c r="J348" s="402" t="str">
        <f>IF(C348="","",IF($J$11="净利润率",[1]!S_STM07_IS(D348,61,$G$5,$H$13)/[1]!S_STM07_IS(D348,9,$G$5,$H$13),[1]!S_STM07_IS(D348,55,$G$5,$H$13)/$E$5))</f>
        <v/>
      </c>
      <c r="K348" s="411" t="str">
        <f>IF(C348="","",[1]!hks_fa_roa2(D348,$G$5))</f>
        <v/>
      </c>
      <c r="L348" s="411" t="str">
        <f>IF(C348="","",[1]!hks_fa_roe(D348,$G$5))</f>
        <v/>
      </c>
      <c r="M348" s="240" t="str">
        <f>IF(C348="","",IF($M$11="EPS",[1]!S_STM07_IS(D348,61,$G$5,$H$13)/IF([1]!s_share_total(D348,$G$5)=0,[1]!s_share_total(D348,[1]!s_ipo_listeddate(D348)),[1]!s_share_total(D348,$G$5)),([1]!s_stm07_bs(D348,75,$G$5,$H$13)+[1]!s_stm07_bs(D348,88,$G$5,$H$13)+[1]!s_stm07_bs(D348,94,$G$5,$H$13)+[1]!s_stm07_bs(D348,95,$G$5,$H$13))/$E$5))</f>
        <v/>
      </c>
      <c r="N348" s="241" t="str">
        <f>IF(C348="","",F348/([1]!S_STM07_IS(D348,61,$G$5,$H$13)/IF([1]!s_share_total(D348,$G$5)=0,[1]!s_share_total(D348,[1]!s_ipo_listeddate(D348)),[1]!s_share_total(D348,$G$5))))</f>
        <v/>
      </c>
      <c r="O348" s="240" t="str">
        <f ca="1">IF(C348="","",[1]!s_share_total(D348,TODAY())/$E$5)</f>
        <v/>
      </c>
      <c r="P348" s="240" t="str">
        <f t="shared" si="38"/>
        <v/>
      </c>
      <c r="Q348" s="210" t="str">
        <f t="shared" si="39"/>
        <v/>
      </c>
      <c r="R348" s="341" t="str">
        <f t="shared" si="40"/>
        <v/>
      </c>
      <c r="S348" s="144"/>
      <c r="U348" s="1"/>
    </row>
    <row r="349" spans="3:21" ht="12" customHeight="1" x14ac:dyDescent="0.35">
      <c r="C349" s="342" t="str">
        <f t="shared" si="37"/>
        <v/>
      </c>
      <c r="D349" s="126" t="str">
        <f t="shared" si="35"/>
        <v/>
      </c>
      <c r="E349" s="126" t="str">
        <f t="shared" si="36"/>
        <v/>
      </c>
      <c r="F349" s="181" t="str">
        <f ca="1">IF(C349="","",[1]!s_dq_close(D349,TODAY(),1))</f>
        <v/>
      </c>
      <c r="G349" s="182" t="str">
        <f ca="1">IF(C349="","",[1]!s_pq_pctchange(D349,TODAY()-$G$12,TODAY())/100)</f>
        <v/>
      </c>
      <c r="H349" s="242" t="str">
        <f>IF(C349="","",IF($H$11="收入",[1]!S_STM07_IS(D349,9,$G$5,$H$13)/$E$5,[1]!S_STM07_IS(D349,48,$G$5,$H$13)/$E$5))</f>
        <v/>
      </c>
      <c r="I349" s="242" t="str">
        <f>IF(C349="","",IF($I$11="毛利率",([1]!S_STM07_IS(D349,9,$G$5,$H$13)-[1]!S_STM07_IS(D349,10,$G$5,$H$13))/[1]!S_STM07_IS(D349,9,$G$5,$H$13),[1]!S_STM07_IS(D349,14,$G$5,$H$13)/$E$5))</f>
        <v/>
      </c>
      <c r="J349" s="403" t="str">
        <f>IF(C349="","",IF($J$11="净利润率",[1]!S_STM07_IS(D349,61,$G$5,$H$13)/[1]!S_STM07_IS(D349,9,$G$5,$H$13),[1]!S_STM07_IS(D349,55,$G$5,$H$13)/$E$5))</f>
        <v/>
      </c>
      <c r="K349" s="411" t="str">
        <f>IF(C349="","",[1]!hks_fa_roa2(D349,$G$5))</f>
        <v/>
      </c>
      <c r="L349" s="411" t="str">
        <f>IF(C349="","",[1]!hks_fa_roe(D349,$G$5))</f>
        <v/>
      </c>
      <c r="M349" s="243" t="str">
        <f>IF(C349="","",IF($M$11="EPS",[1]!S_STM07_IS(D349,61,$G$5,$H$13)/IF([1]!s_share_total(D349,$G$5)=0,[1]!s_share_total(D349,[1]!s_ipo_listeddate(D349)),[1]!s_share_total(D349,$G$5)),([1]!s_stm07_bs(D349,75,$G$5,$H$13)+[1]!s_stm07_bs(D349,88,$G$5,$H$13)+[1]!s_stm07_bs(D349,94,$G$5,$H$13)+[1]!s_stm07_bs(D349,95,$G$5,$H$13))/$E$5))</f>
        <v/>
      </c>
      <c r="N349" s="193" t="str">
        <f>IF(C349="","",F349/([1]!S_STM07_IS(D349,61,$G$5,$H$13)/IF([1]!s_share_total(D349,$G$5)=0,[1]!s_share_total(D349,[1]!s_ipo_listeddate(D349)),[1]!s_share_total(D349,$G$5))))</f>
        <v/>
      </c>
      <c r="O349" s="242" t="str">
        <f ca="1">IF(C349="","",[1]!s_share_total(D349,TODAY())/$E$5)</f>
        <v/>
      </c>
      <c r="P349" s="242" t="str">
        <f t="shared" si="38"/>
        <v/>
      </c>
      <c r="Q349" s="181" t="str">
        <f t="shared" si="39"/>
        <v/>
      </c>
      <c r="R349" s="342" t="str">
        <f t="shared" si="40"/>
        <v/>
      </c>
      <c r="S349" s="144"/>
      <c r="U349" s="1"/>
    </row>
    <row r="350" spans="3:21" ht="12" customHeight="1" x14ac:dyDescent="0.35">
      <c r="C350" s="341" t="str">
        <f t="shared" si="37"/>
        <v/>
      </c>
      <c r="D350" s="239" t="str">
        <f t="shared" si="35"/>
        <v/>
      </c>
      <c r="E350" s="239" t="str">
        <f t="shared" si="36"/>
        <v/>
      </c>
      <c r="F350" s="179" t="str">
        <f ca="1">IF(C350="","",[1]!s_dq_close(D350,TODAY(),1))</f>
        <v/>
      </c>
      <c r="G350" s="180" t="str">
        <f ca="1">IF(C350="","",[1]!s_pq_pctchange(D350,TODAY()-$G$12,TODAY())/100)</f>
        <v/>
      </c>
      <c r="H350" s="240" t="str">
        <f>IF(C350="","",IF($H$11="收入",[1]!S_STM07_IS(D350,9,$G$5,$H$13)/$E$5,[1]!S_STM07_IS(D350,48,$G$5,$H$13)/$E$5))</f>
        <v/>
      </c>
      <c r="I350" s="240" t="str">
        <f>IF(C350="","",IF($I$11="毛利率",([1]!S_STM07_IS(D350,9,$G$5,$H$13)-[1]!S_STM07_IS(D350,10,$G$5,$H$13))/[1]!S_STM07_IS(D350,9,$G$5,$H$13),[1]!S_STM07_IS(D350,14,$G$5,$H$13)/$E$5))</f>
        <v/>
      </c>
      <c r="J350" s="402" t="str">
        <f>IF(C350="","",IF($J$11="净利润率",[1]!S_STM07_IS(D350,61,$G$5,$H$13)/[1]!S_STM07_IS(D350,9,$G$5,$H$13),[1]!S_STM07_IS(D350,55,$G$5,$H$13)/$E$5))</f>
        <v/>
      </c>
      <c r="K350" s="411" t="str">
        <f>IF(C350="","",[1]!hks_fa_roa2(D350,$G$5))</f>
        <v/>
      </c>
      <c r="L350" s="411" t="str">
        <f>IF(C350="","",[1]!hks_fa_roe(D350,$G$5))</f>
        <v/>
      </c>
      <c r="M350" s="240" t="str">
        <f>IF(C350="","",IF($M$11="EPS",[1]!S_STM07_IS(D350,61,$G$5,$H$13)/IF([1]!s_share_total(D350,$G$5)=0,[1]!s_share_total(D350,[1]!s_ipo_listeddate(D350)),[1]!s_share_total(D350,$G$5)),([1]!s_stm07_bs(D350,75,$G$5,$H$13)+[1]!s_stm07_bs(D350,88,$G$5,$H$13)+[1]!s_stm07_bs(D350,94,$G$5,$H$13)+[1]!s_stm07_bs(D350,95,$G$5,$H$13))/$E$5))</f>
        <v/>
      </c>
      <c r="N350" s="241" t="str">
        <f>IF(C350="","",F350/([1]!S_STM07_IS(D350,61,$G$5,$H$13)/IF([1]!s_share_total(D350,$G$5)=0,[1]!s_share_total(D350,[1]!s_ipo_listeddate(D350)),[1]!s_share_total(D350,$G$5))))</f>
        <v/>
      </c>
      <c r="O350" s="240" t="str">
        <f ca="1">IF(C350="","",[1]!s_share_total(D350,TODAY())/$E$5)</f>
        <v/>
      </c>
      <c r="P350" s="240" t="str">
        <f t="shared" si="38"/>
        <v/>
      </c>
      <c r="Q350" s="210" t="str">
        <f t="shared" si="39"/>
        <v/>
      </c>
      <c r="R350" s="341" t="str">
        <f t="shared" si="40"/>
        <v/>
      </c>
      <c r="S350" s="144"/>
      <c r="U350" s="1"/>
    </row>
    <row r="351" spans="3:21" ht="12" customHeight="1" x14ac:dyDescent="0.35">
      <c r="C351" s="342" t="str">
        <f t="shared" si="37"/>
        <v/>
      </c>
      <c r="D351" s="126" t="str">
        <f t="shared" si="35"/>
        <v/>
      </c>
      <c r="E351" s="126" t="str">
        <f t="shared" si="36"/>
        <v/>
      </c>
      <c r="F351" s="181" t="str">
        <f ca="1">IF(C351="","",[1]!s_dq_close(D351,TODAY(),1))</f>
        <v/>
      </c>
      <c r="G351" s="182" t="str">
        <f ca="1">IF(C351="","",[1]!s_pq_pctchange(D351,TODAY()-$G$12,TODAY())/100)</f>
        <v/>
      </c>
      <c r="H351" s="242" t="str">
        <f>IF(C351="","",IF($H$11="收入",[1]!S_STM07_IS(D351,9,$G$5,$H$13)/$E$5,[1]!S_STM07_IS(D351,48,$G$5,$H$13)/$E$5))</f>
        <v/>
      </c>
      <c r="I351" s="242" t="str">
        <f>IF(C351="","",IF($I$11="毛利率",([1]!S_STM07_IS(D351,9,$G$5,$H$13)-[1]!S_STM07_IS(D351,10,$G$5,$H$13))/[1]!S_STM07_IS(D351,9,$G$5,$H$13),[1]!S_STM07_IS(D351,14,$G$5,$H$13)/$E$5))</f>
        <v/>
      </c>
      <c r="J351" s="403" t="str">
        <f>IF(C351="","",IF($J$11="净利润率",[1]!S_STM07_IS(D351,61,$G$5,$H$13)/[1]!S_STM07_IS(D351,9,$G$5,$H$13),[1]!S_STM07_IS(D351,55,$G$5,$H$13)/$E$5))</f>
        <v/>
      </c>
      <c r="K351" s="411" t="str">
        <f>IF(C351="","",[1]!hks_fa_roa2(D351,$G$5))</f>
        <v/>
      </c>
      <c r="L351" s="411" t="str">
        <f>IF(C351="","",[1]!hks_fa_roe(D351,$G$5))</f>
        <v/>
      </c>
      <c r="M351" s="243" t="str">
        <f>IF(C351="","",IF($M$11="EPS",[1]!S_STM07_IS(D351,61,$G$5,$H$13)/IF([1]!s_share_total(D351,$G$5)=0,[1]!s_share_total(D351,[1]!s_ipo_listeddate(D351)),[1]!s_share_total(D351,$G$5)),([1]!s_stm07_bs(D351,75,$G$5,$H$13)+[1]!s_stm07_bs(D351,88,$G$5,$H$13)+[1]!s_stm07_bs(D351,94,$G$5,$H$13)+[1]!s_stm07_bs(D351,95,$G$5,$H$13))/$E$5))</f>
        <v/>
      </c>
      <c r="N351" s="193" t="str">
        <f>IF(C351="","",F351/([1]!S_STM07_IS(D351,61,$G$5,$H$13)/IF([1]!s_share_total(D351,$G$5)=0,[1]!s_share_total(D351,[1]!s_ipo_listeddate(D351)),[1]!s_share_total(D351,$G$5))))</f>
        <v/>
      </c>
      <c r="O351" s="242" t="str">
        <f ca="1">IF(C351="","",[1]!s_share_total(D351,TODAY())/$E$5)</f>
        <v/>
      </c>
      <c r="P351" s="242" t="str">
        <f t="shared" si="38"/>
        <v/>
      </c>
      <c r="Q351" s="181" t="str">
        <f t="shared" si="39"/>
        <v/>
      </c>
      <c r="R351" s="342" t="str">
        <f t="shared" si="40"/>
        <v/>
      </c>
      <c r="S351" s="144"/>
      <c r="U351" s="1"/>
    </row>
    <row r="352" spans="3:21" ht="12" customHeight="1" x14ac:dyDescent="0.35">
      <c r="C352" s="341" t="str">
        <f t="shared" si="37"/>
        <v/>
      </c>
      <c r="D352" s="239" t="str">
        <f t="shared" si="35"/>
        <v/>
      </c>
      <c r="E352" s="239" t="str">
        <f t="shared" si="36"/>
        <v/>
      </c>
      <c r="F352" s="179" t="str">
        <f ca="1">IF(C352="","",[1]!s_dq_close(D352,TODAY(),1))</f>
        <v/>
      </c>
      <c r="G352" s="180" t="str">
        <f ca="1">IF(C352="","",[1]!s_pq_pctchange(D352,TODAY()-$G$12,TODAY())/100)</f>
        <v/>
      </c>
      <c r="H352" s="240" t="str">
        <f>IF(C352="","",IF($H$11="收入",[1]!S_STM07_IS(D352,9,$G$5,$H$13)/$E$5,[1]!S_STM07_IS(D352,48,$G$5,$H$13)/$E$5))</f>
        <v/>
      </c>
      <c r="I352" s="240" t="str">
        <f>IF(C352="","",IF($I$11="毛利率",([1]!S_STM07_IS(D352,9,$G$5,$H$13)-[1]!S_STM07_IS(D352,10,$G$5,$H$13))/[1]!S_STM07_IS(D352,9,$G$5,$H$13),[1]!S_STM07_IS(D352,14,$G$5,$H$13)/$E$5))</f>
        <v/>
      </c>
      <c r="J352" s="402" t="str">
        <f>IF(C352="","",IF($J$11="净利润率",[1]!S_STM07_IS(D352,61,$G$5,$H$13)/[1]!S_STM07_IS(D352,9,$G$5,$H$13),[1]!S_STM07_IS(D352,55,$G$5,$H$13)/$E$5))</f>
        <v/>
      </c>
      <c r="K352" s="411" t="str">
        <f>IF(C352="","",[1]!hks_fa_roa2(D352,$G$5))</f>
        <v/>
      </c>
      <c r="L352" s="411" t="str">
        <f>IF(C352="","",[1]!hks_fa_roe(D352,$G$5))</f>
        <v/>
      </c>
      <c r="M352" s="240" t="str">
        <f>IF(C352="","",IF($M$11="EPS",[1]!S_STM07_IS(D352,61,$G$5,$H$13)/IF([1]!s_share_total(D352,$G$5)=0,[1]!s_share_total(D352,[1]!s_ipo_listeddate(D352)),[1]!s_share_total(D352,$G$5)),([1]!s_stm07_bs(D352,75,$G$5,$H$13)+[1]!s_stm07_bs(D352,88,$G$5,$H$13)+[1]!s_stm07_bs(D352,94,$G$5,$H$13)+[1]!s_stm07_bs(D352,95,$G$5,$H$13))/$E$5))</f>
        <v/>
      </c>
      <c r="N352" s="241" t="str">
        <f>IF(C352="","",F352/([1]!S_STM07_IS(D352,61,$G$5,$H$13)/IF([1]!s_share_total(D352,$G$5)=0,[1]!s_share_total(D352,[1]!s_ipo_listeddate(D352)),[1]!s_share_total(D352,$G$5))))</f>
        <v/>
      </c>
      <c r="O352" s="240" t="str">
        <f ca="1">IF(C352="","",[1]!s_share_total(D352,TODAY())/$E$5)</f>
        <v/>
      </c>
      <c r="P352" s="240" t="str">
        <f t="shared" si="38"/>
        <v/>
      </c>
      <c r="Q352" s="210" t="str">
        <f t="shared" si="39"/>
        <v/>
      </c>
      <c r="R352" s="341" t="str">
        <f t="shared" si="40"/>
        <v/>
      </c>
      <c r="S352" s="144"/>
      <c r="U352" s="1"/>
    </row>
    <row r="353" spans="3:21" ht="12" customHeight="1" x14ac:dyDescent="0.35">
      <c r="C353" s="342" t="str">
        <f t="shared" si="37"/>
        <v/>
      </c>
      <c r="D353" s="126" t="str">
        <f t="shared" si="35"/>
        <v/>
      </c>
      <c r="E353" s="126" t="str">
        <f t="shared" si="36"/>
        <v/>
      </c>
      <c r="F353" s="181" t="str">
        <f ca="1">IF(C353="","",[1]!s_dq_close(D353,TODAY(),1))</f>
        <v/>
      </c>
      <c r="G353" s="182" t="str">
        <f ca="1">IF(C353="","",[1]!s_pq_pctchange(D353,TODAY()-$G$12,TODAY())/100)</f>
        <v/>
      </c>
      <c r="H353" s="242" t="str">
        <f>IF(C353="","",IF($H$11="收入",[1]!S_STM07_IS(D353,9,$G$5,$H$13)/$E$5,[1]!S_STM07_IS(D353,48,$G$5,$H$13)/$E$5))</f>
        <v/>
      </c>
      <c r="I353" s="242" t="str">
        <f>IF(C353="","",IF($I$11="毛利率",([1]!S_STM07_IS(D353,9,$G$5,$H$13)-[1]!S_STM07_IS(D353,10,$G$5,$H$13))/[1]!S_STM07_IS(D353,9,$G$5,$H$13),[1]!S_STM07_IS(D353,14,$G$5,$H$13)/$E$5))</f>
        <v/>
      </c>
      <c r="J353" s="403" t="str">
        <f>IF(C353="","",IF($J$11="净利润率",[1]!S_STM07_IS(D353,61,$G$5,$H$13)/[1]!S_STM07_IS(D353,9,$G$5,$H$13),[1]!S_STM07_IS(D353,55,$G$5,$H$13)/$E$5))</f>
        <v/>
      </c>
      <c r="K353" s="411" t="str">
        <f>IF(C353="","",[1]!hks_fa_roa2(D353,$G$5))</f>
        <v/>
      </c>
      <c r="L353" s="411" t="str">
        <f>IF(C353="","",[1]!hks_fa_roe(D353,$G$5))</f>
        <v/>
      </c>
      <c r="M353" s="243" t="str">
        <f>IF(C353="","",IF($M$11="EPS",[1]!S_STM07_IS(D353,61,$G$5,$H$13)/IF([1]!s_share_total(D353,$G$5)=0,[1]!s_share_total(D353,[1]!s_ipo_listeddate(D353)),[1]!s_share_total(D353,$G$5)),([1]!s_stm07_bs(D353,75,$G$5,$H$13)+[1]!s_stm07_bs(D353,88,$G$5,$H$13)+[1]!s_stm07_bs(D353,94,$G$5,$H$13)+[1]!s_stm07_bs(D353,95,$G$5,$H$13))/$E$5))</f>
        <v/>
      </c>
      <c r="N353" s="193" t="str">
        <f>IF(C353="","",F353/([1]!S_STM07_IS(D353,61,$G$5,$H$13)/IF([1]!s_share_total(D353,$G$5)=0,[1]!s_share_total(D353,[1]!s_ipo_listeddate(D353)),[1]!s_share_total(D353,$G$5))))</f>
        <v/>
      </c>
      <c r="O353" s="242" t="str">
        <f ca="1">IF(C353="","",[1]!s_share_total(D353,TODAY())/$E$5)</f>
        <v/>
      </c>
      <c r="P353" s="242" t="str">
        <f t="shared" si="38"/>
        <v/>
      </c>
      <c r="Q353" s="181" t="str">
        <f t="shared" si="39"/>
        <v/>
      </c>
      <c r="R353" s="342" t="str">
        <f t="shared" si="40"/>
        <v/>
      </c>
      <c r="S353" s="144"/>
      <c r="U353" s="1"/>
    </row>
    <row r="354" spans="3:21" ht="12" customHeight="1" x14ac:dyDescent="0.35">
      <c r="C354" s="341" t="str">
        <f t="shared" si="37"/>
        <v/>
      </c>
      <c r="D354" s="239" t="str">
        <f t="shared" si="35"/>
        <v/>
      </c>
      <c r="E354" s="239" t="str">
        <f t="shared" si="36"/>
        <v/>
      </c>
      <c r="F354" s="179" t="str">
        <f ca="1">IF(C354="","",[1]!s_dq_close(D354,TODAY(),1))</f>
        <v/>
      </c>
      <c r="G354" s="180" t="str">
        <f ca="1">IF(C354="","",[1]!s_pq_pctchange(D354,TODAY()-$G$12,TODAY())/100)</f>
        <v/>
      </c>
      <c r="H354" s="240" t="str">
        <f>IF(C354="","",IF($H$11="收入",[1]!S_STM07_IS(D354,9,$G$5,$H$13)/$E$5,[1]!S_STM07_IS(D354,48,$G$5,$H$13)/$E$5))</f>
        <v/>
      </c>
      <c r="I354" s="240" t="str">
        <f>IF(C354="","",IF($I$11="毛利率",([1]!S_STM07_IS(D354,9,$G$5,$H$13)-[1]!S_STM07_IS(D354,10,$G$5,$H$13))/[1]!S_STM07_IS(D354,9,$G$5,$H$13),[1]!S_STM07_IS(D354,14,$G$5,$H$13)/$E$5))</f>
        <v/>
      </c>
      <c r="J354" s="402" t="str">
        <f>IF(C354="","",IF($J$11="净利润率",[1]!S_STM07_IS(D354,61,$G$5,$H$13)/[1]!S_STM07_IS(D354,9,$G$5,$H$13),[1]!S_STM07_IS(D354,55,$G$5,$H$13)/$E$5))</f>
        <v/>
      </c>
      <c r="K354" s="411" t="str">
        <f>IF(C354="","",[1]!hks_fa_roa2(D354,$G$5))</f>
        <v/>
      </c>
      <c r="L354" s="411" t="str">
        <f>IF(C354="","",[1]!hks_fa_roe(D354,$G$5))</f>
        <v/>
      </c>
      <c r="M354" s="240" t="str">
        <f>IF(C354="","",IF($M$11="EPS",[1]!S_STM07_IS(D354,61,$G$5,$H$13)/IF([1]!s_share_total(D354,$G$5)=0,[1]!s_share_total(D354,[1]!s_ipo_listeddate(D354)),[1]!s_share_total(D354,$G$5)),([1]!s_stm07_bs(D354,75,$G$5,$H$13)+[1]!s_stm07_bs(D354,88,$G$5,$H$13)+[1]!s_stm07_bs(D354,94,$G$5,$H$13)+[1]!s_stm07_bs(D354,95,$G$5,$H$13))/$E$5))</f>
        <v/>
      </c>
      <c r="N354" s="241" t="str">
        <f>IF(C354="","",F354/([1]!S_STM07_IS(D354,61,$G$5,$H$13)/IF([1]!s_share_total(D354,$G$5)=0,[1]!s_share_total(D354,[1]!s_ipo_listeddate(D354)),[1]!s_share_total(D354,$G$5))))</f>
        <v/>
      </c>
      <c r="O354" s="240" t="str">
        <f ca="1">IF(C354="","",[1]!s_share_total(D354,TODAY())/$E$5)</f>
        <v/>
      </c>
      <c r="P354" s="240" t="str">
        <f t="shared" si="38"/>
        <v/>
      </c>
      <c r="Q354" s="210" t="str">
        <f t="shared" si="39"/>
        <v/>
      </c>
      <c r="R354" s="341" t="str">
        <f t="shared" si="40"/>
        <v/>
      </c>
      <c r="S354" s="144"/>
      <c r="U354" s="1"/>
    </row>
    <row r="355" spans="3:21" ht="12" customHeight="1" x14ac:dyDescent="0.35">
      <c r="C355" s="342" t="str">
        <f t="shared" si="37"/>
        <v/>
      </c>
      <c r="D355" s="126" t="str">
        <f t="shared" si="35"/>
        <v/>
      </c>
      <c r="E355" s="126" t="str">
        <f t="shared" si="36"/>
        <v/>
      </c>
      <c r="F355" s="181" t="str">
        <f ca="1">IF(C355="","",[1]!s_dq_close(D355,TODAY(),1))</f>
        <v/>
      </c>
      <c r="G355" s="182" t="str">
        <f ca="1">IF(C355="","",[1]!s_pq_pctchange(D355,TODAY()-$G$12,TODAY())/100)</f>
        <v/>
      </c>
      <c r="H355" s="242" t="str">
        <f>IF(C355="","",IF($H$11="收入",[1]!S_STM07_IS(D355,9,$G$5,$H$13)/$E$5,[1]!S_STM07_IS(D355,48,$G$5,$H$13)/$E$5))</f>
        <v/>
      </c>
      <c r="I355" s="242" t="str">
        <f>IF(C355="","",IF($I$11="毛利率",([1]!S_STM07_IS(D355,9,$G$5,$H$13)-[1]!S_STM07_IS(D355,10,$G$5,$H$13))/[1]!S_STM07_IS(D355,9,$G$5,$H$13),[1]!S_STM07_IS(D355,14,$G$5,$H$13)/$E$5))</f>
        <v/>
      </c>
      <c r="J355" s="403" t="str">
        <f>IF(C355="","",IF($J$11="净利润率",[1]!S_STM07_IS(D355,61,$G$5,$H$13)/[1]!S_STM07_IS(D355,9,$G$5,$H$13),[1]!S_STM07_IS(D355,55,$G$5,$H$13)/$E$5))</f>
        <v/>
      </c>
      <c r="K355" s="411" t="str">
        <f>IF(C355="","",[1]!hks_fa_roa2(D355,$G$5))</f>
        <v/>
      </c>
      <c r="L355" s="411" t="str">
        <f>IF(C355="","",[1]!hks_fa_roe(D355,$G$5))</f>
        <v/>
      </c>
      <c r="M355" s="243" t="str">
        <f>IF(C355="","",IF($M$11="EPS",[1]!S_STM07_IS(D355,61,$G$5,$H$13)/IF([1]!s_share_total(D355,$G$5)=0,[1]!s_share_total(D355,[1]!s_ipo_listeddate(D355)),[1]!s_share_total(D355,$G$5)),([1]!s_stm07_bs(D355,75,$G$5,$H$13)+[1]!s_stm07_bs(D355,88,$G$5,$H$13)+[1]!s_stm07_bs(D355,94,$G$5,$H$13)+[1]!s_stm07_bs(D355,95,$G$5,$H$13))/$E$5))</f>
        <v/>
      </c>
      <c r="N355" s="193" t="str">
        <f>IF(C355="","",F355/([1]!S_STM07_IS(D355,61,$G$5,$H$13)/IF([1]!s_share_total(D355,$G$5)=0,[1]!s_share_total(D355,[1]!s_ipo_listeddate(D355)),[1]!s_share_total(D355,$G$5))))</f>
        <v/>
      </c>
      <c r="O355" s="242" t="str">
        <f ca="1">IF(C355="","",[1]!s_share_total(D355,TODAY())/$E$5)</f>
        <v/>
      </c>
      <c r="P355" s="242" t="str">
        <f t="shared" si="38"/>
        <v/>
      </c>
      <c r="Q355" s="181" t="str">
        <f t="shared" si="39"/>
        <v/>
      </c>
      <c r="R355" s="342" t="str">
        <f t="shared" si="40"/>
        <v/>
      </c>
      <c r="S355" s="144"/>
      <c r="U355" s="1"/>
    </row>
    <row r="356" spans="3:21" ht="12" customHeight="1" x14ac:dyDescent="0.35">
      <c r="C356" s="341" t="str">
        <f t="shared" si="37"/>
        <v/>
      </c>
      <c r="D356" s="239" t="str">
        <f t="shared" si="35"/>
        <v/>
      </c>
      <c r="E356" s="239" t="str">
        <f t="shared" si="36"/>
        <v/>
      </c>
      <c r="F356" s="179" t="str">
        <f ca="1">IF(C356="","",[1]!s_dq_close(D356,TODAY(),1))</f>
        <v/>
      </c>
      <c r="G356" s="180" t="str">
        <f ca="1">IF(C356="","",[1]!s_pq_pctchange(D356,TODAY()-$G$12,TODAY())/100)</f>
        <v/>
      </c>
      <c r="H356" s="240" t="str">
        <f>IF(C356="","",IF($H$11="收入",[1]!S_STM07_IS(D356,9,$G$5,$H$13)/$E$5,[1]!S_STM07_IS(D356,48,$G$5,$H$13)/$E$5))</f>
        <v/>
      </c>
      <c r="I356" s="240" t="str">
        <f>IF(C356="","",IF($I$11="毛利率",([1]!S_STM07_IS(D356,9,$G$5,$H$13)-[1]!S_STM07_IS(D356,10,$G$5,$H$13))/[1]!S_STM07_IS(D356,9,$G$5,$H$13),[1]!S_STM07_IS(D356,14,$G$5,$H$13)/$E$5))</f>
        <v/>
      </c>
      <c r="J356" s="402" t="str">
        <f>IF(C356="","",IF($J$11="净利润率",[1]!S_STM07_IS(D356,61,$G$5,$H$13)/[1]!S_STM07_IS(D356,9,$G$5,$H$13),[1]!S_STM07_IS(D356,55,$G$5,$H$13)/$E$5))</f>
        <v/>
      </c>
      <c r="K356" s="411" t="str">
        <f>IF(C356="","",[1]!hks_fa_roa2(D356,$G$5))</f>
        <v/>
      </c>
      <c r="L356" s="411" t="str">
        <f>IF(C356="","",[1]!hks_fa_roe(D356,$G$5))</f>
        <v/>
      </c>
      <c r="M356" s="240" t="str">
        <f>IF(C356="","",IF($M$11="EPS",[1]!S_STM07_IS(D356,61,$G$5,$H$13)/IF([1]!s_share_total(D356,$G$5)=0,[1]!s_share_total(D356,[1]!s_ipo_listeddate(D356)),[1]!s_share_total(D356,$G$5)),([1]!s_stm07_bs(D356,75,$G$5,$H$13)+[1]!s_stm07_bs(D356,88,$G$5,$H$13)+[1]!s_stm07_bs(D356,94,$G$5,$H$13)+[1]!s_stm07_bs(D356,95,$G$5,$H$13))/$E$5))</f>
        <v/>
      </c>
      <c r="N356" s="241" t="str">
        <f>IF(C356="","",F356/([1]!S_STM07_IS(D356,61,$G$5,$H$13)/IF([1]!s_share_total(D356,$G$5)=0,[1]!s_share_total(D356,[1]!s_ipo_listeddate(D356)),[1]!s_share_total(D356,$G$5))))</f>
        <v/>
      </c>
      <c r="O356" s="240" t="str">
        <f ca="1">IF(C356="","",[1]!s_share_total(D356,TODAY())/$E$5)</f>
        <v/>
      </c>
      <c r="P356" s="240" t="str">
        <f t="shared" si="38"/>
        <v/>
      </c>
      <c r="Q356" s="210" t="str">
        <f t="shared" si="39"/>
        <v/>
      </c>
      <c r="R356" s="341" t="str">
        <f t="shared" si="40"/>
        <v/>
      </c>
      <c r="S356" s="144"/>
      <c r="U356" s="1"/>
    </row>
    <row r="357" spans="3:21" ht="12" customHeight="1" x14ac:dyDescent="0.35">
      <c r="C357" s="342" t="str">
        <f t="shared" si="37"/>
        <v/>
      </c>
      <c r="D357" s="126" t="str">
        <f t="shared" ref="D357:D420" si="41">IF(C357="","",VLOOKUP(C357,comppool,2,FALSE))</f>
        <v/>
      </c>
      <c r="E357" s="126" t="str">
        <f t="shared" ref="E357:E420" si="42">IF(C357="","",VLOOKUP(C357,comppool,3,FALSE))</f>
        <v/>
      </c>
      <c r="F357" s="181" t="str">
        <f ca="1">IF(C357="","",[1]!s_dq_close(D357,TODAY(),1))</f>
        <v/>
      </c>
      <c r="G357" s="182" t="str">
        <f ca="1">IF(C357="","",[1]!s_pq_pctchange(D357,TODAY()-$G$12,TODAY())/100)</f>
        <v/>
      </c>
      <c r="H357" s="242" t="str">
        <f>IF(C357="","",IF($H$11="收入",[1]!S_STM07_IS(D357,9,$G$5,$H$13)/$E$5,[1]!S_STM07_IS(D357,48,$G$5,$H$13)/$E$5))</f>
        <v/>
      </c>
      <c r="I357" s="242" t="str">
        <f>IF(C357="","",IF($I$11="毛利率",([1]!S_STM07_IS(D357,9,$G$5,$H$13)-[1]!S_STM07_IS(D357,10,$G$5,$H$13))/[1]!S_STM07_IS(D357,9,$G$5,$H$13),[1]!S_STM07_IS(D357,14,$G$5,$H$13)/$E$5))</f>
        <v/>
      </c>
      <c r="J357" s="403" t="str">
        <f>IF(C357="","",IF($J$11="净利润率",[1]!S_STM07_IS(D357,61,$G$5,$H$13)/[1]!S_STM07_IS(D357,9,$G$5,$H$13),[1]!S_STM07_IS(D357,55,$G$5,$H$13)/$E$5))</f>
        <v/>
      </c>
      <c r="K357" s="411" t="str">
        <f>IF(C357="","",[1]!hks_fa_roa2(D357,$G$5))</f>
        <v/>
      </c>
      <c r="L357" s="411" t="str">
        <f>IF(C357="","",[1]!hks_fa_roe(D357,$G$5))</f>
        <v/>
      </c>
      <c r="M357" s="243" t="str">
        <f>IF(C357="","",IF($M$11="EPS",[1]!S_STM07_IS(D357,61,$G$5,$H$13)/IF([1]!s_share_total(D357,$G$5)=0,[1]!s_share_total(D357,[1]!s_ipo_listeddate(D357)),[1]!s_share_total(D357,$G$5)),([1]!s_stm07_bs(D357,75,$G$5,$H$13)+[1]!s_stm07_bs(D357,88,$G$5,$H$13)+[1]!s_stm07_bs(D357,94,$G$5,$H$13)+[1]!s_stm07_bs(D357,95,$G$5,$H$13))/$E$5))</f>
        <v/>
      </c>
      <c r="N357" s="193" t="str">
        <f>IF(C357="","",F357/([1]!S_STM07_IS(D357,61,$G$5,$H$13)/IF([1]!s_share_total(D357,$G$5)=0,[1]!s_share_total(D357,[1]!s_ipo_listeddate(D357)),[1]!s_share_total(D357,$G$5))))</f>
        <v/>
      </c>
      <c r="O357" s="242" t="str">
        <f ca="1">IF(C357="","",[1]!s_share_total(D357,TODAY())/$E$5)</f>
        <v/>
      </c>
      <c r="P357" s="242" t="str">
        <f t="shared" si="38"/>
        <v/>
      </c>
      <c r="Q357" s="181" t="str">
        <f t="shared" si="39"/>
        <v/>
      </c>
      <c r="R357" s="342" t="str">
        <f t="shared" si="40"/>
        <v/>
      </c>
      <c r="S357" s="144"/>
      <c r="U357" s="1"/>
    </row>
    <row r="358" spans="3:21" ht="12" customHeight="1" x14ac:dyDescent="0.35">
      <c r="C358" s="341" t="str">
        <f t="shared" si="37"/>
        <v/>
      </c>
      <c r="D358" s="239" t="str">
        <f t="shared" si="41"/>
        <v/>
      </c>
      <c r="E358" s="239" t="str">
        <f t="shared" si="42"/>
        <v/>
      </c>
      <c r="F358" s="179" t="str">
        <f ca="1">IF(C358="","",[1]!s_dq_close(D358,TODAY(),1))</f>
        <v/>
      </c>
      <c r="G358" s="180" t="str">
        <f ca="1">IF(C358="","",[1]!s_pq_pctchange(D358,TODAY()-$G$12,TODAY())/100)</f>
        <v/>
      </c>
      <c r="H358" s="240" t="str">
        <f>IF(C358="","",IF($H$11="收入",[1]!S_STM07_IS(D358,9,$G$5,$H$13)/$E$5,[1]!S_STM07_IS(D358,48,$G$5,$H$13)/$E$5))</f>
        <v/>
      </c>
      <c r="I358" s="240" t="str">
        <f>IF(C358="","",IF($I$11="毛利率",([1]!S_STM07_IS(D358,9,$G$5,$H$13)-[1]!S_STM07_IS(D358,10,$G$5,$H$13))/[1]!S_STM07_IS(D358,9,$G$5,$H$13),[1]!S_STM07_IS(D358,14,$G$5,$H$13)/$E$5))</f>
        <v/>
      </c>
      <c r="J358" s="402" t="str">
        <f>IF(C358="","",IF($J$11="净利润率",[1]!S_STM07_IS(D358,61,$G$5,$H$13)/[1]!S_STM07_IS(D358,9,$G$5,$H$13),[1]!S_STM07_IS(D358,55,$G$5,$H$13)/$E$5))</f>
        <v/>
      </c>
      <c r="K358" s="411" t="str">
        <f>IF(C358="","",[1]!hks_fa_roa2(D358,$G$5))</f>
        <v/>
      </c>
      <c r="L358" s="411" t="str">
        <f>IF(C358="","",[1]!hks_fa_roe(D358,$G$5))</f>
        <v/>
      </c>
      <c r="M358" s="240" t="str">
        <f>IF(C358="","",IF($M$11="EPS",[1]!S_STM07_IS(D358,61,$G$5,$H$13)/IF([1]!s_share_total(D358,$G$5)=0,[1]!s_share_total(D358,[1]!s_ipo_listeddate(D358)),[1]!s_share_total(D358,$G$5)),([1]!s_stm07_bs(D358,75,$G$5,$H$13)+[1]!s_stm07_bs(D358,88,$G$5,$H$13)+[1]!s_stm07_bs(D358,94,$G$5,$H$13)+[1]!s_stm07_bs(D358,95,$G$5,$H$13))/$E$5))</f>
        <v/>
      </c>
      <c r="N358" s="241" t="str">
        <f>IF(C358="","",F358/([1]!S_STM07_IS(D358,61,$G$5,$H$13)/IF([1]!s_share_total(D358,$G$5)=0,[1]!s_share_total(D358,[1]!s_ipo_listeddate(D358)),[1]!s_share_total(D358,$G$5))))</f>
        <v/>
      </c>
      <c r="O358" s="240" t="str">
        <f ca="1">IF(C358="","",[1]!s_share_total(D358,TODAY())/$E$5)</f>
        <v/>
      </c>
      <c r="P358" s="240" t="str">
        <f t="shared" si="38"/>
        <v/>
      </c>
      <c r="Q358" s="210" t="str">
        <f t="shared" si="39"/>
        <v/>
      </c>
      <c r="R358" s="341" t="str">
        <f t="shared" si="40"/>
        <v/>
      </c>
      <c r="S358" s="144"/>
      <c r="U358" s="1"/>
    </row>
    <row r="359" spans="3:21" ht="12" customHeight="1" x14ac:dyDescent="0.35">
      <c r="C359" s="342" t="str">
        <f t="shared" si="37"/>
        <v/>
      </c>
      <c r="D359" s="126" t="str">
        <f t="shared" si="41"/>
        <v/>
      </c>
      <c r="E359" s="126" t="str">
        <f t="shared" si="42"/>
        <v/>
      </c>
      <c r="F359" s="181" t="str">
        <f ca="1">IF(C359="","",[1]!s_dq_close(D359,TODAY(),1))</f>
        <v/>
      </c>
      <c r="G359" s="182" t="str">
        <f ca="1">IF(C359="","",[1]!s_pq_pctchange(D359,TODAY()-$G$12,TODAY())/100)</f>
        <v/>
      </c>
      <c r="H359" s="242" t="str">
        <f>IF(C359="","",IF($H$11="收入",[1]!S_STM07_IS(D359,9,$G$5,$H$13)/$E$5,[1]!S_STM07_IS(D359,48,$G$5,$H$13)/$E$5))</f>
        <v/>
      </c>
      <c r="I359" s="242" t="str">
        <f>IF(C359="","",IF($I$11="毛利率",([1]!S_STM07_IS(D359,9,$G$5,$H$13)-[1]!S_STM07_IS(D359,10,$G$5,$H$13))/[1]!S_STM07_IS(D359,9,$G$5,$H$13),[1]!S_STM07_IS(D359,14,$G$5,$H$13)/$E$5))</f>
        <v/>
      </c>
      <c r="J359" s="403" t="str">
        <f>IF(C359="","",IF($J$11="净利润率",[1]!S_STM07_IS(D359,61,$G$5,$H$13)/[1]!S_STM07_IS(D359,9,$G$5,$H$13),[1]!S_STM07_IS(D359,55,$G$5,$H$13)/$E$5))</f>
        <v/>
      </c>
      <c r="K359" s="411" t="str">
        <f>IF(C359="","",[1]!hks_fa_roa2(D359,$G$5))</f>
        <v/>
      </c>
      <c r="L359" s="411" t="str">
        <f>IF(C359="","",[1]!hks_fa_roe(D359,$G$5))</f>
        <v/>
      </c>
      <c r="M359" s="243" t="str">
        <f>IF(C359="","",IF($M$11="EPS",[1]!S_STM07_IS(D359,61,$G$5,$H$13)/IF([1]!s_share_total(D359,$G$5)=0,[1]!s_share_total(D359,[1]!s_ipo_listeddate(D359)),[1]!s_share_total(D359,$G$5)),([1]!s_stm07_bs(D359,75,$G$5,$H$13)+[1]!s_stm07_bs(D359,88,$G$5,$H$13)+[1]!s_stm07_bs(D359,94,$G$5,$H$13)+[1]!s_stm07_bs(D359,95,$G$5,$H$13))/$E$5))</f>
        <v/>
      </c>
      <c r="N359" s="193" t="str">
        <f>IF(C359="","",F359/([1]!S_STM07_IS(D359,61,$G$5,$H$13)/IF([1]!s_share_total(D359,$G$5)=0,[1]!s_share_total(D359,[1]!s_ipo_listeddate(D359)),[1]!s_share_total(D359,$G$5))))</f>
        <v/>
      </c>
      <c r="O359" s="242" t="str">
        <f ca="1">IF(C359="","",[1]!s_share_total(D359,TODAY())/$E$5)</f>
        <v/>
      </c>
      <c r="P359" s="242" t="str">
        <f t="shared" si="38"/>
        <v/>
      </c>
      <c r="Q359" s="181" t="str">
        <f t="shared" si="39"/>
        <v/>
      </c>
      <c r="R359" s="342" t="str">
        <f t="shared" si="40"/>
        <v/>
      </c>
      <c r="S359" s="144"/>
      <c r="U359" s="1"/>
    </row>
    <row r="360" spans="3:21" ht="12" customHeight="1" x14ac:dyDescent="0.35">
      <c r="C360" s="341" t="str">
        <f t="shared" si="37"/>
        <v/>
      </c>
      <c r="D360" s="239" t="str">
        <f t="shared" si="41"/>
        <v/>
      </c>
      <c r="E360" s="239" t="str">
        <f t="shared" si="42"/>
        <v/>
      </c>
      <c r="F360" s="179" t="str">
        <f ca="1">IF(C360="","",[1]!s_dq_close(D360,TODAY(),1))</f>
        <v/>
      </c>
      <c r="G360" s="180" t="str">
        <f ca="1">IF(C360="","",[1]!s_pq_pctchange(D360,TODAY()-$G$12,TODAY())/100)</f>
        <v/>
      </c>
      <c r="H360" s="240" t="str">
        <f>IF(C360="","",IF($H$11="收入",[1]!S_STM07_IS(D360,9,$G$5,$H$13)/$E$5,[1]!S_STM07_IS(D360,48,$G$5,$H$13)/$E$5))</f>
        <v/>
      </c>
      <c r="I360" s="240" t="str">
        <f>IF(C360="","",IF($I$11="毛利率",([1]!S_STM07_IS(D360,9,$G$5,$H$13)-[1]!S_STM07_IS(D360,10,$G$5,$H$13))/[1]!S_STM07_IS(D360,9,$G$5,$H$13),[1]!S_STM07_IS(D360,14,$G$5,$H$13)/$E$5))</f>
        <v/>
      </c>
      <c r="J360" s="402" t="str">
        <f>IF(C360="","",IF($J$11="净利润率",[1]!S_STM07_IS(D360,61,$G$5,$H$13)/[1]!S_STM07_IS(D360,9,$G$5,$H$13),[1]!S_STM07_IS(D360,55,$G$5,$H$13)/$E$5))</f>
        <v/>
      </c>
      <c r="K360" s="411" t="str">
        <f>IF(C360="","",[1]!hks_fa_roa2(D360,$G$5))</f>
        <v/>
      </c>
      <c r="L360" s="411" t="str">
        <f>IF(C360="","",[1]!hks_fa_roe(D360,$G$5))</f>
        <v/>
      </c>
      <c r="M360" s="240" t="str">
        <f>IF(C360="","",IF($M$11="EPS",[1]!S_STM07_IS(D360,61,$G$5,$H$13)/IF([1]!s_share_total(D360,$G$5)=0,[1]!s_share_total(D360,[1]!s_ipo_listeddate(D360)),[1]!s_share_total(D360,$G$5)),([1]!s_stm07_bs(D360,75,$G$5,$H$13)+[1]!s_stm07_bs(D360,88,$G$5,$H$13)+[1]!s_stm07_bs(D360,94,$G$5,$H$13)+[1]!s_stm07_bs(D360,95,$G$5,$H$13))/$E$5))</f>
        <v/>
      </c>
      <c r="N360" s="241" t="str">
        <f>IF(C360="","",F360/([1]!S_STM07_IS(D360,61,$G$5,$H$13)/IF([1]!s_share_total(D360,$G$5)=0,[1]!s_share_total(D360,[1]!s_ipo_listeddate(D360)),[1]!s_share_total(D360,$G$5))))</f>
        <v/>
      </c>
      <c r="O360" s="240" t="str">
        <f ca="1">IF(C360="","",[1]!s_share_total(D360,TODAY())/$E$5)</f>
        <v/>
      </c>
      <c r="P360" s="240" t="str">
        <f t="shared" si="38"/>
        <v/>
      </c>
      <c r="Q360" s="210" t="str">
        <f t="shared" si="39"/>
        <v/>
      </c>
      <c r="R360" s="341" t="str">
        <f t="shared" si="40"/>
        <v/>
      </c>
      <c r="S360" s="144"/>
      <c r="U360" s="1"/>
    </row>
    <row r="361" spans="3:21" ht="12" customHeight="1" x14ac:dyDescent="0.35">
      <c r="C361" s="342" t="str">
        <f t="shared" si="37"/>
        <v/>
      </c>
      <c r="D361" s="126" t="str">
        <f t="shared" si="41"/>
        <v/>
      </c>
      <c r="E361" s="126" t="str">
        <f t="shared" si="42"/>
        <v/>
      </c>
      <c r="F361" s="181" t="str">
        <f ca="1">IF(C361="","",[1]!s_dq_close(D361,TODAY(),1))</f>
        <v/>
      </c>
      <c r="G361" s="182" t="str">
        <f ca="1">IF(C361="","",[1]!s_pq_pctchange(D361,TODAY()-$G$12,TODAY())/100)</f>
        <v/>
      </c>
      <c r="H361" s="242" t="str">
        <f>IF(C361="","",IF($H$11="收入",[1]!S_STM07_IS(D361,9,$G$5,$H$13)/$E$5,[1]!S_STM07_IS(D361,48,$G$5,$H$13)/$E$5))</f>
        <v/>
      </c>
      <c r="I361" s="242" t="str">
        <f>IF(C361="","",IF($I$11="毛利率",([1]!S_STM07_IS(D361,9,$G$5,$H$13)-[1]!S_STM07_IS(D361,10,$G$5,$H$13))/[1]!S_STM07_IS(D361,9,$G$5,$H$13),[1]!S_STM07_IS(D361,14,$G$5,$H$13)/$E$5))</f>
        <v/>
      </c>
      <c r="J361" s="403" t="str">
        <f>IF(C361="","",IF($J$11="净利润率",[1]!S_STM07_IS(D361,61,$G$5,$H$13)/[1]!S_STM07_IS(D361,9,$G$5,$H$13),[1]!S_STM07_IS(D361,55,$G$5,$H$13)/$E$5))</f>
        <v/>
      </c>
      <c r="K361" s="411" t="str">
        <f>IF(C361="","",[1]!hks_fa_roa2(D361,$G$5))</f>
        <v/>
      </c>
      <c r="L361" s="411" t="str">
        <f>IF(C361="","",[1]!hks_fa_roe(D361,$G$5))</f>
        <v/>
      </c>
      <c r="M361" s="243" t="str">
        <f>IF(C361="","",IF($M$11="EPS",[1]!S_STM07_IS(D361,61,$G$5,$H$13)/IF([1]!s_share_total(D361,$G$5)=0,[1]!s_share_total(D361,[1]!s_ipo_listeddate(D361)),[1]!s_share_total(D361,$G$5)),([1]!s_stm07_bs(D361,75,$G$5,$H$13)+[1]!s_stm07_bs(D361,88,$G$5,$H$13)+[1]!s_stm07_bs(D361,94,$G$5,$H$13)+[1]!s_stm07_bs(D361,95,$G$5,$H$13))/$E$5))</f>
        <v/>
      </c>
      <c r="N361" s="193" t="str">
        <f>IF(C361="","",F361/([1]!S_STM07_IS(D361,61,$G$5,$H$13)/IF([1]!s_share_total(D361,$G$5)=0,[1]!s_share_total(D361,[1]!s_ipo_listeddate(D361)),[1]!s_share_total(D361,$G$5))))</f>
        <v/>
      </c>
      <c r="O361" s="242" t="str">
        <f ca="1">IF(C361="","",[1]!s_share_total(D361,TODAY())/$E$5)</f>
        <v/>
      </c>
      <c r="P361" s="242" t="str">
        <f t="shared" si="38"/>
        <v/>
      </c>
      <c r="Q361" s="181" t="str">
        <f t="shared" si="39"/>
        <v/>
      </c>
      <c r="R361" s="342" t="str">
        <f t="shared" si="40"/>
        <v/>
      </c>
      <c r="S361" s="144"/>
      <c r="U361" s="1"/>
    </row>
    <row r="362" spans="3:21" ht="12" customHeight="1" x14ac:dyDescent="0.35">
      <c r="C362" s="341" t="str">
        <f t="shared" si="37"/>
        <v/>
      </c>
      <c r="D362" s="239" t="str">
        <f t="shared" si="41"/>
        <v/>
      </c>
      <c r="E362" s="239" t="str">
        <f t="shared" si="42"/>
        <v/>
      </c>
      <c r="F362" s="179" t="str">
        <f ca="1">IF(C362="","",[1]!s_dq_close(D362,TODAY(),1))</f>
        <v/>
      </c>
      <c r="G362" s="180" t="str">
        <f ca="1">IF(C362="","",[1]!s_pq_pctchange(D362,TODAY()-$G$12,TODAY())/100)</f>
        <v/>
      </c>
      <c r="H362" s="240" t="str">
        <f>IF(C362="","",IF($H$11="收入",[1]!S_STM07_IS(D362,9,$G$5,$H$13)/$E$5,[1]!S_STM07_IS(D362,48,$G$5,$H$13)/$E$5))</f>
        <v/>
      </c>
      <c r="I362" s="240" t="str">
        <f>IF(C362="","",IF($I$11="毛利率",([1]!S_STM07_IS(D362,9,$G$5,$H$13)-[1]!S_STM07_IS(D362,10,$G$5,$H$13))/[1]!S_STM07_IS(D362,9,$G$5,$H$13),[1]!S_STM07_IS(D362,14,$G$5,$H$13)/$E$5))</f>
        <v/>
      </c>
      <c r="J362" s="402" t="str">
        <f>IF(C362="","",IF($J$11="净利润率",[1]!S_STM07_IS(D362,61,$G$5,$H$13)/[1]!S_STM07_IS(D362,9,$G$5,$H$13),[1]!S_STM07_IS(D362,55,$G$5,$H$13)/$E$5))</f>
        <v/>
      </c>
      <c r="K362" s="411" t="str">
        <f>IF(C362="","",[1]!hks_fa_roa2(D362,$G$5))</f>
        <v/>
      </c>
      <c r="L362" s="411" t="str">
        <f>IF(C362="","",[1]!hks_fa_roe(D362,$G$5))</f>
        <v/>
      </c>
      <c r="M362" s="240" t="str">
        <f>IF(C362="","",IF($M$11="EPS",[1]!S_STM07_IS(D362,61,$G$5,$H$13)/IF([1]!s_share_total(D362,$G$5)=0,[1]!s_share_total(D362,[1]!s_ipo_listeddate(D362)),[1]!s_share_total(D362,$G$5)),([1]!s_stm07_bs(D362,75,$G$5,$H$13)+[1]!s_stm07_bs(D362,88,$G$5,$H$13)+[1]!s_stm07_bs(D362,94,$G$5,$H$13)+[1]!s_stm07_bs(D362,95,$G$5,$H$13))/$E$5))</f>
        <v/>
      </c>
      <c r="N362" s="241" t="str">
        <f>IF(C362="","",F362/([1]!S_STM07_IS(D362,61,$G$5,$H$13)/IF([1]!s_share_total(D362,$G$5)=0,[1]!s_share_total(D362,[1]!s_ipo_listeddate(D362)),[1]!s_share_total(D362,$G$5))))</f>
        <v/>
      </c>
      <c r="O362" s="240" t="str">
        <f ca="1">IF(C362="","",[1]!s_share_total(D362,TODAY())/$E$5)</f>
        <v/>
      </c>
      <c r="P362" s="240" t="str">
        <f t="shared" si="38"/>
        <v/>
      </c>
      <c r="Q362" s="210" t="str">
        <f t="shared" si="39"/>
        <v/>
      </c>
      <c r="R362" s="341" t="str">
        <f t="shared" si="40"/>
        <v/>
      </c>
      <c r="S362" s="144"/>
      <c r="U362" s="1"/>
    </row>
    <row r="363" spans="3:21" ht="12" customHeight="1" x14ac:dyDescent="0.35">
      <c r="C363" s="342" t="str">
        <f t="shared" si="37"/>
        <v/>
      </c>
      <c r="D363" s="126" t="str">
        <f t="shared" si="41"/>
        <v/>
      </c>
      <c r="E363" s="126" t="str">
        <f t="shared" si="42"/>
        <v/>
      </c>
      <c r="F363" s="181" t="str">
        <f ca="1">IF(C363="","",[1]!s_dq_close(D363,TODAY(),1))</f>
        <v/>
      </c>
      <c r="G363" s="182" t="str">
        <f ca="1">IF(C363="","",[1]!s_pq_pctchange(D363,TODAY()-$G$12,TODAY())/100)</f>
        <v/>
      </c>
      <c r="H363" s="242" t="str">
        <f>IF(C363="","",IF($H$11="收入",[1]!S_STM07_IS(D363,9,$G$5,$H$13)/$E$5,[1]!S_STM07_IS(D363,48,$G$5,$H$13)/$E$5))</f>
        <v/>
      </c>
      <c r="I363" s="242" t="str">
        <f>IF(C363="","",IF($I$11="毛利率",([1]!S_STM07_IS(D363,9,$G$5,$H$13)-[1]!S_STM07_IS(D363,10,$G$5,$H$13))/[1]!S_STM07_IS(D363,9,$G$5,$H$13),[1]!S_STM07_IS(D363,14,$G$5,$H$13)/$E$5))</f>
        <v/>
      </c>
      <c r="J363" s="403" t="str">
        <f>IF(C363="","",IF($J$11="净利润率",[1]!S_STM07_IS(D363,61,$G$5,$H$13)/[1]!S_STM07_IS(D363,9,$G$5,$H$13),[1]!S_STM07_IS(D363,55,$G$5,$H$13)/$E$5))</f>
        <v/>
      </c>
      <c r="K363" s="411" t="str">
        <f>IF(C363="","",[1]!hks_fa_roa2(D363,$G$5))</f>
        <v/>
      </c>
      <c r="L363" s="411" t="str">
        <f>IF(C363="","",[1]!hks_fa_roe(D363,$G$5))</f>
        <v/>
      </c>
      <c r="M363" s="243" t="str">
        <f>IF(C363="","",IF($M$11="EPS",[1]!S_STM07_IS(D363,61,$G$5,$H$13)/IF([1]!s_share_total(D363,$G$5)=0,[1]!s_share_total(D363,[1]!s_ipo_listeddate(D363)),[1]!s_share_total(D363,$G$5)),([1]!s_stm07_bs(D363,75,$G$5,$H$13)+[1]!s_stm07_bs(D363,88,$G$5,$H$13)+[1]!s_stm07_bs(D363,94,$G$5,$H$13)+[1]!s_stm07_bs(D363,95,$G$5,$H$13))/$E$5))</f>
        <v/>
      </c>
      <c r="N363" s="193" t="str">
        <f>IF(C363="","",F363/([1]!S_STM07_IS(D363,61,$G$5,$H$13)/IF([1]!s_share_total(D363,$G$5)=0,[1]!s_share_total(D363,[1]!s_ipo_listeddate(D363)),[1]!s_share_total(D363,$G$5))))</f>
        <v/>
      </c>
      <c r="O363" s="242" t="str">
        <f ca="1">IF(C363="","",[1]!s_share_total(D363,TODAY())/$E$5)</f>
        <v/>
      </c>
      <c r="P363" s="242" t="str">
        <f t="shared" si="38"/>
        <v/>
      </c>
      <c r="Q363" s="181" t="str">
        <f t="shared" si="39"/>
        <v/>
      </c>
      <c r="R363" s="342" t="str">
        <f t="shared" si="40"/>
        <v/>
      </c>
      <c r="S363" s="144"/>
      <c r="U363" s="1"/>
    </row>
    <row r="364" spans="3:21" ht="12" customHeight="1" x14ac:dyDescent="0.35">
      <c r="C364" s="341" t="str">
        <f t="shared" si="37"/>
        <v/>
      </c>
      <c r="D364" s="239" t="str">
        <f t="shared" si="41"/>
        <v/>
      </c>
      <c r="E364" s="239" t="str">
        <f t="shared" si="42"/>
        <v/>
      </c>
      <c r="F364" s="179" t="str">
        <f ca="1">IF(C364="","",[1]!s_dq_close(D364,TODAY(),1))</f>
        <v/>
      </c>
      <c r="G364" s="180" t="str">
        <f ca="1">IF(C364="","",[1]!s_pq_pctchange(D364,TODAY()-$G$12,TODAY())/100)</f>
        <v/>
      </c>
      <c r="H364" s="240" t="str">
        <f>IF(C364="","",IF($H$11="收入",[1]!S_STM07_IS(D364,9,$G$5,$H$13)/$E$5,[1]!S_STM07_IS(D364,48,$G$5,$H$13)/$E$5))</f>
        <v/>
      </c>
      <c r="I364" s="240" t="str">
        <f>IF(C364="","",IF($I$11="毛利率",([1]!S_STM07_IS(D364,9,$G$5,$H$13)-[1]!S_STM07_IS(D364,10,$G$5,$H$13))/[1]!S_STM07_IS(D364,9,$G$5,$H$13),[1]!S_STM07_IS(D364,14,$G$5,$H$13)/$E$5))</f>
        <v/>
      </c>
      <c r="J364" s="402" t="str">
        <f>IF(C364="","",IF($J$11="净利润率",[1]!S_STM07_IS(D364,61,$G$5,$H$13)/[1]!S_STM07_IS(D364,9,$G$5,$H$13),[1]!S_STM07_IS(D364,55,$G$5,$H$13)/$E$5))</f>
        <v/>
      </c>
      <c r="K364" s="411" t="str">
        <f>IF(C364="","",[1]!hks_fa_roa2(D364,$G$5))</f>
        <v/>
      </c>
      <c r="L364" s="411" t="str">
        <f>IF(C364="","",[1]!hks_fa_roe(D364,$G$5))</f>
        <v/>
      </c>
      <c r="M364" s="240" t="str">
        <f>IF(C364="","",IF($M$11="EPS",[1]!S_STM07_IS(D364,61,$G$5,$H$13)/IF([1]!s_share_total(D364,$G$5)=0,[1]!s_share_total(D364,[1]!s_ipo_listeddate(D364)),[1]!s_share_total(D364,$G$5)),([1]!s_stm07_bs(D364,75,$G$5,$H$13)+[1]!s_stm07_bs(D364,88,$G$5,$H$13)+[1]!s_stm07_bs(D364,94,$G$5,$H$13)+[1]!s_stm07_bs(D364,95,$G$5,$H$13))/$E$5))</f>
        <v/>
      </c>
      <c r="N364" s="241" t="str">
        <f>IF(C364="","",F364/([1]!S_STM07_IS(D364,61,$G$5,$H$13)/IF([1]!s_share_total(D364,$G$5)=0,[1]!s_share_total(D364,[1]!s_ipo_listeddate(D364)),[1]!s_share_total(D364,$G$5))))</f>
        <v/>
      </c>
      <c r="O364" s="240" t="str">
        <f ca="1">IF(C364="","",[1]!s_share_total(D364,TODAY())/$E$5)</f>
        <v/>
      </c>
      <c r="P364" s="240" t="str">
        <f t="shared" si="38"/>
        <v/>
      </c>
      <c r="Q364" s="210" t="str">
        <f t="shared" si="39"/>
        <v/>
      </c>
      <c r="R364" s="341" t="str">
        <f t="shared" si="40"/>
        <v/>
      </c>
      <c r="S364" s="144"/>
      <c r="U364" s="1"/>
    </row>
    <row r="365" spans="3:21" ht="12" customHeight="1" x14ac:dyDescent="0.35">
      <c r="C365" s="342" t="str">
        <f t="shared" si="37"/>
        <v/>
      </c>
      <c r="D365" s="126" t="str">
        <f t="shared" si="41"/>
        <v/>
      </c>
      <c r="E365" s="126" t="str">
        <f t="shared" si="42"/>
        <v/>
      </c>
      <c r="F365" s="181" t="str">
        <f ca="1">IF(C365="","",[1]!s_dq_close(D365,TODAY(),1))</f>
        <v/>
      </c>
      <c r="G365" s="182" t="str">
        <f ca="1">IF(C365="","",[1]!s_pq_pctchange(D365,TODAY()-$G$12,TODAY())/100)</f>
        <v/>
      </c>
      <c r="H365" s="242" t="str">
        <f>IF(C365="","",IF($H$11="收入",[1]!S_STM07_IS(D365,9,$G$5,$H$13)/$E$5,[1]!S_STM07_IS(D365,48,$G$5,$H$13)/$E$5))</f>
        <v/>
      </c>
      <c r="I365" s="242" t="str">
        <f>IF(C365="","",IF($I$11="毛利率",([1]!S_STM07_IS(D365,9,$G$5,$H$13)-[1]!S_STM07_IS(D365,10,$G$5,$H$13))/[1]!S_STM07_IS(D365,9,$G$5,$H$13),[1]!S_STM07_IS(D365,14,$G$5,$H$13)/$E$5))</f>
        <v/>
      </c>
      <c r="J365" s="403" t="str">
        <f>IF(C365="","",IF($J$11="净利润率",[1]!S_STM07_IS(D365,61,$G$5,$H$13)/[1]!S_STM07_IS(D365,9,$G$5,$H$13),[1]!S_STM07_IS(D365,55,$G$5,$H$13)/$E$5))</f>
        <v/>
      </c>
      <c r="K365" s="411" t="str">
        <f>IF(C365="","",[1]!hks_fa_roa2(D365,$G$5))</f>
        <v/>
      </c>
      <c r="L365" s="411" t="str">
        <f>IF(C365="","",[1]!hks_fa_roe(D365,$G$5))</f>
        <v/>
      </c>
      <c r="M365" s="243" t="str">
        <f>IF(C365="","",IF($M$11="EPS",[1]!S_STM07_IS(D365,61,$G$5,$H$13)/IF([1]!s_share_total(D365,$G$5)=0,[1]!s_share_total(D365,[1]!s_ipo_listeddate(D365)),[1]!s_share_total(D365,$G$5)),([1]!s_stm07_bs(D365,75,$G$5,$H$13)+[1]!s_stm07_bs(D365,88,$G$5,$H$13)+[1]!s_stm07_bs(D365,94,$G$5,$H$13)+[1]!s_stm07_bs(D365,95,$G$5,$H$13))/$E$5))</f>
        <v/>
      </c>
      <c r="N365" s="193" t="str">
        <f>IF(C365="","",F365/([1]!S_STM07_IS(D365,61,$G$5,$H$13)/IF([1]!s_share_total(D365,$G$5)=0,[1]!s_share_total(D365,[1]!s_ipo_listeddate(D365)),[1]!s_share_total(D365,$G$5))))</f>
        <v/>
      </c>
      <c r="O365" s="242" t="str">
        <f ca="1">IF(C365="","",[1]!s_share_total(D365,TODAY())/$E$5)</f>
        <v/>
      </c>
      <c r="P365" s="242" t="str">
        <f t="shared" si="38"/>
        <v/>
      </c>
      <c r="Q365" s="181" t="str">
        <f t="shared" si="39"/>
        <v/>
      </c>
      <c r="R365" s="342" t="str">
        <f t="shared" si="40"/>
        <v/>
      </c>
      <c r="S365" s="144"/>
      <c r="U365" s="1"/>
    </row>
    <row r="366" spans="3:21" ht="12" customHeight="1" x14ac:dyDescent="0.35">
      <c r="C366" s="341" t="str">
        <f t="shared" si="37"/>
        <v/>
      </c>
      <c r="D366" s="239" t="str">
        <f t="shared" si="41"/>
        <v/>
      </c>
      <c r="E366" s="239" t="str">
        <f t="shared" si="42"/>
        <v/>
      </c>
      <c r="F366" s="179" t="str">
        <f ca="1">IF(C366="","",[1]!s_dq_close(D366,TODAY(),1))</f>
        <v/>
      </c>
      <c r="G366" s="180" t="str">
        <f ca="1">IF(C366="","",[1]!s_pq_pctchange(D366,TODAY()-$G$12,TODAY())/100)</f>
        <v/>
      </c>
      <c r="H366" s="240" t="str">
        <f>IF(C366="","",IF($H$11="收入",[1]!S_STM07_IS(D366,9,$G$5,$H$13)/$E$5,[1]!S_STM07_IS(D366,48,$G$5,$H$13)/$E$5))</f>
        <v/>
      </c>
      <c r="I366" s="240" t="str">
        <f>IF(C366="","",IF($I$11="毛利率",([1]!S_STM07_IS(D366,9,$G$5,$H$13)-[1]!S_STM07_IS(D366,10,$G$5,$H$13))/[1]!S_STM07_IS(D366,9,$G$5,$H$13),[1]!S_STM07_IS(D366,14,$G$5,$H$13)/$E$5))</f>
        <v/>
      </c>
      <c r="J366" s="402" t="str">
        <f>IF(C366="","",IF($J$11="净利润率",[1]!S_STM07_IS(D366,61,$G$5,$H$13)/[1]!S_STM07_IS(D366,9,$G$5,$H$13),[1]!S_STM07_IS(D366,55,$G$5,$H$13)/$E$5))</f>
        <v/>
      </c>
      <c r="K366" s="411" t="str">
        <f>IF(C366="","",[1]!hks_fa_roa2(D366,$G$5))</f>
        <v/>
      </c>
      <c r="L366" s="411" t="str">
        <f>IF(C366="","",[1]!hks_fa_roe(D366,$G$5))</f>
        <v/>
      </c>
      <c r="M366" s="240" t="str">
        <f>IF(C366="","",IF($M$11="EPS",[1]!S_STM07_IS(D366,61,$G$5,$H$13)/IF([1]!s_share_total(D366,$G$5)=0,[1]!s_share_total(D366,[1]!s_ipo_listeddate(D366)),[1]!s_share_total(D366,$G$5)),([1]!s_stm07_bs(D366,75,$G$5,$H$13)+[1]!s_stm07_bs(D366,88,$G$5,$H$13)+[1]!s_stm07_bs(D366,94,$G$5,$H$13)+[1]!s_stm07_bs(D366,95,$G$5,$H$13))/$E$5))</f>
        <v/>
      </c>
      <c r="N366" s="241" t="str">
        <f>IF(C366="","",F366/([1]!S_STM07_IS(D366,61,$G$5,$H$13)/IF([1]!s_share_total(D366,$G$5)=0,[1]!s_share_total(D366,[1]!s_ipo_listeddate(D366)),[1]!s_share_total(D366,$G$5))))</f>
        <v/>
      </c>
      <c r="O366" s="240" t="str">
        <f ca="1">IF(C366="","",[1]!s_share_total(D366,TODAY())/$E$5)</f>
        <v/>
      </c>
      <c r="P366" s="240" t="str">
        <f t="shared" si="38"/>
        <v/>
      </c>
      <c r="Q366" s="210" t="str">
        <f t="shared" si="39"/>
        <v/>
      </c>
      <c r="R366" s="341" t="str">
        <f t="shared" si="40"/>
        <v/>
      </c>
      <c r="S366" s="144"/>
      <c r="U366" s="1"/>
    </row>
    <row r="367" spans="3:21" ht="12" customHeight="1" x14ac:dyDescent="0.35">
      <c r="C367" s="342" t="str">
        <f t="shared" si="37"/>
        <v/>
      </c>
      <c r="D367" s="126" t="str">
        <f t="shared" si="41"/>
        <v/>
      </c>
      <c r="E367" s="126" t="str">
        <f t="shared" si="42"/>
        <v/>
      </c>
      <c r="F367" s="181" t="str">
        <f ca="1">IF(C367="","",[1]!s_dq_close(D367,TODAY(),1))</f>
        <v/>
      </c>
      <c r="G367" s="182" t="str">
        <f ca="1">IF(C367="","",[1]!s_pq_pctchange(D367,TODAY()-$G$12,TODAY())/100)</f>
        <v/>
      </c>
      <c r="H367" s="242" t="str">
        <f>IF(C367="","",IF($H$11="收入",[1]!S_STM07_IS(D367,9,$G$5,$H$13)/$E$5,[1]!S_STM07_IS(D367,48,$G$5,$H$13)/$E$5))</f>
        <v/>
      </c>
      <c r="I367" s="242" t="str">
        <f>IF(C367="","",IF($I$11="毛利率",([1]!S_STM07_IS(D367,9,$G$5,$H$13)-[1]!S_STM07_IS(D367,10,$G$5,$H$13))/[1]!S_STM07_IS(D367,9,$G$5,$H$13),[1]!S_STM07_IS(D367,14,$G$5,$H$13)/$E$5))</f>
        <v/>
      </c>
      <c r="J367" s="403" t="str">
        <f>IF(C367="","",IF($J$11="净利润率",[1]!S_STM07_IS(D367,61,$G$5,$H$13)/[1]!S_STM07_IS(D367,9,$G$5,$H$13),[1]!S_STM07_IS(D367,55,$G$5,$H$13)/$E$5))</f>
        <v/>
      </c>
      <c r="K367" s="411" t="str">
        <f>IF(C367="","",[1]!hks_fa_roa2(D367,$G$5))</f>
        <v/>
      </c>
      <c r="L367" s="411" t="str">
        <f>IF(C367="","",[1]!hks_fa_roe(D367,$G$5))</f>
        <v/>
      </c>
      <c r="M367" s="243" t="str">
        <f>IF(C367="","",IF($M$11="EPS",[1]!S_STM07_IS(D367,61,$G$5,$H$13)/IF([1]!s_share_total(D367,$G$5)=0,[1]!s_share_total(D367,[1]!s_ipo_listeddate(D367)),[1]!s_share_total(D367,$G$5)),([1]!s_stm07_bs(D367,75,$G$5,$H$13)+[1]!s_stm07_bs(D367,88,$G$5,$H$13)+[1]!s_stm07_bs(D367,94,$G$5,$H$13)+[1]!s_stm07_bs(D367,95,$G$5,$H$13))/$E$5))</f>
        <v/>
      </c>
      <c r="N367" s="193" t="str">
        <f>IF(C367="","",F367/([1]!S_STM07_IS(D367,61,$G$5,$H$13)/IF([1]!s_share_total(D367,$G$5)=0,[1]!s_share_total(D367,[1]!s_ipo_listeddate(D367)),[1]!s_share_total(D367,$G$5))))</f>
        <v/>
      </c>
      <c r="O367" s="242" t="str">
        <f ca="1">IF(C367="","",[1]!s_share_total(D367,TODAY())/$E$5)</f>
        <v/>
      </c>
      <c r="P367" s="242" t="str">
        <f t="shared" si="38"/>
        <v/>
      </c>
      <c r="Q367" s="181" t="str">
        <f t="shared" si="39"/>
        <v/>
      </c>
      <c r="R367" s="342" t="str">
        <f t="shared" si="40"/>
        <v/>
      </c>
      <c r="S367" s="144"/>
      <c r="U367" s="1"/>
    </row>
    <row r="368" spans="3:21" ht="12" customHeight="1" x14ac:dyDescent="0.35">
      <c r="C368" s="341" t="str">
        <f t="shared" si="37"/>
        <v/>
      </c>
      <c r="D368" s="239" t="str">
        <f t="shared" si="41"/>
        <v/>
      </c>
      <c r="E368" s="239" t="str">
        <f t="shared" si="42"/>
        <v/>
      </c>
      <c r="F368" s="179" t="str">
        <f ca="1">IF(C368="","",[1]!s_dq_close(D368,TODAY(),1))</f>
        <v/>
      </c>
      <c r="G368" s="180" t="str">
        <f ca="1">IF(C368="","",[1]!s_pq_pctchange(D368,TODAY()-$G$12,TODAY())/100)</f>
        <v/>
      </c>
      <c r="H368" s="240" t="str">
        <f>IF(C368="","",IF($H$11="收入",[1]!S_STM07_IS(D368,9,$G$5,$H$13)/$E$5,[1]!S_STM07_IS(D368,48,$G$5,$H$13)/$E$5))</f>
        <v/>
      </c>
      <c r="I368" s="240" t="str">
        <f>IF(C368="","",IF($I$11="毛利率",([1]!S_STM07_IS(D368,9,$G$5,$H$13)-[1]!S_STM07_IS(D368,10,$G$5,$H$13))/[1]!S_STM07_IS(D368,9,$G$5,$H$13),[1]!S_STM07_IS(D368,14,$G$5,$H$13)/$E$5))</f>
        <v/>
      </c>
      <c r="J368" s="402" t="str">
        <f>IF(C368="","",IF($J$11="净利润率",[1]!S_STM07_IS(D368,61,$G$5,$H$13)/[1]!S_STM07_IS(D368,9,$G$5,$H$13),[1]!S_STM07_IS(D368,55,$G$5,$H$13)/$E$5))</f>
        <v/>
      </c>
      <c r="K368" s="411" t="str">
        <f>IF(C368="","",[1]!hks_fa_roa2(D368,$G$5))</f>
        <v/>
      </c>
      <c r="L368" s="411" t="str">
        <f>IF(C368="","",[1]!hks_fa_roe(D368,$G$5))</f>
        <v/>
      </c>
      <c r="M368" s="240" t="str">
        <f>IF(C368="","",IF($M$11="EPS",[1]!S_STM07_IS(D368,61,$G$5,$H$13)/IF([1]!s_share_total(D368,$G$5)=0,[1]!s_share_total(D368,[1]!s_ipo_listeddate(D368)),[1]!s_share_total(D368,$G$5)),([1]!s_stm07_bs(D368,75,$G$5,$H$13)+[1]!s_stm07_bs(D368,88,$G$5,$H$13)+[1]!s_stm07_bs(D368,94,$G$5,$H$13)+[1]!s_stm07_bs(D368,95,$G$5,$H$13))/$E$5))</f>
        <v/>
      </c>
      <c r="N368" s="241" t="str">
        <f>IF(C368="","",F368/([1]!S_STM07_IS(D368,61,$G$5,$H$13)/IF([1]!s_share_total(D368,$G$5)=0,[1]!s_share_total(D368,[1]!s_ipo_listeddate(D368)),[1]!s_share_total(D368,$G$5))))</f>
        <v/>
      </c>
      <c r="O368" s="240" t="str">
        <f ca="1">IF(C368="","",[1]!s_share_total(D368,TODAY())/$E$5)</f>
        <v/>
      </c>
      <c r="P368" s="240" t="str">
        <f t="shared" si="38"/>
        <v/>
      </c>
      <c r="Q368" s="210" t="str">
        <f t="shared" si="39"/>
        <v/>
      </c>
      <c r="R368" s="341" t="str">
        <f t="shared" si="40"/>
        <v/>
      </c>
      <c r="S368" s="144"/>
      <c r="U368" s="1"/>
    </row>
    <row r="369" spans="3:21" ht="12" customHeight="1" x14ac:dyDescent="0.35">
      <c r="C369" s="342" t="str">
        <f t="shared" si="37"/>
        <v/>
      </c>
      <c r="D369" s="126" t="str">
        <f t="shared" si="41"/>
        <v/>
      </c>
      <c r="E369" s="126" t="str">
        <f t="shared" si="42"/>
        <v/>
      </c>
      <c r="F369" s="181" t="str">
        <f ca="1">IF(C369="","",[1]!s_dq_close(D369,TODAY(),1))</f>
        <v/>
      </c>
      <c r="G369" s="182" t="str">
        <f ca="1">IF(C369="","",[1]!s_pq_pctchange(D369,TODAY()-$G$12,TODAY())/100)</f>
        <v/>
      </c>
      <c r="H369" s="242" t="str">
        <f>IF(C369="","",IF($H$11="收入",[1]!S_STM07_IS(D369,9,$G$5,$H$13)/$E$5,[1]!S_STM07_IS(D369,48,$G$5,$H$13)/$E$5))</f>
        <v/>
      </c>
      <c r="I369" s="242" t="str">
        <f>IF(C369="","",IF($I$11="毛利率",([1]!S_STM07_IS(D369,9,$G$5,$H$13)-[1]!S_STM07_IS(D369,10,$G$5,$H$13))/[1]!S_STM07_IS(D369,9,$G$5,$H$13),[1]!S_STM07_IS(D369,14,$G$5,$H$13)/$E$5))</f>
        <v/>
      </c>
      <c r="J369" s="403" t="str">
        <f>IF(C369="","",IF($J$11="净利润率",[1]!S_STM07_IS(D369,61,$G$5,$H$13)/[1]!S_STM07_IS(D369,9,$G$5,$H$13),[1]!S_STM07_IS(D369,55,$G$5,$H$13)/$E$5))</f>
        <v/>
      </c>
      <c r="K369" s="411" t="str">
        <f>IF(C369="","",[1]!hks_fa_roa2(D369,$G$5))</f>
        <v/>
      </c>
      <c r="L369" s="411" t="str">
        <f>IF(C369="","",[1]!hks_fa_roe(D369,$G$5))</f>
        <v/>
      </c>
      <c r="M369" s="243" t="str">
        <f>IF(C369="","",IF($M$11="EPS",[1]!S_STM07_IS(D369,61,$G$5,$H$13)/IF([1]!s_share_total(D369,$G$5)=0,[1]!s_share_total(D369,[1]!s_ipo_listeddate(D369)),[1]!s_share_total(D369,$G$5)),([1]!s_stm07_bs(D369,75,$G$5,$H$13)+[1]!s_stm07_bs(D369,88,$G$5,$H$13)+[1]!s_stm07_bs(D369,94,$G$5,$H$13)+[1]!s_stm07_bs(D369,95,$G$5,$H$13))/$E$5))</f>
        <v/>
      </c>
      <c r="N369" s="193" t="str">
        <f>IF(C369="","",F369/([1]!S_STM07_IS(D369,61,$G$5,$H$13)/IF([1]!s_share_total(D369,$G$5)=0,[1]!s_share_total(D369,[1]!s_ipo_listeddate(D369)),[1]!s_share_total(D369,$G$5))))</f>
        <v/>
      </c>
      <c r="O369" s="242" t="str">
        <f ca="1">IF(C369="","",[1]!s_share_total(D369,TODAY())/$E$5)</f>
        <v/>
      </c>
      <c r="P369" s="242" t="str">
        <f t="shared" si="38"/>
        <v/>
      </c>
      <c r="Q369" s="181" t="str">
        <f t="shared" si="39"/>
        <v/>
      </c>
      <c r="R369" s="342" t="str">
        <f t="shared" si="40"/>
        <v/>
      </c>
      <c r="S369" s="144"/>
      <c r="U369" s="1"/>
    </row>
    <row r="370" spans="3:21" ht="12" customHeight="1" x14ac:dyDescent="0.35">
      <c r="C370" s="341" t="str">
        <f t="shared" si="37"/>
        <v/>
      </c>
      <c r="D370" s="239" t="str">
        <f t="shared" si="41"/>
        <v/>
      </c>
      <c r="E370" s="239" t="str">
        <f t="shared" si="42"/>
        <v/>
      </c>
      <c r="F370" s="179" t="str">
        <f ca="1">IF(C370="","",[1]!s_dq_close(D370,TODAY(),1))</f>
        <v/>
      </c>
      <c r="G370" s="180" t="str">
        <f ca="1">IF(C370="","",[1]!s_pq_pctchange(D370,TODAY()-$G$12,TODAY())/100)</f>
        <v/>
      </c>
      <c r="H370" s="240" t="str">
        <f>IF(C370="","",IF($H$11="收入",[1]!S_STM07_IS(D370,9,$G$5,$H$13)/$E$5,[1]!S_STM07_IS(D370,48,$G$5,$H$13)/$E$5))</f>
        <v/>
      </c>
      <c r="I370" s="240" t="str">
        <f>IF(C370="","",IF($I$11="毛利率",([1]!S_STM07_IS(D370,9,$G$5,$H$13)-[1]!S_STM07_IS(D370,10,$G$5,$H$13))/[1]!S_STM07_IS(D370,9,$G$5,$H$13),[1]!S_STM07_IS(D370,14,$G$5,$H$13)/$E$5))</f>
        <v/>
      </c>
      <c r="J370" s="402" t="str">
        <f>IF(C370="","",IF($J$11="净利润率",[1]!S_STM07_IS(D370,61,$G$5,$H$13)/[1]!S_STM07_IS(D370,9,$G$5,$H$13),[1]!S_STM07_IS(D370,55,$G$5,$H$13)/$E$5))</f>
        <v/>
      </c>
      <c r="K370" s="411" t="str">
        <f>IF(C370="","",[1]!hks_fa_roa2(D370,$G$5))</f>
        <v/>
      </c>
      <c r="L370" s="411" t="str">
        <f>IF(C370="","",[1]!hks_fa_roe(D370,$G$5))</f>
        <v/>
      </c>
      <c r="M370" s="240" t="str">
        <f>IF(C370="","",IF($M$11="EPS",[1]!S_STM07_IS(D370,61,$G$5,$H$13)/IF([1]!s_share_total(D370,$G$5)=0,[1]!s_share_total(D370,[1]!s_ipo_listeddate(D370)),[1]!s_share_total(D370,$G$5)),([1]!s_stm07_bs(D370,75,$G$5,$H$13)+[1]!s_stm07_bs(D370,88,$G$5,$H$13)+[1]!s_stm07_bs(D370,94,$G$5,$H$13)+[1]!s_stm07_bs(D370,95,$G$5,$H$13))/$E$5))</f>
        <v/>
      </c>
      <c r="N370" s="241" t="str">
        <f>IF(C370="","",F370/([1]!S_STM07_IS(D370,61,$G$5,$H$13)/IF([1]!s_share_total(D370,$G$5)=0,[1]!s_share_total(D370,[1]!s_ipo_listeddate(D370)),[1]!s_share_total(D370,$G$5))))</f>
        <v/>
      </c>
      <c r="O370" s="240" t="str">
        <f ca="1">IF(C370="","",[1]!s_share_total(D370,TODAY())/$E$5)</f>
        <v/>
      </c>
      <c r="P370" s="240" t="str">
        <f t="shared" si="38"/>
        <v/>
      </c>
      <c r="Q370" s="210" t="str">
        <f t="shared" si="39"/>
        <v/>
      </c>
      <c r="R370" s="341" t="str">
        <f t="shared" si="40"/>
        <v/>
      </c>
      <c r="S370" s="144"/>
      <c r="U370" s="1"/>
    </row>
    <row r="371" spans="3:21" ht="12" customHeight="1" x14ac:dyDescent="0.35">
      <c r="C371" s="342" t="str">
        <f t="shared" si="37"/>
        <v/>
      </c>
      <c r="D371" s="126" t="str">
        <f t="shared" si="41"/>
        <v/>
      </c>
      <c r="E371" s="126" t="str">
        <f t="shared" si="42"/>
        <v/>
      </c>
      <c r="F371" s="181" t="str">
        <f ca="1">IF(C371="","",[1]!s_dq_close(D371,TODAY(),1))</f>
        <v/>
      </c>
      <c r="G371" s="182" t="str">
        <f ca="1">IF(C371="","",[1]!s_pq_pctchange(D371,TODAY()-$G$12,TODAY())/100)</f>
        <v/>
      </c>
      <c r="H371" s="242" t="str">
        <f>IF(C371="","",IF($H$11="收入",[1]!S_STM07_IS(D371,9,$G$5,$H$13)/$E$5,[1]!S_STM07_IS(D371,48,$G$5,$H$13)/$E$5))</f>
        <v/>
      </c>
      <c r="I371" s="242" t="str">
        <f>IF(C371="","",IF($I$11="毛利率",([1]!S_STM07_IS(D371,9,$G$5,$H$13)-[1]!S_STM07_IS(D371,10,$G$5,$H$13))/[1]!S_STM07_IS(D371,9,$G$5,$H$13),[1]!S_STM07_IS(D371,14,$G$5,$H$13)/$E$5))</f>
        <v/>
      </c>
      <c r="J371" s="403" t="str">
        <f>IF(C371="","",IF($J$11="净利润率",[1]!S_STM07_IS(D371,61,$G$5,$H$13)/[1]!S_STM07_IS(D371,9,$G$5,$H$13),[1]!S_STM07_IS(D371,55,$G$5,$H$13)/$E$5))</f>
        <v/>
      </c>
      <c r="K371" s="411" t="str">
        <f>IF(C371="","",[1]!hks_fa_roa2(D371,$G$5))</f>
        <v/>
      </c>
      <c r="L371" s="411" t="str">
        <f>IF(C371="","",[1]!hks_fa_roe(D371,$G$5))</f>
        <v/>
      </c>
      <c r="M371" s="243" t="str">
        <f>IF(C371="","",IF($M$11="EPS",[1]!S_STM07_IS(D371,61,$G$5,$H$13)/IF([1]!s_share_total(D371,$G$5)=0,[1]!s_share_total(D371,[1]!s_ipo_listeddate(D371)),[1]!s_share_total(D371,$G$5)),([1]!s_stm07_bs(D371,75,$G$5,$H$13)+[1]!s_stm07_bs(D371,88,$G$5,$H$13)+[1]!s_stm07_bs(D371,94,$G$5,$H$13)+[1]!s_stm07_bs(D371,95,$G$5,$H$13))/$E$5))</f>
        <v/>
      </c>
      <c r="N371" s="193" t="str">
        <f>IF(C371="","",F371/([1]!S_STM07_IS(D371,61,$G$5,$H$13)/IF([1]!s_share_total(D371,$G$5)=0,[1]!s_share_total(D371,[1]!s_ipo_listeddate(D371)),[1]!s_share_total(D371,$G$5))))</f>
        <v/>
      </c>
      <c r="O371" s="242" t="str">
        <f ca="1">IF(C371="","",[1]!s_share_total(D371,TODAY())/$E$5)</f>
        <v/>
      </c>
      <c r="P371" s="242" t="str">
        <f t="shared" si="38"/>
        <v/>
      </c>
      <c r="Q371" s="181" t="str">
        <f t="shared" si="39"/>
        <v/>
      </c>
      <c r="R371" s="342" t="str">
        <f t="shared" si="40"/>
        <v/>
      </c>
      <c r="S371" s="144"/>
      <c r="U371" s="1"/>
    </row>
    <row r="372" spans="3:21" ht="12" customHeight="1" x14ac:dyDescent="0.35">
      <c r="C372" s="341" t="str">
        <f t="shared" si="37"/>
        <v/>
      </c>
      <c r="D372" s="239" t="str">
        <f t="shared" si="41"/>
        <v/>
      </c>
      <c r="E372" s="239" t="str">
        <f t="shared" si="42"/>
        <v/>
      </c>
      <c r="F372" s="179" t="str">
        <f ca="1">IF(C372="","",[1]!s_dq_close(D372,TODAY(),1))</f>
        <v/>
      </c>
      <c r="G372" s="180" t="str">
        <f ca="1">IF(C372="","",[1]!s_pq_pctchange(D372,TODAY()-$G$12,TODAY())/100)</f>
        <v/>
      </c>
      <c r="H372" s="240" t="str">
        <f>IF(C372="","",IF($H$11="收入",[1]!S_STM07_IS(D372,9,$G$5,$H$13)/$E$5,[1]!S_STM07_IS(D372,48,$G$5,$H$13)/$E$5))</f>
        <v/>
      </c>
      <c r="I372" s="240" t="str">
        <f>IF(C372="","",IF($I$11="毛利率",([1]!S_STM07_IS(D372,9,$G$5,$H$13)-[1]!S_STM07_IS(D372,10,$G$5,$H$13))/[1]!S_STM07_IS(D372,9,$G$5,$H$13),[1]!S_STM07_IS(D372,14,$G$5,$H$13)/$E$5))</f>
        <v/>
      </c>
      <c r="J372" s="402" t="str">
        <f>IF(C372="","",IF($J$11="净利润率",[1]!S_STM07_IS(D372,61,$G$5,$H$13)/[1]!S_STM07_IS(D372,9,$G$5,$H$13),[1]!S_STM07_IS(D372,55,$G$5,$H$13)/$E$5))</f>
        <v/>
      </c>
      <c r="K372" s="411" t="str">
        <f>IF(C372="","",[1]!hks_fa_roa2(D372,$G$5))</f>
        <v/>
      </c>
      <c r="L372" s="411" t="str">
        <f>IF(C372="","",[1]!hks_fa_roe(D372,$G$5))</f>
        <v/>
      </c>
      <c r="M372" s="240" t="str">
        <f>IF(C372="","",IF($M$11="EPS",[1]!S_STM07_IS(D372,61,$G$5,$H$13)/IF([1]!s_share_total(D372,$G$5)=0,[1]!s_share_total(D372,[1]!s_ipo_listeddate(D372)),[1]!s_share_total(D372,$G$5)),([1]!s_stm07_bs(D372,75,$G$5,$H$13)+[1]!s_stm07_bs(D372,88,$G$5,$H$13)+[1]!s_stm07_bs(D372,94,$G$5,$H$13)+[1]!s_stm07_bs(D372,95,$G$5,$H$13))/$E$5))</f>
        <v/>
      </c>
      <c r="N372" s="241" t="str">
        <f>IF(C372="","",F372/([1]!S_STM07_IS(D372,61,$G$5,$H$13)/IF([1]!s_share_total(D372,$G$5)=0,[1]!s_share_total(D372,[1]!s_ipo_listeddate(D372)),[1]!s_share_total(D372,$G$5))))</f>
        <v/>
      </c>
      <c r="O372" s="240" t="str">
        <f ca="1">IF(C372="","",[1]!s_share_total(D372,TODAY())/$E$5)</f>
        <v/>
      </c>
      <c r="P372" s="240" t="str">
        <f t="shared" si="38"/>
        <v/>
      </c>
      <c r="Q372" s="210" t="str">
        <f t="shared" si="39"/>
        <v/>
      </c>
      <c r="R372" s="341" t="str">
        <f t="shared" si="40"/>
        <v/>
      </c>
      <c r="S372" s="144"/>
      <c r="U372" s="1"/>
    </row>
    <row r="373" spans="3:21" ht="12" customHeight="1" x14ac:dyDescent="0.35">
      <c r="C373" s="342" t="str">
        <f t="shared" si="37"/>
        <v/>
      </c>
      <c r="D373" s="126" t="str">
        <f t="shared" si="41"/>
        <v/>
      </c>
      <c r="E373" s="126" t="str">
        <f t="shared" si="42"/>
        <v/>
      </c>
      <c r="F373" s="181" t="str">
        <f ca="1">IF(C373="","",[1]!s_dq_close(D373,TODAY(),1))</f>
        <v/>
      </c>
      <c r="G373" s="182" t="str">
        <f ca="1">IF(C373="","",[1]!s_pq_pctchange(D373,TODAY()-$G$12,TODAY())/100)</f>
        <v/>
      </c>
      <c r="H373" s="242" t="str">
        <f>IF(C373="","",IF($H$11="收入",[1]!S_STM07_IS(D373,9,$G$5,$H$13)/$E$5,[1]!S_STM07_IS(D373,48,$G$5,$H$13)/$E$5))</f>
        <v/>
      </c>
      <c r="I373" s="242" t="str">
        <f>IF(C373="","",IF($I$11="毛利率",([1]!S_STM07_IS(D373,9,$G$5,$H$13)-[1]!S_STM07_IS(D373,10,$G$5,$H$13))/[1]!S_STM07_IS(D373,9,$G$5,$H$13),[1]!S_STM07_IS(D373,14,$G$5,$H$13)/$E$5))</f>
        <v/>
      </c>
      <c r="J373" s="403" t="str">
        <f>IF(C373="","",IF($J$11="净利润率",[1]!S_STM07_IS(D373,61,$G$5,$H$13)/[1]!S_STM07_IS(D373,9,$G$5,$H$13),[1]!S_STM07_IS(D373,55,$G$5,$H$13)/$E$5))</f>
        <v/>
      </c>
      <c r="K373" s="411" t="str">
        <f>IF(C373="","",[1]!hks_fa_roa2(D373,$G$5))</f>
        <v/>
      </c>
      <c r="L373" s="411" t="str">
        <f>IF(C373="","",[1]!hks_fa_roe(D373,$G$5))</f>
        <v/>
      </c>
      <c r="M373" s="243" t="str">
        <f>IF(C373="","",IF($M$11="EPS",[1]!S_STM07_IS(D373,61,$G$5,$H$13)/IF([1]!s_share_total(D373,$G$5)=0,[1]!s_share_total(D373,[1]!s_ipo_listeddate(D373)),[1]!s_share_total(D373,$G$5)),([1]!s_stm07_bs(D373,75,$G$5,$H$13)+[1]!s_stm07_bs(D373,88,$G$5,$H$13)+[1]!s_stm07_bs(D373,94,$G$5,$H$13)+[1]!s_stm07_bs(D373,95,$G$5,$H$13))/$E$5))</f>
        <v/>
      </c>
      <c r="N373" s="193" t="str">
        <f>IF(C373="","",F373/([1]!S_STM07_IS(D373,61,$G$5,$H$13)/IF([1]!s_share_total(D373,$G$5)=0,[1]!s_share_total(D373,[1]!s_ipo_listeddate(D373)),[1]!s_share_total(D373,$G$5))))</f>
        <v/>
      </c>
      <c r="O373" s="242" t="str">
        <f ca="1">IF(C373="","",[1]!s_share_total(D373,TODAY())/$E$5)</f>
        <v/>
      </c>
      <c r="P373" s="242" t="str">
        <f t="shared" si="38"/>
        <v/>
      </c>
      <c r="Q373" s="181" t="str">
        <f t="shared" si="39"/>
        <v/>
      </c>
      <c r="R373" s="342" t="str">
        <f t="shared" si="40"/>
        <v/>
      </c>
      <c r="S373" s="144"/>
      <c r="U373" s="1"/>
    </row>
    <row r="374" spans="3:21" ht="12" customHeight="1" x14ac:dyDescent="0.35">
      <c r="C374" s="341" t="str">
        <f t="shared" si="37"/>
        <v/>
      </c>
      <c r="D374" s="239" t="str">
        <f t="shared" si="41"/>
        <v/>
      </c>
      <c r="E374" s="239" t="str">
        <f t="shared" si="42"/>
        <v/>
      </c>
      <c r="F374" s="179" t="str">
        <f ca="1">IF(C374="","",[1]!s_dq_close(D374,TODAY(),1))</f>
        <v/>
      </c>
      <c r="G374" s="180" t="str">
        <f ca="1">IF(C374="","",[1]!s_pq_pctchange(D374,TODAY()-$G$12,TODAY())/100)</f>
        <v/>
      </c>
      <c r="H374" s="240" t="str">
        <f>IF(C374="","",IF($H$11="收入",[1]!S_STM07_IS(D374,9,$G$5,$H$13)/$E$5,[1]!S_STM07_IS(D374,48,$G$5,$H$13)/$E$5))</f>
        <v/>
      </c>
      <c r="I374" s="240" t="str">
        <f>IF(C374="","",IF($I$11="毛利率",([1]!S_STM07_IS(D374,9,$G$5,$H$13)-[1]!S_STM07_IS(D374,10,$G$5,$H$13))/[1]!S_STM07_IS(D374,9,$G$5,$H$13),[1]!S_STM07_IS(D374,14,$G$5,$H$13)/$E$5))</f>
        <v/>
      </c>
      <c r="J374" s="402" t="str">
        <f>IF(C374="","",IF($J$11="净利润率",[1]!S_STM07_IS(D374,61,$G$5,$H$13)/[1]!S_STM07_IS(D374,9,$G$5,$H$13),[1]!S_STM07_IS(D374,55,$G$5,$H$13)/$E$5))</f>
        <v/>
      </c>
      <c r="K374" s="411" t="str">
        <f>IF(C374="","",[1]!hks_fa_roa2(D374,$G$5))</f>
        <v/>
      </c>
      <c r="L374" s="411" t="str">
        <f>IF(C374="","",[1]!hks_fa_roe(D374,$G$5))</f>
        <v/>
      </c>
      <c r="M374" s="240" t="str">
        <f>IF(C374="","",IF($M$11="EPS",[1]!S_STM07_IS(D374,61,$G$5,$H$13)/IF([1]!s_share_total(D374,$G$5)=0,[1]!s_share_total(D374,[1]!s_ipo_listeddate(D374)),[1]!s_share_total(D374,$G$5)),([1]!s_stm07_bs(D374,75,$G$5,$H$13)+[1]!s_stm07_bs(D374,88,$G$5,$H$13)+[1]!s_stm07_bs(D374,94,$G$5,$H$13)+[1]!s_stm07_bs(D374,95,$G$5,$H$13))/$E$5))</f>
        <v/>
      </c>
      <c r="N374" s="241" t="str">
        <f>IF(C374="","",F374/([1]!S_STM07_IS(D374,61,$G$5,$H$13)/IF([1]!s_share_total(D374,$G$5)=0,[1]!s_share_total(D374,[1]!s_ipo_listeddate(D374)),[1]!s_share_total(D374,$G$5))))</f>
        <v/>
      </c>
      <c r="O374" s="240" t="str">
        <f ca="1">IF(C374="","",[1]!s_share_total(D374,TODAY())/$E$5)</f>
        <v/>
      </c>
      <c r="P374" s="240" t="str">
        <f t="shared" si="38"/>
        <v/>
      </c>
      <c r="Q374" s="210" t="str">
        <f t="shared" si="39"/>
        <v/>
      </c>
      <c r="R374" s="341" t="str">
        <f t="shared" si="40"/>
        <v/>
      </c>
      <c r="S374" s="144"/>
      <c r="U374" s="1"/>
    </row>
    <row r="375" spans="3:21" ht="12" customHeight="1" x14ac:dyDescent="0.35">
      <c r="C375" s="342" t="str">
        <f t="shared" si="37"/>
        <v/>
      </c>
      <c r="D375" s="126" t="str">
        <f t="shared" si="41"/>
        <v/>
      </c>
      <c r="E375" s="126" t="str">
        <f t="shared" si="42"/>
        <v/>
      </c>
      <c r="F375" s="181" t="str">
        <f ca="1">IF(C375="","",[1]!s_dq_close(D375,TODAY(),1))</f>
        <v/>
      </c>
      <c r="G375" s="182" t="str">
        <f ca="1">IF(C375="","",[1]!s_pq_pctchange(D375,TODAY()-$G$12,TODAY())/100)</f>
        <v/>
      </c>
      <c r="H375" s="242" t="str">
        <f>IF(C375="","",IF($H$11="收入",[1]!S_STM07_IS(D375,9,$G$5,$H$13)/$E$5,[1]!S_STM07_IS(D375,48,$G$5,$H$13)/$E$5))</f>
        <v/>
      </c>
      <c r="I375" s="242" t="str">
        <f>IF(C375="","",IF($I$11="毛利率",([1]!S_STM07_IS(D375,9,$G$5,$H$13)-[1]!S_STM07_IS(D375,10,$G$5,$H$13))/[1]!S_STM07_IS(D375,9,$G$5,$H$13),[1]!S_STM07_IS(D375,14,$G$5,$H$13)/$E$5))</f>
        <v/>
      </c>
      <c r="J375" s="403" t="str">
        <f>IF(C375="","",IF($J$11="净利润率",[1]!S_STM07_IS(D375,61,$G$5,$H$13)/[1]!S_STM07_IS(D375,9,$G$5,$H$13),[1]!S_STM07_IS(D375,55,$G$5,$H$13)/$E$5))</f>
        <v/>
      </c>
      <c r="K375" s="411" t="str">
        <f>IF(C375="","",[1]!hks_fa_roa2(D375,$G$5))</f>
        <v/>
      </c>
      <c r="L375" s="411" t="str">
        <f>IF(C375="","",[1]!hks_fa_roe(D375,$G$5))</f>
        <v/>
      </c>
      <c r="M375" s="243" t="str">
        <f>IF(C375="","",IF($M$11="EPS",[1]!S_STM07_IS(D375,61,$G$5,$H$13)/IF([1]!s_share_total(D375,$G$5)=0,[1]!s_share_total(D375,[1]!s_ipo_listeddate(D375)),[1]!s_share_total(D375,$G$5)),([1]!s_stm07_bs(D375,75,$G$5,$H$13)+[1]!s_stm07_bs(D375,88,$G$5,$H$13)+[1]!s_stm07_bs(D375,94,$G$5,$H$13)+[1]!s_stm07_bs(D375,95,$G$5,$H$13))/$E$5))</f>
        <v/>
      </c>
      <c r="N375" s="193" t="str">
        <f>IF(C375="","",F375/([1]!S_STM07_IS(D375,61,$G$5,$H$13)/IF([1]!s_share_total(D375,$G$5)=0,[1]!s_share_total(D375,[1]!s_ipo_listeddate(D375)),[1]!s_share_total(D375,$G$5))))</f>
        <v/>
      </c>
      <c r="O375" s="242" t="str">
        <f ca="1">IF(C375="","",[1]!s_share_total(D375,TODAY())/$E$5)</f>
        <v/>
      </c>
      <c r="P375" s="242" t="str">
        <f t="shared" si="38"/>
        <v/>
      </c>
      <c r="Q375" s="181" t="str">
        <f t="shared" si="39"/>
        <v/>
      </c>
      <c r="R375" s="342" t="str">
        <f t="shared" si="40"/>
        <v/>
      </c>
      <c r="S375" s="144"/>
      <c r="U375" s="1"/>
    </row>
    <row r="376" spans="3:21" ht="12" customHeight="1" x14ac:dyDescent="0.35">
      <c r="C376" s="341" t="str">
        <f t="shared" si="37"/>
        <v/>
      </c>
      <c r="D376" s="239" t="str">
        <f t="shared" si="41"/>
        <v/>
      </c>
      <c r="E376" s="239" t="str">
        <f t="shared" si="42"/>
        <v/>
      </c>
      <c r="F376" s="179" t="str">
        <f ca="1">IF(C376="","",[1]!s_dq_close(D376,TODAY(),1))</f>
        <v/>
      </c>
      <c r="G376" s="180" t="str">
        <f ca="1">IF(C376="","",[1]!s_pq_pctchange(D376,TODAY()-$G$12,TODAY())/100)</f>
        <v/>
      </c>
      <c r="H376" s="240" t="str">
        <f>IF(C376="","",IF($H$11="收入",[1]!S_STM07_IS(D376,9,$G$5,$H$13)/$E$5,[1]!S_STM07_IS(D376,48,$G$5,$H$13)/$E$5))</f>
        <v/>
      </c>
      <c r="I376" s="240" t="str">
        <f>IF(C376="","",IF($I$11="毛利率",([1]!S_STM07_IS(D376,9,$G$5,$H$13)-[1]!S_STM07_IS(D376,10,$G$5,$H$13))/[1]!S_STM07_IS(D376,9,$G$5,$H$13),[1]!S_STM07_IS(D376,14,$G$5,$H$13)/$E$5))</f>
        <v/>
      </c>
      <c r="J376" s="402" t="str">
        <f>IF(C376="","",IF($J$11="净利润率",[1]!S_STM07_IS(D376,61,$G$5,$H$13)/[1]!S_STM07_IS(D376,9,$G$5,$H$13),[1]!S_STM07_IS(D376,55,$G$5,$H$13)/$E$5))</f>
        <v/>
      </c>
      <c r="K376" s="411" t="str">
        <f>IF(C376="","",[1]!hks_fa_roa2(D376,$G$5))</f>
        <v/>
      </c>
      <c r="L376" s="411" t="str">
        <f>IF(C376="","",[1]!hks_fa_roe(D376,$G$5))</f>
        <v/>
      </c>
      <c r="M376" s="240" t="str">
        <f>IF(C376="","",IF($M$11="EPS",[1]!S_STM07_IS(D376,61,$G$5,$H$13)/IF([1]!s_share_total(D376,$G$5)=0,[1]!s_share_total(D376,[1]!s_ipo_listeddate(D376)),[1]!s_share_total(D376,$G$5)),([1]!s_stm07_bs(D376,75,$G$5,$H$13)+[1]!s_stm07_bs(D376,88,$G$5,$H$13)+[1]!s_stm07_bs(D376,94,$G$5,$H$13)+[1]!s_stm07_bs(D376,95,$G$5,$H$13))/$E$5))</f>
        <v/>
      </c>
      <c r="N376" s="241" t="str">
        <f>IF(C376="","",F376/([1]!S_STM07_IS(D376,61,$G$5,$H$13)/IF([1]!s_share_total(D376,$G$5)=0,[1]!s_share_total(D376,[1]!s_ipo_listeddate(D376)),[1]!s_share_total(D376,$G$5))))</f>
        <v/>
      </c>
      <c r="O376" s="240" t="str">
        <f ca="1">IF(C376="","",[1]!s_share_total(D376,TODAY())/$E$5)</f>
        <v/>
      </c>
      <c r="P376" s="240" t="str">
        <f t="shared" si="38"/>
        <v/>
      </c>
      <c r="Q376" s="210" t="str">
        <f t="shared" si="39"/>
        <v/>
      </c>
      <c r="R376" s="341" t="str">
        <f t="shared" si="40"/>
        <v/>
      </c>
      <c r="S376" s="144"/>
      <c r="U376" s="1"/>
    </row>
    <row r="377" spans="3:21" ht="12" customHeight="1" x14ac:dyDescent="0.35">
      <c r="C377" s="342" t="str">
        <f t="shared" si="37"/>
        <v/>
      </c>
      <c r="D377" s="126" t="str">
        <f t="shared" si="41"/>
        <v/>
      </c>
      <c r="E377" s="126" t="str">
        <f t="shared" si="42"/>
        <v/>
      </c>
      <c r="F377" s="181" t="str">
        <f ca="1">IF(C377="","",[1]!s_dq_close(D377,TODAY(),1))</f>
        <v/>
      </c>
      <c r="G377" s="182" t="str">
        <f ca="1">IF(C377="","",[1]!s_pq_pctchange(D377,TODAY()-$G$12,TODAY())/100)</f>
        <v/>
      </c>
      <c r="H377" s="242" t="str">
        <f>IF(C377="","",IF($H$11="收入",[1]!S_STM07_IS(D377,9,$G$5,$H$13)/$E$5,[1]!S_STM07_IS(D377,48,$G$5,$H$13)/$E$5))</f>
        <v/>
      </c>
      <c r="I377" s="242" t="str">
        <f>IF(C377="","",IF($I$11="毛利率",([1]!S_STM07_IS(D377,9,$G$5,$H$13)-[1]!S_STM07_IS(D377,10,$G$5,$H$13))/[1]!S_STM07_IS(D377,9,$G$5,$H$13),[1]!S_STM07_IS(D377,14,$G$5,$H$13)/$E$5))</f>
        <v/>
      </c>
      <c r="J377" s="403" t="str">
        <f>IF(C377="","",IF($J$11="净利润率",[1]!S_STM07_IS(D377,61,$G$5,$H$13)/[1]!S_STM07_IS(D377,9,$G$5,$H$13),[1]!S_STM07_IS(D377,55,$G$5,$H$13)/$E$5))</f>
        <v/>
      </c>
      <c r="K377" s="411" t="str">
        <f>IF(C377="","",[1]!hks_fa_roa2(D377,$G$5))</f>
        <v/>
      </c>
      <c r="L377" s="411" t="str">
        <f>IF(C377="","",[1]!hks_fa_roe(D377,$G$5))</f>
        <v/>
      </c>
      <c r="M377" s="243" t="str">
        <f>IF(C377="","",IF($M$11="EPS",[1]!S_STM07_IS(D377,61,$G$5,$H$13)/IF([1]!s_share_total(D377,$G$5)=0,[1]!s_share_total(D377,[1]!s_ipo_listeddate(D377)),[1]!s_share_total(D377,$G$5)),([1]!s_stm07_bs(D377,75,$G$5,$H$13)+[1]!s_stm07_bs(D377,88,$G$5,$H$13)+[1]!s_stm07_bs(D377,94,$G$5,$H$13)+[1]!s_stm07_bs(D377,95,$G$5,$H$13))/$E$5))</f>
        <v/>
      </c>
      <c r="N377" s="193" t="str">
        <f>IF(C377="","",F377/([1]!S_STM07_IS(D377,61,$G$5,$H$13)/IF([1]!s_share_total(D377,$G$5)=0,[1]!s_share_total(D377,[1]!s_ipo_listeddate(D377)),[1]!s_share_total(D377,$G$5))))</f>
        <v/>
      </c>
      <c r="O377" s="242" t="str">
        <f ca="1">IF(C377="","",[1]!s_share_total(D377,TODAY())/$E$5)</f>
        <v/>
      </c>
      <c r="P377" s="242" t="str">
        <f t="shared" si="38"/>
        <v/>
      </c>
      <c r="Q377" s="181" t="str">
        <f t="shared" si="39"/>
        <v/>
      </c>
      <c r="R377" s="342" t="str">
        <f t="shared" si="40"/>
        <v/>
      </c>
      <c r="S377" s="144"/>
      <c r="U377" s="1"/>
    </row>
    <row r="378" spans="3:21" ht="12" customHeight="1" x14ac:dyDescent="0.35">
      <c r="C378" s="341" t="str">
        <f t="shared" si="37"/>
        <v/>
      </c>
      <c r="D378" s="239" t="str">
        <f t="shared" si="41"/>
        <v/>
      </c>
      <c r="E378" s="239" t="str">
        <f t="shared" si="42"/>
        <v/>
      </c>
      <c r="F378" s="179" t="str">
        <f ca="1">IF(C378="","",[1]!s_dq_close(D378,TODAY(),1))</f>
        <v/>
      </c>
      <c r="G378" s="180" t="str">
        <f ca="1">IF(C378="","",[1]!s_pq_pctchange(D378,TODAY()-$G$12,TODAY())/100)</f>
        <v/>
      </c>
      <c r="H378" s="240" t="str">
        <f>IF(C378="","",IF($H$11="收入",[1]!S_STM07_IS(D378,9,$G$5,$H$13)/$E$5,[1]!S_STM07_IS(D378,48,$G$5,$H$13)/$E$5))</f>
        <v/>
      </c>
      <c r="I378" s="240" t="str">
        <f>IF(C378="","",IF($I$11="毛利率",([1]!S_STM07_IS(D378,9,$G$5,$H$13)-[1]!S_STM07_IS(D378,10,$G$5,$H$13))/[1]!S_STM07_IS(D378,9,$G$5,$H$13),[1]!S_STM07_IS(D378,14,$G$5,$H$13)/$E$5))</f>
        <v/>
      </c>
      <c r="J378" s="402" t="str">
        <f>IF(C378="","",IF($J$11="净利润率",[1]!S_STM07_IS(D378,61,$G$5,$H$13)/[1]!S_STM07_IS(D378,9,$G$5,$H$13),[1]!S_STM07_IS(D378,55,$G$5,$H$13)/$E$5))</f>
        <v/>
      </c>
      <c r="K378" s="411" t="str">
        <f>IF(C378="","",[1]!hks_fa_roa2(D378,$G$5))</f>
        <v/>
      </c>
      <c r="L378" s="411" t="str">
        <f>IF(C378="","",[1]!hks_fa_roe(D378,$G$5))</f>
        <v/>
      </c>
      <c r="M378" s="240" t="str">
        <f>IF(C378="","",IF($M$11="EPS",[1]!S_STM07_IS(D378,61,$G$5,$H$13)/IF([1]!s_share_total(D378,$G$5)=0,[1]!s_share_total(D378,[1]!s_ipo_listeddate(D378)),[1]!s_share_total(D378,$G$5)),([1]!s_stm07_bs(D378,75,$G$5,$H$13)+[1]!s_stm07_bs(D378,88,$G$5,$H$13)+[1]!s_stm07_bs(D378,94,$G$5,$H$13)+[1]!s_stm07_bs(D378,95,$G$5,$H$13))/$E$5))</f>
        <v/>
      </c>
      <c r="N378" s="241" t="str">
        <f>IF(C378="","",F378/([1]!S_STM07_IS(D378,61,$G$5,$H$13)/IF([1]!s_share_total(D378,$G$5)=0,[1]!s_share_total(D378,[1]!s_ipo_listeddate(D378)),[1]!s_share_total(D378,$G$5))))</f>
        <v/>
      </c>
      <c r="O378" s="240" t="str">
        <f ca="1">IF(C378="","",[1]!s_share_total(D378,TODAY())/$E$5)</f>
        <v/>
      </c>
      <c r="P378" s="240" t="str">
        <f t="shared" si="38"/>
        <v/>
      </c>
      <c r="Q378" s="210" t="str">
        <f t="shared" si="39"/>
        <v/>
      </c>
      <c r="R378" s="341" t="str">
        <f t="shared" si="40"/>
        <v/>
      </c>
      <c r="S378" s="144"/>
      <c r="U378" s="1"/>
    </row>
    <row r="379" spans="3:21" ht="12" customHeight="1" x14ac:dyDescent="0.35">
      <c r="C379" s="342" t="str">
        <f t="shared" si="37"/>
        <v/>
      </c>
      <c r="D379" s="126" t="str">
        <f t="shared" si="41"/>
        <v/>
      </c>
      <c r="E379" s="126" t="str">
        <f t="shared" si="42"/>
        <v/>
      </c>
      <c r="F379" s="181" t="str">
        <f ca="1">IF(C379="","",[1]!s_dq_close(D379,TODAY(),1))</f>
        <v/>
      </c>
      <c r="G379" s="182" t="str">
        <f ca="1">IF(C379="","",[1]!s_pq_pctchange(D379,TODAY()-$G$12,TODAY())/100)</f>
        <v/>
      </c>
      <c r="H379" s="242" t="str">
        <f>IF(C379="","",IF($H$11="收入",[1]!S_STM07_IS(D379,9,$G$5,$H$13)/$E$5,[1]!S_STM07_IS(D379,48,$G$5,$H$13)/$E$5))</f>
        <v/>
      </c>
      <c r="I379" s="242" t="str">
        <f>IF(C379="","",IF($I$11="毛利率",([1]!S_STM07_IS(D379,9,$G$5,$H$13)-[1]!S_STM07_IS(D379,10,$G$5,$H$13))/[1]!S_STM07_IS(D379,9,$G$5,$H$13),[1]!S_STM07_IS(D379,14,$G$5,$H$13)/$E$5))</f>
        <v/>
      </c>
      <c r="J379" s="403" t="str">
        <f>IF(C379="","",IF($J$11="净利润率",[1]!S_STM07_IS(D379,61,$G$5,$H$13)/[1]!S_STM07_IS(D379,9,$G$5,$H$13),[1]!S_STM07_IS(D379,55,$G$5,$H$13)/$E$5))</f>
        <v/>
      </c>
      <c r="K379" s="411" t="str">
        <f>IF(C379="","",[1]!hks_fa_roa2(D379,$G$5))</f>
        <v/>
      </c>
      <c r="L379" s="411" t="str">
        <f>IF(C379="","",[1]!hks_fa_roe(D379,$G$5))</f>
        <v/>
      </c>
      <c r="M379" s="243" t="str">
        <f>IF(C379="","",IF($M$11="EPS",[1]!S_STM07_IS(D379,61,$G$5,$H$13)/IF([1]!s_share_total(D379,$G$5)=0,[1]!s_share_total(D379,[1]!s_ipo_listeddate(D379)),[1]!s_share_total(D379,$G$5)),([1]!s_stm07_bs(D379,75,$G$5,$H$13)+[1]!s_stm07_bs(D379,88,$G$5,$H$13)+[1]!s_stm07_bs(D379,94,$G$5,$H$13)+[1]!s_stm07_bs(D379,95,$G$5,$H$13))/$E$5))</f>
        <v/>
      </c>
      <c r="N379" s="193" t="str">
        <f>IF(C379="","",F379/([1]!S_STM07_IS(D379,61,$G$5,$H$13)/IF([1]!s_share_total(D379,$G$5)=0,[1]!s_share_total(D379,[1]!s_ipo_listeddate(D379)),[1]!s_share_total(D379,$G$5))))</f>
        <v/>
      </c>
      <c r="O379" s="242" t="str">
        <f ca="1">IF(C379="","",[1]!s_share_total(D379,TODAY())/$E$5)</f>
        <v/>
      </c>
      <c r="P379" s="242" t="str">
        <f t="shared" si="38"/>
        <v/>
      </c>
      <c r="Q379" s="181" t="str">
        <f t="shared" si="39"/>
        <v/>
      </c>
      <c r="R379" s="342" t="str">
        <f t="shared" si="40"/>
        <v/>
      </c>
      <c r="S379" s="144"/>
      <c r="U379" s="1"/>
    </row>
    <row r="380" spans="3:21" ht="12" customHeight="1" x14ac:dyDescent="0.35">
      <c r="C380" s="341" t="str">
        <f t="shared" si="37"/>
        <v/>
      </c>
      <c r="D380" s="239" t="str">
        <f t="shared" si="41"/>
        <v/>
      </c>
      <c r="E380" s="239" t="str">
        <f t="shared" si="42"/>
        <v/>
      </c>
      <c r="F380" s="179" t="str">
        <f ca="1">IF(C380="","",[1]!s_dq_close(D380,TODAY(),1))</f>
        <v/>
      </c>
      <c r="G380" s="180" t="str">
        <f ca="1">IF(C380="","",[1]!s_pq_pctchange(D380,TODAY()-$G$12,TODAY())/100)</f>
        <v/>
      </c>
      <c r="H380" s="240" t="str">
        <f>IF(C380="","",IF($H$11="收入",[1]!S_STM07_IS(D380,9,$G$5,$H$13)/$E$5,[1]!S_STM07_IS(D380,48,$G$5,$H$13)/$E$5))</f>
        <v/>
      </c>
      <c r="I380" s="240" t="str">
        <f>IF(C380="","",IF($I$11="毛利率",([1]!S_STM07_IS(D380,9,$G$5,$H$13)-[1]!S_STM07_IS(D380,10,$G$5,$H$13))/[1]!S_STM07_IS(D380,9,$G$5,$H$13),[1]!S_STM07_IS(D380,14,$G$5,$H$13)/$E$5))</f>
        <v/>
      </c>
      <c r="J380" s="402" t="str">
        <f>IF(C380="","",IF($J$11="净利润率",[1]!S_STM07_IS(D380,61,$G$5,$H$13)/[1]!S_STM07_IS(D380,9,$G$5,$H$13),[1]!S_STM07_IS(D380,55,$G$5,$H$13)/$E$5))</f>
        <v/>
      </c>
      <c r="K380" s="411" t="str">
        <f>IF(C380="","",[1]!hks_fa_roa2(D380,$G$5))</f>
        <v/>
      </c>
      <c r="L380" s="411" t="str">
        <f>IF(C380="","",[1]!hks_fa_roe(D380,$G$5))</f>
        <v/>
      </c>
      <c r="M380" s="240" t="str">
        <f>IF(C380="","",IF($M$11="EPS",[1]!S_STM07_IS(D380,61,$G$5,$H$13)/IF([1]!s_share_total(D380,$G$5)=0,[1]!s_share_total(D380,[1]!s_ipo_listeddate(D380)),[1]!s_share_total(D380,$G$5)),([1]!s_stm07_bs(D380,75,$G$5,$H$13)+[1]!s_stm07_bs(D380,88,$G$5,$H$13)+[1]!s_stm07_bs(D380,94,$G$5,$H$13)+[1]!s_stm07_bs(D380,95,$G$5,$H$13))/$E$5))</f>
        <v/>
      </c>
      <c r="N380" s="241" t="str">
        <f>IF(C380="","",F380/([1]!S_STM07_IS(D380,61,$G$5,$H$13)/IF([1]!s_share_total(D380,$G$5)=0,[1]!s_share_total(D380,[1]!s_ipo_listeddate(D380)),[1]!s_share_total(D380,$G$5))))</f>
        <v/>
      </c>
      <c r="O380" s="240" t="str">
        <f ca="1">IF(C380="","",[1]!s_share_total(D380,TODAY())/$E$5)</f>
        <v/>
      </c>
      <c r="P380" s="240" t="str">
        <f t="shared" si="38"/>
        <v/>
      </c>
      <c r="Q380" s="210" t="str">
        <f t="shared" si="39"/>
        <v/>
      </c>
      <c r="R380" s="341" t="str">
        <f t="shared" si="40"/>
        <v/>
      </c>
      <c r="S380" s="144"/>
      <c r="U380" s="1"/>
    </row>
    <row r="381" spans="3:21" ht="12" customHeight="1" x14ac:dyDescent="0.35">
      <c r="C381" s="342" t="str">
        <f t="shared" si="37"/>
        <v/>
      </c>
      <c r="D381" s="126" t="str">
        <f t="shared" si="41"/>
        <v/>
      </c>
      <c r="E381" s="126" t="str">
        <f t="shared" si="42"/>
        <v/>
      </c>
      <c r="F381" s="181" t="str">
        <f ca="1">IF(C381="","",[1]!s_dq_close(D381,TODAY(),1))</f>
        <v/>
      </c>
      <c r="G381" s="182" t="str">
        <f ca="1">IF(C381="","",[1]!s_pq_pctchange(D381,TODAY()-$G$12,TODAY())/100)</f>
        <v/>
      </c>
      <c r="H381" s="242" t="str">
        <f>IF(C381="","",IF($H$11="收入",[1]!S_STM07_IS(D381,9,$G$5,$H$13)/$E$5,[1]!S_STM07_IS(D381,48,$G$5,$H$13)/$E$5))</f>
        <v/>
      </c>
      <c r="I381" s="242" t="str">
        <f>IF(C381="","",IF($I$11="毛利率",([1]!S_STM07_IS(D381,9,$G$5,$H$13)-[1]!S_STM07_IS(D381,10,$G$5,$H$13))/[1]!S_STM07_IS(D381,9,$G$5,$H$13),[1]!S_STM07_IS(D381,14,$G$5,$H$13)/$E$5))</f>
        <v/>
      </c>
      <c r="J381" s="403" t="str">
        <f>IF(C381="","",IF($J$11="净利润率",[1]!S_STM07_IS(D381,61,$G$5,$H$13)/[1]!S_STM07_IS(D381,9,$G$5,$H$13),[1]!S_STM07_IS(D381,55,$G$5,$H$13)/$E$5))</f>
        <v/>
      </c>
      <c r="K381" s="411" t="str">
        <f>IF(C381="","",[1]!hks_fa_roa2(D381,$G$5))</f>
        <v/>
      </c>
      <c r="L381" s="411" t="str">
        <f>IF(C381="","",[1]!hks_fa_roe(D381,$G$5))</f>
        <v/>
      </c>
      <c r="M381" s="243" t="str">
        <f>IF(C381="","",IF($M$11="EPS",[1]!S_STM07_IS(D381,61,$G$5,$H$13)/IF([1]!s_share_total(D381,$G$5)=0,[1]!s_share_total(D381,[1]!s_ipo_listeddate(D381)),[1]!s_share_total(D381,$G$5)),([1]!s_stm07_bs(D381,75,$G$5,$H$13)+[1]!s_stm07_bs(D381,88,$G$5,$H$13)+[1]!s_stm07_bs(D381,94,$G$5,$H$13)+[1]!s_stm07_bs(D381,95,$G$5,$H$13))/$E$5))</f>
        <v/>
      </c>
      <c r="N381" s="193" t="str">
        <f>IF(C381="","",F381/([1]!S_STM07_IS(D381,61,$G$5,$H$13)/IF([1]!s_share_total(D381,$G$5)=0,[1]!s_share_total(D381,[1]!s_ipo_listeddate(D381)),[1]!s_share_total(D381,$G$5))))</f>
        <v/>
      </c>
      <c r="O381" s="242" t="str">
        <f ca="1">IF(C381="","",[1]!s_share_total(D381,TODAY())/$E$5)</f>
        <v/>
      </c>
      <c r="P381" s="242" t="str">
        <f t="shared" si="38"/>
        <v/>
      </c>
      <c r="Q381" s="181" t="str">
        <f t="shared" si="39"/>
        <v/>
      </c>
      <c r="R381" s="342" t="str">
        <f t="shared" si="40"/>
        <v/>
      </c>
      <c r="S381" s="144"/>
      <c r="U381" s="1"/>
    </row>
    <row r="382" spans="3:21" ht="12" customHeight="1" x14ac:dyDescent="0.35">
      <c r="C382" s="341" t="str">
        <f t="shared" si="37"/>
        <v/>
      </c>
      <c r="D382" s="239" t="str">
        <f t="shared" si="41"/>
        <v/>
      </c>
      <c r="E382" s="239" t="str">
        <f t="shared" si="42"/>
        <v/>
      </c>
      <c r="F382" s="179" t="str">
        <f ca="1">IF(C382="","",[1]!s_dq_close(D382,TODAY(),1))</f>
        <v/>
      </c>
      <c r="G382" s="180" t="str">
        <f ca="1">IF(C382="","",[1]!s_pq_pctchange(D382,TODAY()-$G$12,TODAY())/100)</f>
        <v/>
      </c>
      <c r="H382" s="240" t="str">
        <f>IF(C382="","",IF($H$11="收入",[1]!S_STM07_IS(D382,9,$G$5,$H$13)/$E$5,[1]!S_STM07_IS(D382,48,$G$5,$H$13)/$E$5))</f>
        <v/>
      </c>
      <c r="I382" s="240" t="str">
        <f>IF(C382="","",IF($I$11="毛利率",([1]!S_STM07_IS(D382,9,$G$5,$H$13)-[1]!S_STM07_IS(D382,10,$G$5,$H$13))/[1]!S_STM07_IS(D382,9,$G$5,$H$13),[1]!S_STM07_IS(D382,14,$G$5,$H$13)/$E$5))</f>
        <v/>
      </c>
      <c r="J382" s="402" t="str">
        <f>IF(C382="","",IF($J$11="净利润率",[1]!S_STM07_IS(D382,61,$G$5,$H$13)/[1]!S_STM07_IS(D382,9,$G$5,$H$13),[1]!S_STM07_IS(D382,55,$G$5,$H$13)/$E$5))</f>
        <v/>
      </c>
      <c r="K382" s="411" t="str">
        <f>IF(C382="","",[1]!hks_fa_roa2(D382,$G$5))</f>
        <v/>
      </c>
      <c r="L382" s="411" t="str">
        <f>IF(C382="","",[1]!hks_fa_roe(D382,$G$5))</f>
        <v/>
      </c>
      <c r="M382" s="240" t="str">
        <f>IF(C382="","",IF($M$11="EPS",[1]!S_STM07_IS(D382,61,$G$5,$H$13)/IF([1]!s_share_total(D382,$G$5)=0,[1]!s_share_total(D382,[1]!s_ipo_listeddate(D382)),[1]!s_share_total(D382,$G$5)),([1]!s_stm07_bs(D382,75,$G$5,$H$13)+[1]!s_stm07_bs(D382,88,$G$5,$H$13)+[1]!s_stm07_bs(D382,94,$G$5,$H$13)+[1]!s_stm07_bs(D382,95,$G$5,$H$13))/$E$5))</f>
        <v/>
      </c>
      <c r="N382" s="241" t="str">
        <f>IF(C382="","",F382/([1]!S_STM07_IS(D382,61,$G$5,$H$13)/IF([1]!s_share_total(D382,$G$5)=0,[1]!s_share_total(D382,[1]!s_ipo_listeddate(D382)),[1]!s_share_total(D382,$G$5))))</f>
        <v/>
      </c>
      <c r="O382" s="240" t="str">
        <f ca="1">IF(C382="","",[1]!s_share_total(D382,TODAY())/$E$5)</f>
        <v/>
      </c>
      <c r="P382" s="240" t="str">
        <f t="shared" si="38"/>
        <v/>
      </c>
      <c r="Q382" s="210" t="str">
        <f t="shared" si="39"/>
        <v/>
      </c>
      <c r="R382" s="341" t="str">
        <f t="shared" si="40"/>
        <v/>
      </c>
      <c r="S382" s="144"/>
      <c r="U382" s="1"/>
    </row>
    <row r="383" spans="3:21" ht="12" customHeight="1" x14ac:dyDescent="0.35">
      <c r="C383" s="342" t="str">
        <f t="shared" si="37"/>
        <v/>
      </c>
      <c r="D383" s="126" t="str">
        <f t="shared" si="41"/>
        <v/>
      </c>
      <c r="E383" s="126" t="str">
        <f t="shared" si="42"/>
        <v/>
      </c>
      <c r="F383" s="181" t="str">
        <f ca="1">IF(C383="","",[1]!s_dq_close(D383,TODAY(),1))</f>
        <v/>
      </c>
      <c r="G383" s="182" t="str">
        <f ca="1">IF(C383="","",[1]!s_pq_pctchange(D383,TODAY()-$G$12,TODAY())/100)</f>
        <v/>
      </c>
      <c r="H383" s="242" t="str">
        <f>IF(C383="","",IF($H$11="收入",[1]!S_STM07_IS(D383,9,$G$5,$H$13)/$E$5,[1]!S_STM07_IS(D383,48,$G$5,$H$13)/$E$5))</f>
        <v/>
      </c>
      <c r="I383" s="242" t="str">
        <f>IF(C383="","",IF($I$11="毛利率",([1]!S_STM07_IS(D383,9,$G$5,$H$13)-[1]!S_STM07_IS(D383,10,$G$5,$H$13))/[1]!S_STM07_IS(D383,9,$G$5,$H$13),[1]!S_STM07_IS(D383,14,$G$5,$H$13)/$E$5))</f>
        <v/>
      </c>
      <c r="J383" s="403" t="str">
        <f>IF(C383="","",IF($J$11="净利润率",[1]!S_STM07_IS(D383,61,$G$5,$H$13)/[1]!S_STM07_IS(D383,9,$G$5,$H$13),[1]!S_STM07_IS(D383,55,$G$5,$H$13)/$E$5))</f>
        <v/>
      </c>
      <c r="K383" s="411" t="str">
        <f>IF(C383="","",[1]!hks_fa_roa2(D383,$G$5))</f>
        <v/>
      </c>
      <c r="L383" s="411" t="str">
        <f>IF(C383="","",[1]!hks_fa_roe(D383,$G$5))</f>
        <v/>
      </c>
      <c r="M383" s="243" t="str">
        <f>IF(C383="","",IF($M$11="EPS",[1]!S_STM07_IS(D383,61,$G$5,$H$13)/IF([1]!s_share_total(D383,$G$5)=0,[1]!s_share_total(D383,[1]!s_ipo_listeddate(D383)),[1]!s_share_total(D383,$G$5)),([1]!s_stm07_bs(D383,75,$G$5,$H$13)+[1]!s_stm07_bs(D383,88,$G$5,$H$13)+[1]!s_stm07_bs(D383,94,$G$5,$H$13)+[1]!s_stm07_bs(D383,95,$G$5,$H$13))/$E$5))</f>
        <v/>
      </c>
      <c r="N383" s="193" t="str">
        <f>IF(C383="","",F383/([1]!S_STM07_IS(D383,61,$G$5,$H$13)/IF([1]!s_share_total(D383,$G$5)=0,[1]!s_share_total(D383,[1]!s_ipo_listeddate(D383)),[1]!s_share_total(D383,$G$5))))</f>
        <v/>
      </c>
      <c r="O383" s="242" t="str">
        <f ca="1">IF(C383="","",[1]!s_share_total(D383,TODAY())/$E$5)</f>
        <v/>
      </c>
      <c r="P383" s="242" t="str">
        <f t="shared" si="38"/>
        <v/>
      </c>
      <c r="Q383" s="181" t="str">
        <f t="shared" si="39"/>
        <v/>
      </c>
      <c r="R383" s="342" t="str">
        <f t="shared" si="40"/>
        <v/>
      </c>
      <c r="S383" s="144"/>
      <c r="U383" s="1"/>
    </row>
    <row r="384" spans="3:21" ht="12" customHeight="1" x14ac:dyDescent="0.35">
      <c r="C384" s="341" t="str">
        <f t="shared" si="37"/>
        <v/>
      </c>
      <c r="D384" s="239" t="str">
        <f t="shared" si="41"/>
        <v/>
      </c>
      <c r="E384" s="239" t="str">
        <f t="shared" si="42"/>
        <v/>
      </c>
      <c r="F384" s="179" t="str">
        <f ca="1">IF(C384="","",[1]!s_dq_close(D384,TODAY(),1))</f>
        <v/>
      </c>
      <c r="G384" s="180" t="str">
        <f ca="1">IF(C384="","",[1]!s_pq_pctchange(D384,TODAY()-$G$12,TODAY())/100)</f>
        <v/>
      </c>
      <c r="H384" s="240" t="str">
        <f>IF(C384="","",IF($H$11="收入",[1]!S_STM07_IS(D384,9,$G$5,$H$13)/$E$5,[1]!S_STM07_IS(D384,48,$G$5,$H$13)/$E$5))</f>
        <v/>
      </c>
      <c r="I384" s="240" t="str">
        <f>IF(C384="","",IF($I$11="毛利率",([1]!S_STM07_IS(D384,9,$G$5,$H$13)-[1]!S_STM07_IS(D384,10,$G$5,$H$13))/[1]!S_STM07_IS(D384,9,$G$5,$H$13),[1]!S_STM07_IS(D384,14,$G$5,$H$13)/$E$5))</f>
        <v/>
      </c>
      <c r="J384" s="402" t="str">
        <f>IF(C384="","",IF($J$11="净利润率",[1]!S_STM07_IS(D384,61,$G$5,$H$13)/[1]!S_STM07_IS(D384,9,$G$5,$H$13),[1]!S_STM07_IS(D384,55,$G$5,$H$13)/$E$5))</f>
        <v/>
      </c>
      <c r="K384" s="411" t="str">
        <f>IF(C384="","",[1]!hks_fa_roa2(D384,$G$5))</f>
        <v/>
      </c>
      <c r="L384" s="411" t="str">
        <f>IF(C384="","",[1]!hks_fa_roe(D384,$G$5))</f>
        <v/>
      </c>
      <c r="M384" s="240" t="str">
        <f>IF(C384="","",IF($M$11="EPS",[1]!S_STM07_IS(D384,61,$G$5,$H$13)/IF([1]!s_share_total(D384,$G$5)=0,[1]!s_share_total(D384,[1]!s_ipo_listeddate(D384)),[1]!s_share_total(D384,$G$5)),([1]!s_stm07_bs(D384,75,$G$5,$H$13)+[1]!s_stm07_bs(D384,88,$G$5,$H$13)+[1]!s_stm07_bs(D384,94,$G$5,$H$13)+[1]!s_stm07_bs(D384,95,$G$5,$H$13))/$E$5))</f>
        <v/>
      </c>
      <c r="N384" s="241" t="str">
        <f>IF(C384="","",F384/([1]!S_STM07_IS(D384,61,$G$5,$H$13)/IF([1]!s_share_total(D384,$G$5)=0,[1]!s_share_total(D384,[1]!s_ipo_listeddate(D384)),[1]!s_share_total(D384,$G$5))))</f>
        <v/>
      </c>
      <c r="O384" s="240" t="str">
        <f ca="1">IF(C384="","",[1]!s_share_total(D384,TODAY())/$E$5)</f>
        <v/>
      </c>
      <c r="P384" s="240" t="str">
        <f t="shared" si="38"/>
        <v/>
      </c>
      <c r="Q384" s="210" t="str">
        <f t="shared" si="39"/>
        <v/>
      </c>
      <c r="R384" s="341" t="str">
        <f t="shared" si="40"/>
        <v/>
      </c>
      <c r="S384" s="144"/>
      <c r="U384" s="1"/>
    </row>
    <row r="385" spans="3:21" ht="12" customHeight="1" x14ac:dyDescent="0.35">
      <c r="C385" s="342" t="str">
        <f t="shared" si="37"/>
        <v/>
      </c>
      <c r="D385" s="126" t="str">
        <f t="shared" si="41"/>
        <v/>
      </c>
      <c r="E385" s="126" t="str">
        <f t="shared" si="42"/>
        <v/>
      </c>
      <c r="F385" s="181" t="str">
        <f ca="1">IF(C385="","",[1]!s_dq_close(D385,TODAY(),1))</f>
        <v/>
      </c>
      <c r="G385" s="182" t="str">
        <f ca="1">IF(C385="","",[1]!s_pq_pctchange(D385,TODAY()-$G$12,TODAY())/100)</f>
        <v/>
      </c>
      <c r="H385" s="242" t="str">
        <f>IF(C385="","",IF($H$11="收入",[1]!S_STM07_IS(D385,9,$G$5,$H$13)/$E$5,[1]!S_STM07_IS(D385,48,$G$5,$H$13)/$E$5))</f>
        <v/>
      </c>
      <c r="I385" s="242" t="str">
        <f>IF(C385="","",IF($I$11="毛利率",([1]!S_STM07_IS(D385,9,$G$5,$H$13)-[1]!S_STM07_IS(D385,10,$G$5,$H$13))/[1]!S_STM07_IS(D385,9,$G$5,$H$13),[1]!S_STM07_IS(D385,14,$G$5,$H$13)/$E$5))</f>
        <v/>
      </c>
      <c r="J385" s="403" t="str">
        <f>IF(C385="","",IF($J$11="净利润率",[1]!S_STM07_IS(D385,61,$G$5,$H$13)/[1]!S_STM07_IS(D385,9,$G$5,$H$13),[1]!S_STM07_IS(D385,55,$G$5,$H$13)/$E$5))</f>
        <v/>
      </c>
      <c r="K385" s="411" t="str">
        <f>IF(C385="","",[1]!hks_fa_roa2(D385,$G$5))</f>
        <v/>
      </c>
      <c r="L385" s="411" t="str">
        <f>IF(C385="","",[1]!hks_fa_roe(D385,$G$5))</f>
        <v/>
      </c>
      <c r="M385" s="243" t="str">
        <f>IF(C385="","",IF($M$11="EPS",[1]!S_STM07_IS(D385,61,$G$5,$H$13)/IF([1]!s_share_total(D385,$G$5)=0,[1]!s_share_total(D385,[1]!s_ipo_listeddate(D385)),[1]!s_share_total(D385,$G$5)),([1]!s_stm07_bs(D385,75,$G$5,$H$13)+[1]!s_stm07_bs(D385,88,$G$5,$H$13)+[1]!s_stm07_bs(D385,94,$G$5,$H$13)+[1]!s_stm07_bs(D385,95,$G$5,$H$13))/$E$5))</f>
        <v/>
      </c>
      <c r="N385" s="193" t="str">
        <f>IF(C385="","",F385/([1]!S_STM07_IS(D385,61,$G$5,$H$13)/IF([1]!s_share_total(D385,$G$5)=0,[1]!s_share_total(D385,[1]!s_ipo_listeddate(D385)),[1]!s_share_total(D385,$G$5))))</f>
        <v/>
      </c>
      <c r="O385" s="242" t="str">
        <f ca="1">IF(C385="","",[1]!s_share_total(D385,TODAY())/$E$5)</f>
        <v/>
      </c>
      <c r="P385" s="242" t="str">
        <f t="shared" si="38"/>
        <v/>
      </c>
      <c r="Q385" s="181" t="str">
        <f t="shared" si="39"/>
        <v/>
      </c>
      <c r="R385" s="342" t="str">
        <f t="shared" si="40"/>
        <v/>
      </c>
      <c r="S385" s="144"/>
      <c r="U385" s="1"/>
    </row>
    <row r="386" spans="3:21" ht="12" customHeight="1" x14ac:dyDescent="0.35">
      <c r="C386" s="341" t="str">
        <f t="shared" si="37"/>
        <v/>
      </c>
      <c r="D386" s="239" t="str">
        <f t="shared" si="41"/>
        <v/>
      </c>
      <c r="E386" s="239" t="str">
        <f t="shared" si="42"/>
        <v/>
      </c>
      <c r="F386" s="179" t="str">
        <f ca="1">IF(C386="","",[1]!s_dq_close(D386,TODAY(),1))</f>
        <v/>
      </c>
      <c r="G386" s="180" t="str">
        <f ca="1">IF(C386="","",[1]!s_pq_pctchange(D386,TODAY()-$G$12,TODAY())/100)</f>
        <v/>
      </c>
      <c r="H386" s="240" t="str">
        <f>IF(C386="","",IF($H$11="收入",[1]!S_STM07_IS(D386,9,$G$5,$H$13)/$E$5,[1]!S_STM07_IS(D386,48,$G$5,$H$13)/$E$5))</f>
        <v/>
      </c>
      <c r="I386" s="240" t="str">
        <f>IF(C386="","",IF($I$11="毛利率",([1]!S_STM07_IS(D386,9,$G$5,$H$13)-[1]!S_STM07_IS(D386,10,$G$5,$H$13))/[1]!S_STM07_IS(D386,9,$G$5,$H$13),[1]!S_STM07_IS(D386,14,$G$5,$H$13)/$E$5))</f>
        <v/>
      </c>
      <c r="J386" s="402" t="str">
        <f>IF(C386="","",IF($J$11="净利润率",[1]!S_STM07_IS(D386,61,$G$5,$H$13)/[1]!S_STM07_IS(D386,9,$G$5,$H$13),[1]!S_STM07_IS(D386,55,$G$5,$H$13)/$E$5))</f>
        <v/>
      </c>
      <c r="K386" s="411" t="str">
        <f>IF(C386="","",[1]!hks_fa_roa2(D386,$G$5))</f>
        <v/>
      </c>
      <c r="L386" s="411" t="str">
        <f>IF(C386="","",[1]!hks_fa_roe(D386,$G$5))</f>
        <v/>
      </c>
      <c r="M386" s="240" t="str">
        <f>IF(C386="","",IF($M$11="EPS",[1]!S_STM07_IS(D386,61,$G$5,$H$13)/IF([1]!s_share_total(D386,$G$5)=0,[1]!s_share_total(D386,[1]!s_ipo_listeddate(D386)),[1]!s_share_total(D386,$G$5)),([1]!s_stm07_bs(D386,75,$G$5,$H$13)+[1]!s_stm07_bs(D386,88,$G$5,$H$13)+[1]!s_stm07_bs(D386,94,$G$5,$H$13)+[1]!s_stm07_bs(D386,95,$G$5,$H$13))/$E$5))</f>
        <v/>
      </c>
      <c r="N386" s="241" t="str">
        <f>IF(C386="","",F386/([1]!S_STM07_IS(D386,61,$G$5,$H$13)/IF([1]!s_share_total(D386,$G$5)=0,[1]!s_share_total(D386,[1]!s_ipo_listeddate(D386)),[1]!s_share_total(D386,$G$5))))</f>
        <v/>
      </c>
      <c r="O386" s="240" t="str">
        <f ca="1">IF(C386="","",[1]!s_share_total(D386,TODAY())/$E$5)</f>
        <v/>
      </c>
      <c r="P386" s="240" t="str">
        <f t="shared" si="38"/>
        <v/>
      </c>
      <c r="Q386" s="210" t="str">
        <f t="shared" si="39"/>
        <v/>
      </c>
      <c r="R386" s="341" t="str">
        <f t="shared" si="40"/>
        <v/>
      </c>
      <c r="S386" s="144"/>
      <c r="U386" s="1"/>
    </row>
    <row r="387" spans="3:21" ht="12" customHeight="1" x14ac:dyDescent="0.35">
      <c r="C387" s="342" t="str">
        <f t="shared" si="37"/>
        <v/>
      </c>
      <c r="D387" s="126" t="str">
        <f t="shared" si="41"/>
        <v/>
      </c>
      <c r="E387" s="126" t="str">
        <f t="shared" si="42"/>
        <v/>
      </c>
      <c r="F387" s="181" t="str">
        <f ca="1">IF(C387="","",[1]!s_dq_close(D387,TODAY(),1))</f>
        <v/>
      </c>
      <c r="G387" s="182" t="str">
        <f ca="1">IF(C387="","",[1]!s_pq_pctchange(D387,TODAY()-$G$12,TODAY())/100)</f>
        <v/>
      </c>
      <c r="H387" s="242" t="str">
        <f>IF(C387="","",IF($H$11="收入",[1]!S_STM07_IS(D387,9,$G$5,$H$13)/$E$5,[1]!S_STM07_IS(D387,48,$G$5,$H$13)/$E$5))</f>
        <v/>
      </c>
      <c r="I387" s="242" t="str">
        <f>IF(C387="","",IF($I$11="毛利率",([1]!S_STM07_IS(D387,9,$G$5,$H$13)-[1]!S_STM07_IS(D387,10,$G$5,$H$13))/[1]!S_STM07_IS(D387,9,$G$5,$H$13),[1]!S_STM07_IS(D387,14,$G$5,$H$13)/$E$5))</f>
        <v/>
      </c>
      <c r="J387" s="403" t="str">
        <f>IF(C387="","",IF($J$11="净利润率",[1]!S_STM07_IS(D387,61,$G$5,$H$13)/[1]!S_STM07_IS(D387,9,$G$5,$H$13),[1]!S_STM07_IS(D387,55,$G$5,$H$13)/$E$5))</f>
        <v/>
      </c>
      <c r="K387" s="411" t="str">
        <f>IF(C387="","",[1]!hks_fa_roa2(D387,$G$5))</f>
        <v/>
      </c>
      <c r="L387" s="411" t="str">
        <f>IF(C387="","",[1]!hks_fa_roe(D387,$G$5))</f>
        <v/>
      </c>
      <c r="M387" s="243" t="str">
        <f>IF(C387="","",IF($M$11="EPS",[1]!S_STM07_IS(D387,61,$G$5,$H$13)/IF([1]!s_share_total(D387,$G$5)=0,[1]!s_share_total(D387,[1]!s_ipo_listeddate(D387)),[1]!s_share_total(D387,$G$5)),([1]!s_stm07_bs(D387,75,$G$5,$H$13)+[1]!s_stm07_bs(D387,88,$G$5,$H$13)+[1]!s_stm07_bs(D387,94,$G$5,$H$13)+[1]!s_stm07_bs(D387,95,$G$5,$H$13))/$E$5))</f>
        <v/>
      </c>
      <c r="N387" s="193" t="str">
        <f>IF(C387="","",F387/([1]!S_STM07_IS(D387,61,$G$5,$H$13)/IF([1]!s_share_total(D387,$G$5)=0,[1]!s_share_total(D387,[1]!s_ipo_listeddate(D387)),[1]!s_share_total(D387,$G$5))))</f>
        <v/>
      </c>
      <c r="O387" s="242" t="str">
        <f ca="1">IF(C387="","",[1]!s_share_total(D387,TODAY())/$E$5)</f>
        <v/>
      </c>
      <c r="P387" s="242" t="str">
        <f t="shared" si="38"/>
        <v/>
      </c>
      <c r="Q387" s="181" t="str">
        <f t="shared" si="39"/>
        <v/>
      </c>
      <c r="R387" s="342" t="str">
        <f t="shared" si="40"/>
        <v/>
      </c>
      <c r="S387" s="144"/>
      <c r="U387" s="1"/>
    </row>
    <row r="388" spans="3:21" ht="12" customHeight="1" x14ac:dyDescent="0.35">
      <c r="C388" s="341" t="str">
        <f t="shared" si="37"/>
        <v/>
      </c>
      <c r="D388" s="239" t="str">
        <f t="shared" si="41"/>
        <v/>
      </c>
      <c r="E388" s="239" t="str">
        <f t="shared" si="42"/>
        <v/>
      </c>
      <c r="F388" s="179" t="str">
        <f ca="1">IF(C388="","",[1]!s_dq_close(D388,TODAY(),1))</f>
        <v/>
      </c>
      <c r="G388" s="180" t="str">
        <f ca="1">IF(C388="","",[1]!s_pq_pctchange(D388,TODAY()-$G$12,TODAY())/100)</f>
        <v/>
      </c>
      <c r="H388" s="240" t="str">
        <f>IF(C388="","",IF($H$11="收入",[1]!S_STM07_IS(D388,9,$G$5,$H$13)/$E$5,[1]!S_STM07_IS(D388,48,$G$5,$H$13)/$E$5))</f>
        <v/>
      </c>
      <c r="I388" s="240" t="str">
        <f>IF(C388="","",IF($I$11="毛利率",([1]!S_STM07_IS(D388,9,$G$5,$H$13)-[1]!S_STM07_IS(D388,10,$G$5,$H$13))/[1]!S_STM07_IS(D388,9,$G$5,$H$13),[1]!S_STM07_IS(D388,14,$G$5,$H$13)/$E$5))</f>
        <v/>
      </c>
      <c r="J388" s="402" t="str">
        <f>IF(C388="","",IF($J$11="净利润率",[1]!S_STM07_IS(D388,61,$G$5,$H$13)/[1]!S_STM07_IS(D388,9,$G$5,$H$13),[1]!S_STM07_IS(D388,55,$G$5,$H$13)/$E$5))</f>
        <v/>
      </c>
      <c r="K388" s="411" t="str">
        <f>IF(C388="","",[1]!hks_fa_roa2(D388,$G$5))</f>
        <v/>
      </c>
      <c r="L388" s="411" t="str">
        <f>IF(C388="","",[1]!hks_fa_roe(D388,$G$5))</f>
        <v/>
      </c>
      <c r="M388" s="240" t="str">
        <f>IF(C388="","",IF($M$11="EPS",[1]!S_STM07_IS(D388,61,$G$5,$H$13)/IF([1]!s_share_total(D388,$G$5)=0,[1]!s_share_total(D388,[1]!s_ipo_listeddate(D388)),[1]!s_share_total(D388,$G$5)),([1]!s_stm07_bs(D388,75,$G$5,$H$13)+[1]!s_stm07_bs(D388,88,$G$5,$H$13)+[1]!s_stm07_bs(D388,94,$G$5,$H$13)+[1]!s_stm07_bs(D388,95,$G$5,$H$13))/$E$5))</f>
        <v/>
      </c>
      <c r="N388" s="241" t="str">
        <f>IF(C388="","",F388/([1]!S_STM07_IS(D388,61,$G$5,$H$13)/IF([1]!s_share_total(D388,$G$5)=0,[1]!s_share_total(D388,[1]!s_ipo_listeddate(D388)),[1]!s_share_total(D388,$G$5))))</f>
        <v/>
      </c>
      <c r="O388" s="240" t="str">
        <f ca="1">IF(C388="","",[1]!s_share_total(D388,TODAY())/$E$5)</f>
        <v/>
      </c>
      <c r="P388" s="240" t="str">
        <f t="shared" si="38"/>
        <v/>
      </c>
      <c r="Q388" s="210" t="str">
        <f t="shared" si="39"/>
        <v/>
      </c>
      <c r="R388" s="341" t="str">
        <f t="shared" si="40"/>
        <v/>
      </c>
      <c r="S388" s="144"/>
      <c r="U388" s="1"/>
    </row>
    <row r="389" spans="3:21" ht="12" customHeight="1" x14ac:dyDescent="0.35">
      <c r="C389" s="342" t="str">
        <f t="shared" si="37"/>
        <v/>
      </c>
      <c r="D389" s="126" t="str">
        <f t="shared" si="41"/>
        <v/>
      </c>
      <c r="E389" s="126" t="str">
        <f t="shared" si="42"/>
        <v/>
      </c>
      <c r="F389" s="181" t="str">
        <f ca="1">IF(C389="","",[1]!s_dq_close(D389,TODAY(),1))</f>
        <v/>
      </c>
      <c r="G389" s="182" t="str">
        <f ca="1">IF(C389="","",[1]!s_pq_pctchange(D389,TODAY()-$G$12,TODAY())/100)</f>
        <v/>
      </c>
      <c r="H389" s="242" t="str">
        <f>IF(C389="","",IF($H$11="收入",[1]!S_STM07_IS(D389,9,$G$5,$H$13)/$E$5,[1]!S_STM07_IS(D389,48,$G$5,$H$13)/$E$5))</f>
        <v/>
      </c>
      <c r="I389" s="242" t="str">
        <f>IF(C389="","",IF($I$11="毛利率",([1]!S_STM07_IS(D389,9,$G$5,$H$13)-[1]!S_STM07_IS(D389,10,$G$5,$H$13))/[1]!S_STM07_IS(D389,9,$G$5,$H$13),[1]!S_STM07_IS(D389,14,$G$5,$H$13)/$E$5))</f>
        <v/>
      </c>
      <c r="J389" s="403" t="str">
        <f>IF(C389="","",IF($J$11="净利润率",[1]!S_STM07_IS(D389,61,$G$5,$H$13)/[1]!S_STM07_IS(D389,9,$G$5,$H$13),[1]!S_STM07_IS(D389,55,$G$5,$H$13)/$E$5))</f>
        <v/>
      </c>
      <c r="K389" s="411" t="str">
        <f>IF(C389="","",[1]!hks_fa_roa2(D389,$G$5))</f>
        <v/>
      </c>
      <c r="L389" s="411" t="str">
        <f>IF(C389="","",[1]!hks_fa_roe(D389,$G$5))</f>
        <v/>
      </c>
      <c r="M389" s="243" t="str">
        <f>IF(C389="","",IF($M$11="EPS",[1]!S_STM07_IS(D389,61,$G$5,$H$13)/IF([1]!s_share_total(D389,$G$5)=0,[1]!s_share_total(D389,[1]!s_ipo_listeddate(D389)),[1]!s_share_total(D389,$G$5)),([1]!s_stm07_bs(D389,75,$G$5,$H$13)+[1]!s_stm07_bs(D389,88,$G$5,$H$13)+[1]!s_stm07_bs(D389,94,$G$5,$H$13)+[1]!s_stm07_bs(D389,95,$G$5,$H$13))/$E$5))</f>
        <v/>
      </c>
      <c r="N389" s="193" t="str">
        <f>IF(C389="","",F389/([1]!S_STM07_IS(D389,61,$G$5,$H$13)/IF([1]!s_share_total(D389,$G$5)=0,[1]!s_share_total(D389,[1]!s_ipo_listeddate(D389)),[1]!s_share_total(D389,$G$5))))</f>
        <v/>
      </c>
      <c r="O389" s="242" t="str">
        <f ca="1">IF(C389="","",[1]!s_share_total(D389,TODAY())/$E$5)</f>
        <v/>
      </c>
      <c r="P389" s="242" t="str">
        <f t="shared" si="38"/>
        <v/>
      </c>
      <c r="Q389" s="181" t="str">
        <f t="shared" si="39"/>
        <v/>
      </c>
      <c r="R389" s="342" t="str">
        <f t="shared" si="40"/>
        <v/>
      </c>
      <c r="S389" s="144"/>
      <c r="U389" s="1"/>
    </row>
    <row r="390" spans="3:21" ht="12" customHeight="1" x14ac:dyDescent="0.35">
      <c r="C390" s="341" t="str">
        <f t="shared" si="37"/>
        <v/>
      </c>
      <c r="D390" s="239" t="str">
        <f t="shared" si="41"/>
        <v/>
      </c>
      <c r="E390" s="239" t="str">
        <f t="shared" si="42"/>
        <v/>
      </c>
      <c r="F390" s="179" t="str">
        <f ca="1">IF(C390="","",[1]!s_dq_close(D390,TODAY(),1))</f>
        <v/>
      </c>
      <c r="G390" s="180" t="str">
        <f ca="1">IF(C390="","",[1]!s_pq_pctchange(D390,TODAY()-$G$12,TODAY())/100)</f>
        <v/>
      </c>
      <c r="H390" s="240" t="str">
        <f>IF(C390="","",IF($H$11="收入",[1]!S_STM07_IS(D390,9,$G$5,$H$13)/$E$5,[1]!S_STM07_IS(D390,48,$G$5,$H$13)/$E$5))</f>
        <v/>
      </c>
      <c r="I390" s="240" t="str">
        <f>IF(C390="","",IF($I$11="毛利率",([1]!S_STM07_IS(D390,9,$G$5,$H$13)-[1]!S_STM07_IS(D390,10,$G$5,$H$13))/[1]!S_STM07_IS(D390,9,$G$5,$H$13),[1]!S_STM07_IS(D390,14,$G$5,$H$13)/$E$5))</f>
        <v/>
      </c>
      <c r="J390" s="402" t="str">
        <f>IF(C390="","",IF($J$11="净利润率",[1]!S_STM07_IS(D390,61,$G$5,$H$13)/[1]!S_STM07_IS(D390,9,$G$5,$H$13),[1]!S_STM07_IS(D390,55,$G$5,$H$13)/$E$5))</f>
        <v/>
      </c>
      <c r="K390" s="411" t="str">
        <f>IF(C390="","",[1]!hks_fa_roa2(D390,$G$5))</f>
        <v/>
      </c>
      <c r="L390" s="411" t="str">
        <f>IF(C390="","",[1]!hks_fa_roe(D390,$G$5))</f>
        <v/>
      </c>
      <c r="M390" s="240" t="str">
        <f>IF(C390="","",IF($M$11="EPS",[1]!S_STM07_IS(D390,61,$G$5,$H$13)/IF([1]!s_share_total(D390,$G$5)=0,[1]!s_share_total(D390,[1]!s_ipo_listeddate(D390)),[1]!s_share_total(D390,$G$5)),([1]!s_stm07_bs(D390,75,$G$5,$H$13)+[1]!s_stm07_bs(D390,88,$G$5,$H$13)+[1]!s_stm07_bs(D390,94,$G$5,$H$13)+[1]!s_stm07_bs(D390,95,$G$5,$H$13))/$E$5))</f>
        <v/>
      </c>
      <c r="N390" s="241" t="str">
        <f>IF(C390="","",F390/([1]!S_STM07_IS(D390,61,$G$5,$H$13)/IF([1]!s_share_total(D390,$G$5)=0,[1]!s_share_total(D390,[1]!s_ipo_listeddate(D390)),[1]!s_share_total(D390,$G$5))))</f>
        <v/>
      </c>
      <c r="O390" s="240" t="str">
        <f ca="1">IF(C390="","",[1]!s_share_total(D390,TODAY())/$E$5)</f>
        <v/>
      </c>
      <c r="P390" s="240" t="str">
        <f t="shared" si="38"/>
        <v/>
      </c>
      <c r="Q390" s="210" t="str">
        <f t="shared" si="39"/>
        <v/>
      </c>
      <c r="R390" s="341" t="str">
        <f t="shared" si="40"/>
        <v/>
      </c>
      <c r="S390" s="144"/>
      <c r="U390" s="1"/>
    </row>
    <row r="391" spans="3:21" ht="12" customHeight="1" x14ac:dyDescent="0.35">
      <c r="C391" s="342" t="str">
        <f t="shared" si="37"/>
        <v/>
      </c>
      <c r="D391" s="126" t="str">
        <f t="shared" si="41"/>
        <v/>
      </c>
      <c r="E391" s="126" t="str">
        <f t="shared" si="42"/>
        <v/>
      </c>
      <c r="F391" s="181" t="str">
        <f ca="1">IF(C391="","",[1]!s_dq_close(D391,TODAY(),1))</f>
        <v/>
      </c>
      <c r="G391" s="182" t="str">
        <f ca="1">IF(C391="","",[1]!s_pq_pctchange(D391,TODAY()-$G$12,TODAY())/100)</f>
        <v/>
      </c>
      <c r="H391" s="242" t="str">
        <f>IF(C391="","",IF($H$11="收入",[1]!S_STM07_IS(D391,9,$G$5,$H$13)/$E$5,[1]!S_STM07_IS(D391,48,$G$5,$H$13)/$E$5))</f>
        <v/>
      </c>
      <c r="I391" s="242" t="str">
        <f>IF(C391="","",IF($I$11="毛利率",([1]!S_STM07_IS(D391,9,$G$5,$H$13)-[1]!S_STM07_IS(D391,10,$G$5,$H$13))/[1]!S_STM07_IS(D391,9,$G$5,$H$13),[1]!S_STM07_IS(D391,14,$G$5,$H$13)/$E$5))</f>
        <v/>
      </c>
      <c r="J391" s="403" t="str">
        <f>IF(C391="","",IF($J$11="净利润率",[1]!S_STM07_IS(D391,61,$G$5,$H$13)/[1]!S_STM07_IS(D391,9,$G$5,$H$13),[1]!S_STM07_IS(D391,55,$G$5,$H$13)/$E$5))</f>
        <v/>
      </c>
      <c r="K391" s="411" t="str">
        <f>IF(C391="","",[1]!hks_fa_roa2(D391,$G$5))</f>
        <v/>
      </c>
      <c r="L391" s="411" t="str">
        <f>IF(C391="","",[1]!hks_fa_roe(D391,$G$5))</f>
        <v/>
      </c>
      <c r="M391" s="243" t="str">
        <f>IF(C391="","",IF($M$11="EPS",[1]!S_STM07_IS(D391,61,$G$5,$H$13)/IF([1]!s_share_total(D391,$G$5)=0,[1]!s_share_total(D391,[1]!s_ipo_listeddate(D391)),[1]!s_share_total(D391,$G$5)),([1]!s_stm07_bs(D391,75,$G$5,$H$13)+[1]!s_stm07_bs(D391,88,$G$5,$H$13)+[1]!s_stm07_bs(D391,94,$G$5,$H$13)+[1]!s_stm07_bs(D391,95,$G$5,$H$13))/$E$5))</f>
        <v/>
      </c>
      <c r="N391" s="193" t="str">
        <f>IF(C391="","",F391/([1]!S_STM07_IS(D391,61,$G$5,$H$13)/IF([1]!s_share_total(D391,$G$5)=0,[1]!s_share_total(D391,[1]!s_ipo_listeddate(D391)),[1]!s_share_total(D391,$G$5))))</f>
        <v/>
      </c>
      <c r="O391" s="242" t="str">
        <f ca="1">IF(C391="","",[1]!s_share_total(D391,TODAY())/$E$5)</f>
        <v/>
      </c>
      <c r="P391" s="242" t="str">
        <f t="shared" si="38"/>
        <v/>
      </c>
      <c r="Q391" s="181" t="str">
        <f t="shared" si="39"/>
        <v/>
      </c>
      <c r="R391" s="342" t="str">
        <f t="shared" si="40"/>
        <v/>
      </c>
      <c r="S391" s="144"/>
      <c r="U391" s="1"/>
    </row>
    <row r="392" spans="3:21" ht="12" customHeight="1" x14ac:dyDescent="0.35">
      <c r="C392" s="341" t="str">
        <f t="shared" si="37"/>
        <v/>
      </c>
      <c r="D392" s="239" t="str">
        <f t="shared" si="41"/>
        <v/>
      </c>
      <c r="E392" s="239" t="str">
        <f t="shared" si="42"/>
        <v/>
      </c>
      <c r="F392" s="179" t="str">
        <f ca="1">IF(C392="","",[1]!s_dq_close(D392,TODAY(),1))</f>
        <v/>
      </c>
      <c r="G392" s="180" t="str">
        <f ca="1">IF(C392="","",[1]!s_pq_pctchange(D392,TODAY()-$G$12,TODAY())/100)</f>
        <v/>
      </c>
      <c r="H392" s="240" t="str">
        <f>IF(C392="","",IF($H$11="收入",[1]!S_STM07_IS(D392,9,$G$5,$H$13)/$E$5,[1]!S_STM07_IS(D392,48,$G$5,$H$13)/$E$5))</f>
        <v/>
      </c>
      <c r="I392" s="240" t="str">
        <f>IF(C392="","",IF($I$11="毛利率",([1]!S_STM07_IS(D392,9,$G$5,$H$13)-[1]!S_STM07_IS(D392,10,$G$5,$H$13))/[1]!S_STM07_IS(D392,9,$G$5,$H$13),[1]!S_STM07_IS(D392,14,$G$5,$H$13)/$E$5))</f>
        <v/>
      </c>
      <c r="J392" s="402" t="str">
        <f>IF(C392="","",IF($J$11="净利润率",[1]!S_STM07_IS(D392,61,$G$5,$H$13)/[1]!S_STM07_IS(D392,9,$G$5,$H$13),[1]!S_STM07_IS(D392,55,$G$5,$H$13)/$E$5))</f>
        <v/>
      </c>
      <c r="K392" s="411" t="str">
        <f>IF(C392="","",[1]!hks_fa_roa2(D392,$G$5))</f>
        <v/>
      </c>
      <c r="L392" s="411" t="str">
        <f>IF(C392="","",[1]!hks_fa_roe(D392,$G$5))</f>
        <v/>
      </c>
      <c r="M392" s="240" t="str">
        <f>IF(C392="","",IF($M$11="EPS",[1]!S_STM07_IS(D392,61,$G$5,$H$13)/IF([1]!s_share_total(D392,$G$5)=0,[1]!s_share_total(D392,[1]!s_ipo_listeddate(D392)),[1]!s_share_total(D392,$G$5)),([1]!s_stm07_bs(D392,75,$G$5,$H$13)+[1]!s_stm07_bs(D392,88,$G$5,$H$13)+[1]!s_stm07_bs(D392,94,$G$5,$H$13)+[1]!s_stm07_bs(D392,95,$G$5,$H$13))/$E$5))</f>
        <v/>
      </c>
      <c r="N392" s="241" t="str">
        <f>IF(C392="","",F392/([1]!S_STM07_IS(D392,61,$G$5,$H$13)/IF([1]!s_share_total(D392,$G$5)=0,[1]!s_share_total(D392,[1]!s_ipo_listeddate(D392)),[1]!s_share_total(D392,$G$5))))</f>
        <v/>
      </c>
      <c r="O392" s="240" t="str">
        <f ca="1">IF(C392="","",[1]!s_share_total(D392,TODAY())/$E$5)</f>
        <v/>
      </c>
      <c r="P392" s="240" t="str">
        <f t="shared" si="38"/>
        <v/>
      </c>
      <c r="Q392" s="210" t="str">
        <f t="shared" si="39"/>
        <v/>
      </c>
      <c r="R392" s="341" t="str">
        <f t="shared" si="40"/>
        <v/>
      </c>
      <c r="S392" s="144"/>
      <c r="U392" s="1"/>
    </row>
    <row r="393" spans="3:21" ht="12" customHeight="1" x14ac:dyDescent="0.35">
      <c r="C393" s="342" t="str">
        <f t="shared" si="37"/>
        <v/>
      </c>
      <c r="D393" s="126" t="str">
        <f t="shared" si="41"/>
        <v/>
      </c>
      <c r="E393" s="126" t="str">
        <f t="shared" si="42"/>
        <v/>
      </c>
      <c r="F393" s="181" t="str">
        <f ca="1">IF(C393="","",[1]!s_dq_close(D393,TODAY(),1))</f>
        <v/>
      </c>
      <c r="G393" s="182" t="str">
        <f ca="1">IF(C393="","",[1]!s_pq_pctchange(D393,TODAY()-$G$12,TODAY())/100)</f>
        <v/>
      </c>
      <c r="H393" s="242" t="str">
        <f>IF(C393="","",IF($H$11="收入",[1]!S_STM07_IS(D393,9,$G$5,$H$13)/$E$5,[1]!S_STM07_IS(D393,48,$G$5,$H$13)/$E$5))</f>
        <v/>
      </c>
      <c r="I393" s="242" t="str">
        <f>IF(C393="","",IF($I$11="毛利率",([1]!S_STM07_IS(D393,9,$G$5,$H$13)-[1]!S_STM07_IS(D393,10,$G$5,$H$13))/[1]!S_STM07_IS(D393,9,$G$5,$H$13),[1]!S_STM07_IS(D393,14,$G$5,$H$13)/$E$5))</f>
        <v/>
      </c>
      <c r="J393" s="403" t="str">
        <f>IF(C393="","",IF($J$11="净利润率",[1]!S_STM07_IS(D393,61,$G$5,$H$13)/[1]!S_STM07_IS(D393,9,$G$5,$H$13),[1]!S_STM07_IS(D393,55,$G$5,$H$13)/$E$5))</f>
        <v/>
      </c>
      <c r="K393" s="411" t="str">
        <f>IF(C393="","",[1]!hks_fa_roa2(D393,$G$5))</f>
        <v/>
      </c>
      <c r="L393" s="411" t="str">
        <f>IF(C393="","",[1]!hks_fa_roe(D393,$G$5))</f>
        <v/>
      </c>
      <c r="M393" s="243" t="str">
        <f>IF(C393="","",IF($M$11="EPS",[1]!S_STM07_IS(D393,61,$G$5,$H$13)/IF([1]!s_share_total(D393,$G$5)=0,[1]!s_share_total(D393,[1]!s_ipo_listeddate(D393)),[1]!s_share_total(D393,$G$5)),([1]!s_stm07_bs(D393,75,$G$5,$H$13)+[1]!s_stm07_bs(D393,88,$G$5,$H$13)+[1]!s_stm07_bs(D393,94,$G$5,$H$13)+[1]!s_stm07_bs(D393,95,$G$5,$H$13))/$E$5))</f>
        <v/>
      </c>
      <c r="N393" s="193" t="str">
        <f>IF(C393="","",F393/([1]!S_STM07_IS(D393,61,$G$5,$H$13)/IF([1]!s_share_total(D393,$G$5)=0,[1]!s_share_total(D393,[1]!s_ipo_listeddate(D393)),[1]!s_share_total(D393,$G$5))))</f>
        <v/>
      </c>
      <c r="O393" s="242" t="str">
        <f ca="1">IF(C393="","",[1]!s_share_total(D393,TODAY())/$E$5)</f>
        <v/>
      </c>
      <c r="P393" s="242" t="str">
        <f t="shared" si="38"/>
        <v/>
      </c>
      <c r="Q393" s="181" t="str">
        <f t="shared" si="39"/>
        <v/>
      </c>
      <c r="R393" s="342" t="str">
        <f t="shared" si="40"/>
        <v/>
      </c>
      <c r="S393" s="144"/>
      <c r="U393" s="1"/>
    </row>
    <row r="394" spans="3:21" ht="12" customHeight="1" x14ac:dyDescent="0.35">
      <c r="C394" s="341" t="str">
        <f t="shared" si="37"/>
        <v/>
      </c>
      <c r="D394" s="239" t="str">
        <f t="shared" si="41"/>
        <v/>
      </c>
      <c r="E394" s="239" t="str">
        <f t="shared" si="42"/>
        <v/>
      </c>
      <c r="F394" s="179" t="str">
        <f ca="1">IF(C394="","",[1]!s_dq_close(D394,TODAY(),1))</f>
        <v/>
      </c>
      <c r="G394" s="180" t="str">
        <f ca="1">IF(C394="","",[1]!s_pq_pctchange(D394,TODAY()-$G$12,TODAY())/100)</f>
        <v/>
      </c>
      <c r="H394" s="240" t="str">
        <f>IF(C394="","",IF($H$11="收入",[1]!S_STM07_IS(D394,9,$G$5,$H$13)/$E$5,[1]!S_STM07_IS(D394,48,$G$5,$H$13)/$E$5))</f>
        <v/>
      </c>
      <c r="I394" s="240" t="str">
        <f>IF(C394="","",IF($I$11="毛利率",([1]!S_STM07_IS(D394,9,$G$5,$H$13)-[1]!S_STM07_IS(D394,10,$G$5,$H$13))/[1]!S_STM07_IS(D394,9,$G$5,$H$13),[1]!S_STM07_IS(D394,14,$G$5,$H$13)/$E$5))</f>
        <v/>
      </c>
      <c r="J394" s="402" t="str">
        <f>IF(C394="","",IF($J$11="净利润率",[1]!S_STM07_IS(D394,61,$G$5,$H$13)/[1]!S_STM07_IS(D394,9,$G$5,$H$13),[1]!S_STM07_IS(D394,55,$G$5,$H$13)/$E$5))</f>
        <v/>
      </c>
      <c r="K394" s="411" t="str">
        <f>IF(C394="","",[1]!hks_fa_roa2(D394,$G$5))</f>
        <v/>
      </c>
      <c r="L394" s="411" t="str">
        <f>IF(C394="","",[1]!hks_fa_roe(D394,$G$5))</f>
        <v/>
      </c>
      <c r="M394" s="240" t="str">
        <f>IF(C394="","",IF($M$11="EPS",[1]!S_STM07_IS(D394,61,$G$5,$H$13)/IF([1]!s_share_total(D394,$G$5)=0,[1]!s_share_total(D394,[1]!s_ipo_listeddate(D394)),[1]!s_share_total(D394,$G$5)),([1]!s_stm07_bs(D394,75,$G$5,$H$13)+[1]!s_stm07_bs(D394,88,$G$5,$H$13)+[1]!s_stm07_bs(D394,94,$G$5,$H$13)+[1]!s_stm07_bs(D394,95,$G$5,$H$13))/$E$5))</f>
        <v/>
      </c>
      <c r="N394" s="241" t="str">
        <f>IF(C394="","",F394/([1]!S_STM07_IS(D394,61,$G$5,$H$13)/IF([1]!s_share_total(D394,$G$5)=0,[1]!s_share_total(D394,[1]!s_ipo_listeddate(D394)),[1]!s_share_total(D394,$G$5))))</f>
        <v/>
      </c>
      <c r="O394" s="240" t="str">
        <f ca="1">IF(C394="","",[1]!s_share_total(D394,TODAY())/$E$5)</f>
        <v/>
      </c>
      <c r="P394" s="240" t="str">
        <f t="shared" si="38"/>
        <v/>
      </c>
      <c r="Q394" s="210" t="str">
        <f t="shared" si="39"/>
        <v/>
      </c>
      <c r="R394" s="341" t="str">
        <f t="shared" si="40"/>
        <v/>
      </c>
      <c r="S394" s="144"/>
      <c r="U394" s="1"/>
    </row>
    <row r="395" spans="3:21" ht="12" customHeight="1" x14ac:dyDescent="0.35">
      <c r="C395" s="342" t="str">
        <f t="shared" si="37"/>
        <v/>
      </c>
      <c r="D395" s="126" t="str">
        <f t="shared" si="41"/>
        <v/>
      </c>
      <c r="E395" s="126" t="str">
        <f t="shared" si="42"/>
        <v/>
      </c>
      <c r="F395" s="181" t="str">
        <f ca="1">IF(C395="","",[1]!s_dq_close(D395,TODAY(),1))</f>
        <v/>
      </c>
      <c r="G395" s="182" t="str">
        <f ca="1">IF(C395="","",[1]!s_pq_pctchange(D395,TODAY()-$G$12,TODAY())/100)</f>
        <v/>
      </c>
      <c r="H395" s="242" t="str">
        <f>IF(C395="","",IF($H$11="收入",[1]!S_STM07_IS(D395,9,$G$5,$H$13)/$E$5,[1]!S_STM07_IS(D395,48,$G$5,$H$13)/$E$5))</f>
        <v/>
      </c>
      <c r="I395" s="242" t="str">
        <f>IF(C395="","",IF($I$11="毛利率",([1]!S_STM07_IS(D395,9,$G$5,$H$13)-[1]!S_STM07_IS(D395,10,$G$5,$H$13))/[1]!S_STM07_IS(D395,9,$G$5,$H$13),[1]!S_STM07_IS(D395,14,$G$5,$H$13)/$E$5))</f>
        <v/>
      </c>
      <c r="J395" s="403" t="str">
        <f>IF(C395="","",IF($J$11="净利润率",[1]!S_STM07_IS(D395,61,$G$5,$H$13)/[1]!S_STM07_IS(D395,9,$G$5,$H$13),[1]!S_STM07_IS(D395,55,$G$5,$H$13)/$E$5))</f>
        <v/>
      </c>
      <c r="K395" s="411" t="str">
        <f>IF(C395="","",[1]!hks_fa_roa2(D395,$G$5))</f>
        <v/>
      </c>
      <c r="L395" s="411" t="str">
        <f>IF(C395="","",[1]!hks_fa_roe(D395,$G$5))</f>
        <v/>
      </c>
      <c r="M395" s="243" t="str">
        <f>IF(C395="","",IF($M$11="EPS",[1]!S_STM07_IS(D395,61,$G$5,$H$13)/IF([1]!s_share_total(D395,$G$5)=0,[1]!s_share_total(D395,[1]!s_ipo_listeddate(D395)),[1]!s_share_total(D395,$G$5)),([1]!s_stm07_bs(D395,75,$G$5,$H$13)+[1]!s_stm07_bs(D395,88,$G$5,$H$13)+[1]!s_stm07_bs(D395,94,$G$5,$H$13)+[1]!s_stm07_bs(D395,95,$G$5,$H$13))/$E$5))</f>
        <v/>
      </c>
      <c r="N395" s="193" t="str">
        <f>IF(C395="","",F395/([1]!S_STM07_IS(D395,61,$G$5,$H$13)/IF([1]!s_share_total(D395,$G$5)=0,[1]!s_share_total(D395,[1]!s_ipo_listeddate(D395)),[1]!s_share_total(D395,$G$5))))</f>
        <v/>
      </c>
      <c r="O395" s="242" t="str">
        <f ca="1">IF(C395="","",[1]!s_share_total(D395,TODAY())/$E$5)</f>
        <v/>
      </c>
      <c r="P395" s="242" t="str">
        <f t="shared" si="38"/>
        <v/>
      </c>
      <c r="Q395" s="181" t="str">
        <f t="shared" si="39"/>
        <v/>
      </c>
      <c r="R395" s="342" t="str">
        <f t="shared" si="40"/>
        <v/>
      </c>
      <c r="S395" s="144"/>
      <c r="U395" s="1"/>
    </row>
    <row r="396" spans="3:21" ht="12" customHeight="1" x14ac:dyDescent="0.35">
      <c r="C396" s="341" t="str">
        <f t="shared" si="37"/>
        <v/>
      </c>
      <c r="D396" s="239" t="str">
        <f t="shared" si="41"/>
        <v/>
      </c>
      <c r="E396" s="239" t="str">
        <f t="shared" si="42"/>
        <v/>
      </c>
      <c r="F396" s="179" t="str">
        <f ca="1">IF(C396="","",[1]!s_dq_close(D396,TODAY(),1))</f>
        <v/>
      </c>
      <c r="G396" s="180" t="str">
        <f ca="1">IF(C396="","",[1]!s_pq_pctchange(D396,TODAY()-$G$12,TODAY())/100)</f>
        <v/>
      </c>
      <c r="H396" s="240" t="str">
        <f>IF(C396="","",IF($H$11="收入",[1]!S_STM07_IS(D396,9,$G$5,$H$13)/$E$5,[1]!S_STM07_IS(D396,48,$G$5,$H$13)/$E$5))</f>
        <v/>
      </c>
      <c r="I396" s="240" t="str">
        <f>IF(C396="","",IF($I$11="毛利率",([1]!S_STM07_IS(D396,9,$G$5,$H$13)-[1]!S_STM07_IS(D396,10,$G$5,$H$13))/[1]!S_STM07_IS(D396,9,$G$5,$H$13),[1]!S_STM07_IS(D396,14,$G$5,$H$13)/$E$5))</f>
        <v/>
      </c>
      <c r="J396" s="402" t="str">
        <f>IF(C396="","",IF($J$11="净利润率",[1]!S_STM07_IS(D396,61,$G$5,$H$13)/[1]!S_STM07_IS(D396,9,$G$5,$H$13),[1]!S_STM07_IS(D396,55,$G$5,$H$13)/$E$5))</f>
        <v/>
      </c>
      <c r="K396" s="411" t="str">
        <f>IF(C396="","",[1]!hks_fa_roa2(D396,$G$5))</f>
        <v/>
      </c>
      <c r="L396" s="411" t="str">
        <f>IF(C396="","",[1]!hks_fa_roe(D396,$G$5))</f>
        <v/>
      </c>
      <c r="M396" s="240" t="str">
        <f>IF(C396="","",IF($M$11="EPS",[1]!S_STM07_IS(D396,61,$G$5,$H$13)/IF([1]!s_share_total(D396,$G$5)=0,[1]!s_share_total(D396,[1]!s_ipo_listeddate(D396)),[1]!s_share_total(D396,$G$5)),([1]!s_stm07_bs(D396,75,$G$5,$H$13)+[1]!s_stm07_bs(D396,88,$G$5,$H$13)+[1]!s_stm07_bs(D396,94,$G$5,$H$13)+[1]!s_stm07_bs(D396,95,$G$5,$H$13))/$E$5))</f>
        <v/>
      </c>
      <c r="N396" s="241" t="str">
        <f>IF(C396="","",F396/([1]!S_STM07_IS(D396,61,$G$5,$H$13)/IF([1]!s_share_total(D396,$G$5)=0,[1]!s_share_total(D396,[1]!s_ipo_listeddate(D396)),[1]!s_share_total(D396,$G$5))))</f>
        <v/>
      </c>
      <c r="O396" s="240" t="str">
        <f ca="1">IF(C396="","",[1]!s_share_total(D396,TODAY())/$E$5)</f>
        <v/>
      </c>
      <c r="P396" s="240" t="str">
        <f t="shared" si="38"/>
        <v/>
      </c>
      <c r="Q396" s="210" t="str">
        <f t="shared" si="39"/>
        <v/>
      </c>
      <c r="R396" s="341" t="str">
        <f t="shared" si="40"/>
        <v/>
      </c>
      <c r="S396" s="144"/>
      <c r="U396" s="1"/>
    </row>
    <row r="397" spans="3:21" ht="12" customHeight="1" x14ac:dyDescent="0.35">
      <c r="C397" s="342" t="str">
        <f t="shared" si="37"/>
        <v/>
      </c>
      <c r="D397" s="126" t="str">
        <f t="shared" si="41"/>
        <v/>
      </c>
      <c r="E397" s="126" t="str">
        <f t="shared" si="42"/>
        <v/>
      </c>
      <c r="F397" s="181" t="str">
        <f ca="1">IF(C397="","",[1]!s_dq_close(D397,TODAY(),1))</f>
        <v/>
      </c>
      <c r="G397" s="182" t="str">
        <f ca="1">IF(C397="","",[1]!s_pq_pctchange(D397,TODAY()-$G$12,TODAY())/100)</f>
        <v/>
      </c>
      <c r="H397" s="242" t="str">
        <f>IF(C397="","",IF($H$11="收入",[1]!S_STM07_IS(D397,9,$G$5,$H$13)/$E$5,[1]!S_STM07_IS(D397,48,$G$5,$H$13)/$E$5))</f>
        <v/>
      </c>
      <c r="I397" s="242" t="str">
        <f>IF(C397="","",IF($I$11="毛利率",([1]!S_STM07_IS(D397,9,$G$5,$H$13)-[1]!S_STM07_IS(D397,10,$G$5,$H$13))/[1]!S_STM07_IS(D397,9,$G$5,$H$13),[1]!S_STM07_IS(D397,14,$G$5,$H$13)/$E$5))</f>
        <v/>
      </c>
      <c r="J397" s="403" t="str">
        <f>IF(C397="","",IF($J$11="净利润率",[1]!S_STM07_IS(D397,61,$G$5,$H$13)/[1]!S_STM07_IS(D397,9,$G$5,$H$13),[1]!S_STM07_IS(D397,55,$G$5,$H$13)/$E$5))</f>
        <v/>
      </c>
      <c r="K397" s="411" t="str">
        <f>IF(C397="","",[1]!hks_fa_roa2(D397,$G$5))</f>
        <v/>
      </c>
      <c r="L397" s="411" t="str">
        <f>IF(C397="","",[1]!hks_fa_roe(D397,$G$5))</f>
        <v/>
      </c>
      <c r="M397" s="243" t="str">
        <f>IF(C397="","",IF($M$11="EPS",[1]!S_STM07_IS(D397,61,$G$5,$H$13)/IF([1]!s_share_total(D397,$G$5)=0,[1]!s_share_total(D397,[1]!s_ipo_listeddate(D397)),[1]!s_share_total(D397,$G$5)),([1]!s_stm07_bs(D397,75,$G$5,$H$13)+[1]!s_stm07_bs(D397,88,$G$5,$H$13)+[1]!s_stm07_bs(D397,94,$G$5,$H$13)+[1]!s_stm07_bs(D397,95,$G$5,$H$13))/$E$5))</f>
        <v/>
      </c>
      <c r="N397" s="193" t="str">
        <f>IF(C397="","",F397/([1]!S_STM07_IS(D397,61,$G$5,$H$13)/IF([1]!s_share_total(D397,$G$5)=0,[1]!s_share_total(D397,[1]!s_ipo_listeddate(D397)),[1]!s_share_total(D397,$G$5))))</f>
        <v/>
      </c>
      <c r="O397" s="242" t="str">
        <f ca="1">IF(C397="","",[1]!s_share_total(D397,TODAY())/$E$5)</f>
        <v/>
      </c>
      <c r="P397" s="242" t="str">
        <f t="shared" si="38"/>
        <v/>
      </c>
      <c r="Q397" s="181" t="str">
        <f t="shared" si="39"/>
        <v/>
      </c>
      <c r="R397" s="342" t="str">
        <f t="shared" si="40"/>
        <v/>
      </c>
      <c r="S397" s="144"/>
      <c r="U397" s="1"/>
    </row>
    <row r="398" spans="3:21" ht="12" customHeight="1" x14ac:dyDescent="0.35">
      <c r="C398" s="341" t="str">
        <f t="shared" ref="C398:C461" si="43">IF(ROW()-13&lt;=MAX(series),ROW()-13,"")</f>
        <v/>
      </c>
      <c r="D398" s="239" t="str">
        <f t="shared" si="41"/>
        <v/>
      </c>
      <c r="E398" s="239" t="str">
        <f t="shared" si="42"/>
        <v/>
      </c>
      <c r="F398" s="179" t="str">
        <f ca="1">IF(C398="","",[1]!s_dq_close(D398,TODAY(),1))</f>
        <v/>
      </c>
      <c r="G398" s="180" t="str">
        <f ca="1">IF(C398="","",[1]!s_pq_pctchange(D398,TODAY()-$G$12,TODAY())/100)</f>
        <v/>
      </c>
      <c r="H398" s="240" t="str">
        <f>IF(C398="","",IF($H$11="收入",[1]!S_STM07_IS(D398,9,$G$5,$H$13)/$E$5,[1]!S_STM07_IS(D398,48,$G$5,$H$13)/$E$5))</f>
        <v/>
      </c>
      <c r="I398" s="240" t="str">
        <f>IF(C398="","",IF($I$11="毛利率",([1]!S_STM07_IS(D398,9,$G$5,$H$13)-[1]!S_STM07_IS(D398,10,$G$5,$H$13))/[1]!S_STM07_IS(D398,9,$G$5,$H$13),[1]!S_STM07_IS(D398,14,$G$5,$H$13)/$E$5))</f>
        <v/>
      </c>
      <c r="J398" s="402" t="str">
        <f>IF(C398="","",IF($J$11="净利润率",[1]!S_STM07_IS(D398,61,$G$5,$H$13)/[1]!S_STM07_IS(D398,9,$G$5,$H$13),[1]!S_STM07_IS(D398,55,$G$5,$H$13)/$E$5))</f>
        <v/>
      </c>
      <c r="K398" s="411" t="str">
        <f>IF(C398="","",[1]!hks_fa_roa2(D398,$G$5))</f>
        <v/>
      </c>
      <c r="L398" s="411" t="str">
        <f>IF(C398="","",[1]!hks_fa_roe(D398,$G$5))</f>
        <v/>
      </c>
      <c r="M398" s="240" t="str">
        <f>IF(C398="","",IF($M$11="EPS",[1]!S_STM07_IS(D398,61,$G$5,$H$13)/IF([1]!s_share_total(D398,$G$5)=0,[1]!s_share_total(D398,[1]!s_ipo_listeddate(D398)),[1]!s_share_total(D398,$G$5)),([1]!s_stm07_bs(D398,75,$G$5,$H$13)+[1]!s_stm07_bs(D398,88,$G$5,$H$13)+[1]!s_stm07_bs(D398,94,$G$5,$H$13)+[1]!s_stm07_bs(D398,95,$G$5,$H$13))/$E$5))</f>
        <v/>
      </c>
      <c r="N398" s="241" t="str">
        <f>IF(C398="","",F398/([1]!S_STM07_IS(D398,61,$G$5,$H$13)/IF([1]!s_share_total(D398,$G$5)=0,[1]!s_share_total(D398,[1]!s_ipo_listeddate(D398)),[1]!s_share_total(D398,$G$5))))</f>
        <v/>
      </c>
      <c r="O398" s="240" t="str">
        <f ca="1">IF(C398="","",[1]!s_share_total(D398,TODAY())/$E$5)</f>
        <v/>
      </c>
      <c r="P398" s="240" t="str">
        <f t="shared" ref="P398:P461" si="44">IF(C398="","",F398*O398)</f>
        <v/>
      </c>
      <c r="Q398" s="210" t="str">
        <f t="shared" ref="Q398:Q461" si="45">IF(C398="","",HLOOKUP($R$12,$G$11:$P$20003,ROW()-ROW($G$11)+1,FALSE))</f>
        <v/>
      </c>
      <c r="R398" s="341" t="str">
        <f t="shared" ref="R398:R461" si="46">IF(C398="","",RANK(Q398,Q:Q,0))</f>
        <v/>
      </c>
      <c r="S398" s="144"/>
      <c r="U398" s="1"/>
    </row>
    <row r="399" spans="3:21" ht="12" customHeight="1" x14ac:dyDescent="0.35">
      <c r="C399" s="342" t="str">
        <f t="shared" si="43"/>
        <v/>
      </c>
      <c r="D399" s="126" t="str">
        <f t="shared" si="41"/>
        <v/>
      </c>
      <c r="E399" s="126" t="str">
        <f t="shared" si="42"/>
        <v/>
      </c>
      <c r="F399" s="181" t="str">
        <f ca="1">IF(C399="","",[1]!s_dq_close(D399,TODAY(),1))</f>
        <v/>
      </c>
      <c r="G399" s="182" t="str">
        <f ca="1">IF(C399="","",[1]!s_pq_pctchange(D399,TODAY()-$G$12,TODAY())/100)</f>
        <v/>
      </c>
      <c r="H399" s="242" t="str">
        <f>IF(C399="","",IF($H$11="收入",[1]!S_STM07_IS(D399,9,$G$5,$H$13)/$E$5,[1]!S_STM07_IS(D399,48,$G$5,$H$13)/$E$5))</f>
        <v/>
      </c>
      <c r="I399" s="242" t="str">
        <f>IF(C399="","",IF($I$11="毛利率",([1]!S_STM07_IS(D399,9,$G$5,$H$13)-[1]!S_STM07_IS(D399,10,$G$5,$H$13))/[1]!S_STM07_IS(D399,9,$G$5,$H$13),[1]!S_STM07_IS(D399,14,$G$5,$H$13)/$E$5))</f>
        <v/>
      </c>
      <c r="J399" s="403" t="str">
        <f>IF(C399="","",IF($J$11="净利润率",[1]!S_STM07_IS(D399,61,$G$5,$H$13)/[1]!S_STM07_IS(D399,9,$G$5,$H$13),[1]!S_STM07_IS(D399,55,$G$5,$H$13)/$E$5))</f>
        <v/>
      </c>
      <c r="K399" s="411" t="str">
        <f>IF(C399="","",[1]!hks_fa_roa2(D399,$G$5))</f>
        <v/>
      </c>
      <c r="L399" s="411" t="str">
        <f>IF(C399="","",[1]!hks_fa_roe(D399,$G$5))</f>
        <v/>
      </c>
      <c r="M399" s="243" t="str">
        <f>IF(C399="","",IF($M$11="EPS",[1]!S_STM07_IS(D399,61,$G$5,$H$13)/IF([1]!s_share_total(D399,$G$5)=0,[1]!s_share_total(D399,[1]!s_ipo_listeddate(D399)),[1]!s_share_total(D399,$G$5)),([1]!s_stm07_bs(D399,75,$G$5,$H$13)+[1]!s_stm07_bs(D399,88,$G$5,$H$13)+[1]!s_stm07_bs(D399,94,$G$5,$H$13)+[1]!s_stm07_bs(D399,95,$G$5,$H$13))/$E$5))</f>
        <v/>
      </c>
      <c r="N399" s="193" t="str">
        <f>IF(C399="","",F399/([1]!S_STM07_IS(D399,61,$G$5,$H$13)/IF([1]!s_share_total(D399,$G$5)=0,[1]!s_share_total(D399,[1]!s_ipo_listeddate(D399)),[1]!s_share_total(D399,$G$5))))</f>
        <v/>
      </c>
      <c r="O399" s="242" t="str">
        <f ca="1">IF(C399="","",[1]!s_share_total(D399,TODAY())/$E$5)</f>
        <v/>
      </c>
      <c r="P399" s="242" t="str">
        <f t="shared" si="44"/>
        <v/>
      </c>
      <c r="Q399" s="181" t="str">
        <f t="shared" si="45"/>
        <v/>
      </c>
      <c r="R399" s="342" t="str">
        <f t="shared" si="46"/>
        <v/>
      </c>
      <c r="S399" s="144"/>
      <c r="U399" s="1"/>
    </row>
    <row r="400" spans="3:21" ht="12" customHeight="1" x14ac:dyDescent="0.35">
      <c r="C400" s="341" t="str">
        <f t="shared" si="43"/>
        <v/>
      </c>
      <c r="D400" s="239" t="str">
        <f t="shared" si="41"/>
        <v/>
      </c>
      <c r="E400" s="239" t="str">
        <f t="shared" si="42"/>
        <v/>
      </c>
      <c r="F400" s="179" t="str">
        <f ca="1">IF(C400="","",[1]!s_dq_close(D400,TODAY(),1))</f>
        <v/>
      </c>
      <c r="G400" s="180" t="str">
        <f ca="1">IF(C400="","",[1]!s_pq_pctchange(D400,TODAY()-$G$12,TODAY())/100)</f>
        <v/>
      </c>
      <c r="H400" s="240" t="str">
        <f>IF(C400="","",IF($H$11="收入",[1]!S_STM07_IS(D400,9,$G$5,$H$13)/$E$5,[1]!S_STM07_IS(D400,48,$G$5,$H$13)/$E$5))</f>
        <v/>
      </c>
      <c r="I400" s="240" t="str">
        <f>IF(C400="","",IF($I$11="毛利率",([1]!S_STM07_IS(D400,9,$G$5,$H$13)-[1]!S_STM07_IS(D400,10,$G$5,$H$13))/[1]!S_STM07_IS(D400,9,$G$5,$H$13),[1]!S_STM07_IS(D400,14,$G$5,$H$13)/$E$5))</f>
        <v/>
      </c>
      <c r="J400" s="402" t="str">
        <f>IF(C400="","",IF($J$11="净利润率",[1]!S_STM07_IS(D400,61,$G$5,$H$13)/[1]!S_STM07_IS(D400,9,$G$5,$H$13),[1]!S_STM07_IS(D400,55,$G$5,$H$13)/$E$5))</f>
        <v/>
      </c>
      <c r="K400" s="411" t="str">
        <f>IF(C400="","",[1]!hks_fa_roa2(D400,$G$5))</f>
        <v/>
      </c>
      <c r="L400" s="411" t="str">
        <f>IF(C400="","",[1]!hks_fa_roe(D400,$G$5))</f>
        <v/>
      </c>
      <c r="M400" s="240" t="str">
        <f>IF(C400="","",IF($M$11="EPS",[1]!S_STM07_IS(D400,61,$G$5,$H$13)/IF([1]!s_share_total(D400,$G$5)=0,[1]!s_share_total(D400,[1]!s_ipo_listeddate(D400)),[1]!s_share_total(D400,$G$5)),([1]!s_stm07_bs(D400,75,$G$5,$H$13)+[1]!s_stm07_bs(D400,88,$G$5,$H$13)+[1]!s_stm07_bs(D400,94,$G$5,$H$13)+[1]!s_stm07_bs(D400,95,$G$5,$H$13))/$E$5))</f>
        <v/>
      </c>
      <c r="N400" s="241" t="str">
        <f>IF(C400="","",F400/([1]!S_STM07_IS(D400,61,$G$5,$H$13)/IF([1]!s_share_total(D400,$G$5)=0,[1]!s_share_total(D400,[1]!s_ipo_listeddate(D400)),[1]!s_share_total(D400,$G$5))))</f>
        <v/>
      </c>
      <c r="O400" s="240" t="str">
        <f ca="1">IF(C400="","",[1]!s_share_total(D400,TODAY())/$E$5)</f>
        <v/>
      </c>
      <c r="P400" s="240" t="str">
        <f t="shared" si="44"/>
        <v/>
      </c>
      <c r="Q400" s="210" t="str">
        <f t="shared" si="45"/>
        <v/>
      </c>
      <c r="R400" s="341" t="str">
        <f t="shared" si="46"/>
        <v/>
      </c>
      <c r="S400" s="144"/>
      <c r="U400" s="1"/>
    </row>
    <row r="401" spans="3:21" ht="12" customHeight="1" x14ac:dyDescent="0.35">
      <c r="C401" s="342" t="str">
        <f t="shared" si="43"/>
        <v/>
      </c>
      <c r="D401" s="126" t="str">
        <f t="shared" si="41"/>
        <v/>
      </c>
      <c r="E401" s="126" t="str">
        <f t="shared" si="42"/>
        <v/>
      </c>
      <c r="F401" s="181" t="str">
        <f ca="1">IF(C401="","",[1]!s_dq_close(D401,TODAY(),1))</f>
        <v/>
      </c>
      <c r="G401" s="182" t="str">
        <f ca="1">IF(C401="","",[1]!s_pq_pctchange(D401,TODAY()-$G$12,TODAY())/100)</f>
        <v/>
      </c>
      <c r="H401" s="242" t="str">
        <f>IF(C401="","",IF($H$11="收入",[1]!S_STM07_IS(D401,9,$G$5,$H$13)/$E$5,[1]!S_STM07_IS(D401,48,$G$5,$H$13)/$E$5))</f>
        <v/>
      </c>
      <c r="I401" s="242" t="str">
        <f>IF(C401="","",IF($I$11="毛利率",([1]!S_STM07_IS(D401,9,$G$5,$H$13)-[1]!S_STM07_IS(D401,10,$G$5,$H$13))/[1]!S_STM07_IS(D401,9,$G$5,$H$13),[1]!S_STM07_IS(D401,14,$G$5,$H$13)/$E$5))</f>
        <v/>
      </c>
      <c r="J401" s="403" t="str">
        <f>IF(C401="","",IF($J$11="净利润率",[1]!S_STM07_IS(D401,61,$G$5,$H$13)/[1]!S_STM07_IS(D401,9,$G$5,$H$13),[1]!S_STM07_IS(D401,55,$G$5,$H$13)/$E$5))</f>
        <v/>
      </c>
      <c r="K401" s="411" t="str">
        <f>IF(C401="","",[1]!hks_fa_roa2(D401,$G$5))</f>
        <v/>
      </c>
      <c r="L401" s="411" t="str">
        <f>IF(C401="","",[1]!hks_fa_roe(D401,$G$5))</f>
        <v/>
      </c>
      <c r="M401" s="243" t="str">
        <f>IF(C401="","",IF($M$11="EPS",[1]!S_STM07_IS(D401,61,$G$5,$H$13)/IF([1]!s_share_total(D401,$G$5)=0,[1]!s_share_total(D401,[1]!s_ipo_listeddate(D401)),[1]!s_share_total(D401,$G$5)),([1]!s_stm07_bs(D401,75,$G$5,$H$13)+[1]!s_stm07_bs(D401,88,$G$5,$H$13)+[1]!s_stm07_bs(D401,94,$G$5,$H$13)+[1]!s_stm07_bs(D401,95,$G$5,$H$13))/$E$5))</f>
        <v/>
      </c>
      <c r="N401" s="193" t="str">
        <f>IF(C401="","",F401/([1]!S_STM07_IS(D401,61,$G$5,$H$13)/IF([1]!s_share_total(D401,$G$5)=0,[1]!s_share_total(D401,[1]!s_ipo_listeddate(D401)),[1]!s_share_total(D401,$G$5))))</f>
        <v/>
      </c>
      <c r="O401" s="242" t="str">
        <f ca="1">IF(C401="","",[1]!s_share_total(D401,TODAY())/$E$5)</f>
        <v/>
      </c>
      <c r="P401" s="242" t="str">
        <f t="shared" si="44"/>
        <v/>
      </c>
      <c r="Q401" s="181" t="str">
        <f t="shared" si="45"/>
        <v/>
      </c>
      <c r="R401" s="342" t="str">
        <f t="shared" si="46"/>
        <v/>
      </c>
      <c r="S401" s="144"/>
      <c r="U401" s="1"/>
    </row>
    <row r="402" spans="3:21" ht="12" customHeight="1" x14ac:dyDescent="0.35">
      <c r="C402" s="341" t="str">
        <f t="shared" si="43"/>
        <v/>
      </c>
      <c r="D402" s="239" t="str">
        <f t="shared" si="41"/>
        <v/>
      </c>
      <c r="E402" s="239" t="str">
        <f t="shared" si="42"/>
        <v/>
      </c>
      <c r="F402" s="179" t="str">
        <f ca="1">IF(C402="","",[1]!s_dq_close(D402,TODAY(),1))</f>
        <v/>
      </c>
      <c r="G402" s="180" t="str">
        <f ca="1">IF(C402="","",[1]!s_pq_pctchange(D402,TODAY()-$G$12,TODAY())/100)</f>
        <v/>
      </c>
      <c r="H402" s="240" t="str">
        <f>IF(C402="","",IF($H$11="收入",[1]!S_STM07_IS(D402,9,$G$5,$H$13)/$E$5,[1]!S_STM07_IS(D402,48,$G$5,$H$13)/$E$5))</f>
        <v/>
      </c>
      <c r="I402" s="240" t="str">
        <f>IF(C402="","",IF($I$11="毛利率",([1]!S_STM07_IS(D402,9,$G$5,$H$13)-[1]!S_STM07_IS(D402,10,$G$5,$H$13))/[1]!S_STM07_IS(D402,9,$G$5,$H$13),[1]!S_STM07_IS(D402,14,$G$5,$H$13)/$E$5))</f>
        <v/>
      </c>
      <c r="J402" s="402" t="str">
        <f>IF(C402="","",IF($J$11="净利润率",[1]!S_STM07_IS(D402,61,$G$5,$H$13)/[1]!S_STM07_IS(D402,9,$G$5,$H$13),[1]!S_STM07_IS(D402,55,$G$5,$H$13)/$E$5))</f>
        <v/>
      </c>
      <c r="K402" s="411" t="str">
        <f>IF(C402="","",[1]!hks_fa_roa2(D402,$G$5))</f>
        <v/>
      </c>
      <c r="L402" s="411" t="str">
        <f>IF(C402="","",[1]!hks_fa_roe(D402,$G$5))</f>
        <v/>
      </c>
      <c r="M402" s="240" t="str">
        <f>IF(C402="","",IF($M$11="EPS",[1]!S_STM07_IS(D402,61,$G$5,$H$13)/IF([1]!s_share_total(D402,$G$5)=0,[1]!s_share_total(D402,[1]!s_ipo_listeddate(D402)),[1]!s_share_total(D402,$G$5)),([1]!s_stm07_bs(D402,75,$G$5,$H$13)+[1]!s_stm07_bs(D402,88,$G$5,$H$13)+[1]!s_stm07_bs(D402,94,$G$5,$H$13)+[1]!s_stm07_bs(D402,95,$G$5,$H$13))/$E$5))</f>
        <v/>
      </c>
      <c r="N402" s="241" t="str">
        <f>IF(C402="","",F402/([1]!S_STM07_IS(D402,61,$G$5,$H$13)/IF([1]!s_share_total(D402,$G$5)=0,[1]!s_share_total(D402,[1]!s_ipo_listeddate(D402)),[1]!s_share_total(D402,$G$5))))</f>
        <v/>
      </c>
      <c r="O402" s="240" t="str">
        <f ca="1">IF(C402="","",[1]!s_share_total(D402,TODAY())/$E$5)</f>
        <v/>
      </c>
      <c r="P402" s="240" t="str">
        <f t="shared" si="44"/>
        <v/>
      </c>
      <c r="Q402" s="210" t="str">
        <f t="shared" si="45"/>
        <v/>
      </c>
      <c r="R402" s="341" t="str">
        <f t="shared" si="46"/>
        <v/>
      </c>
      <c r="S402" s="144"/>
      <c r="U402" s="1"/>
    </row>
    <row r="403" spans="3:21" ht="12" customHeight="1" x14ac:dyDescent="0.35">
      <c r="C403" s="342" t="str">
        <f t="shared" si="43"/>
        <v/>
      </c>
      <c r="D403" s="126" t="str">
        <f t="shared" si="41"/>
        <v/>
      </c>
      <c r="E403" s="126" t="str">
        <f t="shared" si="42"/>
        <v/>
      </c>
      <c r="F403" s="181" t="str">
        <f ca="1">IF(C403="","",[1]!s_dq_close(D403,TODAY(),1))</f>
        <v/>
      </c>
      <c r="G403" s="182" t="str">
        <f ca="1">IF(C403="","",[1]!s_pq_pctchange(D403,TODAY()-$G$12,TODAY())/100)</f>
        <v/>
      </c>
      <c r="H403" s="242" t="str">
        <f>IF(C403="","",IF($H$11="收入",[1]!S_STM07_IS(D403,9,$G$5,$H$13)/$E$5,[1]!S_STM07_IS(D403,48,$G$5,$H$13)/$E$5))</f>
        <v/>
      </c>
      <c r="I403" s="242" t="str">
        <f>IF(C403="","",IF($I$11="毛利率",([1]!S_STM07_IS(D403,9,$G$5,$H$13)-[1]!S_STM07_IS(D403,10,$G$5,$H$13))/[1]!S_STM07_IS(D403,9,$G$5,$H$13),[1]!S_STM07_IS(D403,14,$G$5,$H$13)/$E$5))</f>
        <v/>
      </c>
      <c r="J403" s="403" t="str">
        <f>IF(C403="","",IF($J$11="净利润率",[1]!S_STM07_IS(D403,61,$G$5,$H$13)/[1]!S_STM07_IS(D403,9,$G$5,$H$13),[1]!S_STM07_IS(D403,55,$G$5,$H$13)/$E$5))</f>
        <v/>
      </c>
      <c r="K403" s="411" t="str">
        <f>IF(C403="","",[1]!hks_fa_roa2(D403,$G$5))</f>
        <v/>
      </c>
      <c r="L403" s="411" t="str">
        <f>IF(C403="","",[1]!hks_fa_roe(D403,$G$5))</f>
        <v/>
      </c>
      <c r="M403" s="243" t="str">
        <f>IF(C403="","",IF($M$11="EPS",[1]!S_STM07_IS(D403,61,$G$5,$H$13)/IF([1]!s_share_total(D403,$G$5)=0,[1]!s_share_total(D403,[1]!s_ipo_listeddate(D403)),[1]!s_share_total(D403,$G$5)),([1]!s_stm07_bs(D403,75,$G$5,$H$13)+[1]!s_stm07_bs(D403,88,$G$5,$H$13)+[1]!s_stm07_bs(D403,94,$G$5,$H$13)+[1]!s_stm07_bs(D403,95,$G$5,$H$13))/$E$5))</f>
        <v/>
      </c>
      <c r="N403" s="193" t="str">
        <f>IF(C403="","",F403/([1]!S_STM07_IS(D403,61,$G$5,$H$13)/IF([1]!s_share_total(D403,$G$5)=0,[1]!s_share_total(D403,[1]!s_ipo_listeddate(D403)),[1]!s_share_total(D403,$G$5))))</f>
        <v/>
      </c>
      <c r="O403" s="242" t="str">
        <f ca="1">IF(C403="","",[1]!s_share_total(D403,TODAY())/$E$5)</f>
        <v/>
      </c>
      <c r="P403" s="242" t="str">
        <f t="shared" si="44"/>
        <v/>
      </c>
      <c r="Q403" s="181" t="str">
        <f t="shared" si="45"/>
        <v/>
      </c>
      <c r="R403" s="342" t="str">
        <f t="shared" si="46"/>
        <v/>
      </c>
      <c r="S403" s="144"/>
      <c r="U403" s="1"/>
    </row>
    <row r="404" spans="3:21" ht="12" customHeight="1" x14ac:dyDescent="0.35">
      <c r="C404" s="341" t="str">
        <f t="shared" si="43"/>
        <v/>
      </c>
      <c r="D404" s="239" t="str">
        <f t="shared" si="41"/>
        <v/>
      </c>
      <c r="E404" s="239" t="str">
        <f t="shared" si="42"/>
        <v/>
      </c>
      <c r="F404" s="179" t="str">
        <f ca="1">IF(C404="","",[1]!s_dq_close(D404,TODAY(),1))</f>
        <v/>
      </c>
      <c r="G404" s="180" t="str">
        <f ca="1">IF(C404="","",[1]!s_pq_pctchange(D404,TODAY()-$G$12,TODAY())/100)</f>
        <v/>
      </c>
      <c r="H404" s="240" t="str">
        <f>IF(C404="","",IF($H$11="收入",[1]!S_STM07_IS(D404,9,$G$5,$H$13)/$E$5,[1]!S_STM07_IS(D404,48,$G$5,$H$13)/$E$5))</f>
        <v/>
      </c>
      <c r="I404" s="240" t="str">
        <f>IF(C404="","",IF($I$11="毛利率",([1]!S_STM07_IS(D404,9,$G$5,$H$13)-[1]!S_STM07_IS(D404,10,$G$5,$H$13))/[1]!S_STM07_IS(D404,9,$G$5,$H$13),[1]!S_STM07_IS(D404,14,$G$5,$H$13)/$E$5))</f>
        <v/>
      </c>
      <c r="J404" s="402" t="str">
        <f>IF(C404="","",IF($J$11="净利润率",[1]!S_STM07_IS(D404,61,$G$5,$H$13)/[1]!S_STM07_IS(D404,9,$G$5,$H$13),[1]!S_STM07_IS(D404,55,$G$5,$H$13)/$E$5))</f>
        <v/>
      </c>
      <c r="K404" s="411" t="str">
        <f>IF(C404="","",[1]!hks_fa_roa2(D404,$G$5))</f>
        <v/>
      </c>
      <c r="L404" s="411" t="str">
        <f>IF(C404="","",[1]!hks_fa_roe(D404,$G$5))</f>
        <v/>
      </c>
      <c r="M404" s="240" t="str">
        <f>IF(C404="","",IF($M$11="EPS",[1]!S_STM07_IS(D404,61,$G$5,$H$13)/IF([1]!s_share_total(D404,$G$5)=0,[1]!s_share_total(D404,[1]!s_ipo_listeddate(D404)),[1]!s_share_total(D404,$G$5)),([1]!s_stm07_bs(D404,75,$G$5,$H$13)+[1]!s_stm07_bs(D404,88,$G$5,$H$13)+[1]!s_stm07_bs(D404,94,$G$5,$H$13)+[1]!s_stm07_bs(D404,95,$G$5,$H$13))/$E$5))</f>
        <v/>
      </c>
      <c r="N404" s="241" t="str">
        <f>IF(C404="","",F404/([1]!S_STM07_IS(D404,61,$G$5,$H$13)/IF([1]!s_share_total(D404,$G$5)=0,[1]!s_share_total(D404,[1]!s_ipo_listeddate(D404)),[1]!s_share_total(D404,$G$5))))</f>
        <v/>
      </c>
      <c r="O404" s="240" t="str">
        <f ca="1">IF(C404="","",[1]!s_share_total(D404,TODAY())/$E$5)</f>
        <v/>
      </c>
      <c r="P404" s="240" t="str">
        <f t="shared" si="44"/>
        <v/>
      </c>
      <c r="Q404" s="210" t="str">
        <f t="shared" si="45"/>
        <v/>
      </c>
      <c r="R404" s="341" t="str">
        <f t="shared" si="46"/>
        <v/>
      </c>
      <c r="S404" s="144"/>
      <c r="U404" s="1"/>
    </row>
    <row r="405" spans="3:21" ht="12" customHeight="1" x14ac:dyDescent="0.35">
      <c r="C405" s="342" t="str">
        <f t="shared" si="43"/>
        <v/>
      </c>
      <c r="D405" s="126" t="str">
        <f t="shared" si="41"/>
        <v/>
      </c>
      <c r="E405" s="126" t="str">
        <f t="shared" si="42"/>
        <v/>
      </c>
      <c r="F405" s="181" t="str">
        <f ca="1">IF(C405="","",[1]!s_dq_close(D405,TODAY(),1))</f>
        <v/>
      </c>
      <c r="G405" s="182" t="str">
        <f ca="1">IF(C405="","",[1]!s_pq_pctchange(D405,TODAY()-$G$12,TODAY())/100)</f>
        <v/>
      </c>
      <c r="H405" s="242" t="str">
        <f>IF(C405="","",IF($H$11="收入",[1]!S_STM07_IS(D405,9,$G$5,$H$13)/$E$5,[1]!S_STM07_IS(D405,48,$G$5,$H$13)/$E$5))</f>
        <v/>
      </c>
      <c r="I405" s="242" t="str">
        <f>IF(C405="","",IF($I$11="毛利率",([1]!S_STM07_IS(D405,9,$G$5,$H$13)-[1]!S_STM07_IS(D405,10,$G$5,$H$13))/[1]!S_STM07_IS(D405,9,$G$5,$H$13),[1]!S_STM07_IS(D405,14,$G$5,$H$13)/$E$5))</f>
        <v/>
      </c>
      <c r="J405" s="403" t="str">
        <f>IF(C405="","",IF($J$11="净利润率",[1]!S_STM07_IS(D405,61,$G$5,$H$13)/[1]!S_STM07_IS(D405,9,$G$5,$H$13),[1]!S_STM07_IS(D405,55,$G$5,$H$13)/$E$5))</f>
        <v/>
      </c>
      <c r="K405" s="411" t="str">
        <f>IF(C405="","",[1]!hks_fa_roa2(D405,$G$5))</f>
        <v/>
      </c>
      <c r="L405" s="411" t="str">
        <f>IF(C405="","",[1]!hks_fa_roe(D405,$G$5))</f>
        <v/>
      </c>
      <c r="M405" s="243" t="str">
        <f>IF(C405="","",IF($M$11="EPS",[1]!S_STM07_IS(D405,61,$G$5,$H$13)/IF([1]!s_share_total(D405,$G$5)=0,[1]!s_share_total(D405,[1]!s_ipo_listeddate(D405)),[1]!s_share_total(D405,$G$5)),([1]!s_stm07_bs(D405,75,$G$5,$H$13)+[1]!s_stm07_bs(D405,88,$G$5,$H$13)+[1]!s_stm07_bs(D405,94,$G$5,$H$13)+[1]!s_stm07_bs(D405,95,$G$5,$H$13))/$E$5))</f>
        <v/>
      </c>
      <c r="N405" s="193" t="str">
        <f>IF(C405="","",F405/([1]!S_STM07_IS(D405,61,$G$5,$H$13)/IF([1]!s_share_total(D405,$G$5)=0,[1]!s_share_total(D405,[1]!s_ipo_listeddate(D405)),[1]!s_share_total(D405,$G$5))))</f>
        <v/>
      </c>
      <c r="O405" s="242" t="str">
        <f ca="1">IF(C405="","",[1]!s_share_total(D405,TODAY())/$E$5)</f>
        <v/>
      </c>
      <c r="P405" s="242" t="str">
        <f t="shared" si="44"/>
        <v/>
      </c>
      <c r="Q405" s="181" t="str">
        <f t="shared" si="45"/>
        <v/>
      </c>
      <c r="R405" s="342" t="str">
        <f t="shared" si="46"/>
        <v/>
      </c>
      <c r="S405" s="144"/>
      <c r="U405" s="1"/>
    </row>
    <row r="406" spans="3:21" ht="12" customHeight="1" x14ac:dyDescent="0.35">
      <c r="C406" s="341" t="str">
        <f t="shared" si="43"/>
        <v/>
      </c>
      <c r="D406" s="239" t="str">
        <f t="shared" si="41"/>
        <v/>
      </c>
      <c r="E406" s="239" t="str">
        <f t="shared" si="42"/>
        <v/>
      </c>
      <c r="F406" s="179" t="str">
        <f ca="1">IF(C406="","",[1]!s_dq_close(D406,TODAY(),1))</f>
        <v/>
      </c>
      <c r="G406" s="180" t="str">
        <f ca="1">IF(C406="","",[1]!s_pq_pctchange(D406,TODAY()-$G$12,TODAY())/100)</f>
        <v/>
      </c>
      <c r="H406" s="240" t="str">
        <f>IF(C406="","",IF($H$11="收入",[1]!S_STM07_IS(D406,9,$G$5,$H$13)/$E$5,[1]!S_STM07_IS(D406,48,$G$5,$H$13)/$E$5))</f>
        <v/>
      </c>
      <c r="I406" s="240" t="str">
        <f>IF(C406="","",IF($I$11="毛利率",([1]!S_STM07_IS(D406,9,$G$5,$H$13)-[1]!S_STM07_IS(D406,10,$G$5,$H$13))/[1]!S_STM07_IS(D406,9,$G$5,$H$13),[1]!S_STM07_IS(D406,14,$G$5,$H$13)/$E$5))</f>
        <v/>
      </c>
      <c r="J406" s="402" t="str">
        <f>IF(C406="","",IF($J$11="净利润率",[1]!S_STM07_IS(D406,61,$G$5,$H$13)/[1]!S_STM07_IS(D406,9,$G$5,$H$13),[1]!S_STM07_IS(D406,55,$G$5,$H$13)/$E$5))</f>
        <v/>
      </c>
      <c r="K406" s="411" t="str">
        <f>IF(C406="","",[1]!hks_fa_roa2(D406,$G$5))</f>
        <v/>
      </c>
      <c r="L406" s="411" t="str">
        <f>IF(C406="","",[1]!hks_fa_roe(D406,$G$5))</f>
        <v/>
      </c>
      <c r="M406" s="240" t="str">
        <f>IF(C406="","",IF($M$11="EPS",[1]!S_STM07_IS(D406,61,$G$5,$H$13)/IF([1]!s_share_total(D406,$G$5)=0,[1]!s_share_total(D406,[1]!s_ipo_listeddate(D406)),[1]!s_share_total(D406,$G$5)),([1]!s_stm07_bs(D406,75,$G$5,$H$13)+[1]!s_stm07_bs(D406,88,$G$5,$H$13)+[1]!s_stm07_bs(D406,94,$G$5,$H$13)+[1]!s_stm07_bs(D406,95,$G$5,$H$13))/$E$5))</f>
        <v/>
      </c>
      <c r="N406" s="241" t="str">
        <f>IF(C406="","",F406/([1]!S_STM07_IS(D406,61,$G$5,$H$13)/IF([1]!s_share_total(D406,$G$5)=0,[1]!s_share_total(D406,[1]!s_ipo_listeddate(D406)),[1]!s_share_total(D406,$G$5))))</f>
        <v/>
      </c>
      <c r="O406" s="240" t="str">
        <f ca="1">IF(C406="","",[1]!s_share_total(D406,TODAY())/$E$5)</f>
        <v/>
      </c>
      <c r="P406" s="240" t="str">
        <f t="shared" si="44"/>
        <v/>
      </c>
      <c r="Q406" s="210" t="str">
        <f t="shared" si="45"/>
        <v/>
      </c>
      <c r="R406" s="341" t="str">
        <f t="shared" si="46"/>
        <v/>
      </c>
      <c r="S406" s="144"/>
      <c r="U406" s="1"/>
    </row>
    <row r="407" spans="3:21" ht="12" customHeight="1" x14ac:dyDescent="0.35">
      <c r="C407" s="342" t="str">
        <f t="shared" si="43"/>
        <v/>
      </c>
      <c r="D407" s="126" t="str">
        <f t="shared" si="41"/>
        <v/>
      </c>
      <c r="E407" s="126" t="str">
        <f t="shared" si="42"/>
        <v/>
      </c>
      <c r="F407" s="181" t="str">
        <f ca="1">IF(C407="","",[1]!s_dq_close(D407,TODAY(),1))</f>
        <v/>
      </c>
      <c r="G407" s="182" t="str">
        <f ca="1">IF(C407="","",[1]!s_pq_pctchange(D407,TODAY()-$G$12,TODAY())/100)</f>
        <v/>
      </c>
      <c r="H407" s="242" t="str">
        <f>IF(C407="","",IF($H$11="收入",[1]!S_STM07_IS(D407,9,$G$5,$H$13)/$E$5,[1]!S_STM07_IS(D407,48,$G$5,$H$13)/$E$5))</f>
        <v/>
      </c>
      <c r="I407" s="242" t="str">
        <f>IF(C407="","",IF($I$11="毛利率",([1]!S_STM07_IS(D407,9,$G$5,$H$13)-[1]!S_STM07_IS(D407,10,$G$5,$H$13))/[1]!S_STM07_IS(D407,9,$G$5,$H$13),[1]!S_STM07_IS(D407,14,$G$5,$H$13)/$E$5))</f>
        <v/>
      </c>
      <c r="J407" s="403" t="str">
        <f>IF(C407="","",IF($J$11="净利润率",[1]!S_STM07_IS(D407,61,$G$5,$H$13)/[1]!S_STM07_IS(D407,9,$G$5,$H$13),[1]!S_STM07_IS(D407,55,$G$5,$H$13)/$E$5))</f>
        <v/>
      </c>
      <c r="K407" s="411" t="str">
        <f>IF(C407="","",[1]!hks_fa_roa2(D407,$G$5))</f>
        <v/>
      </c>
      <c r="L407" s="411" t="str">
        <f>IF(C407="","",[1]!hks_fa_roe(D407,$G$5))</f>
        <v/>
      </c>
      <c r="M407" s="243" t="str">
        <f>IF(C407="","",IF($M$11="EPS",[1]!S_STM07_IS(D407,61,$G$5,$H$13)/IF([1]!s_share_total(D407,$G$5)=0,[1]!s_share_total(D407,[1]!s_ipo_listeddate(D407)),[1]!s_share_total(D407,$G$5)),([1]!s_stm07_bs(D407,75,$G$5,$H$13)+[1]!s_stm07_bs(D407,88,$G$5,$H$13)+[1]!s_stm07_bs(D407,94,$G$5,$H$13)+[1]!s_stm07_bs(D407,95,$G$5,$H$13))/$E$5))</f>
        <v/>
      </c>
      <c r="N407" s="193" t="str">
        <f>IF(C407="","",F407/([1]!S_STM07_IS(D407,61,$G$5,$H$13)/IF([1]!s_share_total(D407,$G$5)=0,[1]!s_share_total(D407,[1]!s_ipo_listeddate(D407)),[1]!s_share_total(D407,$G$5))))</f>
        <v/>
      </c>
      <c r="O407" s="242" t="str">
        <f ca="1">IF(C407="","",[1]!s_share_total(D407,TODAY())/$E$5)</f>
        <v/>
      </c>
      <c r="P407" s="242" t="str">
        <f t="shared" si="44"/>
        <v/>
      </c>
      <c r="Q407" s="181" t="str">
        <f t="shared" si="45"/>
        <v/>
      </c>
      <c r="R407" s="342" t="str">
        <f t="shared" si="46"/>
        <v/>
      </c>
      <c r="S407" s="144"/>
      <c r="U407" s="1"/>
    </row>
    <row r="408" spans="3:21" ht="12" customHeight="1" x14ac:dyDescent="0.35">
      <c r="C408" s="341" t="str">
        <f t="shared" si="43"/>
        <v/>
      </c>
      <c r="D408" s="239" t="str">
        <f t="shared" si="41"/>
        <v/>
      </c>
      <c r="E408" s="239" t="str">
        <f t="shared" si="42"/>
        <v/>
      </c>
      <c r="F408" s="179" t="str">
        <f ca="1">IF(C408="","",[1]!s_dq_close(D408,TODAY(),1))</f>
        <v/>
      </c>
      <c r="G408" s="180" t="str">
        <f ca="1">IF(C408="","",[1]!s_pq_pctchange(D408,TODAY()-$G$12,TODAY())/100)</f>
        <v/>
      </c>
      <c r="H408" s="240" t="str">
        <f>IF(C408="","",IF($H$11="收入",[1]!S_STM07_IS(D408,9,$G$5,$H$13)/$E$5,[1]!S_STM07_IS(D408,48,$G$5,$H$13)/$E$5))</f>
        <v/>
      </c>
      <c r="I408" s="240" t="str">
        <f>IF(C408="","",IF($I$11="毛利率",([1]!S_STM07_IS(D408,9,$G$5,$H$13)-[1]!S_STM07_IS(D408,10,$G$5,$H$13))/[1]!S_STM07_IS(D408,9,$G$5,$H$13),[1]!S_STM07_IS(D408,14,$G$5,$H$13)/$E$5))</f>
        <v/>
      </c>
      <c r="J408" s="402" t="str">
        <f>IF(C408="","",IF($J$11="净利润率",[1]!S_STM07_IS(D408,61,$G$5,$H$13)/[1]!S_STM07_IS(D408,9,$G$5,$H$13),[1]!S_STM07_IS(D408,55,$G$5,$H$13)/$E$5))</f>
        <v/>
      </c>
      <c r="K408" s="411" t="str">
        <f>IF(C408="","",[1]!hks_fa_roa2(D408,$G$5))</f>
        <v/>
      </c>
      <c r="L408" s="411" t="str">
        <f>IF(C408="","",[1]!hks_fa_roe(D408,$G$5))</f>
        <v/>
      </c>
      <c r="M408" s="240" t="str">
        <f>IF(C408="","",IF($M$11="EPS",[1]!S_STM07_IS(D408,61,$G$5,$H$13)/IF([1]!s_share_total(D408,$G$5)=0,[1]!s_share_total(D408,[1]!s_ipo_listeddate(D408)),[1]!s_share_total(D408,$G$5)),([1]!s_stm07_bs(D408,75,$G$5,$H$13)+[1]!s_stm07_bs(D408,88,$G$5,$H$13)+[1]!s_stm07_bs(D408,94,$G$5,$H$13)+[1]!s_stm07_bs(D408,95,$G$5,$H$13))/$E$5))</f>
        <v/>
      </c>
      <c r="N408" s="241" t="str">
        <f>IF(C408="","",F408/([1]!S_STM07_IS(D408,61,$G$5,$H$13)/IF([1]!s_share_total(D408,$G$5)=0,[1]!s_share_total(D408,[1]!s_ipo_listeddate(D408)),[1]!s_share_total(D408,$G$5))))</f>
        <v/>
      </c>
      <c r="O408" s="240" t="str">
        <f ca="1">IF(C408="","",[1]!s_share_total(D408,TODAY())/$E$5)</f>
        <v/>
      </c>
      <c r="P408" s="240" t="str">
        <f t="shared" si="44"/>
        <v/>
      </c>
      <c r="Q408" s="210" t="str">
        <f t="shared" si="45"/>
        <v/>
      </c>
      <c r="R408" s="341" t="str">
        <f t="shared" si="46"/>
        <v/>
      </c>
      <c r="S408" s="144"/>
      <c r="U408" s="1"/>
    </row>
    <row r="409" spans="3:21" ht="12" customHeight="1" x14ac:dyDescent="0.35">
      <c r="C409" s="342" t="str">
        <f t="shared" si="43"/>
        <v/>
      </c>
      <c r="D409" s="126" t="str">
        <f t="shared" si="41"/>
        <v/>
      </c>
      <c r="E409" s="126" t="str">
        <f t="shared" si="42"/>
        <v/>
      </c>
      <c r="F409" s="181" t="str">
        <f ca="1">IF(C409="","",[1]!s_dq_close(D409,TODAY(),1))</f>
        <v/>
      </c>
      <c r="G409" s="182" t="str">
        <f ca="1">IF(C409="","",[1]!s_pq_pctchange(D409,TODAY()-$G$12,TODAY())/100)</f>
        <v/>
      </c>
      <c r="H409" s="242" t="str">
        <f>IF(C409="","",IF($H$11="收入",[1]!S_STM07_IS(D409,9,$G$5,$H$13)/$E$5,[1]!S_STM07_IS(D409,48,$G$5,$H$13)/$E$5))</f>
        <v/>
      </c>
      <c r="I409" s="242" t="str">
        <f>IF(C409="","",IF($I$11="毛利率",([1]!S_STM07_IS(D409,9,$G$5,$H$13)-[1]!S_STM07_IS(D409,10,$G$5,$H$13))/[1]!S_STM07_IS(D409,9,$G$5,$H$13),[1]!S_STM07_IS(D409,14,$G$5,$H$13)/$E$5))</f>
        <v/>
      </c>
      <c r="J409" s="403" t="str">
        <f>IF(C409="","",IF($J$11="净利润率",[1]!S_STM07_IS(D409,61,$G$5,$H$13)/[1]!S_STM07_IS(D409,9,$G$5,$H$13),[1]!S_STM07_IS(D409,55,$G$5,$H$13)/$E$5))</f>
        <v/>
      </c>
      <c r="K409" s="411" t="str">
        <f>IF(C409="","",[1]!hks_fa_roa2(D409,$G$5))</f>
        <v/>
      </c>
      <c r="L409" s="411" t="str">
        <f>IF(C409="","",[1]!hks_fa_roe(D409,$G$5))</f>
        <v/>
      </c>
      <c r="M409" s="243" t="str">
        <f>IF(C409="","",IF($M$11="EPS",[1]!S_STM07_IS(D409,61,$G$5,$H$13)/IF([1]!s_share_total(D409,$G$5)=0,[1]!s_share_total(D409,[1]!s_ipo_listeddate(D409)),[1]!s_share_total(D409,$G$5)),([1]!s_stm07_bs(D409,75,$G$5,$H$13)+[1]!s_stm07_bs(D409,88,$G$5,$H$13)+[1]!s_stm07_bs(D409,94,$G$5,$H$13)+[1]!s_stm07_bs(D409,95,$G$5,$H$13))/$E$5))</f>
        <v/>
      </c>
      <c r="N409" s="193" t="str">
        <f>IF(C409="","",F409/([1]!S_STM07_IS(D409,61,$G$5,$H$13)/IF([1]!s_share_total(D409,$G$5)=0,[1]!s_share_total(D409,[1]!s_ipo_listeddate(D409)),[1]!s_share_total(D409,$G$5))))</f>
        <v/>
      </c>
      <c r="O409" s="242" t="str">
        <f ca="1">IF(C409="","",[1]!s_share_total(D409,TODAY())/$E$5)</f>
        <v/>
      </c>
      <c r="P409" s="242" t="str">
        <f t="shared" si="44"/>
        <v/>
      </c>
      <c r="Q409" s="181" t="str">
        <f t="shared" si="45"/>
        <v/>
      </c>
      <c r="R409" s="342" t="str">
        <f t="shared" si="46"/>
        <v/>
      </c>
      <c r="S409" s="144"/>
      <c r="U409" s="1"/>
    </row>
    <row r="410" spans="3:21" ht="12" customHeight="1" x14ac:dyDescent="0.35">
      <c r="C410" s="341" t="str">
        <f t="shared" si="43"/>
        <v/>
      </c>
      <c r="D410" s="239" t="str">
        <f t="shared" si="41"/>
        <v/>
      </c>
      <c r="E410" s="239" t="str">
        <f t="shared" si="42"/>
        <v/>
      </c>
      <c r="F410" s="179" t="str">
        <f ca="1">IF(C410="","",[1]!s_dq_close(D410,TODAY(),1))</f>
        <v/>
      </c>
      <c r="G410" s="180" t="str">
        <f ca="1">IF(C410="","",[1]!s_pq_pctchange(D410,TODAY()-$G$12,TODAY())/100)</f>
        <v/>
      </c>
      <c r="H410" s="240" t="str">
        <f>IF(C410="","",IF($H$11="收入",[1]!S_STM07_IS(D410,9,$G$5,$H$13)/$E$5,[1]!S_STM07_IS(D410,48,$G$5,$H$13)/$E$5))</f>
        <v/>
      </c>
      <c r="I410" s="240" t="str">
        <f>IF(C410="","",IF($I$11="毛利率",([1]!S_STM07_IS(D410,9,$G$5,$H$13)-[1]!S_STM07_IS(D410,10,$G$5,$H$13))/[1]!S_STM07_IS(D410,9,$G$5,$H$13),[1]!S_STM07_IS(D410,14,$G$5,$H$13)/$E$5))</f>
        <v/>
      </c>
      <c r="J410" s="402" t="str">
        <f>IF(C410="","",IF($J$11="净利润率",[1]!S_STM07_IS(D410,61,$G$5,$H$13)/[1]!S_STM07_IS(D410,9,$G$5,$H$13),[1]!S_STM07_IS(D410,55,$G$5,$H$13)/$E$5))</f>
        <v/>
      </c>
      <c r="K410" s="411" t="str">
        <f>IF(C410="","",[1]!hks_fa_roa2(D410,$G$5))</f>
        <v/>
      </c>
      <c r="L410" s="411" t="str">
        <f>IF(C410="","",[1]!hks_fa_roe(D410,$G$5))</f>
        <v/>
      </c>
      <c r="M410" s="240" t="str">
        <f>IF(C410="","",IF($M$11="EPS",[1]!S_STM07_IS(D410,61,$G$5,$H$13)/IF([1]!s_share_total(D410,$G$5)=0,[1]!s_share_total(D410,[1]!s_ipo_listeddate(D410)),[1]!s_share_total(D410,$G$5)),([1]!s_stm07_bs(D410,75,$G$5,$H$13)+[1]!s_stm07_bs(D410,88,$G$5,$H$13)+[1]!s_stm07_bs(D410,94,$G$5,$H$13)+[1]!s_stm07_bs(D410,95,$G$5,$H$13))/$E$5))</f>
        <v/>
      </c>
      <c r="N410" s="241" t="str">
        <f>IF(C410="","",F410/([1]!S_STM07_IS(D410,61,$G$5,$H$13)/IF([1]!s_share_total(D410,$G$5)=0,[1]!s_share_total(D410,[1]!s_ipo_listeddate(D410)),[1]!s_share_total(D410,$G$5))))</f>
        <v/>
      </c>
      <c r="O410" s="240" t="str">
        <f ca="1">IF(C410="","",[1]!s_share_total(D410,TODAY())/$E$5)</f>
        <v/>
      </c>
      <c r="P410" s="240" t="str">
        <f t="shared" si="44"/>
        <v/>
      </c>
      <c r="Q410" s="210" t="str">
        <f t="shared" si="45"/>
        <v/>
      </c>
      <c r="R410" s="341" t="str">
        <f t="shared" si="46"/>
        <v/>
      </c>
      <c r="S410" s="144"/>
      <c r="U410" s="1"/>
    </row>
    <row r="411" spans="3:21" ht="12" customHeight="1" x14ac:dyDescent="0.35">
      <c r="C411" s="342" t="str">
        <f t="shared" si="43"/>
        <v/>
      </c>
      <c r="D411" s="126" t="str">
        <f t="shared" si="41"/>
        <v/>
      </c>
      <c r="E411" s="126" t="str">
        <f t="shared" si="42"/>
        <v/>
      </c>
      <c r="F411" s="181" t="str">
        <f ca="1">IF(C411="","",[1]!s_dq_close(D411,TODAY(),1))</f>
        <v/>
      </c>
      <c r="G411" s="182" t="str">
        <f ca="1">IF(C411="","",[1]!s_pq_pctchange(D411,TODAY()-$G$12,TODAY())/100)</f>
        <v/>
      </c>
      <c r="H411" s="242" t="str">
        <f>IF(C411="","",IF($H$11="收入",[1]!S_STM07_IS(D411,9,$G$5,$H$13)/$E$5,[1]!S_STM07_IS(D411,48,$G$5,$H$13)/$E$5))</f>
        <v/>
      </c>
      <c r="I411" s="242" t="str">
        <f>IF(C411="","",IF($I$11="毛利率",([1]!S_STM07_IS(D411,9,$G$5,$H$13)-[1]!S_STM07_IS(D411,10,$G$5,$H$13))/[1]!S_STM07_IS(D411,9,$G$5,$H$13),[1]!S_STM07_IS(D411,14,$G$5,$H$13)/$E$5))</f>
        <v/>
      </c>
      <c r="J411" s="403" t="str">
        <f>IF(C411="","",IF($J$11="净利润率",[1]!S_STM07_IS(D411,61,$G$5,$H$13)/[1]!S_STM07_IS(D411,9,$G$5,$H$13),[1]!S_STM07_IS(D411,55,$G$5,$H$13)/$E$5))</f>
        <v/>
      </c>
      <c r="K411" s="411" t="str">
        <f>IF(C411="","",[1]!hks_fa_roa2(D411,$G$5))</f>
        <v/>
      </c>
      <c r="L411" s="411" t="str">
        <f>IF(C411="","",[1]!hks_fa_roe(D411,$G$5))</f>
        <v/>
      </c>
      <c r="M411" s="243" t="str">
        <f>IF(C411="","",IF($M$11="EPS",[1]!S_STM07_IS(D411,61,$G$5,$H$13)/IF([1]!s_share_total(D411,$G$5)=0,[1]!s_share_total(D411,[1]!s_ipo_listeddate(D411)),[1]!s_share_total(D411,$G$5)),([1]!s_stm07_bs(D411,75,$G$5,$H$13)+[1]!s_stm07_bs(D411,88,$G$5,$H$13)+[1]!s_stm07_bs(D411,94,$G$5,$H$13)+[1]!s_stm07_bs(D411,95,$G$5,$H$13))/$E$5))</f>
        <v/>
      </c>
      <c r="N411" s="193" t="str">
        <f>IF(C411="","",F411/([1]!S_STM07_IS(D411,61,$G$5,$H$13)/IF([1]!s_share_total(D411,$G$5)=0,[1]!s_share_total(D411,[1]!s_ipo_listeddate(D411)),[1]!s_share_total(D411,$G$5))))</f>
        <v/>
      </c>
      <c r="O411" s="242" t="str">
        <f ca="1">IF(C411="","",[1]!s_share_total(D411,TODAY())/$E$5)</f>
        <v/>
      </c>
      <c r="P411" s="242" t="str">
        <f t="shared" si="44"/>
        <v/>
      </c>
      <c r="Q411" s="181" t="str">
        <f t="shared" si="45"/>
        <v/>
      </c>
      <c r="R411" s="342" t="str">
        <f t="shared" si="46"/>
        <v/>
      </c>
      <c r="S411" s="144"/>
      <c r="U411" s="1"/>
    </row>
    <row r="412" spans="3:21" ht="12" customHeight="1" x14ac:dyDescent="0.35">
      <c r="C412" s="341" t="str">
        <f t="shared" si="43"/>
        <v/>
      </c>
      <c r="D412" s="239" t="str">
        <f t="shared" si="41"/>
        <v/>
      </c>
      <c r="E412" s="239" t="str">
        <f t="shared" si="42"/>
        <v/>
      </c>
      <c r="F412" s="179" t="str">
        <f ca="1">IF(C412="","",[1]!s_dq_close(D412,TODAY(),1))</f>
        <v/>
      </c>
      <c r="G412" s="180" t="str">
        <f ca="1">IF(C412="","",[1]!s_pq_pctchange(D412,TODAY()-$G$12,TODAY())/100)</f>
        <v/>
      </c>
      <c r="H412" s="240" t="str">
        <f>IF(C412="","",IF($H$11="收入",[1]!S_STM07_IS(D412,9,$G$5,$H$13)/$E$5,[1]!S_STM07_IS(D412,48,$G$5,$H$13)/$E$5))</f>
        <v/>
      </c>
      <c r="I412" s="240" t="str">
        <f>IF(C412="","",IF($I$11="毛利率",([1]!S_STM07_IS(D412,9,$G$5,$H$13)-[1]!S_STM07_IS(D412,10,$G$5,$H$13))/[1]!S_STM07_IS(D412,9,$G$5,$H$13),[1]!S_STM07_IS(D412,14,$G$5,$H$13)/$E$5))</f>
        <v/>
      </c>
      <c r="J412" s="402" t="str">
        <f>IF(C412="","",IF($J$11="净利润率",[1]!S_STM07_IS(D412,61,$G$5,$H$13)/[1]!S_STM07_IS(D412,9,$G$5,$H$13),[1]!S_STM07_IS(D412,55,$G$5,$H$13)/$E$5))</f>
        <v/>
      </c>
      <c r="K412" s="411" t="str">
        <f>IF(C412="","",[1]!hks_fa_roa2(D412,$G$5))</f>
        <v/>
      </c>
      <c r="L412" s="411" t="str">
        <f>IF(C412="","",[1]!hks_fa_roe(D412,$G$5))</f>
        <v/>
      </c>
      <c r="M412" s="240" t="str">
        <f>IF(C412="","",IF($M$11="EPS",[1]!S_STM07_IS(D412,61,$G$5,$H$13)/IF([1]!s_share_total(D412,$G$5)=0,[1]!s_share_total(D412,[1]!s_ipo_listeddate(D412)),[1]!s_share_total(D412,$G$5)),([1]!s_stm07_bs(D412,75,$G$5,$H$13)+[1]!s_stm07_bs(D412,88,$G$5,$H$13)+[1]!s_stm07_bs(D412,94,$G$5,$H$13)+[1]!s_stm07_bs(D412,95,$G$5,$H$13))/$E$5))</f>
        <v/>
      </c>
      <c r="N412" s="241" t="str">
        <f>IF(C412="","",F412/([1]!S_STM07_IS(D412,61,$G$5,$H$13)/IF([1]!s_share_total(D412,$G$5)=0,[1]!s_share_total(D412,[1]!s_ipo_listeddate(D412)),[1]!s_share_total(D412,$G$5))))</f>
        <v/>
      </c>
      <c r="O412" s="240" t="str">
        <f ca="1">IF(C412="","",[1]!s_share_total(D412,TODAY())/$E$5)</f>
        <v/>
      </c>
      <c r="P412" s="240" t="str">
        <f t="shared" si="44"/>
        <v/>
      </c>
      <c r="Q412" s="210" t="str">
        <f t="shared" si="45"/>
        <v/>
      </c>
      <c r="R412" s="341" t="str">
        <f t="shared" si="46"/>
        <v/>
      </c>
      <c r="S412" s="144"/>
      <c r="U412" s="1"/>
    </row>
    <row r="413" spans="3:21" ht="12" customHeight="1" x14ac:dyDescent="0.35">
      <c r="C413" s="342" t="str">
        <f t="shared" si="43"/>
        <v/>
      </c>
      <c r="D413" s="126" t="str">
        <f t="shared" si="41"/>
        <v/>
      </c>
      <c r="E413" s="126" t="str">
        <f t="shared" si="42"/>
        <v/>
      </c>
      <c r="F413" s="181" t="str">
        <f ca="1">IF(C413="","",[1]!s_dq_close(D413,TODAY(),1))</f>
        <v/>
      </c>
      <c r="G413" s="182" t="str">
        <f ca="1">IF(C413="","",[1]!s_pq_pctchange(D413,TODAY()-$G$12,TODAY())/100)</f>
        <v/>
      </c>
      <c r="H413" s="242" t="str">
        <f>IF(C413="","",IF($H$11="收入",[1]!S_STM07_IS(D413,9,$G$5,$H$13)/$E$5,[1]!S_STM07_IS(D413,48,$G$5,$H$13)/$E$5))</f>
        <v/>
      </c>
      <c r="I413" s="242" t="str">
        <f>IF(C413="","",IF($I$11="毛利率",([1]!S_STM07_IS(D413,9,$G$5,$H$13)-[1]!S_STM07_IS(D413,10,$G$5,$H$13))/[1]!S_STM07_IS(D413,9,$G$5,$H$13),[1]!S_STM07_IS(D413,14,$G$5,$H$13)/$E$5))</f>
        <v/>
      </c>
      <c r="J413" s="403" t="str">
        <f>IF(C413="","",IF($J$11="净利润率",[1]!S_STM07_IS(D413,61,$G$5,$H$13)/[1]!S_STM07_IS(D413,9,$G$5,$H$13),[1]!S_STM07_IS(D413,55,$G$5,$H$13)/$E$5))</f>
        <v/>
      </c>
      <c r="K413" s="411" t="str">
        <f>IF(C413="","",[1]!hks_fa_roa2(D413,$G$5))</f>
        <v/>
      </c>
      <c r="L413" s="411" t="str">
        <f>IF(C413="","",[1]!hks_fa_roe(D413,$G$5))</f>
        <v/>
      </c>
      <c r="M413" s="243" t="str">
        <f>IF(C413="","",IF($M$11="EPS",[1]!S_STM07_IS(D413,61,$G$5,$H$13)/IF([1]!s_share_total(D413,$G$5)=0,[1]!s_share_total(D413,[1]!s_ipo_listeddate(D413)),[1]!s_share_total(D413,$G$5)),([1]!s_stm07_bs(D413,75,$G$5,$H$13)+[1]!s_stm07_bs(D413,88,$G$5,$H$13)+[1]!s_stm07_bs(D413,94,$G$5,$H$13)+[1]!s_stm07_bs(D413,95,$G$5,$H$13))/$E$5))</f>
        <v/>
      </c>
      <c r="N413" s="193" t="str">
        <f>IF(C413="","",F413/([1]!S_STM07_IS(D413,61,$G$5,$H$13)/IF([1]!s_share_total(D413,$G$5)=0,[1]!s_share_total(D413,[1]!s_ipo_listeddate(D413)),[1]!s_share_total(D413,$G$5))))</f>
        <v/>
      </c>
      <c r="O413" s="242" t="str">
        <f ca="1">IF(C413="","",[1]!s_share_total(D413,TODAY())/$E$5)</f>
        <v/>
      </c>
      <c r="P413" s="242" t="str">
        <f t="shared" si="44"/>
        <v/>
      </c>
      <c r="Q413" s="181" t="str">
        <f t="shared" si="45"/>
        <v/>
      </c>
      <c r="R413" s="342" t="str">
        <f t="shared" si="46"/>
        <v/>
      </c>
      <c r="S413" s="144"/>
      <c r="U413" s="1"/>
    </row>
    <row r="414" spans="3:21" ht="12" customHeight="1" x14ac:dyDescent="0.35">
      <c r="C414" s="341" t="str">
        <f t="shared" si="43"/>
        <v/>
      </c>
      <c r="D414" s="239" t="str">
        <f t="shared" si="41"/>
        <v/>
      </c>
      <c r="E414" s="239" t="str">
        <f t="shared" si="42"/>
        <v/>
      </c>
      <c r="F414" s="179" t="str">
        <f ca="1">IF(C414="","",[1]!s_dq_close(D414,TODAY(),1))</f>
        <v/>
      </c>
      <c r="G414" s="180" t="str">
        <f ca="1">IF(C414="","",[1]!s_pq_pctchange(D414,TODAY()-$G$12,TODAY())/100)</f>
        <v/>
      </c>
      <c r="H414" s="240" t="str">
        <f>IF(C414="","",IF($H$11="收入",[1]!S_STM07_IS(D414,9,$G$5,$H$13)/$E$5,[1]!S_STM07_IS(D414,48,$G$5,$H$13)/$E$5))</f>
        <v/>
      </c>
      <c r="I414" s="240" t="str">
        <f>IF(C414="","",IF($I$11="毛利率",([1]!S_STM07_IS(D414,9,$G$5,$H$13)-[1]!S_STM07_IS(D414,10,$G$5,$H$13))/[1]!S_STM07_IS(D414,9,$G$5,$H$13),[1]!S_STM07_IS(D414,14,$G$5,$H$13)/$E$5))</f>
        <v/>
      </c>
      <c r="J414" s="402" t="str">
        <f>IF(C414="","",IF($J$11="净利润率",[1]!S_STM07_IS(D414,61,$G$5,$H$13)/[1]!S_STM07_IS(D414,9,$G$5,$H$13),[1]!S_STM07_IS(D414,55,$G$5,$H$13)/$E$5))</f>
        <v/>
      </c>
      <c r="K414" s="411" t="str">
        <f>IF(C414="","",[1]!hks_fa_roa2(D414,$G$5))</f>
        <v/>
      </c>
      <c r="L414" s="411" t="str">
        <f>IF(C414="","",[1]!hks_fa_roe(D414,$G$5))</f>
        <v/>
      </c>
      <c r="M414" s="240" t="str">
        <f>IF(C414="","",IF($M$11="EPS",[1]!S_STM07_IS(D414,61,$G$5,$H$13)/IF([1]!s_share_total(D414,$G$5)=0,[1]!s_share_total(D414,[1]!s_ipo_listeddate(D414)),[1]!s_share_total(D414,$G$5)),([1]!s_stm07_bs(D414,75,$G$5,$H$13)+[1]!s_stm07_bs(D414,88,$G$5,$H$13)+[1]!s_stm07_bs(D414,94,$G$5,$H$13)+[1]!s_stm07_bs(D414,95,$G$5,$H$13))/$E$5))</f>
        <v/>
      </c>
      <c r="N414" s="241" t="str">
        <f>IF(C414="","",F414/([1]!S_STM07_IS(D414,61,$G$5,$H$13)/IF([1]!s_share_total(D414,$G$5)=0,[1]!s_share_total(D414,[1]!s_ipo_listeddate(D414)),[1]!s_share_total(D414,$G$5))))</f>
        <v/>
      </c>
      <c r="O414" s="240" t="str">
        <f ca="1">IF(C414="","",[1]!s_share_total(D414,TODAY())/$E$5)</f>
        <v/>
      </c>
      <c r="P414" s="240" t="str">
        <f t="shared" si="44"/>
        <v/>
      </c>
      <c r="Q414" s="210" t="str">
        <f t="shared" si="45"/>
        <v/>
      </c>
      <c r="R414" s="341" t="str">
        <f t="shared" si="46"/>
        <v/>
      </c>
      <c r="S414" s="144"/>
      <c r="U414" s="1"/>
    </row>
    <row r="415" spans="3:21" ht="12" customHeight="1" x14ac:dyDescent="0.35">
      <c r="C415" s="342" t="str">
        <f t="shared" si="43"/>
        <v/>
      </c>
      <c r="D415" s="126" t="str">
        <f t="shared" si="41"/>
        <v/>
      </c>
      <c r="E415" s="126" t="str">
        <f t="shared" si="42"/>
        <v/>
      </c>
      <c r="F415" s="181" t="str">
        <f ca="1">IF(C415="","",[1]!s_dq_close(D415,TODAY(),1))</f>
        <v/>
      </c>
      <c r="G415" s="182" t="str">
        <f ca="1">IF(C415="","",[1]!s_pq_pctchange(D415,TODAY()-$G$12,TODAY())/100)</f>
        <v/>
      </c>
      <c r="H415" s="242" t="str">
        <f>IF(C415="","",IF($H$11="收入",[1]!S_STM07_IS(D415,9,$G$5,$H$13)/$E$5,[1]!S_STM07_IS(D415,48,$G$5,$H$13)/$E$5))</f>
        <v/>
      </c>
      <c r="I415" s="242" t="str">
        <f>IF(C415="","",IF($I$11="毛利率",([1]!S_STM07_IS(D415,9,$G$5,$H$13)-[1]!S_STM07_IS(D415,10,$G$5,$H$13))/[1]!S_STM07_IS(D415,9,$G$5,$H$13),[1]!S_STM07_IS(D415,14,$G$5,$H$13)/$E$5))</f>
        <v/>
      </c>
      <c r="J415" s="403" t="str">
        <f>IF(C415="","",IF($J$11="净利润率",[1]!S_STM07_IS(D415,61,$G$5,$H$13)/[1]!S_STM07_IS(D415,9,$G$5,$H$13),[1]!S_STM07_IS(D415,55,$G$5,$H$13)/$E$5))</f>
        <v/>
      </c>
      <c r="K415" s="411" t="str">
        <f>IF(C415="","",[1]!hks_fa_roa2(D415,$G$5))</f>
        <v/>
      </c>
      <c r="L415" s="411" t="str">
        <f>IF(C415="","",[1]!hks_fa_roe(D415,$G$5))</f>
        <v/>
      </c>
      <c r="M415" s="243" t="str">
        <f>IF(C415="","",IF($M$11="EPS",[1]!S_STM07_IS(D415,61,$G$5,$H$13)/IF([1]!s_share_total(D415,$G$5)=0,[1]!s_share_total(D415,[1]!s_ipo_listeddate(D415)),[1]!s_share_total(D415,$G$5)),([1]!s_stm07_bs(D415,75,$G$5,$H$13)+[1]!s_stm07_bs(D415,88,$G$5,$H$13)+[1]!s_stm07_bs(D415,94,$G$5,$H$13)+[1]!s_stm07_bs(D415,95,$G$5,$H$13))/$E$5))</f>
        <v/>
      </c>
      <c r="N415" s="193" t="str">
        <f>IF(C415="","",F415/([1]!S_STM07_IS(D415,61,$G$5,$H$13)/IF([1]!s_share_total(D415,$G$5)=0,[1]!s_share_total(D415,[1]!s_ipo_listeddate(D415)),[1]!s_share_total(D415,$G$5))))</f>
        <v/>
      </c>
      <c r="O415" s="242" t="str">
        <f ca="1">IF(C415="","",[1]!s_share_total(D415,TODAY())/$E$5)</f>
        <v/>
      </c>
      <c r="P415" s="242" t="str">
        <f t="shared" si="44"/>
        <v/>
      </c>
      <c r="Q415" s="181" t="str">
        <f t="shared" si="45"/>
        <v/>
      </c>
      <c r="R415" s="342" t="str">
        <f t="shared" si="46"/>
        <v/>
      </c>
      <c r="S415" s="144"/>
      <c r="U415" s="1"/>
    </row>
    <row r="416" spans="3:21" ht="12" customHeight="1" x14ac:dyDescent="0.35">
      <c r="C416" s="341" t="str">
        <f t="shared" si="43"/>
        <v/>
      </c>
      <c r="D416" s="239" t="str">
        <f t="shared" si="41"/>
        <v/>
      </c>
      <c r="E416" s="239" t="str">
        <f t="shared" si="42"/>
        <v/>
      </c>
      <c r="F416" s="179" t="str">
        <f ca="1">IF(C416="","",[1]!s_dq_close(D416,TODAY(),1))</f>
        <v/>
      </c>
      <c r="G416" s="180" t="str">
        <f ca="1">IF(C416="","",[1]!s_pq_pctchange(D416,TODAY()-$G$12,TODAY())/100)</f>
        <v/>
      </c>
      <c r="H416" s="240" t="str">
        <f>IF(C416="","",IF($H$11="收入",[1]!S_STM07_IS(D416,9,$G$5,$H$13)/$E$5,[1]!S_STM07_IS(D416,48,$G$5,$H$13)/$E$5))</f>
        <v/>
      </c>
      <c r="I416" s="240" t="str">
        <f>IF(C416="","",IF($I$11="毛利率",([1]!S_STM07_IS(D416,9,$G$5,$H$13)-[1]!S_STM07_IS(D416,10,$G$5,$H$13))/[1]!S_STM07_IS(D416,9,$G$5,$H$13),[1]!S_STM07_IS(D416,14,$G$5,$H$13)/$E$5))</f>
        <v/>
      </c>
      <c r="J416" s="402" t="str">
        <f>IF(C416="","",IF($J$11="净利润率",[1]!S_STM07_IS(D416,61,$G$5,$H$13)/[1]!S_STM07_IS(D416,9,$G$5,$H$13),[1]!S_STM07_IS(D416,55,$G$5,$H$13)/$E$5))</f>
        <v/>
      </c>
      <c r="K416" s="411" t="str">
        <f>IF(C416="","",[1]!hks_fa_roa2(D416,$G$5))</f>
        <v/>
      </c>
      <c r="L416" s="411" t="str">
        <f>IF(C416="","",[1]!hks_fa_roe(D416,$G$5))</f>
        <v/>
      </c>
      <c r="M416" s="240" t="str">
        <f>IF(C416="","",IF($M$11="EPS",[1]!S_STM07_IS(D416,61,$G$5,$H$13)/IF([1]!s_share_total(D416,$G$5)=0,[1]!s_share_total(D416,[1]!s_ipo_listeddate(D416)),[1]!s_share_total(D416,$G$5)),([1]!s_stm07_bs(D416,75,$G$5,$H$13)+[1]!s_stm07_bs(D416,88,$G$5,$H$13)+[1]!s_stm07_bs(D416,94,$G$5,$H$13)+[1]!s_stm07_bs(D416,95,$G$5,$H$13))/$E$5))</f>
        <v/>
      </c>
      <c r="N416" s="241" t="str">
        <f>IF(C416="","",F416/([1]!S_STM07_IS(D416,61,$G$5,$H$13)/IF([1]!s_share_total(D416,$G$5)=0,[1]!s_share_total(D416,[1]!s_ipo_listeddate(D416)),[1]!s_share_total(D416,$G$5))))</f>
        <v/>
      </c>
      <c r="O416" s="240" t="str">
        <f ca="1">IF(C416="","",[1]!s_share_total(D416,TODAY())/$E$5)</f>
        <v/>
      </c>
      <c r="P416" s="240" t="str">
        <f t="shared" si="44"/>
        <v/>
      </c>
      <c r="Q416" s="210" t="str">
        <f t="shared" si="45"/>
        <v/>
      </c>
      <c r="R416" s="341" t="str">
        <f t="shared" si="46"/>
        <v/>
      </c>
      <c r="S416" s="144"/>
      <c r="U416" s="1"/>
    </row>
    <row r="417" spans="3:21" ht="12" customHeight="1" x14ac:dyDescent="0.35">
      <c r="C417" s="342" t="str">
        <f t="shared" si="43"/>
        <v/>
      </c>
      <c r="D417" s="126" t="str">
        <f t="shared" si="41"/>
        <v/>
      </c>
      <c r="E417" s="126" t="str">
        <f t="shared" si="42"/>
        <v/>
      </c>
      <c r="F417" s="181" t="str">
        <f ca="1">IF(C417="","",[1]!s_dq_close(D417,TODAY(),1))</f>
        <v/>
      </c>
      <c r="G417" s="182" t="str">
        <f ca="1">IF(C417="","",[1]!s_pq_pctchange(D417,TODAY()-$G$12,TODAY())/100)</f>
        <v/>
      </c>
      <c r="H417" s="242" t="str">
        <f>IF(C417="","",IF($H$11="收入",[1]!S_STM07_IS(D417,9,$G$5,$H$13)/$E$5,[1]!S_STM07_IS(D417,48,$G$5,$H$13)/$E$5))</f>
        <v/>
      </c>
      <c r="I417" s="242" t="str">
        <f>IF(C417="","",IF($I$11="毛利率",([1]!S_STM07_IS(D417,9,$G$5,$H$13)-[1]!S_STM07_IS(D417,10,$G$5,$H$13))/[1]!S_STM07_IS(D417,9,$G$5,$H$13),[1]!S_STM07_IS(D417,14,$G$5,$H$13)/$E$5))</f>
        <v/>
      </c>
      <c r="J417" s="403" t="str">
        <f>IF(C417="","",IF($J$11="净利润率",[1]!S_STM07_IS(D417,61,$G$5,$H$13)/[1]!S_STM07_IS(D417,9,$G$5,$H$13),[1]!S_STM07_IS(D417,55,$G$5,$H$13)/$E$5))</f>
        <v/>
      </c>
      <c r="K417" s="411" t="str">
        <f>IF(C417="","",[1]!hks_fa_roa2(D417,$G$5))</f>
        <v/>
      </c>
      <c r="L417" s="411" t="str">
        <f>IF(C417="","",[1]!hks_fa_roe(D417,$G$5))</f>
        <v/>
      </c>
      <c r="M417" s="243" t="str">
        <f>IF(C417="","",IF($M$11="EPS",[1]!S_STM07_IS(D417,61,$G$5,$H$13)/IF([1]!s_share_total(D417,$G$5)=0,[1]!s_share_total(D417,[1]!s_ipo_listeddate(D417)),[1]!s_share_total(D417,$G$5)),([1]!s_stm07_bs(D417,75,$G$5,$H$13)+[1]!s_stm07_bs(D417,88,$G$5,$H$13)+[1]!s_stm07_bs(D417,94,$G$5,$H$13)+[1]!s_stm07_bs(D417,95,$G$5,$H$13))/$E$5))</f>
        <v/>
      </c>
      <c r="N417" s="193" t="str">
        <f>IF(C417="","",F417/([1]!S_STM07_IS(D417,61,$G$5,$H$13)/IF([1]!s_share_total(D417,$G$5)=0,[1]!s_share_total(D417,[1]!s_ipo_listeddate(D417)),[1]!s_share_total(D417,$G$5))))</f>
        <v/>
      </c>
      <c r="O417" s="242" t="str">
        <f ca="1">IF(C417="","",[1]!s_share_total(D417,TODAY())/$E$5)</f>
        <v/>
      </c>
      <c r="P417" s="242" t="str">
        <f t="shared" si="44"/>
        <v/>
      </c>
      <c r="Q417" s="181" t="str">
        <f t="shared" si="45"/>
        <v/>
      </c>
      <c r="R417" s="342" t="str">
        <f t="shared" si="46"/>
        <v/>
      </c>
      <c r="S417" s="144"/>
      <c r="U417" s="1"/>
    </row>
    <row r="418" spans="3:21" ht="12" customHeight="1" x14ac:dyDescent="0.35">
      <c r="C418" s="341" t="str">
        <f t="shared" si="43"/>
        <v/>
      </c>
      <c r="D418" s="239" t="str">
        <f t="shared" si="41"/>
        <v/>
      </c>
      <c r="E418" s="239" t="str">
        <f t="shared" si="42"/>
        <v/>
      </c>
      <c r="F418" s="179" t="str">
        <f ca="1">IF(C418="","",[1]!s_dq_close(D418,TODAY(),1))</f>
        <v/>
      </c>
      <c r="G418" s="180" t="str">
        <f ca="1">IF(C418="","",[1]!s_pq_pctchange(D418,TODAY()-$G$12,TODAY())/100)</f>
        <v/>
      </c>
      <c r="H418" s="240" t="str">
        <f>IF(C418="","",IF($H$11="收入",[1]!S_STM07_IS(D418,9,$G$5,$H$13)/$E$5,[1]!S_STM07_IS(D418,48,$G$5,$H$13)/$E$5))</f>
        <v/>
      </c>
      <c r="I418" s="240" t="str">
        <f>IF(C418="","",IF($I$11="毛利率",([1]!S_STM07_IS(D418,9,$G$5,$H$13)-[1]!S_STM07_IS(D418,10,$G$5,$H$13))/[1]!S_STM07_IS(D418,9,$G$5,$H$13),[1]!S_STM07_IS(D418,14,$G$5,$H$13)/$E$5))</f>
        <v/>
      </c>
      <c r="J418" s="402" t="str">
        <f>IF(C418="","",IF($J$11="净利润率",[1]!S_STM07_IS(D418,61,$G$5,$H$13)/[1]!S_STM07_IS(D418,9,$G$5,$H$13),[1]!S_STM07_IS(D418,55,$G$5,$H$13)/$E$5))</f>
        <v/>
      </c>
      <c r="K418" s="411" t="str">
        <f>IF(C418="","",[1]!hks_fa_roa2(D418,$G$5))</f>
        <v/>
      </c>
      <c r="L418" s="411" t="str">
        <f>IF(C418="","",[1]!hks_fa_roe(D418,$G$5))</f>
        <v/>
      </c>
      <c r="M418" s="240" t="str">
        <f>IF(C418="","",IF($M$11="EPS",[1]!S_STM07_IS(D418,61,$G$5,$H$13)/IF([1]!s_share_total(D418,$G$5)=0,[1]!s_share_total(D418,[1]!s_ipo_listeddate(D418)),[1]!s_share_total(D418,$G$5)),([1]!s_stm07_bs(D418,75,$G$5,$H$13)+[1]!s_stm07_bs(D418,88,$G$5,$H$13)+[1]!s_stm07_bs(D418,94,$G$5,$H$13)+[1]!s_stm07_bs(D418,95,$G$5,$H$13))/$E$5))</f>
        <v/>
      </c>
      <c r="N418" s="241" t="str">
        <f>IF(C418="","",F418/([1]!S_STM07_IS(D418,61,$G$5,$H$13)/IF([1]!s_share_total(D418,$G$5)=0,[1]!s_share_total(D418,[1]!s_ipo_listeddate(D418)),[1]!s_share_total(D418,$G$5))))</f>
        <v/>
      </c>
      <c r="O418" s="240" t="str">
        <f ca="1">IF(C418="","",[1]!s_share_total(D418,TODAY())/$E$5)</f>
        <v/>
      </c>
      <c r="P418" s="240" t="str">
        <f t="shared" si="44"/>
        <v/>
      </c>
      <c r="Q418" s="210" t="str">
        <f t="shared" si="45"/>
        <v/>
      </c>
      <c r="R418" s="341" t="str">
        <f t="shared" si="46"/>
        <v/>
      </c>
      <c r="S418" s="144"/>
      <c r="U418" s="1"/>
    </row>
    <row r="419" spans="3:21" ht="12" customHeight="1" x14ac:dyDescent="0.35">
      <c r="C419" s="342" t="str">
        <f t="shared" si="43"/>
        <v/>
      </c>
      <c r="D419" s="126" t="str">
        <f t="shared" si="41"/>
        <v/>
      </c>
      <c r="E419" s="126" t="str">
        <f t="shared" si="42"/>
        <v/>
      </c>
      <c r="F419" s="181" t="str">
        <f ca="1">IF(C419="","",[1]!s_dq_close(D419,TODAY(),1))</f>
        <v/>
      </c>
      <c r="G419" s="182" t="str">
        <f ca="1">IF(C419="","",[1]!s_pq_pctchange(D419,TODAY()-$G$12,TODAY())/100)</f>
        <v/>
      </c>
      <c r="H419" s="242" t="str">
        <f>IF(C419="","",IF($H$11="收入",[1]!S_STM07_IS(D419,9,$G$5,$H$13)/$E$5,[1]!S_STM07_IS(D419,48,$G$5,$H$13)/$E$5))</f>
        <v/>
      </c>
      <c r="I419" s="242" t="str">
        <f>IF(C419="","",IF($I$11="毛利率",([1]!S_STM07_IS(D419,9,$G$5,$H$13)-[1]!S_STM07_IS(D419,10,$G$5,$H$13))/[1]!S_STM07_IS(D419,9,$G$5,$H$13),[1]!S_STM07_IS(D419,14,$G$5,$H$13)/$E$5))</f>
        <v/>
      </c>
      <c r="J419" s="403" t="str">
        <f>IF(C419="","",IF($J$11="净利润率",[1]!S_STM07_IS(D419,61,$G$5,$H$13)/[1]!S_STM07_IS(D419,9,$G$5,$H$13),[1]!S_STM07_IS(D419,55,$G$5,$H$13)/$E$5))</f>
        <v/>
      </c>
      <c r="K419" s="411" t="str">
        <f>IF(C419="","",[1]!hks_fa_roa2(D419,$G$5))</f>
        <v/>
      </c>
      <c r="L419" s="411" t="str">
        <f>IF(C419="","",[1]!hks_fa_roe(D419,$G$5))</f>
        <v/>
      </c>
      <c r="M419" s="243" t="str">
        <f>IF(C419="","",IF($M$11="EPS",[1]!S_STM07_IS(D419,61,$G$5,$H$13)/IF([1]!s_share_total(D419,$G$5)=0,[1]!s_share_total(D419,[1]!s_ipo_listeddate(D419)),[1]!s_share_total(D419,$G$5)),([1]!s_stm07_bs(D419,75,$G$5,$H$13)+[1]!s_stm07_bs(D419,88,$G$5,$H$13)+[1]!s_stm07_bs(D419,94,$G$5,$H$13)+[1]!s_stm07_bs(D419,95,$G$5,$H$13))/$E$5))</f>
        <v/>
      </c>
      <c r="N419" s="193" t="str">
        <f>IF(C419="","",F419/([1]!S_STM07_IS(D419,61,$G$5,$H$13)/IF([1]!s_share_total(D419,$G$5)=0,[1]!s_share_total(D419,[1]!s_ipo_listeddate(D419)),[1]!s_share_total(D419,$G$5))))</f>
        <v/>
      </c>
      <c r="O419" s="242" t="str">
        <f ca="1">IF(C419="","",[1]!s_share_total(D419,TODAY())/$E$5)</f>
        <v/>
      </c>
      <c r="P419" s="242" t="str">
        <f t="shared" si="44"/>
        <v/>
      </c>
      <c r="Q419" s="181" t="str">
        <f t="shared" si="45"/>
        <v/>
      </c>
      <c r="R419" s="342" t="str">
        <f t="shared" si="46"/>
        <v/>
      </c>
      <c r="S419" s="144"/>
      <c r="U419" s="1"/>
    </row>
    <row r="420" spans="3:21" ht="12" customHeight="1" x14ac:dyDescent="0.35">
      <c r="C420" s="341" t="str">
        <f t="shared" si="43"/>
        <v/>
      </c>
      <c r="D420" s="239" t="str">
        <f t="shared" si="41"/>
        <v/>
      </c>
      <c r="E420" s="239" t="str">
        <f t="shared" si="42"/>
        <v/>
      </c>
      <c r="F420" s="179" t="str">
        <f ca="1">IF(C420="","",[1]!s_dq_close(D420,TODAY(),1))</f>
        <v/>
      </c>
      <c r="G420" s="180" t="str">
        <f ca="1">IF(C420="","",[1]!s_pq_pctchange(D420,TODAY()-$G$12,TODAY())/100)</f>
        <v/>
      </c>
      <c r="H420" s="240" t="str">
        <f>IF(C420="","",IF($H$11="收入",[1]!S_STM07_IS(D420,9,$G$5,$H$13)/$E$5,[1]!S_STM07_IS(D420,48,$G$5,$H$13)/$E$5))</f>
        <v/>
      </c>
      <c r="I420" s="240" t="str">
        <f>IF(C420="","",IF($I$11="毛利率",([1]!S_STM07_IS(D420,9,$G$5,$H$13)-[1]!S_STM07_IS(D420,10,$G$5,$H$13))/[1]!S_STM07_IS(D420,9,$G$5,$H$13),[1]!S_STM07_IS(D420,14,$G$5,$H$13)/$E$5))</f>
        <v/>
      </c>
      <c r="J420" s="402" t="str">
        <f>IF(C420="","",IF($J$11="净利润率",[1]!S_STM07_IS(D420,61,$G$5,$H$13)/[1]!S_STM07_IS(D420,9,$G$5,$H$13),[1]!S_STM07_IS(D420,55,$G$5,$H$13)/$E$5))</f>
        <v/>
      </c>
      <c r="K420" s="411" t="str">
        <f>IF(C420="","",[1]!hks_fa_roa2(D420,$G$5))</f>
        <v/>
      </c>
      <c r="L420" s="411" t="str">
        <f>IF(C420="","",[1]!hks_fa_roe(D420,$G$5))</f>
        <v/>
      </c>
      <c r="M420" s="240" t="str">
        <f>IF(C420="","",IF($M$11="EPS",[1]!S_STM07_IS(D420,61,$G$5,$H$13)/IF([1]!s_share_total(D420,$G$5)=0,[1]!s_share_total(D420,[1]!s_ipo_listeddate(D420)),[1]!s_share_total(D420,$G$5)),([1]!s_stm07_bs(D420,75,$G$5,$H$13)+[1]!s_stm07_bs(D420,88,$G$5,$H$13)+[1]!s_stm07_bs(D420,94,$G$5,$H$13)+[1]!s_stm07_bs(D420,95,$G$5,$H$13))/$E$5))</f>
        <v/>
      </c>
      <c r="N420" s="241" t="str">
        <f>IF(C420="","",F420/([1]!S_STM07_IS(D420,61,$G$5,$H$13)/IF([1]!s_share_total(D420,$G$5)=0,[1]!s_share_total(D420,[1]!s_ipo_listeddate(D420)),[1]!s_share_total(D420,$G$5))))</f>
        <v/>
      </c>
      <c r="O420" s="240" t="str">
        <f ca="1">IF(C420="","",[1]!s_share_total(D420,TODAY())/$E$5)</f>
        <v/>
      </c>
      <c r="P420" s="240" t="str">
        <f t="shared" si="44"/>
        <v/>
      </c>
      <c r="Q420" s="210" t="str">
        <f t="shared" si="45"/>
        <v/>
      </c>
      <c r="R420" s="341" t="str">
        <f t="shared" si="46"/>
        <v/>
      </c>
      <c r="S420" s="144"/>
      <c r="U420" s="1"/>
    </row>
    <row r="421" spans="3:21" ht="12" customHeight="1" x14ac:dyDescent="0.35">
      <c r="C421" s="342" t="str">
        <f t="shared" si="43"/>
        <v/>
      </c>
      <c r="D421" s="126" t="str">
        <f t="shared" ref="D421:D484" si="47">IF(C421="","",VLOOKUP(C421,comppool,2,FALSE))</f>
        <v/>
      </c>
      <c r="E421" s="126" t="str">
        <f t="shared" ref="E421:E484" si="48">IF(C421="","",VLOOKUP(C421,comppool,3,FALSE))</f>
        <v/>
      </c>
      <c r="F421" s="181" t="str">
        <f ca="1">IF(C421="","",[1]!s_dq_close(D421,TODAY(),1))</f>
        <v/>
      </c>
      <c r="G421" s="182" t="str">
        <f ca="1">IF(C421="","",[1]!s_pq_pctchange(D421,TODAY()-$G$12,TODAY())/100)</f>
        <v/>
      </c>
      <c r="H421" s="242" t="str">
        <f>IF(C421="","",IF($H$11="收入",[1]!S_STM07_IS(D421,9,$G$5,$H$13)/$E$5,[1]!S_STM07_IS(D421,48,$G$5,$H$13)/$E$5))</f>
        <v/>
      </c>
      <c r="I421" s="242" t="str">
        <f>IF(C421="","",IF($I$11="毛利率",([1]!S_STM07_IS(D421,9,$G$5,$H$13)-[1]!S_STM07_IS(D421,10,$G$5,$H$13))/[1]!S_STM07_IS(D421,9,$G$5,$H$13),[1]!S_STM07_IS(D421,14,$G$5,$H$13)/$E$5))</f>
        <v/>
      </c>
      <c r="J421" s="403" t="str">
        <f>IF(C421="","",IF($J$11="净利润率",[1]!S_STM07_IS(D421,61,$G$5,$H$13)/[1]!S_STM07_IS(D421,9,$G$5,$H$13),[1]!S_STM07_IS(D421,55,$G$5,$H$13)/$E$5))</f>
        <v/>
      </c>
      <c r="K421" s="411" t="str">
        <f>IF(C421="","",[1]!hks_fa_roa2(D421,$G$5))</f>
        <v/>
      </c>
      <c r="L421" s="411" t="str">
        <f>IF(C421="","",[1]!hks_fa_roe(D421,$G$5))</f>
        <v/>
      </c>
      <c r="M421" s="243" t="str">
        <f>IF(C421="","",IF($M$11="EPS",[1]!S_STM07_IS(D421,61,$G$5,$H$13)/IF([1]!s_share_total(D421,$G$5)=0,[1]!s_share_total(D421,[1]!s_ipo_listeddate(D421)),[1]!s_share_total(D421,$G$5)),([1]!s_stm07_bs(D421,75,$G$5,$H$13)+[1]!s_stm07_bs(D421,88,$G$5,$H$13)+[1]!s_stm07_bs(D421,94,$G$5,$H$13)+[1]!s_stm07_bs(D421,95,$G$5,$H$13))/$E$5))</f>
        <v/>
      </c>
      <c r="N421" s="193" t="str">
        <f>IF(C421="","",F421/([1]!S_STM07_IS(D421,61,$G$5,$H$13)/IF([1]!s_share_total(D421,$G$5)=0,[1]!s_share_total(D421,[1]!s_ipo_listeddate(D421)),[1]!s_share_total(D421,$G$5))))</f>
        <v/>
      </c>
      <c r="O421" s="242" t="str">
        <f ca="1">IF(C421="","",[1]!s_share_total(D421,TODAY())/$E$5)</f>
        <v/>
      </c>
      <c r="P421" s="242" t="str">
        <f t="shared" si="44"/>
        <v/>
      </c>
      <c r="Q421" s="181" t="str">
        <f t="shared" si="45"/>
        <v/>
      </c>
      <c r="R421" s="342" t="str">
        <f t="shared" si="46"/>
        <v/>
      </c>
      <c r="S421" s="144"/>
      <c r="U421" s="1"/>
    </row>
    <row r="422" spans="3:21" ht="12" customHeight="1" x14ac:dyDescent="0.35">
      <c r="C422" s="341" t="str">
        <f t="shared" si="43"/>
        <v/>
      </c>
      <c r="D422" s="239" t="str">
        <f t="shared" si="47"/>
        <v/>
      </c>
      <c r="E422" s="239" t="str">
        <f t="shared" si="48"/>
        <v/>
      </c>
      <c r="F422" s="179" t="str">
        <f ca="1">IF(C422="","",[1]!s_dq_close(D422,TODAY(),1))</f>
        <v/>
      </c>
      <c r="G422" s="180" t="str">
        <f ca="1">IF(C422="","",[1]!s_pq_pctchange(D422,TODAY()-$G$12,TODAY())/100)</f>
        <v/>
      </c>
      <c r="H422" s="240" t="str">
        <f>IF(C422="","",IF($H$11="收入",[1]!S_STM07_IS(D422,9,$G$5,$H$13)/$E$5,[1]!S_STM07_IS(D422,48,$G$5,$H$13)/$E$5))</f>
        <v/>
      </c>
      <c r="I422" s="240" t="str">
        <f>IF(C422="","",IF($I$11="毛利率",([1]!S_STM07_IS(D422,9,$G$5,$H$13)-[1]!S_STM07_IS(D422,10,$G$5,$H$13))/[1]!S_STM07_IS(D422,9,$G$5,$H$13),[1]!S_STM07_IS(D422,14,$G$5,$H$13)/$E$5))</f>
        <v/>
      </c>
      <c r="J422" s="402" t="str">
        <f>IF(C422="","",IF($J$11="净利润率",[1]!S_STM07_IS(D422,61,$G$5,$H$13)/[1]!S_STM07_IS(D422,9,$G$5,$H$13),[1]!S_STM07_IS(D422,55,$G$5,$H$13)/$E$5))</f>
        <v/>
      </c>
      <c r="K422" s="411" t="str">
        <f>IF(C422="","",[1]!hks_fa_roa2(D422,$G$5))</f>
        <v/>
      </c>
      <c r="L422" s="411" t="str">
        <f>IF(C422="","",[1]!hks_fa_roe(D422,$G$5))</f>
        <v/>
      </c>
      <c r="M422" s="240" t="str">
        <f>IF(C422="","",IF($M$11="EPS",[1]!S_STM07_IS(D422,61,$G$5,$H$13)/IF([1]!s_share_total(D422,$G$5)=0,[1]!s_share_total(D422,[1]!s_ipo_listeddate(D422)),[1]!s_share_total(D422,$G$5)),([1]!s_stm07_bs(D422,75,$G$5,$H$13)+[1]!s_stm07_bs(D422,88,$G$5,$H$13)+[1]!s_stm07_bs(D422,94,$G$5,$H$13)+[1]!s_stm07_bs(D422,95,$G$5,$H$13))/$E$5))</f>
        <v/>
      </c>
      <c r="N422" s="241" t="str">
        <f>IF(C422="","",F422/([1]!S_STM07_IS(D422,61,$G$5,$H$13)/IF([1]!s_share_total(D422,$G$5)=0,[1]!s_share_total(D422,[1]!s_ipo_listeddate(D422)),[1]!s_share_total(D422,$G$5))))</f>
        <v/>
      </c>
      <c r="O422" s="240" t="str">
        <f ca="1">IF(C422="","",[1]!s_share_total(D422,TODAY())/$E$5)</f>
        <v/>
      </c>
      <c r="P422" s="240" t="str">
        <f t="shared" si="44"/>
        <v/>
      </c>
      <c r="Q422" s="210" t="str">
        <f t="shared" si="45"/>
        <v/>
      </c>
      <c r="R422" s="341" t="str">
        <f t="shared" si="46"/>
        <v/>
      </c>
      <c r="S422" s="144"/>
      <c r="U422" s="1"/>
    </row>
    <row r="423" spans="3:21" ht="12" customHeight="1" x14ac:dyDescent="0.35">
      <c r="C423" s="342" t="str">
        <f t="shared" si="43"/>
        <v/>
      </c>
      <c r="D423" s="126" t="str">
        <f t="shared" si="47"/>
        <v/>
      </c>
      <c r="E423" s="126" t="str">
        <f t="shared" si="48"/>
        <v/>
      </c>
      <c r="F423" s="181" t="str">
        <f ca="1">IF(C423="","",[1]!s_dq_close(D423,TODAY(),1))</f>
        <v/>
      </c>
      <c r="G423" s="182" t="str">
        <f ca="1">IF(C423="","",[1]!s_pq_pctchange(D423,TODAY()-$G$12,TODAY())/100)</f>
        <v/>
      </c>
      <c r="H423" s="242" t="str">
        <f>IF(C423="","",IF($H$11="收入",[1]!S_STM07_IS(D423,9,$G$5,$H$13)/$E$5,[1]!S_STM07_IS(D423,48,$G$5,$H$13)/$E$5))</f>
        <v/>
      </c>
      <c r="I423" s="242" t="str">
        <f>IF(C423="","",IF($I$11="毛利率",([1]!S_STM07_IS(D423,9,$G$5,$H$13)-[1]!S_STM07_IS(D423,10,$G$5,$H$13))/[1]!S_STM07_IS(D423,9,$G$5,$H$13),[1]!S_STM07_IS(D423,14,$G$5,$H$13)/$E$5))</f>
        <v/>
      </c>
      <c r="J423" s="403" t="str">
        <f>IF(C423="","",IF($J$11="净利润率",[1]!S_STM07_IS(D423,61,$G$5,$H$13)/[1]!S_STM07_IS(D423,9,$G$5,$H$13),[1]!S_STM07_IS(D423,55,$G$5,$H$13)/$E$5))</f>
        <v/>
      </c>
      <c r="K423" s="411" t="str">
        <f>IF(C423="","",[1]!hks_fa_roa2(D423,$G$5))</f>
        <v/>
      </c>
      <c r="L423" s="411" t="str">
        <f>IF(C423="","",[1]!hks_fa_roe(D423,$G$5))</f>
        <v/>
      </c>
      <c r="M423" s="243" t="str">
        <f>IF(C423="","",IF($M$11="EPS",[1]!S_STM07_IS(D423,61,$G$5,$H$13)/IF([1]!s_share_total(D423,$G$5)=0,[1]!s_share_total(D423,[1]!s_ipo_listeddate(D423)),[1]!s_share_total(D423,$G$5)),([1]!s_stm07_bs(D423,75,$G$5,$H$13)+[1]!s_stm07_bs(D423,88,$G$5,$H$13)+[1]!s_stm07_bs(D423,94,$G$5,$H$13)+[1]!s_stm07_bs(D423,95,$G$5,$H$13))/$E$5))</f>
        <v/>
      </c>
      <c r="N423" s="193" t="str">
        <f>IF(C423="","",F423/([1]!S_STM07_IS(D423,61,$G$5,$H$13)/IF([1]!s_share_total(D423,$G$5)=0,[1]!s_share_total(D423,[1]!s_ipo_listeddate(D423)),[1]!s_share_total(D423,$G$5))))</f>
        <v/>
      </c>
      <c r="O423" s="242" t="str">
        <f ca="1">IF(C423="","",[1]!s_share_total(D423,TODAY())/$E$5)</f>
        <v/>
      </c>
      <c r="P423" s="242" t="str">
        <f t="shared" si="44"/>
        <v/>
      </c>
      <c r="Q423" s="181" t="str">
        <f t="shared" si="45"/>
        <v/>
      </c>
      <c r="R423" s="342" t="str">
        <f t="shared" si="46"/>
        <v/>
      </c>
      <c r="S423" s="144"/>
      <c r="U423" s="1"/>
    </row>
    <row r="424" spans="3:21" ht="12" customHeight="1" x14ac:dyDescent="0.35">
      <c r="C424" s="341" t="str">
        <f t="shared" si="43"/>
        <v/>
      </c>
      <c r="D424" s="239" t="str">
        <f t="shared" si="47"/>
        <v/>
      </c>
      <c r="E424" s="239" t="str">
        <f t="shared" si="48"/>
        <v/>
      </c>
      <c r="F424" s="179" t="str">
        <f ca="1">IF(C424="","",[1]!s_dq_close(D424,TODAY(),1))</f>
        <v/>
      </c>
      <c r="G424" s="180" t="str">
        <f ca="1">IF(C424="","",[1]!s_pq_pctchange(D424,TODAY()-$G$12,TODAY())/100)</f>
        <v/>
      </c>
      <c r="H424" s="240" t="str">
        <f>IF(C424="","",IF($H$11="收入",[1]!S_STM07_IS(D424,9,$G$5,$H$13)/$E$5,[1]!S_STM07_IS(D424,48,$G$5,$H$13)/$E$5))</f>
        <v/>
      </c>
      <c r="I424" s="240" t="str">
        <f>IF(C424="","",IF($I$11="毛利率",([1]!S_STM07_IS(D424,9,$G$5,$H$13)-[1]!S_STM07_IS(D424,10,$G$5,$H$13))/[1]!S_STM07_IS(D424,9,$G$5,$H$13),[1]!S_STM07_IS(D424,14,$G$5,$H$13)/$E$5))</f>
        <v/>
      </c>
      <c r="J424" s="402" t="str">
        <f>IF(C424="","",IF($J$11="净利润率",[1]!S_STM07_IS(D424,61,$G$5,$H$13)/[1]!S_STM07_IS(D424,9,$G$5,$H$13),[1]!S_STM07_IS(D424,55,$G$5,$H$13)/$E$5))</f>
        <v/>
      </c>
      <c r="K424" s="411" t="str">
        <f>IF(C424="","",[1]!hks_fa_roa2(D424,$G$5))</f>
        <v/>
      </c>
      <c r="L424" s="411" t="str">
        <f>IF(C424="","",[1]!hks_fa_roe(D424,$G$5))</f>
        <v/>
      </c>
      <c r="M424" s="240" t="str">
        <f>IF(C424="","",IF($M$11="EPS",[1]!S_STM07_IS(D424,61,$G$5,$H$13)/IF([1]!s_share_total(D424,$G$5)=0,[1]!s_share_total(D424,[1]!s_ipo_listeddate(D424)),[1]!s_share_total(D424,$G$5)),([1]!s_stm07_bs(D424,75,$G$5,$H$13)+[1]!s_stm07_bs(D424,88,$G$5,$H$13)+[1]!s_stm07_bs(D424,94,$G$5,$H$13)+[1]!s_stm07_bs(D424,95,$G$5,$H$13))/$E$5))</f>
        <v/>
      </c>
      <c r="N424" s="241" t="str">
        <f>IF(C424="","",F424/([1]!S_STM07_IS(D424,61,$G$5,$H$13)/IF([1]!s_share_total(D424,$G$5)=0,[1]!s_share_total(D424,[1]!s_ipo_listeddate(D424)),[1]!s_share_total(D424,$G$5))))</f>
        <v/>
      </c>
      <c r="O424" s="240" t="str">
        <f ca="1">IF(C424="","",[1]!s_share_total(D424,TODAY())/$E$5)</f>
        <v/>
      </c>
      <c r="P424" s="240" t="str">
        <f t="shared" si="44"/>
        <v/>
      </c>
      <c r="Q424" s="210" t="str">
        <f t="shared" si="45"/>
        <v/>
      </c>
      <c r="R424" s="341" t="str">
        <f t="shared" si="46"/>
        <v/>
      </c>
      <c r="S424" s="144"/>
      <c r="U424" s="1"/>
    </row>
    <row r="425" spans="3:21" ht="12" customHeight="1" x14ac:dyDescent="0.35">
      <c r="C425" s="342" t="str">
        <f t="shared" si="43"/>
        <v/>
      </c>
      <c r="D425" s="126" t="str">
        <f t="shared" si="47"/>
        <v/>
      </c>
      <c r="E425" s="126" t="str">
        <f t="shared" si="48"/>
        <v/>
      </c>
      <c r="F425" s="181" t="str">
        <f ca="1">IF(C425="","",[1]!s_dq_close(D425,TODAY(),1))</f>
        <v/>
      </c>
      <c r="G425" s="182" t="str">
        <f ca="1">IF(C425="","",[1]!s_pq_pctchange(D425,TODAY()-$G$12,TODAY())/100)</f>
        <v/>
      </c>
      <c r="H425" s="242" t="str">
        <f>IF(C425="","",IF($H$11="收入",[1]!S_STM07_IS(D425,9,$G$5,$H$13)/$E$5,[1]!S_STM07_IS(D425,48,$G$5,$H$13)/$E$5))</f>
        <v/>
      </c>
      <c r="I425" s="242" t="str">
        <f>IF(C425="","",IF($I$11="毛利率",([1]!S_STM07_IS(D425,9,$G$5,$H$13)-[1]!S_STM07_IS(D425,10,$G$5,$H$13))/[1]!S_STM07_IS(D425,9,$G$5,$H$13),[1]!S_STM07_IS(D425,14,$G$5,$H$13)/$E$5))</f>
        <v/>
      </c>
      <c r="J425" s="403" t="str">
        <f>IF(C425="","",IF($J$11="净利润率",[1]!S_STM07_IS(D425,61,$G$5,$H$13)/[1]!S_STM07_IS(D425,9,$G$5,$H$13),[1]!S_STM07_IS(D425,55,$G$5,$H$13)/$E$5))</f>
        <v/>
      </c>
      <c r="K425" s="411" t="str">
        <f>IF(C425="","",[1]!hks_fa_roa2(D425,$G$5))</f>
        <v/>
      </c>
      <c r="L425" s="411" t="str">
        <f>IF(C425="","",[1]!hks_fa_roe(D425,$G$5))</f>
        <v/>
      </c>
      <c r="M425" s="243" t="str">
        <f>IF(C425="","",IF($M$11="EPS",[1]!S_STM07_IS(D425,61,$G$5,$H$13)/IF([1]!s_share_total(D425,$G$5)=0,[1]!s_share_total(D425,[1]!s_ipo_listeddate(D425)),[1]!s_share_total(D425,$G$5)),([1]!s_stm07_bs(D425,75,$G$5,$H$13)+[1]!s_stm07_bs(D425,88,$G$5,$H$13)+[1]!s_stm07_bs(D425,94,$G$5,$H$13)+[1]!s_stm07_bs(D425,95,$G$5,$H$13))/$E$5))</f>
        <v/>
      </c>
      <c r="N425" s="193" t="str">
        <f>IF(C425="","",F425/([1]!S_STM07_IS(D425,61,$G$5,$H$13)/IF([1]!s_share_total(D425,$G$5)=0,[1]!s_share_total(D425,[1]!s_ipo_listeddate(D425)),[1]!s_share_total(D425,$G$5))))</f>
        <v/>
      </c>
      <c r="O425" s="242" t="str">
        <f ca="1">IF(C425="","",[1]!s_share_total(D425,TODAY())/$E$5)</f>
        <v/>
      </c>
      <c r="P425" s="242" t="str">
        <f t="shared" si="44"/>
        <v/>
      </c>
      <c r="Q425" s="181" t="str">
        <f t="shared" si="45"/>
        <v/>
      </c>
      <c r="R425" s="342" t="str">
        <f t="shared" si="46"/>
        <v/>
      </c>
      <c r="S425" s="144"/>
      <c r="U425" s="1"/>
    </row>
    <row r="426" spans="3:21" ht="12" customHeight="1" x14ac:dyDescent="0.35">
      <c r="C426" s="341" t="str">
        <f t="shared" si="43"/>
        <v/>
      </c>
      <c r="D426" s="239" t="str">
        <f t="shared" si="47"/>
        <v/>
      </c>
      <c r="E426" s="239" t="str">
        <f t="shared" si="48"/>
        <v/>
      </c>
      <c r="F426" s="179" t="str">
        <f ca="1">IF(C426="","",[1]!s_dq_close(D426,TODAY(),1))</f>
        <v/>
      </c>
      <c r="G426" s="180" t="str">
        <f ca="1">IF(C426="","",[1]!s_pq_pctchange(D426,TODAY()-$G$12,TODAY())/100)</f>
        <v/>
      </c>
      <c r="H426" s="240" t="str">
        <f>IF(C426="","",IF($H$11="收入",[1]!S_STM07_IS(D426,9,$G$5,$H$13)/$E$5,[1]!S_STM07_IS(D426,48,$G$5,$H$13)/$E$5))</f>
        <v/>
      </c>
      <c r="I426" s="240" t="str">
        <f>IF(C426="","",IF($I$11="毛利率",([1]!S_STM07_IS(D426,9,$G$5,$H$13)-[1]!S_STM07_IS(D426,10,$G$5,$H$13))/[1]!S_STM07_IS(D426,9,$G$5,$H$13),[1]!S_STM07_IS(D426,14,$G$5,$H$13)/$E$5))</f>
        <v/>
      </c>
      <c r="J426" s="402" t="str">
        <f>IF(C426="","",IF($J$11="净利润率",[1]!S_STM07_IS(D426,61,$G$5,$H$13)/[1]!S_STM07_IS(D426,9,$G$5,$H$13),[1]!S_STM07_IS(D426,55,$G$5,$H$13)/$E$5))</f>
        <v/>
      </c>
      <c r="K426" s="411" t="str">
        <f>IF(C426="","",[1]!hks_fa_roa2(D426,$G$5))</f>
        <v/>
      </c>
      <c r="L426" s="411" t="str">
        <f>IF(C426="","",[1]!hks_fa_roe(D426,$G$5))</f>
        <v/>
      </c>
      <c r="M426" s="240" t="str">
        <f>IF(C426="","",IF($M$11="EPS",[1]!S_STM07_IS(D426,61,$G$5,$H$13)/IF([1]!s_share_total(D426,$G$5)=0,[1]!s_share_total(D426,[1]!s_ipo_listeddate(D426)),[1]!s_share_total(D426,$G$5)),([1]!s_stm07_bs(D426,75,$G$5,$H$13)+[1]!s_stm07_bs(D426,88,$G$5,$H$13)+[1]!s_stm07_bs(D426,94,$G$5,$H$13)+[1]!s_stm07_bs(D426,95,$G$5,$H$13))/$E$5))</f>
        <v/>
      </c>
      <c r="N426" s="241" t="str">
        <f>IF(C426="","",F426/([1]!S_STM07_IS(D426,61,$G$5,$H$13)/IF([1]!s_share_total(D426,$G$5)=0,[1]!s_share_total(D426,[1]!s_ipo_listeddate(D426)),[1]!s_share_total(D426,$G$5))))</f>
        <v/>
      </c>
      <c r="O426" s="240" t="str">
        <f ca="1">IF(C426="","",[1]!s_share_total(D426,TODAY())/$E$5)</f>
        <v/>
      </c>
      <c r="P426" s="240" t="str">
        <f t="shared" si="44"/>
        <v/>
      </c>
      <c r="Q426" s="210" t="str">
        <f t="shared" si="45"/>
        <v/>
      </c>
      <c r="R426" s="341" t="str">
        <f t="shared" si="46"/>
        <v/>
      </c>
      <c r="S426" s="144"/>
      <c r="U426" s="1"/>
    </row>
    <row r="427" spans="3:21" ht="12" customHeight="1" x14ac:dyDescent="0.35">
      <c r="C427" s="342" t="str">
        <f t="shared" si="43"/>
        <v/>
      </c>
      <c r="D427" s="126" t="str">
        <f t="shared" si="47"/>
        <v/>
      </c>
      <c r="E427" s="126" t="str">
        <f t="shared" si="48"/>
        <v/>
      </c>
      <c r="F427" s="181" t="str">
        <f ca="1">IF(C427="","",[1]!s_dq_close(D427,TODAY(),1))</f>
        <v/>
      </c>
      <c r="G427" s="182" t="str">
        <f ca="1">IF(C427="","",[1]!s_pq_pctchange(D427,TODAY()-$G$12,TODAY())/100)</f>
        <v/>
      </c>
      <c r="H427" s="242" t="str">
        <f>IF(C427="","",IF($H$11="收入",[1]!S_STM07_IS(D427,9,$G$5,$H$13)/$E$5,[1]!S_STM07_IS(D427,48,$G$5,$H$13)/$E$5))</f>
        <v/>
      </c>
      <c r="I427" s="242" t="str">
        <f>IF(C427="","",IF($I$11="毛利率",([1]!S_STM07_IS(D427,9,$G$5,$H$13)-[1]!S_STM07_IS(D427,10,$G$5,$H$13))/[1]!S_STM07_IS(D427,9,$G$5,$H$13),[1]!S_STM07_IS(D427,14,$G$5,$H$13)/$E$5))</f>
        <v/>
      </c>
      <c r="J427" s="403" t="str">
        <f>IF(C427="","",IF($J$11="净利润率",[1]!S_STM07_IS(D427,61,$G$5,$H$13)/[1]!S_STM07_IS(D427,9,$G$5,$H$13),[1]!S_STM07_IS(D427,55,$G$5,$H$13)/$E$5))</f>
        <v/>
      </c>
      <c r="K427" s="411" t="str">
        <f>IF(C427="","",[1]!hks_fa_roa2(D427,$G$5))</f>
        <v/>
      </c>
      <c r="L427" s="411" t="str">
        <f>IF(C427="","",[1]!hks_fa_roe(D427,$G$5))</f>
        <v/>
      </c>
      <c r="M427" s="243" t="str">
        <f>IF(C427="","",IF($M$11="EPS",[1]!S_STM07_IS(D427,61,$G$5,$H$13)/IF([1]!s_share_total(D427,$G$5)=0,[1]!s_share_total(D427,[1]!s_ipo_listeddate(D427)),[1]!s_share_total(D427,$G$5)),([1]!s_stm07_bs(D427,75,$G$5,$H$13)+[1]!s_stm07_bs(D427,88,$G$5,$H$13)+[1]!s_stm07_bs(D427,94,$G$5,$H$13)+[1]!s_stm07_bs(D427,95,$G$5,$H$13))/$E$5))</f>
        <v/>
      </c>
      <c r="N427" s="193" t="str">
        <f>IF(C427="","",F427/([1]!S_STM07_IS(D427,61,$G$5,$H$13)/IF([1]!s_share_total(D427,$G$5)=0,[1]!s_share_total(D427,[1]!s_ipo_listeddate(D427)),[1]!s_share_total(D427,$G$5))))</f>
        <v/>
      </c>
      <c r="O427" s="242" t="str">
        <f ca="1">IF(C427="","",[1]!s_share_total(D427,TODAY())/$E$5)</f>
        <v/>
      </c>
      <c r="P427" s="242" t="str">
        <f t="shared" si="44"/>
        <v/>
      </c>
      <c r="Q427" s="181" t="str">
        <f t="shared" si="45"/>
        <v/>
      </c>
      <c r="R427" s="342" t="str">
        <f t="shared" si="46"/>
        <v/>
      </c>
      <c r="S427" s="144"/>
      <c r="U427" s="1"/>
    </row>
    <row r="428" spans="3:21" ht="12" customHeight="1" x14ac:dyDescent="0.35">
      <c r="C428" s="341" t="str">
        <f t="shared" si="43"/>
        <v/>
      </c>
      <c r="D428" s="239" t="str">
        <f t="shared" si="47"/>
        <v/>
      </c>
      <c r="E428" s="239" t="str">
        <f t="shared" si="48"/>
        <v/>
      </c>
      <c r="F428" s="179" t="str">
        <f ca="1">IF(C428="","",[1]!s_dq_close(D428,TODAY(),1))</f>
        <v/>
      </c>
      <c r="G428" s="180" t="str">
        <f ca="1">IF(C428="","",[1]!s_pq_pctchange(D428,TODAY()-$G$12,TODAY())/100)</f>
        <v/>
      </c>
      <c r="H428" s="240" t="str">
        <f>IF(C428="","",IF($H$11="收入",[1]!S_STM07_IS(D428,9,$G$5,$H$13)/$E$5,[1]!S_STM07_IS(D428,48,$G$5,$H$13)/$E$5))</f>
        <v/>
      </c>
      <c r="I428" s="240" t="str">
        <f>IF(C428="","",IF($I$11="毛利率",([1]!S_STM07_IS(D428,9,$G$5,$H$13)-[1]!S_STM07_IS(D428,10,$G$5,$H$13))/[1]!S_STM07_IS(D428,9,$G$5,$H$13),[1]!S_STM07_IS(D428,14,$G$5,$H$13)/$E$5))</f>
        <v/>
      </c>
      <c r="J428" s="402" t="str">
        <f>IF(C428="","",IF($J$11="净利润率",[1]!S_STM07_IS(D428,61,$G$5,$H$13)/[1]!S_STM07_IS(D428,9,$G$5,$H$13),[1]!S_STM07_IS(D428,55,$G$5,$H$13)/$E$5))</f>
        <v/>
      </c>
      <c r="K428" s="411" t="str">
        <f>IF(C428="","",[1]!hks_fa_roa2(D428,$G$5))</f>
        <v/>
      </c>
      <c r="L428" s="411" t="str">
        <f>IF(C428="","",[1]!hks_fa_roe(D428,$G$5))</f>
        <v/>
      </c>
      <c r="M428" s="240" t="str">
        <f>IF(C428="","",IF($M$11="EPS",[1]!S_STM07_IS(D428,61,$G$5,$H$13)/IF([1]!s_share_total(D428,$G$5)=0,[1]!s_share_total(D428,[1]!s_ipo_listeddate(D428)),[1]!s_share_total(D428,$G$5)),([1]!s_stm07_bs(D428,75,$G$5,$H$13)+[1]!s_stm07_bs(D428,88,$G$5,$H$13)+[1]!s_stm07_bs(D428,94,$G$5,$H$13)+[1]!s_stm07_bs(D428,95,$G$5,$H$13))/$E$5))</f>
        <v/>
      </c>
      <c r="N428" s="241" t="str">
        <f>IF(C428="","",F428/([1]!S_STM07_IS(D428,61,$G$5,$H$13)/IF([1]!s_share_total(D428,$G$5)=0,[1]!s_share_total(D428,[1]!s_ipo_listeddate(D428)),[1]!s_share_total(D428,$G$5))))</f>
        <v/>
      </c>
      <c r="O428" s="240" t="str">
        <f ca="1">IF(C428="","",[1]!s_share_total(D428,TODAY())/$E$5)</f>
        <v/>
      </c>
      <c r="P428" s="240" t="str">
        <f t="shared" si="44"/>
        <v/>
      </c>
      <c r="Q428" s="210" t="str">
        <f t="shared" si="45"/>
        <v/>
      </c>
      <c r="R428" s="341" t="str">
        <f t="shared" si="46"/>
        <v/>
      </c>
      <c r="S428" s="144"/>
      <c r="U428" s="1"/>
    </row>
    <row r="429" spans="3:21" ht="12" customHeight="1" x14ac:dyDescent="0.35">
      <c r="C429" s="342" t="str">
        <f t="shared" si="43"/>
        <v/>
      </c>
      <c r="D429" s="126" t="str">
        <f t="shared" si="47"/>
        <v/>
      </c>
      <c r="E429" s="126" t="str">
        <f t="shared" si="48"/>
        <v/>
      </c>
      <c r="F429" s="181" t="str">
        <f ca="1">IF(C429="","",[1]!s_dq_close(D429,TODAY(),1))</f>
        <v/>
      </c>
      <c r="G429" s="182" t="str">
        <f ca="1">IF(C429="","",[1]!s_pq_pctchange(D429,TODAY()-$G$12,TODAY())/100)</f>
        <v/>
      </c>
      <c r="H429" s="242" t="str">
        <f>IF(C429="","",IF($H$11="收入",[1]!S_STM07_IS(D429,9,$G$5,$H$13)/$E$5,[1]!S_STM07_IS(D429,48,$G$5,$H$13)/$E$5))</f>
        <v/>
      </c>
      <c r="I429" s="242" t="str">
        <f>IF(C429="","",IF($I$11="毛利率",([1]!S_STM07_IS(D429,9,$G$5,$H$13)-[1]!S_STM07_IS(D429,10,$G$5,$H$13))/[1]!S_STM07_IS(D429,9,$G$5,$H$13),[1]!S_STM07_IS(D429,14,$G$5,$H$13)/$E$5))</f>
        <v/>
      </c>
      <c r="J429" s="403" t="str">
        <f>IF(C429="","",IF($J$11="净利润率",[1]!S_STM07_IS(D429,61,$G$5,$H$13)/[1]!S_STM07_IS(D429,9,$G$5,$H$13),[1]!S_STM07_IS(D429,55,$G$5,$H$13)/$E$5))</f>
        <v/>
      </c>
      <c r="K429" s="411" t="str">
        <f>IF(C429="","",[1]!hks_fa_roa2(D429,$G$5))</f>
        <v/>
      </c>
      <c r="L429" s="411" t="str">
        <f>IF(C429="","",[1]!hks_fa_roe(D429,$G$5))</f>
        <v/>
      </c>
      <c r="M429" s="243" t="str">
        <f>IF(C429="","",IF($M$11="EPS",[1]!S_STM07_IS(D429,61,$G$5,$H$13)/IF([1]!s_share_total(D429,$G$5)=0,[1]!s_share_total(D429,[1]!s_ipo_listeddate(D429)),[1]!s_share_total(D429,$G$5)),([1]!s_stm07_bs(D429,75,$G$5,$H$13)+[1]!s_stm07_bs(D429,88,$G$5,$H$13)+[1]!s_stm07_bs(D429,94,$G$5,$H$13)+[1]!s_stm07_bs(D429,95,$G$5,$H$13))/$E$5))</f>
        <v/>
      </c>
      <c r="N429" s="193" t="str">
        <f>IF(C429="","",F429/([1]!S_STM07_IS(D429,61,$G$5,$H$13)/IF([1]!s_share_total(D429,$G$5)=0,[1]!s_share_total(D429,[1]!s_ipo_listeddate(D429)),[1]!s_share_total(D429,$G$5))))</f>
        <v/>
      </c>
      <c r="O429" s="242" t="str">
        <f ca="1">IF(C429="","",[1]!s_share_total(D429,TODAY())/$E$5)</f>
        <v/>
      </c>
      <c r="P429" s="242" t="str">
        <f t="shared" si="44"/>
        <v/>
      </c>
      <c r="Q429" s="181" t="str">
        <f t="shared" si="45"/>
        <v/>
      </c>
      <c r="R429" s="342" t="str">
        <f t="shared" si="46"/>
        <v/>
      </c>
      <c r="S429" s="144"/>
      <c r="U429" s="1"/>
    </row>
    <row r="430" spans="3:21" ht="12" customHeight="1" x14ac:dyDescent="0.35">
      <c r="C430" s="341" t="str">
        <f t="shared" si="43"/>
        <v/>
      </c>
      <c r="D430" s="239" t="str">
        <f t="shared" si="47"/>
        <v/>
      </c>
      <c r="E430" s="239" t="str">
        <f t="shared" si="48"/>
        <v/>
      </c>
      <c r="F430" s="179" t="str">
        <f ca="1">IF(C430="","",[1]!s_dq_close(D430,TODAY(),1))</f>
        <v/>
      </c>
      <c r="G430" s="180" t="str">
        <f ca="1">IF(C430="","",[1]!s_pq_pctchange(D430,TODAY()-$G$12,TODAY())/100)</f>
        <v/>
      </c>
      <c r="H430" s="240" t="str">
        <f>IF(C430="","",IF($H$11="收入",[1]!S_STM07_IS(D430,9,$G$5,$H$13)/$E$5,[1]!S_STM07_IS(D430,48,$G$5,$H$13)/$E$5))</f>
        <v/>
      </c>
      <c r="I430" s="240" t="str">
        <f>IF(C430="","",IF($I$11="毛利率",([1]!S_STM07_IS(D430,9,$G$5,$H$13)-[1]!S_STM07_IS(D430,10,$G$5,$H$13))/[1]!S_STM07_IS(D430,9,$G$5,$H$13),[1]!S_STM07_IS(D430,14,$G$5,$H$13)/$E$5))</f>
        <v/>
      </c>
      <c r="J430" s="402" t="str">
        <f>IF(C430="","",IF($J$11="净利润率",[1]!S_STM07_IS(D430,61,$G$5,$H$13)/[1]!S_STM07_IS(D430,9,$G$5,$H$13),[1]!S_STM07_IS(D430,55,$G$5,$H$13)/$E$5))</f>
        <v/>
      </c>
      <c r="K430" s="411" t="str">
        <f>IF(C430="","",[1]!hks_fa_roa2(D430,$G$5))</f>
        <v/>
      </c>
      <c r="L430" s="411" t="str">
        <f>IF(C430="","",[1]!hks_fa_roe(D430,$G$5))</f>
        <v/>
      </c>
      <c r="M430" s="240" t="str">
        <f>IF(C430="","",IF($M$11="EPS",[1]!S_STM07_IS(D430,61,$G$5,$H$13)/IF([1]!s_share_total(D430,$G$5)=0,[1]!s_share_total(D430,[1]!s_ipo_listeddate(D430)),[1]!s_share_total(D430,$G$5)),([1]!s_stm07_bs(D430,75,$G$5,$H$13)+[1]!s_stm07_bs(D430,88,$G$5,$H$13)+[1]!s_stm07_bs(D430,94,$G$5,$H$13)+[1]!s_stm07_bs(D430,95,$G$5,$H$13))/$E$5))</f>
        <v/>
      </c>
      <c r="N430" s="241" t="str">
        <f>IF(C430="","",F430/([1]!S_STM07_IS(D430,61,$G$5,$H$13)/IF([1]!s_share_total(D430,$G$5)=0,[1]!s_share_total(D430,[1]!s_ipo_listeddate(D430)),[1]!s_share_total(D430,$G$5))))</f>
        <v/>
      </c>
      <c r="O430" s="240" t="str">
        <f ca="1">IF(C430="","",[1]!s_share_total(D430,TODAY())/$E$5)</f>
        <v/>
      </c>
      <c r="P430" s="240" t="str">
        <f t="shared" si="44"/>
        <v/>
      </c>
      <c r="Q430" s="210" t="str">
        <f t="shared" si="45"/>
        <v/>
      </c>
      <c r="R430" s="341" t="str">
        <f t="shared" si="46"/>
        <v/>
      </c>
      <c r="S430" s="144"/>
      <c r="U430" s="1"/>
    </row>
    <row r="431" spans="3:21" ht="12" customHeight="1" x14ac:dyDescent="0.35">
      <c r="C431" s="342" t="str">
        <f t="shared" si="43"/>
        <v/>
      </c>
      <c r="D431" s="126" t="str">
        <f t="shared" si="47"/>
        <v/>
      </c>
      <c r="E431" s="126" t="str">
        <f t="shared" si="48"/>
        <v/>
      </c>
      <c r="F431" s="181" t="str">
        <f ca="1">IF(C431="","",[1]!s_dq_close(D431,TODAY(),1))</f>
        <v/>
      </c>
      <c r="G431" s="182" t="str">
        <f ca="1">IF(C431="","",[1]!s_pq_pctchange(D431,TODAY()-$G$12,TODAY())/100)</f>
        <v/>
      </c>
      <c r="H431" s="242" t="str">
        <f>IF(C431="","",IF($H$11="收入",[1]!S_STM07_IS(D431,9,$G$5,$H$13)/$E$5,[1]!S_STM07_IS(D431,48,$G$5,$H$13)/$E$5))</f>
        <v/>
      </c>
      <c r="I431" s="242" t="str">
        <f>IF(C431="","",IF($I$11="毛利率",([1]!S_STM07_IS(D431,9,$G$5,$H$13)-[1]!S_STM07_IS(D431,10,$G$5,$H$13))/[1]!S_STM07_IS(D431,9,$G$5,$H$13),[1]!S_STM07_IS(D431,14,$G$5,$H$13)/$E$5))</f>
        <v/>
      </c>
      <c r="J431" s="403" t="str">
        <f>IF(C431="","",IF($J$11="净利润率",[1]!S_STM07_IS(D431,61,$G$5,$H$13)/[1]!S_STM07_IS(D431,9,$G$5,$H$13),[1]!S_STM07_IS(D431,55,$G$5,$H$13)/$E$5))</f>
        <v/>
      </c>
      <c r="K431" s="411" t="str">
        <f>IF(C431="","",[1]!hks_fa_roa2(D431,$G$5))</f>
        <v/>
      </c>
      <c r="L431" s="411" t="str">
        <f>IF(C431="","",[1]!hks_fa_roe(D431,$G$5))</f>
        <v/>
      </c>
      <c r="M431" s="243" t="str">
        <f>IF(C431="","",IF($M$11="EPS",[1]!S_STM07_IS(D431,61,$G$5,$H$13)/IF([1]!s_share_total(D431,$G$5)=0,[1]!s_share_total(D431,[1]!s_ipo_listeddate(D431)),[1]!s_share_total(D431,$G$5)),([1]!s_stm07_bs(D431,75,$G$5,$H$13)+[1]!s_stm07_bs(D431,88,$G$5,$H$13)+[1]!s_stm07_bs(D431,94,$G$5,$H$13)+[1]!s_stm07_bs(D431,95,$G$5,$H$13))/$E$5))</f>
        <v/>
      </c>
      <c r="N431" s="193" t="str">
        <f>IF(C431="","",F431/([1]!S_STM07_IS(D431,61,$G$5,$H$13)/IF([1]!s_share_total(D431,$G$5)=0,[1]!s_share_total(D431,[1]!s_ipo_listeddate(D431)),[1]!s_share_total(D431,$G$5))))</f>
        <v/>
      </c>
      <c r="O431" s="242" t="str">
        <f ca="1">IF(C431="","",[1]!s_share_total(D431,TODAY())/$E$5)</f>
        <v/>
      </c>
      <c r="P431" s="242" t="str">
        <f t="shared" si="44"/>
        <v/>
      </c>
      <c r="Q431" s="181" t="str">
        <f t="shared" si="45"/>
        <v/>
      </c>
      <c r="R431" s="342" t="str">
        <f t="shared" si="46"/>
        <v/>
      </c>
      <c r="S431" s="144"/>
      <c r="U431" s="1"/>
    </row>
    <row r="432" spans="3:21" ht="12" customHeight="1" x14ac:dyDescent="0.35">
      <c r="C432" s="341" t="str">
        <f t="shared" si="43"/>
        <v/>
      </c>
      <c r="D432" s="239" t="str">
        <f t="shared" si="47"/>
        <v/>
      </c>
      <c r="E432" s="239" t="str">
        <f t="shared" si="48"/>
        <v/>
      </c>
      <c r="F432" s="179" t="str">
        <f ca="1">IF(C432="","",[1]!s_dq_close(D432,TODAY(),1))</f>
        <v/>
      </c>
      <c r="G432" s="180" t="str">
        <f ca="1">IF(C432="","",[1]!s_pq_pctchange(D432,TODAY()-$G$12,TODAY())/100)</f>
        <v/>
      </c>
      <c r="H432" s="240" t="str">
        <f>IF(C432="","",IF($H$11="收入",[1]!S_STM07_IS(D432,9,$G$5,$H$13)/$E$5,[1]!S_STM07_IS(D432,48,$G$5,$H$13)/$E$5))</f>
        <v/>
      </c>
      <c r="I432" s="240" t="str">
        <f>IF(C432="","",IF($I$11="毛利率",([1]!S_STM07_IS(D432,9,$G$5,$H$13)-[1]!S_STM07_IS(D432,10,$G$5,$H$13))/[1]!S_STM07_IS(D432,9,$G$5,$H$13),[1]!S_STM07_IS(D432,14,$G$5,$H$13)/$E$5))</f>
        <v/>
      </c>
      <c r="J432" s="402" t="str">
        <f>IF(C432="","",IF($J$11="净利润率",[1]!S_STM07_IS(D432,61,$G$5,$H$13)/[1]!S_STM07_IS(D432,9,$G$5,$H$13),[1]!S_STM07_IS(D432,55,$G$5,$H$13)/$E$5))</f>
        <v/>
      </c>
      <c r="K432" s="411" t="str">
        <f>IF(C432="","",[1]!hks_fa_roa2(D432,$G$5))</f>
        <v/>
      </c>
      <c r="L432" s="411" t="str">
        <f>IF(C432="","",[1]!hks_fa_roe(D432,$G$5))</f>
        <v/>
      </c>
      <c r="M432" s="240" t="str">
        <f>IF(C432="","",IF($M$11="EPS",[1]!S_STM07_IS(D432,61,$G$5,$H$13)/IF([1]!s_share_total(D432,$G$5)=0,[1]!s_share_total(D432,[1]!s_ipo_listeddate(D432)),[1]!s_share_total(D432,$G$5)),([1]!s_stm07_bs(D432,75,$G$5,$H$13)+[1]!s_stm07_bs(D432,88,$G$5,$H$13)+[1]!s_stm07_bs(D432,94,$G$5,$H$13)+[1]!s_stm07_bs(D432,95,$G$5,$H$13))/$E$5))</f>
        <v/>
      </c>
      <c r="N432" s="241" t="str">
        <f>IF(C432="","",F432/([1]!S_STM07_IS(D432,61,$G$5,$H$13)/IF([1]!s_share_total(D432,$G$5)=0,[1]!s_share_total(D432,[1]!s_ipo_listeddate(D432)),[1]!s_share_total(D432,$G$5))))</f>
        <v/>
      </c>
      <c r="O432" s="240" t="str">
        <f ca="1">IF(C432="","",[1]!s_share_total(D432,TODAY())/$E$5)</f>
        <v/>
      </c>
      <c r="P432" s="240" t="str">
        <f t="shared" si="44"/>
        <v/>
      </c>
      <c r="Q432" s="210" t="str">
        <f t="shared" si="45"/>
        <v/>
      </c>
      <c r="R432" s="341" t="str">
        <f t="shared" si="46"/>
        <v/>
      </c>
      <c r="S432" s="144"/>
      <c r="U432" s="1"/>
    </row>
    <row r="433" spans="3:21" ht="12" customHeight="1" x14ac:dyDescent="0.35">
      <c r="C433" s="342" t="str">
        <f t="shared" si="43"/>
        <v/>
      </c>
      <c r="D433" s="126" t="str">
        <f t="shared" si="47"/>
        <v/>
      </c>
      <c r="E433" s="126" t="str">
        <f t="shared" si="48"/>
        <v/>
      </c>
      <c r="F433" s="181" t="str">
        <f ca="1">IF(C433="","",[1]!s_dq_close(D433,TODAY(),1))</f>
        <v/>
      </c>
      <c r="G433" s="182" t="str">
        <f ca="1">IF(C433="","",[1]!s_pq_pctchange(D433,TODAY()-$G$12,TODAY())/100)</f>
        <v/>
      </c>
      <c r="H433" s="242" t="str">
        <f>IF(C433="","",IF($H$11="收入",[1]!S_STM07_IS(D433,9,$G$5,$H$13)/$E$5,[1]!S_STM07_IS(D433,48,$G$5,$H$13)/$E$5))</f>
        <v/>
      </c>
      <c r="I433" s="242" t="str">
        <f>IF(C433="","",IF($I$11="毛利率",([1]!S_STM07_IS(D433,9,$G$5,$H$13)-[1]!S_STM07_IS(D433,10,$G$5,$H$13))/[1]!S_STM07_IS(D433,9,$G$5,$H$13),[1]!S_STM07_IS(D433,14,$G$5,$H$13)/$E$5))</f>
        <v/>
      </c>
      <c r="J433" s="403" t="str">
        <f>IF(C433="","",IF($J$11="净利润率",[1]!S_STM07_IS(D433,61,$G$5,$H$13)/[1]!S_STM07_IS(D433,9,$G$5,$H$13),[1]!S_STM07_IS(D433,55,$G$5,$H$13)/$E$5))</f>
        <v/>
      </c>
      <c r="K433" s="411" t="str">
        <f>IF(C433="","",[1]!hks_fa_roa2(D433,$G$5))</f>
        <v/>
      </c>
      <c r="L433" s="411" t="str">
        <f>IF(C433="","",[1]!hks_fa_roe(D433,$G$5))</f>
        <v/>
      </c>
      <c r="M433" s="243" t="str">
        <f>IF(C433="","",IF($M$11="EPS",[1]!S_STM07_IS(D433,61,$G$5,$H$13)/IF([1]!s_share_total(D433,$G$5)=0,[1]!s_share_total(D433,[1]!s_ipo_listeddate(D433)),[1]!s_share_total(D433,$G$5)),([1]!s_stm07_bs(D433,75,$G$5,$H$13)+[1]!s_stm07_bs(D433,88,$G$5,$H$13)+[1]!s_stm07_bs(D433,94,$G$5,$H$13)+[1]!s_stm07_bs(D433,95,$G$5,$H$13))/$E$5))</f>
        <v/>
      </c>
      <c r="N433" s="193" t="str">
        <f>IF(C433="","",F433/([1]!S_STM07_IS(D433,61,$G$5,$H$13)/IF([1]!s_share_total(D433,$G$5)=0,[1]!s_share_total(D433,[1]!s_ipo_listeddate(D433)),[1]!s_share_total(D433,$G$5))))</f>
        <v/>
      </c>
      <c r="O433" s="242" t="str">
        <f ca="1">IF(C433="","",[1]!s_share_total(D433,TODAY())/$E$5)</f>
        <v/>
      </c>
      <c r="P433" s="242" t="str">
        <f t="shared" si="44"/>
        <v/>
      </c>
      <c r="Q433" s="181" t="str">
        <f t="shared" si="45"/>
        <v/>
      </c>
      <c r="R433" s="342" t="str">
        <f t="shared" si="46"/>
        <v/>
      </c>
      <c r="S433" s="144"/>
      <c r="U433" s="1"/>
    </row>
    <row r="434" spans="3:21" ht="12" customHeight="1" x14ac:dyDescent="0.35">
      <c r="C434" s="341" t="str">
        <f t="shared" si="43"/>
        <v/>
      </c>
      <c r="D434" s="239" t="str">
        <f t="shared" si="47"/>
        <v/>
      </c>
      <c r="E434" s="239" t="str">
        <f t="shared" si="48"/>
        <v/>
      </c>
      <c r="F434" s="179" t="str">
        <f ca="1">IF(C434="","",[1]!s_dq_close(D434,TODAY(),1))</f>
        <v/>
      </c>
      <c r="G434" s="180" t="str">
        <f ca="1">IF(C434="","",[1]!s_pq_pctchange(D434,TODAY()-$G$12,TODAY())/100)</f>
        <v/>
      </c>
      <c r="H434" s="240" t="str">
        <f>IF(C434="","",IF($H$11="收入",[1]!S_STM07_IS(D434,9,$G$5,$H$13)/$E$5,[1]!S_STM07_IS(D434,48,$G$5,$H$13)/$E$5))</f>
        <v/>
      </c>
      <c r="I434" s="240" t="str">
        <f>IF(C434="","",IF($I$11="毛利率",([1]!S_STM07_IS(D434,9,$G$5,$H$13)-[1]!S_STM07_IS(D434,10,$G$5,$H$13))/[1]!S_STM07_IS(D434,9,$G$5,$H$13),[1]!S_STM07_IS(D434,14,$G$5,$H$13)/$E$5))</f>
        <v/>
      </c>
      <c r="J434" s="402" t="str">
        <f>IF(C434="","",IF($J$11="净利润率",[1]!S_STM07_IS(D434,61,$G$5,$H$13)/[1]!S_STM07_IS(D434,9,$G$5,$H$13),[1]!S_STM07_IS(D434,55,$G$5,$H$13)/$E$5))</f>
        <v/>
      </c>
      <c r="K434" s="411" t="str">
        <f>IF(C434="","",[1]!hks_fa_roa2(D434,$G$5))</f>
        <v/>
      </c>
      <c r="L434" s="411" t="str">
        <f>IF(C434="","",[1]!hks_fa_roe(D434,$G$5))</f>
        <v/>
      </c>
      <c r="M434" s="240" t="str">
        <f>IF(C434="","",IF($M$11="EPS",[1]!S_STM07_IS(D434,61,$G$5,$H$13)/IF([1]!s_share_total(D434,$G$5)=0,[1]!s_share_total(D434,[1]!s_ipo_listeddate(D434)),[1]!s_share_total(D434,$G$5)),([1]!s_stm07_bs(D434,75,$G$5,$H$13)+[1]!s_stm07_bs(D434,88,$G$5,$H$13)+[1]!s_stm07_bs(D434,94,$G$5,$H$13)+[1]!s_stm07_bs(D434,95,$G$5,$H$13))/$E$5))</f>
        <v/>
      </c>
      <c r="N434" s="241" t="str">
        <f>IF(C434="","",F434/([1]!S_STM07_IS(D434,61,$G$5,$H$13)/IF([1]!s_share_total(D434,$G$5)=0,[1]!s_share_total(D434,[1]!s_ipo_listeddate(D434)),[1]!s_share_total(D434,$G$5))))</f>
        <v/>
      </c>
      <c r="O434" s="240" t="str">
        <f ca="1">IF(C434="","",[1]!s_share_total(D434,TODAY())/$E$5)</f>
        <v/>
      </c>
      <c r="P434" s="240" t="str">
        <f t="shared" si="44"/>
        <v/>
      </c>
      <c r="Q434" s="210" t="str">
        <f t="shared" si="45"/>
        <v/>
      </c>
      <c r="R434" s="341" t="str">
        <f t="shared" si="46"/>
        <v/>
      </c>
      <c r="S434" s="144"/>
      <c r="U434" s="1"/>
    </row>
    <row r="435" spans="3:21" ht="12" customHeight="1" x14ac:dyDescent="0.35">
      <c r="C435" s="342" t="str">
        <f t="shared" si="43"/>
        <v/>
      </c>
      <c r="D435" s="126" t="str">
        <f t="shared" si="47"/>
        <v/>
      </c>
      <c r="E435" s="126" t="str">
        <f t="shared" si="48"/>
        <v/>
      </c>
      <c r="F435" s="181" t="str">
        <f ca="1">IF(C435="","",[1]!s_dq_close(D435,TODAY(),1))</f>
        <v/>
      </c>
      <c r="G435" s="182" t="str">
        <f ca="1">IF(C435="","",[1]!s_pq_pctchange(D435,TODAY()-$G$12,TODAY())/100)</f>
        <v/>
      </c>
      <c r="H435" s="242" t="str">
        <f>IF(C435="","",IF($H$11="收入",[1]!S_STM07_IS(D435,9,$G$5,$H$13)/$E$5,[1]!S_STM07_IS(D435,48,$G$5,$H$13)/$E$5))</f>
        <v/>
      </c>
      <c r="I435" s="242" t="str">
        <f>IF(C435="","",IF($I$11="毛利率",([1]!S_STM07_IS(D435,9,$G$5,$H$13)-[1]!S_STM07_IS(D435,10,$G$5,$H$13))/[1]!S_STM07_IS(D435,9,$G$5,$H$13),[1]!S_STM07_IS(D435,14,$G$5,$H$13)/$E$5))</f>
        <v/>
      </c>
      <c r="J435" s="403" t="str">
        <f>IF(C435="","",IF($J$11="净利润率",[1]!S_STM07_IS(D435,61,$G$5,$H$13)/[1]!S_STM07_IS(D435,9,$G$5,$H$13),[1]!S_STM07_IS(D435,55,$G$5,$H$13)/$E$5))</f>
        <v/>
      </c>
      <c r="K435" s="411" t="str">
        <f>IF(C435="","",[1]!hks_fa_roa2(D435,$G$5))</f>
        <v/>
      </c>
      <c r="L435" s="411" t="str">
        <f>IF(C435="","",[1]!hks_fa_roe(D435,$G$5))</f>
        <v/>
      </c>
      <c r="M435" s="243" t="str">
        <f>IF(C435="","",IF($M$11="EPS",[1]!S_STM07_IS(D435,61,$G$5,$H$13)/IF([1]!s_share_total(D435,$G$5)=0,[1]!s_share_total(D435,[1]!s_ipo_listeddate(D435)),[1]!s_share_total(D435,$G$5)),([1]!s_stm07_bs(D435,75,$G$5,$H$13)+[1]!s_stm07_bs(D435,88,$G$5,$H$13)+[1]!s_stm07_bs(D435,94,$G$5,$H$13)+[1]!s_stm07_bs(D435,95,$G$5,$H$13))/$E$5))</f>
        <v/>
      </c>
      <c r="N435" s="193" t="str">
        <f>IF(C435="","",F435/([1]!S_STM07_IS(D435,61,$G$5,$H$13)/IF([1]!s_share_total(D435,$G$5)=0,[1]!s_share_total(D435,[1]!s_ipo_listeddate(D435)),[1]!s_share_total(D435,$G$5))))</f>
        <v/>
      </c>
      <c r="O435" s="242" t="str">
        <f ca="1">IF(C435="","",[1]!s_share_total(D435,TODAY())/$E$5)</f>
        <v/>
      </c>
      <c r="P435" s="242" t="str">
        <f t="shared" si="44"/>
        <v/>
      </c>
      <c r="Q435" s="181" t="str">
        <f t="shared" si="45"/>
        <v/>
      </c>
      <c r="R435" s="342" t="str">
        <f t="shared" si="46"/>
        <v/>
      </c>
      <c r="S435" s="144"/>
      <c r="U435" s="1"/>
    </row>
    <row r="436" spans="3:21" ht="12" customHeight="1" x14ac:dyDescent="0.35">
      <c r="C436" s="341" t="str">
        <f t="shared" si="43"/>
        <v/>
      </c>
      <c r="D436" s="239" t="str">
        <f t="shared" si="47"/>
        <v/>
      </c>
      <c r="E436" s="239" t="str">
        <f t="shared" si="48"/>
        <v/>
      </c>
      <c r="F436" s="179" t="str">
        <f ca="1">IF(C436="","",[1]!s_dq_close(D436,TODAY(),1))</f>
        <v/>
      </c>
      <c r="G436" s="180" t="str">
        <f ca="1">IF(C436="","",[1]!s_pq_pctchange(D436,TODAY()-$G$12,TODAY())/100)</f>
        <v/>
      </c>
      <c r="H436" s="240" t="str">
        <f>IF(C436="","",IF($H$11="收入",[1]!S_STM07_IS(D436,9,$G$5,$H$13)/$E$5,[1]!S_STM07_IS(D436,48,$G$5,$H$13)/$E$5))</f>
        <v/>
      </c>
      <c r="I436" s="240" t="str">
        <f>IF(C436="","",IF($I$11="毛利率",([1]!S_STM07_IS(D436,9,$G$5,$H$13)-[1]!S_STM07_IS(D436,10,$G$5,$H$13))/[1]!S_STM07_IS(D436,9,$G$5,$H$13),[1]!S_STM07_IS(D436,14,$G$5,$H$13)/$E$5))</f>
        <v/>
      </c>
      <c r="J436" s="402" t="str">
        <f>IF(C436="","",IF($J$11="净利润率",[1]!S_STM07_IS(D436,61,$G$5,$H$13)/[1]!S_STM07_IS(D436,9,$G$5,$H$13),[1]!S_STM07_IS(D436,55,$G$5,$H$13)/$E$5))</f>
        <v/>
      </c>
      <c r="K436" s="411" t="str">
        <f>IF(C436="","",[1]!hks_fa_roa2(D436,$G$5))</f>
        <v/>
      </c>
      <c r="L436" s="411" t="str">
        <f>IF(C436="","",[1]!hks_fa_roe(D436,$G$5))</f>
        <v/>
      </c>
      <c r="M436" s="240" t="str">
        <f>IF(C436="","",IF($M$11="EPS",[1]!S_STM07_IS(D436,61,$G$5,$H$13)/IF([1]!s_share_total(D436,$G$5)=0,[1]!s_share_total(D436,[1]!s_ipo_listeddate(D436)),[1]!s_share_total(D436,$G$5)),([1]!s_stm07_bs(D436,75,$G$5,$H$13)+[1]!s_stm07_bs(D436,88,$G$5,$H$13)+[1]!s_stm07_bs(D436,94,$G$5,$H$13)+[1]!s_stm07_bs(D436,95,$G$5,$H$13))/$E$5))</f>
        <v/>
      </c>
      <c r="N436" s="241" t="str">
        <f>IF(C436="","",F436/([1]!S_STM07_IS(D436,61,$G$5,$H$13)/IF([1]!s_share_total(D436,$G$5)=0,[1]!s_share_total(D436,[1]!s_ipo_listeddate(D436)),[1]!s_share_total(D436,$G$5))))</f>
        <v/>
      </c>
      <c r="O436" s="240" t="str">
        <f ca="1">IF(C436="","",[1]!s_share_total(D436,TODAY())/$E$5)</f>
        <v/>
      </c>
      <c r="P436" s="240" t="str">
        <f t="shared" si="44"/>
        <v/>
      </c>
      <c r="Q436" s="210" t="str">
        <f t="shared" si="45"/>
        <v/>
      </c>
      <c r="R436" s="341" t="str">
        <f t="shared" si="46"/>
        <v/>
      </c>
      <c r="S436" s="144"/>
      <c r="U436" s="1"/>
    </row>
    <row r="437" spans="3:21" ht="12" customHeight="1" x14ac:dyDescent="0.35">
      <c r="C437" s="342" t="str">
        <f t="shared" si="43"/>
        <v/>
      </c>
      <c r="D437" s="126" t="str">
        <f t="shared" si="47"/>
        <v/>
      </c>
      <c r="E437" s="126" t="str">
        <f t="shared" si="48"/>
        <v/>
      </c>
      <c r="F437" s="181" t="str">
        <f ca="1">IF(C437="","",[1]!s_dq_close(D437,TODAY(),1))</f>
        <v/>
      </c>
      <c r="G437" s="182" t="str">
        <f ca="1">IF(C437="","",[1]!s_pq_pctchange(D437,TODAY()-$G$12,TODAY())/100)</f>
        <v/>
      </c>
      <c r="H437" s="242" t="str">
        <f>IF(C437="","",IF($H$11="收入",[1]!S_STM07_IS(D437,9,$G$5,$H$13)/$E$5,[1]!S_STM07_IS(D437,48,$G$5,$H$13)/$E$5))</f>
        <v/>
      </c>
      <c r="I437" s="242" t="str">
        <f>IF(C437="","",IF($I$11="毛利率",([1]!S_STM07_IS(D437,9,$G$5,$H$13)-[1]!S_STM07_IS(D437,10,$G$5,$H$13))/[1]!S_STM07_IS(D437,9,$G$5,$H$13),[1]!S_STM07_IS(D437,14,$G$5,$H$13)/$E$5))</f>
        <v/>
      </c>
      <c r="J437" s="403" t="str">
        <f>IF(C437="","",IF($J$11="净利润率",[1]!S_STM07_IS(D437,61,$G$5,$H$13)/[1]!S_STM07_IS(D437,9,$G$5,$H$13),[1]!S_STM07_IS(D437,55,$G$5,$H$13)/$E$5))</f>
        <v/>
      </c>
      <c r="K437" s="411" t="str">
        <f>IF(C437="","",[1]!hks_fa_roa2(D437,$G$5))</f>
        <v/>
      </c>
      <c r="L437" s="411" t="str">
        <f>IF(C437="","",[1]!hks_fa_roe(D437,$G$5))</f>
        <v/>
      </c>
      <c r="M437" s="243" t="str">
        <f>IF(C437="","",IF($M$11="EPS",[1]!S_STM07_IS(D437,61,$G$5,$H$13)/IF([1]!s_share_total(D437,$G$5)=0,[1]!s_share_total(D437,[1]!s_ipo_listeddate(D437)),[1]!s_share_total(D437,$G$5)),([1]!s_stm07_bs(D437,75,$G$5,$H$13)+[1]!s_stm07_bs(D437,88,$G$5,$H$13)+[1]!s_stm07_bs(D437,94,$G$5,$H$13)+[1]!s_stm07_bs(D437,95,$G$5,$H$13))/$E$5))</f>
        <v/>
      </c>
      <c r="N437" s="193" t="str">
        <f>IF(C437="","",F437/([1]!S_STM07_IS(D437,61,$G$5,$H$13)/IF([1]!s_share_total(D437,$G$5)=0,[1]!s_share_total(D437,[1]!s_ipo_listeddate(D437)),[1]!s_share_total(D437,$G$5))))</f>
        <v/>
      </c>
      <c r="O437" s="242" t="str">
        <f ca="1">IF(C437="","",[1]!s_share_total(D437,TODAY())/$E$5)</f>
        <v/>
      </c>
      <c r="P437" s="242" t="str">
        <f t="shared" si="44"/>
        <v/>
      </c>
      <c r="Q437" s="181" t="str">
        <f t="shared" si="45"/>
        <v/>
      </c>
      <c r="R437" s="342" t="str">
        <f t="shared" si="46"/>
        <v/>
      </c>
      <c r="S437" s="144"/>
      <c r="U437" s="1"/>
    </row>
    <row r="438" spans="3:21" ht="12" customHeight="1" x14ac:dyDescent="0.35">
      <c r="C438" s="341" t="str">
        <f t="shared" si="43"/>
        <v/>
      </c>
      <c r="D438" s="239" t="str">
        <f t="shared" si="47"/>
        <v/>
      </c>
      <c r="E438" s="239" t="str">
        <f t="shared" si="48"/>
        <v/>
      </c>
      <c r="F438" s="179" t="str">
        <f ca="1">IF(C438="","",[1]!s_dq_close(D438,TODAY(),1))</f>
        <v/>
      </c>
      <c r="G438" s="180" t="str">
        <f ca="1">IF(C438="","",[1]!s_pq_pctchange(D438,TODAY()-$G$12,TODAY())/100)</f>
        <v/>
      </c>
      <c r="H438" s="240" t="str">
        <f>IF(C438="","",IF($H$11="收入",[1]!S_STM07_IS(D438,9,$G$5,$H$13)/$E$5,[1]!S_STM07_IS(D438,48,$G$5,$H$13)/$E$5))</f>
        <v/>
      </c>
      <c r="I438" s="240" t="str">
        <f>IF(C438="","",IF($I$11="毛利率",([1]!S_STM07_IS(D438,9,$G$5,$H$13)-[1]!S_STM07_IS(D438,10,$G$5,$H$13))/[1]!S_STM07_IS(D438,9,$G$5,$H$13),[1]!S_STM07_IS(D438,14,$G$5,$H$13)/$E$5))</f>
        <v/>
      </c>
      <c r="J438" s="402" t="str">
        <f>IF(C438="","",IF($J$11="净利润率",[1]!S_STM07_IS(D438,61,$G$5,$H$13)/[1]!S_STM07_IS(D438,9,$G$5,$H$13),[1]!S_STM07_IS(D438,55,$G$5,$H$13)/$E$5))</f>
        <v/>
      </c>
      <c r="K438" s="411" t="str">
        <f>IF(C438="","",[1]!hks_fa_roa2(D438,$G$5))</f>
        <v/>
      </c>
      <c r="L438" s="411" t="str">
        <f>IF(C438="","",[1]!hks_fa_roe(D438,$G$5))</f>
        <v/>
      </c>
      <c r="M438" s="240" t="str">
        <f>IF(C438="","",IF($M$11="EPS",[1]!S_STM07_IS(D438,61,$G$5,$H$13)/IF([1]!s_share_total(D438,$G$5)=0,[1]!s_share_total(D438,[1]!s_ipo_listeddate(D438)),[1]!s_share_total(D438,$G$5)),([1]!s_stm07_bs(D438,75,$G$5,$H$13)+[1]!s_stm07_bs(D438,88,$G$5,$H$13)+[1]!s_stm07_bs(D438,94,$G$5,$H$13)+[1]!s_stm07_bs(D438,95,$G$5,$H$13))/$E$5))</f>
        <v/>
      </c>
      <c r="N438" s="241" t="str">
        <f>IF(C438="","",F438/([1]!S_STM07_IS(D438,61,$G$5,$H$13)/IF([1]!s_share_total(D438,$G$5)=0,[1]!s_share_total(D438,[1]!s_ipo_listeddate(D438)),[1]!s_share_total(D438,$G$5))))</f>
        <v/>
      </c>
      <c r="O438" s="240" t="str">
        <f ca="1">IF(C438="","",[1]!s_share_total(D438,TODAY())/$E$5)</f>
        <v/>
      </c>
      <c r="P438" s="240" t="str">
        <f t="shared" si="44"/>
        <v/>
      </c>
      <c r="Q438" s="210" t="str">
        <f t="shared" si="45"/>
        <v/>
      </c>
      <c r="R438" s="341" t="str">
        <f t="shared" si="46"/>
        <v/>
      </c>
      <c r="S438" s="144"/>
      <c r="U438" s="1"/>
    </row>
    <row r="439" spans="3:21" ht="12" customHeight="1" x14ac:dyDescent="0.35">
      <c r="C439" s="342" t="str">
        <f t="shared" si="43"/>
        <v/>
      </c>
      <c r="D439" s="126" t="str">
        <f t="shared" si="47"/>
        <v/>
      </c>
      <c r="E439" s="126" t="str">
        <f t="shared" si="48"/>
        <v/>
      </c>
      <c r="F439" s="181" t="str">
        <f ca="1">IF(C439="","",[1]!s_dq_close(D439,TODAY(),1))</f>
        <v/>
      </c>
      <c r="G439" s="182" t="str">
        <f ca="1">IF(C439="","",[1]!s_pq_pctchange(D439,TODAY()-$G$12,TODAY())/100)</f>
        <v/>
      </c>
      <c r="H439" s="242" t="str">
        <f>IF(C439="","",IF($H$11="收入",[1]!S_STM07_IS(D439,9,$G$5,$H$13)/$E$5,[1]!S_STM07_IS(D439,48,$G$5,$H$13)/$E$5))</f>
        <v/>
      </c>
      <c r="I439" s="242" t="str">
        <f>IF(C439="","",IF($I$11="毛利率",([1]!S_STM07_IS(D439,9,$G$5,$H$13)-[1]!S_STM07_IS(D439,10,$G$5,$H$13))/[1]!S_STM07_IS(D439,9,$G$5,$H$13),[1]!S_STM07_IS(D439,14,$G$5,$H$13)/$E$5))</f>
        <v/>
      </c>
      <c r="J439" s="403" t="str">
        <f>IF(C439="","",IF($J$11="净利润率",[1]!S_STM07_IS(D439,61,$G$5,$H$13)/[1]!S_STM07_IS(D439,9,$G$5,$H$13),[1]!S_STM07_IS(D439,55,$G$5,$H$13)/$E$5))</f>
        <v/>
      </c>
      <c r="K439" s="411" t="str">
        <f>IF(C439="","",[1]!hks_fa_roa2(D439,$G$5))</f>
        <v/>
      </c>
      <c r="L439" s="411" t="str">
        <f>IF(C439="","",[1]!hks_fa_roe(D439,$G$5))</f>
        <v/>
      </c>
      <c r="M439" s="243" t="str">
        <f>IF(C439="","",IF($M$11="EPS",[1]!S_STM07_IS(D439,61,$G$5,$H$13)/IF([1]!s_share_total(D439,$G$5)=0,[1]!s_share_total(D439,[1]!s_ipo_listeddate(D439)),[1]!s_share_total(D439,$G$5)),([1]!s_stm07_bs(D439,75,$G$5,$H$13)+[1]!s_stm07_bs(D439,88,$G$5,$H$13)+[1]!s_stm07_bs(D439,94,$G$5,$H$13)+[1]!s_stm07_bs(D439,95,$G$5,$H$13))/$E$5))</f>
        <v/>
      </c>
      <c r="N439" s="193" t="str">
        <f>IF(C439="","",F439/([1]!S_STM07_IS(D439,61,$G$5,$H$13)/IF([1]!s_share_total(D439,$G$5)=0,[1]!s_share_total(D439,[1]!s_ipo_listeddate(D439)),[1]!s_share_total(D439,$G$5))))</f>
        <v/>
      </c>
      <c r="O439" s="242" t="str">
        <f ca="1">IF(C439="","",[1]!s_share_total(D439,TODAY())/$E$5)</f>
        <v/>
      </c>
      <c r="P439" s="242" t="str">
        <f t="shared" si="44"/>
        <v/>
      </c>
      <c r="Q439" s="181" t="str">
        <f t="shared" si="45"/>
        <v/>
      </c>
      <c r="R439" s="342" t="str">
        <f t="shared" si="46"/>
        <v/>
      </c>
      <c r="S439" s="144"/>
      <c r="U439" s="1"/>
    </row>
    <row r="440" spans="3:21" ht="12" customHeight="1" x14ac:dyDescent="0.35">
      <c r="C440" s="341" t="str">
        <f t="shared" si="43"/>
        <v/>
      </c>
      <c r="D440" s="239" t="str">
        <f t="shared" si="47"/>
        <v/>
      </c>
      <c r="E440" s="239" t="str">
        <f t="shared" si="48"/>
        <v/>
      </c>
      <c r="F440" s="179" t="str">
        <f ca="1">IF(C440="","",[1]!s_dq_close(D440,TODAY(),1))</f>
        <v/>
      </c>
      <c r="G440" s="180" t="str">
        <f ca="1">IF(C440="","",[1]!s_pq_pctchange(D440,TODAY()-$G$12,TODAY())/100)</f>
        <v/>
      </c>
      <c r="H440" s="240" t="str">
        <f>IF(C440="","",IF($H$11="收入",[1]!S_STM07_IS(D440,9,$G$5,$H$13)/$E$5,[1]!S_STM07_IS(D440,48,$G$5,$H$13)/$E$5))</f>
        <v/>
      </c>
      <c r="I440" s="240" t="str">
        <f>IF(C440="","",IF($I$11="毛利率",([1]!S_STM07_IS(D440,9,$G$5,$H$13)-[1]!S_STM07_IS(D440,10,$G$5,$H$13))/[1]!S_STM07_IS(D440,9,$G$5,$H$13),[1]!S_STM07_IS(D440,14,$G$5,$H$13)/$E$5))</f>
        <v/>
      </c>
      <c r="J440" s="402" t="str">
        <f>IF(C440="","",IF($J$11="净利润率",[1]!S_STM07_IS(D440,61,$G$5,$H$13)/[1]!S_STM07_IS(D440,9,$G$5,$H$13),[1]!S_STM07_IS(D440,55,$G$5,$H$13)/$E$5))</f>
        <v/>
      </c>
      <c r="K440" s="411" t="str">
        <f>IF(C440="","",[1]!hks_fa_roa2(D440,$G$5))</f>
        <v/>
      </c>
      <c r="L440" s="411" t="str">
        <f>IF(C440="","",[1]!hks_fa_roe(D440,$G$5))</f>
        <v/>
      </c>
      <c r="M440" s="240" t="str">
        <f>IF(C440="","",IF($M$11="EPS",[1]!S_STM07_IS(D440,61,$G$5,$H$13)/IF([1]!s_share_total(D440,$G$5)=0,[1]!s_share_total(D440,[1]!s_ipo_listeddate(D440)),[1]!s_share_total(D440,$G$5)),([1]!s_stm07_bs(D440,75,$G$5,$H$13)+[1]!s_stm07_bs(D440,88,$G$5,$H$13)+[1]!s_stm07_bs(D440,94,$G$5,$H$13)+[1]!s_stm07_bs(D440,95,$G$5,$H$13))/$E$5))</f>
        <v/>
      </c>
      <c r="N440" s="241" t="str">
        <f>IF(C440="","",F440/([1]!S_STM07_IS(D440,61,$G$5,$H$13)/IF([1]!s_share_total(D440,$G$5)=0,[1]!s_share_total(D440,[1]!s_ipo_listeddate(D440)),[1]!s_share_total(D440,$G$5))))</f>
        <v/>
      </c>
      <c r="O440" s="240" t="str">
        <f ca="1">IF(C440="","",[1]!s_share_total(D440,TODAY())/$E$5)</f>
        <v/>
      </c>
      <c r="P440" s="240" t="str">
        <f t="shared" si="44"/>
        <v/>
      </c>
      <c r="Q440" s="210" t="str">
        <f t="shared" si="45"/>
        <v/>
      </c>
      <c r="R440" s="341" t="str">
        <f t="shared" si="46"/>
        <v/>
      </c>
      <c r="S440" s="144"/>
      <c r="U440" s="1"/>
    </row>
    <row r="441" spans="3:21" ht="12" customHeight="1" x14ac:dyDescent="0.35">
      <c r="C441" s="342" t="str">
        <f t="shared" si="43"/>
        <v/>
      </c>
      <c r="D441" s="126" t="str">
        <f t="shared" si="47"/>
        <v/>
      </c>
      <c r="E441" s="126" t="str">
        <f t="shared" si="48"/>
        <v/>
      </c>
      <c r="F441" s="181" t="str">
        <f ca="1">IF(C441="","",[1]!s_dq_close(D441,TODAY(),1))</f>
        <v/>
      </c>
      <c r="G441" s="182" t="str">
        <f ca="1">IF(C441="","",[1]!s_pq_pctchange(D441,TODAY()-$G$12,TODAY())/100)</f>
        <v/>
      </c>
      <c r="H441" s="242" t="str">
        <f>IF(C441="","",IF($H$11="收入",[1]!S_STM07_IS(D441,9,$G$5,$H$13)/$E$5,[1]!S_STM07_IS(D441,48,$G$5,$H$13)/$E$5))</f>
        <v/>
      </c>
      <c r="I441" s="242" t="str">
        <f>IF(C441="","",IF($I$11="毛利率",([1]!S_STM07_IS(D441,9,$G$5,$H$13)-[1]!S_STM07_IS(D441,10,$G$5,$H$13))/[1]!S_STM07_IS(D441,9,$G$5,$H$13),[1]!S_STM07_IS(D441,14,$G$5,$H$13)/$E$5))</f>
        <v/>
      </c>
      <c r="J441" s="403" t="str">
        <f>IF(C441="","",IF($J$11="净利润率",[1]!S_STM07_IS(D441,61,$G$5,$H$13)/[1]!S_STM07_IS(D441,9,$G$5,$H$13),[1]!S_STM07_IS(D441,55,$G$5,$H$13)/$E$5))</f>
        <v/>
      </c>
      <c r="K441" s="411" t="str">
        <f>IF(C441="","",[1]!hks_fa_roa2(D441,$G$5))</f>
        <v/>
      </c>
      <c r="L441" s="411" t="str">
        <f>IF(C441="","",[1]!hks_fa_roe(D441,$G$5))</f>
        <v/>
      </c>
      <c r="M441" s="243" t="str">
        <f>IF(C441="","",IF($M$11="EPS",[1]!S_STM07_IS(D441,61,$G$5,$H$13)/IF([1]!s_share_total(D441,$G$5)=0,[1]!s_share_total(D441,[1]!s_ipo_listeddate(D441)),[1]!s_share_total(D441,$G$5)),([1]!s_stm07_bs(D441,75,$G$5,$H$13)+[1]!s_stm07_bs(D441,88,$G$5,$H$13)+[1]!s_stm07_bs(D441,94,$G$5,$H$13)+[1]!s_stm07_bs(D441,95,$G$5,$H$13))/$E$5))</f>
        <v/>
      </c>
      <c r="N441" s="193" t="str">
        <f>IF(C441="","",F441/([1]!S_STM07_IS(D441,61,$G$5,$H$13)/IF([1]!s_share_total(D441,$G$5)=0,[1]!s_share_total(D441,[1]!s_ipo_listeddate(D441)),[1]!s_share_total(D441,$G$5))))</f>
        <v/>
      </c>
      <c r="O441" s="242" t="str">
        <f ca="1">IF(C441="","",[1]!s_share_total(D441,TODAY())/$E$5)</f>
        <v/>
      </c>
      <c r="P441" s="242" t="str">
        <f t="shared" si="44"/>
        <v/>
      </c>
      <c r="Q441" s="181" t="str">
        <f t="shared" si="45"/>
        <v/>
      </c>
      <c r="R441" s="342" t="str">
        <f t="shared" si="46"/>
        <v/>
      </c>
      <c r="S441" s="144"/>
      <c r="U441" s="1"/>
    </row>
    <row r="442" spans="3:21" ht="12" customHeight="1" x14ac:dyDescent="0.35">
      <c r="C442" s="341" t="str">
        <f t="shared" si="43"/>
        <v/>
      </c>
      <c r="D442" s="239" t="str">
        <f t="shared" si="47"/>
        <v/>
      </c>
      <c r="E442" s="239" t="str">
        <f t="shared" si="48"/>
        <v/>
      </c>
      <c r="F442" s="179" t="str">
        <f ca="1">IF(C442="","",[1]!s_dq_close(D442,TODAY(),1))</f>
        <v/>
      </c>
      <c r="G442" s="180" t="str">
        <f ca="1">IF(C442="","",[1]!s_pq_pctchange(D442,TODAY()-$G$12,TODAY())/100)</f>
        <v/>
      </c>
      <c r="H442" s="240" t="str">
        <f>IF(C442="","",IF($H$11="收入",[1]!S_STM07_IS(D442,9,$G$5,$H$13)/$E$5,[1]!S_STM07_IS(D442,48,$G$5,$H$13)/$E$5))</f>
        <v/>
      </c>
      <c r="I442" s="240" t="str">
        <f>IF(C442="","",IF($I$11="毛利率",([1]!S_STM07_IS(D442,9,$G$5,$H$13)-[1]!S_STM07_IS(D442,10,$G$5,$H$13))/[1]!S_STM07_IS(D442,9,$G$5,$H$13),[1]!S_STM07_IS(D442,14,$G$5,$H$13)/$E$5))</f>
        <v/>
      </c>
      <c r="J442" s="402" t="str">
        <f>IF(C442="","",IF($J$11="净利润率",[1]!S_STM07_IS(D442,61,$G$5,$H$13)/[1]!S_STM07_IS(D442,9,$G$5,$H$13),[1]!S_STM07_IS(D442,55,$G$5,$H$13)/$E$5))</f>
        <v/>
      </c>
      <c r="K442" s="411" t="str">
        <f>IF(C442="","",[1]!hks_fa_roa2(D442,$G$5))</f>
        <v/>
      </c>
      <c r="L442" s="411" t="str">
        <f>IF(C442="","",[1]!hks_fa_roe(D442,$G$5))</f>
        <v/>
      </c>
      <c r="M442" s="240" t="str">
        <f>IF(C442="","",IF($M$11="EPS",[1]!S_STM07_IS(D442,61,$G$5,$H$13)/IF([1]!s_share_total(D442,$G$5)=0,[1]!s_share_total(D442,[1]!s_ipo_listeddate(D442)),[1]!s_share_total(D442,$G$5)),([1]!s_stm07_bs(D442,75,$G$5,$H$13)+[1]!s_stm07_bs(D442,88,$G$5,$H$13)+[1]!s_stm07_bs(D442,94,$G$5,$H$13)+[1]!s_stm07_bs(D442,95,$G$5,$H$13))/$E$5))</f>
        <v/>
      </c>
      <c r="N442" s="241" t="str">
        <f>IF(C442="","",F442/([1]!S_STM07_IS(D442,61,$G$5,$H$13)/IF([1]!s_share_total(D442,$G$5)=0,[1]!s_share_total(D442,[1]!s_ipo_listeddate(D442)),[1]!s_share_total(D442,$G$5))))</f>
        <v/>
      </c>
      <c r="O442" s="240" t="str">
        <f ca="1">IF(C442="","",[1]!s_share_total(D442,TODAY())/$E$5)</f>
        <v/>
      </c>
      <c r="P442" s="240" t="str">
        <f t="shared" si="44"/>
        <v/>
      </c>
      <c r="Q442" s="210" t="str">
        <f t="shared" si="45"/>
        <v/>
      </c>
      <c r="R442" s="341" t="str">
        <f t="shared" si="46"/>
        <v/>
      </c>
      <c r="S442" s="144"/>
      <c r="U442" s="1"/>
    </row>
    <row r="443" spans="3:21" ht="12" customHeight="1" x14ac:dyDescent="0.35">
      <c r="C443" s="342" t="str">
        <f t="shared" si="43"/>
        <v/>
      </c>
      <c r="D443" s="126" t="str">
        <f t="shared" si="47"/>
        <v/>
      </c>
      <c r="E443" s="126" t="str">
        <f t="shared" si="48"/>
        <v/>
      </c>
      <c r="F443" s="181" t="str">
        <f ca="1">IF(C443="","",[1]!s_dq_close(D443,TODAY(),1))</f>
        <v/>
      </c>
      <c r="G443" s="182" t="str">
        <f ca="1">IF(C443="","",[1]!s_pq_pctchange(D443,TODAY()-$G$12,TODAY())/100)</f>
        <v/>
      </c>
      <c r="H443" s="242" t="str">
        <f>IF(C443="","",IF($H$11="收入",[1]!S_STM07_IS(D443,9,$G$5,$H$13)/$E$5,[1]!S_STM07_IS(D443,48,$G$5,$H$13)/$E$5))</f>
        <v/>
      </c>
      <c r="I443" s="242" t="str">
        <f>IF(C443="","",IF($I$11="毛利率",([1]!S_STM07_IS(D443,9,$G$5,$H$13)-[1]!S_STM07_IS(D443,10,$G$5,$H$13))/[1]!S_STM07_IS(D443,9,$G$5,$H$13),[1]!S_STM07_IS(D443,14,$G$5,$H$13)/$E$5))</f>
        <v/>
      </c>
      <c r="J443" s="403" t="str">
        <f>IF(C443="","",IF($J$11="净利润率",[1]!S_STM07_IS(D443,61,$G$5,$H$13)/[1]!S_STM07_IS(D443,9,$G$5,$H$13),[1]!S_STM07_IS(D443,55,$G$5,$H$13)/$E$5))</f>
        <v/>
      </c>
      <c r="K443" s="411" t="str">
        <f>IF(C443="","",[1]!hks_fa_roa2(D443,$G$5))</f>
        <v/>
      </c>
      <c r="L443" s="411" t="str">
        <f>IF(C443="","",[1]!hks_fa_roe(D443,$G$5))</f>
        <v/>
      </c>
      <c r="M443" s="243" t="str">
        <f>IF(C443="","",IF($M$11="EPS",[1]!S_STM07_IS(D443,61,$G$5,$H$13)/IF([1]!s_share_total(D443,$G$5)=0,[1]!s_share_total(D443,[1]!s_ipo_listeddate(D443)),[1]!s_share_total(D443,$G$5)),([1]!s_stm07_bs(D443,75,$G$5,$H$13)+[1]!s_stm07_bs(D443,88,$G$5,$H$13)+[1]!s_stm07_bs(D443,94,$G$5,$H$13)+[1]!s_stm07_bs(D443,95,$G$5,$H$13))/$E$5))</f>
        <v/>
      </c>
      <c r="N443" s="193" t="str">
        <f>IF(C443="","",F443/([1]!S_STM07_IS(D443,61,$G$5,$H$13)/IF([1]!s_share_total(D443,$G$5)=0,[1]!s_share_total(D443,[1]!s_ipo_listeddate(D443)),[1]!s_share_total(D443,$G$5))))</f>
        <v/>
      </c>
      <c r="O443" s="242" t="str">
        <f ca="1">IF(C443="","",[1]!s_share_total(D443,TODAY())/$E$5)</f>
        <v/>
      </c>
      <c r="P443" s="242" t="str">
        <f t="shared" si="44"/>
        <v/>
      </c>
      <c r="Q443" s="181" t="str">
        <f t="shared" si="45"/>
        <v/>
      </c>
      <c r="R443" s="342" t="str">
        <f t="shared" si="46"/>
        <v/>
      </c>
      <c r="S443" s="144"/>
      <c r="U443" s="1"/>
    </row>
    <row r="444" spans="3:21" ht="12" customHeight="1" x14ac:dyDescent="0.35">
      <c r="C444" s="341" t="str">
        <f t="shared" si="43"/>
        <v/>
      </c>
      <c r="D444" s="239" t="str">
        <f t="shared" si="47"/>
        <v/>
      </c>
      <c r="E444" s="239" t="str">
        <f t="shared" si="48"/>
        <v/>
      </c>
      <c r="F444" s="179" t="str">
        <f ca="1">IF(C444="","",[1]!s_dq_close(D444,TODAY(),1))</f>
        <v/>
      </c>
      <c r="G444" s="180" t="str">
        <f ca="1">IF(C444="","",[1]!s_pq_pctchange(D444,TODAY()-$G$12,TODAY())/100)</f>
        <v/>
      </c>
      <c r="H444" s="240" t="str">
        <f>IF(C444="","",IF($H$11="收入",[1]!S_STM07_IS(D444,9,$G$5,$H$13)/$E$5,[1]!S_STM07_IS(D444,48,$G$5,$H$13)/$E$5))</f>
        <v/>
      </c>
      <c r="I444" s="240" t="str">
        <f>IF(C444="","",IF($I$11="毛利率",([1]!S_STM07_IS(D444,9,$G$5,$H$13)-[1]!S_STM07_IS(D444,10,$G$5,$H$13))/[1]!S_STM07_IS(D444,9,$G$5,$H$13),[1]!S_STM07_IS(D444,14,$G$5,$H$13)/$E$5))</f>
        <v/>
      </c>
      <c r="J444" s="402" t="str">
        <f>IF(C444="","",IF($J$11="净利润率",[1]!S_STM07_IS(D444,61,$G$5,$H$13)/[1]!S_STM07_IS(D444,9,$G$5,$H$13),[1]!S_STM07_IS(D444,55,$G$5,$H$13)/$E$5))</f>
        <v/>
      </c>
      <c r="K444" s="411" t="str">
        <f>IF(C444="","",[1]!hks_fa_roa2(D444,$G$5))</f>
        <v/>
      </c>
      <c r="L444" s="411" t="str">
        <f>IF(C444="","",[1]!hks_fa_roe(D444,$G$5))</f>
        <v/>
      </c>
      <c r="M444" s="240" t="str">
        <f>IF(C444="","",IF($M$11="EPS",[1]!S_STM07_IS(D444,61,$G$5,$H$13)/IF([1]!s_share_total(D444,$G$5)=0,[1]!s_share_total(D444,[1]!s_ipo_listeddate(D444)),[1]!s_share_total(D444,$G$5)),([1]!s_stm07_bs(D444,75,$G$5,$H$13)+[1]!s_stm07_bs(D444,88,$G$5,$H$13)+[1]!s_stm07_bs(D444,94,$G$5,$H$13)+[1]!s_stm07_bs(D444,95,$G$5,$H$13))/$E$5))</f>
        <v/>
      </c>
      <c r="N444" s="241" t="str">
        <f>IF(C444="","",F444/([1]!S_STM07_IS(D444,61,$G$5,$H$13)/IF([1]!s_share_total(D444,$G$5)=0,[1]!s_share_total(D444,[1]!s_ipo_listeddate(D444)),[1]!s_share_total(D444,$G$5))))</f>
        <v/>
      </c>
      <c r="O444" s="240" t="str">
        <f ca="1">IF(C444="","",[1]!s_share_total(D444,TODAY())/$E$5)</f>
        <v/>
      </c>
      <c r="P444" s="240" t="str">
        <f t="shared" si="44"/>
        <v/>
      </c>
      <c r="Q444" s="210" t="str">
        <f t="shared" si="45"/>
        <v/>
      </c>
      <c r="R444" s="341" t="str">
        <f t="shared" si="46"/>
        <v/>
      </c>
      <c r="S444" s="144"/>
      <c r="U444" s="1"/>
    </row>
    <row r="445" spans="3:21" ht="12" customHeight="1" x14ac:dyDescent="0.35">
      <c r="C445" s="342" t="str">
        <f t="shared" si="43"/>
        <v/>
      </c>
      <c r="D445" s="126" t="str">
        <f t="shared" si="47"/>
        <v/>
      </c>
      <c r="E445" s="126" t="str">
        <f t="shared" si="48"/>
        <v/>
      </c>
      <c r="F445" s="181" t="str">
        <f ca="1">IF(C445="","",[1]!s_dq_close(D445,TODAY(),1))</f>
        <v/>
      </c>
      <c r="G445" s="182" t="str">
        <f ca="1">IF(C445="","",[1]!s_pq_pctchange(D445,TODAY()-$G$12,TODAY())/100)</f>
        <v/>
      </c>
      <c r="H445" s="242" t="str">
        <f>IF(C445="","",IF($H$11="收入",[1]!S_STM07_IS(D445,9,$G$5,$H$13)/$E$5,[1]!S_STM07_IS(D445,48,$G$5,$H$13)/$E$5))</f>
        <v/>
      </c>
      <c r="I445" s="242" t="str">
        <f>IF(C445="","",IF($I$11="毛利率",([1]!S_STM07_IS(D445,9,$G$5,$H$13)-[1]!S_STM07_IS(D445,10,$G$5,$H$13))/[1]!S_STM07_IS(D445,9,$G$5,$H$13),[1]!S_STM07_IS(D445,14,$G$5,$H$13)/$E$5))</f>
        <v/>
      </c>
      <c r="J445" s="403" t="str">
        <f>IF(C445="","",IF($J$11="净利润率",[1]!S_STM07_IS(D445,61,$G$5,$H$13)/[1]!S_STM07_IS(D445,9,$G$5,$H$13),[1]!S_STM07_IS(D445,55,$G$5,$H$13)/$E$5))</f>
        <v/>
      </c>
      <c r="K445" s="411" t="str">
        <f>IF(C445="","",[1]!hks_fa_roa2(D445,$G$5))</f>
        <v/>
      </c>
      <c r="L445" s="411" t="str">
        <f>IF(C445="","",[1]!hks_fa_roe(D445,$G$5))</f>
        <v/>
      </c>
      <c r="M445" s="243" t="str">
        <f>IF(C445="","",IF($M$11="EPS",[1]!S_STM07_IS(D445,61,$G$5,$H$13)/IF([1]!s_share_total(D445,$G$5)=0,[1]!s_share_total(D445,[1]!s_ipo_listeddate(D445)),[1]!s_share_total(D445,$G$5)),([1]!s_stm07_bs(D445,75,$G$5,$H$13)+[1]!s_stm07_bs(D445,88,$G$5,$H$13)+[1]!s_stm07_bs(D445,94,$G$5,$H$13)+[1]!s_stm07_bs(D445,95,$G$5,$H$13))/$E$5))</f>
        <v/>
      </c>
      <c r="N445" s="193" t="str">
        <f>IF(C445="","",F445/([1]!S_STM07_IS(D445,61,$G$5,$H$13)/IF([1]!s_share_total(D445,$G$5)=0,[1]!s_share_total(D445,[1]!s_ipo_listeddate(D445)),[1]!s_share_total(D445,$G$5))))</f>
        <v/>
      </c>
      <c r="O445" s="242" t="str">
        <f ca="1">IF(C445="","",[1]!s_share_total(D445,TODAY())/$E$5)</f>
        <v/>
      </c>
      <c r="P445" s="242" t="str">
        <f t="shared" si="44"/>
        <v/>
      </c>
      <c r="Q445" s="181" t="str">
        <f t="shared" si="45"/>
        <v/>
      </c>
      <c r="R445" s="342" t="str">
        <f t="shared" si="46"/>
        <v/>
      </c>
      <c r="S445" s="144"/>
      <c r="U445" s="1"/>
    </row>
    <row r="446" spans="3:21" ht="12" customHeight="1" x14ac:dyDescent="0.35">
      <c r="C446" s="341" t="str">
        <f t="shared" si="43"/>
        <v/>
      </c>
      <c r="D446" s="239" t="str">
        <f t="shared" si="47"/>
        <v/>
      </c>
      <c r="E446" s="239" t="str">
        <f t="shared" si="48"/>
        <v/>
      </c>
      <c r="F446" s="179" t="str">
        <f ca="1">IF(C446="","",[1]!s_dq_close(D446,TODAY(),1))</f>
        <v/>
      </c>
      <c r="G446" s="180" t="str">
        <f ca="1">IF(C446="","",[1]!s_pq_pctchange(D446,TODAY()-$G$12,TODAY())/100)</f>
        <v/>
      </c>
      <c r="H446" s="240" t="str">
        <f>IF(C446="","",IF($H$11="收入",[1]!S_STM07_IS(D446,9,$G$5,$H$13)/$E$5,[1]!S_STM07_IS(D446,48,$G$5,$H$13)/$E$5))</f>
        <v/>
      </c>
      <c r="I446" s="240" t="str">
        <f>IF(C446="","",IF($I$11="毛利率",([1]!S_STM07_IS(D446,9,$G$5,$H$13)-[1]!S_STM07_IS(D446,10,$G$5,$H$13))/[1]!S_STM07_IS(D446,9,$G$5,$H$13),[1]!S_STM07_IS(D446,14,$G$5,$H$13)/$E$5))</f>
        <v/>
      </c>
      <c r="J446" s="402" t="str">
        <f>IF(C446="","",IF($J$11="净利润率",[1]!S_STM07_IS(D446,61,$G$5,$H$13)/[1]!S_STM07_IS(D446,9,$G$5,$H$13),[1]!S_STM07_IS(D446,55,$G$5,$H$13)/$E$5))</f>
        <v/>
      </c>
      <c r="K446" s="411" t="str">
        <f>IF(C446="","",[1]!hks_fa_roa2(D446,$G$5))</f>
        <v/>
      </c>
      <c r="L446" s="411" t="str">
        <f>IF(C446="","",[1]!hks_fa_roe(D446,$G$5))</f>
        <v/>
      </c>
      <c r="M446" s="240" t="str">
        <f>IF(C446="","",IF($M$11="EPS",[1]!S_STM07_IS(D446,61,$G$5,$H$13)/IF([1]!s_share_total(D446,$G$5)=0,[1]!s_share_total(D446,[1]!s_ipo_listeddate(D446)),[1]!s_share_total(D446,$G$5)),([1]!s_stm07_bs(D446,75,$G$5,$H$13)+[1]!s_stm07_bs(D446,88,$G$5,$H$13)+[1]!s_stm07_bs(D446,94,$G$5,$H$13)+[1]!s_stm07_bs(D446,95,$G$5,$H$13))/$E$5))</f>
        <v/>
      </c>
      <c r="N446" s="241" t="str">
        <f>IF(C446="","",F446/([1]!S_STM07_IS(D446,61,$G$5,$H$13)/IF([1]!s_share_total(D446,$G$5)=0,[1]!s_share_total(D446,[1]!s_ipo_listeddate(D446)),[1]!s_share_total(D446,$G$5))))</f>
        <v/>
      </c>
      <c r="O446" s="240" t="str">
        <f ca="1">IF(C446="","",[1]!s_share_total(D446,TODAY())/$E$5)</f>
        <v/>
      </c>
      <c r="P446" s="240" t="str">
        <f t="shared" si="44"/>
        <v/>
      </c>
      <c r="Q446" s="210" t="str">
        <f t="shared" si="45"/>
        <v/>
      </c>
      <c r="R446" s="341" t="str">
        <f t="shared" si="46"/>
        <v/>
      </c>
      <c r="S446" s="144"/>
      <c r="U446" s="1"/>
    </row>
    <row r="447" spans="3:21" ht="12" customHeight="1" x14ac:dyDescent="0.35">
      <c r="C447" s="342" t="str">
        <f t="shared" si="43"/>
        <v/>
      </c>
      <c r="D447" s="126" t="str">
        <f t="shared" si="47"/>
        <v/>
      </c>
      <c r="E447" s="126" t="str">
        <f t="shared" si="48"/>
        <v/>
      </c>
      <c r="F447" s="181" t="str">
        <f ca="1">IF(C447="","",[1]!s_dq_close(D447,TODAY(),1))</f>
        <v/>
      </c>
      <c r="G447" s="182" t="str">
        <f ca="1">IF(C447="","",[1]!s_pq_pctchange(D447,TODAY()-$G$12,TODAY())/100)</f>
        <v/>
      </c>
      <c r="H447" s="242" t="str">
        <f>IF(C447="","",IF($H$11="收入",[1]!S_STM07_IS(D447,9,$G$5,$H$13)/$E$5,[1]!S_STM07_IS(D447,48,$G$5,$H$13)/$E$5))</f>
        <v/>
      </c>
      <c r="I447" s="242" t="str">
        <f>IF(C447="","",IF($I$11="毛利率",([1]!S_STM07_IS(D447,9,$G$5,$H$13)-[1]!S_STM07_IS(D447,10,$G$5,$H$13))/[1]!S_STM07_IS(D447,9,$G$5,$H$13),[1]!S_STM07_IS(D447,14,$G$5,$H$13)/$E$5))</f>
        <v/>
      </c>
      <c r="J447" s="403" t="str">
        <f>IF(C447="","",IF($J$11="净利润率",[1]!S_STM07_IS(D447,61,$G$5,$H$13)/[1]!S_STM07_IS(D447,9,$G$5,$H$13),[1]!S_STM07_IS(D447,55,$G$5,$H$13)/$E$5))</f>
        <v/>
      </c>
      <c r="K447" s="411" t="str">
        <f>IF(C447="","",[1]!hks_fa_roa2(D447,$G$5))</f>
        <v/>
      </c>
      <c r="L447" s="411" t="str">
        <f>IF(C447="","",[1]!hks_fa_roe(D447,$G$5))</f>
        <v/>
      </c>
      <c r="M447" s="243" t="str">
        <f>IF(C447="","",IF($M$11="EPS",[1]!S_STM07_IS(D447,61,$G$5,$H$13)/IF([1]!s_share_total(D447,$G$5)=0,[1]!s_share_total(D447,[1]!s_ipo_listeddate(D447)),[1]!s_share_total(D447,$G$5)),([1]!s_stm07_bs(D447,75,$G$5,$H$13)+[1]!s_stm07_bs(D447,88,$G$5,$H$13)+[1]!s_stm07_bs(D447,94,$G$5,$H$13)+[1]!s_stm07_bs(D447,95,$G$5,$H$13))/$E$5))</f>
        <v/>
      </c>
      <c r="N447" s="193" t="str">
        <f>IF(C447="","",F447/([1]!S_STM07_IS(D447,61,$G$5,$H$13)/IF([1]!s_share_total(D447,$G$5)=0,[1]!s_share_total(D447,[1]!s_ipo_listeddate(D447)),[1]!s_share_total(D447,$G$5))))</f>
        <v/>
      </c>
      <c r="O447" s="242" t="str">
        <f ca="1">IF(C447="","",[1]!s_share_total(D447,TODAY())/$E$5)</f>
        <v/>
      </c>
      <c r="P447" s="242" t="str">
        <f t="shared" si="44"/>
        <v/>
      </c>
      <c r="Q447" s="181" t="str">
        <f t="shared" si="45"/>
        <v/>
      </c>
      <c r="R447" s="342" t="str">
        <f t="shared" si="46"/>
        <v/>
      </c>
      <c r="S447" s="144"/>
      <c r="U447" s="1"/>
    </row>
    <row r="448" spans="3:21" ht="12" customHeight="1" x14ac:dyDescent="0.35">
      <c r="C448" s="341" t="str">
        <f t="shared" si="43"/>
        <v/>
      </c>
      <c r="D448" s="239" t="str">
        <f t="shared" si="47"/>
        <v/>
      </c>
      <c r="E448" s="239" t="str">
        <f t="shared" si="48"/>
        <v/>
      </c>
      <c r="F448" s="179" t="str">
        <f ca="1">IF(C448="","",[1]!s_dq_close(D448,TODAY(),1))</f>
        <v/>
      </c>
      <c r="G448" s="180" t="str">
        <f ca="1">IF(C448="","",[1]!s_pq_pctchange(D448,TODAY()-$G$12,TODAY())/100)</f>
        <v/>
      </c>
      <c r="H448" s="240" t="str">
        <f>IF(C448="","",IF($H$11="收入",[1]!S_STM07_IS(D448,9,$G$5,$H$13)/$E$5,[1]!S_STM07_IS(D448,48,$G$5,$H$13)/$E$5))</f>
        <v/>
      </c>
      <c r="I448" s="240" t="str">
        <f>IF(C448="","",IF($I$11="毛利率",([1]!S_STM07_IS(D448,9,$G$5,$H$13)-[1]!S_STM07_IS(D448,10,$G$5,$H$13))/[1]!S_STM07_IS(D448,9,$G$5,$H$13),[1]!S_STM07_IS(D448,14,$G$5,$H$13)/$E$5))</f>
        <v/>
      </c>
      <c r="J448" s="402" t="str">
        <f>IF(C448="","",IF($J$11="净利润率",[1]!S_STM07_IS(D448,61,$G$5,$H$13)/[1]!S_STM07_IS(D448,9,$G$5,$H$13),[1]!S_STM07_IS(D448,55,$G$5,$H$13)/$E$5))</f>
        <v/>
      </c>
      <c r="K448" s="411" t="str">
        <f>IF(C448="","",[1]!hks_fa_roa2(D448,$G$5))</f>
        <v/>
      </c>
      <c r="L448" s="411" t="str">
        <f>IF(C448="","",[1]!hks_fa_roe(D448,$G$5))</f>
        <v/>
      </c>
      <c r="M448" s="240" t="str">
        <f>IF(C448="","",IF($M$11="EPS",[1]!S_STM07_IS(D448,61,$G$5,$H$13)/IF([1]!s_share_total(D448,$G$5)=0,[1]!s_share_total(D448,[1]!s_ipo_listeddate(D448)),[1]!s_share_total(D448,$G$5)),([1]!s_stm07_bs(D448,75,$G$5,$H$13)+[1]!s_stm07_bs(D448,88,$G$5,$H$13)+[1]!s_stm07_bs(D448,94,$G$5,$H$13)+[1]!s_stm07_bs(D448,95,$G$5,$H$13))/$E$5))</f>
        <v/>
      </c>
      <c r="N448" s="241" t="str">
        <f>IF(C448="","",F448/([1]!S_STM07_IS(D448,61,$G$5,$H$13)/IF([1]!s_share_total(D448,$G$5)=0,[1]!s_share_total(D448,[1]!s_ipo_listeddate(D448)),[1]!s_share_total(D448,$G$5))))</f>
        <v/>
      </c>
      <c r="O448" s="240" t="str">
        <f ca="1">IF(C448="","",[1]!s_share_total(D448,TODAY())/$E$5)</f>
        <v/>
      </c>
      <c r="P448" s="240" t="str">
        <f t="shared" si="44"/>
        <v/>
      </c>
      <c r="Q448" s="210" t="str">
        <f t="shared" si="45"/>
        <v/>
      </c>
      <c r="R448" s="341" t="str">
        <f t="shared" si="46"/>
        <v/>
      </c>
      <c r="S448" s="144"/>
      <c r="U448" s="1"/>
    </row>
    <row r="449" spans="3:21" ht="12" customHeight="1" x14ac:dyDescent="0.35">
      <c r="C449" s="342" t="str">
        <f t="shared" si="43"/>
        <v/>
      </c>
      <c r="D449" s="126" t="str">
        <f t="shared" si="47"/>
        <v/>
      </c>
      <c r="E449" s="126" t="str">
        <f t="shared" si="48"/>
        <v/>
      </c>
      <c r="F449" s="181" t="str">
        <f ca="1">IF(C449="","",[1]!s_dq_close(D449,TODAY(),1))</f>
        <v/>
      </c>
      <c r="G449" s="182" t="str">
        <f ca="1">IF(C449="","",[1]!s_pq_pctchange(D449,TODAY()-$G$12,TODAY())/100)</f>
        <v/>
      </c>
      <c r="H449" s="242" t="str">
        <f>IF(C449="","",IF($H$11="收入",[1]!S_STM07_IS(D449,9,$G$5,$H$13)/$E$5,[1]!S_STM07_IS(D449,48,$G$5,$H$13)/$E$5))</f>
        <v/>
      </c>
      <c r="I449" s="242" t="str">
        <f>IF(C449="","",IF($I$11="毛利率",([1]!S_STM07_IS(D449,9,$G$5,$H$13)-[1]!S_STM07_IS(D449,10,$G$5,$H$13))/[1]!S_STM07_IS(D449,9,$G$5,$H$13),[1]!S_STM07_IS(D449,14,$G$5,$H$13)/$E$5))</f>
        <v/>
      </c>
      <c r="J449" s="403" t="str">
        <f>IF(C449="","",IF($J$11="净利润率",[1]!S_STM07_IS(D449,61,$G$5,$H$13)/[1]!S_STM07_IS(D449,9,$G$5,$H$13),[1]!S_STM07_IS(D449,55,$G$5,$H$13)/$E$5))</f>
        <v/>
      </c>
      <c r="K449" s="411" t="str">
        <f>IF(C449="","",[1]!hks_fa_roa2(D449,$G$5))</f>
        <v/>
      </c>
      <c r="L449" s="411" t="str">
        <f>IF(C449="","",[1]!hks_fa_roe(D449,$G$5))</f>
        <v/>
      </c>
      <c r="M449" s="243" t="str">
        <f>IF(C449="","",IF($M$11="EPS",[1]!S_STM07_IS(D449,61,$G$5,$H$13)/IF([1]!s_share_total(D449,$G$5)=0,[1]!s_share_total(D449,[1]!s_ipo_listeddate(D449)),[1]!s_share_total(D449,$G$5)),([1]!s_stm07_bs(D449,75,$G$5,$H$13)+[1]!s_stm07_bs(D449,88,$G$5,$H$13)+[1]!s_stm07_bs(D449,94,$G$5,$H$13)+[1]!s_stm07_bs(D449,95,$G$5,$H$13))/$E$5))</f>
        <v/>
      </c>
      <c r="N449" s="193" t="str">
        <f>IF(C449="","",F449/([1]!S_STM07_IS(D449,61,$G$5,$H$13)/IF([1]!s_share_total(D449,$G$5)=0,[1]!s_share_total(D449,[1]!s_ipo_listeddate(D449)),[1]!s_share_total(D449,$G$5))))</f>
        <v/>
      </c>
      <c r="O449" s="242" t="str">
        <f ca="1">IF(C449="","",[1]!s_share_total(D449,TODAY())/$E$5)</f>
        <v/>
      </c>
      <c r="P449" s="242" t="str">
        <f t="shared" si="44"/>
        <v/>
      </c>
      <c r="Q449" s="181" t="str">
        <f t="shared" si="45"/>
        <v/>
      </c>
      <c r="R449" s="342" t="str">
        <f t="shared" si="46"/>
        <v/>
      </c>
      <c r="S449" s="144"/>
      <c r="U449" s="1"/>
    </row>
    <row r="450" spans="3:21" ht="12" customHeight="1" x14ac:dyDescent="0.35">
      <c r="C450" s="341" t="str">
        <f t="shared" si="43"/>
        <v/>
      </c>
      <c r="D450" s="239" t="str">
        <f t="shared" si="47"/>
        <v/>
      </c>
      <c r="E450" s="239" t="str">
        <f t="shared" si="48"/>
        <v/>
      </c>
      <c r="F450" s="179" t="str">
        <f ca="1">IF(C450="","",[1]!s_dq_close(D450,TODAY(),1))</f>
        <v/>
      </c>
      <c r="G450" s="180" t="str">
        <f ca="1">IF(C450="","",[1]!s_pq_pctchange(D450,TODAY()-$G$12,TODAY())/100)</f>
        <v/>
      </c>
      <c r="H450" s="240" t="str">
        <f>IF(C450="","",IF($H$11="收入",[1]!S_STM07_IS(D450,9,$G$5,$H$13)/$E$5,[1]!S_STM07_IS(D450,48,$G$5,$H$13)/$E$5))</f>
        <v/>
      </c>
      <c r="I450" s="240" t="str">
        <f>IF(C450="","",IF($I$11="毛利率",([1]!S_STM07_IS(D450,9,$G$5,$H$13)-[1]!S_STM07_IS(D450,10,$G$5,$H$13))/[1]!S_STM07_IS(D450,9,$G$5,$H$13),[1]!S_STM07_IS(D450,14,$G$5,$H$13)/$E$5))</f>
        <v/>
      </c>
      <c r="J450" s="402" t="str">
        <f>IF(C450="","",IF($J$11="净利润率",[1]!S_STM07_IS(D450,61,$G$5,$H$13)/[1]!S_STM07_IS(D450,9,$G$5,$H$13),[1]!S_STM07_IS(D450,55,$G$5,$H$13)/$E$5))</f>
        <v/>
      </c>
      <c r="K450" s="411" t="str">
        <f>IF(C450="","",[1]!hks_fa_roa2(D450,$G$5))</f>
        <v/>
      </c>
      <c r="L450" s="411" t="str">
        <f>IF(C450="","",[1]!hks_fa_roe(D450,$G$5))</f>
        <v/>
      </c>
      <c r="M450" s="240" t="str">
        <f>IF(C450="","",IF($M$11="EPS",[1]!S_STM07_IS(D450,61,$G$5,$H$13)/IF([1]!s_share_total(D450,$G$5)=0,[1]!s_share_total(D450,[1]!s_ipo_listeddate(D450)),[1]!s_share_total(D450,$G$5)),([1]!s_stm07_bs(D450,75,$G$5,$H$13)+[1]!s_stm07_bs(D450,88,$G$5,$H$13)+[1]!s_stm07_bs(D450,94,$G$5,$H$13)+[1]!s_stm07_bs(D450,95,$G$5,$H$13))/$E$5))</f>
        <v/>
      </c>
      <c r="N450" s="241" t="str">
        <f>IF(C450="","",F450/([1]!S_STM07_IS(D450,61,$G$5,$H$13)/IF([1]!s_share_total(D450,$G$5)=0,[1]!s_share_total(D450,[1]!s_ipo_listeddate(D450)),[1]!s_share_total(D450,$G$5))))</f>
        <v/>
      </c>
      <c r="O450" s="240" t="str">
        <f ca="1">IF(C450="","",[1]!s_share_total(D450,TODAY())/$E$5)</f>
        <v/>
      </c>
      <c r="P450" s="240" t="str">
        <f t="shared" si="44"/>
        <v/>
      </c>
      <c r="Q450" s="210" t="str">
        <f t="shared" si="45"/>
        <v/>
      </c>
      <c r="R450" s="341" t="str">
        <f t="shared" si="46"/>
        <v/>
      </c>
      <c r="S450" s="144"/>
      <c r="U450" s="1"/>
    </row>
    <row r="451" spans="3:21" ht="12" customHeight="1" x14ac:dyDescent="0.35">
      <c r="C451" s="342" t="str">
        <f t="shared" si="43"/>
        <v/>
      </c>
      <c r="D451" s="126" t="str">
        <f t="shared" si="47"/>
        <v/>
      </c>
      <c r="E451" s="126" t="str">
        <f t="shared" si="48"/>
        <v/>
      </c>
      <c r="F451" s="181" t="str">
        <f ca="1">IF(C451="","",[1]!s_dq_close(D451,TODAY(),1))</f>
        <v/>
      </c>
      <c r="G451" s="182" t="str">
        <f ca="1">IF(C451="","",[1]!s_pq_pctchange(D451,TODAY()-$G$12,TODAY())/100)</f>
        <v/>
      </c>
      <c r="H451" s="242" t="str">
        <f>IF(C451="","",IF($H$11="收入",[1]!S_STM07_IS(D451,9,$G$5,$H$13)/$E$5,[1]!S_STM07_IS(D451,48,$G$5,$H$13)/$E$5))</f>
        <v/>
      </c>
      <c r="I451" s="242" t="str">
        <f>IF(C451="","",IF($I$11="毛利率",([1]!S_STM07_IS(D451,9,$G$5,$H$13)-[1]!S_STM07_IS(D451,10,$G$5,$H$13))/[1]!S_STM07_IS(D451,9,$G$5,$H$13),[1]!S_STM07_IS(D451,14,$G$5,$H$13)/$E$5))</f>
        <v/>
      </c>
      <c r="J451" s="403" t="str">
        <f>IF(C451="","",IF($J$11="净利润率",[1]!S_STM07_IS(D451,61,$G$5,$H$13)/[1]!S_STM07_IS(D451,9,$G$5,$H$13),[1]!S_STM07_IS(D451,55,$G$5,$H$13)/$E$5))</f>
        <v/>
      </c>
      <c r="K451" s="411" t="str">
        <f>IF(C451="","",[1]!hks_fa_roa2(D451,$G$5))</f>
        <v/>
      </c>
      <c r="L451" s="411" t="str">
        <f>IF(C451="","",[1]!hks_fa_roe(D451,$G$5))</f>
        <v/>
      </c>
      <c r="M451" s="243" t="str">
        <f>IF(C451="","",IF($M$11="EPS",[1]!S_STM07_IS(D451,61,$G$5,$H$13)/IF([1]!s_share_total(D451,$G$5)=0,[1]!s_share_total(D451,[1]!s_ipo_listeddate(D451)),[1]!s_share_total(D451,$G$5)),([1]!s_stm07_bs(D451,75,$G$5,$H$13)+[1]!s_stm07_bs(D451,88,$G$5,$H$13)+[1]!s_stm07_bs(D451,94,$G$5,$H$13)+[1]!s_stm07_bs(D451,95,$G$5,$H$13))/$E$5))</f>
        <v/>
      </c>
      <c r="N451" s="193" t="str">
        <f>IF(C451="","",F451/([1]!S_STM07_IS(D451,61,$G$5,$H$13)/IF([1]!s_share_total(D451,$G$5)=0,[1]!s_share_total(D451,[1]!s_ipo_listeddate(D451)),[1]!s_share_total(D451,$G$5))))</f>
        <v/>
      </c>
      <c r="O451" s="242" t="str">
        <f ca="1">IF(C451="","",[1]!s_share_total(D451,TODAY())/$E$5)</f>
        <v/>
      </c>
      <c r="P451" s="242" t="str">
        <f t="shared" si="44"/>
        <v/>
      </c>
      <c r="Q451" s="181" t="str">
        <f t="shared" si="45"/>
        <v/>
      </c>
      <c r="R451" s="342" t="str">
        <f t="shared" si="46"/>
        <v/>
      </c>
      <c r="S451" s="144"/>
      <c r="U451" s="1"/>
    </row>
    <row r="452" spans="3:21" ht="12" customHeight="1" x14ac:dyDescent="0.35">
      <c r="C452" s="341" t="str">
        <f t="shared" si="43"/>
        <v/>
      </c>
      <c r="D452" s="239" t="str">
        <f t="shared" si="47"/>
        <v/>
      </c>
      <c r="E452" s="239" t="str">
        <f t="shared" si="48"/>
        <v/>
      </c>
      <c r="F452" s="179" t="str">
        <f ca="1">IF(C452="","",[1]!s_dq_close(D452,TODAY(),1))</f>
        <v/>
      </c>
      <c r="G452" s="180" t="str">
        <f ca="1">IF(C452="","",[1]!s_pq_pctchange(D452,TODAY()-$G$12,TODAY())/100)</f>
        <v/>
      </c>
      <c r="H452" s="240" t="str">
        <f>IF(C452="","",IF($H$11="收入",[1]!S_STM07_IS(D452,9,$G$5,$H$13)/$E$5,[1]!S_STM07_IS(D452,48,$G$5,$H$13)/$E$5))</f>
        <v/>
      </c>
      <c r="I452" s="240" t="str">
        <f>IF(C452="","",IF($I$11="毛利率",([1]!S_STM07_IS(D452,9,$G$5,$H$13)-[1]!S_STM07_IS(D452,10,$G$5,$H$13))/[1]!S_STM07_IS(D452,9,$G$5,$H$13),[1]!S_STM07_IS(D452,14,$G$5,$H$13)/$E$5))</f>
        <v/>
      </c>
      <c r="J452" s="402" t="str">
        <f>IF(C452="","",IF($J$11="净利润率",[1]!S_STM07_IS(D452,61,$G$5,$H$13)/[1]!S_STM07_IS(D452,9,$G$5,$H$13),[1]!S_STM07_IS(D452,55,$G$5,$H$13)/$E$5))</f>
        <v/>
      </c>
      <c r="K452" s="411" t="str">
        <f>IF(C452="","",[1]!hks_fa_roa2(D452,$G$5))</f>
        <v/>
      </c>
      <c r="L452" s="411" t="str">
        <f>IF(C452="","",[1]!hks_fa_roe(D452,$G$5))</f>
        <v/>
      </c>
      <c r="M452" s="240" t="str">
        <f>IF(C452="","",IF($M$11="EPS",[1]!S_STM07_IS(D452,61,$G$5,$H$13)/IF([1]!s_share_total(D452,$G$5)=0,[1]!s_share_total(D452,[1]!s_ipo_listeddate(D452)),[1]!s_share_total(D452,$G$5)),([1]!s_stm07_bs(D452,75,$G$5,$H$13)+[1]!s_stm07_bs(D452,88,$G$5,$H$13)+[1]!s_stm07_bs(D452,94,$G$5,$H$13)+[1]!s_stm07_bs(D452,95,$G$5,$H$13))/$E$5))</f>
        <v/>
      </c>
      <c r="N452" s="241" t="str">
        <f>IF(C452="","",F452/([1]!S_STM07_IS(D452,61,$G$5,$H$13)/IF([1]!s_share_total(D452,$G$5)=0,[1]!s_share_total(D452,[1]!s_ipo_listeddate(D452)),[1]!s_share_total(D452,$G$5))))</f>
        <v/>
      </c>
      <c r="O452" s="240" t="str">
        <f ca="1">IF(C452="","",[1]!s_share_total(D452,TODAY())/$E$5)</f>
        <v/>
      </c>
      <c r="P452" s="240" t="str">
        <f t="shared" si="44"/>
        <v/>
      </c>
      <c r="Q452" s="210" t="str">
        <f t="shared" si="45"/>
        <v/>
      </c>
      <c r="R452" s="341" t="str">
        <f t="shared" si="46"/>
        <v/>
      </c>
      <c r="S452" s="144"/>
      <c r="U452" s="1"/>
    </row>
    <row r="453" spans="3:21" ht="12" customHeight="1" x14ac:dyDescent="0.35">
      <c r="C453" s="342" t="str">
        <f t="shared" si="43"/>
        <v/>
      </c>
      <c r="D453" s="126" t="str">
        <f t="shared" si="47"/>
        <v/>
      </c>
      <c r="E453" s="126" t="str">
        <f t="shared" si="48"/>
        <v/>
      </c>
      <c r="F453" s="181" t="str">
        <f ca="1">IF(C453="","",[1]!s_dq_close(D453,TODAY(),1))</f>
        <v/>
      </c>
      <c r="G453" s="182" t="str">
        <f ca="1">IF(C453="","",[1]!s_pq_pctchange(D453,TODAY()-$G$12,TODAY())/100)</f>
        <v/>
      </c>
      <c r="H453" s="242" t="str">
        <f>IF(C453="","",IF($H$11="收入",[1]!S_STM07_IS(D453,9,$G$5,$H$13)/$E$5,[1]!S_STM07_IS(D453,48,$G$5,$H$13)/$E$5))</f>
        <v/>
      </c>
      <c r="I453" s="242" t="str">
        <f>IF(C453="","",IF($I$11="毛利率",([1]!S_STM07_IS(D453,9,$G$5,$H$13)-[1]!S_STM07_IS(D453,10,$G$5,$H$13))/[1]!S_STM07_IS(D453,9,$G$5,$H$13),[1]!S_STM07_IS(D453,14,$G$5,$H$13)/$E$5))</f>
        <v/>
      </c>
      <c r="J453" s="403" t="str">
        <f>IF(C453="","",IF($J$11="净利润率",[1]!S_STM07_IS(D453,61,$G$5,$H$13)/[1]!S_STM07_IS(D453,9,$G$5,$H$13),[1]!S_STM07_IS(D453,55,$G$5,$H$13)/$E$5))</f>
        <v/>
      </c>
      <c r="K453" s="411" t="str">
        <f>IF(C453="","",[1]!hks_fa_roa2(D453,$G$5))</f>
        <v/>
      </c>
      <c r="L453" s="411" t="str">
        <f>IF(C453="","",[1]!hks_fa_roe(D453,$G$5))</f>
        <v/>
      </c>
      <c r="M453" s="243" t="str">
        <f>IF(C453="","",IF($M$11="EPS",[1]!S_STM07_IS(D453,61,$G$5,$H$13)/IF([1]!s_share_total(D453,$G$5)=0,[1]!s_share_total(D453,[1]!s_ipo_listeddate(D453)),[1]!s_share_total(D453,$G$5)),([1]!s_stm07_bs(D453,75,$G$5,$H$13)+[1]!s_stm07_bs(D453,88,$G$5,$H$13)+[1]!s_stm07_bs(D453,94,$G$5,$H$13)+[1]!s_stm07_bs(D453,95,$G$5,$H$13))/$E$5))</f>
        <v/>
      </c>
      <c r="N453" s="193" t="str">
        <f>IF(C453="","",F453/([1]!S_STM07_IS(D453,61,$G$5,$H$13)/IF([1]!s_share_total(D453,$G$5)=0,[1]!s_share_total(D453,[1]!s_ipo_listeddate(D453)),[1]!s_share_total(D453,$G$5))))</f>
        <v/>
      </c>
      <c r="O453" s="242" t="str">
        <f ca="1">IF(C453="","",[1]!s_share_total(D453,TODAY())/$E$5)</f>
        <v/>
      </c>
      <c r="P453" s="242" t="str">
        <f t="shared" si="44"/>
        <v/>
      </c>
      <c r="Q453" s="181" t="str">
        <f t="shared" si="45"/>
        <v/>
      </c>
      <c r="R453" s="342" t="str">
        <f t="shared" si="46"/>
        <v/>
      </c>
      <c r="S453" s="144"/>
      <c r="U453" s="1"/>
    </row>
    <row r="454" spans="3:21" ht="12" customHeight="1" x14ac:dyDescent="0.35">
      <c r="C454" s="341" t="str">
        <f t="shared" si="43"/>
        <v/>
      </c>
      <c r="D454" s="239" t="str">
        <f t="shared" si="47"/>
        <v/>
      </c>
      <c r="E454" s="239" t="str">
        <f t="shared" si="48"/>
        <v/>
      </c>
      <c r="F454" s="179" t="str">
        <f ca="1">IF(C454="","",[1]!s_dq_close(D454,TODAY(),1))</f>
        <v/>
      </c>
      <c r="G454" s="180" t="str">
        <f ca="1">IF(C454="","",[1]!s_pq_pctchange(D454,TODAY()-$G$12,TODAY())/100)</f>
        <v/>
      </c>
      <c r="H454" s="240" t="str">
        <f>IF(C454="","",IF($H$11="收入",[1]!S_STM07_IS(D454,9,$G$5,$H$13)/$E$5,[1]!S_STM07_IS(D454,48,$G$5,$H$13)/$E$5))</f>
        <v/>
      </c>
      <c r="I454" s="240" t="str">
        <f>IF(C454="","",IF($I$11="毛利率",([1]!S_STM07_IS(D454,9,$G$5,$H$13)-[1]!S_STM07_IS(D454,10,$G$5,$H$13))/[1]!S_STM07_IS(D454,9,$G$5,$H$13),[1]!S_STM07_IS(D454,14,$G$5,$H$13)/$E$5))</f>
        <v/>
      </c>
      <c r="J454" s="402" t="str">
        <f>IF(C454="","",IF($J$11="净利润率",[1]!S_STM07_IS(D454,61,$G$5,$H$13)/[1]!S_STM07_IS(D454,9,$G$5,$H$13),[1]!S_STM07_IS(D454,55,$G$5,$H$13)/$E$5))</f>
        <v/>
      </c>
      <c r="K454" s="411" t="str">
        <f>IF(C454="","",[1]!hks_fa_roa2(D454,$G$5))</f>
        <v/>
      </c>
      <c r="L454" s="411" t="str">
        <f>IF(C454="","",[1]!hks_fa_roe(D454,$G$5))</f>
        <v/>
      </c>
      <c r="M454" s="240" t="str">
        <f>IF(C454="","",IF($M$11="EPS",[1]!S_STM07_IS(D454,61,$G$5,$H$13)/IF([1]!s_share_total(D454,$G$5)=0,[1]!s_share_total(D454,[1]!s_ipo_listeddate(D454)),[1]!s_share_total(D454,$G$5)),([1]!s_stm07_bs(D454,75,$G$5,$H$13)+[1]!s_stm07_bs(D454,88,$G$5,$H$13)+[1]!s_stm07_bs(D454,94,$G$5,$H$13)+[1]!s_stm07_bs(D454,95,$G$5,$H$13))/$E$5))</f>
        <v/>
      </c>
      <c r="N454" s="241" t="str">
        <f>IF(C454="","",F454/([1]!S_STM07_IS(D454,61,$G$5,$H$13)/IF([1]!s_share_total(D454,$G$5)=0,[1]!s_share_total(D454,[1]!s_ipo_listeddate(D454)),[1]!s_share_total(D454,$G$5))))</f>
        <v/>
      </c>
      <c r="O454" s="240" t="str">
        <f ca="1">IF(C454="","",[1]!s_share_total(D454,TODAY())/$E$5)</f>
        <v/>
      </c>
      <c r="P454" s="240" t="str">
        <f t="shared" si="44"/>
        <v/>
      </c>
      <c r="Q454" s="210" t="str">
        <f t="shared" si="45"/>
        <v/>
      </c>
      <c r="R454" s="341" t="str">
        <f t="shared" si="46"/>
        <v/>
      </c>
      <c r="S454" s="144"/>
      <c r="U454" s="1"/>
    </row>
    <row r="455" spans="3:21" ht="12" customHeight="1" x14ac:dyDescent="0.35">
      <c r="C455" s="342" t="str">
        <f t="shared" si="43"/>
        <v/>
      </c>
      <c r="D455" s="126" t="str">
        <f t="shared" si="47"/>
        <v/>
      </c>
      <c r="E455" s="126" t="str">
        <f t="shared" si="48"/>
        <v/>
      </c>
      <c r="F455" s="181" t="str">
        <f ca="1">IF(C455="","",[1]!s_dq_close(D455,TODAY(),1))</f>
        <v/>
      </c>
      <c r="G455" s="182" t="str">
        <f ca="1">IF(C455="","",[1]!s_pq_pctchange(D455,TODAY()-$G$12,TODAY())/100)</f>
        <v/>
      </c>
      <c r="H455" s="242" t="str">
        <f>IF(C455="","",IF($H$11="收入",[1]!S_STM07_IS(D455,9,$G$5,$H$13)/$E$5,[1]!S_STM07_IS(D455,48,$G$5,$H$13)/$E$5))</f>
        <v/>
      </c>
      <c r="I455" s="242" t="str">
        <f>IF(C455="","",IF($I$11="毛利率",([1]!S_STM07_IS(D455,9,$G$5,$H$13)-[1]!S_STM07_IS(D455,10,$G$5,$H$13))/[1]!S_STM07_IS(D455,9,$G$5,$H$13),[1]!S_STM07_IS(D455,14,$G$5,$H$13)/$E$5))</f>
        <v/>
      </c>
      <c r="J455" s="403" t="str">
        <f>IF(C455="","",IF($J$11="净利润率",[1]!S_STM07_IS(D455,61,$G$5,$H$13)/[1]!S_STM07_IS(D455,9,$G$5,$H$13),[1]!S_STM07_IS(D455,55,$G$5,$H$13)/$E$5))</f>
        <v/>
      </c>
      <c r="K455" s="411" t="str">
        <f>IF(C455="","",[1]!hks_fa_roa2(D455,$G$5))</f>
        <v/>
      </c>
      <c r="L455" s="411" t="str">
        <f>IF(C455="","",[1]!hks_fa_roe(D455,$G$5))</f>
        <v/>
      </c>
      <c r="M455" s="243" t="str">
        <f>IF(C455="","",IF($M$11="EPS",[1]!S_STM07_IS(D455,61,$G$5,$H$13)/IF([1]!s_share_total(D455,$G$5)=0,[1]!s_share_total(D455,[1]!s_ipo_listeddate(D455)),[1]!s_share_total(D455,$G$5)),([1]!s_stm07_bs(D455,75,$G$5,$H$13)+[1]!s_stm07_bs(D455,88,$G$5,$H$13)+[1]!s_stm07_bs(D455,94,$G$5,$H$13)+[1]!s_stm07_bs(D455,95,$G$5,$H$13))/$E$5))</f>
        <v/>
      </c>
      <c r="N455" s="193" t="str">
        <f>IF(C455="","",F455/([1]!S_STM07_IS(D455,61,$G$5,$H$13)/IF([1]!s_share_total(D455,$G$5)=0,[1]!s_share_total(D455,[1]!s_ipo_listeddate(D455)),[1]!s_share_total(D455,$G$5))))</f>
        <v/>
      </c>
      <c r="O455" s="242" t="str">
        <f ca="1">IF(C455="","",[1]!s_share_total(D455,TODAY())/$E$5)</f>
        <v/>
      </c>
      <c r="P455" s="242" t="str">
        <f t="shared" si="44"/>
        <v/>
      </c>
      <c r="Q455" s="181" t="str">
        <f t="shared" si="45"/>
        <v/>
      </c>
      <c r="R455" s="342" t="str">
        <f t="shared" si="46"/>
        <v/>
      </c>
      <c r="S455" s="144"/>
      <c r="U455" s="1"/>
    </row>
    <row r="456" spans="3:21" ht="12" customHeight="1" x14ac:dyDescent="0.35">
      <c r="C456" s="341" t="str">
        <f t="shared" si="43"/>
        <v/>
      </c>
      <c r="D456" s="239" t="str">
        <f t="shared" si="47"/>
        <v/>
      </c>
      <c r="E456" s="239" t="str">
        <f t="shared" si="48"/>
        <v/>
      </c>
      <c r="F456" s="179" t="str">
        <f ca="1">IF(C456="","",[1]!s_dq_close(D456,TODAY(),1))</f>
        <v/>
      </c>
      <c r="G456" s="180" t="str">
        <f ca="1">IF(C456="","",[1]!s_pq_pctchange(D456,TODAY()-$G$12,TODAY())/100)</f>
        <v/>
      </c>
      <c r="H456" s="240" t="str">
        <f>IF(C456="","",IF($H$11="收入",[1]!S_STM07_IS(D456,9,$G$5,$H$13)/$E$5,[1]!S_STM07_IS(D456,48,$G$5,$H$13)/$E$5))</f>
        <v/>
      </c>
      <c r="I456" s="240" t="str">
        <f>IF(C456="","",IF($I$11="毛利率",([1]!S_STM07_IS(D456,9,$G$5,$H$13)-[1]!S_STM07_IS(D456,10,$G$5,$H$13))/[1]!S_STM07_IS(D456,9,$G$5,$H$13),[1]!S_STM07_IS(D456,14,$G$5,$H$13)/$E$5))</f>
        <v/>
      </c>
      <c r="J456" s="402" t="str">
        <f>IF(C456="","",IF($J$11="净利润率",[1]!S_STM07_IS(D456,61,$G$5,$H$13)/[1]!S_STM07_IS(D456,9,$G$5,$H$13),[1]!S_STM07_IS(D456,55,$G$5,$H$13)/$E$5))</f>
        <v/>
      </c>
      <c r="K456" s="411" t="str">
        <f>IF(C456="","",[1]!hks_fa_roa2(D456,$G$5))</f>
        <v/>
      </c>
      <c r="L456" s="411" t="str">
        <f>IF(C456="","",[1]!hks_fa_roe(D456,$G$5))</f>
        <v/>
      </c>
      <c r="M456" s="240" t="str">
        <f>IF(C456="","",IF($M$11="EPS",[1]!S_STM07_IS(D456,61,$G$5,$H$13)/IF([1]!s_share_total(D456,$G$5)=0,[1]!s_share_total(D456,[1]!s_ipo_listeddate(D456)),[1]!s_share_total(D456,$G$5)),([1]!s_stm07_bs(D456,75,$G$5,$H$13)+[1]!s_stm07_bs(D456,88,$G$5,$H$13)+[1]!s_stm07_bs(D456,94,$G$5,$H$13)+[1]!s_stm07_bs(D456,95,$G$5,$H$13))/$E$5))</f>
        <v/>
      </c>
      <c r="N456" s="241" t="str">
        <f>IF(C456="","",F456/([1]!S_STM07_IS(D456,61,$G$5,$H$13)/IF([1]!s_share_total(D456,$G$5)=0,[1]!s_share_total(D456,[1]!s_ipo_listeddate(D456)),[1]!s_share_total(D456,$G$5))))</f>
        <v/>
      </c>
      <c r="O456" s="240" t="str">
        <f ca="1">IF(C456="","",[1]!s_share_total(D456,TODAY())/$E$5)</f>
        <v/>
      </c>
      <c r="P456" s="240" t="str">
        <f t="shared" si="44"/>
        <v/>
      </c>
      <c r="Q456" s="210" t="str">
        <f t="shared" si="45"/>
        <v/>
      </c>
      <c r="R456" s="341" t="str">
        <f t="shared" si="46"/>
        <v/>
      </c>
      <c r="S456" s="144"/>
      <c r="U456" s="1"/>
    </row>
    <row r="457" spans="3:21" ht="12" customHeight="1" x14ac:dyDescent="0.35">
      <c r="C457" s="342" t="str">
        <f t="shared" si="43"/>
        <v/>
      </c>
      <c r="D457" s="126" t="str">
        <f t="shared" si="47"/>
        <v/>
      </c>
      <c r="E457" s="126" t="str">
        <f t="shared" si="48"/>
        <v/>
      </c>
      <c r="F457" s="181" t="str">
        <f ca="1">IF(C457="","",[1]!s_dq_close(D457,TODAY(),1))</f>
        <v/>
      </c>
      <c r="G457" s="182" t="str">
        <f ca="1">IF(C457="","",[1]!s_pq_pctchange(D457,TODAY()-$G$12,TODAY())/100)</f>
        <v/>
      </c>
      <c r="H457" s="242" t="str">
        <f>IF(C457="","",IF($H$11="收入",[1]!S_STM07_IS(D457,9,$G$5,$H$13)/$E$5,[1]!S_STM07_IS(D457,48,$G$5,$H$13)/$E$5))</f>
        <v/>
      </c>
      <c r="I457" s="242" t="str">
        <f>IF(C457="","",IF($I$11="毛利率",([1]!S_STM07_IS(D457,9,$G$5,$H$13)-[1]!S_STM07_IS(D457,10,$G$5,$H$13))/[1]!S_STM07_IS(D457,9,$G$5,$H$13),[1]!S_STM07_IS(D457,14,$G$5,$H$13)/$E$5))</f>
        <v/>
      </c>
      <c r="J457" s="403" t="str">
        <f>IF(C457="","",IF($J$11="净利润率",[1]!S_STM07_IS(D457,61,$G$5,$H$13)/[1]!S_STM07_IS(D457,9,$G$5,$H$13),[1]!S_STM07_IS(D457,55,$G$5,$H$13)/$E$5))</f>
        <v/>
      </c>
      <c r="K457" s="411" t="str">
        <f>IF(C457="","",[1]!hks_fa_roa2(D457,$G$5))</f>
        <v/>
      </c>
      <c r="L457" s="411" t="str">
        <f>IF(C457="","",[1]!hks_fa_roe(D457,$G$5))</f>
        <v/>
      </c>
      <c r="M457" s="243" t="str">
        <f>IF(C457="","",IF($M$11="EPS",[1]!S_STM07_IS(D457,61,$G$5,$H$13)/IF([1]!s_share_total(D457,$G$5)=0,[1]!s_share_total(D457,[1]!s_ipo_listeddate(D457)),[1]!s_share_total(D457,$G$5)),([1]!s_stm07_bs(D457,75,$G$5,$H$13)+[1]!s_stm07_bs(D457,88,$G$5,$H$13)+[1]!s_stm07_bs(D457,94,$G$5,$H$13)+[1]!s_stm07_bs(D457,95,$G$5,$H$13))/$E$5))</f>
        <v/>
      </c>
      <c r="N457" s="193" t="str">
        <f>IF(C457="","",F457/([1]!S_STM07_IS(D457,61,$G$5,$H$13)/IF([1]!s_share_total(D457,$G$5)=0,[1]!s_share_total(D457,[1]!s_ipo_listeddate(D457)),[1]!s_share_total(D457,$G$5))))</f>
        <v/>
      </c>
      <c r="O457" s="242" t="str">
        <f ca="1">IF(C457="","",[1]!s_share_total(D457,TODAY())/$E$5)</f>
        <v/>
      </c>
      <c r="P457" s="242" t="str">
        <f t="shared" si="44"/>
        <v/>
      </c>
      <c r="Q457" s="181" t="str">
        <f t="shared" si="45"/>
        <v/>
      </c>
      <c r="R457" s="342" t="str">
        <f t="shared" si="46"/>
        <v/>
      </c>
      <c r="S457" s="144"/>
      <c r="U457" s="1"/>
    </row>
    <row r="458" spans="3:21" ht="12" customHeight="1" x14ac:dyDescent="0.35">
      <c r="C458" s="341" t="str">
        <f t="shared" si="43"/>
        <v/>
      </c>
      <c r="D458" s="239" t="str">
        <f t="shared" si="47"/>
        <v/>
      </c>
      <c r="E458" s="239" t="str">
        <f t="shared" si="48"/>
        <v/>
      </c>
      <c r="F458" s="179" t="str">
        <f ca="1">IF(C458="","",[1]!s_dq_close(D458,TODAY(),1))</f>
        <v/>
      </c>
      <c r="G458" s="180" t="str">
        <f ca="1">IF(C458="","",[1]!s_pq_pctchange(D458,TODAY()-$G$12,TODAY())/100)</f>
        <v/>
      </c>
      <c r="H458" s="240" t="str">
        <f>IF(C458="","",IF($H$11="收入",[1]!S_STM07_IS(D458,9,$G$5,$H$13)/$E$5,[1]!S_STM07_IS(D458,48,$G$5,$H$13)/$E$5))</f>
        <v/>
      </c>
      <c r="I458" s="240" t="str">
        <f>IF(C458="","",IF($I$11="毛利率",([1]!S_STM07_IS(D458,9,$G$5,$H$13)-[1]!S_STM07_IS(D458,10,$G$5,$H$13))/[1]!S_STM07_IS(D458,9,$G$5,$H$13),[1]!S_STM07_IS(D458,14,$G$5,$H$13)/$E$5))</f>
        <v/>
      </c>
      <c r="J458" s="402" t="str">
        <f>IF(C458="","",IF($J$11="净利润率",[1]!S_STM07_IS(D458,61,$G$5,$H$13)/[1]!S_STM07_IS(D458,9,$G$5,$H$13),[1]!S_STM07_IS(D458,55,$G$5,$H$13)/$E$5))</f>
        <v/>
      </c>
      <c r="K458" s="411" t="str">
        <f>IF(C458="","",[1]!hks_fa_roa2(D458,$G$5))</f>
        <v/>
      </c>
      <c r="L458" s="411" t="str">
        <f>IF(C458="","",[1]!hks_fa_roe(D458,$G$5))</f>
        <v/>
      </c>
      <c r="M458" s="240" t="str">
        <f>IF(C458="","",IF($M$11="EPS",[1]!S_STM07_IS(D458,61,$G$5,$H$13)/IF([1]!s_share_total(D458,$G$5)=0,[1]!s_share_total(D458,[1]!s_ipo_listeddate(D458)),[1]!s_share_total(D458,$G$5)),([1]!s_stm07_bs(D458,75,$G$5,$H$13)+[1]!s_stm07_bs(D458,88,$G$5,$H$13)+[1]!s_stm07_bs(D458,94,$G$5,$H$13)+[1]!s_stm07_bs(D458,95,$G$5,$H$13))/$E$5))</f>
        <v/>
      </c>
      <c r="N458" s="241" t="str">
        <f>IF(C458="","",F458/([1]!S_STM07_IS(D458,61,$G$5,$H$13)/IF([1]!s_share_total(D458,$G$5)=0,[1]!s_share_total(D458,[1]!s_ipo_listeddate(D458)),[1]!s_share_total(D458,$G$5))))</f>
        <v/>
      </c>
      <c r="O458" s="240" t="str">
        <f ca="1">IF(C458="","",[1]!s_share_total(D458,TODAY())/$E$5)</f>
        <v/>
      </c>
      <c r="P458" s="240" t="str">
        <f t="shared" si="44"/>
        <v/>
      </c>
      <c r="Q458" s="210" t="str">
        <f t="shared" si="45"/>
        <v/>
      </c>
      <c r="R458" s="341" t="str">
        <f t="shared" si="46"/>
        <v/>
      </c>
      <c r="S458" s="144"/>
      <c r="U458" s="1"/>
    </row>
    <row r="459" spans="3:21" ht="12" customHeight="1" x14ac:dyDescent="0.35">
      <c r="C459" s="342" t="str">
        <f t="shared" si="43"/>
        <v/>
      </c>
      <c r="D459" s="126" t="str">
        <f t="shared" si="47"/>
        <v/>
      </c>
      <c r="E459" s="126" t="str">
        <f t="shared" si="48"/>
        <v/>
      </c>
      <c r="F459" s="181" t="str">
        <f ca="1">IF(C459="","",[1]!s_dq_close(D459,TODAY(),1))</f>
        <v/>
      </c>
      <c r="G459" s="182" t="str">
        <f ca="1">IF(C459="","",[1]!s_pq_pctchange(D459,TODAY()-$G$12,TODAY())/100)</f>
        <v/>
      </c>
      <c r="H459" s="242" t="str">
        <f>IF(C459="","",IF($H$11="收入",[1]!S_STM07_IS(D459,9,$G$5,$H$13)/$E$5,[1]!S_STM07_IS(D459,48,$G$5,$H$13)/$E$5))</f>
        <v/>
      </c>
      <c r="I459" s="242" t="str">
        <f>IF(C459="","",IF($I$11="毛利率",([1]!S_STM07_IS(D459,9,$G$5,$H$13)-[1]!S_STM07_IS(D459,10,$G$5,$H$13))/[1]!S_STM07_IS(D459,9,$G$5,$H$13),[1]!S_STM07_IS(D459,14,$G$5,$H$13)/$E$5))</f>
        <v/>
      </c>
      <c r="J459" s="403" t="str">
        <f>IF(C459="","",IF($J$11="净利润率",[1]!S_STM07_IS(D459,61,$G$5,$H$13)/[1]!S_STM07_IS(D459,9,$G$5,$H$13),[1]!S_STM07_IS(D459,55,$G$5,$H$13)/$E$5))</f>
        <v/>
      </c>
      <c r="K459" s="411" t="str">
        <f>IF(C459="","",[1]!hks_fa_roa2(D459,$G$5))</f>
        <v/>
      </c>
      <c r="L459" s="411" t="str">
        <f>IF(C459="","",[1]!hks_fa_roe(D459,$G$5))</f>
        <v/>
      </c>
      <c r="M459" s="243" t="str">
        <f>IF(C459="","",IF($M$11="EPS",[1]!S_STM07_IS(D459,61,$G$5,$H$13)/IF([1]!s_share_total(D459,$G$5)=0,[1]!s_share_total(D459,[1]!s_ipo_listeddate(D459)),[1]!s_share_total(D459,$G$5)),([1]!s_stm07_bs(D459,75,$G$5,$H$13)+[1]!s_stm07_bs(D459,88,$G$5,$H$13)+[1]!s_stm07_bs(D459,94,$G$5,$H$13)+[1]!s_stm07_bs(D459,95,$G$5,$H$13))/$E$5))</f>
        <v/>
      </c>
      <c r="N459" s="193" t="str">
        <f>IF(C459="","",F459/([1]!S_STM07_IS(D459,61,$G$5,$H$13)/IF([1]!s_share_total(D459,$G$5)=0,[1]!s_share_total(D459,[1]!s_ipo_listeddate(D459)),[1]!s_share_total(D459,$G$5))))</f>
        <v/>
      </c>
      <c r="O459" s="242" t="str">
        <f ca="1">IF(C459="","",[1]!s_share_total(D459,TODAY())/$E$5)</f>
        <v/>
      </c>
      <c r="P459" s="242" t="str">
        <f t="shared" si="44"/>
        <v/>
      </c>
      <c r="Q459" s="181" t="str">
        <f t="shared" si="45"/>
        <v/>
      </c>
      <c r="R459" s="342" t="str">
        <f t="shared" si="46"/>
        <v/>
      </c>
      <c r="S459" s="144"/>
      <c r="U459" s="1"/>
    </row>
    <row r="460" spans="3:21" ht="12" customHeight="1" x14ac:dyDescent="0.35">
      <c r="C460" s="341" t="str">
        <f t="shared" si="43"/>
        <v/>
      </c>
      <c r="D460" s="239" t="str">
        <f t="shared" si="47"/>
        <v/>
      </c>
      <c r="E460" s="239" t="str">
        <f t="shared" si="48"/>
        <v/>
      </c>
      <c r="F460" s="179" t="str">
        <f ca="1">IF(C460="","",[1]!s_dq_close(D460,TODAY(),1))</f>
        <v/>
      </c>
      <c r="G460" s="180" t="str">
        <f ca="1">IF(C460="","",[1]!s_pq_pctchange(D460,TODAY()-$G$12,TODAY())/100)</f>
        <v/>
      </c>
      <c r="H460" s="240" t="str">
        <f>IF(C460="","",IF($H$11="收入",[1]!S_STM07_IS(D460,9,$G$5,$H$13)/$E$5,[1]!S_STM07_IS(D460,48,$G$5,$H$13)/$E$5))</f>
        <v/>
      </c>
      <c r="I460" s="240" t="str">
        <f>IF(C460="","",IF($I$11="毛利率",([1]!S_STM07_IS(D460,9,$G$5,$H$13)-[1]!S_STM07_IS(D460,10,$G$5,$H$13))/[1]!S_STM07_IS(D460,9,$G$5,$H$13),[1]!S_STM07_IS(D460,14,$G$5,$H$13)/$E$5))</f>
        <v/>
      </c>
      <c r="J460" s="402" t="str">
        <f>IF(C460="","",IF($J$11="净利润率",[1]!S_STM07_IS(D460,61,$G$5,$H$13)/[1]!S_STM07_IS(D460,9,$G$5,$H$13),[1]!S_STM07_IS(D460,55,$G$5,$H$13)/$E$5))</f>
        <v/>
      </c>
      <c r="K460" s="411" t="str">
        <f>IF(C460="","",[1]!hks_fa_roa2(D460,$G$5))</f>
        <v/>
      </c>
      <c r="L460" s="411" t="str">
        <f>IF(C460="","",[1]!hks_fa_roe(D460,$G$5))</f>
        <v/>
      </c>
      <c r="M460" s="240" t="str">
        <f>IF(C460="","",IF($M$11="EPS",[1]!S_STM07_IS(D460,61,$G$5,$H$13)/IF([1]!s_share_total(D460,$G$5)=0,[1]!s_share_total(D460,[1]!s_ipo_listeddate(D460)),[1]!s_share_total(D460,$G$5)),([1]!s_stm07_bs(D460,75,$G$5,$H$13)+[1]!s_stm07_bs(D460,88,$G$5,$H$13)+[1]!s_stm07_bs(D460,94,$G$5,$H$13)+[1]!s_stm07_bs(D460,95,$G$5,$H$13))/$E$5))</f>
        <v/>
      </c>
      <c r="N460" s="241" t="str">
        <f>IF(C460="","",F460/([1]!S_STM07_IS(D460,61,$G$5,$H$13)/IF([1]!s_share_total(D460,$G$5)=0,[1]!s_share_total(D460,[1]!s_ipo_listeddate(D460)),[1]!s_share_total(D460,$G$5))))</f>
        <v/>
      </c>
      <c r="O460" s="240" t="str">
        <f ca="1">IF(C460="","",[1]!s_share_total(D460,TODAY())/$E$5)</f>
        <v/>
      </c>
      <c r="P460" s="240" t="str">
        <f t="shared" si="44"/>
        <v/>
      </c>
      <c r="Q460" s="210" t="str">
        <f t="shared" si="45"/>
        <v/>
      </c>
      <c r="R460" s="341" t="str">
        <f t="shared" si="46"/>
        <v/>
      </c>
      <c r="S460" s="144"/>
      <c r="U460" s="1"/>
    </row>
    <row r="461" spans="3:21" ht="12" customHeight="1" x14ac:dyDescent="0.35">
      <c r="C461" s="342" t="str">
        <f t="shared" si="43"/>
        <v/>
      </c>
      <c r="D461" s="126" t="str">
        <f t="shared" si="47"/>
        <v/>
      </c>
      <c r="E461" s="126" t="str">
        <f t="shared" si="48"/>
        <v/>
      </c>
      <c r="F461" s="181" t="str">
        <f ca="1">IF(C461="","",[1]!s_dq_close(D461,TODAY(),1))</f>
        <v/>
      </c>
      <c r="G461" s="182" t="str">
        <f ca="1">IF(C461="","",[1]!s_pq_pctchange(D461,TODAY()-$G$12,TODAY())/100)</f>
        <v/>
      </c>
      <c r="H461" s="242" t="str">
        <f>IF(C461="","",IF($H$11="收入",[1]!S_STM07_IS(D461,9,$G$5,$H$13)/$E$5,[1]!S_STM07_IS(D461,48,$G$5,$H$13)/$E$5))</f>
        <v/>
      </c>
      <c r="I461" s="242" t="str">
        <f>IF(C461="","",IF($I$11="毛利率",([1]!S_STM07_IS(D461,9,$G$5,$H$13)-[1]!S_STM07_IS(D461,10,$G$5,$H$13))/[1]!S_STM07_IS(D461,9,$G$5,$H$13),[1]!S_STM07_IS(D461,14,$G$5,$H$13)/$E$5))</f>
        <v/>
      </c>
      <c r="J461" s="403" t="str">
        <f>IF(C461="","",IF($J$11="净利润率",[1]!S_STM07_IS(D461,61,$G$5,$H$13)/[1]!S_STM07_IS(D461,9,$G$5,$H$13),[1]!S_STM07_IS(D461,55,$G$5,$H$13)/$E$5))</f>
        <v/>
      </c>
      <c r="K461" s="411" t="str">
        <f>IF(C461="","",[1]!hks_fa_roa2(D461,$G$5))</f>
        <v/>
      </c>
      <c r="L461" s="411" t="str">
        <f>IF(C461="","",[1]!hks_fa_roe(D461,$G$5))</f>
        <v/>
      </c>
      <c r="M461" s="243" t="str">
        <f>IF(C461="","",IF($M$11="EPS",[1]!S_STM07_IS(D461,61,$G$5,$H$13)/IF([1]!s_share_total(D461,$G$5)=0,[1]!s_share_total(D461,[1]!s_ipo_listeddate(D461)),[1]!s_share_total(D461,$G$5)),([1]!s_stm07_bs(D461,75,$G$5,$H$13)+[1]!s_stm07_bs(D461,88,$G$5,$H$13)+[1]!s_stm07_bs(D461,94,$G$5,$H$13)+[1]!s_stm07_bs(D461,95,$G$5,$H$13))/$E$5))</f>
        <v/>
      </c>
      <c r="N461" s="193" t="str">
        <f>IF(C461="","",F461/([1]!S_STM07_IS(D461,61,$G$5,$H$13)/IF([1]!s_share_total(D461,$G$5)=0,[1]!s_share_total(D461,[1]!s_ipo_listeddate(D461)),[1]!s_share_total(D461,$G$5))))</f>
        <v/>
      </c>
      <c r="O461" s="242" t="str">
        <f ca="1">IF(C461="","",[1]!s_share_total(D461,TODAY())/$E$5)</f>
        <v/>
      </c>
      <c r="P461" s="242" t="str">
        <f t="shared" si="44"/>
        <v/>
      </c>
      <c r="Q461" s="181" t="str">
        <f t="shared" si="45"/>
        <v/>
      </c>
      <c r="R461" s="342" t="str">
        <f t="shared" si="46"/>
        <v/>
      </c>
      <c r="S461" s="144"/>
      <c r="U461" s="1"/>
    </row>
    <row r="462" spans="3:21" ht="12" customHeight="1" x14ac:dyDescent="0.35">
      <c r="C462" s="341" t="str">
        <f t="shared" ref="C462:C525" si="49">IF(ROW()-13&lt;=MAX(series),ROW()-13,"")</f>
        <v/>
      </c>
      <c r="D462" s="239" t="str">
        <f t="shared" si="47"/>
        <v/>
      </c>
      <c r="E462" s="239" t="str">
        <f t="shared" si="48"/>
        <v/>
      </c>
      <c r="F462" s="179" t="str">
        <f ca="1">IF(C462="","",[1]!s_dq_close(D462,TODAY(),1))</f>
        <v/>
      </c>
      <c r="G462" s="180" t="str">
        <f ca="1">IF(C462="","",[1]!s_pq_pctchange(D462,TODAY()-$G$12,TODAY())/100)</f>
        <v/>
      </c>
      <c r="H462" s="240" t="str">
        <f>IF(C462="","",IF($H$11="收入",[1]!S_STM07_IS(D462,9,$G$5,$H$13)/$E$5,[1]!S_STM07_IS(D462,48,$G$5,$H$13)/$E$5))</f>
        <v/>
      </c>
      <c r="I462" s="240" t="str">
        <f>IF(C462="","",IF($I$11="毛利率",([1]!S_STM07_IS(D462,9,$G$5,$H$13)-[1]!S_STM07_IS(D462,10,$G$5,$H$13))/[1]!S_STM07_IS(D462,9,$G$5,$H$13),[1]!S_STM07_IS(D462,14,$G$5,$H$13)/$E$5))</f>
        <v/>
      </c>
      <c r="J462" s="402" t="str">
        <f>IF(C462="","",IF($J$11="净利润率",[1]!S_STM07_IS(D462,61,$G$5,$H$13)/[1]!S_STM07_IS(D462,9,$G$5,$H$13),[1]!S_STM07_IS(D462,55,$G$5,$H$13)/$E$5))</f>
        <v/>
      </c>
      <c r="K462" s="411" t="str">
        <f>IF(C462="","",[1]!hks_fa_roa2(D462,$G$5))</f>
        <v/>
      </c>
      <c r="L462" s="411" t="str">
        <f>IF(C462="","",[1]!hks_fa_roe(D462,$G$5))</f>
        <v/>
      </c>
      <c r="M462" s="240" t="str">
        <f>IF(C462="","",IF($M$11="EPS",[1]!S_STM07_IS(D462,61,$G$5,$H$13)/IF([1]!s_share_total(D462,$G$5)=0,[1]!s_share_total(D462,[1]!s_ipo_listeddate(D462)),[1]!s_share_total(D462,$G$5)),([1]!s_stm07_bs(D462,75,$G$5,$H$13)+[1]!s_stm07_bs(D462,88,$G$5,$H$13)+[1]!s_stm07_bs(D462,94,$G$5,$H$13)+[1]!s_stm07_bs(D462,95,$G$5,$H$13))/$E$5))</f>
        <v/>
      </c>
      <c r="N462" s="241" t="str">
        <f>IF(C462="","",F462/([1]!S_STM07_IS(D462,61,$G$5,$H$13)/IF([1]!s_share_total(D462,$G$5)=0,[1]!s_share_total(D462,[1]!s_ipo_listeddate(D462)),[1]!s_share_total(D462,$G$5))))</f>
        <v/>
      </c>
      <c r="O462" s="240" t="str">
        <f ca="1">IF(C462="","",[1]!s_share_total(D462,TODAY())/$E$5)</f>
        <v/>
      </c>
      <c r="P462" s="240" t="str">
        <f t="shared" ref="P462:P525" si="50">IF(C462="","",F462*O462)</f>
        <v/>
      </c>
      <c r="Q462" s="210" t="str">
        <f t="shared" ref="Q462:Q525" si="51">IF(C462="","",HLOOKUP($R$12,$G$11:$P$20003,ROW()-ROW($G$11)+1,FALSE))</f>
        <v/>
      </c>
      <c r="R462" s="341" t="str">
        <f t="shared" ref="R462:R525" si="52">IF(C462="","",RANK(Q462,Q:Q,0))</f>
        <v/>
      </c>
      <c r="S462" s="144"/>
      <c r="U462" s="1"/>
    </row>
    <row r="463" spans="3:21" ht="12" customHeight="1" x14ac:dyDescent="0.35">
      <c r="C463" s="342" t="str">
        <f t="shared" si="49"/>
        <v/>
      </c>
      <c r="D463" s="126" t="str">
        <f t="shared" si="47"/>
        <v/>
      </c>
      <c r="E463" s="126" t="str">
        <f t="shared" si="48"/>
        <v/>
      </c>
      <c r="F463" s="181" t="str">
        <f ca="1">IF(C463="","",[1]!s_dq_close(D463,TODAY(),1))</f>
        <v/>
      </c>
      <c r="G463" s="182" t="str">
        <f ca="1">IF(C463="","",[1]!s_pq_pctchange(D463,TODAY()-$G$12,TODAY())/100)</f>
        <v/>
      </c>
      <c r="H463" s="242" t="str">
        <f>IF(C463="","",IF($H$11="收入",[1]!S_STM07_IS(D463,9,$G$5,$H$13)/$E$5,[1]!S_STM07_IS(D463,48,$G$5,$H$13)/$E$5))</f>
        <v/>
      </c>
      <c r="I463" s="242" t="str">
        <f>IF(C463="","",IF($I$11="毛利率",([1]!S_STM07_IS(D463,9,$G$5,$H$13)-[1]!S_STM07_IS(D463,10,$G$5,$H$13))/[1]!S_STM07_IS(D463,9,$G$5,$H$13),[1]!S_STM07_IS(D463,14,$G$5,$H$13)/$E$5))</f>
        <v/>
      </c>
      <c r="J463" s="403" t="str">
        <f>IF(C463="","",IF($J$11="净利润率",[1]!S_STM07_IS(D463,61,$G$5,$H$13)/[1]!S_STM07_IS(D463,9,$G$5,$H$13),[1]!S_STM07_IS(D463,55,$G$5,$H$13)/$E$5))</f>
        <v/>
      </c>
      <c r="K463" s="411" t="str">
        <f>IF(C463="","",[1]!hks_fa_roa2(D463,$G$5))</f>
        <v/>
      </c>
      <c r="L463" s="411" t="str">
        <f>IF(C463="","",[1]!hks_fa_roe(D463,$G$5))</f>
        <v/>
      </c>
      <c r="M463" s="243" t="str">
        <f>IF(C463="","",IF($M$11="EPS",[1]!S_STM07_IS(D463,61,$G$5,$H$13)/IF([1]!s_share_total(D463,$G$5)=0,[1]!s_share_total(D463,[1]!s_ipo_listeddate(D463)),[1]!s_share_total(D463,$G$5)),([1]!s_stm07_bs(D463,75,$G$5,$H$13)+[1]!s_stm07_bs(D463,88,$G$5,$H$13)+[1]!s_stm07_bs(D463,94,$G$5,$H$13)+[1]!s_stm07_bs(D463,95,$G$5,$H$13))/$E$5))</f>
        <v/>
      </c>
      <c r="N463" s="193" t="str">
        <f>IF(C463="","",F463/([1]!S_STM07_IS(D463,61,$G$5,$H$13)/IF([1]!s_share_total(D463,$G$5)=0,[1]!s_share_total(D463,[1]!s_ipo_listeddate(D463)),[1]!s_share_total(D463,$G$5))))</f>
        <v/>
      </c>
      <c r="O463" s="242" t="str">
        <f ca="1">IF(C463="","",[1]!s_share_total(D463,TODAY())/$E$5)</f>
        <v/>
      </c>
      <c r="P463" s="242" t="str">
        <f t="shared" si="50"/>
        <v/>
      </c>
      <c r="Q463" s="181" t="str">
        <f t="shared" si="51"/>
        <v/>
      </c>
      <c r="R463" s="342" t="str">
        <f t="shared" si="52"/>
        <v/>
      </c>
      <c r="S463" s="144"/>
      <c r="U463" s="1"/>
    </row>
    <row r="464" spans="3:21" ht="12" customHeight="1" x14ac:dyDescent="0.35">
      <c r="C464" s="341" t="str">
        <f t="shared" si="49"/>
        <v/>
      </c>
      <c r="D464" s="239" t="str">
        <f t="shared" si="47"/>
        <v/>
      </c>
      <c r="E464" s="239" t="str">
        <f t="shared" si="48"/>
        <v/>
      </c>
      <c r="F464" s="179" t="str">
        <f ca="1">IF(C464="","",[1]!s_dq_close(D464,TODAY(),1))</f>
        <v/>
      </c>
      <c r="G464" s="180" t="str">
        <f ca="1">IF(C464="","",[1]!s_pq_pctchange(D464,TODAY()-$G$12,TODAY())/100)</f>
        <v/>
      </c>
      <c r="H464" s="240" t="str">
        <f>IF(C464="","",IF($H$11="收入",[1]!S_STM07_IS(D464,9,$G$5,$H$13)/$E$5,[1]!S_STM07_IS(D464,48,$G$5,$H$13)/$E$5))</f>
        <v/>
      </c>
      <c r="I464" s="240" t="str">
        <f>IF(C464="","",IF($I$11="毛利率",([1]!S_STM07_IS(D464,9,$G$5,$H$13)-[1]!S_STM07_IS(D464,10,$G$5,$H$13))/[1]!S_STM07_IS(D464,9,$G$5,$H$13),[1]!S_STM07_IS(D464,14,$G$5,$H$13)/$E$5))</f>
        <v/>
      </c>
      <c r="J464" s="402" t="str">
        <f>IF(C464="","",IF($J$11="净利润率",[1]!S_STM07_IS(D464,61,$G$5,$H$13)/[1]!S_STM07_IS(D464,9,$G$5,$H$13),[1]!S_STM07_IS(D464,55,$G$5,$H$13)/$E$5))</f>
        <v/>
      </c>
      <c r="K464" s="411" t="str">
        <f>IF(C464="","",[1]!hks_fa_roa2(D464,$G$5))</f>
        <v/>
      </c>
      <c r="L464" s="411" t="str">
        <f>IF(C464="","",[1]!hks_fa_roe(D464,$G$5))</f>
        <v/>
      </c>
      <c r="M464" s="240" t="str">
        <f>IF(C464="","",IF($M$11="EPS",[1]!S_STM07_IS(D464,61,$G$5,$H$13)/IF([1]!s_share_total(D464,$G$5)=0,[1]!s_share_total(D464,[1]!s_ipo_listeddate(D464)),[1]!s_share_total(D464,$G$5)),([1]!s_stm07_bs(D464,75,$G$5,$H$13)+[1]!s_stm07_bs(D464,88,$G$5,$H$13)+[1]!s_stm07_bs(D464,94,$G$5,$H$13)+[1]!s_stm07_bs(D464,95,$G$5,$H$13))/$E$5))</f>
        <v/>
      </c>
      <c r="N464" s="241" t="str">
        <f>IF(C464="","",F464/([1]!S_STM07_IS(D464,61,$G$5,$H$13)/IF([1]!s_share_total(D464,$G$5)=0,[1]!s_share_total(D464,[1]!s_ipo_listeddate(D464)),[1]!s_share_total(D464,$G$5))))</f>
        <v/>
      </c>
      <c r="O464" s="240" t="str">
        <f ca="1">IF(C464="","",[1]!s_share_total(D464,TODAY())/$E$5)</f>
        <v/>
      </c>
      <c r="P464" s="240" t="str">
        <f t="shared" si="50"/>
        <v/>
      </c>
      <c r="Q464" s="210" t="str">
        <f t="shared" si="51"/>
        <v/>
      </c>
      <c r="R464" s="341" t="str">
        <f t="shared" si="52"/>
        <v/>
      </c>
      <c r="S464" s="144"/>
      <c r="U464" s="1"/>
    </row>
    <row r="465" spans="3:21" ht="12" customHeight="1" x14ac:dyDescent="0.35">
      <c r="C465" s="342" t="str">
        <f t="shared" si="49"/>
        <v/>
      </c>
      <c r="D465" s="126" t="str">
        <f t="shared" si="47"/>
        <v/>
      </c>
      <c r="E465" s="126" t="str">
        <f t="shared" si="48"/>
        <v/>
      </c>
      <c r="F465" s="181" t="str">
        <f ca="1">IF(C465="","",[1]!s_dq_close(D465,TODAY(),1))</f>
        <v/>
      </c>
      <c r="G465" s="182" t="str">
        <f ca="1">IF(C465="","",[1]!s_pq_pctchange(D465,TODAY()-$G$12,TODAY())/100)</f>
        <v/>
      </c>
      <c r="H465" s="242" t="str">
        <f>IF(C465="","",IF($H$11="收入",[1]!S_STM07_IS(D465,9,$G$5,$H$13)/$E$5,[1]!S_STM07_IS(D465,48,$G$5,$H$13)/$E$5))</f>
        <v/>
      </c>
      <c r="I465" s="242" t="str">
        <f>IF(C465="","",IF($I$11="毛利率",([1]!S_STM07_IS(D465,9,$G$5,$H$13)-[1]!S_STM07_IS(D465,10,$G$5,$H$13))/[1]!S_STM07_IS(D465,9,$G$5,$H$13),[1]!S_STM07_IS(D465,14,$G$5,$H$13)/$E$5))</f>
        <v/>
      </c>
      <c r="J465" s="403" t="str">
        <f>IF(C465="","",IF($J$11="净利润率",[1]!S_STM07_IS(D465,61,$G$5,$H$13)/[1]!S_STM07_IS(D465,9,$G$5,$H$13),[1]!S_STM07_IS(D465,55,$G$5,$H$13)/$E$5))</f>
        <v/>
      </c>
      <c r="K465" s="411" t="str">
        <f>IF(C465="","",[1]!hks_fa_roa2(D465,$G$5))</f>
        <v/>
      </c>
      <c r="L465" s="411" t="str">
        <f>IF(C465="","",[1]!hks_fa_roe(D465,$G$5))</f>
        <v/>
      </c>
      <c r="M465" s="243" t="str">
        <f>IF(C465="","",IF($M$11="EPS",[1]!S_STM07_IS(D465,61,$G$5,$H$13)/IF([1]!s_share_total(D465,$G$5)=0,[1]!s_share_total(D465,[1]!s_ipo_listeddate(D465)),[1]!s_share_total(D465,$G$5)),([1]!s_stm07_bs(D465,75,$G$5,$H$13)+[1]!s_stm07_bs(D465,88,$G$5,$H$13)+[1]!s_stm07_bs(D465,94,$G$5,$H$13)+[1]!s_stm07_bs(D465,95,$G$5,$H$13))/$E$5))</f>
        <v/>
      </c>
      <c r="N465" s="193" t="str">
        <f>IF(C465="","",F465/([1]!S_STM07_IS(D465,61,$G$5,$H$13)/IF([1]!s_share_total(D465,$G$5)=0,[1]!s_share_total(D465,[1]!s_ipo_listeddate(D465)),[1]!s_share_total(D465,$G$5))))</f>
        <v/>
      </c>
      <c r="O465" s="242" t="str">
        <f ca="1">IF(C465="","",[1]!s_share_total(D465,TODAY())/$E$5)</f>
        <v/>
      </c>
      <c r="P465" s="242" t="str">
        <f t="shared" si="50"/>
        <v/>
      </c>
      <c r="Q465" s="181" t="str">
        <f t="shared" si="51"/>
        <v/>
      </c>
      <c r="R465" s="342" t="str">
        <f t="shared" si="52"/>
        <v/>
      </c>
      <c r="S465" s="144"/>
      <c r="U465" s="1"/>
    </row>
    <row r="466" spans="3:21" ht="12" customHeight="1" x14ac:dyDescent="0.35">
      <c r="C466" s="341" t="str">
        <f t="shared" si="49"/>
        <v/>
      </c>
      <c r="D466" s="239" t="str">
        <f t="shared" si="47"/>
        <v/>
      </c>
      <c r="E466" s="239" t="str">
        <f t="shared" si="48"/>
        <v/>
      </c>
      <c r="F466" s="179" t="str">
        <f ca="1">IF(C466="","",[1]!s_dq_close(D466,TODAY(),1))</f>
        <v/>
      </c>
      <c r="G466" s="180" t="str">
        <f ca="1">IF(C466="","",[1]!s_pq_pctchange(D466,TODAY()-$G$12,TODAY())/100)</f>
        <v/>
      </c>
      <c r="H466" s="240" t="str">
        <f>IF(C466="","",IF($H$11="收入",[1]!S_STM07_IS(D466,9,$G$5,$H$13)/$E$5,[1]!S_STM07_IS(D466,48,$G$5,$H$13)/$E$5))</f>
        <v/>
      </c>
      <c r="I466" s="240" t="str">
        <f>IF(C466="","",IF($I$11="毛利率",([1]!S_STM07_IS(D466,9,$G$5,$H$13)-[1]!S_STM07_IS(D466,10,$G$5,$H$13))/[1]!S_STM07_IS(D466,9,$G$5,$H$13),[1]!S_STM07_IS(D466,14,$G$5,$H$13)/$E$5))</f>
        <v/>
      </c>
      <c r="J466" s="402" t="str">
        <f>IF(C466="","",IF($J$11="净利润率",[1]!S_STM07_IS(D466,61,$G$5,$H$13)/[1]!S_STM07_IS(D466,9,$G$5,$H$13),[1]!S_STM07_IS(D466,55,$G$5,$H$13)/$E$5))</f>
        <v/>
      </c>
      <c r="K466" s="411" t="str">
        <f>IF(C466="","",[1]!hks_fa_roa2(D466,$G$5))</f>
        <v/>
      </c>
      <c r="L466" s="411" t="str">
        <f>IF(C466="","",[1]!hks_fa_roe(D466,$G$5))</f>
        <v/>
      </c>
      <c r="M466" s="240" t="str">
        <f>IF(C466="","",IF($M$11="EPS",[1]!S_STM07_IS(D466,61,$G$5,$H$13)/IF([1]!s_share_total(D466,$G$5)=0,[1]!s_share_total(D466,[1]!s_ipo_listeddate(D466)),[1]!s_share_total(D466,$G$5)),([1]!s_stm07_bs(D466,75,$G$5,$H$13)+[1]!s_stm07_bs(D466,88,$G$5,$H$13)+[1]!s_stm07_bs(D466,94,$G$5,$H$13)+[1]!s_stm07_bs(D466,95,$G$5,$H$13))/$E$5))</f>
        <v/>
      </c>
      <c r="N466" s="241" t="str">
        <f>IF(C466="","",F466/([1]!S_STM07_IS(D466,61,$G$5,$H$13)/IF([1]!s_share_total(D466,$G$5)=0,[1]!s_share_total(D466,[1]!s_ipo_listeddate(D466)),[1]!s_share_total(D466,$G$5))))</f>
        <v/>
      </c>
      <c r="O466" s="240" t="str">
        <f ca="1">IF(C466="","",[1]!s_share_total(D466,TODAY())/$E$5)</f>
        <v/>
      </c>
      <c r="P466" s="240" t="str">
        <f t="shared" si="50"/>
        <v/>
      </c>
      <c r="Q466" s="210" t="str">
        <f t="shared" si="51"/>
        <v/>
      </c>
      <c r="R466" s="341" t="str">
        <f t="shared" si="52"/>
        <v/>
      </c>
      <c r="S466" s="144"/>
      <c r="U466" s="1"/>
    </row>
    <row r="467" spans="3:21" ht="12" customHeight="1" x14ac:dyDescent="0.35">
      <c r="C467" s="342" t="str">
        <f t="shared" si="49"/>
        <v/>
      </c>
      <c r="D467" s="126" t="str">
        <f t="shared" si="47"/>
        <v/>
      </c>
      <c r="E467" s="126" t="str">
        <f t="shared" si="48"/>
        <v/>
      </c>
      <c r="F467" s="181" t="str">
        <f ca="1">IF(C467="","",[1]!s_dq_close(D467,TODAY(),1))</f>
        <v/>
      </c>
      <c r="G467" s="182" t="str">
        <f ca="1">IF(C467="","",[1]!s_pq_pctchange(D467,TODAY()-$G$12,TODAY())/100)</f>
        <v/>
      </c>
      <c r="H467" s="242" t="str">
        <f>IF(C467="","",IF($H$11="收入",[1]!S_STM07_IS(D467,9,$G$5,$H$13)/$E$5,[1]!S_STM07_IS(D467,48,$G$5,$H$13)/$E$5))</f>
        <v/>
      </c>
      <c r="I467" s="242" t="str">
        <f>IF(C467="","",IF($I$11="毛利率",([1]!S_STM07_IS(D467,9,$G$5,$H$13)-[1]!S_STM07_IS(D467,10,$G$5,$H$13))/[1]!S_STM07_IS(D467,9,$G$5,$H$13),[1]!S_STM07_IS(D467,14,$G$5,$H$13)/$E$5))</f>
        <v/>
      </c>
      <c r="J467" s="403" t="str">
        <f>IF(C467="","",IF($J$11="净利润率",[1]!S_STM07_IS(D467,61,$G$5,$H$13)/[1]!S_STM07_IS(D467,9,$G$5,$H$13),[1]!S_STM07_IS(D467,55,$G$5,$H$13)/$E$5))</f>
        <v/>
      </c>
      <c r="K467" s="411" t="str">
        <f>IF(C467="","",[1]!hks_fa_roa2(D467,$G$5))</f>
        <v/>
      </c>
      <c r="L467" s="411" t="str">
        <f>IF(C467="","",[1]!hks_fa_roe(D467,$G$5))</f>
        <v/>
      </c>
      <c r="M467" s="243" t="str">
        <f>IF(C467="","",IF($M$11="EPS",[1]!S_STM07_IS(D467,61,$G$5,$H$13)/IF([1]!s_share_total(D467,$G$5)=0,[1]!s_share_total(D467,[1]!s_ipo_listeddate(D467)),[1]!s_share_total(D467,$G$5)),([1]!s_stm07_bs(D467,75,$G$5,$H$13)+[1]!s_stm07_bs(D467,88,$G$5,$H$13)+[1]!s_stm07_bs(D467,94,$G$5,$H$13)+[1]!s_stm07_bs(D467,95,$G$5,$H$13))/$E$5))</f>
        <v/>
      </c>
      <c r="N467" s="193" t="str">
        <f>IF(C467="","",F467/([1]!S_STM07_IS(D467,61,$G$5,$H$13)/IF([1]!s_share_total(D467,$G$5)=0,[1]!s_share_total(D467,[1]!s_ipo_listeddate(D467)),[1]!s_share_total(D467,$G$5))))</f>
        <v/>
      </c>
      <c r="O467" s="242" t="str">
        <f ca="1">IF(C467="","",[1]!s_share_total(D467,TODAY())/$E$5)</f>
        <v/>
      </c>
      <c r="P467" s="242" t="str">
        <f t="shared" si="50"/>
        <v/>
      </c>
      <c r="Q467" s="181" t="str">
        <f t="shared" si="51"/>
        <v/>
      </c>
      <c r="R467" s="342" t="str">
        <f t="shared" si="52"/>
        <v/>
      </c>
      <c r="S467" s="144"/>
      <c r="U467" s="1"/>
    </row>
    <row r="468" spans="3:21" ht="12" customHeight="1" x14ac:dyDescent="0.35">
      <c r="C468" s="341" t="str">
        <f t="shared" si="49"/>
        <v/>
      </c>
      <c r="D468" s="239" t="str">
        <f t="shared" si="47"/>
        <v/>
      </c>
      <c r="E468" s="239" t="str">
        <f t="shared" si="48"/>
        <v/>
      </c>
      <c r="F468" s="179" t="str">
        <f ca="1">IF(C468="","",[1]!s_dq_close(D468,TODAY(),1))</f>
        <v/>
      </c>
      <c r="G468" s="180" t="str">
        <f ca="1">IF(C468="","",[1]!s_pq_pctchange(D468,TODAY()-$G$12,TODAY())/100)</f>
        <v/>
      </c>
      <c r="H468" s="240" t="str">
        <f>IF(C468="","",IF($H$11="收入",[1]!S_STM07_IS(D468,9,$G$5,$H$13)/$E$5,[1]!S_STM07_IS(D468,48,$G$5,$H$13)/$E$5))</f>
        <v/>
      </c>
      <c r="I468" s="240" t="str">
        <f>IF(C468="","",IF($I$11="毛利率",([1]!S_STM07_IS(D468,9,$G$5,$H$13)-[1]!S_STM07_IS(D468,10,$G$5,$H$13))/[1]!S_STM07_IS(D468,9,$G$5,$H$13),[1]!S_STM07_IS(D468,14,$G$5,$H$13)/$E$5))</f>
        <v/>
      </c>
      <c r="J468" s="402" t="str">
        <f>IF(C468="","",IF($J$11="净利润率",[1]!S_STM07_IS(D468,61,$G$5,$H$13)/[1]!S_STM07_IS(D468,9,$G$5,$H$13),[1]!S_STM07_IS(D468,55,$G$5,$H$13)/$E$5))</f>
        <v/>
      </c>
      <c r="K468" s="411" t="str">
        <f>IF(C468="","",[1]!hks_fa_roa2(D468,$G$5))</f>
        <v/>
      </c>
      <c r="L468" s="411" t="str">
        <f>IF(C468="","",[1]!hks_fa_roe(D468,$G$5))</f>
        <v/>
      </c>
      <c r="M468" s="240" t="str">
        <f>IF(C468="","",IF($M$11="EPS",[1]!S_STM07_IS(D468,61,$G$5,$H$13)/IF([1]!s_share_total(D468,$G$5)=0,[1]!s_share_total(D468,[1]!s_ipo_listeddate(D468)),[1]!s_share_total(D468,$G$5)),([1]!s_stm07_bs(D468,75,$G$5,$H$13)+[1]!s_stm07_bs(D468,88,$G$5,$H$13)+[1]!s_stm07_bs(D468,94,$G$5,$H$13)+[1]!s_stm07_bs(D468,95,$G$5,$H$13))/$E$5))</f>
        <v/>
      </c>
      <c r="N468" s="241" t="str">
        <f>IF(C468="","",F468/([1]!S_STM07_IS(D468,61,$G$5,$H$13)/IF([1]!s_share_total(D468,$G$5)=0,[1]!s_share_total(D468,[1]!s_ipo_listeddate(D468)),[1]!s_share_total(D468,$G$5))))</f>
        <v/>
      </c>
      <c r="O468" s="240" t="str">
        <f ca="1">IF(C468="","",[1]!s_share_total(D468,TODAY())/$E$5)</f>
        <v/>
      </c>
      <c r="P468" s="240" t="str">
        <f t="shared" si="50"/>
        <v/>
      </c>
      <c r="Q468" s="210" t="str">
        <f t="shared" si="51"/>
        <v/>
      </c>
      <c r="R468" s="341" t="str">
        <f t="shared" si="52"/>
        <v/>
      </c>
      <c r="S468" s="144"/>
      <c r="U468" s="1"/>
    </row>
    <row r="469" spans="3:21" ht="12" customHeight="1" x14ac:dyDescent="0.35">
      <c r="C469" s="342" t="str">
        <f t="shared" si="49"/>
        <v/>
      </c>
      <c r="D469" s="126" t="str">
        <f t="shared" si="47"/>
        <v/>
      </c>
      <c r="E469" s="126" t="str">
        <f t="shared" si="48"/>
        <v/>
      </c>
      <c r="F469" s="181" t="str">
        <f ca="1">IF(C469="","",[1]!s_dq_close(D469,TODAY(),1))</f>
        <v/>
      </c>
      <c r="G469" s="182" t="str">
        <f ca="1">IF(C469="","",[1]!s_pq_pctchange(D469,TODAY()-$G$12,TODAY())/100)</f>
        <v/>
      </c>
      <c r="H469" s="242" t="str">
        <f>IF(C469="","",IF($H$11="收入",[1]!S_STM07_IS(D469,9,$G$5,$H$13)/$E$5,[1]!S_STM07_IS(D469,48,$G$5,$H$13)/$E$5))</f>
        <v/>
      </c>
      <c r="I469" s="242" t="str">
        <f>IF(C469="","",IF($I$11="毛利率",([1]!S_STM07_IS(D469,9,$G$5,$H$13)-[1]!S_STM07_IS(D469,10,$G$5,$H$13))/[1]!S_STM07_IS(D469,9,$G$5,$H$13),[1]!S_STM07_IS(D469,14,$G$5,$H$13)/$E$5))</f>
        <v/>
      </c>
      <c r="J469" s="403" t="str">
        <f>IF(C469="","",IF($J$11="净利润率",[1]!S_STM07_IS(D469,61,$G$5,$H$13)/[1]!S_STM07_IS(D469,9,$G$5,$H$13),[1]!S_STM07_IS(D469,55,$G$5,$H$13)/$E$5))</f>
        <v/>
      </c>
      <c r="K469" s="411" t="str">
        <f>IF(C469="","",[1]!hks_fa_roa2(D469,$G$5))</f>
        <v/>
      </c>
      <c r="L469" s="411" t="str">
        <f>IF(C469="","",[1]!hks_fa_roe(D469,$G$5))</f>
        <v/>
      </c>
      <c r="M469" s="243" t="str">
        <f>IF(C469="","",IF($M$11="EPS",[1]!S_STM07_IS(D469,61,$G$5,$H$13)/IF([1]!s_share_total(D469,$G$5)=0,[1]!s_share_total(D469,[1]!s_ipo_listeddate(D469)),[1]!s_share_total(D469,$G$5)),([1]!s_stm07_bs(D469,75,$G$5,$H$13)+[1]!s_stm07_bs(D469,88,$G$5,$H$13)+[1]!s_stm07_bs(D469,94,$G$5,$H$13)+[1]!s_stm07_bs(D469,95,$G$5,$H$13))/$E$5))</f>
        <v/>
      </c>
      <c r="N469" s="193" t="str">
        <f>IF(C469="","",F469/([1]!S_STM07_IS(D469,61,$G$5,$H$13)/IF([1]!s_share_total(D469,$G$5)=0,[1]!s_share_total(D469,[1]!s_ipo_listeddate(D469)),[1]!s_share_total(D469,$G$5))))</f>
        <v/>
      </c>
      <c r="O469" s="242" t="str">
        <f ca="1">IF(C469="","",[1]!s_share_total(D469,TODAY())/$E$5)</f>
        <v/>
      </c>
      <c r="P469" s="242" t="str">
        <f t="shared" si="50"/>
        <v/>
      </c>
      <c r="Q469" s="181" t="str">
        <f t="shared" si="51"/>
        <v/>
      </c>
      <c r="R469" s="342" t="str">
        <f t="shared" si="52"/>
        <v/>
      </c>
      <c r="S469" s="144"/>
      <c r="U469" s="1"/>
    </row>
    <row r="470" spans="3:21" ht="12" customHeight="1" x14ac:dyDescent="0.35">
      <c r="C470" s="341" t="str">
        <f t="shared" si="49"/>
        <v/>
      </c>
      <c r="D470" s="239" t="str">
        <f t="shared" si="47"/>
        <v/>
      </c>
      <c r="E470" s="239" t="str">
        <f t="shared" si="48"/>
        <v/>
      </c>
      <c r="F470" s="179" t="str">
        <f ca="1">IF(C470="","",[1]!s_dq_close(D470,TODAY(),1))</f>
        <v/>
      </c>
      <c r="G470" s="180" t="str">
        <f ca="1">IF(C470="","",[1]!s_pq_pctchange(D470,TODAY()-$G$12,TODAY())/100)</f>
        <v/>
      </c>
      <c r="H470" s="240" t="str">
        <f>IF(C470="","",IF($H$11="收入",[1]!S_STM07_IS(D470,9,$G$5,$H$13)/$E$5,[1]!S_STM07_IS(D470,48,$G$5,$H$13)/$E$5))</f>
        <v/>
      </c>
      <c r="I470" s="240" t="str">
        <f>IF(C470="","",IF($I$11="毛利率",([1]!S_STM07_IS(D470,9,$G$5,$H$13)-[1]!S_STM07_IS(D470,10,$G$5,$H$13))/[1]!S_STM07_IS(D470,9,$G$5,$H$13),[1]!S_STM07_IS(D470,14,$G$5,$H$13)/$E$5))</f>
        <v/>
      </c>
      <c r="J470" s="402" t="str">
        <f>IF(C470="","",IF($J$11="净利润率",[1]!S_STM07_IS(D470,61,$G$5,$H$13)/[1]!S_STM07_IS(D470,9,$G$5,$H$13),[1]!S_STM07_IS(D470,55,$G$5,$H$13)/$E$5))</f>
        <v/>
      </c>
      <c r="K470" s="411" t="str">
        <f>IF(C470="","",[1]!hks_fa_roa2(D470,$G$5))</f>
        <v/>
      </c>
      <c r="L470" s="411" t="str">
        <f>IF(C470="","",[1]!hks_fa_roe(D470,$G$5))</f>
        <v/>
      </c>
      <c r="M470" s="240" t="str">
        <f>IF(C470="","",IF($M$11="EPS",[1]!S_STM07_IS(D470,61,$G$5,$H$13)/IF([1]!s_share_total(D470,$G$5)=0,[1]!s_share_total(D470,[1]!s_ipo_listeddate(D470)),[1]!s_share_total(D470,$G$5)),([1]!s_stm07_bs(D470,75,$G$5,$H$13)+[1]!s_stm07_bs(D470,88,$G$5,$H$13)+[1]!s_stm07_bs(D470,94,$G$5,$H$13)+[1]!s_stm07_bs(D470,95,$G$5,$H$13))/$E$5))</f>
        <v/>
      </c>
      <c r="N470" s="241" t="str">
        <f>IF(C470="","",F470/([1]!S_STM07_IS(D470,61,$G$5,$H$13)/IF([1]!s_share_total(D470,$G$5)=0,[1]!s_share_total(D470,[1]!s_ipo_listeddate(D470)),[1]!s_share_total(D470,$G$5))))</f>
        <v/>
      </c>
      <c r="O470" s="240" t="str">
        <f ca="1">IF(C470="","",[1]!s_share_total(D470,TODAY())/$E$5)</f>
        <v/>
      </c>
      <c r="P470" s="240" t="str">
        <f t="shared" si="50"/>
        <v/>
      </c>
      <c r="Q470" s="210" t="str">
        <f t="shared" si="51"/>
        <v/>
      </c>
      <c r="R470" s="341" t="str">
        <f t="shared" si="52"/>
        <v/>
      </c>
      <c r="S470" s="144"/>
      <c r="U470" s="1"/>
    </row>
    <row r="471" spans="3:21" ht="12" customHeight="1" x14ac:dyDescent="0.35">
      <c r="C471" s="342" t="str">
        <f t="shared" si="49"/>
        <v/>
      </c>
      <c r="D471" s="126" t="str">
        <f t="shared" si="47"/>
        <v/>
      </c>
      <c r="E471" s="126" t="str">
        <f t="shared" si="48"/>
        <v/>
      </c>
      <c r="F471" s="181" t="str">
        <f ca="1">IF(C471="","",[1]!s_dq_close(D471,TODAY(),1))</f>
        <v/>
      </c>
      <c r="G471" s="182" t="str">
        <f ca="1">IF(C471="","",[1]!s_pq_pctchange(D471,TODAY()-$G$12,TODAY())/100)</f>
        <v/>
      </c>
      <c r="H471" s="242" t="str">
        <f>IF(C471="","",IF($H$11="收入",[1]!S_STM07_IS(D471,9,$G$5,$H$13)/$E$5,[1]!S_STM07_IS(D471,48,$G$5,$H$13)/$E$5))</f>
        <v/>
      </c>
      <c r="I471" s="242" t="str">
        <f>IF(C471="","",IF($I$11="毛利率",([1]!S_STM07_IS(D471,9,$G$5,$H$13)-[1]!S_STM07_IS(D471,10,$G$5,$H$13))/[1]!S_STM07_IS(D471,9,$G$5,$H$13),[1]!S_STM07_IS(D471,14,$G$5,$H$13)/$E$5))</f>
        <v/>
      </c>
      <c r="J471" s="403" t="str">
        <f>IF(C471="","",IF($J$11="净利润率",[1]!S_STM07_IS(D471,61,$G$5,$H$13)/[1]!S_STM07_IS(D471,9,$G$5,$H$13),[1]!S_STM07_IS(D471,55,$G$5,$H$13)/$E$5))</f>
        <v/>
      </c>
      <c r="K471" s="411" t="str">
        <f>IF(C471="","",[1]!hks_fa_roa2(D471,$G$5))</f>
        <v/>
      </c>
      <c r="L471" s="411" t="str">
        <f>IF(C471="","",[1]!hks_fa_roe(D471,$G$5))</f>
        <v/>
      </c>
      <c r="M471" s="243" t="str">
        <f>IF(C471="","",IF($M$11="EPS",[1]!S_STM07_IS(D471,61,$G$5,$H$13)/IF([1]!s_share_total(D471,$G$5)=0,[1]!s_share_total(D471,[1]!s_ipo_listeddate(D471)),[1]!s_share_total(D471,$G$5)),([1]!s_stm07_bs(D471,75,$G$5,$H$13)+[1]!s_stm07_bs(D471,88,$G$5,$H$13)+[1]!s_stm07_bs(D471,94,$G$5,$H$13)+[1]!s_stm07_bs(D471,95,$G$5,$H$13))/$E$5))</f>
        <v/>
      </c>
      <c r="N471" s="193" t="str">
        <f>IF(C471="","",F471/([1]!S_STM07_IS(D471,61,$G$5,$H$13)/IF([1]!s_share_total(D471,$G$5)=0,[1]!s_share_total(D471,[1]!s_ipo_listeddate(D471)),[1]!s_share_total(D471,$G$5))))</f>
        <v/>
      </c>
      <c r="O471" s="242" t="str">
        <f ca="1">IF(C471="","",[1]!s_share_total(D471,TODAY())/$E$5)</f>
        <v/>
      </c>
      <c r="P471" s="242" t="str">
        <f t="shared" si="50"/>
        <v/>
      </c>
      <c r="Q471" s="181" t="str">
        <f t="shared" si="51"/>
        <v/>
      </c>
      <c r="R471" s="342" t="str">
        <f t="shared" si="52"/>
        <v/>
      </c>
      <c r="S471" s="144"/>
      <c r="U471" s="1"/>
    </row>
    <row r="472" spans="3:21" ht="12" customHeight="1" x14ac:dyDescent="0.35">
      <c r="C472" s="341" t="str">
        <f t="shared" si="49"/>
        <v/>
      </c>
      <c r="D472" s="239" t="str">
        <f t="shared" si="47"/>
        <v/>
      </c>
      <c r="E472" s="239" t="str">
        <f t="shared" si="48"/>
        <v/>
      </c>
      <c r="F472" s="179" t="str">
        <f ca="1">IF(C472="","",[1]!s_dq_close(D472,TODAY(),1))</f>
        <v/>
      </c>
      <c r="G472" s="180" t="str">
        <f ca="1">IF(C472="","",[1]!s_pq_pctchange(D472,TODAY()-$G$12,TODAY())/100)</f>
        <v/>
      </c>
      <c r="H472" s="240" t="str">
        <f>IF(C472="","",IF($H$11="收入",[1]!S_STM07_IS(D472,9,$G$5,$H$13)/$E$5,[1]!S_STM07_IS(D472,48,$G$5,$H$13)/$E$5))</f>
        <v/>
      </c>
      <c r="I472" s="240" t="str">
        <f>IF(C472="","",IF($I$11="毛利率",([1]!S_STM07_IS(D472,9,$G$5,$H$13)-[1]!S_STM07_IS(D472,10,$G$5,$H$13))/[1]!S_STM07_IS(D472,9,$G$5,$H$13),[1]!S_STM07_IS(D472,14,$G$5,$H$13)/$E$5))</f>
        <v/>
      </c>
      <c r="J472" s="402" t="str">
        <f>IF(C472="","",IF($J$11="净利润率",[1]!S_STM07_IS(D472,61,$G$5,$H$13)/[1]!S_STM07_IS(D472,9,$G$5,$H$13),[1]!S_STM07_IS(D472,55,$G$5,$H$13)/$E$5))</f>
        <v/>
      </c>
      <c r="K472" s="411" t="str">
        <f>IF(C472="","",[1]!hks_fa_roa2(D472,$G$5))</f>
        <v/>
      </c>
      <c r="L472" s="411" t="str">
        <f>IF(C472="","",[1]!hks_fa_roe(D472,$G$5))</f>
        <v/>
      </c>
      <c r="M472" s="240" t="str">
        <f>IF(C472="","",IF($M$11="EPS",[1]!S_STM07_IS(D472,61,$G$5,$H$13)/IF([1]!s_share_total(D472,$G$5)=0,[1]!s_share_total(D472,[1]!s_ipo_listeddate(D472)),[1]!s_share_total(D472,$G$5)),([1]!s_stm07_bs(D472,75,$G$5,$H$13)+[1]!s_stm07_bs(D472,88,$G$5,$H$13)+[1]!s_stm07_bs(D472,94,$G$5,$H$13)+[1]!s_stm07_bs(D472,95,$G$5,$H$13))/$E$5))</f>
        <v/>
      </c>
      <c r="N472" s="241" t="str">
        <f>IF(C472="","",F472/([1]!S_STM07_IS(D472,61,$G$5,$H$13)/IF([1]!s_share_total(D472,$G$5)=0,[1]!s_share_total(D472,[1]!s_ipo_listeddate(D472)),[1]!s_share_total(D472,$G$5))))</f>
        <v/>
      </c>
      <c r="O472" s="240" t="str">
        <f ca="1">IF(C472="","",[1]!s_share_total(D472,TODAY())/$E$5)</f>
        <v/>
      </c>
      <c r="P472" s="240" t="str">
        <f t="shared" si="50"/>
        <v/>
      </c>
      <c r="Q472" s="210" t="str">
        <f t="shared" si="51"/>
        <v/>
      </c>
      <c r="R472" s="341" t="str">
        <f t="shared" si="52"/>
        <v/>
      </c>
      <c r="S472" s="144"/>
      <c r="U472" s="1"/>
    </row>
    <row r="473" spans="3:21" ht="12" customHeight="1" x14ac:dyDescent="0.35">
      <c r="C473" s="342" t="str">
        <f t="shared" si="49"/>
        <v/>
      </c>
      <c r="D473" s="126" t="str">
        <f t="shared" si="47"/>
        <v/>
      </c>
      <c r="E473" s="126" t="str">
        <f t="shared" si="48"/>
        <v/>
      </c>
      <c r="F473" s="181" t="str">
        <f ca="1">IF(C473="","",[1]!s_dq_close(D473,TODAY(),1))</f>
        <v/>
      </c>
      <c r="G473" s="182" t="str">
        <f ca="1">IF(C473="","",[1]!s_pq_pctchange(D473,TODAY()-$G$12,TODAY())/100)</f>
        <v/>
      </c>
      <c r="H473" s="242" t="str">
        <f>IF(C473="","",IF($H$11="收入",[1]!S_STM07_IS(D473,9,$G$5,$H$13)/$E$5,[1]!S_STM07_IS(D473,48,$G$5,$H$13)/$E$5))</f>
        <v/>
      </c>
      <c r="I473" s="242" t="str">
        <f>IF(C473="","",IF($I$11="毛利率",([1]!S_STM07_IS(D473,9,$G$5,$H$13)-[1]!S_STM07_IS(D473,10,$G$5,$H$13))/[1]!S_STM07_IS(D473,9,$G$5,$H$13),[1]!S_STM07_IS(D473,14,$G$5,$H$13)/$E$5))</f>
        <v/>
      </c>
      <c r="J473" s="403" t="str">
        <f>IF(C473="","",IF($J$11="净利润率",[1]!S_STM07_IS(D473,61,$G$5,$H$13)/[1]!S_STM07_IS(D473,9,$G$5,$H$13),[1]!S_STM07_IS(D473,55,$G$5,$H$13)/$E$5))</f>
        <v/>
      </c>
      <c r="K473" s="411" t="str">
        <f>IF(C473="","",[1]!hks_fa_roa2(D473,$G$5))</f>
        <v/>
      </c>
      <c r="L473" s="411" t="str">
        <f>IF(C473="","",[1]!hks_fa_roe(D473,$G$5))</f>
        <v/>
      </c>
      <c r="M473" s="243" t="str">
        <f>IF(C473="","",IF($M$11="EPS",[1]!S_STM07_IS(D473,61,$G$5,$H$13)/IF([1]!s_share_total(D473,$G$5)=0,[1]!s_share_total(D473,[1]!s_ipo_listeddate(D473)),[1]!s_share_total(D473,$G$5)),([1]!s_stm07_bs(D473,75,$G$5,$H$13)+[1]!s_stm07_bs(D473,88,$G$5,$H$13)+[1]!s_stm07_bs(D473,94,$G$5,$H$13)+[1]!s_stm07_bs(D473,95,$G$5,$H$13))/$E$5))</f>
        <v/>
      </c>
      <c r="N473" s="193" t="str">
        <f>IF(C473="","",F473/([1]!S_STM07_IS(D473,61,$G$5,$H$13)/IF([1]!s_share_total(D473,$G$5)=0,[1]!s_share_total(D473,[1]!s_ipo_listeddate(D473)),[1]!s_share_total(D473,$G$5))))</f>
        <v/>
      </c>
      <c r="O473" s="242" t="str">
        <f ca="1">IF(C473="","",[1]!s_share_total(D473,TODAY())/$E$5)</f>
        <v/>
      </c>
      <c r="P473" s="242" t="str">
        <f t="shared" si="50"/>
        <v/>
      </c>
      <c r="Q473" s="181" t="str">
        <f t="shared" si="51"/>
        <v/>
      </c>
      <c r="R473" s="342" t="str">
        <f t="shared" si="52"/>
        <v/>
      </c>
      <c r="S473" s="144"/>
      <c r="U473" s="1"/>
    </row>
    <row r="474" spans="3:21" ht="12" customHeight="1" x14ac:dyDescent="0.35">
      <c r="C474" s="341" t="str">
        <f t="shared" si="49"/>
        <v/>
      </c>
      <c r="D474" s="239" t="str">
        <f t="shared" si="47"/>
        <v/>
      </c>
      <c r="E474" s="239" t="str">
        <f t="shared" si="48"/>
        <v/>
      </c>
      <c r="F474" s="179" t="str">
        <f ca="1">IF(C474="","",[1]!s_dq_close(D474,TODAY(),1))</f>
        <v/>
      </c>
      <c r="G474" s="180" t="str">
        <f ca="1">IF(C474="","",[1]!s_pq_pctchange(D474,TODAY()-$G$12,TODAY())/100)</f>
        <v/>
      </c>
      <c r="H474" s="240" t="str">
        <f>IF(C474="","",IF($H$11="收入",[1]!S_STM07_IS(D474,9,$G$5,$H$13)/$E$5,[1]!S_STM07_IS(D474,48,$G$5,$H$13)/$E$5))</f>
        <v/>
      </c>
      <c r="I474" s="240" t="str">
        <f>IF(C474="","",IF($I$11="毛利率",([1]!S_STM07_IS(D474,9,$G$5,$H$13)-[1]!S_STM07_IS(D474,10,$G$5,$H$13))/[1]!S_STM07_IS(D474,9,$G$5,$H$13),[1]!S_STM07_IS(D474,14,$G$5,$H$13)/$E$5))</f>
        <v/>
      </c>
      <c r="J474" s="402" t="str">
        <f>IF(C474="","",IF($J$11="净利润率",[1]!S_STM07_IS(D474,61,$G$5,$H$13)/[1]!S_STM07_IS(D474,9,$G$5,$H$13),[1]!S_STM07_IS(D474,55,$G$5,$H$13)/$E$5))</f>
        <v/>
      </c>
      <c r="K474" s="411" t="str">
        <f>IF(C474="","",[1]!hks_fa_roa2(D474,$G$5))</f>
        <v/>
      </c>
      <c r="L474" s="411" t="str">
        <f>IF(C474="","",[1]!hks_fa_roe(D474,$G$5))</f>
        <v/>
      </c>
      <c r="M474" s="240" t="str">
        <f>IF(C474="","",IF($M$11="EPS",[1]!S_STM07_IS(D474,61,$G$5,$H$13)/IF([1]!s_share_total(D474,$G$5)=0,[1]!s_share_total(D474,[1]!s_ipo_listeddate(D474)),[1]!s_share_total(D474,$G$5)),([1]!s_stm07_bs(D474,75,$G$5,$H$13)+[1]!s_stm07_bs(D474,88,$G$5,$H$13)+[1]!s_stm07_bs(D474,94,$G$5,$H$13)+[1]!s_stm07_bs(D474,95,$G$5,$H$13))/$E$5))</f>
        <v/>
      </c>
      <c r="N474" s="241" t="str">
        <f>IF(C474="","",F474/([1]!S_STM07_IS(D474,61,$G$5,$H$13)/IF([1]!s_share_total(D474,$G$5)=0,[1]!s_share_total(D474,[1]!s_ipo_listeddate(D474)),[1]!s_share_total(D474,$G$5))))</f>
        <v/>
      </c>
      <c r="O474" s="240" t="str">
        <f ca="1">IF(C474="","",[1]!s_share_total(D474,TODAY())/$E$5)</f>
        <v/>
      </c>
      <c r="P474" s="240" t="str">
        <f t="shared" si="50"/>
        <v/>
      </c>
      <c r="Q474" s="210" t="str">
        <f t="shared" si="51"/>
        <v/>
      </c>
      <c r="R474" s="341" t="str">
        <f t="shared" si="52"/>
        <v/>
      </c>
      <c r="S474" s="144"/>
      <c r="U474" s="1"/>
    </row>
    <row r="475" spans="3:21" ht="12" customHeight="1" x14ac:dyDescent="0.35">
      <c r="C475" s="342" t="str">
        <f t="shared" si="49"/>
        <v/>
      </c>
      <c r="D475" s="126" t="str">
        <f t="shared" si="47"/>
        <v/>
      </c>
      <c r="E475" s="126" t="str">
        <f t="shared" si="48"/>
        <v/>
      </c>
      <c r="F475" s="181" t="str">
        <f ca="1">IF(C475="","",[1]!s_dq_close(D475,TODAY(),1))</f>
        <v/>
      </c>
      <c r="G475" s="182" t="str">
        <f ca="1">IF(C475="","",[1]!s_pq_pctchange(D475,TODAY()-$G$12,TODAY())/100)</f>
        <v/>
      </c>
      <c r="H475" s="242" t="str">
        <f>IF(C475="","",IF($H$11="收入",[1]!S_STM07_IS(D475,9,$G$5,$H$13)/$E$5,[1]!S_STM07_IS(D475,48,$G$5,$H$13)/$E$5))</f>
        <v/>
      </c>
      <c r="I475" s="242" t="str">
        <f>IF(C475="","",IF($I$11="毛利率",([1]!S_STM07_IS(D475,9,$G$5,$H$13)-[1]!S_STM07_IS(D475,10,$G$5,$H$13))/[1]!S_STM07_IS(D475,9,$G$5,$H$13),[1]!S_STM07_IS(D475,14,$G$5,$H$13)/$E$5))</f>
        <v/>
      </c>
      <c r="J475" s="403" t="str">
        <f>IF(C475="","",IF($J$11="净利润率",[1]!S_STM07_IS(D475,61,$G$5,$H$13)/[1]!S_STM07_IS(D475,9,$G$5,$H$13),[1]!S_STM07_IS(D475,55,$G$5,$H$13)/$E$5))</f>
        <v/>
      </c>
      <c r="K475" s="411" t="str">
        <f>IF(C475="","",[1]!hks_fa_roa2(D475,$G$5))</f>
        <v/>
      </c>
      <c r="L475" s="411" t="str">
        <f>IF(C475="","",[1]!hks_fa_roe(D475,$G$5))</f>
        <v/>
      </c>
      <c r="M475" s="243" t="str">
        <f>IF(C475="","",IF($M$11="EPS",[1]!S_STM07_IS(D475,61,$G$5,$H$13)/IF([1]!s_share_total(D475,$G$5)=0,[1]!s_share_total(D475,[1]!s_ipo_listeddate(D475)),[1]!s_share_total(D475,$G$5)),([1]!s_stm07_bs(D475,75,$G$5,$H$13)+[1]!s_stm07_bs(D475,88,$G$5,$H$13)+[1]!s_stm07_bs(D475,94,$G$5,$H$13)+[1]!s_stm07_bs(D475,95,$G$5,$H$13))/$E$5))</f>
        <v/>
      </c>
      <c r="N475" s="193" t="str">
        <f>IF(C475="","",F475/([1]!S_STM07_IS(D475,61,$G$5,$H$13)/IF([1]!s_share_total(D475,$G$5)=0,[1]!s_share_total(D475,[1]!s_ipo_listeddate(D475)),[1]!s_share_total(D475,$G$5))))</f>
        <v/>
      </c>
      <c r="O475" s="242" t="str">
        <f ca="1">IF(C475="","",[1]!s_share_total(D475,TODAY())/$E$5)</f>
        <v/>
      </c>
      <c r="P475" s="242" t="str">
        <f t="shared" si="50"/>
        <v/>
      </c>
      <c r="Q475" s="181" t="str">
        <f t="shared" si="51"/>
        <v/>
      </c>
      <c r="R475" s="342" t="str">
        <f t="shared" si="52"/>
        <v/>
      </c>
      <c r="S475" s="144"/>
      <c r="U475" s="1"/>
    </row>
    <row r="476" spans="3:21" ht="12" customHeight="1" x14ac:dyDescent="0.35">
      <c r="C476" s="341" t="str">
        <f t="shared" si="49"/>
        <v/>
      </c>
      <c r="D476" s="239" t="str">
        <f t="shared" si="47"/>
        <v/>
      </c>
      <c r="E476" s="239" t="str">
        <f t="shared" si="48"/>
        <v/>
      </c>
      <c r="F476" s="179" t="str">
        <f ca="1">IF(C476="","",[1]!s_dq_close(D476,TODAY(),1))</f>
        <v/>
      </c>
      <c r="G476" s="180" t="str">
        <f ca="1">IF(C476="","",[1]!s_pq_pctchange(D476,TODAY()-$G$12,TODAY())/100)</f>
        <v/>
      </c>
      <c r="H476" s="240" t="str">
        <f>IF(C476="","",IF($H$11="收入",[1]!S_STM07_IS(D476,9,$G$5,$H$13)/$E$5,[1]!S_STM07_IS(D476,48,$G$5,$H$13)/$E$5))</f>
        <v/>
      </c>
      <c r="I476" s="240" t="str">
        <f>IF(C476="","",IF($I$11="毛利率",([1]!S_STM07_IS(D476,9,$G$5,$H$13)-[1]!S_STM07_IS(D476,10,$G$5,$H$13))/[1]!S_STM07_IS(D476,9,$G$5,$H$13),[1]!S_STM07_IS(D476,14,$G$5,$H$13)/$E$5))</f>
        <v/>
      </c>
      <c r="J476" s="402" t="str">
        <f>IF(C476="","",IF($J$11="净利润率",[1]!S_STM07_IS(D476,61,$G$5,$H$13)/[1]!S_STM07_IS(D476,9,$G$5,$H$13),[1]!S_STM07_IS(D476,55,$G$5,$H$13)/$E$5))</f>
        <v/>
      </c>
      <c r="K476" s="411" t="str">
        <f>IF(C476="","",[1]!hks_fa_roa2(D476,$G$5))</f>
        <v/>
      </c>
      <c r="L476" s="411" t="str">
        <f>IF(C476="","",[1]!hks_fa_roe(D476,$G$5))</f>
        <v/>
      </c>
      <c r="M476" s="240" t="str">
        <f>IF(C476="","",IF($M$11="EPS",[1]!S_STM07_IS(D476,61,$G$5,$H$13)/IF([1]!s_share_total(D476,$G$5)=0,[1]!s_share_total(D476,[1]!s_ipo_listeddate(D476)),[1]!s_share_total(D476,$G$5)),([1]!s_stm07_bs(D476,75,$G$5,$H$13)+[1]!s_stm07_bs(D476,88,$G$5,$H$13)+[1]!s_stm07_bs(D476,94,$G$5,$H$13)+[1]!s_stm07_bs(D476,95,$G$5,$H$13))/$E$5))</f>
        <v/>
      </c>
      <c r="N476" s="241" t="str">
        <f>IF(C476="","",F476/([1]!S_STM07_IS(D476,61,$G$5,$H$13)/IF([1]!s_share_total(D476,$G$5)=0,[1]!s_share_total(D476,[1]!s_ipo_listeddate(D476)),[1]!s_share_total(D476,$G$5))))</f>
        <v/>
      </c>
      <c r="O476" s="240" t="str">
        <f ca="1">IF(C476="","",[1]!s_share_total(D476,TODAY())/$E$5)</f>
        <v/>
      </c>
      <c r="P476" s="240" t="str">
        <f t="shared" si="50"/>
        <v/>
      </c>
      <c r="Q476" s="210" t="str">
        <f t="shared" si="51"/>
        <v/>
      </c>
      <c r="R476" s="341" t="str">
        <f t="shared" si="52"/>
        <v/>
      </c>
      <c r="S476" s="144"/>
      <c r="U476" s="1"/>
    </row>
    <row r="477" spans="3:21" ht="12" customHeight="1" x14ac:dyDescent="0.35">
      <c r="C477" s="342" t="str">
        <f t="shared" si="49"/>
        <v/>
      </c>
      <c r="D477" s="126" t="str">
        <f t="shared" si="47"/>
        <v/>
      </c>
      <c r="E477" s="126" t="str">
        <f t="shared" si="48"/>
        <v/>
      </c>
      <c r="F477" s="181" t="str">
        <f ca="1">IF(C477="","",[1]!s_dq_close(D477,TODAY(),1))</f>
        <v/>
      </c>
      <c r="G477" s="182" t="str">
        <f ca="1">IF(C477="","",[1]!s_pq_pctchange(D477,TODAY()-$G$12,TODAY())/100)</f>
        <v/>
      </c>
      <c r="H477" s="242" t="str">
        <f>IF(C477="","",IF($H$11="收入",[1]!S_STM07_IS(D477,9,$G$5,$H$13)/$E$5,[1]!S_STM07_IS(D477,48,$G$5,$H$13)/$E$5))</f>
        <v/>
      </c>
      <c r="I477" s="242" t="str">
        <f>IF(C477="","",IF($I$11="毛利率",([1]!S_STM07_IS(D477,9,$G$5,$H$13)-[1]!S_STM07_IS(D477,10,$G$5,$H$13))/[1]!S_STM07_IS(D477,9,$G$5,$H$13),[1]!S_STM07_IS(D477,14,$G$5,$H$13)/$E$5))</f>
        <v/>
      </c>
      <c r="J477" s="403" t="str">
        <f>IF(C477="","",IF($J$11="净利润率",[1]!S_STM07_IS(D477,61,$G$5,$H$13)/[1]!S_STM07_IS(D477,9,$G$5,$H$13),[1]!S_STM07_IS(D477,55,$G$5,$H$13)/$E$5))</f>
        <v/>
      </c>
      <c r="K477" s="411" t="str">
        <f>IF(C477="","",[1]!hks_fa_roa2(D477,$G$5))</f>
        <v/>
      </c>
      <c r="L477" s="411" t="str">
        <f>IF(C477="","",[1]!hks_fa_roe(D477,$G$5))</f>
        <v/>
      </c>
      <c r="M477" s="243" t="str">
        <f>IF(C477="","",IF($M$11="EPS",[1]!S_STM07_IS(D477,61,$G$5,$H$13)/IF([1]!s_share_total(D477,$G$5)=0,[1]!s_share_total(D477,[1]!s_ipo_listeddate(D477)),[1]!s_share_total(D477,$G$5)),([1]!s_stm07_bs(D477,75,$G$5,$H$13)+[1]!s_stm07_bs(D477,88,$G$5,$H$13)+[1]!s_stm07_bs(D477,94,$G$5,$H$13)+[1]!s_stm07_bs(D477,95,$G$5,$H$13))/$E$5))</f>
        <v/>
      </c>
      <c r="N477" s="193" t="str">
        <f>IF(C477="","",F477/([1]!S_STM07_IS(D477,61,$G$5,$H$13)/IF([1]!s_share_total(D477,$G$5)=0,[1]!s_share_total(D477,[1]!s_ipo_listeddate(D477)),[1]!s_share_total(D477,$G$5))))</f>
        <v/>
      </c>
      <c r="O477" s="242" t="str">
        <f ca="1">IF(C477="","",[1]!s_share_total(D477,TODAY())/$E$5)</f>
        <v/>
      </c>
      <c r="P477" s="242" t="str">
        <f t="shared" si="50"/>
        <v/>
      </c>
      <c r="Q477" s="181" t="str">
        <f t="shared" si="51"/>
        <v/>
      </c>
      <c r="R477" s="342" t="str">
        <f t="shared" si="52"/>
        <v/>
      </c>
      <c r="S477" s="144"/>
      <c r="U477" s="1"/>
    </row>
    <row r="478" spans="3:21" ht="12" customHeight="1" x14ac:dyDescent="0.35">
      <c r="C478" s="341" t="str">
        <f t="shared" si="49"/>
        <v/>
      </c>
      <c r="D478" s="239" t="str">
        <f t="shared" si="47"/>
        <v/>
      </c>
      <c r="E478" s="239" t="str">
        <f t="shared" si="48"/>
        <v/>
      </c>
      <c r="F478" s="179" t="str">
        <f ca="1">IF(C478="","",[1]!s_dq_close(D478,TODAY(),1))</f>
        <v/>
      </c>
      <c r="G478" s="180" t="str">
        <f ca="1">IF(C478="","",[1]!s_pq_pctchange(D478,TODAY()-$G$12,TODAY())/100)</f>
        <v/>
      </c>
      <c r="H478" s="240" t="str">
        <f>IF(C478="","",IF($H$11="收入",[1]!S_STM07_IS(D478,9,$G$5,$H$13)/$E$5,[1]!S_STM07_IS(D478,48,$G$5,$H$13)/$E$5))</f>
        <v/>
      </c>
      <c r="I478" s="240" t="str">
        <f>IF(C478="","",IF($I$11="毛利率",([1]!S_STM07_IS(D478,9,$G$5,$H$13)-[1]!S_STM07_IS(D478,10,$G$5,$H$13))/[1]!S_STM07_IS(D478,9,$G$5,$H$13),[1]!S_STM07_IS(D478,14,$G$5,$H$13)/$E$5))</f>
        <v/>
      </c>
      <c r="J478" s="402" t="str">
        <f>IF(C478="","",IF($J$11="净利润率",[1]!S_STM07_IS(D478,61,$G$5,$H$13)/[1]!S_STM07_IS(D478,9,$G$5,$H$13),[1]!S_STM07_IS(D478,55,$G$5,$H$13)/$E$5))</f>
        <v/>
      </c>
      <c r="K478" s="411" t="str">
        <f>IF(C478="","",[1]!hks_fa_roa2(D478,$G$5))</f>
        <v/>
      </c>
      <c r="L478" s="411" t="str">
        <f>IF(C478="","",[1]!hks_fa_roe(D478,$G$5))</f>
        <v/>
      </c>
      <c r="M478" s="240" t="str">
        <f>IF(C478="","",IF($M$11="EPS",[1]!S_STM07_IS(D478,61,$G$5,$H$13)/IF([1]!s_share_total(D478,$G$5)=0,[1]!s_share_total(D478,[1]!s_ipo_listeddate(D478)),[1]!s_share_total(D478,$G$5)),([1]!s_stm07_bs(D478,75,$G$5,$H$13)+[1]!s_stm07_bs(D478,88,$G$5,$H$13)+[1]!s_stm07_bs(D478,94,$G$5,$H$13)+[1]!s_stm07_bs(D478,95,$G$5,$H$13))/$E$5))</f>
        <v/>
      </c>
      <c r="N478" s="241" t="str">
        <f>IF(C478="","",F478/([1]!S_STM07_IS(D478,61,$G$5,$H$13)/IF([1]!s_share_total(D478,$G$5)=0,[1]!s_share_total(D478,[1]!s_ipo_listeddate(D478)),[1]!s_share_total(D478,$G$5))))</f>
        <v/>
      </c>
      <c r="O478" s="240" t="str">
        <f ca="1">IF(C478="","",[1]!s_share_total(D478,TODAY())/$E$5)</f>
        <v/>
      </c>
      <c r="P478" s="240" t="str">
        <f t="shared" si="50"/>
        <v/>
      </c>
      <c r="Q478" s="210" t="str">
        <f t="shared" si="51"/>
        <v/>
      </c>
      <c r="R478" s="341" t="str">
        <f t="shared" si="52"/>
        <v/>
      </c>
      <c r="S478" s="144"/>
      <c r="U478" s="1"/>
    </row>
    <row r="479" spans="3:21" ht="12" customHeight="1" x14ac:dyDescent="0.35">
      <c r="C479" s="342" t="str">
        <f t="shared" si="49"/>
        <v/>
      </c>
      <c r="D479" s="126" t="str">
        <f t="shared" si="47"/>
        <v/>
      </c>
      <c r="E479" s="126" t="str">
        <f t="shared" si="48"/>
        <v/>
      </c>
      <c r="F479" s="181" t="str">
        <f ca="1">IF(C479="","",[1]!s_dq_close(D479,TODAY(),1))</f>
        <v/>
      </c>
      <c r="G479" s="182" t="str">
        <f ca="1">IF(C479="","",[1]!s_pq_pctchange(D479,TODAY()-$G$12,TODAY())/100)</f>
        <v/>
      </c>
      <c r="H479" s="242" t="str">
        <f>IF(C479="","",IF($H$11="收入",[1]!S_STM07_IS(D479,9,$G$5,$H$13)/$E$5,[1]!S_STM07_IS(D479,48,$G$5,$H$13)/$E$5))</f>
        <v/>
      </c>
      <c r="I479" s="242" t="str">
        <f>IF(C479="","",IF($I$11="毛利率",([1]!S_STM07_IS(D479,9,$G$5,$H$13)-[1]!S_STM07_IS(D479,10,$G$5,$H$13))/[1]!S_STM07_IS(D479,9,$G$5,$H$13),[1]!S_STM07_IS(D479,14,$G$5,$H$13)/$E$5))</f>
        <v/>
      </c>
      <c r="J479" s="403" t="str">
        <f>IF(C479="","",IF($J$11="净利润率",[1]!S_STM07_IS(D479,61,$G$5,$H$13)/[1]!S_STM07_IS(D479,9,$G$5,$H$13),[1]!S_STM07_IS(D479,55,$G$5,$H$13)/$E$5))</f>
        <v/>
      </c>
      <c r="K479" s="411" t="str">
        <f>IF(C479="","",[1]!hks_fa_roa2(D479,$G$5))</f>
        <v/>
      </c>
      <c r="L479" s="411" t="str">
        <f>IF(C479="","",[1]!hks_fa_roe(D479,$G$5))</f>
        <v/>
      </c>
      <c r="M479" s="243" t="str">
        <f>IF(C479="","",IF($M$11="EPS",[1]!S_STM07_IS(D479,61,$G$5,$H$13)/IF([1]!s_share_total(D479,$G$5)=0,[1]!s_share_total(D479,[1]!s_ipo_listeddate(D479)),[1]!s_share_total(D479,$G$5)),([1]!s_stm07_bs(D479,75,$G$5,$H$13)+[1]!s_stm07_bs(D479,88,$G$5,$H$13)+[1]!s_stm07_bs(D479,94,$G$5,$H$13)+[1]!s_stm07_bs(D479,95,$G$5,$H$13))/$E$5))</f>
        <v/>
      </c>
      <c r="N479" s="193" t="str">
        <f>IF(C479="","",F479/([1]!S_STM07_IS(D479,61,$G$5,$H$13)/IF([1]!s_share_total(D479,$G$5)=0,[1]!s_share_total(D479,[1]!s_ipo_listeddate(D479)),[1]!s_share_total(D479,$G$5))))</f>
        <v/>
      </c>
      <c r="O479" s="242" t="str">
        <f ca="1">IF(C479="","",[1]!s_share_total(D479,TODAY())/$E$5)</f>
        <v/>
      </c>
      <c r="P479" s="242" t="str">
        <f t="shared" si="50"/>
        <v/>
      </c>
      <c r="Q479" s="181" t="str">
        <f t="shared" si="51"/>
        <v/>
      </c>
      <c r="R479" s="342" t="str">
        <f t="shared" si="52"/>
        <v/>
      </c>
      <c r="S479" s="144"/>
      <c r="U479" s="1"/>
    </row>
    <row r="480" spans="3:21" ht="12" customHeight="1" x14ac:dyDescent="0.35">
      <c r="C480" s="341" t="str">
        <f t="shared" si="49"/>
        <v/>
      </c>
      <c r="D480" s="239" t="str">
        <f t="shared" si="47"/>
        <v/>
      </c>
      <c r="E480" s="239" t="str">
        <f t="shared" si="48"/>
        <v/>
      </c>
      <c r="F480" s="179" t="str">
        <f ca="1">IF(C480="","",[1]!s_dq_close(D480,TODAY(),1))</f>
        <v/>
      </c>
      <c r="G480" s="180" t="str">
        <f ca="1">IF(C480="","",[1]!s_pq_pctchange(D480,TODAY()-$G$12,TODAY())/100)</f>
        <v/>
      </c>
      <c r="H480" s="240" t="str">
        <f>IF(C480="","",IF($H$11="收入",[1]!S_STM07_IS(D480,9,$G$5,$H$13)/$E$5,[1]!S_STM07_IS(D480,48,$G$5,$H$13)/$E$5))</f>
        <v/>
      </c>
      <c r="I480" s="240" t="str">
        <f>IF(C480="","",IF($I$11="毛利率",([1]!S_STM07_IS(D480,9,$G$5,$H$13)-[1]!S_STM07_IS(D480,10,$G$5,$H$13))/[1]!S_STM07_IS(D480,9,$G$5,$H$13),[1]!S_STM07_IS(D480,14,$G$5,$H$13)/$E$5))</f>
        <v/>
      </c>
      <c r="J480" s="402" t="str">
        <f>IF(C480="","",IF($J$11="净利润率",[1]!S_STM07_IS(D480,61,$G$5,$H$13)/[1]!S_STM07_IS(D480,9,$G$5,$H$13),[1]!S_STM07_IS(D480,55,$G$5,$H$13)/$E$5))</f>
        <v/>
      </c>
      <c r="K480" s="411" t="str">
        <f>IF(C480="","",[1]!hks_fa_roa2(D480,$G$5))</f>
        <v/>
      </c>
      <c r="L480" s="411" t="str">
        <f>IF(C480="","",[1]!hks_fa_roe(D480,$G$5))</f>
        <v/>
      </c>
      <c r="M480" s="240" t="str">
        <f>IF(C480="","",IF($M$11="EPS",[1]!S_STM07_IS(D480,61,$G$5,$H$13)/IF([1]!s_share_total(D480,$G$5)=0,[1]!s_share_total(D480,[1]!s_ipo_listeddate(D480)),[1]!s_share_total(D480,$G$5)),([1]!s_stm07_bs(D480,75,$G$5,$H$13)+[1]!s_stm07_bs(D480,88,$G$5,$H$13)+[1]!s_stm07_bs(D480,94,$G$5,$H$13)+[1]!s_stm07_bs(D480,95,$G$5,$H$13))/$E$5))</f>
        <v/>
      </c>
      <c r="N480" s="241" t="str">
        <f>IF(C480="","",F480/([1]!S_STM07_IS(D480,61,$G$5,$H$13)/IF([1]!s_share_total(D480,$G$5)=0,[1]!s_share_total(D480,[1]!s_ipo_listeddate(D480)),[1]!s_share_total(D480,$G$5))))</f>
        <v/>
      </c>
      <c r="O480" s="240" t="str">
        <f ca="1">IF(C480="","",[1]!s_share_total(D480,TODAY())/$E$5)</f>
        <v/>
      </c>
      <c r="P480" s="240" t="str">
        <f t="shared" si="50"/>
        <v/>
      </c>
      <c r="Q480" s="210" t="str">
        <f t="shared" si="51"/>
        <v/>
      </c>
      <c r="R480" s="341" t="str">
        <f t="shared" si="52"/>
        <v/>
      </c>
      <c r="S480" s="144"/>
      <c r="U480" s="1"/>
    </row>
    <row r="481" spans="3:21" ht="12" customHeight="1" x14ac:dyDescent="0.35">
      <c r="C481" s="342" t="str">
        <f t="shared" si="49"/>
        <v/>
      </c>
      <c r="D481" s="126" t="str">
        <f t="shared" si="47"/>
        <v/>
      </c>
      <c r="E481" s="126" t="str">
        <f t="shared" si="48"/>
        <v/>
      </c>
      <c r="F481" s="181" t="str">
        <f ca="1">IF(C481="","",[1]!s_dq_close(D481,TODAY(),1))</f>
        <v/>
      </c>
      <c r="G481" s="182" t="str">
        <f ca="1">IF(C481="","",[1]!s_pq_pctchange(D481,TODAY()-$G$12,TODAY())/100)</f>
        <v/>
      </c>
      <c r="H481" s="242" t="str">
        <f>IF(C481="","",IF($H$11="收入",[1]!S_STM07_IS(D481,9,$G$5,$H$13)/$E$5,[1]!S_STM07_IS(D481,48,$G$5,$H$13)/$E$5))</f>
        <v/>
      </c>
      <c r="I481" s="242" t="str">
        <f>IF(C481="","",IF($I$11="毛利率",([1]!S_STM07_IS(D481,9,$G$5,$H$13)-[1]!S_STM07_IS(D481,10,$G$5,$H$13))/[1]!S_STM07_IS(D481,9,$G$5,$H$13),[1]!S_STM07_IS(D481,14,$G$5,$H$13)/$E$5))</f>
        <v/>
      </c>
      <c r="J481" s="403" t="str">
        <f>IF(C481="","",IF($J$11="净利润率",[1]!S_STM07_IS(D481,61,$G$5,$H$13)/[1]!S_STM07_IS(D481,9,$G$5,$H$13),[1]!S_STM07_IS(D481,55,$G$5,$H$13)/$E$5))</f>
        <v/>
      </c>
      <c r="K481" s="411" t="str">
        <f>IF(C481="","",[1]!hks_fa_roa2(D481,$G$5))</f>
        <v/>
      </c>
      <c r="L481" s="411" t="str">
        <f>IF(C481="","",[1]!hks_fa_roe(D481,$G$5))</f>
        <v/>
      </c>
      <c r="M481" s="243" t="str">
        <f>IF(C481="","",IF($M$11="EPS",[1]!S_STM07_IS(D481,61,$G$5,$H$13)/IF([1]!s_share_total(D481,$G$5)=0,[1]!s_share_total(D481,[1]!s_ipo_listeddate(D481)),[1]!s_share_total(D481,$G$5)),([1]!s_stm07_bs(D481,75,$G$5,$H$13)+[1]!s_stm07_bs(D481,88,$G$5,$H$13)+[1]!s_stm07_bs(D481,94,$G$5,$H$13)+[1]!s_stm07_bs(D481,95,$G$5,$H$13))/$E$5))</f>
        <v/>
      </c>
      <c r="N481" s="193" t="str">
        <f>IF(C481="","",F481/([1]!S_STM07_IS(D481,61,$G$5,$H$13)/IF([1]!s_share_total(D481,$G$5)=0,[1]!s_share_total(D481,[1]!s_ipo_listeddate(D481)),[1]!s_share_total(D481,$G$5))))</f>
        <v/>
      </c>
      <c r="O481" s="242" t="str">
        <f ca="1">IF(C481="","",[1]!s_share_total(D481,TODAY())/$E$5)</f>
        <v/>
      </c>
      <c r="P481" s="242" t="str">
        <f t="shared" si="50"/>
        <v/>
      </c>
      <c r="Q481" s="181" t="str">
        <f t="shared" si="51"/>
        <v/>
      </c>
      <c r="R481" s="342" t="str">
        <f t="shared" si="52"/>
        <v/>
      </c>
      <c r="S481" s="144"/>
      <c r="U481" s="1"/>
    </row>
    <row r="482" spans="3:21" ht="12" customHeight="1" x14ac:dyDescent="0.35">
      <c r="C482" s="341" t="str">
        <f t="shared" si="49"/>
        <v/>
      </c>
      <c r="D482" s="239" t="str">
        <f t="shared" si="47"/>
        <v/>
      </c>
      <c r="E482" s="239" t="str">
        <f t="shared" si="48"/>
        <v/>
      </c>
      <c r="F482" s="179" t="str">
        <f ca="1">IF(C482="","",[1]!s_dq_close(D482,TODAY(),1))</f>
        <v/>
      </c>
      <c r="G482" s="180" t="str">
        <f ca="1">IF(C482="","",[1]!s_pq_pctchange(D482,TODAY()-$G$12,TODAY())/100)</f>
        <v/>
      </c>
      <c r="H482" s="240" t="str">
        <f>IF(C482="","",IF($H$11="收入",[1]!S_STM07_IS(D482,9,$G$5,$H$13)/$E$5,[1]!S_STM07_IS(D482,48,$G$5,$H$13)/$E$5))</f>
        <v/>
      </c>
      <c r="I482" s="240" t="str">
        <f>IF(C482="","",IF($I$11="毛利率",([1]!S_STM07_IS(D482,9,$G$5,$H$13)-[1]!S_STM07_IS(D482,10,$G$5,$H$13))/[1]!S_STM07_IS(D482,9,$G$5,$H$13),[1]!S_STM07_IS(D482,14,$G$5,$H$13)/$E$5))</f>
        <v/>
      </c>
      <c r="J482" s="402" t="str">
        <f>IF(C482="","",IF($J$11="净利润率",[1]!S_STM07_IS(D482,61,$G$5,$H$13)/[1]!S_STM07_IS(D482,9,$G$5,$H$13),[1]!S_STM07_IS(D482,55,$G$5,$H$13)/$E$5))</f>
        <v/>
      </c>
      <c r="K482" s="411" t="str">
        <f>IF(C482="","",[1]!hks_fa_roa2(D482,$G$5))</f>
        <v/>
      </c>
      <c r="L482" s="411" t="str">
        <f>IF(C482="","",[1]!hks_fa_roe(D482,$G$5))</f>
        <v/>
      </c>
      <c r="M482" s="240" t="str">
        <f>IF(C482="","",IF($M$11="EPS",[1]!S_STM07_IS(D482,61,$G$5,$H$13)/IF([1]!s_share_total(D482,$G$5)=0,[1]!s_share_total(D482,[1]!s_ipo_listeddate(D482)),[1]!s_share_total(D482,$G$5)),([1]!s_stm07_bs(D482,75,$G$5,$H$13)+[1]!s_stm07_bs(D482,88,$G$5,$H$13)+[1]!s_stm07_bs(D482,94,$G$5,$H$13)+[1]!s_stm07_bs(D482,95,$G$5,$H$13))/$E$5))</f>
        <v/>
      </c>
      <c r="N482" s="241" t="str">
        <f>IF(C482="","",F482/([1]!S_STM07_IS(D482,61,$G$5,$H$13)/IF([1]!s_share_total(D482,$G$5)=0,[1]!s_share_total(D482,[1]!s_ipo_listeddate(D482)),[1]!s_share_total(D482,$G$5))))</f>
        <v/>
      </c>
      <c r="O482" s="240" t="str">
        <f ca="1">IF(C482="","",[1]!s_share_total(D482,TODAY())/$E$5)</f>
        <v/>
      </c>
      <c r="P482" s="240" t="str">
        <f t="shared" si="50"/>
        <v/>
      </c>
      <c r="Q482" s="210" t="str">
        <f t="shared" si="51"/>
        <v/>
      </c>
      <c r="R482" s="341" t="str">
        <f t="shared" si="52"/>
        <v/>
      </c>
      <c r="S482" s="144"/>
      <c r="U482" s="1"/>
    </row>
    <row r="483" spans="3:21" ht="12" customHeight="1" x14ac:dyDescent="0.35">
      <c r="C483" s="342" t="str">
        <f t="shared" si="49"/>
        <v/>
      </c>
      <c r="D483" s="126" t="str">
        <f t="shared" si="47"/>
        <v/>
      </c>
      <c r="E483" s="126" t="str">
        <f t="shared" si="48"/>
        <v/>
      </c>
      <c r="F483" s="181" t="str">
        <f ca="1">IF(C483="","",[1]!s_dq_close(D483,TODAY(),1))</f>
        <v/>
      </c>
      <c r="G483" s="182" t="str">
        <f ca="1">IF(C483="","",[1]!s_pq_pctchange(D483,TODAY()-$G$12,TODAY())/100)</f>
        <v/>
      </c>
      <c r="H483" s="242" t="str">
        <f>IF(C483="","",IF($H$11="收入",[1]!S_STM07_IS(D483,9,$G$5,$H$13)/$E$5,[1]!S_STM07_IS(D483,48,$G$5,$H$13)/$E$5))</f>
        <v/>
      </c>
      <c r="I483" s="242" t="str">
        <f>IF(C483="","",IF($I$11="毛利率",([1]!S_STM07_IS(D483,9,$G$5,$H$13)-[1]!S_STM07_IS(D483,10,$G$5,$H$13))/[1]!S_STM07_IS(D483,9,$G$5,$H$13),[1]!S_STM07_IS(D483,14,$G$5,$H$13)/$E$5))</f>
        <v/>
      </c>
      <c r="J483" s="403" t="str">
        <f>IF(C483="","",IF($J$11="净利润率",[1]!S_STM07_IS(D483,61,$G$5,$H$13)/[1]!S_STM07_IS(D483,9,$G$5,$H$13),[1]!S_STM07_IS(D483,55,$G$5,$H$13)/$E$5))</f>
        <v/>
      </c>
      <c r="K483" s="411" t="str">
        <f>IF(C483="","",[1]!hks_fa_roa2(D483,$G$5))</f>
        <v/>
      </c>
      <c r="L483" s="411" t="str">
        <f>IF(C483="","",[1]!hks_fa_roe(D483,$G$5))</f>
        <v/>
      </c>
      <c r="M483" s="243" t="str">
        <f>IF(C483="","",IF($M$11="EPS",[1]!S_STM07_IS(D483,61,$G$5,$H$13)/IF([1]!s_share_total(D483,$G$5)=0,[1]!s_share_total(D483,[1]!s_ipo_listeddate(D483)),[1]!s_share_total(D483,$G$5)),([1]!s_stm07_bs(D483,75,$G$5,$H$13)+[1]!s_stm07_bs(D483,88,$G$5,$H$13)+[1]!s_stm07_bs(D483,94,$G$5,$H$13)+[1]!s_stm07_bs(D483,95,$G$5,$H$13))/$E$5))</f>
        <v/>
      </c>
      <c r="N483" s="193" t="str">
        <f>IF(C483="","",F483/([1]!S_STM07_IS(D483,61,$G$5,$H$13)/IF([1]!s_share_total(D483,$G$5)=0,[1]!s_share_total(D483,[1]!s_ipo_listeddate(D483)),[1]!s_share_total(D483,$G$5))))</f>
        <v/>
      </c>
      <c r="O483" s="242" t="str">
        <f ca="1">IF(C483="","",[1]!s_share_total(D483,TODAY())/$E$5)</f>
        <v/>
      </c>
      <c r="P483" s="242" t="str">
        <f t="shared" si="50"/>
        <v/>
      </c>
      <c r="Q483" s="181" t="str">
        <f t="shared" si="51"/>
        <v/>
      </c>
      <c r="R483" s="342" t="str">
        <f t="shared" si="52"/>
        <v/>
      </c>
      <c r="S483" s="144"/>
      <c r="U483" s="1"/>
    </row>
    <row r="484" spans="3:21" ht="12" customHeight="1" x14ac:dyDescent="0.35">
      <c r="C484" s="341" t="str">
        <f t="shared" si="49"/>
        <v/>
      </c>
      <c r="D484" s="239" t="str">
        <f t="shared" si="47"/>
        <v/>
      </c>
      <c r="E484" s="239" t="str">
        <f t="shared" si="48"/>
        <v/>
      </c>
      <c r="F484" s="179" t="str">
        <f ca="1">IF(C484="","",[1]!s_dq_close(D484,TODAY(),1))</f>
        <v/>
      </c>
      <c r="G484" s="180" t="str">
        <f ca="1">IF(C484="","",[1]!s_pq_pctchange(D484,TODAY()-$G$12,TODAY())/100)</f>
        <v/>
      </c>
      <c r="H484" s="240" t="str">
        <f>IF(C484="","",IF($H$11="收入",[1]!S_STM07_IS(D484,9,$G$5,$H$13)/$E$5,[1]!S_STM07_IS(D484,48,$G$5,$H$13)/$E$5))</f>
        <v/>
      </c>
      <c r="I484" s="240" t="str">
        <f>IF(C484="","",IF($I$11="毛利率",([1]!S_STM07_IS(D484,9,$G$5,$H$13)-[1]!S_STM07_IS(D484,10,$G$5,$H$13))/[1]!S_STM07_IS(D484,9,$G$5,$H$13),[1]!S_STM07_IS(D484,14,$G$5,$H$13)/$E$5))</f>
        <v/>
      </c>
      <c r="J484" s="402" t="str">
        <f>IF(C484="","",IF($J$11="净利润率",[1]!S_STM07_IS(D484,61,$G$5,$H$13)/[1]!S_STM07_IS(D484,9,$G$5,$H$13),[1]!S_STM07_IS(D484,55,$G$5,$H$13)/$E$5))</f>
        <v/>
      </c>
      <c r="K484" s="411" t="str">
        <f>IF(C484="","",[1]!hks_fa_roa2(D484,$G$5))</f>
        <v/>
      </c>
      <c r="L484" s="411" t="str">
        <f>IF(C484="","",[1]!hks_fa_roe(D484,$G$5))</f>
        <v/>
      </c>
      <c r="M484" s="240" t="str">
        <f>IF(C484="","",IF($M$11="EPS",[1]!S_STM07_IS(D484,61,$G$5,$H$13)/IF([1]!s_share_total(D484,$G$5)=0,[1]!s_share_total(D484,[1]!s_ipo_listeddate(D484)),[1]!s_share_total(D484,$G$5)),([1]!s_stm07_bs(D484,75,$G$5,$H$13)+[1]!s_stm07_bs(D484,88,$G$5,$H$13)+[1]!s_stm07_bs(D484,94,$G$5,$H$13)+[1]!s_stm07_bs(D484,95,$G$5,$H$13))/$E$5))</f>
        <v/>
      </c>
      <c r="N484" s="241" t="str">
        <f>IF(C484="","",F484/([1]!S_STM07_IS(D484,61,$G$5,$H$13)/IF([1]!s_share_total(D484,$G$5)=0,[1]!s_share_total(D484,[1]!s_ipo_listeddate(D484)),[1]!s_share_total(D484,$G$5))))</f>
        <v/>
      </c>
      <c r="O484" s="240" t="str">
        <f ca="1">IF(C484="","",[1]!s_share_total(D484,TODAY())/$E$5)</f>
        <v/>
      </c>
      <c r="P484" s="240" t="str">
        <f t="shared" si="50"/>
        <v/>
      </c>
      <c r="Q484" s="210" t="str">
        <f t="shared" si="51"/>
        <v/>
      </c>
      <c r="R484" s="341" t="str">
        <f t="shared" si="52"/>
        <v/>
      </c>
      <c r="S484" s="144"/>
      <c r="U484" s="1"/>
    </row>
    <row r="485" spans="3:21" ht="12" customHeight="1" x14ac:dyDescent="0.35">
      <c r="C485" s="342" t="str">
        <f t="shared" si="49"/>
        <v/>
      </c>
      <c r="D485" s="126" t="str">
        <f t="shared" ref="D485:D548" si="53">IF(C485="","",VLOOKUP(C485,comppool,2,FALSE))</f>
        <v/>
      </c>
      <c r="E485" s="126" t="str">
        <f t="shared" ref="E485:E548" si="54">IF(C485="","",VLOOKUP(C485,comppool,3,FALSE))</f>
        <v/>
      </c>
      <c r="F485" s="181" t="str">
        <f ca="1">IF(C485="","",[1]!s_dq_close(D485,TODAY(),1))</f>
        <v/>
      </c>
      <c r="G485" s="182" t="str">
        <f ca="1">IF(C485="","",[1]!s_pq_pctchange(D485,TODAY()-$G$12,TODAY())/100)</f>
        <v/>
      </c>
      <c r="H485" s="242" t="str">
        <f>IF(C485="","",IF($H$11="收入",[1]!S_STM07_IS(D485,9,$G$5,$H$13)/$E$5,[1]!S_STM07_IS(D485,48,$G$5,$H$13)/$E$5))</f>
        <v/>
      </c>
      <c r="I485" s="242" t="str">
        <f>IF(C485="","",IF($I$11="毛利率",([1]!S_STM07_IS(D485,9,$G$5,$H$13)-[1]!S_STM07_IS(D485,10,$G$5,$H$13))/[1]!S_STM07_IS(D485,9,$G$5,$H$13),[1]!S_STM07_IS(D485,14,$G$5,$H$13)/$E$5))</f>
        <v/>
      </c>
      <c r="J485" s="403" t="str">
        <f>IF(C485="","",IF($J$11="净利润率",[1]!S_STM07_IS(D485,61,$G$5,$H$13)/[1]!S_STM07_IS(D485,9,$G$5,$H$13),[1]!S_STM07_IS(D485,55,$G$5,$H$13)/$E$5))</f>
        <v/>
      </c>
      <c r="K485" s="411" t="str">
        <f>IF(C485="","",[1]!hks_fa_roa2(D485,$G$5))</f>
        <v/>
      </c>
      <c r="L485" s="411" t="str">
        <f>IF(C485="","",[1]!hks_fa_roe(D485,$G$5))</f>
        <v/>
      </c>
      <c r="M485" s="243" t="str">
        <f>IF(C485="","",IF($M$11="EPS",[1]!S_STM07_IS(D485,61,$G$5,$H$13)/IF([1]!s_share_total(D485,$G$5)=0,[1]!s_share_total(D485,[1]!s_ipo_listeddate(D485)),[1]!s_share_total(D485,$G$5)),([1]!s_stm07_bs(D485,75,$G$5,$H$13)+[1]!s_stm07_bs(D485,88,$G$5,$H$13)+[1]!s_stm07_bs(D485,94,$G$5,$H$13)+[1]!s_stm07_bs(D485,95,$G$5,$H$13))/$E$5))</f>
        <v/>
      </c>
      <c r="N485" s="193" t="str">
        <f>IF(C485="","",F485/([1]!S_STM07_IS(D485,61,$G$5,$H$13)/IF([1]!s_share_total(D485,$G$5)=0,[1]!s_share_total(D485,[1]!s_ipo_listeddate(D485)),[1]!s_share_total(D485,$G$5))))</f>
        <v/>
      </c>
      <c r="O485" s="242" t="str">
        <f ca="1">IF(C485="","",[1]!s_share_total(D485,TODAY())/$E$5)</f>
        <v/>
      </c>
      <c r="P485" s="242" t="str">
        <f t="shared" si="50"/>
        <v/>
      </c>
      <c r="Q485" s="181" t="str">
        <f t="shared" si="51"/>
        <v/>
      </c>
      <c r="R485" s="342" t="str">
        <f t="shared" si="52"/>
        <v/>
      </c>
      <c r="S485" s="144"/>
      <c r="U485" s="1"/>
    </row>
    <row r="486" spans="3:21" ht="12" customHeight="1" x14ac:dyDescent="0.35">
      <c r="C486" s="341" t="str">
        <f t="shared" si="49"/>
        <v/>
      </c>
      <c r="D486" s="239" t="str">
        <f t="shared" si="53"/>
        <v/>
      </c>
      <c r="E486" s="239" t="str">
        <f t="shared" si="54"/>
        <v/>
      </c>
      <c r="F486" s="179" t="str">
        <f ca="1">IF(C486="","",[1]!s_dq_close(D486,TODAY(),1))</f>
        <v/>
      </c>
      <c r="G486" s="180" t="str">
        <f ca="1">IF(C486="","",[1]!s_pq_pctchange(D486,TODAY()-$G$12,TODAY())/100)</f>
        <v/>
      </c>
      <c r="H486" s="240" t="str">
        <f>IF(C486="","",IF($H$11="收入",[1]!S_STM07_IS(D486,9,$G$5,$H$13)/$E$5,[1]!S_STM07_IS(D486,48,$G$5,$H$13)/$E$5))</f>
        <v/>
      </c>
      <c r="I486" s="240" t="str">
        <f>IF(C486="","",IF($I$11="毛利率",([1]!S_STM07_IS(D486,9,$G$5,$H$13)-[1]!S_STM07_IS(D486,10,$G$5,$H$13))/[1]!S_STM07_IS(D486,9,$G$5,$H$13),[1]!S_STM07_IS(D486,14,$G$5,$H$13)/$E$5))</f>
        <v/>
      </c>
      <c r="J486" s="402" t="str">
        <f>IF(C486="","",IF($J$11="净利润率",[1]!S_STM07_IS(D486,61,$G$5,$H$13)/[1]!S_STM07_IS(D486,9,$G$5,$H$13),[1]!S_STM07_IS(D486,55,$G$5,$H$13)/$E$5))</f>
        <v/>
      </c>
      <c r="K486" s="411" t="str">
        <f>IF(C486="","",[1]!hks_fa_roa2(D486,$G$5))</f>
        <v/>
      </c>
      <c r="L486" s="411" t="str">
        <f>IF(C486="","",[1]!hks_fa_roe(D486,$G$5))</f>
        <v/>
      </c>
      <c r="M486" s="240" t="str">
        <f>IF(C486="","",IF($M$11="EPS",[1]!S_STM07_IS(D486,61,$G$5,$H$13)/IF([1]!s_share_total(D486,$G$5)=0,[1]!s_share_total(D486,[1]!s_ipo_listeddate(D486)),[1]!s_share_total(D486,$G$5)),([1]!s_stm07_bs(D486,75,$G$5,$H$13)+[1]!s_stm07_bs(D486,88,$G$5,$H$13)+[1]!s_stm07_bs(D486,94,$G$5,$H$13)+[1]!s_stm07_bs(D486,95,$G$5,$H$13))/$E$5))</f>
        <v/>
      </c>
      <c r="N486" s="241" t="str">
        <f>IF(C486="","",F486/([1]!S_STM07_IS(D486,61,$G$5,$H$13)/IF([1]!s_share_total(D486,$G$5)=0,[1]!s_share_total(D486,[1]!s_ipo_listeddate(D486)),[1]!s_share_total(D486,$G$5))))</f>
        <v/>
      </c>
      <c r="O486" s="240" t="str">
        <f ca="1">IF(C486="","",[1]!s_share_total(D486,TODAY())/$E$5)</f>
        <v/>
      </c>
      <c r="P486" s="240" t="str">
        <f t="shared" si="50"/>
        <v/>
      </c>
      <c r="Q486" s="210" t="str">
        <f t="shared" si="51"/>
        <v/>
      </c>
      <c r="R486" s="341" t="str">
        <f t="shared" si="52"/>
        <v/>
      </c>
      <c r="S486" s="144"/>
      <c r="U486" s="1"/>
    </row>
    <row r="487" spans="3:21" ht="12" customHeight="1" x14ac:dyDescent="0.35">
      <c r="C487" s="342" t="str">
        <f t="shared" si="49"/>
        <v/>
      </c>
      <c r="D487" s="126" t="str">
        <f t="shared" si="53"/>
        <v/>
      </c>
      <c r="E487" s="126" t="str">
        <f t="shared" si="54"/>
        <v/>
      </c>
      <c r="F487" s="181" t="str">
        <f ca="1">IF(C487="","",[1]!s_dq_close(D487,TODAY(),1))</f>
        <v/>
      </c>
      <c r="G487" s="182" t="str">
        <f ca="1">IF(C487="","",[1]!s_pq_pctchange(D487,TODAY()-$G$12,TODAY())/100)</f>
        <v/>
      </c>
      <c r="H487" s="242" t="str">
        <f>IF(C487="","",IF($H$11="收入",[1]!S_STM07_IS(D487,9,$G$5,$H$13)/$E$5,[1]!S_STM07_IS(D487,48,$G$5,$H$13)/$E$5))</f>
        <v/>
      </c>
      <c r="I487" s="242" t="str">
        <f>IF(C487="","",IF($I$11="毛利率",([1]!S_STM07_IS(D487,9,$G$5,$H$13)-[1]!S_STM07_IS(D487,10,$G$5,$H$13))/[1]!S_STM07_IS(D487,9,$G$5,$H$13),[1]!S_STM07_IS(D487,14,$G$5,$H$13)/$E$5))</f>
        <v/>
      </c>
      <c r="J487" s="403" t="str">
        <f>IF(C487="","",IF($J$11="净利润率",[1]!S_STM07_IS(D487,61,$G$5,$H$13)/[1]!S_STM07_IS(D487,9,$G$5,$H$13),[1]!S_STM07_IS(D487,55,$G$5,$H$13)/$E$5))</f>
        <v/>
      </c>
      <c r="K487" s="411" t="str">
        <f>IF(C487="","",[1]!hks_fa_roa2(D487,$G$5))</f>
        <v/>
      </c>
      <c r="L487" s="411" t="str">
        <f>IF(C487="","",[1]!hks_fa_roe(D487,$G$5))</f>
        <v/>
      </c>
      <c r="M487" s="243" t="str">
        <f>IF(C487="","",IF($M$11="EPS",[1]!S_STM07_IS(D487,61,$G$5,$H$13)/IF([1]!s_share_total(D487,$G$5)=0,[1]!s_share_total(D487,[1]!s_ipo_listeddate(D487)),[1]!s_share_total(D487,$G$5)),([1]!s_stm07_bs(D487,75,$G$5,$H$13)+[1]!s_stm07_bs(D487,88,$G$5,$H$13)+[1]!s_stm07_bs(D487,94,$G$5,$H$13)+[1]!s_stm07_bs(D487,95,$G$5,$H$13))/$E$5))</f>
        <v/>
      </c>
      <c r="N487" s="193" t="str">
        <f>IF(C487="","",F487/([1]!S_STM07_IS(D487,61,$G$5,$H$13)/IF([1]!s_share_total(D487,$G$5)=0,[1]!s_share_total(D487,[1]!s_ipo_listeddate(D487)),[1]!s_share_total(D487,$G$5))))</f>
        <v/>
      </c>
      <c r="O487" s="242" t="str">
        <f ca="1">IF(C487="","",[1]!s_share_total(D487,TODAY())/$E$5)</f>
        <v/>
      </c>
      <c r="P487" s="242" t="str">
        <f t="shared" si="50"/>
        <v/>
      </c>
      <c r="Q487" s="181" t="str">
        <f t="shared" si="51"/>
        <v/>
      </c>
      <c r="R487" s="342" t="str">
        <f t="shared" si="52"/>
        <v/>
      </c>
      <c r="S487" s="144"/>
      <c r="U487" s="1"/>
    </row>
    <row r="488" spans="3:21" ht="12" customHeight="1" x14ac:dyDescent="0.35">
      <c r="C488" s="341" t="str">
        <f t="shared" si="49"/>
        <v/>
      </c>
      <c r="D488" s="239" t="str">
        <f t="shared" si="53"/>
        <v/>
      </c>
      <c r="E488" s="239" t="str">
        <f t="shared" si="54"/>
        <v/>
      </c>
      <c r="F488" s="179" t="str">
        <f ca="1">IF(C488="","",[1]!s_dq_close(D488,TODAY(),1))</f>
        <v/>
      </c>
      <c r="G488" s="180" t="str">
        <f ca="1">IF(C488="","",[1]!s_pq_pctchange(D488,TODAY()-$G$12,TODAY())/100)</f>
        <v/>
      </c>
      <c r="H488" s="240" t="str">
        <f>IF(C488="","",IF($H$11="收入",[1]!S_STM07_IS(D488,9,$G$5,$H$13)/$E$5,[1]!S_STM07_IS(D488,48,$G$5,$H$13)/$E$5))</f>
        <v/>
      </c>
      <c r="I488" s="240" t="str">
        <f>IF(C488="","",IF($I$11="毛利率",([1]!S_STM07_IS(D488,9,$G$5,$H$13)-[1]!S_STM07_IS(D488,10,$G$5,$H$13))/[1]!S_STM07_IS(D488,9,$G$5,$H$13),[1]!S_STM07_IS(D488,14,$G$5,$H$13)/$E$5))</f>
        <v/>
      </c>
      <c r="J488" s="402" t="str">
        <f>IF(C488="","",IF($J$11="净利润率",[1]!S_STM07_IS(D488,61,$G$5,$H$13)/[1]!S_STM07_IS(D488,9,$G$5,$H$13),[1]!S_STM07_IS(D488,55,$G$5,$H$13)/$E$5))</f>
        <v/>
      </c>
      <c r="K488" s="411" t="str">
        <f>IF(C488="","",[1]!hks_fa_roa2(D488,$G$5))</f>
        <v/>
      </c>
      <c r="L488" s="411" t="str">
        <f>IF(C488="","",[1]!hks_fa_roe(D488,$G$5))</f>
        <v/>
      </c>
      <c r="M488" s="240" t="str">
        <f>IF(C488="","",IF($M$11="EPS",[1]!S_STM07_IS(D488,61,$G$5,$H$13)/IF([1]!s_share_total(D488,$G$5)=0,[1]!s_share_total(D488,[1]!s_ipo_listeddate(D488)),[1]!s_share_total(D488,$G$5)),([1]!s_stm07_bs(D488,75,$G$5,$H$13)+[1]!s_stm07_bs(D488,88,$G$5,$H$13)+[1]!s_stm07_bs(D488,94,$G$5,$H$13)+[1]!s_stm07_bs(D488,95,$G$5,$H$13))/$E$5))</f>
        <v/>
      </c>
      <c r="N488" s="241" t="str">
        <f>IF(C488="","",F488/([1]!S_STM07_IS(D488,61,$G$5,$H$13)/IF([1]!s_share_total(D488,$G$5)=0,[1]!s_share_total(D488,[1]!s_ipo_listeddate(D488)),[1]!s_share_total(D488,$G$5))))</f>
        <v/>
      </c>
      <c r="O488" s="240" t="str">
        <f ca="1">IF(C488="","",[1]!s_share_total(D488,TODAY())/$E$5)</f>
        <v/>
      </c>
      <c r="P488" s="240" t="str">
        <f t="shared" si="50"/>
        <v/>
      </c>
      <c r="Q488" s="210" t="str">
        <f t="shared" si="51"/>
        <v/>
      </c>
      <c r="R488" s="341" t="str">
        <f t="shared" si="52"/>
        <v/>
      </c>
      <c r="S488" s="144"/>
      <c r="U488" s="1"/>
    </row>
    <row r="489" spans="3:21" ht="12" customHeight="1" x14ac:dyDescent="0.35">
      <c r="C489" s="342" t="str">
        <f t="shared" si="49"/>
        <v/>
      </c>
      <c r="D489" s="126" t="str">
        <f t="shared" si="53"/>
        <v/>
      </c>
      <c r="E489" s="126" t="str">
        <f t="shared" si="54"/>
        <v/>
      </c>
      <c r="F489" s="181" t="str">
        <f ca="1">IF(C489="","",[1]!s_dq_close(D489,TODAY(),1))</f>
        <v/>
      </c>
      <c r="G489" s="182" t="str">
        <f ca="1">IF(C489="","",[1]!s_pq_pctchange(D489,TODAY()-$G$12,TODAY())/100)</f>
        <v/>
      </c>
      <c r="H489" s="242" t="str">
        <f>IF(C489="","",IF($H$11="收入",[1]!S_STM07_IS(D489,9,$G$5,$H$13)/$E$5,[1]!S_STM07_IS(D489,48,$G$5,$H$13)/$E$5))</f>
        <v/>
      </c>
      <c r="I489" s="242" t="str">
        <f>IF(C489="","",IF($I$11="毛利率",([1]!S_STM07_IS(D489,9,$G$5,$H$13)-[1]!S_STM07_IS(D489,10,$G$5,$H$13))/[1]!S_STM07_IS(D489,9,$G$5,$H$13),[1]!S_STM07_IS(D489,14,$G$5,$H$13)/$E$5))</f>
        <v/>
      </c>
      <c r="J489" s="403" t="str">
        <f>IF(C489="","",IF($J$11="净利润率",[1]!S_STM07_IS(D489,61,$G$5,$H$13)/[1]!S_STM07_IS(D489,9,$G$5,$H$13),[1]!S_STM07_IS(D489,55,$G$5,$H$13)/$E$5))</f>
        <v/>
      </c>
      <c r="K489" s="411" t="str">
        <f>IF(C489="","",[1]!hks_fa_roa2(D489,$G$5))</f>
        <v/>
      </c>
      <c r="L489" s="411" t="str">
        <f>IF(C489="","",[1]!hks_fa_roe(D489,$G$5))</f>
        <v/>
      </c>
      <c r="M489" s="243" t="str">
        <f>IF(C489="","",IF($M$11="EPS",[1]!S_STM07_IS(D489,61,$G$5,$H$13)/IF([1]!s_share_total(D489,$G$5)=0,[1]!s_share_total(D489,[1]!s_ipo_listeddate(D489)),[1]!s_share_total(D489,$G$5)),([1]!s_stm07_bs(D489,75,$G$5,$H$13)+[1]!s_stm07_bs(D489,88,$G$5,$H$13)+[1]!s_stm07_bs(D489,94,$G$5,$H$13)+[1]!s_stm07_bs(D489,95,$G$5,$H$13))/$E$5))</f>
        <v/>
      </c>
      <c r="N489" s="193" t="str">
        <f>IF(C489="","",F489/([1]!S_STM07_IS(D489,61,$G$5,$H$13)/IF([1]!s_share_total(D489,$G$5)=0,[1]!s_share_total(D489,[1]!s_ipo_listeddate(D489)),[1]!s_share_total(D489,$G$5))))</f>
        <v/>
      </c>
      <c r="O489" s="242" t="str">
        <f ca="1">IF(C489="","",[1]!s_share_total(D489,TODAY())/$E$5)</f>
        <v/>
      </c>
      <c r="P489" s="242" t="str">
        <f t="shared" si="50"/>
        <v/>
      </c>
      <c r="Q489" s="181" t="str">
        <f t="shared" si="51"/>
        <v/>
      </c>
      <c r="R489" s="342" t="str">
        <f t="shared" si="52"/>
        <v/>
      </c>
      <c r="S489" s="144"/>
      <c r="U489" s="1"/>
    </row>
    <row r="490" spans="3:21" ht="12" customHeight="1" x14ac:dyDescent="0.35">
      <c r="C490" s="341" t="str">
        <f t="shared" si="49"/>
        <v/>
      </c>
      <c r="D490" s="239" t="str">
        <f t="shared" si="53"/>
        <v/>
      </c>
      <c r="E490" s="239" t="str">
        <f t="shared" si="54"/>
        <v/>
      </c>
      <c r="F490" s="179" t="str">
        <f ca="1">IF(C490="","",[1]!s_dq_close(D490,TODAY(),1))</f>
        <v/>
      </c>
      <c r="G490" s="180" t="str">
        <f ca="1">IF(C490="","",[1]!s_pq_pctchange(D490,TODAY()-$G$12,TODAY())/100)</f>
        <v/>
      </c>
      <c r="H490" s="240" t="str">
        <f>IF(C490="","",IF($H$11="收入",[1]!S_STM07_IS(D490,9,$G$5,$H$13)/$E$5,[1]!S_STM07_IS(D490,48,$G$5,$H$13)/$E$5))</f>
        <v/>
      </c>
      <c r="I490" s="240" t="str">
        <f>IF(C490="","",IF($I$11="毛利率",([1]!S_STM07_IS(D490,9,$G$5,$H$13)-[1]!S_STM07_IS(D490,10,$G$5,$H$13))/[1]!S_STM07_IS(D490,9,$G$5,$H$13),[1]!S_STM07_IS(D490,14,$G$5,$H$13)/$E$5))</f>
        <v/>
      </c>
      <c r="J490" s="402" t="str">
        <f>IF(C490="","",IF($J$11="净利润率",[1]!S_STM07_IS(D490,61,$G$5,$H$13)/[1]!S_STM07_IS(D490,9,$G$5,$H$13),[1]!S_STM07_IS(D490,55,$G$5,$H$13)/$E$5))</f>
        <v/>
      </c>
      <c r="K490" s="411" t="str">
        <f>IF(C490="","",[1]!hks_fa_roa2(D490,$G$5))</f>
        <v/>
      </c>
      <c r="L490" s="411" t="str">
        <f>IF(C490="","",[1]!hks_fa_roe(D490,$G$5))</f>
        <v/>
      </c>
      <c r="M490" s="240" t="str">
        <f>IF(C490="","",IF($M$11="EPS",[1]!S_STM07_IS(D490,61,$G$5,$H$13)/IF([1]!s_share_total(D490,$G$5)=0,[1]!s_share_total(D490,[1]!s_ipo_listeddate(D490)),[1]!s_share_total(D490,$G$5)),([1]!s_stm07_bs(D490,75,$G$5,$H$13)+[1]!s_stm07_bs(D490,88,$G$5,$H$13)+[1]!s_stm07_bs(D490,94,$G$5,$H$13)+[1]!s_stm07_bs(D490,95,$G$5,$H$13))/$E$5))</f>
        <v/>
      </c>
      <c r="N490" s="241" t="str">
        <f>IF(C490="","",F490/([1]!S_STM07_IS(D490,61,$G$5,$H$13)/IF([1]!s_share_total(D490,$G$5)=0,[1]!s_share_total(D490,[1]!s_ipo_listeddate(D490)),[1]!s_share_total(D490,$G$5))))</f>
        <v/>
      </c>
      <c r="O490" s="240" t="str">
        <f ca="1">IF(C490="","",[1]!s_share_total(D490,TODAY())/$E$5)</f>
        <v/>
      </c>
      <c r="P490" s="240" t="str">
        <f t="shared" si="50"/>
        <v/>
      </c>
      <c r="Q490" s="210" t="str">
        <f t="shared" si="51"/>
        <v/>
      </c>
      <c r="R490" s="341" t="str">
        <f t="shared" si="52"/>
        <v/>
      </c>
      <c r="S490" s="144"/>
      <c r="U490" s="1"/>
    </row>
    <row r="491" spans="3:21" ht="12" customHeight="1" x14ac:dyDescent="0.35">
      <c r="C491" s="342" t="str">
        <f t="shared" si="49"/>
        <v/>
      </c>
      <c r="D491" s="126" t="str">
        <f t="shared" si="53"/>
        <v/>
      </c>
      <c r="E491" s="126" t="str">
        <f t="shared" si="54"/>
        <v/>
      </c>
      <c r="F491" s="181" t="str">
        <f ca="1">IF(C491="","",[1]!s_dq_close(D491,TODAY(),1))</f>
        <v/>
      </c>
      <c r="G491" s="182" t="str">
        <f ca="1">IF(C491="","",[1]!s_pq_pctchange(D491,TODAY()-$G$12,TODAY())/100)</f>
        <v/>
      </c>
      <c r="H491" s="242" t="str">
        <f>IF(C491="","",IF($H$11="收入",[1]!S_STM07_IS(D491,9,$G$5,$H$13)/$E$5,[1]!S_STM07_IS(D491,48,$G$5,$H$13)/$E$5))</f>
        <v/>
      </c>
      <c r="I491" s="242" t="str">
        <f>IF(C491="","",IF($I$11="毛利率",([1]!S_STM07_IS(D491,9,$G$5,$H$13)-[1]!S_STM07_IS(D491,10,$G$5,$H$13))/[1]!S_STM07_IS(D491,9,$G$5,$H$13),[1]!S_STM07_IS(D491,14,$G$5,$H$13)/$E$5))</f>
        <v/>
      </c>
      <c r="J491" s="403" t="str">
        <f>IF(C491="","",IF($J$11="净利润率",[1]!S_STM07_IS(D491,61,$G$5,$H$13)/[1]!S_STM07_IS(D491,9,$G$5,$H$13),[1]!S_STM07_IS(D491,55,$G$5,$H$13)/$E$5))</f>
        <v/>
      </c>
      <c r="K491" s="411" t="str">
        <f>IF(C491="","",[1]!hks_fa_roa2(D491,$G$5))</f>
        <v/>
      </c>
      <c r="L491" s="411" t="str">
        <f>IF(C491="","",[1]!hks_fa_roe(D491,$G$5))</f>
        <v/>
      </c>
      <c r="M491" s="243" t="str">
        <f>IF(C491="","",IF($M$11="EPS",[1]!S_STM07_IS(D491,61,$G$5,$H$13)/IF([1]!s_share_total(D491,$G$5)=0,[1]!s_share_total(D491,[1]!s_ipo_listeddate(D491)),[1]!s_share_total(D491,$G$5)),([1]!s_stm07_bs(D491,75,$G$5,$H$13)+[1]!s_stm07_bs(D491,88,$G$5,$H$13)+[1]!s_stm07_bs(D491,94,$G$5,$H$13)+[1]!s_stm07_bs(D491,95,$G$5,$H$13))/$E$5))</f>
        <v/>
      </c>
      <c r="N491" s="193" t="str">
        <f>IF(C491="","",F491/([1]!S_STM07_IS(D491,61,$G$5,$H$13)/IF([1]!s_share_total(D491,$G$5)=0,[1]!s_share_total(D491,[1]!s_ipo_listeddate(D491)),[1]!s_share_total(D491,$G$5))))</f>
        <v/>
      </c>
      <c r="O491" s="242" t="str">
        <f ca="1">IF(C491="","",[1]!s_share_total(D491,TODAY())/$E$5)</f>
        <v/>
      </c>
      <c r="P491" s="242" t="str">
        <f t="shared" si="50"/>
        <v/>
      </c>
      <c r="Q491" s="181" t="str">
        <f t="shared" si="51"/>
        <v/>
      </c>
      <c r="R491" s="342" t="str">
        <f t="shared" si="52"/>
        <v/>
      </c>
      <c r="S491" s="144"/>
      <c r="U491" s="1"/>
    </row>
    <row r="492" spans="3:21" ht="12" customHeight="1" x14ac:dyDescent="0.35">
      <c r="C492" s="341" t="str">
        <f t="shared" si="49"/>
        <v/>
      </c>
      <c r="D492" s="239" t="str">
        <f t="shared" si="53"/>
        <v/>
      </c>
      <c r="E492" s="239" t="str">
        <f t="shared" si="54"/>
        <v/>
      </c>
      <c r="F492" s="179" t="str">
        <f ca="1">IF(C492="","",[1]!s_dq_close(D492,TODAY(),1))</f>
        <v/>
      </c>
      <c r="G492" s="180" t="str">
        <f ca="1">IF(C492="","",[1]!s_pq_pctchange(D492,TODAY()-$G$12,TODAY())/100)</f>
        <v/>
      </c>
      <c r="H492" s="240" t="str">
        <f>IF(C492="","",IF($H$11="收入",[1]!S_STM07_IS(D492,9,$G$5,$H$13)/$E$5,[1]!S_STM07_IS(D492,48,$G$5,$H$13)/$E$5))</f>
        <v/>
      </c>
      <c r="I492" s="240" t="str">
        <f>IF(C492="","",IF($I$11="毛利率",([1]!S_STM07_IS(D492,9,$G$5,$H$13)-[1]!S_STM07_IS(D492,10,$G$5,$H$13))/[1]!S_STM07_IS(D492,9,$G$5,$H$13),[1]!S_STM07_IS(D492,14,$G$5,$H$13)/$E$5))</f>
        <v/>
      </c>
      <c r="J492" s="402" t="str">
        <f>IF(C492="","",IF($J$11="净利润率",[1]!S_STM07_IS(D492,61,$G$5,$H$13)/[1]!S_STM07_IS(D492,9,$G$5,$H$13),[1]!S_STM07_IS(D492,55,$G$5,$H$13)/$E$5))</f>
        <v/>
      </c>
      <c r="K492" s="411" t="str">
        <f>IF(C492="","",[1]!hks_fa_roa2(D492,$G$5))</f>
        <v/>
      </c>
      <c r="L492" s="411" t="str">
        <f>IF(C492="","",[1]!hks_fa_roe(D492,$G$5))</f>
        <v/>
      </c>
      <c r="M492" s="240" t="str">
        <f>IF(C492="","",IF($M$11="EPS",[1]!S_STM07_IS(D492,61,$G$5,$H$13)/IF([1]!s_share_total(D492,$G$5)=0,[1]!s_share_total(D492,[1]!s_ipo_listeddate(D492)),[1]!s_share_total(D492,$G$5)),([1]!s_stm07_bs(D492,75,$G$5,$H$13)+[1]!s_stm07_bs(D492,88,$G$5,$H$13)+[1]!s_stm07_bs(D492,94,$G$5,$H$13)+[1]!s_stm07_bs(D492,95,$G$5,$H$13))/$E$5))</f>
        <v/>
      </c>
      <c r="N492" s="241" t="str">
        <f>IF(C492="","",F492/([1]!S_STM07_IS(D492,61,$G$5,$H$13)/IF([1]!s_share_total(D492,$G$5)=0,[1]!s_share_total(D492,[1]!s_ipo_listeddate(D492)),[1]!s_share_total(D492,$G$5))))</f>
        <v/>
      </c>
      <c r="O492" s="240" t="str">
        <f ca="1">IF(C492="","",[1]!s_share_total(D492,TODAY())/$E$5)</f>
        <v/>
      </c>
      <c r="P492" s="240" t="str">
        <f t="shared" si="50"/>
        <v/>
      </c>
      <c r="Q492" s="210" t="str">
        <f t="shared" si="51"/>
        <v/>
      </c>
      <c r="R492" s="341" t="str">
        <f t="shared" si="52"/>
        <v/>
      </c>
      <c r="S492" s="144"/>
      <c r="U492" s="1"/>
    </row>
    <row r="493" spans="3:21" ht="12" customHeight="1" x14ac:dyDescent="0.35">
      <c r="C493" s="342" t="str">
        <f t="shared" si="49"/>
        <v/>
      </c>
      <c r="D493" s="126" t="str">
        <f t="shared" si="53"/>
        <v/>
      </c>
      <c r="E493" s="126" t="str">
        <f t="shared" si="54"/>
        <v/>
      </c>
      <c r="F493" s="181" t="str">
        <f ca="1">IF(C493="","",[1]!s_dq_close(D493,TODAY(),1))</f>
        <v/>
      </c>
      <c r="G493" s="182" t="str">
        <f ca="1">IF(C493="","",[1]!s_pq_pctchange(D493,TODAY()-$G$12,TODAY())/100)</f>
        <v/>
      </c>
      <c r="H493" s="242" t="str">
        <f>IF(C493="","",IF($H$11="收入",[1]!S_STM07_IS(D493,9,$G$5,$H$13)/$E$5,[1]!S_STM07_IS(D493,48,$G$5,$H$13)/$E$5))</f>
        <v/>
      </c>
      <c r="I493" s="242" t="str">
        <f>IF(C493="","",IF($I$11="毛利率",([1]!S_STM07_IS(D493,9,$G$5,$H$13)-[1]!S_STM07_IS(D493,10,$G$5,$H$13))/[1]!S_STM07_IS(D493,9,$G$5,$H$13),[1]!S_STM07_IS(D493,14,$G$5,$H$13)/$E$5))</f>
        <v/>
      </c>
      <c r="J493" s="403" t="str">
        <f>IF(C493="","",IF($J$11="净利润率",[1]!S_STM07_IS(D493,61,$G$5,$H$13)/[1]!S_STM07_IS(D493,9,$G$5,$H$13),[1]!S_STM07_IS(D493,55,$G$5,$H$13)/$E$5))</f>
        <v/>
      </c>
      <c r="K493" s="411" t="str">
        <f>IF(C493="","",[1]!hks_fa_roa2(D493,$G$5))</f>
        <v/>
      </c>
      <c r="L493" s="411" t="str">
        <f>IF(C493="","",[1]!hks_fa_roe(D493,$G$5))</f>
        <v/>
      </c>
      <c r="M493" s="243" t="str">
        <f>IF(C493="","",IF($M$11="EPS",[1]!S_STM07_IS(D493,61,$G$5,$H$13)/IF([1]!s_share_total(D493,$G$5)=0,[1]!s_share_total(D493,[1]!s_ipo_listeddate(D493)),[1]!s_share_total(D493,$G$5)),([1]!s_stm07_bs(D493,75,$G$5,$H$13)+[1]!s_stm07_bs(D493,88,$G$5,$H$13)+[1]!s_stm07_bs(D493,94,$G$5,$H$13)+[1]!s_stm07_bs(D493,95,$G$5,$H$13))/$E$5))</f>
        <v/>
      </c>
      <c r="N493" s="193" t="str">
        <f>IF(C493="","",F493/([1]!S_STM07_IS(D493,61,$G$5,$H$13)/IF([1]!s_share_total(D493,$G$5)=0,[1]!s_share_total(D493,[1]!s_ipo_listeddate(D493)),[1]!s_share_total(D493,$G$5))))</f>
        <v/>
      </c>
      <c r="O493" s="242" t="str">
        <f ca="1">IF(C493="","",[1]!s_share_total(D493,TODAY())/$E$5)</f>
        <v/>
      </c>
      <c r="P493" s="242" t="str">
        <f t="shared" si="50"/>
        <v/>
      </c>
      <c r="Q493" s="181" t="str">
        <f t="shared" si="51"/>
        <v/>
      </c>
      <c r="R493" s="342" t="str">
        <f t="shared" si="52"/>
        <v/>
      </c>
      <c r="S493" s="144"/>
      <c r="U493" s="1"/>
    </row>
    <row r="494" spans="3:21" ht="12" customHeight="1" x14ac:dyDescent="0.35">
      <c r="C494" s="341" t="str">
        <f t="shared" si="49"/>
        <v/>
      </c>
      <c r="D494" s="239" t="str">
        <f t="shared" si="53"/>
        <v/>
      </c>
      <c r="E494" s="239" t="str">
        <f t="shared" si="54"/>
        <v/>
      </c>
      <c r="F494" s="179" t="str">
        <f ca="1">IF(C494="","",[1]!s_dq_close(D494,TODAY(),1))</f>
        <v/>
      </c>
      <c r="G494" s="180" t="str">
        <f ca="1">IF(C494="","",[1]!s_pq_pctchange(D494,TODAY()-$G$12,TODAY())/100)</f>
        <v/>
      </c>
      <c r="H494" s="240" t="str">
        <f>IF(C494="","",IF($H$11="收入",[1]!S_STM07_IS(D494,9,$G$5,$H$13)/$E$5,[1]!S_STM07_IS(D494,48,$G$5,$H$13)/$E$5))</f>
        <v/>
      </c>
      <c r="I494" s="240" t="str">
        <f>IF(C494="","",IF($I$11="毛利率",([1]!S_STM07_IS(D494,9,$G$5,$H$13)-[1]!S_STM07_IS(D494,10,$G$5,$H$13))/[1]!S_STM07_IS(D494,9,$G$5,$H$13),[1]!S_STM07_IS(D494,14,$G$5,$H$13)/$E$5))</f>
        <v/>
      </c>
      <c r="J494" s="402" t="str">
        <f>IF(C494="","",IF($J$11="净利润率",[1]!S_STM07_IS(D494,61,$G$5,$H$13)/[1]!S_STM07_IS(D494,9,$G$5,$H$13),[1]!S_STM07_IS(D494,55,$G$5,$H$13)/$E$5))</f>
        <v/>
      </c>
      <c r="K494" s="411" t="str">
        <f>IF(C494="","",[1]!hks_fa_roa2(D494,$G$5))</f>
        <v/>
      </c>
      <c r="L494" s="411" t="str">
        <f>IF(C494="","",[1]!hks_fa_roe(D494,$G$5))</f>
        <v/>
      </c>
      <c r="M494" s="240" t="str">
        <f>IF(C494="","",IF($M$11="EPS",[1]!S_STM07_IS(D494,61,$G$5,$H$13)/IF([1]!s_share_total(D494,$G$5)=0,[1]!s_share_total(D494,[1]!s_ipo_listeddate(D494)),[1]!s_share_total(D494,$G$5)),([1]!s_stm07_bs(D494,75,$G$5,$H$13)+[1]!s_stm07_bs(D494,88,$G$5,$H$13)+[1]!s_stm07_bs(D494,94,$G$5,$H$13)+[1]!s_stm07_bs(D494,95,$G$5,$H$13))/$E$5))</f>
        <v/>
      </c>
      <c r="N494" s="241" t="str">
        <f>IF(C494="","",F494/([1]!S_STM07_IS(D494,61,$G$5,$H$13)/IF([1]!s_share_total(D494,$G$5)=0,[1]!s_share_total(D494,[1]!s_ipo_listeddate(D494)),[1]!s_share_total(D494,$G$5))))</f>
        <v/>
      </c>
      <c r="O494" s="240" t="str">
        <f ca="1">IF(C494="","",[1]!s_share_total(D494,TODAY())/$E$5)</f>
        <v/>
      </c>
      <c r="P494" s="240" t="str">
        <f t="shared" si="50"/>
        <v/>
      </c>
      <c r="Q494" s="210" t="str">
        <f t="shared" si="51"/>
        <v/>
      </c>
      <c r="R494" s="341" t="str">
        <f t="shared" si="52"/>
        <v/>
      </c>
      <c r="S494" s="144"/>
      <c r="U494" s="1"/>
    </row>
    <row r="495" spans="3:21" ht="12" customHeight="1" x14ac:dyDescent="0.35">
      <c r="C495" s="342" t="str">
        <f t="shared" si="49"/>
        <v/>
      </c>
      <c r="D495" s="126" t="str">
        <f t="shared" si="53"/>
        <v/>
      </c>
      <c r="E495" s="126" t="str">
        <f t="shared" si="54"/>
        <v/>
      </c>
      <c r="F495" s="181" t="str">
        <f ca="1">IF(C495="","",[1]!s_dq_close(D495,TODAY(),1))</f>
        <v/>
      </c>
      <c r="G495" s="182" t="str">
        <f ca="1">IF(C495="","",[1]!s_pq_pctchange(D495,TODAY()-$G$12,TODAY())/100)</f>
        <v/>
      </c>
      <c r="H495" s="242" t="str">
        <f>IF(C495="","",IF($H$11="收入",[1]!S_STM07_IS(D495,9,$G$5,$H$13)/$E$5,[1]!S_STM07_IS(D495,48,$G$5,$H$13)/$E$5))</f>
        <v/>
      </c>
      <c r="I495" s="242" t="str">
        <f>IF(C495="","",IF($I$11="毛利率",([1]!S_STM07_IS(D495,9,$G$5,$H$13)-[1]!S_STM07_IS(D495,10,$G$5,$H$13))/[1]!S_STM07_IS(D495,9,$G$5,$H$13),[1]!S_STM07_IS(D495,14,$G$5,$H$13)/$E$5))</f>
        <v/>
      </c>
      <c r="J495" s="403" t="str">
        <f>IF(C495="","",IF($J$11="净利润率",[1]!S_STM07_IS(D495,61,$G$5,$H$13)/[1]!S_STM07_IS(D495,9,$G$5,$H$13),[1]!S_STM07_IS(D495,55,$G$5,$H$13)/$E$5))</f>
        <v/>
      </c>
      <c r="K495" s="411" t="str">
        <f>IF(C495="","",[1]!hks_fa_roa2(D495,$G$5))</f>
        <v/>
      </c>
      <c r="L495" s="411" t="str">
        <f>IF(C495="","",[1]!hks_fa_roe(D495,$G$5))</f>
        <v/>
      </c>
      <c r="M495" s="243" t="str">
        <f>IF(C495="","",IF($M$11="EPS",[1]!S_STM07_IS(D495,61,$G$5,$H$13)/IF([1]!s_share_total(D495,$G$5)=0,[1]!s_share_total(D495,[1]!s_ipo_listeddate(D495)),[1]!s_share_total(D495,$G$5)),([1]!s_stm07_bs(D495,75,$G$5,$H$13)+[1]!s_stm07_bs(D495,88,$G$5,$H$13)+[1]!s_stm07_bs(D495,94,$G$5,$H$13)+[1]!s_stm07_bs(D495,95,$G$5,$H$13))/$E$5))</f>
        <v/>
      </c>
      <c r="N495" s="193" t="str">
        <f>IF(C495="","",F495/([1]!S_STM07_IS(D495,61,$G$5,$H$13)/IF([1]!s_share_total(D495,$G$5)=0,[1]!s_share_total(D495,[1]!s_ipo_listeddate(D495)),[1]!s_share_total(D495,$G$5))))</f>
        <v/>
      </c>
      <c r="O495" s="242" t="str">
        <f ca="1">IF(C495="","",[1]!s_share_total(D495,TODAY())/$E$5)</f>
        <v/>
      </c>
      <c r="P495" s="242" t="str">
        <f t="shared" si="50"/>
        <v/>
      </c>
      <c r="Q495" s="181" t="str">
        <f t="shared" si="51"/>
        <v/>
      </c>
      <c r="R495" s="342" t="str">
        <f t="shared" si="52"/>
        <v/>
      </c>
      <c r="S495" s="144"/>
      <c r="U495" s="1"/>
    </row>
    <row r="496" spans="3:21" ht="12" customHeight="1" x14ac:dyDescent="0.35">
      <c r="C496" s="341" t="str">
        <f t="shared" si="49"/>
        <v/>
      </c>
      <c r="D496" s="239" t="str">
        <f t="shared" si="53"/>
        <v/>
      </c>
      <c r="E496" s="239" t="str">
        <f t="shared" si="54"/>
        <v/>
      </c>
      <c r="F496" s="179" t="str">
        <f ca="1">IF(C496="","",[1]!s_dq_close(D496,TODAY(),1))</f>
        <v/>
      </c>
      <c r="G496" s="180" t="str">
        <f ca="1">IF(C496="","",[1]!s_pq_pctchange(D496,TODAY()-$G$12,TODAY())/100)</f>
        <v/>
      </c>
      <c r="H496" s="240" t="str">
        <f>IF(C496="","",IF($H$11="收入",[1]!S_STM07_IS(D496,9,$G$5,$H$13)/$E$5,[1]!S_STM07_IS(D496,48,$G$5,$H$13)/$E$5))</f>
        <v/>
      </c>
      <c r="I496" s="240" t="str">
        <f>IF(C496="","",IF($I$11="毛利率",([1]!S_STM07_IS(D496,9,$G$5,$H$13)-[1]!S_STM07_IS(D496,10,$G$5,$H$13))/[1]!S_STM07_IS(D496,9,$G$5,$H$13),[1]!S_STM07_IS(D496,14,$G$5,$H$13)/$E$5))</f>
        <v/>
      </c>
      <c r="J496" s="402" t="str">
        <f>IF(C496="","",IF($J$11="净利润率",[1]!S_STM07_IS(D496,61,$G$5,$H$13)/[1]!S_STM07_IS(D496,9,$G$5,$H$13),[1]!S_STM07_IS(D496,55,$G$5,$H$13)/$E$5))</f>
        <v/>
      </c>
      <c r="K496" s="411" t="str">
        <f>IF(C496="","",[1]!hks_fa_roa2(D496,$G$5))</f>
        <v/>
      </c>
      <c r="L496" s="411" t="str">
        <f>IF(C496="","",[1]!hks_fa_roe(D496,$G$5))</f>
        <v/>
      </c>
      <c r="M496" s="240" t="str">
        <f>IF(C496="","",IF($M$11="EPS",[1]!S_STM07_IS(D496,61,$G$5,$H$13)/IF([1]!s_share_total(D496,$G$5)=0,[1]!s_share_total(D496,[1]!s_ipo_listeddate(D496)),[1]!s_share_total(D496,$G$5)),([1]!s_stm07_bs(D496,75,$G$5,$H$13)+[1]!s_stm07_bs(D496,88,$G$5,$H$13)+[1]!s_stm07_bs(D496,94,$G$5,$H$13)+[1]!s_stm07_bs(D496,95,$G$5,$H$13))/$E$5))</f>
        <v/>
      </c>
      <c r="N496" s="241" t="str">
        <f>IF(C496="","",F496/([1]!S_STM07_IS(D496,61,$G$5,$H$13)/IF([1]!s_share_total(D496,$G$5)=0,[1]!s_share_total(D496,[1]!s_ipo_listeddate(D496)),[1]!s_share_total(D496,$G$5))))</f>
        <v/>
      </c>
      <c r="O496" s="240" t="str">
        <f ca="1">IF(C496="","",[1]!s_share_total(D496,TODAY())/$E$5)</f>
        <v/>
      </c>
      <c r="P496" s="240" t="str">
        <f t="shared" si="50"/>
        <v/>
      </c>
      <c r="Q496" s="210" t="str">
        <f t="shared" si="51"/>
        <v/>
      </c>
      <c r="R496" s="341" t="str">
        <f t="shared" si="52"/>
        <v/>
      </c>
      <c r="S496" s="144"/>
      <c r="U496" s="1"/>
    </row>
    <row r="497" spans="3:21" ht="12" customHeight="1" x14ac:dyDescent="0.35">
      <c r="C497" s="342" t="str">
        <f t="shared" si="49"/>
        <v/>
      </c>
      <c r="D497" s="126" t="str">
        <f t="shared" si="53"/>
        <v/>
      </c>
      <c r="E497" s="126" t="str">
        <f t="shared" si="54"/>
        <v/>
      </c>
      <c r="F497" s="181" t="str">
        <f ca="1">IF(C497="","",[1]!s_dq_close(D497,TODAY(),1))</f>
        <v/>
      </c>
      <c r="G497" s="182" t="str">
        <f ca="1">IF(C497="","",[1]!s_pq_pctchange(D497,TODAY()-$G$12,TODAY())/100)</f>
        <v/>
      </c>
      <c r="H497" s="242" t="str">
        <f>IF(C497="","",IF($H$11="收入",[1]!S_STM07_IS(D497,9,$G$5,$H$13)/$E$5,[1]!S_STM07_IS(D497,48,$G$5,$H$13)/$E$5))</f>
        <v/>
      </c>
      <c r="I497" s="242" t="str">
        <f>IF(C497="","",IF($I$11="毛利率",([1]!S_STM07_IS(D497,9,$G$5,$H$13)-[1]!S_STM07_IS(D497,10,$G$5,$H$13))/[1]!S_STM07_IS(D497,9,$G$5,$H$13),[1]!S_STM07_IS(D497,14,$G$5,$H$13)/$E$5))</f>
        <v/>
      </c>
      <c r="J497" s="403" t="str">
        <f>IF(C497="","",IF($J$11="净利润率",[1]!S_STM07_IS(D497,61,$G$5,$H$13)/[1]!S_STM07_IS(D497,9,$G$5,$H$13),[1]!S_STM07_IS(D497,55,$G$5,$H$13)/$E$5))</f>
        <v/>
      </c>
      <c r="K497" s="411" t="str">
        <f>IF(C497="","",[1]!hks_fa_roa2(D497,$G$5))</f>
        <v/>
      </c>
      <c r="L497" s="411" t="str">
        <f>IF(C497="","",[1]!hks_fa_roe(D497,$G$5))</f>
        <v/>
      </c>
      <c r="M497" s="243" t="str">
        <f>IF(C497="","",IF($M$11="EPS",[1]!S_STM07_IS(D497,61,$G$5,$H$13)/IF([1]!s_share_total(D497,$G$5)=0,[1]!s_share_total(D497,[1]!s_ipo_listeddate(D497)),[1]!s_share_total(D497,$G$5)),([1]!s_stm07_bs(D497,75,$G$5,$H$13)+[1]!s_stm07_bs(D497,88,$G$5,$H$13)+[1]!s_stm07_bs(D497,94,$G$5,$H$13)+[1]!s_stm07_bs(D497,95,$G$5,$H$13))/$E$5))</f>
        <v/>
      </c>
      <c r="N497" s="193" t="str">
        <f>IF(C497="","",F497/([1]!S_STM07_IS(D497,61,$G$5,$H$13)/IF([1]!s_share_total(D497,$G$5)=0,[1]!s_share_total(D497,[1]!s_ipo_listeddate(D497)),[1]!s_share_total(D497,$G$5))))</f>
        <v/>
      </c>
      <c r="O497" s="242" t="str">
        <f ca="1">IF(C497="","",[1]!s_share_total(D497,TODAY())/$E$5)</f>
        <v/>
      </c>
      <c r="P497" s="242" t="str">
        <f t="shared" si="50"/>
        <v/>
      </c>
      <c r="Q497" s="181" t="str">
        <f t="shared" si="51"/>
        <v/>
      </c>
      <c r="R497" s="342" t="str">
        <f t="shared" si="52"/>
        <v/>
      </c>
      <c r="S497" s="144"/>
      <c r="U497" s="1"/>
    </row>
    <row r="498" spans="3:21" ht="12" customHeight="1" x14ac:dyDescent="0.35">
      <c r="C498" s="341" t="str">
        <f t="shared" si="49"/>
        <v/>
      </c>
      <c r="D498" s="239" t="str">
        <f t="shared" si="53"/>
        <v/>
      </c>
      <c r="E498" s="239" t="str">
        <f t="shared" si="54"/>
        <v/>
      </c>
      <c r="F498" s="179" t="str">
        <f ca="1">IF(C498="","",[1]!s_dq_close(D498,TODAY(),1))</f>
        <v/>
      </c>
      <c r="G498" s="180" t="str">
        <f ca="1">IF(C498="","",[1]!s_pq_pctchange(D498,TODAY()-$G$12,TODAY())/100)</f>
        <v/>
      </c>
      <c r="H498" s="240" t="str">
        <f>IF(C498="","",IF($H$11="收入",[1]!S_STM07_IS(D498,9,$G$5,$H$13)/$E$5,[1]!S_STM07_IS(D498,48,$G$5,$H$13)/$E$5))</f>
        <v/>
      </c>
      <c r="I498" s="240" t="str">
        <f>IF(C498="","",IF($I$11="毛利率",([1]!S_STM07_IS(D498,9,$G$5,$H$13)-[1]!S_STM07_IS(D498,10,$G$5,$H$13))/[1]!S_STM07_IS(D498,9,$G$5,$H$13),[1]!S_STM07_IS(D498,14,$G$5,$H$13)/$E$5))</f>
        <v/>
      </c>
      <c r="J498" s="402" t="str">
        <f>IF(C498="","",IF($J$11="净利润率",[1]!S_STM07_IS(D498,61,$G$5,$H$13)/[1]!S_STM07_IS(D498,9,$G$5,$H$13),[1]!S_STM07_IS(D498,55,$G$5,$H$13)/$E$5))</f>
        <v/>
      </c>
      <c r="K498" s="411" t="str">
        <f>IF(C498="","",[1]!hks_fa_roa2(D498,$G$5))</f>
        <v/>
      </c>
      <c r="L498" s="411" t="str">
        <f>IF(C498="","",[1]!hks_fa_roe(D498,$G$5))</f>
        <v/>
      </c>
      <c r="M498" s="240" t="str">
        <f>IF(C498="","",IF($M$11="EPS",[1]!S_STM07_IS(D498,61,$G$5,$H$13)/IF([1]!s_share_total(D498,$G$5)=0,[1]!s_share_total(D498,[1]!s_ipo_listeddate(D498)),[1]!s_share_total(D498,$G$5)),([1]!s_stm07_bs(D498,75,$G$5,$H$13)+[1]!s_stm07_bs(D498,88,$G$5,$H$13)+[1]!s_stm07_bs(D498,94,$G$5,$H$13)+[1]!s_stm07_bs(D498,95,$G$5,$H$13))/$E$5))</f>
        <v/>
      </c>
      <c r="N498" s="241" t="str">
        <f>IF(C498="","",F498/([1]!S_STM07_IS(D498,61,$G$5,$H$13)/IF([1]!s_share_total(D498,$G$5)=0,[1]!s_share_total(D498,[1]!s_ipo_listeddate(D498)),[1]!s_share_total(D498,$G$5))))</f>
        <v/>
      </c>
      <c r="O498" s="240" t="str">
        <f ca="1">IF(C498="","",[1]!s_share_total(D498,TODAY())/$E$5)</f>
        <v/>
      </c>
      <c r="P498" s="240" t="str">
        <f t="shared" si="50"/>
        <v/>
      </c>
      <c r="Q498" s="210" t="str">
        <f t="shared" si="51"/>
        <v/>
      </c>
      <c r="R498" s="341" t="str">
        <f t="shared" si="52"/>
        <v/>
      </c>
      <c r="S498" s="144"/>
      <c r="U498" s="1"/>
    </row>
    <row r="499" spans="3:21" ht="12" customHeight="1" x14ac:dyDescent="0.35">
      <c r="C499" s="342" t="str">
        <f t="shared" si="49"/>
        <v/>
      </c>
      <c r="D499" s="126" t="str">
        <f t="shared" si="53"/>
        <v/>
      </c>
      <c r="E499" s="126" t="str">
        <f t="shared" si="54"/>
        <v/>
      </c>
      <c r="F499" s="181" t="str">
        <f ca="1">IF(C499="","",[1]!s_dq_close(D499,TODAY(),1))</f>
        <v/>
      </c>
      <c r="G499" s="182" t="str">
        <f ca="1">IF(C499="","",[1]!s_pq_pctchange(D499,TODAY()-$G$12,TODAY())/100)</f>
        <v/>
      </c>
      <c r="H499" s="242" t="str">
        <f>IF(C499="","",IF($H$11="收入",[1]!S_STM07_IS(D499,9,$G$5,$H$13)/$E$5,[1]!S_STM07_IS(D499,48,$G$5,$H$13)/$E$5))</f>
        <v/>
      </c>
      <c r="I499" s="242" t="str">
        <f>IF(C499="","",IF($I$11="毛利率",([1]!S_STM07_IS(D499,9,$G$5,$H$13)-[1]!S_STM07_IS(D499,10,$G$5,$H$13))/[1]!S_STM07_IS(D499,9,$G$5,$H$13),[1]!S_STM07_IS(D499,14,$G$5,$H$13)/$E$5))</f>
        <v/>
      </c>
      <c r="J499" s="403" t="str">
        <f>IF(C499="","",IF($J$11="净利润率",[1]!S_STM07_IS(D499,61,$G$5,$H$13)/[1]!S_STM07_IS(D499,9,$G$5,$H$13),[1]!S_STM07_IS(D499,55,$G$5,$H$13)/$E$5))</f>
        <v/>
      </c>
      <c r="K499" s="411" t="str">
        <f>IF(C499="","",[1]!hks_fa_roa2(D499,$G$5))</f>
        <v/>
      </c>
      <c r="L499" s="411" t="str">
        <f>IF(C499="","",[1]!hks_fa_roe(D499,$G$5))</f>
        <v/>
      </c>
      <c r="M499" s="243" t="str">
        <f>IF(C499="","",IF($M$11="EPS",[1]!S_STM07_IS(D499,61,$G$5,$H$13)/IF([1]!s_share_total(D499,$G$5)=0,[1]!s_share_total(D499,[1]!s_ipo_listeddate(D499)),[1]!s_share_total(D499,$G$5)),([1]!s_stm07_bs(D499,75,$G$5,$H$13)+[1]!s_stm07_bs(D499,88,$G$5,$H$13)+[1]!s_stm07_bs(D499,94,$G$5,$H$13)+[1]!s_stm07_bs(D499,95,$G$5,$H$13))/$E$5))</f>
        <v/>
      </c>
      <c r="N499" s="193" t="str">
        <f>IF(C499="","",F499/([1]!S_STM07_IS(D499,61,$G$5,$H$13)/IF([1]!s_share_total(D499,$G$5)=0,[1]!s_share_total(D499,[1]!s_ipo_listeddate(D499)),[1]!s_share_total(D499,$G$5))))</f>
        <v/>
      </c>
      <c r="O499" s="242" t="str">
        <f ca="1">IF(C499="","",[1]!s_share_total(D499,TODAY())/$E$5)</f>
        <v/>
      </c>
      <c r="P499" s="242" t="str">
        <f t="shared" si="50"/>
        <v/>
      </c>
      <c r="Q499" s="181" t="str">
        <f t="shared" si="51"/>
        <v/>
      </c>
      <c r="R499" s="342" t="str">
        <f t="shared" si="52"/>
        <v/>
      </c>
      <c r="S499" s="144"/>
      <c r="U499" s="1"/>
    </row>
    <row r="500" spans="3:21" ht="12" customHeight="1" x14ac:dyDescent="0.35">
      <c r="C500" s="341" t="str">
        <f t="shared" si="49"/>
        <v/>
      </c>
      <c r="D500" s="239" t="str">
        <f t="shared" si="53"/>
        <v/>
      </c>
      <c r="E500" s="239" t="str">
        <f t="shared" si="54"/>
        <v/>
      </c>
      <c r="F500" s="179" t="str">
        <f ca="1">IF(C500="","",[1]!s_dq_close(D500,TODAY(),1))</f>
        <v/>
      </c>
      <c r="G500" s="180" t="str">
        <f ca="1">IF(C500="","",[1]!s_pq_pctchange(D500,TODAY()-$G$12,TODAY())/100)</f>
        <v/>
      </c>
      <c r="H500" s="240" t="str">
        <f>IF(C500="","",IF($H$11="收入",[1]!S_STM07_IS(D500,9,$G$5,$H$13)/$E$5,[1]!S_STM07_IS(D500,48,$G$5,$H$13)/$E$5))</f>
        <v/>
      </c>
      <c r="I500" s="240" t="str">
        <f>IF(C500="","",IF($I$11="毛利率",([1]!S_STM07_IS(D500,9,$G$5,$H$13)-[1]!S_STM07_IS(D500,10,$G$5,$H$13))/[1]!S_STM07_IS(D500,9,$G$5,$H$13),[1]!S_STM07_IS(D500,14,$G$5,$H$13)/$E$5))</f>
        <v/>
      </c>
      <c r="J500" s="402" t="str">
        <f>IF(C500="","",IF($J$11="净利润率",[1]!S_STM07_IS(D500,61,$G$5,$H$13)/[1]!S_STM07_IS(D500,9,$G$5,$H$13),[1]!S_STM07_IS(D500,55,$G$5,$H$13)/$E$5))</f>
        <v/>
      </c>
      <c r="K500" s="411" t="str">
        <f>IF(C500="","",[1]!hks_fa_roa2(D500,$G$5))</f>
        <v/>
      </c>
      <c r="L500" s="411" t="str">
        <f>IF(C500="","",[1]!hks_fa_roe(D500,$G$5))</f>
        <v/>
      </c>
      <c r="M500" s="240" t="str">
        <f>IF(C500="","",IF($M$11="EPS",[1]!S_STM07_IS(D500,61,$G$5,$H$13)/IF([1]!s_share_total(D500,$G$5)=0,[1]!s_share_total(D500,[1]!s_ipo_listeddate(D500)),[1]!s_share_total(D500,$G$5)),([1]!s_stm07_bs(D500,75,$G$5,$H$13)+[1]!s_stm07_bs(D500,88,$G$5,$H$13)+[1]!s_stm07_bs(D500,94,$G$5,$H$13)+[1]!s_stm07_bs(D500,95,$G$5,$H$13))/$E$5))</f>
        <v/>
      </c>
      <c r="N500" s="241" t="str">
        <f>IF(C500="","",F500/([1]!S_STM07_IS(D500,61,$G$5,$H$13)/IF([1]!s_share_total(D500,$G$5)=0,[1]!s_share_total(D500,[1]!s_ipo_listeddate(D500)),[1]!s_share_total(D500,$G$5))))</f>
        <v/>
      </c>
      <c r="O500" s="240" t="str">
        <f ca="1">IF(C500="","",[1]!s_share_total(D500,TODAY())/$E$5)</f>
        <v/>
      </c>
      <c r="P500" s="240" t="str">
        <f t="shared" si="50"/>
        <v/>
      </c>
      <c r="Q500" s="210" t="str">
        <f t="shared" si="51"/>
        <v/>
      </c>
      <c r="R500" s="341" t="str">
        <f t="shared" si="52"/>
        <v/>
      </c>
      <c r="S500" s="144"/>
      <c r="U500" s="1"/>
    </row>
    <row r="501" spans="3:21" ht="12" customHeight="1" x14ac:dyDescent="0.35">
      <c r="C501" s="342" t="str">
        <f t="shared" si="49"/>
        <v/>
      </c>
      <c r="D501" s="126" t="str">
        <f t="shared" si="53"/>
        <v/>
      </c>
      <c r="E501" s="126" t="str">
        <f t="shared" si="54"/>
        <v/>
      </c>
      <c r="F501" s="181" t="str">
        <f ca="1">IF(C501="","",[1]!s_dq_close(D501,TODAY(),1))</f>
        <v/>
      </c>
      <c r="G501" s="182" t="str">
        <f ca="1">IF(C501="","",[1]!s_pq_pctchange(D501,TODAY()-$G$12,TODAY())/100)</f>
        <v/>
      </c>
      <c r="H501" s="242" t="str">
        <f>IF(C501="","",IF($H$11="收入",[1]!S_STM07_IS(D501,9,$G$5,$H$13)/$E$5,[1]!S_STM07_IS(D501,48,$G$5,$H$13)/$E$5))</f>
        <v/>
      </c>
      <c r="I501" s="242" t="str">
        <f>IF(C501="","",IF($I$11="毛利率",([1]!S_STM07_IS(D501,9,$G$5,$H$13)-[1]!S_STM07_IS(D501,10,$G$5,$H$13))/[1]!S_STM07_IS(D501,9,$G$5,$H$13),[1]!S_STM07_IS(D501,14,$G$5,$H$13)/$E$5))</f>
        <v/>
      </c>
      <c r="J501" s="403" t="str">
        <f>IF(C501="","",IF($J$11="净利润率",[1]!S_STM07_IS(D501,61,$G$5,$H$13)/[1]!S_STM07_IS(D501,9,$G$5,$H$13),[1]!S_STM07_IS(D501,55,$G$5,$H$13)/$E$5))</f>
        <v/>
      </c>
      <c r="K501" s="411" t="str">
        <f>IF(C501="","",[1]!hks_fa_roa2(D501,$G$5))</f>
        <v/>
      </c>
      <c r="L501" s="411" t="str">
        <f>IF(C501="","",[1]!hks_fa_roe(D501,$G$5))</f>
        <v/>
      </c>
      <c r="M501" s="243" t="str">
        <f>IF(C501="","",IF($M$11="EPS",[1]!S_STM07_IS(D501,61,$G$5,$H$13)/IF([1]!s_share_total(D501,$G$5)=0,[1]!s_share_total(D501,[1]!s_ipo_listeddate(D501)),[1]!s_share_total(D501,$G$5)),([1]!s_stm07_bs(D501,75,$G$5,$H$13)+[1]!s_stm07_bs(D501,88,$G$5,$H$13)+[1]!s_stm07_bs(D501,94,$G$5,$H$13)+[1]!s_stm07_bs(D501,95,$G$5,$H$13))/$E$5))</f>
        <v/>
      </c>
      <c r="N501" s="193" t="str">
        <f>IF(C501="","",F501/([1]!S_STM07_IS(D501,61,$G$5,$H$13)/IF([1]!s_share_total(D501,$G$5)=0,[1]!s_share_total(D501,[1]!s_ipo_listeddate(D501)),[1]!s_share_total(D501,$G$5))))</f>
        <v/>
      </c>
      <c r="O501" s="242" t="str">
        <f ca="1">IF(C501="","",[1]!s_share_total(D501,TODAY())/$E$5)</f>
        <v/>
      </c>
      <c r="P501" s="242" t="str">
        <f t="shared" si="50"/>
        <v/>
      </c>
      <c r="Q501" s="181" t="str">
        <f t="shared" si="51"/>
        <v/>
      </c>
      <c r="R501" s="342" t="str">
        <f t="shared" si="52"/>
        <v/>
      </c>
      <c r="S501" s="144"/>
      <c r="U501" s="1"/>
    </row>
    <row r="502" spans="3:21" ht="12" customHeight="1" x14ac:dyDescent="0.35">
      <c r="C502" s="341" t="str">
        <f t="shared" si="49"/>
        <v/>
      </c>
      <c r="D502" s="239" t="str">
        <f t="shared" si="53"/>
        <v/>
      </c>
      <c r="E502" s="239" t="str">
        <f t="shared" si="54"/>
        <v/>
      </c>
      <c r="F502" s="179" t="str">
        <f ca="1">IF(C502="","",[1]!s_dq_close(D502,TODAY(),1))</f>
        <v/>
      </c>
      <c r="G502" s="180" t="str">
        <f ca="1">IF(C502="","",[1]!s_pq_pctchange(D502,TODAY()-$G$12,TODAY())/100)</f>
        <v/>
      </c>
      <c r="H502" s="240" t="str">
        <f>IF(C502="","",IF($H$11="收入",[1]!S_STM07_IS(D502,9,$G$5,$H$13)/$E$5,[1]!S_STM07_IS(D502,48,$G$5,$H$13)/$E$5))</f>
        <v/>
      </c>
      <c r="I502" s="240" t="str">
        <f>IF(C502="","",IF($I$11="毛利率",([1]!S_STM07_IS(D502,9,$G$5,$H$13)-[1]!S_STM07_IS(D502,10,$G$5,$H$13))/[1]!S_STM07_IS(D502,9,$G$5,$H$13),[1]!S_STM07_IS(D502,14,$G$5,$H$13)/$E$5))</f>
        <v/>
      </c>
      <c r="J502" s="402" t="str">
        <f>IF(C502="","",IF($J$11="净利润率",[1]!S_STM07_IS(D502,61,$G$5,$H$13)/[1]!S_STM07_IS(D502,9,$G$5,$H$13),[1]!S_STM07_IS(D502,55,$G$5,$H$13)/$E$5))</f>
        <v/>
      </c>
      <c r="K502" s="411" t="str">
        <f>IF(C502="","",[1]!hks_fa_roa2(D502,$G$5))</f>
        <v/>
      </c>
      <c r="L502" s="411" t="str">
        <f>IF(C502="","",[1]!hks_fa_roe(D502,$G$5))</f>
        <v/>
      </c>
      <c r="M502" s="240" t="str">
        <f>IF(C502="","",IF($M$11="EPS",[1]!S_STM07_IS(D502,61,$G$5,$H$13)/IF([1]!s_share_total(D502,$G$5)=0,[1]!s_share_total(D502,[1]!s_ipo_listeddate(D502)),[1]!s_share_total(D502,$G$5)),([1]!s_stm07_bs(D502,75,$G$5,$H$13)+[1]!s_stm07_bs(D502,88,$G$5,$H$13)+[1]!s_stm07_bs(D502,94,$G$5,$H$13)+[1]!s_stm07_bs(D502,95,$G$5,$H$13))/$E$5))</f>
        <v/>
      </c>
      <c r="N502" s="241" t="str">
        <f>IF(C502="","",F502/([1]!S_STM07_IS(D502,61,$G$5,$H$13)/IF([1]!s_share_total(D502,$G$5)=0,[1]!s_share_total(D502,[1]!s_ipo_listeddate(D502)),[1]!s_share_total(D502,$G$5))))</f>
        <v/>
      </c>
      <c r="O502" s="240" t="str">
        <f ca="1">IF(C502="","",[1]!s_share_total(D502,TODAY())/$E$5)</f>
        <v/>
      </c>
      <c r="P502" s="240" t="str">
        <f t="shared" si="50"/>
        <v/>
      </c>
      <c r="Q502" s="210" t="str">
        <f t="shared" si="51"/>
        <v/>
      </c>
      <c r="R502" s="341" t="str">
        <f t="shared" si="52"/>
        <v/>
      </c>
      <c r="S502" s="144"/>
      <c r="U502" s="1"/>
    </row>
    <row r="503" spans="3:21" ht="12" customHeight="1" x14ac:dyDescent="0.35">
      <c r="C503" s="342" t="str">
        <f t="shared" si="49"/>
        <v/>
      </c>
      <c r="D503" s="126" t="str">
        <f t="shared" si="53"/>
        <v/>
      </c>
      <c r="E503" s="126" t="str">
        <f t="shared" si="54"/>
        <v/>
      </c>
      <c r="F503" s="181" t="str">
        <f ca="1">IF(C503="","",[1]!s_dq_close(D503,TODAY(),1))</f>
        <v/>
      </c>
      <c r="G503" s="182" t="str">
        <f ca="1">IF(C503="","",[1]!s_pq_pctchange(D503,TODAY()-$G$12,TODAY())/100)</f>
        <v/>
      </c>
      <c r="H503" s="242" t="str">
        <f>IF(C503="","",IF($H$11="收入",[1]!S_STM07_IS(D503,9,$G$5,$H$13)/$E$5,[1]!S_STM07_IS(D503,48,$G$5,$H$13)/$E$5))</f>
        <v/>
      </c>
      <c r="I503" s="242" t="str">
        <f>IF(C503="","",IF($I$11="毛利率",([1]!S_STM07_IS(D503,9,$G$5,$H$13)-[1]!S_STM07_IS(D503,10,$G$5,$H$13))/[1]!S_STM07_IS(D503,9,$G$5,$H$13),[1]!S_STM07_IS(D503,14,$G$5,$H$13)/$E$5))</f>
        <v/>
      </c>
      <c r="J503" s="403" t="str">
        <f>IF(C503="","",IF($J$11="净利润率",[1]!S_STM07_IS(D503,61,$G$5,$H$13)/[1]!S_STM07_IS(D503,9,$G$5,$H$13),[1]!S_STM07_IS(D503,55,$G$5,$H$13)/$E$5))</f>
        <v/>
      </c>
      <c r="K503" s="411" t="str">
        <f>IF(C503="","",[1]!hks_fa_roa2(D503,$G$5))</f>
        <v/>
      </c>
      <c r="L503" s="411" t="str">
        <f>IF(C503="","",[1]!hks_fa_roe(D503,$G$5))</f>
        <v/>
      </c>
      <c r="M503" s="243" t="str">
        <f>IF(C503="","",IF($M$11="EPS",[1]!S_STM07_IS(D503,61,$G$5,$H$13)/IF([1]!s_share_total(D503,$G$5)=0,[1]!s_share_total(D503,[1]!s_ipo_listeddate(D503)),[1]!s_share_total(D503,$G$5)),([1]!s_stm07_bs(D503,75,$G$5,$H$13)+[1]!s_stm07_bs(D503,88,$G$5,$H$13)+[1]!s_stm07_bs(D503,94,$G$5,$H$13)+[1]!s_stm07_bs(D503,95,$G$5,$H$13))/$E$5))</f>
        <v/>
      </c>
      <c r="N503" s="193" t="str">
        <f>IF(C503="","",F503/([1]!S_STM07_IS(D503,61,$G$5,$H$13)/IF([1]!s_share_total(D503,$G$5)=0,[1]!s_share_total(D503,[1]!s_ipo_listeddate(D503)),[1]!s_share_total(D503,$G$5))))</f>
        <v/>
      </c>
      <c r="O503" s="242" t="str">
        <f ca="1">IF(C503="","",[1]!s_share_total(D503,TODAY())/$E$5)</f>
        <v/>
      </c>
      <c r="P503" s="242" t="str">
        <f t="shared" si="50"/>
        <v/>
      </c>
      <c r="Q503" s="181" t="str">
        <f t="shared" si="51"/>
        <v/>
      </c>
      <c r="R503" s="342" t="str">
        <f t="shared" si="52"/>
        <v/>
      </c>
      <c r="S503" s="144"/>
      <c r="U503" s="1"/>
    </row>
    <row r="504" spans="3:21" ht="12" customHeight="1" x14ac:dyDescent="0.35">
      <c r="C504" s="341" t="str">
        <f t="shared" si="49"/>
        <v/>
      </c>
      <c r="D504" s="239" t="str">
        <f t="shared" si="53"/>
        <v/>
      </c>
      <c r="E504" s="239" t="str">
        <f t="shared" si="54"/>
        <v/>
      </c>
      <c r="F504" s="179" t="str">
        <f ca="1">IF(C504="","",[1]!s_dq_close(D504,TODAY(),1))</f>
        <v/>
      </c>
      <c r="G504" s="180" t="str">
        <f ca="1">IF(C504="","",[1]!s_pq_pctchange(D504,TODAY()-$G$12,TODAY())/100)</f>
        <v/>
      </c>
      <c r="H504" s="240" t="str">
        <f>IF(C504="","",IF($H$11="收入",[1]!S_STM07_IS(D504,9,$G$5,$H$13)/$E$5,[1]!S_STM07_IS(D504,48,$G$5,$H$13)/$E$5))</f>
        <v/>
      </c>
      <c r="I504" s="240" t="str">
        <f>IF(C504="","",IF($I$11="毛利率",([1]!S_STM07_IS(D504,9,$G$5,$H$13)-[1]!S_STM07_IS(D504,10,$G$5,$H$13))/[1]!S_STM07_IS(D504,9,$G$5,$H$13),[1]!S_STM07_IS(D504,14,$G$5,$H$13)/$E$5))</f>
        <v/>
      </c>
      <c r="J504" s="402" t="str">
        <f>IF(C504="","",IF($J$11="净利润率",[1]!S_STM07_IS(D504,61,$G$5,$H$13)/[1]!S_STM07_IS(D504,9,$G$5,$H$13),[1]!S_STM07_IS(D504,55,$G$5,$H$13)/$E$5))</f>
        <v/>
      </c>
      <c r="K504" s="411" t="str">
        <f>IF(C504="","",[1]!hks_fa_roa2(D504,$G$5))</f>
        <v/>
      </c>
      <c r="L504" s="411" t="str">
        <f>IF(C504="","",[1]!hks_fa_roe(D504,$G$5))</f>
        <v/>
      </c>
      <c r="M504" s="240" t="str">
        <f>IF(C504="","",IF($M$11="EPS",[1]!S_STM07_IS(D504,61,$G$5,$H$13)/IF([1]!s_share_total(D504,$G$5)=0,[1]!s_share_total(D504,[1]!s_ipo_listeddate(D504)),[1]!s_share_total(D504,$G$5)),([1]!s_stm07_bs(D504,75,$G$5,$H$13)+[1]!s_stm07_bs(D504,88,$G$5,$H$13)+[1]!s_stm07_bs(D504,94,$G$5,$H$13)+[1]!s_stm07_bs(D504,95,$G$5,$H$13))/$E$5))</f>
        <v/>
      </c>
      <c r="N504" s="241" t="str">
        <f>IF(C504="","",F504/([1]!S_STM07_IS(D504,61,$G$5,$H$13)/IF([1]!s_share_total(D504,$G$5)=0,[1]!s_share_total(D504,[1]!s_ipo_listeddate(D504)),[1]!s_share_total(D504,$G$5))))</f>
        <v/>
      </c>
      <c r="O504" s="240" t="str">
        <f ca="1">IF(C504="","",[1]!s_share_total(D504,TODAY())/$E$5)</f>
        <v/>
      </c>
      <c r="P504" s="240" t="str">
        <f t="shared" si="50"/>
        <v/>
      </c>
      <c r="Q504" s="210" t="str">
        <f t="shared" si="51"/>
        <v/>
      </c>
      <c r="R504" s="341" t="str">
        <f t="shared" si="52"/>
        <v/>
      </c>
      <c r="S504" s="144"/>
      <c r="U504" s="1"/>
    </row>
    <row r="505" spans="3:21" ht="12" customHeight="1" x14ac:dyDescent="0.35">
      <c r="C505" s="342" t="str">
        <f t="shared" si="49"/>
        <v/>
      </c>
      <c r="D505" s="126" t="str">
        <f t="shared" si="53"/>
        <v/>
      </c>
      <c r="E505" s="126" t="str">
        <f t="shared" si="54"/>
        <v/>
      </c>
      <c r="F505" s="181" t="str">
        <f ca="1">IF(C505="","",[1]!s_dq_close(D505,TODAY(),1))</f>
        <v/>
      </c>
      <c r="G505" s="182" t="str">
        <f ca="1">IF(C505="","",[1]!s_pq_pctchange(D505,TODAY()-$G$12,TODAY())/100)</f>
        <v/>
      </c>
      <c r="H505" s="242" t="str">
        <f>IF(C505="","",IF($H$11="收入",[1]!S_STM07_IS(D505,9,$G$5,$H$13)/$E$5,[1]!S_STM07_IS(D505,48,$G$5,$H$13)/$E$5))</f>
        <v/>
      </c>
      <c r="I505" s="242" t="str">
        <f>IF(C505="","",IF($I$11="毛利率",([1]!S_STM07_IS(D505,9,$G$5,$H$13)-[1]!S_STM07_IS(D505,10,$G$5,$H$13))/[1]!S_STM07_IS(D505,9,$G$5,$H$13),[1]!S_STM07_IS(D505,14,$G$5,$H$13)/$E$5))</f>
        <v/>
      </c>
      <c r="J505" s="403" t="str">
        <f>IF(C505="","",IF($J$11="净利润率",[1]!S_STM07_IS(D505,61,$G$5,$H$13)/[1]!S_STM07_IS(D505,9,$G$5,$H$13),[1]!S_STM07_IS(D505,55,$G$5,$H$13)/$E$5))</f>
        <v/>
      </c>
      <c r="K505" s="411" t="str">
        <f>IF(C505="","",[1]!hks_fa_roa2(D505,$G$5))</f>
        <v/>
      </c>
      <c r="L505" s="411" t="str">
        <f>IF(C505="","",[1]!hks_fa_roe(D505,$G$5))</f>
        <v/>
      </c>
      <c r="M505" s="243" t="str">
        <f>IF(C505="","",IF($M$11="EPS",[1]!S_STM07_IS(D505,61,$G$5,$H$13)/IF([1]!s_share_total(D505,$G$5)=0,[1]!s_share_total(D505,[1]!s_ipo_listeddate(D505)),[1]!s_share_total(D505,$G$5)),([1]!s_stm07_bs(D505,75,$G$5,$H$13)+[1]!s_stm07_bs(D505,88,$G$5,$H$13)+[1]!s_stm07_bs(D505,94,$G$5,$H$13)+[1]!s_stm07_bs(D505,95,$G$5,$H$13))/$E$5))</f>
        <v/>
      </c>
      <c r="N505" s="193" t="str">
        <f>IF(C505="","",F505/([1]!S_STM07_IS(D505,61,$G$5,$H$13)/IF([1]!s_share_total(D505,$G$5)=0,[1]!s_share_total(D505,[1]!s_ipo_listeddate(D505)),[1]!s_share_total(D505,$G$5))))</f>
        <v/>
      </c>
      <c r="O505" s="242" t="str">
        <f ca="1">IF(C505="","",[1]!s_share_total(D505,TODAY())/$E$5)</f>
        <v/>
      </c>
      <c r="P505" s="242" t="str">
        <f t="shared" si="50"/>
        <v/>
      </c>
      <c r="Q505" s="181" t="str">
        <f t="shared" si="51"/>
        <v/>
      </c>
      <c r="R505" s="342" t="str">
        <f t="shared" si="52"/>
        <v/>
      </c>
      <c r="S505" s="144"/>
      <c r="U505" s="1"/>
    </row>
    <row r="506" spans="3:21" ht="12" customHeight="1" x14ac:dyDescent="0.35">
      <c r="C506" s="341" t="str">
        <f t="shared" si="49"/>
        <v/>
      </c>
      <c r="D506" s="239" t="str">
        <f t="shared" si="53"/>
        <v/>
      </c>
      <c r="E506" s="239" t="str">
        <f t="shared" si="54"/>
        <v/>
      </c>
      <c r="F506" s="179" t="str">
        <f ca="1">IF(C506="","",[1]!s_dq_close(D506,TODAY(),1))</f>
        <v/>
      </c>
      <c r="G506" s="180" t="str">
        <f ca="1">IF(C506="","",[1]!s_pq_pctchange(D506,TODAY()-$G$12,TODAY())/100)</f>
        <v/>
      </c>
      <c r="H506" s="240" t="str">
        <f>IF(C506="","",IF($H$11="收入",[1]!S_STM07_IS(D506,9,$G$5,$H$13)/$E$5,[1]!S_STM07_IS(D506,48,$G$5,$H$13)/$E$5))</f>
        <v/>
      </c>
      <c r="I506" s="240" t="str">
        <f>IF(C506="","",IF($I$11="毛利率",([1]!S_STM07_IS(D506,9,$G$5,$H$13)-[1]!S_STM07_IS(D506,10,$G$5,$H$13))/[1]!S_STM07_IS(D506,9,$G$5,$H$13),[1]!S_STM07_IS(D506,14,$G$5,$H$13)/$E$5))</f>
        <v/>
      </c>
      <c r="J506" s="402" t="str">
        <f>IF(C506="","",IF($J$11="净利润率",[1]!S_STM07_IS(D506,61,$G$5,$H$13)/[1]!S_STM07_IS(D506,9,$G$5,$H$13),[1]!S_STM07_IS(D506,55,$G$5,$H$13)/$E$5))</f>
        <v/>
      </c>
      <c r="K506" s="411" t="str">
        <f>IF(C506="","",[1]!hks_fa_roa2(D506,$G$5))</f>
        <v/>
      </c>
      <c r="L506" s="411" t="str">
        <f>IF(C506="","",[1]!hks_fa_roe(D506,$G$5))</f>
        <v/>
      </c>
      <c r="M506" s="240" t="str">
        <f>IF(C506="","",IF($M$11="EPS",[1]!S_STM07_IS(D506,61,$G$5,$H$13)/IF([1]!s_share_total(D506,$G$5)=0,[1]!s_share_total(D506,[1]!s_ipo_listeddate(D506)),[1]!s_share_total(D506,$G$5)),([1]!s_stm07_bs(D506,75,$G$5,$H$13)+[1]!s_stm07_bs(D506,88,$G$5,$H$13)+[1]!s_stm07_bs(D506,94,$G$5,$H$13)+[1]!s_stm07_bs(D506,95,$G$5,$H$13))/$E$5))</f>
        <v/>
      </c>
      <c r="N506" s="241" t="str">
        <f>IF(C506="","",F506/([1]!S_STM07_IS(D506,61,$G$5,$H$13)/IF([1]!s_share_total(D506,$G$5)=0,[1]!s_share_total(D506,[1]!s_ipo_listeddate(D506)),[1]!s_share_total(D506,$G$5))))</f>
        <v/>
      </c>
      <c r="O506" s="240" t="str">
        <f ca="1">IF(C506="","",[1]!s_share_total(D506,TODAY())/$E$5)</f>
        <v/>
      </c>
      <c r="P506" s="240" t="str">
        <f t="shared" si="50"/>
        <v/>
      </c>
      <c r="Q506" s="210" t="str">
        <f t="shared" si="51"/>
        <v/>
      </c>
      <c r="R506" s="341" t="str">
        <f t="shared" si="52"/>
        <v/>
      </c>
      <c r="S506" s="144"/>
      <c r="U506" s="1"/>
    </row>
    <row r="507" spans="3:21" ht="12" customHeight="1" x14ac:dyDescent="0.35">
      <c r="C507" s="342" t="str">
        <f t="shared" si="49"/>
        <v/>
      </c>
      <c r="D507" s="126" t="str">
        <f t="shared" si="53"/>
        <v/>
      </c>
      <c r="E507" s="126" t="str">
        <f t="shared" si="54"/>
        <v/>
      </c>
      <c r="F507" s="181" t="str">
        <f ca="1">IF(C507="","",[1]!s_dq_close(D507,TODAY(),1))</f>
        <v/>
      </c>
      <c r="G507" s="182" t="str">
        <f ca="1">IF(C507="","",[1]!s_pq_pctchange(D507,TODAY()-$G$12,TODAY())/100)</f>
        <v/>
      </c>
      <c r="H507" s="242" t="str">
        <f>IF(C507="","",IF($H$11="收入",[1]!S_STM07_IS(D507,9,$G$5,$H$13)/$E$5,[1]!S_STM07_IS(D507,48,$G$5,$H$13)/$E$5))</f>
        <v/>
      </c>
      <c r="I507" s="242" t="str">
        <f>IF(C507="","",IF($I$11="毛利率",([1]!S_STM07_IS(D507,9,$G$5,$H$13)-[1]!S_STM07_IS(D507,10,$G$5,$H$13))/[1]!S_STM07_IS(D507,9,$G$5,$H$13),[1]!S_STM07_IS(D507,14,$G$5,$H$13)/$E$5))</f>
        <v/>
      </c>
      <c r="J507" s="403" t="str">
        <f>IF(C507="","",IF($J$11="净利润率",[1]!S_STM07_IS(D507,61,$G$5,$H$13)/[1]!S_STM07_IS(D507,9,$G$5,$H$13),[1]!S_STM07_IS(D507,55,$G$5,$H$13)/$E$5))</f>
        <v/>
      </c>
      <c r="K507" s="411" t="str">
        <f>IF(C507="","",[1]!hks_fa_roa2(D507,$G$5))</f>
        <v/>
      </c>
      <c r="L507" s="411" t="str">
        <f>IF(C507="","",[1]!hks_fa_roe(D507,$G$5))</f>
        <v/>
      </c>
      <c r="M507" s="243" t="str">
        <f>IF(C507="","",IF($M$11="EPS",[1]!S_STM07_IS(D507,61,$G$5,$H$13)/IF([1]!s_share_total(D507,$G$5)=0,[1]!s_share_total(D507,[1]!s_ipo_listeddate(D507)),[1]!s_share_total(D507,$G$5)),([1]!s_stm07_bs(D507,75,$G$5,$H$13)+[1]!s_stm07_bs(D507,88,$G$5,$H$13)+[1]!s_stm07_bs(D507,94,$G$5,$H$13)+[1]!s_stm07_bs(D507,95,$G$5,$H$13))/$E$5))</f>
        <v/>
      </c>
      <c r="N507" s="193" t="str">
        <f>IF(C507="","",F507/([1]!S_STM07_IS(D507,61,$G$5,$H$13)/IF([1]!s_share_total(D507,$G$5)=0,[1]!s_share_total(D507,[1]!s_ipo_listeddate(D507)),[1]!s_share_total(D507,$G$5))))</f>
        <v/>
      </c>
      <c r="O507" s="242" t="str">
        <f ca="1">IF(C507="","",[1]!s_share_total(D507,TODAY())/$E$5)</f>
        <v/>
      </c>
      <c r="P507" s="242" t="str">
        <f t="shared" si="50"/>
        <v/>
      </c>
      <c r="Q507" s="181" t="str">
        <f t="shared" si="51"/>
        <v/>
      </c>
      <c r="R507" s="342" t="str">
        <f t="shared" si="52"/>
        <v/>
      </c>
      <c r="S507" s="144"/>
      <c r="U507" s="1"/>
    </row>
    <row r="508" spans="3:21" ht="12" customHeight="1" x14ac:dyDescent="0.35">
      <c r="C508" s="341" t="str">
        <f t="shared" si="49"/>
        <v/>
      </c>
      <c r="D508" s="239" t="str">
        <f t="shared" si="53"/>
        <v/>
      </c>
      <c r="E508" s="239" t="str">
        <f t="shared" si="54"/>
        <v/>
      </c>
      <c r="F508" s="179" t="str">
        <f ca="1">IF(C508="","",[1]!s_dq_close(D508,TODAY(),1))</f>
        <v/>
      </c>
      <c r="G508" s="180" t="str">
        <f ca="1">IF(C508="","",[1]!s_pq_pctchange(D508,TODAY()-$G$12,TODAY())/100)</f>
        <v/>
      </c>
      <c r="H508" s="240" t="str">
        <f>IF(C508="","",IF($H$11="收入",[1]!S_STM07_IS(D508,9,$G$5,$H$13)/$E$5,[1]!S_STM07_IS(D508,48,$G$5,$H$13)/$E$5))</f>
        <v/>
      </c>
      <c r="I508" s="240" t="str">
        <f>IF(C508="","",IF($I$11="毛利率",([1]!S_STM07_IS(D508,9,$G$5,$H$13)-[1]!S_STM07_IS(D508,10,$G$5,$H$13))/[1]!S_STM07_IS(D508,9,$G$5,$H$13),[1]!S_STM07_IS(D508,14,$G$5,$H$13)/$E$5))</f>
        <v/>
      </c>
      <c r="J508" s="402" t="str">
        <f>IF(C508="","",IF($J$11="净利润率",[1]!S_STM07_IS(D508,61,$G$5,$H$13)/[1]!S_STM07_IS(D508,9,$G$5,$H$13),[1]!S_STM07_IS(D508,55,$G$5,$H$13)/$E$5))</f>
        <v/>
      </c>
      <c r="K508" s="411" t="str">
        <f>IF(C508="","",[1]!hks_fa_roa2(D508,$G$5))</f>
        <v/>
      </c>
      <c r="L508" s="411" t="str">
        <f>IF(C508="","",[1]!hks_fa_roe(D508,$G$5))</f>
        <v/>
      </c>
      <c r="M508" s="240" t="str">
        <f>IF(C508="","",IF($M$11="EPS",[1]!S_STM07_IS(D508,61,$G$5,$H$13)/IF([1]!s_share_total(D508,$G$5)=0,[1]!s_share_total(D508,[1]!s_ipo_listeddate(D508)),[1]!s_share_total(D508,$G$5)),([1]!s_stm07_bs(D508,75,$G$5,$H$13)+[1]!s_stm07_bs(D508,88,$G$5,$H$13)+[1]!s_stm07_bs(D508,94,$G$5,$H$13)+[1]!s_stm07_bs(D508,95,$G$5,$H$13))/$E$5))</f>
        <v/>
      </c>
      <c r="N508" s="241" t="str">
        <f>IF(C508="","",F508/([1]!S_STM07_IS(D508,61,$G$5,$H$13)/IF([1]!s_share_total(D508,$G$5)=0,[1]!s_share_total(D508,[1]!s_ipo_listeddate(D508)),[1]!s_share_total(D508,$G$5))))</f>
        <v/>
      </c>
      <c r="O508" s="240" t="str">
        <f ca="1">IF(C508="","",[1]!s_share_total(D508,TODAY())/$E$5)</f>
        <v/>
      </c>
      <c r="P508" s="240" t="str">
        <f t="shared" si="50"/>
        <v/>
      </c>
      <c r="Q508" s="210" t="str">
        <f t="shared" si="51"/>
        <v/>
      </c>
      <c r="R508" s="341" t="str">
        <f t="shared" si="52"/>
        <v/>
      </c>
      <c r="S508" s="144"/>
      <c r="U508" s="1"/>
    </row>
    <row r="509" spans="3:21" ht="12" customHeight="1" x14ac:dyDescent="0.35">
      <c r="C509" s="342" t="str">
        <f t="shared" si="49"/>
        <v/>
      </c>
      <c r="D509" s="126" t="str">
        <f t="shared" si="53"/>
        <v/>
      </c>
      <c r="E509" s="126" t="str">
        <f t="shared" si="54"/>
        <v/>
      </c>
      <c r="F509" s="181" t="str">
        <f ca="1">IF(C509="","",[1]!s_dq_close(D509,TODAY(),1))</f>
        <v/>
      </c>
      <c r="G509" s="182" t="str">
        <f ca="1">IF(C509="","",[1]!s_pq_pctchange(D509,TODAY()-$G$12,TODAY())/100)</f>
        <v/>
      </c>
      <c r="H509" s="242" t="str">
        <f>IF(C509="","",IF($H$11="收入",[1]!S_STM07_IS(D509,9,$G$5,$H$13)/$E$5,[1]!S_STM07_IS(D509,48,$G$5,$H$13)/$E$5))</f>
        <v/>
      </c>
      <c r="I509" s="242" t="str">
        <f>IF(C509="","",IF($I$11="毛利率",([1]!S_STM07_IS(D509,9,$G$5,$H$13)-[1]!S_STM07_IS(D509,10,$G$5,$H$13))/[1]!S_STM07_IS(D509,9,$G$5,$H$13),[1]!S_STM07_IS(D509,14,$G$5,$H$13)/$E$5))</f>
        <v/>
      </c>
      <c r="J509" s="403" t="str">
        <f>IF(C509="","",IF($J$11="净利润率",[1]!S_STM07_IS(D509,61,$G$5,$H$13)/[1]!S_STM07_IS(D509,9,$G$5,$H$13),[1]!S_STM07_IS(D509,55,$G$5,$H$13)/$E$5))</f>
        <v/>
      </c>
      <c r="K509" s="411" t="str">
        <f>IF(C509="","",[1]!hks_fa_roa2(D509,$G$5))</f>
        <v/>
      </c>
      <c r="L509" s="411" t="str">
        <f>IF(C509="","",[1]!hks_fa_roe(D509,$G$5))</f>
        <v/>
      </c>
      <c r="M509" s="243" t="str">
        <f>IF(C509="","",IF($M$11="EPS",[1]!S_STM07_IS(D509,61,$G$5,$H$13)/IF([1]!s_share_total(D509,$G$5)=0,[1]!s_share_total(D509,[1]!s_ipo_listeddate(D509)),[1]!s_share_total(D509,$G$5)),([1]!s_stm07_bs(D509,75,$G$5,$H$13)+[1]!s_stm07_bs(D509,88,$G$5,$H$13)+[1]!s_stm07_bs(D509,94,$G$5,$H$13)+[1]!s_stm07_bs(D509,95,$G$5,$H$13))/$E$5))</f>
        <v/>
      </c>
      <c r="N509" s="193" t="str">
        <f>IF(C509="","",F509/([1]!S_STM07_IS(D509,61,$G$5,$H$13)/IF([1]!s_share_total(D509,$G$5)=0,[1]!s_share_total(D509,[1]!s_ipo_listeddate(D509)),[1]!s_share_total(D509,$G$5))))</f>
        <v/>
      </c>
      <c r="O509" s="242" t="str">
        <f ca="1">IF(C509="","",[1]!s_share_total(D509,TODAY())/$E$5)</f>
        <v/>
      </c>
      <c r="P509" s="242" t="str">
        <f t="shared" si="50"/>
        <v/>
      </c>
      <c r="Q509" s="181" t="str">
        <f t="shared" si="51"/>
        <v/>
      </c>
      <c r="R509" s="342" t="str">
        <f t="shared" si="52"/>
        <v/>
      </c>
      <c r="S509" s="144"/>
      <c r="U509" s="1"/>
    </row>
    <row r="510" spans="3:21" ht="12" customHeight="1" x14ac:dyDescent="0.35">
      <c r="C510" s="341" t="str">
        <f t="shared" si="49"/>
        <v/>
      </c>
      <c r="D510" s="239" t="str">
        <f t="shared" si="53"/>
        <v/>
      </c>
      <c r="E510" s="239" t="str">
        <f t="shared" si="54"/>
        <v/>
      </c>
      <c r="F510" s="179" t="str">
        <f ca="1">IF(C510="","",[1]!s_dq_close(D510,TODAY(),1))</f>
        <v/>
      </c>
      <c r="G510" s="180" t="str">
        <f ca="1">IF(C510="","",[1]!s_pq_pctchange(D510,TODAY()-$G$12,TODAY())/100)</f>
        <v/>
      </c>
      <c r="H510" s="240" t="str">
        <f>IF(C510="","",IF($H$11="收入",[1]!S_STM07_IS(D510,9,$G$5,$H$13)/$E$5,[1]!S_STM07_IS(D510,48,$G$5,$H$13)/$E$5))</f>
        <v/>
      </c>
      <c r="I510" s="240" t="str">
        <f>IF(C510="","",IF($I$11="毛利率",([1]!S_STM07_IS(D510,9,$G$5,$H$13)-[1]!S_STM07_IS(D510,10,$G$5,$H$13))/[1]!S_STM07_IS(D510,9,$G$5,$H$13),[1]!S_STM07_IS(D510,14,$G$5,$H$13)/$E$5))</f>
        <v/>
      </c>
      <c r="J510" s="402" t="str">
        <f>IF(C510="","",IF($J$11="净利润率",[1]!S_STM07_IS(D510,61,$G$5,$H$13)/[1]!S_STM07_IS(D510,9,$G$5,$H$13),[1]!S_STM07_IS(D510,55,$G$5,$H$13)/$E$5))</f>
        <v/>
      </c>
      <c r="K510" s="411" t="str">
        <f>IF(C510="","",[1]!hks_fa_roa2(D510,$G$5))</f>
        <v/>
      </c>
      <c r="L510" s="411" t="str">
        <f>IF(C510="","",[1]!hks_fa_roe(D510,$G$5))</f>
        <v/>
      </c>
      <c r="M510" s="240" t="str">
        <f>IF(C510="","",IF($M$11="EPS",[1]!S_STM07_IS(D510,61,$G$5,$H$13)/IF([1]!s_share_total(D510,$G$5)=0,[1]!s_share_total(D510,[1]!s_ipo_listeddate(D510)),[1]!s_share_total(D510,$G$5)),([1]!s_stm07_bs(D510,75,$G$5,$H$13)+[1]!s_stm07_bs(D510,88,$G$5,$H$13)+[1]!s_stm07_bs(D510,94,$G$5,$H$13)+[1]!s_stm07_bs(D510,95,$G$5,$H$13))/$E$5))</f>
        <v/>
      </c>
      <c r="N510" s="241" t="str">
        <f>IF(C510="","",F510/([1]!S_STM07_IS(D510,61,$G$5,$H$13)/IF([1]!s_share_total(D510,$G$5)=0,[1]!s_share_total(D510,[1]!s_ipo_listeddate(D510)),[1]!s_share_total(D510,$G$5))))</f>
        <v/>
      </c>
      <c r="O510" s="240" t="str">
        <f ca="1">IF(C510="","",[1]!s_share_total(D510,TODAY())/$E$5)</f>
        <v/>
      </c>
      <c r="P510" s="240" t="str">
        <f t="shared" si="50"/>
        <v/>
      </c>
      <c r="Q510" s="210" t="str">
        <f t="shared" si="51"/>
        <v/>
      </c>
      <c r="R510" s="341" t="str">
        <f t="shared" si="52"/>
        <v/>
      </c>
      <c r="S510" s="144"/>
      <c r="U510" s="1"/>
    </row>
    <row r="511" spans="3:21" ht="12" customHeight="1" x14ac:dyDescent="0.35">
      <c r="C511" s="342" t="str">
        <f t="shared" si="49"/>
        <v/>
      </c>
      <c r="D511" s="126" t="str">
        <f t="shared" si="53"/>
        <v/>
      </c>
      <c r="E511" s="126" t="str">
        <f t="shared" si="54"/>
        <v/>
      </c>
      <c r="F511" s="181" t="str">
        <f ca="1">IF(C511="","",[1]!s_dq_close(D511,TODAY(),1))</f>
        <v/>
      </c>
      <c r="G511" s="182" t="str">
        <f ca="1">IF(C511="","",[1]!s_pq_pctchange(D511,TODAY()-$G$12,TODAY())/100)</f>
        <v/>
      </c>
      <c r="H511" s="242" t="str">
        <f>IF(C511="","",IF($H$11="收入",[1]!S_STM07_IS(D511,9,$G$5,$H$13)/$E$5,[1]!S_STM07_IS(D511,48,$G$5,$H$13)/$E$5))</f>
        <v/>
      </c>
      <c r="I511" s="242" t="str">
        <f>IF(C511="","",IF($I$11="毛利率",([1]!S_STM07_IS(D511,9,$G$5,$H$13)-[1]!S_STM07_IS(D511,10,$G$5,$H$13))/[1]!S_STM07_IS(D511,9,$G$5,$H$13),[1]!S_STM07_IS(D511,14,$G$5,$H$13)/$E$5))</f>
        <v/>
      </c>
      <c r="J511" s="403" t="str">
        <f>IF(C511="","",IF($J$11="净利润率",[1]!S_STM07_IS(D511,61,$G$5,$H$13)/[1]!S_STM07_IS(D511,9,$G$5,$H$13),[1]!S_STM07_IS(D511,55,$G$5,$H$13)/$E$5))</f>
        <v/>
      </c>
      <c r="K511" s="411" t="str">
        <f>IF(C511="","",[1]!hks_fa_roa2(D511,$G$5))</f>
        <v/>
      </c>
      <c r="L511" s="411" t="str">
        <f>IF(C511="","",[1]!hks_fa_roe(D511,$G$5))</f>
        <v/>
      </c>
      <c r="M511" s="243" t="str">
        <f>IF(C511="","",IF($M$11="EPS",[1]!S_STM07_IS(D511,61,$G$5,$H$13)/IF([1]!s_share_total(D511,$G$5)=0,[1]!s_share_total(D511,[1]!s_ipo_listeddate(D511)),[1]!s_share_total(D511,$G$5)),([1]!s_stm07_bs(D511,75,$G$5,$H$13)+[1]!s_stm07_bs(D511,88,$G$5,$H$13)+[1]!s_stm07_bs(D511,94,$G$5,$H$13)+[1]!s_stm07_bs(D511,95,$G$5,$H$13))/$E$5))</f>
        <v/>
      </c>
      <c r="N511" s="193" t="str">
        <f>IF(C511="","",F511/([1]!S_STM07_IS(D511,61,$G$5,$H$13)/IF([1]!s_share_total(D511,$G$5)=0,[1]!s_share_total(D511,[1]!s_ipo_listeddate(D511)),[1]!s_share_total(D511,$G$5))))</f>
        <v/>
      </c>
      <c r="O511" s="242" t="str">
        <f ca="1">IF(C511="","",[1]!s_share_total(D511,TODAY())/$E$5)</f>
        <v/>
      </c>
      <c r="P511" s="242" t="str">
        <f t="shared" si="50"/>
        <v/>
      </c>
      <c r="Q511" s="181" t="str">
        <f t="shared" si="51"/>
        <v/>
      </c>
      <c r="R511" s="342" t="str">
        <f t="shared" si="52"/>
        <v/>
      </c>
      <c r="S511" s="144"/>
      <c r="U511" s="1"/>
    </row>
    <row r="512" spans="3:21" ht="12" customHeight="1" x14ac:dyDescent="0.35">
      <c r="C512" s="341" t="str">
        <f t="shared" si="49"/>
        <v/>
      </c>
      <c r="D512" s="239" t="str">
        <f t="shared" si="53"/>
        <v/>
      </c>
      <c r="E512" s="239" t="str">
        <f t="shared" si="54"/>
        <v/>
      </c>
      <c r="F512" s="179" t="str">
        <f ca="1">IF(C512="","",[1]!s_dq_close(D512,TODAY(),1))</f>
        <v/>
      </c>
      <c r="G512" s="180" t="str">
        <f ca="1">IF(C512="","",[1]!s_pq_pctchange(D512,TODAY()-$G$12,TODAY())/100)</f>
        <v/>
      </c>
      <c r="H512" s="240" t="str">
        <f>IF(C512="","",IF($H$11="收入",[1]!S_STM07_IS(D512,9,$G$5,$H$13)/$E$5,[1]!S_STM07_IS(D512,48,$G$5,$H$13)/$E$5))</f>
        <v/>
      </c>
      <c r="I512" s="240" t="str">
        <f>IF(C512="","",IF($I$11="毛利率",([1]!S_STM07_IS(D512,9,$G$5,$H$13)-[1]!S_STM07_IS(D512,10,$G$5,$H$13))/[1]!S_STM07_IS(D512,9,$G$5,$H$13),[1]!S_STM07_IS(D512,14,$G$5,$H$13)/$E$5))</f>
        <v/>
      </c>
      <c r="J512" s="402" t="str">
        <f>IF(C512="","",IF($J$11="净利润率",[1]!S_STM07_IS(D512,61,$G$5,$H$13)/[1]!S_STM07_IS(D512,9,$G$5,$H$13),[1]!S_STM07_IS(D512,55,$G$5,$H$13)/$E$5))</f>
        <v/>
      </c>
      <c r="K512" s="411" t="str">
        <f>IF(C512="","",[1]!hks_fa_roa2(D512,$G$5))</f>
        <v/>
      </c>
      <c r="L512" s="411" t="str">
        <f>IF(C512="","",[1]!hks_fa_roe(D512,$G$5))</f>
        <v/>
      </c>
      <c r="M512" s="240" t="str">
        <f>IF(C512="","",IF($M$11="EPS",[1]!S_STM07_IS(D512,61,$G$5,$H$13)/IF([1]!s_share_total(D512,$G$5)=0,[1]!s_share_total(D512,[1]!s_ipo_listeddate(D512)),[1]!s_share_total(D512,$G$5)),([1]!s_stm07_bs(D512,75,$G$5,$H$13)+[1]!s_stm07_bs(D512,88,$G$5,$H$13)+[1]!s_stm07_bs(D512,94,$G$5,$H$13)+[1]!s_stm07_bs(D512,95,$G$5,$H$13))/$E$5))</f>
        <v/>
      </c>
      <c r="N512" s="241" t="str">
        <f>IF(C512="","",F512/([1]!S_STM07_IS(D512,61,$G$5,$H$13)/IF([1]!s_share_total(D512,$G$5)=0,[1]!s_share_total(D512,[1]!s_ipo_listeddate(D512)),[1]!s_share_total(D512,$G$5))))</f>
        <v/>
      </c>
      <c r="O512" s="240" t="str">
        <f ca="1">IF(C512="","",[1]!s_share_total(D512,TODAY())/$E$5)</f>
        <v/>
      </c>
      <c r="P512" s="240" t="str">
        <f t="shared" si="50"/>
        <v/>
      </c>
      <c r="Q512" s="210" t="str">
        <f t="shared" si="51"/>
        <v/>
      </c>
      <c r="R512" s="341" t="str">
        <f t="shared" si="52"/>
        <v/>
      </c>
      <c r="S512" s="144"/>
      <c r="U512" s="1"/>
    </row>
    <row r="513" spans="3:21" ht="12" customHeight="1" x14ac:dyDescent="0.35">
      <c r="C513" s="342" t="str">
        <f t="shared" si="49"/>
        <v/>
      </c>
      <c r="D513" s="126" t="str">
        <f t="shared" si="53"/>
        <v/>
      </c>
      <c r="E513" s="126" t="str">
        <f t="shared" si="54"/>
        <v/>
      </c>
      <c r="F513" s="181" t="str">
        <f ca="1">IF(C513="","",[1]!s_dq_close(D513,TODAY(),1))</f>
        <v/>
      </c>
      <c r="G513" s="182" t="str">
        <f ca="1">IF(C513="","",[1]!s_pq_pctchange(D513,TODAY()-$G$12,TODAY())/100)</f>
        <v/>
      </c>
      <c r="H513" s="242" t="str">
        <f>IF(C513="","",IF($H$11="收入",[1]!S_STM07_IS(D513,9,$G$5,$H$13)/$E$5,[1]!S_STM07_IS(D513,48,$G$5,$H$13)/$E$5))</f>
        <v/>
      </c>
      <c r="I513" s="242" t="str">
        <f>IF(C513="","",IF($I$11="毛利率",([1]!S_STM07_IS(D513,9,$G$5,$H$13)-[1]!S_STM07_IS(D513,10,$G$5,$H$13))/[1]!S_STM07_IS(D513,9,$G$5,$H$13),[1]!S_STM07_IS(D513,14,$G$5,$H$13)/$E$5))</f>
        <v/>
      </c>
      <c r="J513" s="403" t="str">
        <f>IF(C513="","",IF($J$11="净利润率",[1]!S_STM07_IS(D513,61,$G$5,$H$13)/[1]!S_STM07_IS(D513,9,$G$5,$H$13),[1]!S_STM07_IS(D513,55,$G$5,$H$13)/$E$5))</f>
        <v/>
      </c>
      <c r="K513" s="411" t="str">
        <f>IF(C513="","",[1]!hks_fa_roa2(D513,$G$5))</f>
        <v/>
      </c>
      <c r="L513" s="411" t="str">
        <f>IF(C513="","",[1]!hks_fa_roe(D513,$G$5))</f>
        <v/>
      </c>
      <c r="M513" s="243" t="str">
        <f>IF(C513="","",IF($M$11="EPS",[1]!S_STM07_IS(D513,61,$G$5,$H$13)/IF([1]!s_share_total(D513,$G$5)=0,[1]!s_share_total(D513,[1]!s_ipo_listeddate(D513)),[1]!s_share_total(D513,$G$5)),([1]!s_stm07_bs(D513,75,$G$5,$H$13)+[1]!s_stm07_bs(D513,88,$G$5,$H$13)+[1]!s_stm07_bs(D513,94,$G$5,$H$13)+[1]!s_stm07_bs(D513,95,$G$5,$H$13))/$E$5))</f>
        <v/>
      </c>
      <c r="N513" s="193" t="str">
        <f>IF(C513="","",F513/([1]!S_STM07_IS(D513,61,$G$5,$H$13)/IF([1]!s_share_total(D513,$G$5)=0,[1]!s_share_total(D513,[1]!s_ipo_listeddate(D513)),[1]!s_share_total(D513,$G$5))))</f>
        <v/>
      </c>
      <c r="O513" s="242" t="str">
        <f ca="1">IF(C513="","",[1]!s_share_total(D513,TODAY())/$E$5)</f>
        <v/>
      </c>
      <c r="P513" s="242" t="str">
        <f t="shared" si="50"/>
        <v/>
      </c>
      <c r="Q513" s="181" t="str">
        <f t="shared" si="51"/>
        <v/>
      </c>
      <c r="R513" s="342" t="str">
        <f t="shared" si="52"/>
        <v/>
      </c>
      <c r="S513" s="144"/>
      <c r="U513" s="1"/>
    </row>
    <row r="514" spans="3:21" ht="12" customHeight="1" x14ac:dyDescent="0.35">
      <c r="C514" s="341" t="str">
        <f t="shared" si="49"/>
        <v/>
      </c>
      <c r="D514" s="239" t="str">
        <f t="shared" si="53"/>
        <v/>
      </c>
      <c r="E514" s="239" t="str">
        <f t="shared" si="54"/>
        <v/>
      </c>
      <c r="F514" s="179" t="str">
        <f ca="1">IF(C514="","",[1]!s_dq_close(D514,TODAY(),1))</f>
        <v/>
      </c>
      <c r="G514" s="180" t="str">
        <f ca="1">IF(C514="","",[1]!s_pq_pctchange(D514,TODAY()-$G$12,TODAY())/100)</f>
        <v/>
      </c>
      <c r="H514" s="240" t="str">
        <f>IF(C514="","",IF($H$11="收入",[1]!S_STM07_IS(D514,9,$G$5,$H$13)/$E$5,[1]!S_STM07_IS(D514,48,$G$5,$H$13)/$E$5))</f>
        <v/>
      </c>
      <c r="I514" s="240" t="str">
        <f>IF(C514="","",IF($I$11="毛利率",([1]!S_STM07_IS(D514,9,$G$5,$H$13)-[1]!S_STM07_IS(D514,10,$G$5,$H$13))/[1]!S_STM07_IS(D514,9,$G$5,$H$13),[1]!S_STM07_IS(D514,14,$G$5,$H$13)/$E$5))</f>
        <v/>
      </c>
      <c r="J514" s="402" t="str">
        <f>IF(C514="","",IF($J$11="净利润率",[1]!S_STM07_IS(D514,61,$G$5,$H$13)/[1]!S_STM07_IS(D514,9,$G$5,$H$13),[1]!S_STM07_IS(D514,55,$G$5,$H$13)/$E$5))</f>
        <v/>
      </c>
      <c r="K514" s="411" t="str">
        <f>IF(C514="","",[1]!hks_fa_roa2(D514,$G$5))</f>
        <v/>
      </c>
      <c r="L514" s="411" t="str">
        <f>IF(C514="","",[1]!hks_fa_roe(D514,$G$5))</f>
        <v/>
      </c>
      <c r="M514" s="240" t="str">
        <f>IF(C514="","",IF($M$11="EPS",[1]!S_STM07_IS(D514,61,$G$5,$H$13)/IF([1]!s_share_total(D514,$G$5)=0,[1]!s_share_total(D514,[1]!s_ipo_listeddate(D514)),[1]!s_share_total(D514,$G$5)),([1]!s_stm07_bs(D514,75,$G$5,$H$13)+[1]!s_stm07_bs(D514,88,$G$5,$H$13)+[1]!s_stm07_bs(D514,94,$G$5,$H$13)+[1]!s_stm07_bs(D514,95,$G$5,$H$13))/$E$5))</f>
        <v/>
      </c>
      <c r="N514" s="241" t="str">
        <f>IF(C514="","",F514/([1]!S_STM07_IS(D514,61,$G$5,$H$13)/IF([1]!s_share_total(D514,$G$5)=0,[1]!s_share_total(D514,[1]!s_ipo_listeddate(D514)),[1]!s_share_total(D514,$G$5))))</f>
        <v/>
      </c>
      <c r="O514" s="240" t="str">
        <f ca="1">IF(C514="","",[1]!s_share_total(D514,TODAY())/$E$5)</f>
        <v/>
      </c>
      <c r="P514" s="240" t="str">
        <f t="shared" si="50"/>
        <v/>
      </c>
      <c r="Q514" s="210" t="str">
        <f t="shared" si="51"/>
        <v/>
      </c>
      <c r="R514" s="341" t="str">
        <f t="shared" si="52"/>
        <v/>
      </c>
      <c r="S514" s="144"/>
      <c r="U514" s="1"/>
    </row>
    <row r="515" spans="3:21" ht="12" customHeight="1" x14ac:dyDescent="0.35">
      <c r="C515" s="342" t="str">
        <f t="shared" si="49"/>
        <v/>
      </c>
      <c r="D515" s="126" t="str">
        <f t="shared" si="53"/>
        <v/>
      </c>
      <c r="E515" s="126" t="str">
        <f t="shared" si="54"/>
        <v/>
      </c>
      <c r="F515" s="181" t="str">
        <f ca="1">IF(C515="","",[1]!s_dq_close(D515,TODAY(),1))</f>
        <v/>
      </c>
      <c r="G515" s="182" t="str">
        <f ca="1">IF(C515="","",[1]!s_pq_pctchange(D515,TODAY()-$G$12,TODAY())/100)</f>
        <v/>
      </c>
      <c r="H515" s="242" t="str">
        <f>IF(C515="","",IF($H$11="收入",[1]!S_STM07_IS(D515,9,$G$5,$H$13)/$E$5,[1]!S_STM07_IS(D515,48,$G$5,$H$13)/$E$5))</f>
        <v/>
      </c>
      <c r="I515" s="242" t="str">
        <f>IF(C515="","",IF($I$11="毛利率",([1]!S_STM07_IS(D515,9,$G$5,$H$13)-[1]!S_STM07_IS(D515,10,$G$5,$H$13))/[1]!S_STM07_IS(D515,9,$G$5,$H$13),[1]!S_STM07_IS(D515,14,$G$5,$H$13)/$E$5))</f>
        <v/>
      </c>
      <c r="J515" s="403" t="str">
        <f>IF(C515="","",IF($J$11="净利润率",[1]!S_STM07_IS(D515,61,$G$5,$H$13)/[1]!S_STM07_IS(D515,9,$G$5,$H$13),[1]!S_STM07_IS(D515,55,$G$5,$H$13)/$E$5))</f>
        <v/>
      </c>
      <c r="K515" s="411" t="str">
        <f>IF(C515="","",[1]!hks_fa_roa2(D515,$G$5))</f>
        <v/>
      </c>
      <c r="L515" s="411" t="str">
        <f>IF(C515="","",[1]!hks_fa_roe(D515,$G$5))</f>
        <v/>
      </c>
      <c r="M515" s="243" t="str">
        <f>IF(C515="","",IF($M$11="EPS",[1]!S_STM07_IS(D515,61,$G$5,$H$13)/IF([1]!s_share_total(D515,$G$5)=0,[1]!s_share_total(D515,[1]!s_ipo_listeddate(D515)),[1]!s_share_total(D515,$G$5)),([1]!s_stm07_bs(D515,75,$G$5,$H$13)+[1]!s_stm07_bs(D515,88,$G$5,$H$13)+[1]!s_stm07_bs(D515,94,$G$5,$H$13)+[1]!s_stm07_bs(D515,95,$G$5,$H$13))/$E$5))</f>
        <v/>
      </c>
      <c r="N515" s="193" t="str">
        <f>IF(C515="","",F515/([1]!S_STM07_IS(D515,61,$G$5,$H$13)/IF([1]!s_share_total(D515,$G$5)=0,[1]!s_share_total(D515,[1]!s_ipo_listeddate(D515)),[1]!s_share_total(D515,$G$5))))</f>
        <v/>
      </c>
      <c r="O515" s="242" t="str">
        <f ca="1">IF(C515="","",[1]!s_share_total(D515,TODAY())/$E$5)</f>
        <v/>
      </c>
      <c r="P515" s="242" t="str">
        <f t="shared" si="50"/>
        <v/>
      </c>
      <c r="Q515" s="181" t="str">
        <f t="shared" si="51"/>
        <v/>
      </c>
      <c r="R515" s="342" t="str">
        <f t="shared" si="52"/>
        <v/>
      </c>
      <c r="S515" s="144"/>
      <c r="U515" s="1"/>
    </row>
    <row r="516" spans="3:21" ht="12" customHeight="1" x14ac:dyDescent="0.35">
      <c r="C516" s="341" t="str">
        <f t="shared" si="49"/>
        <v/>
      </c>
      <c r="D516" s="239" t="str">
        <f t="shared" si="53"/>
        <v/>
      </c>
      <c r="E516" s="239" t="str">
        <f t="shared" si="54"/>
        <v/>
      </c>
      <c r="F516" s="179" t="str">
        <f ca="1">IF(C516="","",[1]!s_dq_close(D516,TODAY(),1))</f>
        <v/>
      </c>
      <c r="G516" s="180" t="str">
        <f ca="1">IF(C516="","",[1]!s_pq_pctchange(D516,TODAY()-$G$12,TODAY())/100)</f>
        <v/>
      </c>
      <c r="H516" s="240" t="str">
        <f>IF(C516="","",IF($H$11="收入",[1]!S_STM07_IS(D516,9,$G$5,$H$13)/$E$5,[1]!S_STM07_IS(D516,48,$G$5,$H$13)/$E$5))</f>
        <v/>
      </c>
      <c r="I516" s="240" t="str">
        <f>IF(C516="","",IF($I$11="毛利率",([1]!S_STM07_IS(D516,9,$G$5,$H$13)-[1]!S_STM07_IS(D516,10,$G$5,$H$13))/[1]!S_STM07_IS(D516,9,$G$5,$H$13),[1]!S_STM07_IS(D516,14,$G$5,$H$13)/$E$5))</f>
        <v/>
      </c>
      <c r="J516" s="402" t="str">
        <f>IF(C516="","",IF($J$11="净利润率",[1]!S_STM07_IS(D516,61,$G$5,$H$13)/[1]!S_STM07_IS(D516,9,$G$5,$H$13),[1]!S_STM07_IS(D516,55,$G$5,$H$13)/$E$5))</f>
        <v/>
      </c>
      <c r="K516" s="411" t="str">
        <f>IF(C516="","",[1]!hks_fa_roa2(D516,$G$5))</f>
        <v/>
      </c>
      <c r="L516" s="411" t="str">
        <f>IF(C516="","",[1]!hks_fa_roe(D516,$G$5))</f>
        <v/>
      </c>
      <c r="M516" s="240" t="str">
        <f>IF(C516="","",IF($M$11="EPS",[1]!S_STM07_IS(D516,61,$G$5,$H$13)/IF([1]!s_share_total(D516,$G$5)=0,[1]!s_share_total(D516,[1]!s_ipo_listeddate(D516)),[1]!s_share_total(D516,$G$5)),([1]!s_stm07_bs(D516,75,$G$5,$H$13)+[1]!s_stm07_bs(D516,88,$G$5,$H$13)+[1]!s_stm07_bs(D516,94,$G$5,$H$13)+[1]!s_stm07_bs(D516,95,$G$5,$H$13))/$E$5))</f>
        <v/>
      </c>
      <c r="N516" s="241" t="str">
        <f>IF(C516="","",F516/([1]!S_STM07_IS(D516,61,$G$5,$H$13)/IF([1]!s_share_total(D516,$G$5)=0,[1]!s_share_total(D516,[1]!s_ipo_listeddate(D516)),[1]!s_share_total(D516,$G$5))))</f>
        <v/>
      </c>
      <c r="O516" s="240" t="str">
        <f ca="1">IF(C516="","",[1]!s_share_total(D516,TODAY())/$E$5)</f>
        <v/>
      </c>
      <c r="P516" s="240" t="str">
        <f t="shared" si="50"/>
        <v/>
      </c>
      <c r="Q516" s="210" t="str">
        <f t="shared" si="51"/>
        <v/>
      </c>
      <c r="R516" s="341" t="str">
        <f t="shared" si="52"/>
        <v/>
      </c>
      <c r="S516" s="144"/>
      <c r="U516" s="1"/>
    </row>
    <row r="517" spans="3:21" ht="12" customHeight="1" x14ac:dyDescent="0.35">
      <c r="C517" s="342" t="str">
        <f t="shared" si="49"/>
        <v/>
      </c>
      <c r="D517" s="126" t="str">
        <f t="shared" si="53"/>
        <v/>
      </c>
      <c r="E517" s="126" t="str">
        <f t="shared" si="54"/>
        <v/>
      </c>
      <c r="F517" s="181" t="str">
        <f ca="1">IF(C517="","",[1]!s_dq_close(D517,TODAY(),1))</f>
        <v/>
      </c>
      <c r="G517" s="182" t="str">
        <f ca="1">IF(C517="","",[1]!s_pq_pctchange(D517,TODAY()-$G$12,TODAY())/100)</f>
        <v/>
      </c>
      <c r="H517" s="242" t="str">
        <f>IF(C517="","",IF($H$11="收入",[1]!S_STM07_IS(D517,9,$G$5,$H$13)/$E$5,[1]!S_STM07_IS(D517,48,$G$5,$H$13)/$E$5))</f>
        <v/>
      </c>
      <c r="I517" s="242" t="str">
        <f>IF(C517="","",IF($I$11="毛利率",([1]!S_STM07_IS(D517,9,$G$5,$H$13)-[1]!S_STM07_IS(D517,10,$G$5,$H$13))/[1]!S_STM07_IS(D517,9,$G$5,$H$13),[1]!S_STM07_IS(D517,14,$G$5,$H$13)/$E$5))</f>
        <v/>
      </c>
      <c r="J517" s="403" t="str">
        <f>IF(C517="","",IF($J$11="净利润率",[1]!S_STM07_IS(D517,61,$G$5,$H$13)/[1]!S_STM07_IS(D517,9,$G$5,$H$13),[1]!S_STM07_IS(D517,55,$G$5,$H$13)/$E$5))</f>
        <v/>
      </c>
      <c r="K517" s="411" t="str">
        <f>IF(C517="","",[1]!hks_fa_roa2(D517,$G$5))</f>
        <v/>
      </c>
      <c r="L517" s="411" t="str">
        <f>IF(C517="","",[1]!hks_fa_roe(D517,$G$5))</f>
        <v/>
      </c>
      <c r="M517" s="243" t="str">
        <f>IF(C517="","",IF($M$11="EPS",[1]!S_STM07_IS(D517,61,$G$5,$H$13)/IF([1]!s_share_total(D517,$G$5)=0,[1]!s_share_total(D517,[1]!s_ipo_listeddate(D517)),[1]!s_share_total(D517,$G$5)),([1]!s_stm07_bs(D517,75,$G$5,$H$13)+[1]!s_stm07_bs(D517,88,$G$5,$H$13)+[1]!s_stm07_bs(D517,94,$G$5,$H$13)+[1]!s_stm07_bs(D517,95,$G$5,$H$13))/$E$5))</f>
        <v/>
      </c>
      <c r="N517" s="193" t="str">
        <f>IF(C517="","",F517/([1]!S_STM07_IS(D517,61,$G$5,$H$13)/IF([1]!s_share_total(D517,$G$5)=0,[1]!s_share_total(D517,[1]!s_ipo_listeddate(D517)),[1]!s_share_total(D517,$G$5))))</f>
        <v/>
      </c>
      <c r="O517" s="242" t="str">
        <f ca="1">IF(C517="","",[1]!s_share_total(D517,TODAY())/$E$5)</f>
        <v/>
      </c>
      <c r="P517" s="242" t="str">
        <f t="shared" si="50"/>
        <v/>
      </c>
      <c r="Q517" s="181" t="str">
        <f t="shared" si="51"/>
        <v/>
      </c>
      <c r="R517" s="342" t="str">
        <f t="shared" si="52"/>
        <v/>
      </c>
      <c r="S517" s="144"/>
      <c r="U517" s="1"/>
    </row>
    <row r="518" spans="3:21" ht="12" customHeight="1" x14ac:dyDescent="0.35">
      <c r="C518" s="341" t="str">
        <f t="shared" si="49"/>
        <v/>
      </c>
      <c r="D518" s="239" t="str">
        <f t="shared" si="53"/>
        <v/>
      </c>
      <c r="E518" s="239" t="str">
        <f t="shared" si="54"/>
        <v/>
      </c>
      <c r="F518" s="179" t="str">
        <f ca="1">IF(C518="","",[1]!s_dq_close(D518,TODAY(),1))</f>
        <v/>
      </c>
      <c r="G518" s="180" t="str">
        <f ca="1">IF(C518="","",[1]!s_pq_pctchange(D518,TODAY()-$G$12,TODAY())/100)</f>
        <v/>
      </c>
      <c r="H518" s="240" t="str">
        <f>IF(C518="","",IF($H$11="收入",[1]!S_STM07_IS(D518,9,$G$5,$H$13)/$E$5,[1]!S_STM07_IS(D518,48,$G$5,$H$13)/$E$5))</f>
        <v/>
      </c>
      <c r="I518" s="240" t="str">
        <f>IF(C518="","",IF($I$11="毛利率",([1]!S_STM07_IS(D518,9,$G$5,$H$13)-[1]!S_STM07_IS(D518,10,$G$5,$H$13))/[1]!S_STM07_IS(D518,9,$G$5,$H$13),[1]!S_STM07_IS(D518,14,$G$5,$H$13)/$E$5))</f>
        <v/>
      </c>
      <c r="J518" s="402" t="str">
        <f>IF(C518="","",IF($J$11="净利润率",[1]!S_STM07_IS(D518,61,$G$5,$H$13)/[1]!S_STM07_IS(D518,9,$G$5,$H$13),[1]!S_STM07_IS(D518,55,$G$5,$H$13)/$E$5))</f>
        <v/>
      </c>
      <c r="K518" s="411" t="str">
        <f>IF(C518="","",[1]!hks_fa_roa2(D518,$G$5))</f>
        <v/>
      </c>
      <c r="L518" s="411" t="str">
        <f>IF(C518="","",[1]!hks_fa_roe(D518,$G$5))</f>
        <v/>
      </c>
      <c r="M518" s="240" t="str">
        <f>IF(C518="","",IF($M$11="EPS",[1]!S_STM07_IS(D518,61,$G$5,$H$13)/IF([1]!s_share_total(D518,$G$5)=0,[1]!s_share_total(D518,[1]!s_ipo_listeddate(D518)),[1]!s_share_total(D518,$G$5)),([1]!s_stm07_bs(D518,75,$G$5,$H$13)+[1]!s_stm07_bs(D518,88,$G$5,$H$13)+[1]!s_stm07_bs(D518,94,$G$5,$H$13)+[1]!s_stm07_bs(D518,95,$G$5,$H$13))/$E$5))</f>
        <v/>
      </c>
      <c r="N518" s="241" t="str">
        <f>IF(C518="","",F518/([1]!S_STM07_IS(D518,61,$G$5,$H$13)/IF([1]!s_share_total(D518,$G$5)=0,[1]!s_share_total(D518,[1]!s_ipo_listeddate(D518)),[1]!s_share_total(D518,$G$5))))</f>
        <v/>
      </c>
      <c r="O518" s="240" t="str">
        <f ca="1">IF(C518="","",[1]!s_share_total(D518,TODAY())/$E$5)</f>
        <v/>
      </c>
      <c r="P518" s="240" t="str">
        <f t="shared" si="50"/>
        <v/>
      </c>
      <c r="Q518" s="210" t="str">
        <f t="shared" si="51"/>
        <v/>
      </c>
      <c r="R518" s="341" t="str">
        <f t="shared" si="52"/>
        <v/>
      </c>
      <c r="S518" s="144"/>
      <c r="U518" s="1"/>
    </row>
    <row r="519" spans="3:21" ht="12" customHeight="1" x14ac:dyDescent="0.35">
      <c r="C519" s="342" t="str">
        <f t="shared" si="49"/>
        <v/>
      </c>
      <c r="D519" s="126" t="str">
        <f t="shared" si="53"/>
        <v/>
      </c>
      <c r="E519" s="126" t="str">
        <f t="shared" si="54"/>
        <v/>
      </c>
      <c r="F519" s="181" t="str">
        <f ca="1">IF(C519="","",[1]!s_dq_close(D519,TODAY(),1))</f>
        <v/>
      </c>
      <c r="G519" s="182" t="str">
        <f ca="1">IF(C519="","",[1]!s_pq_pctchange(D519,TODAY()-$G$12,TODAY())/100)</f>
        <v/>
      </c>
      <c r="H519" s="242" t="str">
        <f>IF(C519="","",IF($H$11="收入",[1]!S_STM07_IS(D519,9,$G$5,$H$13)/$E$5,[1]!S_STM07_IS(D519,48,$G$5,$H$13)/$E$5))</f>
        <v/>
      </c>
      <c r="I519" s="242" t="str">
        <f>IF(C519="","",IF($I$11="毛利率",([1]!S_STM07_IS(D519,9,$G$5,$H$13)-[1]!S_STM07_IS(D519,10,$G$5,$H$13))/[1]!S_STM07_IS(D519,9,$G$5,$H$13),[1]!S_STM07_IS(D519,14,$G$5,$H$13)/$E$5))</f>
        <v/>
      </c>
      <c r="J519" s="403" t="str">
        <f>IF(C519="","",IF($J$11="净利润率",[1]!S_STM07_IS(D519,61,$G$5,$H$13)/[1]!S_STM07_IS(D519,9,$G$5,$H$13),[1]!S_STM07_IS(D519,55,$G$5,$H$13)/$E$5))</f>
        <v/>
      </c>
      <c r="K519" s="411" t="str">
        <f>IF(C519="","",[1]!hks_fa_roa2(D519,$G$5))</f>
        <v/>
      </c>
      <c r="L519" s="411" t="str">
        <f>IF(C519="","",[1]!hks_fa_roe(D519,$G$5))</f>
        <v/>
      </c>
      <c r="M519" s="243" t="str">
        <f>IF(C519="","",IF($M$11="EPS",[1]!S_STM07_IS(D519,61,$G$5,$H$13)/IF([1]!s_share_total(D519,$G$5)=0,[1]!s_share_total(D519,[1]!s_ipo_listeddate(D519)),[1]!s_share_total(D519,$G$5)),([1]!s_stm07_bs(D519,75,$G$5,$H$13)+[1]!s_stm07_bs(D519,88,$G$5,$H$13)+[1]!s_stm07_bs(D519,94,$G$5,$H$13)+[1]!s_stm07_bs(D519,95,$G$5,$H$13))/$E$5))</f>
        <v/>
      </c>
      <c r="N519" s="193" t="str">
        <f>IF(C519="","",F519/([1]!S_STM07_IS(D519,61,$G$5,$H$13)/IF([1]!s_share_total(D519,$G$5)=0,[1]!s_share_total(D519,[1]!s_ipo_listeddate(D519)),[1]!s_share_total(D519,$G$5))))</f>
        <v/>
      </c>
      <c r="O519" s="242" t="str">
        <f ca="1">IF(C519="","",[1]!s_share_total(D519,TODAY())/$E$5)</f>
        <v/>
      </c>
      <c r="P519" s="242" t="str">
        <f t="shared" si="50"/>
        <v/>
      </c>
      <c r="Q519" s="181" t="str">
        <f t="shared" si="51"/>
        <v/>
      </c>
      <c r="R519" s="342" t="str">
        <f t="shared" si="52"/>
        <v/>
      </c>
      <c r="S519" s="144"/>
      <c r="U519" s="1"/>
    </row>
    <row r="520" spans="3:21" ht="12" customHeight="1" x14ac:dyDescent="0.35">
      <c r="C520" s="341" t="str">
        <f t="shared" si="49"/>
        <v/>
      </c>
      <c r="D520" s="239" t="str">
        <f t="shared" si="53"/>
        <v/>
      </c>
      <c r="E520" s="239" t="str">
        <f t="shared" si="54"/>
        <v/>
      </c>
      <c r="F520" s="179" t="str">
        <f ca="1">IF(C520="","",[1]!s_dq_close(D520,TODAY(),1))</f>
        <v/>
      </c>
      <c r="G520" s="180" t="str">
        <f ca="1">IF(C520="","",[1]!s_pq_pctchange(D520,TODAY()-$G$12,TODAY())/100)</f>
        <v/>
      </c>
      <c r="H520" s="240" t="str">
        <f>IF(C520="","",IF($H$11="收入",[1]!S_STM07_IS(D520,9,$G$5,$H$13)/$E$5,[1]!S_STM07_IS(D520,48,$G$5,$H$13)/$E$5))</f>
        <v/>
      </c>
      <c r="I520" s="240" t="str">
        <f>IF(C520="","",IF($I$11="毛利率",([1]!S_STM07_IS(D520,9,$G$5,$H$13)-[1]!S_STM07_IS(D520,10,$G$5,$H$13))/[1]!S_STM07_IS(D520,9,$G$5,$H$13),[1]!S_STM07_IS(D520,14,$G$5,$H$13)/$E$5))</f>
        <v/>
      </c>
      <c r="J520" s="402" t="str">
        <f>IF(C520="","",IF($J$11="净利润率",[1]!S_STM07_IS(D520,61,$G$5,$H$13)/[1]!S_STM07_IS(D520,9,$G$5,$H$13),[1]!S_STM07_IS(D520,55,$G$5,$H$13)/$E$5))</f>
        <v/>
      </c>
      <c r="K520" s="411" t="str">
        <f>IF(C520="","",[1]!hks_fa_roa2(D520,$G$5))</f>
        <v/>
      </c>
      <c r="L520" s="411" t="str">
        <f>IF(C520="","",[1]!hks_fa_roe(D520,$G$5))</f>
        <v/>
      </c>
      <c r="M520" s="240" t="str">
        <f>IF(C520="","",IF($M$11="EPS",[1]!S_STM07_IS(D520,61,$G$5,$H$13)/IF([1]!s_share_total(D520,$G$5)=0,[1]!s_share_total(D520,[1]!s_ipo_listeddate(D520)),[1]!s_share_total(D520,$G$5)),([1]!s_stm07_bs(D520,75,$G$5,$H$13)+[1]!s_stm07_bs(D520,88,$G$5,$H$13)+[1]!s_stm07_bs(D520,94,$G$5,$H$13)+[1]!s_stm07_bs(D520,95,$G$5,$H$13))/$E$5))</f>
        <v/>
      </c>
      <c r="N520" s="241" t="str">
        <f>IF(C520="","",F520/([1]!S_STM07_IS(D520,61,$G$5,$H$13)/IF([1]!s_share_total(D520,$G$5)=0,[1]!s_share_total(D520,[1]!s_ipo_listeddate(D520)),[1]!s_share_total(D520,$G$5))))</f>
        <v/>
      </c>
      <c r="O520" s="240" t="str">
        <f ca="1">IF(C520="","",[1]!s_share_total(D520,TODAY())/$E$5)</f>
        <v/>
      </c>
      <c r="P520" s="240" t="str">
        <f t="shared" si="50"/>
        <v/>
      </c>
      <c r="Q520" s="210" t="str">
        <f t="shared" si="51"/>
        <v/>
      </c>
      <c r="R520" s="341" t="str">
        <f t="shared" si="52"/>
        <v/>
      </c>
      <c r="S520" s="144"/>
      <c r="U520" s="1"/>
    </row>
    <row r="521" spans="3:21" ht="12" customHeight="1" x14ac:dyDescent="0.35">
      <c r="C521" s="342" t="str">
        <f t="shared" si="49"/>
        <v/>
      </c>
      <c r="D521" s="126" t="str">
        <f t="shared" si="53"/>
        <v/>
      </c>
      <c r="E521" s="126" t="str">
        <f t="shared" si="54"/>
        <v/>
      </c>
      <c r="F521" s="181" t="str">
        <f ca="1">IF(C521="","",[1]!s_dq_close(D521,TODAY(),1))</f>
        <v/>
      </c>
      <c r="G521" s="182" t="str">
        <f ca="1">IF(C521="","",[1]!s_pq_pctchange(D521,TODAY()-$G$12,TODAY())/100)</f>
        <v/>
      </c>
      <c r="H521" s="242" t="str">
        <f>IF(C521="","",IF($H$11="收入",[1]!S_STM07_IS(D521,9,$G$5,$H$13)/$E$5,[1]!S_STM07_IS(D521,48,$G$5,$H$13)/$E$5))</f>
        <v/>
      </c>
      <c r="I521" s="242" t="str">
        <f>IF(C521="","",IF($I$11="毛利率",([1]!S_STM07_IS(D521,9,$G$5,$H$13)-[1]!S_STM07_IS(D521,10,$G$5,$H$13))/[1]!S_STM07_IS(D521,9,$G$5,$H$13),[1]!S_STM07_IS(D521,14,$G$5,$H$13)/$E$5))</f>
        <v/>
      </c>
      <c r="J521" s="403" t="str">
        <f>IF(C521="","",IF($J$11="净利润率",[1]!S_STM07_IS(D521,61,$G$5,$H$13)/[1]!S_STM07_IS(D521,9,$G$5,$H$13),[1]!S_STM07_IS(D521,55,$G$5,$H$13)/$E$5))</f>
        <v/>
      </c>
      <c r="K521" s="411" t="str">
        <f>IF(C521="","",[1]!hks_fa_roa2(D521,$G$5))</f>
        <v/>
      </c>
      <c r="L521" s="411" t="str">
        <f>IF(C521="","",[1]!hks_fa_roe(D521,$G$5))</f>
        <v/>
      </c>
      <c r="M521" s="243" t="str">
        <f>IF(C521="","",IF($M$11="EPS",[1]!S_STM07_IS(D521,61,$G$5,$H$13)/IF([1]!s_share_total(D521,$G$5)=0,[1]!s_share_total(D521,[1]!s_ipo_listeddate(D521)),[1]!s_share_total(D521,$G$5)),([1]!s_stm07_bs(D521,75,$G$5,$H$13)+[1]!s_stm07_bs(D521,88,$G$5,$H$13)+[1]!s_stm07_bs(D521,94,$G$5,$H$13)+[1]!s_stm07_bs(D521,95,$G$5,$H$13))/$E$5))</f>
        <v/>
      </c>
      <c r="N521" s="193" t="str">
        <f>IF(C521="","",F521/([1]!S_STM07_IS(D521,61,$G$5,$H$13)/IF([1]!s_share_total(D521,$G$5)=0,[1]!s_share_total(D521,[1]!s_ipo_listeddate(D521)),[1]!s_share_total(D521,$G$5))))</f>
        <v/>
      </c>
      <c r="O521" s="242" t="str">
        <f ca="1">IF(C521="","",[1]!s_share_total(D521,TODAY())/$E$5)</f>
        <v/>
      </c>
      <c r="P521" s="242" t="str">
        <f t="shared" si="50"/>
        <v/>
      </c>
      <c r="Q521" s="181" t="str">
        <f t="shared" si="51"/>
        <v/>
      </c>
      <c r="R521" s="342" t="str">
        <f t="shared" si="52"/>
        <v/>
      </c>
      <c r="S521" s="144"/>
      <c r="U521" s="1"/>
    </row>
    <row r="522" spans="3:21" ht="12" customHeight="1" x14ac:dyDescent="0.35">
      <c r="C522" s="341" t="str">
        <f t="shared" si="49"/>
        <v/>
      </c>
      <c r="D522" s="239" t="str">
        <f t="shared" si="53"/>
        <v/>
      </c>
      <c r="E522" s="239" t="str">
        <f t="shared" si="54"/>
        <v/>
      </c>
      <c r="F522" s="179" t="str">
        <f ca="1">IF(C522="","",[1]!s_dq_close(D522,TODAY(),1))</f>
        <v/>
      </c>
      <c r="G522" s="180" t="str">
        <f ca="1">IF(C522="","",[1]!s_pq_pctchange(D522,TODAY()-$G$12,TODAY())/100)</f>
        <v/>
      </c>
      <c r="H522" s="240" t="str">
        <f>IF(C522="","",IF($H$11="收入",[1]!S_STM07_IS(D522,9,$G$5,$H$13)/$E$5,[1]!S_STM07_IS(D522,48,$G$5,$H$13)/$E$5))</f>
        <v/>
      </c>
      <c r="I522" s="240" t="str">
        <f>IF(C522="","",IF($I$11="毛利率",([1]!S_STM07_IS(D522,9,$G$5,$H$13)-[1]!S_STM07_IS(D522,10,$G$5,$H$13))/[1]!S_STM07_IS(D522,9,$G$5,$H$13),[1]!S_STM07_IS(D522,14,$G$5,$H$13)/$E$5))</f>
        <v/>
      </c>
      <c r="J522" s="402" t="str">
        <f>IF(C522="","",IF($J$11="净利润率",[1]!S_STM07_IS(D522,61,$G$5,$H$13)/[1]!S_STM07_IS(D522,9,$G$5,$H$13),[1]!S_STM07_IS(D522,55,$G$5,$H$13)/$E$5))</f>
        <v/>
      </c>
      <c r="K522" s="411" t="str">
        <f>IF(C522="","",[1]!hks_fa_roa2(D522,$G$5))</f>
        <v/>
      </c>
      <c r="L522" s="411" t="str">
        <f>IF(C522="","",[1]!hks_fa_roe(D522,$G$5))</f>
        <v/>
      </c>
      <c r="M522" s="240" t="str">
        <f>IF(C522="","",IF($M$11="EPS",[1]!S_STM07_IS(D522,61,$G$5,$H$13)/IF([1]!s_share_total(D522,$G$5)=0,[1]!s_share_total(D522,[1]!s_ipo_listeddate(D522)),[1]!s_share_total(D522,$G$5)),([1]!s_stm07_bs(D522,75,$G$5,$H$13)+[1]!s_stm07_bs(D522,88,$G$5,$H$13)+[1]!s_stm07_bs(D522,94,$G$5,$H$13)+[1]!s_stm07_bs(D522,95,$G$5,$H$13))/$E$5))</f>
        <v/>
      </c>
      <c r="N522" s="241" t="str">
        <f>IF(C522="","",F522/([1]!S_STM07_IS(D522,61,$G$5,$H$13)/IF([1]!s_share_total(D522,$G$5)=0,[1]!s_share_total(D522,[1]!s_ipo_listeddate(D522)),[1]!s_share_total(D522,$G$5))))</f>
        <v/>
      </c>
      <c r="O522" s="240" t="str">
        <f ca="1">IF(C522="","",[1]!s_share_total(D522,TODAY())/$E$5)</f>
        <v/>
      </c>
      <c r="P522" s="240" t="str">
        <f t="shared" si="50"/>
        <v/>
      </c>
      <c r="Q522" s="210" t="str">
        <f t="shared" si="51"/>
        <v/>
      </c>
      <c r="R522" s="341" t="str">
        <f t="shared" si="52"/>
        <v/>
      </c>
      <c r="S522" s="144"/>
      <c r="U522" s="1"/>
    </row>
    <row r="523" spans="3:21" ht="12" customHeight="1" x14ac:dyDescent="0.35">
      <c r="C523" s="342" t="str">
        <f t="shared" si="49"/>
        <v/>
      </c>
      <c r="D523" s="126" t="str">
        <f t="shared" si="53"/>
        <v/>
      </c>
      <c r="E523" s="126" t="str">
        <f t="shared" si="54"/>
        <v/>
      </c>
      <c r="F523" s="181" t="str">
        <f ca="1">IF(C523="","",[1]!s_dq_close(D523,TODAY(),1))</f>
        <v/>
      </c>
      <c r="G523" s="182" t="str">
        <f ca="1">IF(C523="","",[1]!s_pq_pctchange(D523,TODAY()-$G$12,TODAY())/100)</f>
        <v/>
      </c>
      <c r="H523" s="242" t="str">
        <f>IF(C523="","",IF($H$11="收入",[1]!S_STM07_IS(D523,9,$G$5,$H$13)/$E$5,[1]!S_STM07_IS(D523,48,$G$5,$H$13)/$E$5))</f>
        <v/>
      </c>
      <c r="I523" s="242" t="str">
        <f>IF(C523="","",IF($I$11="毛利率",([1]!S_STM07_IS(D523,9,$G$5,$H$13)-[1]!S_STM07_IS(D523,10,$G$5,$H$13))/[1]!S_STM07_IS(D523,9,$G$5,$H$13),[1]!S_STM07_IS(D523,14,$G$5,$H$13)/$E$5))</f>
        <v/>
      </c>
      <c r="J523" s="403" t="str">
        <f>IF(C523="","",IF($J$11="净利润率",[1]!S_STM07_IS(D523,61,$G$5,$H$13)/[1]!S_STM07_IS(D523,9,$G$5,$H$13),[1]!S_STM07_IS(D523,55,$G$5,$H$13)/$E$5))</f>
        <v/>
      </c>
      <c r="K523" s="411" t="str">
        <f>IF(C523="","",[1]!hks_fa_roa2(D523,$G$5))</f>
        <v/>
      </c>
      <c r="L523" s="411" t="str">
        <f>IF(C523="","",[1]!hks_fa_roe(D523,$G$5))</f>
        <v/>
      </c>
      <c r="M523" s="243" t="str">
        <f>IF(C523="","",IF($M$11="EPS",[1]!S_STM07_IS(D523,61,$G$5,$H$13)/IF([1]!s_share_total(D523,$G$5)=0,[1]!s_share_total(D523,[1]!s_ipo_listeddate(D523)),[1]!s_share_total(D523,$G$5)),([1]!s_stm07_bs(D523,75,$G$5,$H$13)+[1]!s_stm07_bs(D523,88,$G$5,$H$13)+[1]!s_stm07_bs(D523,94,$G$5,$H$13)+[1]!s_stm07_bs(D523,95,$G$5,$H$13))/$E$5))</f>
        <v/>
      </c>
      <c r="N523" s="193" t="str">
        <f>IF(C523="","",F523/([1]!S_STM07_IS(D523,61,$G$5,$H$13)/IF([1]!s_share_total(D523,$G$5)=0,[1]!s_share_total(D523,[1]!s_ipo_listeddate(D523)),[1]!s_share_total(D523,$G$5))))</f>
        <v/>
      </c>
      <c r="O523" s="242" t="str">
        <f ca="1">IF(C523="","",[1]!s_share_total(D523,TODAY())/$E$5)</f>
        <v/>
      </c>
      <c r="P523" s="242" t="str">
        <f t="shared" si="50"/>
        <v/>
      </c>
      <c r="Q523" s="181" t="str">
        <f t="shared" si="51"/>
        <v/>
      </c>
      <c r="R523" s="342" t="str">
        <f t="shared" si="52"/>
        <v/>
      </c>
      <c r="S523" s="144"/>
      <c r="U523" s="1"/>
    </row>
    <row r="524" spans="3:21" ht="12" customHeight="1" x14ac:dyDescent="0.35">
      <c r="C524" s="341" t="str">
        <f t="shared" si="49"/>
        <v/>
      </c>
      <c r="D524" s="239" t="str">
        <f t="shared" si="53"/>
        <v/>
      </c>
      <c r="E524" s="239" t="str">
        <f t="shared" si="54"/>
        <v/>
      </c>
      <c r="F524" s="179" t="str">
        <f ca="1">IF(C524="","",[1]!s_dq_close(D524,TODAY(),1))</f>
        <v/>
      </c>
      <c r="G524" s="180" t="str">
        <f ca="1">IF(C524="","",[1]!s_pq_pctchange(D524,TODAY()-$G$12,TODAY())/100)</f>
        <v/>
      </c>
      <c r="H524" s="240" t="str">
        <f>IF(C524="","",IF($H$11="收入",[1]!S_STM07_IS(D524,9,$G$5,$H$13)/$E$5,[1]!S_STM07_IS(D524,48,$G$5,$H$13)/$E$5))</f>
        <v/>
      </c>
      <c r="I524" s="240" t="str">
        <f>IF(C524="","",IF($I$11="毛利率",([1]!S_STM07_IS(D524,9,$G$5,$H$13)-[1]!S_STM07_IS(D524,10,$G$5,$H$13))/[1]!S_STM07_IS(D524,9,$G$5,$H$13),[1]!S_STM07_IS(D524,14,$G$5,$H$13)/$E$5))</f>
        <v/>
      </c>
      <c r="J524" s="402" t="str">
        <f>IF(C524="","",IF($J$11="净利润率",[1]!S_STM07_IS(D524,61,$G$5,$H$13)/[1]!S_STM07_IS(D524,9,$G$5,$H$13),[1]!S_STM07_IS(D524,55,$G$5,$H$13)/$E$5))</f>
        <v/>
      </c>
      <c r="K524" s="411" t="str">
        <f>IF(C524="","",[1]!hks_fa_roa2(D524,$G$5))</f>
        <v/>
      </c>
      <c r="L524" s="411" t="str">
        <f>IF(C524="","",[1]!hks_fa_roe(D524,$G$5))</f>
        <v/>
      </c>
      <c r="M524" s="240" t="str">
        <f>IF(C524="","",IF($M$11="EPS",[1]!S_STM07_IS(D524,61,$G$5,$H$13)/IF([1]!s_share_total(D524,$G$5)=0,[1]!s_share_total(D524,[1]!s_ipo_listeddate(D524)),[1]!s_share_total(D524,$G$5)),([1]!s_stm07_bs(D524,75,$G$5,$H$13)+[1]!s_stm07_bs(D524,88,$G$5,$H$13)+[1]!s_stm07_bs(D524,94,$G$5,$H$13)+[1]!s_stm07_bs(D524,95,$G$5,$H$13))/$E$5))</f>
        <v/>
      </c>
      <c r="N524" s="241" t="str">
        <f>IF(C524="","",F524/([1]!S_STM07_IS(D524,61,$G$5,$H$13)/IF([1]!s_share_total(D524,$G$5)=0,[1]!s_share_total(D524,[1]!s_ipo_listeddate(D524)),[1]!s_share_total(D524,$G$5))))</f>
        <v/>
      </c>
      <c r="O524" s="240" t="str">
        <f ca="1">IF(C524="","",[1]!s_share_total(D524,TODAY())/$E$5)</f>
        <v/>
      </c>
      <c r="P524" s="240" t="str">
        <f t="shared" si="50"/>
        <v/>
      </c>
      <c r="Q524" s="210" t="str">
        <f t="shared" si="51"/>
        <v/>
      </c>
      <c r="R524" s="341" t="str">
        <f t="shared" si="52"/>
        <v/>
      </c>
      <c r="S524" s="144"/>
      <c r="U524" s="1"/>
    </row>
    <row r="525" spans="3:21" ht="12" customHeight="1" x14ac:dyDescent="0.35">
      <c r="C525" s="342" t="str">
        <f t="shared" si="49"/>
        <v/>
      </c>
      <c r="D525" s="126" t="str">
        <f t="shared" si="53"/>
        <v/>
      </c>
      <c r="E525" s="126" t="str">
        <f t="shared" si="54"/>
        <v/>
      </c>
      <c r="F525" s="181" t="str">
        <f ca="1">IF(C525="","",[1]!s_dq_close(D525,TODAY(),1))</f>
        <v/>
      </c>
      <c r="G525" s="182" t="str">
        <f ca="1">IF(C525="","",[1]!s_pq_pctchange(D525,TODAY()-$G$12,TODAY())/100)</f>
        <v/>
      </c>
      <c r="H525" s="242" t="str">
        <f>IF(C525="","",IF($H$11="收入",[1]!S_STM07_IS(D525,9,$G$5,$H$13)/$E$5,[1]!S_STM07_IS(D525,48,$G$5,$H$13)/$E$5))</f>
        <v/>
      </c>
      <c r="I525" s="242" t="str">
        <f>IF(C525="","",IF($I$11="毛利率",([1]!S_STM07_IS(D525,9,$G$5,$H$13)-[1]!S_STM07_IS(D525,10,$G$5,$H$13))/[1]!S_STM07_IS(D525,9,$G$5,$H$13),[1]!S_STM07_IS(D525,14,$G$5,$H$13)/$E$5))</f>
        <v/>
      </c>
      <c r="J525" s="403" t="str">
        <f>IF(C525="","",IF($J$11="净利润率",[1]!S_STM07_IS(D525,61,$G$5,$H$13)/[1]!S_STM07_IS(D525,9,$G$5,$H$13),[1]!S_STM07_IS(D525,55,$G$5,$H$13)/$E$5))</f>
        <v/>
      </c>
      <c r="K525" s="411" t="str">
        <f>IF(C525="","",[1]!hks_fa_roa2(D525,$G$5))</f>
        <v/>
      </c>
      <c r="L525" s="411" t="str">
        <f>IF(C525="","",[1]!hks_fa_roe(D525,$G$5))</f>
        <v/>
      </c>
      <c r="M525" s="243" t="str">
        <f>IF(C525="","",IF($M$11="EPS",[1]!S_STM07_IS(D525,61,$G$5,$H$13)/IF([1]!s_share_total(D525,$G$5)=0,[1]!s_share_total(D525,[1]!s_ipo_listeddate(D525)),[1]!s_share_total(D525,$G$5)),([1]!s_stm07_bs(D525,75,$G$5,$H$13)+[1]!s_stm07_bs(D525,88,$G$5,$H$13)+[1]!s_stm07_bs(D525,94,$G$5,$H$13)+[1]!s_stm07_bs(D525,95,$G$5,$H$13))/$E$5))</f>
        <v/>
      </c>
      <c r="N525" s="193" t="str">
        <f>IF(C525="","",F525/([1]!S_STM07_IS(D525,61,$G$5,$H$13)/IF([1]!s_share_total(D525,$G$5)=0,[1]!s_share_total(D525,[1]!s_ipo_listeddate(D525)),[1]!s_share_total(D525,$G$5))))</f>
        <v/>
      </c>
      <c r="O525" s="242" t="str">
        <f ca="1">IF(C525="","",[1]!s_share_total(D525,TODAY())/$E$5)</f>
        <v/>
      </c>
      <c r="P525" s="242" t="str">
        <f t="shared" si="50"/>
        <v/>
      </c>
      <c r="Q525" s="181" t="str">
        <f t="shared" si="51"/>
        <v/>
      </c>
      <c r="R525" s="342" t="str">
        <f t="shared" si="52"/>
        <v/>
      </c>
      <c r="S525" s="144"/>
      <c r="U525" s="1"/>
    </row>
    <row r="526" spans="3:21" ht="12" customHeight="1" x14ac:dyDescent="0.35">
      <c r="C526" s="341" t="str">
        <f t="shared" ref="C526:C589" si="55">IF(ROW()-13&lt;=MAX(series),ROW()-13,"")</f>
        <v/>
      </c>
      <c r="D526" s="239" t="str">
        <f t="shared" si="53"/>
        <v/>
      </c>
      <c r="E526" s="239" t="str">
        <f t="shared" si="54"/>
        <v/>
      </c>
      <c r="F526" s="179" t="str">
        <f ca="1">IF(C526="","",[1]!s_dq_close(D526,TODAY(),1))</f>
        <v/>
      </c>
      <c r="G526" s="180" t="str">
        <f ca="1">IF(C526="","",[1]!s_pq_pctchange(D526,TODAY()-$G$12,TODAY())/100)</f>
        <v/>
      </c>
      <c r="H526" s="240" t="str">
        <f>IF(C526="","",IF($H$11="收入",[1]!S_STM07_IS(D526,9,$G$5,$H$13)/$E$5,[1]!S_STM07_IS(D526,48,$G$5,$H$13)/$E$5))</f>
        <v/>
      </c>
      <c r="I526" s="240" t="str">
        <f>IF(C526="","",IF($I$11="毛利率",([1]!S_STM07_IS(D526,9,$G$5,$H$13)-[1]!S_STM07_IS(D526,10,$G$5,$H$13))/[1]!S_STM07_IS(D526,9,$G$5,$H$13),[1]!S_STM07_IS(D526,14,$G$5,$H$13)/$E$5))</f>
        <v/>
      </c>
      <c r="J526" s="402" t="str">
        <f>IF(C526="","",IF($J$11="净利润率",[1]!S_STM07_IS(D526,61,$G$5,$H$13)/[1]!S_STM07_IS(D526,9,$G$5,$H$13),[1]!S_STM07_IS(D526,55,$G$5,$H$13)/$E$5))</f>
        <v/>
      </c>
      <c r="K526" s="411" t="str">
        <f>IF(C526="","",[1]!hks_fa_roa2(D526,$G$5))</f>
        <v/>
      </c>
      <c r="L526" s="411" t="str">
        <f>IF(C526="","",[1]!hks_fa_roe(D526,$G$5))</f>
        <v/>
      </c>
      <c r="M526" s="240" t="str">
        <f>IF(C526="","",IF($M$11="EPS",[1]!S_STM07_IS(D526,61,$G$5,$H$13)/IF([1]!s_share_total(D526,$G$5)=0,[1]!s_share_total(D526,[1]!s_ipo_listeddate(D526)),[1]!s_share_total(D526,$G$5)),([1]!s_stm07_bs(D526,75,$G$5,$H$13)+[1]!s_stm07_bs(D526,88,$G$5,$H$13)+[1]!s_stm07_bs(D526,94,$G$5,$H$13)+[1]!s_stm07_bs(D526,95,$G$5,$H$13))/$E$5))</f>
        <v/>
      </c>
      <c r="N526" s="241" t="str">
        <f>IF(C526="","",F526/([1]!S_STM07_IS(D526,61,$G$5,$H$13)/IF([1]!s_share_total(D526,$G$5)=0,[1]!s_share_total(D526,[1]!s_ipo_listeddate(D526)),[1]!s_share_total(D526,$G$5))))</f>
        <v/>
      </c>
      <c r="O526" s="240" t="str">
        <f ca="1">IF(C526="","",[1]!s_share_total(D526,TODAY())/$E$5)</f>
        <v/>
      </c>
      <c r="P526" s="240" t="str">
        <f t="shared" ref="P526:P589" si="56">IF(C526="","",F526*O526)</f>
        <v/>
      </c>
      <c r="Q526" s="210" t="str">
        <f t="shared" ref="Q526:Q589" si="57">IF(C526="","",HLOOKUP($R$12,$G$11:$P$20003,ROW()-ROW($G$11)+1,FALSE))</f>
        <v/>
      </c>
      <c r="R526" s="341" t="str">
        <f t="shared" ref="R526:R589" si="58">IF(C526="","",RANK(Q526,Q:Q,0))</f>
        <v/>
      </c>
      <c r="S526" s="144"/>
      <c r="U526" s="1"/>
    </row>
    <row r="527" spans="3:21" ht="12" customHeight="1" x14ac:dyDescent="0.35">
      <c r="C527" s="342" t="str">
        <f t="shared" si="55"/>
        <v/>
      </c>
      <c r="D527" s="126" t="str">
        <f t="shared" si="53"/>
        <v/>
      </c>
      <c r="E527" s="126" t="str">
        <f t="shared" si="54"/>
        <v/>
      </c>
      <c r="F527" s="181" t="str">
        <f ca="1">IF(C527="","",[1]!s_dq_close(D527,TODAY(),1))</f>
        <v/>
      </c>
      <c r="G527" s="182" t="str">
        <f ca="1">IF(C527="","",[1]!s_pq_pctchange(D527,TODAY()-$G$12,TODAY())/100)</f>
        <v/>
      </c>
      <c r="H527" s="242" t="str">
        <f>IF(C527="","",IF($H$11="收入",[1]!S_STM07_IS(D527,9,$G$5,$H$13)/$E$5,[1]!S_STM07_IS(D527,48,$G$5,$H$13)/$E$5))</f>
        <v/>
      </c>
      <c r="I527" s="242" t="str">
        <f>IF(C527="","",IF($I$11="毛利率",([1]!S_STM07_IS(D527,9,$G$5,$H$13)-[1]!S_STM07_IS(D527,10,$G$5,$H$13))/[1]!S_STM07_IS(D527,9,$G$5,$H$13),[1]!S_STM07_IS(D527,14,$G$5,$H$13)/$E$5))</f>
        <v/>
      </c>
      <c r="J527" s="403" t="str">
        <f>IF(C527="","",IF($J$11="净利润率",[1]!S_STM07_IS(D527,61,$G$5,$H$13)/[1]!S_STM07_IS(D527,9,$G$5,$H$13),[1]!S_STM07_IS(D527,55,$G$5,$H$13)/$E$5))</f>
        <v/>
      </c>
      <c r="K527" s="411" t="str">
        <f>IF(C527="","",[1]!hks_fa_roa2(D527,$G$5))</f>
        <v/>
      </c>
      <c r="L527" s="411" t="str">
        <f>IF(C527="","",[1]!hks_fa_roe(D527,$G$5))</f>
        <v/>
      </c>
      <c r="M527" s="243" t="str">
        <f>IF(C527="","",IF($M$11="EPS",[1]!S_STM07_IS(D527,61,$G$5,$H$13)/IF([1]!s_share_total(D527,$G$5)=0,[1]!s_share_total(D527,[1]!s_ipo_listeddate(D527)),[1]!s_share_total(D527,$G$5)),([1]!s_stm07_bs(D527,75,$G$5,$H$13)+[1]!s_stm07_bs(D527,88,$G$5,$H$13)+[1]!s_stm07_bs(D527,94,$G$5,$H$13)+[1]!s_stm07_bs(D527,95,$G$5,$H$13))/$E$5))</f>
        <v/>
      </c>
      <c r="N527" s="193" t="str">
        <f>IF(C527="","",F527/([1]!S_STM07_IS(D527,61,$G$5,$H$13)/IF([1]!s_share_total(D527,$G$5)=0,[1]!s_share_total(D527,[1]!s_ipo_listeddate(D527)),[1]!s_share_total(D527,$G$5))))</f>
        <v/>
      </c>
      <c r="O527" s="242" t="str">
        <f ca="1">IF(C527="","",[1]!s_share_total(D527,TODAY())/$E$5)</f>
        <v/>
      </c>
      <c r="P527" s="242" t="str">
        <f t="shared" si="56"/>
        <v/>
      </c>
      <c r="Q527" s="181" t="str">
        <f t="shared" si="57"/>
        <v/>
      </c>
      <c r="R527" s="342" t="str">
        <f t="shared" si="58"/>
        <v/>
      </c>
      <c r="S527" s="144"/>
      <c r="U527" s="1"/>
    </row>
    <row r="528" spans="3:21" ht="12" customHeight="1" x14ac:dyDescent="0.35">
      <c r="C528" s="341" t="str">
        <f t="shared" si="55"/>
        <v/>
      </c>
      <c r="D528" s="239" t="str">
        <f t="shared" si="53"/>
        <v/>
      </c>
      <c r="E528" s="239" t="str">
        <f t="shared" si="54"/>
        <v/>
      </c>
      <c r="F528" s="179" t="str">
        <f ca="1">IF(C528="","",[1]!s_dq_close(D528,TODAY(),1))</f>
        <v/>
      </c>
      <c r="G528" s="180" t="str">
        <f ca="1">IF(C528="","",[1]!s_pq_pctchange(D528,TODAY()-$G$12,TODAY())/100)</f>
        <v/>
      </c>
      <c r="H528" s="240" t="str">
        <f>IF(C528="","",IF($H$11="收入",[1]!S_STM07_IS(D528,9,$G$5,$H$13)/$E$5,[1]!S_STM07_IS(D528,48,$G$5,$H$13)/$E$5))</f>
        <v/>
      </c>
      <c r="I528" s="240" t="str">
        <f>IF(C528="","",IF($I$11="毛利率",([1]!S_STM07_IS(D528,9,$G$5,$H$13)-[1]!S_STM07_IS(D528,10,$G$5,$H$13))/[1]!S_STM07_IS(D528,9,$G$5,$H$13),[1]!S_STM07_IS(D528,14,$G$5,$H$13)/$E$5))</f>
        <v/>
      </c>
      <c r="J528" s="402" t="str">
        <f>IF(C528="","",IF($J$11="净利润率",[1]!S_STM07_IS(D528,61,$G$5,$H$13)/[1]!S_STM07_IS(D528,9,$G$5,$H$13),[1]!S_STM07_IS(D528,55,$G$5,$H$13)/$E$5))</f>
        <v/>
      </c>
      <c r="K528" s="411" t="str">
        <f>IF(C528="","",[1]!hks_fa_roa2(D528,$G$5))</f>
        <v/>
      </c>
      <c r="L528" s="411" t="str">
        <f>IF(C528="","",[1]!hks_fa_roe(D528,$G$5))</f>
        <v/>
      </c>
      <c r="M528" s="240" t="str">
        <f>IF(C528="","",IF($M$11="EPS",[1]!S_STM07_IS(D528,61,$G$5,$H$13)/IF([1]!s_share_total(D528,$G$5)=0,[1]!s_share_total(D528,[1]!s_ipo_listeddate(D528)),[1]!s_share_total(D528,$G$5)),([1]!s_stm07_bs(D528,75,$G$5,$H$13)+[1]!s_stm07_bs(D528,88,$G$5,$H$13)+[1]!s_stm07_bs(D528,94,$G$5,$H$13)+[1]!s_stm07_bs(D528,95,$G$5,$H$13))/$E$5))</f>
        <v/>
      </c>
      <c r="N528" s="241" t="str">
        <f>IF(C528="","",F528/([1]!S_STM07_IS(D528,61,$G$5,$H$13)/IF([1]!s_share_total(D528,$G$5)=0,[1]!s_share_total(D528,[1]!s_ipo_listeddate(D528)),[1]!s_share_total(D528,$G$5))))</f>
        <v/>
      </c>
      <c r="O528" s="240" t="str">
        <f ca="1">IF(C528="","",[1]!s_share_total(D528,TODAY())/$E$5)</f>
        <v/>
      </c>
      <c r="P528" s="240" t="str">
        <f t="shared" si="56"/>
        <v/>
      </c>
      <c r="Q528" s="210" t="str">
        <f t="shared" si="57"/>
        <v/>
      </c>
      <c r="R528" s="341" t="str">
        <f t="shared" si="58"/>
        <v/>
      </c>
      <c r="S528" s="144"/>
      <c r="U528" s="1"/>
    </row>
    <row r="529" spans="3:21" ht="12" customHeight="1" x14ac:dyDescent="0.35">
      <c r="C529" s="342" t="str">
        <f t="shared" si="55"/>
        <v/>
      </c>
      <c r="D529" s="126" t="str">
        <f t="shared" si="53"/>
        <v/>
      </c>
      <c r="E529" s="126" t="str">
        <f t="shared" si="54"/>
        <v/>
      </c>
      <c r="F529" s="181" t="str">
        <f ca="1">IF(C529="","",[1]!s_dq_close(D529,TODAY(),1))</f>
        <v/>
      </c>
      <c r="G529" s="182" t="str">
        <f ca="1">IF(C529="","",[1]!s_pq_pctchange(D529,TODAY()-$G$12,TODAY())/100)</f>
        <v/>
      </c>
      <c r="H529" s="242" t="str">
        <f>IF(C529="","",IF($H$11="收入",[1]!S_STM07_IS(D529,9,$G$5,$H$13)/$E$5,[1]!S_STM07_IS(D529,48,$G$5,$H$13)/$E$5))</f>
        <v/>
      </c>
      <c r="I529" s="242" t="str">
        <f>IF(C529="","",IF($I$11="毛利率",([1]!S_STM07_IS(D529,9,$G$5,$H$13)-[1]!S_STM07_IS(D529,10,$G$5,$H$13))/[1]!S_STM07_IS(D529,9,$G$5,$H$13),[1]!S_STM07_IS(D529,14,$G$5,$H$13)/$E$5))</f>
        <v/>
      </c>
      <c r="J529" s="403" t="str">
        <f>IF(C529="","",IF($J$11="净利润率",[1]!S_STM07_IS(D529,61,$G$5,$H$13)/[1]!S_STM07_IS(D529,9,$G$5,$H$13),[1]!S_STM07_IS(D529,55,$G$5,$H$13)/$E$5))</f>
        <v/>
      </c>
      <c r="K529" s="411" t="str">
        <f>IF(C529="","",[1]!hks_fa_roa2(D529,$G$5))</f>
        <v/>
      </c>
      <c r="L529" s="411" t="str">
        <f>IF(C529="","",[1]!hks_fa_roe(D529,$G$5))</f>
        <v/>
      </c>
      <c r="M529" s="243" t="str">
        <f>IF(C529="","",IF($M$11="EPS",[1]!S_STM07_IS(D529,61,$G$5,$H$13)/IF([1]!s_share_total(D529,$G$5)=0,[1]!s_share_total(D529,[1]!s_ipo_listeddate(D529)),[1]!s_share_total(D529,$G$5)),([1]!s_stm07_bs(D529,75,$G$5,$H$13)+[1]!s_stm07_bs(D529,88,$G$5,$H$13)+[1]!s_stm07_bs(D529,94,$G$5,$H$13)+[1]!s_stm07_bs(D529,95,$G$5,$H$13))/$E$5))</f>
        <v/>
      </c>
      <c r="N529" s="193" t="str">
        <f>IF(C529="","",F529/([1]!S_STM07_IS(D529,61,$G$5,$H$13)/IF([1]!s_share_total(D529,$G$5)=0,[1]!s_share_total(D529,[1]!s_ipo_listeddate(D529)),[1]!s_share_total(D529,$G$5))))</f>
        <v/>
      </c>
      <c r="O529" s="242" t="str">
        <f ca="1">IF(C529="","",[1]!s_share_total(D529,TODAY())/$E$5)</f>
        <v/>
      </c>
      <c r="P529" s="242" t="str">
        <f t="shared" si="56"/>
        <v/>
      </c>
      <c r="Q529" s="181" t="str">
        <f t="shared" si="57"/>
        <v/>
      </c>
      <c r="R529" s="342" t="str">
        <f t="shared" si="58"/>
        <v/>
      </c>
      <c r="S529" s="144"/>
      <c r="U529" s="1"/>
    </row>
    <row r="530" spans="3:21" ht="12" customHeight="1" x14ac:dyDescent="0.35">
      <c r="C530" s="341" t="str">
        <f t="shared" si="55"/>
        <v/>
      </c>
      <c r="D530" s="239" t="str">
        <f t="shared" si="53"/>
        <v/>
      </c>
      <c r="E530" s="239" t="str">
        <f t="shared" si="54"/>
        <v/>
      </c>
      <c r="F530" s="179" t="str">
        <f ca="1">IF(C530="","",[1]!s_dq_close(D530,TODAY(),1))</f>
        <v/>
      </c>
      <c r="G530" s="180" t="str">
        <f ca="1">IF(C530="","",[1]!s_pq_pctchange(D530,TODAY()-$G$12,TODAY())/100)</f>
        <v/>
      </c>
      <c r="H530" s="240" t="str">
        <f>IF(C530="","",IF($H$11="收入",[1]!S_STM07_IS(D530,9,$G$5,$H$13)/$E$5,[1]!S_STM07_IS(D530,48,$G$5,$H$13)/$E$5))</f>
        <v/>
      </c>
      <c r="I530" s="240" t="str">
        <f>IF(C530="","",IF($I$11="毛利率",([1]!S_STM07_IS(D530,9,$G$5,$H$13)-[1]!S_STM07_IS(D530,10,$G$5,$H$13))/[1]!S_STM07_IS(D530,9,$G$5,$H$13),[1]!S_STM07_IS(D530,14,$G$5,$H$13)/$E$5))</f>
        <v/>
      </c>
      <c r="J530" s="402" t="str">
        <f>IF(C530="","",IF($J$11="净利润率",[1]!S_STM07_IS(D530,61,$G$5,$H$13)/[1]!S_STM07_IS(D530,9,$G$5,$H$13),[1]!S_STM07_IS(D530,55,$G$5,$H$13)/$E$5))</f>
        <v/>
      </c>
      <c r="K530" s="411" t="str">
        <f>IF(C530="","",[1]!hks_fa_roa2(D530,$G$5))</f>
        <v/>
      </c>
      <c r="L530" s="411" t="str">
        <f>IF(C530="","",[1]!hks_fa_roe(D530,$G$5))</f>
        <v/>
      </c>
      <c r="M530" s="240" t="str">
        <f>IF(C530="","",IF($M$11="EPS",[1]!S_STM07_IS(D530,61,$G$5,$H$13)/IF([1]!s_share_total(D530,$G$5)=0,[1]!s_share_total(D530,[1]!s_ipo_listeddate(D530)),[1]!s_share_total(D530,$G$5)),([1]!s_stm07_bs(D530,75,$G$5,$H$13)+[1]!s_stm07_bs(D530,88,$G$5,$H$13)+[1]!s_stm07_bs(D530,94,$G$5,$H$13)+[1]!s_stm07_bs(D530,95,$G$5,$H$13))/$E$5))</f>
        <v/>
      </c>
      <c r="N530" s="241" t="str">
        <f>IF(C530="","",F530/([1]!S_STM07_IS(D530,61,$G$5,$H$13)/IF([1]!s_share_total(D530,$G$5)=0,[1]!s_share_total(D530,[1]!s_ipo_listeddate(D530)),[1]!s_share_total(D530,$G$5))))</f>
        <v/>
      </c>
      <c r="O530" s="240" t="str">
        <f ca="1">IF(C530="","",[1]!s_share_total(D530,TODAY())/$E$5)</f>
        <v/>
      </c>
      <c r="P530" s="240" t="str">
        <f t="shared" si="56"/>
        <v/>
      </c>
      <c r="Q530" s="210" t="str">
        <f t="shared" si="57"/>
        <v/>
      </c>
      <c r="R530" s="341" t="str">
        <f t="shared" si="58"/>
        <v/>
      </c>
      <c r="S530" s="144"/>
      <c r="U530" s="1"/>
    </row>
    <row r="531" spans="3:21" ht="12" customHeight="1" x14ac:dyDescent="0.35">
      <c r="C531" s="342" t="str">
        <f t="shared" si="55"/>
        <v/>
      </c>
      <c r="D531" s="126" t="str">
        <f t="shared" si="53"/>
        <v/>
      </c>
      <c r="E531" s="126" t="str">
        <f t="shared" si="54"/>
        <v/>
      </c>
      <c r="F531" s="181" t="str">
        <f ca="1">IF(C531="","",[1]!s_dq_close(D531,TODAY(),1))</f>
        <v/>
      </c>
      <c r="G531" s="182" t="str">
        <f ca="1">IF(C531="","",[1]!s_pq_pctchange(D531,TODAY()-$G$12,TODAY())/100)</f>
        <v/>
      </c>
      <c r="H531" s="242" t="str">
        <f>IF(C531="","",IF($H$11="收入",[1]!S_STM07_IS(D531,9,$G$5,$H$13)/$E$5,[1]!S_STM07_IS(D531,48,$G$5,$H$13)/$E$5))</f>
        <v/>
      </c>
      <c r="I531" s="242" t="str">
        <f>IF(C531="","",IF($I$11="毛利率",([1]!S_STM07_IS(D531,9,$G$5,$H$13)-[1]!S_STM07_IS(D531,10,$G$5,$H$13))/[1]!S_STM07_IS(D531,9,$G$5,$H$13),[1]!S_STM07_IS(D531,14,$G$5,$H$13)/$E$5))</f>
        <v/>
      </c>
      <c r="J531" s="403" t="str">
        <f>IF(C531="","",IF($J$11="净利润率",[1]!S_STM07_IS(D531,61,$G$5,$H$13)/[1]!S_STM07_IS(D531,9,$G$5,$H$13),[1]!S_STM07_IS(D531,55,$G$5,$H$13)/$E$5))</f>
        <v/>
      </c>
      <c r="K531" s="411" t="str">
        <f>IF(C531="","",[1]!hks_fa_roa2(D531,$G$5))</f>
        <v/>
      </c>
      <c r="L531" s="411" t="str">
        <f>IF(C531="","",[1]!hks_fa_roe(D531,$G$5))</f>
        <v/>
      </c>
      <c r="M531" s="243" t="str">
        <f>IF(C531="","",IF($M$11="EPS",[1]!S_STM07_IS(D531,61,$G$5,$H$13)/IF([1]!s_share_total(D531,$G$5)=0,[1]!s_share_total(D531,[1]!s_ipo_listeddate(D531)),[1]!s_share_total(D531,$G$5)),([1]!s_stm07_bs(D531,75,$G$5,$H$13)+[1]!s_stm07_bs(D531,88,$G$5,$H$13)+[1]!s_stm07_bs(D531,94,$G$5,$H$13)+[1]!s_stm07_bs(D531,95,$G$5,$H$13))/$E$5))</f>
        <v/>
      </c>
      <c r="N531" s="193" t="str">
        <f>IF(C531="","",F531/([1]!S_STM07_IS(D531,61,$G$5,$H$13)/IF([1]!s_share_total(D531,$G$5)=0,[1]!s_share_total(D531,[1]!s_ipo_listeddate(D531)),[1]!s_share_total(D531,$G$5))))</f>
        <v/>
      </c>
      <c r="O531" s="242" t="str">
        <f ca="1">IF(C531="","",[1]!s_share_total(D531,TODAY())/$E$5)</f>
        <v/>
      </c>
      <c r="P531" s="242" t="str">
        <f t="shared" si="56"/>
        <v/>
      </c>
      <c r="Q531" s="181" t="str">
        <f t="shared" si="57"/>
        <v/>
      </c>
      <c r="R531" s="342" t="str">
        <f t="shared" si="58"/>
        <v/>
      </c>
      <c r="S531" s="144"/>
      <c r="U531" s="1"/>
    </row>
    <row r="532" spans="3:21" ht="12" customHeight="1" x14ac:dyDescent="0.35">
      <c r="C532" s="341" t="str">
        <f t="shared" si="55"/>
        <v/>
      </c>
      <c r="D532" s="239" t="str">
        <f t="shared" si="53"/>
        <v/>
      </c>
      <c r="E532" s="239" t="str">
        <f t="shared" si="54"/>
        <v/>
      </c>
      <c r="F532" s="179" t="str">
        <f ca="1">IF(C532="","",[1]!s_dq_close(D532,TODAY(),1))</f>
        <v/>
      </c>
      <c r="G532" s="180" t="str">
        <f ca="1">IF(C532="","",[1]!s_pq_pctchange(D532,TODAY()-$G$12,TODAY())/100)</f>
        <v/>
      </c>
      <c r="H532" s="240" t="str">
        <f>IF(C532="","",IF($H$11="收入",[1]!S_STM07_IS(D532,9,$G$5,$H$13)/$E$5,[1]!S_STM07_IS(D532,48,$G$5,$H$13)/$E$5))</f>
        <v/>
      </c>
      <c r="I532" s="240" t="str">
        <f>IF(C532="","",IF($I$11="毛利率",([1]!S_STM07_IS(D532,9,$G$5,$H$13)-[1]!S_STM07_IS(D532,10,$G$5,$H$13))/[1]!S_STM07_IS(D532,9,$G$5,$H$13),[1]!S_STM07_IS(D532,14,$G$5,$H$13)/$E$5))</f>
        <v/>
      </c>
      <c r="J532" s="402" t="str">
        <f>IF(C532="","",IF($J$11="净利润率",[1]!S_STM07_IS(D532,61,$G$5,$H$13)/[1]!S_STM07_IS(D532,9,$G$5,$H$13),[1]!S_STM07_IS(D532,55,$G$5,$H$13)/$E$5))</f>
        <v/>
      </c>
      <c r="K532" s="411" t="str">
        <f>IF(C532="","",[1]!hks_fa_roa2(D532,$G$5))</f>
        <v/>
      </c>
      <c r="L532" s="411" t="str">
        <f>IF(C532="","",[1]!hks_fa_roe(D532,$G$5))</f>
        <v/>
      </c>
      <c r="M532" s="240" t="str">
        <f>IF(C532="","",IF($M$11="EPS",[1]!S_STM07_IS(D532,61,$G$5,$H$13)/IF([1]!s_share_total(D532,$G$5)=0,[1]!s_share_total(D532,[1]!s_ipo_listeddate(D532)),[1]!s_share_total(D532,$G$5)),([1]!s_stm07_bs(D532,75,$G$5,$H$13)+[1]!s_stm07_bs(D532,88,$G$5,$H$13)+[1]!s_stm07_bs(D532,94,$G$5,$H$13)+[1]!s_stm07_bs(D532,95,$G$5,$H$13))/$E$5))</f>
        <v/>
      </c>
      <c r="N532" s="241" t="str">
        <f>IF(C532="","",F532/([1]!S_STM07_IS(D532,61,$G$5,$H$13)/IF([1]!s_share_total(D532,$G$5)=0,[1]!s_share_total(D532,[1]!s_ipo_listeddate(D532)),[1]!s_share_total(D532,$G$5))))</f>
        <v/>
      </c>
      <c r="O532" s="240" t="str">
        <f ca="1">IF(C532="","",[1]!s_share_total(D532,TODAY())/$E$5)</f>
        <v/>
      </c>
      <c r="P532" s="240" t="str">
        <f t="shared" si="56"/>
        <v/>
      </c>
      <c r="Q532" s="210" t="str">
        <f t="shared" si="57"/>
        <v/>
      </c>
      <c r="R532" s="341" t="str">
        <f t="shared" si="58"/>
        <v/>
      </c>
      <c r="S532" s="144"/>
      <c r="U532" s="1"/>
    </row>
    <row r="533" spans="3:21" ht="12" customHeight="1" x14ac:dyDescent="0.35">
      <c r="C533" s="342" t="str">
        <f t="shared" si="55"/>
        <v/>
      </c>
      <c r="D533" s="126" t="str">
        <f t="shared" si="53"/>
        <v/>
      </c>
      <c r="E533" s="126" t="str">
        <f t="shared" si="54"/>
        <v/>
      </c>
      <c r="F533" s="181" t="str">
        <f ca="1">IF(C533="","",[1]!s_dq_close(D533,TODAY(),1))</f>
        <v/>
      </c>
      <c r="G533" s="182" t="str">
        <f ca="1">IF(C533="","",[1]!s_pq_pctchange(D533,TODAY()-$G$12,TODAY())/100)</f>
        <v/>
      </c>
      <c r="H533" s="242" t="str">
        <f>IF(C533="","",IF($H$11="收入",[1]!S_STM07_IS(D533,9,$G$5,$H$13)/$E$5,[1]!S_STM07_IS(D533,48,$G$5,$H$13)/$E$5))</f>
        <v/>
      </c>
      <c r="I533" s="242" t="str">
        <f>IF(C533="","",IF($I$11="毛利率",([1]!S_STM07_IS(D533,9,$G$5,$H$13)-[1]!S_STM07_IS(D533,10,$G$5,$H$13))/[1]!S_STM07_IS(D533,9,$G$5,$H$13),[1]!S_STM07_IS(D533,14,$G$5,$H$13)/$E$5))</f>
        <v/>
      </c>
      <c r="J533" s="403" t="str">
        <f>IF(C533="","",IF($J$11="净利润率",[1]!S_STM07_IS(D533,61,$G$5,$H$13)/[1]!S_STM07_IS(D533,9,$G$5,$H$13),[1]!S_STM07_IS(D533,55,$G$5,$H$13)/$E$5))</f>
        <v/>
      </c>
      <c r="K533" s="411" t="str">
        <f>IF(C533="","",[1]!hks_fa_roa2(D533,$G$5))</f>
        <v/>
      </c>
      <c r="L533" s="411" t="str">
        <f>IF(C533="","",[1]!hks_fa_roe(D533,$G$5))</f>
        <v/>
      </c>
      <c r="M533" s="243" t="str">
        <f>IF(C533="","",IF($M$11="EPS",[1]!S_STM07_IS(D533,61,$G$5,$H$13)/IF([1]!s_share_total(D533,$G$5)=0,[1]!s_share_total(D533,[1]!s_ipo_listeddate(D533)),[1]!s_share_total(D533,$G$5)),([1]!s_stm07_bs(D533,75,$G$5,$H$13)+[1]!s_stm07_bs(D533,88,$G$5,$H$13)+[1]!s_stm07_bs(D533,94,$G$5,$H$13)+[1]!s_stm07_bs(D533,95,$G$5,$H$13))/$E$5))</f>
        <v/>
      </c>
      <c r="N533" s="193" t="str">
        <f>IF(C533="","",F533/([1]!S_STM07_IS(D533,61,$G$5,$H$13)/IF([1]!s_share_total(D533,$G$5)=0,[1]!s_share_total(D533,[1]!s_ipo_listeddate(D533)),[1]!s_share_total(D533,$G$5))))</f>
        <v/>
      </c>
      <c r="O533" s="242" t="str">
        <f ca="1">IF(C533="","",[1]!s_share_total(D533,TODAY())/$E$5)</f>
        <v/>
      </c>
      <c r="P533" s="242" t="str">
        <f t="shared" si="56"/>
        <v/>
      </c>
      <c r="Q533" s="181" t="str">
        <f t="shared" si="57"/>
        <v/>
      </c>
      <c r="R533" s="342" t="str">
        <f t="shared" si="58"/>
        <v/>
      </c>
      <c r="S533" s="144"/>
      <c r="U533" s="1"/>
    </row>
    <row r="534" spans="3:21" ht="12" customHeight="1" x14ac:dyDescent="0.35">
      <c r="C534" s="341" t="str">
        <f t="shared" si="55"/>
        <v/>
      </c>
      <c r="D534" s="239" t="str">
        <f t="shared" si="53"/>
        <v/>
      </c>
      <c r="E534" s="239" t="str">
        <f t="shared" si="54"/>
        <v/>
      </c>
      <c r="F534" s="179" t="str">
        <f ca="1">IF(C534="","",[1]!s_dq_close(D534,TODAY(),1))</f>
        <v/>
      </c>
      <c r="G534" s="180" t="str">
        <f ca="1">IF(C534="","",[1]!s_pq_pctchange(D534,TODAY()-$G$12,TODAY())/100)</f>
        <v/>
      </c>
      <c r="H534" s="240" t="str">
        <f>IF(C534="","",IF($H$11="收入",[1]!S_STM07_IS(D534,9,$G$5,$H$13)/$E$5,[1]!S_STM07_IS(D534,48,$G$5,$H$13)/$E$5))</f>
        <v/>
      </c>
      <c r="I534" s="240" t="str">
        <f>IF(C534="","",IF($I$11="毛利率",([1]!S_STM07_IS(D534,9,$G$5,$H$13)-[1]!S_STM07_IS(D534,10,$G$5,$H$13))/[1]!S_STM07_IS(D534,9,$G$5,$H$13),[1]!S_STM07_IS(D534,14,$G$5,$H$13)/$E$5))</f>
        <v/>
      </c>
      <c r="J534" s="402" t="str">
        <f>IF(C534="","",IF($J$11="净利润率",[1]!S_STM07_IS(D534,61,$G$5,$H$13)/[1]!S_STM07_IS(D534,9,$G$5,$H$13),[1]!S_STM07_IS(D534,55,$G$5,$H$13)/$E$5))</f>
        <v/>
      </c>
      <c r="K534" s="411" t="str">
        <f>IF(C534="","",[1]!hks_fa_roa2(D534,$G$5))</f>
        <v/>
      </c>
      <c r="L534" s="411" t="str">
        <f>IF(C534="","",[1]!hks_fa_roe(D534,$G$5))</f>
        <v/>
      </c>
      <c r="M534" s="240" t="str">
        <f>IF(C534="","",IF($M$11="EPS",[1]!S_STM07_IS(D534,61,$G$5,$H$13)/IF([1]!s_share_total(D534,$G$5)=0,[1]!s_share_total(D534,[1]!s_ipo_listeddate(D534)),[1]!s_share_total(D534,$G$5)),([1]!s_stm07_bs(D534,75,$G$5,$H$13)+[1]!s_stm07_bs(D534,88,$G$5,$H$13)+[1]!s_stm07_bs(D534,94,$G$5,$H$13)+[1]!s_stm07_bs(D534,95,$G$5,$H$13))/$E$5))</f>
        <v/>
      </c>
      <c r="N534" s="241" t="str">
        <f>IF(C534="","",F534/([1]!S_STM07_IS(D534,61,$G$5,$H$13)/IF([1]!s_share_total(D534,$G$5)=0,[1]!s_share_total(D534,[1]!s_ipo_listeddate(D534)),[1]!s_share_total(D534,$G$5))))</f>
        <v/>
      </c>
      <c r="O534" s="240" t="str">
        <f ca="1">IF(C534="","",[1]!s_share_total(D534,TODAY())/$E$5)</f>
        <v/>
      </c>
      <c r="P534" s="240" t="str">
        <f t="shared" si="56"/>
        <v/>
      </c>
      <c r="Q534" s="210" t="str">
        <f t="shared" si="57"/>
        <v/>
      </c>
      <c r="R534" s="341" t="str">
        <f t="shared" si="58"/>
        <v/>
      </c>
      <c r="S534" s="144"/>
      <c r="U534" s="1"/>
    </row>
    <row r="535" spans="3:21" ht="12" customHeight="1" x14ac:dyDescent="0.35">
      <c r="C535" s="342" t="str">
        <f t="shared" si="55"/>
        <v/>
      </c>
      <c r="D535" s="126" t="str">
        <f t="shared" si="53"/>
        <v/>
      </c>
      <c r="E535" s="126" t="str">
        <f t="shared" si="54"/>
        <v/>
      </c>
      <c r="F535" s="181" t="str">
        <f ca="1">IF(C535="","",[1]!s_dq_close(D535,TODAY(),1))</f>
        <v/>
      </c>
      <c r="G535" s="182" t="str">
        <f ca="1">IF(C535="","",[1]!s_pq_pctchange(D535,TODAY()-$G$12,TODAY())/100)</f>
        <v/>
      </c>
      <c r="H535" s="242" t="str">
        <f>IF(C535="","",IF($H$11="收入",[1]!S_STM07_IS(D535,9,$G$5,$H$13)/$E$5,[1]!S_STM07_IS(D535,48,$G$5,$H$13)/$E$5))</f>
        <v/>
      </c>
      <c r="I535" s="242" t="str">
        <f>IF(C535="","",IF($I$11="毛利率",([1]!S_STM07_IS(D535,9,$G$5,$H$13)-[1]!S_STM07_IS(D535,10,$G$5,$H$13))/[1]!S_STM07_IS(D535,9,$G$5,$H$13),[1]!S_STM07_IS(D535,14,$G$5,$H$13)/$E$5))</f>
        <v/>
      </c>
      <c r="J535" s="403" t="str">
        <f>IF(C535="","",IF($J$11="净利润率",[1]!S_STM07_IS(D535,61,$G$5,$H$13)/[1]!S_STM07_IS(D535,9,$G$5,$H$13),[1]!S_STM07_IS(D535,55,$G$5,$H$13)/$E$5))</f>
        <v/>
      </c>
      <c r="K535" s="411" t="str">
        <f>IF(C535="","",[1]!hks_fa_roa2(D535,$G$5))</f>
        <v/>
      </c>
      <c r="L535" s="411" t="str">
        <f>IF(C535="","",[1]!hks_fa_roe(D535,$G$5))</f>
        <v/>
      </c>
      <c r="M535" s="243" t="str">
        <f>IF(C535="","",IF($M$11="EPS",[1]!S_STM07_IS(D535,61,$G$5,$H$13)/IF([1]!s_share_total(D535,$G$5)=0,[1]!s_share_total(D535,[1]!s_ipo_listeddate(D535)),[1]!s_share_total(D535,$G$5)),([1]!s_stm07_bs(D535,75,$G$5,$H$13)+[1]!s_stm07_bs(D535,88,$G$5,$H$13)+[1]!s_stm07_bs(D535,94,$G$5,$H$13)+[1]!s_stm07_bs(D535,95,$G$5,$H$13))/$E$5))</f>
        <v/>
      </c>
      <c r="N535" s="193" t="str">
        <f>IF(C535="","",F535/([1]!S_STM07_IS(D535,61,$G$5,$H$13)/IF([1]!s_share_total(D535,$G$5)=0,[1]!s_share_total(D535,[1]!s_ipo_listeddate(D535)),[1]!s_share_total(D535,$G$5))))</f>
        <v/>
      </c>
      <c r="O535" s="242" t="str">
        <f ca="1">IF(C535="","",[1]!s_share_total(D535,TODAY())/$E$5)</f>
        <v/>
      </c>
      <c r="P535" s="242" t="str">
        <f t="shared" si="56"/>
        <v/>
      </c>
      <c r="Q535" s="181" t="str">
        <f t="shared" si="57"/>
        <v/>
      </c>
      <c r="R535" s="342" t="str">
        <f t="shared" si="58"/>
        <v/>
      </c>
      <c r="S535" s="144"/>
      <c r="U535" s="1"/>
    </row>
    <row r="536" spans="3:21" ht="12" customHeight="1" x14ac:dyDescent="0.35">
      <c r="C536" s="341" t="str">
        <f t="shared" si="55"/>
        <v/>
      </c>
      <c r="D536" s="239" t="str">
        <f t="shared" si="53"/>
        <v/>
      </c>
      <c r="E536" s="239" t="str">
        <f t="shared" si="54"/>
        <v/>
      </c>
      <c r="F536" s="179" t="str">
        <f ca="1">IF(C536="","",[1]!s_dq_close(D536,TODAY(),1))</f>
        <v/>
      </c>
      <c r="G536" s="180" t="str">
        <f ca="1">IF(C536="","",[1]!s_pq_pctchange(D536,TODAY()-$G$12,TODAY())/100)</f>
        <v/>
      </c>
      <c r="H536" s="240" t="str">
        <f>IF(C536="","",IF($H$11="收入",[1]!S_STM07_IS(D536,9,$G$5,$H$13)/$E$5,[1]!S_STM07_IS(D536,48,$G$5,$H$13)/$E$5))</f>
        <v/>
      </c>
      <c r="I536" s="240" t="str">
        <f>IF(C536="","",IF($I$11="毛利率",([1]!S_STM07_IS(D536,9,$G$5,$H$13)-[1]!S_STM07_IS(D536,10,$G$5,$H$13))/[1]!S_STM07_IS(D536,9,$G$5,$H$13),[1]!S_STM07_IS(D536,14,$G$5,$H$13)/$E$5))</f>
        <v/>
      </c>
      <c r="J536" s="402" t="str">
        <f>IF(C536="","",IF($J$11="净利润率",[1]!S_STM07_IS(D536,61,$G$5,$H$13)/[1]!S_STM07_IS(D536,9,$G$5,$H$13),[1]!S_STM07_IS(D536,55,$G$5,$H$13)/$E$5))</f>
        <v/>
      </c>
      <c r="K536" s="411" t="str">
        <f>IF(C536="","",[1]!hks_fa_roa2(D536,$G$5))</f>
        <v/>
      </c>
      <c r="L536" s="411" t="str">
        <f>IF(C536="","",[1]!hks_fa_roe(D536,$G$5))</f>
        <v/>
      </c>
      <c r="M536" s="240" t="str">
        <f>IF(C536="","",IF($M$11="EPS",[1]!S_STM07_IS(D536,61,$G$5,$H$13)/IF([1]!s_share_total(D536,$G$5)=0,[1]!s_share_total(D536,[1]!s_ipo_listeddate(D536)),[1]!s_share_total(D536,$G$5)),([1]!s_stm07_bs(D536,75,$G$5,$H$13)+[1]!s_stm07_bs(D536,88,$G$5,$H$13)+[1]!s_stm07_bs(D536,94,$G$5,$H$13)+[1]!s_stm07_bs(D536,95,$G$5,$H$13))/$E$5))</f>
        <v/>
      </c>
      <c r="N536" s="241" t="str">
        <f>IF(C536="","",F536/([1]!S_STM07_IS(D536,61,$G$5,$H$13)/IF([1]!s_share_total(D536,$G$5)=0,[1]!s_share_total(D536,[1]!s_ipo_listeddate(D536)),[1]!s_share_total(D536,$G$5))))</f>
        <v/>
      </c>
      <c r="O536" s="240" t="str">
        <f ca="1">IF(C536="","",[1]!s_share_total(D536,TODAY())/$E$5)</f>
        <v/>
      </c>
      <c r="P536" s="240" t="str">
        <f t="shared" si="56"/>
        <v/>
      </c>
      <c r="Q536" s="210" t="str">
        <f t="shared" si="57"/>
        <v/>
      </c>
      <c r="R536" s="341" t="str">
        <f t="shared" si="58"/>
        <v/>
      </c>
      <c r="S536" s="144"/>
      <c r="U536" s="1"/>
    </row>
    <row r="537" spans="3:21" ht="12" customHeight="1" x14ac:dyDescent="0.35">
      <c r="C537" s="342" t="str">
        <f t="shared" si="55"/>
        <v/>
      </c>
      <c r="D537" s="126" t="str">
        <f t="shared" si="53"/>
        <v/>
      </c>
      <c r="E537" s="126" t="str">
        <f t="shared" si="54"/>
        <v/>
      </c>
      <c r="F537" s="181" t="str">
        <f ca="1">IF(C537="","",[1]!s_dq_close(D537,TODAY(),1))</f>
        <v/>
      </c>
      <c r="G537" s="182" t="str">
        <f ca="1">IF(C537="","",[1]!s_pq_pctchange(D537,TODAY()-$G$12,TODAY())/100)</f>
        <v/>
      </c>
      <c r="H537" s="242" t="str">
        <f>IF(C537="","",IF($H$11="收入",[1]!S_STM07_IS(D537,9,$G$5,$H$13)/$E$5,[1]!S_STM07_IS(D537,48,$G$5,$H$13)/$E$5))</f>
        <v/>
      </c>
      <c r="I537" s="242" t="str">
        <f>IF(C537="","",IF($I$11="毛利率",([1]!S_STM07_IS(D537,9,$G$5,$H$13)-[1]!S_STM07_IS(D537,10,$G$5,$H$13))/[1]!S_STM07_IS(D537,9,$G$5,$H$13),[1]!S_STM07_IS(D537,14,$G$5,$H$13)/$E$5))</f>
        <v/>
      </c>
      <c r="J537" s="403" t="str">
        <f>IF(C537="","",IF($J$11="净利润率",[1]!S_STM07_IS(D537,61,$G$5,$H$13)/[1]!S_STM07_IS(D537,9,$G$5,$H$13),[1]!S_STM07_IS(D537,55,$G$5,$H$13)/$E$5))</f>
        <v/>
      </c>
      <c r="K537" s="411" t="str">
        <f>IF(C537="","",[1]!hks_fa_roa2(D537,$G$5))</f>
        <v/>
      </c>
      <c r="L537" s="411" t="str">
        <f>IF(C537="","",[1]!hks_fa_roe(D537,$G$5))</f>
        <v/>
      </c>
      <c r="M537" s="243" t="str">
        <f>IF(C537="","",IF($M$11="EPS",[1]!S_STM07_IS(D537,61,$G$5,$H$13)/IF([1]!s_share_total(D537,$G$5)=0,[1]!s_share_total(D537,[1]!s_ipo_listeddate(D537)),[1]!s_share_total(D537,$G$5)),([1]!s_stm07_bs(D537,75,$G$5,$H$13)+[1]!s_stm07_bs(D537,88,$G$5,$H$13)+[1]!s_stm07_bs(D537,94,$G$5,$H$13)+[1]!s_stm07_bs(D537,95,$G$5,$H$13))/$E$5))</f>
        <v/>
      </c>
      <c r="N537" s="193" t="str">
        <f>IF(C537="","",F537/([1]!S_STM07_IS(D537,61,$G$5,$H$13)/IF([1]!s_share_total(D537,$G$5)=0,[1]!s_share_total(D537,[1]!s_ipo_listeddate(D537)),[1]!s_share_total(D537,$G$5))))</f>
        <v/>
      </c>
      <c r="O537" s="242" t="str">
        <f ca="1">IF(C537="","",[1]!s_share_total(D537,TODAY())/$E$5)</f>
        <v/>
      </c>
      <c r="P537" s="242" t="str">
        <f t="shared" si="56"/>
        <v/>
      </c>
      <c r="Q537" s="181" t="str">
        <f t="shared" si="57"/>
        <v/>
      </c>
      <c r="R537" s="342" t="str">
        <f t="shared" si="58"/>
        <v/>
      </c>
      <c r="S537" s="144"/>
      <c r="U537" s="1"/>
    </row>
    <row r="538" spans="3:21" ht="12" customHeight="1" x14ac:dyDescent="0.35">
      <c r="C538" s="341" t="str">
        <f t="shared" si="55"/>
        <v/>
      </c>
      <c r="D538" s="239" t="str">
        <f t="shared" si="53"/>
        <v/>
      </c>
      <c r="E538" s="239" t="str">
        <f t="shared" si="54"/>
        <v/>
      </c>
      <c r="F538" s="179" t="str">
        <f ca="1">IF(C538="","",[1]!s_dq_close(D538,TODAY(),1))</f>
        <v/>
      </c>
      <c r="G538" s="180" t="str">
        <f ca="1">IF(C538="","",[1]!s_pq_pctchange(D538,TODAY()-$G$12,TODAY())/100)</f>
        <v/>
      </c>
      <c r="H538" s="240" t="str">
        <f>IF(C538="","",IF($H$11="收入",[1]!S_STM07_IS(D538,9,$G$5,$H$13)/$E$5,[1]!S_STM07_IS(D538,48,$G$5,$H$13)/$E$5))</f>
        <v/>
      </c>
      <c r="I538" s="240" t="str">
        <f>IF(C538="","",IF($I$11="毛利率",([1]!S_STM07_IS(D538,9,$G$5,$H$13)-[1]!S_STM07_IS(D538,10,$G$5,$H$13))/[1]!S_STM07_IS(D538,9,$G$5,$H$13),[1]!S_STM07_IS(D538,14,$G$5,$H$13)/$E$5))</f>
        <v/>
      </c>
      <c r="J538" s="402" t="str">
        <f>IF(C538="","",IF($J$11="净利润率",[1]!S_STM07_IS(D538,61,$G$5,$H$13)/[1]!S_STM07_IS(D538,9,$G$5,$H$13),[1]!S_STM07_IS(D538,55,$G$5,$H$13)/$E$5))</f>
        <v/>
      </c>
      <c r="K538" s="411" t="str">
        <f>IF(C538="","",[1]!hks_fa_roa2(D538,$G$5))</f>
        <v/>
      </c>
      <c r="L538" s="411" t="str">
        <f>IF(C538="","",[1]!hks_fa_roe(D538,$G$5))</f>
        <v/>
      </c>
      <c r="M538" s="240" t="str">
        <f>IF(C538="","",IF($M$11="EPS",[1]!S_STM07_IS(D538,61,$G$5,$H$13)/IF([1]!s_share_total(D538,$G$5)=0,[1]!s_share_total(D538,[1]!s_ipo_listeddate(D538)),[1]!s_share_total(D538,$G$5)),([1]!s_stm07_bs(D538,75,$G$5,$H$13)+[1]!s_stm07_bs(D538,88,$G$5,$H$13)+[1]!s_stm07_bs(D538,94,$G$5,$H$13)+[1]!s_stm07_bs(D538,95,$G$5,$H$13))/$E$5))</f>
        <v/>
      </c>
      <c r="N538" s="241" t="str">
        <f>IF(C538="","",F538/([1]!S_STM07_IS(D538,61,$G$5,$H$13)/IF([1]!s_share_total(D538,$G$5)=0,[1]!s_share_total(D538,[1]!s_ipo_listeddate(D538)),[1]!s_share_total(D538,$G$5))))</f>
        <v/>
      </c>
      <c r="O538" s="240" t="str">
        <f ca="1">IF(C538="","",[1]!s_share_total(D538,TODAY())/$E$5)</f>
        <v/>
      </c>
      <c r="P538" s="240" t="str">
        <f t="shared" si="56"/>
        <v/>
      </c>
      <c r="Q538" s="210" t="str">
        <f t="shared" si="57"/>
        <v/>
      </c>
      <c r="R538" s="341" t="str">
        <f t="shared" si="58"/>
        <v/>
      </c>
      <c r="S538" s="144"/>
      <c r="U538" s="1"/>
    </row>
    <row r="539" spans="3:21" ht="12" customHeight="1" x14ac:dyDescent="0.35">
      <c r="C539" s="342" t="str">
        <f t="shared" si="55"/>
        <v/>
      </c>
      <c r="D539" s="126" t="str">
        <f t="shared" si="53"/>
        <v/>
      </c>
      <c r="E539" s="126" t="str">
        <f t="shared" si="54"/>
        <v/>
      </c>
      <c r="F539" s="181" t="str">
        <f ca="1">IF(C539="","",[1]!s_dq_close(D539,TODAY(),1))</f>
        <v/>
      </c>
      <c r="G539" s="182" t="str">
        <f ca="1">IF(C539="","",[1]!s_pq_pctchange(D539,TODAY()-$G$12,TODAY())/100)</f>
        <v/>
      </c>
      <c r="H539" s="242" t="str">
        <f>IF(C539="","",IF($H$11="收入",[1]!S_STM07_IS(D539,9,$G$5,$H$13)/$E$5,[1]!S_STM07_IS(D539,48,$G$5,$H$13)/$E$5))</f>
        <v/>
      </c>
      <c r="I539" s="242" t="str">
        <f>IF(C539="","",IF($I$11="毛利率",([1]!S_STM07_IS(D539,9,$G$5,$H$13)-[1]!S_STM07_IS(D539,10,$G$5,$H$13))/[1]!S_STM07_IS(D539,9,$G$5,$H$13),[1]!S_STM07_IS(D539,14,$G$5,$H$13)/$E$5))</f>
        <v/>
      </c>
      <c r="J539" s="403" t="str">
        <f>IF(C539="","",IF($J$11="净利润率",[1]!S_STM07_IS(D539,61,$G$5,$H$13)/[1]!S_STM07_IS(D539,9,$G$5,$H$13),[1]!S_STM07_IS(D539,55,$G$5,$H$13)/$E$5))</f>
        <v/>
      </c>
      <c r="K539" s="411" t="str">
        <f>IF(C539="","",[1]!hks_fa_roa2(D539,$G$5))</f>
        <v/>
      </c>
      <c r="L539" s="411" t="str">
        <f>IF(C539="","",[1]!hks_fa_roe(D539,$G$5))</f>
        <v/>
      </c>
      <c r="M539" s="243" t="str">
        <f>IF(C539="","",IF($M$11="EPS",[1]!S_STM07_IS(D539,61,$G$5,$H$13)/IF([1]!s_share_total(D539,$G$5)=0,[1]!s_share_total(D539,[1]!s_ipo_listeddate(D539)),[1]!s_share_total(D539,$G$5)),([1]!s_stm07_bs(D539,75,$G$5,$H$13)+[1]!s_stm07_bs(D539,88,$G$5,$H$13)+[1]!s_stm07_bs(D539,94,$G$5,$H$13)+[1]!s_stm07_bs(D539,95,$G$5,$H$13))/$E$5))</f>
        <v/>
      </c>
      <c r="N539" s="193" t="str">
        <f>IF(C539="","",F539/([1]!S_STM07_IS(D539,61,$G$5,$H$13)/IF([1]!s_share_total(D539,$G$5)=0,[1]!s_share_total(D539,[1]!s_ipo_listeddate(D539)),[1]!s_share_total(D539,$G$5))))</f>
        <v/>
      </c>
      <c r="O539" s="242" t="str">
        <f ca="1">IF(C539="","",[1]!s_share_total(D539,TODAY())/$E$5)</f>
        <v/>
      </c>
      <c r="P539" s="242" t="str">
        <f t="shared" si="56"/>
        <v/>
      </c>
      <c r="Q539" s="181" t="str">
        <f t="shared" si="57"/>
        <v/>
      </c>
      <c r="R539" s="342" t="str">
        <f t="shared" si="58"/>
        <v/>
      </c>
      <c r="S539" s="144"/>
      <c r="U539" s="1"/>
    </row>
    <row r="540" spans="3:21" ht="12" customHeight="1" x14ac:dyDescent="0.35">
      <c r="C540" s="341" t="str">
        <f t="shared" si="55"/>
        <v/>
      </c>
      <c r="D540" s="239" t="str">
        <f t="shared" si="53"/>
        <v/>
      </c>
      <c r="E540" s="239" t="str">
        <f t="shared" si="54"/>
        <v/>
      </c>
      <c r="F540" s="179" t="str">
        <f ca="1">IF(C540="","",[1]!s_dq_close(D540,TODAY(),1))</f>
        <v/>
      </c>
      <c r="G540" s="180" t="str">
        <f ca="1">IF(C540="","",[1]!s_pq_pctchange(D540,TODAY()-$G$12,TODAY())/100)</f>
        <v/>
      </c>
      <c r="H540" s="240" t="str">
        <f>IF(C540="","",IF($H$11="收入",[1]!S_STM07_IS(D540,9,$G$5,$H$13)/$E$5,[1]!S_STM07_IS(D540,48,$G$5,$H$13)/$E$5))</f>
        <v/>
      </c>
      <c r="I540" s="240" t="str">
        <f>IF(C540="","",IF($I$11="毛利率",([1]!S_STM07_IS(D540,9,$G$5,$H$13)-[1]!S_STM07_IS(D540,10,$G$5,$H$13))/[1]!S_STM07_IS(D540,9,$G$5,$H$13),[1]!S_STM07_IS(D540,14,$G$5,$H$13)/$E$5))</f>
        <v/>
      </c>
      <c r="J540" s="402" t="str">
        <f>IF(C540="","",IF($J$11="净利润率",[1]!S_STM07_IS(D540,61,$G$5,$H$13)/[1]!S_STM07_IS(D540,9,$G$5,$H$13),[1]!S_STM07_IS(D540,55,$G$5,$H$13)/$E$5))</f>
        <v/>
      </c>
      <c r="K540" s="411" t="str">
        <f>IF(C540="","",[1]!hks_fa_roa2(D540,$G$5))</f>
        <v/>
      </c>
      <c r="L540" s="411" t="str">
        <f>IF(C540="","",[1]!hks_fa_roe(D540,$G$5))</f>
        <v/>
      </c>
      <c r="M540" s="240" t="str">
        <f>IF(C540="","",IF($M$11="EPS",[1]!S_STM07_IS(D540,61,$G$5,$H$13)/IF([1]!s_share_total(D540,$G$5)=0,[1]!s_share_total(D540,[1]!s_ipo_listeddate(D540)),[1]!s_share_total(D540,$G$5)),([1]!s_stm07_bs(D540,75,$G$5,$H$13)+[1]!s_stm07_bs(D540,88,$G$5,$H$13)+[1]!s_stm07_bs(D540,94,$G$5,$H$13)+[1]!s_stm07_bs(D540,95,$G$5,$H$13))/$E$5))</f>
        <v/>
      </c>
      <c r="N540" s="241" t="str">
        <f>IF(C540="","",F540/([1]!S_STM07_IS(D540,61,$G$5,$H$13)/IF([1]!s_share_total(D540,$G$5)=0,[1]!s_share_total(D540,[1]!s_ipo_listeddate(D540)),[1]!s_share_total(D540,$G$5))))</f>
        <v/>
      </c>
      <c r="O540" s="240" t="str">
        <f ca="1">IF(C540="","",[1]!s_share_total(D540,TODAY())/$E$5)</f>
        <v/>
      </c>
      <c r="P540" s="240" t="str">
        <f t="shared" si="56"/>
        <v/>
      </c>
      <c r="Q540" s="210" t="str">
        <f t="shared" si="57"/>
        <v/>
      </c>
      <c r="R540" s="341" t="str">
        <f t="shared" si="58"/>
        <v/>
      </c>
      <c r="S540" s="144"/>
      <c r="U540" s="1"/>
    </row>
    <row r="541" spans="3:21" ht="12" customHeight="1" x14ac:dyDescent="0.35">
      <c r="C541" s="342" t="str">
        <f t="shared" si="55"/>
        <v/>
      </c>
      <c r="D541" s="126" t="str">
        <f t="shared" si="53"/>
        <v/>
      </c>
      <c r="E541" s="126" t="str">
        <f t="shared" si="54"/>
        <v/>
      </c>
      <c r="F541" s="181" t="str">
        <f ca="1">IF(C541="","",[1]!s_dq_close(D541,TODAY(),1))</f>
        <v/>
      </c>
      <c r="G541" s="182" t="str">
        <f ca="1">IF(C541="","",[1]!s_pq_pctchange(D541,TODAY()-$G$12,TODAY())/100)</f>
        <v/>
      </c>
      <c r="H541" s="242" t="str">
        <f>IF(C541="","",IF($H$11="收入",[1]!S_STM07_IS(D541,9,$G$5,$H$13)/$E$5,[1]!S_STM07_IS(D541,48,$G$5,$H$13)/$E$5))</f>
        <v/>
      </c>
      <c r="I541" s="242" t="str">
        <f>IF(C541="","",IF($I$11="毛利率",([1]!S_STM07_IS(D541,9,$G$5,$H$13)-[1]!S_STM07_IS(D541,10,$G$5,$H$13))/[1]!S_STM07_IS(D541,9,$G$5,$H$13),[1]!S_STM07_IS(D541,14,$G$5,$H$13)/$E$5))</f>
        <v/>
      </c>
      <c r="J541" s="403" t="str">
        <f>IF(C541="","",IF($J$11="净利润率",[1]!S_STM07_IS(D541,61,$G$5,$H$13)/[1]!S_STM07_IS(D541,9,$G$5,$H$13),[1]!S_STM07_IS(D541,55,$G$5,$H$13)/$E$5))</f>
        <v/>
      </c>
      <c r="K541" s="411" t="str">
        <f>IF(C541="","",[1]!hks_fa_roa2(D541,$G$5))</f>
        <v/>
      </c>
      <c r="L541" s="411" t="str">
        <f>IF(C541="","",[1]!hks_fa_roe(D541,$G$5))</f>
        <v/>
      </c>
      <c r="M541" s="243" t="str">
        <f>IF(C541="","",IF($M$11="EPS",[1]!S_STM07_IS(D541,61,$G$5,$H$13)/IF([1]!s_share_total(D541,$G$5)=0,[1]!s_share_total(D541,[1]!s_ipo_listeddate(D541)),[1]!s_share_total(D541,$G$5)),([1]!s_stm07_bs(D541,75,$G$5,$H$13)+[1]!s_stm07_bs(D541,88,$G$5,$H$13)+[1]!s_stm07_bs(D541,94,$G$5,$H$13)+[1]!s_stm07_bs(D541,95,$G$5,$H$13))/$E$5))</f>
        <v/>
      </c>
      <c r="N541" s="193" t="str">
        <f>IF(C541="","",F541/([1]!S_STM07_IS(D541,61,$G$5,$H$13)/IF([1]!s_share_total(D541,$G$5)=0,[1]!s_share_total(D541,[1]!s_ipo_listeddate(D541)),[1]!s_share_total(D541,$G$5))))</f>
        <v/>
      </c>
      <c r="O541" s="242" t="str">
        <f ca="1">IF(C541="","",[1]!s_share_total(D541,TODAY())/$E$5)</f>
        <v/>
      </c>
      <c r="P541" s="242" t="str">
        <f t="shared" si="56"/>
        <v/>
      </c>
      <c r="Q541" s="181" t="str">
        <f t="shared" si="57"/>
        <v/>
      </c>
      <c r="R541" s="342" t="str">
        <f t="shared" si="58"/>
        <v/>
      </c>
      <c r="S541" s="144"/>
      <c r="U541" s="1"/>
    </row>
    <row r="542" spans="3:21" ht="12" customHeight="1" x14ac:dyDescent="0.35">
      <c r="C542" s="341" t="str">
        <f t="shared" si="55"/>
        <v/>
      </c>
      <c r="D542" s="239" t="str">
        <f t="shared" si="53"/>
        <v/>
      </c>
      <c r="E542" s="239" t="str">
        <f t="shared" si="54"/>
        <v/>
      </c>
      <c r="F542" s="179" t="str">
        <f ca="1">IF(C542="","",[1]!s_dq_close(D542,TODAY(),1))</f>
        <v/>
      </c>
      <c r="G542" s="180" t="str">
        <f ca="1">IF(C542="","",[1]!s_pq_pctchange(D542,TODAY()-$G$12,TODAY())/100)</f>
        <v/>
      </c>
      <c r="H542" s="240" t="str">
        <f>IF(C542="","",IF($H$11="收入",[1]!S_STM07_IS(D542,9,$G$5,$H$13)/$E$5,[1]!S_STM07_IS(D542,48,$G$5,$H$13)/$E$5))</f>
        <v/>
      </c>
      <c r="I542" s="240" t="str">
        <f>IF(C542="","",IF($I$11="毛利率",([1]!S_STM07_IS(D542,9,$G$5,$H$13)-[1]!S_STM07_IS(D542,10,$G$5,$H$13))/[1]!S_STM07_IS(D542,9,$G$5,$H$13),[1]!S_STM07_IS(D542,14,$G$5,$H$13)/$E$5))</f>
        <v/>
      </c>
      <c r="J542" s="402" t="str">
        <f>IF(C542="","",IF($J$11="净利润率",[1]!S_STM07_IS(D542,61,$G$5,$H$13)/[1]!S_STM07_IS(D542,9,$G$5,$H$13),[1]!S_STM07_IS(D542,55,$G$5,$H$13)/$E$5))</f>
        <v/>
      </c>
      <c r="K542" s="411" t="str">
        <f>IF(C542="","",[1]!hks_fa_roa2(D542,$G$5))</f>
        <v/>
      </c>
      <c r="L542" s="411" t="str">
        <f>IF(C542="","",[1]!hks_fa_roe(D542,$G$5))</f>
        <v/>
      </c>
      <c r="M542" s="240" t="str">
        <f>IF(C542="","",IF($M$11="EPS",[1]!S_STM07_IS(D542,61,$G$5,$H$13)/IF([1]!s_share_total(D542,$G$5)=0,[1]!s_share_total(D542,[1]!s_ipo_listeddate(D542)),[1]!s_share_total(D542,$G$5)),([1]!s_stm07_bs(D542,75,$G$5,$H$13)+[1]!s_stm07_bs(D542,88,$G$5,$H$13)+[1]!s_stm07_bs(D542,94,$G$5,$H$13)+[1]!s_stm07_bs(D542,95,$G$5,$H$13))/$E$5))</f>
        <v/>
      </c>
      <c r="N542" s="241" t="str">
        <f>IF(C542="","",F542/([1]!S_STM07_IS(D542,61,$G$5,$H$13)/IF([1]!s_share_total(D542,$G$5)=0,[1]!s_share_total(D542,[1]!s_ipo_listeddate(D542)),[1]!s_share_total(D542,$G$5))))</f>
        <v/>
      </c>
      <c r="O542" s="240" t="str">
        <f ca="1">IF(C542="","",[1]!s_share_total(D542,TODAY())/$E$5)</f>
        <v/>
      </c>
      <c r="P542" s="240" t="str">
        <f t="shared" si="56"/>
        <v/>
      </c>
      <c r="Q542" s="210" t="str">
        <f t="shared" si="57"/>
        <v/>
      </c>
      <c r="R542" s="341" t="str">
        <f t="shared" si="58"/>
        <v/>
      </c>
      <c r="S542" s="144"/>
      <c r="U542" s="1"/>
    </row>
    <row r="543" spans="3:21" ht="12" customHeight="1" x14ac:dyDescent="0.35">
      <c r="C543" s="342" t="str">
        <f t="shared" si="55"/>
        <v/>
      </c>
      <c r="D543" s="126" t="str">
        <f t="shared" si="53"/>
        <v/>
      </c>
      <c r="E543" s="126" t="str">
        <f t="shared" si="54"/>
        <v/>
      </c>
      <c r="F543" s="181" t="str">
        <f ca="1">IF(C543="","",[1]!s_dq_close(D543,TODAY(),1))</f>
        <v/>
      </c>
      <c r="G543" s="182" t="str">
        <f ca="1">IF(C543="","",[1]!s_pq_pctchange(D543,TODAY()-$G$12,TODAY())/100)</f>
        <v/>
      </c>
      <c r="H543" s="242" t="str">
        <f>IF(C543="","",IF($H$11="收入",[1]!S_STM07_IS(D543,9,$G$5,$H$13)/$E$5,[1]!S_STM07_IS(D543,48,$G$5,$H$13)/$E$5))</f>
        <v/>
      </c>
      <c r="I543" s="242" t="str">
        <f>IF(C543="","",IF($I$11="毛利率",([1]!S_STM07_IS(D543,9,$G$5,$H$13)-[1]!S_STM07_IS(D543,10,$G$5,$H$13))/[1]!S_STM07_IS(D543,9,$G$5,$H$13),[1]!S_STM07_IS(D543,14,$G$5,$H$13)/$E$5))</f>
        <v/>
      </c>
      <c r="J543" s="403" t="str">
        <f>IF(C543="","",IF($J$11="净利润率",[1]!S_STM07_IS(D543,61,$G$5,$H$13)/[1]!S_STM07_IS(D543,9,$G$5,$H$13),[1]!S_STM07_IS(D543,55,$G$5,$H$13)/$E$5))</f>
        <v/>
      </c>
      <c r="K543" s="411" t="str">
        <f>IF(C543="","",[1]!hks_fa_roa2(D543,$G$5))</f>
        <v/>
      </c>
      <c r="L543" s="411" t="str">
        <f>IF(C543="","",[1]!hks_fa_roe(D543,$G$5))</f>
        <v/>
      </c>
      <c r="M543" s="243" t="str">
        <f>IF(C543="","",IF($M$11="EPS",[1]!S_STM07_IS(D543,61,$G$5,$H$13)/IF([1]!s_share_total(D543,$G$5)=0,[1]!s_share_total(D543,[1]!s_ipo_listeddate(D543)),[1]!s_share_total(D543,$G$5)),([1]!s_stm07_bs(D543,75,$G$5,$H$13)+[1]!s_stm07_bs(D543,88,$G$5,$H$13)+[1]!s_stm07_bs(D543,94,$G$5,$H$13)+[1]!s_stm07_bs(D543,95,$G$5,$H$13))/$E$5))</f>
        <v/>
      </c>
      <c r="N543" s="193" t="str">
        <f>IF(C543="","",F543/([1]!S_STM07_IS(D543,61,$G$5,$H$13)/IF([1]!s_share_total(D543,$G$5)=0,[1]!s_share_total(D543,[1]!s_ipo_listeddate(D543)),[1]!s_share_total(D543,$G$5))))</f>
        <v/>
      </c>
      <c r="O543" s="242" t="str">
        <f ca="1">IF(C543="","",[1]!s_share_total(D543,TODAY())/$E$5)</f>
        <v/>
      </c>
      <c r="P543" s="242" t="str">
        <f t="shared" si="56"/>
        <v/>
      </c>
      <c r="Q543" s="181" t="str">
        <f t="shared" si="57"/>
        <v/>
      </c>
      <c r="R543" s="342" t="str">
        <f t="shared" si="58"/>
        <v/>
      </c>
      <c r="S543" s="144"/>
      <c r="U543" s="1"/>
    </row>
    <row r="544" spans="3:21" ht="12" customHeight="1" x14ac:dyDescent="0.35">
      <c r="C544" s="341" t="str">
        <f t="shared" si="55"/>
        <v/>
      </c>
      <c r="D544" s="239" t="str">
        <f t="shared" si="53"/>
        <v/>
      </c>
      <c r="E544" s="239" t="str">
        <f t="shared" si="54"/>
        <v/>
      </c>
      <c r="F544" s="179" t="str">
        <f ca="1">IF(C544="","",[1]!s_dq_close(D544,TODAY(),1))</f>
        <v/>
      </c>
      <c r="G544" s="180" t="str">
        <f ca="1">IF(C544="","",[1]!s_pq_pctchange(D544,TODAY()-$G$12,TODAY())/100)</f>
        <v/>
      </c>
      <c r="H544" s="240" t="str">
        <f>IF(C544="","",IF($H$11="收入",[1]!S_STM07_IS(D544,9,$G$5,$H$13)/$E$5,[1]!S_STM07_IS(D544,48,$G$5,$H$13)/$E$5))</f>
        <v/>
      </c>
      <c r="I544" s="240" t="str">
        <f>IF(C544="","",IF($I$11="毛利率",([1]!S_STM07_IS(D544,9,$G$5,$H$13)-[1]!S_STM07_IS(D544,10,$G$5,$H$13))/[1]!S_STM07_IS(D544,9,$G$5,$H$13),[1]!S_STM07_IS(D544,14,$G$5,$H$13)/$E$5))</f>
        <v/>
      </c>
      <c r="J544" s="402" t="str">
        <f>IF(C544="","",IF($J$11="净利润率",[1]!S_STM07_IS(D544,61,$G$5,$H$13)/[1]!S_STM07_IS(D544,9,$G$5,$H$13),[1]!S_STM07_IS(D544,55,$G$5,$H$13)/$E$5))</f>
        <v/>
      </c>
      <c r="K544" s="411" t="str">
        <f>IF(C544="","",[1]!hks_fa_roa2(D544,$G$5))</f>
        <v/>
      </c>
      <c r="L544" s="411" t="str">
        <f>IF(C544="","",[1]!hks_fa_roe(D544,$G$5))</f>
        <v/>
      </c>
      <c r="M544" s="240" t="str">
        <f>IF(C544="","",IF($M$11="EPS",[1]!S_STM07_IS(D544,61,$G$5,$H$13)/IF([1]!s_share_total(D544,$G$5)=0,[1]!s_share_total(D544,[1]!s_ipo_listeddate(D544)),[1]!s_share_total(D544,$G$5)),([1]!s_stm07_bs(D544,75,$G$5,$H$13)+[1]!s_stm07_bs(D544,88,$G$5,$H$13)+[1]!s_stm07_bs(D544,94,$G$5,$H$13)+[1]!s_stm07_bs(D544,95,$G$5,$H$13))/$E$5))</f>
        <v/>
      </c>
      <c r="N544" s="241" t="str">
        <f>IF(C544="","",F544/([1]!S_STM07_IS(D544,61,$G$5,$H$13)/IF([1]!s_share_total(D544,$G$5)=0,[1]!s_share_total(D544,[1]!s_ipo_listeddate(D544)),[1]!s_share_total(D544,$G$5))))</f>
        <v/>
      </c>
      <c r="O544" s="240" t="str">
        <f ca="1">IF(C544="","",[1]!s_share_total(D544,TODAY())/$E$5)</f>
        <v/>
      </c>
      <c r="P544" s="240" t="str">
        <f t="shared" si="56"/>
        <v/>
      </c>
      <c r="Q544" s="210" t="str">
        <f t="shared" si="57"/>
        <v/>
      </c>
      <c r="R544" s="341" t="str">
        <f t="shared" si="58"/>
        <v/>
      </c>
      <c r="S544" s="144"/>
      <c r="U544" s="1"/>
    </row>
    <row r="545" spans="3:21" ht="12" customHeight="1" x14ac:dyDescent="0.35">
      <c r="C545" s="342" t="str">
        <f t="shared" si="55"/>
        <v/>
      </c>
      <c r="D545" s="126" t="str">
        <f t="shared" si="53"/>
        <v/>
      </c>
      <c r="E545" s="126" t="str">
        <f t="shared" si="54"/>
        <v/>
      </c>
      <c r="F545" s="181" t="str">
        <f ca="1">IF(C545="","",[1]!s_dq_close(D545,TODAY(),1))</f>
        <v/>
      </c>
      <c r="G545" s="182" t="str">
        <f ca="1">IF(C545="","",[1]!s_pq_pctchange(D545,TODAY()-$G$12,TODAY())/100)</f>
        <v/>
      </c>
      <c r="H545" s="242" t="str">
        <f>IF(C545="","",IF($H$11="收入",[1]!S_STM07_IS(D545,9,$G$5,$H$13)/$E$5,[1]!S_STM07_IS(D545,48,$G$5,$H$13)/$E$5))</f>
        <v/>
      </c>
      <c r="I545" s="242" t="str">
        <f>IF(C545="","",IF($I$11="毛利率",([1]!S_STM07_IS(D545,9,$G$5,$H$13)-[1]!S_STM07_IS(D545,10,$G$5,$H$13))/[1]!S_STM07_IS(D545,9,$G$5,$H$13),[1]!S_STM07_IS(D545,14,$G$5,$H$13)/$E$5))</f>
        <v/>
      </c>
      <c r="J545" s="403" t="str">
        <f>IF(C545="","",IF($J$11="净利润率",[1]!S_STM07_IS(D545,61,$G$5,$H$13)/[1]!S_STM07_IS(D545,9,$G$5,$H$13),[1]!S_STM07_IS(D545,55,$G$5,$H$13)/$E$5))</f>
        <v/>
      </c>
      <c r="K545" s="411" t="str">
        <f>IF(C545="","",[1]!hks_fa_roa2(D545,$G$5))</f>
        <v/>
      </c>
      <c r="L545" s="411" t="str">
        <f>IF(C545="","",[1]!hks_fa_roe(D545,$G$5))</f>
        <v/>
      </c>
      <c r="M545" s="243" t="str">
        <f>IF(C545="","",IF($M$11="EPS",[1]!S_STM07_IS(D545,61,$G$5,$H$13)/IF([1]!s_share_total(D545,$G$5)=0,[1]!s_share_total(D545,[1]!s_ipo_listeddate(D545)),[1]!s_share_total(D545,$G$5)),([1]!s_stm07_bs(D545,75,$G$5,$H$13)+[1]!s_stm07_bs(D545,88,$G$5,$H$13)+[1]!s_stm07_bs(D545,94,$G$5,$H$13)+[1]!s_stm07_bs(D545,95,$G$5,$H$13))/$E$5))</f>
        <v/>
      </c>
      <c r="N545" s="193" t="str">
        <f>IF(C545="","",F545/([1]!S_STM07_IS(D545,61,$G$5,$H$13)/IF([1]!s_share_total(D545,$G$5)=0,[1]!s_share_total(D545,[1]!s_ipo_listeddate(D545)),[1]!s_share_total(D545,$G$5))))</f>
        <v/>
      </c>
      <c r="O545" s="242" t="str">
        <f ca="1">IF(C545="","",[1]!s_share_total(D545,TODAY())/$E$5)</f>
        <v/>
      </c>
      <c r="P545" s="242" t="str">
        <f t="shared" si="56"/>
        <v/>
      </c>
      <c r="Q545" s="181" t="str">
        <f t="shared" si="57"/>
        <v/>
      </c>
      <c r="R545" s="342" t="str">
        <f t="shared" si="58"/>
        <v/>
      </c>
      <c r="S545" s="144"/>
      <c r="U545" s="1"/>
    </row>
    <row r="546" spans="3:21" ht="12" customHeight="1" x14ac:dyDescent="0.35">
      <c r="C546" s="341" t="str">
        <f t="shared" si="55"/>
        <v/>
      </c>
      <c r="D546" s="239" t="str">
        <f t="shared" si="53"/>
        <v/>
      </c>
      <c r="E546" s="239" t="str">
        <f t="shared" si="54"/>
        <v/>
      </c>
      <c r="F546" s="179" t="str">
        <f ca="1">IF(C546="","",[1]!s_dq_close(D546,TODAY(),1))</f>
        <v/>
      </c>
      <c r="G546" s="180" t="str">
        <f ca="1">IF(C546="","",[1]!s_pq_pctchange(D546,TODAY()-$G$12,TODAY())/100)</f>
        <v/>
      </c>
      <c r="H546" s="240" t="str">
        <f>IF(C546="","",IF($H$11="收入",[1]!S_STM07_IS(D546,9,$G$5,$H$13)/$E$5,[1]!S_STM07_IS(D546,48,$G$5,$H$13)/$E$5))</f>
        <v/>
      </c>
      <c r="I546" s="240" t="str">
        <f>IF(C546="","",IF($I$11="毛利率",([1]!S_STM07_IS(D546,9,$G$5,$H$13)-[1]!S_STM07_IS(D546,10,$G$5,$H$13))/[1]!S_STM07_IS(D546,9,$G$5,$H$13),[1]!S_STM07_IS(D546,14,$G$5,$H$13)/$E$5))</f>
        <v/>
      </c>
      <c r="J546" s="402" t="str">
        <f>IF(C546="","",IF($J$11="净利润率",[1]!S_STM07_IS(D546,61,$G$5,$H$13)/[1]!S_STM07_IS(D546,9,$G$5,$H$13),[1]!S_STM07_IS(D546,55,$G$5,$H$13)/$E$5))</f>
        <v/>
      </c>
      <c r="K546" s="411" t="str">
        <f>IF(C546="","",[1]!hks_fa_roa2(D546,$G$5))</f>
        <v/>
      </c>
      <c r="L546" s="411" t="str">
        <f>IF(C546="","",[1]!hks_fa_roe(D546,$G$5))</f>
        <v/>
      </c>
      <c r="M546" s="240" t="str">
        <f>IF(C546="","",IF($M$11="EPS",[1]!S_STM07_IS(D546,61,$G$5,$H$13)/IF([1]!s_share_total(D546,$G$5)=0,[1]!s_share_total(D546,[1]!s_ipo_listeddate(D546)),[1]!s_share_total(D546,$G$5)),([1]!s_stm07_bs(D546,75,$G$5,$H$13)+[1]!s_stm07_bs(D546,88,$G$5,$H$13)+[1]!s_stm07_bs(D546,94,$G$5,$H$13)+[1]!s_stm07_bs(D546,95,$G$5,$H$13))/$E$5))</f>
        <v/>
      </c>
      <c r="N546" s="241" t="str">
        <f>IF(C546="","",F546/([1]!S_STM07_IS(D546,61,$G$5,$H$13)/IF([1]!s_share_total(D546,$G$5)=0,[1]!s_share_total(D546,[1]!s_ipo_listeddate(D546)),[1]!s_share_total(D546,$G$5))))</f>
        <v/>
      </c>
      <c r="O546" s="240" t="str">
        <f ca="1">IF(C546="","",[1]!s_share_total(D546,TODAY())/$E$5)</f>
        <v/>
      </c>
      <c r="P546" s="240" t="str">
        <f t="shared" si="56"/>
        <v/>
      </c>
      <c r="Q546" s="210" t="str">
        <f t="shared" si="57"/>
        <v/>
      </c>
      <c r="R546" s="341" t="str">
        <f t="shared" si="58"/>
        <v/>
      </c>
      <c r="S546" s="144"/>
      <c r="U546" s="1"/>
    </row>
    <row r="547" spans="3:21" ht="12" customHeight="1" x14ac:dyDescent="0.35">
      <c r="C547" s="342" t="str">
        <f t="shared" si="55"/>
        <v/>
      </c>
      <c r="D547" s="126" t="str">
        <f t="shared" si="53"/>
        <v/>
      </c>
      <c r="E547" s="126" t="str">
        <f t="shared" si="54"/>
        <v/>
      </c>
      <c r="F547" s="181" t="str">
        <f ca="1">IF(C547="","",[1]!s_dq_close(D547,TODAY(),1))</f>
        <v/>
      </c>
      <c r="G547" s="182" t="str">
        <f ca="1">IF(C547="","",[1]!s_pq_pctchange(D547,TODAY()-$G$12,TODAY())/100)</f>
        <v/>
      </c>
      <c r="H547" s="242" t="str">
        <f>IF(C547="","",IF($H$11="收入",[1]!S_STM07_IS(D547,9,$G$5,$H$13)/$E$5,[1]!S_STM07_IS(D547,48,$G$5,$H$13)/$E$5))</f>
        <v/>
      </c>
      <c r="I547" s="242" t="str">
        <f>IF(C547="","",IF($I$11="毛利率",([1]!S_STM07_IS(D547,9,$G$5,$H$13)-[1]!S_STM07_IS(D547,10,$G$5,$H$13))/[1]!S_STM07_IS(D547,9,$G$5,$H$13),[1]!S_STM07_IS(D547,14,$G$5,$H$13)/$E$5))</f>
        <v/>
      </c>
      <c r="J547" s="403" t="str">
        <f>IF(C547="","",IF($J$11="净利润率",[1]!S_STM07_IS(D547,61,$G$5,$H$13)/[1]!S_STM07_IS(D547,9,$G$5,$H$13),[1]!S_STM07_IS(D547,55,$G$5,$H$13)/$E$5))</f>
        <v/>
      </c>
      <c r="K547" s="411" t="str">
        <f>IF(C547="","",[1]!hks_fa_roa2(D547,$G$5))</f>
        <v/>
      </c>
      <c r="L547" s="411" t="str">
        <f>IF(C547="","",[1]!hks_fa_roe(D547,$G$5))</f>
        <v/>
      </c>
      <c r="M547" s="243" t="str">
        <f>IF(C547="","",IF($M$11="EPS",[1]!S_STM07_IS(D547,61,$G$5,$H$13)/IF([1]!s_share_total(D547,$G$5)=0,[1]!s_share_total(D547,[1]!s_ipo_listeddate(D547)),[1]!s_share_total(D547,$G$5)),([1]!s_stm07_bs(D547,75,$G$5,$H$13)+[1]!s_stm07_bs(D547,88,$G$5,$H$13)+[1]!s_stm07_bs(D547,94,$G$5,$H$13)+[1]!s_stm07_bs(D547,95,$G$5,$H$13))/$E$5))</f>
        <v/>
      </c>
      <c r="N547" s="193" t="str">
        <f>IF(C547="","",F547/([1]!S_STM07_IS(D547,61,$G$5,$H$13)/IF([1]!s_share_total(D547,$G$5)=0,[1]!s_share_total(D547,[1]!s_ipo_listeddate(D547)),[1]!s_share_total(D547,$G$5))))</f>
        <v/>
      </c>
      <c r="O547" s="242" t="str">
        <f ca="1">IF(C547="","",[1]!s_share_total(D547,TODAY())/$E$5)</f>
        <v/>
      </c>
      <c r="P547" s="242" t="str">
        <f t="shared" si="56"/>
        <v/>
      </c>
      <c r="Q547" s="181" t="str">
        <f t="shared" si="57"/>
        <v/>
      </c>
      <c r="R547" s="342" t="str">
        <f t="shared" si="58"/>
        <v/>
      </c>
      <c r="S547" s="144"/>
      <c r="U547" s="1"/>
    </row>
    <row r="548" spans="3:21" ht="12" customHeight="1" x14ac:dyDescent="0.35">
      <c r="C548" s="341" t="str">
        <f t="shared" si="55"/>
        <v/>
      </c>
      <c r="D548" s="239" t="str">
        <f t="shared" si="53"/>
        <v/>
      </c>
      <c r="E548" s="239" t="str">
        <f t="shared" si="54"/>
        <v/>
      </c>
      <c r="F548" s="179" t="str">
        <f ca="1">IF(C548="","",[1]!s_dq_close(D548,TODAY(),1))</f>
        <v/>
      </c>
      <c r="G548" s="180" t="str">
        <f ca="1">IF(C548="","",[1]!s_pq_pctchange(D548,TODAY()-$G$12,TODAY())/100)</f>
        <v/>
      </c>
      <c r="H548" s="240" t="str">
        <f>IF(C548="","",IF($H$11="收入",[1]!S_STM07_IS(D548,9,$G$5,$H$13)/$E$5,[1]!S_STM07_IS(D548,48,$G$5,$H$13)/$E$5))</f>
        <v/>
      </c>
      <c r="I548" s="240" t="str">
        <f>IF(C548="","",IF($I$11="毛利率",([1]!S_STM07_IS(D548,9,$G$5,$H$13)-[1]!S_STM07_IS(D548,10,$G$5,$H$13))/[1]!S_STM07_IS(D548,9,$G$5,$H$13),[1]!S_STM07_IS(D548,14,$G$5,$H$13)/$E$5))</f>
        <v/>
      </c>
      <c r="J548" s="402" t="str">
        <f>IF(C548="","",IF($J$11="净利润率",[1]!S_STM07_IS(D548,61,$G$5,$H$13)/[1]!S_STM07_IS(D548,9,$G$5,$H$13),[1]!S_STM07_IS(D548,55,$G$5,$H$13)/$E$5))</f>
        <v/>
      </c>
      <c r="K548" s="411" t="str">
        <f>IF(C548="","",[1]!hks_fa_roa2(D548,$G$5))</f>
        <v/>
      </c>
      <c r="L548" s="411" t="str">
        <f>IF(C548="","",[1]!hks_fa_roe(D548,$G$5))</f>
        <v/>
      </c>
      <c r="M548" s="240" t="str">
        <f>IF(C548="","",IF($M$11="EPS",[1]!S_STM07_IS(D548,61,$G$5,$H$13)/IF([1]!s_share_total(D548,$G$5)=0,[1]!s_share_total(D548,[1]!s_ipo_listeddate(D548)),[1]!s_share_total(D548,$G$5)),([1]!s_stm07_bs(D548,75,$G$5,$H$13)+[1]!s_stm07_bs(D548,88,$G$5,$H$13)+[1]!s_stm07_bs(D548,94,$G$5,$H$13)+[1]!s_stm07_bs(D548,95,$G$5,$H$13))/$E$5))</f>
        <v/>
      </c>
      <c r="N548" s="241" t="str">
        <f>IF(C548="","",F548/([1]!S_STM07_IS(D548,61,$G$5,$H$13)/IF([1]!s_share_total(D548,$G$5)=0,[1]!s_share_total(D548,[1]!s_ipo_listeddate(D548)),[1]!s_share_total(D548,$G$5))))</f>
        <v/>
      </c>
      <c r="O548" s="240" t="str">
        <f ca="1">IF(C548="","",[1]!s_share_total(D548,TODAY())/$E$5)</f>
        <v/>
      </c>
      <c r="P548" s="240" t="str">
        <f t="shared" si="56"/>
        <v/>
      </c>
      <c r="Q548" s="210" t="str">
        <f t="shared" si="57"/>
        <v/>
      </c>
      <c r="R548" s="341" t="str">
        <f t="shared" si="58"/>
        <v/>
      </c>
      <c r="S548" s="144"/>
      <c r="U548" s="1"/>
    </row>
    <row r="549" spans="3:21" ht="12" customHeight="1" x14ac:dyDescent="0.35">
      <c r="C549" s="342" t="str">
        <f t="shared" si="55"/>
        <v/>
      </c>
      <c r="D549" s="126" t="str">
        <f t="shared" ref="D549:D600" si="59">IF(C549="","",VLOOKUP(C549,comppool,2,FALSE))</f>
        <v/>
      </c>
      <c r="E549" s="126" t="str">
        <f t="shared" ref="E549:E600" si="60">IF(C549="","",VLOOKUP(C549,comppool,3,FALSE))</f>
        <v/>
      </c>
      <c r="F549" s="181" t="str">
        <f ca="1">IF(C549="","",[1]!s_dq_close(D549,TODAY(),1))</f>
        <v/>
      </c>
      <c r="G549" s="182" t="str">
        <f ca="1">IF(C549="","",[1]!s_pq_pctchange(D549,TODAY()-$G$12,TODAY())/100)</f>
        <v/>
      </c>
      <c r="H549" s="242" t="str">
        <f>IF(C549="","",IF($H$11="收入",[1]!S_STM07_IS(D549,9,$G$5,$H$13)/$E$5,[1]!S_STM07_IS(D549,48,$G$5,$H$13)/$E$5))</f>
        <v/>
      </c>
      <c r="I549" s="242" t="str">
        <f>IF(C549="","",IF($I$11="毛利率",([1]!S_STM07_IS(D549,9,$G$5,$H$13)-[1]!S_STM07_IS(D549,10,$G$5,$H$13))/[1]!S_STM07_IS(D549,9,$G$5,$H$13),[1]!S_STM07_IS(D549,14,$G$5,$H$13)/$E$5))</f>
        <v/>
      </c>
      <c r="J549" s="403" t="str">
        <f>IF(C549="","",IF($J$11="净利润率",[1]!S_STM07_IS(D549,61,$G$5,$H$13)/[1]!S_STM07_IS(D549,9,$G$5,$H$13),[1]!S_STM07_IS(D549,55,$G$5,$H$13)/$E$5))</f>
        <v/>
      </c>
      <c r="K549" s="411" t="str">
        <f>IF(C549="","",[1]!hks_fa_roa2(D549,$G$5))</f>
        <v/>
      </c>
      <c r="L549" s="411" t="str">
        <f>IF(C549="","",[1]!hks_fa_roe(D549,$G$5))</f>
        <v/>
      </c>
      <c r="M549" s="243" t="str">
        <f>IF(C549="","",IF($M$11="EPS",[1]!S_STM07_IS(D549,61,$G$5,$H$13)/IF([1]!s_share_total(D549,$G$5)=0,[1]!s_share_total(D549,[1]!s_ipo_listeddate(D549)),[1]!s_share_total(D549,$G$5)),([1]!s_stm07_bs(D549,75,$G$5,$H$13)+[1]!s_stm07_bs(D549,88,$G$5,$H$13)+[1]!s_stm07_bs(D549,94,$G$5,$H$13)+[1]!s_stm07_bs(D549,95,$G$5,$H$13))/$E$5))</f>
        <v/>
      </c>
      <c r="N549" s="193" t="str">
        <f>IF(C549="","",F549/([1]!S_STM07_IS(D549,61,$G$5,$H$13)/IF([1]!s_share_total(D549,$G$5)=0,[1]!s_share_total(D549,[1]!s_ipo_listeddate(D549)),[1]!s_share_total(D549,$G$5))))</f>
        <v/>
      </c>
      <c r="O549" s="242" t="str">
        <f ca="1">IF(C549="","",[1]!s_share_total(D549,TODAY())/$E$5)</f>
        <v/>
      </c>
      <c r="P549" s="242" t="str">
        <f t="shared" si="56"/>
        <v/>
      </c>
      <c r="Q549" s="181" t="str">
        <f t="shared" si="57"/>
        <v/>
      </c>
      <c r="R549" s="342" t="str">
        <f t="shared" si="58"/>
        <v/>
      </c>
      <c r="S549" s="144"/>
      <c r="U549" s="1"/>
    </row>
    <row r="550" spans="3:21" ht="12" customHeight="1" x14ac:dyDescent="0.35">
      <c r="C550" s="341" t="str">
        <f t="shared" si="55"/>
        <v/>
      </c>
      <c r="D550" s="239" t="str">
        <f t="shared" si="59"/>
        <v/>
      </c>
      <c r="E550" s="239" t="str">
        <f t="shared" si="60"/>
        <v/>
      </c>
      <c r="F550" s="179" t="str">
        <f ca="1">IF(C550="","",[1]!s_dq_close(D550,TODAY(),1))</f>
        <v/>
      </c>
      <c r="G550" s="180" t="str">
        <f ca="1">IF(C550="","",[1]!s_pq_pctchange(D550,TODAY()-$G$12,TODAY())/100)</f>
        <v/>
      </c>
      <c r="H550" s="240" t="str">
        <f>IF(C550="","",IF($H$11="收入",[1]!S_STM07_IS(D550,9,$G$5,$H$13)/$E$5,[1]!S_STM07_IS(D550,48,$G$5,$H$13)/$E$5))</f>
        <v/>
      </c>
      <c r="I550" s="240" t="str">
        <f>IF(C550="","",IF($I$11="毛利率",([1]!S_STM07_IS(D550,9,$G$5,$H$13)-[1]!S_STM07_IS(D550,10,$G$5,$H$13))/[1]!S_STM07_IS(D550,9,$G$5,$H$13),[1]!S_STM07_IS(D550,14,$G$5,$H$13)/$E$5))</f>
        <v/>
      </c>
      <c r="J550" s="402" t="str">
        <f>IF(C550="","",IF($J$11="净利润率",[1]!S_STM07_IS(D550,61,$G$5,$H$13)/[1]!S_STM07_IS(D550,9,$G$5,$H$13),[1]!S_STM07_IS(D550,55,$G$5,$H$13)/$E$5))</f>
        <v/>
      </c>
      <c r="K550" s="411" t="str">
        <f>IF(C550="","",[1]!hks_fa_roa2(D550,$G$5))</f>
        <v/>
      </c>
      <c r="L550" s="411" t="str">
        <f>IF(C550="","",[1]!hks_fa_roe(D550,$G$5))</f>
        <v/>
      </c>
      <c r="M550" s="240" t="str">
        <f>IF(C550="","",IF($M$11="EPS",[1]!S_STM07_IS(D550,61,$G$5,$H$13)/IF([1]!s_share_total(D550,$G$5)=0,[1]!s_share_total(D550,[1]!s_ipo_listeddate(D550)),[1]!s_share_total(D550,$G$5)),([1]!s_stm07_bs(D550,75,$G$5,$H$13)+[1]!s_stm07_bs(D550,88,$G$5,$H$13)+[1]!s_stm07_bs(D550,94,$G$5,$H$13)+[1]!s_stm07_bs(D550,95,$G$5,$H$13))/$E$5))</f>
        <v/>
      </c>
      <c r="N550" s="241" t="str">
        <f>IF(C550="","",F550/([1]!S_STM07_IS(D550,61,$G$5,$H$13)/IF([1]!s_share_total(D550,$G$5)=0,[1]!s_share_total(D550,[1]!s_ipo_listeddate(D550)),[1]!s_share_total(D550,$G$5))))</f>
        <v/>
      </c>
      <c r="O550" s="240" t="str">
        <f ca="1">IF(C550="","",[1]!s_share_total(D550,TODAY())/$E$5)</f>
        <v/>
      </c>
      <c r="P550" s="240" t="str">
        <f t="shared" si="56"/>
        <v/>
      </c>
      <c r="Q550" s="210" t="str">
        <f t="shared" si="57"/>
        <v/>
      </c>
      <c r="R550" s="341" t="str">
        <f t="shared" si="58"/>
        <v/>
      </c>
      <c r="S550" s="144"/>
      <c r="U550" s="1"/>
    </row>
    <row r="551" spans="3:21" ht="12" customHeight="1" x14ac:dyDescent="0.35">
      <c r="C551" s="342" t="str">
        <f t="shared" si="55"/>
        <v/>
      </c>
      <c r="D551" s="126" t="str">
        <f t="shared" si="59"/>
        <v/>
      </c>
      <c r="E551" s="126" t="str">
        <f t="shared" si="60"/>
        <v/>
      </c>
      <c r="F551" s="181" t="str">
        <f ca="1">IF(C551="","",[1]!s_dq_close(D551,TODAY(),1))</f>
        <v/>
      </c>
      <c r="G551" s="182" t="str">
        <f ca="1">IF(C551="","",[1]!s_pq_pctchange(D551,TODAY()-$G$12,TODAY())/100)</f>
        <v/>
      </c>
      <c r="H551" s="242" t="str">
        <f>IF(C551="","",IF($H$11="收入",[1]!S_STM07_IS(D551,9,$G$5,$H$13)/$E$5,[1]!S_STM07_IS(D551,48,$G$5,$H$13)/$E$5))</f>
        <v/>
      </c>
      <c r="I551" s="242" t="str">
        <f>IF(C551="","",IF($I$11="毛利率",([1]!S_STM07_IS(D551,9,$G$5,$H$13)-[1]!S_STM07_IS(D551,10,$G$5,$H$13))/[1]!S_STM07_IS(D551,9,$G$5,$H$13),[1]!S_STM07_IS(D551,14,$G$5,$H$13)/$E$5))</f>
        <v/>
      </c>
      <c r="J551" s="403" t="str">
        <f>IF(C551="","",IF($J$11="净利润率",[1]!S_STM07_IS(D551,61,$G$5,$H$13)/[1]!S_STM07_IS(D551,9,$G$5,$H$13),[1]!S_STM07_IS(D551,55,$G$5,$H$13)/$E$5))</f>
        <v/>
      </c>
      <c r="K551" s="411" t="str">
        <f>IF(C551="","",[1]!hks_fa_roa2(D551,$G$5))</f>
        <v/>
      </c>
      <c r="L551" s="411" t="str">
        <f>IF(C551="","",[1]!hks_fa_roe(D551,$G$5))</f>
        <v/>
      </c>
      <c r="M551" s="243" t="str">
        <f>IF(C551="","",IF($M$11="EPS",[1]!S_STM07_IS(D551,61,$G$5,$H$13)/IF([1]!s_share_total(D551,$G$5)=0,[1]!s_share_total(D551,[1]!s_ipo_listeddate(D551)),[1]!s_share_total(D551,$G$5)),([1]!s_stm07_bs(D551,75,$G$5,$H$13)+[1]!s_stm07_bs(D551,88,$G$5,$H$13)+[1]!s_stm07_bs(D551,94,$G$5,$H$13)+[1]!s_stm07_bs(D551,95,$G$5,$H$13))/$E$5))</f>
        <v/>
      </c>
      <c r="N551" s="193" t="str">
        <f>IF(C551="","",F551/([1]!S_STM07_IS(D551,61,$G$5,$H$13)/IF([1]!s_share_total(D551,$G$5)=0,[1]!s_share_total(D551,[1]!s_ipo_listeddate(D551)),[1]!s_share_total(D551,$G$5))))</f>
        <v/>
      </c>
      <c r="O551" s="242" t="str">
        <f ca="1">IF(C551="","",[1]!s_share_total(D551,TODAY())/$E$5)</f>
        <v/>
      </c>
      <c r="P551" s="242" t="str">
        <f t="shared" si="56"/>
        <v/>
      </c>
      <c r="Q551" s="181" t="str">
        <f t="shared" si="57"/>
        <v/>
      </c>
      <c r="R551" s="342" t="str">
        <f t="shared" si="58"/>
        <v/>
      </c>
      <c r="S551" s="144"/>
      <c r="U551" s="1"/>
    </row>
    <row r="552" spans="3:21" ht="12" customHeight="1" x14ac:dyDescent="0.35">
      <c r="C552" s="341" t="str">
        <f t="shared" si="55"/>
        <v/>
      </c>
      <c r="D552" s="239" t="str">
        <f t="shared" si="59"/>
        <v/>
      </c>
      <c r="E552" s="239" t="str">
        <f t="shared" si="60"/>
        <v/>
      </c>
      <c r="F552" s="179" t="str">
        <f ca="1">IF(C552="","",[1]!s_dq_close(D552,TODAY(),1))</f>
        <v/>
      </c>
      <c r="G552" s="180" t="str">
        <f ca="1">IF(C552="","",[1]!s_pq_pctchange(D552,TODAY()-$G$12,TODAY())/100)</f>
        <v/>
      </c>
      <c r="H552" s="240" t="str">
        <f>IF(C552="","",IF($H$11="收入",[1]!S_STM07_IS(D552,9,$G$5,$H$13)/$E$5,[1]!S_STM07_IS(D552,48,$G$5,$H$13)/$E$5))</f>
        <v/>
      </c>
      <c r="I552" s="240" t="str">
        <f>IF(C552="","",IF($I$11="毛利率",([1]!S_STM07_IS(D552,9,$G$5,$H$13)-[1]!S_STM07_IS(D552,10,$G$5,$H$13))/[1]!S_STM07_IS(D552,9,$G$5,$H$13),[1]!S_STM07_IS(D552,14,$G$5,$H$13)/$E$5))</f>
        <v/>
      </c>
      <c r="J552" s="402" t="str">
        <f>IF(C552="","",IF($J$11="净利润率",[1]!S_STM07_IS(D552,61,$G$5,$H$13)/[1]!S_STM07_IS(D552,9,$G$5,$H$13),[1]!S_STM07_IS(D552,55,$G$5,$H$13)/$E$5))</f>
        <v/>
      </c>
      <c r="K552" s="411" t="str">
        <f>IF(C552="","",[1]!hks_fa_roa2(D552,$G$5))</f>
        <v/>
      </c>
      <c r="L552" s="411" t="str">
        <f>IF(C552="","",[1]!hks_fa_roe(D552,$G$5))</f>
        <v/>
      </c>
      <c r="M552" s="240" t="str">
        <f>IF(C552="","",IF($M$11="EPS",[1]!S_STM07_IS(D552,61,$G$5,$H$13)/IF([1]!s_share_total(D552,$G$5)=0,[1]!s_share_total(D552,[1]!s_ipo_listeddate(D552)),[1]!s_share_total(D552,$G$5)),([1]!s_stm07_bs(D552,75,$G$5,$H$13)+[1]!s_stm07_bs(D552,88,$G$5,$H$13)+[1]!s_stm07_bs(D552,94,$G$5,$H$13)+[1]!s_stm07_bs(D552,95,$G$5,$H$13))/$E$5))</f>
        <v/>
      </c>
      <c r="N552" s="241" t="str">
        <f>IF(C552="","",F552/([1]!S_STM07_IS(D552,61,$G$5,$H$13)/IF([1]!s_share_total(D552,$G$5)=0,[1]!s_share_total(D552,[1]!s_ipo_listeddate(D552)),[1]!s_share_total(D552,$G$5))))</f>
        <v/>
      </c>
      <c r="O552" s="240" t="str">
        <f ca="1">IF(C552="","",[1]!s_share_total(D552,TODAY())/$E$5)</f>
        <v/>
      </c>
      <c r="P552" s="240" t="str">
        <f t="shared" si="56"/>
        <v/>
      </c>
      <c r="Q552" s="210" t="str">
        <f t="shared" si="57"/>
        <v/>
      </c>
      <c r="R552" s="341" t="str">
        <f t="shared" si="58"/>
        <v/>
      </c>
      <c r="S552" s="144"/>
      <c r="U552" s="1"/>
    </row>
    <row r="553" spans="3:21" ht="12" customHeight="1" x14ac:dyDescent="0.35">
      <c r="C553" s="342" t="str">
        <f t="shared" si="55"/>
        <v/>
      </c>
      <c r="D553" s="126" t="str">
        <f t="shared" si="59"/>
        <v/>
      </c>
      <c r="E553" s="126" t="str">
        <f t="shared" si="60"/>
        <v/>
      </c>
      <c r="F553" s="181" t="str">
        <f ca="1">IF(C553="","",[1]!s_dq_close(D553,TODAY(),1))</f>
        <v/>
      </c>
      <c r="G553" s="182" t="str">
        <f ca="1">IF(C553="","",[1]!s_pq_pctchange(D553,TODAY()-$G$12,TODAY())/100)</f>
        <v/>
      </c>
      <c r="H553" s="242" t="str">
        <f>IF(C553="","",IF($H$11="收入",[1]!S_STM07_IS(D553,9,$G$5,$H$13)/$E$5,[1]!S_STM07_IS(D553,48,$G$5,$H$13)/$E$5))</f>
        <v/>
      </c>
      <c r="I553" s="242" t="str">
        <f>IF(C553="","",IF($I$11="毛利率",([1]!S_STM07_IS(D553,9,$G$5,$H$13)-[1]!S_STM07_IS(D553,10,$G$5,$H$13))/[1]!S_STM07_IS(D553,9,$G$5,$H$13),[1]!S_STM07_IS(D553,14,$G$5,$H$13)/$E$5))</f>
        <v/>
      </c>
      <c r="J553" s="403" t="str">
        <f>IF(C553="","",IF($J$11="净利润率",[1]!S_STM07_IS(D553,61,$G$5,$H$13)/[1]!S_STM07_IS(D553,9,$G$5,$H$13),[1]!S_STM07_IS(D553,55,$G$5,$H$13)/$E$5))</f>
        <v/>
      </c>
      <c r="K553" s="411" t="str">
        <f>IF(C553="","",[1]!hks_fa_roa2(D553,$G$5))</f>
        <v/>
      </c>
      <c r="L553" s="411" t="str">
        <f>IF(C553="","",[1]!hks_fa_roe(D553,$G$5))</f>
        <v/>
      </c>
      <c r="M553" s="243" t="str">
        <f>IF(C553="","",IF($M$11="EPS",[1]!S_STM07_IS(D553,61,$G$5,$H$13)/IF([1]!s_share_total(D553,$G$5)=0,[1]!s_share_total(D553,[1]!s_ipo_listeddate(D553)),[1]!s_share_total(D553,$G$5)),([1]!s_stm07_bs(D553,75,$G$5,$H$13)+[1]!s_stm07_bs(D553,88,$G$5,$H$13)+[1]!s_stm07_bs(D553,94,$G$5,$H$13)+[1]!s_stm07_bs(D553,95,$G$5,$H$13))/$E$5))</f>
        <v/>
      </c>
      <c r="N553" s="193" t="str">
        <f>IF(C553="","",F553/([1]!S_STM07_IS(D553,61,$G$5,$H$13)/IF([1]!s_share_total(D553,$G$5)=0,[1]!s_share_total(D553,[1]!s_ipo_listeddate(D553)),[1]!s_share_total(D553,$G$5))))</f>
        <v/>
      </c>
      <c r="O553" s="242" t="str">
        <f ca="1">IF(C553="","",[1]!s_share_total(D553,TODAY())/$E$5)</f>
        <v/>
      </c>
      <c r="P553" s="242" t="str">
        <f t="shared" si="56"/>
        <v/>
      </c>
      <c r="Q553" s="181" t="str">
        <f t="shared" si="57"/>
        <v/>
      </c>
      <c r="R553" s="342" t="str">
        <f t="shared" si="58"/>
        <v/>
      </c>
      <c r="S553" s="144"/>
      <c r="U553" s="1"/>
    </row>
    <row r="554" spans="3:21" ht="12" customHeight="1" x14ac:dyDescent="0.35">
      <c r="C554" s="341" t="str">
        <f t="shared" si="55"/>
        <v/>
      </c>
      <c r="D554" s="239" t="str">
        <f t="shared" si="59"/>
        <v/>
      </c>
      <c r="E554" s="239" t="str">
        <f t="shared" si="60"/>
        <v/>
      </c>
      <c r="F554" s="179" t="str">
        <f ca="1">IF(C554="","",[1]!s_dq_close(D554,TODAY(),1))</f>
        <v/>
      </c>
      <c r="G554" s="180" t="str">
        <f ca="1">IF(C554="","",[1]!s_pq_pctchange(D554,TODAY()-$G$12,TODAY())/100)</f>
        <v/>
      </c>
      <c r="H554" s="240" t="str">
        <f>IF(C554="","",IF($H$11="收入",[1]!S_STM07_IS(D554,9,$G$5,$H$13)/$E$5,[1]!S_STM07_IS(D554,48,$G$5,$H$13)/$E$5))</f>
        <v/>
      </c>
      <c r="I554" s="240" t="str">
        <f>IF(C554="","",IF($I$11="毛利率",([1]!S_STM07_IS(D554,9,$G$5,$H$13)-[1]!S_STM07_IS(D554,10,$G$5,$H$13))/[1]!S_STM07_IS(D554,9,$G$5,$H$13),[1]!S_STM07_IS(D554,14,$G$5,$H$13)/$E$5))</f>
        <v/>
      </c>
      <c r="J554" s="402" t="str">
        <f>IF(C554="","",IF($J$11="净利润率",[1]!S_STM07_IS(D554,61,$G$5,$H$13)/[1]!S_STM07_IS(D554,9,$G$5,$H$13),[1]!S_STM07_IS(D554,55,$G$5,$H$13)/$E$5))</f>
        <v/>
      </c>
      <c r="K554" s="411" t="str">
        <f>IF(C554="","",[1]!hks_fa_roa2(D554,$G$5))</f>
        <v/>
      </c>
      <c r="L554" s="411" t="str">
        <f>IF(C554="","",[1]!hks_fa_roe(D554,$G$5))</f>
        <v/>
      </c>
      <c r="M554" s="240" t="str">
        <f>IF(C554="","",IF($M$11="EPS",[1]!S_STM07_IS(D554,61,$G$5,$H$13)/IF([1]!s_share_total(D554,$G$5)=0,[1]!s_share_total(D554,[1]!s_ipo_listeddate(D554)),[1]!s_share_total(D554,$G$5)),([1]!s_stm07_bs(D554,75,$G$5,$H$13)+[1]!s_stm07_bs(D554,88,$G$5,$H$13)+[1]!s_stm07_bs(D554,94,$G$5,$H$13)+[1]!s_stm07_bs(D554,95,$G$5,$H$13))/$E$5))</f>
        <v/>
      </c>
      <c r="N554" s="241" t="str">
        <f>IF(C554="","",F554/([1]!S_STM07_IS(D554,61,$G$5,$H$13)/IF([1]!s_share_total(D554,$G$5)=0,[1]!s_share_total(D554,[1]!s_ipo_listeddate(D554)),[1]!s_share_total(D554,$G$5))))</f>
        <v/>
      </c>
      <c r="O554" s="240" t="str">
        <f ca="1">IF(C554="","",[1]!s_share_total(D554,TODAY())/$E$5)</f>
        <v/>
      </c>
      <c r="P554" s="240" t="str">
        <f t="shared" si="56"/>
        <v/>
      </c>
      <c r="Q554" s="210" t="str">
        <f t="shared" si="57"/>
        <v/>
      </c>
      <c r="R554" s="341" t="str">
        <f t="shared" si="58"/>
        <v/>
      </c>
      <c r="S554" s="144"/>
      <c r="U554" s="1"/>
    </row>
    <row r="555" spans="3:21" ht="12" customHeight="1" x14ac:dyDescent="0.35">
      <c r="C555" s="342" t="str">
        <f t="shared" si="55"/>
        <v/>
      </c>
      <c r="D555" s="126" t="str">
        <f t="shared" si="59"/>
        <v/>
      </c>
      <c r="E555" s="126" t="str">
        <f t="shared" si="60"/>
        <v/>
      </c>
      <c r="F555" s="181" t="str">
        <f ca="1">IF(C555="","",[1]!s_dq_close(D555,TODAY(),1))</f>
        <v/>
      </c>
      <c r="G555" s="182" t="str">
        <f ca="1">IF(C555="","",[1]!s_pq_pctchange(D555,TODAY()-$G$12,TODAY())/100)</f>
        <v/>
      </c>
      <c r="H555" s="242" t="str">
        <f>IF(C555="","",IF($H$11="收入",[1]!S_STM07_IS(D555,9,$G$5,$H$13)/$E$5,[1]!S_STM07_IS(D555,48,$G$5,$H$13)/$E$5))</f>
        <v/>
      </c>
      <c r="I555" s="242" t="str">
        <f>IF(C555="","",IF($I$11="毛利率",([1]!S_STM07_IS(D555,9,$G$5,$H$13)-[1]!S_STM07_IS(D555,10,$G$5,$H$13))/[1]!S_STM07_IS(D555,9,$G$5,$H$13),[1]!S_STM07_IS(D555,14,$G$5,$H$13)/$E$5))</f>
        <v/>
      </c>
      <c r="J555" s="403" t="str">
        <f>IF(C555="","",IF($J$11="净利润率",[1]!S_STM07_IS(D555,61,$G$5,$H$13)/[1]!S_STM07_IS(D555,9,$G$5,$H$13),[1]!S_STM07_IS(D555,55,$G$5,$H$13)/$E$5))</f>
        <v/>
      </c>
      <c r="K555" s="411" t="str">
        <f>IF(C555="","",[1]!hks_fa_roa2(D555,$G$5))</f>
        <v/>
      </c>
      <c r="L555" s="411" t="str">
        <f>IF(C555="","",[1]!hks_fa_roe(D555,$G$5))</f>
        <v/>
      </c>
      <c r="M555" s="243" t="str">
        <f>IF(C555="","",IF($M$11="EPS",[1]!S_STM07_IS(D555,61,$G$5,$H$13)/IF([1]!s_share_total(D555,$G$5)=0,[1]!s_share_total(D555,[1]!s_ipo_listeddate(D555)),[1]!s_share_total(D555,$G$5)),([1]!s_stm07_bs(D555,75,$G$5,$H$13)+[1]!s_stm07_bs(D555,88,$G$5,$H$13)+[1]!s_stm07_bs(D555,94,$G$5,$H$13)+[1]!s_stm07_bs(D555,95,$G$5,$H$13))/$E$5))</f>
        <v/>
      </c>
      <c r="N555" s="193" t="str">
        <f>IF(C555="","",F555/([1]!S_STM07_IS(D555,61,$G$5,$H$13)/IF([1]!s_share_total(D555,$G$5)=0,[1]!s_share_total(D555,[1]!s_ipo_listeddate(D555)),[1]!s_share_total(D555,$G$5))))</f>
        <v/>
      </c>
      <c r="O555" s="242" t="str">
        <f ca="1">IF(C555="","",[1]!s_share_total(D555,TODAY())/$E$5)</f>
        <v/>
      </c>
      <c r="P555" s="242" t="str">
        <f t="shared" si="56"/>
        <v/>
      </c>
      <c r="Q555" s="181" t="str">
        <f t="shared" si="57"/>
        <v/>
      </c>
      <c r="R555" s="342" t="str">
        <f t="shared" si="58"/>
        <v/>
      </c>
      <c r="S555" s="144"/>
      <c r="U555" s="1"/>
    </row>
    <row r="556" spans="3:21" ht="12" customHeight="1" x14ac:dyDescent="0.35">
      <c r="C556" s="341" t="str">
        <f t="shared" si="55"/>
        <v/>
      </c>
      <c r="D556" s="239" t="str">
        <f t="shared" si="59"/>
        <v/>
      </c>
      <c r="E556" s="239" t="str">
        <f t="shared" si="60"/>
        <v/>
      </c>
      <c r="F556" s="179" t="str">
        <f ca="1">IF(C556="","",[1]!s_dq_close(D556,TODAY(),1))</f>
        <v/>
      </c>
      <c r="G556" s="180" t="str">
        <f ca="1">IF(C556="","",[1]!s_pq_pctchange(D556,TODAY()-$G$12,TODAY())/100)</f>
        <v/>
      </c>
      <c r="H556" s="240" t="str">
        <f>IF(C556="","",IF($H$11="收入",[1]!S_STM07_IS(D556,9,$G$5,$H$13)/$E$5,[1]!S_STM07_IS(D556,48,$G$5,$H$13)/$E$5))</f>
        <v/>
      </c>
      <c r="I556" s="240" t="str">
        <f>IF(C556="","",IF($I$11="毛利率",([1]!S_STM07_IS(D556,9,$G$5,$H$13)-[1]!S_STM07_IS(D556,10,$G$5,$H$13))/[1]!S_STM07_IS(D556,9,$G$5,$H$13),[1]!S_STM07_IS(D556,14,$G$5,$H$13)/$E$5))</f>
        <v/>
      </c>
      <c r="J556" s="402" t="str">
        <f>IF(C556="","",IF($J$11="净利润率",[1]!S_STM07_IS(D556,61,$G$5,$H$13)/[1]!S_STM07_IS(D556,9,$G$5,$H$13),[1]!S_STM07_IS(D556,55,$G$5,$H$13)/$E$5))</f>
        <v/>
      </c>
      <c r="K556" s="411" t="str">
        <f>IF(C556="","",[1]!hks_fa_roa2(D556,$G$5))</f>
        <v/>
      </c>
      <c r="L556" s="411" t="str">
        <f>IF(C556="","",[1]!hks_fa_roe(D556,$G$5))</f>
        <v/>
      </c>
      <c r="M556" s="240" t="str">
        <f>IF(C556="","",IF($M$11="EPS",[1]!S_STM07_IS(D556,61,$G$5,$H$13)/IF([1]!s_share_total(D556,$G$5)=0,[1]!s_share_total(D556,[1]!s_ipo_listeddate(D556)),[1]!s_share_total(D556,$G$5)),([1]!s_stm07_bs(D556,75,$G$5,$H$13)+[1]!s_stm07_bs(D556,88,$G$5,$H$13)+[1]!s_stm07_bs(D556,94,$G$5,$H$13)+[1]!s_stm07_bs(D556,95,$G$5,$H$13))/$E$5))</f>
        <v/>
      </c>
      <c r="N556" s="241" t="str">
        <f>IF(C556="","",F556/([1]!S_STM07_IS(D556,61,$G$5,$H$13)/IF([1]!s_share_total(D556,$G$5)=0,[1]!s_share_total(D556,[1]!s_ipo_listeddate(D556)),[1]!s_share_total(D556,$G$5))))</f>
        <v/>
      </c>
      <c r="O556" s="240" t="str">
        <f ca="1">IF(C556="","",[1]!s_share_total(D556,TODAY())/$E$5)</f>
        <v/>
      </c>
      <c r="P556" s="240" t="str">
        <f t="shared" si="56"/>
        <v/>
      </c>
      <c r="Q556" s="210" t="str">
        <f t="shared" si="57"/>
        <v/>
      </c>
      <c r="R556" s="341" t="str">
        <f t="shared" si="58"/>
        <v/>
      </c>
      <c r="S556" s="144"/>
      <c r="U556" s="1"/>
    </row>
    <row r="557" spans="3:21" ht="12" customHeight="1" x14ac:dyDescent="0.35">
      <c r="C557" s="342" t="str">
        <f t="shared" si="55"/>
        <v/>
      </c>
      <c r="D557" s="126" t="str">
        <f t="shared" si="59"/>
        <v/>
      </c>
      <c r="E557" s="126" t="str">
        <f t="shared" si="60"/>
        <v/>
      </c>
      <c r="F557" s="181" t="str">
        <f ca="1">IF(C557="","",[1]!s_dq_close(D557,TODAY(),1))</f>
        <v/>
      </c>
      <c r="G557" s="182" t="str">
        <f ca="1">IF(C557="","",[1]!s_pq_pctchange(D557,TODAY()-$G$12,TODAY())/100)</f>
        <v/>
      </c>
      <c r="H557" s="242" t="str">
        <f>IF(C557="","",IF($H$11="收入",[1]!S_STM07_IS(D557,9,$G$5,$H$13)/$E$5,[1]!S_STM07_IS(D557,48,$G$5,$H$13)/$E$5))</f>
        <v/>
      </c>
      <c r="I557" s="242" t="str">
        <f>IF(C557="","",IF($I$11="毛利率",([1]!S_STM07_IS(D557,9,$G$5,$H$13)-[1]!S_STM07_IS(D557,10,$G$5,$H$13))/[1]!S_STM07_IS(D557,9,$G$5,$H$13),[1]!S_STM07_IS(D557,14,$G$5,$H$13)/$E$5))</f>
        <v/>
      </c>
      <c r="J557" s="403" t="str">
        <f>IF(C557="","",IF($J$11="净利润率",[1]!S_STM07_IS(D557,61,$G$5,$H$13)/[1]!S_STM07_IS(D557,9,$G$5,$H$13),[1]!S_STM07_IS(D557,55,$G$5,$H$13)/$E$5))</f>
        <v/>
      </c>
      <c r="K557" s="411" t="str">
        <f>IF(C557="","",[1]!hks_fa_roa2(D557,$G$5))</f>
        <v/>
      </c>
      <c r="L557" s="411" t="str">
        <f>IF(C557="","",[1]!hks_fa_roe(D557,$G$5))</f>
        <v/>
      </c>
      <c r="M557" s="243" t="str">
        <f>IF(C557="","",IF($M$11="EPS",[1]!S_STM07_IS(D557,61,$G$5,$H$13)/IF([1]!s_share_total(D557,$G$5)=0,[1]!s_share_total(D557,[1]!s_ipo_listeddate(D557)),[1]!s_share_total(D557,$G$5)),([1]!s_stm07_bs(D557,75,$G$5,$H$13)+[1]!s_stm07_bs(D557,88,$G$5,$H$13)+[1]!s_stm07_bs(D557,94,$G$5,$H$13)+[1]!s_stm07_bs(D557,95,$G$5,$H$13))/$E$5))</f>
        <v/>
      </c>
      <c r="N557" s="193" t="str">
        <f>IF(C557="","",F557/([1]!S_STM07_IS(D557,61,$G$5,$H$13)/IF([1]!s_share_total(D557,$G$5)=0,[1]!s_share_total(D557,[1]!s_ipo_listeddate(D557)),[1]!s_share_total(D557,$G$5))))</f>
        <v/>
      </c>
      <c r="O557" s="242" t="str">
        <f ca="1">IF(C557="","",[1]!s_share_total(D557,TODAY())/$E$5)</f>
        <v/>
      </c>
      <c r="P557" s="242" t="str">
        <f t="shared" si="56"/>
        <v/>
      </c>
      <c r="Q557" s="181" t="str">
        <f t="shared" si="57"/>
        <v/>
      </c>
      <c r="R557" s="342" t="str">
        <f t="shared" si="58"/>
        <v/>
      </c>
      <c r="S557" s="144"/>
      <c r="U557" s="1"/>
    </row>
    <row r="558" spans="3:21" ht="12" customHeight="1" x14ac:dyDescent="0.35">
      <c r="C558" s="341" t="str">
        <f t="shared" si="55"/>
        <v/>
      </c>
      <c r="D558" s="239" t="str">
        <f t="shared" si="59"/>
        <v/>
      </c>
      <c r="E558" s="239" t="str">
        <f t="shared" si="60"/>
        <v/>
      </c>
      <c r="F558" s="179" t="str">
        <f ca="1">IF(C558="","",[1]!s_dq_close(D558,TODAY(),1))</f>
        <v/>
      </c>
      <c r="G558" s="180" t="str">
        <f ca="1">IF(C558="","",[1]!s_pq_pctchange(D558,TODAY()-$G$12,TODAY())/100)</f>
        <v/>
      </c>
      <c r="H558" s="240" t="str">
        <f>IF(C558="","",IF($H$11="收入",[1]!S_STM07_IS(D558,9,$G$5,$H$13)/$E$5,[1]!S_STM07_IS(D558,48,$G$5,$H$13)/$E$5))</f>
        <v/>
      </c>
      <c r="I558" s="240" t="str">
        <f>IF(C558="","",IF($I$11="毛利率",([1]!S_STM07_IS(D558,9,$G$5,$H$13)-[1]!S_STM07_IS(D558,10,$G$5,$H$13))/[1]!S_STM07_IS(D558,9,$G$5,$H$13),[1]!S_STM07_IS(D558,14,$G$5,$H$13)/$E$5))</f>
        <v/>
      </c>
      <c r="J558" s="402" t="str">
        <f>IF(C558="","",IF($J$11="净利润率",[1]!S_STM07_IS(D558,61,$G$5,$H$13)/[1]!S_STM07_IS(D558,9,$G$5,$H$13),[1]!S_STM07_IS(D558,55,$G$5,$H$13)/$E$5))</f>
        <v/>
      </c>
      <c r="K558" s="411" t="str">
        <f>IF(C558="","",[1]!hks_fa_roa2(D558,$G$5))</f>
        <v/>
      </c>
      <c r="L558" s="411" t="str">
        <f>IF(C558="","",[1]!hks_fa_roe(D558,$G$5))</f>
        <v/>
      </c>
      <c r="M558" s="240" t="str">
        <f>IF(C558="","",IF($M$11="EPS",[1]!S_STM07_IS(D558,61,$G$5,$H$13)/IF([1]!s_share_total(D558,$G$5)=0,[1]!s_share_total(D558,[1]!s_ipo_listeddate(D558)),[1]!s_share_total(D558,$G$5)),([1]!s_stm07_bs(D558,75,$G$5,$H$13)+[1]!s_stm07_bs(D558,88,$G$5,$H$13)+[1]!s_stm07_bs(D558,94,$G$5,$H$13)+[1]!s_stm07_bs(D558,95,$G$5,$H$13))/$E$5))</f>
        <v/>
      </c>
      <c r="N558" s="241" t="str">
        <f>IF(C558="","",F558/([1]!S_STM07_IS(D558,61,$G$5,$H$13)/IF([1]!s_share_total(D558,$G$5)=0,[1]!s_share_total(D558,[1]!s_ipo_listeddate(D558)),[1]!s_share_total(D558,$G$5))))</f>
        <v/>
      </c>
      <c r="O558" s="240" t="str">
        <f ca="1">IF(C558="","",[1]!s_share_total(D558,TODAY())/$E$5)</f>
        <v/>
      </c>
      <c r="P558" s="240" t="str">
        <f t="shared" si="56"/>
        <v/>
      </c>
      <c r="Q558" s="210" t="str">
        <f t="shared" si="57"/>
        <v/>
      </c>
      <c r="R558" s="341" t="str">
        <f t="shared" si="58"/>
        <v/>
      </c>
      <c r="S558" s="144"/>
      <c r="U558" s="1"/>
    </row>
    <row r="559" spans="3:21" ht="12" customHeight="1" x14ac:dyDescent="0.35">
      <c r="C559" s="342" t="str">
        <f t="shared" si="55"/>
        <v/>
      </c>
      <c r="D559" s="126" t="str">
        <f t="shared" si="59"/>
        <v/>
      </c>
      <c r="E559" s="126" t="str">
        <f t="shared" si="60"/>
        <v/>
      </c>
      <c r="F559" s="181" t="str">
        <f ca="1">IF(C559="","",[1]!s_dq_close(D559,TODAY(),1))</f>
        <v/>
      </c>
      <c r="G559" s="182" t="str">
        <f ca="1">IF(C559="","",[1]!s_pq_pctchange(D559,TODAY()-$G$12,TODAY())/100)</f>
        <v/>
      </c>
      <c r="H559" s="242" t="str">
        <f>IF(C559="","",IF($H$11="收入",[1]!S_STM07_IS(D559,9,$G$5,$H$13)/$E$5,[1]!S_STM07_IS(D559,48,$G$5,$H$13)/$E$5))</f>
        <v/>
      </c>
      <c r="I559" s="242" t="str">
        <f>IF(C559="","",IF($I$11="毛利率",([1]!S_STM07_IS(D559,9,$G$5,$H$13)-[1]!S_STM07_IS(D559,10,$G$5,$H$13))/[1]!S_STM07_IS(D559,9,$G$5,$H$13),[1]!S_STM07_IS(D559,14,$G$5,$H$13)/$E$5))</f>
        <v/>
      </c>
      <c r="J559" s="403" t="str">
        <f>IF(C559="","",IF($J$11="净利润率",[1]!S_STM07_IS(D559,61,$G$5,$H$13)/[1]!S_STM07_IS(D559,9,$G$5,$H$13),[1]!S_STM07_IS(D559,55,$G$5,$H$13)/$E$5))</f>
        <v/>
      </c>
      <c r="K559" s="411" t="str">
        <f>IF(C559="","",[1]!hks_fa_roa2(D559,$G$5))</f>
        <v/>
      </c>
      <c r="L559" s="411" t="str">
        <f>IF(C559="","",[1]!hks_fa_roe(D559,$G$5))</f>
        <v/>
      </c>
      <c r="M559" s="243" t="str">
        <f>IF(C559="","",IF($M$11="EPS",[1]!S_STM07_IS(D559,61,$G$5,$H$13)/IF([1]!s_share_total(D559,$G$5)=0,[1]!s_share_total(D559,[1]!s_ipo_listeddate(D559)),[1]!s_share_total(D559,$G$5)),([1]!s_stm07_bs(D559,75,$G$5,$H$13)+[1]!s_stm07_bs(D559,88,$G$5,$H$13)+[1]!s_stm07_bs(D559,94,$G$5,$H$13)+[1]!s_stm07_bs(D559,95,$G$5,$H$13))/$E$5))</f>
        <v/>
      </c>
      <c r="N559" s="193" t="str">
        <f>IF(C559="","",F559/([1]!S_STM07_IS(D559,61,$G$5,$H$13)/IF([1]!s_share_total(D559,$G$5)=0,[1]!s_share_total(D559,[1]!s_ipo_listeddate(D559)),[1]!s_share_total(D559,$G$5))))</f>
        <v/>
      </c>
      <c r="O559" s="242" t="str">
        <f ca="1">IF(C559="","",[1]!s_share_total(D559,TODAY())/$E$5)</f>
        <v/>
      </c>
      <c r="P559" s="242" t="str">
        <f t="shared" si="56"/>
        <v/>
      </c>
      <c r="Q559" s="181" t="str">
        <f t="shared" si="57"/>
        <v/>
      </c>
      <c r="R559" s="342" t="str">
        <f t="shared" si="58"/>
        <v/>
      </c>
      <c r="S559" s="144"/>
      <c r="U559" s="1"/>
    </row>
    <row r="560" spans="3:21" ht="12" customHeight="1" x14ac:dyDescent="0.35">
      <c r="C560" s="341" t="str">
        <f t="shared" si="55"/>
        <v/>
      </c>
      <c r="D560" s="239" t="str">
        <f t="shared" si="59"/>
        <v/>
      </c>
      <c r="E560" s="239" t="str">
        <f t="shared" si="60"/>
        <v/>
      </c>
      <c r="F560" s="179" t="str">
        <f ca="1">IF(C560="","",[1]!s_dq_close(D560,TODAY(),1))</f>
        <v/>
      </c>
      <c r="G560" s="180" t="str">
        <f ca="1">IF(C560="","",[1]!s_pq_pctchange(D560,TODAY()-$G$12,TODAY())/100)</f>
        <v/>
      </c>
      <c r="H560" s="240" t="str">
        <f>IF(C560="","",IF($H$11="收入",[1]!S_STM07_IS(D560,9,$G$5,$H$13)/$E$5,[1]!S_STM07_IS(D560,48,$G$5,$H$13)/$E$5))</f>
        <v/>
      </c>
      <c r="I560" s="240" t="str">
        <f>IF(C560="","",IF($I$11="毛利率",([1]!S_STM07_IS(D560,9,$G$5,$H$13)-[1]!S_STM07_IS(D560,10,$G$5,$H$13))/[1]!S_STM07_IS(D560,9,$G$5,$H$13),[1]!S_STM07_IS(D560,14,$G$5,$H$13)/$E$5))</f>
        <v/>
      </c>
      <c r="J560" s="402" t="str">
        <f>IF(C560="","",IF($J$11="净利润率",[1]!S_STM07_IS(D560,61,$G$5,$H$13)/[1]!S_STM07_IS(D560,9,$G$5,$H$13),[1]!S_STM07_IS(D560,55,$G$5,$H$13)/$E$5))</f>
        <v/>
      </c>
      <c r="K560" s="411" t="str">
        <f>IF(C560="","",[1]!hks_fa_roa2(D560,$G$5))</f>
        <v/>
      </c>
      <c r="L560" s="411" t="str">
        <f>IF(C560="","",[1]!hks_fa_roe(D560,$G$5))</f>
        <v/>
      </c>
      <c r="M560" s="240" t="str">
        <f>IF(C560="","",IF($M$11="EPS",[1]!S_STM07_IS(D560,61,$G$5,$H$13)/IF([1]!s_share_total(D560,$G$5)=0,[1]!s_share_total(D560,[1]!s_ipo_listeddate(D560)),[1]!s_share_total(D560,$G$5)),([1]!s_stm07_bs(D560,75,$G$5,$H$13)+[1]!s_stm07_bs(D560,88,$G$5,$H$13)+[1]!s_stm07_bs(D560,94,$G$5,$H$13)+[1]!s_stm07_bs(D560,95,$G$5,$H$13))/$E$5))</f>
        <v/>
      </c>
      <c r="N560" s="241" t="str">
        <f>IF(C560="","",F560/([1]!S_STM07_IS(D560,61,$G$5,$H$13)/IF([1]!s_share_total(D560,$G$5)=0,[1]!s_share_total(D560,[1]!s_ipo_listeddate(D560)),[1]!s_share_total(D560,$G$5))))</f>
        <v/>
      </c>
      <c r="O560" s="240" t="str">
        <f ca="1">IF(C560="","",[1]!s_share_total(D560,TODAY())/$E$5)</f>
        <v/>
      </c>
      <c r="P560" s="240" t="str">
        <f t="shared" si="56"/>
        <v/>
      </c>
      <c r="Q560" s="210" t="str">
        <f t="shared" si="57"/>
        <v/>
      </c>
      <c r="R560" s="341" t="str">
        <f t="shared" si="58"/>
        <v/>
      </c>
      <c r="S560" s="144"/>
      <c r="U560" s="1"/>
    </row>
    <row r="561" spans="3:21" ht="12" customHeight="1" x14ac:dyDescent="0.35">
      <c r="C561" s="342" t="str">
        <f t="shared" si="55"/>
        <v/>
      </c>
      <c r="D561" s="126" t="str">
        <f t="shared" si="59"/>
        <v/>
      </c>
      <c r="E561" s="126" t="str">
        <f t="shared" si="60"/>
        <v/>
      </c>
      <c r="F561" s="181" t="str">
        <f ca="1">IF(C561="","",[1]!s_dq_close(D561,TODAY(),1))</f>
        <v/>
      </c>
      <c r="G561" s="182" t="str">
        <f ca="1">IF(C561="","",[1]!s_pq_pctchange(D561,TODAY()-$G$12,TODAY())/100)</f>
        <v/>
      </c>
      <c r="H561" s="242" t="str">
        <f>IF(C561="","",IF($H$11="收入",[1]!S_STM07_IS(D561,9,$G$5,$H$13)/$E$5,[1]!S_STM07_IS(D561,48,$G$5,$H$13)/$E$5))</f>
        <v/>
      </c>
      <c r="I561" s="242" t="str">
        <f>IF(C561="","",IF($I$11="毛利率",([1]!S_STM07_IS(D561,9,$G$5,$H$13)-[1]!S_STM07_IS(D561,10,$G$5,$H$13))/[1]!S_STM07_IS(D561,9,$G$5,$H$13),[1]!S_STM07_IS(D561,14,$G$5,$H$13)/$E$5))</f>
        <v/>
      </c>
      <c r="J561" s="403" t="str">
        <f>IF(C561="","",IF($J$11="净利润率",[1]!S_STM07_IS(D561,61,$G$5,$H$13)/[1]!S_STM07_IS(D561,9,$G$5,$H$13),[1]!S_STM07_IS(D561,55,$G$5,$H$13)/$E$5))</f>
        <v/>
      </c>
      <c r="K561" s="411" t="str">
        <f>IF(C561="","",[1]!hks_fa_roa2(D561,$G$5))</f>
        <v/>
      </c>
      <c r="L561" s="411" t="str">
        <f>IF(C561="","",[1]!hks_fa_roe(D561,$G$5))</f>
        <v/>
      </c>
      <c r="M561" s="243" t="str">
        <f>IF(C561="","",IF($M$11="EPS",[1]!S_STM07_IS(D561,61,$G$5,$H$13)/IF([1]!s_share_total(D561,$G$5)=0,[1]!s_share_total(D561,[1]!s_ipo_listeddate(D561)),[1]!s_share_total(D561,$G$5)),([1]!s_stm07_bs(D561,75,$G$5,$H$13)+[1]!s_stm07_bs(D561,88,$G$5,$H$13)+[1]!s_stm07_bs(D561,94,$G$5,$H$13)+[1]!s_stm07_bs(D561,95,$G$5,$H$13))/$E$5))</f>
        <v/>
      </c>
      <c r="N561" s="193" t="str">
        <f>IF(C561="","",F561/([1]!S_STM07_IS(D561,61,$G$5,$H$13)/IF([1]!s_share_total(D561,$G$5)=0,[1]!s_share_total(D561,[1]!s_ipo_listeddate(D561)),[1]!s_share_total(D561,$G$5))))</f>
        <v/>
      </c>
      <c r="O561" s="242" t="str">
        <f ca="1">IF(C561="","",[1]!s_share_total(D561,TODAY())/$E$5)</f>
        <v/>
      </c>
      <c r="P561" s="242" t="str">
        <f t="shared" si="56"/>
        <v/>
      </c>
      <c r="Q561" s="181" t="str">
        <f t="shared" si="57"/>
        <v/>
      </c>
      <c r="R561" s="342" t="str">
        <f t="shared" si="58"/>
        <v/>
      </c>
      <c r="S561" s="144"/>
      <c r="U561" s="1"/>
    </row>
    <row r="562" spans="3:21" ht="12" customHeight="1" x14ac:dyDescent="0.35">
      <c r="C562" s="341" t="str">
        <f t="shared" si="55"/>
        <v/>
      </c>
      <c r="D562" s="239" t="str">
        <f t="shared" si="59"/>
        <v/>
      </c>
      <c r="E562" s="239" t="str">
        <f t="shared" si="60"/>
        <v/>
      </c>
      <c r="F562" s="179" t="str">
        <f ca="1">IF(C562="","",[1]!s_dq_close(D562,TODAY(),1))</f>
        <v/>
      </c>
      <c r="G562" s="180" t="str">
        <f ca="1">IF(C562="","",[1]!s_pq_pctchange(D562,TODAY()-$G$12,TODAY())/100)</f>
        <v/>
      </c>
      <c r="H562" s="240" t="str">
        <f>IF(C562="","",IF($H$11="收入",[1]!S_STM07_IS(D562,9,$G$5,$H$13)/$E$5,[1]!S_STM07_IS(D562,48,$G$5,$H$13)/$E$5))</f>
        <v/>
      </c>
      <c r="I562" s="240" t="str">
        <f>IF(C562="","",IF($I$11="毛利率",([1]!S_STM07_IS(D562,9,$G$5,$H$13)-[1]!S_STM07_IS(D562,10,$G$5,$H$13))/[1]!S_STM07_IS(D562,9,$G$5,$H$13),[1]!S_STM07_IS(D562,14,$G$5,$H$13)/$E$5))</f>
        <v/>
      </c>
      <c r="J562" s="402" t="str">
        <f>IF(C562="","",IF($J$11="净利润率",[1]!S_STM07_IS(D562,61,$G$5,$H$13)/[1]!S_STM07_IS(D562,9,$G$5,$H$13),[1]!S_STM07_IS(D562,55,$G$5,$H$13)/$E$5))</f>
        <v/>
      </c>
      <c r="K562" s="411" t="str">
        <f>IF(C562="","",[1]!hks_fa_roa2(D562,$G$5))</f>
        <v/>
      </c>
      <c r="L562" s="411" t="str">
        <f>IF(C562="","",[1]!hks_fa_roe(D562,$G$5))</f>
        <v/>
      </c>
      <c r="M562" s="240" t="str">
        <f>IF(C562="","",IF($M$11="EPS",[1]!S_STM07_IS(D562,61,$G$5,$H$13)/IF([1]!s_share_total(D562,$G$5)=0,[1]!s_share_total(D562,[1]!s_ipo_listeddate(D562)),[1]!s_share_total(D562,$G$5)),([1]!s_stm07_bs(D562,75,$G$5,$H$13)+[1]!s_stm07_bs(D562,88,$G$5,$H$13)+[1]!s_stm07_bs(D562,94,$G$5,$H$13)+[1]!s_stm07_bs(D562,95,$G$5,$H$13))/$E$5))</f>
        <v/>
      </c>
      <c r="N562" s="241" t="str">
        <f>IF(C562="","",F562/([1]!S_STM07_IS(D562,61,$G$5,$H$13)/IF([1]!s_share_total(D562,$G$5)=0,[1]!s_share_total(D562,[1]!s_ipo_listeddate(D562)),[1]!s_share_total(D562,$G$5))))</f>
        <v/>
      </c>
      <c r="O562" s="240" t="str">
        <f ca="1">IF(C562="","",[1]!s_share_total(D562,TODAY())/$E$5)</f>
        <v/>
      </c>
      <c r="P562" s="240" t="str">
        <f t="shared" si="56"/>
        <v/>
      </c>
      <c r="Q562" s="210" t="str">
        <f t="shared" si="57"/>
        <v/>
      </c>
      <c r="R562" s="341" t="str">
        <f t="shared" si="58"/>
        <v/>
      </c>
      <c r="S562" s="144"/>
      <c r="U562" s="1"/>
    </row>
    <row r="563" spans="3:21" ht="12" customHeight="1" x14ac:dyDescent="0.35">
      <c r="C563" s="342" t="str">
        <f t="shared" si="55"/>
        <v/>
      </c>
      <c r="D563" s="126" t="str">
        <f t="shared" si="59"/>
        <v/>
      </c>
      <c r="E563" s="126" t="str">
        <f t="shared" si="60"/>
        <v/>
      </c>
      <c r="F563" s="181" t="str">
        <f ca="1">IF(C563="","",[1]!s_dq_close(D563,TODAY(),1))</f>
        <v/>
      </c>
      <c r="G563" s="182" t="str">
        <f ca="1">IF(C563="","",[1]!s_pq_pctchange(D563,TODAY()-$G$12,TODAY())/100)</f>
        <v/>
      </c>
      <c r="H563" s="242" t="str">
        <f>IF(C563="","",IF($H$11="收入",[1]!S_STM07_IS(D563,9,$G$5,$H$13)/$E$5,[1]!S_STM07_IS(D563,48,$G$5,$H$13)/$E$5))</f>
        <v/>
      </c>
      <c r="I563" s="242" t="str">
        <f>IF(C563="","",IF($I$11="毛利率",([1]!S_STM07_IS(D563,9,$G$5,$H$13)-[1]!S_STM07_IS(D563,10,$G$5,$H$13))/[1]!S_STM07_IS(D563,9,$G$5,$H$13),[1]!S_STM07_IS(D563,14,$G$5,$H$13)/$E$5))</f>
        <v/>
      </c>
      <c r="J563" s="403" t="str">
        <f>IF(C563="","",IF($J$11="净利润率",[1]!S_STM07_IS(D563,61,$G$5,$H$13)/[1]!S_STM07_IS(D563,9,$G$5,$H$13),[1]!S_STM07_IS(D563,55,$G$5,$H$13)/$E$5))</f>
        <v/>
      </c>
      <c r="K563" s="411" t="str">
        <f>IF(C563="","",[1]!hks_fa_roa2(D563,$G$5))</f>
        <v/>
      </c>
      <c r="L563" s="411" t="str">
        <f>IF(C563="","",[1]!hks_fa_roe(D563,$G$5))</f>
        <v/>
      </c>
      <c r="M563" s="243" t="str">
        <f>IF(C563="","",IF($M$11="EPS",[1]!S_STM07_IS(D563,61,$G$5,$H$13)/IF([1]!s_share_total(D563,$G$5)=0,[1]!s_share_total(D563,[1]!s_ipo_listeddate(D563)),[1]!s_share_total(D563,$G$5)),([1]!s_stm07_bs(D563,75,$G$5,$H$13)+[1]!s_stm07_bs(D563,88,$G$5,$H$13)+[1]!s_stm07_bs(D563,94,$G$5,$H$13)+[1]!s_stm07_bs(D563,95,$G$5,$H$13))/$E$5))</f>
        <v/>
      </c>
      <c r="N563" s="193" t="str">
        <f>IF(C563="","",F563/([1]!S_STM07_IS(D563,61,$G$5,$H$13)/IF([1]!s_share_total(D563,$G$5)=0,[1]!s_share_total(D563,[1]!s_ipo_listeddate(D563)),[1]!s_share_total(D563,$G$5))))</f>
        <v/>
      </c>
      <c r="O563" s="242" t="str">
        <f ca="1">IF(C563="","",[1]!s_share_total(D563,TODAY())/$E$5)</f>
        <v/>
      </c>
      <c r="P563" s="242" t="str">
        <f t="shared" si="56"/>
        <v/>
      </c>
      <c r="Q563" s="181" t="str">
        <f t="shared" si="57"/>
        <v/>
      </c>
      <c r="R563" s="342" t="str">
        <f t="shared" si="58"/>
        <v/>
      </c>
      <c r="S563" s="144"/>
      <c r="U563" s="1"/>
    </row>
    <row r="564" spans="3:21" ht="12" customHeight="1" x14ac:dyDescent="0.35">
      <c r="C564" s="341" t="str">
        <f t="shared" si="55"/>
        <v/>
      </c>
      <c r="D564" s="239" t="str">
        <f t="shared" si="59"/>
        <v/>
      </c>
      <c r="E564" s="239" t="str">
        <f t="shared" si="60"/>
        <v/>
      </c>
      <c r="F564" s="179" t="str">
        <f ca="1">IF(C564="","",[1]!s_dq_close(D564,TODAY(),1))</f>
        <v/>
      </c>
      <c r="G564" s="180" t="str">
        <f ca="1">IF(C564="","",[1]!s_pq_pctchange(D564,TODAY()-$G$12,TODAY())/100)</f>
        <v/>
      </c>
      <c r="H564" s="240" t="str">
        <f>IF(C564="","",IF($H$11="收入",[1]!S_STM07_IS(D564,9,$G$5,$H$13)/$E$5,[1]!S_STM07_IS(D564,48,$G$5,$H$13)/$E$5))</f>
        <v/>
      </c>
      <c r="I564" s="240" t="str">
        <f>IF(C564="","",IF($I$11="毛利率",([1]!S_STM07_IS(D564,9,$G$5,$H$13)-[1]!S_STM07_IS(D564,10,$G$5,$H$13))/[1]!S_STM07_IS(D564,9,$G$5,$H$13),[1]!S_STM07_IS(D564,14,$G$5,$H$13)/$E$5))</f>
        <v/>
      </c>
      <c r="J564" s="402" t="str">
        <f>IF(C564="","",IF($J$11="净利润率",[1]!S_STM07_IS(D564,61,$G$5,$H$13)/[1]!S_STM07_IS(D564,9,$G$5,$H$13),[1]!S_STM07_IS(D564,55,$G$5,$H$13)/$E$5))</f>
        <v/>
      </c>
      <c r="K564" s="411" t="str">
        <f>IF(C564="","",[1]!hks_fa_roa2(D564,$G$5))</f>
        <v/>
      </c>
      <c r="L564" s="411" t="str">
        <f>IF(C564="","",[1]!hks_fa_roe(D564,$G$5))</f>
        <v/>
      </c>
      <c r="M564" s="240" t="str">
        <f>IF(C564="","",IF($M$11="EPS",[1]!S_STM07_IS(D564,61,$G$5,$H$13)/IF([1]!s_share_total(D564,$G$5)=0,[1]!s_share_total(D564,[1]!s_ipo_listeddate(D564)),[1]!s_share_total(D564,$G$5)),([1]!s_stm07_bs(D564,75,$G$5,$H$13)+[1]!s_stm07_bs(D564,88,$G$5,$H$13)+[1]!s_stm07_bs(D564,94,$G$5,$H$13)+[1]!s_stm07_bs(D564,95,$G$5,$H$13))/$E$5))</f>
        <v/>
      </c>
      <c r="N564" s="241" t="str">
        <f>IF(C564="","",F564/([1]!S_STM07_IS(D564,61,$G$5,$H$13)/IF([1]!s_share_total(D564,$G$5)=0,[1]!s_share_total(D564,[1]!s_ipo_listeddate(D564)),[1]!s_share_total(D564,$G$5))))</f>
        <v/>
      </c>
      <c r="O564" s="240" t="str">
        <f ca="1">IF(C564="","",[1]!s_share_total(D564,TODAY())/$E$5)</f>
        <v/>
      </c>
      <c r="P564" s="240" t="str">
        <f t="shared" si="56"/>
        <v/>
      </c>
      <c r="Q564" s="210" t="str">
        <f t="shared" si="57"/>
        <v/>
      </c>
      <c r="R564" s="341" t="str">
        <f t="shared" si="58"/>
        <v/>
      </c>
      <c r="S564" s="144"/>
      <c r="U564" s="1"/>
    </row>
    <row r="565" spans="3:21" ht="12" customHeight="1" x14ac:dyDescent="0.35">
      <c r="C565" s="342" t="str">
        <f t="shared" si="55"/>
        <v/>
      </c>
      <c r="D565" s="126" t="str">
        <f t="shared" si="59"/>
        <v/>
      </c>
      <c r="E565" s="126" t="str">
        <f t="shared" si="60"/>
        <v/>
      </c>
      <c r="F565" s="181" t="str">
        <f ca="1">IF(C565="","",[1]!s_dq_close(D565,TODAY(),1))</f>
        <v/>
      </c>
      <c r="G565" s="182" t="str">
        <f ca="1">IF(C565="","",[1]!s_pq_pctchange(D565,TODAY()-$G$12,TODAY())/100)</f>
        <v/>
      </c>
      <c r="H565" s="242" t="str">
        <f>IF(C565="","",IF($H$11="收入",[1]!S_STM07_IS(D565,9,$G$5,$H$13)/$E$5,[1]!S_STM07_IS(D565,48,$G$5,$H$13)/$E$5))</f>
        <v/>
      </c>
      <c r="I565" s="242" t="str">
        <f>IF(C565="","",IF($I$11="毛利率",([1]!S_STM07_IS(D565,9,$G$5,$H$13)-[1]!S_STM07_IS(D565,10,$G$5,$H$13))/[1]!S_STM07_IS(D565,9,$G$5,$H$13),[1]!S_STM07_IS(D565,14,$G$5,$H$13)/$E$5))</f>
        <v/>
      </c>
      <c r="J565" s="403" t="str">
        <f>IF(C565="","",IF($J$11="净利润率",[1]!S_STM07_IS(D565,61,$G$5,$H$13)/[1]!S_STM07_IS(D565,9,$G$5,$H$13),[1]!S_STM07_IS(D565,55,$G$5,$H$13)/$E$5))</f>
        <v/>
      </c>
      <c r="K565" s="411" t="str">
        <f>IF(C565="","",[1]!hks_fa_roa2(D565,$G$5))</f>
        <v/>
      </c>
      <c r="L565" s="411" t="str">
        <f>IF(C565="","",[1]!hks_fa_roe(D565,$G$5))</f>
        <v/>
      </c>
      <c r="M565" s="243" t="str">
        <f>IF(C565="","",IF($M$11="EPS",[1]!S_STM07_IS(D565,61,$G$5,$H$13)/IF([1]!s_share_total(D565,$G$5)=0,[1]!s_share_total(D565,[1]!s_ipo_listeddate(D565)),[1]!s_share_total(D565,$G$5)),([1]!s_stm07_bs(D565,75,$G$5,$H$13)+[1]!s_stm07_bs(D565,88,$G$5,$H$13)+[1]!s_stm07_bs(D565,94,$G$5,$H$13)+[1]!s_stm07_bs(D565,95,$G$5,$H$13))/$E$5))</f>
        <v/>
      </c>
      <c r="N565" s="193" t="str">
        <f>IF(C565="","",F565/([1]!S_STM07_IS(D565,61,$G$5,$H$13)/IF([1]!s_share_total(D565,$G$5)=0,[1]!s_share_total(D565,[1]!s_ipo_listeddate(D565)),[1]!s_share_total(D565,$G$5))))</f>
        <v/>
      </c>
      <c r="O565" s="242" t="str">
        <f ca="1">IF(C565="","",[1]!s_share_total(D565,TODAY())/$E$5)</f>
        <v/>
      </c>
      <c r="P565" s="242" t="str">
        <f t="shared" si="56"/>
        <v/>
      </c>
      <c r="Q565" s="181" t="str">
        <f t="shared" si="57"/>
        <v/>
      </c>
      <c r="R565" s="342" t="str">
        <f t="shared" si="58"/>
        <v/>
      </c>
      <c r="S565" s="144"/>
      <c r="U565" s="1"/>
    </row>
    <row r="566" spans="3:21" ht="12" customHeight="1" x14ac:dyDescent="0.35">
      <c r="C566" s="341" t="str">
        <f t="shared" si="55"/>
        <v/>
      </c>
      <c r="D566" s="239" t="str">
        <f t="shared" si="59"/>
        <v/>
      </c>
      <c r="E566" s="239" t="str">
        <f t="shared" si="60"/>
        <v/>
      </c>
      <c r="F566" s="179" t="str">
        <f ca="1">IF(C566="","",[1]!s_dq_close(D566,TODAY(),1))</f>
        <v/>
      </c>
      <c r="G566" s="180" t="str">
        <f ca="1">IF(C566="","",[1]!s_pq_pctchange(D566,TODAY()-$G$12,TODAY())/100)</f>
        <v/>
      </c>
      <c r="H566" s="240" t="str">
        <f>IF(C566="","",IF($H$11="收入",[1]!S_STM07_IS(D566,9,$G$5,$H$13)/$E$5,[1]!S_STM07_IS(D566,48,$G$5,$H$13)/$E$5))</f>
        <v/>
      </c>
      <c r="I566" s="240" t="str">
        <f>IF(C566="","",IF($I$11="毛利率",([1]!S_STM07_IS(D566,9,$G$5,$H$13)-[1]!S_STM07_IS(D566,10,$G$5,$H$13))/[1]!S_STM07_IS(D566,9,$G$5,$H$13),[1]!S_STM07_IS(D566,14,$G$5,$H$13)/$E$5))</f>
        <v/>
      </c>
      <c r="J566" s="402" t="str">
        <f>IF(C566="","",IF($J$11="净利润率",[1]!S_STM07_IS(D566,61,$G$5,$H$13)/[1]!S_STM07_IS(D566,9,$G$5,$H$13),[1]!S_STM07_IS(D566,55,$G$5,$H$13)/$E$5))</f>
        <v/>
      </c>
      <c r="K566" s="411" t="str">
        <f>IF(C566="","",[1]!hks_fa_roa2(D566,$G$5))</f>
        <v/>
      </c>
      <c r="L566" s="411" t="str">
        <f>IF(C566="","",[1]!hks_fa_roe(D566,$G$5))</f>
        <v/>
      </c>
      <c r="M566" s="240" t="str">
        <f>IF(C566="","",IF($M$11="EPS",[1]!S_STM07_IS(D566,61,$G$5,$H$13)/IF([1]!s_share_total(D566,$G$5)=0,[1]!s_share_total(D566,[1]!s_ipo_listeddate(D566)),[1]!s_share_total(D566,$G$5)),([1]!s_stm07_bs(D566,75,$G$5,$H$13)+[1]!s_stm07_bs(D566,88,$G$5,$H$13)+[1]!s_stm07_bs(D566,94,$G$5,$H$13)+[1]!s_stm07_bs(D566,95,$G$5,$H$13))/$E$5))</f>
        <v/>
      </c>
      <c r="N566" s="241" t="str">
        <f>IF(C566="","",F566/([1]!S_STM07_IS(D566,61,$G$5,$H$13)/IF([1]!s_share_total(D566,$G$5)=0,[1]!s_share_total(D566,[1]!s_ipo_listeddate(D566)),[1]!s_share_total(D566,$G$5))))</f>
        <v/>
      </c>
      <c r="O566" s="240" t="str">
        <f ca="1">IF(C566="","",[1]!s_share_total(D566,TODAY())/$E$5)</f>
        <v/>
      </c>
      <c r="P566" s="240" t="str">
        <f t="shared" si="56"/>
        <v/>
      </c>
      <c r="Q566" s="210" t="str">
        <f t="shared" si="57"/>
        <v/>
      </c>
      <c r="R566" s="341" t="str">
        <f t="shared" si="58"/>
        <v/>
      </c>
      <c r="S566" s="144"/>
      <c r="U566" s="1"/>
    </row>
    <row r="567" spans="3:21" ht="12" customHeight="1" x14ac:dyDescent="0.35">
      <c r="C567" s="342" t="str">
        <f t="shared" si="55"/>
        <v/>
      </c>
      <c r="D567" s="126" t="str">
        <f t="shared" si="59"/>
        <v/>
      </c>
      <c r="E567" s="126" t="str">
        <f t="shared" si="60"/>
        <v/>
      </c>
      <c r="F567" s="181" t="str">
        <f ca="1">IF(C567="","",[1]!s_dq_close(D567,TODAY(),1))</f>
        <v/>
      </c>
      <c r="G567" s="182" t="str">
        <f ca="1">IF(C567="","",[1]!s_pq_pctchange(D567,TODAY()-$G$12,TODAY())/100)</f>
        <v/>
      </c>
      <c r="H567" s="242" t="str">
        <f>IF(C567="","",IF($H$11="收入",[1]!S_STM07_IS(D567,9,$G$5,$H$13)/$E$5,[1]!S_STM07_IS(D567,48,$G$5,$H$13)/$E$5))</f>
        <v/>
      </c>
      <c r="I567" s="242" t="str">
        <f>IF(C567="","",IF($I$11="毛利率",([1]!S_STM07_IS(D567,9,$G$5,$H$13)-[1]!S_STM07_IS(D567,10,$G$5,$H$13))/[1]!S_STM07_IS(D567,9,$G$5,$H$13),[1]!S_STM07_IS(D567,14,$G$5,$H$13)/$E$5))</f>
        <v/>
      </c>
      <c r="J567" s="403" t="str">
        <f>IF(C567="","",IF($J$11="净利润率",[1]!S_STM07_IS(D567,61,$G$5,$H$13)/[1]!S_STM07_IS(D567,9,$G$5,$H$13),[1]!S_STM07_IS(D567,55,$G$5,$H$13)/$E$5))</f>
        <v/>
      </c>
      <c r="K567" s="411" t="str">
        <f>IF(C567="","",[1]!hks_fa_roa2(D567,$G$5))</f>
        <v/>
      </c>
      <c r="L567" s="411" t="str">
        <f>IF(C567="","",[1]!hks_fa_roe(D567,$G$5))</f>
        <v/>
      </c>
      <c r="M567" s="243" t="str">
        <f>IF(C567="","",IF($M$11="EPS",[1]!S_STM07_IS(D567,61,$G$5,$H$13)/IF([1]!s_share_total(D567,$G$5)=0,[1]!s_share_total(D567,[1]!s_ipo_listeddate(D567)),[1]!s_share_total(D567,$G$5)),([1]!s_stm07_bs(D567,75,$G$5,$H$13)+[1]!s_stm07_bs(D567,88,$G$5,$H$13)+[1]!s_stm07_bs(D567,94,$G$5,$H$13)+[1]!s_stm07_bs(D567,95,$G$5,$H$13))/$E$5))</f>
        <v/>
      </c>
      <c r="N567" s="193" t="str">
        <f>IF(C567="","",F567/([1]!S_STM07_IS(D567,61,$G$5,$H$13)/IF([1]!s_share_total(D567,$G$5)=0,[1]!s_share_total(D567,[1]!s_ipo_listeddate(D567)),[1]!s_share_total(D567,$G$5))))</f>
        <v/>
      </c>
      <c r="O567" s="242" t="str">
        <f ca="1">IF(C567="","",[1]!s_share_total(D567,TODAY())/$E$5)</f>
        <v/>
      </c>
      <c r="P567" s="242" t="str">
        <f t="shared" si="56"/>
        <v/>
      </c>
      <c r="Q567" s="181" t="str">
        <f t="shared" si="57"/>
        <v/>
      </c>
      <c r="R567" s="342" t="str">
        <f t="shared" si="58"/>
        <v/>
      </c>
      <c r="S567" s="144"/>
      <c r="U567" s="1"/>
    </row>
    <row r="568" spans="3:21" ht="12" customHeight="1" x14ac:dyDescent="0.35">
      <c r="C568" s="341" t="str">
        <f t="shared" si="55"/>
        <v/>
      </c>
      <c r="D568" s="239" t="str">
        <f t="shared" si="59"/>
        <v/>
      </c>
      <c r="E568" s="239" t="str">
        <f t="shared" si="60"/>
        <v/>
      </c>
      <c r="F568" s="179" t="str">
        <f ca="1">IF(C568="","",[1]!s_dq_close(D568,TODAY(),1))</f>
        <v/>
      </c>
      <c r="G568" s="180" t="str">
        <f ca="1">IF(C568="","",[1]!s_pq_pctchange(D568,TODAY()-$G$12,TODAY())/100)</f>
        <v/>
      </c>
      <c r="H568" s="240" t="str">
        <f>IF(C568="","",IF($H$11="收入",[1]!S_STM07_IS(D568,9,$G$5,$H$13)/$E$5,[1]!S_STM07_IS(D568,48,$G$5,$H$13)/$E$5))</f>
        <v/>
      </c>
      <c r="I568" s="240" t="str">
        <f>IF(C568="","",IF($I$11="毛利率",([1]!S_STM07_IS(D568,9,$G$5,$H$13)-[1]!S_STM07_IS(D568,10,$G$5,$H$13))/[1]!S_STM07_IS(D568,9,$G$5,$H$13),[1]!S_STM07_IS(D568,14,$G$5,$H$13)/$E$5))</f>
        <v/>
      </c>
      <c r="J568" s="402" t="str">
        <f>IF(C568="","",IF($J$11="净利润率",[1]!S_STM07_IS(D568,61,$G$5,$H$13)/[1]!S_STM07_IS(D568,9,$G$5,$H$13),[1]!S_STM07_IS(D568,55,$G$5,$H$13)/$E$5))</f>
        <v/>
      </c>
      <c r="K568" s="411" t="str">
        <f>IF(C568="","",[1]!hks_fa_roa2(D568,$G$5))</f>
        <v/>
      </c>
      <c r="L568" s="411" t="str">
        <f>IF(C568="","",[1]!hks_fa_roe(D568,$G$5))</f>
        <v/>
      </c>
      <c r="M568" s="240" t="str">
        <f>IF(C568="","",IF($M$11="EPS",[1]!S_STM07_IS(D568,61,$G$5,$H$13)/IF([1]!s_share_total(D568,$G$5)=0,[1]!s_share_total(D568,[1]!s_ipo_listeddate(D568)),[1]!s_share_total(D568,$G$5)),([1]!s_stm07_bs(D568,75,$G$5,$H$13)+[1]!s_stm07_bs(D568,88,$G$5,$H$13)+[1]!s_stm07_bs(D568,94,$G$5,$H$13)+[1]!s_stm07_bs(D568,95,$G$5,$H$13))/$E$5))</f>
        <v/>
      </c>
      <c r="N568" s="241" t="str">
        <f>IF(C568="","",F568/([1]!S_STM07_IS(D568,61,$G$5,$H$13)/IF([1]!s_share_total(D568,$G$5)=0,[1]!s_share_total(D568,[1]!s_ipo_listeddate(D568)),[1]!s_share_total(D568,$G$5))))</f>
        <v/>
      </c>
      <c r="O568" s="240" t="str">
        <f ca="1">IF(C568="","",[1]!s_share_total(D568,TODAY())/$E$5)</f>
        <v/>
      </c>
      <c r="P568" s="240" t="str">
        <f t="shared" si="56"/>
        <v/>
      </c>
      <c r="Q568" s="210" t="str">
        <f t="shared" si="57"/>
        <v/>
      </c>
      <c r="R568" s="341" t="str">
        <f t="shared" si="58"/>
        <v/>
      </c>
      <c r="S568" s="144"/>
      <c r="U568" s="1"/>
    </row>
    <row r="569" spans="3:21" ht="12" customHeight="1" x14ac:dyDescent="0.35">
      <c r="C569" s="342" t="str">
        <f t="shared" si="55"/>
        <v/>
      </c>
      <c r="D569" s="126" t="str">
        <f t="shared" si="59"/>
        <v/>
      </c>
      <c r="E569" s="126" t="str">
        <f t="shared" si="60"/>
        <v/>
      </c>
      <c r="F569" s="181" t="str">
        <f ca="1">IF(C569="","",[1]!s_dq_close(D569,TODAY(),1))</f>
        <v/>
      </c>
      <c r="G569" s="182" t="str">
        <f ca="1">IF(C569="","",[1]!s_pq_pctchange(D569,TODAY()-$G$12,TODAY())/100)</f>
        <v/>
      </c>
      <c r="H569" s="242" t="str">
        <f>IF(C569="","",IF($H$11="收入",[1]!S_STM07_IS(D569,9,$G$5,$H$13)/$E$5,[1]!S_STM07_IS(D569,48,$G$5,$H$13)/$E$5))</f>
        <v/>
      </c>
      <c r="I569" s="242" t="str">
        <f>IF(C569="","",IF($I$11="毛利率",([1]!S_STM07_IS(D569,9,$G$5,$H$13)-[1]!S_STM07_IS(D569,10,$G$5,$H$13))/[1]!S_STM07_IS(D569,9,$G$5,$H$13),[1]!S_STM07_IS(D569,14,$G$5,$H$13)/$E$5))</f>
        <v/>
      </c>
      <c r="J569" s="403" t="str">
        <f>IF(C569="","",IF($J$11="净利润率",[1]!S_STM07_IS(D569,61,$G$5,$H$13)/[1]!S_STM07_IS(D569,9,$G$5,$H$13),[1]!S_STM07_IS(D569,55,$G$5,$H$13)/$E$5))</f>
        <v/>
      </c>
      <c r="K569" s="411" t="str">
        <f>IF(C569="","",[1]!hks_fa_roa2(D569,$G$5))</f>
        <v/>
      </c>
      <c r="L569" s="411" t="str">
        <f>IF(C569="","",[1]!hks_fa_roe(D569,$G$5))</f>
        <v/>
      </c>
      <c r="M569" s="243" t="str">
        <f>IF(C569="","",IF($M$11="EPS",[1]!S_STM07_IS(D569,61,$G$5,$H$13)/IF([1]!s_share_total(D569,$G$5)=0,[1]!s_share_total(D569,[1]!s_ipo_listeddate(D569)),[1]!s_share_total(D569,$G$5)),([1]!s_stm07_bs(D569,75,$G$5,$H$13)+[1]!s_stm07_bs(D569,88,$G$5,$H$13)+[1]!s_stm07_bs(D569,94,$G$5,$H$13)+[1]!s_stm07_bs(D569,95,$G$5,$H$13))/$E$5))</f>
        <v/>
      </c>
      <c r="N569" s="193" t="str">
        <f>IF(C569="","",F569/([1]!S_STM07_IS(D569,61,$G$5,$H$13)/IF([1]!s_share_total(D569,$G$5)=0,[1]!s_share_total(D569,[1]!s_ipo_listeddate(D569)),[1]!s_share_total(D569,$G$5))))</f>
        <v/>
      </c>
      <c r="O569" s="242" t="str">
        <f ca="1">IF(C569="","",[1]!s_share_total(D569,TODAY())/$E$5)</f>
        <v/>
      </c>
      <c r="P569" s="242" t="str">
        <f t="shared" si="56"/>
        <v/>
      </c>
      <c r="Q569" s="181" t="str">
        <f t="shared" si="57"/>
        <v/>
      </c>
      <c r="R569" s="342" t="str">
        <f t="shared" si="58"/>
        <v/>
      </c>
      <c r="S569" s="144"/>
      <c r="U569" s="1"/>
    </row>
    <row r="570" spans="3:21" ht="12" customHeight="1" x14ac:dyDescent="0.35">
      <c r="C570" s="341" t="str">
        <f t="shared" si="55"/>
        <v/>
      </c>
      <c r="D570" s="239" t="str">
        <f t="shared" si="59"/>
        <v/>
      </c>
      <c r="E570" s="239" t="str">
        <f t="shared" si="60"/>
        <v/>
      </c>
      <c r="F570" s="179" t="str">
        <f ca="1">IF(C570="","",[1]!s_dq_close(D570,TODAY(),1))</f>
        <v/>
      </c>
      <c r="G570" s="180" t="str">
        <f ca="1">IF(C570="","",[1]!s_pq_pctchange(D570,TODAY()-$G$12,TODAY())/100)</f>
        <v/>
      </c>
      <c r="H570" s="240" t="str">
        <f>IF(C570="","",IF($H$11="收入",[1]!S_STM07_IS(D570,9,$G$5,$H$13)/$E$5,[1]!S_STM07_IS(D570,48,$G$5,$H$13)/$E$5))</f>
        <v/>
      </c>
      <c r="I570" s="240" t="str">
        <f>IF(C570="","",IF($I$11="毛利率",([1]!S_STM07_IS(D570,9,$G$5,$H$13)-[1]!S_STM07_IS(D570,10,$G$5,$H$13))/[1]!S_STM07_IS(D570,9,$G$5,$H$13),[1]!S_STM07_IS(D570,14,$G$5,$H$13)/$E$5))</f>
        <v/>
      </c>
      <c r="J570" s="402" t="str">
        <f>IF(C570="","",IF($J$11="净利润率",[1]!S_STM07_IS(D570,61,$G$5,$H$13)/[1]!S_STM07_IS(D570,9,$G$5,$H$13),[1]!S_STM07_IS(D570,55,$G$5,$H$13)/$E$5))</f>
        <v/>
      </c>
      <c r="K570" s="411" t="str">
        <f>IF(C570="","",[1]!hks_fa_roa2(D570,$G$5))</f>
        <v/>
      </c>
      <c r="L570" s="411" t="str">
        <f>IF(C570="","",[1]!hks_fa_roe(D570,$G$5))</f>
        <v/>
      </c>
      <c r="M570" s="240" t="str">
        <f>IF(C570="","",IF($M$11="EPS",[1]!S_STM07_IS(D570,61,$G$5,$H$13)/IF([1]!s_share_total(D570,$G$5)=0,[1]!s_share_total(D570,[1]!s_ipo_listeddate(D570)),[1]!s_share_total(D570,$G$5)),([1]!s_stm07_bs(D570,75,$G$5,$H$13)+[1]!s_stm07_bs(D570,88,$G$5,$H$13)+[1]!s_stm07_bs(D570,94,$G$5,$H$13)+[1]!s_stm07_bs(D570,95,$G$5,$H$13))/$E$5))</f>
        <v/>
      </c>
      <c r="N570" s="241" t="str">
        <f>IF(C570="","",F570/([1]!S_STM07_IS(D570,61,$G$5,$H$13)/IF([1]!s_share_total(D570,$G$5)=0,[1]!s_share_total(D570,[1]!s_ipo_listeddate(D570)),[1]!s_share_total(D570,$G$5))))</f>
        <v/>
      </c>
      <c r="O570" s="240" t="str">
        <f ca="1">IF(C570="","",[1]!s_share_total(D570,TODAY())/$E$5)</f>
        <v/>
      </c>
      <c r="P570" s="240" t="str">
        <f t="shared" si="56"/>
        <v/>
      </c>
      <c r="Q570" s="210" t="str">
        <f t="shared" si="57"/>
        <v/>
      </c>
      <c r="R570" s="341" t="str">
        <f t="shared" si="58"/>
        <v/>
      </c>
      <c r="S570" s="144"/>
      <c r="U570" s="1"/>
    </row>
    <row r="571" spans="3:21" ht="12" customHeight="1" x14ac:dyDescent="0.35">
      <c r="C571" s="342" t="str">
        <f t="shared" si="55"/>
        <v/>
      </c>
      <c r="D571" s="126" t="str">
        <f t="shared" si="59"/>
        <v/>
      </c>
      <c r="E571" s="126" t="str">
        <f t="shared" si="60"/>
        <v/>
      </c>
      <c r="F571" s="181" t="str">
        <f ca="1">IF(C571="","",[1]!s_dq_close(D571,TODAY(),1))</f>
        <v/>
      </c>
      <c r="G571" s="182" t="str">
        <f ca="1">IF(C571="","",[1]!s_pq_pctchange(D571,TODAY()-$G$12,TODAY())/100)</f>
        <v/>
      </c>
      <c r="H571" s="242" t="str">
        <f>IF(C571="","",IF($H$11="收入",[1]!S_STM07_IS(D571,9,$G$5,$H$13)/$E$5,[1]!S_STM07_IS(D571,48,$G$5,$H$13)/$E$5))</f>
        <v/>
      </c>
      <c r="I571" s="242" t="str">
        <f>IF(C571="","",IF($I$11="毛利率",([1]!S_STM07_IS(D571,9,$G$5,$H$13)-[1]!S_STM07_IS(D571,10,$G$5,$H$13))/[1]!S_STM07_IS(D571,9,$G$5,$H$13),[1]!S_STM07_IS(D571,14,$G$5,$H$13)/$E$5))</f>
        <v/>
      </c>
      <c r="J571" s="403" t="str">
        <f>IF(C571="","",IF($J$11="净利润率",[1]!S_STM07_IS(D571,61,$G$5,$H$13)/[1]!S_STM07_IS(D571,9,$G$5,$H$13),[1]!S_STM07_IS(D571,55,$G$5,$H$13)/$E$5))</f>
        <v/>
      </c>
      <c r="K571" s="411" t="str">
        <f>IF(C571="","",[1]!hks_fa_roa2(D571,$G$5))</f>
        <v/>
      </c>
      <c r="L571" s="411" t="str">
        <f>IF(C571="","",[1]!hks_fa_roe(D571,$G$5))</f>
        <v/>
      </c>
      <c r="M571" s="243" t="str">
        <f>IF(C571="","",IF($M$11="EPS",[1]!S_STM07_IS(D571,61,$G$5,$H$13)/IF([1]!s_share_total(D571,$G$5)=0,[1]!s_share_total(D571,[1]!s_ipo_listeddate(D571)),[1]!s_share_total(D571,$G$5)),([1]!s_stm07_bs(D571,75,$G$5,$H$13)+[1]!s_stm07_bs(D571,88,$G$5,$H$13)+[1]!s_stm07_bs(D571,94,$G$5,$H$13)+[1]!s_stm07_bs(D571,95,$G$5,$H$13))/$E$5))</f>
        <v/>
      </c>
      <c r="N571" s="193" t="str">
        <f>IF(C571="","",F571/([1]!S_STM07_IS(D571,61,$G$5,$H$13)/IF([1]!s_share_total(D571,$G$5)=0,[1]!s_share_total(D571,[1]!s_ipo_listeddate(D571)),[1]!s_share_total(D571,$G$5))))</f>
        <v/>
      </c>
      <c r="O571" s="242" t="str">
        <f ca="1">IF(C571="","",[1]!s_share_total(D571,TODAY())/$E$5)</f>
        <v/>
      </c>
      <c r="P571" s="242" t="str">
        <f t="shared" si="56"/>
        <v/>
      </c>
      <c r="Q571" s="181" t="str">
        <f t="shared" si="57"/>
        <v/>
      </c>
      <c r="R571" s="342" t="str">
        <f t="shared" si="58"/>
        <v/>
      </c>
      <c r="S571" s="144"/>
      <c r="U571" s="1"/>
    </row>
    <row r="572" spans="3:21" ht="12" customHeight="1" x14ac:dyDescent="0.35">
      <c r="C572" s="341" t="str">
        <f t="shared" si="55"/>
        <v/>
      </c>
      <c r="D572" s="239" t="str">
        <f t="shared" si="59"/>
        <v/>
      </c>
      <c r="E572" s="239" t="str">
        <f t="shared" si="60"/>
        <v/>
      </c>
      <c r="F572" s="179" t="str">
        <f ca="1">IF(C572="","",[1]!s_dq_close(D572,TODAY(),1))</f>
        <v/>
      </c>
      <c r="G572" s="180" t="str">
        <f ca="1">IF(C572="","",[1]!s_pq_pctchange(D572,TODAY()-$G$12,TODAY())/100)</f>
        <v/>
      </c>
      <c r="H572" s="240" t="str">
        <f>IF(C572="","",IF($H$11="收入",[1]!S_STM07_IS(D572,9,$G$5,$H$13)/$E$5,[1]!S_STM07_IS(D572,48,$G$5,$H$13)/$E$5))</f>
        <v/>
      </c>
      <c r="I572" s="240" t="str">
        <f>IF(C572="","",IF($I$11="毛利率",([1]!S_STM07_IS(D572,9,$G$5,$H$13)-[1]!S_STM07_IS(D572,10,$G$5,$H$13))/[1]!S_STM07_IS(D572,9,$G$5,$H$13),[1]!S_STM07_IS(D572,14,$G$5,$H$13)/$E$5))</f>
        <v/>
      </c>
      <c r="J572" s="402" t="str">
        <f>IF(C572="","",IF($J$11="净利润率",[1]!S_STM07_IS(D572,61,$G$5,$H$13)/[1]!S_STM07_IS(D572,9,$G$5,$H$13),[1]!S_STM07_IS(D572,55,$G$5,$H$13)/$E$5))</f>
        <v/>
      </c>
      <c r="K572" s="411" t="str">
        <f>IF(C572="","",[1]!hks_fa_roa2(D572,$G$5))</f>
        <v/>
      </c>
      <c r="L572" s="411" t="str">
        <f>IF(C572="","",[1]!hks_fa_roe(D572,$G$5))</f>
        <v/>
      </c>
      <c r="M572" s="240" t="str">
        <f>IF(C572="","",IF($M$11="EPS",[1]!S_STM07_IS(D572,61,$G$5,$H$13)/IF([1]!s_share_total(D572,$G$5)=0,[1]!s_share_total(D572,[1]!s_ipo_listeddate(D572)),[1]!s_share_total(D572,$G$5)),([1]!s_stm07_bs(D572,75,$G$5,$H$13)+[1]!s_stm07_bs(D572,88,$G$5,$H$13)+[1]!s_stm07_bs(D572,94,$G$5,$H$13)+[1]!s_stm07_bs(D572,95,$G$5,$H$13))/$E$5))</f>
        <v/>
      </c>
      <c r="N572" s="241" t="str">
        <f>IF(C572="","",F572/([1]!S_STM07_IS(D572,61,$G$5,$H$13)/IF([1]!s_share_total(D572,$G$5)=0,[1]!s_share_total(D572,[1]!s_ipo_listeddate(D572)),[1]!s_share_total(D572,$G$5))))</f>
        <v/>
      </c>
      <c r="O572" s="240" t="str">
        <f ca="1">IF(C572="","",[1]!s_share_total(D572,TODAY())/$E$5)</f>
        <v/>
      </c>
      <c r="P572" s="240" t="str">
        <f t="shared" si="56"/>
        <v/>
      </c>
      <c r="Q572" s="210" t="str">
        <f t="shared" si="57"/>
        <v/>
      </c>
      <c r="R572" s="341" t="str">
        <f t="shared" si="58"/>
        <v/>
      </c>
      <c r="S572" s="144"/>
      <c r="U572" s="1"/>
    </row>
    <row r="573" spans="3:21" ht="12" customHeight="1" x14ac:dyDescent="0.35">
      <c r="C573" s="342" t="str">
        <f t="shared" si="55"/>
        <v/>
      </c>
      <c r="D573" s="126" t="str">
        <f t="shared" si="59"/>
        <v/>
      </c>
      <c r="E573" s="126" t="str">
        <f t="shared" si="60"/>
        <v/>
      </c>
      <c r="F573" s="181" t="str">
        <f ca="1">IF(C573="","",[1]!s_dq_close(D573,TODAY(),1))</f>
        <v/>
      </c>
      <c r="G573" s="182" t="str">
        <f ca="1">IF(C573="","",[1]!s_pq_pctchange(D573,TODAY()-$G$12,TODAY())/100)</f>
        <v/>
      </c>
      <c r="H573" s="242" t="str">
        <f>IF(C573="","",IF($H$11="收入",[1]!S_STM07_IS(D573,9,$G$5,$H$13)/$E$5,[1]!S_STM07_IS(D573,48,$G$5,$H$13)/$E$5))</f>
        <v/>
      </c>
      <c r="I573" s="242" t="str">
        <f>IF(C573="","",IF($I$11="毛利率",([1]!S_STM07_IS(D573,9,$G$5,$H$13)-[1]!S_STM07_IS(D573,10,$G$5,$H$13))/[1]!S_STM07_IS(D573,9,$G$5,$H$13),[1]!S_STM07_IS(D573,14,$G$5,$H$13)/$E$5))</f>
        <v/>
      </c>
      <c r="J573" s="403" t="str">
        <f>IF(C573="","",IF($J$11="净利润率",[1]!S_STM07_IS(D573,61,$G$5,$H$13)/[1]!S_STM07_IS(D573,9,$G$5,$H$13),[1]!S_STM07_IS(D573,55,$G$5,$H$13)/$E$5))</f>
        <v/>
      </c>
      <c r="K573" s="411" t="str">
        <f>IF(C573="","",[1]!hks_fa_roa2(D573,$G$5))</f>
        <v/>
      </c>
      <c r="L573" s="411" t="str">
        <f>IF(C573="","",[1]!hks_fa_roe(D573,$G$5))</f>
        <v/>
      </c>
      <c r="M573" s="243" t="str">
        <f>IF(C573="","",IF($M$11="EPS",[1]!S_STM07_IS(D573,61,$G$5,$H$13)/IF([1]!s_share_total(D573,$G$5)=0,[1]!s_share_total(D573,[1]!s_ipo_listeddate(D573)),[1]!s_share_total(D573,$G$5)),([1]!s_stm07_bs(D573,75,$G$5,$H$13)+[1]!s_stm07_bs(D573,88,$G$5,$H$13)+[1]!s_stm07_bs(D573,94,$G$5,$H$13)+[1]!s_stm07_bs(D573,95,$G$5,$H$13))/$E$5))</f>
        <v/>
      </c>
      <c r="N573" s="193" t="str">
        <f>IF(C573="","",F573/([1]!S_STM07_IS(D573,61,$G$5,$H$13)/IF([1]!s_share_total(D573,$G$5)=0,[1]!s_share_total(D573,[1]!s_ipo_listeddate(D573)),[1]!s_share_total(D573,$G$5))))</f>
        <v/>
      </c>
      <c r="O573" s="242" t="str">
        <f ca="1">IF(C573="","",[1]!s_share_total(D573,TODAY())/$E$5)</f>
        <v/>
      </c>
      <c r="P573" s="242" t="str">
        <f t="shared" si="56"/>
        <v/>
      </c>
      <c r="Q573" s="181" t="str">
        <f t="shared" si="57"/>
        <v/>
      </c>
      <c r="R573" s="342" t="str">
        <f t="shared" si="58"/>
        <v/>
      </c>
      <c r="S573" s="144"/>
      <c r="U573" s="1"/>
    </row>
    <row r="574" spans="3:21" ht="12" customHeight="1" x14ac:dyDescent="0.35">
      <c r="C574" s="341" t="str">
        <f t="shared" si="55"/>
        <v/>
      </c>
      <c r="D574" s="239" t="str">
        <f t="shared" si="59"/>
        <v/>
      </c>
      <c r="E574" s="239" t="str">
        <f t="shared" si="60"/>
        <v/>
      </c>
      <c r="F574" s="179" t="str">
        <f ca="1">IF(C574="","",[1]!s_dq_close(D574,TODAY(),1))</f>
        <v/>
      </c>
      <c r="G574" s="180" t="str">
        <f ca="1">IF(C574="","",[1]!s_pq_pctchange(D574,TODAY()-$G$12,TODAY())/100)</f>
        <v/>
      </c>
      <c r="H574" s="240" t="str">
        <f>IF(C574="","",IF($H$11="收入",[1]!S_STM07_IS(D574,9,$G$5,$H$13)/$E$5,[1]!S_STM07_IS(D574,48,$G$5,$H$13)/$E$5))</f>
        <v/>
      </c>
      <c r="I574" s="240" t="str">
        <f>IF(C574="","",IF($I$11="毛利率",([1]!S_STM07_IS(D574,9,$G$5,$H$13)-[1]!S_STM07_IS(D574,10,$G$5,$H$13))/[1]!S_STM07_IS(D574,9,$G$5,$H$13),[1]!S_STM07_IS(D574,14,$G$5,$H$13)/$E$5))</f>
        <v/>
      </c>
      <c r="J574" s="402" t="str">
        <f>IF(C574="","",IF($J$11="净利润率",[1]!S_STM07_IS(D574,61,$G$5,$H$13)/[1]!S_STM07_IS(D574,9,$G$5,$H$13),[1]!S_STM07_IS(D574,55,$G$5,$H$13)/$E$5))</f>
        <v/>
      </c>
      <c r="K574" s="411" t="str">
        <f>IF(C574="","",[1]!hks_fa_roa2(D574,$G$5))</f>
        <v/>
      </c>
      <c r="L574" s="411" t="str">
        <f>IF(C574="","",[1]!hks_fa_roe(D574,$G$5))</f>
        <v/>
      </c>
      <c r="M574" s="240" t="str">
        <f>IF(C574="","",IF($M$11="EPS",[1]!S_STM07_IS(D574,61,$G$5,$H$13)/IF([1]!s_share_total(D574,$G$5)=0,[1]!s_share_total(D574,[1]!s_ipo_listeddate(D574)),[1]!s_share_total(D574,$G$5)),([1]!s_stm07_bs(D574,75,$G$5,$H$13)+[1]!s_stm07_bs(D574,88,$G$5,$H$13)+[1]!s_stm07_bs(D574,94,$G$5,$H$13)+[1]!s_stm07_bs(D574,95,$G$5,$H$13))/$E$5))</f>
        <v/>
      </c>
      <c r="N574" s="241" t="str">
        <f>IF(C574="","",F574/([1]!S_STM07_IS(D574,61,$G$5,$H$13)/IF([1]!s_share_total(D574,$G$5)=0,[1]!s_share_total(D574,[1]!s_ipo_listeddate(D574)),[1]!s_share_total(D574,$G$5))))</f>
        <v/>
      </c>
      <c r="O574" s="240" t="str">
        <f ca="1">IF(C574="","",[1]!s_share_total(D574,TODAY())/$E$5)</f>
        <v/>
      </c>
      <c r="P574" s="240" t="str">
        <f t="shared" si="56"/>
        <v/>
      </c>
      <c r="Q574" s="210" t="str">
        <f t="shared" si="57"/>
        <v/>
      </c>
      <c r="R574" s="341" t="str">
        <f t="shared" si="58"/>
        <v/>
      </c>
      <c r="S574" s="144"/>
      <c r="U574" s="1"/>
    </row>
    <row r="575" spans="3:21" ht="12" customHeight="1" x14ac:dyDescent="0.35">
      <c r="C575" s="342" t="str">
        <f t="shared" si="55"/>
        <v/>
      </c>
      <c r="D575" s="126" t="str">
        <f t="shared" si="59"/>
        <v/>
      </c>
      <c r="E575" s="126" t="str">
        <f t="shared" si="60"/>
        <v/>
      </c>
      <c r="F575" s="181" t="str">
        <f ca="1">IF(C575="","",[1]!s_dq_close(D575,TODAY(),1))</f>
        <v/>
      </c>
      <c r="G575" s="182" t="str">
        <f ca="1">IF(C575="","",[1]!s_pq_pctchange(D575,TODAY()-$G$12,TODAY())/100)</f>
        <v/>
      </c>
      <c r="H575" s="242" t="str">
        <f>IF(C575="","",IF($H$11="收入",[1]!S_STM07_IS(D575,9,$G$5,$H$13)/$E$5,[1]!S_STM07_IS(D575,48,$G$5,$H$13)/$E$5))</f>
        <v/>
      </c>
      <c r="I575" s="242" t="str">
        <f>IF(C575="","",IF($I$11="毛利率",([1]!S_STM07_IS(D575,9,$G$5,$H$13)-[1]!S_STM07_IS(D575,10,$G$5,$H$13))/[1]!S_STM07_IS(D575,9,$G$5,$H$13),[1]!S_STM07_IS(D575,14,$G$5,$H$13)/$E$5))</f>
        <v/>
      </c>
      <c r="J575" s="403" t="str">
        <f>IF(C575="","",IF($J$11="净利润率",[1]!S_STM07_IS(D575,61,$G$5,$H$13)/[1]!S_STM07_IS(D575,9,$G$5,$H$13),[1]!S_STM07_IS(D575,55,$G$5,$H$13)/$E$5))</f>
        <v/>
      </c>
      <c r="K575" s="411" t="str">
        <f>IF(C575="","",[1]!hks_fa_roa2(D575,$G$5))</f>
        <v/>
      </c>
      <c r="L575" s="411" t="str">
        <f>IF(C575="","",[1]!hks_fa_roe(D575,$G$5))</f>
        <v/>
      </c>
      <c r="M575" s="243" t="str">
        <f>IF(C575="","",IF($M$11="EPS",[1]!S_STM07_IS(D575,61,$G$5,$H$13)/IF([1]!s_share_total(D575,$G$5)=0,[1]!s_share_total(D575,[1]!s_ipo_listeddate(D575)),[1]!s_share_total(D575,$G$5)),([1]!s_stm07_bs(D575,75,$G$5,$H$13)+[1]!s_stm07_bs(D575,88,$G$5,$H$13)+[1]!s_stm07_bs(D575,94,$G$5,$H$13)+[1]!s_stm07_bs(D575,95,$G$5,$H$13))/$E$5))</f>
        <v/>
      </c>
      <c r="N575" s="193" t="str">
        <f>IF(C575="","",F575/([1]!S_STM07_IS(D575,61,$G$5,$H$13)/IF([1]!s_share_total(D575,$G$5)=0,[1]!s_share_total(D575,[1]!s_ipo_listeddate(D575)),[1]!s_share_total(D575,$G$5))))</f>
        <v/>
      </c>
      <c r="O575" s="242" t="str">
        <f ca="1">IF(C575="","",[1]!s_share_total(D575,TODAY())/$E$5)</f>
        <v/>
      </c>
      <c r="P575" s="242" t="str">
        <f t="shared" si="56"/>
        <v/>
      </c>
      <c r="Q575" s="181" t="str">
        <f t="shared" si="57"/>
        <v/>
      </c>
      <c r="R575" s="342" t="str">
        <f t="shared" si="58"/>
        <v/>
      </c>
      <c r="S575" s="144"/>
      <c r="U575" s="1"/>
    </row>
    <row r="576" spans="3:21" ht="12" customHeight="1" x14ac:dyDescent="0.35">
      <c r="C576" s="341" t="str">
        <f t="shared" si="55"/>
        <v/>
      </c>
      <c r="D576" s="239" t="str">
        <f t="shared" si="59"/>
        <v/>
      </c>
      <c r="E576" s="239" t="str">
        <f t="shared" si="60"/>
        <v/>
      </c>
      <c r="F576" s="179" t="str">
        <f ca="1">IF(C576="","",[1]!s_dq_close(D576,TODAY(),1))</f>
        <v/>
      </c>
      <c r="G576" s="180" t="str">
        <f ca="1">IF(C576="","",[1]!s_pq_pctchange(D576,TODAY()-$G$12,TODAY())/100)</f>
        <v/>
      </c>
      <c r="H576" s="240" t="str">
        <f>IF(C576="","",IF($H$11="收入",[1]!S_STM07_IS(D576,9,$G$5,$H$13)/$E$5,[1]!S_STM07_IS(D576,48,$G$5,$H$13)/$E$5))</f>
        <v/>
      </c>
      <c r="I576" s="240" t="str">
        <f>IF(C576="","",IF($I$11="毛利率",([1]!S_STM07_IS(D576,9,$G$5,$H$13)-[1]!S_STM07_IS(D576,10,$G$5,$H$13))/[1]!S_STM07_IS(D576,9,$G$5,$H$13),[1]!S_STM07_IS(D576,14,$G$5,$H$13)/$E$5))</f>
        <v/>
      </c>
      <c r="J576" s="402" t="str">
        <f>IF(C576="","",IF($J$11="净利润率",[1]!S_STM07_IS(D576,61,$G$5,$H$13)/[1]!S_STM07_IS(D576,9,$G$5,$H$13),[1]!S_STM07_IS(D576,55,$G$5,$H$13)/$E$5))</f>
        <v/>
      </c>
      <c r="K576" s="411" t="str">
        <f>IF(C576="","",[1]!hks_fa_roa2(D576,$G$5))</f>
        <v/>
      </c>
      <c r="L576" s="411" t="str">
        <f>IF(C576="","",[1]!hks_fa_roe(D576,$G$5))</f>
        <v/>
      </c>
      <c r="M576" s="240" t="str">
        <f>IF(C576="","",IF($M$11="EPS",[1]!S_STM07_IS(D576,61,$G$5,$H$13)/IF([1]!s_share_total(D576,$G$5)=0,[1]!s_share_total(D576,[1]!s_ipo_listeddate(D576)),[1]!s_share_total(D576,$G$5)),([1]!s_stm07_bs(D576,75,$G$5,$H$13)+[1]!s_stm07_bs(D576,88,$G$5,$H$13)+[1]!s_stm07_bs(D576,94,$G$5,$H$13)+[1]!s_stm07_bs(D576,95,$G$5,$H$13))/$E$5))</f>
        <v/>
      </c>
      <c r="N576" s="241" t="str">
        <f>IF(C576="","",F576/([1]!S_STM07_IS(D576,61,$G$5,$H$13)/IF([1]!s_share_total(D576,$G$5)=0,[1]!s_share_total(D576,[1]!s_ipo_listeddate(D576)),[1]!s_share_total(D576,$G$5))))</f>
        <v/>
      </c>
      <c r="O576" s="240" t="str">
        <f ca="1">IF(C576="","",[1]!s_share_total(D576,TODAY())/$E$5)</f>
        <v/>
      </c>
      <c r="P576" s="240" t="str">
        <f t="shared" si="56"/>
        <v/>
      </c>
      <c r="Q576" s="210" t="str">
        <f t="shared" si="57"/>
        <v/>
      </c>
      <c r="R576" s="341" t="str">
        <f t="shared" si="58"/>
        <v/>
      </c>
      <c r="S576" s="144"/>
      <c r="U576" s="1"/>
    </row>
    <row r="577" spans="3:21" ht="12" customHeight="1" x14ac:dyDescent="0.35">
      <c r="C577" s="342" t="str">
        <f t="shared" si="55"/>
        <v/>
      </c>
      <c r="D577" s="126" t="str">
        <f t="shared" si="59"/>
        <v/>
      </c>
      <c r="E577" s="126" t="str">
        <f t="shared" si="60"/>
        <v/>
      </c>
      <c r="F577" s="181" t="str">
        <f ca="1">IF(C577="","",[1]!s_dq_close(D577,TODAY(),1))</f>
        <v/>
      </c>
      <c r="G577" s="182" t="str">
        <f ca="1">IF(C577="","",[1]!s_pq_pctchange(D577,TODAY()-$G$12,TODAY())/100)</f>
        <v/>
      </c>
      <c r="H577" s="242" t="str">
        <f>IF(C577="","",IF($H$11="收入",[1]!S_STM07_IS(D577,9,$G$5,$H$13)/$E$5,[1]!S_STM07_IS(D577,48,$G$5,$H$13)/$E$5))</f>
        <v/>
      </c>
      <c r="I577" s="242" t="str">
        <f>IF(C577="","",IF($I$11="毛利率",([1]!S_STM07_IS(D577,9,$G$5,$H$13)-[1]!S_STM07_IS(D577,10,$G$5,$H$13))/[1]!S_STM07_IS(D577,9,$G$5,$H$13),[1]!S_STM07_IS(D577,14,$G$5,$H$13)/$E$5))</f>
        <v/>
      </c>
      <c r="J577" s="403" t="str">
        <f>IF(C577="","",IF($J$11="净利润率",[1]!S_STM07_IS(D577,61,$G$5,$H$13)/[1]!S_STM07_IS(D577,9,$G$5,$H$13),[1]!S_STM07_IS(D577,55,$G$5,$H$13)/$E$5))</f>
        <v/>
      </c>
      <c r="K577" s="411" t="str">
        <f>IF(C577="","",[1]!hks_fa_roa2(D577,$G$5))</f>
        <v/>
      </c>
      <c r="L577" s="411" t="str">
        <f>IF(C577="","",[1]!hks_fa_roe(D577,$G$5))</f>
        <v/>
      </c>
      <c r="M577" s="243" t="str">
        <f>IF(C577="","",IF($M$11="EPS",[1]!S_STM07_IS(D577,61,$G$5,$H$13)/IF([1]!s_share_total(D577,$G$5)=0,[1]!s_share_total(D577,[1]!s_ipo_listeddate(D577)),[1]!s_share_total(D577,$G$5)),([1]!s_stm07_bs(D577,75,$G$5,$H$13)+[1]!s_stm07_bs(D577,88,$G$5,$H$13)+[1]!s_stm07_bs(D577,94,$G$5,$H$13)+[1]!s_stm07_bs(D577,95,$G$5,$H$13))/$E$5))</f>
        <v/>
      </c>
      <c r="N577" s="193" t="str">
        <f>IF(C577="","",F577/([1]!S_STM07_IS(D577,61,$G$5,$H$13)/IF([1]!s_share_total(D577,$G$5)=0,[1]!s_share_total(D577,[1]!s_ipo_listeddate(D577)),[1]!s_share_total(D577,$G$5))))</f>
        <v/>
      </c>
      <c r="O577" s="242" t="str">
        <f ca="1">IF(C577="","",[1]!s_share_total(D577,TODAY())/$E$5)</f>
        <v/>
      </c>
      <c r="P577" s="242" t="str">
        <f t="shared" si="56"/>
        <v/>
      </c>
      <c r="Q577" s="181" t="str">
        <f t="shared" si="57"/>
        <v/>
      </c>
      <c r="R577" s="342" t="str">
        <f t="shared" si="58"/>
        <v/>
      </c>
      <c r="S577" s="144"/>
      <c r="U577" s="1"/>
    </row>
    <row r="578" spans="3:21" ht="12" customHeight="1" x14ac:dyDescent="0.35">
      <c r="C578" s="341" t="str">
        <f t="shared" si="55"/>
        <v/>
      </c>
      <c r="D578" s="239" t="str">
        <f t="shared" si="59"/>
        <v/>
      </c>
      <c r="E578" s="239" t="str">
        <f t="shared" si="60"/>
        <v/>
      </c>
      <c r="F578" s="179" t="str">
        <f ca="1">IF(C578="","",[1]!s_dq_close(D578,TODAY(),1))</f>
        <v/>
      </c>
      <c r="G578" s="180" t="str">
        <f ca="1">IF(C578="","",[1]!s_pq_pctchange(D578,TODAY()-$G$12,TODAY())/100)</f>
        <v/>
      </c>
      <c r="H578" s="240" t="str">
        <f>IF(C578="","",IF($H$11="收入",[1]!S_STM07_IS(D578,9,$G$5,$H$13)/$E$5,[1]!S_STM07_IS(D578,48,$G$5,$H$13)/$E$5))</f>
        <v/>
      </c>
      <c r="I578" s="240" t="str">
        <f>IF(C578="","",IF($I$11="毛利率",([1]!S_STM07_IS(D578,9,$G$5,$H$13)-[1]!S_STM07_IS(D578,10,$G$5,$H$13))/[1]!S_STM07_IS(D578,9,$G$5,$H$13),[1]!S_STM07_IS(D578,14,$G$5,$H$13)/$E$5))</f>
        <v/>
      </c>
      <c r="J578" s="402" t="str">
        <f>IF(C578="","",IF($J$11="净利润率",[1]!S_STM07_IS(D578,61,$G$5,$H$13)/[1]!S_STM07_IS(D578,9,$G$5,$H$13),[1]!S_STM07_IS(D578,55,$G$5,$H$13)/$E$5))</f>
        <v/>
      </c>
      <c r="K578" s="411" t="str">
        <f>IF(C578="","",[1]!hks_fa_roa2(D578,$G$5))</f>
        <v/>
      </c>
      <c r="L578" s="411" t="str">
        <f>IF(C578="","",[1]!hks_fa_roe(D578,$G$5))</f>
        <v/>
      </c>
      <c r="M578" s="240" t="str">
        <f>IF(C578="","",IF($M$11="EPS",[1]!S_STM07_IS(D578,61,$G$5,$H$13)/IF([1]!s_share_total(D578,$G$5)=0,[1]!s_share_total(D578,[1]!s_ipo_listeddate(D578)),[1]!s_share_total(D578,$G$5)),([1]!s_stm07_bs(D578,75,$G$5,$H$13)+[1]!s_stm07_bs(D578,88,$G$5,$H$13)+[1]!s_stm07_bs(D578,94,$G$5,$H$13)+[1]!s_stm07_bs(D578,95,$G$5,$H$13))/$E$5))</f>
        <v/>
      </c>
      <c r="N578" s="241" t="str">
        <f>IF(C578="","",F578/([1]!S_STM07_IS(D578,61,$G$5,$H$13)/IF([1]!s_share_total(D578,$G$5)=0,[1]!s_share_total(D578,[1]!s_ipo_listeddate(D578)),[1]!s_share_total(D578,$G$5))))</f>
        <v/>
      </c>
      <c r="O578" s="240" t="str">
        <f ca="1">IF(C578="","",[1]!s_share_total(D578,TODAY())/$E$5)</f>
        <v/>
      </c>
      <c r="P578" s="240" t="str">
        <f t="shared" si="56"/>
        <v/>
      </c>
      <c r="Q578" s="210" t="str">
        <f t="shared" si="57"/>
        <v/>
      </c>
      <c r="R578" s="341" t="str">
        <f t="shared" si="58"/>
        <v/>
      </c>
      <c r="S578" s="144"/>
      <c r="U578" s="1"/>
    </row>
    <row r="579" spans="3:21" ht="12" customHeight="1" x14ac:dyDescent="0.35">
      <c r="C579" s="342" t="str">
        <f t="shared" si="55"/>
        <v/>
      </c>
      <c r="D579" s="126" t="str">
        <f t="shared" si="59"/>
        <v/>
      </c>
      <c r="E579" s="126" t="str">
        <f t="shared" si="60"/>
        <v/>
      </c>
      <c r="F579" s="181" t="str">
        <f ca="1">IF(C579="","",[1]!s_dq_close(D579,TODAY(),1))</f>
        <v/>
      </c>
      <c r="G579" s="182" t="str">
        <f ca="1">IF(C579="","",[1]!s_pq_pctchange(D579,TODAY()-$G$12,TODAY())/100)</f>
        <v/>
      </c>
      <c r="H579" s="242" t="str">
        <f>IF(C579="","",IF($H$11="收入",[1]!S_STM07_IS(D579,9,$G$5,$H$13)/$E$5,[1]!S_STM07_IS(D579,48,$G$5,$H$13)/$E$5))</f>
        <v/>
      </c>
      <c r="I579" s="242" t="str">
        <f>IF(C579="","",IF($I$11="毛利率",([1]!S_STM07_IS(D579,9,$G$5,$H$13)-[1]!S_STM07_IS(D579,10,$G$5,$H$13))/[1]!S_STM07_IS(D579,9,$G$5,$H$13),[1]!S_STM07_IS(D579,14,$G$5,$H$13)/$E$5))</f>
        <v/>
      </c>
      <c r="J579" s="403" t="str">
        <f>IF(C579="","",IF($J$11="净利润率",[1]!S_STM07_IS(D579,61,$G$5,$H$13)/[1]!S_STM07_IS(D579,9,$G$5,$H$13),[1]!S_STM07_IS(D579,55,$G$5,$H$13)/$E$5))</f>
        <v/>
      </c>
      <c r="K579" s="411" t="str">
        <f>IF(C579="","",[1]!hks_fa_roa2(D579,$G$5))</f>
        <v/>
      </c>
      <c r="L579" s="411" t="str">
        <f>IF(C579="","",[1]!hks_fa_roe(D579,$G$5))</f>
        <v/>
      </c>
      <c r="M579" s="243" t="str">
        <f>IF(C579="","",IF($M$11="EPS",[1]!S_STM07_IS(D579,61,$G$5,$H$13)/IF([1]!s_share_total(D579,$G$5)=0,[1]!s_share_total(D579,[1]!s_ipo_listeddate(D579)),[1]!s_share_total(D579,$G$5)),([1]!s_stm07_bs(D579,75,$G$5,$H$13)+[1]!s_stm07_bs(D579,88,$G$5,$H$13)+[1]!s_stm07_bs(D579,94,$G$5,$H$13)+[1]!s_stm07_bs(D579,95,$G$5,$H$13))/$E$5))</f>
        <v/>
      </c>
      <c r="N579" s="193" t="str">
        <f>IF(C579="","",F579/([1]!S_STM07_IS(D579,61,$G$5,$H$13)/IF([1]!s_share_total(D579,$G$5)=0,[1]!s_share_total(D579,[1]!s_ipo_listeddate(D579)),[1]!s_share_total(D579,$G$5))))</f>
        <v/>
      </c>
      <c r="O579" s="242" t="str">
        <f ca="1">IF(C579="","",[1]!s_share_total(D579,TODAY())/$E$5)</f>
        <v/>
      </c>
      <c r="P579" s="242" t="str">
        <f t="shared" si="56"/>
        <v/>
      </c>
      <c r="Q579" s="181" t="str">
        <f t="shared" si="57"/>
        <v/>
      </c>
      <c r="R579" s="342" t="str">
        <f t="shared" si="58"/>
        <v/>
      </c>
      <c r="S579" s="144"/>
      <c r="U579" s="1"/>
    </row>
    <row r="580" spans="3:21" ht="12" customHeight="1" x14ac:dyDescent="0.35">
      <c r="C580" s="341" t="str">
        <f t="shared" si="55"/>
        <v/>
      </c>
      <c r="D580" s="239" t="str">
        <f t="shared" si="59"/>
        <v/>
      </c>
      <c r="E580" s="239" t="str">
        <f t="shared" si="60"/>
        <v/>
      </c>
      <c r="F580" s="179" t="str">
        <f ca="1">IF(C580="","",[1]!s_dq_close(D580,TODAY(),1))</f>
        <v/>
      </c>
      <c r="G580" s="180" t="str">
        <f ca="1">IF(C580="","",[1]!s_pq_pctchange(D580,TODAY()-$G$12,TODAY())/100)</f>
        <v/>
      </c>
      <c r="H580" s="240" t="str">
        <f>IF(C580="","",IF($H$11="收入",[1]!S_STM07_IS(D580,9,$G$5,$H$13)/$E$5,[1]!S_STM07_IS(D580,48,$G$5,$H$13)/$E$5))</f>
        <v/>
      </c>
      <c r="I580" s="240" t="str">
        <f>IF(C580="","",IF($I$11="毛利率",([1]!S_STM07_IS(D580,9,$G$5,$H$13)-[1]!S_STM07_IS(D580,10,$G$5,$H$13))/[1]!S_STM07_IS(D580,9,$G$5,$H$13),[1]!S_STM07_IS(D580,14,$G$5,$H$13)/$E$5))</f>
        <v/>
      </c>
      <c r="J580" s="402" t="str">
        <f>IF(C580="","",IF($J$11="净利润率",[1]!S_STM07_IS(D580,61,$G$5,$H$13)/[1]!S_STM07_IS(D580,9,$G$5,$H$13),[1]!S_STM07_IS(D580,55,$G$5,$H$13)/$E$5))</f>
        <v/>
      </c>
      <c r="K580" s="411" t="str">
        <f>IF(C580="","",[1]!hks_fa_roa2(D580,$G$5))</f>
        <v/>
      </c>
      <c r="L580" s="411" t="str">
        <f>IF(C580="","",[1]!hks_fa_roe(D580,$G$5))</f>
        <v/>
      </c>
      <c r="M580" s="240" t="str">
        <f>IF(C580="","",IF($M$11="EPS",[1]!S_STM07_IS(D580,61,$G$5,$H$13)/IF([1]!s_share_total(D580,$G$5)=0,[1]!s_share_total(D580,[1]!s_ipo_listeddate(D580)),[1]!s_share_total(D580,$G$5)),([1]!s_stm07_bs(D580,75,$G$5,$H$13)+[1]!s_stm07_bs(D580,88,$G$5,$H$13)+[1]!s_stm07_bs(D580,94,$G$5,$H$13)+[1]!s_stm07_bs(D580,95,$G$5,$H$13))/$E$5))</f>
        <v/>
      </c>
      <c r="N580" s="241" t="str">
        <f>IF(C580="","",F580/([1]!S_STM07_IS(D580,61,$G$5,$H$13)/IF([1]!s_share_total(D580,$G$5)=0,[1]!s_share_total(D580,[1]!s_ipo_listeddate(D580)),[1]!s_share_total(D580,$G$5))))</f>
        <v/>
      </c>
      <c r="O580" s="240" t="str">
        <f ca="1">IF(C580="","",[1]!s_share_total(D580,TODAY())/$E$5)</f>
        <v/>
      </c>
      <c r="P580" s="240" t="str">
        <f t="shared" si="56"/>
        <v/>
      </c>
      <c r="Q580" s="210" t="str">
        <f t="shared" si="57"/>
        <v/>
      </c>
      <c r="R580" s="341" t="str">
        <f t="shared" si="58"/>
        <v/>
      </c>
      <c r="S580" s="144"/>
      <c r="U580" s="1"/>
    </row>
    <row r="581" spans="3:21" ht="12" customHeight="1" x14ac:dyDescent="0.35">
      <c r="C581" s="342" t="str">
        <f t="shared" si="55"/>
        <v/>
      </c>
      <c r="D581" s="126" t="str">
        <f t="shared" si="59"/>
        <v/>
      </c>
      <c r="E581" s="126" t="str">
        <f t="shared" si="60"/>
        <v/>
      </c>
      <c r="F581" s="181" t="str">
        <f ca="1">IF(C581="","",[1]!s_dq_close(D581,TODAY(),1))</f>
        <v/>
      </c>
      <c r="G581" s="182" t="str">
        <f ca="1">IF(C581="","",[1]!s_pq_pctchange(D581,TODAY()-$G$12,TODAY())/100)</f>
        <v/>
      </c>
      <c r="H581" s="242" t="str">
        <f>IF(C581="","",IF($H$11="收入",[1]!S_STM07_IS(D581,9,$G$5,$H$13)/$E$5,[1]!S_STM07_IS(D581,48,$G$5,$H$13)/$E$5))</f>
        <v/>
      </c>
      <c r="I581" s="242" t="str">
        <f>IF(C581="","",IF($I$11="毛利率",([1]!S_STM07_IS(D581,9,$G$5,$H$13)-[1]!S_STM07_IS(D581,10,$G$5,$H$13))/[1]!S_STM07_IS(D581,9,$G$5,$H$13),[1]!S_STM07_IS(D581,14,$G$5,$H$13)/$E$5))</f>
        <v/>
      </c>
      <c r="J581" s="403" t="str">
        <f>IF(C581="","",IF($J$11="净利润率",[1]!S_STM07_IS(D581,61,$G$5,$H$13)/[1]!S_STM07_IS(D581,9,$G$5,$H$13),[1]!S_STM07_IS(D581,55,$G$5,$H$13)/$E$5))</f>
        <v/>
      </c>
      <c r="K581" s="411" t="str">
        <f>IF(C581="","",[1]!hks_fa_roa2(D581,$G$5))</f>
        <v/>
      </c>
      <c r="L581" s="411" t="str">
        <f>IF(C581="","",[1]!hks_fa_roe(D581,$G$5))</f>
        <v/>
      </c>
      <c r="M581" s="243" t="str">
        <f>IF(C581="","",IF($M$11="EPS",[1]!S_STM07_IS(D581,61,$G$5,$H$13)/IF([1]!s_share_total(D581,$G$5)=0,[1]!s_share_total(D581,[1]!s_ipo_listeddate(D581)),[1]!s_share_total(D581,$G$5)),([1]!s_stm07_bs(D581,75,$G$5,$H$13)+[1]!s_stm07_bs(D581,88,$G$5,$H$13)+[1]!s_stm07_bs(D581,94,$G$5,$H$13)+[1]!s_stm07_bs(D581,95,$G$5,$H$13))/$E$5))</f>
        <v/>
      </c>
      <c r="N581" s="193" t="str">
        <f>IF(C581="","",F581/([1]!S_STM07_IS(D581,61,$G$5,$H$13)/IF([1]!s_share_total(D581,$G$5)=0,[1]!s_share_total(D581,[1]!s_ipo_listeddate(D581)),[1]!s_share_total(D581,$G$5))))</f>
        <v/>
      </c>
      <c r="O581" s="242" t="str">
        <f ca="1">IF(C581="","",[1]!s_share_total(D581,TODAY())/$E$5)</f>
        <v/>
      </c>
      <c r="P581" s="242" t="str">
        <f t="shared" si="56"/>
        <v/>
      </c>
      <c r="Q581" s="181" t="str">
        <f t="shared" si="57"/>
        <v/>
      </c>
      <c r="R581" s="342" t="str">
        <f t="shared" si="58"/>
        <v/>
      </c>
      <c r="S581" s="144"/>
      <c r="U581" s="1"/>
    </row>
    <row r="582" spans="3:21" ht="12" customHeight="1" x14ac:dyDescent="0.35">
      <c r="C582" s="341" t="str">
        <f t="shared" si="55"/>
        <v/>
      </c>
      <c r="D582" s="239" t="str">
        <f t="shared" si="59"/>
        <v/>
      </c>
      <c r="E582" s="239" t="str">
        <f t="shared" si="60"/>
        <v/>
      </c>
      <c r="F582" s="179" t="str">
        <f ca="1">IF(C582="","",[1]!s_dq_close(D582,TODAY(),1))</f>
        <v/>
      </c>
      <c r="G582" s="180" t="str">
        <f ca="1">IF(C582="","",[1]!s_pq_pctchange(D582,TODAY()-$G$12,TODAY())/100)</f>
        <v/>
      </c>
      <c r="H582" s="240" t="str">
        <f>IF(C582="","",IF($H$11="收入",[1]!S_STM07_IS(D582,9,$G$5,$H$13)/$E$5,[1]!S_STM07_IS(D582,48,$G$5,$H$13)/$E$5))</f>
        <v/>
      </c>
      <c r="I582" s="240" t="str">
        <f>IF(C582="","",IF($I$11="毛利率",([1]!S_STM07_IS(D582,9,$G$5,$H$13)-[1]!S_STM07_IS(D582,10,$G$5,$H$13))/[1]!S_STM07_IS(D582,9,$G$5,$H$13),[1]!S_STM07_IS(D582,14,$G$5,$H$13)/$E$5))</f>
        <v/>
      </c>
      <c r="J582" s="402" t="str">
        <f>IF(C582="","",IF($J$11="净利润率",[1]!S_STM07_IS(D582,61,$G$5,$H$13)/[1]!S_STM07_IS(D582,9,$G$5,$H$13),[1]!S_STM07_IS(D582,55,$G$5,$H$13)/$E$5))</f>
        <v/>
      </c>
      <c r="K582" s="411" t="str">
        <f>IF(C582="","",[1]!hks_fa_roa2(D582,$G$5))</f>
        <v/>
      </c>
      <c r="L582" s="411" t="str">
        <f>IF(C582="","",[1]!hks_fa_roe(D582,$G$5))</f>
        <v/>
      </c>
      <c r="M582" s="240" t="str">
        <f>IF(C582="","",IF($M$11="EPS",[1]!S_STM07_IS(D582,61,$G$5,$H$13)/IF([1]!s_share_total(D582,$G$5)=0,[1]!s_share_total(D582,[1]!s_ipo_listeddate(D582)),[1]!s_share_total(D582,$G$5)),([1]!s_stm07_bs(D582,75,$G$5,$H$13)+[1]!s_stm07_bs(D582,88,$G$5,$H$13)+[1]!s_stm07_bs(D582,94,$G$5,$H$13)+[1]!s_stm07_bs(D582,95,$G$5,$H$13))/$E$5))</f>
        <v/>
      </c>
      <c r="N582" s="241" t="str">
        <f>IF(C582="","",F582/([1]!S_STM07_IS(D582,61,$G$5,$H$13)/IF([1]!s_share_total(D582,$G$5)=0,[1]!s_share_total(D582,[1]!s_ipo_listeddate(D582)),[1]!s_share_total(D582,$G$5))))</f>
        <v/>
      </c>
      <c r="O582" s="240" t="str">
        <f ca="1">IF(C582="","",[1]!s_share_total(D582,TODAY())/$E$5)</f>
        <v/>
      </c>
      <c r="P582" s="240" t="str">
        <f t="shared" si="56"/>
        <v/>
      </c>
      <c r="Q582" s="210" t="str">
        <f t="shared" si="57"/>
        <v/>
      </c>
      <c r="R582" s="341" t="str">
        <f t="shared" si="58"/>
        <v/>
      </c>
      <c r="S582" s="144"/>
      <c r="U582" s="1"/>
    </row>
    <row r="583" spans="3:21" ht="12" customHeight="1" x14ac:dyDescent="0.35">
      <c r="C583" s="342" t="str">
        <f t="shared" si="55"/>
        <v/>
      </c>
      <c r="D583" s="126" t="str">
        <f t="shared" si="59"/>
        <v/>
      </c>
      <c r="E583" s="126" t="str">
        <f t="shared" si="60"/>
        <v/>
      </c>
      <c r="F583" s="181" t="str">
        <f ca="1">IF(C583="","",[1]!s_dq_close(D583,TODAY(),1))</f>
        <v/>
      </c>
      <c r="G583" s="182" t="str">
        <f ca="1">IF(C583="","",[1]!s_pq_pctchange(D583,TODAY()-$G$12,TODAY())/100)</f>
        <v/>
      </c>
      <c r="H583" s="242" t="str">
        <f>IF(C583="","",IF($H$11="收入",[1]!S_STM07_IS(D583,9,$G$5,$H$13)/$E$5,[1]!S_STM07_IS(D583,48,$G$5,$H$13)/$E$5))</f>
        <v/>
      </c>
      <c r="I583" s="242" t="str">
        <f>IF(C583="","",IF($I$11="毛利率",([1]!S_STM07_IS(D583,9,$G$5,$H$13)-[1]!S_STM07_IS(D583,10,$G$5,$H$13))/[1]!S_STM07_IS(D583,9,$G$5,$H$13),[1]!S_STM07_IS(D583,14,$G$5,$H$13)/$E$5))</f>
        <v/>
      </c>
      <c r="J583" s="403" t="str">
        <f>IF(C583="","",IF($J$11="净利润率",[1]!S_STM07_IS(D583,61,$G$5,$H$13)/[1]!S_STM07_IS(D583,9,$G$5,$H$13),[1]!S_STM07_IS(D583,55,$G$5,$H$13)/$E$5))</f>
        <v/>
      </c>
      <c r="K583" s="411" t="str">
        <f>IF(C583="","",[1]!hks_fa_roa2(D583,$G$5))</f>
        <v/>
      </c>
      <c r="L583" s="411" t="str">
        <f>IF(C583="","",[1]!hks_fa_roe(D583,$G$5))</f>
        <v/>
      </c>
      <c r="M583" s="243" t="str">
        <f>IF(C583="","",IF($M$11="EPS",[1]!S_STM07_IS(D583,61,$G$5,$H$13)/IF([1]!s_share_total(D583,$G$5)=0,[1]!s_share_total(D583,[1]!s_ipo_listeddate(D583)),[1]!s_share_total(D583,$G$5)),([1]!s_stm07_bs(D583,75,$G$5,$H$13)+[1]!s_stm07_bs(D583,88,$G$5,$H$13)+[1]!s_stm07_bs(D583,94,$G$5,$H$13)+[1]!s_stm07_bs(D583,95,$G$5,$H$13))/$E$5))</f>
        <v/>
      </c>
      <c r="N583" s="193" t="str">
        <f>IF(C583="","",F583/([1]!S_STM07_IS(D583,61,$G$5,$H$13)/IF([1]!s_share_total(D583,$G$5)=0,[1]!s_share_total(D583,[1]!s_ipo_listeddate(D583)),[1]!s_share_total(D583,$G$5))))</f>
        <v/>
      </c>
      <c r="O583" s="242" t="str">
        <f ca="1">IF(C583="","",[1]!s_share_total(D583,TODAY())/$E$5)</f>
        <v/>
      </c>
      <c r="P583" s="242" t="str">
        <f t="shared" si="56"/>
        <v/>
      </c>
      <c r="Q583" s="181" t="str">
        <f t="shared" si="57"/>
        <v/>
      </c>
      <c r="R583" s="342" t="str">
        <f t="shared" si="58"/>
        <v/>
      </c>
      <c r="S583" s="144"/>
      <c r="U583" s="1"/>
    </row>
    <row r="584" spans="3:21" ht="12" customHeight="1" x14ac:dyDescent="0.35">
      <c r="C584" s="341" t="str">
        <f t="shared" si="55"/>
        <v/>
      </c>
      <c r="D584" s="239" t="str">
        <f t="shared" si="59"/>
        <v/>
      </c>
      <c r="E584" s="239" t="str">
        <f t="shared" si="60"/>
        <v/>
      </c>
      <c r="F584" s="179" t="str">
        <f ca="1">IF(C584="","",[1]!s_dq_close(D584,TODAY(),1))</f>
        <v/>
      </c>
      <c r="G584" s="180" t="str">
        <f ca="1">IF(C584="","",[1]!s_pq_pctchange(D584,TODAY()-$G$12,TODAY())/100)</f>
        <v/>
      </c>
      <c r="H584" s="240" t="str">
        <f>IF(C584="","",IF($H$11="收入",[1]!S_STM07_IS(D584,9,$G$5,$H$13)/$E$5,[1]!S_STM07_IS(D584,48,$G$5,$H$13)/$E$5))</f>
        <v/>
      </c>
      <c r="I584" s="240" t="str">
        <f>IF(C584="","",IF($I$11="毛利率",([1]!S_STM07_IS(D584,9,$G$5,$H$13)-[1]!S_STM07_IS(D584,10,$G$5,$H$13))/[1]!S_STM07_IS(D584,9,$G$5,$H$13),[1]!S_STM07_IS(D584,14,$G$5,$H$13)/$E$5))</f>
        <v/>
      </c>
      <c r="J584" s="402" t="str">
        <f>IF(C584="","",IF($J$11="净利润率",[1]!S_STM07_IS(D584,61,$G$5,$H$13)/[1]!S_STM07_IS(D584,9,$G$5,$H$13),[1]!S_STM07_IS(D584,55,$G$5,$H$13)/$E$5))</f>
        <v/>
      </c>
      <c r="K584" s="411" t="str">
        <f>IF(C584="","",[1]!hks_fa_roa2(D584,$G$5))</f>
        <v/>
      </c>
      <c r="L584" s="411" t="str">
        <f>IF(C584="","",[1]!hks_fa_roe(D584,$G$5))</f>
        <v/>
      </c>
      <c r="M584" s="240" t="str">
        <f>IF(C584="","",IF($M$11="EPS",[1]!S_STM07_IS(D584,61,$G$5,$H$13)/IF([1]!s_share_total(D584,$G$5)=0,[1]!s_share_total(D584,[1]!s_ipo_listeddate(D584)),[1]!s_share_total(D584,$G$5)),([1]!s_stm07_bs(D584,75,$G$5,$H$13)+[1]!s_stm07_bs(D584,88,$G$5,$H$13)+[1]!s_stm07_bs(D584,94,$G$5,$H$13)+[1]!s_stm07_bs(D584,95,$G$5,$H$13))/$E$5))</f>
        <v/>
      </c>
      <c r="N584" s="241" t="str">
        <f>IF(C584="","",F584/([1]!S_STM07_IS(D584,61,$G$5,$H$13)/IF([1]!s_share_total(D584,$G$5)=0,[1]!s_share_total(D584,[1]!s_ipo_listeddate(D584)),[1]!s_share_total(D584,$G$5))))</f>
        <v/>
      </c>
      <c r="O584" s="240" t="str">
        <f ca="1">IF(C584="","",[1]!s_share_total(D584,TODAY())/$E$5)</f>
        <v/>
      </c>
      <c r="P584" s="240" t="str">
        <f t="shared" si="56"/>
        <v/>
      </c>
      <c r="Q584" s="210" t="str">
        <f t="shared" si="57"/>
        <v/>
      </c>
      <c r="R584" s="341" t="str">
        <f t="shared" si="58"/>
        <v/>
      </c>
      <c r="S584" s="144"/>
      <c r="U584" s="1"/>
    </row>
    <row r="585" spans="3:21" ht="12" customHeight="1" x14ac:dyDescent="0.35">
      <c r="C585" s="342" t="str">
        <f t="shared" si="55"/>
        <v/>
      </c>
      <c r="D585" s="126" t="str">
        <f t="shared" si="59"/>
        <v/>
      </c>
      <c r="E585" s="126" t="str">
        <f t="shared" si="60"/>
        <v/>
      </c>
      <c r="F585" s="181" t="str">
        <f ca="1">IF(C585="","",[1]!s_dq_close(D585,TODAY(),1))</f>
        <v/>
      </c>
      <c r="G585" s="182" t="str">
        <f ca="1">IF(C585="","",[1]!s_pq_pctchange(D585,TODAY()-$G$12,TODAY())/100)</f>
        <v/>
      </c>
      <c r="H585" s="242" t="str">
        <f>IF(C585="","",IF($H$11="收入",[1]!S_STM07_IS(D585,9,$G$5,$H$13)/$E$5,[1]!S_STM07_IS(D585,48,$G$5,$H$13)/$E$5))</f>
        <v/>
      </c>
      <c r="I585" s="242" t="str">
        <f>IF(C585="","",IF($I$11="毛利率",([1]!S_STM07_IS(D585,9,$G$5,$H$13)-[1]!S_STM07_IS(D585,10,$G$5,$H$13))/[1]!S_STM07_IS(D585,9,$G$5,$H$13),[1]!S_STM07_IS(D585,14,$G$5,$H$13)/$E$5))</f>
        <v/>
      </c>
      <c r="J585" s="403" t="str">
        <f>IF(C585="","",IF($J$11="净利润率",[1]!S_STM07_IS(D585,61,$G$5,$H$13)/[1]!S_STM07_IS(D585,9,$G$5,$H$13),[1]!S_STM07_IS(D585,55,$G$5,$H$13)/$E$5))</f>
        <v/>
      </c>
      <c r="K585" s="411" t="str">
        <f>IF(C585="","",[1]!hks_fa_roa2(D585,$G$5))</f>
        <v/>
      </c>
      <c r="L585" s="411" t="str">
        <f>IF(C585="","",[1]!hks_fa_roe(D585,$G$5))</f>
        <v/>
      </c>
      <c r="M585" s="243" t="str">
        <f>IF(C585="","",IF($M$11="EPS",[1]!S_STM07_IS(D585,61,$G$5,$H$13)/IF([1]!s_share_total(D585,$G$5)=0,[1]!s_share_total(D585,[1]!s_ipo_listeddate(D585)),[1]!s_share_total(D585,$G$5)),([1]!s_stm07_bs(D585,75,$G$5,$H$13)+[1]!s_stm07_bs(D585,88,$G$5,$H$13)+[1]!s_stm07_bs(D585,94,$G$5,$H$13)+[1]!s_stm07_bs(D585,95,$G$5,$H$13))/$E$5))</f>
        <v/>
      </c>
      <c r="N585" s="193" t="str">
        <f>IF(C585="","",F585/([1]!S_STM07_IS(D585,61,$G$5,$H$13)/IF([1]!s_share_total(D585,$G$5)=0,[1]!s_share_total(D585,[1]!s_ipo_listeddate(D585)),[1]!s_share_total(D585,$G$5))))</f>
        <v/>
      </c>
      <c r="O585" s="242" t="str">
        <f ca="1">IF(C585="","",[1]!s_share_total(D585,TODAY())/$E$5)</f>
        <v/>
      </c>
      <c r="P585" s="242" t="str">
        <f t="shared" si="56"/>
        <v/>
      </c>
      <c r="Q585" s="181" t="str">
        <f t="shared" si="57"/>
        <v/>
      </c>
      <c r="R585" s="342" t="str">
        <f t="shared" si="58"/>
        <v/>
      </c>
      <c r="S585" s="144"/>
      <c r="U585" s="1"/>
    </row>
    <row r="586" spans="3:21" ht="12" customHeight="1" x14ac:dyDescent="0.35">
      <c r="C586" s="341" t="str">
        <f t="shared" si="55"/>
        <v/>
      </c>
      <c r="D586" s="239" t="str">
        <f t="shared" si="59"/>
        <v/>
      </c>
      <c r="E586" s="239" t="str">
        <f t="shared" si="60"/>
        <v/>
      </c>
      <c r="F586" s="179" t="str">
        <f ca="1">IF(C586="","",[1]!s_dq_close(D586,TODAY(),1))</f>
        <v/>
      </c>
      <c r="G586" s="180" t="str">
        <f ca="1">IF(C586="","",[1]!s_pq_pctchange(D586,TODAY()-$G$12,TODAY())/100)</f>
        <v/>
      </c>
      <c r="H586" s="240" t="str">
        <f>IF(C586="","",IF($H$11="收入",[1]!S_STM07_IS(D586,9,$G$5,$H$13)/$E$5,[1]!S_STM07_IS(D586,48,$G$5,$H$13)/$E$5))</f>
        <v/>
      </c>
      <c r="I586" s="240" t="str">
        <f>IF(C586="","",IF($I$11="毛利率",([1]!S_STM07_IS(D586,9,$G$5,$H$13)-[1]!S_STM07_IS(D586,10,$G$5,$H$13))/[1]!S_STM07_IS(D586,9,$G$5,$H$13),[1]!S_STM07_IS(D586,14,$G$5,$H$13)/$E$5))</f>
        <v/>
      </c>
      <c r="J586" s="402" t="str">
        <f>IF(C586="","",IF($J$11="净利润率",[1]!S_STM07_IS(D586,61,$G$5,$H$13)/[1]!S_STM07_IS(D586,9,$G$5,$H$13),[1]!S_STM07_IS(D586,55,$G$5,$H$13)/$E$5))</f>
        <v/>
      </c>
      <c r="K586" s="411" t="str">
        <f>IF(C586="","",[1]!hks_fa_roa2(D586,$G$5))</f>
        <v/>
      </c>
      <c r="L586" s="411" t="str">
        <f>IF(C586="","",[1]!hks_fa_roe(D586,$G$5))</f>
        <v/>
      </c>
      <c r="M586" s="240" t="str">
        <f>IF(C586="","",IF($M$11="EPS",[1]!S_STM07_IS(D586,61,$G$5,$H$13)/IF([1]!s_share_total(D586,$G$5)=0,[1]!s_share_total(D586,[1]!s_ipo_listeddate(D586)),[1]!s_share_total(D586,$G$5)),([1]!s_stm07_bs(D586,75,$G$5,$H$13)+[1]!s_stm07_bs(D586,88,$G$5,$H$13)+[1]!s_stm07_bs(D586,94,$G$5,$H$13)+[1]!s_stm07_bs(D586,95,$G$5,$H$13))/$E$5))</f>
        <v/>
      </c>
      <c r="N586" s="241" t="str">
        <f>IF(C586="","",F586/([1]!S_STM07_IS(D586,61,$G$5,$H$13)/IF([1]!s_share_total(D586,$G$5)=0,[1]!s_share_total(D586,[1]!s_ipo_listeddate(D586)),[1]!s_share_total(D586,$G$5))))</f>
        <v/>
      </c>
      <c r="O586" s="240" t="str">
        <f ca="1">IF(C586="","",[1]!s_share_total(D586,TODAY())/$E$5)</f>
        <v/>
      </c>
      <c r="P586" s="240" t="str">
        <f t="shared" si="56"/>
        <v/>
      </c>
      <c r="Q586" s="210" t="str">
        <f t="shared" si="57"/>
        <v/>
      </c>
      <c r="R586" s="341" t="str">
        <f t="shared" si="58"/>
        <v/>
      </c>
      <c r="S586" s="144"/>
      <c r="U586" s="1"/>
    </row>
    <row r="587" spans="3:21" ht="12" customHeight="1" x14ac:dyDescent="0.35">
      <c r="C587" s="342" t="str">
        <f t="shared" si="55"/>
        <v/>
      </c>
      <c r="D587" s="126" t="str">
        <f t="shared" si="59"/>
        <v/>
      </c>
      <c r="E587" s="126" t="str">
        <f t="shared" si="60"/>
        <v/>
      </c>
      <c r="F587" s="181" t="str">
        <f ca="1">IF(C587="","",[1]!s_dq_close(D587,TODAY(),1))</f>
        <v/>
      </c>
      <c r="G587" s="182" t="str">
        <f ca="1">IF(C587="","",[1]!s_pq_pctchange(D587,TODAY()-$G$12,TODAY())/100)</f>
        <v/>
      </c>
      <c r="H587" s="242" t="str">
        <f>IF(C587="","",IF($H$11="收入",[1]!S_STM07_IS(D587,9,$G$5,$H$13)/$E$5,[1]!S_STM07_IS(D587,48,$G$5,$H$13)/$E$5))</f>
        <v/>
      </c>
      <c r="I587" s="242" t="str">
        <f>IF(C587="","",IF($I$11="毛利率",([1]!S_STM07_IS(D587,9,$G$5,$H$13)-[1]!S_STM07_IS(D587,10,$G$5,$H$13))/[1]!S_STM07_IS(D587,9,$G$5,$H$13),[1]!S_STM07_IS(D587,14,$G$5,$H$13)/$E$5))</f>
        <v/>
      </c>
      <c r="J587" s="403" t="str">
        <f>IF(C587="","",IF($J$11="净利润率",[1]!S_STM07_IS(D587,61,$G$5,$H$13)/[1]!S_STM07_IS(D587,9,$G$5,$H$13),[1]!S_STM07_IS(D587,55,$G$5,$H$13)/$E$5))</f>
        <v/>
      </c>
      <c r="K587" s="411" t="str">
        <f>IF(C587="","",[1]!hks_fa_roa2(D587,$G$5))</f>
        <v/>
      </c>
      <c r="L587" s="411" t="str">
        <f>IF(C587="","",[1]!hks_fa_roe(D587,$G$5))</f>
        <v/>
      </c>
      <c r="M587" s="243" t="str">
        <f>IF(C587="","",IF($M$11="EPS",[1]!S_STM07_IS(D587,61,$G$5,$H$13)/IF([1]!s_share_total(D587,$G$5)=0,[1]!s_share_total(D587,[1]!s_ipo_listeddate(D587)),[1]!s_share_total(D587,$G$5)),([1]!s_stm07_bs(D587,75,$G$5,$H$13)+[1]!s_stm07_bs(D587,88,$G$5,$H$13)+[1]!s_stm07_bs(D587,94,$G$5,$H$13)+[1]!s_stm07_bs(D587,95,$G$5,$H$13))/$E$5))</f>
        <v/>
      </c>
      <c r="N587" s="193" t="str">
        <f>IF(C587="","",F587/([1]!S_STM07_IS(D587,61,$G$5,$H$13)/IF([1]!s_share_total(D587,$G$5)=0,[1]!s_share_total(D587,[1]!s_ipo_listeddate(D587)),[1]!s_share_total(D587,$G$5))))</f>
        <v/>
      </c>
      <c r="O587" s="242" t="str">
        <f ca="1">IF(C587="","",[1]!s_share_total(D587,TODAY())/$E$5)</f>
        <v/>
      </c>
      <c r="P587" s="242" t="str">
        <f t="shared" si="56"/>
        <v/>
      </c>
      <c r="Q587" s="181" t="str">
        <f t="shared" si="57"/>
        <v/>
      </c>
      <c r="R587" s="342" t="str">
        <f t="shared" si="58"/>
        <v/>
      </c>
      <c r="S587" s="144"/>
      <c r="U587" s="1"/>
    </row>
    <row r="588" spans="3:21" ht="12" customHeight="1" x14ac:dyDescent="0.35">
      <c r="C588" s="341" t="str">
        <f t="shared" si="55"/>
        <v/>
      </c>
      <c r="D588" s="239" t="str">
        <f t="shared" si="59"/>
        <v/>
      </c>
      <c r="E588" s="239" t="str">
        <f t="shared" si="60"/>
        <v/>
      </c>
      <c r="F588" s="179" t="str">
        <f ca="1">IF(C588="","",[1]!s_dq_close(D588,TODAY(),1))</f>
        <v/>
      </c>
      <c r="G588" s="180" t="str">
        <f ca="1">IF(C588="","",[1]!s_pq_pctchange(D588,TODAY()-$G$12,TODAY())/100)</f>
        <v/>
      </c>
      <c r="H588" s="240" t="str">
        <f>IF(C588="","",IF($H$11="收入",[1]!S_STM07_IS(D588,9,$G$5,$H$13)/$E$5,[1]!S_STM07_IS(D588,48,$G$5,$H$13)/$E$5))</f>
        <v/>
      </c>
      <c r="I588" s="240" t="str">
        <f>IF(C588="","",IF($I$11="毛利率",([1]!S_STM07_IS(D588,9,$G$5,$H$13)-[1]!S_STM07_IS(D588,10,$G$5,$H$13))/[1]!S_STM07_IS(D588,9,$G$5,$H$13),[1]!S_STM07_IS(D588,14,$G$5,$H$13)/$E$5))</f>
        <v/>
      </c>
      <c r="J588" s="402" t="str">
        <f>IF(C588="","",IF($J$11="净利润率",[1]!S_STM07_IS(D588,61,$G$5,$H$13)/[1]!S_STM07_IS(D588,9,$G$5,$H$13),[1]!S_STM07_IS(D588,55,$G$5,$H$13)/$E$5))</f>
        <v/>
      </c>
      <c r="K588" s="411" t="str">
        <f>IF(C588="","",[1]!hks_fa_roa2(D588,$G$5))</f>
        <v/>
      </c>
      <c r="L588" s="411" t="str">
        <f>IF(C588="","",[1]!hks_fa_roe(D588,$G$5))</f>
        <v/>
      </c>
      <c r="M588" s="240" t="str">
        <f>IF(C588="","",IF($M$11="EPS",[1]!S_STM07_IS(D588,61,$G$5,$H$13)/IF([1]!s_share_total(D588,$G$5)=0,[1]!s_share_total(D588,[1]!s_ipo_listeddate(D588)),[1]!s_share_total(D588,$G$5)),([1]!s_stm07_bs(D588,75,$G$5,$H$13)+[1]!s_stm07_bs(D588,88,$G$5,$H$13)+[1]!s_stm07_bs(D588,94,$G$5,$H$13)+[1]!s_stm07_bs(D588,95,$G$5,$H$13))/$E$5))</f>
        <v/>
      </c>
      <c r="N588" s="241" t="str">
        <f>IF(C588="","",F588/([1]!S_STM07_IS(D588,61,$G$5,$H$13)/IF([1]!s_share_total(D588,$G$5)=0,[1]!s_share_total(D588,[1]!s_ipo_listeddate(D588)),[1]!s_share_total(D588,$G$5))))</f>
        <v/>
      </c>
      <c r="O588" s="240" t="str">
        <f ca="1">IF(C588="","",[1]!s_share_total(D588,TODAY())/$E$5)</f>
        <v/>
      </c>
      <c r="P588" s="240" t="str">
        <f t="shared" si="56"/>
        <v/>
      </c>
      <c r="Q588" s="210" t="str">
        <f t="shared" si="57"/>
        <v/>
      </c>
      <c r="R588" s="341" t="str">
        <f t="shared" si="58"/>
        <v/>
      </c>
      <c r="S588" s="144"/>
      <c r="U588" s="1"/>
    </row>
    <row r="589" spans="3:21" ht="12" customHeight="1" x14ac:dyDescent="0.35">
      <c r="C589" s="342" t="str">
        <f t="shared" si="55"/>
        <v/>
      </c>
      <c r="D589" s="126" t="str">
        <f t="shared" si="59"/>
        <v/>
      </c>
      <c r="E589" s="126" t="str">
        <f t="shared" si="60"/>
        <v/>
      </c>
      <c r="F589" s="181" t="str">
        <f ca="1">IF(C589="","",[1]!s_dq_close(D589,TODAY(),1))</f>
        <v/>
      </c>
      <c r="G589" s="182" t="str">
        <f ca="1">IF(C589="","",[1]!s_pq_pctchange(D589,TODAY()-$G$12,TODAY())/100)</f>
        <v/>
      </c>
      <c r="H589" s="242" t="str">
        <f>IF(C589="","",IF($H$11="收入",[1]!S_STM07_IS(D589,9,$G$5,$H$13)/$E$5,[1]!S_STM07_IS(D589,48,$G$5,$H$13)/$E$5))</f>
        <v/>
      </c>
      <c r="I589" s="242" t="str">
        <f>IF(C589="","",IF($I$11="毛利率",([1]!S_STM07_IS(D589,9,$G$5,$H$13)-[1]!S_STM07_IS(D589,10,$G$5,$H$13))/[1]!S_STM07_IS(D589,9,$G$5,$H$13),[1]!S_STM07_IS(D589,14,$G$5,$H$13)/$E$5))</f>
        <v/>
      </c>
      <c r="J589" s="403" t="str">
        <f>IF(C589="","",IF($J$11="净利润率",[1]!S_STM07_IS(D589,61,$G$5,$H$13)/[1]!S_STM07_IS(D589,9,$G$5,$H$13),[1]!S_STM07_IS(D589,55,$G$5,$H$13)/$E$5))</f>
        <v/>
      </c>
      <c r="K589" s="411" t="str">
        <f>IF(C589="","",[1]!hks_fa_roa2(D589,$G$5))</f>
        <v/>
      </c>
      <c r="L589" s="411" t="str">
        <f>IF(C589="","",[1]!hks_fa_roe(D589,$G$5))</f>
        <v/>
      </c>
      <c r="M589" s="243" t="str">
        <f>IF(C589="","",IF($M$11="EPS",[1]!S_STM07_IS(D589,61,$G$5,$H$13)/IF([1]!s_share_total(D589,$G$5)=0,[1]!s_share_total(D589,[1]!s_ipo_listeddate(D589)),[1]!s_share_total(D589,$G$5)),([1]!s_stm07_bs(D589,75,$G$5,$H$13)+[1]!s_stm07_bs(D589,88,$G$5,$H$13)+[1]!s_stm07_bs(D589,94,$G$5,$H$13)+[1]!s_stm07_bs(D589,95,$G$5,$H$13))/$E$5))</f>
        <v/>
      </c>
      <c r="N589" s="193" t="str">
        <f>IF(C589="","",F589/([1]!S_STM07_IS(D589,61,$G$5,$H$13)/IF([1]!s_share_total(D589,$G$5)=0,[1]!s_share_total(D589,[1]!s_ipo_listeddate(D589)),[1]!s_share_total(D589,$G$5))))</f>
        <v/>
      </c>
      <c r="O589" s="242" t="str">
        <f ca="1">IF(C589="","",[1]!s_share_total(D589,TODAY())/$E$5)</f>
        <v/>
      </c>
      <c r="P589" s="242" t="str">
        <f t="shared" si="56"/>
        <v/>
      </c>
      <c r="Q589" s="181" t="str">
        <f t="shared" si="57"/>
        <v/>
      </c>
      <c r="R589" s="342" t="str">
        <f t="shared" si="58"/>
        <v/>
      </c>
      <c r="S589" s="144"/>
      <c r="U589" s="1"/>
    </row>
    <row r="590" spans="3:21" ht="12" customHeight="1" x14ac:dyDescent="0.35">
      <c r="C590" s="341" t="str">
        <f t="shared" ref="C590:C653" si="61">IF(ROW()-13&lt;=MAX(series),ROW()-13,"")</f>
        <v/>
      </c>
      <c r="D590" s="239" t="str">
        <f t="shared" si="59"/>
        <v/>
      </c>
      <c r="E590" s="239" t="str">
        <f t="shared" si="60"/>
        <v/>
      </c>
      <c r="F590" s="179" t="str">
        <f ca="1">IF(C590="","",[1]!s_dq_close(D590,TODAY(),1))</f>
        <v/>
      </c>
      <c r="G590" s="180" t="str">
        <f ca="1">IF(C590="","",[1]!s_pq_pctchange(D590,TODAY()-$G$12,TODAY())/100)</f>
        <v/>
      </c>
      <c r="H590" s="240" t="str">
        <f>IF(C590="","",IF($H$11="收入",[1]!S_STM07_IS(D590,9,$G$5,$H$13)/$E$5,[1]!S_STM07_IS(D590,48,$G$5,$H$13)/$E$5))</f>
        <v/>
      </c>
      <c r="I590" s="240" t="str">
        <f>IF(C590="","",IF($I$11="毛利率",([1]!S_STM07_IS(D590,9,$G$5,$H$13)-[1]!S_STM07_IS(D590,10,$G$5,$H$13))/[1]!S_STM07_IS(D590,9,$G$5,$H$13),[1]!S_STM07_IS(D590,14,$G$5,$H$13)/$E$5))</f>
        <v/>
      </c>
      <c r="J590" s="402" t="str">
        <f>IF(C590="","",IF($J$11="净利润率",[1]!S_STM07_IS(D590,61,$G$5,$H$13)/[1]!S_STM07_IS(D590,9,$G$5,$H$13),[1]!S_STM07_IS(D590,55,$G$5,$H$13)/$E$5))</f>
        <v/>
      </c>
      <c r="K590" s="411" t="str">
        <f>IF(C590="","",[1]!hks_fa_roa2(D590,$G$5))</f>
        <v/>
      </c>
      <c r="L590" s="411" t="str">
        <f>IF(C590="","",[1]!hks_fa_roe(D590,$G$5))</f>
        <v/>
      </c>
      <c r="M590" s="240" t="str">
        <f>IF(C590="","",IF($M$11="EPS",[1]!S_STM07_IS(D590,61,$G$5,$H$13)/IF([1]!s_share_total(D590,$G$5)=0,[1]!s_share_total(D590,[1]!s_ipo_listeddate(D590)),[1]!s_share_total(D590,$G$5)),([1]!s_stm07_bs(D590,75,$G$5,$H$13)+[1]!s_stm07_bs(D590,88,$G$5,$H$13)+[1]!s_stm07_bs(D590,94,$G$5,$H$13)+[1]!s_stm07_bs(D590,95,$G$5,$H$13))/$E$5))</f>
        <v/>
      </c>
      <c r="N590" s="241" t="str">
        <f>IF(C590="","",F590/([1]!S_STM07_IS(D590,61,$G$5,$H$13)/IF([1]!s_share_total(D590,$G$5)=0,[1]!s_share_total(D590,[1]!s_ipo_listeddate(D590)),[1]!s_share_total(D590,$G$5))))</f>
        <v/>
      </c>
      <c r="O590" s="240" t="str">
        <f ca="1">IF(C590="","",[1]!s_share_total(D590,TODAY())/$E$5)</f>
        <v/>
      </c>
      <c r="P590" s="240" t="str">
        <f t="shared" ref="P590:P653" si="62">IF(C590="","",F590*O590)</f>
        <v/>
      </c>
      <c r="Q590" s="210" t="str">
        <f t="shared" ref="Q590:Q653" si="63">IF(C590="","",HLOOKUP($R$12,$G$11:$P$20003,ROW()-ROW($G$11)+1,FALSE))</f>
        <v/>
      </c>
      <c r="R590" s="341" t="str">
        <f t="shared" ref="R590:R653" si="64">IF(C590="","",RANK(Q590,Q:Q,0))</f>
        <v/>
      </c>
      <c r="S590" s="144"/>
      <c r="U590" s="1"/>
    </row>
    <row r="591" spans="3:21" ht="12" customHeight="1" x14ac:dyDescent="0.35">
      <c r="C591" s="342" t="str">
        <f t="shared" si="61"/>
        <v/>
      </c>
      <c r="D591" s="126" t="str">
        <f t="shared" si="59"/>
        <v/>
      </c>
      <c r="E591" s="126" t="str">
        <f t="shared" si="60"/>
        <v/>
      </c>
      <c r="F591" s="181" t="str">
        <f ca="1">IF(C591="","",[1]!s_dq_close(D591,TODAY(),1))</f>
        <v/>
      </c>
      <c r="G591" s="182" t="str">
        <f ca="1">IF(C591="","",[1]!s_pq_pctchange(D591,TODAY()-$G$12,TODAY())/100)</f>
        <v/>
      </c>
      <c r="H591" s="242" t="str">
        <f>IF(C591="","",IF($H$11="收入",[1]!S_STM07_IS(D591,9,$G$5,$H$13)/$E$5,[1]!S_STM07_IS(D591,48,$G$5,$H$13)/$E$5))</f>
        <v/>
      </c>
      <c r="I591" s="242" t="str">
        <f>IF(C591="","",IF($I$11="毛利率",([1]!S_STM07_IS(D591,9,$G$5,$H$13)-[1]!S_STM07_IS(D591,10,$G$5,$H$13))/[1]!S_STM07_IS(D591,9,$G$5,$H$13),[1]!S_STM07_IS(D591,14,$G$5,$H$13)/$E$5))</f>
        <v/>
      </c>
      <c r="J591" s="403" t="str">
        <f>IF(C591="","",IF($J$11="净利润率",[1]!S_STM07_IS(D591,61,$G$5,$H$13)/[1]!S_STM07_IS(D591,9,$G$5,$H$13),[1]!S_STM07_IS(D591,55,$G$5,$H$13)/$E$5))</f>
        <v/>
      </c>
      <c r="K591" s="411" t="str">
        <f>IF(C591="","",[1]!hks_fa_roa2(D591,$G$5))</f>
        <v/>
      </c>
      <c r="L591" s="411" t="str">
        <f>IF(C591="","",[1]!hks_fa_roe(D591,$G$5))</f>
        <v/>
      </c>
      <c r="M591" s="243" t="str">
        <f>IF(C591="","",IF($M$11="EPS",[1]!S_STM07_IS(D591,61,$G$5,$H$13)/IF([1]!s_share_total(D591,$G$5)=0,[1]!s_share_total(D591,[1]!s_ipo_listeddate(D591)),[1]!s_share_total(D591,$G$5)),([1]!s_stm07_bs(D591,75,$G$5,$H$13)+[1]!s_stm07_bs(D591,88,$G$5,$H$13)+[1]!s_stm07_bs(D591,94,$G$5,$H$13)+[1]!s_stm07_bs(D591,95,$G$5,$H$13))/$E$5))</f>
        <v/>
      </c>
      <c r="N591" s="193" t="str">
        <f>IF(C591="","",F591/([1]!S_STM07_IS(D591,61,$G$5,$H$13)/IF([1]!s_share_total(D591,$G$5)=0,[1]!s_share_total(D591,[1]!s_ipo_listeddate(D591)),[1]!s_share_total(D591,$G$5))))</f>
        <v/>
      </c>
      <c r="O591" s="242" t="str">
        <f ca="1">IF(C591="","",[1]!s_share_total(D591,TODAY())/$E$5)</f>
        <v/>
      </c>
      <c r="P591" s="242" t="str">
        <f t="shared" si="62"/>
        <v/>
      </c>
      <c r="Q591" s="181" t="str">
        <f t="shared" si="63"/>
        <v/>
      </c>
      <c r="R591" s="342" t="str">
        <f t="shared" si="64"/>
        <v/>
      </c>
      <c r="S591" s="144"/>
      <c r="U591" s="1"/>
    </row>
    <row r="592" spans="3:21" ht="12" customHeight="1" x14ac:dyDescent="0.35">
      <c r="C592" s="341" t="str">
        <f t="shared" si="61"/>
        <v/>
      </c>
      <c r="D592" s="239" t="str">
        <f t="shared" si="59"/>
        <v/>
      </c>
      <c r="E592" s="239" t="str">
        <f t="shared" si="60"/>
        <v/>
      </c>
      <c r="F592" s="179" t="str">
        <f ca="1">IF(C592="","",[1]!s_dq_close(D592,TODAY(),1))</f>
        <v/>
      </c>
      <c r="G592" s="180" t="str">
        <f ca="1">IF(C592="","",[1]!s_pq_pctchange(D592,TODAY()-$G$12,TODAY())/100)</f>
        <v/>
      </c>
      <c r="H592" s="240" t="str">
        <f>IF(C592="","",IF($H$11="收入",[1]!S_STM07_IS(D592,9,$G$5,$H$13)/$E$5,[1]!S_STM07_IS(D592,48,$G$5,$H$13)/$E$5))</f>
        <v/>
      </c>
      <c r="I592" s="240" t="str">
        <f>IF(C592="","",IF($I$11="毛利率",([1]!S_STM07_IS(D592,9,$G$5,$H$13)-[1]!S_STM07_IS(D592,10,$G$5,$H$13))/[1]!S_STM07_IS(D592,9,$G$5,$H$13),[1]!S_STM07_IS(D592,14,$G$5,$H$13)/$E$5))</f>
        <v/>
      </c>
      <c r="J592" s="402" t="str">
        <f>IF(C592="","",IF($J$11="净利润率",[1]!S_STM07_IS(D592,61,$G$5,$H$13)/[1]!S_STM07_IS(D592,9,$G$5,$H$13),[1]!S_STM07_IS(D592,55,$G$5,$H$13)/$E$5))</f>
        <v/>
      </c>
      <c r="K592" s="411" t="str">
        <f>IF(C592="","",[1]!hks_fa_roa2(D592,$G$5))</f>
        <v/>
      </c>
      <c r="L592" s="411" t="str">
        <f>IF(C592="","",[1]!hks_fa_roe(D592,$G$5))</f>
        <v/>
      </c>
      <c r="M592" s="240" t="str">
        <f>IF(C592="","",IF($M$11="EPS",[1]!S_STM07_IS(D592,61,$G$5,$H$13)/IF([1]!s_share_total(D592,$G$5)=0,[1]!s_share_total(D592,[1]!s_ipo_listeddate(D592)),[1]!s_share_total(D592,$G$5)),([1]!s_stm07_bs(D592,75,$G$5,$H$13)+[1]!s_stm07_bs(D592,88,$G$5,$H$13)+[1]!s_stm07_bs(D592,94,$G$5,$H$13)+[1]!s_stm07_bs(D592,95,$G$5,$H$13))/$E$5))</f>
        <v/>
      </c>
      <c r="N592" s="241" t="str">
        <f>IF(C592="","",F592/([1]!S_STM07_IS(D592,61,$G$5,$H$13)/IF([1]!s_share_total(D592,$G$5)=0,[1]!s_share_total(D592,[1]!s_ipo_listeddate(D592)),[1]!s_share_total(D592,$G$5))))</f>
        <v/>
      </c>
      <c r="O592" s="240" t="str">
        <f ca="1">IF(C592="","",[1]!s_share_total(D592,TODAY())/$E$5)</f>
        <v/>
      </c>
      <c r="P592" s="240" t="str">
        <f t="shared" si="62"/>
        <v/>
      </c>
      <c r="Q592" s="210" t="str">
        <f t="shared" si="63"/>
        <v/>
      </c>
      <c r="R592" s="341" t="str">
        <f t="shared" si="64"/>
        <v/>
      </c>
      <c r="S592" s="144"/>
      <c r="U592" s="1"/>
    </row>
    <row r="593" spans="3:21" ht="12" customHeight="1" x14ac:dyDescent="0.35">
      <c r="C593" s="342" t="str">
        <f t="shared" si="61"/>
        <v/>
      </c>
      <c r="D593" s="126" t="str">
        <f t="shared" si="59"/>
        <v/>
      </c>
      <c r="E593" s="126" t="str">
        <f t="shared" si="60"/>
        <v/>
      </c>
      <c r="F593" s="181" t="str">
        <f ca="1">IF(C593="","",[1]!s_dq_close(D593,TODAY(),1))</f>
        <v/>
      </c>
      <c r="G593" s="182" t="str">
        <f ca="1">IF(C593="","",[1]!s_pq_pctchange(D593,TODAY()-$G$12,TODAY())/100)</f>
        <v/>
      </c>
      <c r="H593" s="242" t="str">
        <f>IF(C593="","",IF($H$11="收入",[1]!S_STM07_IS(D593,9,$G$5,$H$13)/$E$5,[1]!S_STM07_IS(D593,48,$G$5,$H$13)/$E$5))</f>
        <v/>
      </c>
      <c r="I593" s="242" t="str">
        <f>IF(C593="","",IF($I$11="毛利率",([1]!S_STM07_IS(D593,9,$G$5,$H$13)-[1]!S_STM07_IS(D593,10,$G$5,$H$13))/[1]!S_STM07_IS(D593,9,$G$5,$H$13),[1]!S_STM07_IS(D593,14,$G$5,$H$13)/$E$5))</f>
        <v/>
      </c>
      <c r="J593" s="403" t="str">
        <f>IF(C593="","",IF($J$11="净利润率",[1]!S_STM07_IS(D593,61,$G$5,$H$13)/[1]!S_STM07_IS(D593,9,$G$5,$H$13),[1]!S_STM07_IS(D593,55,$G$5,$H$13)/$E$5))</f>
        <v/>
      </c>
      <c r="K593" s="411" t="str">
        <f>IF(C593="","",[1]!hks_fa_roa2(D593,$G$5))</f>
        <v/>
      </c>
      <c r="L593" s="411" t="str">
        <f>IF(C593="","",[1]!hks_fa_roe(D593,$G$5))</f>
        <v/>
      </c>
      <c r="M593" s="243" t="str">
        <f>IF(C593="","",IF($M$11="EPS",[1]!S_STM07_IS(D593,61,$G$5,$H$13)/IF([1]!s_share_total(D593,$G$5)=0,[1]!s_share_total(D593,[1]!s_ipo_listeddate(D593)),[1]!s_share_total(D593,$G$5)),([1]!s_stm07_bs(D593,75,$G$5,$H$13)+[1]!s_stm07_bs(D593,88,$G$5,$H$13)+[1]!s_stm07_bs(D593,94,$G$5,$H$13)+[1]!s_stm07_bs(D593,95,$G$5,$H$13))/$E$5))</f>
        <v/>
      </c>
      <c r="N593" s="193" t="str">
        <f>IF(C593="","",F593/([1]!S_STM07_IS(D593,61,$G$5,$H$13)/IF([1]!s_share_total(D593,$G$5)=0,[1]!s_share_total(D593,[1]!s_ipo_listeddate(D593)),[1]!s_share_total(D593,$G$5))))</f>
        <v/>
      </c>
      <c r="O593" s="242" t="str">
        <f ca="1">IF(C593="","",[1]!s_share_total(D593,TODAY())/$E$5)</f>
        <v/>
      </c>
      <c r="P593" s="242" t="str">
        <f t="shared" si="62"/>
        <v/>
      </c>
      <c r="Q593" s="181" t="str">
        <f t="shared" si="63"/>
        <v/>
      </c>
      <c r="R593" s="342" t="str">
        <f t="shared" si="64"/>
        <v/>
      </c>
      <c r="S593" s="144"/>
      <c r="U593" s="1"/>
    </row>
    <row r="594" spans="3:21" ht="12" customHeight="1" x14ac:dyDescent="0.35">
      <c r="C594" s="341" t="str">
        <f t="shared" si="61"/>
        <v/>
      </c>
      <c r="D594" s="239" t="str">
        <f t="shared" si="59"/>
        <v/>
      </c>
      <c r="E594" s="239" t="str">
        <f t="shared" si="60"/>
        <v/>
      </c>
      <c r="F594" s="179" t="str">
        <f ca="1">IF(C594="","",[1]!s_dq_close(D594,TODAY(),1))</f>
        <v/>
      </c>
      <c r="G594" s="180" t="str">
        <f ca="1">IF(C594="","",[1]!s_pq_pctchange(D594,TODAY()-$G$12,TODAY())/100)</f>
        <v/>
      </c>
      <c r="H594" s="240" t="str">
        <f>IF(C594="","",IF($H$11="收入",[1]!S_STM07_IS(D594,9,$G$5,$H$13)/$E$5,[1]!S_STM07_IS(D594,48,$G$5,$H$13)/$E$5))</f>
        <v/>
      </c>
      <c r="I594" s="240" t="str">
        <f>IF(C594="","",IF($I$11="毛利率",([1]!S_STM07_IS(D594,9,$G$5,$H$13)-[1]!S_STM07_IS(D594,10,$G$5,$H$13))/[1]!S_STM07_IS(D594,9,$G$5,$H$13),[1]!S_STM07_IS(D594,14,$G$5,$H$13)/$E$5))</f>
        <v/>
      </c>
      <c r="J594" s="402" t="str">
        <f>IF(C594="","",IF($J$11="净利润率",[1]!S_STM07_IS(D594,61,$G$5,$H$13)/[1]!S_STM07_IS(D594,9,$G$5,$H$13),[1]!S_STM07_IS(D594,55,$G$5,$H$13)/$E$5))</f>
        <v/>
      </c>
      <c r="K594" s="411" t="str">
        <f>IF(C594="","",[1]!hks_fa_roa2(D594,$G$5))</f>
        <v/>
      </c>
      <c r="L594" s="411" t="str">
        <f>IF(C594="","",[1]!hks_fa_roe(D594,$G$5))</f>
        <v/>
      </c>
      <c r="M594" s="240" t="str">
        <f>IF(C594="","",IF($M$11="EPS",[1]!S_STM07_IS(D594,61,$G$5,$H$13)/IF([1]!s_share_total(D594,$G$5)=0,[1]!s_share_total(D594,[1]!s_ipo_listeddate(D594)),[1]!s_share_total(D594,$G$5)),([1]!s_stm07_bs(D594,75,$G$5,$H$13)+[1]!s_stm07_bs(D594,88,$G$5,$H$13)+[1]!s_stm07_bs(D594,94,$G$5,$H$13)+[1]!s_stm07_bs(D594,95,$G$5,$H$13))/$E$5))</f>
        <v/>
      </c>
      <c r="N594" s="241" t="str">
        <f>IF(C594="","",F594/([1]!S_STM07_IS(D594,61,$G$5,$H$13)/IF([1]!s_share_total(D594,$G$5)=0,[1]!s_share_total(D594,[1]!s_ipo_listeddate(D594)),[1]!s_share_total(D594,$G$5))))</f>
        <v/>
      </c>
      <c r="O594" s="240" t="str">
        <f ca="1">IF(C594="","",[1]!s_share_total(D594,TODAY())/$E$5)</f>
        <v/>
      </c>
      <c r="P594" s="240" t="str">
        <f t="shared" si="62"/>
        <v/>
      </c>
      <c r="Q594" s="210" t="str">
        <f t="shared" si="63"/>
        <v/>
      </c>
      <c r="R594" s="341" t="str">
        <f t="shared" si="64"/>
        <v/>
      </c>
      <c r="S594" s="144"/>
      <c r="U594" s="1"/>
    </row>
    <row r="595" spans="3:21" ht="12" customHeight="1" x14ac:dyDescent="0.35">
      <c r="C595" s="342" t="str">
        <f t="shared" si="61"/>
        <v/>
      </c>
      <c r="D595" s="126" t="str">
        <f t="shared" si="59"/>
        <v/>
      </c>
      <c r="E595" s="126" t="str">
        <f t="shared" si="60"/>
        <v/>
      </c>
      <c r="F595" s="181" t="str">
        <f ca="1">IF(C595="","",[1]!s_dq_close(D595,TODAY(),1))</f>
        <v/>
      </c>
      <c r="G595" s="182" t="str">
        <f ca="1">IF(C595="","",[1]!s_pq_pctchange(D595,TODAY()-$G$12,TODAY())/100)</f>
        <v/>
      </c>
      <c r="H595" s="242" t="str">
        <f>IF(C595="","",IF($H$11="收入",[1]!S_STM07_IS(D595,9,$G$5,$H$13)/$E$5,[1]!S_STM07_IS(D595,48,$G$5,$H$13)/$E$5))</f>
        <v/>
      </c>
      <c r="I595" s="242" t="str">
        <f>IF(C595="","",IF($I$11="毛利率",([1]!S_STM07_IS(D595,9,$G$5,$H$13)-[1]!S_STM07_IS(D595,10,$G$5,$H$13))/[1]!S_STM07_IS(D595,9,$G$5,$H$13),[1]!S_STM07_IS(D595,14,$G$5,$H$13)/$E$5))</f>
        <v/>
      </c>
      <c r="J595" s="403" t="str">
        <f>IF(C595="","",IF($J$11="净利润率",[1]!S_STM07_IS(D595,61,$G$5,$H$13)/[1]!S_STM07_IS(D595,9,$G$5,$H$13),[1]!S_STM07_IS(D595,55,$G$5,$H$13)/$E$5))</f>
        <v/>
      </c>
      <c r="K595" s="411" t="str">
        <f>IF(C595="","",[1]!hks_fa_roa2(D595,$G$5))</f>
        <v/>
      </c>
      <c r="L595" s="411" t="str">
        <f>IF(C595="","",[1]!hks_fa_roe(D595,$G$5))</f>
        <v/>
      </c>
      <c r="M595" s="243" t="str">
        <f>IF(C595="","",IF($M$11="EPS",[1]!S_STM07_IS(D595,61,$G$5,$H$13)/IF([1]!s_share_total(D595,$G$5)=0,[1]!s_share_total(D595,[1]!s_ipo_listeddate(D595)),[1]!s_share_total(D595,$G$5)),([1]!s_stm07_bs(D595,75,$G$5,$H$13)+[1]!s_stm07_bs(D595,88,$G$5,$H$13)+[1]!s_stm07_bs(D595,94,$G$5,$H$13)+[1]!s_stm07_bs(D595,95,$G$5,$H$13))/$E$5))</f>
        <v/>
      </c>
      <c r="N595" s="193" t="str">
        <f>IF(C595="","",F595/([1]!S_STM07_IS(D595,61,$G$5,$H$13)/IF([1]!s_share_total(D595,$G$5)=0,[1]!s_share_total(D595,[1]!s_ipo_listeddate(D595)),[1]!s_share_total(D595,$G$5))))</f>
        <v/>
      </c>
      <c r="O595" s="242" t="str">
        <f ca="1">IF(C595="","",[1]!s_share_total(D595,TODAY())/$E$5)</f>
        <v/>
      </c>
      <c r="P595" s="242" t="str">
        <f t="shared" si="62"/>
        <v/>
      </c>
      <c r="Q595" s="181" t="str">
        <f t="shared" si="63"/>
        <v/>
      </c>
      <c r="R595" s="342" t="str">
        <f t="shared" si="64"/>
        <v/>
      </c>
      <c r="S595" s="144"/>
      <c r="U595" s="1"/>
    </row>
    <row r="596" spans="3:21" ht="12" customHeight="1" x14ac:dyDescent="0.35">
      <c r="C596" s="341" t="str">
        <f t="shared" si="61"/>
        <v/>
      </c>
      <c r="D596" s="239" t="str">
        <f t="shared" si="59"/>
        <v/>
      </c>
      <c r="E596" s="239" t="str">
        <f t="shared" si="60"/>
        <v/>
      </c>
      <c r="F596" s="179" t="str">
        <f ca="1">IF(C596="","",[1]!s_dq_close(D596,TODAY(),1))</f>
        <v/>
      </c>
      <c r="G596" s="180" t="str">
        <f ca="1">IF(C596="","",[1]!s_pq_pctchange(D596,TODAY()-$G$12,TODAY())/100)</f>
        <v/>
      </c>
      <c r="H596" s="240" t="str">
        <f>IF(C596="","",IF($H$11="收入",[1]!S_STM07_IS(D596,9,$G$5,$H$13)/$E$5,[1]!S_STM07_IS(D596,48,$G$5,$H$13)/$E$5))</f>
        <v/>
      </c>
      <c r="I596" s="240" t="str">
        <f>IF(C596="","",IF($I$11="毛利率",([1]!S_STM07_IS(D596,9,$G$5,$H$13)-[1]!S_STM07_IS(D596,10,$G$5,$H$13))/[1]!S_STM07_IS(D596,9,$G$5,$H$13),[1]!S_STM07_IS(D596,14,$G$5,$H$13)/$E$5))</f>
        <v/>
      </c>
      <c r="J596" s="402" t="str">
        <f>IF(C596="","",IF($J$11="净利润率",[1]!S_STM07_IS(D596,61,$G$5,$H$13)/[1]!S_STM07_IS(D596,9,$G$5,$H$13),[1]!S_STM07_IS(D596,55,$G$5,$H$13)/$E$5))</f>
        <v/>
      </c>
      <c r="K596" s="411" t="str">
        <f>IF(C596="","",[1]!hks_fa_roa2(D596,$G$5))</f>
        <v/>
      </c>
      <c r="L596" s="411" t="str">
        <f>IF(C596="","",[1]!hks_fa_roe(D596,$G$5))</f>
        <v/>
      </c>
      <c r="M596" s="240" t="str">
        <f>IF(C596="","",IF($M$11="EPS",[1]!S_STM07_IS(D596,61,$G$5,$H$13)/IF([1]!s_share_total(D596,$G$5)=0,[1]!s_share_total(D596,[1]!s_ipo_listeddate(D596)),[1]!s_share_total(D596,$G$5)),([1]!s_stm07_bs(D596,75,$G$5,$H$13)+[1]!s_stm07_bs(D596,88,$G$5,$H$13)+[1]!s_stm07_bs(D596,94,$G$5,$H$13)+[1]!s_stm07_bs(D596,95,$G$5,$H$13))/$E$5))</f>
        <v/>
      </c>
      <c r="N596" s="241" t="str">
        <f>IF(C596="","",F596/([1]!S_STM07_IS(D596,61,$G$5,$H$13)/IF([1]!s_share_total(D596,$G$5)=0,[1]!s_share_total(D596,[1]!s_ipo_listeddate(D596)),[1]!s_share_total(D596,$G$5))))</f>
        <v/>
      </c>
      <c r="O596" s="240" t="str">
        <f ca="1">IF(C596="","",[1]!s_share_total(D596,TODAY())/$E$5)</f>
        <v/>
      </c>
      <c r="P596" s="240" t="str">
        <f t="shared" si="62"/>
        <v/>
      </c>
      <c r="Q596" s="210" t="str">
        <f t="shared" si="63"/>
        <v/>
      </c>
      <c r="R596" s="341" t="str">
        <f t="shared" si="64"/>
        <v/>
      </c>
      <c r="S596" s="144"/>
      <c r="U596" s="1"/>
    </row>
    <row r="597" spans="3:21" ht="12" customHeight="1" x14ac:dyDescent="0.35">
      <c r="C597" s="342" t="str">
        <f t="shared" si="61"/>
        <v/>
      </c>
      <c r="D597" s="126" t="str">
        <f t="shared" si="59"/>
        <v/>
      </c>
      <c r="E597" s="126" t="str">
        <f t="shared" si="60"/>
        <v/>
      </c>
      <c r="F597" s="181" t="str">
        <f ca="1">IF(C597="","",[1]!s_dq_close(D597,TODAY(),1))</f>
        <v/>
      </c>
      <c r="G597" s="182" t="str">
        <f ca="1">IF(C597="","",[1]!s_pq_pctchange(D597,TODAY()-$G$12,TODAY())/100)</f>
        <v/>
      </c>
      <c r="H597" s="242" t="str">
        <f>IF(C597="","",IF($H$11="收入",[1]!S_STM07_IS(D597,9,$G$5,$H$13)/$E$5,[1]!S_STM07_IS(D597,48,$G$5,$H$13)/$E$5))</f>
        <v/>
      </c>
      <c r="I597" s="242" t="str">
        <f>IF(C597="","",IF($I$11="毛利率",([1]!S_STM07_IS(D597,9,$G$5,$H$13)-[1]!S_STM07_IS(D597,10,$G$5,$H$13))/[1]!S_STM07_IS(D597,9,$G$5,$H$13),[1]!S_STM07_IS(D597,14,$G$5,$H$13)/$E$5))</f>
        <v/>
      </c>
      <c r="J597" s="403" t="str">
        <f>IF(C597="","",IF($J$11="净利润率",[1]!S_STM07_IS(D597,61,$G$5,$H$13)/[1]!S_STM07_IS(D597,9,$G$5,$H$13),[1]!S_STM07_IS(D597,55,$G$5,$H$13)/$E$5))</f>
        <v/>
      </c>
      <c r="K597" s="411" t="str">
        <f>IF(C597="","",[1]!hks_fa_roa2(D597,$G$5))</f>
        <v/>
      </c>
      <c r="L597" s="411" t="str">
        <f>IF(C597="","",[1]!hks_fa_roe(D597,$G$5))</f>
        <v/>
      </c>
      <c r="M597" s="243" t="str">
        <f>IF(C597="","",IF($M$11="EPS",[1]!S_STM07_IS(D597,61,$G$5,$H$13)/IF([1]!s_share_total(D597,$G$5)=0,[1]!s_share_total(D597,[1]!s_ipo_listeddate(D597)),[1]!s_share_total(D597,$G$5)),([1]!s_stm07_bs(D597,75,$G$5,$H$13)+[1]!s_stm07_bs(D597,88,$G$5,$H$13)+[1]!s_stm07_bs(D597,94,$G$5,$H$13)+[1]!s_stm07_bs(D597,95,$G$5,$H$13))/$E$5))</f>
        <v/>
      </c>
      <c r="N597" s="193" t="str">
        <f>IF(C597="","",F597/([1]!S_STM07_IS(D597,61,$G$5,$H$13)/IF([1]!s_share_total(D597,$G$5)=0,[1]!s_share_total(D597,[1]!s_ipo_listeddate(D597)),[1]!s_share_total(D597,$G$5))))</f>
        <v/>
      </c>
      <c r="O597" s="242" t="str">
        <f ca="1">IF(C597="","",[1]!s_share_total(D597,TODAY())/$E$5)</f>
        <v/>
      </c>
      <c r="P597" s="242" t="str">
        <f t="shared" si="62"/>
        <v/>
      </c>
      <c r="Q597" s="181" t="str">
        <f t="shared" si="63"/>
        <v/>
      </c>
      <c r="R597" s="342" t="str">
        <f t="shared" si="64"/>
        <v/>
      </c>
      <c r="S597" s="144"/>
      <c r="U597" s="1"/>
    </row>
    <row r="598" spans="3:21" ht="12" customHeight="1" x14ac:dyDescent="0.35">
      <c r="C598" s="341" t="str">
        <f t="shared" si="61"/>
        <v/>
      </c>
      <c r="D598" s="239" t="str">
        <f t="shared" si="59"/>
        <v/>
      </c>
      <c r="E598" s="239" t="str">
        <f t="shared" si="60"/>
        <v/>
      </c>
      <c r="F598" s="179" t="str">
        <f ca="1">IF(C598="","",[1]!s_dq_close(D598,TODAY(),1))</f>
        <v/>
      </c>
      <c r="G598" s="180" t="str">
        <f ca="1">IF(C598="","",[1]!s_pq_pctchange(D598,TODAY()-$G$12,TODAY())/100)</f>
        <v/>
      </c>
      <c r="H598" s="240" t="str">
        <f>IF(C598="","",IF($H$11="收入",[1]!S_STM07_IS(D598,9,$G$5,$H$13)/$E$5,[1]!S_STM07_IS(D598,48,$G$5,$H$13)/$E$5))</f>
        <v/>
      </c>
      <c r="I598" s="240" t="str">
        <f>IF(C598="","",IF($I$11="毛利率",([1]!S_STM07_IS(D598,9,$G$5,$H$13)-[1]!S_STM07_IS(D598,10,$G$5,$H$13))/[1]!S_STM07_IS(D598,9,$G$5,$H$13),[1]!S_STM07_IS(D598,14,$G$5,$H$13)/$E$5))</f>
        <v/>
      </c>
      <c r="J598" s="402" t="str">
        <f>IF(C598="","",IF($J$11="净利润率",[1]!S_STM07_IS(D598,61,$G$5,$H$13)/[1]!S_STM07_IS(D598,9,$G$5,$H$13),[1]!S_STM07_IS(D598,55,$G$5,$H$13)/$E$5))</f>
        <v/>
      </c>
      <c r="K598" s="411" t="str">
        <f>IF(C598="","",[1]!hks_fa_roa2(D598,$G$5))</f>
        <v/>
      </c>
      <c r="L598" s="411" t="str">
        <f>IF(C598="","",[1]!hks_fa_roe(D598,$G$5))</f>
        <v/>
      </c>
      <c r="M598" s="240" t="str">
        <f>IF(C598="","",IF($M$11="EPS",[1]!S_STM07_IS(D598,61,$G$5,$H$13)/IF([1]!s_share_total(D598,$G$5)=0,[1]!s_share_total(D598,[1]!s_ipo_listeddate(D598)),[1]!s_share_total(D598,$G$5)),([1]!s_stm07_bs(D598,75,$G$5,$H$13)+[1]!s_stm07_bs(D598,88,$G$5,$H$13)+[1]!s_stm07_bs(D598,94,$G$5,$H$13)+[1]!s_stm07_bs(D598,95,$G$5,$H$13))/$E$5))</f>
        <v/>
      </c>
      <c r="N598" s="241" t="str">
        <f>IF(C598="","",F598/([1]!S_STM07_IS(D598,61,$G$5,$H$13)/IF([1]!s_share_total(D598,$G$5)=0,[1]!s_share_total(D598,[1]!s_ipo_listeddate(D598)),[1]!s_share_total(D598,$G$5))))</f>
        <v/>
      </c>
      <c r="O598" s="240" t="str">
        <f ca="1">IF(C598="","",[1]!s_share_total(D598,TODAY())/$E$5)</f>
        <v/>
      </c>
      <c r="P598" s="240" t="str">
        <f t="shared" si="62"/>
        <v/>
      </c>
      <c r="Q598" s="210" t="str">
        <f t="shared" si="63"/>
        <v/>
      </c>
      <c r="R598" s="341" t="str">
        <f t="shared" si="64"/>
        <v/>
      </c>
      <c r="S598" s="144"/>
      <c r="U598" s="1"/>
    </row>
    <row r="599" spans="3:21" ht="12" customHeight="1" x14ac:dyDescent="0.35">
      <c r="C599" s="342" t="str">
        <f t="shared" si="61"/>
        <v/>
      </c>
      <c r="D599" s="126" t="str">
        <f t="shared" si="59"/>
        <v/>
      </c>
      <c r="E599" s="126" t="str">
        <f t="shared" si="60"/>
        <v/>
      </c>
      <c r="F599" s="181" t="str">
        <f ca="1">IF(C599="","",[1]!s_dq_close(D599,TODAY(),1))</f>
        <v/>
      </c>
      <c r="G599" s="182" t="str">
        <f ca="1">IF(C599="","",[1]!s_pq_pctchange(D599,TODAY()-$G$12,TODAY())/100)</f>
        <v/>
      </c>
      <c r="H599" s="242" t="str">
        <f>IF(C599="","",IF($H$11="收入",[1]!S_STM07_IS(D599,9,$G$5,$H$13)/$E$5,[1]!S_STM07_IS(D599,48,$G$5,$H$13)/$E$5))</f>
        <v/>
      </c>
      <c r="I599" s="242" t="str">
        <f>IF(C599="","",IF($I$11="毛利率",([1]!S_STM07_IS(D599,9,$G$5,$H$13)-[1]!S_STM07_IS(D599,10,$G$5,$H$13))/[1]!S_STM07_IS(D599,9,$G$5,$H$13),[1]!S_STM07_IS(D599,14,$G$5,$H$13)/$E$5))</f>
        <v/>
      </c>
      <c r="J599" s="403" t="str">
        <f>IF(C599="","",IF($J$11="净利润率",[1]!S_STM07_IS(D599,61,$G$5,$H$13)/[1]!S_STM07_IS(D599,9,$G$5,$H$13),[1]!S_STM07_IS(D599,55,$G$5,$H$13)/$E$5))</f>
        <v/>
      </c>
      <c r="K599" s="411" t="str">
        <f>IF(C599="","",[1]!hks_fa_roa2(D599,$G$5))</f>
        <v/>
      </c>
      <c r="L599" s="411" t="str">
        <f>IF(C599="","",[1]!hks_fa_roe(D599,$G$5))</f>
        <v/>
      </c>
      <c r="M599" s="243" t="str">
        <f>IF(C599="","",IF($M$11="EPS",[1]!S_STM07_IS(D599,61,$G$5,$H$13)/IF([1]!s_share_total(D599,$G$5)=0,[1]!s_share_total(D599,[1]!s_ipo_listeddate(D599)),[1]!s_share_total(D599,$G$5)),([1]!s_stm07_bs(D599,75,$G$5,$H$13)+[1]!s_stm07_bs(D599,88,$G$5,$H$13)+[1]!s_stm07_bs(D599,94,$G$5,$H$13)+[1]!s_stm07_bs(D599,95,$G$5,$H$13))/$E$5))</f>
        <v/>
      </c>
      <c r="N599" s="193" t="str">
        <f>IF(C599="","",F599/([1]!S_STM07_IS(D599,61,$G$5,$H$13)/IF([1]!s_share_total(D599,$G$5)=0,[1]!s_share_total(D599,[1]!s_ipo_listeddate(D599)),[1]!s_share_total(D599,$G$5))))</f>
        <v/>
      </c>
      <c r="O599" s="242" t="str">
        <f ca="1">IF(C599="","",[1]!s_share_total(D599,TODAY())/$E$5)</f>
        <v/>
      </c>
      <c r="P599" s="242" t="str">
        <f t="shared" si="62"/>
        <v/>
      </c>
      <c r="Q599" s="181" t="str">
        <f t="shared" si="63"/>
        <v/>
      </c>
      <c r="R599" s="342" t="str">
        <f t="shared" si="64"/>
        <v/>
      </c>
      <c r="S599" s="144"/>
      <c r="U599" s="1"/>
    </row>
    <row r="600" spans="3:21" ht="12" customHeight="1" x14ac:dyDescent="0.35">
      <c r="C600" s="341" t="str">
        <f t="shared" si="61"/>
        <v/>
      </c>
      <c r="D600" s="239" t="str">
        <f t="shared" si="59"/>
        <v/>
      </c>
      <c r="E600" s="239" t="str">
        <f t="shared" si="60"/>
        <v/>
      </c>
      <c r="F600" s="179" t="str">
        <f ca="1">IF(C600="","",[1]!s_dq_close(D600,TODAY(),1))</f>
        <v/>
      </c>
      <c r="G600" s="180" t="str">
        <f ca="1">IF(C600="","",[1]!s_pq_pctchange(D600,TODAY()-$G$12,TODAY())/100)</f>
        <v/>
      </c>
      <c r="H600" s="240" t="str">
        <f>IF(C600="","",IF($H$11="收入",[1]!S_STM07_IS(D600,9,$G$5,$H$13)/$E$5,[1]!S_STM07_IS(D600,48,$G$5,$H$13)/$E$5))</f>
        <v/>
      </c>
      <c r="I600" s="240" t="str">
        <f>IF(C600="","",IF($I$11="毛利率",([1]!S_STM07_IS(D600,9,$G$5,$H$13)-[1]!S_STM07_IS(D600,10,$G$5,$H$13))/[1]!S_STM07_IS(D600,9,$G$5,$H$13),[1]!S_STM07_IS(D600,14,$G$5,$H$13)/$E$5))</f>
        <v/>
      </c>
      <c r="J600" s="402" t="str">
        <f>IF(C600="","",IF($J$11="净利润率",[1]!S_STM07_IS(D600,61,$G$5,$H$13)/[1]!S_STM07_IS(D600,9,$G$5,$H$13),[1]!S_STM07_IS(D600,55,$G$5,$H$13)/$E$5))</f>
        <v/>
      </c>
      <c r="K600" s="411" t="str">
        <f>IF(C600="","",[1]!hks_fa_roa2(D600,$G$5))</f>
        <v/>
      </c>
      <c r="L600" s="411" t="str">
        <f>IF(C600="","",[1]!hks_fa_roe(D600,$G$5))</f>
        <v/>
      </c>
      <c r="M600" s="240" t="str">
        <f>IF(C600="","",IF($M$11="EPS",[1]!S_STM07_IS(D600,61,$G$5,$H$13)/IF([1]!s_share_total(D600,$G$5)=0,[1]!s_share_total(D600,[1]!s_ipo_listeddate(D600)),[1]!s_share_total(D600,$G$5)),([1]!s_stm07_bs(D600,75,$G$5,$H$13)+[1]!s_stm07_bs(D600,88,$G$5,$H$13)+[1]!s_stm07_bs(D600,94,$G$5,$H$13)+[1]!s_stm07_bs(D600,95,$G$5,$H$13))/$E$5))</f>
        <v/>
      </c>
      <c r="N600" s="241" t="str">
        <f>IF(C600="","",F600/([1]!S_STM07_IS(D600,61,$G$5,$H$13)/IF([1]!s_share_total(D600,$G$5)=0,[1]!s_share_total(D600,[1]!s_ipo_listeddate(D600)),[1]!s_share_total(D600,$G$5))))</f>
        <v/>
      </c>
      <c r="O600" s="240" t="str">
        <f ca="1">IF(C600="","",[1]!s_share_total(D600,TODAY())/$E$5)</f>
        <v/>
      </c>
      <c r="P600" s="240" t="str">
        <f t="shared" si="62"/>
        <v/>
      </c>
      <c r="Q600" s="210" t="str">
        <f t="shared" si="63"/>
        <v/>
      </c>
      <c r="R600" s="341" t="str">
        <f t="shared" si="64"/>
        <v/>
      </c>
      <c r="S600" s="144"/>
      <c r="U600" s="1"/>
    </row>
    <row r="601" spans="3:21" ht="12" customHeight="1" x14ac:dyDescent="0.35">
      <c r="C601" s="342" t="str">
        <f t="shared" si="61"/>
        <v/>
      </c>
      <c r="D601" s="126" t="str">
        <f t="shared" ref="D601:D664" si="65">IF(C601="","",VLOOKUP(C601,comppool,2,FALSE))</f>
        <v/>
      </c>
      <c r="E601" s="126" t="str">
        <f t="shared" ref="E601:E664" si="66">IF(C601="","",VLOOKUP(C601,comppool,3,FALSE))</f>
        <v/>
      </c>
      <c r="F601" s="181" t="str">
        <f ca="1">IF(C601="","",[1]!s_dq_close(D601,TODAY(),1))</f>
        <v/>
      </c>
      <c r="G601" s="182" t="str">
        <f ca="1">IF(C601="","",[1]!s_pq_pctchange(D601,TODAY()-$G$12,TODAY())/100)</f>
        <v/>
      </c>
      <c r="H601" s="242" t="str">
        <f>IF(C601="","",IF($H$11="收入",[1]!S_STM07_IS(D601,9,$G$5,$H$13)/$E$5,[1]!S_STM07_IS(D601,48,$G$5,$H$13)/$E$5))</f>
        <v/>
      </c>
      <c r="I601" s="242" t="str">
        <f>IF(C601="","",IF($I$11="毛利率",([1]!S_STM07_IS(D601,9,$G$5,$H$13)-[1]!S_STM07_IS(D601,10,$G$5,$H$13))/[1]!S_STM07_IS(D601,9,$G$5,$H$13),[1]!S_STM07_IS(D601,14,$G$5,$H$13)/$E$5))</f>
        <v/>
      </c>
      <c r="J601" s="403" t="str">
        <f>IF(C601="","",IF($J$11="净利润率",[1]!S_STM07_IS(D601,61,$G$5,$H$13)/[1]!S_STM07_IS(D601,9,$G$5,$H$13),[1]!S_STM07_IS(D601,55,$G$5,$H$13)/$E$5))</f>
        <v/>
      </c>
      <c r="K601" s="411" t="str">
        <f>IF(C601="","",[1]!hks_fa_roa2(D601,$G$5))</f>
        <v/>
      </c>
      <c r="L601" s="411" t="str">
        <f>IF(C601="","",[1]!hks_fa_roe(D601,$G$5))</f>
        <v/>
      </c>
      <c r="M601" s="243" t="str">
        <f>IF(C601="","",IF($M$11="EPS",[1]!S_STM07_IS(D601,61,$G$5,$H$13)/IF([1]!s_share_total(D601,$G$5)=0,[1]!s_share_total(D601,[1]!s_ipo_listeddate(D601)),[1]!s_share_total(D601,$G$5)),([1]!s_stm07_bs(D601,75,$G$5,$H$13)+[1]!s_stm07_bs(D601,88,$G$5,$H$13)+[1]!s_stm07_bs(D601,94,$G$5,$H$13)+[1]!s_stm07_bs(D601,95,$G$5,$H$13))/$E$5))</f>
        <v/>
      </c>
      <c r="N601" s="193" t="str">
        <f>IF(C601="","",F601/([1]!S_STM07_IS(D601,61,$G$5,$H$13)/IF([1]!s_share_total(D601,$G$5)=0,[1]!s_share_total(D601,[1]!s_ipo_listeddate(D601)),[1]!s_share_total(D601,$G$5))))</f>
        <v/>
      </c>
      <c r="O601" s="242" t="str">
        <f ca="1">IF(C601="","",[1]!s_share_total(D601,TODAY())/$E$5)</f>
        <v/>
      </c>
      <c r="P601" s="242" t="str">
        <f t="shared" si="62"/>
        <v/>
      </c>
      <c r="Q601" s="181" t="str">
        <f t="shared" si="63"/>
        <v/>
      </c>
      <c r="R601" s="342" t="str">
        <f t="shared" si="64"/>
        <v/>
      </c>
      <c r="S601" s="144"/>
      <c r="U601" s="1"/>
    </row>
    <row r="602" spans="3:21" ht="12" customHeight="1" x14ac:dyDescent="0.35">
      <c r="C602" s="341" t="str">
        <f t="shared" si="61"/>
        <v/>
      </c>
      <c r="D602" s="239" t="str">
        <f t="shared" si="65"/>
        <v/>
      </c>
      <c r="E602" s="239" t="str">
        <f t="shared" si="66"/>
        <v/>
      </c>
      <c r="F602" s="179" t="str">
        <f ca="1">IF(C602="","",[1]!s_dq_close(D602,TODAY(),1))</f>
        <v/>
      </c>
      <c r="G602" s="180" t="str">
        <f ca="1">IF(C602="","",[1]!s_pq_pctchange(D602,TODAY()-$G$12,TODAY())/100)</f>
        <v/>
      </c>
      <c r="H602" s="240" t="str">
        <f>IF(C602="","",IF($H$11="收入",[1]!S_STM07_IS(D602,9,$G$5,$H$13)/$E$5,[1]!S_STM07_IS(D602,48,$G$5,$H$13)/$E$5))</f>
        <v/>
      </c>
      <c r="I602" s="240" t="str">
        <f>IF(C602="","",IF($I$11="毛利率",([1]!S_STM07_IS(D602,9,$G$5,$H$13)-[1]!S_STM07_IS(D602,10,$G$5,$H$13))/[1]!S_STM07_IS(D602,9,$G$5,$H$13),[1]!S_STM07_IS(D602,14,$G$5,$H$13)/$E$5))</f>
        <v/>
      </c>
      <c r="J602" s="402" t="str">
        <f>IF(C602="","",IF($J$11="净利润率",[1]!S_STM07_IS(D602,61,$G$5,$H$13)/[1]!S_STM07_IS(D602,9,$G$5,$H$13),[1]!S_STM07_IS(D602,55,$G$5,$H$13)/$E$5))</f>
        <v/>
      </c>
      <c r="K602" s="411" t="str">
        <f>IF(C602="","",[1]!hks_fa_roa2(D602,$G$5))</f>
        <v/>
      </c>
      <c r="L602" s="411" t="str">
        <f>IF(C602="","",[1]!hks_fa_roe(D602,$G$5))</f>
        <v/>
      </c>
      <c r="M602" s="240" t="str">
        <f>IF(C602="","",IF($M$11="EPS",[1]!S_STM07_IS(D602,61,$G$5,$H$13)/IF([1]!s_share_total(D602,$G$5)=0,[1]!s_share_total(D602,[1]!s_ipo_listeddate(D602)),[1]!s_share_total(D602,$G$5)),([1]!s_stm07_bs(D602,75,$G$5,$H$13)+[1]!s_stm07_bs(D602,88,$G$5,$H$13)+[1]!s_stm07_bs(D602,94,$G$5,$H$13)+[1]!s_stm07_bs(D602,95,$G$5,$H$13))/$E$5))</f>
        <v/>
      </c>
      <c r="N602" s="241" t="str">
        <f>IF(C602="","",F602/([1]!S_STM07_IS(D602,61,$G$5,$H$13)/IF([1]!s_share_total(D602,$G$5)=0,[1]!s_share_total(D602,[1]!s_ipo_listeddate(D602)),[1]!s_share_total(D602,$G$5))))</f>
        <v/>
      </c>
      <c r="O602" s="240" t="str">
        <f ca="1">IF(C602="","",[1]!s_share_total(D602,TODAY())/$E$5)</f>
        <v/>
      </c>
      <c r="P602" s="240" t="str">
        <f t="shared" si="62"/>
        <v/>
      </c>
      <c r="Q602" s="210" t="str">
        <f t="shared" si="63"/>
        <v/>
      </c>
      <c r="R602" s="341" t="str">
        <f t="shared" si="64"/>
        <v/>
      </c>
      <c r="S602" s="144"/>
      <c r="U602" s="1"/>
    </row>
    <row r="603" spans="3:21" ht="12" customHeight="1" x14ac:dyDescent="0.35">
      <c r="C603" s="342" t="str">
        <f t="shared" si="61"/>
        <v/>
      </c>
      <c r="D603" s="126" t="str">
        <f t="shared" si="65"/>
        <v/>
      </c>
      <c r="E603" s="126" t="str">
        <f t="shared" si="66"/>
        <v/>
      </c>
      <c r="F603" s="181" t="str">
        <f ca="1">IF(C603="","",[1]!s_dq_close(D603,TODAY(),1))</f>
        <v/>
      </c>
      <c r="G603" s="182" t="str">
        <f ca="1">IF(C603="","",[1]!s_pq_pctchange(D603,TODAY()-$G$12,TODAY())/100)</f>
        <v/>
      </c>
      <c r="H603" s="242" t="str">
        <f>IF(C603="","",IF($H$11="收入",[1]!S_STM07_IS(D603,9,$G$5,$H$13)/$E$5,[1]!S_STM07_IS(D603,48,$G$5,$H$13)/$E$5))</f>
        <v/>
      </c>
      <c r="I603" s="242" t="str">
        <f>IF(C603="","",IF($I$11="毛利率",([1]!S_STM07_IS(D603,9,$G$5,$H$13)-[1]!S_STM07_IS(D603,10,$G$5,$H$13))/[1]!S_STM07_IS(D603,9,$G$5,$H$13),[1]!S_STM07_IS(D603,14,$G$5,$H$13)/$E$5))</f>
        <v/>
      </c>
      <c r="J603" s="403" t="str">
        <f>IF(C603="","",IF($J$11="净利润率",[1]!S_STM07_IS(D603,61,$G$5,$H$13)/[1]!S_STM07_IS(D603,9,$G$5,$H$13),[1]!S_STM07_IS(D603,55,$G$5,$H$13)/$E$5))</f>
        <v/>
      </c>
      <c r="K603" s="411" t="str">
        <f>IF(C603="","",[1]!hks_fa_roa2(D603,$G$5))</f>
        <v/>
      </c>
      <c r="L603" s="411" t="str">
        <f>IF(C603="","",[1]!hks_fa_roe(D603,$G$5))</f>
        <v/>
      </c>
      <c r="M603" s="243" t="str">
        <f>IF(C603="","",IF($M$11="EPS",[1]!S_STM07_IS(D603,61,$G$5,$H$13)/IF([1]!s_share_total(D603,$G$5)=0,[1]!s_share_total(D603,[1]!s_ipo_listeddate(D603)),[1]!s_share_total(D603,$G$5)),([1]!s_stm07_bs(D603,75,$G$5,$H$13)+[1]!s_stm07_bs(D603,88,$G$5,$H$13)+[1]!s_stm07_bs(D603,94,$G$5,$H$13)+[1]!s_stm07_bs(D603,95,$G$5,$H$13))/$E$5))</f>
        <v/>
      </c>
      <c r="N603" s="193" t="str">
        <f>IF(C603="","",F603/([1]!S_STM07_IS(D603,61,$G$5,$H$13)/IF([1]!s_share_total(D603,$G$5)=0,[1]!s_share_total(D603,[1]!s_ipo_listeddate(D603)),[1]!s_share_total(D603,$G$5))))</f>
        <v/>
      </c>
      <c r="O603" s="242" t="str">
        <f ca="1">IF(C603="","",[1]!s_share_total(D603,TODAY())/$E$5)</f>
        <v/>
      </c>
      <c r="P603" s="242" t="str">
        <f t="shared" si="62"/>
        <v/>
      </c>
      <c r="Q603" s="181" t="str">
        <f t="shared" si="63"/>
        <v/>
      </c>
      <c r="R603" s="342" t="str">
        <f t="shared" si="64"/>
        <v/>
      </c>
      <c r="S603" s="144"/>
      <c r="U603" s="1"/>
    </row>
    <row r="604" spans="3:21" ht="12" customHeight="1" x14ac:dyDescent="0.35">
      <c r="C604" s="341" t="str">
        <f t="shared" si="61"/>
        <v/>
      </c>
      <c r="D604" s="239" t="str">
        <f t="shared" si="65"/>
        <v/>
      </c>
      <c r="E604" s="239" t="str">
        <f t="shared" si="66"/>
        <v/>
      </c>
      <c r="F604" s="179" t="str">
        <f ca="1">IF(C604="","",[1]!s_dq_close(D604,TODAY(),1))</f>
        <v/>
      </c>
      <c r="G604" s="180" t="str">
        <f ca="1">IF(C604="","",[1]!s_pq_pctchange(D604,TODAY()-$G$12,TODAY())/100)</f>
        <v/>
      </c>
      <c r="H604" s="240" t="str">
        <f>IF(C604="","",IF($H$11="收入",[1]!S_STM07_IS(D604,9,$G$5,$H$13)/$E$5,[1]!S_STM07_IS(D604,48,$G$5,$H$13)/$E$5))</f>
        <v/>
      </c>
      <c r="I604" s="240" t="str">
        <f>IF(C604="","",IF($I$11="毛利率",([1]!S_STM07_IS(D604,9,$G$5,$H$13)-[1]!S_STM07_IS(D604,10,$G$5,$H$13))/[1]!S_STM07_IS(D604,9,$G$5,$H$13),[1]!S_STM07_IS(D604,14,$G$5,$H$13)/$E$5))</f>
        <v/>
      </c>
      <c r="J604" s="402" t="str">
        <f>IF(C604="","",IF($J$11="净利润率",[1]!S_STM07_IS(D604,61,$G$5,$H$13)/[1]!S_STM07_IS(D604,9,$G$5,$H$13),[1]!S_STM07_IS(D604,55,$G$5,$H$13)/$E$5))</f>
        <v/>
      </c>
      <c r="K604" s="411" t="str">
        <f>IF(C604="","",[1]!hks_fa_roa2(D604,$G$5))</f>
        <v/>
      </c>
      <c r="L604" s="411" t="str">
        <f>IF(C604="","",[1]!hks_fa_roe(D604,$G$5))</f>
        <v/>
      </c>
      <c r="M604" s="240" t="str">
        <f>IF(C604="","",IF($M$11="EPS",[1]!S_STM07_IS(D604,61,$G$5,$H$13)/IF([1]!s_share_total(D604,$G$5)=0,[1]!s_share_total(D604,[1]!s_ipo_listeddate(D604)),[1]!s_share_total(D604,$G$5)),([1]!s_stm07_bs(D604,75,$G$5,$H$13)+[1]!s_stm07_bs(D604,88,$G$5,$H$13)+[1]!s_stm07_bs(D604,94,$G$5,$H$13)+[1]!s_stm07_bs(D604,95,$G$5,$H$13))/$E$5))</f>
        <v/>
      </c>
      <c r="N604" s="241" t="str">
        <f>IF(C604="","",F604/([1]!S_STM07_IS(D604,61,$G$5,$H$13)/IF([1]!s_share_total(D604,$G$5)=0,[1]!s_share_total(D604,[1]!s_ipo_listeddate(D604)),[1]!s_share_total(D604,$G$5))))</f>
        <v/>
      </c>
      <c r="O604" s="240" t="str">
        <f ca="1">IF(C604="","",[1]!s_share_total(D604,TODAY())/$E$5)</f>
        <v/>
      </c>
      <c r="P604" s="240" t="str">
        <f t="shared" si="62"/>
        <v/>
      </c>
      <c r="Q604" s="210" t="str">
        <f t="shared" si="63"/>
        <v/>
      </c>
      <c r="R604" s="341" t="str">
        <f t="shared" si="64"/>
        <v/>
      </c>
      <c r="S604" s="144"/>
      <c r="U604" s="1"/>
    </row>
    <row r="605" spans="3:21" ht="12" customHeight="1" x14ac:dyDescent="0.35">
      <c r="C605" s="342" t="str">
        <f t="shared" si="61"/>
        <v/>
      </c>
      <c r="D605" s="126" t="str">
        <f t="shared" si="65"/>
        <v/>
      </c>
      <c r="E605" s="126" t="str">
        <f t="shared" si="66"/>
        <v/>
      </c>
      <c r="F605" s="181" t="str">
        <f ca="1">IF(C605="","",[1]!s_dq_close(D605,TODAY(),1))</f>
        <v/>
      </c>
      <c r="G605" s="182" t="str">
        <f ca="1">IF(C605="","",[1]!s_pq_pctchange(D605,TODAY()-$G$12,TODAY())/100)</f>
        <v/>
      </c>
      <c r="H605" s="242" t="str">
        <f>IF(C605="","",IF($H$11="收入",[1]!S_STM07_IS(D605,9,$G$5,$H$13)/$E$5,[1]!S_STM07_IS(D605,48,$G$5,$H$13)/$E$5))</f>
        <v/>
      </c>
      <c r="I605" s="242" t="str">
        <f>IF(C605="","",IF($I$11="毛利率",([1]!S_STM07_IS(D605,9,$G$5,$H$13)-[1]!S_STM07_IS(D605,10,$G$5,$H$13))/[1]!S_STM07_IS(D605,9,$G$5,$H$13),[1]!S_STM07_IS(D605,14,$G$5,$H$13)/$E$5))</f>
        <v/>
      </c>
      <c r="J605" s="403" t="str">
        <f>IF(C605="","",IF($J$11="净利润率",[1]!S_STM07_IS(D605,61,$G$5,$H$13)/[1]!S_STM07_IS(D605,9,$G$5,$H$13),[1]!S_STM07_IS(D605,55,$G$5,$H$13)/$E$5))</f>
        <v/>
      </c>
      <c r="K605" s="411" t="str">
        <f>IF(C605="","",[1]!hks_fa_roa2(D605,$G$5))</f>
        <v/>
      </c>
      <c r="L605" s="411" t="str">
        <f>IF(C605="","",[1]!hks_fa_roe(D605,$G$5))</f>
        <v/>
      </c>
      <c r="M605" s="243" t="str">
        <f>IF(C605="","",IF($M$11="EPS",[1]!S_STM07_IS(D605,61,$G$5,$H$13)/IF([1]!s_share_total(D605,$G$5)=0,[1]!s_share_total(D605,[1]!s_ipo_listeddate(D605)),[1]!s_share_total(D605,$G$5)),([1]!s_stm07_bs(D605,75,$G$5,$H$13)+[1]!s_stm07_bs(D605,88,$G$5,$H$13)+[1]!s_stm07_bs(D605,94,$G$5,$H$13)+[1]!s_stm07_bs(D605,95,$G$5,$H$13))/$E$5))</f>
        <v/>
      </c>
      <c r="N605" s="193" t="str">
        <f>IF(C605="","",F605/([1]!S_STM07_IS(D605,61,$G$5,$H$13)/IF([1]!s_share_total(D605,$G$5)=0,[1]!s_share_total(D605,[1]!s_ipo_listeddate(D605)),[1]!s_share_total(D605,$G$5))))</f>
        <v/>
      </c>
      <c r="O605" s="242" t="str">
        <f ca="1">IF(C605="","",[1]!s_share_total(D605,TODAY())/$E$5)</f>
        <v/>
      </c>
      <c r="P605" s="242" t="str">
        <f t="shared" si="62"/>
        <v/>
      </c>
      <c r="Q605" s="181" t="str">
        <f t="shared" si="63"/>
        <v/>
      </c>
      <c r="R605" s="342" t="str">
        <f t="shared" si="64"/>
        <v/>
      </c>
      <c r="S605" s="144"/>
      <c r="U605" s="1"/>
    </row>
    <row r="606" spans="3:21" ht="12" customHeight="1" x14ac:dyDescent="0.35">
      <c r="C606" s="341" t="str">
        <f t="shared" si="61"/>
        <v/>
      </c>
      <c r="D606" s="239" t="str">
        <f t="shared" si="65"/>
        <v/>
      </c>
      <c r="E606" s="239" t="str">
        <f t="shared" si="66"/>
        <v/>
      </c>
      <c r="F606" s="179" t="str">
        <f ca="1">IF(C606="","",[1]!s_dq_close(D606,TODAY(),1))</f>
        <v/>
      </c>
      <c r="G606" s="180" t="str">
        <f ca="1">IF(C606="","",[1]!s_pq_pctchange(D606,TODAY()-$G$12,TODAY())/100)</f>
        <v/>
      </c>
      <c r="H606" s="240" t="str">
        <f>IF(C606="","",IF($H$11="收入",[1]!S_STM07_IS(D606,9,$G$5,$H$13)/$E$5,[1]!S_STM07_IS(D606,48,$G$5,$H$13)/$E$5))</f>
        <v/>
      </c>
      <c r="I606" s="240" t="str">
        <f>IF(C606="","",IF($I$11="毛利率",([1]!S_STM07_IS(D606,9,$G$5,$H$13)-[1]!S_STM07_IS(D606,10,$G$5,$H$13))/[1]!S_STM07_IS(D606,9,$G$5,$H$13),[1]!S_STM07_IS(D606,14,$G$5,$H$13)/$E$5))</f>
        <v/>
      </c>
      <c r="J606" s="402" t="str">
        <f>IF(C606="","",IF($J$11="净利润率",[1]!S_STM07_IS(D606,61,$G$5,$H$13)/[1]!S_STM07_IS(D606,9,$G$5,$H$13),[1]!S_STM07_IS(D606,55,$G$5,$H$13)/$E$5))</f>
        <v/>
      </c>
      <c r="K606" s="411" t="str">
        <f>IF(C606="","",[1]!hks_fa_roa2(D606,$G$5))</f>
        <v/>
      </c>
      <c r="L606" s="411" t="str">
        <f>IF(C606="","",[1]!hks_fa_roe(D606,$G$5))</f>
        <v/>
      </c>
      <c r="M606" s="240" t="str">
        <f>IF(C606="","",IF($M$11="EPS",[1]!S_STM07_IS(D606,61,$G$5,$H$13)/IF([1]!s_share_total(D606,$G$5)=0,[1]!s_share_total(D606,[1]!s_ipo_listeddate(D606)),[1]!s_share_total(D606,$G$5)),([1]!s_stm07_bs(D606,75,$G$5,$H$13)+[1]!s_stm07_bs(D606,88,$G$5,$H$13)+[1]!s_stm07_bs(D606,94,$G$5,$H$13)+[1]!s_stm07_bs(D606,95,$G$5,$H$13))/$E$5))</f>
        <v/>
      </c>
      <c r="N606" s="241" t="str">
        <f>IF(C606="","",F606/([1]!S_STM07_IS(D606,61,$G$5,$H$13)/IF([1]!s_share_total(D606,$G$5)=0,[1]!s_share_total(D606,[1]!s_ipo_listeddate(D606)),[1]!s_share_total(D606,$G$5))))</f>
        <v/>
      </c>
      <c r="O606" s="240" t="str">
        <f ca="1">IF(C606="","",[1]!s_share_total(D606,TODAY())/$E$5)</f>
        <v/>
      </c>
      <c r="P606" s="240" t="str">
        <f t="shared" si="62"/>
        <v/>
      </c>
      <c r="Q606" s="210" t="str">
        <f t="shared" si="63"/>
        <v/>
      </c>
      <c r="R606" s="341" t="str">
        <f t="shared" si="64"/>
        <v/>
      </c>
      <c r="S606" s="144"/>
      <c r="U606" s="1"/>
    </row>
    <row r="607" spans="3:21" ht="12" customHeight="1" x14ac:dyDescent="0.35">
      <c r="C607" s="342" t="str">
        <f t="shared" si="61"/>
        <v/>
      </c>
      <c r="D607" s="126" t="str">
        <f t="shared" si="65"/>
        <v/>
      </c>
      <c r="E607" s="126" t="str">
        <f t="shared" si="66"/>
        <v/>
      </c>
      <c r="F607" s="181" t="str">
        <f ca="1">IF(C607="","",[1]!s_dq_close(D607,TODAY(),1))</f>
        <v/>
      </c>
      <c r="G607" s="182" t="str">
        <f ca="1">IF(C607="","",[1]!s_pq_pctchange(D607,TODAY()-$G$12,TODAY())/100)</f>
        <v/>
      </c>
      <c r="H607" s="242" t="str">
        <f>IF(C607="","",IF($H$11="收入",[1]!S_STM07_IS(D607,9,$G$5,$H$13)/$E$5,[1]!S_STM07_IS(D607,48,$G$5,$H$13)/$E$5))</f>
        <v/>
      </c>
      <c r="I607" s="242" t="str">
        <f>IF(C607="","",IF($I$11="毛利率",([1]!S_STM07_IS(D607,9,$G$5,$H$13)-[1]!S_STM07_IS(D607,10,$G$5,$H$13))/[1]!S_STM07_IS(D607,9,$G$5,$H$13),[1]!S_STM07_IS(D607,14,$G$5,$H$13)/$E$5))</f>
        <v/>
      </c>
      <c r="J607" s="403" t="str">
        <f>IF(C607="","",IF($J$11="净利润率",[1]!S_STM07_IS(D607,61,$G$5,$H$13)/[1]!S_STM07_IS(D607,9,$G$5,$H$13),[1]!S_STM07_IS(D607,55,$G$5,$H$13)/$E$5))</f>
        <v/>
      </c>
      <c r="K607" s="411" t="str">
        <f>IF(C607="","",[1]!hks_fa_roa2(D607,$G$5))</f>
        <v/>
      </c>
      <c r="L607" s="411" t="str">
        <f>IF(C607="","",[1]!hks_fa_roe(D607,$G$5))</f>
        <v/>
      </c>
      <c r="M607" s="243" t="str">
        <f>IF(C607="","",IF($M$11="EPS",[1]!S_STM07_IS(D607,61,$G$5,$H$13)/IF([1]!s_share_total(D607,$G$5)=0,[1]!s_share_total(D607,[1]!s_ipo_listeddate(D607)),[1]!s_share_total(D607,$G$5)),([1]!s_stm07_bs(D607,75,$G$5,$H$13)+[1]!s_stm07_bs(D607,88,$G$5,$H$13)+[1]!s_stm07_bs(D607,94,$G$5,$H$13)+[1]!s_stm07_bs(D607,95,$G$5,$H$13))/$E$5))</f>
        <v/>
      </c>
      <c r="N607" s="193" t="str">
        <f>IF(C607="","",F607/([1]!S_STM07_IS(D607,61,$G$5,$H$13)/IF([1]!s_share_total(D607,$G$5)=0,[1]!s_share_total(D607,[1]!s_ipo_listeddate(D607)),[1]!s_share_total(D607,$G$5))))</f>
        <v/>
      </c>
      <c r="O607" s="242" t="str">
        <f ca="1">IF(C607="","",[1]!s_share_total(D607,TODAY())/$E$5)</f>
        <v/>
      </c>
      <c r="P607" s="242" t="str">
        <f t="shared" si="62"/>
        <v/>
      </c>
      <c r="Q607" s="181" t="str">
        <f t="shared" si="63"/>
        <v/>
      </c>
      <c r="R607" s="342" t="str">
        <f t="shared" si="64"/>
        <v/>
      </c>
      <c r="S607" s="144"/>
      <c r="U607" s="1"/>
    </row>
    <row r="608" spans="3:21" ht="12" customHeight="1" x14ac:dyDescent="0.35">
      <c r="C608" s="341" t="str">
        <f t="shared" si="61"/>
        <v/>
      </c>
      <c r="D608" s="239" t="str">
        <f t="shared" si="65"/>
        <v/>
      </c>
      <c r="E608" s="239" t="str">
        <f t="shared" si="66"/>
        <v/>
      </c>
      <c r="F608" s="179" t="str">
        <f ca="1">IF(C608="","",[1]!s_dq_close(D608,TODAY(),1))</f>
        <v/>
      </c>
      <c r="G608" s="180" t="str">
        <f ca="1">IF(C608="","",[1]!s_pq_pctchange(D608,TODAY()-$G$12,TODAY())/100)</f>
        <v/>
      </c>
      <c r="H608" s="240" t="str">
        <f>IF(C608="","",IF($H$11="收入",[1]!S_STM07_IS(D608,9,$G$5,$H$13)/$E$5,[1]!S_STM07_IS(D608,48,$G$5,$H$13)/$E$5))</f>
        <v/>
      </c>
      <c r="I608" s="240" t="str">
        <f>IF(C608="","",IF($I$11="毛利率",([1]!S_STM07_IS(D608,9,$G$5,$H$13)-[1]!S_STM07_IS(D608,10,$G$5,$H$13))/[1]!S_STM07_IS(D608,9,$G$5,$H$13),[1]!S_STM07_IS(D608,14,$G$5,$H$13)/$E$5))</f>
        <v/>
      </c>
      <c r="J608" s="402" t="str">
        <f>IF(C608="","",IF($J$11="净利润率",[1]!S_STM07_IS(D608,61,$G$5,$H$13)/[1]!S_STM07_IS(D608,9,$G$5,$H$13),[1]!S_STM07_IS(D608,55,$G$5,$H$13)/$E$5))</f>
        <v/>
      </c>
      <c r="K608" s="411" t="str">
        <f>IF(C608="","",[1]!hks_fa_roa2(D608,$G$5))</f>
        <v/>
      </c>
      <c r="L608" s="411" t="str">
        <f>IF(C608="","",[1]!hks_fa_roe(D608,$G$5))</f>
        <v/>
      </c>
      <c r="M608" s="240" t="str">
        <f>IF(C608="","",IF($M$11="EPS",[1]!S_STM07_IS(D608,61,$G$5,$H$13)/IF([1]!s_share_total(D608,$G$5)=0,[1]!s_share_total(D608,[1]!s_ipo_listeddate(D608)),[1]!s_share_total(D608,$G$5)),([1]!s_stm07_bs(D608,75,$G$5,$H$13)+[1]!s_stm07_bs(D608,88,$G$5,$H$13)+[1]!s_stm07_bs(D608,94,$G$5,$H$13)+[1]!s_stm07_bs(D608,95,$G$5,$H$13))/$E$5))</f>
        <v/>
      </c>
      <c r="N608" s="241" t="str">
        <f>IF(C608="","",F608/([1]!S_STM07_IS(D608,61,$G$5,$H$13)/IF([1]!s_share_total(D608,$G$5)=0,[1]!s_share_total(D608,[1]!s_ipo_listeddate(D608)),[1]!s_share_total(D608,$G$5))))</f>
        <v/>
      </c>
      <c r="O608" s="240" t="str">
        <f ca="1">IF(C608="","",[1]!s_share_total(D608,TODAY())/$E$5)</f>
        <v/>
      </c>
      <c r="P608" s="240" t="str">
        <f t="shared" si="62"/>
        <v/>
      </c>
      <c r="Q608" s="210" t="str">
        <f t="shared" si="63"/>
        <v/>
      </c>
      <c r="R608" s="341" t="str">
        <f t="shared" si="64"/>
        <v/>
      </c>
      <c r="S608" s="144"/>
      <c r="U608" s="1"/>
    </row>
    <row r="609" spans="3:21" ht="12" customHeight="1" x14ac:dyDescent="0.35">
      <c r="C609" s="342" t="str">
        <f t="shared" si="61"/>
        <v/>
      </c>
      <c r="D609" s="126" t="str">
        <f t="shared" si="65"/>
        <v/>
      </c>
      <c r="E609" s="126" t="str">
        <f t="shared" si="66"/>
        <v/>
      </c>
      <c r="F609" s="181" t="str">
        <f ca="1">IF(C609="","",[1]!s_dq_close(D609,TODAY(),1))</f>
        <v/>
      </c>
      <c r="G609" s="182" t="str">
        <f ca="1">IF(C609="","",[1]!s_pq_pctchange(D609,TODAY()-$G$12,TODAY())/100)</f>
        <v/>
      </c>
      <c r="H609" s="242" t="str">
        <f>IF(C609="","",IF($H$11="收入",[1]!S_STM07_IS(D609,9,$G$5,$H$13)/$E$5,[1]!S_STM07_IS(D609,48,$G$5,$H$13)/$E$5))</f>
        <v/>
      </c>
      <c r="I609" s="242" t="str">
        <f>IF(C609="","",IF($I$11="毛利率",([1]!S_STM07_IS(D609,9,$G$5,$H$13)-[1]!S_STM07_IS(D609,10,$G$5,$H$13))/[1]!S_STM07_IS(D609,9,$G$5,$H$13),[1]!S_STM07_IS(D609,14,$G$5,$H$13)/$E$5))</f>
        <v/>
      </c>
      <c r="J609" s="403" t="str">
        <f>IF(C609="","",IF($J$11="净利润率",[1]!S_STM07_IS(D609,61,$G$5,$H$13)/[1]!S_STM07_IS(D609,9,$G$5,$H$13),[1]!S_STM07_IS(D609,55,$G$5,$H$13)/$E$5))</f>
        <v/>
      </c>
      <c r="K609" s="411" t="str">
        <f>IF(C609="","",[1]!hks_fa_roa2(D609,$G$5))</f>
        <v/>
      </c>
      <c r="L609" s="411" t="str">
        <f>IF(C609="","",[1]!hks_fa_roe(D609,$G$5))</f>
        <v/>
      </c>
      <c r="M609" s="243" t="str">
        <f>IF(C609="","",IF($M$11="EPS",[1]!S_STM07_IS(D609,61,$G$5,$H$13)/IF([1]!s_share_total(D609,$G$5)=0,[1]!s_share_total(D609,[1]!s_ipo_listeddate(D609)),[1]!s_share_total(D609,$G$5)),([1]!s_stm07_bs(D609,75,$G$5,$H$13)+[1]!s_stm07_bs(D609,88,$G$5,$H$13)+[1]!s_stm07_bs(D609,94,$G$5,$H$13)+[1]!s_stm07_bs(D609,95,$G$5,$H$13))/$E$5))</f>
        <v/>
      </c>
      <c r="N609" s="193" t="str">
        <f>IF(C609="","",F609/([1]!S_STM07_IS(D609,61,$G$5,$H$13)/IF([1]!s_share_total(D609,$G$5)=0,[1]!s_share_total(D609,[1]!s_ipo_listeddate(D609)),[1]!s_share_total(D609,$G$5))))</f>
        <v/>
      </c>
      <c r="O609" s="242" t="str">
        <f ca="1">IF(C609="","",[1]!s_share_total(D609,TODAY())/$E$5)</f>
        <v/>
      </c>
      <c r="P609" s="242" t="str">
        <f t="shared" si="62"/>
        <v/>
      </c>
      <c r="Q609" s="181" t="str">
        <f t="shared" si="63"/>
        <v/>
      </c>
      <c r="R609" s="342" t="str">
        <f t="shared" si="64"/>
        <v/>
      </c>
      <c r="S609" s="144"/>
      <c r="U609" s="1"/>
    </row>
    <row r="610" spans="3:21" ht="12" customHeight="1" x14ac:dyDescent="0.35">
      <c r="C610" s="341" t="str">
        <f t="shared" si="61"/>
        <v/>
      </c>
      <c r="D610" s="239" t="str">
        <f t="shared" si="65"/>
        <v/>
      </c>
      <c r="E610" s="239" t="str">
        <f t="shared" si="66"/>
        <v/>
      </c>
      <c r="F610" s="179" t="str">
        <f ca="1">IF(C610="","",[1]!s_dq_close(D610,TODAY(),1))</f>
        <v/>
      </c>
      <c r="G610" s="180" t="str">
        <f ca="1">IF(C610="","",[1]!s_pq_pctchange(D610,TODAY()-$G$12,TODAY())/100)</f>
        <v/>
      </c>
      <c r="H610" s="240" t="str">
        <f>IF(C610="","",IF($H$11="收入",[1]!S_STM07_IS(D610,9,$G$5,$H$13)/$E$5,[1]!S_STM07_IS(D610,48,$G$5,$H$13)/$E$5))</f>
        <v/>
      </c>
      <c r="I610" s="240" t="str">
        <f>IF(C610="","",IF($I$11="毛利率",([1]!S_STM07_IS(D610,9,$G$5,$H$13)-[1]!S_STM07_IS(D610,10,$G$5,$H$13))/[1]!S_STM07_IS(D610,9,$G$5,$H$13),[1]!S_STM07_IS(D610,14,$G$5,$H$13)/$E$5))</f>
        <v/>
      </c>
      <c r="J610" s="402" t="str">
        <f>IF(C610="","",IF($J$11="净利润率",[1]!S_STM07_IS(D610,61,$G$5,$H$13)/[1]!S_STM07_IS(D610,9,$G$5,$H$13),[1]!S_STM07_IS(D610,55,$G$5,$H$13)/$E$5))</f>
        <v/>
      </c>
      <c r="K610" s="411" t="str">
        <f>IF(C610="","",[1]!hks_fa_roa2(D610,$G$5))</f>
        <v/>
      </c>
      <c r="L610" s="411" t="str">
        <f>IF(C610="","",[1]!hks_fa_roe(D610,$G$5))</f>
        <v/>
      </c>
      <c r="M610" s="240" t="str">
        <f>IF(C610="","",IF($M$11="EPS",[1]!S_STM07_IS(D610,61,$G$5,$H$13)/IF([1]!s_share_total(D610,$G$5)=0,[1]!s_share_total(D610,[1]!s_ipo_listeddate(D610)),[1]!s_share_total(D610,$G$5)),([1]!s_stm07_bs(D610,75,$G$5,$H$13)+[1]!s_stm07_bs(D610,88,$G$5,$H$13)+[1]!s_stm07_bs(D610,94,$G$5,$H$13)+[1]!s_stm07_bs(D610,95,$G$5,$H$13))/$E$5))</f>
        <v/>
      </c>
      <c r="N610" s="241" t="str">
        <f>IF(C610="","",F610/([1]!S_STM07_IS(D610,61,$G$5,$H$13)/IF([1]!s_share_total(D610,$G$5)=0,[1]!s_share_total(D610,[1]!s_ipo_listeddate(D610)),[1]!s_share_total(D610,$G$5))))</f>
        <v/>
      </c>
      <c r="O610" s="240" t="str">
        <f ca="1">IF(C610="","",[1]!s_share_total(D610,TODAY())/$E$5)</f>
        <v/>
      </c>
      <c r="P610" s="240" t="str">
        <f t="shared" si="62"/>
        <v/>
      </c>
      <c r="Q610" s="210" t="str">
        <f t="shared" si="63"/>
        <v/>
      </c>
      <c r="R610" s="341" t="str">
        <f t="shared" si="64"/>
        <v/>
      </c>
      <c r="S610" s="144"/>
      <c r="U610" s="1"/>
    </row>
    <row r="611" spans="3:21" ht="12" customHeight="1" x14ac:dyDescent="0.35">
      <c r="C611" s="342" t="str">
        <f t="shared" si="61"/>
        <v/>
      </c>
      <c r="D611" s="126" t="str">
        <f t="shared" si="65"/>
        <v/>
      </c>
      <c r="E611" s="126" t="str">
        <f t="shared" si="66"/>
        <v/>
      </c>
      <c r="F611" s="181" t="str">
        <f ca="1">IF(C611="","",[1]!s_dq_close(D611,TODAY(),1))</f>
        <v/>
      </c>
      <c r="G611" s="182" t="str">
        <f ca="1">IF(C611="","",[1]!s_pq_pctchange(D611,TODAY()-$G$12,TODAY())/100)</f>
        <v/>
      </c>
      <c r="H611" s="242" t="str">
        <f>IF(C611="","",IF($H$11="收入",[1]!S_STM07_IS(D611,9,$G$5,$H$13)/$E$5,[1]!S_STM07_IS(D611,48,$G$5,$H$13)/$E$5))</f>
        <v/>
      </c>
      <c r="I611" s="242" t="str">
        <f>IF(C611="","",IF($I$11="毛利率",([1]!S_STM07_IS(D611,9,$G$5,$H$13)-[1]!S_STM07_IS(D611,10,$G$5,$H$13))/[1]!S_STM07_IS(D611,9,$G$5,$H$13),[1]!S_STM07_IS(D611,14,$G$5,$H$13)/$E$5))</f>
        <v/>
      </c>
      <c r="J611" s="403" t="str">
        <f>IF(C611="","",IF($J$11="净利润率",[1]!S_STM07_IS(D611,61,$G$5,$H$13)/[1]!S_STM07_IS(D611,9,$G$5,$H$13),[1]!S_STM07_IS(D611,55,$G$5,$H$13)/$E$5))</f>
        <v/>
      </c>
      <c r="K611" s="411" t="str">
        <f>IF(C611="","",[1]!hks_fa_roa2(D611,$G$5))</f>
        <v/>
      </c>
      <c r="L611" s="411" t="str">
        <f>IF(C611="","",[1]!hks_fa_roe(D611,$G$5))</f>
        <v/>
      </c>
      <c r="M611" s="243" t="str">
        <f>IF(C611="","",IF($M$11="EPS",[1]!S_STM07_IS(D611,61,$G$5,$H$13)/IF([1]!s_share_total(D611,$G$5)=0,[1]!s_share_total(D611,[1]!s_ipo_listeddate(D611)),[1]!s_share_total(D611,$G$5)),([1]!s_stm07_bs(D611,75,$G$5,$H$13)+[1]!s_stm07_bs(D611,88,$G$5,$H$13)+[1]!s_stm07_bs(D611,94,$G$5,$H$13)+[1]!s_stm07_bs(D611,95,$G$5,$H$13))/$E$5))</f>
        <v/>
      </c>
      <c r="N611" s="193" t="str">
        <f>IF(C611="","",F611/([1]!S_STM07_IS(D611,61,$G$5,$H$13)/IF([1]!s_share_total(D611,$G$5)=0,[1]!s_share_total(D611,[1]!s_ipo_listeddate(D611)),[1]!s_share_total(D611,$G$5))))</f>
        <v/>
      </c>
      <c r="O611" s="242" t="str">
        <f ca="1">IF(C611="","",[1]!s_share_total(D611,TODAY())/$E$5)</f>
        <v/>
      </c>
      <c r="P611" s="242" t="str">
        <f t="shared" si="62"/>
        <v/>
      </c>
      <c r="Q611" s="181" t="str">
        <f t="shared" si="63"/>
        <v/>
      </c>
      <c r="R611" s="342" t="str">
        <f t="shared" si="64"/>
        <v/>
      </c>
      <c r="S611" s="144"/>
      <c r="U611" s="1"/>
    </row>
    <row r="612" spans="3:21" ht="12" customHeight="1" x14ac:dyDescent="0.35">
      <c r="C612" s="341" t="str">
        <f t="shared" si="61"/>
        <v/>
      </c>
      <c r="D612" s="239" t="str">
        <f t="shared" si="65"/>
        <v/>
      </c>
      <c r="E612" s="239" t="str">
        <f t="shared" si="66"/>
        <v/>
      </c>
      <c r="F612" s="179" t="str">
        <f ca="1">IF(C612="","",[1]!s_dq_close(D612,TODAY(),1))</f>
        <v/>
      </c>
      <c r="G612" s="180" t="str">
        <f ca="1">IF(C612="","",[1]!s_pq_pctchange(D612,TODAY()-$G$12,TODAY())/100)</f>
        <v/>
      </c>
      <c r="H612" s="240" t="str">
        <f>IF(C612="","",IF($H$11="收入",[1]!S_STM07_IS(D612,9,$G$5,$H$13)/$E$5,[1]!S_STM07_IS(D612,48,$G$5,$H$13)/$E$5))</f>
        <v/>
      </c>
      <c r="I612" s="240" t="str">
        <f>IF(C612="","",IF($I$11="毛利率",([1]!S_STM07_IS(D612,9,$G$5,$H$13)-[1]!S_STM07_IS(D612,10,$G$5,$H$13))/[1]!S_STM07_IS(D612,9,$G$5,$H$13),[1]!S_STM07_IS(D612,14,$G$5,$H$13)/$E$5))</f>
        <v/>
      </c>
      <c r="J612" s="402" t="str">
        <f>IF(C612="","",IF($J$11="净利润率",[1]!S_STM07_IS(D612,61,$G$5,$H$13)/[1]!S_STM07_IS(D612,9,$G$5,$H$13),[1]!S_STM07_IS(D612,55,$G$5,$H$13)/$E$5))</f>
        <v/>
      </c>
      <c r="K612" s="411" t="str">
        <f>IF(C612="","",[1]!hks_fa_roa2(D612,$G$5))</f>
        <v/>
      </c>
      <c r="L612" s="411" t="str">
        <f>IF(C612="","",[1]!hks_fa_roe(D612,$G$5))</f>
        <v/>
      </c>
      <c r="M612" s="240" t="str">
        <f>IF(C612="","",IF($M$11="EPS",[1]!S_STM07_IS(D612,61,$G$5,$H$13)/IF([1]!s_share_total(D612,$G$5)=0,[1]!s_share_total(D612,[1]!s_ipo_listeddate(D612)),[1]!s_share_total(D612,$G$5)),([1]!s_stm07_bs(D612,75,$G$5,$H$13)+[1]!s_stm07_bs(D612,88,$G$5,$H$13)+[1]!s_stm07_bs(D612,94,$G$5,$H$13)+[1]!s_stm07_bs(D612,95,$G$5,$H$13))/$E$5))</f>
        <v/>
      </c>
      <c r="N612" s="241" t="str">
        <f>IF(C612="","",F612/([1]!S_STM07_IS(D612,61,$G$5,$H$13)/IF([1]!s_share_total(D612,$G$5)=0,[1]!s_share_total(D612,[1]!s_ipo_listeddate(D612)),[1]!s_share_total(D612,$G$5))))</f>
        <v/>
      </c>
      <c r="O612" s="240" t="str">
        <f ca="1">IF(C612="","",[1]!s_share_total(D612,TODAY())/$E$5)</f>
        <v/>
      </c>
      <c r="P612" s="240" t="str">
        <f t="shared" si="62"/>
        <v/>
      </c>
      <c r="Q612" s="210" t="str">
        <f t="shared" si="63"/>
        <v/>
      </c>
      <c r="R612" s="341" t="str">
        <f t="shared" si="64"/>
        <v/>
      </c>
      <c r="S612" s="144"/>
      <c r="U612" s="1"/>
    </row>
    <row r="613" spans="3:21" ht="12" customHeight="1" x14ac:dyDescent="0.35">
      <c r="C613" s="342" t="str">
        <f t="shared" si="61"/>
        <v/>
      </c>
      <c r="D613" s="126" t="str">
        <f t="shared" si="65"/>
        <v/>
      </c>
      <c r="E613" s="126" t="str">
        <f t="shared" si="66"/>
        <v/>
      </c>
      <c r="F613" s="181" t="str">
        <f ca="1">IF(C613="","",[1]!s_dq_close(D613,TODAY(),1))</f>
        <v/>
      </c>
      <c r="G613" s="182" t="str">
        <f ca="1">IF(C613="","",[1]!s_pq_pctchange(D613,TODAY()-$G$12,TODAY())/100)</f>
        <v/>
      </c>
      <c r="H613" s="242" t="str">
        <f>IF(C613="","",IF($H$11="收入",[1]!S_STM07_IS(D613,9,$G$5,$H$13)/$E$5,[1]!S_STM07_IS(D613,48,$G$5,$H$13)/$E$5))</f>
        <v/>
      </c>
      <c r="I613" s="242" t="str">
        <f>IF(C613="","",IF($I$11="毛利率",([1]!S_STM07_IS(D613,9,$G$5,$H$13)-[1]!S_STM07_IS(D613,10,$G$5,$H$13))/[1]!S_STM07_IS(D613,9,$G$5,$H$13),[1]!S_STM07_IS(D613,14,$G$5,$H$13)/$E$5))</f>
        <v/>
      </c>
      <c r="J613" s="403" t="str">
        <f>IF(C613="","",IF($J$11="净利润率",[1]!S_STM07_IS(D613,61,$G$5,$H$13)/[1]!S_STM07_IS(D613,9,$G$5,$H$13),[1]!S_STM07_IS(D613,55,$G$5,$H$13)/$E$5))</f>
        <v/>
      </c>
      <c r="K613" s="411" t="str">
        <f>IF(C613="","",[1]!hks_fa_roa2(D613,$G$5))</f>
        <v/>
      </c>
      <c r="L613" s="411" t="str">
        <f>IF(C613="","",[1]!hks_fa_roe(D613,$G$5))</f>
        <v/>
      </c>
      <c r="M613" s="243" t="str">
        <f>IF(C613="","",IF($M$11="EPS",[1]!S_STM07_IS(D613,61,$G$5,$H$13)/IF([1]!s_share_total(D613,$G$5)=0,[1]!s_share_total(D613,[1]!s_ipo_listeddate(D613)),[1]!s_share_total(D613,$G$5)),([1]!s_stm07_bs(D613,75,$G$5,$H$13)+[1]!s_stm07_bs(D613,88,$G$5,$H$13)+[1]!s_stm07_bs(D613,94,$G$5,$H$13)+[1]!s_stm07_bs(D613,95,$G$5,$H$13))/$E$5))</f>
        <v/>
      </c>
      <c r="N613" s="193" t="str">
        <f>IF(C613="","",F613/([1]!S_STM07_IS(D613,61,$G$5,$H$13)/IF([1]!s_share_total(D613,$G$5)=0,[1]!s_share_total(D613,[1]!s_ipo_listeddate(D613)),[1]!s_share_total(D613,$G$5))))</f>
        <v/>
      </c>
      <c r="O613" s="242" t="str">
        <f ca="1">IF(C613="","",[1]!s_share_total(D613,TODAY())/$E$5)</f>
        <v/>
      </c>
      <c r="P613" s="242" t="str">
        <f t="shared" si="62"/>
        <v/>
      </c>
      <c r="Q613" s="181" t="str">
        <f t="shared" si="63"/>
        <v/>
      </c>
      <c r="R613" s="342" t="str">
        <f t="shared" si="64"/>
        <v/>
      </c>
      <c r="S613" s="144"/>
      <c r="U613" s="1"/>
    </row>
    <row r="614" spans="3:21" ht="12" customHeight="1" x14ac:dyDescent="0.35">
      <c r="C614" s="341" t="str">
        <f t="shared" si="61"/>
        <v/>
      </c>
      <c r="D614" s="239" t="str">
        <f t="shared" si="65"/>
        <v/>
      </c>
      <c r="E614" s="239" t="str">
        <f t="shared" si="66"/>
        <v/>
      </c>
      <c r="F614" s="179" t="str">
        <f ca="1">IF(C614="","",[1]!s_dq_close(D614,TODAY(),1))</f>
        <v/>
      </c>
      <c r="G614" s="180" t="str">
        <f ca="1">IF(C614="","",[1]!s_pq_pctchange(D614,TODAY()-$G$12,TODAY())/100)</f>
        <v/>
      </c>
      <c r="H614" s="240" t="str">
        <f>IF(C614="","",IF($H$11="收入",[1]!S_STM07_IS(D614,9,$G$5,$H$13)/$E$5,[1]!S_STM07_IS(D614,48,$G$5,$H$13)/$E$5))</f>
        <v/>
      </c>
      <c r="I614" s="240" t="str">
        <f>IF(C614="","",IF($I$11="毛利率",([1]!S_STM07_IS(D614,9,$G$5,$H$13)-[1]!S_STM07_IS(D614,10,$G$5,$H$13))/[1]!S_STM07_IS(D614,9,$G$5,$H$13),[1]!S_STM07_IS(D614,14,$G$5,$H$13)/$E$5))</f>
        <v/>
      </c>
      <c r="J614" s="402" t="str">
        <f>IF(C614="","",IF($J$11="净利润率",[1]!S_STM07_IS(D614,61,$G$5,$H$13)/[1]!S_STM07_IS(D614,9,$G$5,$H$13),[1]!S_STM07_IS(D614,55,$G$5,$H$13)/$E$5))</f>
        <v/>
      </c>
      <c r="K614" s="411" t="str">
        <f>IF(C614="","",[1]!hks_fa_roa2(D614,$G$5))</f>
        <v/>
      </c>
      <c r="L614" s="411" t="str">
        <f>IF(C614="","",[1]!hks_fa_roe(D614,$G$5))</f>
        <v/>
      </c>
      <c r="M614" s="240" t="str">
        <f>IF(C614="","",IF($M$11="EPS",[1]!S_STM07_IS(D614,61,$G$5,$H$13)/IF([1]!s_share_total(D614,$G$5)=0,[1]!s_share_total(D614,[1]!s_ipo_listeddate(D614)),[1]!s_share_total(D614,$G$5)),([1]!s_stm07_bs(D614,75,$G$5,$H$13)+[1]!s_stm07_bs(D614,88,$G$5,$H$13)+[1]!s_stm07_bs(D614,94,$G$5,$H$13)+[1]!s_stm07_bs(D614,95,$G$5,$H$13))/$E$5))</f>
        <v/>
      </c>
      <c r="N614" s="241" t="str">
        <f>IF(C614="","",F614/([1]!S_STM07_IS(D614,61,$G$5,$H$13)/IF([1]!s_share_total(D614,$G$5)=0,[1]!s_share_total(D614,[1]!s_ipo_listeddate(D614)),[1]!s_share_total(D614,$G$5))))</f>
        <v/>
      </c>
      <c r="O614" s="240" t="str">
        <f ca="1">IF(C614="","",[1]!s_share_total(D614,TODAY())/$E$5)</f>
        <v/>
      </c>
      <c r="P614" s="240" t="str">
        <f t="shared" si="62"/>
        <v/>
      </c>
      <c r="Q614" s="210" t="str">
        <f t="shared" si="63"/>
        <v/>
      </c>
      <c r="R614" s="341" t="str">
        <f t="shared" si="64"/>
        <v/>
      </c>
      <c r="S614" s="144"/>
      <c r="U614" s="1"/>
    </row>
    <row r="615" spans="3:21" ht="12" customHeight="1" x14ac:dyDescent="0.35">
      <c r="C615" s="342" t="str">
        <f t="shared" si="61"/>
        <v/>
      </c>
      <c r="D615" s="126" t="str">
        <f t="shared" si="65"/>
        <v/>
      </c>
      <c r="E615" s="126" t="str">
        <f t="shared" si="66"/>
        <v/>
      </c>
      <c r="F615" s="181" t="str">
        <f ca="1">IF(C615="","",[1]!s_dq_close(D615,TODAY(),1))</f>
        <v/>
      </c>
      <c r="G615" s="182" t="str">
        <f ca="1">IF(C615="","",[1]!s_pq_pctchange(D615,TODAY()-$G$12,TODAY())/100)</f>
        <v/>
      </c>
      <c r="H615" s="242" t="str">
        <f>IF(C615="","",IF($H$11="收入",[1]!S_STM07_IS(D615,9,$G$5,$H$13)/$E$5,[1]!S_STM07_IS(D615,48,$G$5,$H$13)/$E$5))</f>
        <v/>
      </c>
      <c r="I615" s="242" t="str">
        <f>IF(C615="","",IF($I$11="毛利率",([1]!S_STM07_IS(D615,9,$G$5,$H$13)-[1]!S_STM07_IS(D615,10,$G$5,$H$13))/[1]!S_STM07_IS(D615,9,$G$5,$H$13),[1]!S_STM07_IS(D615,14,$G$5,$H$13)/$E$5))</f>
        <v/>
      </c>
      <c r="J615" s="403" t="str">
        <f>IF(C615="","",IF($J$11="净利润率",[1]!S_STM07_IS(D615,61,$G$5,$H$13)/[1]!S_STM07_IS(D615,9,$G$5,$H$13),[1]!S_STM07_IS(D615,55,$G$5,$H$13)/$E$5))</f>
        <v/>
      </c>
      <c r="K615" s="411" t="str">
        <f>IF(C615="","",[1]!hks_fa_roa2(D615,$G$5))</f>
        <v/>
      </c>
      <c r="L615" s="411" t="str">
        <f>IF(C615="","",[1]!hks_fa_roe(D615,$G$5))</f>
        <v/>
      </c>
      <c r="M615" s="243" t="str">
        <f>IF(C615="","",IF($M$11="EPS",[1]!S_STM07_IS(D615,61,$G$5,$H$13)/IF([1]!s_share_total(D615,$G$5)=0,[1]!s_share_total(D615,[1]!s_ipo_listeddate(D615)),[1]!s_share_total(D615,$G$5)),([1]!s_stm07_bs(D615,75,$G$5,$H$13)+[1]!s_stm07_bs(D615,88,$G$5,$H$13)+[1]!s_stm07_bs(D615,94,$G$5,$H$13)+[1]!s_stm07_bs(D615,95,$G$5,$H$13))/$E$5))</f>
        <v/>
      </c>
      <c r="N615" s="193" t="str">
        <f>IF(C615="","",F615/([1]!S_STM07_IS(D615,61,$G$5,$H$13)/IF([1]!s_share_total(D615,$G$5)=0,[1]!s_share_total(D615,[1]!s_ipo_listeddate(D615)),[1]!s_share_total(D615,$G$5))))</f>
        <v/>
      </c>
      <c r="O615" s="242" t="str">
        <f ca="1">IF(C615="","",[1]!s_share_total(D615,TODAY())/$E$5)</f>
        <v/>
      </c>
      <c r="P615" s="242" t="str">
        <f t="shared" si="62"/>
        <v/>
      </c>
      <c r="Q615" s="181" t="str">
        <f t="shared" si="63"/>
        <v/>
      </c>
      <c r="R615" s="342" t="str">
        <f t="shared" si="64"/>
        <v/>
      </c>
      <c r="S615" s="144"/>
      <c r="U615" s="1"/>
    </row>
    <row r="616" spans="3:21" ht="12" customHeight="1" x14ac:dyDescent="0.35">
      <c r="C616" s="341" t="str">
        <f t="shared" si="61"/>
        <v/>
      </c>
      <c r="D616" s="239" t="str">
        <f t="shared" si="65"/>
        <v/>
      </c>
      <c r="E616" s="239" t="str">
        <f t="shared" si="66"/>
        <v/>
      </c>
      <c r="F616" s="179" t="str">
        <f ca="1">IF(C616="","",[1]!s_dq_close(D616,TODAY(),1))</f>
        <v/>
      </c>
      <c r="G616" s="180" t="str">
        <f ca="1">IF(C616="","",[1]!s_pq_pctchange(D616,TODAY()-$G$12,TODAY())/100)</f>
        <v/>
      </c>
      <c r="H616" s="240" t="str">
        <f>IF(C616="","",IF($H$11="收入",[1]!S_STM07_IS(D616,9,$G$5,$H$13)/$E$5,[1]!S_STM07_IS(D616,48,$G$5,$H$13)/$E$5))</f>
        <v/>
      </c>
      <c r="I616" s="240" t="str">
        <f>IF(C616="","",IF($I$11="毛利率",([1]!S_STM07_IS(D616,9,$G$5,$H$13)-[1]!S_STM07_IS(D616,10,$G$5,$H$13))/[1]!S_STM07_IS(D616,9,$G$5,$H$13),[1]!S_STM07_IS(D616,14,$G$5,$H$13)/$E$5))</f>
        <v/>
      </c>
      <c r="J616" s="402" t="str">
        <f>IF(C616="","",IF($J$11="净利润率",[1]!S_STM07_IS(D616,61,$G$5,$H$13)/[1]!S_STM07_IS(D616,9,$G$5,$H$13),[1]!S_STM07_IS(D616,55,$G$5,$H$13)/$E$5))</f>
        <v/>
      </c>
      <c r="K616" s="411" t="str">
        <f>IF(C616="","",[1]!hks_fa_roa2(D616,$G$5))</f>
        <v/>
      </c>
      <c r="L616" s="411" t="str">
        <f>IF(C616="","",[1]!hks_fa_roe(D616,$G$5))</f>
        <v/>
      </c>
      <c r="M616" s="240" t="str">
        <f>IF(C616="","",IF($M$11="EPS",[1]!S_STM07_IS(D616,61,$G$5,$H$13)/IF([1]!s_share_total(D616,$G$5)=0,[1]!s_share_total(D616,[1]!s_ipo_listeddate(D616)),[1]!s_share_total(D616,$G$5)),([1]!s_stm07_bs(D616,75,$G$5,$H$13)+[1]!s_stm07_bs(D616,88,$G$5,$H$13)+[1]!s_stm07_bs(D616,94,$G$5,$H$13)+[1]!s_stm07_bs(D616,95,$G$5,$H$13))/$E$5))</f>
        <v/>
      </c>
      <c r="N616" s="241" t="str">
        <f>IF(C616="","",F616/([1]!S_STM07_IS(D616,61,$G$5,$H$13)/IF([1]!s_share_total(D616,$G$5)=0,[1]!s_share_total(D616,[1]!s_ipo_listeddate(D616)),[1]!s_share_total(D616,$G$5))))</f>
        <v/>
      </c>
      <c r="O616" s="240" t="str">
        <f ca="1">IF(C616="","",[1]!s_share_total(D616,TODAY())/$E$5)</f>
        <v/>
      </c>
      <c r="P616" s="240" t="str">
        <f t="shared" si="62"/>
        <v/>
      </c>
      <c r="Q616" s="210" t="str">
        <f t="shared" si="63"/>
        <v/>
      </c>
      <c r="R616" s="341" t="str">
        <f t="shared" si="64"/>
        <v/>
      </c>
      <c r="S616" s="144"/>
      <c r="U616" s="1"/>
    </row>
    <row r="617" spans="3:21" ht="12" customHeight="1" x14ac:dyDescent="0.35">
      <c r="C617" s="342" t="str">
        <f t="shared" si="61"/>
        <v/>
      </c>
      <c r="D617" s="126" t="str">
        <f t="shared" si="65"/>
        <v/>
      </c>
      <c r="E617" s="126" t="str">
        <f t="shared" si="66"/>
        <v/>
      </c>
      <c r="F617" s="181" t="str">
        <f ca="1">IF(C617="","",[1]!s_dq_close(D617,TODAY(),1))</f>
        <v/>
      </c>
      <c r="G617" s="182" t="str">
        <f ca="1">IF(C617="","",[1]!s_pq_pctchange(D617,TODAY()-$G$12,TODAY())/100)</f>
        <v/>
      </c>
      <c r="H617" s="242" t="str">
        <f>IF(C617="","",IF($H$11="收入",[1]!S_STM07_IS(D617,9,$G$5,$H$13)/$E$5,[1]!S_STM07_IS(D617,48,$G$5,$H$13)/$E$5))</f>
        <v/>
      </c>
      <c r="I617" s="242" t="str">
        <f>IF(C617="","",IF($I$11="毛利率",([1]!S_STM07_IS(D617,9,$G$5,$H$13)-[1]!S_STM07_IS(D617,10,$G$5,$H$13))/[1]!S_STM07_IS(D617,9,$G$5,$H$13),[1]!S_STM07_IS(D617,14,$G$5,$H$13)/$E$5))</f>
        <v/>
      </c>
      <c r="J617" s="403" t="str">
        <f>IF(C617="","",IF($J$11="净利润率",[1]!S_STM07_IS(D617,61,$G$5,$H$13)/[1]!S_STM07_IS(D617,9,$G$5,$H$13),[1]!S_STM07_IS(D617,55,$G$5,$H$13)/$E$5))</f>
        <v/>
      </c>
      <c r="K617" s="411" t="str">
        <f>IF(C617="","",[1]!hks_fa_roa2(D617,$G$5))</f>
        <v/>
      </c>
      <c r="L617" s="411" t="str">
        <f>IF(C617="","",[1]!hks_fa_roe(D617,$G$5))</f>
        <v/>
      </c>
      <c r="M617" s="243" t="str">
        <f>IF(C617="","",IF($M$11="EPS",[1]!S_STM07_IS(D617,61,$G$5,$H$13)/IF([1]!s_share_total(D617,$G$5)=0,[1]!s_share_total(D617,[1]!s_ipo_listeddate(D617)),[1]!s_share_total(D617,$G$5)),([1]!s_stm07_bs(D617,75,$G$5,$H$13)+[1]!s_stm07_bs(D617,88,$G$5,$H$13)+[1]!s_stm07_bs(D617,94,$G$5,$H$13)+[1]!s_stm07_bs(D617,95,$G$5,$H$13))/$E$5))</f>
        <v/>
      </c>
      <c r="N617" s="193" t="str">
        <f>IF(C617="","",F617/([1]!S_STM07_IS(D617,61,$G$5,$H$13)/IF([1]!s_share_total(D617,$G$5)=0,[1]!s_share_total(D617,[1]!s_ipo_listeddate(D617)),[1]!s_share_total(D617,$G$5))))</f>
        <v/>
      </c>
      <c r="O617" s="242" t="str">
        <f ca="1">IF(C617="","",[1]!s_share_total(D617,TODAY())/$E$5)</f>
        <v/>
      </c>
      <c r="P617" s="242" t="str">
        <f t="shared" si="62"/>
        <v/>
      </c>
      <c r="Q617" s="181" t="str">
        <f t="shared" si="63"/>
        <v/>
      </c>
      <c r="R617" s="342" t="str">
        <f t="shared" si="64"/>
        <v/>
      </c>
      <c r="S617" s="144"/>
      <c r="U617" s="1"/>
    </row>
    <row r="618" spans="3:21" ht="12" customHeight="1" x14ac:dyDescent="0.35">
      <c r="C618" s="341" t="str">
        <f t="shared" si="61"/>
        <v/>
      </c>
      <c r="D618" s="239" t="str">
        <f t="shared" si="65"/>
        <v/>
      </c>
      <c r="E618" s="239" t="str">
        <f t="shared" si="66"/>
        <v/>
      </c>
      <c r="F618" s="179" t="str">
        <f ca="1">IF(C618="","",[1]!s_dq_close(D618,TODAY(),1))</f>
        <v/>
      </c>
      <c r="G618" s="180" t="str">
        <f ca="1">IF(C618="","",[1]!s_pq_pctchange(D618,TODAY()-$G$12,TODAY())/100)</f>
        <v/>
      </c>
      <c r="H618" s="240" t="str">
        <f>IF(C618="","",IF($H$11="收入",[1]!S_STM07_IS(D618,9,$G$5,$H$13)/$E$5,[1]!S_STM07_IS(D618,48,$G$5,$H$13)/$E$5))</f>
        <v/>
      </c>
      <c r="I618" s="240" t="str">
        <f>IF(C618="","",IF($I$11="毛利率",([1]!S_STM07_IS(D618,9,$G$5,$H$13)-[1]!S_STM07_IS(D618,10,$G$5,$H$13))/[1]!S_STM07_IS(D618,9,$G$5,$H$13),[1]!S_STM07_IS(D618,14,$G$5,$H$13)/$E$5))</f>
        <v/>
      </c>
      <c r="J618" s="402" t="str">
        <f>IF(C618="","",IF($J$11="净利润率",[1]!S_STM07_IS(D618,61,$G$5,$H$13)/[1]!S_STM07_IS(D618,9,$G$5,$H$13),[1]!S_STM07_IS(D618,55,$G$5,$H$13)/$E$5))</f>
        <v/>
      </c>
      <c r="K618" s="411" t="str">
        <f>IF(C618="","",[1]!hks_fa_roa2(D618,$G$5))</f>
        <v/>
      </c>
      <c r="L618" s="411" t="str">
        <f>IF(C618="","",[1]!hks_fa_roe(D618,$G$5))</f>
        <v/>
      </c>
      <c r="M618" s="240" t="str">
        <f>IF(C618="","",IF($M$11="EPS",[1]!S_STM07_IS(D618,61,$G$5,$H$13)/IF([1]!s_share_total(D618,$G$5)=0,[1]!s_share_total(D618,[1]!s_ipo_listeddate(D618)),[1]!s_share_total(D618,$G$5)),([1]!s_stm07_bs(D618,75,$G$5,$H$13)+[1]!s_stm07_bs(D618,88,$G$5,$H$13)+[1]!s_stm07_bs(D618,94,$G$5,$H$13)+[1]!s_stm07_bs(D618,95,$G$5,$H$13))/$E$5))</f>
        <v/>
      </c>
      <c r="N618" s="241" t="str">
        <f>IF(C618="","",F618/([1]!S_STM07_IS(D618,61,$G$5,$H$13)/IF([1]!s_share_total(D618,$G$5)=0,[1]!s_share_total(D618,[1]!s_ipo_listeddate(D618)),[1]!s_share_total(D618,$G$5))))</f>
        <v/>
      </c>
      <c r="O618" s="240" t="str">
        <f ca="1">IF(C618="","",[1]!s_share_total(D618,TODAY())/$E$5)</f>
        <v/>
      </c>
      <c r="P618" s="240" t="str">
        <f t="shared" si="62"/>
        <v/>
      </c>
      <c r="Q618" s="210" t="str">
        <f t="shared" si="63"/>
        <v/>
      </c>
      <c r="R618" s="341" t="str">
        <f t="shared" si="64"/>
        <v/>
      </c>
      <c r="S618" s="144"/>
      <c r="U618" s="1"/>
    </row>
    <row r="619" spans="3:21" ht="12" customHeight="1" x14ac:dyDescent="0.35">
      <c r="C619" s="342" t="str">
        <f t="shared" si="61"/>
        <v/>
      </c>
      <c r="D619" s="126" t="str">
        <f t="shared" si="65"/>
        <v/>
      </c>
      <c r="E619" s="126" t="str">
        <f t="shared" si="66"/>
        <v/>
      </c>
      <c r="F619" s="181" t="str">
        <f ca="1">IF(C619="","",[1]!s_dq_close(D619,TODAY(),1))</f>
        <v/>
      </c>
      <c r="G619" s="182" t="str">
        <f ca="1">IF(C619="","",[1]!s_pq_pctchange(D619,TODAY()-$G$12,TODAY())/100)</f>
        <v/>
      </c>
      <c r="H619" s="242" t="str">
        <f>IF(C619="","",IF($H$11="收入",[1]!S_STM07_IS(D619,9,$G$5,$H$13)/$E$5,[1]!S_STM07_IS(D619,48,$G$5,$H$13)/$E$5))</f>
        <v/>
      </c>
      <c r="I619" s="242" t="str">
        <f>IF(C619="","",IF($I$11="毛利率",([1]!S_STM07_IS(D619,9,$G$5,$H$13)-[1]!S_STM07_IS(D619,10,$G$5,$H$13))/[1]!S_STM07_IS(D619,9,$G$5,$H$13),[1]!S_STM07_IS(D619,14,$G$5,$H$13)/$E$5))</f>
        <v/>
      </c>
      <c r="J619" s="403" t="str">
        <f>IF(C619="","",IF($J$11="净利润率",[1]!S_STM07_IS(D619,61,$G$5,$H$13)/[1]!S_STM07_IS(D619,9,$G$5,$H$13),[1]!S_STM07_IS(D619,55,$G$5,$H$13)/$E$5))</f>
        <v/>
      </c>
      <c r="K619" s="411" t="str">
        <f>IF(C619="","",[1]!hks_fa_roa2(D619,$G$5))</f>
        <v/>
      </c>
      <c r="L619" s="411" t="str">
        <f>IF(C619="","",[1]!hks_fa_roe(D619,$G$5))</f>
        <v/>
      </c>
      <c r="M619" s="243" t="str">
        <f>IF(C619="","",IF($M$11="EPS",[1]!S_STM07_IS(D619,61,$G$5,$H$13)/IF([1]!s_share_total(D619,$G$5)=0,[1]!s_share_total(D619,[1]!s_ipo_listeddate(D619)),[1]!s_share_total(D619,$G$5)),([1]!s_stm07_bs(D619,75,$G$5,$H$13)+[1]!s_stm07_bs(D619,88,$G$5,$H$13)+[1]!s_stm07_bs(D619,94,$G$5,$H$13)+[1]!s_stm07_bs(D619,95,$G$5,$H$13))/$E$5))</f>
        <v/>
      </c>
      <c r="N619" s="193" t="str">
        <f>IF(C619="","",F619/([1]!S_STM07_IS(D619,61,$G$5,$H$13)/IF([1]!s_share_total(D619,$G$5)=0,[1]!s_share_total(D619,[1]!s_ipo_listeddate(D619)),[1]!s_share_total(D619,$G$5))))</f>
        <v/>
      </c>
      <c r="O619" s="242" t="str">
        <f ca="1">IF(C619="","",[1]!s_share_total(D619,TODAY())/$E$5)</f>
        <v/>
      </c>
      <c r="P619" s="242" t="str">
        <f t="shared" si="62"/>
        <v/>
      </c>
      <c r="Q619" s="181" t="str">
        <f t="shared" si="63"/>
        <v/>
      </c>
      <c r="R619" s="342" t="str">
        <f t="shared" si="64"/>
        <v/>
      </c>
      <c r="S619" s="144"/>
      <c r="U619" s="1"/>
    </row>
    <row r="620" spans="3:21" ht="12" customHeight="1" x14ac:dyDescent="0.35">
      <c r="C620" s="341" t="str">
        <f t="shared" si="61"/>
        <v/>
      </c>
      <c r="D620" s="239" t="str">
        <f t="shared" si="65"/>
        <v/>
      </c>
      <c r="E620" s="239" t="str">
        <f t="shared" si="66"/>
        <v/>
      </c>
      <c r="F620" s="179" t="str">
        <f ca="1">IF(C620="","",[1]!s_dq_close(D620,TODAY(),1))</f>
        <v/>
      </c>
      <c r="G620" s="180" t="str">
        <f ca="1">IF(C620="","",[1]!s_pq_pctchange(D620,TODAY()-$G$12,TODAY())/100)</f>
        <v/>
      </c>
      <c r="H620" s="240" t="str">
        <f>IF(C620="","",IF($H$11="收入",[1]!S_STM07_IS(D620,9,$G$5,$H$13)/$E$5,[1]!S_STM07_IS(D620,48,$G$5,$H$13)/$E$5))</f>
        <v/>
      </c>
      <c r="I620" s="240" t="str">
        <f>IF(C620="","",IF($I$11="毛利率",([1]!S_STM07_IS(D620,9,$G$5,$H$13)-[1]!S_STM07_IS(D620,10,$G$5,$H$13))/[1]!S_STM07_IS(D620,9,$G$5,$H$13),[1]!S_STM07_IS(D620,14,$G$5,$H$13)/$E$5))</f>
        <v/>
      </c>
      <c r="J620" s="402" t="str">
        <f>IF(C620="","",IF($J$11="净利润率",[1]!S_STM07_IS(D620,61,$G$5,$H$13)/[1]!S_STM07_IS(D620,9,$G$5,$H$13),[1]!S_STM07_IS(D620,55,$G$5,$H$13)/$E$5))</f>
        <v/>
      </c>
      <c r="K620" s="411" t="str">
        <f>IF(C620="","",[1]!hks_fa_roa2(D620,$G$5))</f>
        <v/>
      </c>
      <c r="L620" s="411" t="str">
        <f>IF(C620="","",[1]!hks_fa_roe(D620,$G$5))</f>
        <v/>
      </c>
      <c r="M620" s="240" t="str">
        <f>IF(C620="","",IF($M$11="EPS",[1]!S_STM07_IS(D620,61,$G$5,$H$13)/IF([1]!s_share_total(D620,$G$5)=0,[1]!s_share_total(D620,[1]!s_ipo_listeddate(D620)),[1]!s_share_total(D620,$G$5)),([1]!s_stm07_bs(D620,75,$G$5,$H$13)+[1]!s_stm07_bs(D620,88,$G$5,$H$13)+[1]!s_stm07_bs(D620,94,$G$5,$H$13)+[1]!s_stm07_bs(D620,95,$G$5,$H$13))/$E$5))</f>
        <v/>
      </c>
      <c r="N620" s="241" t="str">
        <f>IF(C620="","",F620/([1]!S_STM07_IS(D620,61,$G$5,$H$13)/IF([1]!s_share_total(D620,$G$5)=0,[1]!s_share_total(D620,[1]!s_ipo_listeddate(D620)),[1]!s_share_total(D620,$G$5))))</f>
        <v/>
      </c>
      <c r="O620" s="240" t="str">
        <f ca="1">IF(C620="","",[1]!s_share_total(D620,TODAY())/$E$5)</f>
        <v/>
      </c>
      <c r="P620" s="240" t="str">
        <f t="shared" si="62"/>
        <v/>
      </c>
      <c r="Q620" s="210" t="str">
        <f t="shared" si="63"/>
        <v/>
      </c>
      <c r="R620" s="341" t="str">
        <f t="shared" si="64"/>
        <v/>
      </c>
      <c r="S620" s="144"/>
      <c r="U620" s="1"/>
    </row>
    <row r="621" spans="3:21" ht="12" customHeight="1" x14ac:dyDescent="0.35">
      <c r="C621" s="342" t="str">
        <f t="shared" si="61"/>
        <v/>
      </c>
      <c r="D621" s="126" t="str">
        <f t="shared" si="65"/>
        <v/>
      </c>
      <c r="E621" s="126" t="str">
        <f t="shared" si="66"/>
        <v/>
      </c>
      <c r="F621" s="181" t="str">
        <f ca="1">IF(C621="","",[1]!s_dq_close(D621,TODAY(),1))</f>
        <v/>
      </c>
      <c r="G621" s="182" t="str">
        <f ca="1">IF(C621="","",[1]!s_pq_pctchange(D621,TODAY()-$G$12,TODAY())/100)</f>
        <v/>
      </c>
      <c r="H621" s="242" t="str">
        <f>IF(C621="","",IF($H$11="收入",[1]!S_STM07_IS(D621,9,$G$5,$H$13)/$E$5,[1]!S_STM07_IS(D621,48,$G$5,$H$13)/$E$5))</f>
        <v/>
      </c>
      <c r="I621" s="242" t="str">
        <f>IF(C621="","",IF($I$11="毛利率",([1]!S_STM07_IS(D621,9,$G$5,$H$13)-[1]!S_STM07_IS(D621,10,$G$5,$H$13))/[1]!S_STM07_IS(D621,9,$G$5,$H$13),[1]!S_STM07_IS(D621,14,$G$5,$H$13)/$E$5))</f>
        <v/>
      </c>
      <c r="J621" s="403" t="str">
        <f>IF(C621="","",IF($J$11="净利润率",[1]!S_STM07_IS(D621,61,$G$5,$H$13)/[1]!S_STM07_IS(D621,9,$G$5,$H$13),[1]!S_STM07_IS(D621,55,$G$5,$H$13)/$E$5))</f>
        <v/>
      </c>
      <c r="K621" s="411" t="str">
        <f>IF(C621="","",[1]!hks_fa_roa2(D621,$G$5))</f>
        <v/>
      </c>
      <c r="L621" s="411" t="str">
        <f>IF(C621="","",[1]!hks_fa_roe(D621,$G$5))</f>
        <v/>
      </c>
      <c r="M621" s="243" t="str">
        <f>IF(C621="","",IF($M$11="EPS",[1]!S_STM07_IS(D621,61,$G$5,$H$13)/IF([1]!s_share_total(D621,$G$5)=0,[1]!s_share_total(D621,[1]!s_ipo_listeddate(D621)),[1]!s_share_total(D621,$G$5)),([1]!s_stm07_bs(D621,75,$G$5,$H$13)+[1]!s_stm07_bs(D621,88,$G$5,$H$13)+[1]!s_stm07_bs(D621,94,$G$5,$H$13)+[1]!s_stm07_bs(D621,95,$G$5,$H$13))/$E$5))</f>
        <v/>
      </c>
      <c r="N621" s="193" t="str">
        <f>IF(C621="","",F621/([1]!S_STM07_IS(D621,61,$G$5,$H$13)/IF([1]!s_share_total(D621,$G$5)=0,[1]!s_share_total(D621,[1]!s_ipo_listeddate(D621)),[1]!s_share_total(D621,$G$5))))</f>
        <v/>
      </c>
      <c r="O621" s="242" t="str">
        <f ca="1">IF(C621="","",[1]!s_share_total(D621,TODAY())/$E$5)</f>
        <v/>
      </c>
      <c r="P621" s="242" t="str">
        <f t="shared" si="62"/>
        <v/>
      </c>
      <c r="Q621" s="181" t="str">
        <f t="shared" si="63"/>
        <v/>
      </c>
      <c r="R621" s="342" t="str">
        <f t="shared" si="64"/>
        <v/>
      </c>
      <c r="S621" s="144"/>
      <c r="U621" s="1"/>
    </row>
    <row r="622" spans="3:21" ht="12" customHeight="1" x14ac:dyDescent="0.35">
      <c r="C622" s="341" t="str">
        <f t="shared" si="61"/>
        <v/>
      </c>
      <c r="D622" s="239" t="str">
        <f t="shared" si="65"/>
        <v/>
      </c>
      <c r="E622" s="239" t="str">
        <f t="shared" si="66"/>
        <v/>
      </c>
      <c r="F622" s="179" t="str">
        <f ca="1">IF(C622="","",[1]!s_dq_close(D622,TODAY(),1))</f>
        <v/>
      </c>
      <c r="G622" s="180" t="str">
        <f ca="1">IF(C622="","",[1]!s_pq_pctchange(D622,TODAY()-$G$12,TODAY())/100)</f>
        <v/>
      </c>
      <c r="H622" s="240" t="str">
        <f>IF(C622="","",IF($H$11="收入",[1]!S_STM07_IS(D622,9,$G$5,$H$13)/$E$5,[1]!S_STM07_IS(D622,48,$G$5,$H$13)/$E$5))</f>
        <v/>
      </c>
      <c r="I622" s="240" t="str">
        <f>IF(C622="","",IF($I$11="毛利率",([1]!S_STM07_IS(D622,9,$G$5,$H$13)-[1]!S_STM07_IS(D622,10,$G$5,$H$13))/[1]!S_STM07_IS(D622,9,$G$5,$H$13),[1]!S_STM07_IS(D622,14,$G$5,$H$13)/$E$5))</f>
        <v/>
      </c>
      <c r="J622" s="402" t="str">
        <f>IF(C622="","",IF($J$11="净利润率",[1]!S_STM07_IS(D622,61,$G$5,$H$13)/[1]!S_STM07_IS(D622,9,$G$5,$H$13),[1]!S_STM07_IS(D622,55,$G$5,$H$13)/$E$5))</f>
        <v/>
      </c>
      <c r="K622" s="411" t="str">
        <f>IF(C622="","",[1]!hks_fa_roa2(D622,$G$5))</f>
        <v/>
      </c>
      <c r="L622" s="411" t="str">
        <f>IF(C622="","",[1]!hks_fa_roe(D622,$G$5))</f>
        <v/>
      </c>
      <c r="M622" s="240" t="str">
        <f>IF(C622="","",IF($M$11="EPS",[1]!S_STM07_IS(D622,61,$G$5,$H$13)/IF([1]!s_share_total(D622,$G$5)=0,[1]!s_share_total(D622,[1]!s_ipo_listeddate(D622)),[1]!s_share_total(D622,$G$5)),([1]!s_stm07_bs(D622,75,$G$5,$H$13)+[1]!s_stm07_bs(D622,88,$G$5,$H$13)+[1]!s_stm07_bs(D622,94,$G$5,$H$13)+[1]!s_stm07_bs(D622,95,$G$5,$H$13))/$E$5))</f>
        <v/>
      </c>
      <c r="N622" s="241" t="str">
        <f>IF(C622="","",F622/([1]!S_STM07_IS(D622,61,$G$5,$H$13)/IF([1]!s_share_total(D622,$G$5)=0,[1]!s_share_total(D622,[1]!s_ipo_listeddate(D622)),[1]!s_share_total(D622,$G$5))))</f>
        <v/>
      </c>
      <c r="O622" s="240" t="str">
        <f ca="1">IF(C622="","",[1]!s_share_total(D622,TODAY())/$E$5)</f>
        <v/>
      </c>
      <c r="P622" s="240" t="str">
        <f t="shared" si="62"/>
        <v/>
      </c>
      <c r="Q622" s="210" t="str">
        <f t="shared" si="63"/>
        <v/>
      </c>
      <c r="R622" s="341" t="str">
        <f t="shared" si="64"/>
        <v/>
      </c>
      <c r="S622" s="144"/>
      <c r="U622" s="1"/>
    </row>
    <row r="623" spans="3:21" ht="12" customHeight="1" x14ac:dyDescent="0.35">
      <c r="C623" s="342" t="str">
        <f t="shared" si="61"/>
        <v/>
      </c>
      <c r="D623" s="126" t="str">
        <f t="shared" si="65"/>
        <v/>
      </c>
      <c r="E623" s="126" t="str">
        <f t="shared" si="66"/>
        <v/>
      </c>
      <c r="F623" s="181" t="str">
        <f ca="1">IF(C623="","",[1]!s_dq_close(D623,TODAY(),1))</f>
        <v/>
      </c>
      <c r="G623" s="182" t="str">
        <f ca="1">IF(C623="","",[1]!s_pq_pctchange(D623,TODAY()-$G$12,TODAY())/100)</f>
        <v/>
      </c>
      <c r="H623" s="242" t="str">
        <f>IF(C623="","",IF($H$11="收入",[1]!S_STM07_IS(D623,9,$G$5,$H$13)/$E$5,[1]!S_STM07_IS(D623,48,$G$5,$H$13)/$E$5))</f>
        <v/>
      </c>
      <c r="I623" s="242" t="str">
        <f>IF(C623="","",IF($I$11="毛利率",([1]!S_STM07_IS(D623,9,$G$5,$H$13)-[1]!S_STM07_IS(D623,10,$G$5,$H$13))/[1]!S_STM07_IS(D623,9,$G$5,$H$13),[1]!S_STM07_IS(D623,14,$G$5,$H$13)/$E$5))</f>
        <v/>
      </c>
      <c r="J623" s="403" t="str">
        <f>IF(C623="","",IF($J$11="净利润率",[1]!S_STM07_IS(D623,61,$G$5,$H$13)/[1]!S_STM07_IS(D623,9,$G$5,$H$13),[1]!S_STM07_IS(D623,55,$G$5,$H$13)/$E$5))</f>
        <v/>
      </c>
      <c r="K623" s="411" t="str">
        <f>IF(C623="","",[1]!hks_fa_roa2(D623,$G$5))</f>
        <v/>
      </c>
      <c r="L623" s="411" t="str">
        <f>IF(C623="","",[1]!hks_fa_roe(D623,$G$5))</f>
        <v/>
      </c>
      <c r="M623" s="243" t="str">
        <f>IF(C623="","",IF($M$11="EPS",[1]!S_STM07_IS(D623,61,$G$5,$H$13)/IF([1]!s_share_total(D623,$G$5)=0,[1]!s_share_total(D623,[1]!s_ipo_listeddate(D623)),[1]!s_share_total(D623,$G$5)),([1]!s_stm07_bs(D623,75,$G$5,$H$13)+[1]!s_stm07_bs(D623,88,$G$5,$H$13)+[1]!s_stm07_bs(D623,94,$G$5,$H$13)+[1]!s_stm07_bs(D623,95,$G$5,$H$13))/$E$5))</f>
        <v/>
      </c>
      <c r="N623" s="193" t="str">
        <f>IF(C623="","",F623/([1]!S_STM07_IS(D623,61,$G$5,$H$13)/IF([1]!s_share_total(D623,$G$5)=0,[1]!s_share_total(D623,[1]!s_ipo_listeddate(D623)),[1]!s_share_total(D623,$G$5))))</f>
        <v/>
      </c>
      <c r="O623" s="242" t="str">
        <f ca="1">IF(C623="","",[1]!s_share_total(D623,TODAY())/$E$5)</f>
        <v/>
      </c>
      <c r="P623" s="242" t="str">
        <f t="shared" si="62"/>
        <v/>
      </c>
      <c r="Q623" s="181" t="str">
        <f t="shared" si="63"/>
        <v/>
      </c>
      <c r="R623" s="342" t="str">
        <f t="shared" si="64"/>
        <v/>
      </c>
      <c r="S623" s="144"/>
      <c r="U623" s="1"/>
    </row>
    <row r="624" spans="3:21" ht="12" customHeight="1" x14ac:dyDescent="0.35">
      <c r="C624" s="341" t="str">
        <f t="shared" si="61"/>
        <v/>
      </c>
      <c r="D624" s="239" t="str">
        <f t="shared" si="65"/>
        <v/>
      </c>
      <c r="E624" s="239" t="str">
        <f t="shared" si="66"/>
        <v/>
      </c>
      <c r="F624" s="179" t="str">
        <f ca="1">IF(C624="","",[1]!s_dq_close(D624,TODAY(),1))</f>
        <v/>
      </c>
      <c r="G624" s="180" t="str">
        <f ca="1">IF(C624="","",[1]!s_pq_pctchange(D624,TODAY()-$G$12,TODAY())/100)</f>
        <v/>
      </c>
      <c r="H624" s="240" t="str">
        <f>IF(C624="","",IF($H$11="收入",[1]!S_STM07_IS(D624,9,$G$5,$H$13)/$E$5,[1]!S_STM07_IS(D624,48,$G$5,$H$13)/$E$5))</f>
        <v/>
      </c>
      <c r="I624" s="240" t="str">
        <f>IF(C624="","",IF($I$11="毛利率",([1]!S_STM07_IS(D624,9,$G$5,$H$13)-[1]!S_STM07_IS(D624,10,$G$5,$H$13))/[1]!S_STM07_IS(D624,9,$G$5,$H$13),[1]!S_STM07_IS(D624,14,$G$5,$H$13)/$E$5))</f>
        <v/>
      </c>
      <c r="J624" s="402" t="str">
        <f>IF(C624="","",IF($J$11="净利润率",[1]!S_STM07_IS(D624,61,$G$5,$H$13)/[1]!S_STM07_IS(D624,9,$G$5,$H$13),[1]!S_STM07_IS(D624,55,$G$5,$H$13)/$E$5))</f>
        <v/>
      </c>
      <c r="K624" s="411" t="str">
        <f>IF(C624="","",[1]!hks_fa_roa2(D624,$G$5))</f>
        <v/>
      </c>
      <c r="L624" s="411" t="str">
        <f>IF(C624="","",[1]!hks_fa_roe(D624,$G$5))</f>
        <v/>
      </c>
      <c r="M624" s="240" t="str">
        <f>IF(C624="","",IF($M$11="EPS",[1]!S_STM07_IS(D624,61,$G$5,$H$13)/IF([1]!s_share_total(D624,$G$5)=0,[1]!s_share_total(D624,[1]!s_ipo_listeddate(D624)),[1]!s_share_total(D624,$G$5)),([1]!s_stm07_bs(D624,75,$G$5,$H$13)+[1]!s_stm07_bs(D624,88,$G$5,$H$13)+[1]!s_stm07_bs(D624,94,$G$5,$H$13)+[1]!s_stm07_bs(D624,95,$G$5,$H$13))/$E$5))</f>
        <v/>
      </c>
      <c r="N624" s="241" t="str">
        <f>IF(C624="","",F624/([1]!S_STM07_IS(D624,61,$G$5,$H$13)/IF([1]!s_share_total(D624,$G$5)=0,[1]!s_share_total(D624,[1]!s_ipo_listeddate(D624)),[1]!s_share_total(D624,$G$5))))</f>
        <v/>
      </c>
      <c r="O624" s="240" t="str">
        <f ca="1">IF(C624="","",[1]!s_share_total(D624,TODAY())/$E$5)</f>
        <v/>
      </c>
      <c r="P624" s="240" t="str">
        <f t="shared" si="62"/>
        <v/>
      </c>
      <c r="Q624" s="210" t="str">
        <f t="shared" si="63"/>
        <v/>
      </c>
      <c r="R624" s="341" t="str">
        <f t="shared" si="64"/>
        <v/>
      </c>
      <c r="S624" s="144"/>
      <c r="U624" s="1"/>
    </row>
    <row r="625" spans="3:21" ht="12" customHeight="1" x14ac:dyDescent="0.35">
      <c r="C625" s="342" t="str">
        <f t="shared" si="61"/>
        <v/>
      </c>
      <c r="D625" s="126" t="str">
        <f t="shared" si="65"/>
        <v/>
      </c>
      <c r="E625" s="126" t="str">
        <f t="shared" si="66"/>
        <v/>
      </c>
      <c r="F625" s="181" t="str">
        <f ca="1">IF(C625="","",[1]!s_dq_close(D625,TODAY(),1))</f>
        <v/>
      </c>
      <c r="G625" s="182" t="str">
        <f ca="1">IF(C625="","",[1]!s_pq_pctchange(D625,TODAY()-$G$12,TODAY())/100)</f>
        <v/>
      </c>
      <c r="H625" s="242" t="str">
        <f>IF(C625="","",IF($H$11="收入",[1]!S_STM07_IS(D625,9,$G$5,$H$13)/$E$5,[1]!S_STM07_IS(D625,48,$G$5,$H$13)/$E$5))</f>
        <v/>
      </c>
      <c r="I625" s="242" t="str">
        <f>IF(C625="","",IF($I$11="毛利率",([1]!S_STM07_IS(D625,9,$G$5,$H$13)-[1]!S_STM07_IS(D625,10,$G$5,$H$13))/[1]!S_STM07_IS(D625,9,$G$5,$H$13),[1]!S_STM07_IS(D625,14,$G$5,$H$13)/$E$5))</f>
        <v/>
      </c>
      <c r="J625" s="403" t="str">
        <f>IF(C625="","",IF($J$11="净利润率",[1]!S_STM07_IS(D625,61,$G$5,$H$13)/[1]!S_STM07_IS(D625,9,$G$5,$H$13),[1]!S_STM07_IS(D625,55,$G$5,$H$13)/$E$5))</f>
        <v/>
      </c>
      <c r="K625" s="411" t="str">
        <f>IF(C625="","",[1]!hks_fa_roa2(D625,$G$5))</f>
        <v/>
      </c>
      <c r="L625" s="411" t="str">
        <f>IF(C625="","",[1]!hks_fa_roe(D625,$G$5))</f>
        <v/>
      </c>
      <c r="M625" s="243" t="str">
        <f>IF(C625="","",IF($M$11="EPS",[1]!S_STM07_IS(D625,61,$G$5,$H$13)/IF([1]!s_share_total(D625,$G$5)=0,[1]!s_share_total(D625,[1]!s_ipo_listeddate(D625)),[1]!s_share_total(D625,$G$5)),([1]!s_stm07_bs(D625,75,$G$5,$H$13)+[1]!s_stm07_bs(D625,88,$G$5,$H$13)+[1]!s_stm07_bs(D625,94,$G$5,$H$13)+[1]!s_stm07_bs(D625,95,$G$5,$H$13))/$E$5))</f>
        <v/>
      </c>
      <c r="N625" s="193" t="str">
        <f>IF(C625="","",F625/([1]!S_STM07_IS(D625,61,$G$5,$H$13)/IF([1]!s_share_total(D625,$G$5)=0,[1]!s_share_total(D625,[1]!s_ipo_listeddate(D625)),[1]!s_share_total(D625,$G$5))))</f>
        <v/>
      </c>
      <c r="O625" s="242" t="str">
        <f ca="1">IF(C625="","",[1]!s_share_total(D625,TODAY())/$E$5)</f>
        <v/>
      </c>
      <c r="P625" s="242" t="str">
        <f t="shared" si="62"/>
        <v/>
      </c>
      <c r="Q625" s="181" t="str">
        <f t="shared" si="63"/>
        <v/>
      </c>
      <c r="R625" s="342" t="str">
        <f t="shared" si="64"/>
        <v/>
      </c>
      <c r="S625" s="144"/>
      <c r="U625" s="1"/>
    </row>
    <row r="626" spans="3:21" ht="12" customHeight="1" x14ac:dyDescent="0.35">
      <c r="C626" s="341" t="str">
        <f t="shared" si="61"/>
        <v/>
      </c>
      <c r="D626" s="239" t="str">
        <f t="shared" si="65"/>
        <v/>
      </c>
      <c r="E626" s="239" t="str">
        <f t="shared" si="66"/>
        <v/>
      </c>
      <c r="F626" s="179" t="str">
        <f ca="1">IF(C626="","",[1]!s_dq_close(D626,TODAY(),1))</f>
        <v/>
      </c>
      <c r="G626" s="180" t="str">
        <f ca="1">IF(C626="","",[1]!s_pq_pctchange(D626,TODAY()-$G$12,TODAY())/100)</f>
        <v/>
      </c>
      <c r="H626" s="240" t="str">
        <f>IF(C626="","",IF($H$11="收入",[1]!S_STM07_IS(D626,9,$G$5,$H$13)/$E$5,[1]!S_STM07_IS(D626,48,$G$5,$H$13)/$E$5))</f>
        <v/>
      </c>
      <c r="I626" s="240" t="str">
        <f>IF(C626="","",IF($I$11="毛利率",([1]!S_STM07_IS(D626,9,$G$5,$H$13)-[1]!S_STM07_IS(D626,10,$G$5,$H$13))/[1]!S_STM07_IS(D626,9,$G$5,$H$13),[1]!S_STM07_IS(D626,14,$G$5,$H$13)/$E$5))</f>
        <v/>
      </c>
      <c r="J626" s="402" t="str">
        <f>IF(C626="","",IF($J$11="净利润率",[1]!S_STM07_IS(D626,61,$G$5,$H$13)/[1]!S_STM07_IS(D626,9,$G$5,$H$13),[1]!S_STM07_IS(D626,55,$G$5,$H$13)/$E$5))</f>
        <v/>
      </c>
      <c r="K626" s="411" t="str">
        <f>IF(C626="","",[1]!hks_fa_roa2(D626,$G$5))</f>
        <v/>
      </c>
      <c r="L626" s="411" t="str">
        <f>IF(C626="","",[1]!hks_fa_roe(D626,$G$5))</f>
        <v/>
      </c>
      <c r="M626" s="240" t="str">
        <f>IF(C626="","",IF($M$11="EPS",[1]!S_STM07_IS(D626,61,$G$5,$H$13)/IF([1]!s_share_total(D626,$G$5)=0,[1]!s_share_total(D626,[1]!s_ipo_listeddate(D626)),[1]!s_share_total(D626,$G$5)),([1]!s_stm07_bs(D626,75,$G$5,$H$13)+[1]!s_stm07_bs(D626,88,$G$5,$H$13)+[1]!s_stm07_bs(D626,94,$G$5,$H$13)+[1]!s_stm07_bs(D626,95,$G$5,$H$13))/$E$5))</f>
        <v/>
      </c>
      <c r="N626" s="241" t="str">
        <f>IF(C626="","",F626/([1]!S_STM07_IS(D626,61,$G$5,$H$13)/IF([1]!s_share_total(D626,$G$5)=0,[1]!s_share_total(D626,[1]!s_ipo_listeddate(D626)),[1]!s_share_total(D626,$G$5))))</f>
        <v/>
      </c>
      <c r="O626" s="240" t="str">
        <f ca="1">IF(C626="","",[1]!s_share_total(D626,TODAY())/$E$5)</f>
        <v/>
      </c>
      <c r="P626" s="240" t="str">
        <f t="shared" si="62"/>
        <v/>
      </c>
      <c r="Q626" s="210" t="str">
        <f t="shared" si="63"/>
        <v/>
      </c>
      <c r="R626" s="341" t="str">
        <f t="shared" si="64"/>
        <v/>
      </c>
      <c r="S626" s="144"/>
      <c r="U626" s="1"/>
    </row>
    <row r="627" spans="3:21" ht="12" customHeight="1" x14ac:dyDescent="0.35">
      <c r="C627" s="342" t="str">
        <f t="shared" si="61"/>
        <v/>
      </c>
      <c r="D627" s="126" t="str">
        <f t="shared" si="65"/>
        <v/>
      </c>
      <c r="E627" s="126" t="str">
        <f t="shared" si="66"/>
        <v/>
      </c>
      <c r="F627" s="181" t="str">
        <f ca="1">IF(C627="","",[1]!s_dq_close(D627,TODAY(),1))</f>
        <v/>
      </c>
      <c r="G627" s="182" t="str">
        <f ca="1">IF(C627="","",[1]!s_pq_pctchange(D627,TODAY()-$G$12,TODAY())/100)</f>
        <v/>
      </c>
      <c r="H627" s="242" t="str">
        <f>IF(C627="","",IF($H$11="收入",[1]!S_STM07_IS(D627,9,$G$5,$H$13)/$E$5,[1]!S_STM07_IS(D627,48,$G$5,$H$13)/$E$5))</f>
        <v/>
      </c>
      <c r="I627" s="242" t="str">
        <f>IF(C627="","",IF($I$11="毛利率",([1]!S_STM07_IS(D627,9,$G$5,$H$13)-[1]!S_STM07_IS(D627,10,$G$5,$H$13))/[1]!S_STM07_IS(D627,9,$G$5,$H$13),[1]!S_STM07_IS(D627,14,$G$5,$H$13)/$E$5))</f>
        <v/>
      </c>
      <c r="J627" s="403" t="str">
        <f>IF(C627="","",IF($J$11="净利润率",[1]!S_STM07_IS(D627,61,$G$5,$H$13)/[1]!S_STM07_IS(D627,9,$G$5,$H$13),[1]!S_STM07_IS(D627,55,$G$5,$H$13)/$E$5))</f>
        <v/>
      </c>
      <c r="K627" s="411" t="str">
        <f>IF(C627="","",[1]!hks_fa_roa2(D627,$G$5))</f>
        <v/>
      </c>
      <c r="L627" s="411" t="str">
        <f>IF(C627="","",[1]!hks_fa_roe(D627,$G$5))</f>
        <v/>
      </c>
      <c r="M627" s="243" t="str">
        <f>IF(C627="","",IF($M$11="EPS",[1]!S_STM07_IS(D627,61,$G$5,$H$13)/IF([1]!s_share_total(D627,$G$5)=0,[1]!s_share_total(D627,[1]!s_ipo_listeddate(D627)),[1]!s_share_total(D627,$G$5)),([1]!s_stm07_bs(D627,75,$G$5,$H$13)+[1]!s_stm07_bs(D627,88,$G$5,$H$13)+[1]!s_stm07_bs(D627,94,$G$5,$H$13)+[1]!s_stm07_bs(D627,95,$G$5,$H$13))/$E$5))</f>
        <v/>
      </c>
      <c r="N627" s="193" t="str">
        <f>IF(C627="","",F627/([1]!S_STM07_IS(D627,61,$G$5,$H$13)/IF([1]!s_share_total(D627,$G$5)=0,[1]!s_share_total(D627,[1]!s_ipo_listeddate(D627)),[1]!s_share_total(D627,$G$5))))</f>
        <v/>
      </c>
      <c r="O627" s="242" t="str">
        <f ca="1">IF(C627="","",[1]!s_share_total(D627,TODAY())/$E$5)</f>
        <v/>
      </c>
      <c r="P627" s="242" t="str">
        <f t="shared" si="62"/>
        <v/>
      </c>
      <c r="Q627" s="181" t="str">
        <f t="shared" si="63"/>
        <v/>
      </c>
      <c r="R627" s="342" t="str">
        <f t="shared" si="64"/>
        <v/>
      </c>
      <c r="S627" s="144"/>
      <c r="U627" s="1"/>
    </row>
    <row r="628" spans="3:21" ht="12" customHeight="1" x14ac:dyDescent="0.35">
      <c r="C628" s="341" t="str">
        <f t="shared" si="61"/>
        <v/>
      </c>
      <c r="D628" s="239" t="str">
        <f t="shared" si="65"/>
        <v/>
      </c>
      <c r="E628" s="239" t="str">
        <f t="shared" si="66"/>
        <v/>
      </c>
      <c r="F628" s="179" t="str">
        <f ca="1">IF(C628="","",[1]!s_dq_close(D628,TODAY(),1))</f>
        <v/>
      </c>
      <c r="G628" s="180" t="str">
        <f ca="1">IF(C628="","",[1]!s_pq_pctchange(D628,TODAY()-$G$12,TODAY())/100)</f>
        <v/>
      </c>
      <c r="H628" s="240" t="str">
        <f>IF(C628="","",IF($H$11="收入",[1]!S_STM07_IS(D628,9,$G$5,$H$13)/$E$5,[1]!S_STM07_IS(D628,48,$G$5,$H$13)/$E$5))</f>
        <v/>
      </c>
      <c r="I628" s="240" t="str">
        <f>IF(C628="","",IF($I$11="毛利率",([1]!S_STM07_IS(D628,9,$G$5,$H$13)-[1]!S_STM07_IS(D628,10,$G$5,$H$13))/[1]!S_STM07_IS(D628,9,$G$5,$H$13),[1]!S_STM07_IS(D628,14,$G$5,$H$13)/$E$5))</f>
        <v/>
      </c>
      <c r="J628" s="402" t="str">
        <f>IF(C628="","",IF($J$11="净利润率",[1]!S_STM07_IS(D628,61,$G$5,$H$13)/[1]!S_STM07_IS(D628,9,$G$5,$H$13),[1]!S_STM07_IS(D628,55,$G$5,$H$13)/$E$5))</f>
        <v/>
      </c>
      <c r="K628" s="411" t="str">
        <f>IF(C628="","",[1]!hks_fa_roa2(D628,$G$5))</f>
        <v/>
      </c>
      <c r="L628" s="411" t="str">
        <f>IF(C628="","",[1]!hks_fa_roe(D628,$G$5))</f>
        <v/>
      </c>
      <c r="M628" s="240" t="str">
        <f>IF(C628="","",IF($M$11="EPS",[1]!S_STM07_IS(D628,61,$G$5,$H$13)/IF([1]!s_share_total(D628,$G$5)=0,[1]!s_share_total(D628,[1]!s_ipo_listeddate(D628)),[1]!s_share_total(D628,$G$5)),([1]!s_stm07_bs(D628,75,$G$5,$H$13)+[1]!s_stm07_bs(D628,88,$G$5,$H$13)+[1]!s_stm07_bs(D628,94,$G$5,$H$13)+[1]!s_stm07_bs(D628,95,$G$5,$H$13))/$E$5))</f>
        <v/>
      </c>
      <c r="N628" s="241" t="str">
        <f>IF(C628="","",F628/([1]!S_STM07_IS(D628,61,$G$5,$H$13)/IF([1]!s_share_total(D628,$G$5)=0,[1]!s_share_total(D628,[1]!s_ipo_listeddate(D628)),[1]!s_share_total(D628,$G$5))))</f>
        <v/>
      </c>
      <c r="O628" s="240" t="str">
        <f ca="1">IF(C628="","",[1]!s_share_total(D628,TODAY())/$E$5)</f>
        <v/>
      </c>
      <c r="P628" s="240" t="str">
        <f t="shared" si="62"/>
        <v/>
      </c>
      <c r="Q628" s="210" t="str">
        <f t="shared" si="63"/>
        <v/>
      </c>
      <c r="R628" s="341" t="str">
        <f t="shared" si="64"/>
        <v/>
      </c>
      <c r="S628" s="144"/>
      <c r="U628" s="1"/>
    </row>
    <row r="629" spans="3:21" ht="12" customHeight="1" x14ac:dyDescent="0.35">
      <c r="C629" s="342" t="str">
        <f t="shared" si="61"/>
        <v/>
      </c>
      <c r="D629" s="126" t="str">
        <f t="shared" si="65"/>
        <v/>
      </c>
      <c r="E629" s="126" t="str">
        <f t="shared" si="66"/>
        <v/>
      </c>
      <c r="F629" s="181" t="str">
        <f ca="1">IF(C629="","",[1]!s_dq_close(D629,TODAY(),1))</f>
        <v/>
      </c>
      <c r="G629" s="182" t="str">
        <f ca="1">IF(C629="","",[1]!s_pq_pctchange(D629,TODAY()-$G$12,TODAY())/100)</f>
        <v/>
      </c>
      <c r="H629" s="242" t="str">
        <f>IF(C629="","",IF($H$11="收入",[1]!S_STM07_IS(D629,9,$G$5,$H$13)/$E$5,[1]!S_STM07_IS(D629,48,$G$5,$H$13)/$E$5))</f>
        <v/>
      </c>
      <c r="I629" s="242" t="str">
        <f>IF(C629="","",IF($I$11="毛利率",([1]!S_STM07_IS(D629,9,$G$5,$H$13)-[1]!S_STM07_IS(D629,10,$G$5,$H$13))/[1]!S_STM07_IS(D629,9,$G$5,$H$13),[1]!S_STM07_IS(D629,14,$G$5,$H$13)/$E$5))</f>
        <v/>
      </c>
      <c r="J629" s="403" t="str">
        <f>IF(C629="","",IF($J$11="净利润率",[1]!S_STM07_IS(D629,61,$G$5,$H$13)/[1]!S_STM07_IS(D629,9,$G$5,$H$13),[1]!S_STM07_IS(D629,55,$G$5,$H$13)/$E$5))</f>
        <v/>
      </c>
      <c r="K629" s="411" t="str">
        <f>IF(C629="","",[1]!hks_fa_roa2(D629,$G$5))</f>
        <v/>
      </c>
      <c r="L629" s="411" t="str">
        <f>IF(C629="","",[1]!hks_fa_roe(D629,$G$5))</f>
        <v/>
      </c>
      <c r="M629" s="243" t="str">
        <f>IF(C629="","",IF($M$11="EPS",[1]!S_STM07_IS(D629,61,$G$5,$H$13)/IF([1]!s_share_total(D629,$G$5)=0,[1]!s_share_total(D629,[1]!s_ipo_listeddate(D629)),[1]!s_share_total(D629,$G$5)),([1]!s_stm07_bs(D629,75,$G$5,$H$13)+[1]!s_stm07_bs(D629,88,$G$5,$H$13)+[1]!s_stm07_bs(D629,94,$G$5,$H$13)+[1]!s_stm07_bs(D629,95,$G$5,$H$13))/$E$5))</f>
        <v/>
      </c>
      <c r="N629" s="193" t="str">
        <f>IF(C629="","",F629/([1]!S_STM07_IS(D629,61,$G$5,$H$13)/IF([1]!s_share_total(D629,$G$5)=0,[1]!s_share_total(D629,[1]!s_ipo_listeddate(D629)),[1]!s_share_total(D629,$G$5))))</f>
        <v/>
      </c>
      <c r="O629" s="242" t="str">
        <f ca="1">IF(C629="","",[1]!s_share_total(D629,TODAY())/$E$5)</f>
        <v/>
      </c>
      <c r="P629" s="242" t="str">
        <f t="shared" si="62"/>
        <v/>
      </c>
      <c r="Q629" s="181" t="str">
        <f t="shared" si="63"/>
        <v/>
      </c>
      <c r="R629" s="342" t="str">
        <f t="shared" si="64"/>
        <v/>
      </c>
      <c r="S629" s="144"/>
      <c r="U629" s="1"/>
    </row>
    <row r="630" spans="3:21" ht="12" customHeight="1" x14ac:dyDescent="0.35">
      <c r="C630" s="341" t="str">
        <f t="shared" si="61"/>
        <v/>
      </c>
      <c r="D630" s="239" t="str">
        <f t="shared" si="65"/>
        <v/>
      </c>
      <c r="E630" s="239" t="str">
        <f t="shared" si="66"/>
        <v/>
      </c>
      <c r="F630" s="179" t="str">
        <f ca="1">IF(C630="","",[1]!s_dq_close(D630,TODAY(),1))</f>
        <v/>
      </c>
      <c r="G630" s="180" t="str">
        <f ca="1">IF(C630="","",[1]!s_pq_pctchange(D630,TODAY()-$G$12,TODAY())/100)</f>
        <v/>
      </c>
      <c r="H630" s="240" t="str">
        <f>IF(C630="","",IF($H$11="收入",[1]!S_STM07_IS(D630,9,$G$5,$H$13)/$E$5,[1]!S_STM07_IS(D630,48,$G$5,$H$13)/$E$5))</f>
        <v/>
      </c>
      <c r="I630" s="240" t="str">
        <f>IF(C630="","",IF($I$11="毛利率",([1]!S_STM07_IS(D630,9,$G$5,$H$13)-[1]!S_STM07_IS(D630,10,$G$5,$H$13))/[1]!S_STM07_IS(D630,9,$G$5,$H$13),[1]!S_STM07_IS(D630,14,$G$5,$H$13)/$E$5))</f>
        <v/>
      </c>
      <c r="J630" s="402" t="str">
        <f>IF(C630="","",IF($J$11="净利润率",[1]!S_STM07_IS(D630,61,$G$5,$H$13)/[1]!S_STM07_IS(D630,9,$G$5,$H$13),[1]!S_STM07_IS(D630,55,$G$5,$H$13)/$E$5))</f>
        <v/>
      </c>
      <c r="K630" s="411" t="str">
        <f>IF(C630="","",[1]!hks_fa_roa2(D630,$G$5))</f>
        <v/>
      </c>
      <c r="L630" s="411" t="str">
        <f>IF(C630="","",[1]!hks_fa_roe(D630,$G$5))</f>
        <v/>
      </c>
      <c r="M630" s="240" t="str">
        <f>IF(C630="","",IF($M$11="EPS",[1]!S_STM07_IS(D630,61,$G$5,$H$13)/IF([1]!s_share_total(D630,$G$5)=0,[1]!s_share_total(D630,[1]!s_ipo_listeddate(D630)),[1]!s_share_total(D630,$G$5)),([1]!s_stm07_bs(D630,75,$G$5,$H$13)+[1]!s_stm07_bs(D630,88,$G$5,$H$13)+[1]!s_stm07_bs(D630,94,$G$5,$H$13)+[1]!s_stm07_bs(D630,95,$G$5,$H$13))/$E$5))</f>
        <v/>
      </c>
      <c r="N630" s="241" t="str">
        <f>IF(C630="","",F630/([1]!S_STM07_IS(D630,61,$G$5,$H$13)/IF([1]!s_share_total(D630,$G$5)=0,[1]!s_share_total(D630,[1]!s_ipo_listeddate(D630)),[1]!s_share_total(D630,$G$5))))</f>
        <v/>
      </c>
      <c r="O630" s="240" t="str">
        <f ca="1">IF(C630="","",[1]!s_share_total(D630,TODAY())/$E$5)</f>
        <v/>
      </c>
      <c r="P630" s="240" t="str">
        <f t="shared" si="62"/>
        <v/>
      </c>
      <c r="Q630" s="210" t="str">
        <f t="shared" si="63"/>
        <v/>
      </c>
      <c r="R630" s="341" t="str">
        <f t="shared" si="64"/>
        <v/>
      </c>
      <c r="S630" s="144"/>
      <c r="U630" s="1"/>
    </row>
    <row r="631" spans="3:21" ht="12" customHeight="1" x14ac:dyDescent="0.35">
      <c r="C631" s="342" t="str">
        <f t="shared" si="61"/>
        <v/>
      </c>
      <c r="D631" s="126" t="str">
        <f t="shared" si="65"/>
        <v/>
      </c>
      <c r="E631" s="126" t="str">
        <f t="shared" si="66"/>
        <v/>
      </c>
      <c r="F631" s="181" t="str">
        <f ca="1">IF(C631="","",[1]!s_dq_close(D631,TODAY(),1))</f>
        <v/>
      </c>
      <c r="G631" s="182" t="str">
        <f ca="1">IF(C631="","",[1]!s_pq_pctchange(D631,TODAY()-$G$12,TODAY())/100)</f>
        <v/>
      </c>
      <c r="H631" s="242" t="str">
        <f>IF(C631="","",IF($H$11="收入",[1]!S_STM07_IS(D631,9,$G$5,$H$13)/$E$5,[1]!S_STM07_IS(D631,48,$G$5,$H$13)/$E$5))</f>
        <v/>
      </c>
      <c r="I631" s="242" t="str">
        <f>IF(C631="","",IF($I$11="毛利率",([1]!S_STM07_IS(D631,9,$G$5,$H$13)-[1]!S_STM07_IS(D631,10,$G$5,$H$13))/[1]!S_STM07_IS(D631,9,$G$5,$H$13),[1]!S_STM07_IS(D631,14,$G$5,$H$13)/$E$5))</f>
        <v/>
      </c>
      <c r="J631" s="403" t="str">
        <f>IF(C631="","",IF($J$11="净利润率",[1]!S_STM07_IS(D631,61,$G$5,$H$13)/[1]!S_STM07_IS(D631,9,$G$5,$H$13),[1]!S_STM07_IS(D631,55,$G$5,$H$13)/$E$5))</f>
        <v/>
      </c>
      <c r="K631" s="411" t="str">
        <f>IF(C631="","",[1]!hks_fa_roa2(D631,$G$5))</f>
        <v/>
      </c>
      <c r="L631" s="411" t="str">
        <f>IF(C631="","",[1]!hks_fa_roe(D631,$G$5))</f>
        <v/>
      </c>
      <c r="M631" s="243" t="str">
        <f>IF(C631="","",IF($M$11="EPS",[1]!S_STM07_IS(D631,61,$G$5,$H$13)/IF([1]!s_share_total(D631,$G$5)=0,[1]!s_share_total(D631,[1]!s_ipo_listeddate(D631)),[1]!s_share_total(D631,$G$5)),([1]!s_stm07_bs(D631,75,$G$5,$H$13)+[1]!s_stm07_bs(D631,88,$G$5,$H$13)+[1]!s_stm07_bs(D631,94,$G$5,$H$13)+[1]!s_stm07_bs(D631,95,$G$5,$H$13))/$E$5))</f>
        <v/>
      </c>
      <c r="N631" s="193" t="str">
        <f>IF(C631="","",F631/([1]!S_STM07_IS(D631,61,$G$5,$H$13)/IF([1]!s_share_total(D631,$G$5)=0,[1]!s_share_total(D631,[1]!s_ipo_listeddate(D631)),[1]!s_share_total(D631,$G$5))))</f>
        <v/>
      </c>
      <c r="O631" s="242" t="str">
        <f ca="1">IF(C631="","",[1]!s_share_total(D631,TODAY())/$E$5)</f>
        <v/>
      </c>
      <c r="P631" s="242" t="str">
        <f t="shared" si="62"/>
        <v/>
      </c>
      <c r="Q631" s="181" t="str">
        <f t="shared" si="63"/>
        <v/>
      </c>
      <c r="R631" s="342" t="str">
        <f t="shared" si="64"/>
        <v/>
      </c>
      <c r="S631" s="144"/>
      <c r="U631" s="1"/>
    </row>
    <row r="632" spans="3:21" ht="12" customHeight="1" x14ac:dyDescent="0.35">
      <c r="C632" s="341" t="str">
        <f t="shared" si="61"/>
        <v/>
      </c>
      <c r="D632" s="239" t="str">
        <f t="shared" si="65"/>
        <v/>
      </c>
      <c r="E632" s="239" t="str">
        <f t="shared" si="66"/>
        <v/>
      </c>
      <c r="F632" s="179" t="str">
        <f ca="1">IF(C632="","",[1]!s_dq_close(D632,TODAY(),1))</f>
        <v/>
      </c>
      <c r="G632" s="180" t="str">
        <f ca="1">IF(C632="","",[1]!s_pq_pctchange(D632,TODAY()-$G$12,TODAY())/100)</f>
        <v/>
      </c>
      <c r="H632" s="240" t="str">
        <f>IF(C632="","",IF($H$11="收入",[1]!S_STM07_IS(D632,9,$G$5,$H$13)/$E$5,[1]!S_STM07_IS(D632,48,$G$5,$H$13)/$E$5))</f>
        <v/>
      </c>
      <c r="I632" s="240" t="str">
        <f>IF(C632="","",IF($I$11="毛利率",([1]!S_STM07_IS(D632,9,$G$5,$H$13)-[1]!S_STM07_IS(D632,10,$G$5,$H$13))/[1]!S_STM07_IS(D632,9,$G$5,$H$13),[1]!S_STM07_IS(D632,14,$G$5,$H$13)/$E$5))</f>
        <v/>
      </c>
      <c r="J632" s="402" t="str">
        <f>IF(C632="","",IF($J$11="净利润率",[1]!S_STM07_IS(D632,61,$G$5,$H$13)/[1]!S_STM07_IS(D632,9,$G$5,$H$13),[1]!S_STM07_IS(D632,55,$G$5,$H$13)/$E$5))</f>
        <v/>
      </c>
      <c r="K632" s="411" t="str">
        <f>IF(C632="","",[1]!hks_fa_roa2(D632,$G$5))</f>
        <v/>
      </c>
      <c r="L632" s="411" t="str">
        <f>IF(C632="","",[1]!hks_fa_roe(D632,$G$5))</f>
        <v/>
      </c>
      <c r="M632" s="240" t="str">
        <f>IF(C632="","",IF($M$11="EPS",[1]!S_STM07_IS(D632,61,$G$5,$H$13)/IF([1]!s_share_total(D632,$G$5)=0,[1]!s_share_total(D632,[1]!s_ipo_listeddate(D632)),[1]!s_share_total(D632,$G$5)),([1]!s_stm07_bs(D632,75,$G$5,$H$13)+[1]!s_stm07_bs(D632,88,$G$5,$H$13)+[1]!s_stm07_bs(D632,94,$G$5,$H$13)+[1]!s_stm07_bs(D632,95,$G$5,$H$13))/$E$5))</f>
        <v/>
      </c>
      <c r="N632" s="241" t="str">
        <f>IF(C632="","",F632/([1]!S_STM07_IS(D632,61,$G$5,$H$13)/IF([1]!s_share_total(D632,$G$5)=0,[1]!s_share_total(D632,[1]!s_ipo_listeddate(D632)),[1]!s_share_total(D632,$G$5))))</f>
        <v/>
      </c>
      <c r="O632" s="240" t="str">
        <f ca="1">IF(C632="","",[1]!s_share_total(D632,TODAY())/$E$5)</f>
        <v/>
      </c>
      <c r="P632" s="240" t="str">
        <f t="shared" si="62"/>
        <v/>
      </c>
      <c r="Q632" s="210" t="str">
        <f t="shared" si="63"/>
        <v/>
      </c>
      <c r="R632" s="341" t="str">
        <f t="shared" si="64"/>
        <v/>
      </c>
      <c r="S632" s="144"/>
      <c r="U632" s="1"/>
    </row>
    <row r="633" spans="3:21" ht="12" customHeight="1" x14ac:dyDescent="0.35">
      <c r="C633" s="342" t="str">
        <f t="shared" si="61"/>
        <v/>
      </c>
      <c r="D633" s="126" t="str">
        <f t="shared" si="65"/>
        <v/>
      </c>
      <c r="E633" s="126" t="str">
        <f t="shared" si="66"/>
        <v/>
      </c>
      <c r="F633" s="181" t="str">
        <f ca="1">IF(C633="","",[1]!s_dq_close(D633,TODAY(),1))</f>
        <v/>
      </c>
      <c r="G633" s="182" t="str">
        <f ca="1">IF(C633="","",[1]!s_pq_pctchange(D633,TODAY()-$G$12,TODAY())/100)</f>
        <v/>
      </c>
      <c r="H633" s="242" t="str">
        <f>IF(C633="","",IF($H$11="收入",[1]!S_STM07_IS(D633,9,$G$5,$H$13)/$E$5,[1]!S_STM07_IS(D633,48,$G$5,$H$13)/$E$5))</f>
        <v/>
      </c>
      <c r="I633" s="242" t="str">
        <f>IF(C633="","",IF($I$11="毛利率",([1]!S_STM07_IS(D633,9,$G$5,$H$13)-[1]!S_STM07_IS(D633,10,$G$5,$H$13))/[1]!S_STM07_IS(D633,9,$G$5,$H$13),[1]!S_STM07_IS(D633,14,$G$5,$H$13)/$E$5))</f>
        <v/>
      </c>
      <c r="J633" s="403" t="str">
        <f>IF(C633="","",IF($J$11="净利润率",[1]!S_STM07_IS(D633,61,$G$5,$H$13)/[1]!S_STM07_IS(D633,9,$G$5,$H$13),[1]!S_STM07_IS(D633,55,$G$5,$H$13)/$E$5))</f>
        <v/>
      </c>
      <c r="K633" s="411" t="str">
        <f>IF(C633="","",[1]!hks_fa_roa2(D633,$G$5))</f>
        <v/>
      </c>
      <c r="L633" s="411" t="str">
        <f>IF(C633="","",[1]!hks_fa_roe(D633,$G$5))</f>
        <v/>
      </c>
      <c r="M633" s="243" t="str">
        <f>IF(C633="","",IF($M$11="EPS",[1]!S_STM07_IS(D633,61,$G$5,$H$13)/IF([1]!s_share_total(D633,$G$5)=0,[1]!s_share_total(D633,[1]!s_ipo_listeddate(D633)),[1]!s_share_total(D633,$G$5)),([1]!s_stm07_bs(D633,75,$G$5,$H$13)+[1]!s_stm07_bs(D633,88,$G$5,$H$13)+[1]!s_stm07_bs(D633,94,$G$5,$H$13)+[1]!s_stm07_bs(D633,95,$G$5,$H$13))/$E$5))</f>
        <v/>
      </c>
      <c r="N633" s="193" t="str">
        <f>IF(C633="","",F633/([1]!S_STM07_IS(D633,61,$G$5,$H$13)/IF([1]!s_share_total(D633,$G$5)=0,[1]!s_share_total(D633,[1]!s_ipo_listeddate(D633)),[1]!s_share_total(D633,$G$5))))</f>
        <v/>
      </c>
      <c r="O633" s="242" t="str">
        <f ca="1">IF(C633="","",[1]!s_share_total(D633,TODAY())/$E$5)</f>
        <v/>
      </c>
      <c r="P633" s="242" t="str">
        <f t="shared" si="62"/>
        <v/>
      </c>
      <c r="Q633" s="181" t="str">
        <f t="shared" si="63"/>
        <v/>
      </c>
      <c r="R633" s="342" t="str">
        <f t="shared" si="64"/>
        <v/>
      </c>
      <c r="S633" s="144"/>
      <c r="U633" s="1"/>
    </row>
    <row r="634" spans="3:21" ht="12" customHeight="1" x14ac:dyDescent="0.35">
      <c r="C634" s="341" t="str">
        <f t="shared" si="61"/>
        <v/>
      </c>
      <c r="D634" s="239" t="str">
        <f t="shared" si="65"/>
        <v/>
      </c>
      <c r="E634" s="239" t="str">
        <f t="shared" si="66"/>
        <v/>
      </c>
      <c r="F634" s="179" t="str">
        <f ca="1">IF(C634="","",[1]!s_dq_close(D634,TODAY(),1))</f>
        <v/>
      </c>
      <c r="G634" s="180" t="str">
        <f ca="1">IF(C634="","",[1]!s_pq_pctchange(D634,TODAY()-$G$12,TODAY())/100)</f>
        <v/>
      </c>
      <c r="H634" s="240" t="str">
        <f>IF(C634="","",IF($H$11="收入",[1]!S_STM07_IS(D634,9,$G$5,$H$13)/$E$5,[1]!S_STM07_IS(D634,48,$G$5,$H$13)/$E$5))</f>
        <v/>
      </c>
      <c r="I634" s="240" t="str">
        <f>IF(C634="","",IF($I$11="毛利率",([1]!S_STM07_IS(D634,9,$G$5,$H$13)-[1]!S_STM07_IS(D634,10,$G$5,$H$13))/[1]!S_STM07_IS(D634,9,$G$5,$H$13),[1]!S_STM07_IS(D634,14,$G$5,$H$13)/$E$5))</f>
        <v/>
      </c>
      <c r="J634" s="402" t="str">
        <f>IF(C634="","",IF($J$11="净利润率",[1]!S_STM07_IS(D634,61,$G$5,$H$13)/[1]!S_STM07_IS(D634,9,$G$5,$H$13),[1]!S_STM07_IS(D634,55,$G$5,$H$13)/$E$5))</f>
        <v/>
      </c>
      <c r="K634" s="411" t="str">
        <f>IF(C634="","",[1]!hks_fa_roa2(D634,$G$5))</f>
        <v/>
      </c>
      <c r="L634" s="411" t="str">
        <f>IF(C634="","",[1]!hks_fa_roe(D634,$G$5))</f>
        <v/>
      </c>
      <c r="M634" s="240" t="str">
        <f>IF(C634="","",IF($M$11="EPS",[1]!S_STM07_IS(D634,61,$G$5,$H$13)/IF([1]!s_share_total(D634,$G$5)=0,[1]!s_share_total(D634,[1]!s_ipo_listeddate(D634)),[1]!s_share_total(D634,$G$5)),([1]!s_stm07_bs(D634,75,$G$5,$H$13)+[1]!s_stm07_bs(D634,88,$G$5,$H$13)+[1]!s_stm07_bs(D634,94,$G$5,$H$13)+[1]!s_stm07_bs(D634,95,$G$5,$H$13))/$E$5))</f>
        <v/>
      </c>
      <c r="N634" s="241" t="str">
        <f>IF(C634="","",F634/([1]!S_STM07_IS(D634,61,$G$5,$H$13)/IF([1]!s_share_total(D634,$G$5)=0,[1]!s_share_total(D634,[1]!s_ipo_listeddate(D634)),[1]!s_share_total(D634,$G$5))))</f>
        <v/>
      </c>
      <c r="O634" s="240" t="str">
        <f ca="1">IF(C634="","",[1]!s_share_total(D634,TODAY())/$E$5)</f>
        <v/>
      </c>
      <c r="P634" s="240" t="str">
        <f t="shared" si="62"/>
        <v/>
      </c>
      <c r="Q634" s="210" t="str">
        <f t="shared" si="63"/>
        <v/>
      </c>
      <c r="R634" s="341" t="str">
        <f t="shared" si="64"/>
        <v/>
      </c>
      <c r="S634" s="144"/>
      <c r="U634" s="1"/>
    </row>
    <row r="635" spans="3:21" ht="12" customHeight="1" x14ac:dyDescent="0.35">
      <c r="C635" s="342" t="str">
        <f t="shared" si="61"/>
        <v/>
      </c>
      <c r="D635" s="126" t="str">
        <f t="shared" si="65"/>
        <v/>
      </c>
      <c r="E635" s="126" t="str">
        <f t="shared" si="66"/>
        <v/>
      </c>
      <c r="F635" s="181" t="str">
        <f ca="1">IF(C635="","",[1]!s_dq_close(D635,TODAY(),1))</f>
        <v/>
      </c>
      <c r="G635" s="182" t="str">
        <f ca="1">IF(C635="","",[1]!s_pq_pctchange(D635,TODAY()-$G$12,TODAY())/100)</f>
        <v/>
      </c>
      <c r="H635" s="242" t="str">
        <f>IF(C635="","",IF($H$11="收入",[1]!S_STM07_IS(D635,9,$G$5,$H$13)/$E$5,[1]!S_STM07_IS(D635,48,$G$5,$H$13)/$E$5))</f>
        <v/>
      </c>
      <c r="I635" s="242" t="str">
        <f>IF(C635="","",IF($I$11="毛利率",([1]!S_STM07_IS(D635,9,$G$5,$H$13)-[1]!S_STM07_IS(D635,10,$G$5,$H$13))/[1]!S_STM07_IS(D635,9,$G$5,$H$13),[1]!S_STM07_IS(D635,14,$G$5,$H$13)/$E$5))</f>
        <v/>
      </c>
      <c r="J635" s="403" t="str">
        <f>IF(C635="","",IF($J$11="净利润率",[1]!S_STM07_IS(D635,61,$G$5,$H$13)/[1]!S_STM07_IS(D635,9,$G$5,$H$13),[1]!S_STM07_IS(D635,55,$G$5,$H$13)/$E$5))</f>
        <v/>
      </c>
      <c r="K635" s="411" t="str">
        <f>IF(C635="","",[1]!hks_fa_roa2(D635,$G$5))</f>
        <v/>
      </c>
      <c r="L635" s="411" t="str">
        <f>IF(C635="","",[1]!hks_fa_roe(D635,$G$5))</f>
        <v/>
      </c>
      <c r="M635" s="243" t="str">
        <f>IF(C635="","",IF($M$11="EPS",[1]!S_STM07_IS(D635,61,$G$5,$H$13)/IF([1]!s_share_total(D635,$G$5)=0,[1]!s_share_total(D635,[1]!s_ipo_listeddate(D635)),[1]!s_share_total(D635,$G$5)),([1]!s_stm07_bs(D635,75,$G$5,$H$13)+[1]!s_stm07_bs(D635,88,$G$5,$H$13)+[1]!s_stm07_bs(D635,94,$G$5,$H$13)+[1]!s_stm07_bs(D635,95,$G$5,$H$13))/$E$5))</f>
        <v/>
      </c>
      <c r="N635" s="193" t="str">
        <f>IF(C635="","",F635/([1]!S_STM07_IS(D635,61,$G$5,$H$13)/IF([1]!s_share_total(D635,$G$5)=0,[1]!s_share_total(D635,[1]!s_ipo_listeddate(D635)),[1]!s_share_total(D635,$G$5))))</f>
        <v/>
      </c>
      <c r="O635" s="242" t="str">
        <f ca="1">IF(C635="","",[1]!s_share_total(D635,TODAY())/$E$5)</f>
        <v/>
      </c>
      <c r="P635" s="242" t="str">
        <f t="shared" si="62"/>
        <v/>
      </c>
      <c r="Q635" s="181" t="str">
        <f t="shared" si="63"/>
        <v/>
      </c>
      <c r="R635" s="342" t="str">
        <f t="shared" si="64"/>
        <v/>
      </c>
      <c r="S635" s="144"/>
      <c r="U635" s="1"/>
    </row>
    <row r="636" spans="3:21" ht="12" customHeight="1" x14ac:dyDescent="0.35">
      <c r="C636" s="341" t="str">
        <f t="shared" si="61"/>
        <v/>
      </c>
      <c r="D636" s="239" t="str">
        <f t="shared" si="65"/>
        <v/>
      </c>
      <c r="E636" s="239" t="str">
        <f t="shared" si="66"/>
        <v/>
      </c>
      <c r="F636" s="179" t="str">
        <f ca="1">IF(C636="","",[1]!s_dq_close(D636,TODAY(),1))</f>
        <v/>
      </c>
      <c r="G636" s="180" t="str">
        <f ca="1">IF(C636="","",[1]!s_pq_pctchange(D636,TODAY()-$G$12,TODAY())/100)</f>
        <v/>
      </c>
      <c r="H636" s="240" t="str">
        <f>IF(C636="","",IF($H$11="收入",[1]!S_STM07_IS(D636,9,$G$5,$H$13)/$E$5,[1]!S_STM07_IS(D636,48,$G$5,$H$13)/$E$5))</f>
        <v/>
      </c>
      <c r="I636" s="240" t="str">
        <f>IF(C636="","",IF($I$11="毛利率",([1]!S_STM07_IS(D636,9,$G$5,$H$13)-[1]!S_STM07_IS(D636,10,$G$5,$H$13))/[1]!S_STM07_IS(D636,9,$G$5,$H$13),[1]!S_STM07_IS(D636,14,$G$5,$H$13)/$E$5))</f>
        <v/>
      </c>
      <c r="J636" s="402" t="str">
        <f>IF(C636="","",IF($J$11="净利润率",[1]!S_STM07_IS(D636,61,$G$5,$H$13)/[1]!S_STM07_IS(D636,9,$G$5,$H$13),[1]!S_STM07_IS(D636,55,$G$5,$H$13)/$E$5))</f>
        <v/>
      </c>
      <c r="K636" s="411" t="str">
        <f>IF(C636="","",[1]!hks_fa_roa2(D636,$G$5))</f>
        <v/>
      </c>
      <c r="L636" s="411" t="str">
        <f>IF(C636="","",[1]!hks_fa_roe(D636,$G$5))</f>
        <v/>
      </c>
      <c r="M636" s="240" t="str">
        <f>IF(C636="","",IF($M$11="EPS",[1]!S_STM07_IS(D636,61,$G$5,$H$13)/IF([1]!s_share_total(D636,$G$5)=0,[1]!s_share_total(D636,[1]!s_ipo_listeddate(D636)),[1]!s_share_total(D636,$G$5)),([1]!s_stm07_bs(D636,75,$G$5,$H$13)+[1]!s_stm07_bs(D636,88,$G$5,$H$13)+[1]!s_stm07_bs(D636,94,$G$5,$H$13)+[1]!s_stm07_bs(D636,95,$G$5,$H$13))/$E$5))</f>
        <v/>
      </c>
      <c r="N636" s="241" t="str">
        <f>IF(C636="","",F636/([1]!S_STM07_IS(D636,61,$G$5,$H$13)/IF([1]!s_share_total(D636,$G$5)=0,[1]!s_share_total(D636,[1]!s_ipo_listeddate(D636)),[1]!s_share_total(D636,$G$5))))</f>
        <v/>
      </c>
      <c r="O636" s="240" t="str">
        <f ca="1">IF(C636="","",[1]!s_share_total(D636,TODAY())/$E$5)</f>
        <v/>
      </c>
      <c r="P636" s="240" t="str">
        <f t="shared" si="62"/>
        <v/>
      </c>
      <c r="Q636" s="210" t="str">
        <f t="shared" si="63"/>
        <v/>
      </c>
      <c r="R636" s="341" t="str">
        <f t="shared" si="64"/>
        <v/>
      </c>
      <c r="S636" s="144"/>
      <c r="U636" s="1"/>
    </row>
    <row r="637" spans="3:21" ht="12" customHeight="1" x14ac:dyDescent="0.35">
      <c r="C637" s="342" t="str">
        <f t="shared" si="61"/>
        <v/>
      </c>
      <c r="D637" s="126" t="str">
        <f t="shared" si="65"/>
        <v/>
      </c>
      <c r="E637" s="126" t="str">
        <f t="shared" si="66"/>
        <v/>
      </c>
      <c r="F637" s="181" t="str">
        <f ca="1">IF(C637="","",[1]!s_dq_close(D637,TODAY(),1))</f>
        <v/>
      </c>
      <c r="G637" s="182" t="str">
        <f ca="1">IF(C637="","",[1]!s_pq_pctchange(D637,TODAY()-$G$12,TODAY())/100)</f>
        <v/>
      </c>
      <c r="H637" s="242" t="str">
        <f>IF(C637="","",IF($H$11="收入",[1]!S_STM07_IS(D637,9,$G$5,$H$13)/$E$5,[1]!S_STM07_IS(D637,48,$G$5,$H$13)/$E$5))</f>
        <v/>
      </c>
      <c r="I637" s="242" t="str">
        <f>IF(C637="","",IF($I$11="毛利率",([1]!S_STM07_IS(D637,9,$G$5,$H$13)-[1]!S_STM07_IS(D637,10,$G$5,$H$13))/[1]!S_STM07_IS(D637,9,$G$5,$H$13),[1]!S_STM07_IS(D637,14,$G$5,$H$13)/$E$5))</f>
        <v/>
      </c>
      <c r="J637" s="403" t="str">
        <f>IF(C637="","",IF($J$11="净利润率",[1]!S_STM07_IS(D637,61,$G$5,$H$13)/[1]!S_STM07_IS(D637,9,$G$5,$H$13),[1]!S_STM07_IS(D637,55,$G$5,$H$13)/$E$5))</f>
        <v/>
      </c>
      <c r="K637" s="411" t="str">
        <f>IF(C637="","",[1]!hks_fa_roa2(D637,$G$5))</f>
        <v/>
      </c>
      <c r="L637" s="411" t="str">
        <f>IF(C637="","",[1]!hks_fa_roe(D637,$G$5))</f>
        <v/>
      </c>
      <c r="M637" s="243" t="str">
        <f>IF(C637="","",IF($M$11="EPS",[1]!S_STM07_IS(D637,61,$G$5,$H$13)/IF([1]!s_share_total(D637,$G$5)=0,[1]!s_share_total(D637,[1]!s_ipo_listeddate(D637)),[1]!s_share_total(D637,$G$5)),([1]!s_stm07_bs(D637,75,$G$5,$H$13)+[1]!s_stm07_bs(D637,88,$G$5,$H$13)+[1]!s_stm07_bs(D637,94,$G$5,$H$13)+[1]!s_stm07_bs(D637,95,$G$5,$H$13))/$E$5))</f>
        <v/>
      </c>
      <c r="N637" s="193" t="str">
        <f>IF(C637="","",F637/([1]!S_STM07_IS(D637,61,$G$5,$H$13)/IF([1]!s_share_total(D637,$G$5)=0,[1]!s_share_total(D637,[1]!s_ipo_listeddate(D637)),[1]!s_share_total(D637,$G$5))))</f>
        <v/>
      </c>
      <c r="O637" s="242" t="str">
        <f ca="1">IF(C637="","",[1]!s_share_total(D637,TODAY())/$E$5)</f>
        <v/>
      </c>
      <c r="P637" s="242" t="str">
        <f t="shared" si="62"/>
        <v/>
      </c>
      <c r="Q637" s="181" t="str">
        <f t="shared" si="63"/>
        <v/>
      </c>
      <c r="R637" s="342" t="str">
        <f t="shared" si="64"/>
        <v/>
      </c>
      <c r="S637" s="144"/>
      <c r="U637" s="1"/>
    </row>
    <row r="638" spans="3:21" ht="12" customHeight="1" x14ac:dyDescent="0.35">
      <c r="C638" s="341" t="str">
        <f t="shared" si="61"/>
        <v/>
      </c>
      <c r="D638" s="239" t="str">
        <f t="shared" si="65"/>
        <v/>
      </c>
      <c r="E638" s="239" t="str">
        <f t="shared" si="66"/>
        <v/>
      </c>
      <c r="F638" s="179" t="str">
        <f ca="1">IF(C638="","",[1]!s_dq_close(D638,TODAY(),1))</f>
        <v/>
      </c>
      <c r="G638" s="180" t="str">
        <f ca="1">IF(C638="","",[1]!s_pq_pctchange(D638,TODAY()-$G$12,TODAY())/100)</f>
        <v/>
      </c>
      <c r="H638" s="240" t="str">
        <f>IF(C638="","",IF($H$11="收入",[1]!S_STM07_IS(D638,9,$G$5,$H$13)/$E$5,[1]!S_STM07_IS(D638,48,$G$5,$H$13)/$E$5))</f>
        <v/>
      </c>
      <c r="I638" s="240" t="str">
        <f>IF(C638="","",IF($I$11="毛利率",([1]!S_STM07_IS(D638,9,$G$5,$H$13)-[1]!S_STM07_IS(D638,10,$G$5,$H$13))/[1]!S_STM07_IS(D638,9,$G$5,$H$13),[1]!S_STM07_IS(D638,14,$G$5,$H$13)/$E$5))</f>
        <v/>
      </c>
      <c r="J638" s="402" t="str">
        <f>IF(C638="","",IF($J$11="净利润率",[1]!S_STM07_IS(D638,61,$G$5,$H$13)/[1]!S_STM07_IS(D638,9,$G$5,$H$13),[1]!S_STM07_IS(D638,55,$G$5,$H$13)/$E$5))</f>
        <v/>
      </c>
      <c r="K638" s="411" t="str">
        <f>IF(C638="","",[1]!hks_fa_roa2(D638,$G$5))</f>
        <v/>
      </c>
      <c r="L638" s="411" t="str">
        <f>IF(C638="","",[1]!hks_fa_roe(D638,$G$5))</f>
        <v/>
      </c>
      <c r="M638" s="240" t="str">
        <f>IF(C638="","",IF($M$11="EPS",[1]!S_STM07_IS(D638,61,$G$5,$H$13)/IF([1]!s_share_total(D638,$G$5)=0,[1]!s_share_total(D638,[1]!s_ipo_listeddate(D638)),[1]!s_share_total(D638,$G$5)),([1]!s_stm07_bs(D638,75,$G$5,$H$13)+[1]!s_stm07_bs(D638,88,$G$5,$H$13)+[1]!s_stm07_bs(D638,94,$G$5,$H$13)+[1]!s_stm07_bs(D638,95,$G$5,$H$13))/$E$5))</f>
        <v/>
      </c>
      <c r="N638" s="241" t="str">
        <f>IF(C638="","",F638/([1]!S_STM07_IS(D638,61,$G$5,$H$13)/IF([1]!s_share_total(D638,$G$5)=0,[1]!s_share_total(D638,[1]!s_ipo_listeddate(D638)),[1]!s_share_total(D638,$G$5))))</f>
        <v/>
      </c>
      <c r="O638" s="240" t="str">
        <f ca="1">IF(C638="","",[1]!s_share_total(D638,TODAY())/$E$5)</f>
        <v/>
      </c>
      <c r="P638" s="240" t="str">
        <f t="shared" si="62"/>
        <v/>
      </c>
      <c r="Q638" s="210" t="str">
        <f t="shared" si="63"/>
        <v/>
      </c>
      <c r="R638" s="341" t="str">
        <f t="shared" si="64"/>
        <v/>
      </c>
      <c r="S638" s="144"/>
      <c r="U638" s="1"/>
    </row>
    <row r="639" spans="3:21" ht="12" customHeight="1" x14ac:dyDescent="0.35">
      <c r="C639" s="342" t="str">
        <f t="shared" si="61"/>
        <v/>
      </c>
      <c r="D639" s="126" t="str">
        <f t="shared" si="65"/>
        <v/>
      </c>
      <c r="E639" s="126" t="str">
        <f t="shared" si="66"/>
        <v/>
      </c>
      <c r="F639" s="181" t="str">
        <f ca="1">IF(C639="","",[1]!s_dq_close(D639,TODAY(),1))</f>
        <v/>
      </c>
      <c r="G639" s="182" t="str">
        <f ca="1">IF(C639="","",[1]!s_pq_pctchange(D639,TODAY()-$G$12,TODAY())/100)</f>
        <v/>
      </c>
      <c r="H639" s="242" t="str">
        <f>IF(C639="","",IF($H$11="收入",[1]!S_STM07_IS(D639,9,$G$5,$H$13)/$E$5,[1]!S_STM07_IS(D639,48,$G$5,$H$13)/$E$5))</f>
        <v/>
      </c>
      <c r="I639" s="242" t="str">
        <f>IF(C639="","",IF($I$11="毛利率",([1]!S_STM07_IS(D639,9,$G$5,$H$13)-[1]!S_STM07_IS(D639,10,$G$5,$H$13))/[1]!S_STM07_IS(D639,9,$G$5,$H$13),[1]!S_STM07_IS(D639,14,$G$5,$H$13)/$E$5))</f>
        <v/>
      </c>
      <c r="J639" s="403" t="str">
        <f>IF(C639="","",IF($J$11="净利润率",[1]!S_STM07_IS(D639,61,$G$5,$H$13)/[1]!S_STM07_IS(D639,9,$G$5,$H$13),[1]!S_STM07_IS(D639,55,$G$5,$H$13)/$E$5))</f>
        <v/>
      </c>
      <c r="K639" s="411" t="str">
        <f>IF(C639="","",[1]!hks_fa_roa2(D639,$G$5))</f>
        <v/>
      </c>
      <c r="L639" s="411" t="str">
        <f>IF(C639="","",[1]!hks_fa_roe(D639,$G$5))</f>
        <v/>
      </c>
      <c r="M639" s="243" t="str">
        <f>IF(C639="","",IF($M$11="EPS",[1]!S_STM07_IS(D639,61,$G$5,$H$13)/IF([1]!s_share_total(D639,$G$5)=0,[1]!s_share_total(D639,[1]!s_ipo_listeddate(D639)),[1]!s_share_total(D639,$G$5)),([1]!s_stm07_bs(D639,75,$G$5,$H$13)+[1]!s_stm07_bs(D639,88,$G$5,$H$13)+[1]!s_stm07_bs(D639,94,$G$5,$H$13)+[1]!s_stm07_bs(D639,95,$G$5,$H$13))/$E$5))</f>
        <v/>
      </c>
      <c r="N639" s="193" t="str">
        <f>IF(C639="","",F639/([1]!S_STM07_IS(D639,61,$G$5,$H$13)/IF([1]!s_share_total(D639,$G$5)=0,[1]!s_share_total(D639,[1]!s_ipo_listeddate(D639)),[1]!s_share_total(D639,$G$5))))</f>
        <v/>
      </c>
      <c r="O639" s="242" t="str">
        <f ca="1">IF(C639="","",[1]!s_share_total(D639,TODAY())/$E$5)</f>
        <v/>
      </c>
      <c r="P639" s="242" t="str">
        <f t="shared" si="62"/>
        <v/>
      </c>
      <c r="Q639" s="181" t="str">
        <f t="shared" si="63"/>
        <v/>
      </c>
      <c r="R639" s="342" t="str">
        <f t="shared" si="64"/>
        <v/>
      </c>
      <c r="S639" s="144"/>
      <c r="U639" s="1"/>
    </row>
    <row r="640" spans="3:21" ht="12" customHeight="1" x14ac:dyDescent="0.35">
      <c r="C640" s="341" t="str">
        <f t="shared" si="61"/>
        <v/>
      </c>
      <c r="D640" s="239" t="str">
        <f t="shared" si="65"/>
        <v/>
      </c>
      <c r="E640" s="239" t="str">
        <f t="shared" si="66"/>
        <v/>
      </c>
      <c r="F640" s="179" t="str">
        <f ca="1">IF(C640="","",[1]!s_dq_close(D640,TODAY(),1))</f>
        <v/>
      </c>
      <c r="G640" s="180" t="str">
        <f ca="1">IF(C640="","",[1]!s_pq_pctchange(D640,TODAY()-$G$12,TODAY())/100)</f>
        <v/>
      </c>
      <c r="H640" s="240" t="str">
        <f>IF(C640="","",IF($H$11="收入",[1]!S_STM07_IS(D640,9,$G$5,$H$13)/$E$5,[1]!S_STM07_IS(D640,48,$G$5,$H$13)/$E$5))</f>
        <v/>
      </c>
      <c r="I640" s="240" t="str">
        <f>IF(C640="","",IF($I$11="毛利率",([1]!S_STM07_IS(D640,9,$G$5,$H$13)-[1]!S_STM07_IS(D640,10,$G$5,$H$13))/[1]!S_STM07_IS(D640,9,$G$5,$H$13),[1]!S_STM07_IS(D640,14,$G$5,$H$13)/$E$5))</f>
        <v/>
      </c>
      <c r="J640" s="402" t="str">
        <f>IF(C640="","",IF($J$11="净利润率",[1]!S_STM07_IS(D640,61,$G$5,$H$13)/[1]!S_STM07_IS(D640,9,$G$5,$H$13),[1]!S_STM07_IS(D640,55,$G$5,$H$13)/$E$5))</f>
        <v/>
      </c>
      <c r="K640" s="411" t="str">
        <f>IF(C640="","",[1]!hks_fa_roa2(D640,$G$5))</f>
        <v/>
      </c>
      <c r="L640" s="411" t="str">
        <f>IF(C640="","",[1]!hks_fa_roe(D640,$G$5))</f>
        <v/>
      </c>
      <c r="M640" s="240" t="str">
        <f>IF(C640="","",IF($M$11="EPS",[1]!S_STM07_IS(D640,61,$G$5,$H$13)/IF([1]!s_share_total(D640,$G$5)=0,[1]!s_share_total(D640,[1]!s_ipo_listeddate(D640)),[1]!s_share_total(D640,$G$5)),([1]!s_stm07_bs(D640,75,$G$5,$H$13)+[1]!s_stm07_bs(D640,88,$G$5,$H$13)+[1]!s_stm07_bs(D640,94,$G$5,$H$13)+[1]!s_stm07_bs(D640,95,$G$5,$H$13))/$E$5))</f>
        <v/>
      </c>
      <c r="N640" s="241" t="str">
        <f>IF(C640="","",F640/([1]!S_STM07_IS(D640,61,$G$5,$H$13)/IF([1]!s_share_total(D640,$G$5)=0,[1]!s_share_total(D640,[1]!s_ipo_listeddate(D640)),[1]!s_share_total(D640,$G$5))))</f>
        <v/>
      </c>
      <c r="O640" s="240" t="str">
        <f ca="1">IF(C640="","",[1]!s_share_total(D640,TODAY())/$E$5)</f>
        <v/>
      </c>
      <c r="P640" s="240" t="str">
        <f t="shared" si="62"/>
        <v/>
      </c>
      <c r="Q640" s="210" t="str">
        <f t="shared" si="63"/>
        <v/>
      </c>
      <c r="R640" s="341" t="str">
        <f t="shared" si="64"/>
        <v/>
      </c>
      <c r="S640" s="144"/>
      <c r="U640" s="1"/>
    </row>
    <row r="641" spans="3:21" ht="12" customHeight="1" x14ac:dyDescent="0.35">
      <c r="C641" s="342" t="str">
        <f t="shared" si="61"/>
        <v/>
      </c>
      <c r="D641" s="126" t="str">
        <f t="shared" si="65"/>
        <v/>
      </c>
      <c r="E641" s="126" t="str">
        <f t="shared" si="66"/>
        <v/>
      </c>
      <c r="F641" s="181" t="str">
        <f ca="1">IF(C641="","",[1]!s_dq_close(D641,TODAY(),1))</f>
        <v/>
      </c>
      <c r="G641" s="182" t="str">
        <f ca="1">IF(C641="","",[1]!s_pq_pctchange(D641,TODAY()-$G$12,TODAY())/100)</f>
        <v/>
      </c>
      <c r="H641" s="242" t="str">
        <f>IF(C641="","",IF($H$11="收入",[1]!S_STM07_IS(D641,9,$G$5,$H$13)/$E$5,[1]!S_STM07_IS(D641,48,$G$5,$H$13)/$E$5))</f>
        <v/>
      </c>
      <c r="I641" s="242" t="str">
        <f>IF(C641="","",IF($I$11="毛利率",([1]!S_STM07_IS(D641,9,$G$5,$H$13)-[1]!S_STM07_IS(D641,10,$G$5,$H$13))/[1]!S_STM07_IS(D641,9,$G$5,$H$13),[1]!S_STM07_IS(D641,14,$G$5,$H$13)/$E$5))</f>
        <v/>
      </c>
      <c r="J641" s="403" t="str">
        <f>IF(C641="","",IF($J$11="净利润率",[1]!S_STM07_IS(D641,61,$G$5,$H$13)/[1]!S_STM07_IS(D641,9,$G$5,$H$13),[1]!S_STM07_IS(D641,55,$G$5,$H$13)/$E$5))</f>
        <v/>
      </c>
      <c r="K641" s="411" t="str">
        <f>IF(C641="","",[1]!hks_fa_roa2(D641,$G$5))</f>
        <v/>
      </c>
      <c r="L641" s="411" t="str">
        <f>IF(C641="","",[1]!hks_fa_roe(D641,$G$5))</f>
        <v/>
      </c>
      <c r="M641" s="243" t="str">
        <f>IF(C641="","",IF($M$11="EPS",[1]!S_STM07_IS(D641,61,$G$5,$H$13)/IF([1]!s_share_total(D641,$G$5)=0,[1]!s_share_total(D641,[1]!s_ipo_listeddate(D641)),[1]!s_share_total(D641,$G$5)),([1]!s_stm07_bs(D641,75,$G$5,$H$13)+[1]!s_stm07_bs(D641,88,$G$5,$H$13)+[1]!s_stm07_bs(D641,94,$G$5,$H$13)+[1]!s_stm07_bs(D641,95,$G$5,$H$13))/$E$5))</f>
        <v/>
      </c>
      <c r="N641" s="193" t="str">
        <f>IF(C641="","",F641/([1]!S_STM07_IS(D641,61,$G$5,$H$13)/IF([1]!s_share_total(D641,$G$5)=0,[1]!s_share_total(D641,[1]!s_ipo_listeddate(D641)),[1]!s_share_total(D641,$G$5))))</f>
        <v/>
      </c>
      <c r="O641" s="242" t="str">
        <f ca="1">IF(C641="","",[1]!s_share_total(D641,TODAY())/$E$5)</f>
        <v/>
      </c>
      <c r="P641" s="242" t="str">
        <f t="shared" si="62"/>
        <v/>
      </c>
      <c r="Q641" s="181" t="str">
        <f t="shared" si="63"/>
        <v/>
      </c>
      <c r="R641" s="342" t="str">
        <f t="shared" si="64"/>
        <v/>
      </c>
      <c r="S641" s="144"/>
      <c r="U641" s="1"/>
    </row>
    <row r="642" spans="3:21" ht="12" customHeight="1" x14ac:dyDescent="0.35">
      <c r="C642" s="341" t="str">
        <f t="shared" si="61"/>
        <v/>
      </c>
      <c r="D642" s="239" t="str">
        <f t="shared" si="65"/>
        <v/>
      </c>
      <c r="E642" s="239" t="str">
        <f t="shared" si="66"/>
        <v/>
      </c>
      <c r="F642" s="179" t="str">
        <f ca="1">IF(C642="","",[1]!s_dq_close(D642,TODAY(),1))</f>
        <v/>
      </c>
      <c r="G642" s="180" t="str">
        <f ca="1">IF(C642="","",[1]!s_pq_pctchange(D642,TODAY()-$G$12,TODAY())/100)</f>
        <v/>
      </c>
      <c r="H642" s="240" t="str">
        <f>IF(C642="","",IF($H$11="收入",[1]!S_STM07_IS(D642,9,$G$5,$H$13)/$E$5,[1]!S_STM07_IS(D642,48,$G$5,$H$13)/$E$5))</f>
        <v/>
      </c>
      <c r="I642" s="240" t="str">
        <f>IF(C642="","",IF($I$11="毛利率",([1]!S_STM07_IS(D642,9,$G$5,$H$13)-[1]!S_STM07_IS(D642,10,$G$5,$H$13))/[1]!S_STM07_IS(D642,9,$G$5,$H$13),[1]!S_STM07_IS(D642,14,$G$5,$H$13)/$E$5))</f>
        <v/>
      </c>
      <c r="J642" s="402" t="str">
        <f>IF(C642="","",IF($J$11="净利润率",[1]!S_STM07_IS(D642,61,$G$5,$H$13)/[1]!S_STM07_IS(D642,9,$G$5,$H$13),[1]!S_STM07_IS(D642,55,$G$5,$H$13)/$E$5))</f>
        <v/>
      </c>
      <c r="K642" s="411" t="str">
        <f>IF(C642="","",[1]!hks_fa_roa2(D642,$G$5))</f>
        <v/>
      </c>
      <c r="L642" s="411" t="str">
        <f>IF(C642="","",[1]!hks_fa_roe(D642,$G$5))</f>
        <v/>
      </c>
      <c r="M642" s="240" t="str">
        <f>IF(C642="","",IF($M$11="EPS",[1]!S_STM07_IS(D642,61,$G$5,$H$13)/IF([1]!s_share_total(D642,$G$5)=0,[1]!s_share_total(D642,[1]!s_ipo_listeddate(D642)),[1]!s_share_total(D642,$G$5)),([1]!s_stm07_bs(D642,75,$G$5,$H$13)+[1]!s_stm07_bs(D642,88,$G$5,$H$13)+[1]!s_stm07_bs(D642,94,$G$5,$H$13)+[1]!s_stm07_bs(D642,95,$G$5,$H$13))/$E$5))</f>
        <v/>
      </c>
      <c r="N642" s="241" t="str">
        <f>IF(C642="","",F642/([1]!S_STM07_IS(D642,61,$G$5,$H$13)/IF([1]!s_share_total(D642,$G$5)=0,[1]!s_share_total(D642,[1]!s_ipo_listeddate(D642)),[1]!s_share_total(D642,$G$5))))</f>
        <v/>
      </c>
      <c r="O642" s="240" t="str">
        <f ca="1">IF(C642="","",[1]!s_share_total(D642,TODAY())/$E$5)</f>
        <v/>
      </c>
      <c r="P642" s="240" t="str">
        <f t="shared" si="62"/>
        <v/>
      </c>
      <c r="Q642" s="210" t="str">
        <f t="shared" si="63"/>
        <v/>
      </c>
      <c r="R642" s="341" t="str">
        <f t="shared" si="64"/>
        <v/>
      </c>
      <c r="S642" s="144"/>
      <c r="U642" s="1"/>
    </row>
    <row r="643" spans="3:21" ht="12" customHeight="1" x14ac:dyDescent="0.35">
      <c r="C643" s="342" t="str">
        <f t="shared" si="61"/>
        <v/>
      </c>
      <c r="D643" s="126" t="str">
        <f t="shared" si="65"/>
        <v/>
      </c>
      <c r="E643" s="126" t="str">
        <f t="shared" si="66"/>
        <v/>
      </c>
      <c r="F643" s="181" t="str">
        <f ca="1">IF(C643="","",[1]!s_dq_close(D643,TODAY(),1))</f>
        <v/>
      </c>
      <c r="G643" s="182" t="str">
        <f ca="1">IF(C643="","",[1]!s_pq_pctchange(D643,TODAY()-$G$12,TODAY())/100)</f>
        <v/>
      </c>
      <c r="H643" s="242" t="str">
        <f>IF(C643="","",IF($H$11="收入",[1]!S_STM07_IS(D643,9,$G$5,$H$13)/$E$5,[1]!S_STM07_IS(D643,48,$G$5,$H$13)/$E$5))</f>
        <v/>
      </c>
      <c r="I643" s="242" t="str">
        <f>IF(C643="","",IF($I$11="毛利率",([1]!S_STM07_IS(D643,9,$G$5,$H$13)-[1]!S_STM07_IS(D643,10,$G$5,$H$13))/[1]!S_STM07_IS(D643,9,$G$5,$H$13),[1]!S_STM07_IS(D643,14,$G$5,$H$13)/$E$5))</f>
        <v/>
      </c>
      <c r="J643" s="403" t="str">
        <f>IF(C643="","",IF($J$11="净利润率",[1]!S_STM07_IS(D643,61,$G$5,$H$13)/[1]!S_STM07_IS(D643,9,$G$5,$H$13),[1]!S_STM07_IS(D643,55,$G$5,$H$13)/$E$5))</f>
        <v/>
      </c>
      <c r="K643" s="411" t="str">
        <f>IF(C643="","",[1]!hks_fa_roa2(D643,$G$5))</f>
        <v/>
      </c>
      <c r="L643" s="411" t="str">
        <f>IF(C643="","",[1]!hks_fa_roe(D643,$G$5))</f>
        <v/>
      </c>
      <c r="M643" s="243" t="str">
        <f>IF(C643="","",IF($M$11="EPS",[1]!S_STM07_IS(D643,61,$G$5,$H$13)/IF([1]!s_share_total(D643,$G$5)=0,[1]!s_share_total(D643,[1]!s_ipo_listeddate(D643)),[1]!s_share_total(D643,$G$5)),([1]!s_stm07_bs(D643,75,$G$5,$H$13)+[1]!s_stm07_bs(D643,88,$G$5,$H$13)+[1]!s_stm07_bs(D643,94,$G$5,$H$13)+[1]!s_stm07_bs(D643,95,$G$5,$H$13))/$E$5))</f>
        <v/>
      </c>
      <c r="N643" s="193" t="str">
        <f>IF(C643="","",F643/([1]!S_STM07_IS(D643,61,$G$5,$H$13)/IF([1]!s_share_total(D643,$G$5)=0,[1]!s_share_total(D643,[1]!s_ipo_listeddate(D643)),[1]!s_share_total(D643,$G$5))))</f>
        <v/>
      </c>
      <c r="O643" s="242" t="str">
        <f ca="1">IF(C643="","",[1]!s_share_total(D643,TODAY())/$E$5)</f>
        <v/>
      </c>
      <c r="P643" s="242" t="str">
        <f t="shared" si="62"/>
        <v/>
      </c>
      <c r="Q643" s="181" t="str">
        <f t="shared" si="63"/>
        <v/>
      </c>
      <c r="R643" s="342" t="str">
        <f t="shared" si="64"/>
        <v/>
      </c>
      <c r="S643" s="144"/>
      <c r="U643" s="1"/>
    </row>
    <row r="644" spans="3:21" ht="12" customHeight="1" x14ac:dyDescent="0.35">
      <c r="C644" s="341" t="str">
        <f t="shared" si="61"/>
        <v/>
      </c>
      <c r="D644" s="239" t="str">
        <f t="shared" si="65"/>
        <v/>
      </c>
      <c r="E644" s="239" t="str">
        <f t="shared" si="66"/>
        <v/>
      </c>
      <c r="F644" s="179" t="str">
        <f ca="1">IF(C644="","",[1]!s_dq_close(D644,TODAY(),1))</f>
        <v/>
      </c>
      <c r="G644" s="180" t="str">
        <f ca="1">IF(C644="","",[1]!s_pq_pctchange(D644,TODAY()-$G$12,TODAY())/100)</f>
        <v/>
      </c>
      <c r="H644" s="240" t="str">
        <f>IF(C644="","",IF($H$11="收入",[1]!S_STM07_IS(D644,9,$G$5,$H$13)/$E$5,[1]!S_STM07_IS(D644,48,$G$5,$H$13)/$E$5))</f>
        <v/>
      </c>
      <c r="I644" s="240" t="str">
        <f>IF(C644="","",IF($I$11="毛利率",([1]!S_STM07_IS(D644,9,$G$5,$H$13)-[1]!S_STM07_IS(D644,10,$G$5,$H$13))/[1]!S_STM07_IS(D644,9,$G$5,$H$13),[1]!S_STM07_IS(D644,14,$G$5,$H$13)/$E$5))</f>
        <v/>
      </c>
      <c r="J644" s="402" t="str">
        <f>IF(C644="","",IF($J$11="净利润率",[1]!S_STM07_IS(D644,61,$G$5,$H$13)/[1]!S_STM07_IS(D644,9,$G$5,$H$13),[1]!S_STM07_IS(D644,55,$G$5,$H$13)/$E$5))</f>
        <v/>
      </c>
      <c r="K644" s="411" t="str">
        <f>IF(C644="","",[1]!hks_fa_roa2(D644,$G$5))</f>
        <v/>
      </c>
      <c r="L644" s="411" t="str">
        <f>IF(C644="","",[1]!hks_fa_roe(D644,$G$5))</f>
        <v/>
      </c>
      <c r="M644" s="240" t="str">
        <f>IF(C644="","",IF($M$11="EPS",[1]!S_STM07_IS(D644,61,$G$5,$H$13)/IF([1]!s_share_total(D644,$G$5)=0,[1]!s_share_total(D644,[1]!s_ipo_listeddate(D644)),[1]!s_share_total(D644,$G$5)),([1]!s_stm07_bs(D644,75,$G$5,$H$13)+[1]!s_stm07_bs(D644,88,$G$5,$H$13)+[1]!s_stm07_bs(D644,94,$G$5,$H$13)+[1]!s_stm07_bs(D644,95,$G$5,$H$13))/$E$5))</f>
        <v/>
      </c>
      <c r="N644" s="241" t="str">
        <f>IF(C644="","",F644/([1]!S_STM07_IS(D644,61,$G$5,$H$13)/IF([1]!s_share_total(D644,$G$5)=0,[1]!s_share_total(D644,[1]!s_ipo_listeddate(D644)),[1]!s_share_total(D644,$G$5))))</f>
        <v/>
      </c>
      <c r="O644" s="240" t="str">
        <f ca="1">IF(C644="","",[1]!s_share_total(D644,TODAY())/$E$5)</f>
        <v/>
      </c>
      <c r="P644" s="240" t="str">
        <f t="shared" si="62"/>
        <v/>
      </c>
      <c r="Q644" s="210" t="str">
        <f t="shared" si="63"/>
        <v/>
      </c>
      <c r="R644" s="341" t="str">
        <f t="shared" si="64"/>
        <v/>
      </c>
      <c r="S644" s="144"/>
      <c r="U644" s="1"/>
    </row>
    <row r="645" spans="3:21" ht="12" customHeight="1" x14ac:dyDescent="0.35">
      <c r="C645" s="342" t="str">
        <f t="shared" si="61"/>
        <v/>
      </c>
      <c r="D645" s="126" t="str">
        <f t="shared" si="65"/>
        <v/>
      </c>
      <c r="E645" s="126" t="str">
        <f t="shared" si="66"/>
        <v/>
      </c>
      <c r="F645" s="181" t="str">
        <f ca="1">IF(C645="","",[1]!s_dq_close(D645,TODAY(),1))</f>
        <v/>
      </c>
      <c r="G645" s="182" t="str">
        <f ca="1">IF(C645="","",[1]!s_pq_pctchange(D645,TODAY()-$G$12,TODAY())/100)</f>
        <v/>
      </c>
      <c r="H645" s="242" t="str">
        <f>IF(C645="","",IF($H$11="收入",[1]!S_STM07_IS(D645,9,$G$5,$H$13)/$E$5,[1]!S_STM07_IS(D645,48,$G$5,$H$13)/$E$5))</f>
        <v/>
      </c>
      <c r="I645" s="242" t="str">
        <f>IF(C645="","",IF($I$11="毛利率",([1]!S_STM07_IS(D645,9,$G$5,$H$13)-[1]!S_STM07_IS(D645,10,$G$5,$H$13))/[1]!S_STM07_IS(D645,9,$G$5,$H$13),[1]!S_STM07_IS(D645,14,$G$5,$H$13)/$E$5))</f>
        <v/>
      </c>
      <c r="J645" s="403" t="str">
        <f>IF(C645="","",IF($J$11="净利润率",[1]!S_STM07_IS(D645,61,$G$5,$H$13)/[1]!S_STM07_IS(D645,9,$G$5,$H$13),[1]!S_STM07_IS(D645,55,$G$5,$H$13)/$E$5))</f>
        <v/>
      </c>
      <c r="K645" s="411" t="str">
        <f>IF(C645="","",[1]!hks_fa_roa2(D645,$G$5))</f>
        <v/>
      </c>
      <c r="L645" s="411" t="str">
        <f>IF(C645="","",[1]!hks_fa_roe(D645,$G$5))</f>
        <v/>
      </c>
      <c r="M645" s="243" t="str">
        <f>IF(C645="","",IF($M$11="EPS",[1]!S_STM07_IS(D645,61,$G$5,$H$13)/IF([1]!s_share_total(D645,$G$5)=0,[1]!s_share_total(D645,[1]!s_ipo_listeddate(D645)),[1]!s_share_total(D645,$G$5)),([1]!s_stm07_bs(D645,75,$G$5,$H$13)+[1]!s_stm07_bs(D645,88,$G$5,$H$13)+[1]!s_stm07_bs(D645,94,$G$5,$H$13)+[1]!s_stm07_bs(D645,95,$G$5,$H$13))/$E$5))</f>
        <v/>
      </c>
      <c r="N645" s="193" t="str">
        <f>IF(C645="","",F645/([1]!S_STM07_IS(D645,61,$G$5,$H$13)/IF([1]!s_share_total(D645,$G$5)=0,[1]!s_share_total(D645,[1]!s_ipo_listeddate(D645)),[1]!s_share_total(D645,$G$5))))</f>
        <v/>
      </c>
      <c r="O645" s="242" t="str">
        <f ca="1">IF(C645="","",[1]!s_share_total(D645,TODAY())/$E$5)</f>
        <v/>
      </c>
      <c r="P645" s="242" t="str">
        <f t="shared" si="62"/>
        <v/>
      </c>
      <c r="Q645" s="181" t="str">
        <f t="shared" si="63"/>
        <v/>
      </c>
      <c r="R645" s="342" t="str">
        <f t="shared" si="64"/>
        <v/>
      </c>
      <c r="S645" s="144"/>
      <c r="U645" s="1"/>
    </row>
    <row r="646" spans="3:21" ht="12" customHeight="1" x14ac:dyDescent="0.35">
      <c r="C646" s="341" t="str">
        <f t="shared" si="61"/>
        <v/>
      </c>
      <c r="D646" s="239" t="str">
        <f t="shared" si="65"/>
        <v/>
      </c>
      <c r="E646" s="239" t="str">
        <f t="shared" si="66"/>
        <v/>
      </c>
      <c r="F646" s="179" t="str">
        <f ca="1">IF(C646="","",[1]!s_dq_close(D646,TODAY(),1))</f>
        <v/>
      </c>
      <c r="G646" s="180" t="str">
        <f ca="1">IF(C646="","",[1]!s_pq_pctchange(D646,TODAY()-$G$12,TODAY())/100)</f>
        <v/>
      </c>
      <c r="H646" s="240" t="str">
        <f>IF(C646="","",IF($H$11="收入",[1]!S_STM07_IS(D646,9,$G$5,$H$13)/$E$5,[1]!S_STM07_IS(D646,48,$G$5,$H$13)/$E$5))</f>
        <v/>
      </c>
      <c r="I646" s="240" t="str">
        <f>IF(C646="","",IF($I$11="毛利率",([1]!S_STM07_IS(D646,9,$G$5,$H$13)-[1]!S_STM07_IS(D646,10,$G$5,$H$13))/[1]!S_STM07_IS(D646,9,$G$5,$H$13),[1]!S_STM07_IS(D646,14,$G$5,$H$13)/$E$5))</f>
        <v/>
      </c>
      <c r="J646" s="402" t="str">
        <f>IF(C646="","",IF($J$11="净利润率",[1]!S_STM07_IS(D646,61,$G$5,$H$13)/[1]!S_STM07_IS(D646,9,$G$5,$H$13),[1]!S_STM07_IS(D646,55,$G$5,$H$13)/$E$5))</f>
        <v/>
      </c>
      <c r="K646" s="411" t="str">
        <f>IF(C646="","",[1]!hks_fa_roa2(D646,$G$5))</f>
        <v/>
      </c>
      <c r="L646" s="411" t="str">
        <f>IF(C646="","",[1]!hks_fa_roe(D646,$G$5))</f>
        <v/>
      </c>
      <c r="M646" s="240" t="str">
        <f>IF(C646="","",IF($M$11="EPS",[1]!S_STM07_IS(D646,61,$G$5,$H$13)/IF([1]!s_share_total(D646,$G$5)=0,[1]!s_share_total(D646,[1]!s_ipo_listeddate(D646)),[1]!s_share_total(D646,$G$5)),([1]!s_stm07_bs(D646,75,$G$5,$H$13)+[1]!s_stm07_bs(D646,88,$G$5,$H$13)+[1]!s_stm07_bs(D646,94,$G$5,$H$13)+[1]!s_stm07_bs(D646,95,$G$5,$H$13))/$E$5))</f>
        <v/>
      </c>
      <c r="N646" s="241" t="str">
        <f>IF(C646="","",F646/([1]!S_STM07_IS(D646,61,$G$5,$H$13)/IF([1]!s_share_total(D646,$G$5)=0,[1]!s_share_total(D646,[1]!s_ipo_listeddate(D646)),[1]!s_share_total(D646,$G$5))))</f>
        <v/>
      </c>
      <c r="O646" s="240" t="str">
        <f ca="1">IF(C646="","",[1]!s_share_total(D646,TODAY())/$E$5)</f>
        <v/>
      </c>
      <c r="P646" s="240" t="str">
        <f t="shared" si="62"/>
        <v/>
      </c>
      <c r="Q646" s="210" t="str">
        <f t="shared" si="63"/>
        <v/>
      </c>
      <c r="R646" s="341" t="str">
        <f t="shared" si="64"/>
        <v/>
      </c>
      <c r="S646" s="144"/>
      <c r="U646" s="1"/>
    </row>
    <row r="647" spans="3:21" ht="12" customHeight="1" x14ac:dyDescent="0.35">
      <c r="C647" s="342" t="str">
        <f t="shared" si="61"/>
        <v/>
      </c>
      <c r="D647" s="126" t="str">
        <f t="shared" si="65"/>
        <v/>
      </c>
      <c r="E647" s="126" t="str">
        <f t="shared" si="66"/>
        <v/>
      </c>
      <c r="F647" s="181" t="str">
        <f ca="1">IF(C647="","",[1]!s_dq_close(D647,TODAY(),1))</f>
        <v/>
      </c>
      <c r="G647" s="182" t="str">
        <f ca="1">IF(C647="","",[1]!s_pq_pctchange(D647,TODAY()-$G$12,TODAY())/100)</f>
        <v/>
      </c>
      <c r="H647" s="242" t="str">
        <f>IF(C647="","",IF($H$11="收入",[1]!S_STM07_IS(D647,9,$G$5,$H$13)/$E$5,[1]!S_STM07_IS(D647,48,$G$5,$H$13)/$E$5))</f>
        <v/>
      </c>
      <c r="I647" s="242" t="str">
        <f>IF(C647="","",IF($I$11="毛利率",([1]!S_STM07_IS(D647,9,$G$5,$H$13)-[1]!S_STM07_IS(D647,10,$G$5,$H$13))/[1]!S_STM07_IS(D647,9,$G$5,$H$13),[1]!S_STM07_IS(D647,14,$G$5,$H$13)/$E$5))</f>
        <v/>
      </c>
      <c r="J647" s="403" t="str">
        <f>IF(C647="","",IF($J$11="净利润率",[1]!S_STM07_IS(D647,61,$G$5,$H$13)/[1]!S_STM07_IS(D647,9,$G$5,$H$13),[1]!S_STM07_IS(D647,55,$G$5,$H$13)/$E$5))</f>
        <v/>
      </c>
      <c r="K647" s="411" t="str">
        <f>IF(C647="","",[1]!hks_fa_roa2(D647,$G$5))</f>
        <v/>
      </c>
      <c r="L647" s="411" t="str">
        <f>IF(C647="","",[1]!hks_fa_roe(D647,$G$5))</f>
        <v/>
      </c>
      <c r="M647" s="243" t="str">
        <f>IF(C647="","",IF($M$11="EPS",[1]!S_STM07_IS(D647,61,$G$5,$H$13)/IF([1]!s_share_total(D647,$G$5)=0,[1]!s_share_total(D647,[1]!s_ipo_listeddate(D647)),[1]!s_share_total(D647,$G$5)),([1]!s_stm07_bs(D647,75,$G$5,$H$13)+[1]!s_stm07_bs(D647,88,$G$5,$H$13)+[1]!s_stm07_bs(D647,94,$G$5,$H$13)+[1]!s_stm07_bs(D647,95,$G$5,$H$13))/$E$5))</f>
        <v/>
      </c>
      <c r="N647" s="193" t="str">
        <f>IF(C647="","",F647/([1]!S_STM07_IS(D647,61,$G$5,$H$13)/IF([1]!s_share_total(D647,$G$5)=0,[1]!s_share_total(D647,[1]!s_ipo_listeddate(D647)),[1]!s_share_total(D647,$G$5))))</f>
        <v/>
      </c>
      <c r="O647" s="242" t="str">
        <f ca="1">IF(C647="","",[1]!s_share_total(D647,TODAY())/$E$5)</f>
        <v/>
      </c>
      <c r="P647" s="242" t="str">
        <f t="shared" si="62"/>
        <v/>
      </c>
      <c r="Q647" s="181" t="str">
        <f t="shared" si="63"/>
        <v/>
      </c>
      <c r="R647" s="342" t="str">
        <f t="shared" si="64"/>
        <v/>
      </c>
      <c r="S647" s="144"/>
      <c r="U647" s="1"/>
    </row>
    <row r="648" spans="3:21" ht="12" customHeight="1" x14ac:dyDescent="0.35">
      <c r="C648" s="341" t="str">
        <f t="shared" si="61"/>
        <v/>
      </c>
      <c r="D648" s="239" t="str">
        <f t="shared" si="65"/>
        <v/>
      </c>
      <c r="E648" s="239" t="str">
        <f t="shared" si="66"/>
        <v/>
      </c>
      <c r="F648" s="179" t="str">
        <f ca="1">IF(C648="","",[1]!s_dq_close(D648,TODAY(),1))</f>
        <v/>
      </c>
      <c r="G648" s="180" t="str">
        <f ca="1">IF(C648="","",[1]!s_pq_pctchange(D648,TODAY()-$G$12,TODAY())/100)</f>
        <v/>
      </c>
      <c r="H648" s="240" t="str">
        <f>IF(C648="","",IF($H$11="收入",[1]!S_STM07_IS(D648,9,$G$5,$H$13)/$E$5,[1]!S_STM07_IS(D648,48,$G$5,$H$13)/$E$5))</f>
        <v/>
      </c>
      <c r="I648" s="240" t="str">
        <f>IF(C648="","",IF($I$11="毛利率",([1]!S_STM07_IS(D648,9,$G$5,$H$13)-[1]!S_STM07_IS(D648,10,$G$5,$H$13))/[1]!S_STM07_IS(D648,9,$G$5,$H$13),[1]!S_STM07_IS(D648,14,$G$5,$H$13)/$E$5))</f>
        <v/>
      </c>
      <c r="J648" s="402" t="str">
        <f>IF(C648="","",IF($J$11="净利润率",[1]!S_STM07_IS(D648,61,$G$5,$H$13)/[1]!S_STM07_IS(D648,9,$G$5,$H$13),[1]!S_STM07_IS(D648,55,$G$5,$H$13)/$E$5))</f>
        <v/>
      </c>
      <c r="K648" s="411" t="str">
        <f>IF(C648="","",[1]!hks_fa_roa2(D648,$G$5))</f>
        <v/>
      </c>
      <c r="L648" s="411" t="str">
        <f>IF(C648="","",[1]!hks_fa_roe(D648,$G$5))</f>
        <v/>
      </c>
      <c r="M648" s="240" t="str">
        <f>IF(C648="","",IF($M$11="EPS",[1]!S_STM07_IS(D648,61,$G$5,$H$13)/IF([1]!s_share_total(D648,$G$5)=0,[1]!s_share_total(D648,[1]!s_ipo_listeddate(D648)),[1]!s_share_total(D648,$G$5)),([1]!s_stm07_bs(D648,75,$G$5,$H$13)+[1]!s_stm07_bs(D648,88,$G$5,$H$13)+[1]!s_stm07_bs(D648,94,$G$5,$H$13)+[1]!s_stm07_bs(D648,95,$G$5,$H$13))/$E$5))</f>
        <v/>
      </c>
      <c r="N648" s="241" t="str">
        <f>IF(C648="","",F648/([1]!S_STM07_IS(D648,61,$G$5,$H$13)/IF([1]!s_share_total(D648,$G$5)=0,[1]!s_share_total(D648,[1]!s_ipo_listeddate(D648)),[1]!s_share_total(D648,$G$5))))</f>
        <v/>
      </c>
      <c r="O648" s="240" t="str">
        <f ca="1">IF(C648="","",[1]!s_share_total(D648,TODAY())/$E$5)</f>
        <v/>
      </c>
      <c r="P648" s="240" t="str">
        <f t="shared" si="62"/>
        <v/>
      </c>
      <c r="Q648" s="210" t="str">
        <f t="shared" si="63"/>
        <v/>
      </c>
      <c r="R648" s="341" t="str">
        <f t="shared" si="64"/>
        <v/>
      </c>
      <c r="S648" s="144"/>
      <c r="U648" s="1"/>
    </row>
    <row r="649" spans="3:21" ht="12" customHeight="1" x14ac:dyDescent="0.35">
      <c r="C649" s="342" t="str">
        <f t="shared" si="61"/>
        <v/>
      </c>
      <c r="D649" s="126" t="str">
        <f t="shared" si="65"/>
        <v/>
      </c>
      <c r="E649" s="126" t="str">
        <f t="shared" si="66"/>
        <v/>
      </c>
      <c r="F649" s="181" t="str">
        <f ca="1">IF(C649="","",[1]!s_dq_close(D649,TODAY(),1))</f>
        <v/>
      </c>
      <c r="G649" s="182" t="str">
        <f ca="1">IF(C649="","",[1]!s_pq_pctchange(D649,TODAY()-$G$12,TODAY())/100)</f>
        <v/>
      </c>
      <c r="H649" s="242" t="str">
        <f>IF(C649="","",IF($H$11="收入",[1]!S_STM07_IS(D649,9,$G$5,$H$13)/$E$5,[1]!S_STM07_IS(D649,48,$G$5,$H$13)/$E$5))</f>
        <v/>
      </c>
      <c r="I649" s="242" t="str">
        <f>IF(C649="","",IF($I$11="毛利率",([1]!S_STM07_IS(D649,9,$G$5,$H$13)-[1]!S_STM07_IS(D649,10,$G$5,$H$13))/[1]!S_STM07_IS(D649,9,$G$5,$H$13),[1]!S_STM07_IS(D649,14,$G$5,$H$13)/$E$5))</f>
        <v/>
      </c>
      <c r="J649" s="403" t="str">
        <f>IF(C649="","",IF($J$11="净利润率",[1]!S_STM07_IS(D649,61,$G$5,$H$13)/[1]!S_STM07_IS(D649,9,$G$5,$H$13),[1]!S_STM07_IS(D649,55,$G$5,$H$13)/$E$5))</f>
        <v/>
      </c>
      <c r="K649" s="411" t="str">
        <f>IF(C649="","",[1]!hks_fa_roa2(D649,$G$5))</f>
        <v/>
      </c>
      <c r="L649" s="411" t="str">
        <f>IF(C649="","",[1]!hks_fa_roe(D649,$G$5))</f>
        <v/>
      </c>
      <c r="M649" s="243" t="str">
        <f>IF(C649="","",IF($M$11="EPS",[1]!S_STM07_IS(D649,61,$G$5,$H$13)/IF([1]!s_share_total(D649,$G$5)=0,[1]!s_share_total(D649,[1]!s_ipo_listeddate(D649)),[1]!s_share_total(D649,$G$5)),([1]!s_stm07_bs(D649,75,$G$5,$H$13)+[1]!s_stm07_bs(D649,88,$G$5,$H$13)+[1]!s_stm07_bs(D649,94,$G$5,$H$13)+[1]!s_stm07_bs(D649,95,$G$5,$H$13))/$E$5))</f>
        <v/>
      </c>
      <c r="N649" s="193" t="str">
        <f>IF(C649="","",F649/([1]!S_STM07_IS(D649,61,$G$5,$H$13)/IF([1]!s_share_total(D649,$G$5)=0,[1]!s_share_total(D649,[1]!s_ipo_listeddate(D649)),[1]!s_share_total(D649,$G$5))))</f>
        <v/>
      </c>
      <c r="O649" s="242" t="str">
        <f ca="1">IF(C649="","",[1]!s_share_total(D649,TODAY())/$E$5)</f>
        <v/>
      </c>
      <c r="P649" s="242" t="str">
        <f t="shared" si="62"/>
        <v/>
      </c>
      <c r="Q649" s="181" t="str">
        <f t="shared" si="63"/>
        <v/>
      </c>
      <c r="R649" s="342" t="str">
        <f t="shared" si="64"/>
        <v/>
      </c>
      <c r="S649" s="144"/>
      <c r="U649" s="1"/>
    </row>
    <row r="650" spans="3:21" ht="12" customHeight="1" x14ac:dyDescent="0.35">
      <c r="C650" s="341" t="str">
        <f t="shared" si="61"/>
        <v/>
      </c>
      <c r="D650" s="239" t="str">
        <f t="shared" si="65"/>
        <v/>
      </c>
      <c r="E650" s="239" t="str">
        <f t="shared" si="66"/>
        <v/>
      </c>
      <c r="F650" s="179" t="str">
        <f ca="1">IF(C650="","",[1]!s_dq_close(D650,TODAY(),1))</f>
        <v/>
      </c>
      <c r="G650" s="180" t="str">
        <f ca="1">IF(C650="","",[1]!s_pq_pctchange(D650,TODAY()-$G$12,TODAY())/100)</f>
        <v/>
      </c>
      <c r="H650" s="240" t="str">
        <f>IF(C650="","",IF($H$11="收入",[1]!S_STM07_IS(D650,9,$G$5,$H$13)/$E$5,[1]!S_STM07_IS(D650,48,$G$5,$H$13)/$E$5))</f>
        <v/>
      </c>
      <c r="I650" s="240" t="str">
        <f>IF(C650="","",IF($I$11="毛利率",([1]!S_STM07_IS(D650,9,$G$5,$H$13)-[1]!S_STM07_IS(D650,10,$G$5,$H$13))/[1]!S_STM07_IS(D650,9,$G$5,$H$13),[1]!S_STM07_IS(D650,14,$G$5,$H$13)/$E$5))</f>
        <v/>
      </c>
      <c r="J650" s="402" t="str">
        <f>IF(C650="","",IF($J$11="净利润率",[1]!S_STM07_IS(D650,61,$G$5,$H$13)/[1]!S_STM07_IS(D650,9,$G$5,$H$13),[1]!S_STM07_IS(D650,55,$G$5,$H$13)/$E$5))</f>
        <v/>
      </c>
      <c r="K650" s="411" t="str">
        <f>IF(C650="","",[1]!hks_fa_roa2(D650,$G$5))</f>
        <v/>
      </c>
      <c r="L650" s="411" t="str">
        <f>IF(C650="","",[1]!hks_fa_roe(D650,$G$5))</f>
        <v/>
      </c>
      <c r="M650" s="240" t="str">
        <f>IF(C650="","",IF($M$11="EPS",[1]!S_STM07_IS(D650,61,$G$5,$H$13)/IF([1]!s_share_total(D650,$G$5)=0,[1]!s_share_total(D650,[1]!s_ipo_listeddate(D650)),[1]!s_share_total(D650,$G$5)),([1]!s_stm07_bs(D650,75,$G$5,$H$13)+[1]!s_stm07_bs(D650,88,$G$5,$H$13)+[1]!s_stm07_bs(D650,94,$G$5,$H$13)+[1]!s_stm07_bs(D650,95,$G$5,$H$13))/$E$5))</f>
        <v/>
      </c>
      <c r="N650" s="241" t="str">
        <f>IF(C650="","",F650/([1]!S_STM07_IS(D650,61,$G$5,$H$13)/IF([1]!s_share_total(D650,$G$5)=0,[1]!s_share_total(D650,[1]!s_ipo_listeddate(D650)),[1]!s_share_total(D650,$G$5))))</f>
        <v/>
      </c>
      <c r="O650" s="240" t="str">
        <f ca="1">IF(C650="","",[1]!s_share_total(D650,TODAY())/$E$5)</f>
        <v/>
      </c>
      <c r="P650" s="240" t="str">
        <f t="shared" si="62"/>
        <v/>
      </c>
      <c r="Q650" s="210" t="str">
        <f t="shared" si="63"/>
        <v/>
      </c>
      <c r="R650" s="341" t="str">
        <f t="shared" si="64"/>
        <v/>
      </c>
      <c r="S650" s="144"/>
      <c r="U650" s="1"/>
    </row>
    <row r="651" spans="3:21" ht="12" customHeight="1" x14ac:dyDescent="0.35">
      <c r="C651" s="342" t="str">
        <f t="shared" si="61"/>
        <v/>
      </c>
      <c r="D651" s="126" t="str">
        <f t="shared" si="65"/>
        <v/>
      </c>
      <c r="E651" s="126" t="str">
        <f t="shared" si="66"/>
        <v/>
      </c>
      <c r="F651" s="181" t="str">
        <f ca="1">IF(C651="","",[1]!s_dq_close(D651,TODAY(),1))</f>
        <v/>
      </c>
      <c r="G651" s="182" t="str">
        <f ca="1">IF(C651="","",[1]!s_pq_pctchange(D651,TODAY()-$G$12,TODAY())/100)</f>
        <v/>
      </c>
      <c r="H651" s="242" t="str">
        <f>IF(C651="","",IF($H$11="收入",[1]!S_STM07_IS(D651,9,$G$5,$H$13)/$E$5,[1]!S_STM07_IS(D651,48,$G$5,$H$13)/$E$5))</f>
        <v/>
      </c>
      <c r="I651" s="242" t="str">
        <f>IF(C651="","",IF($I$11="毛利率",([1]!S_STM07_IS(D651,9,$G$5,$H$13)-[1]!S_STM07_IS(D651,10,$G$5,$H$13))/[1]!S_STM07_IS(D651,9,$G$5,$H$13),[1]!S_STM07_IS(D651,14,$G$5,$H$13)/$E$5))</f>
        <v/>
      </c>
      <c r="J651" s="403" t="str">
        <f>IF(C651="","",IF($J$11="净利润率",[1]!S_STM07_IS(D651,61,$G$5,$H$13)/[1]!S_STM07_IS(D651,9,$G$5,$H$13),[1]!S_STM07_IS(D651,55,$G$5,$H$13)/$E$5))</f>
        <v/>
      </c>
      <c r="K651" s="411" t="str">
        <f>IF(C651="","",[1]!hks_fa_roa2(D651,$G$5))</f>
        <v/>
      </c>
      <c r="L651" s="411" t="str">
        <f>IF(C651="","",[1]!hks_fa_roe(D651,$G$5))</f>
        <v/>
      </c>
      <c r="M651" s="243" t="str">
        <f>IF(C651="","",IF($M$11="EPS",[1]!S_STM07_IS(D651,61,$G$5,$H$13)/IF([1]!s_share_total(D651,$G$5)=0,[1]!s_share_total(D651,[1]!s_ipo_listeddate(D651)),[1]!s_share_total(D651,$G$5)),([1]!s_stm07_bs(D651,75,$G$5,$H$13)+[1]!s_stm07_bs(D651,88,$G$5,$H$13)+[1]!s_stm07_bs(D651,94,$G$5,$H$13)+[1]!s_stm07_bs(D651,95,$G$5,$H$13))/$E$5))</f>
        <v/>
      </c>
      <c r="N651" s="193" t="str">
        <f>IF(C651="","",F651/([1]!S_STM07_IS(D651,61,$G$5,$H$13)/IF([1]!s_share_total(D651,$G$5)=0,[1]!s_share_total(D651,[1]!s_ipo_listeddate(D651)),[1]!s_share_total(D651,$G$5))))</f>
        <v/>
      </c>
      <c r="O651" s="242" t="str">
        <f ca="1">IF(C651="","",[1]!s_share_total(D651,TODAY())/$E$5)</f>
        <v/>
      </c>
      <c r="P651" s="242" t="str">
        <f t="shared" si="62"/>
        <v/>
      </c>
      <c r="Q651" s="181" t="str">
        <f t="shared" si="63"/>
        <v/>
      </c>
      <c r="R651" s="342" t="str">
        <f t="shared" si="64"/>
        <v/>
      </c>
      <c r="S651" s="144"/>
      <c r="U651" s="1"/>
    </row>
    <row r="652" spans="3:21" ht="12" customHeight="1" x14ac:dyDescent="0.35">
      <c r="C652" s="341" t="str">
        <f t="shared" si="61"/>
        <v/>
      </c>
      <c r="D652" s="239" t="str">
        <f t="shared" si="65"/>
        <v/>
      </c>
      <c r="E652" s="239" t="str">
        <f t="shared" si="66"/>
        <v/>
      </c>
      <c r="F652" s="179" t="str">
        <f ca="1">IF(C652="","",[1]!s_dq_close(D652,TODAY(),1))</f>
        <v/>
      </c>
      <c r="G652" s="180" t="str">
        <f ca="1">IF(C652="","",[1]!s_pq_pctchange(D652,TODAY()-$G$12,TODAY())/100)</f>
        <v/>
      </c>
      <c r="H652" s="240" t="str">
        <f>IF(C652="","",IF($H$11="收入",[1]!S_STM07_IS(D652,9,$G$5,$H$13)/$E$5,[1]!S_STM07_IS(D652,48,$G$5,$H$13)/$E$5))</f>
        <v/>
      </c>
      <c r="I652" s="240" t="str">
        <f>IF(C652="","",IF($I$11="毛利率",([1]!S_STM07_IS(D652,9,$G$5,$H$13)-[1]!S_STM07_IS(D652,10,$G$5,$H$13))/[1]!S_STM07_IS(D652,9,$G$5,$H$13),[1]!S_STM07_IS(D652,14,$G$5,$H$13)/$E$5))</f>
        <v/>
      </c>
      <c r="J652" s="402" t="str">
        <f>IF(C652="","",IF($J$11="净利润率",[1]!S_STM07_IS(D652,61,$G$5,$H$13)/[1]!S_STM07_IS(D652,9,$G$5,$H$13),[1]!S_STM07_IS(D652,55,$G$5,$H$13)/$E$5))</f>
        <v/>
      </c>
      <c r="K652" s="411" t="str">
        <f>IF(C652="","",[1]!hks_fa_roa2(D652,$G$5))</f>
        <v/>
      </c>
      <c r="L652" s="411" t="str">
        <f>IF(C652="","",[1]!hks_fa_roe(D652,$G$5))</f>
        <v/>
      </c>
      <c r="M652" s="240" t="str">
        <f>IF(C652="","",IF($M$11="EPS",[1]!S_STM07_IS(D652,61,$G$5,$H$13)/IF([1]!s_share_total(D652,$G$5)=0,[1]!s_share_total(D652,[1]!s_ipo_listeddate(D652)),[1]!s_share_total(D652,$G$5)),([1]!s_stm07_bs(D652,75,$G$5,$H$13)+[1]!s_stm07_bs(D652,88,$G$5,$H$13)+[1]!s_stm07_bs(D652,94,$G$5,$H$13)+[1]!s_stm07_bs(D652,95,$G$5,$H$13))/$E$5))</f>
        <v/>
      </c>
      <c r="N652" s="241" t="str">
        <f>IF(C652="","",F652/([1]!S_STM07_IS(D652,61,$G$5,$H$13)/IF([1]!s_share_total(D652,$G$5)=0,[1]!s_share_total(D652,[1]!s_ipo_listeddate(D652)),[1]!s_share_total(D652,$G$5))))</f>
        <v/>
      </c>
      <c r="O652" s="240" t="str">
        <f ca="1">IF(C652="","",[1]!s_share_total(D652,TODAY())/$E$5)</f>
        <v/>
      </c>
      <c r="P652" s="240" t="str">
        <f t="shared" si="62"/>
        <v/>
      </c>
      <c r="Q652" s="210" t="str">
        <f t="shared" si="63"/>
        <v/>
      </c>
      <c r="R652" s="341" t="str">
        <f t="shared" si="64"/>
        <v/>
      </c>
      <c r="S652" s="144"/>
      <c r="U652" s="1"/>
    </row>
    <row r="653" spans="3:21" ht="12" customHeight="1" x14ac:dyDescent="0.35">
      <c r="C653" s="342" t="str">
        <f t="shared" si="61"/>
        <v/>
      </c>
      <c r="D653" s="126" t="str">
        <f t="shared" si="65"/>
        <v/>
      </c>
      <c r="E653" s="126" t="str">
        <f t="shared" si="66"/>
        <v/>
      </c>
      <c r="F653" s="181" t="str">
        <f ca="1">IF(C653="","",[1]!s_dq_close(D653,TODAY(),1))</f>
        <v/>
      </c>
      <c r="G653" s="182" t="str">
        <f ca="1">IF(C653="","",[1]!s_pq_pctchange(D653,TODAY()-$G$12,TODAY())/100)</f>
        <v/>
      </c>
      <c r="H653" s="242" t="str">
        <f>IF(C653="","",IF($H$11="收入",[1]!S_STM07_IS(D653,9,$G$5,$H$13)/$E$5,[1]!S_STM07_IS(D653,48,$G$5,$H$13)/$E$5))</f>
        <v/>
      </c>
      <c r="I653" s="242" t="str">
        <f>IF(C653="","",IF($I$11="毛利率",([1]!S_STM07_IS(D653,9,$G$5,$H$13)-[1]!S_STM07_IS(D653,10,$G$5,$H$13))/[1]!S_STM07_IS(D653,9,$G$5,$H$13),[1]!S_STM07_IS(D653,14,$G$5,$H$13)/$E$5))</f>
        <v/>
      </c>
      <c r="J653" s="403" t="str">
        <f>IF(C653="","",IF($J$11="净利润率",[1]!S_STM07_IS(D653,61,$G$5,$H$13)/[1]!S_STM07_IS(D653,9,$G$5,$H$13),[1]!S_STM07_IS(D653,55,$G$5,$H$13)/$E$5))</f>
        <v/>
      </c>
      <c r="K653" s="411" t="str">
        <f>IF(C653="","",[1]!hks_fa_roa2(D653,$G$5))</f>
        <v/>
      </c>
      <c r="L653" s="411" t="str">
        <f>IF(C653="","",[1]!hks_fa_roe(D653,$G$5))</f>
        <v/>
      </c>
      <c r="M653" s="243" t="str">
        <f>IF(C653="","",IF($M$11="EPS",[1]!S_STM07_IS(D653,61,$G$5,$H$13)/IF([1]!s_share_total(D653,$G$5)=0,[1]!s_share_total(D653,[1]!s_ipo_listeddate(D653)),[1]!s_share_total(D653,$G$5)),([1]!s_stm07_bs(D653,75,$G$5,$H$13)+[1]!s_stm07_bs(D653,88,$G$5,$H$13)+[1]!s_stm07_bs(D653,94,$G$5,$H$13)+[1]!s_stm07_bs(D653,95,$G$5,$H$13))/$E$5))</f>
        <v/>
      </c>
      <c r="N653" s="193" t="str">
        <f>IF(C653="","",F653/([1]!S_STM07_IS(D653,61,$G$5,$H$13)/IF([1]!s_share_total(D653,$G$5)=0,[1]!s_share_total(D653,[1]!s_ipo_listeddate(D653)),[1]!s_share_total(D653,$G$5))))</f>
        <v/>
      </c>
      <c r="O653" s="242" t="str">
        <f ca="1">IF(C653="","",[1]!s_share_total(D653,TODAY())/$E$5)</f>
        <v/>
      </c>
      <c r="P653" s="242" t="str">
        <f t="shared" si="62"/>
        <v/>
      </c>
      <c r="Q653" s="181" t="str">
        <f t="shared" si="63"/>
        <v/>
      </c>
      <c r="R653" s="342" t="str">
        <f t="shared" si="64"/>
        <v/>
      </c>
      <c r="S653" s="144"/>
      <c r="U653" s="1"/>
    </row>
    <row r="654" spans="3:21" ht="12" customHeight="1" x14ac:dyDescent="0.35">
      <c r="C654" s="341" t="str">
        <f t="shared" ref="C654:C717" si="67">IF(ROW()-13&lt;=MAX(series),ROW()-13,"")</f>
        <v/>
      </c>
      <c r="D654" s="239" t="str">
        <f t="shared" si="65"/>
        <v/>
      </c>
      <c r="E654" s="239" t="str">
        <f t="shared" si="66"/>
        <v/>
      </c>
      <c r="F654" s="179" t="str">
        <f ca="1">IF(C654="","",[1]!s_dq_close(D654,TODAY(),1))</f>
        <v/>
      </c>
      <c r="G654" s="180" t="str">
        <f ca="1">IF(C654="","",[1]!s_pq_pctchange(D654,TODAY()-$G$12,TODAY())/100)</f>
        <v/>
      </c>
      <c r="H654" s="240" t="str">
        <f>IF(C654="","",IF($H$11="收入",[1]!S_STM07_IS(D654,9,$G$5,$H$13)/$E$5,[1]!S_STM07_IS(D654,48,$G$5,$H$13)/$E$5))</f>
        <v/>
      </c>
      <c r="I654" s="240" t="str">
        <f>IF(C654="","",IF($I$11="毛利率",([1]!S_STM07_IS(D654,9,$G$5,$H$13)-[1]!S_STM07_IS(D654,10,$G$5,$H$13))/[1]!S_STM07_IS(D654,9,$G$5,$H$13),[1]!S_STM07_IS(D654,14,$G$5,$H$13)/$E$5))</f>
        <v/>
      </c>
      <c r="J654" s="402" t="str">
        <f>IF(C654="","",IF($J$11="净利润率",[1]!S_STM07_IS(D654,61,$G$5,$H$13)/[1]!S_STM07_IS(D654,9,$G$5,$H$13),[1]!S_STM07_IS(D654,55,$G$5,$H$13)/$E$5))</f>
        <v/>
      </c>
      <c r="K654" s="411" t="str">
        <f>IF(C654="","",[1]!hks_fa_roa2(D654,$G$5))</f>
        <v/>
      </c>
      <c r="L654" s="411" t="str">
        <f>IF(C654="","",[1]!hks_fa_roe(D654,$G$5))</f>
        <v/>
      </c>
      <c r="M654" s="240" t="str">
        <f>IF(C654="","",IF($M$11="EPS",[1]!S_STM07_IS(D654,61,$G$5,$H$13)/IF([1]!s_share_total(D654,$G$5)=0,[1]!s_share_total(D654,[1]!s_ipo_listeddate(D654)),[1]!s_share_total(D654,$G$5)),([1]!s_stm07_bs(D654,75,$G$5,$H$13)+[1]!s_stm07_bs(D654,88,$G$5,$H$13)+[1]!s_stm07_bs(D654,94,$G$5,$H$13)+[1]!s_stm07_bs(D654,95,$G$5,$H$13))/$E$5))</f>
        <v/>
      </c>
      <c r="N654" s="241" t="str">
        <f>IF(C654="","",F654/([1]!S_STM07_IS(D654,61,$G$5,$H$13)/IF([1]!s_share_total(D654,$G$5)=0,[1]!s_share_total(D654,[1]!s_ipo_listeddate(D654)),[1]!s_share_total(D654,$G$5))))</f>
        <v/>
      </c>
      <c r="O654" s="240" t="str">
        <f ca="1">IF(C654="","",[1]!s_share_total(D654,TODAY())/$E$5)</f>
        <v/>
      </c>
      <c r="P654" s="240" t="str">
        <f t="shared" ref="P654:P717" si="68">IF(C654="","",F654*O654)</f>
        <v/>
      </c>
      <c r="Q654" s="210" t="str">
        <f t="shared" ref="Q654:Q717" si="69">IF(C654="","",HLOOKUP($R$12,$G$11:$P$20003,ROW()-ROW($G$11)+1,FALSE))</f>
        <v/>
      </c>
      <c r="R654" s="341" t="str">
        <f t="shared" ref="R654:R717" si="70">IF(C654="","",RANK(Q654,Q:Q,0))</f>
        <v/>
      </c>
      <c r="S654" s="144"/>
      <c r="U654" s="1"/>
    </row>
    <row r="655" spans="3:21" ht="12" customHeight="1" x14ac:dyDescent="0.35">
      <c r="C655" s="342" t="str">
        <f t="shared" si="67"/>
        <v/>
      </c>
      <c r="D655" s="126" t="str">
        <f t="shared" si="65"/>
        <v/>
      </c>
      <c r="E655" s="126" t="str">
        <f t="shared" si="66"/>
        <v/>
      </c>
      <c r="F655" s="181" t="str">
        <f ca="1">IF(C655="","",[1]!s_dq_close(D655,TODAY(),1))</f>
        <v/>
      </c>
      <c r="G655" s="182" t="str">
        <f ca="1">IF(C655="","",[1]!s_pq_pctchange(D655,TODAY()-$G$12,TODAY())/100)</f>
        <v/>
      </c>
      <c r="H655" s="242" t="str">
        <f>IF(C655="","",IF($H$11="收入",[1]!S_STM07_IS(D655,9,$G$5,$H$13)/$E$5,[1]!S_STM07_IS(D655,48,$G$5,$H$13)/$E$5))</f>
        <v/>
      </c>
      <c r="I655" s="242" t="str">
        <f>IF(C655="","",IF($I$11="毛利率",([1]!S_STM07_IS(D655,9,$G$5,$H$13)-[1]!S_STM07_IS(D655,10,$G$5,$H$13))/[1]!S_STM07_IS(D655,9,$G$5,$H$13),[1]!S_STM07_IS(D655,14,$G$5,$H$13)/$E$5))</f>
        <v/>
      </c>
      <c r="J655" s="403" t="str">
        <f>IF(C655="","",IF($J$11="净利润率",[1]!S_STM07_IS(D655,61,$G$5,$H$13)/[1]!S_STM07_IS(D655,9,$G$5,$H$13),[1]!S_STM07_IS(D655,55,$G$5,$H$13)/$E$5))</f>
        <v/>
      </c>
      <c r="K655" s="411" t="str">
        <f>IF(C655="","",[1]!hks_fa_roa2(D655,$G$5))</f>
        <v/>
      </c>
      <c r="L655" s="411" t="str">
        <f>IF(C655="","",[1]!hks_fa_roe(D655,$G$5))</f>
        <v/>
      </c>
      <c r="M655" s="243" t="str">
        <f>IF(C655="","",IF($M$11="EPS",[1]!S_STM07_IS(D655,61,$G$5,$H$13)/IF([1]!s_share_total(D655,$G$5)=0,[1]!s_share_total(D655,[1]!s_ipo_listeddate(D655)),[1]!s_share_total(D655,$G$5)),([1]!s_stm07_bs(D655,75,$G$5,$H$13)+[1]!s_stm07_bs(D655,88,$G$5,$H$13)+[1]!s_stm07_bs(D655,94,$G$5,$H$13)+[1]!s_stm07_bs(D655,95,$G$5,$H$13))/$E$5))</f>
        <v/>
      </c>
      <c r="N655" s="193" t="str">
        <f>IF(C655="","",F655/([1]!S_STM07_IS(D655,61,$G$5,$H$13)/IF([1]!s_share_total(D655,$G$5)=0,[1]!s_share_total(D655,[1]!s_ipo_listeddate(D655)),[1]!s_share_total(D655,$G$5))))</f>
        <v/>
      </c>
      <c r="O655" s="242" t="str">
        <f ca="1">IF(C655="","",[1]!s_share_total(D655,TODAY())/$E$5)</f>
        <v/>
      </c>
      <c r="P655" s="242" t="str">
        <f t="shared" si="68"/>
        <v/>
      </c>
      <c r="Q655" s="181" t="str">
        <f t="shared" si="69"/>
        <v/>
      </c>
      <c r="R655" s="342" t="str">
        <f t="shared" si="70"/>
        <v/>
      </c>
      <c r="S655" s="144"/>
      <c r="U655" s="1"/>
    </row>
    <row r="656" spans="3:21" ht="12" customHeight="1" x14ac:dyDescent="0.35">
      <c r="C656" s="341" t="str">
        <f t="shared" si="67"/>
        <v/>
      </c>
      <c r="D656" s="239" t="str">
        <f t="shared" si="65"/>
        <v/>
      </c>
      <c r="E656" s="239" t="str">
        <f t="shared" si="66"/>
        <v/>
      </c>
      <c r="F656" s="179" t="str">
        <f ca="1">IF(C656="","",[1]!s_dq_close(D656,TODAY(),1))</f>
        <v/>
      </c>
      <c r="G656" s="180" t="str">
        <f ca="1">IF(C656="","",[1]!s_pq_pctchange(D656,TODAY()-$G$12,TODAY())/100)</f>
        <v/>
      </c>
      <c r="H656" s="240" t="str">
        <f>IF(C656="","",IF($H$11="收入",[1]!S_STM07_IS(D656,9,$G$5,$H$13)/$E$5,[1]!S_STM07_IS(D656,48,$G$5,$H$13)/$E$5))</f>
        <v/>
      </c>
      <c r="I656" s="240" t="str">
        <f>IF(C656="","",IF($I$11="毛利率",([1]!S_STM07_IS(D656,9,$G$5,$H$13)-[1]!S_STM07_IS(D656,10,$G$5,$H$13))/[1]!S_STM07_IS(D656,9,$G$5,$H$13),[1]!S_STM07_IS(D656,14,$G$5,$H$13)/$E$5))</f>
        <v/>
      </c>
      <c r="J656" s="402" t="str">
        <f>IF(C656="","",IF($J$11="净利润率",[1]!S_STM07_IS(D656,61,$G$5,$H$13)/[1]!S_STM07_IS(D656,9,$G$5,$H$13),[1]!S_STM07_IS(D656,55,$G$5,$H$13)/$E$5))</f>
        <v/>
      </c>
      <c r="K656" s="411" t="str">
        <f>IF(C656="","",[1]!hks_fa_roa2(D656,$G$5))</f>
        <v/>
      </c>
      <c r="L656" s="411" t="str">
        <f>IF(C656="","",[1]!hks_fa_roe(D656,$G$5))</f>
        <v/>
      </c>
      <c r="M656" s="240" t="str">
        <f>IF(C656="","",IF($M$11="EPS",[1]!S_STM07_IS(D656,61,$G$5,$H$13)/IF([1]!s_share_total(D656,$G$5)=0,[1]!s_share_total(D656,[1]!s_ipo_listeddate(D656)),[1]!s_share_total(D656,$G$5)),([1]!s_stm07_bs(D656,75,$G$5,$H$13)+[1]!s_stm07_bs(D656,88,$G$5,$H$13)+[1]!s_stm07_bs(D656,94,$G$5,$H$13)+[1]!s_stm07_bs(D656,95,$G$5,$H$13))/$E$5))</f>
        <v/>
      </c>
      <c r="N656" s="241" t="str">
        <f>IF(C656="","",F656/([1]!S_STM07_IS(D656,61,$G$5,$H$13)/IF([1]!s_share_total(D656,$G$5)=0,[1]!s_share_total(D656,[1]!s_ipo_listeddate(D656)),[1]!s_share_total(D656,$G$5))))</f>
        <v/>
      </c>
      <c r="O656" s="240" t="str">
        <f ca="1">IF(C656="","",[1]!s_share_total(D656,TODAY())/$E$5)</f>
        <v/>
      </c>
      <c r="P656" s="240" t="str">
        <f t="shared" si="68"/>
        <v/>
      </c>
      <c r="Q656" s="210" t="str">
        <f t="shared" si="69"/>
        <v/>
      </c>
      <c r="R656" s="341" t="str">
        <f t="shared" si="70"/>
        <v/>
      </c>
      <c r="S656" s="144"/>
      <c r="U656" s="1"/>
    </row>
    <row r="657" spans="3:21" ht="12" customHeight="1" x14ac:dyDescent="0.35">
      <c r="C657" s="342" t="str">
        <f t="shared" si="67"/>
        <v/>
      </c>
      <c r="D657" s="126" t="str">
        <f t="shared" si="65"/>
        <v/>
      </c>
      <c r="E657" s="126" t="str">
        <f t="shared" si="66"/>
        <v/>
      </c>
      <c r="F657" s="181" t="str">
        <f ca="1">IF(C657="","",[1]!s_dq_close(D657,TODAY(),1))</f>
        <v/>
      </c>
      <c r="G657" s="182" t="str">
        <f ca="1">IF(C657="","",[1]!s_pq_pctchange(D657,TODAY()-$G$12,TODAY())/100)</f>
        <v/>
      </c>
      <c r="H657" s="242" t="str">
        <f>IF(C657="","",IF($H$11="收入",[1]!S_STM07_IS(D657,9,$G$5,$H$13)/$E$5,[1]!S_STM07_IS(D657,48,$G$5,$H$13)/$E$5))</f>
        <v/>
      </c>
      <c r="I657" s="242" t="str">
        <f>IF(C657="","",IF($I$11="毛利率",([1]!S_STM07_IS(D657,9,$G$5,$H$13)-[1]!S_STM07_IS(D657,10,$G$5,$H$13))/[1]!S_STM07_IS(D657,9,$G$5,$H$13),[1]!S_STM07_IS(D657,14,$G$5,$H$13)/$E$5))</f>
        <v/>
      </c>
      <c r="J657" s="403" t="str">
        <f>IF(C657="","",IF($J$11="净利润率",[1]!S_STM07_IS(D657,61,$G$5,$H$13)/[1]!S_STM07_IS(D657,9,$G$5,$H$13),[1]!S_STM07_IS(D657,55,$G$5,$H$13)/$E$5))</f>
        <v/>
      </c>
      <c r="K657" s="411" t="str">
        <f>IF(C657="","",[1]!hks_fa_roa2(D657,$G$5))</f>
        <v/>
      </c>
      <c r="L657" s="411" t="str">
        <f>IF(C657="","",[1]!hks_fa_roe(D657,$G$5))</f>
        <v/>
      </c>
      <c r="M657" s="243" t="str">
        <f>IF(C657="","",IF($M$11="EPS",[1]!S_STM07_IS(D657,61,$G$5,$H$13)/IF([1]!s_share_total(D657,$G$5)=0,[1]!s_share_total(D657,[1]!s_ipo_listeddate(D657)),[1]!s_share_total(D657,$G$5)),([1]!s_stm07_bs(D657,75,$G$5,$H$13)+[1]!s_stm07_bs(D657,88,$G$5,$H$13)+[1]!s_stm07_bs(D657,94,$G$5,$H$13)+[1]!s_stm07_bs(D657,95,$G$5,$H$13))/$E$5))</f>
        <v/>
      </c>
      <c r="N657" s="193" t="str">
        <f>IF(C657="","",F657/([1]!S_STM07_IS(D657,61,$G$5,$H$13)/IF([1]!s_share_total(D657,$G$5)=0,[1]!s_share_total(D657,[1]!s_ipo_listeddate(D657)),[1]!s_share_total(D657,$G$5))))</f>
        <v/>
      </c>
      <c r="O657" s="242" t="str">
        <f ca="1">IF(C657="","",[1]!s_share_total(D657,TODAY())/$E$5)</f>
        <v/>
      </c>
      <c r="P657" s="242" t="str">
        <f t="shared" si="68"/>
        <v/>
      </c>
      <c r="Q657" s="181" t="str">
        <f t="shared" si="69"/>
        <v/>
      </c>
      <c r="R657" s="342" t="str">
        <f t="shared" si="70"/>
        <v/>
      </c>
      <c r="S657" s="144"/>
      <c r="U657" s="1"/>
    </row>
    <row r="658" spans="3:21" ht="12" customHeight="1" x14ac:dyDescent="0.35">
      <c r="C658" s="341" t="str">
        <f t="shared" si="67"/>
        <v/>
      </c>
      <c r="D658" s="239" t="str">
        <f t="shared" si="65"/>
        <v/>
      </c>
      <c r="E658" s="239" t="str">
        <f t="shared" si="66"/>
        <v/>
      </c>
      <c r="F658" s="179" t="str">
        <f ca="1">IF(C658="","",[1]!s_dq_close(D658,TODAY(),1))</f>
        <v/>
      </c>
      <c r="G658" s="180" t="str">
        <f ca="1">IF(C658="","",[1]!s_pq_pctchange(D658,TODAY()-$G$12,TODAY())/100)</f>
        <v/>
      </c>
      <c r="H658" s="240" t="str">
        <f>IF(C658="","",IF($H$11="收入",[1]!S_STM07_IS(D658,9,$G$5,$H$13)/$E$5,[1]!S_STM07_IS(D658,48,$G$5,$H$13)/$E$5))</f>
        <v/>
      </c>
      <c r="I658" s="240" t="str">
        <f>IF(C658="","",IF($I$11="毛利率",([1]!S_STM07_IS(D658,9,$G$5,$H$13)-[1]!S_STM07_IS(D658,10,$G$5,$H$13))/[1]!S_STM07_IS(D658,9,$G$5,$H$13),[1]!S_STM07_IS(D658,14,$G$5,$H$13)/$E$5))</f>
        <v/>
      </c>
      <c r="J658" s="402" t="str">
        <f>IF(C658="","",IF($J$11="净利润率",[1]!S_STM07_IS(D658,61,$G$5,$H$13)/[1]!S_STM07_IS(D658,9,$G$5,$H$13),[1]!S_STM07_IS(D658,55,$G$5,$H$13)/$E$5))</f>
        <v/>
      </c>
      <c r="K658" s="411" t="str">
        <f>IF(C658="","",[1]!hks_fa_roa2(D658,$G$5))</f>
        <v/>
      </c>
      <c r="L658" s="411" t="str">
        <f>IF(C658="","",[1]!hks_fa_roe(D658,$G$5))</f>
        <v/>
      </c>
      <c r="M658" s="240" t="str">
        <f>IF(C658="","",IF($M$11="EPS",[1]!S_STM07_IS(D658,61,$G$5,$H$13)/IF([1]!s_share_total(D658,$G$5)=0,[1]!s_share_total(D658,[1]!s_ipo_listeddate(D658)),[1]!s_share_total(D658,$G$5)),([1]!s_stm07_bs(D658,75,$G$5,$H$13)+[1]!s_stm07_bs(D658,88,$G$5,$H$13)+[1]!s_stm07_bs(D658,94,$G$5,$H$13)+[1]!s_stm07_bs(D658,95,$G$5,$H$13))/$E$5))</f>
        <v/>
      </c>
      <c r="N658" s="241" t="str">
        <f>IF(C658="","",F658/([1]!S_STM07_IS(D658,61,$G$5,$H$13)/IF([1]!s_share_total(D658,$G$5)=0,[1]!s_share_total(D658,[1]!s_ipo_listeddate(D658)),[1]!s_share_total(D658,$G$5))))</f>
        <v/>
      </c>
      <c r="O658" s="240" t="str">
        <f ca="1">IF(C658="","",[1]!s_share_total(D658,TODAY())/$E$5)</f>
        <v/>
      </c>
      <c r="P658" s="240" t="str">
        <f t="shared" si="68"/>
        <v/>
      </c>
      <c r="Q658" s="210" t="str">
        <f t="shared" si="69"/>
        <v/>
      </c>
      <c r="R658" s="341" t="str">
        <f t="shared" si="70"/>
        <v/>
      </c>
      <c r="S658" s="144"/>
      <c r="U658" s="1"/>
    </row>
    <row r="659" spans="3:21" ht="12" customHeight="1" x14ac:dyDescent="0.35">
      <c r="C659" s="342" t="str">
        <f t="shared" si="67"/>
        <v/>
      </c>
      <c r="D659" s="126" t="str">
        <f t="shared" si="65"/>
        <v/>
      </c>
      <c r="E659" s="126" t="str">
        <f t="shared" si="66"/>
        <v/>
      </c>
      <c r="F659" s="181" t="str">
        <f ca="1">IF(C659="","",[1]!s_dq_close(D659,TODAY(),1))</f>
        <v/>
      </c>
      <c r="G659" s="182" t="str">
        <f ca="1">IF(C659="","",[1]!s_pq_pctchange(D659,TODAY()-$G$12,TODAY())/100)</f>
        <v/>
      </c>
      <c r="H659" s="242" t="str">
        <f>IF(C659="","",IF($H$11="收入",[1]!S_STM07_IS(D659,9,$G$5,$H$13)/$E$5,[1]!S_STM07_IS(D659,48,$G$5,$H$13)/$E$5))</f>
        <v/>
      </c>
      <c r="I659" s="242" t="str">
        <f>IF(C659="","",IF($I$11="毛利率",([1]!S_STM07_IS(D659,9,$G$5,$H$13)-[1]!S_STM07_IS(D659,10,$G$5,$H$13))/[1]!S_STM07_IS(D659,9,$G$5,$H$13),[1]!S_STM07_IS(D659,14,$G$5,$H$13)/$E$5))</f>
        <v/>
      </c>
      <c r="J659" s="403" t="str">
        <f>IF(C659="","",IF($J$11="净利润率",[1]!S_STM07_IS(D659,61,$G$5,$H$13)/[1]!S_STM07_IS(D659,9,$G$5,$H$13),[1]!S_STM07_IS(D659,55,$G$5,$H$13)/$E$5))</f>
        <v/>
      </c>
      <c r="K659" s="411" t="str">
        <f>IF(C659="","",[1]!hks_fa_roa2(D659,$G$5))</f>
        <v/>
      </c>
      <c r="L659" s="411" t="str">
        <f>IF(C659="","",[1]!hks_fa_roe(D659,$G$5))</f>
        <v/>
      </c>
      <c r="M659" s="243" t="str">
        <f>IF(C659="","",IF($M$11="EPS",[1]!S_STM07_IS(D659,61,$G$5,$H$13)/IF([1]!s_share_total(D659,$G$5)=0,[1]!s_share_total(D659,[1]!s_ipo_listeddate(D659)),[1]!s_share_total(D659,$G$5)),([1]!s_stm07_bs(D659,75,$G$5,$H$13)+[1]!s_stm07_bs(D659,88,$G$5,$H$13)+[1]!s_stm07_bs(D659,94,$G$5,$H$13)+[1]!s_stm07_bs(D659,95,$G$5,$H$13))/$E$5))</f>
        <v/>
      </c>
      <c r="N659" s="193" t="str">
        <f>IF(C659="","",F659/([1]!S_STM07_IS(D659,61,$G$5,$H$13)/IF([1]!s_share_total(D659,$G$5)=0,[1]!s_share_total(D659,[1]!s_ipo_listeddate(D659)),[1]!s_share_total(D659,$G$5))))</f>
        <v/>
      </c>
      <c r="O659" s="242" t="str">
        <f ca="1">IF(C659="","",[1]!s_share_total(D659,TODAY())/$E$5)</f>
        <v/>
      </c>
      <c r="P659" s="242" t="str">
        <f t="shared" si="68"/>
        <v/>
      </c>
      <c r="Q659" s="181" t="str">
        <f t="shared" si="69"/>
        <v/>
      </c>
      <c r="R659" s="342" t="str">
        <f t="shared" si="70"/>
        <v/>
      </c>
      <c r="S659" s="144"/>
      <c r="U659" s="1"/>
    </row>
    <row r="660" spans="3:21" ht="12" customHeight="1" x14ac:dyDescent="0.35">
      <c r="C660" s="341" t="str">
        <f t="shared" si="67"/>
        <v/>
      </c>
      <c r="D660" s="239" t="str">
        <f t="shared" si="65"/>
        <v/>
      </c>
      <c r="E660" s="239" t="str">
        <f t="shared" si="66"/>
        <v/>
      </c>
      <c r="F660" s="179" t="str">
        <f ca="1">IF(C660="","",[1]!s_dq_close(D660,TODAY(),1))</f>
        <v/>
      </c>
      <c r="G660" s="180" t="str">
        <f ca="1">IF(C660="","",[1]!s_pq_pctchange(D660,TODAY()-$G$12,TODAY())/100)</f>
        <v/>
      </c>
      <c r="H660" s="240" t="str">
        <f>IF(C660="","",IF($H$11="收入",[1]!S_STM07_IS(D660,9,$G$5,$H$13)/$E$5,[1]!S_STM07_IS(D660,48,$G$5,$H$13)/$E$5))</f>
        <v/>
      </c>
      <c r="I660" s="240" t="str">
        <f>IF(C660="","",IF($I$11="毛利率",([1]!S_STM07_IS(D660,9,$G$5,$H$13)-[1]!S_STM07_IS(D660,10,$G$5,$H$13))/[1]!S_STM07_IS(D660,9,$G$5,$H$13),[1]!S_STM07_IS(D660,14,$G$5,$H$13)/$E$5))</f>
        <v/>
      </c>
      <c r="J660" s="402" t="str">
        <f>IF(C660="","",IF($J$11="净利润率",[1]!S_STM07_IS(D660,61,$G$5,$H$13)/[1]!S_STM07_IS(D660,9,$G$5,$H$13),[1]!S_STM07_IS(D660,55,$G$5,$H$13)/$E$5))</f>
        <v/>
      </c>
      <c r="K660" s="411" t="str">
        <f>IF(C660="","",[1]!hks_fa_roa2(D660,$G$5))</f>
        <v/>
      </c>
      <c r="L660" s="411" t="str">
        <f>IF(C660="","",[1]!hks_fa_roe(D660,$G$5))</f>
        <v/>
      </c>
      <c r="M660" s="240" t="str">
        <f>IF(C660="","",IF($M$11="EPS",[1]!S_STM07_IS(D660,61,$G$5,$H$13)/IF([1]!s_share_total(D660,$G$5)=0,[1]!s_share_total(D660,[1]!s_ipo_listeddate(D660)),[1]!s_share_total(D660,$G$5)),([1]!s_stm07_bs(D660,75,$G$5,$H$13)+[1]!s_stm07_bs(D660,88,$G$5,$H$13)+[1]!s_stm07_bs(D660,94,$G$5,$H$13)+[1]!s_stm07_bs(D660,95,$G$5,$H$13))/$E$5))</f>
        <v/>
      </c>
      <c r="N660" s="241" t="str">
        <f>IF(C660="","",F660/([1]!S_STM07_IS(D660,61,$G$5,$H$13)/IF([1]!s_share_total(D660,$G$5)=0,[1]!s_share_total(D660,[1]!s_ipo_listeddate(D660)),[1]!s_share_total(D660,$G$5))))</f>
        <v/>
      </c>
      <c r="O660" s="240" t="str">
        <f ca="1">IF(C660="","",[1]!s_share_total(D660,TODAY())/$E$5)</f>
        <v/>
      </c>
      <c r="P660" s="240" t="str">
        <f t="shared" si="68"/>
        <v/>
      </c>
      <c r="Q660" s="210" t="str">
        <f t="shared" si="69"/>
        <v/>
      </c>
      <c r="R660" s="341" t="str">
        <f t="shared" si="70"/>
        <v/>
      </c>
      <c r="S660" s="144"/>
      <c r="U660" s="1"/>
    </row>
    <row r="661" spans="3:21" ht="12" customHeight="1" x14ac:dyDescent="0.35">
      <c r="C661" s="342" t="str">
        <f t="shared" si="67"/>
        <v/>
      </c>
      <c r="D661" s="126" t="str">
        <f t="shared" si="65"/>
        <v/>
      </c>
      <c r="E661" s="126" t="str">
        <f t="shared" si="66"/>
        <v/>
      </c>
      <c r="F661" s="181" t="str">
        <f ca="1">IF(C661="","",[1]!s_dq_close(D661,TODAY(),1))</f>
        <v/>
      </c>
      <c r="G661" s="182" t="str">
        <f ca="1">IF(C661="","",[1]!s_pq_pctchange(D661,TODAY()-$G$12,TODAY())/100)</f>
        <v/>
      </c>
      <c r="H661" s="242" t="str">
        <f>IF(C661="","",IF($H$11="收入",[1]!S_STM07_IS(D661,9,$G$5,$H$13)/$E$5,[1]!S_STM07_IS(D661,48,$G$5,$H$13)/$E$5))</f>
        <v/>
      </c>
      <c r="I661" s="242" t="str">
        <f>IF(C661="","",IF($I$11="毛利率",([1]!S_STM07_IS(D661,9,$G$5,$H$13)-[1]!S_STM07_IS(D661,10,$G$5,$H$13))/[1]!S_STM07_IS(D661,9,$G$5,$H$13),[1]!S_STM07_IS(D661,14,$G$5,$H$13)/$E$5))</f>
        <v/>
      </c>
      <c r="J661" s="403" t="str">
        <f>IF(C661="","",IF($J$11="净利润率",[1]!S_STM07_IS(D661,61,$G$5,$H$13)/[1]!S_STM07_IS(D661,9,$G$5,$H$13),[1]!S_STM07_IS(D661,55,$G$5,$H$13)/$E$5))</f>
        <v/>
      </c>
      <c r="K661" s="411" t="str">
        <f>IF(C661="","",[1]!hks_fa_roa2(D661,$G$5))</f>
        <v/>
      </c>
      <c r="L661" s="411" t="str">
        <f>IF(C661="","",[1]!hks_fa_roe(D661,$G$5))</f>
        <v/>
      </c>
      <c r="M661" s="243" t="str">
        <f>IF(C661="","",IF($M$11="EPS",[1]!S_STM07_IS(D661,61,$G$5,$H$13)/IF([1]!s_share_total(D661,$G$5)=0,[1]!s_share_total(D661,[1]!s_ipo_listeddate(D661)),[1]!s_share_total(D661,$G$5)),([1]!s_stm07_bs(D661,75,$G$5,$H$13)+[1]!s_stm07_bs(D661,88,$G$5,$H$13)+[1]!s_stm07_bs(D661,94,$G$5,$H$13)+[1]!s_stm07_bs(D661,95,$G$5,$H$13))/$E$5))</f>
        <v/>
      </c>
      <c r="N661" s="193" t="str">
        <f>IF(C661="","",F661/([1]!S_STM07_IS(D661,61,$G$5,$H$13)/IF([1]!s_share_total(D661,$G$5)=0,[1]!s_share_total(D661,[1]!s_ipo_listeddate(D661)),[1]!s_share_total(D661,$G$5))))</f>
        <v/>
      </c>
      <c r="O661" s="242" t="str">
        <f ca="1">IF(C661="","",[1]!s_share_total(D661,TODAY())/$E$5)</f>
        <v/>
      </c>
      <c r="P661" s="242" t="str">
        <f t="shared" si="68"/>
        <v/>
      </c>
      <c r="Q661" s="181" t="str">
        <f t="shared" si="69"/>
        <v/>
      </c>
      <c r="R661" s="342" t="str">
        <f t="shared" si="70"/>
        <v/>
      </c>
      <c r="S661" s="144"/>
      <c r="U661" s="1"/>
    </row>
    <row r="662" spans="3:21" ht="12" customHeight="1" x14ac:dyDescent="0.35">
      <c r="C662" s="341" t="str">
        <f t="shared" si="67"/>
        <v/>
      </c>
      <c r="D662" s="239" t="str">
        <f t="shared" si="65"/>
        <v/>
      </c>
      <c r="E662" s="239" t="str">
        <f t="shared" si="66"/>
        <v/>
      </c>
      <c r="F662" s="179" t="str">
        <f ca="1">IF(C662="","",[1]!s_dq_close(D662,TODAY(),1))</f>
        <v/>
      </c>
      <c r="G662" s="180" t="str">
        <f ca="1">IF(C662="","",[1]!s_pq_pctchange(D662,TODAY()-$G$12,TODAY())/100)</f>
        <v/>
      </c>
      <c r="H662" s="240" t="str">
        <f>IF(C662="","",IF($H$11="收入",[1]!S_STM07_IS(D662,9,$G$5,$H$13)/$E$5,[1]!S_STM07_IS(D662,48,$G$5,$H$13)/$E$5))</f>
        <v/>
      </c>
      <c r="I662" s="240" t="str">
        <f>IF(C662="","",IF($I$11="毛利率",([1]!S_STM07_IS(D662,9,$G$5,$H$13)-[1]!S_STM07_IS(D662,10,$G$5,$H$13))/[1]!S_STM07_IS(D662,9,$G$5,$H$13),[1]!S_STM07_IS(D662,14,$G$5,$H$13)/$E$5))</f>
        <v/>
      </c>
      <c r="J662" s="402" t="str">
        <f>IF(C662="","",IF($J$11="净利润率",[1]!S_STM07_IS(D662,61,$G$5,$H$13)/[1]!S_STM07_IS(D662,9,$G$5,$H$13),[1]!S_STM07_IS(D662,55,$G$5,$H$13)/$E$5))</f>
        <v/>
      </c>
      <c r="K662" s="411" t="str">
        <f>IF(C662="","",[1]!hks_fa_roa2(D662,$G$5))</f>
        <v/>
      </c>
      <c r="L662" s="411" t="str">
        <f>IF(C662="","",[1]!hks_fa_roe(D662,$G$5))</f>
        <v/>
      </c>
      <c r="M662" s="240" t="str">
        <f>IF(C662="","",IF($M$11="EPS",[1]!S_STM07_IS(D662,61,$G$5,$H$13)/IF([1]!s_share_total(D662,$G$5)=0,[1]!s_share_total(D662,[1]!s_ipo_listeddate(D662)),[1]!s_share_total(D662,$G$5)),([1]!s_stm07_bs(D662,75,$G$5,$H$13)+[1]!s_stm07_bs(D662,88,$G$5,$H$13)+[1]!s_stm07_bs(D662,94,$G$5,$H$13)+[1]!s_stm07_bs(D662,95,$G$5,$H$13))/$E$5))</f>
        <v/>
      </c>
      <c r="N662" s="241" t="str">
        <f>IF(C662="","",F662/([1]!S_STM07_IS(D662,61,$G$5,$H$13)/IF([1]!s_share_total(D662,$G$5)=0,[1]!s_share_total(D662,[1]!s_ipo_listeddate(D662)),[1]!s_share_total(D662,$G$5))))</f>
        <v/>
      </c>
      <c r="O662" s="240" t="str">
        <f ca="1">IF(C662="","",[1]!s_share_total(D662,TODAY())/$E$5)</f>
        <v/>
      </c>
      <c r="P662" s="240" t="str">
        <f t="shared" si="68"/>
        <v/>
      </c>
      <c r="Q662" s="210" t="str">
        <f t="shared" si="69"/>
        <v/>
      </c>
      <c r="R662" s="341" t="str">
        <f t="shared" si="70"/>
        <v/>
      </c>
      <c r="S662" s="144"/>
      <c r="U662" s="1"/>
    </row>
    <row r="663" spans="3:21" ht="12" customHeight="1" x14ac:dyDescent="0.35">
      <c r="C663" s="342" t="str">
        <f t="shared" si="67"/>
        <v/>
      </c>
      <c r="D663" s="126" t="str">
        <f t="shared" si="65"/>
        <v/>
      </c>
      <c r="E663" s="126" t="str">
        <f t="shared" si="66"/>
        <v/>
      </c>
      <c r="F663" s="181" t="str">
        <f ca="1">IF(C663="","",[1]!s_dq_close(D663,TODAY(),1))</f>
        <v/>
      </c>
      <c r="G663" s="182" t="str">
        <f ca="1">IF(C663="","",[1]!s_pq_pctchange(D663,TODAY()-$G$12,TODAY())/100)</f>
        <v/>
      </c>
      <c r="H663" s="242" t="str">
        <f>IF(C663="","",IF($H$11="收入",[1]!S_STM07_IS(D663,9,$G$5,$H$13)/$E$5,[1]!S_STM07_IS(D663,48,$G$5,$H$13)/$E$5))</f>
        <v/>
      </c>
      <c r="I663" s="242" t="str">
        <f>IF(C663="","",IF($I$11="毛利率",([1]!S_STM07_IS(D663,9,$G$5,$H$13)-[1]!S_STM07_IS(D663,10,$G$5,$H$13))/[1]!S_STM07_IS(D663,9,$G$5,$H$13),[1]!S_STM07_IS(D663,14,$G$5,$H$13)/$E$5))</f>
        <v/>
      </c>
      <c r="J663" s="403" t="str">
        <f>IF(C663="","",IF($J$11="净利润率",[1]!S_STM07_IS(D663,61,$G$5,$H$13)/[1]!S_STM07_IS(D663,9,$G$5,$H$13),[1]!S_STM07_IS(D663,55,$G$5,$H$13)/$E$5))</f>
        <v/>
      </c>
      <c r="K663" s="411" t="str">
        <f>IF(C663="","",[1]!hks_fa_roa2(D663,$G$5))</f>
        <v/>
      </c>
      <c r="L663" s="411" t="str">
        <f>IF(C663="","",[1]!hks_fa_roe(D663,$G$5))</f>
        <v/>
      </c>
      <c r="M663" s="243" t="str">
        <f>IF(C663="","",IF($M$11="EPS",[1]!S_STM07_IS(D663,61,$G$5,$H$13)/IF([1]!s_share_total(D663,$G$5)=0,[1]!s_share_total(D663,[1]!s_ipo_listeddate(D663)),[1]!s_share_total(D663,$G$5)),([1]!s_stm07_bs(D663,75,$G$5,$H$13)+[1]!s_stm07_bs(D663,88,$G$5,$H$13)+[1]!s_stm07_bs(D663,94,$G$5,$H$13)+[1]!s_stm07_bs(D663,95,$G$5,$H$13))/$E$5))</f>
        <v/>
      </c>
      <c r="N663" s="193" t="str">
        <f>IF(C663="","",F663/([1]!S_STM07_IS(D663,61,$G$5,$H$13)/IF([1]!s_share_total(D663,$G$5)=0,[1]!s_share_total(D663,[1]!s_ipo_listeddate(D663)),[1]!s_share_total(D663,$G$5))))</f>
        <v/>
      </c>
      <c r="O663" s="242" t="str">
        <f ca="1">IF(C663="","",[1]!s_share_total(D663,TODAY())/$E$5)</f>
        <v/>
      </c>
      <c r="P663" s="242" t="str">
        <f t="shared" si="68"/>
        <v/>
      </c>
      <c r="Q663" s="181" t="str">
        <f t="shared" si="69"/>
        <v/>
      </c>
      <c r="R663" s="342" t="str">
        <f t="shared" si="70"/>
        <v/>
      </c>
      <c r="S663" s="144"/>
      <c r="U663" s="1"/>
    </row>
    <row r="664" spans="3:21" ht="12" customHeight="1" x14ac:dyDescent="0.35">
      <c r="C664" s="341" t="str">
        <f t="shared" si="67"/>
        <v/>
      </c>
      <c r="D664" s="239" t="str">
        <f t="shared" si="65"/>
        <v/>
      </c>
      <c r="E664" s="239" t="str">
        <f t="shared" si="66"/>
        <v/>
      </c>
      <c r="F664" s="179" t="str">
        <f ca="1">IF(C664="","",[1]!s_dq_close(D664,TODAY(),1))</f>
        <v/>
      </c>
      <c r="G664" s="180" t="str">
        <f ca="1">IF(C664="","",[1]!s_pq_pctchange(D664,TODAY()-$G$12,TODAY())/100)</f>
        <v/>
      </c>
      <c r="H664" s="240" t="str">
        <f>IF(C664="","",IF($H$11="收入",[1]!S_STM07_IS(D664,9,$G$5,$H$13)/$E$5,[1]!S_STM07_IS(D664,48,$G$5,$H$13)/$E$5))</f>
        <v/>
      </c>
      <c r="I664" s="240" t="str">
        <f>IF(C664="","",IF($I$11="毛利率",([1]!S_STM07_IS(D664,9,$G$5,$H$13)-[1]!S_STM07_IS(D664,10,$G$5,$H$13))/[1]!S_STM07_IS(D664,9,$G$5,$H$13),[1]!S_STM07_IS(D664,14,$G$5,$H$13)/$E$5))</f>
        <v/>
      </c>
      <c r="J664" s="402" t="str">
        <f>IF(C664="","",IF($J$11="净利润率",[1]!S_STM07_IS(D664,61,$G$5,$H$13)/[1]!S_STM07_IS(D664,9,$G$5,$H$13),[1]!S_STM07_IS(D664,55,$G$5,$H$13)/$E$5))</f>
        <v/>
      </c>
      <c r="K664" s="411" t="str">
        <f>IF(C664="","",[1]!hks_fa_roa2(D664,$G$5))</f>
        <v/>
      </c>
      <c r="L664" s="411" t="str">
        <f>IF(C664="","",[1]!hks_fa_roe(D664,$G$5))</f>
        <v/>
      </c>
      <c r="M664" s="240" t="str">
        <f>IF(C664="","",IF($M$11="EPS",[1]!S_STM07_IS(D664,61,$G$5,$H$13)/IF([1]!s_share_total(D664,$G$5)=0,[1]!s_share_total(D664,[1]!s_ipo_listeddate(D664)),[1]!s_share_total(D664,$G$5)),([1]!s_stm07_bs(D664,75,$G$5,$H$13)+[1]!s_stm07_bs(D664,88,$G$5,$H$13)+[1]!s_stm07_bs(D664,94,$G$5,$H$13)+[1]!s_stm07_bs(D664,95,$G$5,$H$13))/$E$5))</f>
        <v/>
      </c>
      <c r="N664" s="241" t="str">
        <f>IF(C664="","",F664/([1]!S_STM07_IS(D664,61,$G$5,$H$13)/IF([1]!s_share_total(D664,$G$5)=0,[1]!s_share_total(D664,[1]!s_ipo_listeddate(D664)),[1]!s_share_total(D664,$G$5))))</f>
        <v/>
      </c>
      <c r="O664" s="240" t="str">
        <f ca="1">IF(C664="","",[1]!s_share_total(D664,TODAY())/$E$5)</f>
        <v/>
      </c>
      <c r="P664" s="240" t="str">
        <f t="shared" si="68"/>
        <v/>
      </c>
      <c r="Q664" s="210" t="str">
        <f t="shared" si="69"/>
        <v/>
      </c>
      <c r="R664" s="341" t="str">
        <f t="shared" si="70"/>
        <v/>
      </c>
      <c r="S664" s="144"/>
      <c r="U664" s="1"/>
    </row>
    <row r="665" spans="3:21" ht="12" customHeight="1" x14ac:dyDescent="0.35">
      <c r="C665" s="342" t="str">
        <f t="shared" si="67"/>
        <v/>
      </c>
      <c r="D665" s="126" t="str">
        <f t="shared" ref="D665:D728" si="71">IF(C665="","",VLOOKUP(C665,comppool,2,FALSE))</f>
        <v/>
      </c>
      <c r="E665" s="126" t="str">
        <f t="shared" ref="E665:E728" si="72">IF(C665="","",VLOOKUP(C665,comppool,3,FALSE))</f>
        <v/>
      </c>
      <c r="F665" s="181" t="str">
        <f ca="1">IF(C665="","",[1]!s_dq_close(D665,TODAY(),1))</f>
        <v/>
      </c>
      <c r="G665" s="182" t="str">
        <f ca="1">IF(C665="","",[1]!s_pq_pctchange(D665,TODAY()-$G$12,TODAY())/100)</f>
        <v/>
      </c>
      <c r="H665" s="242" t="str">
        <f>IF(C665="","",IF($H$11="收入",[1]!S_STM07_IS(D665,9,$G$5,$H$13)/$E$5,[1]!S_STM07_IS(D665,48,$G$5,$H$13)/$E$5))</f>
        <v/>
      </c>
      <c r="I665" s="242" t="str">
        <f>IF(C665="","",IF($I$11="毛利率",([1]!S_STM07_IS(D665,9,$G$5,$H$13)-[1]!S_STM07_IS(D665,10,$G$5,$H$13))/[1]!S_STM07_IS(D665,9,$G$5,$H$13),[1]!S_STM07_IS(D665,14,$G$5,$H$13)/$E$5))</f>
        <v/>
      </c>
      <c r="J665" s="403" t="str">
        <f>IF(C665="","",IF($J$11="净利润率",[1]!S_STM07_IS(D665,61,$G$5,$H$13)/[1]!S_STM07_IS(D665,9,$G$5,$H$13),[1]!S_STM07_IS(D665,55,$G$5,$H$13)/$E$5))</f>
        <v/>
      </c>
      <c r="K665" s="411" t="str">
        <f>IF(C665="","",[1]!hks_fa_roa2(D665,$G$5))</f>
        <v/>
      </c>
      <c r="L665" s="411" t="str">
        <f>IF(C665="","",[1]!hks_fa_roe(D665,$G$5))</f>
        <v/>
      </c>
      <c r="M665" s="243" t="str">
        <f>IF(C665="","",IF($M$11="EPS",[1]!S_STM07_IS(D665,61,$G$5,$H$13)/IF([1]!s_share_total(D665,$G$5)=0,[1]!s_share_total(D665,[1]!s_ipo_listeddate(D665)),[1]!s_share_total(D665,$G$5)),([1]!s_stm07_bs(D665,75,$G$5,$H$13)+[1]!s_stm07_bs(D665,88,$G$5,$H$13)+[1]!s_stm07_bs(D665,94,$G$5,$H$13)+[1]!s_stm07_bs(D665,95,$G$5,$H$13))/$E$5))</f>
        <v/>
      </c>
      <c r="N665" s="193" t="str">
        <f>IF(C665="","",F665/([1]!S_STM07_IS(D665,61,$G$5,$H$13)/IF([1]!s_share_total(D665,$G$5)=0,[1]!s_share_total(D665,[1]!s_ipo_listeddate(D665)),[1]!s_share_total(D665,$G$5))))</f>
        <v/>
      </c>
      <c r="O665" s="242" t="str">
        <f ca="1">IF(C665="","",[1]!s_share_total(D665,TODAY())/$E$5)</f>
        <v/>
      </c>
      <c r="P665" s="242" t="str">
        <f t="shared" si="68"/>
        <v/>
      </c>
      <c r="Q665" s="181" t="str">
        <f t="shared" si="69"/>
        <v/>
      </c>
      <c r="R665" s="342" t="str">
        <f t="shared" si="70"/>
        <v/>
      </c>
      <c r="S665" s="144"/>
      <c r="U665" s="1"/>
    </row>
    <row r="666" spans="3:21" ht="12" customHeight="1" x14ac:dyDescent="0.35">
      <c r="C666" s="341" t="str">
        <f t="shared" si="67"/>
        <v/>
      </c>
      <c r="D666" s="239" t="str">
        <f t="shared" si="71"/>
        <v/>
      </c>
      <c r="E666" s="239" t="str">
        <f t="shared" si="72"/>
        <v/>
      </c>
      <c r="F666" s="179" t="str">
        <f ca="1">IF(C666="","",[1]!s_dq_close(D666,TODAY(),1))</f>
        <v/>
      </c>
      <c r="G666" s="180" t="str">
        <f ca="1">IF(C666="","",[1]!s_pq_pctchange(D666,TODAY()-$G$12,TODAY())/100)</f>
        <v/>
      </c>
      <c r="H666" s="240" t="str">
        <f>IF(C666="","",IF($H$11="收入",[1]!S_STM07_IS(D666,9,$G$5,$H$13)/$E$5,[1]!S_STM07_IS(D666,48,$G$5,$H$13)/$E$5))</f>
        <v/>
      </c>
      <c r="I666" s="240" t="str">
        <f>IF(C666="","",IF($I$11="毛利率",([1]!S_STM07_IS(D666,9,$G$5,$H$13)-[1]!S_STM07_IS(D666,10,$G$5,$H$13))/[1]!S_STM07_IS(D666,9,$G$5,$H$13),[1]!S_STM07_IS(D666,14,$G$5,$H$13)/$E$5))</f>
        <v/>
      </c>
      <c r="J666" s="402" t="str">
        <f>IF(C666="","",IF($J$11="净利润率",[1]!S_STM07_IS(D666,61,$G$5,$H$13)/[1]!S_STM07_IS(D666,9,$G$5,$H$13),[1]!S_STM07_IS(D666,55,$G$5,$H$13)/$E$5))</f>
        <v/>
      </c>
      <c r="K666" s="411" t="str">
        <f>IF(C666="","",[1]!hks_fa_roa2(D666,$G$5))</f>
        <v/>
      </c>
      <c r="L666" s="411" t="str">
        <f>IF(C666="","",[1]!hks_fa_roe(D666,$G$5))</f>
        <v/>
      </c>
      <c r="M666" s="240" t="str">
        <f>IF(C666="","",IF($M$11="EPS",[1]!S_STM07_IS(D666,61,$G$5,$H$13)/IF([1]!s_share_total(D666,$G$5)=0,[1]!s_share_total(D666,[1]!s_ipo_listeddate(D666)),[1]!s_share_total(D666,$G$5)),([1]!s_stm07_bs(D666,75,$G$5,$H$13)+[1]!s_stm07_bs(D666,88,$G$5,$H$13)+[1]!s_stm07_bs(D666,94,$G$5,$H$13)+[1]!s_stm07_bs(D666,95,$G$5,$H$13))/$E$5))</f>
        <v/>
      </c>
      <c r="N666" s="241" t="str">
        <f>IF(C666="","",F666/([1]!S_STM07_IS(D666,61,$G$5,$H$13)/IF([1]!s_share_total(D666,$G$5)=0,[1]!s_share_total(D666,[1]!s_ipo_listeddate(D666)),[1]!s_share_total(D666,$G$5))))</f>
        <v/>
      </c>
      <c r="O666" s="240" t="str">
        <f ca="1">IF(C666="","",[1]!s_share_total(D666,TODAY())/$E$5)</f>
        <v/>
      </c>
      <c r="P666" s="240" t="str">
        <f t="shared" si="68"/>
        <v/>
      </c>
      <c r="Q666" s="210" t="str">
        <f t="shared" si="69"/>
        <v/>
      </c>
      <c r="R666" s="341" t="str">
        <f t="shared" si="70"/>
        <v/>
      </c>
      <c r="S666" s="144"/>
      <c r="U666" s="1"/>
    </row>
    <row r="667" spans="3:21" ht="12" customHeight="1" x14ac:dyDescent="0.35">
      <c r="C667" s="342" t="str">
        <f t="shared" si="67"/>
        <v/>
      </c>
      <c r="D667" s="126" t="str">
        <f t="shared" si="71"/>
        <v/>
      </c>
      <c r="E667" s="126" t="str">
        <f t="shared" si="72"/>
        <v/>
      </c>
      <c r="F667" s="181" t="str">
        <f ca="1">IF(C667="","",[1]!s_dq_close(D667,TODAY(),1))</f>
        <v/>
      </c>
      <c r="G667" s="182" t="str">
        <f ca="1">IF(C667="","",[1]!s_pq_pctchange(D667,TODAY()-$G$12,TODAY())/100)</f>
        <v/>
      </c>
      <c r="H667" s="242" t="str">
        <f>IF(C667="","",IF($H$11="收入",[1]!S_STM07_IS(D667,9,$G$5,$H$13)/$E$5,[1]!S_STM07_IS(D667,48,$G$5,$H$13)/$E$5))</f>
        <v/>
      </c>
      <c r="I667" s="242" t="str">
        <f>IF(C667="","",IF($I$11="毛利率",([1]!S_STM07_IS(D667,9,$G$5,$H$13)-[1]!S_STM07_IS(D667,10,$G$5,$H$13))/[1]!S_STM07_IS(D667,9,$G$5,$H$13),[1]!S_STM07_IS(D667,14,$G$5,$H$13)/$E$5))</f>
        <v/>
      </c>
      <c r="J667" s="403" t="str">
        <f>IF(C667="","",IF($J$11="净利润率",[1]!S_STM07_IS(D667,61,$G$5,$H$13)/[1]!S_STM07_IS(D667,9,$G$5,$H$13),[1]!S_STM07_IS(D667,55,$G$5,$H$13)/$E$5))</f>
        <v/>
      </c>
      <c r="K667" s="411" t="str">
        <f>IF(C667="","",[1]!hks_fa_roa2(D667,$G$5))</f>
        <v/>
      </c>
      <c r="L667" s="411" t="str">
        <f>IF(C667="","",[1]!hks_fa_roe(D667,$G$5))</f>
        <v/>
      </c>
      <c r="M667" s="243" t="str">
        <f>IF(C667="","",IF($M$11="EPS",[1]!S_STM07_IS(D667,61,$G$5,$H$13)/IF([1]!s_share_total(D667,$G$5)=0,[1]!s_share_total(D667,[1]!s_ipo_listeddate(D667)),[1]!s_share_total(D667,$G$5)),([1]!s_stm07_bs(D667,75,$G$5,$H$13)+[1]!s_stm07_bs(D667,88,$G$5,$H$13)+[1]!s_stm07_bs(D667,94,$G$5,$H$13)+[1]!s_stm07_bs(D667,95,$G$5,$H$13))/$E$5))</f>
        <v/>
      </c>
      <c r="N667" s="193" t="str">
        <f>IF(C667="","",F667/([1]!S_STM07_IS(D667,61,$G$5,$H$13)/IF([1]!s_share_total(D667,$G$5)=0,[1]!s_share_total(D667,[1]!s_ipo_listeddate(D667)),[1]!s_share_total(D667,$G$5))))</f>
        <v/>
      </c>
      <c r="O667" s="242" t="str">
        <f ca="1">IF(C667="","",[1]!s_share_total(D667,TODAY())/$E$5)</f>
        <v/>
      </c>
      <c r="P667" s="242" t="str">
        <f t="shared" si="68"/>
        <v/>
      </c>
      <c r="Q667" s="181" t="str">
        <f t="shared" si="69"/>
        <v/>
      </c>
      <c r="R667" s="342" t="str">
        <f t="shared" si="70"/>
        <v/>
      </c>
      <c r="S667" s="144"/>
      <c r="U667" s="1"/>
    </row>
    <row r="668" spans="3:21" ht="12" customHeight="1" x14ac:dyDescent="0.35">
      <c r="C668" s="341" t="str">
        <f t="shared" si="67"/>
        <v/>
      </c>
      <c r="D668" s="239" t="str">
        <f t="shared" si="71"/>
        <v/>
      </c>
      <c r="E668" s="239" t="str">
        <f t="shared" si="72"/>
        <v/>
      </c>
      <c r="F668" s="179" t="str">
        <f ca="1">IF(C668="","",[1]!s_dq_close(D668,TODAY(),1))</f>
        <v/>
      </c>
      <c r="G668" s="180" t="str">
        <f ca="1">IF(C668="","",[1]!s_pq_pctchange(D668,TODAY()-$G$12,TODAY())/100)</f>
        <v/>
      </c>
      <c r="H668" s="240" t="str">
        <f>IF(C668="","",IF($H$11="收入",[1]!S_STM07_IS(D668,9,$G$5,$H$13)/$E$5,[1]!S_STM07_IS(D668,48,$G$5,$H$13)/$E$5))</f>
        <v/>
      </c>
      <c r="I668" s="240" t="str">
        <f>IF(C668="","",IF($I$11="毛利率",([1]!S_STM07_IS(D668,9,$G$5,$H$13)-[1]!S_STM07_IS(D668,10,$G$5,$H$13))/[1]!S_STM07_IS(D668,9,$G$5,$H$13),[1]!S_STM07_IS(D668,14,$G$5,$H$13)/$E$5))</f>
        <v/>
      </c>
      <c r="J668" s="402" t="str">
        <f>IF(C668="","",IF($J$11="净利润率",[1]!S_STM07_IS(D668,61,$G$5,$H$13)/[1]!S_STM07_IS(D668,9,$G$5,$H$13),[1]!S_STM07_IS(D668,55,$G$5,$H$13)/$E$5))</f>
        <v/>
      </c>
      <c r="K668" s="411" t="str">
        <f>IF(C668="","",[1]!hks_fa_roa2(D668,$G$5))</f>
        <v/>
      </c>
      <c r="L668" s="411" t="str">
        <f>IF(C668="","",[1]!hks_fa_roe(D668,$G$5))</f>
        <v/>
      </c>
      <c r="M668" s="240" t="str">
        <f>IF(C668="","",IF($M$11="EPS",[1]!S_STM07_IS(D668,61,$G$5,$H$13)/IF([1]!s_share_total(D668,$G$5)=0,[1]!s_share_total(D668,[1]!s_ipo_listeddate(D668)),[1]!s_share_total(D668,$G$5)),([1]!s_stm07_bs(D668,75,$G$5,$H$13)+[1]!s_stm07_bs(D668,88,$G$5,$H$13)+[1]!s_stm07_bs(D668,94,$G$5,$H$13)+[1]!s_stm07_bs(D668,95,$G$5,$H$13))/$E$5))</f>
        <v/>
      </c>
      <c r="N668" s="241" t="str">
        <f>IF(C668="","",F668/([1]!S_STM07_IS(D668,61,$G$5,$H$13)/IF([1]!s_share_total(D668,$G$5)=0,[1]!s_share_total(D668,[1]!s_ipo_listeddate(D668)),[1]!s_share_total(D668,$G$5))))</f>
        <v/>
      </c>
      <c r="O668" s="240" t="str">
        <f ca="1">IF(C668="","",[1]!s_share_total(D668,TODAY())/$E$5)</f>
        <v/>
      </c>
      <c r="P668" s="240" t="str">
        <f t="shared" si="68"/>
        <v/>
      </c>
      <c r="Q668" s="210" t="str">
        <f t="shared" si="69"/>
        <v/>
      </c>
      <c r="R668" s="341" t="str">
        <f t="shared" si="70"/>
        <v/>
      </c>
      <c r="S668" s="144"/>
      <c r="U668" s="1"/>
    </row>
    <row r="669" spans="3:21" ht="12" customHeight="1" x14ac:dyDescent="0.35">
      <c r="C669" s="342" t="str">
        <f t="shared" si="67"/>
        <v/>
      </c>
      <c r="D669" s="126" t="str">
        <f t="shared" si="71"/>
        <v/>
      </c>
      <c r="E669" s="126" t="str">
        <f t="shared" si="72"/>
        <v/>
      </c>
      <c r="F669" s="181" t="str">
        <f ca="1">IF(C669="","",[1]!s_dq_close(D669,TODAY(),1))</f>
        <v/>
      </c>
      <c r="G669" s="182" t="str">
        <f ca="1">IF(C669="","",[1]!s_pq_pctchange(D669,TODAY()-$G$12,TODAY())/100)</f>
        <v/>
      </c>
      <c r="H669" s="242" t="str">
        <f>IF(C669="","",IF($H$11="收入",[1]!S_STM07_IS(D669,9,$G$5,$H$13)/$E$5,[1]!S_STM07_IS(D669,48,$G$5,$H$13)/$E$5))</f>
        <v/>
      </c>
      <c r="I669" s="242" t="str">
        <f>IF(C669="","",IF($I$11="毛利率",([1]!S_STM07_IS(D669,9,$G$5,$H$13)-[1]!S_STM07_IS(D669,10,$G$5,$H$13))/[1]!S_STM07_IS(D669,9,$G$5,$H$13),[1]!S_STM07_IS(D669,14,$G$5,$H$13)/$E$5))</f>
        <v/>
      </c>
      <c r="J669" s="403" t="str">
        <f>IF(C669="","",IF($J$11="净利润率",[1]!S_STM07_IS(D669,61,$G$5,$H$13)/[1]!S_STM07_IS(D669,9,$G$5,$H$13),[1]!S_STM07_IS(D669,55,$G$5,$H$13)/$E$5))</f>
        <v/>
      </c>
      <c r="K669" s="411" t="str">
        <f>IF(C669="","",[1]!hks_fa_roa2(D669,$G$5))</f>
        <v/>
      </c>
      <c r="L669" s="411" t="str">
        <f>IF(C669="","",[1]!hks_fa_roe(D669,$G$5))</f>
        <v/>
      </c>
      <c r="M669" s="243" t="str">
        <f>IF(C669="","",IF($M$11="EPS",[1]!S_STM07_IS(D669,61,$G$5,$H$13)/IF([1]!s_share_total(D669,$G$5)=0,[1]!s_share_total(D669,[1]!s_ipo_listeddate(D669)),[1]!s_share_total(D669,$G$5)),([1]!s_stm07_bs(D669,75,$G$5,$H$13)+[1]!s_stm07_bs(D669,88,$G$5,$H$13)+[1]!s_stm07_bs(D669,94,$G$5,$H$13)+[1]!s_stm07_bs(D669,95,$G$5,$H$13))/$E$5))</f>
        <v/>
      </c>
      <c r="N669" s="193" t="str">
        <f>IF(C669="","",F669/([1]!S_STM07_IS(D669,61,$G$5,$H$13)/IF([1]!s_share_total(D669,$G$5)=0,[1]!s_share_total(D669,[1]!s_ipo_listeddate(D669)),[1]!s_share_total(D669,$G$5))))</f>
        <v/>
      </c>
      <c r="O669" s="242" t="str">
        <f ca="1">IF(C669="","",[1]!s_share_total(D669,TODAY())/$E$5)</f>
        <v/>
      </c>
      <c r="P669" s="242" t="str">
        <f t="shared" si="68"/>
        <v/>
      </c>
      <c r="Q669" s="181" t="str">
        <f t="shared" si="69"/>
        <v/>
      </c>
      <c r="R669" s="342" t="str">
        <f t="shared" si="70"/>
        <v/>
      </c>
      <c r="S669" s="144"/>
      <c r="U669" s="1"/>
    </row>
    <row r="670" spans="3:21" ht="12" customHeight="1" x14ac:dyDescent="0.35">
      <c r="C670" s="341" t="str">
        <f t="shared" si="67"/>
        <v/>
      </c>
      <c r="D670" s="239" t="str">
        <f t="shared" si="71"/>
        <v/>
      </c>
      <c r="E670" s="239" t="str">
        <f t="shared" si="72"/>
        <v/>
      </c>
      <c r="F670" s="179" t="str">
        <f ca="1">IF(C670="","",[1]!s_dq_close(D670,TODAY(),1))</f>
        <v/>
      </c>
      <c r="G670" s="180" t="str">
        <f ca="1">IF(C670="","",[1]!s_pq_pctchange(D670,TODAY()-$G$12,TODAY())/100)</f>
        <v/>
      </c>
      <c r="H670" s="240" t="str">
        <f>IF(C670="","",IF($H$11="收入",[1]!S_STM07_IS(D670,9,$G$5,$H$13)/$E$5,[1]!S_STM07_IS(D670,48,$G$5,$H$13)/$E$5))</f>
        <v/>
      </c>
      <c r="I670" s="240" t="str">
        <f>IF(C670="","",IF($I$11="毛利率",([1]!S_STM07_IS(D670,9,$G$5,$H$13)-[1]!S_STM07_IS(D670,10,$G$5,$H$13))/[1]!S_STM07_IS(D670,9,$G$5,$H$13),[1]!S_STM07_IS(D670,14,$G$5,$H$13)/$E$5))</f>
        <v/>
      </c>
      <c r="J670" s="402" t="str">
        <f>IF(C670="","",IF($J$11="净利润率",[1]!S_STM07_IS(D670,61,$G$5,$H$13)/[1]!S_STM07_IS(D670,9,$G$5,$H$13),[1]!S_STM07_IS(D670,55,$G$5,$H$13)/$E$5))</f>
        <v/>
      </c>
      <c r="K670" s="411" t="str">
        <f>IF(C670="","",[1]!hks_fa_roa2(D670,$G$5))</f>
        <v/>
      </c>
      <c r="L670" s="411" t="str">
        <f>IF(C670="","",[1]!hks_fa_roe(D670,$G$5))</f>
        <v/>
      </c>
      <c r="M670" s="240" t="str">
        <f>IF(C670="","",IF($M$11="EPS",[1]!S_STM07_IS(D670,61,$G$5,$H$13)/IF([1]!s_share_total(D670,$G$5)=0,[1]!s_share_total(D670,[1]!s_ipo_listeddate(D670)),[1]!s_share_total(D670,$G$5)),([1]!s_stm07_bs(D670,75,$G$5,$H$13)+[1]!s_stm07_bs(D670,88,$G$5,$H$13)+[1]!s_stm07_bs(D670,94,$G$5,$H$13)+[1]!s_stm07_bs(D670,95,$G$5,$H$13))/$E$5))</f>
        <v/>
      </c>
      <c r="N670" s="241" t="str">
        <f>IF(C670="","",F670/([1]!S_STM07_IS(D670,61,$G$5,$H$13)/IF([1]!s_share_total(D670,$G$5)=0,[1]!s_share_total(D670,[1]!s_ipo_listeddate(D670)),[1]!s_share_total(D670,$G$5))))</f>
        <v/>
      </c>
      <c r="O670" s="240" t="str">
        <f ca="1">IF(C670="","",[1]!s_share_total(D670,TODAY())/$E$5)</f>
        <v/>
      </c>
      <c r="P670" s="240" t="str">
        <f t="shared" si="68"/>
        <v/>
      </c>
      <c r="Q670" s="210" t="str">
        <f t="shared" si="69"/>
        <v/>
      </c>
      <c r="R670" s="341" t="str">
        <f t="shared" si="70"/>
        <v/>
      </c>
      <c r="S670" s="144"/>
      <c r="U670" s="1"/>
    </row>
    <row r="671" spans="3:21" ht="12" customHeight="1" x14ac:dyDescent="0.35">
      <c r="C671" s="342" t="str">
        <f t="shared" si="67"/>
        <v/>
      </c>
      <c r="D671" s="126" t="str">
        <f t="shared" si="71"/>
        <v/>
      </c>
      <c r="E671" s="126" t="str">
        <f t="shared" si="72"/>
        <v/>
      </c>
      <c r="F671" s="181" t="str">
        <f ca="1">IF(C671="","",[1]!s_dq_close(D671,TODAY(),1))</f>
        <v/>
      </c>
      <c r="G671" s="182" t="str">
        <f ca="1">IF(C671="","",[1]!s_pq_pctchange(D671,TODAY()-$G$12,TODAY())/100)</f>
        <v/>
      </c>
      <c r="H671" s="242" t="str">
        <f>IF(C671="","",IF($H$11="收入",[1]!S_STM07_IS(D671,9,$G$5,$H$13)/$E$5,[1]!S_STM07_IS(D671,48,$G$5,$H$13)/$E$5))</f>
        <v/>
      </c>
      <c r="I671" s="242" t="str">
        <f>IF(C671="","",IF($I$11="毛利率",([1]!S_STM07_IS(D671,9,$G$5,$H$13)-[1]!S_STM07_IS(D671,10,$G$5,$H$13))/[1]!S_STM07_IS(D671,9,$G$5,$H$13),[1]!S_STM07_IS(D671,14,$G$5,$H$13)/$E$5))</f>
        <v/>
      </c>
      <c r="J671" s="403" t="str">
        <f>IF(C671="","",IF($J$11="净利润率",[1]!S_STM07_IS(D671,61,$G$5,$H$13)/[1]!S_STM07_IS(D671,9,$G$5,$H$13),[1]!S_STM07_IS(D671,55,$G$5,$H$13)/$E$5))</f>
        <v/>
      </c>
      <c r="K671" s="411" t="str">
        <f>IF(C671="","",[1]!hks_fa_roa2(D671,$G$5))</f>
        <v/>
      </c>
      <c r="L671" s="411" t="str">
        <f>IF(C671="","",[1]!hks_fa_roe(D671,$G$5))</f>
        <v/>
      </c>
      <c r="M671" s="243" t="str">
        <f>IF(C671="","",IF($M$11="EPS",[1]!S_STM07_IS(D671,61,$G$5,$H$13)/IF([1]!s_share_total(D671,$G$5)=0,[1]!s_share_total(D671,[1]!s_ipo_listeddate(D671)),[1]!s_share_total(D671,$G$5)),([1]!s_stm07_bs(D671,75,$G$5,$H$13)+[1]!s_stm07_bs(D671,88,$G$5,$H$13)+[1]!s_stm07_bs(D671,94,$G$5,$H$13)+[1]!s_stm07_bs(D671,95,$G$5,$H$13))/$E$5))</f>
        <v/>
      </c>
      <c r="N671" s="193" t="str">
        <f>IF(C671="","",F671/([1]!S_STM07_IS(D671,61,$G$5,$H$13)/IF([1]!s_share_total(D671,$G$5)=0,[1]!s_share_total(D671,[1]!s_ipo_listeddate(D671)),[1]!s_share_total(D671,$G$5))))</f>
        <v/>
      </c>
      <c r="O671" s="242" t="str">
        <f ca="1">IF(C671="","",[1]!s_share_total(D671,TODAY())/$E$5)</f>
        <v/>
      </c>
      <c r="P671" s="242" t="str">
        <f t="shared" si="68"/>
        <v/>
      </c>
      <c r="Q671" s="181" t="str">
        <f t="shared" si="69"/>
        <v/>
      </c>
      <c r="R671" s="342" t="str">
        <f t="shared" si="70"/>
        <v/>
      </c>
      <c r="S671" s="144"/>
      <c r="U671" s="1"/>
    </row>
    <row r="672" spans="3:21" ht="12" customHeight="1" x14ac:dyDescent="0.35">
      <c r="C672" s="341" t="str">
        <f t="shared" si="67"/>
        <v/>
      </c>
      <c r="D672" s="239" t="str">
        <f t="shared" si="71"/>
        <v/>
      </c>
      <c r="E672" s="239" t="str">
        <f t="shared" si="72"/>
        <v/>
      </c>
      <c r="F672" s="179" t="str">
        <f ca="1">IF(C672="","",[1]!s_dq_close(D672,TODAY(),1))</f>
        <v/>
      </c>
      <c r="G672" s="180" t="str">
        <f ca="1">IF(C672="","",[1]!s_pq_pctchange(D672,TODAY()-$G$12,TODAY())/100)</f>
        <v/>
      </c>
      <c r="H672" s="240" t="str">
        <f>IF(C672="","",IF($H$11="收入",[1]!S_STM07_IS(D672,9,$G$5,$H$13)/$E$5,[1]!S_STM07_IS(D672,48,$G$5,$H$13)/$E$5))</f>
        <v/>
      </c>
      <c r="I672" s="240" t="str">
        <f>IF(C672="","",IF($I$11="毛利率",([1]!S_STM07_IS(D672,9,$G$5,$H$13)-[1]!S_STM07_IS(D672,10,$G$5,$H$13))/[1]!S_STM07_IS(D672,9,$G$5,$H$13),[1]!S_STM07_IS(D672,14,$G$5,$H$13)/$E$5))</f>
        <v/>
      </c>
      <c r="J672" s="402" t="str">
        <f>IF(C672="","",IF($J$11="净利润率",[1]!S_STM07_IS(D672,61,$G$5,$H$13)/[1]!S_STM07_IS(D672,9,$G$5,$H$13),[1]!S_STM07_IS(D672,55,$G$5,$H$13)/$E$5))</f>
        <v/>
      </c>
      <c r="K672" s="411" t="str">
        <f>IF(C672="","",[1]!hks_fa_roa2(D672,$G$5))</f>
        <v/>
      </c>
      <c r="L672" s="411" t="str">
        <f>IF(C672="","",[1]!hks_fa_roe(D672,$G$5))</f>
        <v/>
      </c>
      <c r="M672" s="240" t="str">
        <f>IF(C672="","",IF($M$11="EPS",[1]!S_STM07_IS(D672,61,$G$5,$H$13)/IF([1]!s_share_total(D672,$G$5)=0,[1]!s_share_total(D672,[1]!s_ipo_listeddate(D672)),[1]!s_share_total(D672,$G$5)),([1]!s_stm07_bs(D672,75,$G$5,$H$13)+[1]!s_stm07_bs(D672,88,$G$5,$H$13)+[1]!s_stm07_bs(D672,94,$G$5,$H$13)+[1]!s_stm07_bs(D672,95,$G$5,$H$13))/$E$5))</f>
        <v/>
      </c>
      <c r="N672" s="241" t="str">
        <f>IF(C672="","",F672/([1]!S_STM07_IS(D672,61,$G$5,$H$13)/IF([1]!s_share_total(D672,$G$5)=0,[1]!s_share_total(D672,[1]!s_ipo_listeddate(D672)),[1]!s_share_total(D672,$G$5))))</f>
        <v/>
      </c>
      <c r="O672" s="240" t="str">
        <f ca="1">IF(C672="","",[1]!s_share_total(D672,TODAY())/$E$5)</f>
        <v/>
      </c>
      <c r="P672" s="240" t="str">
        <f t="shared" si="68"/>
        <v/>
      </c>
      <c r="Q672" s="210" t="str">
        <f t="shared" si="69"/>
        <v/>
      </c>
      <c r="R672" s="341" t="str">
        <f t="shared" si="70"/>
        <v/>
      </c>
      <c r="S672" s="144"/>
      <c r="U672" s="1"/>
    </row>
    <row r="673" spans="3:21" ht="12" customHeight="1" x14ac:dyDescent="0.35">
      <c r="C673" s="342" t="str">
        <f t="shared" si="67"/>
        <v/>
      </c>
      <c r="D673" s="126" t="str">
        <f t="shared" si="71"/>
        <v/>
      </c>
      <c r="E673" s="126" t="str">
        <f t="shared" si="72"/>
        <v/>
      </c>
      <c r="F673" s="181" t="str">
        <f ca="1">IF(C673="","",[1]!s_dq_close(D673,TODAY(),1))</f>
        <v/>
      </c>
      <c r="G673" s="182" t="str">
        <f ca="1">IF(C673="","",[1]!s_pq_pctchange(D673,TODAY()-$G$12,TODAY())/100)</f>
        <v/>
      </c>
      <c r="H673" s="242" t="str">
        <f>IF(C673="","",IF($H$11="收入",[1]!S_STM07_IS(D673,9,$G$5,$H$13)/$E$5,[1]!S_STM07_IS(D673,48,$G$5,$H$13)/$E$5))</f>
        <v/>
      </c>
      <c r="I673" s="242" t="str">
        <f>IF(C673="","",IF($I$11="毛利率",([1]!S_STM07_IS(D673,9,$G$5,$H$13)-[1]!S_STM07_IS(D673,10,$G$5,$H$13))/[1]!S_STM07_IS(D673,9,$G$5,$H$13),[1]!S_STM07_IS(D673,14,$G$5,$H$13)/$E$5))</f>
        <v/>
      </c>
      <c r="J673" s="403" t="str">
        <f>IF(C673="","",IF($J$11="净利润率",[1]!S_STM07_IS(D673,61,$G$5,$H$13)/[1]!S_STM07_IS(D673,9,$G$5,$H$13),[1]!S_STM07_IS(D673,55,$G$5,$H$13)/$E$5))</f>
        <v/>
      </c>
      <c r="K673" s="411" t="str">
        <f>IF(C673="","",[1]!hks_fa_roa2(D673,$G$5))</f>
        <v/>
      </c>
      <c r="L673" s="411" t="str">
        <f>IF(C673="","",[1]!hks_fa_roe(D673,$G$5))</f>
        <v/>
      </c>
      <c r="M673" s="243" t="str">
        <f>IF(C673="","",IF($M$11="EPS",[1]!S_STM07_IS(D673,61,$G$5,$H$13)/IF([1]!s_share_total(D673,$G$5)=0,[1]!s_share_total(D673,[1]!s_ipo_listeddate(D673)),[1]!s_share_total(D673,$G$5)),([1]!s_stm07_bs(D673,75,$G$5,$H$13)+[1]!s_stm07_bs(D673,88,$G$5,$H$13)+[1]!s_stm07_bs(D673,94,$G$5,$H$13)+[1]!s_stm07_bs(D673,95,$G$5,$H$13))/$E$5))</f>
        <v/>
      </c>
      <c r="N673" s="193" t="str">
        <f>IF(C673="","",F673/([1]!S_STM07_IS(D673,61,$G$5,$H$13)/IF([1]!s_share_total(D673,$G$5)=0,[1]!s_share_total(D673,[1]!s_ipo_listeddate(D673)),[1]!s_share_total(D673,$G$5))))</f>
        <v/>
      </c>
      <c r="O673" s="242" t="str">
        <f ca="1">IF(C673="","",[1]!s_share_total(D673,TODAY())/$E$5)</f>
        <v/>
      </c>
      <c r="P673" s="242" t="str">
        <f t="shared" si="68"/>
        <v/>
      </c>
      <c r="Q673" s="181" t="str">
        <f t="shared" si="69"/>
        <v/>
      </c>
      <c r="R673" s="342" t="str">
        <f t="shared" si="70"/>
        <v/>
      </c>
      <c r="S673" s="144"/>
      <c r="U673" s="1"/>
    </row>
    <row r="674" spans="3:21" ht="12" customHeight="1" x14ac:dyDescent="0.35">
      <c r="C674" s="341" t="str">
        <f t="shared" si="67"/>
        <v/>
      </c>
      <c r="D674" s="239" t="str">
        <f t="shared" si="71"/>
        <v/>
      </c>
      <c r="E674" s="239" t="str">
        <f t="shared" si="72"/>
        <v/>
      </c>
      <c r="F674" s="179" t="str">
        <f ca="1">IF(C674="","",[1]!s_dq_close(D674,TODAY(),1))</f>
        <v/>
      </c>
      <c r="G674" s="180" t="str">
        <f ca="1">IF(C674="","",[1]!s_pq_pctchange(D674,TODAY()-$G$12,TODAY())/100)</f>
        <v/>
      </c>
      <c r="H674" s="240" t="str">
        <f>IF(C674="","",IF($H$11="收入",[1]!S_STM07_IS(D674,9,$G$5,$H$13)/$E$5,[1]!S_STM07_IS(D674,48,$G$5,$H$13)/$E$5))</f>
        <v/>
      </c>
      <c r="I674" s="240" t="str">
        <f>IF(C674="","",IF($I$11="毛利率",([1]!S_STM07_IS(D674,9,$G$5,$H$13)-[1]!S_STM07_IS(D674,10,$G$5,$H$13))/[1]!S_STM07_IS(D674,9,$G$5,$H$13),[1]!S_STM07_IS(D674,14,$G$5,$H$13)/$E$5))</f>
        <v/>
      </c>
      <c r="J674" s="402" t="str">
        <f>IF(C674="","",IF($J$11="净利润率",[1]!S_STM07_IS(D674,61,$G$5,$H$13)/[1]!S_STM07_IS(D674,9,$G$5,$H$13),[1]!S_STM07_IS(D674,55,$G$5,$H$13)/$E$5))</f>
        <v/>
      </c>
      <c r="K674" s="411" t="str">
        <f>IF(C674="","",[1]!hks_fa_roa2(D674,$G$5))</f>
        <v/>
      </c>
      <c r="L674" s="411" t="str">
        <f>IF(C674="","",[1]!hks_fa_roe(D674,$G$5))</f>
        <v/>
      </c>
      <c r="M674" s="240" t="str">
        <f>IF(C674="","",IF($M$11="EPS",[1]!S_STM07_IS(D674,61,$G$5,$H$13)/IF([1]!s_share_total(D674,$G$5)=0,[1]!s_share_total(D674,[1]!s_ipo_listeddate(D674)),[1]!s_share_total(D674,$G$5)),([1]!s_stm07_bs(D674,75,$G$5,$H$13)+[1]!s_stm07_bs(D674,88,$G$5,$H$13)+[1]!s_stm07_bs(D674,94,$G$5,$H$13)+[1]!s_stm07_bs(D674,95,$G$5,$H$13))/$E$5))</f>
        <v/>
      </c>
      <c r="N674" s="241" t="str">
        <f>IF(C674="","",F674/([1]!S_STM07_IS(D674,61,$G$5,$H$13)/IF([1]!s_share_total(D674,$G$5)=0,[1]!s_share_total(D674,[1]!s_ipo_listeddate(D674)),[1]!s_share_total(D674,$G$5))))</f>
        <v/>
      </c>
      <c r="O674" s="240" t="str">
        <f ca="1">IF(C674="","",[1]!s_share_total(D674,TODAY())/$E$5)</f>
        <v/>
      </c>
      <c r="P674" s="240" t="str">
        <f t="shared" si="68"/>
        <v/>
      </c>
      <c r="Q674" s="210" t="str">
        <f t="shared" si="69"/>
        <v/>
      </c>
      <c r="R674" s="341" t="str">
        <f t="shared" si="70"/>
        <v/>
      </c>
      <c r="S674" s="144"/>
      <c r="U674" s="1"/>
    </row>
    <row r="675" spans="3:21" ht="12" customHeight="1" x14ac:dyDescent="0.35">
      <c r="C675" s="342" t="str">
        <f t="shared" si="67"/>
        <v/>
      </c>
      <c r="D675" s="126" t="str">
        <f t="shared" si="71"/>
        <v/>
      </c>
      <c r="E675" s="126" t="str">
        <f t="shared" si="72"/>
        <v/>
      </c>
      <c r="F675" s="181" t="str">
        <f ca="1">IF(C675="","",[1]!s_dq_close(D675,TODAY(),1))</f>
        <v/>
      </c>
      <c r="G675" s="182" t="str">
        <f ca="1">IF(C675="","",[1]!s_pq_pctchange(D675,TODAY()-$G$12,TODAY())/100)</f>
        <v/>
      </c>
      <c r="H675" s="242" t="str">
        <f>IF(C675="","",IF($H$11="收入",[1]!S_STM07_IS(D675,9,$G$5,$H$13)/$E$5,[1]!S_STM07_IS(D675,48,$G$5,$H$13)/$E$5))</f>
        <v/>
      </c>
      <c r="I675" s="242" t="str">
        <f>IF(C675="","",IF($I$11="毛利率",([1]!S_STM07_IS(D675,9,$G$5,$H$13)-[1]!S_STM07_IS(D675,10,$G$5,$H$13))/[1]!S_STM07_IS(D675,9,$G$5,$H$13),[1]!S_STM07_IS(D675,14,$G$5,$H$13)/$E$5))</f>
        <v/>
      </c>
      <c r="J675" s="403" t="str">
        <f>IF(C675="","",IF($J$11="净利润率",[1]!S_STM07_IS(D675,61,$G$5,$H$13)/[1]!S_STM07_IS(D675,9,$G$5,$H$13),[1]!S_STM07_IS(D675,55,$G$5,$H$13)/$E$5))</f>
        <v/>
      </c>
      <c r="K675" s="411" t="str">
        <f>IF(C675="","",[1]!hks_fa_roa2(D675,$G$5))</f>
        <v/>
      </c>
      <c r="L675" s="411" t="str">
        <f>IF(C675="","",[1]!hks_fa_roe(D675,$G$5))</f>
        <v/>
      </c>
      <c r="M675" s="243" t="str">
        <f>IF(C675="","",IF($M$11="EPS",[1]!S_STM07_IS(D675,61,$G$5,$H$13)/IF([1]!s_share_total(D675,$G$5)=0,[1]!s_share_total(D675,[1]!s_ipo_listeddate(D675)),[1]!s_share_total(D675,$G$5)),([1]!s_stm07_bs(D675,75,$G$5,$H$13)+[1]!s_stm07_bs(D675,88,$G$5,$H$13)+[1]!s_stm07_bs(D675,94,$G$5,$H$13)+[1]!s_stm07_bs(D675,95,$G$5,$H$13))/$E$5))</f>
        <v/>
      </c>
      <c r="N675" s="193" t="str">
        <f>IF(C675="","",F675/([1]!S_STM07_IS(D675,61,$G$5,$H$13)/IF([1]!s_share_total(D675,$G$5)=0,[1]!s_share_total(D675,[1]!s_ipo_listeddate(D675)),[1]!s_share_total(D675,$G$5))))</f>
        <v/>
      </c>
      <c r="O675" s="242" t="str">
        <f ca="1">IF(C675="","",[1]!s_share_total(D675,TODAY())/$E$5)</f>
        <v/>
      </c>
      <c r="P675" s="242" t="str">
        <f t="shared" si="68"/>
        <v/>
      </c>
      <c r="Q675" s="181" t="str">
        <f t="shared" si="69"/>
        <v/>
      </c>
      <c r="R675" s="342" t="str">
        <f t="shared" si="70"/>
        <v/>
      </c>
      <c r="S675" s="144"/>
      <c r="U675" s="1"/>
    </row>
    <row r="676" spans="3:21" ht="12" customHeight="1" x14ac:dyDescent="0.35">
      <c r="C676" s="341" t="str">
        <f t="shared" si="67"/>
        <v/>
      </c>
      <c r="D676" s="239" t="str">
        <f t="shared" si="71"/>
        <v/>
      </c>
      <c r="E676" s="239" t="str">
        <f t="shared" si="72"/>
        <v/>
      </c>
      <c r="F676" s="179" t="str">
        <f ca="1">IF(C676="","",[1]!s_dq_close(D676,TODAY(),1))</f>
        <v/>
      </c>
      <c r="G676" s="180" t="str">
        <f ca="1">IF(C676="","",[1]!s_pq_pctchange(D676,TODAY()-$G$12,TODAY())/100)</f>
        <v/>
      </c>
      <c r="H676" s="240" t="str">
        <f>IF(C676="","",IF($H$11="收入",[1]!S_STM07_IS(D676,9,$G$5,$H$13)/$E$5,[1]!S_STM07_IS(D676,48,$G$5,$H$13)/$E$5))</f>
        <v/>
      </c>
      <c r="I676" s="240" t="str">
        <f>IF(C676="","",IF($I$11="毛利率",([1]!S_STM07_IS(D676,9,$G$5,$H$13)-[1]!S_STM07_IS(D676,10,$G$5,$H$13))/[1]!S_STM07_IS(D676,9,$G$5,$H$13),[1]!S_STM07_IS(D676,14,$G$5,$H$13)/$E$5))</f>
        <v/>
      </c>
      <c r="J676" s="402" t="str">
        <f>IF(C676="","",IF($J$11="净利润率",[1]!S_STM07_IS(D676,61,$G$5,$H$13)/[1]!S_STM07_IS(D676,9,$G$5,$H$13),[1]!S_STM07_IS(D676,55,$G$5,$H$13)/$E$5))</f>
        <v/>
      </c>
      <c r="K676" s="411" t="str">
        <f>IF(C676="","",[1]!hks_fa_roa2(D676,$G$5))</f>
        <v/>
      </c>
      <c r="L676" s="411" t="str">
        <f>IF(C676="","",[1]!hks_fa_roe(D676,$G$5))</f>
        <v/>
      </c>
      <c r="M676" s="240" t="str">
        <f>IF(C676="","",IF($M$11="EPS",[1]!S_STM07_IS(D676,61,$G$5,$H$13)/IF([1]!s_share_total(D676,$G$5)=0,[1]!s_share_total(D676,[1]!s_ipo_listeddate(D676)),[1]!s_share_total(D676,$G$5)),([1]!s_stm07_bs(D676,75,$G$5,$H$13)+[1]!s_stm07_bs(D676,88,$G$5,$H$13)+[1]!s_stm07_bs(D676,94,$G$5,$H$13)+[1]!s_stm07_bs(D676,95,$G$5,$H$13))/$E$5))</f>
        <v/>
      </c>
      <c r="N676" s="241" t="str">
        <f>IF(C676="","",F676/([1]!S_STM07_IS(D676,61,$G$5,$H$13)/IF([1]!s_share_total(D676,$G$5)=0,[1]!s_share_total(D676,[1]!s_ipo_listeddate(D676)),[1]!s_share_total(D676,$G$5))))</f>
        <v/>
      </c>
      <c r="O676" s="240" t="str">
        <f ca="1">IF(C676="","",[1]!s_share_total(D676,TODAY())/$E$5)</f>
        <v/>
      </c>
      <c r="P676" s="240" t="str">
        <f t="shared" si="68"/>
        <v/>
      </c>
      <c r="Q676" s="210" t="str">
        <f t="shared" si="69"/>
        <v/>
      </c>
      <c r="R676" s="341" t="str">
        <f t="shared" si="70"/>
        <v/>
      </c>
      <c r="S676" s="144"/>
      <c r="U676" s="1"/>
    </row>
    <row r="677" spans="3:21" ht="12" customHeight="1" x14ac:dyDescent="0.35">
      <c r="C677" s="342" t="str">
        <f t="shared" si="67"/>
        <v/>
      </c>
      <c r="D677" s="126" t="str">
        <f t="shared" si="71"/>
        <v/>
      </c>
      <c r="E677" s="126" t="str">
        <f t="shared" si="72"/>
        <v/>
      </c>
      <c r="F677" s="181" t="str">
        <f ca="1">IF(C677="","",[1]!s_dq_close(D677,TODAY(),1))</f>
        <v/>
      </c>
      <c r="G677" s="182" t="str">
        <f ca="1">IF(C677="","",[1]!s_pq_pctchange(D677,TODAY()-$G$12,TODAY())/100)</f>
        <v/>
      </c>
      <c r="H677" s="242" t="str">
        <f>IF(C677="","",IF($H$11="收入",[1]!S_STM07_IS(D677,9,$G$5,$H$13)/$E$5,[1]!S_STM07_IS(D677,48,$G$5,$H$13)/$E$5))</f>
        <v/>
      </c>
      <c r="I677" s="242" t="str">
        <f>IF(C677="","",IF($I$11="毛利率",([1]!S_STM07_IS(D677,9,$G$5,$H$13)-[1]!S_STM07_IS(D677,10,$G$5,$H$13))/[1]!S_STM07_IS(D677,9,$G$5,$H$13),[1]!S_STM07_IS(D677,14,$G$5,$H$13)/$E$5))</f>
        <v/>
      </c>
      <c r="J677" s="403" t="str">
        <f>IF(C677="","",IF($J$11="净利润率",[1]!S_STM07_IS(D677,61,$G$5,$H$13)/[1]!S_STM07_IS(D677,9,$G$5,$H$13),[1]!S_STM07_IS(D677,55,$G$5,$H$13)/$E$5))</f>
        <v/>
      </c>
      <c r="K677" s="411" t="str">
        <f>IF(C677="","",[1]!hks_fa_roa2(D677,$G$5))</f>
        <v/>
      </c>
      <c r="L677" s="411" t="str">
        <f>IF(C677="","",[1]!hks_fa_roe(D677,$G$5))</f>
        <v/>
      </c>
      <c r="M677" s="243" t="str">
        <f>IF(C677="","",IF($M$11="EPS",[1]!S_STM07_IS(D677,61,$G$5,$H$13)/IF([1]!s_share_total(D677,$G$5)=0,[1]!s_share_total(D677,[1]!s_ipo_listeddate(D677)),[1]!s_share_total(D677,$G$5)),([1]!s_stm07_bs(D677,75,$G$5,$H$13)+[1]!s_stm07_bs(D677,88,$G$5,$H$13)+[1]!s_stm07_bs(D677,94,$G$5,$H$13)+[1]!s_stm07_bs(D677,95,$G$5,$H$13))/$E$5))</f>
        <v/>
      </c>
      <c r="N677" s="193" t="str">
        <f>IF(C677="","",F677/([1]!S_STM07_IS(D677,61,$G$5,$H$13)/IF([1]!s_share_total(D677,$G$5)=0,[1]!s_share_total(D677,[1]!s_ipo_listeddate(D677)),[1]!s_share_total(D677,$G$5))))</f>
        <v/>
      </c>
      <c r="O677" s="242" t="str">
        <f ca="1">IF(C677="","",[1]!s_share_total(D677,TODAY())/$E$5)</f>
        <v/>
      </c>
      <c r="P677" s="242" t="str">
        <f t="shared" si="68"/>
        <v/>
      </c>
      <c r="Q677" s="181" t="str">
        <f t="shared" si="69"/>
        <v/>
      </c>
      <c r="R677" s="342" t="str">
        <f t="shared" si="70"/>
        <v/>
      </c>
      <c r="S677" s="144"/>
      <c r="U677" s="1"/>
    </row>
    <row r="678" spans="3:21" ht="12" customHeight="1" x14ac:dyDescent="0.35">
      <c r="C678" s="341" t="str">
        <f t="shared" si="67"/>
        <v/>
      </c>
      <c r="D678" s="239" t="str">
        <f t="shared" si="71"/>
        <v/>
      </c>
      <c r="E678" s="239" t="str">
        <f t="shared" si="72"/>
        <v/>
      </c>
      <c r="F678" s="179" t="str">
        <f ca="1">IF(C678="","",[1]!s_dq_close(D678,TODAY(),1))</f>
        <v/>
      </c>
      <c r="G678" s="180" t="str">
        <f ca="1">IF(C678="","",[1]!s_pq_pctchange(D678,TODAY()-$G$12,TODAY())/100)</f>
        <v/>
      </c>
      <c r="H678" s="240" t="str">
        <f>IF(C678="","",IF($H$11="收入",[1]!S_STM07_IS(D678,9,$G$5,$H$13)/$E$5,[1]!S_STM07_IS(D678,48,$G$5,$H$13)/$E$5))</f>
        <v/>
      </c>
      <c r="I678" s="240" t="str">
        <f>IF(C678="","",IF($I$11="毛利率",([1]!S_STM07_IS(D678,9,$G$5,$H$13)-[1]!S_STM07_IS(D678,10,$G$5,$H$13))/[1]!S_STM07_IS(D678,9,$G$5,$H$13),[1]!S_STM07_IS(D678,14,$G$5,$H$13)/$E$5))</f>
        <v/>
      </c>
      <c r="J678" s="402" t="str">
        <f>IF(C678="","",IF($J$11="净利润率",[1]!S_STM07_IS(D678,61,$G$5,$H$13)/[1]!S_STM07_IS(D678,9,$G$5,$H$13),[1]!S_STM07_IS(D678,55,$G$5,$H$13)/$E$5))</f>
        <v/>
      </c>
      <c r="K678" s="411" t="str">
        <f>IF(C678="","",[1]!hks_fa_roa2(D678,$G$5))</f>
        <v/>
      </c>
      <c r="L678" s="411" t="str">
        <f>IF(C678="","",[1]!hks_fa_roe(D678,$G$5))</f>
        <v/>
      </c>
      <c r="M678" s="240" t="str">
        <f>IF(C678="","",IF($M$11="EPS",[1]!S_STM07_IS(D678,61,$G$5,$H$13)/IF([1]!s_share_total(D678,$G$5)=0,[1]!s_share_total(D678,[1]!s_ipo_listeddate(D678)),[1]!s_share_total(D678,$G$5)),([1]!s_stm07_bs(D678,75,$G$5,$H$13)+[1]!s_stm07_bs(D678,88,$G$5,$H$13)+[1]!s_stm07_bs(D678,94,$G$5,$H$13)+[1]!s_stm07_bs(D678,95,$G$5,$H$13))/$E$5))</f>
        <v/>
      </c>
      <c r="N678" s="241" t="str">
        <f>IF(C678="","",F678/([1]!S_STM07_IS(D678,61,$G$5,$H$13)/IF([1]!s_share_total(D678,$G$5)=0,[1]!s_share_total(D678,[1]!s_ipo_listeddate(D678)),[1]!s_share_total(D678,$G$5))))</f>
        <v/>
      </c>
      <c r="O678" s="240" t="str">
        <f ca="1">IF(C678="","",[1]!s_share_total(D678,TODAY())/$E$5)</f>
        <v/>
      </c>
      <c r="P678" s="240" t="str">
        <f t="shared" si="68"/>
        <v/>
      </c>
      <c r="Q678" s="210" t="str">
        <f t="shared" si="69"/>
        <v/>
      </c>
      <c r="R678" s="341" t="str">
        <f t="shared" si="70"/>
        <v/>
      </c>
      <c r="S678" s="144"/>
      <c r="U678" s="1"/>
    </row>
    <row r="679" spans="3:21" ht="12" customHeight="1" x14ac:dyDescent="0.35">
      <c r="C679" s="342" t="str">
        <f t="shared" si="67"/>
        <v/>
      </c>
      <c r="D679" s="126" t="str">
        <f t="shared" si="71"/>
        <v/>
      </c>
      <c r="E679" s="126" t="str">
        <f t="shared" si="72"/>
        <v/>
      </c>
      <c r="F679" s="181" t="str">
        <f ca="1">IF(C679="","",[1]!s_dq_close(D679,TODAY(),1))</f>
        <v/>
      </c>
      <c r="G679" s="182" t="str">
        <f ca="1">IF(C679="","",[1]!s_pq_pctchange(D679,TODAY()-$G$12,TODAY())/100)</f>
        <v/>
      </c>
      <c r="H679" s="242" t="str">
        <f>IF(C679="","",IF($H$11="收入",[1]!S_STM07_IS(D679,9,$G$5,$H$13)/$E$5,[1]!S_STM07_IS(D679,48,$G$5,$H$13)/$E$5))</f>
        <v/>
      </c>
      <c r="I679" s="242" t="str">
        <f>IF(C679="","",IF($I$11="毛利率",([1]!S_STM07_IS(D679,9,$G$5,$H$13)-[1]!S_STM07_IS(D679,10,$G$5,$H$13))/[1]!S_STM07_IS(D679,9,$G$5,$H$13),[1]!S_STM07_IS(D679,14,$G$5,$H$13)/$E$5))</f>
        <v/>
      </c>
      <c r="J679" s="403" t="str">
        <f>IF(C679="","",IF($J$11="净利润率",[1]!S_STM07_IS(D679,61,$G$5,$H$13)/[1]!S_STM07_IS(D679,9,$G$5,$H$13),[1]!S_STM07_IS(D679,55,$G$5,$H$13)/$E$5))</f>
        <v/>
      </c>
      <c r="K679" s="411" t="str">
        <f>IF(C679="","",[1]!hks_fa_roa2(D679,$G$5))</f>
        <v/>
      </c>
      <c r="L679" s="411" t="str">
        <f>IF(C679="","",[1]!hks_fa_roe(D679,$G$5))</f>
        <v/>
      </c>
      <c r="M679" s="243" t="str">
        <f>IF(C679="","",IF($M$11="EPS",[1]!S_STM07_IS(D679,61,$G$5,$H$13)/IF([1]!s_share_total(D679,$G$5)=0,[1]!s_share_total(D679,[1]!s_ipo_listeddate(D679)),[1]!s_share_total(D679,$G$5)),([1]!s_stm07_bs(D679,75,$G$5,$H$13)+[1]!s_stm07_bs(D679,88,$G$5,$H$13)+[1]!s_stm07_bs(D679,94,$G$5,$H$13)+[1]!s_stm07_bs(D679,95,$G$5,$H$13))/$E$5))</f>
        <v/>
      </c>
      <c r="N679" s="193" t="str">
        <f>IF(C679="","",F679/([1]!S_STM07_IS(D679,61,$G$5,$H$13)/IF([1]!s_share_total(D679,$G$5)=0,[1]!s_share_total(D679,[1]!s_ipo_listeddate(D679)),[1]!s_share_total(D679,$G$5))))</f>
        <v/>
      </c>
      <c r="O679" s="242" t="str">
        <f ca="1">IF(C679="","",[1]!s_share_total(D679,TODAY())/$E$5)</f>
        <v/>
      </c>
      <c r="P679" s="242" t="str">
        <f t="shared" si="68"/>
        <v/>
      </c>
      <c r="Q679" s="181" t="str">
        <f t="shared" si="69"/>
        <v/>
      </c>
      <c r="R679" s="342" t="str">
        <f t="shared" si="70"/>
        <v/>
      </c>
      <c r="S679" s="144"/>
      <c r="U679" s="1"/>
    </row>
    <row r="680" spans="3:21" ht="12" customHeight="1" x14ac:dyDescent="0.35">
      <c r="C680" s="341" t="str">
        <f t="shared" si="67"/>
        <v/>
      </c>
      <c r="D680" s="239" t="str">
        <f t="shared" si="71"/>
        <v/>
      </c>
      <c r="E680" s="239" t="str">
        <f t="shared" si="72"/>
        <v/>
      </c>
      <c r="F680" s="179" t="str">
        <f ca="1">IF(C680="","",[1]!s_dq_close(D680,TODAY(),1))</f>
        <v/>
      </c>
      <c r="G680" s="180" t="str">
        <f ca="1">IF(C680="","",[1]!s_pq_pctchange(D680,TODAY()-$G$12,TODAY())/100)</f>
        <v/>
      </c>
      <c r="H680" s="240" t="str">
        <f>IF(C680="","",IF($H$11="收入",[1]!S_STM07_IS(D680,9,$G$5,$H$13)/$E$5,[1]!S_STM07_IS(D680,48,$G$5,$H$13)/$E$5))</f>
        <v/>
      </c>
      <c r="I680" s="240" t="str">
        <f>IF(C680="","",IF($I$11="毛利率",([1]!S_STM07_IS(D680,9,$G$5,$H$13)-[1]!S_STM07_IS(D680,10,$G$5,$H$13))/[1]!S_STM07_IS(D680,9,$G$5,$H$13),[1]!S_STM07_IS(D680,14,$G$5,$H$13)/$E$5))</f>
        <v/>
      </c>
      <c r="J680" s="402" t="str">
        <f>IF(C680="","",IF($J$11="净利润率",[1]!S_STM07_IS(D680,61,$G$5,$H$13)/[1]!S_STM07_IS(D680,9,$G$5,$H$13),[1]!S_STM07_IS(D680,55,$G$5,$H$13)/$E$5))</f>
        <v/>
      </c>
      <c r="K680" s="411" t="str">
        <f>IF(C680="","",[1]!hks_fa_roa2(D680,$G$5))</f>
        <v/>
      </c>
      <c r="L680" s="411" t="str">
        <f>IF(C680="","",[1]!hks_fa_roe(D680,$G$5))</f>
        <v/>
      </c>
      <c r="M680" s="240" t="str">
        <f>IF(C680="","",IF($M$11="EPS",[1]!S_STM07_IS(D680,61,$G$5,$H$13)/IF([1]!s_share_total(D680,$G$5)=0,[1]!s_share_total(D680,[1]!s_ipo_listeddate(D680)),[1]!s_share_total(D680,$G$5)),([1]!s_stm07_bs(D680,75,$G$5,$H$13)+[1]!s_stm07_bs(D680,88,$G$5,$H$13)+[1]!s_stm07_bs(D680,94,$G$5,$H$13)+[1]!s_stm07_bs(D680,95,$G$5,$H$13))/$E$5))</f>
        <v/>
      </c>
      <c r="N680" s="241" t="str">
        <f>IF(C680="","",F680/([1]!S_STM07_IS(D680,61,$G$5,$H$13)/IF([1]!s_share_total(D680,$G$5)=0,[1]!s_share_total(D680,[1]!s_ipo_listeddate(D680)),[1]!s_share_total(D680,$G$5))))</f>
        <v/>
      </c>
      <c r="O680" s="240" t="str">
        <f ca="1">IF(C680="","",[1]!s_share_total(D680,TODAY())/$E$5)</f>
        <v/>
      </c>
      <c r="P680" s="240" t="str">
        <f t="shared" si="68"/>
        <v/>
      </c>
      <c r="Q680" s="210" t="str">
        <f t="shared" si="69"/>
        <v/>
      </c>
      <c r="R680" s="341" t="str">
        <f t="shared" si="70"/>
        <v/>
      </c>
      <c r="S680" s="144"/>
      <c r="U680" s="1"/>
    </row>
    <row r="681" spans="3:21" ht="12" customHeight="1" x14ac:dyDescent="0.35">
      <c r="C681" s="342" t="str">
        <f t="shared" si="67"/>
        <v/>
      </c>
      <c r="D681" s="126" t="str">
        <f t="shared" si="71"/>
        <v/>
      </c>
      <c r="E681" s="126" t="str">
        <f t="shared" si="72"/>
        <v/>
      </c>
      <c r="F681" s="181" t="str">
        <f ca="1">IF(C681="","",[1]!s_dq_close(D681,TODAY(),1))</f>
        <v/>
      </c>
      <c r="G681" s="182" t="str">
        <f ca="1">IF(C681="","",[1]!s_pq_pctchange(D681,TODAY()-$G$12,TODAY())/100)</f>
        <v/>
      </c>
      <c r="H681" s="242" t="str">
        <f>IF(C681="","",IF($H$11="收入",[1]!S_STM07_IS(D681,9,$G$5,$H$13)/$E$5,[1]!S_STM07_IS(D681,48,$G$5,$H$13)/$E$5))</f>
        <v/>
      </c>
      <c r="I681" s="242" t="str">
        <f>IF(C681="","",IF($I$11="毛利率",([1]!S_STM07_IS(D681,9,$G$5,$H$13)-[1]!S_STM07_IS(D681,10,$G$5,$H$13))/[1]!S_STM07_IS(D681,9,$G$5,$H$13),[1]!S_STM07_IS(D681,14,$G$5,$H$13)/$E$5))</f>
        <v/>
      </c>
      <c r="J681" s="403" t="str">
        <f>IF(C681="","",IF($J$11="净利润率",[1]!S_STM07_IS(D681,61,$G$5,$H$13)/[1]!S_STM07_IS(D681,9,$G$5,$H$13),[1]!S_STM07_IS(D681,55,$G$5,$H$13)/$E$5))</f>
        <v/>
      </c>
      <c r="K681" s="411" t="str">
        <f>IF(C681="","",[1]!hks_fa_roa2(D681,$G$5))</f>
        <v/>
      </c>
      <c r="L681" s="411" t="str">
        <f>IF(C681="","",[1]!hks_fa_roe(D681,$G$5))</f>
        <v/>
      </c>
      <c r="M681" s="243" t="str">
        <f>IF(C681="","",IF($M$11="EPS",[1]!S_STM07_IS(D681,61,$G$5,$H$13)/IF([1]!s_share_total(D681,$G$5)=0,[1]!s_share_total(D681,[1]!s_ipo_listeddate(D681)),[1]!s_share_total(D681,$G$5)),([1]!s_stm07_bs(D681,75,$G$5,$H$13)+[1]!s_stm07_bs(D681,88,$G$5,$H$13)+[1]!s_stm07_bs(D681,94,$G$5,$H$13)+[1]!s_stm07_bs(D681,95,$G$5,$H$13))/$E$5))</f>
        <v/>
      </c>
      <c r="N681" s="193" t="str">
        <f>IF(C681="","",F681/([1]!S_STM07_IS(D681,61,$G$5,$H$13)/IF([1]!s_share_total(D681,$G$5)=0,[1]!s_share_total(D681,[1]!s_ipo_listeddate(D681)),[1]!s_share_total(D681,$G$5))))</f>
        <v/>
      </c>
      <c r="O681" s="242" t="str">
        <f ca="1">IF(C681="","",[1]!s_share_total(D681,TODAY())/$E$5)</f>
        <v/>
      </c>
      <c r="P681" s="242" t="str">
        <f t="shared" si="68"/>
        <v/>
      </c>
      <c r="Q681" s="181" t="str">
        <f t="shared" si="69"/>
        <v/>
      </c>
      <c r="R681" s="342" t="str">
        <f t="shared" si="70"/>
        <v/>
      </c>
      <c r="S681" s="144"/>
      <c r="U681" s="1"/>
    </row>
    <row r="682" spans="3:21" ht="12" customHeight="1" x14ac:dyDescent="0.35">
      <c r="C682" s="341" t="str">
        <f t="shared" si="67"/>
        <v/>
      </c>
      <c r="D682" s="239" t="str">
        <f t="shared" si="71"/>
        <v/>
      </c>
      <c r="E682" s="239" t="str">
        <f t="shared" si="72"/>
        <v/>
      </c>
      <c r="F682" s="179" t="str">
        <f ca="1">IF(C682="","",[1]!s_dq_close(D682,TODAY(),1))</f>
        <v/>
      </c>
      <c r="G682" s="180" t="str">
        <f ca="1">IF(C682="","",[1]!s_pq_pctchange(D682,TODAY()-$G$12,TODAY())/100)</f>
        <v/>
      </c>
      <c r="H682" s="240" t="str">
        <f>IF(C682="","",IF($H$11="收入",[1]!S_STM07_IS(D682,9,$G$5,$H$13)/$E$5,[1]!S_STM07_IS(D682,48,$G$5,$H$13)/$E$5))</f>
        <v/>
      </c>
      <c r="I682" s="240" t="str">
        <f>IF(C682="","",IF($I$11="毛利率",([1]!S_STM07_IS(D682,9,$G$5,$H$13)-[1]!S_STM07_IS(D682,10,$G$5,$H$13))/[1]!S_STM07_IS(D682,9,$G$5,$H$13),[1]!S_STM07_IS(D682,14,$G$5,$H$13)/$E$5))</f>
        <v/>
      </c>
      <c r="J682" s="402" t="str">
        <f>IF(C682="","",IF($J$11="净利润率",[1]!S_STM07_IS(D682,61,$G$5,$H$13)/[1]!S_STM07_IS(D682,9,$G$5,$H$13),[1]!S_STM07_IS(D682,55,$G$5,$H$13)/$E$5))</f>
        <v/>
      </c>
      <c r="K682" s="411" t="str">
        <f>IF(C682="","",[1]!hks_fa_roa2(D682,$G$5))</f>
        <v/>
      </c>
      <c r="L682" s="411" t="str">
        <f>IF(C682="","",[1]!hks_fa_roe(D682,$G$5))</f>
        <v/>
      </c>
      <c r="M682" s="240" t="str">
        <f>IF(C682="","",IF($M$11="EPS",[1]!S_STM07_IS(D682,61,$G$5,$H$13)/IF([1]!s_share_total(D682,$G$5)=0,[1]!s_share_total(D682,[1]!s_ipo_listeddate(D682)),[1]!s_share_total(D682,$G$5)),([1]!s_stm07_bs(D682,75,$G$5,$H$13)+[1]!s_stm07_bs(D682,88,$G$5,$H$13)+[1]!s_stm07_bs(D682,94,$G$5,$H$13)+[1]!s_stm07_bs(D682,95,$G$5,$H$13))/$E$5))</f>
        <v/>
      </c>
      <c r="N682" s="241" t="str">
        <f>IF(C682="","",F682/([1]!S_STM07_IS(D682,61,$G$5,$H$13)/IF([1]!s_share_total(D682,$G$5)=0,[1]!s_share_total(D682,[1]!s_ipo_listeddate(D682)),[1]!s_share_total(D682,$G$5))))</f>
        <v/>
      </c>
      <c r="O682" s="240" t="str">
        <f ca="1">IF(C682="","",[1]!s_share_total(D682,TODAY())/$E$5)</f>
        <v/>
      </c>
      <c r="P682" s="240" t="str">
        <f t="shared" si="68"/>
        <v/>
      </c>
      <c r="Q682" s="210" t="str">
        <f t="shared" si="69"/>
        <v/>
      </c>
      <c r="R682" s="341" t="str">
        <f t="shared" si="70"/>
        <v/>
      </c>
      <c r="S682" s="144"/>
      <c r="U682" s="1"/>
    </row>
    <row r="683" spans="3:21" ht="12" customHeight="1" x14ac:dyDescent="0.35">
      <c r="C683" s="342" t="str">
        <f t="shared" si="67"/>
        <v/>
      </c>
      <c r="D683" s="126" t="str">
        <f t="shared" si="71"/>
        <v/>
      </c>
      <c r="E683" s="126" t="str">
        <f t="shared" si="72"/>
        <v/>
      </c>
      <c r="F683" s="181" t="str">
        <f ca="1">IF(C683="","",[1]!s_dq_close(D683,TODAY(),1))</f>
        <v/>
      </c>
      <c r="G683" s="182" t="str">
        <f ca="1">IF(C683="","",[1]!s_pq_pctchange(D683,TODAY()-$G$12,TODAY())/100)</f>
        <v/>
      </c>
      <c r="H683" s="242" t="str">
        <f>IF(C683="","",IF($H$11="收入",[1]!S_STM07_IS(D683,9,$G$5,$H$13)/$E$5,[1]!S_STM07_IS(D683,48,$G$5,$H$13)/$E$5))</f>
        <v/>
      </c>
      <c r="I683" s="242" t="str">
        <f>IF(C683="","",IF($I$11="毛利率",([1]!S_STM07_IS(D683,9,$G$5,$H$13)-[1]!S_STM07_IS(D683,10,$G$5,$H$13))/[1]!S_STM07_IS(D683,9,$G$5,$H$13),[1]!S_STM07_IS(D683,14,$G$5,$H$13)/$E$5))</f>
        <v/>
      </c>
      <c r="J683" s="403" t="str">
        <f>IF(C683="","",IF($J$11="净利润率",[1]!S_STM07_IS(D683,61,$G$5,$H$13)/[1]!S_STM07_IS(D683,9,$G$5,$H$13),[1]!S_STM07_IS(D683,55,$G$5,$H$13)/$E$5))</f>
        <v/>
      </c>
      <c r="K683" s="411" t="str">
        <f>IF(C683="","",[1]!hks_fa_roa2(D683,$G$5))</f>
        <v/>
      </c>
      <c r="L683" s="411" t="str">
        <f>IF(C683="","",[1]!hks_fa_roe(D683,$G$5))</f>
        <v/>
      </c>
      <c r="M683" s="243" t="str">
        <f>IF(C683="","",IF($M$11="EPS",[1]!S_STM07_IS(D683,61,$G$5,$H$13)/IF([1]!s_share_total(D683,$G$5)=0,[1]!s_share_total(D683,[1]!s_ipo_listeddate(D683)),[1]!s_share_total(D683,$G$5)),([1]!s_stm07_bs(D683,75,$G$5,$H$13)+[1]!s_stm07_bs(D683,88,$G$5,$H$13)+[1]!s_stm07_bs(D683,94,$G$5,$H$13)+[1]!s_stm07_bs(D683,95,$G$5,$H$13))/$E$5))</f>
        <v/>
      </c>
      <c r="N683" s="193" t="str">
        <f>IF(C683="","",F683/([1]!S_STM07_IS(D683,61,$G$5,$H$13)/IF([1]!s_share_total(D683,$G$5)=0,[1]!s_share_total(D683,[1]!s_ipo_listeddate(D683)),[1]!s_share_total(D683,$G$5))))</f>
        <v/>
      </c>
      <c r="O683" s="242" t="str">
        <f ca="1">IF(C683="","",[1]!s_share_total(D683,TODAY())/$E$5)</f>
        <v/>
      </c>
      <c r="P683" s="242" t="str">
        <f t="shared" si="68"/>
        <v/>
      </c>
      <c r="Q683" s="181" t="str">
        <f t="shared" si="69"/>
        <v/>
      </c>
      <c r="R683" s="342" t="str">
        <f t="shared" si="70"/>
        <v/>
      </c>
      <c r="S683" s="144"/>
      <c r="U683" s="1"/>
    </row>
    <row r="684" spans="3:21" ht="12" customHeight="1" x14ac:dyDescent="0.35">
      <c r="C684" s="341" t="str">
        <f t="shared" si="67"/>
        <v/>
      </c>
      <c r="D684" s="239" t="str">
        <f t="shared" si="71"/>
        <v/>
      </c>
      <c r="E684" s="239" t="str">
        <f t="shared" si="72"/>
        <v/>
      </c>
      <c r="F684" s="179" t="str">
        <f ca="1">IF(C684="","",[1]!s_dq_close(D684,TODAY(),1))</f>
        <v/>
      </c>
      <c r="G684" s="180" t="str">
        <f ca="1">IF(C684="","",[1]!s_pq_pctchange(D684,TODAY()-$G$12,TODAY())/100)</f>
        <v/>
      </c>
      <c r="H684" s="240" t="str">
        <f>IF(C684="","",IF($H$11="收入",[1]!S_STM07_IS(D684,9,$G$5,$H$13)/$E$5,[1]!S_STM07_IS(D684,48,$G$5,$H$13)/$E$5))</f>
        <v/>
      </c>
      <c r="I684" s="240" t="str">
        <f>IF(C684="","",IF($I$11="毛利率",([1]!S_STM07_IS(D684,9,$G$5,$H$13)-[1]!S_STM07_IS(D684,10,$G$5,$H$13))/[1]!S_STM07_IS(D684,9,$G$5,$H$13),[1]!S_STM07_IS(D684,14,$G$5,$H$13)/$E$5))</f>
        <v/>
      </c>
      <c r="J684" s="402" t="str">
        <f>IF(C684="","",IF($J$11="净利润率",[1]!S_STM07_IS(D684,61,$G$5,$H$13)/[1]!S_STM07_IS(D684,9,$G$5,$H$13),[1]!S_STM07_IS(D684,55,$G$5,$H$13)/$E$5))</f>
        <v/>
      </c>
      <c r="K684" s="411" t="str">
        <f>IF(C684="","",[1]!hks_fa_roa2(D684,$G$5))</f>
        <v/>
      </c>
      <c r="L684" s="411" t="str">
        <f>IF(C684="","",[1]!hks_fa_roe(D684,$G$5))</f>
        <v/>
      </c>
      <c r="M684" s="240" t="str">
        <f>IF(C684="","",IF($M$11="EPS",[1]!S_STM07_IS(D684,61,$G$5,$H$13)/IF([1]!s_share_total(D684,$G$5)=0,[1]!s_share_total(D684,[1]!s_ipo_listeddate(D684)),[1]!s_share_total(D684,$G$5)),([1]!s_stm07_bs(D684,75,$G$5,$H$13)+[1]!s_stm07_bs(D684,88,$G$5,$H$13)+[1]!s_stm07_bs(D684,94,$G$5,$H$13)+[1]!s_stm07_bs(D684,95,$G$5,$H$13))/$E$5))</f>
        <v/>
      </c>
      <c r="N684" s="241" t="str">
        <f>IF(C684="","",F684/([1]!S_STM07_IS(D684,61,$G$5,$H$13)/IF([1]!s_share_total(D684,$G$5)=0,[1]!s_share_total(D684,[1]!s_ipo_listeddate(D684)),[1]!s_share_total(D684,$G$5))))</f>
        <v/>
      </c>
      <c r="O684" s="240" t="str">
        <f ca="1">IF(C684="","",[1]!s_share_total(D684,TODAY())/$E$5)</f>
        <v/>
      </c>
      <c r="P684" s="240" t="str">
        <f t="shared" si="68"/>
        <v/>
      </c>
      <c r="Q684" s="210" t="str">
        <f t="shared" si="69"/>
        <v/>
      </c>
      <c r="R684" s="341" t="str">
        <f t="shared" si="70"/>
        <v/>
      </c>
      <c r="S684" s="144"/>
      <c r="U684" s="1"/>
    </row>
    <row r="685" spans="3:21" ht="12" customHeight="1" x14ac:dyDescent="0.35">
      <c r="C685" s="342" t="str">
        <f t="shared" si="67"/>
        <v/>
      </c>
      <c r="D685" s="126" t="str">
        <f t="shared" si="71"/>
        <v/>
      </c>
      <c r="E685" s="126" t="str">
        <f t="shared" si="72"/>
        <v/>
      </c>
      <c r="F685" s="181" t="str">
        <f ca="1">IF(C685="","",[1]!s_dq_close(D685,TODAY(),1))</f>
        <v/>
      </c>
      <c r="G685" s="182" t="str">
        <f ca="1">IF(C685="","",[1]!s_pq_pctchange(D685,TODAY()-$G$12,TODAY())/100)</f>
        <v/>
      </c>
      <c r="H685" s="242" t="str">
        <f>IF(C685="","",IF($H$11="收入",[1]!S_STM07_IS(D685,9,$G$5,$H$13)/$E$5,[1]!S_STM07_IS(D685,48,$G$5,$H$13)/$E$5))</f>
        <v/>
      </c>
      <c r="I685" s="242" t="str">
        <f>IF(C685="","",IF($I$11="毛利率",([1]!S_STM07_IS(D685,9,$G$5,$H$13)-[1]!S_STM07_IS(D685,10,$G$5,$H$13))/[1]!S_STM07_IS(D685,9,$G$5,$H$13),[1]!S_STM07_IS(D685,14,$G$5,$H$13)/$E$5))</f>
        <v/>
      </c>
      <c r="J685" s="403" t="str">
        <f>IF(C685="","",IF($J$11="净利润率",[1]!S_STM07_IS(D685,61,$G$5,$H$13)/[1]!S_STM07_IS(D685,9,$G$5,$H$13),[1]!S_STM07_IS(D685,55,$G$5,$H$13)/$E$5))</f>
        <v/>
      </c>
      <c r="K685" s="411" t="str">
        <f>IF(C685="","",[1]!hks_fa_roa2(D685,$G$5))</f>
        <v/>
      </c>
      <c r="L685" s="411" t="str">
        <f>IF(C685="","",[1]!hks_fa_roe(D685,$G$5))</f>
        <v/>
      </c>
      <c r="M685" s="243" t="str">
        <f>IF(C685="","",IF($M$11="EPS",[1]!S_STM07_IS(D685,61,$G$5,$H$13)/IF([1]!s_share_total(D685,$G$5)=0,[1]!s_share_total(D685,[1]!s_ipo_listeddate(D685)),[1]!s_share_total(D685,$G$5)),([1]!s_stm07_bs(D685,75,$G$5,$H$13)+[1]!s_stm07_bs(D685,88,$G$5,$H$13)+[1]!s_stm07_bs(D685,94,$G$5,$H$13)+[1]!s_stm07_bs(D685,95,$G$5,$H$13))/$E$5))</f>
        <v/>
      </c>
      <c r="N685" s="193" t="str">
        <f>IF(C685="","",F685/([1]!S_STM07_IS(D685,61,$G$5,$H$13)/IF([1]!s_share_total(D685,$G$5)=0,[1]!s_share_total(D685,[1]!s_ipo_listeddate(D685)),[1]!s_share_total(D685,$G$5))))</f>
        <v/>
      </c>
      <c r="O685" s="242" t="str">
        <f ca="1">IF(C685="","",[1]!s_share_total(D685,TODAY())/$E$5)</f>
        <v/>
      </c>
      <c r="P685" s="242" t="str">
        <f t="shared" si="68"/>
        <v/>
      </c>
      <c r="Q685" s="181" t="str">
        <f t="shared" si="69"/>
        <v/>
      </c>
      <c r="R685" s="342" t="str">
        <f t="shared" si="70"/>
        <v/>
      </c>
      <c r="S685" s="144"/>
      <c r="U685" s="1"/>
    </row>
    <row r="686" spans="3:21" ht="12" customHeight="1" x14ac:dyDescent="0.35">
      <c r="C686" s="341" t="str">
        <f t="shared" si="67"/>
        <v/>
      </c>
      <c r="D686" s="239" t="str">
        <f t="shared" si="71"/>
        <v/>
      </c>
      <c r="E686" s="239" t="str">
        <f t="shared" si="72"/>
        <v/>
      </c>
      <c r="F686" s="179" t="str">
        <f ca="1">IF(C686="","",[1]!s_dq_close(D686,TODAY(),1))</f>
        <v/>
      </c>
      <c r="G686" s="180" t="str">
        <f ca="1">IF(C686="","",[1]!s_pq_pctchange(D686,TODAY()-$G$12,TODAY())/100)</f>
        <v/>
      </c>
      <c r="H686" s="240" t="str">
        <f>IF(C686="","",IF($H$11="收入",[1]!S_STM07_IS(D686,9,$G$5,$H$13)/$E$5,[1]!S_STM07_IS(D686,48,$G$5,$H$13)/$E$5))</f>
        <v/>
      </c>
      <c r="I686" s="240" t="str">
        <f>IF(C686="","",IF($I$11="毛利率",([1]!S_STM07_IS(D686,9,$G$5,$H$13)-[1]!S_STM07_IS(D686,10,$G$5,$H$13))/[1]!S_STM07_IS(D686,9,$G$5,$H$13),[1]!S_STM07_IS(D686,14,$G$5,$H$13)/$E$5))</f>
        <v/>
      </c>
      <c r="J686" s="402" t="str">
        <f>IF(C686="","",IF($J$11="净利润率",[1]!S_STM07_IS(D686,61,$G$5,$H$13)/[1]!S_STM07_IS(D686,9,$G$5,$H$13),[1]!S_STM07_IS(D686,55,$G$5,$H$13)/$E$5))</f>
        <v/>
      </c>
      <c r="K686" s="411" t="str">
        <f>IF(C686="","",[1]!hks_fa_roa2(D686,$G$5))</f>
        <v/>
      </c>
      <c r="L686" s="411" t="str">
        <f>IF(C686="","",[1]!hks_fa_roe(D686,$G$5))</f>
        <v/>
      </c>
      <c r="M686" s="240" t="str">
        <f>IF(C686="","",IF($M$11="EPS",[1]!S_STM07_IS(D686,61,$G$5,$H$13)/IF([1]!s_share_total(D686,$G$5)=0,[1]!s_share_total(D686,[1]!s_ipo_listeddate(D686)),[1]!s_share_total(D686,$G$5)),([1]!s_stm07_bs(D686,75,$G$5,$H$13)+[1]!s_stm07_bs(D686,88,$G$5,$H$13)+[1]!s_stm07_bs(D686,94,$G$5,$H$13)+[1]!s_stm07_bs(D686,95,$G$5,$H$13))/$E$5))</f>
        <v/>
      </c>
      <c r="N686" s="241" t="str">
        <f>IF(C686="","",F686/([1]!S_STM07_IS(D686,61,$G$5,$H$13)/IF([1]!s_share_total(D686,$G$5)=0,[1]!s_share_total(D686,[1]!s_ipo_listeddate(D686)),[1]!s_share_total(D686,$G$5))))</f>
        <v/>
      </c>
      <c r="O686" s="240" t="str">
        <f ca="1">IF(C686="","",[1]!s_share_total(D686,TODAY())/$E$5)</f>
        <v/>
      </c>
      <c r="P686" s="240" t="str">
        <f t="shared" si="68"/>
        <v/>
      </c>
      <c r="Q686" s="210" t="str">
        <f t="shared" si="69"/>
        <v/>
      </c>
      <c r="R686" s="341" t="str">
        <f t="shared" si="70"/>
        <v/>
      </c>
      <c r="S686" s="144"/>
      <c r="U686" s="1"/>
    </row>
    <row r="687" spans="3:21" ht="12" customHeight="1" x14ac:dyDescent="0.35">
      <c r="C687" s="342" t="str">
        <f t="shared" si="67"/>
        <v/>
      </c>
      <c r="D687" s="126" t="str">
        <f t="shared" si="71"/>
        <v/>
      </c>
      <c r="E687" s="126" t="str">
        <f t="shared" si="72"/>
        <v/>
      </c>
      <c r="F687" s="181" t="str">
        <f ca="1">IF(C687="","",[1]!s_dq_close(D687,TODAY(),1))</f>
        <v/>
      </c>
      <c r="G687" s="182" t="str">
        <f ca="1">IF(C687="","",[1]!s_pq_pctchange(D687,TODAY()-$G$12,TODAY())/100)</f>
        <v/>
      </c>
      <c r="H687" s="242" t="str">
        <f>IF(C687="","",IF($H$11="收入",[1]!S_STM07_IS(D687,9,$G$5,$H$13)/$E$5,[1]!S_STM07_IS(D687,48,$G$5,$H$13)/$E$5))</f>
        <v/>
      </c>
      <c r="I687" s="242" t="str">
        <f>IF(C687="","",IF($I$11="毛利率",([1]!S_STM07_IS(D687,9,$G$5,$H$13)-[1]!S_STM07_IS(D687,10,$G$5,$H$13))/[1]!S_STM07_IS(D687,9,$G$5,$H$13),[1]!S_STM07_IS(D687,14,$G$5,$H$13)/$E$5))</f>
        <v/>
      </c>
      <c r="J687" s="403" t="str">
        <f>IF(C687="","",IF($J$11="净利润率",[1]!S_STM07_IS(D687,61,$G$5,$H$13)/[1]!S_STM07_IS(D687,9,$G$5,$H$13),[1]!S_STM07_IS(D687,55,$G$5,$H$13)/$E$5))</f>
        <v/>
      </c>
      <c r="K687" s="411" t="str">
        <f>IF(C687="","",[1]!hks_fa_roa2(D687,$G$5))</f>
        <v/>
      </c>
      <c r="L687" s="411" t="str">
        <f>IF(C687="","",[1]!hks_fa_roe(D687,$G$5))</f>
        <v/>
      </c>
      <c r="M687" s="243" t="str">
        <f>IF(C687="","",IF($M$11="EPS",[1]!S_STM07_IS(D687,61,$G$5,$H$13)/IF([1]!s_share_total(D687,$G$5)=0,[1]!s_share_total(D687,[1]!s_ipo_listeddate(D687)),[1]!s_share_total(D687,$G$5)),([1]!s_stm07_bs(D687,75,$G$5,$H$13)+[1]!s_stm07_bs(D687,88,$G$5,$H$13)+[1]!s_stm07_bs(D687,94,$G$5,$H$13)+[1]!s_stm07_bs(D687,95,$G$5,$H$13))/$E$5))</f>
        <v/>
      </c>
      <c r="N687" s="193" t="str">
        <f>IF(C687="","",F687/([1]!S_STM07_IS(D687,61,$G$5,$H$13)/IF([1]!s_share_total(D687,$G$5)=0,[1]!s_share_total(D687,[1]!s_ipo_listeddate(D687)),[1]!s_share_total(D687,$G$5))))</f>
        <v/>
      </c>
      <c r="O687" s="242" t="str">
        <f ca="1">IF(C687="","",[1]!s_share_total(D687,TODAY())/$E$5)</f>
        <v/>
      </c>
      <c r="P687" s="242" t="str">
        <f t="shared" si="68"/>
        <v/>
      </c>
      <c r="Q687" s="181" t="str">
        <f t="shared" si="69"/>
        <v/>
      </c>
      <c r="R687" s="342" t="str">
        <f t="shared" si="70"/>
        <v/>
      </c>
      <c r="S687" s="144"/>
      <c r="U687" s="1"/>
    </row>
    <row r="688" spans="3:21" ht="12" customHeight="1" x14ac:dyDescent="0.35">
      <c r="C688" s="341" t="str">
        <f t="shared" si="67"/>
        <v/>
      </c>
      <c r="D688" s="239" t="str">
        <f t="shared" si="71"/>
        <v/>
      </c>
      <c r="E688" s="239" t="str">
        <f t="shared" si="72"/>
        <v/>
      </c>
      <c r="F688" s="179" t="str">
        <f ca="1">IF(C688="","",[1]!s_dq_close(D688,TODAY(),1))</f>
        <v/>
      </c>
      <c r="G688" s="180" t="str">
        <f ca="1">IF(C688="","",[1]!s_pq_pctchange(D688,TODAY()-$G$12,TODAY())/100)</f>
        <v/>
      </c>
      <c r="H688" s="240" t="str">
        <f>IF(C688="","",IF($H$11="收入",[1]!S_STM07_IS(D688,9,$G$5,$H$13)/$E$5,[1]!S_STM07_IS(D688,48,$G$5,$H$13)/$E$5))</f>
        <v/>
      </c>
      <c r="I688" s="240" t="str">
        <f>IF(C688="","",IF($I$11="毛利率",([1]!S_STM07_IS(D688,9,$G$5,$H$13)-[1]!S_STM07_IS(D688,10,$G$5,$H$13))/[1]!S_STM07_IS(D688,9,$G$5,$H$13),[1]!S_STM07_IS(D688,14,$G$5,$H$13)/$E$5))</f>
        <v/>
      </c>
      <c r="J688" s="402" t="str">
        <f>IF(C688="","",IF($J$11="净利润率",[1]!S_STM07_IS(D688,61,$G$5,$H$13)/[1]!S_STM07_IS(D688,9,$G$5,$H$13),[1]!S_STM07_IS(D688,55,$G$5,$H$13)/$E$5))</f>
        <v/>
      </c>
      <c r="K688" s="411" t="str">
        <f>IF(C688="","",[1]!hks_fa_roa2(D688,$G$5))</f>
        <v/>
      </c>
      <c r="L688" s="411" t="str">
        <f>IF(C688="","",[1]!hks_fa_roe(D688,$G$5))</f>
        <v/>
      </c>
      <c r="M688" s="240" t="str">
        <f>IF(C688="","",IF($M$11="EPS",[1]!S_STM07_IS(D688,61,$G$5,$H$13)/IF([1]!s_share_total(D688,$G$5)=0,[1]!s_share_total(D688,[1]!s_ipo_listeddate(D688)),[1]!s_share_total(D688,$G$5)),([1]!s_stm07_bs(D688,75,$G$5,$H$13)+[1]!s_stm07_bs(D688,88,$G$5,$H$13)+[1]!s_stm07_bs(D688,94,$G$5,$H$13)+[1]!s_stm07_bs(D688,95,$G$5,$H$13))/$E$5))</f>
        <v/>
      </c>
      <c r="N688" s="241" t="str">
        <f>IF(C688="","",F688/([1]!S_STM07_IS(D688,61,$G$5,$H$13)/IF([1]!s_share_total(D688,$G$5)=0,[1]!s_share_total(D688,[1]!s_ipo_listeddate(D688)),[1]!s_share_total(D688,$G$5))))</f>
        <v/>
      </c>
      <c r="O688" s="240" t="str">
        <f ca="1">IF(C688="","",[1]!s_share_total(D688,TODAY())/$E$5)</f>
        <v/>
      </c>
      <c r="P688" s="240" t="str">
        <f t="shared" si="68"/>
        <v/>
      </c>
      <c r="Q688" s="210" t="str">
        <f t="shared" si="69"/>
        <v/>
      </c>
      <c r="R688" s="341" t="str">
        <f t="shared" si="70"/>
        <v/>
      </c>
      <c r="S688" s="144"/>
      <c r="U688" s="1"/>
    </row>
    <row r="689" spans="3:21" ht="12" customHeight="1" x14ac:dyDescent="0.35">
      <c r="C689" s="342" t="str">
        <f t="shared" si="67"/>
        <v/>
      </c>
      <c r="D689" s="126" t="str">
        <f t="shared" si="71"/>
        <v/>
      </c>
      <c r="E689" s="126" t="str">
        <f t="shared" si="72"/>
        <v/>
      </c>
      <c r="F689" s="181" t="str">
        <f ca="1">IF(C689="","",[1]!s_dq_close(D689,TODAY(),1))</f>
        <v/>
      </c>
      <c r="G689" s="182" t="str">
        <f ca="1">IF(C689="","",[1]!s_pq_pctchange(D689,TODAY()-$G$12,TODAY())/100)</f>
        <v/>
      </c>
      <c r="H689" s="242" t="str">
        <f>IF(C689="","",IF($H$11="收入",[1]!S_STM07_IS(D689,9,$G$5,$H$13)/$E$5,[1]!S_STM07_IS(D689,48,$G$5,$H$13)/$E$5))</f>
        <v/>
      </c>
      <c r="I689" s="242" t="str">
        <f>IF(C689="","",IF($I$11="毛利率",([1]!S_STM07_IS(D689,9,$G$5,$H$13)-[1]!S_STM07_IS(D689,10,$G$5,$H$13))/[1]!S_STM07_IS(D689,9,$G$5,$H$13),[1]!S_STM07_IS(D689,14,$G$5,$H$13)/$E$5))</f>
        <v/>
      </c>
      <c r="J689" s="403" t="str">
        <f>IF(C689="","",IF($J$11="净利润率",[1]!S_STM07_IS(D689,61,$G$5,$H$13)/[1]!S_STM07_IS(D689,9,$G$5,$H$13),[1]!S_STM07_IS(D689,55,$G$5,$H$13)/$E$5))</f>
        <v/>
      </c>
      <c r="K689" s="411" t="str">
        <f>IF(C689="","",[1]!hks_fa_roa2(D689,$G$5))</f>
        <v/>
      </c>
      <c r="L689" s="411" t="str">
        <f>IF(C689="","",[1]!hks_fa_roe(D689,$G$5))</f>
        <v/>
      </c>
      <c r="M689" s="243" t="str">
        <f>IF(C689="","",IF($M$11="EPS",[1]!S_STM07_IS(D689,61,$G$5,$H$13)/IF([1]!s_share_total(D689,$G$5)=0,[1]!s_share_total(D689,[1]!s_ipo_listeddate(D689)),[1]!s_share_total(D689,$G$5)),([1]!s_stm07_bs(D689,75,$G$5,$H$13)+[1]!s_stm07_bs(D689,88,$G$5,$H$13)+[1]!s_stm07_bs(D689,94,$G$5,$H$13)+[1]!s_stm07_bs(D689,95,$G$5,$H$13))/$E$5))</f>
        <v/>
      </c>
      <c r="N689" s="193" t="str">
        <f>IF(C689="","",F689/([1]!S_STM07_IS(D689,61,$G$5,$H$13)/IF([1]!s_share_total(D689,$G$5)=0,[1]!s_share_total(D689,[1]!s_ipo_listeddate(D689)),[1]!s_share_total(D689,$G$5))))</f>
        <v/>
      </c>
      <c r="O689" s="242" t="str">
        <f ca="1">IF(C689="","",[1]!s_share_total(D689,TODAY())/$E$5)</f>
        <v/>
      </c>
      <c r="P689" s="242" t="str">
        <f t="shared" si="68"/>
        <v/>
      </c>
      <c r="Q689" s="181" t="str">
        <f t="shared" si="69"/>
        <v/>
      </c>
      <c r="R689" s="342" t="str">
        <f t="shared" si="70"/>
        <v/>
      </c>
      <c r="S689" s="144"/>
      <c r="U689" s="1"/>
    </row>
    <row r="690" spans="3:21" ht="12" customHeight="1" x14ac:dyDescent="0.35">
      <c r="C690" s="341" t="str">
        <f t="shared" si="67"/>
        <v/>
      </c>
      <c r="D690" s="239" t="str">
        <f t="shared" si="71"/>
        <v/>
      </c>
      <c r="E690" s="239" t="str">
        <f t="shared" si="72"/>
        <v/>
      </c>
      <c r="F690" s="179" t="str">
        <f ca="1">IF(C690="","",[1]!s_dq_close(D690,TODAY(),1))</f>
        <v/>
      </c>
      <c r="G690" s="180" t="str">
        <f ca="1">IF(C690="","",[1]!s_pq_pctchange(D690,TODAY()-$G$12,TODAY())/100)</f>
        <v/>
      </c>
      <c r="H690" s="240" t="str">
        <f>IF(C690="","",IF($H$11="收入",[1]!S_STM07_IS(D690,9,$G$5,$H$13)/$E$5,[1]!S_STM07_IS(D690,48,$G$5,$H$13)/$E$5))</f>
        <v/>
      </c>
      <c r="I690" s="240" t="str">
        <f>IF(C690="","",IF($I$11="毛利率",([1]!S_STM07_IS(D690,9,$G$5,$H$13)-[1]!S_STM07_IS(D690,10,$G$5,$H$13))/[1]!S_STM07_IS(D690,9,$G$5,$H$13),[1]!S_STM07_IS(D690,14,$G$5,$H$13)/$E$5))</f>
        <v/>
      </c>
      <c r="J690" s="402" t="str">
        <f>IF(C690="","",IF($J$11="净利润率",[1]!S_STM07_IS(D690,61,$G$5,$H$13)/[1]!S_STM07_IS(D690,9,$G$5,$H$13),[1]!S_STM07_IS(D690,55,$G$5,$H$13)/$E$5))</f>
        <v/>
      </c>
      <c r="K690" s="411" t="str">
        <f>IF(C690="","",[1]!hks_fa_roa2(D690,$G$5))</f>
        <v/>
      </c>
      <c r="L690" s="411" t="str">
        <f>IF(C690="","",[1]!hks_fa_roe(D690,$G$5))</f>
        <v/>
      </c>
      <c r="M690" s="240" t="str">
        <f>IF(C690="","",IF($M$11="EPS",[1]!S_STM07_IS(D690,61,$G$5,$H$13)/IF([1]!s_share_total(D690,$G$5)=0,[1]!s_share_total(D690,[1]!s_ipo_listeddate(D690)),[1]!s_share_total(D690,$G$5)),([1]!s_stm07_bs(D690,75,$G$5,$H$13)+[1]!s_stm07_bs(D690,88,$G$5,$H$13)+[1]!s_stm07_bs(D690,94,$G$5,$H$13)+[1]!s_stm07_bs(D690,95,$G$5,$H$13))/$E$5))</f>
        <v/>
      </c>
      <c r="N690" s="241" t="str">
        <f>IF(C690="","",F690/([1]!S_STM07_IS(D690,61,$G$5,$H$13)/IF([1]!s_share_total(D690,$G$5)=0,[1]!s_share_total(D690,[1]!s_ipo_listeddate(D690)),[1]!s_share_total(D690,$G$5))))</f>
        <v/>
      </c>
      <c r="O690" s="240" t="str">
        <f ca="1">IF(C690="","",[1]!s_share_total(D690,TODAY())/$E$5)</f>
        <v/>
      </c>
      <c r="P690" s="240" t="str">
        <f t="shared" si="68"/>
        <v/>
      </c>
      <c r="Q690" s="210" t="str">
        <f t="shared" si="69"/>
        <v/>
      </c>
      <c r="R690" s="341" t="str">
        <f t="shared" si="70"/>
        <v/>
      </c>
      <c r="S690" s="144"/>
      <c r="U690" s="1"/>
    </row>
    <row r="691" spans="3:21" ht="12" customHeight="1" x14ac:dyDescent="0.35">
      <c r="C691" s="342" t="str">
        <f t="shared" si="67"/>
        <v/>
      </c>
      <c r="D691" s="126" t="str">
        <f t="shared" si="71"/>
        <v/>
      </c>
      <c r="E691" s="126" t="str">
        <f t="shared" si="72"/>
        <v/>
      </c>
      <c r="F691" s="181" t="str">
        <f ca="1">IF(C691="","",[1]!s_dq_close(D691,TODAY(),1))</f>
        <v/>
      </c>
      <c r="G691" s="182" t="str">
        <f ca="1">IF(C691="","",[1]!s_pq_pctchange(D691,TODAY()-$G$12,TODAY())/100)</f>
        <v/>
      </c>
      <c r="H691" s="242" t="str">
        <f>IF(C691="","",IF($H$11="收入",[1]!S_STM07_IS(D691,9,$G$5,$H$13)/$E$5,[1]!S_STM07_IS(D691,48,$G$5,$H$13)/$E$5))</f>
        <v/>
      </c>
      <c r="I691" s="242" t="str">
        <f>IF(C691="","",IF($I$11="毛利率",([1]!S_STM07_IS(D691,9,$G$5,$H$13)-[1]!S_STM07_IS(D691,10,$G$5,$H$13))/[1]!S_STM07_IS(D691,9,$G$5,$H$13),[1]!S_STM07_IS(D691,14,$G$5,$H$13)/$E$5))</f>
        <v/>
      </c>
      <c r="J691" s="403" t="str">
        <f>IF(C691="","",IF($J$11="净利润率",[1]!S_STM07_IS(D691,61,$G$5,$H$13)/[1]!S_STM07_IS(D691,9,$G$5,$H$13),[1]!S_STM07_IS(D691,55,$G$5,$H$13)/$E$5))</f>
        <v/>
      </c>
      <c r="K691" s="411" t="str">
        <f>IF(C691="","",[1]!hks_fa_roa2(D691,$G$5))</f>
        <v/>
      </c>
      <c r="L691" s="411" t="str">
        <f>IF(C691="","",[1]!hks_fa_roe(D691,$G$5))</f>
        <v/>
      </c>
      <c r="M691" s="243" t="str">
        <f>IF(C691="","",IF($M$11="EPS",[1]!S_STM07_IS(D691,61,$G$5,$H$13)/IF([1]!s_share_total(D691,$G$5)=0,[1]!s_share_total(D691,[1]!s_ipo_listeddate(D691)),[1]!s_share_total(D691,$G$5)),([1]!s_stm07_bs(D691,75,$G$5,$H$13)+[1]!s_stm07_bs(D691,88,$G$5,$H$13)+[1]!s_stm07_bs(D691,94,$G$5,$H$13)+[1]!s_stm07_bs(D691,95,$G$5,$H$13))/$E$5))</f>
        <v/>
      </c>
      <c r="N691" s="193" t="str">
        <f>IF(C691="","",F691/([1]!S_STM07_IS(D691,61,$G$5,$H$13)/IF([1]!s_share_total(D691,$G$5)=0,[1]!s_share_total(D691,[1]!s_ipo_listeddate(D691)),[1]!s_share_total(D691,$G$5))))</f>
        <v/>
      </c>
      <c r="O691" s="242" t="str">
        <f ca="1">IF(C691="","",[1]!s_share_total(D691,TODAY())/$E$5)</f>
        <v/>
      </c>
      <c r="P691" s="242" t="str">
        <f t="shared" si="68"/>
        <v/>
      </c>
      <c r="Q691" s="181" t="str">
        <f t="shared" si="69"/>
        <v/>
      </c>
      <c r="R691" s="342" t="str">
        <f t="shared" si="70"/>
        <v/>
      </c>
      <c r="S691" s="144"/>
      <c r="U691" s="1"/>
    </row>
    <row r="692" spans="3:21" ht="12" customHeight="1" x14ac:dyDescent="0.35">
      <c r="C692" s="341" t="str">
        <f t="shared" si="67"/>
        <v/>
      </c>
      <c r="D692" s="239" t="str">
        <f t="shared" si="71"/>
        <v/>
      </c>
      <c r="E692" s="239" t="str">
        <f t="shared" si="72"/>
        <v/>
      </c>
      <c r="F692" s="179" t="str">
        <f ca="1">IF(C692="","",[1]!s_dq_close(D692,TODAY(),1))</f>
        <v/>
      </c>
      <c r="G692" s="180" t="str">
        <f ca="1">IF(C692="","",[1]!s_pq_pctchange(D692,TODAY()-$G$12,TODAY())/100)</f>
        <v/>
      </c>
      <c r="H692" s="240" t="str">
        <f>IF(C692="","",IF($H$11="收入",[1]!S_STM07_IS(D692,9,$G$5,$H$13)/$E$5,[1]!S_STM07_IS(D692,48,$G$5,$H$13)/$E$5))</f>
        <v/>
      </c>
      <c r="I692" s="240" t="str">
        <f>IF(C692="","",IF($I$11="毛利率",([1]!S_STM07_IS(D692,9,$G$5,$H$13)-[1]!S_STM07_IS(D692,10,$G$5,$H$13))/[1]!S_STM07_IS(D692,9,$G$5,$H$13),[1]!S_STM07_IS(D692,14,$G$5,$H$13)/$E$5))</f>
        <v/>
      </c>
      <c r="J692" s="402" t="str">
        <f>IF(C692="","",IF($J$11="净利润率",[1]!S_STM07_IS(D692,61,$G$5,$H$13)/[1]!S_STM07_IS(D692,9,$G$5,$H$13),[1]!S_STM07_IS(D692,55,$G$5,$H$13)/$E$5))</f>
        <v/>
      </c>
      <c r="K692" s="411" t="str">
        <f>IF(C692="","",[1]!hks_fa_roa2(D692,$G$5))</f>
        <v/>
      </c>
      <c r="L692" s="411" t="str">
        <f>IF(C692="","",[1]!hks_fa_roe(D692,$G$5))</f>
        <v/>
      </c>
      <c r="M692" s="240" t="str">
        <f>IF(C692="","",IF($M$11="EPS",[1]!S_STM07_IS(D692,61,$G$5,$H$13)/IF([1]!s_share_total(D692,$G$5)=0,[1]!s_share_total(D692,[1]!s_ipo_listeddate(D692)),[1]!s_share_total(D692,$G$5)),([1]!s_stm07_bs(D692,75,$G$5,$H$13)+[1]!s_stm07_bs(D692,88,$G$5,$H$13)+[1]!s_stm07_bs(D692,94,$G$5,$H$13)+[1]!s_stm07_bs(D692,95,$G$5,$H$13))/$E$5))</f>
        <v/>
      </c>
      <c r="N692" s="241" t="str">
        <f>IF(C692="","",F692/([1]!S_STM07_IS(D692,61,$G$5,$H$13)/IF([1]!s_share_total(D692,$G$5)=0,[1]!s_share_total(D692,[1]!s_ipo_listeddate(D692)),[1]!s_share_total(D692,$G$5))))</f>
        <v/>
      </c>
      <c r="O692" s="240" t="str">
        <f ca="1">IF(C692="","",[1]!s_share_total(D692,TODAY())/$E$5)</f>
        <v/>
      </c>
      <c r="P692" s="240" t="str">
        <f t="shared" si="68"/>
        <v/>
      </c>
      <c r="Q692" s="210" t="str">
        <f t="shared" si="69"/>
        <v/>
      </c>
      <c r="R692" s="341" t="str">
        <f t="shared" si="70"/>
        <v/>
      </c>
      <c r="S692" s="144"/>
      <c r="U692" s="1"/>
    </row>
    <row r="693" spans="3:21" ht="12" customHeight="1" x14ac:dyDescent="0.35">
      <c r="C693" s="342" t="str">
        <f t="shared" si="67"/>
        <v/>
      </c>
      <c r="D693" s="126" t="str">
        <f t="shared" si="71"/>
        <v/>
      </c>
      <c r="E693" s="126" t="str">
        <f t="shared" si="72"/>
        <v/>
      </c>
      <c r="F693" s="181" t="str">
        <f ca="1">IF(C693="","",[1]!s_dq_close(D693,TODAY(),1))</f>
        <v/>
      </c>
      <c r="G693" s="182" t="str">
        <f ca="1">IF(C693="","",[1]!s_pq_pctchange(D693,TODAY()-$G$12,TODAY())/100)</f>
        <v/>
      </c>
      <c r="H693" s="242" t="str">
        <f>IF(C693="","",IF($H$11="收入",[1]!S_STM07_IS(D693,9,$G$5,$H$13)/$E$5,[1]!S_STM07_IS(D693,48,$G$5,$H$13)/$E$5))</f>
        <v/>
      </c>
      <c r="I693" s="242" t="str">
        <f>IF(C693="","",IF($I$11="毛利率",([1]!S_STM07_IS(D693,9,$G$5,$H$13)-[1]!S_STM07_IS(D693,10,$G$5,$H$13))/[1]!S_STM07_IS(D693,9,$G$5,$H$13),[1]!S_STM07_IS(D693,14,$G$5,$H$13)/$E$5))</f>
        <v/>
      </c>
      <c r="J693" s="403" t="str">
        <f>IF(C693="","",IF($J$11="净利润率",[1]!S_STM07_IS(D693,61,$G$5,$H$13)/[1]!S_STM07_IS(D693,9,$G$5,$H$13),[1]!S_STM07_IS(D693,55,$G$5,$H$13)/$E$5))</f>
        <v/>
      </c>
      <c r="K693" s="411" t="str">
        <f>IF(C693="","",[1]!hks_fa_roa2(D693,$G$5))</f>
        <v/>
      </c>
      <c r="L693" s="411" t="str">
        <f>IF(C693="","",[1]!hks_fa_roe(D693,$G$5))</f>
        <v/>
      </c>
      <c r="M693" s="243" t="str">
        <f>IF(C693="","",IF($M$11="EPS",[1]!S_STM07_IS(D693,61,$G$5,$H$13)/IF([1]!s_share_total(D693,$G$5)=0,[1]!s_share_total(D693,[1]!s_ipo_listeddate(D693)),[1]!s_share_total(D693,$G$5)),([1]!s_stm07_bs(D693,75,$G$5,$H$13)+[1]!s_stm07_bs(D693,88,$G$5,$H$13)+[1]!s_stm07_bs(D693,94,$G$5,$H$13)+[1]!s_stm07_bs(D693,95,$G$5,$H$13))/$E$5))</f>
        <v/>
      </c>
      <c r="N693" s="193" t="str">
        <f>IF(C693="","",F693/([1]!S_STM07_IS(D693,61,$G$5,$H$13)/IF([1]!s_share_total(D693,$G$5)=0,[1]!s_share_total(D693,[1]!s_ipo_listeddate(D693)),[1]!s_share_total(D693,$G$5))))</f>
        <v/>
      </c>
      <c r="O693" s="242" t="str">
        <f ca="1">IF(C693="","",[1]!s_share_total(D693,TODAY())/$E$5)</f>
        <v/>
      </c>
      <c r="P693" s="242" t="str">
        <f t="shared" si="68"/>
        <v/>
      </c>
      <c r="Q693" s="181" t="str">
        <f t="shared" si="69"/>
        <v/>
      </c>
      <c r="R693" s="342" t="str">
        <f t="shared" si="70"/>
        <v/>
      </c>
      <c r="S693" s="144"/>
      <c r="U693" s="1"/>
    </row>
    <row r="694" spans="3:21" ht="12" customHeight="1" x14ac:dyDescent="0.35">
      <c r="C694" s="341" t="str">
        <f t="shared" si="67"/>
        <v/>
      </c>
      <c r="D694" s="239" t="str">
        <f t="shared" si="71"/>
        <v/>
      </c>
      <c r="E694" s="239" t="str">
        <f t="shared" si="72"/>
        <v/>
      </c>
      <c r="F694" s="179" t="str">
        <f ca="1">IF(C694="","",[1]!s_dq_close(D694,TODAY(),1))</f>
        <v/>
      </c>
      <c r="G694" s="180" t="str">
        <f ca="1">IF(C694="","",[1]!s_pq_pctchange(D694,TODAY()-$G$12,TODAY())/100)</f>
        <v/>
      </c>
      <c r="H694" s="240" t="str">
        <f>IF(C694="","",IF($H$11="收入",[1]!S_STM07_IS(D694,9,$G$5,$H$13)/$E$5,[1]!S_STM07_IS(D694,48,$G$5,$H$13)/$E$5))</f>
        <v/>
      </c>
      <c r="I694" s="240" t="str">
        <f>IF(C694="","",IF($I$11="毛利率",([1]!S_STM07_IS(D694,9,$G$5,$H$13)-[1]!S_STM07_IS(D694,10,$G$5,$H$13))/[1]!S_STM07_IS(D694,9,$G$5,$H$13),[1]!S_STM07_IS(D694,14,$G$5,$H$13)/$E$5))</f>
        <v/>
      </c>
      <c r="J694" s="402" t="str">
        <f>IF(C694="","",IF($J$11="净利润率",[1]!S_STM07_IS(D694,61,$G$5,$H$13)/[1]!S_STM07_IS(D694,9,$G$5,$H$13),[1]!S_STM07_IS(D694,55,$G$5,$H$13)/$E$5))</f>
        <v/>
      </c>
      <c r="K694" s="411" t="str">
        <f>IF(C694="","",[1]!hks_fa_roa2(D694,$G$5))</f>
        <v/>
      </c>
      <c r="L694" s="411" t="str">
        <f>IF(C694="","",[1]!hks_fa_roe(D694,$G$5))</f>
        <v/>
      </c>
      <c r="M694" s="240" t="str">
        <f>IF(C694="","",IF($M$11="EPS",[1]!S_STM07_IS(D694,61,$G$5,$H$13)/IF([1]!s_share_total(D694,$G$5)=0,[1]!s_share_total(D694,[1]!s_ipo_listeddate(D694)),[1]!s_share_total(D694,$G$5)),([1]!s_stm07_bs(D694,75,$G$5,$H$13)+[1]!s_stm07_bs(D694,88,$G$5,$H$13)+[1]!s_stm07_bs(D694,94,$G$5,$H$13)+[1]!s_stm07_bs(D694,95,$G$5,$H$13))/$E$5))</f>
        <v/>
      </c>
      <c r="N694" s="241" t="str">
        <f>IF(C694="","",F694/([1]!S_STM07_IS(D694,61,$G$5,$H$13)/IF([1]!s_share_total(D694,$G$5)=0,[1]!s_share_total(D694,[1]!s_ipo_listeddate(D694)),[1]!s_share_total(D694,$G$5))))</f>
        <v/>
      </c>
      <c r="O694" s="240" t="str">
        <f ca="1">IF(C694="","",[1]!s_share_total(D694,TODAY())/$E$5)</f>
        <v/>
      </c>
      <c r="P694" s="240" t="str">
        <f t="shared" si="68"/>
        <v/>
      </c>
      <c r="Q694" s="210" t="str">
        <f t="shared" si="69"/>
        <v/>
      </c>
      <c r="R694" s="341" t="str">
        <f t="shared" si="70"/>
        <v/>
      </c>
      <c r="S694" s="144"/>
      <c r="U694" s="1"/>
    </row>
    <row r="695" spans="3:21" ht="12" customHeight="1" x14ac:dyDescent="0.35">
      <c r="C695" s="342" t="str">
        <f t="shared" si="67"/>
        <v/>
      </c>
      <c r="D695" s="126" t="str">
        <f t="shared" si="71"/>
        <v/>
      </c>
      <c r="E695" s="126" t="str">
        <f t="shared" si="72"/>
        <v/>
      </c>
      <c r="F695" s="181" t="str">
        <f ca="1">IF(C695="","",[1]!s_dq_close(D695,TODAY(),1))</f>
        <v/>
      </c>
      <c r="G695" s="182" t="str">
        <f ca="1">IF(C695="","",[1]!s_pq_pctchange(D695,TODAY()-$G$12,TODAY())/100)</f>
        <v/>
      </c>
      <c r="H695" s="242" t="str">
        <f>IF(C695="","",IF($H$11="收入",[1]!S_STM07_IS(D695,9,$G$5,$H$13)/$E$5,[1]!S_STM07_IS(D695,48,$G$5,$H$13)/$E$5))</f>
        <v/>
      </c>
      <c r="I695" s="242" t="str">
        <f>IF(C695="","",IF($I$11="毛利率",([1]!S_STM07_IS(D695,9,$G$5,$H$13)-[1]!S_STM07_IS(D695,10,$G$5,$H$13))/[1]!S_STM07_IS(D695,9,$G$5,$H$13),[1]!S_STM07_IS(D695,14,$G$5,$H$13)/$E$5))</f>
        <v/>
      </c>
      <c r="J695" s="403" t="str">
        <f>IF(C695="","",IF($J$11="净利润率",[1]!S_STM07_IS(D695,61,$G$5,$H$13)/[1]!S_STM07_IS(D695,9,$G$5,$H$13),[1]!S_STM07_IS(D695,55,$G$5,$H$13)/$E$5))</f>
        <v/>
      </c>
      <c r="K695" s="411" t="str">
        <f>IF(C695="","",[1]!hks_fa_roa2(D695,$G$5))</f>
        <v/>
      </c>
      <c r="L695" s="411" t="str">
        <f>IF(C695="","",[1]!hks_fa_roe(D695,$G$5))</f>
        <v/>
      </c>
      <c r="M695" s="243" t="str">
        <f>IF(C695="","",IF($M$11="EPS",[1]!S_STM07_IS(D695,61,$G$5,$H$13)/IF([1]!s_share_total(D695,$G$5)=0,[1]!s_share_total(D695,[1]!s_ipo_listeddate(D695)),[1]!s_share_total(D695,$G$5)),([1]!s_stm07_bs(D695,75,$G$5,$H$13)+[1]!s_stm07_bs(D695,88,$G$5,$H$13)+[1]!s_stm07_bs(D695,94,$G$5,$H$13)+[1]!s_stm07_bs(D695,95,$G$5,$H$13))/$E$5))</f>
        <v/>
      </c>
      <c r="N695" s="193" t="str">
        <f>IF(C695="","",F695/([1]!S_STM07_IS(D695,61,$G$5,$H$13)/IF([1]!s_share_total(D695,$G$5)=0,[1]!s_share_total(D695,[1]!s_ipo_listeddate(D695)),[1]!s_share_total(D695,$G$5))))</f>
        <v/>
      </c>
      <c r="O695" s="242" t="str">
        <f ca="1">IF(C695="","",[1]!s_share_total(D695,TODAY())/$E$5)</f>
        <v/>
      </c>
      <c r="P695" s="242" t="str">
        <f t="shared" si="68"/>
        <v/>
      </c>
      <c r="Q695" s="181" t="str">
        <f t="shared" si="69"/>
        <v/>
      </c>
      <c r="R695" s="342" t="str">
        <f t="shared" si="70"/>
        <v/>
      </c>
      <c r="S695" s="144"/>
      <c r="U695" s="1"/>
    </row>
    <row r="696" spans="3:21" ht="12" customHeight="1" x14ac:dyDescent="0.35">
      <c r="C696" s="341" t="str">
        <f t="shared" si="67"/>
        <v/>
      </c>
      <c r="D696" s="239" t="str">
        <f t="shared" si="71"/>
        <v/>
      </c>
      <c r="E696" s="239" t="str">
        <f t="shared" si="72"/>
        <v/>
      </c>
      <c r="F696" s="179" t="str">
        <f ca="1">IF(C696="","",[1]!s_dq_close(D696,TODAY(),1))</f>
        <v/>
      </c>
      <c r="G696" s="180" t="str">
        <f ca="1">IF(C696="","",[1]!s_pq_pctchange(D696,TODAY()-$G$12,TODAY())/100)</f>
        <v/>
      </c>
      <c r="H696" s="240" t="str">
        <f>IF(C696="","",IF($H$11="收入",[1]!S_STM07_IS(D696,9,$G$5,$H$13)/$E$5,[1]!S_STM07_IS(D696,48,$G$5,$H$13)/$E$5))</f>
        <v/>
      </c>
      <c r="I696" s="240" t="str">
        <f>IF(C696="","",IF($I$11="毛利率",([1]!S_STM07_IS(D696,9,$G$5,$H$13)-[1]!S_STM07_IS(D696,10,$G$5,$H$13))/[1]!S_STM07_IS(D696,9,$G$5,$H$13),[1]!S_STM07_IS(D696,14,$G$5,$H$13)/$E$5))</f>
        <v/>
      </c>
      <c r="J696" s="402" t="str">
        <f>IF(C696="","",IF($J$11="净利润率",[1]!S_STM07_IS(D696,61,$G$5,$H$13)/[1]!S_STM07_IS(D696,9,$G$5,$H$13),[1]!S_STM07_IS(D696,55,$G$5,$H$13)/$E$5))</f>
        <v/>
      </c>
      <c r="K696" s="411" t="str">
        <f>IF(C696="","",[1]!hks_fa_roa2(D696,$G$5))</f>
        <v/>
      </c>
      <c r="L696" s="411" t="str">
        <f>IF(C696="","",[1]!hks_fa_roe(D696,$G$5))</f>
        <v/>
      </c>
      <c r="M696" s="240" t="str">
        <f>IF(C696="","",IF($M$11="EPS",[1]!S_STM07_IS(D696,61,$G$5,$H$13)/IF([1]!s_share_total(D696,$G$5)=0,[1]!s_share_total(D696,[1]!s_ipo_listeddate(D696)),[1]!s_share_total(D696,$G$5)),([1]!s_stm07_bs(D696,75,$G$5,$H$13)+[1]!s_stm07_bs(D696,88,$G$5,$H$13)+[1]!s_stm07_bs(D696,94,$G$5,$H$13)+[1]!s_stm07_bs(D696,95,$G$5,$H$13))/$E$5))</f>
        <v/>
      </c>
      <c r="N696" s="241" t="str">
        <f>IF(C696="","",F696/([1]!S_STM07_IS(D696,61,$G$5,$H$13)/IF([1]!s_share_total(D696,$G$5)=0,[1]!s_share_total(D696,[1]!s_ipo_listeddate(D696)),[1]!s_share_total(D696,$G$5))))</f>
        <v/>
      </c>
      <c r="O696" s="240" t="str">
        <f ca="1">IF(C696="","",[1]!s_share_total(D696,TODAY())/$E$5)</f>
        <v/>
      </c>
      <c r="P696" s="240" t="str">
        <f t="shared" si="68"/>
        <v/>
      </c>
      <c r="Q696" s="210" t="str">
        <f t="shared" si="69"/>
        <v/>
      </c>
      <c r="R696" s="341" t="str">
        <f t="shared" si="70"/>
        <v/>
      </c>
      <c r="S696" s="144"/>
      <c r="U696" s="1"/>
    </row>
    <row r="697" spans="3:21" ht="12" customHeight="1" x14ac:dyDescent="0.35">
      <c r="C697" s="342" t="str">
        <f t="shared" si="67"/>
        <v/>
      </c>
      <c r="D697" s="126" t="str">
        <f t="shared" si="71"/>
        <v/>
      </c>
      <c r="E697" s="126" t="str">
        <f t="shared" si="72"/>
        <v/>
      </c>
      <c r="F697" s="181" t="str">
        <f ca="1">IF(C697="","",[1]!s_dq_close(D697,TODAY(),1))</f>
        <v/>
      </c>
      <c r="G697" s="182" t="str">
        <f ca="1">IF(C697="","",[1]!s_pq_pctchange(D697,TODAY()-$G$12,TODAY())/100)</f>
        <v/>
      </c>
      <c r="H697" s="242" t="str">
        <f>IF(C697="","",IF($H$11="收入",[1]!S_STM07_IS(D697,9,$G$5,$H$13)/$E$5,[1]!S_STM07_IS(D697,48,$G$5,$H$13)/$E$5))</f>
        <v/>
      </c>
      <c r="I697" s="242" t="str">
        <f>IF(C697="","",IF($I$11="毛利率",([1]!S_STM07_IS(D697,9,$G$5,$H$13)-[1]!S_STM07_IS(D697,10,$G$5,$H$13))/[1]!S_STM07_IS(D697,9,$G$5,$H$13),[1]!S_STM07_IS(D697,14,$G$5,$H$13)/$E$5))</f>
        <v/>
      </c>
      <c r="J697" s="403" t="str">
        <f>IF(C697="","",IF($J$11="净利润率",[1]!S_STM07_IS(D697,61,$G$5,$H$13)/[1]!S_STM07_IS(D697,9,$G$5,$H$13),[1]!S_STM07_IS(D697,55,$G$5,$H$13)/$E$5))</f>
        <v/>
      </c>
      <c r="K697" s="411" t="str">
        <f>IF(C697="","",[1]!hks_fa_roa2(D697,$G$5))</f>
        <v/>
      </c>
      <c r="L697" s="411" t="str">
        <f>IF(C697="","",[1]!hks_fa_roe(D697,$G$5))</f>
        <v/>
      </c>
      <c r="M697" s="243" t="str">
        <f>IF(C697="","",IF($M$11="EPS",[1]!S_STM07_IS(D697,61,$G$5,$H$13)/IF([1]!s_share_total(D697,$G$5)=0,[1]!s_share_total(D697,[1]!s_ipo_listeddate(D697)),[1]!s_share_total(D697,$G$5)),([1]!s_stm07_bs(D697,75,$G$5,$H$13)+[1]!s_stm07_bs(D697,88,$G$5,$H$13)+[1]!s_stm07_bs(D697,94,$G$5,$H$13)+[1]!s_stm07_bs(D697,95,$G$5,$H$13))/$E$5))</f>
        <v/>
      </c>
      <c r="N697" s="193" t="str">
        <f>IF(C697="","",F697/([1]!S_STM07_IS(D697,61,$G$5,$H$13)/IF([1]!s_share_total(D697,$G$5)=0,[1]!s_share_total(D697,[1]!s_ipo_listeddate(D697)),[1]!s_share_total(D697,$G$5))))</f>
        <v/>
      </c>
      <c r="O697" s="242" t="str">
        <f ca="1">IF(C697="","",[1]!s_share_total(D697,TODAY())/$E$5)</f>
        <v/>
      </c>
      <c r="P697" s="242" t="str">
        <f t="shared" si="68"/>
        <v/>
      </c>
      <c r="Q697" s="181" t="str">
        <f t="shared" si="69"/>
        <v/>
      </c>
      <c r="R697" s="342" t="str">
        <f t="shared" si="70"/>
        <v/>
      </c>
      <c r="S697" s="144"/>
      <c r="U697" s="1"/>
    </row>
    <row r="698" spans="3:21" ht="12" customHeight="1" x14ac:dyDescent="0.35">
      <c r="C698" s="341" t="str">
        <f t="shared" si="67"/>
        <v/>
      </c>
      <c r="D698" s="239" t="str">
        <f t="shared" si="71"/>
        <v/>
      </c>
      <c r="E698" s="239" t="str">
        <f t="shared" si="72"/>
        <v/>
      </c>
      <c r="F698" s="179" t="str">
        <f ca="1">IF(C698="","",[1]!s_dq_close(D698,TODAY(),1))</f>
        <v/>
      </c>
      <c r="G698" s="180" t="str">
        <f ca="1">IF(C698="","",[1]!s_pq_pctchange(D698,TODAY()-$G$12,TODAY())/100)</f>
        <v/>
      </c>
      <c r="H698" s="240" t="str">
        <f>IF(C698="","",IF($H$11="收入",[1]!S_STM07_IS(D698,9,$G$5,$H$13)/$E$5,[1]!S_STM07_IS(D698,48,$G$5,$H$13)/$E$5))</f>
        <v/>
      </c>
      <c r="I698" s="240" t="str">
        <f>IF(C698="","",IF($I$11="毛利率",([1]!S_STM07_IS(D698,9,$G$5,$H$13)-[1]!S_STM07_IS(D698,10,$G$5,$H$13))/[1]!S_STM07_IS(D698,9,$G$5,$H$13),[1]!S_STM07_IS(D698,14,$G$5,$H$13)/$E$5))</f>
        <v/>
      </c>
      <c r="J698" s="402" t="str">
        <f>IF(C698="","",IF($J$11="净利润率",[1]!S_STM07_IS(D698,61,$G$5,$H$13)/[1]!S_STM07_IS(D698,9,$G$5,$H$13),[1]!S_STM07_IS(D698,55,$G$5,$H$13)/$E$5))</f>
        <v/>
      </c>
      <c r="K698" s="411" t="str">
        <f>IF(C698="","",[1]!hks_fa_roa2(D698,$G$5))</f>
        <v/>
      </c>
      <c r="L698" s="411" t="str">
        <f>IF(C698="","",[1]!hks_fa_roe(D698,$G$5))</f>
        <v/>
      </c>
      <c r="M698" s="240" t="str">
        <f>IF(C698="","",IF($M$11="EPS",[1]!S_STM07_IS(D698,61,$G$5,$H$13)/IF([1]!s_share_total(D698,$G$5)=0,[1]!s_share_total(D698,[1]!s_ipo_listeddate(D698)),[1]!s_share_total(D698,$G$5)),([1]!s_stm07_bs(D698,75,$G$5,$H$13)+[1]!s_stm07_bs(D698,88,$G$5,$H$13)+[1]!s_stm07_bs(D698,94,$G$5,$H$13)+[1]!s_stm07_bs(D698,95,$G$5,$H$13))/$E$5))</f>
        <v/>
      </c>
      <c r="N698" s="241" t="str">
        <f>IF(C698="","",F698/([1]!S_STM07_IS(D698,61,$G$5,$H$13)/IF([1]!s_share_total(D698,$G$5)=0,[1]!s_share_total(D698,[1]!s_ipo_listeddate(D698)),[1]!s_share_total(D698,$G$5))))</f>
        <v/>
      </c>
      <c r="O698" s="240" t="str">
        <f ca="1">IF(C698="","",[1]!s_share_total(D698,TODAY())/$E$5)</f>
        <v/>
      </c>
      <c r="P698" s="240" t="str">
        <f t="shared" si="68"/>
        <v/>
      </c>
      <c r="Q698" s="210" t="str">
        <f t="shared" si="69"/>
        <v/>
      </c>
      <c r="R698" s="341" t="str">
        <f t="shared" si="70"/>
        <v/>
      </c>
      <c r="S698" s="144"/>
      <c r="U698" s="1"/>
    </row>
    <row r="699" spans="3:21" ht="12" customHeight="1" x14ac:dyDescent="0.35">
      <c r="C699" s="342" t="str">
        <f t="shared" si="67"/>
        <v/>
      </c>
      <c r="D699" s="126" t="str">
        <f t="shared" si="71"/>
        <v/>
      </c>
      <c r="E699" s="126" t="str">
        <f t="shared" si="72"/>
        <v/>
      </c>
      <c r="F699" s="181" t="str">
        <f ca="1">IF(C699="","",[1]!s_dq_close(D699,TODAY(),1))</f>
        <v/>
      </c>
      <c r="G699" s="182" t="str">
        <f ca="1">IF(C699="","",[1]!s_pq_pctchange(D699,TODAY()-$G$12,TODAY())/100)</f>
        <v/>
      </c>
      <c r="H699" s="242" t="str">
        <f>IF(C699="","",IF($H$11="收入",[1]!S_STM07_IS(D699,9,$G$5,$H$13)/$E$5,[1]!S_STM07_IS(D699,48,$G$5,$H$13)/$E$5))</f>
        <v/>
      </c>
      <c r="I699" s="242" t="str">
        <f>IF(C699="","",IF($I$11="毛利率",([1]!S_STM07_IS(D699,9,$G$5,$H$13)-[1]!S_STM07_IS(D699,10,$G$5,$H$13))/[1]!S_STM07_IS(D699,9,$G$5,$H$13),[1]!S_STM07_IS(D699,14,$G$5,$H$13)/$E$5))</f>
        <v/>
      </c>
      <c r="J699" s="403" t="str">
        <f>IF(C699="","",IF($J$11="净利润率",[1]!S_STM07_IS(D699,61,$G$5,$H$13)/[1]!S_STM07_IS(D699,9,$G$5,$H$13),[1]!S_STM07_IS(D699,55,$G$5,$H$13)/$E$5))</f>
        <v/>
      </c>
      <c r="K699" s="411" t="str">
        <f>IF(C699="","",[1]!hks_fa_roa2(D699,$G$5))</f>
        <v/>
      </c>
      <c r="L699" s="411" t="str">
        <f>IF(C699="","",[1]!hks_fa_roe(D699,$G$5))</f>
        <v/>
      </c>
      <c r="M699" s="243" t="str">
        <f>IF(C699="","",IF($M$11="EPS",[1]!S_STM07_IS(D699,61,$G$5,$H$13)/IF([1]!s_share_total(D699,$G$5)=0,[1]!s_share_total(D699,[1]!s_ipo_listeddate(D699)),[1]!s_share_total(D699,$G$5)),([1]!s_stm07_bs(D699,75,$G$5,$H$13)+[1]!s_stm07_bs(D699,88,$G$5,$H$13)+[1]!s_stm07_bs(D699,94,$G$5,$H$13)+[1]!s_stm07_bs(D699,95,$G$5,$H$13))/$E$5))</f>
        <v/>
      </c>
      <c r="N699" s="193" t="str">
        <f>IF(C699="","",F699/([1]!S_STM07_IS(D699,61,$G$5,$H$13)/IF([1]!s_share_total(D699,$G$5)=0,[1]!s_share_total(D699,[1]!s_ipo_listeddate(D699)),[1]!s_share_total(D699,$G$5))))</f>
        <v/>
      </c>
      <c r="O699" s="242" t="str">
        <f ca="1">IF(C699="","",[1]!s_share_total(D699,TODAY())/$E$5)</f>
        <v/>
      </c>
      <c r="P699" s="242" t="str">
        <f t="shared" si="68"/>
        <v/>
      </c>
      <c r="Q699" s="181" t="str">
        <f t="shared" si="69"/>
        <v/>
      </c>
      <c r="R699" s="342" t="str">
        <f t="shared" si="70"/>
        <v/>
      </c>
      <c r="S699" s="144"/>
      <c r="U699" s="1"/>
    </row>
    <row r="700" spans="3:21" ht="12" customHeight="1" x14ac:dyDescent="0.35">
      <c r="C700" s="341" t="str">
        <f t="shared" si="67"/>
        <v/>
      </c>
      <c r="D700" s="239" t="str">
        <f t="shared" si="71"/>
        <v/>
      </c>
      <c r="E700" s="239" t="str">
        <f t="shared" si="72"/>
        <v/>
      </c>
      <c r="F700" s="179" t="str">
        <f ca="1">IF(C700="","",[1]!s_dq_close(D700,TODAY(),1))</f>
        <v/>
      </c>
      <c r="G700" s="180" t="str">
        <f ca="1">IF(C700="","",[1]!s_pq_pctchange(D700,TODAY()-$G$12,TODAY())/100)</f>
        <v/>
      </c>
      <c r="H700" s="240" t="str">
        <f>IF(C700="","",IF($H$11="收入",[1]!S_STM07_IS(D700,9,$G$5,$H$13)/$E$5,[1]!S_STM07_IS(D700,48,$G$5,$H$13)/$E$5))</f>
        <v/>
      </c>
      <c r="I700" s="240" t="str">
        <f>IF(C700="","",IF($I$11="毛利率",([1]!S_STM07_IS(D700,9,$G$5,$H$13)-[1]!S_STM07_IS(D700,10,$G$5,$H$13))/[1]!S_STM07_IS(D700,9,$G$5,$H$13),[1]!S_STM07_IS(D700,14,$G$5,$H$13)/$E$5))</f>
        <v/>
      </c>
      <c r="J700" s="402" t="str">
        <f>IF(C700="","",IF($J$11="净利润率",[1]!S_STM07_IS(D700,61,$G$5,$H$13)/[1]!S_STM07_IS(D700,9,$G$5,$H$13),[1]!S_STM07_IS(D700,55,$G$5,$H$13)/$E$5))</f>
        <v/>
      </c>
      <c r="K700" s="411" t="str">
        <f>IF(C700="","",[1]!hks_fa_roa2(D700,$G$5))</f>
        <v/>
      </c>
      <c r="L700" s="411" t="str">
        <f>IF(C700="","",[1]!hks_fa_roe(D700,$G$5))</f>
        <v/>
      </c>
      <c r="M700" s="240" t="str">
        <f>IF(C700="","",IF($M$11="EPS",[1]!S_STM07_IS(D700,61,$G$5,$H$13)/IF([1]!s_share_total(D700,$G$5)=0,[1]!s_share_total(D700,[1]!s_ipo_listeddate(D700)),[1]!s_share_total(D700,$G$5)),([1]!s_stm07_bs(D700,75,$G$5,$H$13)+[1]!s_stm07_bs(D700,88,$G$5,$H$13)+[1]!s_stm07_bs(D700,94,$G$5,$H$13)+[1]!s_stm07_bs(D700,95,$G$5,$H$13))/$E$5))</f>
        <v/>
      </c>
      <c r="N700" s="241" t="str">
        <f>IF(C700="","",F700/([1]!S_STM07_IS(D700,61,$G$5,$H$13)/IF([1]!s_share_total(D700,$G$5)=0,[1]!s_share_total(D700,[1]!s_ipo_listeddate(D700)),[1]!s_share_total(D700,$G$5))))</f>
        <v/>
      </c>
      <c r="O700" s="240" t="str">
        <f ca="1">IF(C700="","",[1]!s_share_total(D700,TODAY())/$E$5)</f>
        <v/>
      </c>
      <c r="P700" s="240" t="str">
        <f t="shared" si="68"/>
        <v/>
      </c>
      <c r="Q700" s="210" t="str">
        <f t="shared" si="69"/>
        <v/>
      </c>
      <c r="R700" s="341" t="str">
        <f t="shared" si="70"/>
        <v/>
      </c>
      <c r="S700" s="144"/>
      <c r="U700" s="1"/>
    </row>
    <row r="701" spans="3:21" ht="12" customHeight="1" x14ac:dyDescent="0.35">
      <c r="C701" s="342" t="str">
        <f t="shared" si="67"/>
        <v/>
      </c>
      <c r="D701" s="126" t="str">
        <f t="shared" si="71"/>
        <v/>
      </c>
      <c r="E701" s="126" t="str">
        <f t="shared" si="72"/>
        <v/>
      </c>
      <c r="F701" s="181" t="str">
        <f ca="1">IF(C701="","",[1]!s_dq_close(D701,TODAY(),1))</f>
        <v/>
      </c>
      <c r="G701" s="182" t="str">
        <f ca="1">IF(C701="","",[1]!s_pq_pctchange(D701,TODAY()-$G$12,TODAY())/100)</f>
        <v/>
      </c>
      <c r="H701" s="242" t="str">
        <f>IF(C701="","",IF($H$11="收入",[1]!S_STM07_IS(D701,9,$G$5,$H$13)/$E$5,[1]!S_STM07_IS(D701,48,$G$5,$H$13)/$E$5))</f>
        <v/>
      </c>
      <c r="I701" s="242" t="str">
        <f>IF(C701="","",IF($I$11="毛利率",([1]!S_STM07_IS(D701,9,$G$5,$H$13)-[1]!S_STM07_IS(D701,10,$G$5,$H$13))/[1]!S_STM07_IS(D701,9,$G$5,$H$13),[1]!S_STM07_IS(D701,14,$G$5,$H$13)/$E$5))</f>
        <v/>
      </c>
      <c r="J701" s="403" t="str">
        <f>IF(C701="","",IF($J$11="净利润率",[1]!S_STM07_IS(D701,61,$G$5,$H$13)/[1]!S_STM07_IS(D701,9,$G$5,$H$13),[1]!S_STM07_IS(D701,55,$G$5,$H$13)/$E$5))</f>
        <v/>
      </c>
      <c r="K701" s="411" t="str">
        <f>IF(C701="","",[1]!hks_fa_roa2(D701,$G$5))</f>
        <v/>
      </c>
      <c r="L701" s="411" t="str">
        <f>IF(C701="","",[1]!hks_fa_roe(D701,$G$5))</f>
        <v/>
      </c>
      <c r="M701" s="243" t="str">
        <f>IF(C701="","",IF($M$11="EPS",[1]!S_STM07_IS(D701,61,$G$5,$H$13)/IF([1]!s_share_total(D701,$G$5)=0,[1]!s_share_total(D701,[1]!s_ipo_listeddate(D701)),[1]!s_share_total(D701,$G$5)),([1]!s_stm07_bs(D701,75,$G$5,$H$13)+[1]!s_stm07_bs(D701,88,$G$5,$H$13)+[1]!s_stm07_bs(D701,94,$G$5,$H$13)+[1]!s_stm07_bs(D701,95,$G$5,$H$13))/$E$5))</f>
        <v/>
      </c>
      <c r="N701" s="193" t="str">
        <f>IF(C701="","",F701/([1]!S_STM07_IS(D701,61,$G$5,$H$13)/IF([1]!s_share_total(D701,$G$5)=0,[1]!s_share_total(D701,[1]!s_ipo_listeddate(D701)),[1]!s_share_total(D701,$G$5))))</f>
        <v/>
      </c>
      <c r="O701" s="242" t="str">
        <f ca="1">IF(C701="","",[1]!s_share_total(D701,TODAY())/$E$5)</f>
        <v/>
      </c>
      <c r="P701" s="242" t="str">
        <f t="shared" si="68"/>
        <v/>
      </c>
      <c r="Q701" s="181" t="str">
        <f t="shared" si="69"/>
        <v/>
      </c>
      <c r="R701" s="342" t="str">
        <f t="shared" si="70"/>
        <v/>
      </c>
      <c r="S701" s="144"/>
      <c r="U701" s="1"/>
    </row>
    <row r="702" spans="3:21" ht="12" customHeight="1" x14ac:dyDescent="0.35">
      <c r="C702" s="341" t="str">
        <f t="shared" si="67"/>
        <v/>
      </c>
      <c r="D702" s="239" t="str">
        <f t="shared" si="71"/>
        <v/>
      </c>
      <c r="E702" s="239" t="str">
        <f t="shared" si="72"/>
        <v/>
      </c>
      <c r="F702" s="179" t="str">
        <f ca="1">IF(C702="","",[1]!s_dq_close(D702,TODAY(),1))</f>
        <v/>
      </c>
      <c r="G702" s="180" t="str">
        <f ca="1">IF(C702="","",[1]!s_pq_pctchange(D702,TODAY()-$G$12,TODAY())/100)</f>
        <v/>
      </c>
      <c r="H702" s="240" t="str">
        <f>IF(C702="","",IF($H$11="收入",[1]!S_STM07_IS(D702,9,$G$5,$H$13)/$E$5,[1]!S_STM07_IS(D702,48,$G$5,$H$13)/$E$5))</f>
        <v/>
      </c>
      <c r="I702" s="240" t="str">
        <f>IF(C702="","",IF($I$11="毛利率",([1]!S_STM07_IS(D702,9,$G$5,$H$13)-[1]!S_STM07_IS(D702,10,$G$5,$H$13))/[1]!S_STM07_IS(D702,9,$G$5,$H$13),[1]!S_STM07_IS(D702,14,$G$5,$H$13)/$E$5))</f>
        <v/>
      </c>
      <c r="J702" s="402" t="str">
        <f>IF(C702="","",IF($J$11="净利润率",[1]!S_STM07_IS(D702,61,$G$5,$H$13)/[1]!S_STM07_IS(D702,9,$G$5,$H$13),[1]!S_STM07_IS(D702,55,$G$5,$H$13)/$E$5))</f>
        <v/>
      </c>
      <c r="K702" s="411" t="str">
        <f>IF(C702="","",[1]!hks_fa_roa2(D702,$G$5))</f>
        <v/>
      </c>
      <c r="L702" s="411" t="str">
        <f>IF(C702="","",[1]!hks_fa_roe(D702,$G$5))</f>
        <v/>
      </c>
      <c r="M702" s="240" t="str">
        <f>IF(C702="","",IF($M$11="EPS",[1]!S_STM07_IS(D702,61,$G$5,$H$13)/IF([1]!s_share_total(D702,$G$5)=0,[1]!s_share_total(D702,[1]!s_ipo_listeddate(D702)),[1]!s_share_total(D702,$G$5)),([1]!s_stm07_bs(D702,75,$G$5,$H$13)+[1]!s_stm07_bs(D702,88,$G$5,$H$13)+[1]!s_stm07_bs(D702,94,$G$5,$H$13)+[1]!s_stm07_bs(D702,95,$G$5,$H$13))/$E$5))</f>
        <v/>
      </c>
      <c r="N702" s="241" t="str">
        <f>IF(C702="","",F702/([1]!S_STM07_IS(D702,61,$G$5,$H$13)/IF([1]!s_share_total(D702,$G$5)=0,[1]!s_share_total(D702,[1]!s_ipo_listeddate(D702)),[1]!s_share_total(D702,$G$5))))</f>
        <v/>
      </c>
      <c r="O702" s="240" t="str">
        <f ca="1">IF(C702="","",[1]!s_share_total(D702,TODAY())/$E$5)</f>
        <v/>
      </c>
      <c r="P702" s="240" t="str">
        <f t="shared" si="68"/>
        <v/>
      </c>
      <c r="Q702" s="210" t="str">
        <f t="shared" si="69"/>
        <v/>
      </c>
      <c r="R702" s="341" t="str">
        <f t="shared" si="70"/>
        <v/>
      </c>
      <c r="S702" s="144"/>
      <c r="U702" s="1"/>
    </row>
    <row r="703" spans="3:21" ht="12" customHeight="1" x14ac:dyDescent="0.35">
      <c r="C703" s="342" t="str">
        <f t="shared" si="67"/>
        <v/>
      </c>
      <c r="D703" s="126" t="str">
        <f t="shared" si="71"/>
        <v/>
      </c>
      <c r="E703" s="126" t="str">
        <f t="shared" si="72"/>
        <v/>
      </c>
      <c r="F703" s="181" t="str">
        <f ca="1">IF(C703="","",[1]!s_dq_close(D703,TODAY(),1))</f>
        <v/>
      </c>
      <c r="G703" s="182" t="str">
        <f ca="1">IF(C703="","",[1]!s_pq_pctchange(D703,TODAY()-$G$12,TODAY())/100)</f>
        <v/>
      </c>
      <c r="H703" s="242" t="str">
        <f>IF(C703="","",IF($H$11="收入",[1]!S_STM07_IS(D703,9,$G$5,$H$13)/$E$5,[1]!S_STM07_IS(D703,48,$G$5,$H$13)/$E$5))</f>
        <v/>
      </c>
      <c r="I703" s="242" t="str">
        <f>IF(C703="","",IF($I$11="毛利率",([1]!S_STM07_IS(D703,9,$G$5,$H$13)-[1]!S_STM07_IS(D703,10,$G$5,$H$13))/[1]!S_STM07_IS(D703,9,$G$5,$H$13),[1]!S_STM07_IS(D703,14,$G$5,$H$13)/$E$5))</f>
        <v/>
      </c>
      <c r="J703" s="403" t="str">
        <f>IF(C703="","",IF($J$11="净利润率",[1]!S_STM07_IS(D703,61,$G$5,$H$13)/[1]!S_STM07_IS(D703,9,$G$5,$H$13),[1]!S_STM07_IS(D703,55,$G$5,$H$13)/$E$5))</f>
        <v/>
      </c>
      <c r="K703" s="411" t="str">
        <f>IF(C703="","",[1]!hks_fa_roa2(D703,$G$5))</f>
        <v/>
      </c>
      <c r="L703" s="411" t="str">
        <f>IF(C703="","",[1]!hks_fa_roe(D703,$G$5))</f>
        <v/>
      </c>
      <c r="M703" s="243" t="str">
        <f>IF(C703="","",IF($M$11="EPS",[1]!S_STM07_IS(D703,61,$G$5,$H$13)/IF([1]!s_share_total(D703,$G$5)=0,[1]!s_share_total(D703,[1]!s_ipo_listeddate(D703)),[1]!s_share_total(D703,$G$5)),([1]!s_stm07_bs(D703,75,$G$5,$H$13)+[1]!s_stm07_bs(D703,88,$G$5,$H$13)+[1]!s_stm07_bs(D703,94,$G$5,$H$13)+[1]!s_stm07_bs(D703,95,$G$5,$H$13))/$E$5))</f>
        <v/>
      </c>
      <c r="N703" s="193" t="str">
        <f>IF(C703="","",F703/([1]!S_STM07_IS(D703,61,$G$5,$H$13)/IF([1]!s_share_total(D703,$G$5)=0,[1]!s_share_total(D703,[1]!s_ipo_listeddate(D703)),[1]!s_share_total(D703,$G$5))))</f>
        <v/>
      </c>
      <c r="O703" s="242" t="str">
        <f ca="1">IF(C703="","",[1]!s_share_total(D703,TODAY())/$E$5)</f>
        <v/>
      </c>
      <c r="P703" s="242" t="str">
        <f t="shared" si="68"/>
        <v/>
      </c>
      <c r="Q703" s="181" t="str">
        <f t="shared" si="69"/>
        <v/>
      </c>
      <c r="R703" s="342" t="str">
        <f t="shared" si="70"/>
        <v/>
      </c>
      <c r="S703" s="144"/>
      <c r="U703" s="1"/>
    </row>
    <row r="704" spans="3:21" ht="12" customHeight="1" x14ac:dyDescent="0.35">
      <c r="C704" s="341" t="str">
        <f t="shared" si="67"/>
        <v/>
      </c>
      <c r="D704" s="239" t="str">
        <f t="shared" si="71"/>
        <v/>
      </c>
      <c r="E704" s="239" t="str">
        <f t="shared" si="72"/>
        <v/>
      </c>
      <c r="F704" s="179" t="str">
        <f ca="1">IF(C704="","",[1]!s_dq_close(D704,TODAY(),1))</f>
        <v/>
      </c>
      <c r="G704" s="180" t="str">
        <f ca="1">IF(C704="","",[1]!s_pq_pctchange(D704,TODAY()-$G$12,TODAY())/100)</f>
        <v/>
      </c>
      <c r="H704" s="240" t="str">
        <f>IF(C704="","",IF($H$11="收入",[1]!S_STM07_IS(D704,9,$G$5,$H$13)/$E$5,[1]!S_STM07_IS(D704,48,$G$5,$H$13)/$E$5))</f>
        <v/>
      </c>
      <c r="I704" s="240" t="str">
        <f>IF(C704="","",IF($I$11="毛利率",([1]!S_STM07_IS(D704,9,$G$5,$H$13)-[1]!S_STM07_IS(D704,10,$G$5,$H$13))/[1]!S_STM07_IS(D704,9,$G$5,$H$13),[1]!S_STM07_IS(D704,14,$G$5,$H$13)/$E$5))</f>
        <v/>
      </c>
      <c r="J704" s="402" t="str">
        <f>IF(C704="","",IF($J$11="净利润率",[1]!S_STM07_IS(D704,61,$G$5,$H$13)/[1]!S_STM07_IS(D704,9,$G$5,$H$13),[1]!S_STM07_IS(D704,55,$G$5,$H$13)/$E$5))</f>
        <v/>
      </c>
      <c r="K704" s="411" t="str">
        <f>IF(C704="","",[1]!hks_fa_roa2(D704,$G$5))</f>
        <v/>
      </c>
      <c r="L704" s="411" t="str">
        <f>IF(C704="","",[1]!hks_fa_roe(D704,$G$5))</f>
        <v/>
      </c>
      <c r="M704" s="240" t="str">
        <f>IF(C704="","",IF($M$11="EPS",[1]!S_STM07_IS(D704,61,$G$5,$H$13)/IF([1]!s_share_total(D704,$G$5)=0,[1]!s_share_total(D704,[1]!s_ipo_listeddate(D704)),[1]!s_share_total(D704,$G$5)),([1]!s_stm07_bs(D704,75,$G$5,$H$13)+[1]!s_stm07_bs(D704,88,$G$5,$H$13)+[1]!s_stm07_bs(D704,94,$G$5,$H$13)+[1]!s_stm07_bs(D704,95,$G$5,$H$13))/$E$5))</f>
        <v/>
      </c>
      <c r="N704" s="241" t="str">
        <f>IF(C704="","",F704/([1]!S_STM07_IS(D704,61,$G$5,$H$13)/IF([1]!s_share_total(D704,$G$5)=0,[1]!s_share_total(D704,[1]!s_ipo_listeddate(D704)),[1]!s_share_total(D704,$G$5))))</f>
        <v/>
      </c>
      <c r="O704" s="240" t="str">
        <f ca="1">IF(C704="","",[1]!s_share_total(D704,TODAY())/$E$5)</f>
        <v/>
      </c>
      <c r="P704" s="240" t="str">
        <f t="shared" si="68"/>
        <v/>
      </c>
      <c r="Q704" s="210" t="str">
        <f t="shared" si="69"/>
        <v/>
      </c>
      <c r="R704" s="341" t="str">
        <f t="shared" si="70"/>
        <v/>
      </c>
      <c r="S704" s="144"/>
      <c r="U704" s="1"/>
    </row>
    <row r="705" spans="3:21" ht="12" customHeight="1" x14ac:dyDescent="0.35">
      <c r="C705" s="342" t="str">
        <f t="shared" si="67"/>
        <v/>
      </c>
      <c r="D705" s="126" t="str">
        <f t="shared" si="71"/>
        <v/>
      </c>
      <c r="E705" s="126" t="str">
        <f t="shared" si="72"/>
        <v/>
      </c>
      <c r="F705" s="181" t="str">
        <f ca="1">IF(C705="","",[1]!s_dq_close(D705,TODAY(),1))</f>
        <v/>
      </c>
      <c r="G705" s="182" t="str">
        <f ca="1">IF(C705="","",[1]!s_pq_pctchange(D705,TODAY()-$G$12,TODAY())/100)</f>
        <v/>
      </c>
      <c r="H705" s="242" t="str">
        <f>IF(C705="","",IF($H$11="收入",[1]!S_STM07_IS(D705,9,$G$5,$H$13)/$E$5,[1]!S_STM07_IS(D705,48,$G$5,$H$13)/$E$5))</f>
        <v/>
      </c>
      <c r="I705" s="242" t="str">
        <f>IF(C705="","",IF($I$11="毛利率",([1]!S_STM07_IS(D705,9,$G$5,$H$13)-[1]!S_STM07_IS(D705,10,$G$5,$H$13))/[1]!S_STM07_IS(D705,9,$G$5,$H$13),[1]!S_STM07_IS(D705,14,$G$5,$H$13)/$E$5))</f>
        <v/>
      </c>
      <c r="J705" s="403" t="str">
        <f>IF(C705="","",IF($J$11="净利润率",[1]!S_STM07_IS(D705,61,$G$5,$H$13)/[1]!S_STM07_IS(D705,9,$G$5,$H$13),[1]!S_STM07_IS(D705,55,$G$5,$H$13)/$E$5))</f>
        <v/>
      </c>
      <c r="K705" s="411" t="str">
        <f>IF(C705="","",[1]!hks_fa_roa2(D705,$G$5))</f>
        <v/>
      </c>
      <c r="L705" s="411" t="str">
        <f>IF(C705="","",[1]!hks_fa_roe(D705,$G$5))</f>
        <v/>
      </c>
      <c r="M705" s="243" t="str">
        <f>IF(C705="","",IF($M$11="EPS",[1]!S_STM07_IS(D705,61,$G$5,$H$13)/IF([1]!s_share_total(D705,$G$5)=0,[1]!s_share_total(D705,[1]!s_ipo_listeddate(D705)),[1]!s_share_total(D705,$G$5)),([1]!s_stm07_bs(D705,75,$G$5,$H$13)+[1]!s_stm07_bs(D705,88,$G$5,$H$13)+[1]!s_stm07_bs(D705,94,$G$5,$H$13)+[1]!s_stm07_bs(D705,95,$G$5,$H$13))/$E$5))</f>
        <v/>
      </c>
      <c r="N705" s="193" t="str">
        <f>IF(C705="","",F705/([1]!S_STM07_IS(D705,61,$G$5,$H$13)/IF([1]!s_share_total(D705,$G$5)=0,[1]!s_share_total(D705,[1]!s_ipo_listeddate(D705)),[1]!s_share_total(D705,$G$5))))</f>
        <v/>
      </c>
      <c r="O705" s="242" t="str">
        <f ca="1">IF(C705="","",[1]!s_share_total(D705,TODAY())/$E$5)</f>
        <v/>
      </c>
      <c r="P705" s="242" t="str">
        <f t="shared" si="68"/>
        <v/>
      </c>
      <c r="Q705" s="181" t="str">
        <f t="shared" si="69"/>
        <v/>
      </c>
      <c r="R705" s="342" t="str">
        <f t="shared" si="70"/>
        <v/>
      </c>
      <c r="S705" s="144"/>
      <c r="U705" s="1"/>
    </row>
    <row r="706" spans="3:21" ht="12" customHeight="1" x14ac:dyDescent="0.35">
      <c r="C706" s="341" t="str">
        <f t="shared" si="67"/>
        <v/>
      </c>
      <c r="D706" s="239" t="str">
        <f t="shared" si="71"/>
        <v/>
      </c>
      <c r="E706" s="239" t="str">
        <f t="shared" si="72"/>
        <v/>
      </c>
      <c r="F706" s="179" t="str">
        <f ca="1">IF(C706="","",[1]!s_dq_close(D706,TODAY(),1))</f>
        <v/>
      </c>
      <c r="G706" s="180" t="str">
        <f ca="1">IF(C706="","",[1]!s_pq_pctchange(D706,TODAY()-$G$12,TODAY())/100)</f>
        <v/>
      </c>
      <c r="H706" s="240" t="str">
        <f>IF(C706="","",IF($H$11="收入",[1]!S_STM07_IS(D706,9,$G$5,$H$13)/$E$5,[1]!S_STM07_IS(D706,48,$G$5,$H$13)/$E$5))</f>
        <v/>
      </c>
      <c r="I706" s="240" t="str">
        <f>IF(C706="","",IF($I$11="毛利率",([1]!S_STM07_IS(D706,9,$G$5,$H$13)-[1]!S_STM07_IS(D706,10,$G$5,$H$13))/[1]!S_STM07_IS(D706,9,$G$5,$H$13),[1]!S_STM07_IS(D706,14,$G$5,$H$13)/$E$5))</f>
        <v/>
      </c>
      <c r="J706" s="402" t="str">
        <f>IF(C706="","",IF($J$11="净利润率",[1]!S_STM07_IS(D706,61,$G$5,$H$13)/[1]!S_STM07_IS(D706,9,$G$5,$H$13),[1]!S_STM07_IS(D706,55,$G$5,$H$13)/$E$5))</f>
        <v/>
      </c>
      <c r="K706" s="411" t="str">
        <f>IF(C706="","",[1]!hks_fa_roa2(D706,$G$5))</f>
        <v/>
      </c>
      <c r="L706" s="411" t="str">
        <f>IF(C706="","",[1]!hks_fa_roe(D706,$G$5))</f>
        <v/>
      </c>
      <c r="M706" s="240" t="str">
        <f>IF(C706="","",IF($M$11="EPS",[1]!S_STM07_IS(D706,61,$G$5,$H$13)/IF([1]!s_share_total(D706,$G$5)=0,[1]!s_share_total(D706,[1]!s_ipo_listeddate(D706)),[1]!s_share_total(D706,$G$5)),([1]!s_stm07_bs(D706,75,$G$5,$H$13)+[1]!s_stm07_bs(D706,88,$G$5,$H$13)+[1]!s_stm07_bs(D706,94,$G$5,$H$13)+[1]!s_stm07_bs(D706,95,$G$5,$H$13))/$E$5))</f>
        <v/>
      </c>
      <c r="N706" s="241" t="str">
        <f>IF(C706="","",F706/([1]!S_STM07_IS(D706,61,$G$5,$H$13)/IF([1]!s_share_total(D706,$G$5)=0,[1]!s_share_total(D706,[1]!s_ipo_listeddate(D706)),[1]!s_share_total(D706,$G$5))))</f>
        <v/>
      </c>
      <c r="O706" s="240" t="str">
        <f ca="1">IF(C706="","",[1]!s_share_total(D706,TODAY())/$E$5)</f>
        <v/>
      </c>
      <c r="P706" s="240" t="str">
        <f t="shared" si="68"/>
        <v/>
      </c>
      <c r="Q706" s="210" t="str">
        <f t="shared" si="69"/>
        <v/>
      </c>
      <c r="R706" s="341" t="str">
        <f t="shared" si="70"/>
        <v/>
      </c>
      <c r="S706" s="144"/>
      <c r="U706" s="1"/>
    </row>
    <row r="707" spans="3:21" ht="12" customHeight="1" x14ac:dyDescent="0.35">
      <c r="C707" s="342" t="str">
        <f t="shared" si="67"/>
        <v/>
      </c>
      <c r="D707" s="126" t="str">
        <f t="shared" si="71"/>
        <v/>
      </c>
      <c r="E707" s="126" t="str">
        <f t="shared" si="72"/>
        <v/>
      </c>
      <c r="F707" s="181" t="str">
        <f ca="1">IF(C707="","",[1]!s_dq_close(D707,TODAY(),1))</f>
        <v/>
      </c>
      <c r="G707" s="182" t="str">
        <f ca="1">IF(C707="","",[1]!s_pq_pctchange(D707,TODAY()-$G$12,TODAY())/100)</f>
        <v/>
      </c>
      <c r="H707" s="242" t="str">
        <f>IF(C707="","",IF($H$11="收入",[1]!S_STM07_IS(D707,9,$G$5,$H$13)/$E$5,[1]!S_STM07_IS(D707,48,$G$5,$H$13)/$E$5))</f>
        <v/>
      </c>
      <c r="I707" s="242" t="str">
        <f>IF(C707="","",IF($I$11="毛利率",([1]!S_STM07_IS(D707,9,$G$5,$H$13)-[1]!S_STM07_IS(D707,10,$G$5,$H$13))/[1]!S_STM07_IS(D707,9,$G$5,$H$13),[1]!S_STM07_IS(D707,14,$G$5,$H$13)/$E$5))</f>
        <v/>
      </c>
      <c r="J707" s="403" t="str">
        <f>IF(C707="","",IF($J$11="净利润率",[1]!S_STM07_IS(D707,61,$G$5,$H$13)/[1]!S_STM07_IS(D707,9,$G$5,$H$13),[1]!S_STM07_IS(D707,55,$G$5,$H$13)/$E$5))</f>
        <v/>
      </c>
      <c r="K707" s="411" t="str">
        <f>IF(C707="","",[1]!hks_fa_roa2(D707,$G$5))</f>
        <v/>
      </c>
      <c r="L707" s="411" t="str">
        <f>IF(C707="","",[1]!hks_fa_roe(D707,$G$5))</f>
        <v/>
      </c>
      <c r="M707" s="243" t="str">
        <f>IF(C707="","",IF($M$11="EPS",[1]!S_STM07_IS(D707,61,$G$5,$H$13)/IF([1]!s_share_total(D707,$G$5)=0,[1]!s_share_total(D707,[1]!s_ipo_listeddate(D707)),[1]!s_share_total(D707,$G$5)),([1]!s_stm07_bs(D707,75,$G$5,$H$13)+[1]!s_stm07_bs(D707,88,$G$5,$H$13)+[1]!s_stm07_bs(D707,94,$G$5,$H$13)+[1]!s_stm07_bs(D707,95,$G$5,$H$13))/$E$5))</f>
        <v/>
      </c>
      <c r="N707" s="193" t="str">
        <f>IF(C707="","",F707/([1]!S_STM07_IS(D707,61,$G$5,$H$13)/IF([1]!s_share_total(D707,$G$5)=0,[1]!s_share_total(D707,[1]!s_ipo_listeddate(D707)),[1]!s_share_total(D707,$G$5))))</f>
        <v/>
      </c>
      <c r="O707" s="242" t="str">
        <f ca="1">IF(C707="","",[1]!s_share_total(D707,TODAY())/$E$5)</f>
        <v/>
      </c>
      <c r="P707" s="242" t="str">
        <f t="shared" si="68"/>
        <v/>
      </c>
      <c r="Q707" s="181" t="str">
        <f t="shared" si="69"/>
        <v/>
      </c>
      <c r="R707" s="342" t="str">
        <f t="shared" si="70"/>
        <v/>
      </c>
      <c r="S707" s="144"/>
      <c r="U707" s="1"/>
    </row>
    <row r="708" spans="3:21" ht="12" customHeight="1" x14ac:dyDescent="0.35">
      <c r="C708" s="341" t="str">
        <f t="shared" si="67"/>
        <v/>
      </c>
      <c r="D708" s="239" t="str">
        <f t="shared" si="71"/>
        <v/>
      </c>
      <c r="E708" s="239" t="str">
        <f t="shared" si="72"/>
        <v/>
      </c>
      <c r="F708" s="179" t="str">
        <f ca="1">IF(C708="","",[1]!s_dq_close(D708,TODAY(),1))</f>
        <v/>
      </c>
      <c r="G708" s="180" t="str">
        <f ca="1">IF(C708="","",[1]!s_pq_pctchange(D708,TODAY()-$G$12,TODAY())/100)</f>
        <v/>
      </c>
      <c r="H708" s="240" t="str">
        <f>IF(C708="","",IF($H$11="收入",[1]!S_STM07_IS(D708,9,$G$5,$H$13)/$E$5,[1]!S_STM07_IS(D708,48,$G$5,$H$13)/$E$5))</f>
        <v/>
      </c>
      <c r="I708" s="240" t="str">
        <f>IF(C708="","",IF($I$11="毛利率",([1]!S_STM07_IS(D708,9,$G$5,$H$13)-[1]!S_STM07_IS(D708,10,$G$5,$H$13))/[1]!S_STM07_IS(D708,9,$G$5,$H$13),[1]!S_STM07_IS(D708,14,$G$5,$H$13)/$E$5))</f>
        <v/>
      </c>
      <c r="J708" s="402" t="str">
        <f>IF(C708="","",IF($J$11="净利润率",[1]!S_STM07_IS(D708,61,$G$5,$H$13)/[1]!S_STM07_IS(D708,9,$G$5,$H$13),[1]!S_STM07_IS(D708,55,$G$5,$H$13)/$E$5))</f>
        <v/>
      </c>
      <c r="K708" s="411" t="str">
        <f>IF(C708="","",[1]!hks_fa_roa2(D708,$G$5))</f>
        <v/>
      </c>
      <c r="L708" s="411" t="str">
        <f>IF(C708="","",[1]!hks_fa_roe(D708,$G$5))</f>
        <v/>
      </c>
      <c r="M708" s="240" t="str">
        <f>IF(C708="","",IF($M$11="EPS",[1]!S_STM07_IS(D708,61,$G$5,$H$13)/IF([1]!s_share_total(D708,$G$5)=0,[1]!s_share_total(D708,[1]!s_ipo_listeddate(D708)),[1]!s_share_total(D708,$G$5)),([1]!s_stm07_bs(D708,75,$G$5,$H$13)+[1]!s_stm07_bs(D708,88,$G$5,$H$13)+[1]!s_stm07_bs(D708,94,$G$5,$H$13)+[1]!s_stm07_bs(D708,95,$G$5,$H$13))/$E$5))</f>
        <v/>
      </c>
      <c r="N708" s="241" t="str">
        <f>IF(C708="","",F708/([1]!S_STM07_IS(D708,61,$G$5,$H$13)/IF([1]!s_share_total(D708,$G$5)=0,[1]!s_share_total(D708,[1]!s_ipo_listeddate(D708)),[1]!s_share_total(D708,$G$5))))</f>
        <v/>
      </c>
      <c r="O708" s="240" t="str">
        <f ca="1">IF(C708="","",[1]!s_share_total(D708,TODAY())/$E$5)</f>
        <v/>
      </c>
      <c r="P708" s="240" t="str">
        <f t="shared" si="68"/>
        <v/>
      </c>
      <c r="Q708" s="210" t="str">
        <f t="shared" si="69"/>
        <v/>
      </c>
      <c r="R708" s="341" t="str">
        <f t="shared" si="70"/>
        <v/>
      </c>
      <c r="S708" s="144"/>
      <c r="U708" s="1"/>
    </row>
    <row r="709" spans="3:21" ht="12" customHeight="1" x14ac:dyDescent="0.35">
      <c r="C709" s="342" t="str">
        <f t="shared" si="67"/>
        <v/>
      </c>
      <c r="D709" s="126" t="str">
        <f t="shared" si="71"/>
        <v/>
      </c>
      <c r="E709" s="126" t="str">
        <f t="shared" si="72"/>
        <v/>
      </c>
      <c r="F709" s="181" t="str">
        <f ca="1">IF(C709="","",[1]!s_dq_close(D709,TODAY(),1))</f>
        <v/>
      </c>
      <c r="G709" s="182" t="str">
        <f ca="1">IF(C709="","",[1]!s_pq_pctchange(D709,TODAY()-$G$12,TODAY())/100)</f>
        <v/>
      </c>
      <c r="H709" s="242" t="str">
        <f>IF(C709="","",IF($H$11="收入",[1]!S_STM07_IS(D709,9,$G$5,$H$13)/$E$5,[1]!S_STM07_IS(D709,48,$G$5,$H$13)/$E$5))</f>
        <v/>
      </c>
      <c r="I709" s="242" t="str">
        <f>IF(C709="","",IF($I$11="毛利率",([1]!S_STM07_IS(D709,9,$G$5,$H$13)-[1]!S_STM07_IS(D709,10,$G$5,$H$13))/[1]!S_STM07_IS(D709,9,$G$5,$H$13),[1]!S_STM07_IS(D709,14,$G$5,$H$13)/$E$5))</f>
        <v/>
      </c>
      <c r="J709" s="403" t="str">
        <f>IF(C709="","",IF($J$11="净利润率",[1]!S_STM07_IS(D709,61,$G$5,$H$13)/[1]!S_STM07_IS(D709,9,$G$5,$H$13),[1]!S_STM07_IS(D709,55,$G$5,$H$13)/$E$5))</f>
        <v/>
      </c>
      <c r="K709" s="411" t="str">
        <f>IF(C709="","",[1]!hks_fa_roa2(D709,$G$5))</f>
        <v/>
      </c>
      <c r="L709" s="411" t="str">
        <f>IF(C709="","",[1]!hks_fa_roe(D709,$G$5))</f>
        <v/>
      </c>
      <c r="M709" s="243" t="str">
        <f>IF(C709="","",IF($M$11="EPS",[1]!S_STM07_IS(D709,61,$G$5,$H$13)/IF([1]!s_share_total(D709,$G$5)=0,[1]!s_share_total(D709,[1]!s_ipo_listeddate(D709)),[1]!s_share_total(D709,$G$5)),([1]!s_stm07_bs(D709,75,$G$5,$H$13)+[1]!s_stm07_bs(D709,88,$G$5,$H$13)+[1]!s_stm07_bs(D709,94,$G$5,$H$13)+[1]!s_stm07_bs(D709,95,$G$5,$H$13))/$E$5))</f>
        <v/>
      </c>
      <c r="N709" s="193" t="str">
        <f>IF(C709="","",F709/([1]!S_STM07_IS(D709,61,$G$5,$H$13)/IF([1]!s_share_total(D709,$G$5)=0,[1]!s_share_total(D709,[1]!s_ipo_listeddate(D709)),[1]!s_share_total(D709,$G$5))))</f>
        <v/>
      </c>
      <c r="O709" s="242" t="str">
        <f ca="1">IF(C709="","",[1]!s_share_total(D709,TODAY())/$E$5)</f>
        <v/>
      </c>
      <c r="P709" s="242" t="str">
        <f t="shared" si="68"/>
        <v/>
      </c>
      <c r="Q709" s="181" t="str">
        <f t="shared" si="69"/>
        <v/>
      </c>
      <c r="R709" s="342" t="str">
        <f t="shared" si="70"/>
        <v/>
      </c>
      <c r="S709" s="144"/>
      <c r="U709" s="1"/>
    </row>
    <row r="710" spans="3:21" ht="12" customHeight="1" x14ac:dyDescent="0.35">
      <c r="C710" s="341" t="str">
        <f t="shared" si="67"/>
        <v/>
      </c>
      <c r="D710" s="239" t="str">
        <f t="shared" si="71"/>
        <v/>
      </c>
      <c r="E710" s="239" t="str">
        <f t="shared" si="72"/>
        <v/>
      </c>
      <c r="F710" s="179" t="str">
        <f ca="1">IF(C710="","",[1]!s_dq_close(D710,TODAY(),1))</f>
        <v/>
      </c>
      <c r="G710" s="180" t="str">
        <f ca="1">IF(C710="","",[1]!s_pq_pctchange(D710,TODAY()-$G$12,TODAY())/100)</f>
        <v/>
      </c>
      <c r="H710" s="240" t="str">
        <f>IF(C710="","",IF($H$11="收入",[1]!S_STM07_IS(D710,9,$G$5,$H$13)/$E$5,[1]!S_STM07_IS(D710,48,$G$5,$H$13)/$E$5))</f>
        <v/>
      </c>
      <c r="I710" s="240" t="str">
        <f>IF(C710="","",IF($I$11="毛利率",([1]!S_STM07_IS(D710,9,$G$5,$H$13)-[1]!S_STM07_IS(D710,10,$G$5,$H$13))/[1]!S_STM07_IS(D710,9,$G$5,$H$13),[1]!S_STM07_IS(D710,14,$G$5,$H$13)/$E$5))</f>
        <v/>
      </c>
      <c r="J710" s="402" t="str">
        <f>IF(C710="","",IF($J$11="净利润率",[1]!S_STM07_IS(D710,61,$G$5,$H$13)/[1]!S_STM07_IS(D710,9,$G$5,$H$13),[1]!S_STM07_IS(D710,55,$G$5,$H$13)/$E$5))</f>
        <v/>
      </c>
      <c r="K710" s="411" t="str">
        <f>IF(C710="","",[1]!hks_fa_roa2(D710,$G$5))</f>
        <v/>
      </c>
      <c r="L710" s="411" t="str">
        <f>IF(C710="","",[1]!hks_fa_roe(D710,$G$5))</f>
        <v/>
      </c>
      <c r="M710" s="240" t="str">
        <f>IF(C710="","",IF($M$11="EPS",[1]!S_STM07_IS(D710,61,$G$5,$H$13)/IF([1]!s_share_total(D710,$G$5)=0,[1]!s_share_total(D710,[1]!s_ipo_listeddate(D710)),[1]!s_share_total(D710,$G$5)),([1]!s_stm07_bs(D710,75,$G$5,$H$13)+[1]!s_stm07_bs(D710,88,$G$5,$H$13)+[1]!s_stm07_bs(D710,94,$G$5,$H$13)+[1]!s_stm07_bs(D710,95,$G$5,$H$13))/$E$5))</f>
        <v/>
      </c>
      <c r="N710" s="241" t="str">
        <f>IF(C710="","",F710/([1]!S_STM07_IS(D710,61,$G$5,$H$13)/IF([1]!s_share_total(D710,$G$5)=0,[1]!s_share_total(D710,[1]!s_ipo_listeddate(D710)),[1]!s_share_total(D710,$G$5))))</f>
        <v/>
      </c>
      <c r="O710" s="240" t="str">
        <f ca="1">IF(C710="","",[1]!s_share_total(D710,TODAY())/$E$5)</f>
        <v/>
      </c>
      <c r="P710" s="240" t="str">
        <f t="shared" si="68"/>
        <v/>
      </c>
      <c r="Q710" s="210" t="str">
        <f t="shared" si="69"/>
        <v/>
      </c>
      <c r="R710" s="341" t="str">
        <f t="shared" si="70"/>
        <v/>
      </c>
      <c r="S710" s="144"/>
      <c r="U710" s="1"/>
    </row>
    <row r="711" spans="3:21" ht="12" customHeight="1" x14ac:dyDescent="0.35">
      <c r="C711" s="342" t="str">
        <f t="shared" si="67"/>
        <v/>
      </c>
      <c r="D711" s="126" t="str">
        <f t="shared" si="71"/>
        <v/>
      </c>
      <c r="E711" s="126" t="str">
        <f t="shared" si="72"/>
        <v/>
      </c>
      <c r="F711" s="181" t="str">
        <f ca="1">IF(C711="","",[1]!s_dq_close(D711,TODAY(),1))</f>
        <v/>
      </c>
      <c r="G711" s="182" t="str">
        <f ca="1">IF(C711="","",[1]!s_pq_pctchange(D711,TODAY()-$G$12,TODAY())/100)</f>
        <v/>
      </c>
      <c r="H711" s="242" t="str">
        <f>IF(C711="","",IF($H$11="收入",[1]!S_STM07_IS(D711,9,$G$5,$H$13)/$E$5,[1]!S_STM07_IS(D711,48,$G$5,$H$13)/$E$5))</f>
        <v/>
      </c>
      <c r="I711" s="242" t="str">
        <f>IF(C711="","",IF($I$11="毛利率",([1]!S_STM07_IS(D711,9,$G$5,$H$13)-[1]!S_STM07_IS(D711,10,$G$5,$H$13))/[1]!S_STM07_IS(D711,9,$G$5,$H$13),[1]!S_STM07_IS(D711,14,$G$5,$H$13)/$E$5))</f>
        <v/>
      </c>
      <c r="J711" s="403" t="str">
        <f>IF(C711="","",IF($J$11="净利润率",[1]!S_STM07_IS(D711,61,$G$5,$H$13)/[1]!S_STM07_IS(D711,9,$G$5,$H$13),[1]!S_STM07_IS(D711,55,$G$5,$H$13)/$E$5))</f>
        <v/>
      </c>
      <c r="K711" s="411" t="str">
        <f>IF(C711="","",[1]!hks_fa_roa2(D711,$G$5))</f>
        <v/>
      </c>
      <c r="L711" s="411" t="str">
        <f>IF(C711="","",[1]!hks_fa_roe(D711,$G$5))</f>
        <v/>
      </c>
      <c r="M711" s="243" t="str">
        <f>IF(C711="","",IF($M$11="EPS",[1]!S_STM07_IS(D711,61,$G$5,$H$13)/IF([1]!s_share_total(D711,$G$5)=0,[1]!s_share_total(D711,[1]!s_ipo_listeddate(D711)),[1]!s_share_total(D711,$G$5)),([1]!s_stm07_bs(D711,75,$G$5,$H$13)+[1]!s_stm07_bs(D711,88,$G$5,$H$13)+[1]!s_stm07_bs(D711,94,$G$5,$H$13)+[1]!s_stm07_bs(D711,95,$G$5,$H$13))/$E$5))</f>
        <v/>
      </c>
      <c r="N711" s="193" t="str">
        <f>IF(C711="","",F711/([1]!S_STM07_IS(D711,61,$G$5,$H$13)/IF([1]!s_share_total(D711,$G$5)=0,[1]!s_share_total(D711,[1]!s_ipo_listeddate(D711)),[1]!s_share_total(D711,$G$5))))</f>
        <v/>
      </c>
      <c r="O711" s="242" t="str">
        <f ca="1">IF(C711="","",[1]!s_share_total(D711,TODAY())/$E$5)</f>
        <v/>
      </c>
      <c r="P711" s="242" t="str">
        <f t="shared" si="68"/>
        <v/>
      </c>
      <c r="Q711" s="181" t="str">
        <f t="shared" si="69"/>
        <v/>
      </c>
      <c r="R711" s="342" t="str">
        <f t="shared" si="70"/>
        <v/>
      </c>
      <c r="S711" s="144"/>
      <c r="U711" s="1"/>
    </row>
    <row r="712" spans="3:21" ht="12" customHeight="1" x14ac:dyDescent="0.35">
      <c r="C712" s="341" t="str">
        <f t="shared" si="67"/>
        <v/>
      </c>
      <c r="D712" s="239" t="str">
        <f t="shared" si="71"/>
        <v/>
      </c>
      <c r="E712" s="239" t="str">
        <f t="shared" si="72"/>
        <v/>
      </c>
      <c r="F712" s="179" t="str">
        <f ca="1">IF(C712="","",[1]!s_dq_close(D712,TODAY(),1))</f>
        <v/>
      </c>
      <c r="G712" s="180" t="str">
        <f ca="1">IF(C712="","",[1]!s_pq_pctchange(D712,TODAY()-$G$12,TODAY())/100)</f>
        <v/>
      </c>
      <c r="H712" s="240" t="str">
        <f>IF(C712="","",IF($H$11="收入",[1]!S_STM07_IS(D712,9,$G$5,$H$13)/$E$5,[1]!S_STM07_IS(D712,48,$G$5,$H$13)/$E$5))</f>
        <v/>
      </c>
      <c r="I712" s="240" t="str">
        <f>IF(C712="","",IF($I$11="毛利率",([1]!S_STM07_IS(D712,9,$G$5,$H$13)-[1]!S_STM07_IS(D712,10,$G$5,$H$13))/[1]!S_STM07_IS(D712,9,$G$5,$H$13),[1]!S_STM07_IS(D712,14,$G$5,$H$13)/$E$5))</f>
        <v/>
      </c>
      <c r="J712" s="402" t="str">
        <f>IF(C712="","",IF($J$11="净利润率",[1]!S_STM07_IS(D712,61,$G$5,$H$13)/[1]!S_STM07_IS(D712,9,$G$5,$H$13),[1]!S_STM07_IS(D712,55,$G$5,$H$13)/$E$5))</f>
        <v/>
      </c>
      <c r="K712" s="411" t="str">
        <f>IF(C712="","",[1]!hks_fa_roa2(D712,$G$5))</f>
        <v/>
      </c>
      <c r="L712" s="411" t="str">
        <f>IF(C712="","",[1]!hks_fa_roe(D712,$G$5))</f>
        <v/>
      </c>
      <c r="M712" s="240" t="str">
        <f>IF(C712="","",IF($M$11="EPS",[1]!S_STM07_IS(D712,61,$G$5,$H$13)/IF([1]!s_share_total(D712,$G$5)=0,[1]!s_share_total(D712,[1]!s_ipo_listeddate(D712)),[1]!s_share_total(D712,$G$5)),([1]!s_stm07_bs(D712,75,$G$5,$H$13)+[1]!s_stm07_bs(D712,88,$G$5,$H$13)+[1]!s_stm07_bs(D712,94,$G$5,$H$13)+[1]!s_stm07_bs(D712,95,$G$5,$H$13))/$E$5))</f>
        <v/>
      </c>
      <c r="N712" s="241" t="str">
        <f>IF(C712="","",F712/([1]!S_STM07_IS(D712,61,$G$5,$H$13)/IF([1]!s_share_total(D712,$G$5)=0,[1]!s_share_total(D712,[1]!s_ipo_listeddate(D712)),[1]!s_share_total(D712,$G$5))))</f>
        <v/>
      </c>
      <c r="O712" s="240" t="str">
        <f ca="1">IF(C712="","",[1]!s_share_total(D712,TODAY())/$E$5)</f>
        <v/>
      </c>
      <c r="P712" s="240" t="str">
        <f t="shared" si="68"/>
        <v/>
      </c>
      <c r="Q712" s="210" t="str">
        <f t="shared" si="69"/>
        <v/>
      </c>
      <c r="R712" s="341" t="str">
        <f t="shared" si="70"/>
        <v/>
      </c>
      <c r="S712" s="144"/>
      <c r="U712" s="1"/>
    </row>
    <row r="713" spans="3:21" ht="12" customHeight="1" x14ac:dyDescent="0.35">
      <c r="C713" s="342" t="str">
        <f t="shared" si="67"/>
        <v/>
      </c>
      <c r="D713" s="126" t="str">
        <f t="shared" si="71"/>
        <v/>
      </c>
      <c r="E713" s="126" t="str">
        <f t="shared" si="72"/>
        <v/>
      </c>
      <c r="F713" s="181" t="str">
        <f ca="1">IF(C713="","",[1]!s_dq_close(D713,TODAY(),1))</f>
        <v/>
      </c>
      <c r="G713" s="182" t="str">
        <f ca="1">IF(C713="","",[1]!s_pq_pctchange(D713,TODAY()-$G$12,TODAY())/100)</f>
        <v/>
      </c>
      <c r="H713" s="242" t="str">
        <f>IF(C713="","",IF($H$11="收入",[1]!S_STM07_IS(D713,9,$G$5,$H$13)/$E$5,[1]!S_STM07_IS(D713,48,$G$5,$H$13)/$E$5))</f>
        <v/>
      </c>
      <c r="I713" s="242" t="str">
        <f>IF(C713="","",IF($I$11="毛利率",([1]!S_STM07_IS(D713,9,$G$5,$H$13)-[1]!S_STM07_IS(D713,10,$G$5,$H$13))/[1]!S_STM07_IS(D713,9,$G$5,$H$13),[1]!S_STM07_IS(D713,14,$G$5,$H$13)/$E$5))</f>
        <v/>
      </c>
      <c r="J713" s="403" t="str">
        <f>IF(C713="","",IF($J$11="净利润率",[1]!S_STM07_IS(D713,61,$G$5,$H$13)/[1]!S_STM07_IS(D713,9,$G$5,$H$13),[1]!S_STM07_IS(D713,55,$G$5,$H$13)/$E$5))</f>
        <v/>
      </c>
      <c r="K713" s="411" t="str">
        <f>IF(C713="","",[1]!hks_fa_roa2(D713,$G$5))</f>
        <v/>
      </c>
      <c r="L713" s="411" t="str">
        <f>IF(C713="","",[1]!hks_fa_roe(D713,$G$5))</f>
        <v/>
      </c>
      <c r="M713" s="243" t="str">
        <f>IF(C713="","",IF($M$11="EPS",[1]!S_STM07_IS(D713,61,$G$5,$H$13)/IF([1]!s_share_total(D713,$G$5)=0,[1]!s_share_total(D713,[1]!s_ipo_listeddate(D713)),[1]!s_share_total(D713,$G$5)),([1]!s_stm07_bs(D713,75,$G$5,$H$13)+[1]!s_stm07_bs(D713,88,$G$5,$H$13)+[1]!s_stm07_bs(D713,94,$G$5,$H$13)+[1]!s_stm07_bs(D713,95,$G$5,$H$13))/$E$5))</f>
        <v/>
      </c>
      <c r="N713" s="193" t="str">
        <f>IF(C713="","",F713/([1]!S_STM07_IS(D713,61,$G$5,$H$13)/IF([1]!s_share_total(D713,$G$5)=0,[1]!s_share_total(D713,[1]!s_ipo_listeddate(D713)),[1]!s_share_total(D713,$G$5))))</f>
        <v/>
      </c>
      <c r="O713" s="242" t="str">
        <f ca="1">IF(C713="","",[1]!s_share_total(D713,TODAY())/$E$5)</f>
        <v/>
      </c>
      <c r="P713" s="242" t="str">
        <f t="shared" si="68"/>
        <v/>
      </c>
      <c r="Q713" s="181" t="str">
        <f t="shared" si="69"/>
        <v/>
      </c>
      <c r="R713" s="342" t="str">
        <f t="shared" si="70"/>
        <v/>
      </c>
      <c r="S713" s="144"/>
      <c r="U713" s="1"/>
    </row>
    <row r="714" spans="3:21" ht="12" customHeight="1" x14ac:dyDescent="0.35">
      <c r="C714" s="341" t="str">
        <f t="shared" si="67"/>
        <v/>
      </c>
      <c r="D714" s="239" t="str">
        <f t="shared" si="71"/>
        <v/>
      </c>
      <c r="E714" s="239" t="str">
        <f t="shared" si="72"/>
        <v/>
      </c>
      <c r="F714" s="179" t="str">
        <f ca="1">IF(C714="","",[1]!s_dq_close(D714,TODAY(),1))</f>
        <v/>
      </c>
      <c r="G714" s="180" t="str">
        <f ca="1">IF(C714="","",[1]!s_pq_pctchange(D714,TODAY()-$G$12,TODAY())/100)</f>
        <v/>
      </c>
      <c r="H714" s="240" t="str">
        <f>IF(C714="","",IF($H$11="收入",[1]!S_STM07_IS(D714,9,$G$5,$H$13)/$E$5,[1]!S_STM07_IS(D714,48,$G$5,$H$13)/$E$5))</f>
        <v/>
      </c>
      <c r="I714" s="240" t="str">
        <f>IF(C714="","",IF($I$11="毛利率",([1]!S_STM07_IS(D714,9,$G$5,$H$13)-[1]!S_STM07_IS(D714,10,$G$5,$H$13))/[1]!S_STM07_IS(D714,9,$G$5,$H$13),[1]!S_STM07_IS(D714,14,$G$5,$H$13)/$E$5))</f>
        <v/>
      </c>
      <c r="J714" s="402" t="str">
        <f>IF(C714="","",IF($J$11="净利润率",[1]!S_STM07_IS(D714,61,$G$5,$H$13)/[1]!S_STM07_IS(D714,9,$G$5,$H$13),[1]!S_STM07_IS(D714,55,$G$5,$H$13)/$E$5))</f>
        <v/>
      </c>
      <c r="K714" s="411" t="str">
        <f>IF(C714="","",[1]!hks_fa_roa2(D714,$G$5))</f>
        <v/>
      </c>
      <c r="L714" s="411" t="str">
        <f>IF(C714="","",[1]!hks_fa_roe(D714,$G$5))</f>
        <v/>
      </c>
      <c r="M714" s="240" t="str">
        <f>IF(C714="","",IF($M$11="EPS",[1]!S_STM07_IS(D714,61,$G$5,$H$13)/IF([1]!s_share_total(D714,$G$5)=0,[1]!s_share_total(D714,[1]!s_ipo_listeddate(D714)),[1]!s_share_total(D714,$G$5)),([1]!s_stm07_bs(D714,75,$G$5,$H$13)+[1]!s_stm07_bs(D714,88,$G$5,$H$13)+[1]!s_stm07_bs(D714,94,$G$5,$H$13)+[1]!s_stm07_bs(D714,95,$G$5,$H$13))/$E$5))</f>
        <v/>
      </c>
      <c r="N714" s="241" t="str">
        <f>IF(C714="","",F714/([1]!S_STM07_IS(D714,61,$G$5,$H$13)/IF([1]!s_share_total(D714,$G$5)=0,[1]!s_share_total(D714,[1]!s_ipo_listeddate(D714)),[1]!s_share_total(D714,$G$5))))</f>
        <v/>
      </c>
      <c r="O714" s="240" t="str">
        <f ca="1">IF(C714="","",[1]!s_share_total(D714,TODAY())/$E$5)</f>
        <v/>
      </c>
      <c r="P714" s="240" t="str">
        <f t="shared" si="68"/>
        <v/>
      </c>
      <c r="Q714" s="210" t="str">
        <f t="shared" si="69"/>
        <v/>
      </c>
      <c r="R714" s="341" t="str">
        <f t="shared" si="70"/>
        <v/>
      </c>
      <c r="S714" s="144"/>
      <c r="U714" s="1"/>
    </row>
    <row r="715" spans="3:21" ht="12" customHeight="1" x14ac:dyDescent="0.35">
      <c r="C715" s="342" t="str">
        <f t="shared" si="67"/>
        <v/>
      </c>
      <c r="D715" s="126" t="str">
        <f t="shared" si="71"/>
        <v/>
      </c>
      <c r="E715" s="126" t="str">
        <f t="shared" si="72"/>
        <v/>
      </c>
      <c r="F715" s="181" t="str">
        <f ca="1">IF(C715="","",[1]!s_dq_close(D715,TODAY(),1))</f>
        <v/>
      </c>
      <c r="G715" s="182" t="str">
        <f ca="1">IF(C715="","",[1]!s_pq_pctchange(D715,TODAY()-$G$12,TODAY())/100)</f>
        <v/>
      </c>
      <c r="H715" s="242" t="str">
        <f>IF(C715="","",IF($H$11="收入",[1]!S_STM07_IS(D715,9,$G$5,$H$13)/$E$5,[1]!S_STM07_IS(D715,48,$G$5,$H$13)/$E$5))</f>
        <v/>
      </c>
      <c r="I715" s="242" t="str">
        <f>IF(C715="","",IF($I$11="毛利率",([1]!S_STM07_IS(D715,9,$G$5,$H$13)-[1]!S_STM07_IS(D715,10,$G$5,$H$13))/[1]!S_STM07_IS(D715,9,$G$5,$H$13),[1]!S_STM07_IS(D715,14,$G$5,$H$13)/$E$5))</f>
        <v/>
      </c>
      <c r="J715" s="403" t="str">
        <f>IF(C715="","",IF($J$11="净利润率",[1]!S_STM07_IS(D715,61,$G$5,$H$13)/[1]!S_STM07_IS(D715,9,$G$5,$H$13),[1]!S_STM07_IS(D715,55,$G$5,$H$13)/$E$5))</f>
        <v/>
      </c>
      <c r="K715" s="411" t="str">
        <f>IF(C715="","",[1]!hks_fa_roa2(D715,$G$5))</f>
        <v/>
      </c>
      <c r="L715" s="411" t="str">
        <f>IF(C715="","",[1]!hks_fa_roe(D715,$G$5))</f>
        <v/>
      </c>
      <c r="M715" s="243" t="str">
        <f>IF(C715="","",IF($M$11="EPS",[1]!S_STM07_IS(D715,61,$G$5,$H$13)/IF([1]!s_share_total(D715,$G$5)=0,[1]!s_share_total(D715,[1]!s_ipo_listeddate(D715)),[1]!s_share_total(D715,$G$5)),([1]!s_stm07_bs(D715,75,$G$5,$H$13)+[1]!s_stm07_bs(D715,88,$G$5,$H$13)+[1]!s_stm07_bs(D715,94,$G$5,$H$13)+[1]!s_stm07_bs(D715,95,$G$5,$H$13))/$E$5))</f>
        <v/>
      </c>
      <c r="N715" s="193" t="str">
        <f>IF(C715="","",F715/([1]!S_STM07_IS(D715,61,$G$5,$H$13)/IF([1]!s_share_total(D715,$G$5)=0,[1]!s_share_total(D715,[1]!s_ipo_listeddate(D715)),[1]!s_share_total(D715,$G$5))))</f>
        <v/>
      </c>
      <c r="O715" s="242" t="str">
        <f ca="1">IF(C715="","",[1]!s_share_total(D715,TODAY())/$E$5)</f>
        <v/>
      </c>
      <c r="P715" s="242" t="str">
        <f t="shared" si="68"/>
        <v/>
      </c>
      <c r="Q715" s="181" t="str">
        <f t="shared" si="69"/>
        <v/>
      </c>
      <c r="R715" s="342" t="str">
        <f t="shared" si="70"/>
        <v/>
      </c>
      <c r="S715" s="144"/>
      <c r="U715" s="1"/>
    </row>
    <row r="716" spans="3:21" ht="12" customHeight="1" x14ac:dyDescent="0.35">
      <c r="C716" s="341" t="str">
        <f t="shared" si="67"/>
        <v/>
      </c>
      <c r="D716" s="239" t="str">
        <f t="shared" si="71"/>
        <v/>
      </c>
      <c r="E716" s="239" t="str">
        <f t="shared" si="72"/>
        <v/>
      </c>
      <c r="F716" s="179" t="str">
        <f ca="1">IF(C716="","",[1]!s_dq_close(D716,TODAY(),1))</f>
        <v/>
      </c>
      <c r="G716" s="180" t="str">
        <f ca="1">IF(C716="","",[1]!s_pq_pctchange(D716,TODAY()-$G$12,TODAY())/100)</f>
        <v/>
      </c>
      <c r="H716" s="240" t="str">
        <f>IF(C716="","",IF($H$11="收入",[1]!S_STM07_IS(D716,9,$G$5,$H$13)/$E$5,[1]!S_STM07_IS(D716,48,$G$5,$H$13)/$E$5))</f>
        <v/>
      </c>
      <c r="I716" s="240" t="str">
        <f>IF(C716="","",IF($I$11="毛利率",([1]!S_STM07_IS(D716,9,$G$5,$H$13)-[1]!S_STM07_IS(D716,10,$G$5,$H$13))/[1]!S_STM07_IS(D716,9,$G$5,$H$13),[1]!S_STM07_IS(D716,14,$G$5,$H$13)/$E$5))</f>
        <v/>
      </c>
      <c r="J716" s="402" t="str">
        <f>IF(C716="","",IF($J$11="净利润率",[1]!S_STM07_IS(D716,61,$G$5,$H$13)/[1]!S_STM07_IS(D716,9,$G$5,$H$13),[1]!S_STM07_IS(D716,55,$G$5,$H$13)/$E$5))</f>
        <v/>
      </c>
      <c r="K716" s="411" t="str">
        <f>IF(C716="","",[1]!hks_fa_roa2(D716,$G$5))</f>
        <v/>
      </c>
      <c r="L716" s="411" t="str">
        <f>IF(C716="","",[1]!hks_fa_roe(D716,$G$5))</f>
        <v/>
      </c>
      <c r="M716" s="240" t="str">
        <f>IF(C716="","",IF($M$11="EPS",[1]!S_STM07_IS(D716,61,$G$5,$H$13)/IF([1]!s_share_total(D716,$G$5)=0,[1]!s_share_total(D716,[1]!s_ipo_listeddate(D716)),[1]!s_share_total(D716,$G$5)),([1]!s_stm07_bs(D716,75,$G$5,$H$13)+[1]!s_stm07_bs(D716,88,$G$5,$H$13)+[1]!s_stm07_bs(D716,94,$G$5,$H$13)+[1]!s_stm07_bs(D716,95,$G$5,$H$13))/$E$5))</f>
        <v/>
      </c>
      <c r="N716" s="241" t="str">
        <f>IF(C716="","",F716/([1]!S_STM07_IS(D716,61,$G$5,$H$13)/IF([1]!s_share_total(D716,$G$5)=0,[1]!s_share_total(D716,[1]!s_ipo_listeddate(D716)),[1]!s_share_total(D716,$G$5))))</f>
        <v/>
      </c>
      <c r="O716" s="240" t="str">
        <f ca="1">IF(C716="","",[1]!s_share_total(D716,TODAY())/$E$5)</f>
        <v/>
      </c>
      <c r="P716" s="240" t="str">
        <f t="shared" si="68"/>
        <v/>
      </c>
      <c r="Q716" s="210" t="str">
        <f t="shared" si="69"/>
        <v/>
      </c>
      <c r="R716" s="341" t="str">
        <f t="shared" si="70"/>
        <v/>
      </c>
      <c r="S716" s="144"/>
      <c r="U716" s="1"/>
    </row>
    <row r="717" spans="3:21" ht="12" customHeight="1" x14ac:dyDescent="0.35">
      <c r="C717" s="342" t="str">
        <f t="shared" si="67"/>
        <v/>
      </c>
      <c r="D717" s="126" t="str">
        <f t="shared" si="71"/>
        <v/>
      </c>
      <c r="E717" s="126" t="str">
        <f t="shared" si="72"/>
        <v/>
      </c>
      <c r="F717" s="181" t="str">
        <f ca="1">IF(C717="","",[1]!s_dq_close(D717,TODAY(),1))</f>
        <v/>
      </c>
      <c r="G717" s="182" t="str">
        <f ca="1">IF(C717="","",[1]!s_pq_pctchange(D717,TODAY()-$G$12,TODAY())/100)</f>
        <v/>
      </c>
      <c r="H717" s="242" t="str">
        <f>IF(C717="","",IF($H$11="收入",[1]!S_STM07_IS(D717,9,$G$5,$H$13)/$E$5,[1]!S_STM07_IS(D717,48,$G$5,$H$13)/$E$5))</f>
        <v/>
      </c>
      <c r="I717" s="242" t="str">
        <f>IF(C717="","",IF($I$11="毛利率",([1]!S_STM07_IS(D717,9,$G$5,$H$13)-[1]!S_STM07_IS(D717,10,$G$5,$H$13))/[1]!S_STM07_IS(D717,9,$G$5,$H$13),[1]!S_STM07_IS(D717,14,$G$5,$H$13)/$E$5))</f>
        <v/>
      </c>
      <c r="J717" s="403" t="str">
        <f>IF(C717="","",IF($J$11="净利润率",[1]!S_STM07_IS(D717,61,$G$5,$H$13)/[1]!S_STM07_IS(D717,9,$G$5,$H$13),[1]!S_STM07_IS(D717,55,$G$5,$H$13)/$E$5))</f>
        <v/>
      </c>
      <c r="K717" s="411" t="str">
        <f>IF(C717="","",[1]!hks_fa_roa2(D717,$G$5))</f>
        <v/>
      </c>
      <c r="L717" s="411" t="str">
        <f>IF(C717="","",[1]!hks_fa_roe(D717,$G$5))</f>
        <v/>
      </c>
      <c r="M717" s="243" t="str">
        <f>IF(C717="","",IF($M$11="EPS",[1]!S_STM07_IS(D717,61,$G$5,$H$13)/IF([1]!s_share_total(D717,$G$5)=0,[1]!s_share_total(D717,[1]!s_ipo_listeddate(D717)),[1]!s_share_total(D717,$G$5)),([1]!s_stm07_bs(D717,75,$G$5,$H$13)+[1]!s_stm07_bs(D717,88,$G$5,$H$13)+[1]!s_stm07_bs(D717,94,$G$5,$H$13)+[1]!s_stm07_bs(D717,95,$G$5,$H$13))/$E$5))</f>
        <v/>
      </c>
      <c r="N717" s="193" t="str">
        <f>IF(C717="","",F717/([1]!S_STM07_IS(D717,61,$G$5,$H$13)/IF([1]!s_share_total(D717,$G$5)=0,[1]!s_share_total(D717,[1]!s_ipo_listeddate(D717)),[1]!s_share_total(D717,$G$5))))</f>
        <v/>
      </c>
      <c r="O717" s="242" t="str">
        <f ca="1">IF(C717="","",[1]!s_share_total(D717,TODAY())/$E$5)</f>
        <v/>
      </c>
      <c r="P717" s="242" t="str">
        <f t="shared" si="68"/>
        <v/>
      </c>
      <c r="Q717" s="181" t="str">
        <f t="shared" si="69"/>
        <v/>
      </c>
      <c r="R717" s="342" t="str">
        <f t="shared" si="70"/>
        <v/>
      </c>
      <c r="S717" s="144"/>
      <c r="U717" s="1"/>
    </row>
    <row r="718" spans="3:21" ht="12" customHeight="1" x14ac:dyDescent="0.35">
      <c r="C718" s="341" t="str">
        <f t="shared" ref="C718:C781" si="73">IF(ROW()-13&lt;=MAX(series),ROW()-13,"")</f>
        <v/>
      </c>
      <c r="D718" s="239" t="str">
        <f t="shared" si="71"/>
        <v/>
      </c>
      <c r="E718" s="239" t="str">
        <f t="shared" si="72"/>
        <v/>
      </c>
      <c r="F718" s="179" t="str">
        <f ca="1">IF(C718="","",[1]!s_dq_close(D718,TODAY(),1))</f>
        <v/>
      </c>
      <c r="G718" s="180" t="str">
        <f ca="1">IF(C718="","",[1]!s_pq_pctchange(D718,TODAY()-$G$12,TODAY())/100)</f>
        <v/>
      </c>
      <c r="H718" s="240" t="str">
        <f>IF(C718="","",IF($H$11="收入",[1]!S_STM07_IS(D718,9,$G$5,$H$13)/$E$5,[1]!S_STM07_IS(D718,48,$G$5,$H$13)/$E$5))</f>
        <v/>
      </c>
      <c r="I718" s="240" t="str">
        <f>IF(C718="","",IF($I$11="毛利率",([1]!S_STM07_IS(D718,9,$G$5,$H$13)-[1]!S_STM07_IS(D718,10,$G$5,$H$13))/[1]!S_STM07_IS(D718,9,$G$5,$H$13),[1]!S_STM07_IS(D718,14,$G$5,$H$13)/$E$5))</f>
        <v/>
      </c>
      <c r="J718" s="402" t="str">
        <f>IF(C718="","",IF($J$11="净利润率",[1]!S_STM07_IS(D718,61,$G$5,$H$13)/[1]!S_STM07_IS(D718,9,$G$5,$H$13),[1]!S_STM07_IS(D718,55,$G$5,$H$13)/$E$5))</f>
        <v/>
      </c>
      <c r="K718" s="411" t="str">
        <f>IF(C718="","",[1]!hks_fa_roa2(D718,$G$5))</f>
        <v/>
      </c>
      <c r="L718" s="411" t="str">
        <f>IF(C718="","",[1]!hks_fa_roe(D718,$G$5))</f>
        <v/>
      </c>
      <c r="M718" s="240" t="str">
        <f>IF(C718="","",IF($M$11="EPS",[1]!S_STM07_IS(D718,61,$G$5,$H$13)/IF([1]!s_share_total(D718,$G$5)=0,[1]!s_share_total(D718,[1]!s_ipo_listeddate(D718)),[1]!s_share_total(D718,$G$5)),([1]!s_stm07_bs(D718,75,$G$5,$H$13)+[1]!s_stm07_bs(D718,88,$G$5,$H$13)+[1]!s_stm07_bs(D718,94,$G$5,$H$13)+[1]!s_stm07_bs(D718,95,$G$5,$H$13))/$E$5))</f>
        <v/>
      </c>
      <c r="N718" s="241" t="str">
        <f>IF(C718="","",F718/([1]!S_STM07_IS(D718,61,$G$5,$H$13)/IF([1]!s_share_total(D718,$G$5)=0,[1]!s_share_total(D718,[1]!s_ipo_listeddate(D718)),[1]!s_share_total(D718,$G$5))))</f>
        <v/>
      </c>
      <c r="O718" s="240" t="str">
        <f ca="1">IF(C718="","",[1]!s_share_total(D718,TODAY())/$E$5)</f>
        <v/>
      </c>
      <c r="P718" s="240" t="str">
        <f t="shared" ref="P718:P781" si="74">IF(C718="","",F718*O718)</f>
        <v/>
      </c>
      <c r="Q718" s="210" t="str">
        <f t="shared" ref="Q718:Q781" si="75">IF(C718="","",HLOOKUP($R$12,$G$11:$P$20003,ROW()-ROW($G$11)+1,FALSE))</f>
        <v/>
      </c>
      <c r="R718" s="341" t="str">
        <f t="shared" ref="R718:R781" si="76">IF(C718="","",RANK(Q718,Q:Q,0))</f>
        <v/>
      </c>
      <c r="S718" s="144"/>
      <c r="U718" s="1"/>
    </row>
    <row r="719" spans="3:21" ht="12" customHeight="1" x14ac:dyDescent="0.35">
      <c r="C719" s="342" t="str">
        <f t="shared" si="73"/>
        <v/>
      </c>
      <c r="D719" s="126" t="str">
        <f t="shared" si="71"/>
        <v/>
      </c>
      <c r="E719" s="126" t="str">
        <f t="shared" si="72"/>
        <v/>
      </c>
      <c r="F719" s="181" t="str">
        <f ca="1">IF(C719="","",[1]!s_dq_close(D719,TODAY(),1))</f>
        <v/>
      </c>
      <c r="G719" s="182" t="str">
        <f ca="1">IF(C719="","",[1]!s_pq_pctchange(D719,TODAY()-$G$12,TODAY())/100)</f>
        <v/>
      </c>
      <c r="H719" s="242" t="str">
        <f>IF(C719="","",IF($H$11="收入",[1]!S_STM07_IS(D719,9,$G$5,$H$13)/$E$5,[1]!S_STM07_IS(D719,48,$G$5,$H$13)/$E$5))</f>
        <v/>
      </c>
      <c r="I719" s="242" t="str">
        <f>IF(C719="","",IF($I$11="毛利率",([1]!S_STM07_IS(D719,9,$G$5,$H$13)-[1]!S_STM07_IS(D719,10,$G$5,$H$13))/[1]!S_STM07_IS(D719,9,$G$5,$H$13),[1]!S_STM07_IS(D719,14,$G$5,$H$13)/$E$5))</f>
        <v/>
      </c>
      <c r="J719" s="403" t="str">
        <f>IF(C719="","",IF($J$11="净利润率",[1]!S_STM07_IS(D719,61,$G$5,$H$13)/[1]!S_STM07_IS(D719,9,$G$5,$H$13),[1]!S_STM07_IS(D719,55,$G$5,$H$13)/$E$5))</f>
        <v/>
      </c>
      <c r="K719" s="411" t="str">
        <f>IF(C719="","",[1]!hks_fa_roa2(D719,$G$5))</f>
        <v/>
      </c>
      <c r="L719" s="411" t="str">
        <f>IF(C719="","",[1]!hks_fa_roe(D719,$G$5))</f>
        <v/>
      </c>
      <c r="M719" s="243" t="str">
        <f>IF(C719="","",IF($M$11="EPS",[1]!S_STM07_IS(D719,61,$G$5,$H$13)/IF([1]!s_share_total(D719,$G$5)=0,[1]!s_share_total(D719,[1]!s_ipo_listeddate(D719)),[1]!s_share_total(D719,$G$5)),([1]!s_stm07_bs(D719,75,$G$5,$H$13)+[1]!s_stm07_bs(D719,88,$G$5,$H$13)+[1]!s_stm07_bs(D719,94,$G$5,$H$13)+[1]!s_stm07_bs(D719,95,$G$5,$H$13))/$E$5))</f>
        <v/>
      </c>
      <c r="N719" s="193" t="str">
        <f>IF(C719="","",F719/([1]!S_STM07_IS(D719,61,$G$5,$H$13)/IF([1]!s_share_total(D719,$G$5)=0,[1]!s_share_total(D719,[1]!s_ipo_listeddate(D719)),[1]!s_share_total(D719,$G$5))))</f>
        <v/>
      </c>
      <c r="O719" s="242" t="str">
        <f ca="1">IF(C719="","",[1]!s_share_total(D719,TODAY())/$E$5)</f>
        <v/>
      </c>
      <c r="P719" s="242" t="str">
        <f t="shared" si="74"/>
        <v/>
      </c>
      <c r="Q719" s="181" t="str">
        <f t="shared" si="75"/>
        <v/>
      </c>
      <c r="R719" s="342" t="str">
        <f t="shared" si="76"/>
        <v/>
      </c>
      <c r="S719" s="144"/>
      <c r="U719" s="1"/>
    </row>
    <row r="720" spans="3:21" ht="12" customHeight="1" x14ac:dyDescent="0.35">
      <c r="C720" s="341" t="str">
        <f t="shared" si="73"/>
        <v/>
      </c>
      <c r="D720" s="239" t="str">
        <f t="shared" si="71"/>
        <v/>
      </c>
      <c r="E720" s="239" t="str">
        <f t="shared" si="72"/>
        <v/>
      </c>
      <c r="F720" s="179" t="str">
        <f ca="1">IF(C720="","",[1]!s_dq_close(D720,TODAY(),1))</f>
        <v/>
      </c>
      <c r="G720" s="180" t="str">
        <f ca="1">IF(C720="","",[1]!s_pq_pctchange(D720,TODAY()-$G$12,TODAY())/100)</f>
        <v/>
      </c>
      <c r="H720" s="240" t="str">
        <f>IF(C720="","",IF($H$11="收入",[1]!S_STM07_IS(D720,9,$G$5,$H$13)/$E$5,[1]!S_STM07_IS(D720,48,$G$5,$H$13)/$E$5))</f>
        <v/>
      </c>
      <c r="I720" s="240" t="str">
        <f>IF(C720="","",IF($I$11="毛利率",([1]!S_STM07_IS(D720,9,$G$5,$H$13)-[1]!S_STM07_IS(D720,10,$G$5,$H$13))/[1]!S_STM07_IS(D720,9,$G$5,$H$13),[1]!S_STM07_IS(D720,14,$G$5,$H$13)/$E$5))</f>
        <v/>
      </c>
      <c r="J720" s="402" t="str">
        <f>IF(C720="","",IF($J$11="净利润率",[1]!S_STM07_IS(D720,61,$G$5,$H$13)/[1]!S_STM07_IS(D720,9,$G$5,$H$13),[1]!S_STM07_IS(D720,55,$G$5,$H$13)/$E$5))</f>
        <v/>
      </c>
      <c r="K720" s="411" t="str">
        <f>IF(C720="","",[1]!hks_fa_roa2(D720,$G$5))</f>
        <v/>
      </c>
      <c r="L720" s="411" t="str">
        <f>IF(C720="","",[1]!hks_fa_roe(D720,$G$5))</f>
        <v/>
      </c>
      <c r="M720" s="240" t="str">
        <f>IF(C720="","",IF($M$11="EPS",[1]!S_STM07_IS(D720,61,$G$5,$H$13)/IF([1]!s_share_total(D720,$G$5)=0,[1]!s_share_total(D720,[1]!s_ipo_listeddate(D720)),[1]!s_share_total(D720,$G$5)),([1]!s_stm07_bs(D720,75,$G$5,$H$13)+[1]!s_stm07_bs(D720,88,$G$5,$H$13)+[1]!s_stm07_bs(D720,94,$G$5,$H$13)+[1]!s_stm07_bs(D720,95,$G$5,$H$13))/$E$5))</f>
        <v/>
      </c>
      <c r="N720" s="241" t="str">
        <f>IF(C720="","",F720/([1]!S_STM07_IS(D720,61,$G$5,$H$13)/IF([1]!s_share_total(D720,$G$5)=0,[1]!s_share_total(D720,[1]!s_ipo_listeddate(D720)),[1]!s_share_total(D720,$G$5))))</f>
        <v/>
      </c>
      <c r="O720" s="240" t="str">
        <f ca="1">IF(C720="","",[1]!s_share_total(D720,TODAY())/$E$5)</f>
        <v/>
      </c>
      <c r="P720" s="240" t="str">
        <f t="shared" si="74"/>
        <v/>
      </c>
      <c r="Q720" s="210" t="str">
        <f t="shared" si="75"/>
        <v/>
      </c>
      <c r="R720" s="341" t="str">
        <f t="shared" si="76"/>
        <v/>
      </c>
      <c r="S720" s="144"/>
      <c r="U720" s="1"/>
    </row>
    <row r="721" spans="3:21" ht="12" customHeight="1" x14ac:dyDescent="0.35">
      <c r="C721" s="342" t="str">
        <f t="shared" si="73"/>
        <v/>
      </c>
      <c r="D721" s="126" t="str">
        <f t="shared" si="71"/>
        <v/>
      </c>
      <c r="E721" s="126" t="str">
        <f t="shared" si="72"/>
        <v/>
      </c>
      <c r="F721" s="181" t="str">
        <f ca="1">IF(C721="","",[1]!s_dq_close(D721,TODAY(),1))</f>
        <v/>
      </c>
      <c r="G721" s="182" t="str">
        <f ca="1">IF(C721="","",[1]!s_pq_pctchange(D721,TODAY()-$G$12,TODAY())/100)</f>
        <v/>
      </c>
      <c r="H721" s="242" t="str">
        <f>IF(C721="","",IF($H$11="收入",[1]!S_STM07_IS(D721,9,$G$5,$H$13)/$E$5,[1]!S_STM07_IS(D721,48,$G$5,$H$13)/$E$5))</f>
        <v/>
      </c>
      <c r="I721" s="242" t="str">
        <f>IF(C721="","",IF($I$11="毛利率",([1]!S_STM07_IS(D721,9,$G$5,$H$13)-[1]!S_STM07_IS(D721,10,$G$5,$H$13))/[1]!S_STM07_IS(D721,9,$G$5,$H$13),[1]!S_STM07_IS(D721,14,$G$5,$H$13)/$E$5))</f>
        <v/>
      </c>
      <c r="J721" s="403" t="str">
        <f>IF(C721="","",IF($J$11="净利润率",[1]!S_STM07_IS(D721,61,$G$5,$H$13)/[1]!S_STM07_IS(D721,9,$G$5,$H$13),[1]!S_STM07_IS(D721,55,$G$5,$H$13)/$E$5))</f>
        <v/>
      </c>
      <c r="K721" s="411" t="str">
        <f>IF(C721="","",[1]!hks_fa_roa2(D721,$G$5))</f>
        <v/>
      </c>
      <c r="L721" s="411" t="str">
        <f>IF(C721="","",[1]!hks_fa_roe(D721,$G$5))</f>
        <v/>
      </c>
      <c r="M721" s="243" t="str">
        <f>IF(C721="","",IF($M$11="EPS",[1]!S_STM07_IS(D721,61,$G$5,$H$13)/IF([1]!s_share_total(D721,$G$5)=0,[1]!s_share_total(D721,[1]!s_ipo_listeddate(D721)),[1]!s_share_total(D721,$G$5)),([1]!s_stm07_bs(D721,75,$G$5,$H$13)+[1]!s_stm07_bs(D721,88,$G$5,$H$13)+[1]!s_stm07_bs(D721,94,$G$5,$H$13)+[1]!s_stm07_bs(D721,95,$G$5,$H$13))/$E$5))</f>
        <v/>
      </c>
      <c r="N721" s="193" t="str">
        <f>IF(C721="","",F721/([1]!S_STM07_IS(D721,61,$G$5,$H$13)/IF([1]!s_share_total(D721,$G$5)=0,[1]!s_share_total(D721,[1]!s_ipo_listeddate(D721)),[1]!s_share_total(D721,$G$5))))</f>
        <v/>
      </c>
      <c r="O721" s="242" t="str">
        <f ca="1">IF(C721="","",[1]!s_share_total(D721,TODAY())/$E$5)</f>
        <v/>
      </c>
      <c r="P721" s="242" t="str">
        <f t="shared" si="74"/>
        <v/>
      </c>
      <c r="Q721" s="181" t="str">
        <f t="shared" si="75"/>
        <v/>
      </c>
      <c r="R721" s="342" t="str">
        <f t="shared" si="76"/>
        <v/>
      </c>
      <c r="S721" s="144"/>
      <c r="U721" s="1"/>
    </row>
    <row r="722" spans="3:21" ht="12" customHeight="1" x14ac:dyDescent="0.35">
      <c r="C722" s="341" t="str">
        <f t="shared" si="73"/>
        <v/>
      </c>
      <c r="D722" s="239" t="str">
        <f t="shared" si="71"/>
        <v/>
      </c>
      <c r="E722" s="239" t="str">
        <f t="shared" si="72"/>
        <v/>
      </c>
      <c r="F722" s="179" t="str">
        <f ca="1">IF(C722="","",[1]!s_dq_close(D722,TODAY(),1))</f>
        <v/>
      </c>
      <c r="G722" s="180" t="str">
        <f ca="1">IF(C722="","",[1]!s_pq_pctchange(D722,TODAY()-$G$12,TODAY())/100)</f>
        <v/>
      </c>
      <c r="H722" s="240" t="str">
        <f>IF(C722="","",IF($H$11="收入",[1]!S_STM07_IS(D722,9,$G$5,$H$13)/$E$5,[1]!S_STM07_IS(D722,48,$G$5,$H$13)/$E$5))</f>
        <v/>
      </c>
      <c r="I722" s="240" t="str">
        <f>IF(C722="","",IF($I$11="毛利率",([1]!S_STM07_IS(D722,9,$G$5,$H$13)-[1]!S_STM07_IS(D722,10,$G$5,$H$13))/[1]!S_STM07_IS(D722,9,$G$5,$H$13),[1]!S_STM07_IS(D722,14,$G$5,$H$13)/$E$5))</f>
        <v/>
      </c>
      <c r="J722" s="402" t="str">
        <f>IF(C722="","",IF($J$11="净利润率",[1]!S_STM07_IS(D722,61,$G$5,$H$13)/[1]!S_STM07_IS(D722,9,$G$5,$H$13),[1]!S_STM07_IS(D722,55,$G$5,$H$13)/$E$5))</f>
        <v/>
      </c>
      <c r="K722" s="411" t="str">
        <f>IF(C722="","",[1]!hks_fa_roa2(D722,$G$5))</f>
        <v/>
      </c>
      <c r="L722" s="411" t="str">
        <f>IF(C722="","",[1]!hks_fa_roe(D722,$G$5))</f>
        <v/>
      </c>
      <c r="M722" s="240" t="str">
        <f>IF(C722="","",IF($M$11="EPS",[1]!S_STM07_IS(D722,61,$G$5,$H$13)/IF([1]!s_share_total(D722,$G$5)=0,[1]!s_share_total(D722,[1]!s_ipo_listeddate(D722)),[1]!s_share_total(D722,$G$5)),([1]!s_stm07_bs(D722,75,$G$5,$H$13)+[1]!s_stm07_bs(D722,88,$G$5,$H$13)+[1]!s_stm07_bs(D722,94,$G$5,$H$13)+[1]!s_stm07_bs(D722,95,$G$5,$H$13))/$E$5))</f>
        <v/>
      </c>
      <c r="N722" s="241" t="str">
        <f>IF(C722="","",F722/([1]!S_STM07_IS(D722,61,$G$5,$H$13)/IF([1]!s_share_total(D722,$G$5)=0,[1]!s_share_total(D722,[1]!s_ipo_listeddate(D722)),[1]!s_share_total(D722,$G$5))))</f>
        <v/>
      </c>
      <c r="O722" s="240" t="str">
        <f ca="1">IF(C722="","",[1]!s_share_total(D722,TODAY())/$E$5)</f>
        <v/>
      </c>
      <c r="P722" s="240" t="str">
        <f t="shared" si="74"/>
        <v/>
      </c>
      <c r="Q722" s="210" t="str">
        <f t="shared" si="75"/>
        <v/>
      </c>
      <c r="R722" s="341" t="str">
        <f t="shared" si="76"/>
        <v/>
      </c>
      <c r="S722" s="144"/>
      <c r="U722" s="1"/>
    </row>
    <row r="723" spans="3:21" ht="12" customHeight="1" x14ac:dyDescent="0.35">
      <c r="C723" s="342" t="str">
        <f t="shared" si="73"/>
        <v/>
      </c>
      <c r="D723" s="126" t="str">
        <f t="shared" si="71"/>
        <v/>
      </c>
      <c r="E723" s="126" t="str">
        <f t="shared" si="72"/>
        <v/>
      </c>
      <c r="F723" s="181" t="str">
        <f ca="1">IF(C723="","",[1]!s_dq_close(D723,TODAY(),1))</f>
        <v/>
      </c>
      <c r="G723" s="182" t="str">
        <f ca="1">IF(C723="","",[1]!s_pq_pctchange(D723,TODAY()-$G$12,TODAY())/100)</f>
        <v/>
      </c>
      <c r="H723" s="242" t="str">
        <f>IF(C723="","",IF($H$11="收入",[1]!S_STM07_IS(D723,9,$G$5,$H$13)/$E$5,[1]!S_STM07_IS(D723,48,$G$5,$H$13)/$E$5))</f>
        <v/>
      </c>
      <c r="I723" s="242" t="str">
        <f>IF(C723="","",IF($I$11="毛利率",([1]!S_STM07_IS(D723,9,$G$5,$H$13)-[1]!S_STM07_IS(D723,10,$G$5,$H$13))/[1]!S_STM07_IS(D723,9,$G$5,$H$13),[1]!S_STM07_IS(D723,14,$G$5,$H$13)/$E$5))</f>
        <v/>
      </c>
      <c r="J723" s="403" t="str">
        <f>IF(C723="","",IF($J$11="净利润率",[1]!S_STM07_IS(D723,61,$G$5,$H$13)/[1]!S_STM07_IS(D723,9,$G$5,$H$13),[1]!S_STM07_IS(D723,55,$G$5,$H$13)/$E$5))</f>
        <v/>
      </c>
      <c r="K723" s="411" t="str">
        <f>IF(C723="","",[1]!hks_fa_roa2(D723,$G$5))</f>
        <v/>
      </c>
      <c r="L723" s="411" t="str">
        <f>IF(C723="","",[1]!hks_fa_roe(D723,$G$5))</f>
        <v/>
      </c>
      <c r="M723" s="243" t="str">
        <f>IF(C723="","",IF($M$11="EPS",[1]!S_STM07_IS(D723,61,$G$5,$H$13)/IF([1]!s_share_total(D723,$G$5)=0,[1]!s_share_total(D723,[1]!s_ipo_listeddate(D723)),[1]!s_share_total(D723,$G$5)),([1]!s_stm07_bs(D723,75,$G$5,$H$13)+[1]!s_stm07_bs(D723,88,$G$5,$H$13)+[1]!s_stm07_bs(D723,94,$G$5,$H$13)+[1]!s_stm07_bs(D723,95,$G$5,$H$13))/$E$5))</f>
        <v/>
      </c>
      <c r="N723" s="193" t="str">
        <f>IF(C723="","",F723/([1]!S_STM07_IS(D723,61,$G$5,$H$13)/IF([1]!s_share_total(D723,$G$5)=0,[1]!s_share_total(D723,[1]!s_ipo_listeddate(D723)),[1]!s_share_total(D723,$G$5))))</f>
        <v/>
      </c>
      <c r="O723" s="242" t="str">
        <f ca="1">IF(C723="","",[1]!s_share_total(D723,TODAY())/$E$5)</f>
        <v/>
      </c>
      <c r="P723" s="242" t="str">
        <f t="shared" si="74"/>
        <v/>
      </c>
      <c r="Q723" s="181" t="str">
        <f t="shared" si="75"/>
        <v/>
      </c>
      <c r="R723" s="342" t="str">
        <f t="shared" si="76"/>
        <v/>
      </c>
      <c r="S723" s="144"/>
      <c r="U723" s="1"/>
    </row>
    <row r="724" spans="3:21" ht="12" customHeight="1" x14ac:dyDescent="0.35">
      <c r="C724" s="341" t="str">
        <f t="shared" si="73"/>
        <v/>
      </c>
      <c r="D724" s="239" t="str">
        <f t="shared" si="71"/>
        <v/>
      </c>
      <c r="E724" s="239" t="str">
        <f t="shared" si="72"/>
        <v/>
      </c>
      <c r="F724" s="179" t="str">
        <f ca="1">IF(C724="","",[1]!s_dq_close(D724,TODAY(),1))</f>
        <v/>
      </c>
      <c r="G724" s="180" t="str">
        <f ca="1">IF(C724="","",[1]!s_pq_pctchange(D724,TODAY()-$G$12,TODAY())/100)</f>
        <v/>
      </c>
      <c r="H724" s="240" t="str">
        <f>IF(C724="","",IF($H$11="收入",[1]!S_STM07_IS(D724,9,$G$5,$H$13)/$E$5,[1]!S_STM07_IS(D724,48,$G$5,$H$13)/$E$5))</f>
        <v/>
      </c>
      <c r="I724" s="240" t="str">
        <f>IF(C724="","",IF($I$11="毛利率",([1]!S_STM07_IS(D724,9,$G$5,$H$13)-[1]!S_STM07_IS(D724,10,$G$5,$H$13))/[1]!S_STM07_IS(D724,9,$G$5,$H$13),[1]!S_STM07_IS(D724,14,$G$5,$H$13)/$E$5))</f>
        <v/>
      </c>
      <c r="J724" s="402" t="str">
        <f>IF(C724="","",IF($J$11="净利润率",[1]!S_STM07_IS(D724,61,$G$5,$H$13)/[1]!S_STM07_IS(D724,9,$G$5,$H$13),[1]!S_STM07_IS(D724,55,$G$5,$H$13)/$E$5))</f>
        <v/>
      </c>
      <c r="K724" s="411" t="str">
        <f>IF(C724="","",[1]!hks_fa_roa2(D724,$G$5))</f>
        <v/>
      </c>
      <c r="L724" s="411" t="str">
        <f>IF(C724="","",[1]!hks_fa_roe(D724,$G$5))</f>
        <v/>
      </c>
      <c r="M724" s="240" t="str">
        <f>IF(C724="","",IF($M$11="EPS",[1]!S_STM07_IS(D724,61,$G$5,$H$13)/IF([1]!s_share_total(D724,$G$5)=0,[1]!s_share_total(D724,[1]!s_ipo_listeddate(D724)),[1]!s_share_total(D724,$G$5)),([1]!s_stm07_bs(D724,75,$G$5,$H$13)+[1]!s_stm07_bs(D724,88,$G$5,$H$13)+[1]!s_stm07_bs(D724,94,$G$5,$H$13)+[1]!s_stm07_bs(D724,95,$G$5,$H$13))/$E$5))</f>
        <v/>
      </c>
      <c r="N724" s="241" t="str">
        <f>IF(C724="","",F724/([1]!S_STM07_IS(D724,61,$G$5,$H$13)/IF([1]!s_share_total(D724,$G$5)=0,[1]!s_share_total(D724,[1]!s_ipo_listeddate(D724)),[1]!s_share_total(D724,$G$5))))</f>
        <v/>
      </c>
      <c r="O724" s="240" t="str">
        <f ca="1">IF(C724="","",[1]!s_share_total(D724,TODAY())/$E$5)</f>
        <v/>
      </c>
      <c r="P724" s="240" t="str">
        <f t="shared" si="74"/>
        <v/>
      </c>
      <c r="Q724" s="210" t="str">
        <f t="shared" si="75"/>
        <v/>
      </c>
      <c r="R724" s="341" t="str">
        <f t="shared" si="76"/>
        <v/>
      </c>
      <c r="S724" s="144"/>
      <c r="U724" s="1"/>
    </row>
    <row r="725" spans="3:21" ht="12" customHeight="1" x14ac:dyDescent="0.35">
      <c r="C725" s="342" t="str">
        <f t="shared" si="73"/>
        <v/>
      </c>
      <c r="D725" s="126" t="str">
        <f t="shared" si="71"/>
        <v/>
      </c>
      <c r="E725" s="126" t="str">
        <f t="shared" si="72"/>
        <v/>
      </c>
      <c r="F725" s="181" t="str">
        <f ca="1">IF(C725="","",[1]!s_dq_close(D725,TODAY(),1))</f>
        <v/>
      </c>
      <c r="G725" s="182" t="str">
        <f ca="1">IF(C725="","",[1]!s_pq_pctchange(D725,TODAY()-$G$12,TODAY())/100)</f>
        <v/>
      </c>
      <c r="H725" s="242" t="str">
        <f>IF(C725="","",IF($H$11="收入",[1]!S_STM07_IS(D725,9,$G$5,$H$13)/$E$5,[1]!S_STM07_IS(D725,48,$G$5,$H$13)/$E$5))</f>
        <v/>
      </c>
      <c r="I725" s="242" t="str">
        <f>IF(C725="","",IF($I$11="毛利率",([1]!S_STM07_IS(D725,9,$G$5,$H$13)-[1]!S_STM07_IS(D725,10,$G$5,$H$13))/[1]!S_STM07_IS(D725,9,$G$5,$H$13),[1]!S_STM07_IS(D725,14,$G$5,$H$13)/$E$5))</f>
        <v/>
      </c>
      <c r="J725" s="403" t="str">
        <f>IF(C725="","",IF($J$11="净利润率",[1]!S_STM07_IS(D725,61,$G$5,$H$13)/[1]!S_STM07_IS(D725,9,$G$5,$H$13),[1]!S_STM07_IS(D725,55,$G$5,$H$13)/$E$5))</f>
        <v/>
      </c>
      <c r="K725" s="411" t="str">
        <f>IF(C725="","",[1]!hks_fa_roa2(D725,$G$5))</f>
        <v/>
      </c>
      <c r="L725" s="411" t="str">
        <f>IF(C725="","",[1]!hks_fa_roe(D725,$G$5))</f>
        <v/>
      </c>
      <c r="M725" s="243" t="str">
        <f>IF(C725="","",IF($M$11="EPS",[1]!S_STM07_IS(D725,61,$G$5,$H$13)/IF([1]!s_share_total(D725,$G$5)=0,[1]!s_share_total(D725,[1]!s_ipo_listeddate(D725)),[1]!s_share_total(D725,$G$5)),([1]!s_stm07_bs(D725,75,$G$5,$H$13)+[1]!s_stm07_bs(D725,88,$G$5,$H$13)+[1]!s_stm07_bs(D725,94,$G$5,$H$13)+[1]!s_stm07_bs(D725,95,$G$5,$H$13))/$E$5))</f>
        <v/>
      </c>
      <c r="N725" s="193" t="str">
        <f>IF(C725="","",F725/([1]!S_STM07_IS(D725,61,$G$5,$H$13)/IF([1]!s_share_total(D725,$G$5)=0,[1]!s_share_total(D725,[1]!s_ipo_listeddate(D725)),[1]!s_share_total(D725,$G$5))))</f>
        <v/>
      </c>
      <c r="O725" s="242" t="str">
        <f ca="1">IF(C725="","",[1]!s_share_total(D725,TODAY())/$E$5)</f>
        <v/>
      </c>
      <c r="P725" s="242" t="str">
        <f t="shared" si="74"/>
        <v/>
      </c>
      <c r="Q725" s="181" t="str">
        <f t="shared" si="75"/>
        <v/>
      </c>
      <c r="R725" s="342" t="str">
        <f t="shared" si="76"/>
        <v/>
      </c>
      <c r="S725" s="144"/>
      <c r="U725" s="1"/>
    </row>
    <row r="726" spans="3:21" ht="12" customHeight="1" x14ac:dyDescent="0.35">
      <c r="C726" s="341" t="str">
        <f t="shared" si="73"/>
        <v/>
      </c>
      <c r="D726" s="239" t="str">
        <f t="shared" si="71"/>
        <v/>
      </c>
      <c r="E726" s="239" t="str">
        <f t="shared" si="72"/>
        <v/>
      </c>
      <c r="F726" s="179" t="str">
        <f ca="1">IF(C726="","",[1]!s_dq_close(D726,TODAY(),1))</f>
        <v/>
      </c>
      <c r="G726" s="180" t="str">
        <f ca="1">IF(C726="","",[1]!s_pq_pctchange(D726,TODAY()-$G$12,TODAY())/100)</f>
        <v/>
      </c>
      <c r="H726" s="240" t="str">
        <f>IF(C726="","",IF($H$11="收入",[1]!S_STM07_IS(D726,9,$G$5,$H$13)/$E$5,[1]!S_STM07_IS(D726,48,$G$5,$H$13)/$E$5))</f>
        <v/>
      </c>
      <c r="I726" s="240" t="str">
        <f>IF(C726="","",IF($I$11="毛利率",([1]!S_STM07_IS(D726,9,$G$5,$H$13)-[1]!S_STM07_IS(D726,10,$G$5,$H$13))/[1]!S_STM07_IS(D726,9,$G$5,$H$13),[1]!S_STM07_IS(D726,14,$G$5,$H$13)/$E$5))</f>
        <v/>
      </c>
      <c r="J726" s="402" t="str">
        <f>IF(C726="","",IF($J$11="净利润率",[1]!S_STM07_IS(D726,61,$G$5,$H$13)/[1]!S_STM07_IS(D726,9,$G$5,$H$13),[1]!S_STM07_IS(D726,55,$G$5,$H$13)/$E$5))</f>
        <v/>
      </c>
      <c r="K726" s="411" t="str">
        <f>IF(C726="","",[1]!hks_fa_roa2(D726,$G$5))</f>
        <v/>
      </c>
      <c r="L726" s="411" t="str">
        <f>IF(C726="","",[1]!hks_fa_roe(D726,$G$5))</f>
        <v/>
      </c>
      <c r="M726" s="240" t="str">
        <f>IF(C726="","",IF($M$11="EPS",[1]!S_STM07_IS(D726,61,$G$5,$H$13)/IF([1]!s_share_total(D726,$G$5)=0,[1]!s_share_total(D726,[1]!s_ipo_listeddate(D726)),[1]!s_share_total(D726,$G$5)),([1]!s_stm07_bs(D726,75,$G$5,$H$13)+[1]!s_stm07_bs(D726,88,$G$5,$H$13)+[1]!s_stm07_bs(D726,94,$G$5,$H$13)+[1]!s_stm07_bs(D726,95,$G$5,$H$13))/$E$5))</f>
        <v/>
      </c>
      <c r="N726" s="241" t="str">
        <f>IF(C726="","",F726/([1]!S_STM07_IS(D726,61,$G$5,$H$13)/IF([1]!s_share_total(D726,$G$5)=0,[1]!s_share_total(D726,[1]!s_ipo_listeddate(D726)),[1]!s_share_total(D726,$G$5))))</f>
        <v/>
      </c>
      <c r="O726" s="240" t="str">
        <f ca="1">IF(C726="","",[1]!s_share_total(D726,TODAY())/$E$5)</f>
        <v/>
      </c>
      <c r="P726" s="240" t="str">
        <f t="shared" si="74"/>
        <v/>
      </c>
      <c r="Q726" s="210" t="str">
        <f t="shared" si="75"/>
        <v/>
      </c>
      <c r="R726" s="341" t="str">
        <f t="shared" si="76"/>
        <v/>
      </c>
      <c r="S726" s="144"/>
      <c r="U726" s="1"/>
    </row>
    <row r="727" spans="3:21" ht="12" customHeight="1" x14ac:dyDescent="0.35">
      <c r="C727" s="342" t="str">
        <f t="shared" si="73"/>
        <v/>
      </c>
      <c r="D727" s="126" t="str">
        <f t="shared" si="71"/>
        <v/>
      </c>
      <c r="E727" s="126" t="str">
        <f t="shared" si="72"/>
        <v/>
      </c>
      <c r="F727" s="181" t="str">
        <f ca="1">IF(C727="","",[1]!s_dq_close(D727,TODAY(),1))</f>
        <v/>
      </c>
      <c r="G727" s="182" t="str">
        <f ca="1">IF(C727="","",[1]!s_pq_pctchange(D727,TODAY()-$G$12,TODAY())/100)</f>
        <v/>
      </c>
      <c r="H727" s="242" t="str">
        <f>IF(C727="","",IF($H$11="收入",[1]!S_STM07_IS(D727,9,$G$5,$H$13)/$E$5,[1]!S_STM07_IS(D727,48,$G$5,$H$13)/$E$5))</f>
        <v/>
      </c>
      <c r="I727" s="242" t="str">
        <f>IF(C727="","",IF($I$11="毛利率",([1]!S_STM07_IS(D727,9,$G$5,$H$13)-[1]!S_STM07_IS(D727,10,$G$5,$H$13))/[1]!S_STM07_IS(D727,9,$G$5,$H$13),[1]!S_STM07_IS(D727,14,$G$5,$H$13)/$E$5))</f>
        <v/>
      </c>
      <c r="J727" s="403" t="str">
        <f>IF(C727="","",IF($J$11="净利润率",[1]!S_STM07_IS(D727,61,$G$5,$H$13)/[1]!S_STM07_IS(D727,9,$G$5,$H$13),[1]!S_STM07_IS(D727,55,$G$5,$H$13)/$E$5))</f>
        <v/>
      </c>
      <c r="K727" s="411" t="str">
        <f>IF(C727="","",[1]!hks_fa_roa2(D727,$G$5))</f>
        <v/>
      </c>
      <c r="L727" s="411" t="str">
        <f>IF(C727="","",[1]!hks_fa_roe(D727,$G$5))</f>
        <v/>
      </c>
      <c r="M727" s="243" t="str">
        <f>IF(C727="","",IF($M$11="EPS",[1]!S_STM07_IS(D727,61,$G$5,$H$13)/IF([1]!s_share_total(D727,$G$5)=0,[1]!s_share_total(D727,[1]!s_ipo_listeddate(D727)),[1]!s_share_total(D727,$G$5)),([1]!s_stm07_bs(D727,75,$G$5,$H$13)+[1]!s_stm07_bs(D727,88,$G$5,$H$13)+[1]!s_stm07_bs(D727,94,$G$5,$H$13)+[1]!s_stm07_bs(D727,95,$G$5,$H$13))/$E$5))</f>
        <v/>
      </c>
      <c r="N727" s="193" t="str">
        <f>IF(C727="","",F727/([1]!S_STM07_IS(D727,61,$G$5,$H$13)/IF([1]!s_share_total(D727,$G$5)=0,[1]!s_share_total(D727,[1]!s_ipo_listeddate(D727)),[1]!s_share_total(D727,$G$5))))</f>
        <v/>
      </c>
      <c r="O727" s="242" t="str">
        <f ca="1">IF(C727="","",[1]!s_share_total(D727,TODAY())/$E$5)</f>
        <v/>
      </c>
      <c r="P727" s="242" t="str">
        <f t="shared" si="74"/>
        <v/>
      </c>
      <c r="Q727" s="181" t="str">
        <f t="shared" si="75"/>
        <v/>
      </c>
      <c r="R727" s="342" t="str">
        <f t="shared" si="76"/>
        <v/>
      </c>
      <c r="S727" s="144"/>
      <c r="U727" s="1"/>
    </row>
    <row r="728" spans="3:21" ht="12" customHeight="1" x14ac:dyDescent="0.35">
      <c r="C728" s="341" t="str">
        <f t="shared" si="73"/>
        <v/>
      </c>
      <c r="D728" s="239" t="str">
        <f t="shared" si="71"/>
        <v/>
      </c>
      <c r="E728" s="239" t="str">
        <f t="shared" si="72"/>
        <v/>
      </c>
      <c r="F728" s="179" t="str">
        <f ca="1">IF(C728="","",[1]!s_dq_close(D728,TODAY(),1))</f>
        <v/>
      </c>
      <c r="G728" s="180" t="str">
        <f ca="1">IF(C728="","",[1]!s_pq_pctchange(D728,TODAY()-$G$12,TODAY())/100)</f>
        <v/>
      </c>
      <c r="H728" s="240" t="str">
        <f>IF(C728="","",IF($H$11="收入",[1]!S_STM07_IS(D728,9,$G$5,$H$13)/$E$5,[1]!S_STM07_IS(D728,48,$G$5,$H$13)/$E$5))</f>
        <v/>
      </c>
      <c r="I728" s="240" t="str">
        <f>IF(C728="","",IF($I$11="毛利率",([1]!S_STM07_IS(D728,9,$G$5,$H$13)-[1]!S_STM07_IS(D728,10,$G$5,$H$13))/[1]!S_STM07_IS(D728,9,$G$5,$H$13),[1]!S_STM07_IS(D728,14,$G$5,$H$13)/$E$5))</f>
        <v/>
      </c>
      <c r="J728" s="402" t="str">
        <f>IF(C728="","",IF($J$11="净利润率",[1]!S_STM07_IS(D728,61,$G$5,$H$13)/[1]!S_STM07_IS(D728,9,$G$5,$H$13),[1]!S_STM07_IS(D728,55,$G$5,$H$13)/$E$5))</f>
        <v/>
      </c>
      <c r="K728" s="411" t="str">
        <f>IF(C728="","",[1]!hks_fa_roa2(D728,$G$5))</f>
        <v/>
      </c>
      <c r="L728" s="411" t="str">
        <f>IF(C728="","",[1]!hks_fa_roe(D728,$G$5))</f>
        <v/>
      </c>
      <c r="M728" s="240" t="str">
        <f>IF(C728="","",IF($M$11="EPS",[1]!S_STM07_IS(D728,61,$G$5,$H$13)/IF([1]!s_share_total(D728,$G$5)=0,[1]!s_share_total(D728,[1]!s_ipo_listeddate(D728)),[1]!s_share_total(D728,$G$5)),([1]!s_stm07_bs(D728,75,$G$5,$H$13)+[1]!s_stm07_bs(D728,88,$G$5,$H$13)+[1]!s_stm07_bs(D728,94,$G$5,$H$13)+[1]!s_stm07_bs(D728,95,$G$5,$H$13))/$E$5))</f>
        <v/>
      </c>
      <c r="N728" s="241" t="str">
        <f>IF(C728="","",F728/([1]!S_STM07_IS(D728,61,$G$5,$H$13)/IF([1]!s_share_total(D728,$G$5)=0,[1]!s_share_total(D728,[1]!s_ipo_listeddate(D728)),[1]!s_share_total(D728,$G$5))))</f>
        <v/>
      </c>
      <c r="O728" s="240" t="str">
        <f ca="1">IF(C728="","",[1]!s_share_total(D728,TODAY())/$E$5)</f>
        <v/>
      </c>
      <c r="P728" s="240" t="str">
        <f t="shared" si="74"/>
        <v/>
      </c>
      <c r="Q728" s="210" t="str">
        <f t="shared" si="75"/>
        <v/>
      </c>
      <c r="R728" s="341" t="str">
        <f t="shared" si="76"/>
        <v/>
      </c>
      <c r="S728" s="144"/>
      <c r="U728" s="1"/>
    </row>
    <row r="729" spans="3:21" ht="12" customHeight="1" x14ac:dyDescent="0.35">
      <c r="C729" s="342" t="str">
        <f t="shared" si="73"/>
        <v/>
      </c>
      <c r="D729" s="126" t="str">
        <f t="shared" ref="D729:D792" si="77">IF(C729="","",VLOOKUP(C729,comppool,2,FALSE))</f>
        <v/>
      </c>
      <c r="E729" s="126" t="str">
        <f t="shared" ref="E729:E792" si="78">IF(C729="","",VLOOKUP(C729,comppool,3,FALSE))</f>
        <v/>
      </c>
      <c r="F729" s="181" t="str">
        <f ca="1">IF(C729="","",[1]!s_dq_close(D729,TODAY(),1))</f>
        <v/>
      </c>
      <c r="G729" s="182" t="str">
        <f ca="1">IF(C729="","",[1]!s_pq_pctchange(D729,TODAY()-$G$12,TODAY())/100)</f>
        <v/>
      </c>
      <c r="H729" s="242" t="str">
        <f>IF(C729="","",IF($H$11="收入",[1]!S_STM07_IS(D729,9,$G$5,$H$13)/$E$5,[1]!S_STM07_IS(D729,48,$G$5,$H$13)/$E$5))</f>
        <v/>
      </c>
      <c r="I729" s="242" t="str">
        <f>IF(C729="","",IF($I$11="毛利率",([1]!S_STM07_IS(D729,9,$G$5,$H$13)-[1]!S_STM07_IS(D729,10,$G$5,$H$13))/[1]!S_STM07_IS(D729,9,$G$5,$H$13),[1]!S_STM07_IS(D729,14,$G$5,$H$13)/$E$5))</f>
        <v/>
      </c>
      <c r="J729" s="403" t="str">
        <f>IF(C729="","",IF($J$11="净利润率",[1]!S_STM07_IS(D729,61,$G$5,$H$13)/[1]!S_STM07_IS(D729,9,$G$5,$H$13),[1]!S_STM07_IS(D729,55,$G$5,$H$13)/$E$5))</f>
        <v/>
      </c>
      <c r="K729" s="411" t="str">
        <f>IF(C729="","",[1]!hks_fa_roa2(D729,$G$5))</f>
        <v/>
      </c>
      <c r="L729" s="411" t="str">
        <f>IF(C729="","",[1]!hks_fa_roe(D729,$G$5))</f>
        <v/>
      </c>
      <c r="M729" s="243" t="str">
        <f>IF(C729="","",IF($M$11="EPS",[1]!S_STM07_IS(D729,61,$G$5,$H$13)/IF([1]!s_share_total(D729,$G$5)=0,[1]!s_share_total(D729,[1]!s_ipo_listeddate(D729)),[1]!s_share_total(D729,$G$5)),([1]!s_stm07_bs(D729,75,$G$5,$H$13)+[1]!s_stm07_bs(D729,88,$G$5,$H$13)+[1]!s_stm07_bs(D729,94,$G$5,$H$13)+[1]!s_stm07_bs(D729,95,$G$5,$H$13))/$E$5))</f>
        <v/>
      </c>
      <c r="N729" s="193" t="str">
        <f>IF(C729="","",F729/([1]!S_STM07_IS(D729,61,$G$5,$H$13)/IF([1]!s_share_total(D729,$G$5)=0,[1]!s_share_total(D729,[1]!s_ipo_listeddate(D729)),[1]!s_share_total(D729,$G$5))))</f>
        <v/>
      </c>
      <c r="O729" s="242" t="str">
        <f ca="1">IF(C729="","",[1]!s_share_total(D729,TODAY())/$E$5)</f>
        <v/>
      </c>
      <c r="P729" s="242" t="str">
        <f t="shared" si="74"/>
        <v/>
      </c>
      <c r="Q729" s="181" t="str">
        <f t="shared" si="75"/>
        <v/>
      </c>
      <c r="R729" s="342" t="str">
        <f t="shared" si="76"/>
        <v/>
      </c>
      <c r="S729" s="144"/>
      <c r="U729" s="1"/>
    </row>
    <row r="730" spans="3:21" ht="12" customHeight="1" x14ac:dyDescent="0.35">
      <c r="C730" s="341" t="str">
        <f t="shared" si="73"/>
        <v/>
      </c>
      <c r="D730" s="239" t="str">
        <f t="shared" si="77"/>
        <v/>
      </c>
      <c r="E730" s="239" t="str">
        <f t="shared" si="78"/>
        <v/>
      </c>
      <c r="F730" s="179" t="str">
        <f ca="1">IF(C730="","",[1]!s_dq_close(D730,TODAY(),1))</f>
        <v/>
      </c>
      <c r="G730" s="180" t="str">
        <f ca="1">IF(C730="","",[1]!s_pq_pctchange(D730,TODAY()-$G$12,TODAY())/100)</f>
        <v/>
      </c>
      <c r="H730" s="240" t="str">
        <f>IF(C730="","",IF($H$11="收入",[1]!S_STM07_IS(D730,9,$G$5,$H$13)/$E$5,[1]!S_STM07_IS(D730,48,$G$5,$H$13)/$E$5))</f>
        <v/>
      </c>
      <c r="I730" s="240" t="str">
        <f>IF(C730="","",IF($I$11="毛利率",([1]!S_STM07_IS(D730,9,$G$5,$H$13)-[1]!S_STM07_IS(D730,10,$G$5,$H$13))/[1]!S_STM07_IS(D730,9,$G$5,$H$13),[1]!S_STM07_IS(D730,14,$G$5,$H$13)/$E$5))</f>
        <v/>
      </c>
      <c r="J730" s="402" t="str">
        <f>IF(C730="","",IF($J$11="净利润率",[1]!S_STM07_IS(D730,61,$G$5,$H$13)/[1]!S_STM07_IS(D730,9,$G$5,$H$13),[1]!S_STM07_IS(D730,55,$G$5,$H$13)/$E$5))</f>
        <v/>
      </c>
      <c r="K730" s="411" t="str">
        <f>IF(C730="","",[1]!hks_fa_roa2(D730,$G$5))</f>
        <v/>
      </c>
      <c r="L730" s="411" t="str">
        <f>IF(C730="","",[1]!hks_fa_roe(D730,$G$5))</f>
        <v/>
      </c>
      <c r="M730" s="240" t="str">
        <f>IF(C730="","",IF($M$11="EPS",[1]!S_STM07_IS(D730,61,$G$5,$H$13)/IF([1]!s_share_total(D730,$G$5)=0,[1]!s_share_total(D730,[1]!s_ipo_listeddate(D730)),[1]!s_share_total(D730,$G$5)),([1]!s_stm07_bs(D730,75,$G$5,$H$13)+[1]!s_stm07_bs(D730,88,$G$5,$H$13)+[1]!s_stm07_bs(D730,94,$G$5,$H$13)+[1]!s_stm07_bs(D730,95,$G$5,$H$13))/$E$5))</f>
        <v/>
      </c>
      <c r="N730" s="241" t="str">
        <f>IF(C730="","",F730/([1]!S_STM07_IS(D730,61,$G$5,$H$13)/IF([1]!s_share_total(D730,$G$5)=0,[1]!s_share_total(D730,[1]!s_ipo_listeddate(D730)),[1]!s_share_total(D730,$G$5))))</f>
        <v/>
      </c>
      <c r="O730" s="240" t="str">
        <f ca="1">IF(C730="","",[1]!s_share_total(D730,TODAY())/$E$5)</f>
        <v/>
      </c>
      <c r="P730" s="240" t="str">
        <f t="shared" si="74"/>
        <v/>
      </c>
      <c r="Q730" s="210" t="str">
        <f t="shared" si="75"/>
        <v/>
      </c>
      <c r="R730" s="341" t="str">
        <f t="shared" si="76"/>
        <v/>
      </c>
      <c r="S730" s="144"/>
      <c r="U730" s="1"/>
    </row>
    <row r="731" spans="3:21" ht="12" customHeight="1" x14ac:dyDescent="0.35">
      <c r="C731" s="342" t="str">
        <f t="shared" si="73"/>
        <v/>
      </c>
      <c r="D731" s="126" t="str">
        <f t="shared" si="77"/>
        <v/>
      </c>
      <c r="E731" s="126" t="str">
        <f t="shared" si="78"/>
        <v/>
      </c>
      <c r="F731" s="181" t="str">
        <f ca="1">IF(C731="","",[1]!s_dq_close(D731,TODAY(),1))</f>
        <v/>
      </c>
      <c r="G731" s="182" t="str">
        <f ca="1">IF(C731="","",[1]!s_pq_pctchange(D731,TODAY()-$G$12,TODAY())/100)</f>
        <v/>
      </c>
      <c r="H731" s="242" t="str">
        <f>IF(C731="","",IF($H$11="收入",[1]!S_STM07_IS(D731,9,$G$5,$H$13)/$E$5,[1]!S_STM07_IS(D731,48,$G$5,$H$13)/$E$5))</f>
        <v/>
      </c>
      <c r="I731" s="242" t="str">
        <f>IF(C731="","",IF($I$11="毛利率",([1]!S_STM07_IS(D731,9,$G$5,$H$13)-[1]!S_STM07_IS(D731,10,$G$5,$H$13))/[1]!S_STM07_IS(D731,9,$G$5,$H$13),[1]!S_STM07_IS(D731,14,$G$5,$H$13)/$E$5))</f>
        <v/>
      </c>
      <c r="J731" s="403" t="str">
        <f>IF(C731="","",IF($J$11="净利润率",[1]!S_STM07_IS(D731,61,$G$5,$H$13)/[1]!S_STM07_IS(D731,9,$G$5,$H$13),[1]!S_STM07_IS(D731,55,$G$5,$H$13)/$E$5))</f>
        <v/>
      </c>
      <c r="K731" s="411" t="str">
        <f>IF(C731="","",[1]!hks_fa_roa2(D731,$G$5))</f>
        <v/>
      </c>
      <c r="L731" s="411" t="str">
        <f>IF(C731="","",[1]!hks_fa_roe(D731,$G$5))</f>
        <v/>
      </c>
      <c r="M731" s="243" t="str">
        <f>IF(C731="","",IF($M$11="EPS",[1]!S_STM07_IS(D731,61,$G$5,$H$13)/IF([1]!s_share_total(D731,$G$5)=0,[1]!s_share_total(D731,[1]!s_ipo_listeddate(D731)),[1]!s_share_total(D731,$G$5)),([1]!s_stm07_bs(D731,75,$G$5,$H$13)+[1]!s_stm07_bs(D731,88,$G$5,$H$13)+[1]!s_stm07_bs(D731,94,$G$5,$H$13)+[1]!s_stm07_bs(D731,95,$G$5,$H$13))/$E$5))</f>
        <v/>
      </c>
      <c r="N731" s="193" t="str">
        <f>IF(C731="","",F731/([1]!S_STM07_IS(D731,61,$G$5,$H$13)/IF([1]!s_share_total(D731,$G$5)=0,[1]!s_share_total(D731,[1]!s_ipo_listeddate(D731)),[1]!s_share_total(D731,$G$5))))</f>
        <v/>
      </c>
      <c r="O731" s="242" t="str">
        <f ca="1">IF(C731="","",[1]!s_share_total(D731,TODAY())/$E$5)</f>
        <v/>
      </c>
      <c r="P731" s="242" t="str">
        <f t="shared" si="74"/>
        <v/>
      </c>
      <c r="Q731" s="181" t="str">
        <f t="shared" si="75"/>
        <v/>
      </c>
      <c r="R731" s="342" t="str">
        <f t="shared" si="76"/>
        <v/>
      </c>
      <c r="S731" s="144"/>
      <c r="U731" s="1"/>
    </row>
    <row r="732" spans="3:21" ht="12" customHeight="1" x14ac:dyDescent="0.35">
      <c r="C732" s="341" t="str">
        <f t="shared" si="73"/>
        <v/>
      </c>
      <c r="D732" s="239" t="str">
        <f t="shared" si="77"/>
        <v/>
      </c>
      <c r="E732" s="239" t="str">
        <f t="shared" si="78"/>
        <v/>
      </c>
      <c r="F732" s="179" t="str">
        <f ca="1">IF(C732="","",[1]!s_dq_close(D732,TODAY(),1))</f>
        <v/>
      </c>
      <c r="G732" s="180" t="str">
        <f ca="1">IF(C732="","",[1]!s_pq_pctchange(D732,TODAY()-$G$12,TODAY())/100)</f>
        <v/>
      </c>
      <c r="H732" s="240" t="str">
        <f>IF(C732="","",IF($H$11="收入",[1]!S_STM07_IS(D732,9,$G$5,$H$13)/$E$5,[1]!S_STM07_IS(D732,48,$G$5,$H$13)/$E$5))</f>
        <v/>
      </c>
      <c r="I732" s="240" t="str">
        <f>IF(C732="","",IF($I$11="毛利率",([1]!S_STM07_IS(D732,9,$G$5,$H$13)-[1]!S_STM07_IS(D732,10,$G$5,$H$13))/[1]!S_STM07_IS(D732,9,$G$5,$H$13),[1]!S_STM07_IS(D732,14,$G$5,$H$13)/$E$5))</f>
        <v/>
      </c>
      <c r="J732" s="402" t="str">
        <f>IF(C732="","",IF($J$11="净利润率",[1]!S_STM07_IS(D732,61,$G$5,$H$13)/[1]!S_STM07_IS(D732,9,$G$5,$H$13),[1]!S_STM07_IS(D732,55,$G$5,$H$13)/$E$5))</f>
        <v/>
      </c>
      <c r="K732" s="411" t="str">
        <f>IF(C732="","",[1]!hks_fa_roa2(D732,$G$5))</f>
        <v/>
      </c>
      <c r="L732" s="411" t="str">
        <f>IF(C732="","",[1]!hks_fa_roe(D732,$G$5))</f>
        <v/>
      </c>
      <c r="M732" s="240" t="str">
        <f>IF(C732="","",IF($M$11="EPS",[1]!S_STM07_IS(D732,61,$G$5,$H$13)/IF([1]!s_share_total(D732,$G$5)=0,[1]!s_share_total(D732,[1]!s_ipo_listeddate(D732)),[1]!s_share_total(D732,$G$5)),([1]!s_stm07_bs(D732,75,$G$5,$H$13)+[1]!s_stm07_bs(D732,88,$G$5,$H$13)+[1]!s_stm07_bs(D732,94,$G$5,$H$13)+[1]!s_stm07_bs(D732,95,$G$5,$H$13))/$E$5))</f>
        <v/>
      </c>
      <c r="N732" s="241" t="str">
        <f>IF(C732="","",F732/([1]!S_STM07_IS(D732,61,$G$5,$H$13)/IF([1]!s_share_total(D732,$G$5)=0,[1]!s_share_total(D732,[1]!s_ipo_listeddate(D732)),[1]!s_share_total(D732,$G$5))))</f>
        <v/>
      </c>
      <c r="O732" s="240" t="str">
        <f ca="1">IF(C732="","",[1]!s_share_total(D732,TODAY())/$E$5)</f>
        <v/>
      </c>
      <c r="P732" s="240" t="str">
        <f t="shared" si="74"/>
        <v/>
      </c>
      <c r="Q732" s="210" t="str">
        <f t="shared" si="75"/>
        <v/>
      </c>
      <c r="R732" s="341" t="str">
        <f t="shared" si="76"/>
        <v/>
      </c>
      <c r="S732" s="144"/>
      <c r="U732" s="1"/>
    </row>
    <row r="733" spans="3:21" ht="12" customHeight="1" x14ac:dyDescent="0.35">
      <c r="C733" s="342" t="str">
        <f t="shared" si="73"/>
        <v/>
      </c>
      <c r="D733" s="126" t="str">
        <f t="shared" si="77"/>
        <v/>
      </c>
      <c r="E733" s="126" t="str">
        <f t="shared" si="78"/>
        <v/>
      </c>
      <c r="F733" s="181" t="str">
        <f ca="1">IF(C733="","",[1]!s_dq_close(D733,TODAY(),1))</f>
        <v/>
      </c>
      <c r="G733" s="182" t="str">
        <f ca="1">IF(C733="","",[1]!s_pq_pctchange(D733,TODAY()-$G$12,TODAY())/100)</f>
        <v/>
      </c>
      <c r="H733" s="242" t="str">
        <f>IF(C733="","",IF($H$11="收入",[1]!S_STM07_IS(D733,9,$G$5,$H$13)/$E$5,[1]!S_STM07_IS(D733,48,$G$5,$H$13)/$E$5))</f>
        <v/>
      </c>
      <c r="I733" s="242" t="str">
        <f>IF(C733="","",IF($I$11="毛利率",([1]!S_STM07_IS(D733,9,$G$5,$H$13)-[1]!S_STM07_IS(D733,10,$G$5,$H$13))/[1]!S_STM07_IS(D733,9,$G$5,$H$13),[1]!S_STM07_IS(D733,14,$G$5,$H$13)/$E$5))</f>
        <v/>
      </c>
      <c r="J733" s="403" t="str">
        <f>IF(C733="","",IF($J$11="净利润率",[1]!S_STM07_IS(D733,61,$G$5,$H$13)/[1]!S_STM07_IS(D733,9,$G$5,$H$13),[1]!S_STM07_IS(D733,55,$G$5,$H$13)/$E$5))</f>
        <v/>
      </c>
      <c r="K733" s="411" t="str">
        <f>IF(C733="","",[1]!hks_fa_roa2(D733,$G$5))</f>
        <v/>
      </c>
      <c r="L733" s="411" t="str">
        <f>IF(C733="","",[1]!hks_fa_roe(D733,$G$5))</f>
        <v/>
      </c>
      <c r="M733" s="243" t="str">
        <f>IF(C733="","",IF($M$11="EPS",[1]!S_STM07_IS(D733,61,$G$5,$H$13)/IF([1]!s_share_total(D733,$G$5)=0,[1]!s_share_total(D733,[1]!s_ipo_listeddate(D733)),[1]!s_share_total(D733,$G$5)),([1]!s_stm07_bs(D733,75,$G$5,$H$13)+[1]!s_stm07_bs(D733,88,$G$5,$H$13)+[1]!s_stm07_bs(D733,94,$G$5,$H$13)+[1]!s_stm07_bs(D733,95,$G$5,$H$13))/$E$5))</f>
        <v/>
      </c>
      <c r="N733" s="193" t="str">
        <f>IF(C733="","",F733/([1]!S_STM07_IS(D733,61,$G$5,$H$13)/IF([1]!s_share_total(D733,$G$5)=0,[1]!s_share_total(D733,[1]!s_ipo_listeddate(D733)),[1]!s_share_total(D733,$G$5))))</f>
        <v/>
      </c>
      <c r="O733" s="242" t="str">
        <f ca="1">IF(C733="","",[1]!s_share_total(D733,TODAY())/$E$5)</f>
        <v/>
      </c>
      <c r="P733" s="242" t="str">
        <f t="shared" si="74"/>
        <v/>
      </c>
      <c r="Q733" s="181" t="str">
        <f t="shared" si="75"/>
        <v/>
      </c>
      <c r="R733" s="342" t="str">
        <f t="shared" si="76"/>
        <v/>
      </c>
      <c r="S733" s="144"/>
      <c r="U733" s="1"/>
    </row>
    <row r="734" spans="3:21" ht="12" customHeight="1" x14ac:dyDescent="0.35">
      <c r="C734" s="341" t="str">
        <f t="shared" si="73"/>
        <v/>
      </c>
      <c r="D734" s="239" t="str">
        <f t="shared" si="77"/>
        <v/>
      </c>
      <c r="E734" s="239" t="str">
        <f t="shared" si="78"/>
        <v/>
      </c>
      <c r="F734" s="179" t="str">
        <f ca="1">IF(C734="","",[1]!s_dq_close(D734,TODAY(),1))</f>
        <v/>
      </c>
      <c r="G734" s="180" t="str">
        <f ca="1">IF(C734="","",[1]!s_pq_pctchange(D734,TODAY()-$G$12,TODAY())/100)</f>
        <v/>
      </c>
      <c r="H734" s="240" t="str">
        <f>IF(C734="","",IF($H$11="收入",[1]!S_STM07_IS(D734,9,$G$5,$H$13)/$E$5,[1]!S_STM07_IS(D734,48,$G$5,$H$13)/$E$5))</f>
        <v/>
      </c>
      <c r="I734" s="240" t="str">
        <f>IF(C734="","",IF($I$11="毛利率",([1]!S_STM07_IS(D734,9,$G$5,$H$13)-[1]!S_STM07_IS(D734,10,$G$5,$H$13))/[1]!S_STM07_IS(D734,9,$G$5,$H$13),[1]!S_STM07_IS(D734,14,$G$5,$H$13)/$E$5))</f>
        <v/>
      </c>
      <c r="J734" s="402" t="str">
        <f>IF(C734="","",IF($J$11="净利润率",[1]!S_STM07_IS(D734,61,$G$5,$H$13)/[1]!S_STM07_IS(D734,9,$G$5,$H$13),[1]!S_STM07_IS(D734,55,$G$5,$H$13)/$E$5))</f>
        <v/>
      </c>
      <c r="K734" s="411" t="str">
        <f>IF(C734="","",[1]!hks_fa_roa2(D734,$G$5))</f>
        <v/>
      </c>
      <c r="L734" s="411" t="str">
        <f>IF(C734="","",[1]!hks_fa_roe(D734,$G$5))</f>
        <v/>
      </c>
      <c r="M734" s="240" t="str">
        <f>IF(C734="","",IF($M$11="EPS",[1]!S_STM07_IS(D734,61,$G$5,$H$13)/IF([1]!s_share_total(D734,$G$5)=0,[1]!s_share_total(D734,[1]!s_ipo_listeddate(D734)),[1]!s_share_total(D734,$G$5)),([1]!s_stm07_bs(D734,75,$G$5,$H$13)+[1]!s_stm07_bs(D734,88,$G$5,$H$13)+[1]!s_stm07_bs(D734,94,$G$5,$H$13)+[1]!s_stm07_bs(D734,95,$G$5,$H$13))/$E$5))</f>
        <v/>
      </c>
      <c r="N734" s="241" t="str">
        <f>IF(C734="","",F734/([1]!S_STM07_IS(D734,61,$G$5,$H$13)/IF([1]!s_share_total(D734,$G$5)=0,[1]!s_share_total(D734,[1]!s_ipo_listeddate(D734)),[1]!s_share_total(D734,$G$5))))</f>
        <v/>
      </c>
      <c r="O734" s="240" t="str">
        <f ca="1">IF(C734="","",[1]!s_share_total(D734,TODAY())/$E$5)</f>
        <v/>
      </c>
      <c r="P734" s="240" t="str">
        <f t="shared" si="74"/>
        <v/>
      </c>
      <c r="Q734" s="210" t="str">
        <f t="shared" si="75"/>
        <v/>
      </c>
      <c r="R734" s="341" t="str">
        <f t="shared" si="76"/>
        <v/>
      </c>
      <c r="S734" s="144"/>
      <c r="U734" s="1"/>
    </row>
    <row r="735" spans="3:21" ht="12" customHeight="1" x14ac:dyDescent="0.35">
      <c r="C735" s="342" t="str">
        <f t="shared" si="73"/>
        <v/>
      </c>
      <c r="D735" s="126" t="str">
        <f t="shared" si="77"/>
        <v/>
      </c>
      <c r="E735" s="126" t="str">
        <f t="shared" si="78"/>
        <v/>
      </c>
      <c r="F735" s="181" t="str">
        <f ca="1">IF(C735="","",[1]!s_dq_close(D735,TODAY(),1))</f>
        <v/>
      </c>
      <c r="G735" s="182" t="str">
        <f ca="1">IF(C735="","",[1]!s_pq_pctchange(D735,TODAY()-$G$12,TODAY())/100)</f>
        <v/>
      </c>
      <c r="H735" s="242" t="str">
        <f>IF(C735="","",IF($H$11="收入",[1]!S_STM07_IS(D735,9,$G$5,$H$13)/$E$5,[1]!S_STM07_IS(D735,48,$G$5,$H$13)/$E$5))</f>
        <v/>
      </c>
      <c r="I735" s="242" t="str">
        <f>IF(C735="","",IF($I$11="毛利率",([1]!S_STM07_IS(D735,9,$G$5,$H$13)-[1]!S_STM07_IS(D735,10,$G$5,$H$13))/[1]!S_STM07_IS(D735,9,$G$5,$H$13),[1]!S_STM07_IS(D735,14,$G$5,$H$13)/$E$5))</f>
        <v/>
      </c>
      <c r="J735" s="403" t="str">
        <f>IF(C735="","",IF($J$11="净利润率",[1]!S_STM07_IS(D735,61,$G$5,$H$13)/[1]!S_STM07_IS(D735,9,$G$5,$H$13),[1]!S_STM07_IS(D735,55,$G$5,$H$13)/$E$5))</f>
        <v/>
      </c>
      <c r="K735" s="411" t="str">
        <f>IF(C735="","",[1]!hks_fa_roa2(D735,$G$5))</f>
        <v/>
      </c>
      <c r="L735" s="411" t="str">
        <f>IF(C735="","",[1]!hks_fa_roe(D735,$G$5))</f>
        <v/>
      </c>
      <c r="M735" s="243" t="str">
        <f>IF(C735="","",IF($M$11="EPS",[1]!S_STM07_IS(D735,61,$G$5,$H$13)/IF([1]!s_share_total(D735,$G$5)=0,[1]!s_share_total(D735,[1]!s_ipo_listeddate(D735)),[1]!s_share_total(D735,$G$5)),([1]!s_stm07_bs(D735,75,$G$5,$H$13)+[1]!s_stm07_bs(D735,88,$G$5,$H$13)+[1]!s_stm07_bs(D735,94,$G$5,$H$13)+[1]!s_stm07_bs(D735,95,$G$5,$H$13))/$E$5))</f>
        <v/>
      </c>
      <c r="N735" s="193" t="str">
        <f>IF(C735="","",F735/([1]!S_STM07_IS(D735,61,$G$5,$H$13)/IF([1]!s_share_total(D735,$G$5)=0,[1]!s_share_total(D735,[1]!s_ipo_listeddate(D735)),[1]!s_share_total(D735,$G$5))))</f>
        <v/>
      </c>
      <c r="O735" s="242" t="str">
        <f ca="1">IF(C735="","",[1]!s_share_total(D735,TODAY())/$E$5)</f>
        <v/>
      </c>
      <c r="P735" s="242" t="str">
        <f t="shared" si="74"/>
        <v/>
      </c>
      <c r="Q735" s="181" t="str">
        <f t="shared" si="75"/>
        <v/>
      </c>
      <c r="R735" s="342" t="str">
        <f t="shared" si="76"/>
        <v/>
      </c>
      <c r="S735" s="144"/>
      <c r="U735" s="1"/>
    </row>
    <row r="736" spans="3:21" ht="12" customHeight="1" x14ac:dyDescent="0.35">
      <c r="C736" s="341" t="str">
        <f t="shared" si="73"/>
        <v/>
      </c>
      <c r="D736" s="239" t="str">
        <f t="shared" si="77"/>
        <v/>
      </c>
      <c r="E736" s="239" t="str">
        <f t="shared" si="78"/>
        <v/>
      </c>
      <c r="F736" s="179" t="str">
        <f ca="1">IF(C736="","",[1]!s_dq_close(D736,TODAY(),1))</f>
        <v/>
      </c>
      <c r="G736" s="180" t="str">
        <f ca="1">IF(C736="","",[1]!s_pq_pctchange(D736,TODAY()-$G$12,TODAY())/100)</f>
        <v/>
      </c>
      <c r="H736" s="240" t="str">
        <f>IF(C736="","",IF($H$11="收入",[1]!S_STM07_IS(D736,9,$G$5,$H$13)/$E$5,[1]!S_STM07_IS(D736,48,$G$5,$H$13)/$E$5))</f>
        <v/>
      </c>
      <c r="I736" s="240" t="str">
        <f>IF(C736="","",IF($I$11="毛利率",([1]!S_STM07_IS(D736,9,$G$5,$H$13)-[1]!S_STM07_IS(D736,10,$G$5,$H$13))/[1]!S_STM07_IS(D736,9,$G$5,$H$13),[1]!S_STM07_IS(D736,14,$G$5,$H$13)/$E$5))</f>
        <v/>
      </c>
      <c r="J736" s="402" t="str">
        <f>IF(C736="","",IF($J$11="净利润率",[1]!S_STM07_IS(D736,61,$G$5,$H$13)/[1]!S_STM07_IS(D736,9,$G$5,$H$13),[1]!S_STM07_IS(D736,55,$G$5,$H$13)/$E$5))</f>
        <v/>
      </c>
      <c r="K736" s="411" t="str">
        <f>IF(C736="","",[1]!hks_fa_roa2(D736,$G$5))</f>
        <v/>
      </c>
      <c r="L736" s="411" t="str">
        <f>IF(C736="","",[1]!hks_fa_roe(D736,$G$5))</f>
        <v/>
      </c>
      <c r="M736" s="240" t="str">
        <f>IF(C736="","",IF($M$11="EPS",[1]!S_STM07_IS(D736,61,$G$5,$H$13)/IF([1]!s_share_total(D736,$G$5)=0,[1]!s_share_total(D736,[1]!s_ipo_listeddate(D736)),[1]!s_share_total(D736,$G$5)),([1]!s_stm07_bs(D736,75,$G$5,$H$13)+[1]!s_stm07_bs(D736,88,$G$5,$H$13)+[1]!s_stm07_bs(D736,94,$G$5,$H$13)+[1]!s_stm07_bs(D736,95,$G$5,$H$13))/$E$5))</f>
        <v/>
      </c>
      <c r="N736" s="241" t="str">
        <f>IF(C736="","",F736/([1]!S_STM07_IS(D736,61,$G$5,$H$13)/IF([1]!s_share_total(D736,$G$5)=0,[1]!s_share_total(D736,[1]!s_ipo_listeddate(D736)),[1]!s_share_total(D736,$G$5))))</f>
        <v/>
      </c>
      <c r="O736" s="240" t="str">
        <f ca="1">IF(C736="","",[1]!s_share_total(D736,TODAY())/$E$5)</f>
        <v/>
      </c>
      <c r="P736" s="240" t="str">
        <f t="shared" si="74"/>
        <v/>
      </c>
      <c r="Q736" s="210" t="str">
        <f t="shared" si="75"/>
        <v/>
      </c>
      <c r="R736" s="341" t="str">
        <f t="shared" si="76"/>
        <v/>
      </c>
      <c r="S736" s="144"/>
      <c r="U736" s="1"/>
    </row>
    <row r="737" spans="3:21" ht="12" customHeight="1" x14ac:dyDescent="0.35">
      <c r="C737" s="342" t="str">
        <f t="shared" si="73"/>
        <v/>
      </c>
      <c r="D737" s="126" t="str">
        <f t="shared" si="77"/>
        <v/>
      </c>
      <c r="E737" s="126" t="str">
        <f t="shared" si="78"/>
        <v/>
      </c>
      <c r="F737" s="181" t="str">
        <f ca="1">IF(C737="","",[1]!s_dq_close(D737,TODAY(),1))</f>
        <v/>
      </c>
      <c r="G737" s="182" t="str">
        <f ca="1">IF(C737="","",[1]!s_pq_pctchange(D737,TODAY()-$G$12,TODAY())/100)</f>
        <v/>
      </c>
      <c r="H737" s="242" t="str">
        <f>IF(C737="","",IF($H$11="收入",[1]!S_STM07_IS(D737,9,$G$5,$H$13)/$E$5,[1]!S_STM07_IS(D737,48,$G$5,$H$13)/$E$5))</f>
        <v/>
      </c>
      <c r="I737" s="242" t="str">
        <f>IF(C737="","",IF($I$11="毛利率",([1]!S_STM07_IS(D737,9,$G$5,$H$13)-[1]!S_STM07_IS(D737,10,$G$5,$H$13))/[1]!S_STM07_IS(D737,9,$G$5,$H$13),[1]!S_STM07_IS(D737,14,$G$5,$H$13)/$E$5))</f>
        <v/>
      </c>
      <c r="J737" s="403" t="str">
        <f>IF(C737="","",IF($J$11="净利润率",[1]!S_STM07_IS(D737,61,$G$5,$H$13)/[1]!S_STM07_IS(D737,9,$G$5,$H$13),[1]!S_STM07_IS(D737,55,$G$5,$H$13)/$E$5))</f>
        <v/>
      </c>
      <c r="K737" s="411" t="str">
        <f>IF(C737="","",[1]!hks_fa_roa2(D737,$G$5))</f>
        <v/>
      </c>
      <c r="L737" s="411" t="str">
        <f>IF(C737="","",[1]!hks_fa_roe(D737,$G$5))</f>
        <v/>
      </c>
      <c r="M737" s="243" t="str">
        <f>IF(C737="","",IF($M$11="EPS",[1]!S_STM07_IS(D737,61,$G$5,$H$13)/IF([1]!s_share_total(D737,$G$5)=0,[1]!s_share_total(D737,[1]!s_ipo_listeddate(D737)),[1]!s_share_total(D737,$G$5)),([1]!s_stm07_bs(D737,75,$G$5,$H$13)+[1]!s_stm07_bs(D737,88,$G$5,$H$13)+[1]!s_stm07_bs(D737,94,$G$5,$H$13)+[1]!s_stm07_bs(D737,95,$G$5,$H$13))/$E$5))</f>
        <v/>
      </c>
      <c r="N737" s="193" t="str">
        <f>IF(C737="","",F737/([1]!S_STM07_IS(D737,61,$G$5,$H$13)/IF([1]!s_share_total(D737,$G$5)=0,[1]!s_share_total(D737,[1]!s_ipo_listeddate(D737)),[1]!s_share_total(D737,$G$5))))</f>
        <v/>
      </c>
      <c r="O737" s="242" t="str">
        <f ca="1">IF(C737="","",[1]!s_share_total(D737,TODAY())/$E$5)</f>
        <v/>
      </c>
      <c r="P737" s="242" t="str">
        <f t="shared" si="74"/>
        <v/>
      </c>
      <c r="Q737" s="181" t="str">
        <f t="shared" si="75"/>
        <v/>
      </c>
      <c r="R737" s="342" t="str">
        <f t="shared" si="76"/>
        <v/>
      </c>
      <c r="S737" s="144"/>
      <c r="U737" s="1"/>
    </row>
    <row r="738" spans="3:21" ht="12" customHeight="1" x14ac:dyDescent="0.35">
      <c r="C738" s="341" t="str">
        <f t="shared" si="73"/>
        <v/>
      </c>
      <c r="D738" s="239" t="str">
        <f t="shared" si="77"/>
        <v/>
      </c>
      <c r="E738" s="239" t="str">
        <f t="shared" si="78"/>
        <v/>
      </c>
      <c r="F738" s="179" t="str">
        <f ca="1">IF(C738="","",[1]!s_dq_close(D738,TODAY(),1))</f>
        <v/>
      </c>
      <c r="G738" s="180" t="str">
        <f ca="1">IF(C738="","",[1]!s_pq_pctchange(D738,TODAY()-$G$12,TODAY())/100)</f>
        <v/>
      </c>
      <c r="H738" s="240" t="str">
        <f>IF(C738="","",IF($H$11="收入",[1]!S_STM07_IS(D738,9,$G$5,$H$13)/$E$5,[1]!S_STM07_IS(D738,48,$G$5,$H$13)/$E$5))</f>
        <v/>
      </c>
      <c r="I738" s="240" t="str">
        <f>IF(C738="","",IF($I$11="毛利率",([1]!S_STM07_IS(D738,9,$G$5,$H$13)-[1]!S_STM07_IS(D738,10,$G$5,$H$13))/[1]!S_STM07_IS(D738,9,$G$5,$H$13),[1]!S_STM07_IS(D738,14,$G$5,$H$13)/$E$5))</f>
        <v/>
      </c>
      <c r="J738" s="402" t="str">
        <f>IF(C738="","",IF($J$11="净利润率",[1]!S_STM07_IS(D738,61,$G$5,$H$13)/[1]!S_STM07_IS(D738,9,$G$5,$H$13),[1]!S_STM07_IS(D738,55,$G$5,$H$13)/$E$5))</f>
        <v/>
      </c>
      <c r="K738" s="411" t="str">
        <f>IF(C738="","",[1]!hks_fa_roa2(D738,$G$5))</f>
        <v/>
      </c>
      <c r="L738" s="411" t="str">
        <f>IF(C738="","",[1]!hks_fa_roe(D738,$G$5))</f>
        <v/>
      </c>
      <c r="M738" s="240" t="str">
        <f>IF(C738="","",IF($M$11="EPS",[1]!S_STM07_IS(D738,61,$G$5,$H$13)/IF([1]!s_share_total(D738,$G$5)=0,[1]!s_share_total(D738,[1]!s_ipo_listeddate(D738)),[1]!s_share_total(D738,$G$5)),([1]!s_stm07_bs(D738,75,$G$5,$H$13)+[1]!s_stm07_bs(D738,88,$G$5,$H$13)+[1]!s_stm07_bs(D738,94,$G$5,$H$13)+[1]!s_stm07_bs(D738,95,$G$5,$H$13))/$E$5))</f>
        <v/>
      </c>
      <c r="N738" s="241" t="str">
        <f>IF(C738="","",F738/([1]!S_STM07_IS(D738,61,$G$5,$H$13)/IF([1]!s_share_total(D738,$G$5)=0,[1]!s_share_total(D738,[1]!s_ipo_listeddate(D738)),[1]!s_share_total(D738,$G$5))))</f>
        <v/>
      </c>
      <c r="O738" s="240" t="str">
        <f ca="1">IF(C738="","",[1]!s_share_total(D738,TODAY())/$E$5)</f>
        <v/>
      </c>
      <c r="P738" s="240" t="str">
        <f t="shared" si="74"/>
        <v/>
      </c>
      <c r="Q738" s="210" t="str">
        <f t="shared" si="75"/>
        <v/>
      </c>
      <c r="R738" s="341" t="str">
        <f t="shared" si="76"/>
        <v/>
      </c>
      <c r="S738" s="144"/>
      <c r="U738" s="1"/>
    </row>
    <row r="739" spans="3:21" ht="12" customHeight="1" x14ac:dyDescent="0.35">
      <c r="C739" s="342" t="str">
        <f t="shared" si="73"/>
        <v/>
      </c>
      <c r="D739" s="126" t="str">
        <f t="shared" si="77"/>
        <v/>
      </c>
      <c r="E739" s="126" t="str">
        <f t="shared" si="78"/>
        <v/>
      </c>
      <c r="F739" s="181" t="str">
        <f ca="1">IF(C739="","",[1]!s_dq_close(D739,TODAY(),1))</f>
        <v/>
      </c>
      <c r="G739" s="182" t="str">
        <f ca="1">IF(C739="","",[1]!s_pq_pctchange(D739,TODAY()-$G$12,TODAY())/100)</f>
        <v/>
      </c>
      <c r="H739" s="242" t="str">
        <f>IF(C739="","",IF($H$11="收入",[1]!S_STM07_IS(D739,9,$G$5,$H$13)/$E$5,[1]!S_STM07_IS(D739,48,$G$5,$H$13)/$E$5))</f>
        <v/>
      </c>
      <c r="I739" s="242" t="str">
        <f>IF(C739="","",IF($I$11="毛利率",([1]!S_STM07_IS(D739,9,$G$5,$H$13)-[1]!S_STM07_IS(D739,10,$G$5,$H$13))/[1]!S_STM07_IS(D739,9,$G$5,$H$13),[1]!S_STM07_IS(D739,14,$G$5,$H$13)/$E$5))</f>
        <v/>
      </c>
      <c r="J739" s="403" t="str">
        <f>IF(C739="","",IF($J$11="净利润率",[1]!S_STM07_IS(D739,61,$G$5,$H$13)/[1]!S_STM07_IS(D739,9,$G$5,$H$13),[1]!S_STM07_IS(D739,55,$G$5,$H$13)/$E$5))</f>
        <v/>
      </c>
      <c r="K739" s="411" t="str">
        <f>IF(C739="","",[1]!hks_fa_roa2(D739,$G$5))</f>
        <v/>
      </c>
      <c r="L739" s="411" t="str">
        <f>IF(C739="","",[1]!hks_fa_roe(D739,$G$5))</f>
        <v/>
      </c>
      <c r="M739" s="243" t="str">
        <f>IF(C739="","",IF($M$11="EPS",[1]!S_STM07_IS(D739,61,$G$5,$H$13)/IF([1]!s_share_total(D739,$G$5)=0,[1]!s_share_total(D739,[1]!s_ipo_listeddate(D739)),[1]!s_share_total(D739,$G$5)),([1]!s_stm07_bs(D739,75,$G$5,$H$13)+[1]!s_stm07_bs(D739,88,$G$5,$H$13)+[1]!s_stm07_bs(D739,94,$G$5,$H$13)+[1]!s_stm07_bs(D739,95,$G$5,$H$13))/$E$5))</f>
        <v/>
      </c>
      <c r="N739" s="193" t="str">
        <f>IF(C739="","",F739/([1]!S_STM07_IS(D739,61,$G$5,$H$13)/IF([1]!s_share_total(D739,$G$5)=0,[1]!s_share_total(D739,[1]!s_ipo_listeddate(D739)),[1]!s_share_total(D739,$G$5))))</f>
        <v/>
      </c>
      <c r="O739" s="242" t="str">
        <f ca="1">IF(C739="","",[1]!s_share_total(D739,TODAY())/$E$5)</f>
        <v/>
      </c>
      <c r="P739" s="242" t="str">
        <f t="shared" si="74"/>
        <v/>
      </c>
      <c r="Q739" s="181" t="str">
        <f t="shared" si="75"/>
        <v/>
      </c>
      <c r="R739" s="342" t="str">
        <f t="shared" si="76"/>
        <v/>
      </c>
      <c r="S739" s="144"/>
      <c r="U739" s="1"/>
    </row>
    <row r="740" spans="3:21" ht="12" customHeight="1" x14ac:dyDescent="0.35">
      <c r="C740" s="341" t="str">
        <f t="shared" si="73"/>
        <v/>
      </c>
      <c r="D740" s="239" t="str">
        <f t="shared" si="77"/>
        <v/>
      </c>
      <c r="E740" s="239" t="str">
        <f t="shared" si="78"/>
        <v/>
      </c>
      <c r="F740" s="179" t="str">
        <f ca="1">IF(C740="","",[1]!s_dq_close(D740,TODAY(),1))</f>
        <v/>
      </c>
      <c r="G740" s="180" t="str">
        <f ca="1">IF(C740="","",[1]!s_pq_pctchange(D740,TODAY()-$G$12,TODAY())/100)</f>
        <v/>
      </c>
      <c r="H740" s="240" t="str">
        <f>IF(C740="","",IF($H$11="收入",[1]!S_STM07_IS(D740,9,$G$5,$H$13)/$E$5,[1]!S_STM07_IS(D740,48,$G$5,$H$13)/$E$5))</f>
        <v/>
      </c>
      <c r="I740" s="240" t="str">
        <f>IF(C740="","",IF($I$11="毛利率",([1]!S_STM07_IS(D740,9,$G$5,$H$13)-[1]!S_STM07_IS(D740,10,$G$5,$H$13))/[1]!S_STM07_IS(D740,9,$G$5,$H$13),[1]!S_STM07_IS(D740,14,$G$5,$H$13)/$E$5))</f>
        <v/>
      </c>
      <c r="J740" s="402" t="str">
        <f>IF(C740="","",IF($J$11="净利润率",[1]!S_STM07_IS(D740,61,$G$5,$H$13)/[1]!S_STM07_IS(D740,9,$G$5,$H$13),[1]!S_STM07_IS(D740,55,$G$5,$H$13)/$E$5))</f>
        <v/>
      </c>
      <c r="K740" s="411" t="str">
        <f>IF(C740="","",[1]!hks_fa_roa2(D740,$G$5))</f>
        <v/>
      </c>
      <c r="L740" s="411" t="str">
        <f>IF(C740="","",[1]!hks_fa_roe(D740,$G$5))</f>
        <v/>
      </c>
      <c r="M740" s="240" t="str">
        <f>IF(C740="","",IF($M$11="EPS",[1]!S_STM07_IS(D740,61,$G$5,$H$13)/IF([1]!s_share_total(D740,$G$5)=0,[1]!s_share_total(D740,[1]!s_ipo_listeddate(D740)),[1]!s_share_total(D740,$G$5)),([1]!s_stm07_bs(D740,75,$G$5,$H$13)+[1]!s_stm07_bs(D740,88,$G$5,$H$13)+[1]!s_stm07_bs(D740,94,$G$5,$H$13)+[1]!s_stm07_bs(D740,95,$G$5,$H$13))/$E$5))</f>
        <v/>
      </c>
      <c r="N740" s="241" t="str">
        <f>IF(C740="","",F740/([1]!S_STM07_IS(D740,61,$G$5,$H$13)/IF([1]!s_share_total(D740,$G$5)=0,[1]!s_share_total(D740,[1]!s_ipo_listeddate(D740)),[1]!s_share_total(D740,$G$5))))</f>
        <v/>
      </c>
      <c r="O740" s="240" t="str">
        <f ca="1">IF(C740="","",[1]!s_share_total(D740,TODAY())/$E$5)</f>
        <v/>
      </c>
      <c r="P740" s="240" t="str">
        <f t="shared" si="74"/>
        <v/>
      </c>
      <c r="Q740" s="210" t="str">
        <f t="shared" si="75"/>
        <v/>
      </c>
      <c r="R740" s="341" t="str">
        <f t="shared" si="76"/>
        <v/>
      </c>
      <c r="S740" s="144"/>
      <c r="U740" s="1"/>
    </row>
    <row r="741" spans="3:21" ht="12" customHeight="1" x14ac:dyDescent="0.35">
      <c r="C741" s="342" t="str">
        <f t="shared" si="73"/>
        <v/>
      </c>
      <c r="D741" s="126" t="str">
        <f t="shared" si="77"/>
        <v/>
      </c>
      <c r="E741" s="126" t="str">
        <f t="shared" si="78"/>
        <v/>
      </c>
      <c r="F741" s="181" t="str">
        <f ca="1">IF(C741="","",[1]!s_dq_close(D741,TODAY(),1))</f>
        <v/>
      </c>
      <c r="G741" s="182" t="str">
        <f ca="1">IF(C741="","",[1]!s_pq_pctchange(D741,TODAY()-$G$12,TODAY())/100)</f>
        <v/>
      </c>
      <c r="H741" s="242" t="str">
        <f>IF(C741="","",IF($H$11="收入",[1]!S_STM07_IS(D741,9,$G$5,$H$13)/$E$5,[1]!S_STM07_IS(D741,48,$G$5,$H$13)/$E$5))</f>
        <v/>
      </c>
      <c r="I741" s="242" t="str">
        <f>IF(C741="","",IF($I$11="毛利率",([1]!S_STM07_IS(D741,9,$G$5,$H$13)-[1]!S_STM07_IS(D741,10,$G$5,$H$13))/[1]!S_STM07_IS(D741,9,$G$5,$H$13),[1]!S_STM07_IS(D741,14,$G$5,$H$13)/$E$5))</f>
        <v/>
      </c>
      <c r="J741" s="403" t="str">
        <f>IF(C741="","",IF($J$11="净利润率",[1]!S_STM07_IS(D741,61,$G$5,$H$13)/[1]!S_STM07_IS(D741,9,$G$5,$H$13),[1]!S_STM07_IS(D741,55,$G$5,$H$13)/$E$5))</f>
        <v/>
      </c>
      <c r="K741" s="411" t="str">
        <f>IF(C741="","",[1]!hks_fa_roa2(D741,$G$5))</f>
        <v/>
      </c>
      <c r="L741" s="411" t="str">
        <f>IF(C741="","",[1]!hks_fa_roe(D741,$G$5))</f>
        <v/>
      </c>
      <c r="M741" s="243" t="str">
        <f>IF(C741="","",IF($M$11="EPS",[1]!S_STM07_IS(D741,61,$G$5,$H$13)/IF([1]!s_share_total(D741,$G$5)=0,[1]!s_share_total(D741,[1]!s_ipo_listeddate(D741)),[1]!s_share_total(D741,$G$5)),([1]!s_stm07_bs(D741,75,$G$5,$H$13)+[1]!s_stm07_bs(D741,88,$G$5,$H$13)+[1]!s_stm07_bs(D741,94,$G$5,$H$13)+[1]!s_stm07_bs(D741,95,$G$5,$H$13))/$E$5))</f>
        <v/>
      </c>
      <c r="N741" s="193" t="str">
        <f>IF(C741="","",F741/([1]!S_STM07_IS(D741,61,$G$5,$H$13)/IF([1]!s_share_total(D741,$G$5)=0,[1]!s_share_total(D741,[1]!s_ipo_listeddate(D741)),[1]!s_share_total(D741,$G$5))))</f>
        <v/>
      </c>
      <c r="O741" s="242" t="str">
        <f ca="1">IF(C741="","",[1]!s_share_total(D741,TODAY())/$E$5)</f>
        <v/>
      </c>
      <c r="P741" s="242" t="str">
        <f t="shared" si="74"/>
        <v/>
      </c>
      <c r="Q741" s="181" t="str">
        <f t="shared" si="75"/>
        <v/>
      </c>
      <c r="R741" s="342" t="str">
        <f t="shared" si="76"/>
        <v/>
      </c>
      <c r="S741" s="144"/>
      <c r="U741" s="1"/>
    </row>
    <row r="742" spans="3:21" ht="12" customHeight="1" x14ac:dyDescent="0.35">
      <c r="C742" s="341" t="str">
        <f t="shared" si="73"/>
        <v/>
      </c>
      <c r="D742" s="239" t="str">
        <f t="shared" si="77"/>
        <v/>
      </c>
      <c r="E742" s="239" t="str">
        <f t="shared" si="78"/>
        <v/>
      </c>
      <c r="F742" s="179" t="str">
        <f ca="1">IF(C742="","",[1]!s_dq_close(D742,TODAY(),1))</f>
        <v/>
      </c>
      <c r="G742" s="180" t="str">
        <f ca="1">IF(C742="","",[1]!s_pq_pctchange(D742,TODAY()-$G$12,TODAY())/100)</f>
        <v/>
      </c>
      <c r="H742" s="240" t="str">
        <f>IF(C742="","",IF($H$11="收入",[1]!S_STM07_IS(D742,9,$G$5,$H$13)/$E$5,[1]!S_STM07_IS(D742,48,$G$5,$H$13)/$E$5))</f>
        <v/>
      </c>
      <c r="I742" s="240" t="str">
        <f>IF(C742="","",IF($I$11="毛利率",([1]!S_STM07_IS(D742,9,$G$5,$H$13)-[1]!S_STM07_IS(D742,10,$G$5,$H$13))/[1]!S_STM07_IS(D742,9,$G$5,$H$13),[1]!S_STM07_IS(D742,14,$G$5,$H$13)/$E$5))</f>
        <v/>
      </c>
      <c r="J742" s="402" t="str">
        <f>IF(C742="","",IF($J$11="净利润率",[1]!S_STM07_IS(D742,61,$G$5,$H$13)/[1]!S_STM07_IS(D742,9,$G$5,$H$13),[1]!S_STM07_IS(D742,55,$G$5,$H$13)/$E$5))</f>
        <v/>
      </c>
      <c r="K742" s="411" t="str">
        <f>IF(C742="","",[1]!hks_fa_roa2(D742,$G$5))</f>
        <v/>
      </c>
      <c r="L742" s="411" t="str">
        <f>IF(C742="","",[1]!hks_fa_roe(D742,$G$5))</f>
        <v/>
      </c>
      <c r="M742" s="240" t="str">
        <f>IF(C742="","",IF($M$11="EPS",[1]!S_STM07_IS(D742,61,$G$5,$H$13)/IF([1]!s_share_total(D742,$G$5)=0,[1]!s_share_total(D742,[1]!s_ipo_listeddate(D742)),[1]!s_share_total(D742,$G$5)),([1]!s_stm07_bs(D742,75,$G$5,$H$13)+[1]!s_stm07_bs(D742,88,$G$5,$H$13)+[1]!s_stm07_bs(D742,94,$G$5,$H$13)+[1]!s_stm07_bs(D742,95,$G$5,$H$13))/$E$5))</f>
        <v/>
      </c>
      <c r="N742" s="241" t="str">
        <f>IF(C742="","",F742/([1]!S_STM07_IS(D742,61,$G$5,$H$13)/IF([1]!s_share_total(D742,$G$5)=0,[1]!s_share_total(D742,[1]!s_ipo_listeddate(D742)),[1]!s_share_total(D742,$G$5))))</f>
        <v/>
      </c>
      <c r="O742" s="240" t="str">
        <f ca="1">IF(C742="","",[1]!s_share_total(D742,TODAY())/$E$5)</f>
        <v/>
      </c>
      <c r="P742" s="240" t="str">
        <f t="shared" si="74"/>
        <v/>
      </c>
      <c r="Q742" s="210" t="str">
        <f t="shared" si="75"/>
        <v/>
      </c>
      <c r="R742" s="341" t="str">
        <f t="shared" si="76"/>
        <v/>
      </c>
      <c r="S742" s="144"/>
      <c r="U742" s="1"/>
    </row>
    <row r="743" spans="3:21" ht="12" customHeight="1" x14ac:dyDescent="0.35">
      <c r="C743" s="342" t="str">
        <f t="shared" si="73"/>
        <v/>
      </c>
      <c r="D743" s="126" t="str">
        <f t="shared" si="77"/>
        <v/>
      </c>
      <c r="E743" s="126" t="str">
        <f t="shared" si="78"/>
        <v/>
      </c>
      <c r="F743" s="181" t="str">
        <f ca="1">IF(C743="","",[1]!s_dq_close(D743,TODAY(),1))</f>
        <v/>
      </c>
      <c r="G743" s="182" t="str">
        <f ca="1">IF(C743="","",[1]!s_pq_pctchange(D743,TODAY()-$G$12,TODAY())/100)</f>
        <v/>
      </c>
      <c r="H743" s="242" t="str">
        <f>IF(C743="","",IF($H$11="收入",[1]!S_STM07_IS(D743,9,$G$5,$H$13)/$E$5,[1]!S_STM07_IS(D743,48,$G$5,$H$13)/$E$5))</f>
        <v/>
      </c>
      <c r="I743" s="242" t="str">
        <f>IF(C743="","",IF($I$11="毛利率",([1]!S_STM07_IS(D743,9,$G$5,$H$13)-[1]!S_STM07_IS(D743,10,$G$5,$H$13))/[1]!S_STM07_IS(D743,9,$G$5,$H$13),[1]!S_STM07_IS(D743,14,$G$5,$H$13)/$E$5))</f>
        <v/>
      </c>
      <c r="J743" s="403" t="str">
        <f>IF(C743="","",IF($J$11="净利润率",[1]!S_STM07_IS(D743,61,$G$5,$H$13)/[1]!S_STM07_IS(D743,9,$G$5,$H$13),[1]!S_STM07_IS(D743,55,$G$5,$H$13)/$E$5))</f>
        <v/>
      </c>
      <c r="K743" s="411" t="str">
        <f>IF(C743="","",[1]!hks_fa_roa2(D743,$G$5))</f>
        <v/>
      </c>
      <c r="L743" s="411" t="str">
        <f>IF(C743="","",[1]!hks_fa_roe(D743,$G$5))</f>
        <v/>
      </c>
      <c r="M743" s="243" t="str">
        <f>IF(C743="","",IF($M$11="EPS",[1]!S_STM07_IS(D743,61,$G$5,$H$13)/IF([1]!s_share_total(D743,$G$5)=0,[1]!s_share_total(D743,[1]!s_ipo_listeddate(D743)),[1]!s_share_total(D743,$G$5)),([1]!s_stm07_bs(D743,75,$G$5,$H$13)+[1]!s_stm07_bs(D743,88,$G$5,$H$13)+[1]!s_stm07_bs(D743,94,$G$5,$H$13)+[1]!s_stm07_bs(D743,95,$G$5,$H$13))/$E$5))</f>
        <v/>
      </c>
      <c r="N743" s="193" t="str">
        <f>IF(C743="","",F743/([1]!S_STM07_IS(D743,61,$G$5,$H$13)/IF([1]!s_share_total(D743,$G$5)=0,[1]!s_share_total(D743,[1]!s_ipo_listeddate(D743)),[1]!s_share_total(D743,$G$5))))</f>
        <v/>
      </c>
      <c r="O743" s="242" t="str">
        <f ca="1">IF(C743="","",[1]!s_share_total(D743,TODAY())/$E$5)</f>
        <v/>
      </c>
      <c r="P743" s="242" t="str">
        <f t="shared" si="74"/>
        <v/>
      </c>
      <c r="Q743" s="181" t="str">
        <f t="shared" si="75"/>
        <v/>
      </c>
      <c r="R743" s="342" t="str">
        <f t="shared" si="76"/>
        <v/>
      </c>
      <c r="S743" s="144"/>
      <c r="U743" s="1"/>
    </row>
    <row r="744" spans="3:21" ht="12" customHeight="1" x14ac:dyDescent="0.35">
      <c r="C744" s="341" t="str">
        <f t="shared" si="73"/>
        <v/>
      </c>
      <c r="D744" s="239" t="str">
        <f t="shared" si="77"/>
        <v/>
      </c>
      <c r="E744" s="239" t="str">
        <f t="shared" si="78"/>
        <v/>
      </c>
      <c r="F744" s="179" t="str">
        <f ca="1">IF(C744="","",[1]!s_dq_close(D744,TODAY(),1))</f>
        <v/>
      </c>
      <c r="G744" s="180" t="str">
        <f ca="1">IF(C744="","",[1]!s_pq_pctchange(D744,TODAY()-$G$12,TODAY())/100)</f>
        <v/>
      </c>
      <c r="H744" s="240" t="str">
        <f>IF(C744="","",IF($H$11="收入",[1]!S_STM07_IS(D744,9,$G$5,$H$13)/$E$5,[1]!S_STM07_IS(D744,48,$G$5,$H$13)/$E$5))</f>
        <v/>
      </c>
      <c r="I744" s="240" t="str">
        <f>IF(C744="","",IF($I$11="毛利率",([1]!S_STM07_IS(D744,9,$G$5,$H$13)-[1]!S_STM07_IS(D744,10,$G$5,$H$13))/[1]!S_STM07_IS(D744,9,$G$5,$H$13),[1]!S_STM07_IS(D744,14,$G$5,$H$13)/$E$5))</f>
        <v/>
      </c>
      <c r="J744" s="402" t="str">
        <f>IF(C744="","",IF($J$11="净利润率",[1]!S_STM07_IS(D744,61,$G$5,$H$13)/[1]!S_STM07_IS(D744,9,$G$5,$H$13),[1]!S_STM07_IS(D744,55,$G$5,$H$13)/$E$5))</f>
        <v/>
      </c>
      <c r="K744" s="411" t="str">
        <f>IF(C744="","",[1]!hks_fa_roa2(D744,$G$5))</f>
        <v/>
      </c>
      <c r="L744" s="411" t="str">
        <f>IF(C744="","",[1]!hks_fa_roe(D744,$G$5))</f>
        <v/>
      </c>
      <c r="M744" s="240" t="str">
        <f>IF(C744="","",IF($M$11="EPS",[1]!S_STM07_IS(D744,61,$G$5,$H$13)/IF([1]!s_share_total(D744,$G$5)=0,[1]!s_share_total(D744,[1]!s_ipo_listeddate(D744)),[1]!s_share_total(D744,$G$5)),([1]!s_stm07_bs(D744,75,$G$5,$H$13)+[1]!s_stm07_bs(D744,88,$G$5,$H$13)+[1]!s_stm07_bs(D744,94,$G$5,$H$13)+[1]!s_stm07_bs(D744,95,$G$5,$H$13))/$E$5))</f>
        <v/>
      </c>
      <c r="N744" s="241" t="str">
        <f>IF(C744="","",F744/([1]!S_STM07_IS(D744,61,$G$5,$H$13)/IF([1]!s_share_total(D744,$G$5)=0,[1]!s_share_total(D744,[1]!s_ipo_listeddate(D744)),[1]!s_share_total(D744,$G$5))))</f>
        <v/>
      </c>
      <c r="O744" s="240" t="str">
        <f ca="1">IF(C744="","",[1]!s_share_total(D744,TODAY())/$E$5)</f>
        <v/>
      </c>
      <c r="P744" s="240" t="str">
        <f t="shared" si="74"/>
        <v/>
      </c>
      <c r="Q744" s="210" t="str">
        <f t="shared" si="75"/>
        <v/>
      </c>
      <c r="R744" s="341" t="str">
        <f t="shared" si="76"/>
        <v/>
      </c>
      <c r="S744" s="144"/>
      <c r="U744" s="1"/>
    </row>
    <row r="745" spans="3:21" ht="12" customHeight="1" x14ac:dyDescent="0.35">
      <c r="C745" s="342" t="str">
        <f t="shared" si="73"/>
        <v/>
      </c>
      <c r="D745" s="126" t="str">
        <f t="shared" si="77"/>
        <v/>
      </c>
      <c r="E745" s="126" t="str">
        <f t="shared" si="78"/>
        <v/>
      </c>
      <c r="F745" s="181" t="str">
        <f ca="1">IF(C745="","",[1]!s_dq_close(D745,TODAY(),1))</f>
        <v/>
      </c>
      <c r="G745" s="182" t="str">
        <f ca="1">IF(C745="","",[1]!s_pq_pctchange(D745,TODAY()-$G$12,TODAY())/100)</f>
        <v/>
      </c>
      <c r="H745" s="242" t="str">
        <f>IF(C745="","",IF($H$11="收入",[1]!S_STM07_IS(D745,9,$G$5,$H$13)/$E$5,[1]!S_STM07_IS(D745,48,$G$5,$H$13)/$E$5))</f>
        <v/>
      </c>
      <c r="I745" s="242" t="str">
        <f>IF(C745="","",IF($I$11="毛利率",([1]!S_STM07_IS(D745,9,$G$5,$H$13)-[1]!S_STM07_IS(D745,10,$G$5,$H$13))/[1]!S_STM07_IS(D745,9,$G$5,$H$13),[1]!S_STM07_IS(D745,14,$G$5,$H$13)/$E$5))</f>
        <v/>
      </c>
      <c r="J745" s="403" t="str">
        <f>IF(C745="","",IF($J$11="净利润率",[1]!S_STM07_IS(D745,61,$G$5,$H$13)/[1]!S_STM07_IS(D745,9,$G$5,$H$13),[1]!S_STM07_IS(D745,55,$G$5,$H$13)/$E$5))</f>
        <v/>
      </c>
      <c r="K745" s="411" t="str">
        <f>IF(C745="","",[1]!hks_fa_roa2(D745,$G$5))</f>
        <v/>
      </c>
      <c r="L745" s="411" t="str">
        <f>IF(C745="","",[1]!hks_fa_roe(D745,$G$5))</f>
        <v/>
      </c>
      <c r="M745" s="243" t="str">
        <f>IF(C745="","",IF($M$11="EPS",[1]!S_STM07_IS(D745,61,$G$5,$H$13)/IF([1]!s_share_total(D745,$G$5)=0,[1]!s_share_total(D745,[1]!s_ipo_listeddate(D745)),[1]!s_share_total(D745,$G$5)),([1]!s_stm07_bs(D745,75,$G$5,$H$13)+[1]!s_stm07_bs(D745,88,$G$5,$H$13)+[1]!s_stm07_bs(D745,94,$G$5,$H$13)+[1]!s_stm07_bs(D745,95,$G$5,$H$13))/$E$5))</f>
        <v/>
      </c>
      <c r="N745" s="193" t="str">
        <f>IF(C745="","",F745/([1]!S_STM07_IS(D745,61,$G$5,$H$13)/IF([1]!s_share_total(D745,$G$5)=0,[1]!s_share_total(D745,[1]!s_ipo_listeddate(D745)),[1]!s_share_total(D745,$G$5))))</f>
        <v/>
      </c>
      <c r="O745" s="242" t="str">
        <f ca="1">IF(C745="","",[1]!s_share_total(D745,TODAY())/$E$5)</f>
        <v/>
      </c>
      <c r="P745" s="242" t="str">
        <f t="shared" si="74"/>
        <v/>
      </c>
      <c r="Q745" s="181" t="str">
        <f t="shared" si="75"/>
        <v/>
      </c>
      <c r="R745" s="342" t="str">
        <f t="shared" si="76"/>
        <v/>
      </c>
      <c r="S745" s="144"/>
      <c r="U745" s="1"/>
    </row>
    <row r="746" spans="3:21" ht="12" customHeight="1" x14ac:dyDescent="0.35">
      <c r="C746" s="341" t="str">
        <f t="shared" si="73"/>
        <v/>
      </c>
      <c r="D746" s="239" t="str">
        <f t="shared" si="77"/>
        <v/>
      </c>
      <c r="E746" s="239" t="str">
        <f t="shared" si="78"/>
        <v/>
      </c>
      <c r="F746" s="179" t="str">
        <f ca="1">IF(C746="","",[1]!s_dq_close(D746,TODAY(),1))</f>
        <v/>
      </c>
      <c r="G746" s="180" t="str">
        <f ca="1">IF(C746="","",[1]!s_pq_pctchange(D746,TODAY()-$G$12,TODAY())/100)</f>
        <v/>
      </c>
      <c r="H746" s="240" t="str">
        <f>IF(C746="","",IF($H$11="收入",[1]!S_STM07_IS(D746,9,$G$5,$H$13)/$E$5,[1]!S_STM07_IS(D746,48,$G$5,$H$13)/$E$5))</f>
        <v/>
      </c>
      <c r="I746" s="240" t="str">
        <f>IF(C746="","",IF($I$11="毛利率",([1]!S_STM07_IS(D746,9,$G$5,$H$13)-[1]!S_STM07_IS(D746,10,$G$5,$H$13))/[1]!S_STM07_IS(D746,9,$G$5,$H$13),[1]!S_STM07_IS(D746,14,$G$5,$H$13)/$E$5))</f>
        <v/>
      </c>
      <c r="J746" s="402" t="str">
        <f>IF(C746="","",IF($J$11="净利润率",[1]!S_STM07_IS(D746,61,$G$5,$H$13)/[1]!S_STM07_IS(D746,9,$G$5,$H$13),[1]!S_STM07_IS(D746,55,$G$5,$H$13)/$E$5))</f>
        <v/>
      </c>
      <c r="K746" s="411" t="str">
        <f>IF(C746="","",[1]!hks_fa_roa2(D746,$G$5))</f>
        <v/>
      </c>
      <c r="L746" s="411" t="str">
        <f>IF(C746="","",[1]!hks_fa_roe(D746,$G$5))</f>
        <v/>
      </c>
      <c r="M746" s="240" t="str">
        <f>IF(C746="","",IF($M$11="EPS",[1]!S_STM07_IS(D746,61,$G$5,$H$13)/IF([1]!s_share_total(D746,$G$5)=0,[1]!s_share_total(D746,[1]!s_ipo_listeddate(D746)),[1]!s_share_total(D746,$G$5)),([1]!s_stm07_bs(D746,75,$G$5,$H$13)+[1]!s_stm07_bs(D746,88,$G$5,$H$13)+[1]!s_stm07_bs(D746,94,$G$5,$H$13)+[1]!s_stm07_bs(D746,95,$G$5,$H$13))/$E$5))</f>
        <v/>
      </c>
      <c r="N746" s="241" t="str">
        <f>IF(C746="","",F746/([1]!S_STM07_IS(D746,61,$G$5,$H$13)/IF([1]!s_share_total(D746,$G$5)=0,[1]!s_share_total(D746,[1]!s_ipo_listeddate(D746)),[1]!s_share_total(D746,$G$5))))</f>
        <v/>
      </c>
      <c r="O746" s="240" t="str">
        <f ca="1">IF(C746="","",[1]!s_share_total(D746,TODAY())/$E$5)</f>
        <v/>
      </c>
      <c r="P746" s="240" t="str">
        <f t="shared" si="74"/>
        <v/>
      </c>
      <c r="Q746" s="210" t="str">
        <f t="shared" si="75"/>
        <v/>
      </c>
      <c r="R746" s="341" t="str">
        <f t="shared" si="76"/>
        <v/>
      </c>
      <c r="S746" s="144"/>
      <c r="U746" s="1"/>
    </row>
    <row r="747" spans="3:21" ht="12" customHeight="1" x14ac:dyDescent="0.35">
      <c r="C747" s="342" t="str">
        <f t="shared" si="73"/>
        <v/>
      </c>
      <c r="D747" s="126" t="str">
        <f t="shared" si="77"/>
        <v/>
      </c>
      <c r="E747" s="126" t="str">
        <f t="shared" si="78"/>
        <v/>
      </c>
      <c r="F747" s="181" t="str">
        <f ca="1">IF(C747="","",[1]!s_dq_close(D747,TODAY(),1))</f>
        <v/>
      </c>
      <c r="G747" s="182" t="str">
        <f ca="1">IF(C747="","",[1]!s_pq_pctchange(D747,TODAY()-$G$12,TODAY())/100)</f>
        <v/>
      </c>
      <c r="H747" s="242" t="str">
        <f>IF(C747="","",IF($H$11="收入",[1]!S_STM07_IS(D747,9,$G$5,$H$13)/$E$5,[1]!S_STM07_IS(D747,48,$G$5,$H$13)/$E$5))</f>
        <v/>
      </c>
      <c r="I747" s="242" t="str">
        <f>IF(C747="","",IF($I$11="毛利率",([1]!S_STM07_IS(D747,9,$G$5,$H$13)-[1]!S_STM07_IS(D747,10,$G$5,$H$13))/[1]!S_STM07_IS(D747,9,$G$5,$H$13),[1]!S_STM07_IS(D747,14,$G$5,$H$13)/$E$5))</f>
        <v/>
      </c>
      <c r="J747" s="403" t="str">
        <f>IF(C747="","",IF($J$11="净利润率",[1]!S_STM07_IS(D747,61,$G$5,$H$13)/[1]!S_STM07_IS(D747,9,$G$5,$H$13),[1]!S_STM07_IS(D747,55,$G$5,$H$13)/$E$5))</f>
        <v/>
      </c>
      <c r="K747" s="411" t="str">
        <f>IF(C747="","",[1]!hks_fa_roa2(D747,$G$5))</f>
        <v/>
      </c>
      <c r="L747" s="411" t="str">
        <f>IF(C747="","",[1]!hks_fa_roe(D747,$G$5))</f>
        <v/>
      </c>
      <c r="M747" s="243" t="str">
        <f>IF(C747="","",IF($M$11="EPS",[1]!S_STM07_IS(D747,61,$G$5,$H$13)/IF([1]!s_share_total(D747,$G$5)=0,[1]!s_share_total(D747,[1]!s_ipo_listeddate(D747)),[1]!s_share_total(D747,$G$5)),([1]!s_stm07_bs(D747,75,$G$5,$H$13)+[1]!s_stm07_bs(D747,88,$G$5,$H$13)+[1]!s_stm07_bs(D747,94,$G$5,$H$13)+[1]!s_stm07_bs(D747,95,$G$5,$H$13))/$E$5))</f>
        <v/>
      </c>
      <c r="N747" s="193" t="str">
        <f>IF(C747="","",F747/([1]!S_STM07_IS(D747,61,$G$5,$H$13)/IF([1]!s_share_total(D747,$G$5)=0,[1]!s_share_total(D747,[1]!s_ipo_listeddate(D747)),[1]!s_share_total(D747,$G$5))))</f>
        <v/>
      </c>
      <c r="O747" s="242" t="str">
        <f ca="1">IF(C747="","",[1]!s_share_total(D747,TODAY())/$E$5)</f>
        <v/>
      </c>
      <c r="P747" s="242" t="str">
        <f t="shared" si="74"/>
        <v/>
      </c>
      <c r="Q747" s="181" t="str">
        <f t="shared" si="75"/>
        <v/>
      </c>
      <c r="R747" s="342" t="str">
        <f t="shared" si="76"/>
        <v/>
      </c>
      <c r="S747" s="144"/>
      <c r="U747" s="1"/>
    </row>
    <row r="748" spans="3:21" ht="12" customHeight="1" x14ac:dyDescent="0.35">
      <c r="C748" s="341" t="str">
        <f t="shared" si="73"/>
        <v/>
      </c>
      <c r="D748" s="239" t="str">
        <f t="shared" si="77"/>
        <v/>
      </c>
      <c r="E748" s="239" t="str">
        <f t="shared" si="78"/>
        <v/>
      </c>
      <c r="F748" s="179" t="str">
        <f ca="1">IF(C748="","",[1]!s_dq_close(D748,TODAY(),1))</f>
        <v/>
      </c>
      <c r="G748" s="180" t="str">
        <f ca="1">IF(C748="","",[1]!s_pq_pctchange(D748,TODAY()-$G$12,TODAY())/100)</f>
        <v/>
      </c>
      <c r="H748" s="240" t="str">
        <f>IF(C748="","",IF($H$11="收入",[1]!S_STM07_IS(D748,9,$G$5,$H$13)/$E$5,[1]!S_STM07_IS(D748,48,$G$5,$H$13)/$E$5))</f>
        <v/>
      </c>
      <c r="I748" s="240" t="str">
        <f>IF(C748="","",IF($I$11="毛利率",([1]!S_STM07_IS(D748,9,$G$5,$H$13)-[1]!S_STM07_IS(D748,10,$G$5,$H$13))/[1]!S_STM07_IS(D748,9,$G$5,$H$13),[1]!S_STM07_IS(D748,14,$G$5,$H$13)/$E$5))</f>
        <v/>
      </c>
      <c r="J748" s="402" t="str">
        <f>IF(C748="","",IF($J$11="净利润率",[1]!S_STM07_IS(D748,61,$G$5,$H$13)/[1]!S_STM07_IS(D748,9,$G$5,$H$13),[1]!S_STM07_IS(D748,55,$G$5,$H$13)/$E$5))</f>
        <v/>
      </c>
      <c r="K748" s="411" t="str">
        <f>IF(C748="","",[1]!hks_fa_roa2(D748,$G$5))</f>
        <v/>
      </c>
      <c r="L748" s="411" t="str">
        <f>IF(C748="","",[1]!hks_fa_roe(D748,$G$5))</f>
        <v/>
      </c>
      <c r="M748" s="240" t="str">
        <f>IF(C748="","",IF($M$11="EPS",[1]!S_STM07_IS(D748,61,$G$5,$H$13)/IF([1]!s_share_total(D748,$G$5)=0,[1]!s_share_total(D748,[1]!s_ipo_listeddate(D748)),[1]!s_share_total(D748,$G$5)),([1]!s_stm07_bs(D748,75,$G$5,$H$13)+[1]!s_stm07_bs(D748,88,$G$5,$H$13)+[1]!s_stm07_bs(D748,94,$G$5,$H$13)+[1]!s_stm07_bs(D748,95,$G$5,$H$13))/$E$5))</f>
        <v/>
      </c>
      <c r="N748" s="241" t="str">
        <f>IF(C748="","",F748/([1]!S_STM07_IS(D748,61,$G$5,$H$13)/IF([1]!s_share_total(D748,$G$5)=0,[1]!s_share_total(D748,[1]!s_ipo_listeddate(D748)),[1]!s_share_total(D748,$G$5))))</f>
        <v/>
      </c>
      <c r="O748" s="240" t="str">
        <f ca="1">IF(C748="","",[1]!s_share_total(D748,TODAY())/$E$5)</f>
        <v/>
      </c>
      <c r="P748" s="240" t="str">
        <f t="shared" si="74"/>
        <v/>
      </c>
      <c r="Q748" s="210" t="str">
        <f t="shared" si="75"/>
        <v/>
      </c>
      <c r="R748" s="341" t="str">
        <f t="shared" si="76"/>
        <v/>
      </c>
      <c r="S748" s="144"/>
      <c r="U748" s="1"/>
    </row>
    <row r="749" spans="3:21" ht="12" customHeight="1" x14ac:dyDescent="0.35">
      <c r="C749" s="342" t="str">
        <f t="shared" si="73"/>
        <v/>
      </c>
      <c r="D749" s="126" t="str">
        <f t="shared" si="77"/>
        <v/>
      </c>
      <c r="E749" s="126" t="str">
        <f t="shared" si="78"/>
        <v/>
      </c>
      <c r="F749" s="181" t="str">
        <f ca="1">IF(C749="","",[1]!s_dq_close(D749,TODAY(),1))</f>
        <v/>
      </c>
      <c r="G749" s="182" t="str">
        <f ca="1">IF(C749="","",[1]!s_pq_pctchange(D749,TODAY()-$G$12,TODAY())/100)</f>
        <v/>
      </c>
      <c r="H749" s="242" t="str">
        <f>IF(C749="","",IF($H$11="收入",[1]!S_STM07_IS(D749,9,$G$5,$H$13)/$E$5,[1]!S_STM07_IS(D749,48,$G$5,$H$13)/$E$5))</f>
        <v/>
      </c>
      <c r="I749" s="242" t="str">
        <f>IF(C749="","",IF($I$11="毛利率",([1]!S_STM07_IS(D749,9,$G$5,$H$13)-[1]!S_STM07_IS(D749,10,$G$5,$H$13))/[1]!S_STM07_IS(D749,9,$G$5,$H$13),[1]!S_STM07_IS(D749,14,$G$5,$H$13)/$E$5))</f>
        <v/>
      </c>
      <c r="J749" s="403" t="str">
        <f>IF(C749="","",IF($J$11="净利润率",[1]!S_STM07_IS(D749,61,$G$5,$H$13)/[1]!S_STM07_IS(D749,9,$G$5,$H$13),[1]!S_STM07_IS(D749,55,$G$5,$H$13)/$E$5))</f>
        <v/>
      </c>
      <c r="K749" s="411" t="str">
        <f>IF(C749="","",[1]!hks_fa_roa2(D749,$G$5))</f>
        <v/>
      </c>
      <c r="L749" s="411" t="str">
        <f>IF(C749="","",[1]!hks_fa_roe(D749,$G$5))</f>
        <v/>
      </c>
      <c r="M749" s="243" t="str">
        <f>IF(C749="","",IF($M$11="EPS",[1]!S_STM07_IS(D749,61,$G$5,$H$13)/IF([1]!s_share_total(D749,$G$5)=0,[1]!s_share_total(D749,[1]!s_ipo_listeddate(D749)),[1]!s_share_total(D749,$G$5)),([1]!s_stm07_bs(D749,75,$G$5,$H$13)+[1]!s_stm07_bs(D749,88,$G$5,$H$13)+[1]!s_stm07_bs(D749,94,$G$5,$H$13)+[1]!s_stm07_bs(D749,95,$G$5,$H$13))/$E$5))</f>
        <v/>
      </c>
      <c r="N749" s="193" t="str">
        <f>IF(C749="","",F749/([1]!S_STM07_IS(D749,61,$G$5,$H$13)/IF([1]!s_share_total(D749,$G$5)=0,[1]!s_share_total(D749,[1]!s_ipo_listeddate(D749)),[1]!s_share_total(D749,$G$5))))</f>
        <v/>
      </c>
      <c r="O749" s="242" t="str">
        <f ca="1">IF(C749="","",[1]!s_share_total(D749,TODAY())/$E$5)</f>
        <v/>
      </c>
      <c r="P749" s="242" t="str">
        <f t="shared" si="74"/>
        <v/>
      </c>
      <c r="Q749" s="181" t="str">
        <f t="shared" si="75"/>
        <v/>
      </c>
      <c r="R749" s="342" t="str">
        <f t="shared" si="76"/>
        <v/>
      </c>
      <c r="S749" s="144"/>
      <c r="U749" s="1"/>
    </row>
    <row r="750" spans="3:21" ht="12" customHeight="1" x14ac:dyDescent="0.35">
      <c r="C750" s="341" t="str">
        <f t="shared" si="73"/>
        <v/>
      </c>
      <c r="D750" s="239" t="str">
        <f t="shared" si="77"/>
        <v/>
      </c>
      <c r="E750" s="239" t="str">
        <f t="shared" si="78"/>
        <v/>
      </c>
      <c r="F750" s="179" t="str">
        <f ca="1">IF(C750="","",[1]!s_dq_close(D750,TODAY(),1))</f>
        <v/>
      </c>
      <c r="G750" s="180" t="str">
        <f ca="1">IF(C750="","",[1]!s_pq_pctchange(D750,TODAY()-$G$12,TODAY())/100)</f>
        <v/>
      </c>
      <c r="H750" s="240" t="str">
        <f>IF(C750="","",IF($H$11="收入",[1]!S_STM07_IS(D750,9,$G$5,$H$13)/$E$5,[1]!S_STM07_IS(D750,48,$G$5,$H$13)/$E$5))</f>
        <v/>
      </c>
      <c r="I750" s="240" t="str">
        <f>IF(C750="","",IF($I$11="毛利率",([1]!S_STM07_IS(D750,9,$G$5,$H$13)-[1]!S_STM07_IS(D750,10,$G$5,$H$13))/[1]!S_STM07_IS(D750,9,$G$5,$H$13),[1]!S_STM07_IS(D750,14,$G$5,$H$13)/$E$5))</f>
        <v/>
      </c>
      <c r="J750" s="402" t="str">
        <f>IF(C750="","",IF($J$11="净利润率",[1]!S_STM07_IS(D750,61,$G$5,$H$13)/[1]!S_STM07_IS(D750,9,$G$5,$H$13),[1]!S_STM07_IS(D750,55,$G$5,$H$13)/$E$5))</f>
        <v/>
      </c>
      <c r="K750" s="411" t="str">
        <f>IF(C750="","",[1]!hks_fa_roa2(D750,$G$5))</f>
        <v/>
      </c>
      <c r="L750" s="411" t="str">
        <f>IF(C750="","",[1]!hks_fa_roe(D750,$G$5))</f>
        <v/>
      </c>
      <c r="M750" s="240" t="str">
        <f>IF(C750="","",IF($M$11="EPS",[1]!S_STM07_IS(D750,61,$G$5,$H$13)/IF([1]!s_share_total(D750,$G$5)=0,[1]!s_share_total(D750,[1]!s_ipo_listeddate(D750)),[1]!s_share_total(D750,$G$5)),([1]!s_stm07_bs(D750,75,$G$5,$H$13)+[1]!s_stm07_bs(D750,88,$G$5,$H$13)+[1]!s_stm07_bs(D750,94,$G$5,$H$13)+[1]!s_stm07_bs(D750,95,$G$5,$H$13))/$E$5))</f>
        <v/>
      </c>
      <c r="N750" s="241" t="str">
        <f>IF(C750="","",F750/([1]!S_STM07_IS(D750,61,$G$5,$H$13)/IF([1]!s_share_total(D750,$G$5)=0,[1]!s_share_total(D750,[1]!s_ipo_listeddate(D750)),[1]!s_share_total(D750,$G$5))))</f>
        <v/>
      </c>
      <c r="O750" s="240" t="str">
        <f ca="1">IF(C750="","",[1]!s_share_total(D750,TODAY())/$E$5)</f>
        <v/>
      </c>
      <c r="P750" s="240" t="str">
        <f t="shared" si="74"/>
        <v/>
      </c>
      <c r="Q750" s="210" t="str">
        <f t="shared" si="75"/>
        <v/>
      </c>
      <c r="R750" s="341" t="str">
        <f t="shared" si="76"/>
        <v/>
      </c>
      <c r="S750" s="144"/>
      <c r="U750" s="1"/>
    </row>
    <row r="751" spans="3:21" ht="12" customHeight="1" x14ac:dyDescent="0.35">
      <c r="C751" s="342" t="str">
        <f t="shared" si="73"/>
        <v/>
      </c>
      <c r="D751" s="126" t="str">
        <f t="shared" si="77"/>
        <v/>
      </c>
      <c r="E751" s="126" t="str">
        <f t="shared" si="78"/>
        <v/>
      </c>
      <c r="F751" s="181" t="str">
        <f ca="1">IF(C751="","",[1]!s_dq_close(D751,TODAY(),1))</f>
        <v/>
      </c>
      <c r="G751" s="182" t="str">
        <f ca="1">IF(C751="","",[1]!s_pq_pctchange(D751,TODAY()-$G$12,TODAY())/100)</f>
        <v/>
      </c>
      <c r="H751" s="242" t="str">
        <f>IF(C751="","",IF($H$11="收入",[1]!S_STM07_IS(D751,9,$G$5,$H$13)/$E$5,[1]!S_STM07_IS(D751,48,$G$5,$H$13)/$E$5))</f>
        <v/>
      </c>
      <c r="I751" s="242" t="str">
        <f>IF(C751="","",IF($I$11="毛利率",([1]!S_STM07_IS(D751,9,$G$5,$H$13)-[1]!S_STM07_IS(D751,10,$G$5,$H$13))/[1]!S_STM07_IS(D751,9,$G$5,$H$13),[1]!S_STM07_IS(D751,14,$G$5,$H$13)/$E$5))</f>
        <v/>
      </c>
      <c r="J751" s="403" t="str">
        <f>IF(C751="","",IF($J$11="净利润率",[1]!S_STM07_IS(D751,61,$G$5,$H$13)/[1]!S_STM07_IS(D751,9,$G$5,$H$13),[1]!S_STM07_IS(D751,55,$G$5,$H$13)/$E$5))</f>
        <v/>
      </c>
      <c r="K751" s="411" t="str">
        <f>IF(C751="","",[1]!hks_fa_roa2(D751,$G$5))</f>
        <v/>
      </c>
      <c r="L751" s="411" t="str">
        <f>IF(C751="","",[1]!hks_fa_roe(D751,$G$5))</f>
        <v/>
      </c>
      <c r="M751" s="243" t="str">
        <f>IF(C751="","",IF($M$11="EPS",[1]!S_STM07_IS(D751,61,$G$5,$H$13)/IF([1]!s_share_total(D751,$G$5)=0,[1]!s_share_total(D751,[1]!s_ipo_listeddate(D751)),[1]!s_share_total(D751,$G$5)),([1]!s_stm07_bs(D751,75,$G$5,$H$13)+[1]!s_stm07_bs(D751,88,$G$5,$H$13)+[1]!s_stm07_bs(D751,94,$G$5,$H$13)+[1]!s_stm07_bs(D751,95,$G$5,$H$13))/$E$5))</f>
        <v/>
      </c>
      <c r="N751" s="193" t="str">
        <f>IF(C751="","",F751/([1]!S_STM07_IS(D751,61,$G$5,$H$13)/IF([1]!s_share_total(D751,$G$5)=0,[1]!s_share_total(D751,[1]!s_ipo_listeddate(D751)),[1]!s_share_total(D751,$G$5))))</f>
        <v/>
      </c>
      <c r="O751" s="242" t="str">
        <f ca="1">IF(C751="","",[1]!s_share_total(D751,TODAY())/$E$5)</f>
        <v/>
      </c>
      <c r="P751" s="242" t="str">
        <f t="shared" si="74"/>
        <v/>
      </c>
      <c r="Q751" s="181" t="str">
        <f t="shared" si="75"/>
        <v/>
      </c>
      <c r="R751" s="342" t="str">
        <f t="shared" si="76"/>
        <v/>
      </c>
      <c r="S751" s="144"/>
      <c r="U751" s="1"/>
    </row>
    <row r="752" spans="3:21" ht="12" customHeight="1" x14ac:dyDescent="0.35">
      <c r="C752" s="341" t="str">
        <f t="shared" si="73"/>
        <v/>
      </c>
      <c r="D752" s="239" t="str">
        <f t="shared" si="77"/>
        <v/>
      </c>
      <c r="E752" s="239" t="str">
        <f t="shared" si="78"/>
        <v/>
      </c>
      <c r="F752" s="179" t="str">
        <f ca="1">IF(C752="","",[1]!s_dq_close(D752,TODAY(),1))</f>
        <v/>
      </c>
      <c r="G752" s="180" t="str">
        <f ca="1">IF(C752="","",[1]!s_pq_pctchange(D752,TODAY()-$G$12,TODAY())/100)</f>
        <v/>
      </c>
      <c r="H752" s="240" t="str">
        <f>IF(C752="","",IF($H$11="收入",[1]!S_STM07_IS(D752,9,$G$5,$H$13)/$E$5,[1]!S_STM07_IS(D752,48,$G$5,$H$13)/$E$5))</f>
        <v/>
      </c>
      <c r="I752" s="240" t="str">
        <f>IF(C752="","",IF($I$11="毛利率",([1]!S_STM07_IS(D752,9,$G$5,$H$13)-[1]!S_STM07_IS(D752,10,$G$5,$H$13))/[1]!S_STM07_IS(D752,9,$G$5,$H$13),[1]!S_STM07_IS(D752,14,$G$5,$H$13)/$E$5))</f>
        <v/>
      </c>
      <c r="J752" s="402" t="str">
        <f>IF(C752="","",IF($J$11="净利润率",[1]!S_STM07_IS(D752,61,$G$5,$H$13)/[1]!S_STM07_IS(D752,9,$G$5,$H$13),[1]!S_STM07_IS(D752,55,$G$5,$H$13)/$E$5))</f>
        <v/>
      </c>
      <c r="K752" s="411" t="str">
        <f>IF(C752="","",[1]!hks_fa_roa2(D752,$G$5))</f>
        <v/>
      </c>
      <c r="L752" s="411" t="str">
        <f>IF(C752="","",[1]!hks_fa_roe(D752,$G$5))</f>
        <v/>
      </c>
      <c r="M752" s="240" t="str">
        <f>IF(C752="","",IF($M$11="EPS",[1]!S_STM07_IS(D752,61,$G$5,$H$13)/IF([1]!s_share_total(D752,$G$5)=0,[1]!s_share_total(D752,[1]!s_ipo_listeddate(D752)),[1]!s_share_total(D752,$G$5)),([1]!s_stm07_bs(D752,75,$G$5,$H$13)+[1]!s_stm07_bs(D752,88,$G$5,$H$13)+[1]!s_stm07_bs(D752,94,$G$5,$H$13)+[1]!s_stm07_bs(D752,95,$G$5,$H$13))/$E$5))</f>
        <v/>
      </c>
      <c r="N752" s="241" t="str">
        <f>IF(C752="","",F752/([1]!S_STM07_IS(D752,61,$G$5,$H$13)/IF([1]!s_share_total(D752,$G$5)=0,[1]!s_share_total(D752,[1]!s_ipo_listeddate(D752)),[1]!s_share_total(D752,$G$5))))</f>
        <v/>
      </c>
      <c r="O752" s="240" t="str">
        <f ca="1">IF(C752="","",[1]!s_share_total(D752,TODAY())/$E$5)</f>
        <v/>
      </c>
      <c r="P752" s="240" t="str">
        <f t="shared" si="74"/>
        <v/>
      </c>
      <c r="Q752" s="210" t="str">
        <f t="shared" si="75"/>
        <v/>
      </c>
      <c r="R752" s="341" t="str">
        <f t="shared" si="76"/>
        <v/>
      </c>
      <c r="S752" s="144"/>
      <c r="U752" s="1"/>
    </row>
    <row r="753" spans="3:21" ht="12" customHeight="1" x14ac:dyDescent="0.35">
      <c r="C753" s="342" t="str">
        <f t="shared" si="73"/>
        <v/>
      </c>
      <c r="D753" s="126" t="str">
        <f t="shared" si="77"/>
        <v/>
      </c>
      <c r="E753" s="126" t="str">
        <f t="shared" si="78"/>
        <v/>
      </c>
      <c r="F753" s="181" t="str">
        <f ca="1">IF(C753="","",[1]!s_dq_close(D753,TODAY(),1))</f>
        <v/>
      </c>
      <c r="G753" s="182" t="str">
        <f ca="1">IF(C753="","",[1]!s_pq_pctchange(D753,TODAY()-$G$12,TODAY())/100)</f>
        <v/>
      </c>
      <c r="H753" s="242" t="str">
        <f>IF(C753="","",IF($H$11="收入",[1]!S_STM07_IS(D753,9,$G$5,$H$13)/$E$5,[1]!S_STM07_IS(D753,48,$G$5,$H$13)/$E$5))</f>
        <v/>
      </c>
      <c r="I753" s="242" t="str">
        <f>IF(C753="","",IF($I$11="毛利率",([1]!S_STM07_IS(D753,9,$G$5,$H$13)-[1]!S_STM07_IS(D753,10,$G$5,$H$13))/[1]!S_STM07_IS(D753,9,$G$5,$H$13),[1]!S_STM07_IS(D753,14,$G$5,$H$13)/$E$5))</f>
        <v/>
      </c>
      <c r="J753" s="403" t="str">
        <f>IF(C753="","",IF($J$11="净利润率",[1]!S_STM07_IS(D753,61,$G$5,$H$13)/[1]!S_STM07_IS(D753,9,$G$5,$H$13),[1]!S_STM07_IS(D753,55,$G$5,$H$13)/$E$5))</f>
        <v/>
      </c>
      <c r="K753" s="411" t="str">
        <f>IF(C753="","",[1]!hks_fa_roa2(D753,$G$5))</f>
        <v/>
      </c>
      <c r="L753" s="411" t="str">
        <f>IF(C753="","",[1]!hks_fa_roe(D753,$G$5))</f>
        <v/>
      </c>
      <c r="M753" s="243" t="str">
        <f>IF(C753="","",IF($M$11="EPS",[1]!S_STM07_IS(D753,61,$G$5,$H$13)/IF([1]!s_share_total(D753,$G$5)=0,[1]!s_share_total(D753,[1]!s_ipo_listeddate(D753)),[1]!s_share_total(D753,$G$5)),([1]!s_stm07_bs(D753,75,$G$5,$H$13)+[1]!s_stm07_bs(D753,88,$G$5,$H$13)+[1]!s_stm07_bs(D753,94,$G$5,$H$13)+[1]!s_stm07_bs(D753,95,$G$5,$H$13))/$E$5))</f>
        <v/>
      </c>
      <c r="N753" s="193" t="str">
        <f>IF(C753="","",F753/([1]!S_STM07_IS(D753,61,$G$5,$H$13)/IF([1]!s_share_total(D753,$G$5)=0,[1]!s_share_total(D753,[1]!s_ipo_listeddate(D753)),[1]!s_share_total(D753,$G$5))))</f>
        <v/>
      </c>
      <c r="O753" s="242" t="str">
        <f ca="1">IF(C753="","",[1]!s_share_total(D753,TODAY())/$E$5)</f>
        <v/>
      </c>
      <c r="P753" s="242" t="str">
        <f t="shared" si="74"/>
        <v/>
      </c>
      <c r="Q753" s="181" t="str">
        <f t="shared" si="75"/>
        <v/>
      </c>
      <c r="R753" s="342" t="str">
        <f t="shared" si="76"/>
        <v/>
      </c>
      <c r="S753" s="144"/>
      <c r="U753" s="1"/>
    </row>
    <row r="754" spans="3:21" ht="12" customHeight="1" x14ac:dyDescent="0.35">
      <c r="C754" s="341" t="str">
        <f t="shared" si="73"/>
        <v/>
      </c>
      <c r="D754" s="239" t="str">
        <f t="shared" si="77"/>
        <v/>
      </c>
      <c r="E754" s="239" t="str">
        <f t="shared" si="78"/>
        <v/>
      </c>
      <c r="F754" s="179" t="str">
        <f ca="1">IF(C754="","",[1]!s_dq_close(D754,TODAY(),1))</f>
        <v/>
      </c>
      <c r="G754" s="180" t="str">
        <f ca="1">IF(C754="","",[1]!s_pq_pctchange(D754,TODAY()-$G$12,TODAY())/100)</f>
        <v/>
      </c>
      <c r="H754" s="240" t="str">
        <f>IF(C754="","",IF($H$11="收入",[1]!S_STM07_IS(D754,9,$G$5,$H$13)/$E$5,[1]!S_STM07_IS(D754,48,$G$5,$H$13)/$E$5))</f>
        <v/>
      </c>
      <c r="I754" s="240" t="str">
        <f>IF(C754="","",IF($I$11="毛利率",([1]!S_STM07_IS(D754,9,$G$5,$H$13)-[1]!S_STM07_IS(D754,10,$G$5,$H$13))/[1]!S_STM07_IS(D754,9,$G$5,$H$13),[1]!S_STM07_IS(D754,14,$G$5,$H$13)/$E$5))</f>
        <v/>
      </c>
      <c r="J754" s="402" t="str">
        <f>IF(C754="","",IF($J$11="净利润率",[1]!S_STM07_IS(D754,61,$G$5,$H$13)/[1]!S_STM07_IS(D754,9,$G$5,$H$13),[1]!S_STM07_IS(D754,55,$G$5,$H$13)/$E$5))</f>
        <v/>
      </c>
      <c r="K754" s="411" t="str">
        <f>IF(C754="","",[1]!hks_fa_roa2(D754,$G$5))</f>
        <v/>
      </c>
      <c r="L754" s="411" t="str">
        <f>IF(C754="","",[1]!hks_fa_roe(D754,$G$5))</f>
        <v/>
      </c>
      <c r="M754" s="240" t="str">
        <f>IF(C754="","",IF($M$11="EPS",[1]!S_STM07_IS(D754,61,$G$5,$H$13)/IF([1]!s_share_total(D754,$G$5)=0,[1]!s_share_total(D754,[1]!s_ipo_listeddate(D754)),[1]!s_share_total(D754,$G$5)),([1]!s_stm07_bs(D754,75,$G$5,$H$13)+[1]!s_stm07_bs(D754,88,$G$5,$H$13)+[1]!s_stm07_bs(D754,94,$G$5,$H$13)+[1]!s_stm07_bs(D754,95,$G$5,$H$13))/$E$5))</f>
        <v/>
      </c>
      <c r="N754" s="241" t="str">
        <f>IF(C754="","",F754/([1]!S_STM07_IS(D754,61,$G$5,$H$13)/IF([1]!s_share_total(D754,$G$5)=0,[1]!s_share_total(D754,[1]!s_ipo_listeddate(D754)),[1]!s_share_total(D754,$G$5))))</f>
        <v/>
      </c>
      <c r="O754" s="240" t="str">
        <f ca="1">IF(C754="","",[1]!s_share_total(D754,TODAY())/$E$5)</f>
        <v/>
      </c>
      <c r="P754" s="240" t="str">
        <f t="shared" si="74"/>
        <v/>
      </c>
      <c r="Q754" s="210" t="str">
        <f t="shared" si="75"/>
        <v/>
      </c>
      <c r="R754" s="341" t="str">
        <f t="shared" si="76"/>
        <v/>
      </c>
      <c r="S754" s="144"/>
      <c r="U754" s="1"/>
    </row>
    <row r="755" spans="3:21" ht="12" customHeight="1" x14ac:dyDescent="0.35">
      <c r="C755" s="342" t="str">
        <f t="shared" si="73"/>
        <v/>
      </c>
      <c r="D755" s="126" t="str">
        <f t="shared" si="77"/>
        <v/>
      </c>
      <c r="E755" s="126" t="str">
        <f t="shared" si="78"/>
        <v/>
      </c>
      <c r="F755" s="181" t="str">
        <f ca="1">IF(C755="","",[1]!s_dq_close(D755,TODAY(),1))</f>
        <v/>
      </c>
      <c r="G755" s="182" t="str">
        <f ca="1">IF(C755="","",[1]!s_pq_pctchange(D755,TODAY()-$G$12,TODAY())/100)</f>
        <v/>
      </c>
      <c r="H755" s="242" t="str">
        <f>IF(C755="","",IF($H$11="收入",[1]!S_STM07_IS(D755,9,$G$5,$H$13)/$E$5,[1]!S_STM07_IS(D755,48,$G$5,$H$13)/$E$5))</f>
        <v/>
      </c>
      <c r="I755" s="242" t="str">
        <f>IF(C755="","",IF($I$11="毛利率",([1]!S_STM07_IS(D755,9,$G$5,$H$13)-[1]!S_STM07_IS(D755,10,$G$5,$H$13))/[1]!S_STM07_IS(D755,9,$G$5,$H$13),[1]!S_STM07_IS(D755,14,$G$5,$H$13)/$E$5))</f>
        <v/>
      </c>
      <c r="J755" s="403" t="str">
        <f>IF(C755="","",IF($J$11="净利润率",[1]!S_STM07_IS(D755,61,$G$5,$H$13)/[1]!S_STM07_IS(D755,9,$G$5,$H$13),[1]!S_STM07_IS(D755,55,$G$5,$H$13)/$E$5))</f>
        <v/>
      </c>
      <c r="K755" s="411" t="str">
        <f>IF(C755="","",[1]!hks_fa_roa2(D755,$G$5))</f>
        <v/>
      </c>
      <c r="L755" s="411" t="str">
        <f>IF(C755="","",[1]!hks_fa_roe(D755,$G$5))</f>
        <v/>
      </c>
      <c r="M755" s="243" t="str">
        <f>IF(C755="","",IF($M$11="EPS",[1]!S_STM07_IS(D755,61,$G$5,$H$13)/IF([1]!s_share_total(D755,$G$5)=0,[1]!s_share_total(D755,[1]!s_ipo_listeddate(D755)),[1]!s_share_total(D755,$G$5)),([1]!s_stm07_bs(D755,75,$G$5,$H$13)+[1]!s_stm07_bs(D755,88,$G$5,$H$13)+[1]!s_stm07_bs(D755,94,$G$5,$H$13)+[1]!s_stm07_bs(D755,95,$G$5,$H$13))/$E$5))</f>
        <v/>
      </c>
      <c r="N755" s="193" t="str">
        <f>IF(C755="","",F755/([1]!S_STM07_IS(D755,61,$G$5,$H$13)/IF([1]!s_share_total(D755,$G$5)=0,[1]!s_share_total(D755,[1]!s_ipo_listeddate(D755)),[1]!s_share_total(D755,$G$5))))</f>
        <v/>
      </c>
      <c r="O755" s="242" t="str">
        <f ca="1">IF(C755="","",[1]!s_share_total(D755,TODAY())/$E$5)</f>
        <v/>
      </c>
      <c r="P755" s="242" t="str">
        <f t="shared" si="74"/>
        <v/>
      </c>
      <c r="Q755" s="181" t="str">
        <f t="shared" si="75"/>
        <v/>
      </c>
      <c r="R755" s="342" t="str">
        <f t="shared" si="76"/>
        <v/>
      </c>
      <c r="S755" s="144"/>
      <c r="U755" s="1"/>
    </row>
    <row r="756" spans="3:21" ht="12" customHeight="1" x14ac:dyDescent="0.35">
      <c r="C756" s="341" t="str">
        <f t="shared" si="73"/>
        <v/>
      </c>
      <c r="D756" s="239" t="str">
        <f t="shared" si="77"/>
        <v/>
      </c>
      <c r="E756" s="239" t="str">
        <f t="shared" si="78"/>
        <v/>
      </c>
      <c r="F756" s="179" t="str">
        <f ca="1">IF(C756="","",[1]!s_dq_close(D756,TODAY(),1))</f>
        <v/>
      </c>
      <c r="G756" s="180" t="str">
        <f ca="1">IF(C756="","",[1]!s_pq_pctchange(D756,TODAY()-$G$12,TODAY())/100)</f>
        <v/>
      </c>
      <c r="H756" s="240" t="str">
        <f>IF(C756="","",IF($H$11="收入",[1]!S_STM07_IS(D756,9,$G$5,$H$13)/$E$5,[1]!S_STM07_IS(D756,48,$G$5,$H$13)/$E$5))</f>
        <v/>
      </c>
      <c r="I756" s="240" t="str">
        <f>IF(C756="","",IF($I$11="毛利率",([1]!S_STM07_IS(D756,9,$G$5,$H$13)-[1]!S_STM07_IS(D756,10,$G$5,$H$13))/[1]!S_STM07_IS(D756,9,$G$5,$H$13),[1]!S_STM07_IS(D756,14,$G$5,$H$13)/$E$5))</f>
        <v/>
      </c>
      <c r="J756" s="402" t="str">
        <f>IF(C756="","",IF($J$11="净利润率",[1]!S_STM07_IS(D756,61,$G$5,$H$13)/[1]!S_STM07_IS(D756,9,$G$5,$H$13),[1]!S_STM07_IS(D756,55,$G$5,$H$13)/$E$5))</f>
        <v/>
      </c>
      <c r="K756" s="411" t="str">
        <f>IF(C756="","",[1]!hks_fa_roa2(D756,$G$5))</f>
        <v/>
      </c>
      <c r="L756" s="411" t="str">
        <f>IF(C756="","",[1]!hks_fa_roe(D756,$G$5))</f>
        <v/>
      </c>
      <c r="M756" s="240" t="str">
        <f>IF(C756="","",IF($M$11="EPS",[1]!S_STM07_IS(D756,61,$G$5,$H$13)/IF([1]!s_share_total(D756,$G$5)=0,[1]!s_share_total(D756,[1]!s_ipo_listeddate(D756)),[1]!s_share_total(D756,$G$5)),([1]!s_stm07_bs(D756,75,$G$5,$H$13)+[1]!s_stm07_bs(D756,88,$G$5,$H$13)+[1]!s_stm07_bs(D756,94,$G$5,$H$13)+[1]!s_stm07_bs(D756,95,$G$5,$H$13))/$E$5))</f>
        <v/>
      </c>
      <c r="N756" s="241" t="str">
        <f>IF(C756="","",F756/([1]!S_STM07_IS(D756,61,$G$5,$H$13)/IF([1]!s_share_total(D756,$G$5)=0,[1]!s_share_total(D756,[1]!s_ipo_listeddate(D756)),[1]!s_share_total(D756,$G$5))))</f>
        <v/>
      </c>
      <c r="O756" s="240" t="str">
        <f ca="1">IF(C756="","",[1]!s_share_total(D756,TODAY())/$E$5)</f>
        <v/>
      </c>
      <c r="P756" s="240" t="str">
        <f t="shared" si="74"/>
        <v/>
      </c>
      <c r="Q756" s="210" t="str">
        <f t="shared" si="75"/>
        <v/>
      </c>
      <c r="R756" s="341" t="str">
        <f t="shared" si="76"/>
        <v/>
      </c>
      <c r="S756" s="144"/>
      <c r="U756" s="1"/>
    </row>
    <row r="757" spans="3:21" ht="12" customHeight="1" x14ac:dyDescent="0.35">
      <c r="C757" s="342" t="str">
        <f t="shared" si="73"/>
        <v/>
      </c>
      <c r="D757" s="126" t="str">
        <f t="shared" si="77"/>
        <v/>
      </c>
      <c r="E757" s="126" t="str">
        <f t="shared" si="78"/>
        <v/>
      </c>
      <c r="F757" s="181" t="str">
        <f ca="1">IF(C757="","",[1]!s_dq_close(D757,TODAY(),1))</f>
        <v/>
      </c>
      <c r="G757" s="182" t="str">
        <f ca="1">IF(C757="","",[1]!s_pq_pctchange(D757,TODAY()-$G$12,TODAY())/100)</f>
        <v/>
      </c>
      <c r="H757" s="242" t="str">
        <f>IF(C757="","",IF($H$11="收入",[1]!S_STM07_IS(D757,9,$G$5,$H$13)/$E$5,[1]!S_STM07_IS(D757,48,$G$5,$H$13)/$E$5))</f>
        <v/>
      </c>
      <c r="I757" s="242" t="str">
        <f>IF(C757="","",IF($I$11="毛利率",([1]!S_STM07_IS(D757,9,$G$5,$H$13)-[1]!S_STM07_IS(D757,10,$G$5,$H$13))/[1]!S_STM07_IS(D757,9,$G$5,$H$13),[1]!S_STM07_IS(D757,14,$G$5,$H$13)/$E$5))</f>
        <v/>
      </c>
      <c r="J757" s="403" t="str">
        <f>IF(C757="","",IF($J$11="净利润率",[1]!S_STM07_IS(D757,61,$G$5,$H$13)/[1]!S_STM07_IS(D757,9,$G$5,$H$13),[1]!S_STM07_IS(D757,55,$G$5,$H$13)/$E$5))</f>
        <v/>
      </c>
      <c r="K757" s="411" t="str">
        <f>IF(C757="","",[1]!hks_fa_roa2(D757,$G$5))</f>
        <v/>
      </c>
      <c r="L757" s="411" t="str">
        <f>IF(C757="","",[1]!hks_fa_roe(D757,$G$5))</f>
        <v/>
      </c>
      <c r="M757" s="243" t="str">
        <f>IF(C757="","",IF($M$11="EPS",[1]!S_STM07_IS(D757,61,$G$5,$H$13)/IF([1]!s_share_total(D757,$G$5)=0,[1]!s_share_total(D757,[1]!s_ipo_listeddate(D757)),[1]!s_share_total(D757,$G$5)),([1]!s_stm07_bs(D757,75,$G$5,$H$13)+[1]!s_stm07_bs(D757,88,$G$5,$H$13)+[1]!s_stm07_bs(D757,94,$G$5,$H$13)+[1]!s_stm07_bs(D757,95,$G$5,$H$13))/$E$5))</f>
        <v/>
      </c>
      <c r="N757" s="193" t="str">
        <f>IF(C757="","",F757/([1]!S_STM07_IS(D757,61,$G$5,$H$13)/IF([1]!s_share_total(D757,$G$5)=0,[1]!s_share_total(D757,[1]!s_ipo_listeddate(D757)),[1]!s_share_total(D757,$G$5))))</f>
        <v/>
      </c>
      <c r="O757" s="242" t="str">
        <f ca="1">IF(C757="","",[1]!s_share_total(D757,TODAY())/$E$5)</f>
        <v/>
      </c>
      <c r="P757" s="242" t="str">
        <f t="shared" si="74"/>
        <v/>
      </c>
      <c r="Q757" s="181" t="str">
        <f t="shared" si="75"/>
        <v/>
      </c>
      <c r="R757" s="342" t="str">
        <f t="shared" si="76"/>
        <v/>
      </c>
      <c r="S757" s="144"/>
      <c r="U757" s="1"/>
    </row>
    <row r="758" spans="3:21" ht="12" customHeight="1" x14ac:dyDescent="0.35">
      <c r="C758" s="341" t="str">
        <f t="shared" si="73"/>
        <v/>
      </c>
      <c r="D758" s="239" t="str">
        <f t="shared" si="77"/>
        <v/>
      </c>
      <c r="E758" s="239" t="str">
        <f t="shared" si="78"/>
        <v/>
      </c>
      <c r="F758" s="179" t="str">
        <f ca="1">IF(C758="","",[1]!s_dq_close(D758,TODAY(),1))</f>
        <v/>
      </c>
      <c r="G758" s="180" t="str">
        <f ca="1">IF(C758="","",[1]!s_pq_pctchange(D758,TODAY()-$G$12,TODAY())/100)</f>
        <v/>
      </c>
      <c r="H758" s="240" t="str">
        <f>IF(C758="","",IF($H$11="收入",[1]!S_STM07_IS(D758,9,$G$5,$H$13)/$E$5,[1]!S_STM07_IS(D758,48,$G$5,$H$13)/$E$5))</f>
        <v/>
      </c>
      <c r="I758" s="240" t="str">
        <f>IF(C758="","",IF($I$11="毛利率",([1]!S_STM07_IS(D758,9,$G$5,$H$13)-[1]!S_STM07_IS(D758,10,$G$5,$H$13))/[1]!S_STM07_IS(D758,9,$G$5,$H$13),[1]!S_STM07_IS(D758,14,$G$5,$H$13)/$E$5))</f>
        <v/>
      </c>
      <c r="J758" s="402" t="str">
        <f>IF(C758="","",IF($J$11="净利润率",[1]!S_STM07_IS(D758,61,$G$5,$H$13)/[1]!S_STM07_IS(D758,9,$G$5,$H$13),[1]!S_STM07_IS(D758,55,$G$5,$H$13)/$E$5))</f>
        <v/>
      </c>
      <c r="K758" s="411" t="str">
        <f>IF(C758="","",[1]!hks_fa_roa2(D758,$G$5))</f>
        <v/>
      </c>
      <c r="L758" s="411" t="str">
        <f>IF(C758="","",[1]!hks_fa_roe(D758,$G$5))</f>
        <v/>
      </c>
      <c r="M758" s="240" t="str">
        <f>IF(C758="","",IF($M$11="EPS",[1]!S_STM07_IS(D758,61,$G$5,$H$13)/IF([1]!s_share_total(D758,$G$5)=0,[1]!s_share_total(D758,[1]!s_ipo_listeddate(D758)),[1]!s_share_total(D758,$G$5)),([1]!s_stm07_bs(D758,75,$G$5,$H$13)+[1]!s_stm07_bs(D758,88,$G$5,$H$13)+[1]!s_stm07_bs(D758,94,$G$5,$H$13)+[1]!s_stm07_bs(D758,95,$G$5,$H$13))/$E$5))</f>
        <v/>
      </c>
      <c r="N758" s="241" t="str">
        <f>IF(C758="","",F758/([1]!S_STM07_IS(D758,61,$G$5,$H$13)/IF([1]!s_share_total(D758,$G$5)=0,[1]!s_share_total(D758,[1]!s_ipo_listeddate(D758)),[1]!s_share_total(D758,$G$5))))</f>
        <v/>
      </c>
      <c r="O758" s="240" t="str">
        <f ca="1">IF(C758="","",[1]!s_share_total(D758,TODAY())/$E$5)</f>
        <v/>
      </c>
      <c r="P758" s="240" t="str">
        <f t="shared" si="74"/>
        <v/>
      </c>
      <c r="Q758" s="210" t="str">
        <f t="shared" si="75"/>
        <v/>
      </c>
      <c r="R758" s="341" t="str">
        <f t="shared" si="76"/>
        <v/>
      </c>
      <c r="S758" s="144"/>
      <c r="U758" s="1"/>
    </row>
    <row r="759" spans="3:21" ht="12" customHeight="1" x14ac:dyDescent="0.35">
      <c r="C759" s="342" t="str">
        <f t="shared" si="73"/>
        <v/>
      </c>
      <c r="D759" s="126" t="str">
        <f t="shared" si="77"/>
        <v/>
      </c>
      <c r="E759" s="126" t="str">
        <f t="shared" si="78"/>
        <v/>
      </c>
      <c r="F759" s="181" t="str">
        <f ca="1">IF(C759="","",[1]!s_dq_close(D759,TODAY(),1))</f>
        <v/>
      </c>
      <c r="G759" s="182" t="str">
        <f ca="1">IF(C759="","",[1]!s_pq_pctchange(D759,TODAY()-$G$12,TODAY())/100)</f>
        <v/>
      </c>
      <c r="H759" s="242" t="str">
        <f>IF(C759="","",IF($H$11="收入",[1]!S_STM07_IS(D759,9,$G$5,$H$13)/$E$5,[1]!S_STM07_IS(D759,48,$G$5,$H$13)/$E$5))</f>
        <v/>
      </c>
      <c r="I759" s="242" t="str">
        <f>IF(C759="","",IF($I$11="毛利率",([1]!S_STM07_IS(D759,9,$G$5,$H$13)-[1]!S_STM07_IS(D759,10,$G$5,$H$13))/[1]!S_STM07_IS(D759,9,$G$5,$H$13),[1]!S_STM07_IS(D759,14,$G$5,$H$13)/$E$5))</f>
        <v/>
      </c>
      <c r="J759" s="403" t="str">
        <f>IF(C759="","",IF($J$11="净利润率",[1]!S_STM07_IS(D759,61,$G$5,$H$13)/[1]!S_STM07_IS(D759,9,$G$5,$H$13),[1]!S_STM07_IS(D759,55,$G$5,$H$13)/$E$5))</f>
        <v/>
      </c>
      <c r="K759" s="411" t="str">
        <f>IF(C759="","",[1]!hks_fa_roa2(D759,$G$5))</f>
        <v/>
      </c>
      <c r="L759" s="411" t="str">
        <f>IF(C759="","",[1]!hks_fa_roe(D759,$G$5))</f>
        <v/>
      </c>
      <c r="M759" s="243" t="str">
        <f>IF(C759="","",IF($M$11="EPS",[1]!S_STM07_IS(D759,61,$G$5,$H$13)/IF([1]!s_share_total(D759,$G$5)=0,[1]!s_share_total(D759,[1]!s_ipo_listeddate(D759)),[1]!s_share_total(D759,$G$5)),([1]!s_stm07_bs(D759,75,$G$5,$H$13)+[1]!s_stm07_bs(D759,88,$G$5,$H$13)+[1]!s_stm07_bs(D759,94,$G$5,$H$13)+[1]!s_stm07_bs(D759,95,$G$5,$H$13))/$E$5))</f>
        <v/>
      </c>
      <c r="N759" s="193" t="str">
        <f>IF(C759="","",F759/([1]!S_STM07_IS(D759,61,$G$5,$H$13)/IF([1]!s_share_total(D759,$G$5)=0,[1]!s_share_total(D759,[1]!s_ipo_listeddate(D759)),[1]!s_share_total(D759,$G$5))))</f>
        <v/>
      </c>
      <c r="O759" s="242" t="str">
        <f ca="1">IF(C759="","",[1]!s_share_total(D759,TODAY())/$E$5)</f>
        <v/>
      </c>
      <c r="P759" s="242" t="str">
        <f t="shared" si="74"/>
        <v/>
      </c>
      <c r="Q759" s="181" t="str">
        <f t="shared" si="75"/>
        <v/>
      </c>
      <c r="R759" s="342" t="str">
        <f t="shared" si="76"/>
        <v/>
      </c>
      <c r="S759" s="144"/>
      <c r="U759" s="1"/>
    </row>
    <row r="760" spans="3:21" ht="12" customHeight="1" x14ac:dyDescent="0.35">
      <c r="C760" s="341" t="str">
        <f t="shared" si="73"/>
        <v/>
      </c>
      <c r="D760" s="239" t="str">
        <f t="shared" si="77"/>
        <v/>
      </c>
      <c r="E760" s="239" t="str">
        <f t="shared" si="78"/>
        <v/>
      </c>
      <c r="F760" s="179" t="str">
        <f ca="1">IF(C760="","",[1]!s_dq_close(D760,TODAY(),1))</f>
        <v/>
      </c>
      <c r="G760" s="180" t="str">
        <f ca="1">IF(C760="","",[1]!s_pq_pctchange(D760,TODAY()-$G$12,TODAY())/100)</f>
        <v/>
      </c>
      <c r="H760" s="240" t="str">
        <f>IF(C760="","",IF($H$11="收入",[1]!S_STM07_IS(D760,9,$G$5,$H$13)/$E$5,[1]!S_STM07_IS(D760,48,$G$5,$H$13)/$E$5))</f>
        <v/>
      </c>
      <c r="I760" s="240" t="str">
        <f>IF(C760="","",IF($I$11="毛利率",([1]!S_STM07_IS(D760,9,$G$5,$H$13)-[1]!S_STM07_IS(D760,10,$G$5,$H$13))/[1]!S_STM07_IS(D760,9,$G$5,$H$13),[1]!S_STM07_IS(D760,14,$G$5,$H$13)/$E$5))</f>
        <v/>
      </c>
      <c r="J760" s="402" t="str">
        <f>IF(C760="","",IF($J$11="净利润率",[1]!S_STM07_IS(D760,61,$G$5,$H$13)/[1]!S_STM07_IS(D760,9,$G$5,$H$13),[1]!S_STM07_IS(D760,55,$G$5,$H$13)/$E$5))</f>
        <v/>
      </c>
      <c r="K760" s="411" t="str">
        <f>IF(C760="","",[1]!hks_fa_roa2(D760,$G$5))</f>
        <v/>
      </c>
      <c r="L760" s="411" t="str">
        <f>IF(C760="","",[1]!hks_fa_roe(D760,$G$5))</f>
        <v/>
      </c>
      <c r="M760" s="240" t="str">
        <f>IF(C760="","",IF($M$11="EPS",[1]!S_STM07_IS(D760,61,$G$5,$H$13)/IF([1]!s_share_total(D760,$G$5)=0,[1]!s_share_total(D760,[1]!s_ipo_listeddate(D760)),[1]!s_share_total(D760,$G$5)),([1]!s_stm07_bs(D760,75,$G$5,$H$13)+[1]!s_stm07_bs(D760,88,$G$5,$H$13)+[1]!s_stm07_bs(D760,94,$G$5,$H$13)+[1]!s_stm07_bs(D760,95,$G$5,$H$13))/$E$5))</f>
        <v/>
      </c>
      <c r="N760" s="241" t="str">
        <f>IF(C760="","",F760/([1]!S_STM07_IS(D760,61,$G$5,$H$13)/IF([1]!s_share_total(D760,$G$5)=0,[1]!s_share_total(D760,[1]!s_ipo_listeddate(D760)),[1]!s_share_total(D760,$G$5))))</f>
        <v/>
      </c>
      <c r="O760" s="240" t="str">
        <f ca="1">IF(C760="","",[1]!s_share_total(D760,TODAY())/$E$5)</f>
        <v/>
      </c>
      <c r="P760" s="240" t="str">
        <f t="shared" si="74"/>
        <v/>
      </c>
      <c r="Q760" s="210" t="str">
        <f t="shared" si="75"/>
        <v/>
      </c>
      <c r="R760" s="341" t="str">
        <f t="shared" si="76"/>
        <v/>
      </c>
      <c r="S760" s="144"/>
      <c r="U760" s="1"/>
    </row>
    <row r="761" spans="3:21" ht="12" customHeight="1" x14ac:dyDescent="0.35">
      <c r="C761" s="342" t="str">
        <f t="shared" si="73"/>
        <v/>
      </c>
      <c r="D761" s="126" t="str">
        <f t="shared" si="77"/>
        <v/>
      </c>
      <c r="E761" s="126" t="str">
        <f t="shared" si="78"/>
        <v/>
      </c>
      <c r="F761" s="181" t="str">
        <f ca="1">IF(C761="","",[1]!s_dq_close(D761,TODAY(),1))</f>
        <v/>
      </c>
      <c r="G761" s="182" t="str">
        <f ca="1">IF(C761="","",[1]!s_pq_pctchange(D761,TODAY()-$G$12,TODAY())/100)</f>
        <v/>
      </c>
      <c r="H761" s="242" t="str">
        <f>IF(C761="","",IF($H$11="收入",[1]!S_STM07_IS(D761,9,$G$5,$H$13)/$E$5,[1]!S_STM07_IS(D761,48,$G$5,$H$13)/$E$5))</f>
        <v/>
      </c>
      <c r="I761" s="242" t="str">
        <f>IF(C761="","",IF($I$11="毛利率",([1]!S_STM07_IS(D761,9,$G$5,$H$13)-[1]!S_STM07_IS(D761,10,$G$5,$H$13))/[1]!S_STM07_IS(D761,9,$G$5,$H$13),[1]!S_STM07_IS(D761,14,$G$5,$H$13)/$E$5))</f>
        <v/>
      </c>
      <c r="J761" s="403" t="str">
        <f>IF(C761="","",IF($J$11="净利润率",[1]!S_STM07_IS(D761,61,$G$5,$H$13)/[1]!S_STM07_IS(D761,9,$G$5,$H$13),[1]!S_STM07_IS(D761,55,$G$5,$H$13)/$E$5))</f>
        <v/>
      </c>
      <c r="K761" s="411" t="str">
        <f>IF(C761="","",[1]!hks_fa_roa2(D761,$G$5))</f>
        <v/>
      </c>
      <c r="L761" s="411" t="str">
        <f>IF(C761="","",[1]!hks_fa_roe(D761,$G$5))</f>
        <v/>
      </c>
      <c r="M761" s="243" t="str">
        <f>IF(C761="","",IF($M$11="EPS",[1]!S_STM07_IS(D761,61,$G$5,$H$13)/IF([1]!s_share_total(D761,$G$5)=0,[1]!s_share_total(D761,[1]!s_ipo_listeddate(D761)),[1]!s_share_total(D761,$G$5)),([1]!s_stm07_bs(D761,75,$G$5,$H$13)+[1]!s_stm07_bs(D761,88,$G$5,$H$13)+[1]!s_stm07_bs(D761,94,$G$5,$H$13)+[1]!s_stm07_bs(D761,95,$G$5,$H$13))/$E$5))</f>
        <v/>
      </c>
      <c r="N761" s="193" t="str">
        <f>IF(C761="","",F761/([1]!S_STM07_IS(D761,61,$G$5,$H$13)/IF([1]!s_share_total(D761,$G$5)=0,[1]!s_share_total(D761,[1]!s_ipo_listeddate(D761)),[1]!s_share_total(D761,$G$5))))</f>
        <v/>
      </c>
      <c r="O761" s="242" t="str">
        <f ca="1">IF(C761="","",[1]!s_share_total(D761,TODAY())/$E$5)</f>
        <v/>
      </c>
      <c r="P761" s="242" t="str">
        <f t="shared" si="74"/>
        <v/>
      </c>
      <c r="Q761" s="181" t="str">
        <f t="shared" si="75"/>
        <v/>
      </c>
      <c r="R761" s="342" t="str">
        <f t="shared" si="76"/>
        <v/>
      </c>
      <c r="S761" s="144"/>
      <c r="U761" s="1"/>
    </row>
    <row r="762" spans="3:21" ht="12" customHeight="1" x14ac:dyDescent="0.35">
      <c r="C762" s="341" t="str">
        <f t="shared" si="73"/>
        <v/>
      </c>
      <c r="D762" s="239" t="str">
        <f t="shared" si="77"/>
        <v/>
      </c>
      <c r="E762" s="239" t="str">
        <f t="shared" si="78"/>
        <v/>
      </c>
      <c r="F762" s="179" t="str">
        <f ca="1">IF(C762="","",[1]!s_dq_close(D762,TODAY(),1))</f>
        <v/>
      </c>
      <c r="G762" s="180" t="str">
        <f ca="1">IF(C762="","",[1]!s_pq_pctchange(D762,TODAY()-$G$12,TODAY())/100)</f>
        <v/>
      </c>
      <c r="H762" s="240" t="str">
        <f>IF(C762="","",IF($H$11="收入",[1]!S_STM07_IS(D762,9,$G$5,$H$13)/$E$5,[1]!S_STM07_IS(D762,48,$G$5,$H$13)/$E$5))</f>
        <v/>
      </c>
      <c r="I762" s="240" t="str">
        <f>IF(C762="","",IF($I$11="毛利率",([1]!S_STM07_IS(D762,9,$G$5,$H$13)-[1]!S_STM07_IS(D762,10,$G$5,$H$13))/[1]!S_STM07_IS(D762,9,$G$5,$H$13),[1]!S_STM07_IS(D762,14,$G$5,$H$13)/$E$5))</f>
        <v/>
      </c>
      <c r="J762" s="402" t="str">
        <f>IF(C762="","",IF($J$11="净利润率",[1]!S_STM07_IS(D762,61,$G$5,$H$13)/[1]!S_STM07_IS(D762,9,$G$5,$H$13),[1]!S_STM07_IS(D762,55,$G$5,$H$13)/$E$5))</f>
        <v/>
      </c>
      <c r="K762" s="411" t="str">
        <f>IF(C762="","",[1]!hks_fa_roa2(D762,$G$5))</f>
        <v/>
      </c>
      <c r="L762" s="411" t="str">
        <f>IF(C762="","",[1]!hks_fa_roe(D762,$G$5))</f>
        <v/>
      </c>
      <c r="M762" s="240" t="str">
        <f>IF(C762="","",IF($M$11="EPS",[1]!S_STM07_IS(D762,61,$G$5,$H$13)/IF([1]!s_share_total(D762,$G$5)=0,[1]!s_share_total(D762,[1]!s_ipo_listeddate(D762)),[1]!s_share_total(D762,$G$5)),([1]!s_stm07_bs(D762,75,$G$5,$H$13)+[1]!s_stm07_bs(D762,88,$G$5,$H$13)+[1]!s_stm07_bs(D762,94,$G$5,$H$13)+[1]!s_stm07_bs(D762,95,$G$5,$H$13))/$E$5))</f>
        <v/>
      </c>
      <c r="N762" s="241" t="str">
        <f>IF(C762="","",F762/([1]!S_STM07_IS(D762,61,$G$5,$H$13)/IF([1]!s_share_total(D762,$G$5)=0,[1]!s_share_total(D762,[1]!s_ipo_listeddate(D762)),[1]!s_share_total(D762,$G$5))))</f>
        <v/>
      </c>
      <c r="O762" s="240" t="str">
        <f ca="1">IF(C762="","",[1]!s_share_total(D762,TODAY())/$E$5)</f>
        <v/>
      </c>
      <c r="P762" s="240" t="str">
        <f t="shared" si="74"/>
        <v/>
      </c>
      <c r="Q762" s="210" t="str">
        <f t="shared" si="75"/>
        <v/>
      </c>
      <c r="R762" s="341" t="str">
        <f t="shared" si="76"/>
        <v/>
      </c>
      <c r="S762" s="144"/>
      <c r="U762" s="1"/>
    </row>
    <row r="763" spans="3:21" ht="12" customHeight="1" x14ac:dyDescent="0.35">
      <c r="C763" s="342" t="str">
        <f t="shared" si="73"/>
        <v/>
      </c>
      <c r="D763" s="126" t="str">
        <f t="shared" si="77"/>
        <v/>
      </c>
      <c r="E763" s="126" t="str">
        <f t="shared" si="78"/>
        <v/>
      </c>
      <c r="F763" s="181" t="str">
        <f ca="1">IF(C763="","",[1]!s_dq_close(D763,TODAY(),1))</f>
        <v/>
      </c>
      <c r="G763" s="182" t="str">
        <f ca="1">IF(C763="","",[1]!s_pq_pctchange(D763,TODAY()-$G$12,TODAY())/100)</f>
        <v/>
      </c>
      <c r="H763" s="242" t="str">
        <f>IF(C763="","",IF($H$11="收入",[1]!S_STM07_IS(D763,9,$G$5,$H$13)/$E$5,[1]!S_STM07_IS(D763,48,$G$5,$H$13)/$E$5))</f>
        <v/>
      </c>
      <c r="I763" s="242" t="str">
        <f>IF(C763="","",IF($I$11="毛利率",([1]!S_STM07_IS(D763,9,$G$5,$H$13)-[1]!S_STM07_IS(D763,10,$G$5,$H$13))/[1]!S_STM07_IS(D763,9,$G$5,$H$13),[1]!S_STM07_IS(D763,14,$G$5,$H$13)/$E$5))</f>
        <v/>
      </c>
      <c r="J763" s="403" t="str">
        <f>IF(C763="","",IF($J$11="净利润率",[1]!S_STM07_IS(D763,61,$G$5,$H$13)/[1]!S_STM07_IS(D763,9,$G$5,$H$13),[1]!S_STM07_IS(D763,55,$G$5,$H$13)/$E$5))</f>
        <v/>
      </c>
      <c r="K763" s="411" t="str">
        <f>IF(C763="","",[1]!hks_fa_roa2(D763,$G$5))</f>
        <v/>
      </c>
      <c r="L763" s="411" t="str">
        <f>IF(C763="","",[1]!hks_fa_roe(D763,$G$5))</f>
        <v/>
      </c>
      <c r="M763" s="243" t="str">
        <f>IF(C763="","",IF($M$11="EPS",[1]!S_STM07_IS(D763,61,$G$5,$H$13)/IF([1]!s_share_total(D763,$G$5)=0,[1]!s_share_total(D763,[1]!s_ipo_listeddate(D763)),[1]!s_share_total(D763,$G$5)),([1]!s_stm07_bs(D763,75,$G$5,$H$13)+[1]!s_stm07_bs(D763,88,$G$5,$H$13)+[1]!s_stm07_bs(D763,94,$G$5,$H$13)+[1]!s_stm07_bs(D763,95,$G$5,$H$13))/$E$5))</f>
        <v/>
      </c>
      <c r="N763" s="193" t="str">
        <f>IF(C763="","",F763/([1]!S_STM07_IS(D763,61,$G$5,$H$13)/IF([1]!s_share_total(D763,$G$5)=0,[1]!s_share_total(D763,[1]!s_ipo_listeddate(D763)),[1]!s_share_total(D763,$G$5))))</f>
        <v/>
      </c>
      <c r="O763" s="242" t="str">
        <f ca="1">IF(C763="","",[1]!s_share_total(D763,TODAY())/$E$5)</f>
        <v/>
      </c>
      <c r="P763" s="242" t="str">
        <f t="shared" si="74"/>
        <v/>
      </c>
      <c r="Q763" s="181" t="str">
        <f t="shared" si="75"/>
        <v/>
      </c>
      <c r="R763" s="342" t="str">
        <f t="shared" si="76"/>
        <v/>
      </c>
      <c r="S763" s="144"/>
      <c r="U763" s="1"/>
    </row>
    <row r="764" spans="3:21" ht="12" customHeight="1" x14ac:dyDescent="0.35">
      <c r="C764" s="341" t="str">
        <f t="shared" si="73"/>
        <v/>
      </c>
      <c r="D764" s="239" t="str">
        <f t="shared" si="77"/>
        <v/>
      </c>
      <c r="E764" s="239" t="str">
        <f t="shared" si="78"/>
        <v/>
      </c>
      <c r="F764" s="179" t="str">
        <f ca="1">IF(C764="","",[1]!s_dq_close(D764,TODAY(),1))</f>
        <v/>
      </c>
      <c r="G764" s="180" t="str">
        <f ca="1">IF(C764="","",[1]!s_pq_pctchange(D764,TODAY()-$G$12,TODAY())/100)</f>
        <v/>
      </c>
      <c r="H764" s="240" t="str">
        <f>IF(C764="","",IF($H$11="收入",[1]!S_STM07_IS(D764,9,$G$5,$H$13)/$E$5,[1]!S_STM07_IS(D764,48,$G$5,$H$13)/$E$5))</f>
        <v/>
      </c>
      <c r="I764" s="240" t="str">
        <f>IF(C764="","",IF($I$11="毛利率",([1]!S_STM07_IS(D764,9,$G$5,$H$13)-[1]!S_STM07_IS(D764,10,$G$5,$H$13))/[1]!S_STM07_IS(D764,9,$G$5,$H$13),[1]!S_STM07_IS(D764,14,$G$5,$H$13)/$E$5))</f>
        <v/>
      </c>
      <c r="J764" s="402" t="str">
        <f>IF(C764="","",IF($J$11="净利润率",[1]!S_STM07_IS(D764,61,$G$5,$H$13)/[1]!S_STM07_IS(D764,9,$G$5,$H$13),[1]!S_STM07_IS(D764,55,$G$5,$H$13)/$E$5))</f>
        <v/>
      </c>
      <c r="K764" s="411" t="str">
        <f>IF(C764="","",[1]!hks_fa_roa2(D764,$G$5))</f>
        <v/>
      </c>
      <c r="L764" s="411" t="str">
        <f>IF(C764="","",[1]!hks_fa_roe(D764,$G$5))</f>
        <v/>
      </c>
      <c r="M764" s="240" t="str">
        <f>IF(C764="","",IF($M$11="EPS",[1]!S_STM07_IS(D764,61,$G$5,$H$13)/IF([1]!s_share_total(D764,$G$5)=0,[1]!s_share_total(D764,[1]!s_ipo_listeddate(D764)),[1]!s_share_total(D764,$G$5)),([1]!s_stm07_bs(D764,75,$G$5,$H$13)+[1]!s_stm07_bs(D764,88,$G$5,$H$13)+[1]!s_stm07_bs(D764,94,$G$5,$H$13)+[1]!s_stm07_bs(D764,95,$G$5,$H$13))/$E$5))</f>
        <v/>
      </c>
      <c r="N764" s="241" t="str">
        <f>IF(C764="","",F764/([1]!S_STM07_IS(D764,61,$G$5,$H$13)/IF([1]!s_share_total(D764,$G$5)=0,[1]!s_share_total(D764,[1]!s_ipo_listeddate(D764)),[1]!s_share_total(D764,$G$5))))</f>
        <v/>
      </c>
      <c r="O764" s="240" t="str">
        <f ca="1">IF(C764="","",[1]!s_share_total(D764,TODAY())/$E$5)</f>
        <v/>
      </c>
      <c r="P764" s="240" t="str">
        <f t="shared" si="74"/>
        <v/>
      </c>
      <c r="Q764" s="210" t="str">
        <f t="shared" si="75"/>
        <v/>
      </c>
      <c r="R764" s="341" t="str">
        <f t="shared" si="76"/>
        <v/>
      </c>
      <c r="S764" s="144"/>
      <c r="U764" s="1"/>
    </row>
    <row r="765" spans="3:21" ht="12" customHeight="1" x14ac:dyDescent="0.35">
      <c r="C765" s="342" t="str">
        <f t="shared" si="73"/>
        <v/>
      </c>
      <c r="D765" s="126" t="str">
        <f t="shared" si="77"/>
        <v/>
      </c>
      <c r="E765" s="126" t="str">
        <f t="shared" si="78"/>
        <v/>
      </c>
      <c r="F765" s="181" t="str">
        <f ca="1">IF(C765="","",[1]!s_dq_close(D765,TODAY(),1))</f>
        <v/>
      </c>
      <c r="G765" s="182" t="str">
        <f ca="1">IF(C765="","",[1]!s_pq_pctchange(D765,TODAY()-$G$12,TODAY())/100)</f>
        <v/>
      </c>
      <c r="H765" s="242" t="str">
        <f>IF(C765="","",IF($H$11="收入",[1]!S_STM07_IS(D765,9,$G$5,$H$13)/$E$5,[1]!S_STM07_IS(D765,48,$G$5,$H$13)/$E$5))</f>
        <v/>
      </c>
      <c r="I765" s="242" t="str">
        <f>IF(C765="","",IF($I$11="毛利率",([1]!S_STM07_IS(D765,9,$G$5,$H$13)-[1]!S_STM07_IS(D765,10,$G$5,$H$13))/[1]!S_STM07_IS(D765,9,$G$5,$H$13),[1]!S_STM07_IS(D765,14,$G$5,$H$13)/$E$5))</f>
        <v/>
      </c>
      <c r="J765" s="403" t="str">
        <f>IF(C765="","",IF($J$11="净利润率",[1]!S_STM07_IS(D765,61,$G$5,$H$13)/[1]!S_STM07_IS(D765,9,$G$5,$H$13),[1]!S_STM07_IS(D765,55,$G$5,$H$13)/$E$5))</f>
        <v/>
      </c>
      <c r="K765" s="411" t="str">
        <f>IF(C765="","",[1]!hks_fa_roa2(D765,$G$5))</f>
        <v/>
      </c>
      <c r="L765" s="411" t="str">
        <f>IF(C765="","",[1]!hks_fa_roe(D765,$G$5))</f>
        <v/>
      </c>
      <c r="M765" s="243" t="str">
        <f>IF(C765="","",IF($M$11="EPS",[1]!S_STM07_IS(D765,61,$G$5,$H$13)/IF([1]!s_share_total(D765,$G$5)=0,[1]!s_share_total(D765,[1]!s_ipo_listeddate(D765)),[1]!s_share_total(D765,$G$5)),([1]!s_stm07_bs(D765,75,$G$5,$H$13)+[1]!s_stm07_bs(D765,88,$G$5,$H$13)+[1]!s_stm07_bs(D765,94,$G$5,$H$13)+[1]!s_stm07_bs(D765,95,$G$5,$H$13))/$E$5))</f>
        <v/>
      </c>
      <c r="N765" s="193" t="str">
        <f>IF(C765="","",F765/([1]!S_STM07_IS(D765,61,$G$5,$H$13)/IF([1]!s_share_total(D765,$G$5)=0,[1]!s_share_total(D765,[1]!s_ipo_listeddate(D765)),[1]!s_share_total(D765,$G$5))))</f>
        <v/>
      </c>
      <c r="O765" s="242" t="str">
        <f ca="1">IF(C765="","",[1]!s_share_total(D765,TODAY())/$E$5)</f>
        <v/>
      </c>
      <c r="P765" s="242" t="str">
        <f t="shared" si="74"/>
        <v/>
      </c>
      <c r="Q765" s="181" t="str">
        <f t="shared" si="75"/>
        <v/>
      </c>
      <c r="R765" s="342" t="str">
        <f t="shared" si="76"/>
        <v/>
      </c>
      <c r="S765" s="144"/>
      <c r="U765" s="1"/>
    </row>
    <row r="766" spans="3:21" ht="12" customHeight="1" x14ac:dyDescent="0.35">
      <c r="C766" s="341" t="str">
        <f t="shared" si="73"/>
        <v/>
      </c>
      <c r="D766" s="239" t="str">
        <f t="shared" si="77"/>
        <v/>
      </c>
      <c r="E766" s="239" t="str">
        <f t="shared" si="78"/>
        <v/>
      </c>
      <c r="F766" s="179" t="str">
        <f ca="1">IF(C766="","",[1]!s_dq_close(D766,TODAY(),1))</f>
        <v/>
      </c>
      <c r="G766" s="180" t="str">
        <f ca="1">IF(C766="","",[1]!s_pq_pctchange(D766,TODAY()-$G$12,TODAY())/100)</f>
        <v/>
      </c>
      <c r="H766" s="240" t="str">
        <f>IF(C766="","",IF($H$11="收入",[1]!S_STM07_IS(D766,9,$G$5,$H$13)/$E$5,[1]!S_STM07_IS(D766,48,$G$5,$H$13)/$E$5))</f>
        <v/>
      </c>
      <c r="I766" s="240" t="str">
        <f>IF(C766="","",IF($I$11="毛利率",([1]!S_STM07_IS(D766,9,$G$5,$H$13)-[1]!S_STM07_IS(D766,10,$G$5,$H$13))/[1]!S_STM07_IS(D766,9,$G$5,$H$13),[1]!S_STM07_IS(D766,14,$G$5,$H$13)/$E$5))</f>
        <v/>
      </c>
      <c r="J766" s="402" t="str">
        <f>IF(C766="","",IF($J$11="净利润率",[1]!S_STM07_IS(D766,61,$G$5,$H$13)/[1]!S_STM07_IS(D766,9,$G$5,$H$13),[1]!S_STM07_IS(D766,55,$G$5,$H$13)/$E$5))</f>
        <v/>
      </c>
      <c r="K766" s="411" t="str">
        <f>IF(C766="","",[1]!hks_fa_roa2(D766,$G$5))</f>
        <v/>
      </c>
      <c r="L766" s="411" t="str">
        <f>IF(C766="","",[1]!hks_fa_roe(D766,$G$5))</f>
        <v/>
      </c>
      <c r="M766" s="240" t="str">
        <f>IF(C766="","",IF($M$11="EPS",[1]!S_STM07_IS(D766,61,$G$5,$H$13)/IF([1]!s_share_total(D766,$G$5)=0,[1]!s_share_total(D766,[1]!s_ipo_listeddate(D766)),[1]!s_share_total(D766,$G$5)),([1]!s_stm07_bs(D766,75,$G$5,$H$13)+[1]!s_stm07_bs(D766,88,$G$5,$H$13)+[1]!s_stm07_bs(D766,94,$G$5,$H$13)+[1]!s_stm07_bs(D766,95,$G$5,$H$13))/$E$5))</f>
        <v/>
      </c>
      <c r="N766" s="241" t="str">
        <f>IF(C766="","",F766/([1]!S_STM07_IS(D766,61,$G$5,$H$13)/IF([1]!s_share_total(D766,$G$5)=0,[1]!s_share_total(D766,[1]!s_ipo_listeddate(D766)),[1]!s_share_total(D766,$G$5))))</f>
        <v/>
      </c>
      <c r="O766" s="240" t="str">
        <f ca="1">IF(C766="","",[1]!s_share_total(D766,TODAY())/$E$5)</f>
        <v/>
      </c>
      <c r="P766" s="240" t="str">
        <f t="shared" si="74"/>
        <v/>
      </c>
      <c r="Q766" s="210" t="str">
        <f t="shared" si="75"/>
        <v/>
      </c>
      <c r="R766" s="341" t="str">
        <f t="shared" si="76"/>
        <v/>
      </c>
      <c r="S766" s="144"/>
      <c r="U766" s="1"/>
    </row>
    <row r="767" spans="3:21" ht="12" customHeight="1" x14ac:dyDescent="0.35">
      <c r="C767" s="342" t="str">
        <f t="shared" si="73"/>
        <v/>
      </c>
      <c r="D767" s="126" t="str">
        <f t="shared" si="77"/>
        <v/>
      </c>
      <c r="E767" s="126" t="str">
        <f t="shared" si="78"/>
        <v/>
      </c>
      <c r="F767" s="181" t="str">
        <f ca="1">IF(C767="","",[1]!s_dq_close(D767,TODAY(),1))</f>
        <v/>
      </c>
      <c r="G767" s="182" t="str">
        <f ca="1">IF(C767="","",[1]!s_pq_pctchange(D767,TODAY()-$G$12,TODAY())/100)</f>
        <v/>
      </c>
      <c r="H767" s="242" t="str">
        <f>IF(C767="","",IF($H$11="收入",[1]!S_STM07_IS(D767,9,$G$5,$H$13)/$E$5,[1]!S_STM07_IS(D767,48,$G$5,$H$13)/$E$5))</f>
        <v/>
      </c>
      <c r="I767" s="242" t="str">
        <f>IF(C767="","",IF($I$11="毛利率",([1]!S_STM07_IS(D767,9,$G$5,$H$13)-[1]!S_STM07_IS(D767,10,$G$5,$H$13))/[1]!S_STM07_IS(D767,9,$G$5,$H$13),[1]!S_STM07_IS(D767,14,$G$5,$H$13)/$E$5))</f>
        <v/>
      </c>
      <c r="J767" s="403" t="str">
        <f>IF(C767="","",IF($J$11="净利润率",[1]!S_STM07_IS(D767,61,$G$5,$H$13)/[1]!S_STM07_IS(D767,9,$G$5,$H$13),[1]!S_STM07_IS(D767,55,$G$5,$H$13)/$E$5))</f>
        <v/>
      </c>
      <c r="K767" s="411" t="str">
        <f>IF(C767="","",[1]!hks_fa_roa2(D767,$G$5))</f>
        <v/>
      </c>
      <c r="L767" s="411" t="str">
        <f>IF(C767="","",[1]!hks_fa_roe(D767,$G$5))</f>
        <v/>
      </c>
      <c r="M767" s="243" t="str">
        <f>IF(C767="","",IF($M$11="EPS",[1]!S_STM07_IS(D767,61,$G$5,$H$13)/IF([1]!s_share_total(D767,$G$5)=0,[1]!s_share_total(D767,[1]!s_ipo_listeddate(D767)),[1]!s_share_total(D767,$G$5)),([1]!s_stm07_bs(D767,75,$G$5,$H$13)+[1]!s_stm07_bs(D767,88,$G$5,$H$13)+[1]!s_stm07_bs(D767,94,$G$5,$H$13)+[1]!s_stm07_bs(D767,95,$G$5,$H$13))/$E$5))</f>
        <v/>
      </c>
      <c r="N767" s="193" t="str">
        <f>IF(C767="","",F767/([1]!S_STM07_IS(D767,61,$G$5,$H$13)/IF([1]!s_share_total(D767,$G$5)=0,[1]!s_share_total(D767,[1]!s_ipo_listeddate(D767)),[1]!s_share_total(D767,$G$5))))</f>
        <v/>
      </c>
      <c r="O767" s="242" t="str">
        <f ca="1">IF(C767="","",[1]!s_share_total(D767,TODAY())/$E$5)</f>
        <v/>
      </c>
      <c r="P767" s="242" t="str">
        <f t="shared" si="74"/>
        <v/>
      </c>
      <c r="Q767" s="181" t="str">
        <f t="shared" si="75"/>
        <v/>
      </c>
      <c r="R767" s="342" t="str">
        <f t="shared" si="76"/>
        <v/>
      </c>
      <c r="S767" s="144"/>
      <c r="U767" s="1"/>
    </row>
    <row r="768" spans="3:21" ht="12" customHeight="1" x14ac:dyDescent="0.35">
      <c r="C768" s="341" t="str">
        <f t="shared" si="73"/>
        <v/>
      </c>
      <c r="D768" s="239" t="str">
        <f t="shared" si="77"/>
        <v/>
      </c>
      <c r="E768" s="239" t="str">
        <f t="shared" si="78"/>
        <v/>
      </c>
      <c r="F768" s="179" t="str">
        <f ca="1">IF(C768="","",[1]!s_dq_close(D768,TODAY(),1))</f>
        <v/>
      </c>
      <c r="G768" s="180" t="str">
        <f ca="1">IF(C768="","",[1]!s_pq_pctchange(D768,TODAY()-$G$12,TODAY())/100)</f>
        <v/>
      </c>
      <c r="H768" s="240" t="str">
        <f>IF(C768="","",IF($H$11="收入",[1]!S_STM07_IS(D768,9,$G$5,$H$13)/$E$5,[1]!S_STM07_IS(D768,48,$G$5,$H$13)/$E$5))</f>
        <v/>
      </c>
      <c r="I768" s="240" t="str">
        <f>IF(C768="","",IF($I$11="毛利率",([1]!S_STM07_IS(D768,9,$G$5,$H$13)-[1]!S_STM07_IS(D768,10,$G$5,$H$13))/[1]!S_STM07_IS(D768,9,$G$5,$H$13),[1]!S_STM07_IS(D768,14,$G$5,$H$13)/$E$5))</f>
        <v/>
      </c>
      <c r="J768" s="402" t="str">
        <f>IF(C768="","",IF($J$11="净利润率",[1]!S_STM07_IS(D768,61,$G$5,$H$13)/[1]!S_STM07_IS(D768,9,$G$5,$H$13),[1]!S_STM07_IS(D768,55,$G$5,$H$13)/$E$5))</f>
        <v/>
      </c>
      <c r="K768" s="411" t="str">
        <f>IF(C768="","",[1]!hks_fa_roa2(D768,$G$5))</f>
        <v/>
      </c>
      <c r="L768" s="411" t="str">
        <f>IF(C768="","",[1]!hks_fa_roe(D768,$G$5))</f>
        <v/>
      </c>
      <c r="M768" s="240" t="str">
        <f>IF(C768="","",IF($M$11="EPS",[1]!S_STM07_IS(D768,61,$G$5,$H$13)/IF([1]!s_share_total(D768,$G$5)=0,[1]!s_share_total(D768,[1]!s_ipo_listeddate(D768)),[1]!s_share_total(D768,$G$5)),([1]!s_stm07_bs(D768,75,$G$5,$H$13)+[1]!s_stm07_bs(D768,88,$G$5,$H$13)+[1]!s_stm07_bs(D768,94,$G$5,$H$13)+[1]!s_stm07_bs(D768,95,$G$5,$H$13))/$E$5))</f>
        <v/>
      </c>
      <c r="N768" s="241" t="str">
        <f>IF(C768="","",F768/([1]!S_STM07_IS(D768,61,$G$5,$H$13)/IF([1]!s_share_total(D768,$G$5)=0,[1]!s_share_total(D768,[1]!s_ipo_listeddate(D768)),[1]!s_share_total(D768,$G$5))))</f>
        <v/>
      </c>
      <c r="O768" s="240" t="str">
        <f ca="1">IF(C768="","",[1]!s_share_total(D768,TODAY())/$E$5)</f>
        <v/>
      </c>
      <c r="P768" s="240" t="str">
        <f t="shared" si="74"/>
        <v/>
      </c>
      <c r="Q768" s="210" t="str">
        <f t="shared" si="75"/>
        <v/>
      </c>
      <c r="R768" s="341" t="str">
        <f t="shared" si="76"/>
        <v/>
      </c>
      <c r="S768" s="144"/>
      <c r="U768" s="1"/>
    </row>
    <row r="769" spans="3:21" ht="12" customHeight="1" x14ac:dyDescent="0.35">
      <c r="C769" s="342" t="str">
        <f t="shared" si="73"/>
        <v/>
      </c>
      <c r="D769" s="126" t="str">
        <f t="shared" si="77"/>
        <v/>
      </c>
      <c r="E769" s="126" t="str">
        <f t="shared" si="78"/>
        <v/>
      </c>
      <c r="F769" s="181" t="str">
        <f ca="1">IF(C769="","",[1]!s_dq_close(D769,TODAY(),1))</f>
        <v/>
      </c>
      <c r="G769" s="182" t="str">
        <f ca="1">IF(C769="","",[1]!s_pq_pctchange(D769,TODAY()-$G$12,TODAY())/100)</f>
        <v/>
      </c>
      <c r="H769" s="242" t="str">
        <f>IF(C769="","",IF($H$11="收入",[1]!S_STM07_IS(D769,9,$G$5,$H$13)/$E$5,[1]!S_STM07_IS(D769,48,$G$5,$H$13)/$E$5))</f>
        <v/>
      </c>
      <c r="I769" s="242" t="str">
        <f>IF(C769="","",IF($I$11="毛利率",([1]!S_STM07_IS(D769,9,$G$5,$H$13)-[1]!S_STM07_IS(D769,10,$G$5,$H$13))/[1]!S_STM07_IS(D769,9,$G$5,$H$13),[1]!S_STM07_IS(D769,14,$G$5,$H$13)/$E$5))</f>
        <v/>
      </c>
      <c r="J769" s="403" t="str">
        <f>IF(C769="","",IF($J$11="净利润率",[1]!S_STM07_IS(D769,61,$G$5,$H$13)/[1]!S_STM07_IS(D769,9,$G$5,$H$13),[1]!S_STM07_IS(D769,55,$G$5,$H$13)/$E$5))</f>
        <v/>
      </c>
      <c r="K769" s="411" t="str">
        <f>IF(C769="","",[1]!hks_fa_roa2(D769,$G$5))</f>
        <v/>
      </c>
      <c r="L769" s="411" t="str">
        <f>IF(C769="","",[1]!hks_fa_roe(D769,$G$5))</f>
        <v/>
      </c>
      <c r="M769" s="243" t="str">
        <f>IF(C769="","",IF($M$11="EPS",[1]!S_STM07_IS(D769,61,$G$5,$H$13)/IF([1]!s_share_total(D769,$G$5)=0,[1]!s_share_total(D769,[1]!s_ipo_listeddate(D769)),[1]!s_share_total(D769,$G$5)),([1]!s_stm07_bs(D769,75,$G$5,$H$13)+[1]!s_stm07_bs(D769,88,$G$5,$H$13)+[1]!s_stm07_bs(D769,94,$G$5,$H$13)+[1]!s_stm07_bs(D769,95,$G$5,$H$13))/$E$5))</f>
        <v/>
      </c>
      <c r="N769" s="193" t="str">
        <f>IF(C769="","",F769/([1]!S_STM07_IS(D769,61,$G$5,$H$13)/IF([1]!s_share_total(D769,$G$5)=0,[1]!s_share_total(D769,[1]!s_ipo_listeddate(D769)),[1]!s_share_total(D769,$G$5))))</f>
        <v/>
      </c>
      <c r="O769" s="242" t="str">
        <f ca="1">IF(C769="","",[1]!s_share_total(D769,TODAY())/$E$5)</f>
        <v/>
      </c>
      <c r="P769" s="242" t="str">
        <f t="shared" si="74"/>
        <v/>
      </c>
      <c r="Q769" s="181" t="str">
        <f t="shared" si="75"/>
        <v/>
      </c>
      <c r="R769" s="342" t="str">
        <f t="shared" si="76"/>
        <v/>
      </c>
      <c r="S769" s="144"/>
      <c r="U769" s="1"/>
    </row>
    <row r="770" spans="3:21" ht="12" customHeight="1" x14ac:dyDescent="0.35">
      <c r="C770" s="341" t="str">
        <f t="shared" si="73"/>
        <v/>
      </c>
      <c r="D770" s="239" t="str">
        <f t="shared" si="77"/>
        <v/>
      </c>
      <c r="E770" s="239" t="str">
        <f t="shared" si="78"/>
        <v/>
      </c>
      <c r="F770" s="179" t="str">
        <f ca="1">IF(C770="","",[1]!s_dq_close(D770,TODAY(),1))</f>
        <v/>
      </c>
      <c r="G770" s="180" t="str">
        <f ca="1">IF(C770="","",[1]!s_pq_pctchange(D770,TODAY()-$G$12,TODAY())/100)</f>
        <v/>
      </c>
      <c r="H770" s="240" t="str">
        <f>IF(C770="","",IF($H$11="收入",[1]!S_STM07_IS(D770,9,$G$5,$H$13)/$E$5,[1]!S_STM07_IS(D770,48,$G$5,$H$13)/$E$5))</f>
        <v/>
      </c>
      <c r="I770" s="240" t="str">
        <f>IF(C770="","",IF($I$11="毛利率",([1]!S_STM07_IS(D770,9,$G$5,$H$13)-[1]!S_STM07_IS(D770,10,$G$5,$H$13))/[1]!S_STM07_IS(D770,9,$G$5,$H$13),[1]!S_STM07_IS(D770,14,$G$5,$H$13)/$E$5))</f>
        <v/>
      </c>
      <c r="J770" s="402" t="str">
        <f>IF(C770="","",IF($J$11="净利润率",[1]!S_STM07_IS(D770,61,$G$5,$H$13)/[1]!S_STM07_IS(D770,9,$G$5,$H$13),[1]!S_STM07_IS(D770,55,$G$5,$H$13)/$E$5))</f>
        <v/>
      </c>
      <c r="K770" s="411" t="str">
        <f>IF(C770="","",[1]!hks_fa_roa2(D770,$G$5))</f>
        <v/>
      </c>
      <c r="L770" s="411" t="str">
        <f>IF(C770="","",[1]!hks_fa_roe(D770,$G$5))</f>
        <v/>
      </c>
      <c r="M770" s="240" t="str">
        <f>IF(C770="","",IF($M$11="EPS",[1]!S_STM07_IS(D770,61,$G$5,$H$13)/IF([1]!s_share_total(D770,$G$5)=0,[1]!s_share_total(D770,[1]!s_ipo_listeddate(D770)),[1]!s_share_total(D770,$G$5)),([1]!s_stm07_bs(D770,75,$G$5,$H$13)+[1]!s_stm07_bs(D770,88,$G$5,$H$13)+[1]!s_stm07_bs(D770,94,$G$5,$H$13)+[1]!s_stm07_bs(D770,95,$G$5,$H$13))/$E$5))</f>
        <v/>
      </c>
      <c r="N770" s="241" t="str">
        <f>IF(C770="","",F770/([1]!S_STM07_IS(D770,61,$G$5,$H$13)/IF([1]!s_share_total(D770,$G$5)=0,[1]!s_share_total(D770,[1]!s_ipo_listeddate(D770)),[1]!s_share_total(D770,$G$5))))</f>
        <v/>
      </c>
      <c r="O770" s="240" t="str">
        <f ca="1">IF(C770="","",[1]!s_share_total(D770,TODAY())/$E$5)</f>
        <v/>
      </c>
      <c r="P770" s="240" t="str">
        <f t="shared" si="74"/>
        <v/>
      </c>
      <c r="Q770" s="210" t="str">
        <f t="shared" si="75"/>
        <v/>
      </c>
      <c r="R770" s="341" t="str">
        <f t="shared" si="76"/>
        <v/>
      </c>
      <c r="S770" s="144"/>
      <c r="U770" s="1"/>
    </row>
    <row r="771" spans="3:21" ht="12" customHeight="1" x14ac:dyDescent="0.35">
      <c r="C771" s="342" t="str">
        <f t="shared" si="73"/>
        <v/>
      </c>
      <c r="D771" s="126" t="str">
        <f t="shared" si="77"/>
        <v/>
      </c>
      <c r="E771" s="126" t="str">
        <f t="shared" si="78"/>
        <v/>
      </c>
      <c r="F771" s="181" t="str">
        <f ca="1">IF(C771="","",[1]!s_dq_close(D771,TODAY(),1))</f>
        <v/>
      </c>
      <c r="G771" s="182" t="str">
        <f ca="1">IF(C771="","",[1]!s_pq_pctchange(D771,TODAY()-$G$12,TODAY())/100)</f>
        <v/>
      </c>
      <c r="H771" s="242" t="str">
        <f>IF(C771="","",IF($H$11="收入",[1]!S_STM07_IS(D771,9,$G$5,$H$13)/$E$5,[1]!S_STM07_IS(D771,48,$G$5,$H$13)/$E$5))</f>
        <v/>
      </c>
      <c r="I771" s="242" t="str">
        <f>IF(C771="","",IF($I$11="毛利率",([1]!S_STM07_IS(D771,9,$G$5,$H$13)-[1]!S_STM07_IS(D771,10,$G$5,$H$13))/[1]!S_STM07_IS(D771,9,$G$5,$H$13),[1]!S_STM07_IS(D771,14,$G$5,$H$13)/$E$5))</f>
        <v/>
      </c>
      <c r="J771" s="403" t="str">
        <f>IF(C771="","",IF($J$11="净利润率",[1]!S_STM07_IS(D771,61,$G$5,$H$13)/[1]!S_STM07_IS(D771,9,$G$5,$H$13),[1]!S_STM07_IS(D771,55,$G$5,$H$13)/$E$5))</f>
        <v/>
      </c>
      <c r="K771" s="411" t="str">
        <f>IF(C771="","",[1]!hks_fa_roa2(D771,$G$5))</f>
        <v/>
      </c>
      <c r="L771" s="411" t="str">
        <f>IF(C771="","",[1]!hks_fa_roe(D771,$G$5))</f>
        <v/>
      </c>
      <c r="M771" s="243" t="str">
        <f>IF(C771="","",IF($M$11="EPS",[1]!S_STM07_IS(D771,61,$G$5,$H$13)/IF([1]!s_share_total(D771,$G$5)=0,[1]!s_share_total(D771,[1]!s_ipo_listeddate(D771)),[1]!s_share_total(D771,$G$5)),([1]!s_stm07_bs(D771,75,$G$5,$H$13)+[1]!s_stm07_bs(D771,88,$G$5,$H$13)+[1]!s_stm07_bs(D771,94,$G$5,$H$13)+[1]!s_stm07_bs(D771,95,$G$5,$H$13))/$E$5))</f>
        <v/>
      </c>
      <c r="N771" s="193" t="str">
        <f>IF(C771="","",F771/([1]!S_STM07_IS(D771,61,$G$5,$H$13)/IF([1]!s_share_total(D771,$G$5)=0,[1]!s_share_total(D771,[1]!s_ipo_listeddate(D771)),[1]!s_share_total(D771,$G$5))))</f>
        <v/>
      </c>
      <c r="O771" s="242" t="str">
        <f ca="1">IF(C771="","",[1]!s_share_total(D771,TODAY())/$E$5)</f>
        <v/>
      </c>
      <c r="P771" s="242" t="str">
        <f t="shared" si="74"/>
        <v/>
      </c>
      <c r="Q771" s="181" t="str">
        <f t="shared" si="75"/>
        <v/>
      </c>
      <c r="R771" s="342" t="str">
        <f t="shared" si="76"/>
        <v/>
      </c>
      <c r="S771" s="144"/>
      <c r="U771" s="1"/>
    </row>
    <row r="772" spans="3:21" ht="12" customHeight="1" x14ac:dyDescent="0.35">
      <c r="C772" s="341" t="str">
        <f t="shared" si="73"/>
        <v/>
      </c>
      <c r="D772" s="239" t="str">
        <f t="shared" si="77"/>
        <v/>
      </c>
      <c r="E772" s="239" t="str">
        <f t="shared" si="78"/>
        <v/>
      </c>
      <c r="F772" s="179" t="str">
        <f ca="1">IF(C772="","",[1]!s_dq_close(D772,TODAY(),1))</f>
        <v/>
      </c>
      <c r="G772" s="180" t="str">
        <f ca="1">IF(C772="","",[1]!s_pq_pctchange(D772,TODAY()-$G$12,TODAY())/100)</f>
        <v/>
      </c>
      <c r="H772" s="240" t="str">
        <f>IF(C772="","",IF($H$11="收入",[1]!S_STM07_IS(D772,9,$G$5,$H$13)/$E$5,[1]!S_STM07_IS(D772,48,$G$5,$H$13)/$E$5))</f>
        <v/>
      </c>
      <c r="I772" s="240" t="str">
        <f>IF(C772="","",IF($I$11="毛利率",([1]!S_STM07_IS(D772,9,$G$5,$H$13)-[1]!S_STM07_IS(D772,10,$G$5,$H$13))/[1]!S_STM07_IS(D772,9,$G$5,$H$13),[1]!S_STM07_IS(D772,14,$G$5,$H$13)/$E$5))</f>
        <v/>
      </c>
      <c r="J772" s="402" t="str">
        <f>IF(C772="","",IF($J$11="净利润率",[1]!S_STM07_IS(D772,61,$G$5,$H$13)/[1]!S_STM07_IS(D772,9,$G$5,$H$13),[1]!S_STM07_IS(D772,55,$G$5,$H$13)/$E$5))</f>
        <v/>
      </c>
      <c r="K772" s="411" t="str">
        <f>IF(C772="","",[1]!hks_fa_roa2(D772,$G$5))</f>
        <v/>
      </c>
      <c r="L772" s="411" t="str">
        <f>IF(C772="","",[1]!hks_fa_roe(D772,$G$5))</f>
        <v/>
      </c>
      <c r="M772" s="240" t="str">
        <f>IF(C772="","",IF($M$11="EPS",[1]!S_STM07_IS(D772,61,$G$5,$H$13)/IF([1]!s_share_total(D772,$G$5)=0,[1]!s_share_total(D772,[1]!s_ipo_listeddate(D772)),[1]!s_share_total(D772,$G$5)),([1]!s_stm07_bs(D772,75,$G$5,$H$13)+[1]!s_stm07_bs(D772,88,$G$5,$H$13)+[1]!s_stm07_bs(D772,94,$G$5,$H$13)+[1]!s_stm07_bs(D772,95,$G$5,$H$13))/$E$5))</f>
        <v/>
      </c>
      <c r="N772" s="241" t="str">
        <f>IF(C772="","",F772/([1]!S_STM07_IS(D772,61,$G$5,$H$13)/IF([1]!s_share_total(D772,$G$5)=0,[1]!s_share_total(D772,[1]!s_ipo_listeddate(D772)),[1]!s_share_total(D772,$G$5))))</f>
        <v/>
      </c>
      <c r="O772" s="240" t="str">
        <f ca="1">IF(C772="","",[1]!s_share_total(D772,TODAY())/$E$5)</f>
        <v/>
      </c>
      <c r="P772" s="240" t="str">
        <f t="shared" si="74"/>
        <v/>
      </c>
      <c r="Q772" s="210" t="str">
        <f t="shared" si="75"/>
        <v/>
      </c>
      <c r="R772" s="341" t="str">
        <f t="shared" si="76"/>
        <v/>
      </c>
      <c r="S772" s="144"/>
      <c r="U772" s="1"/>
    </row>
    <row r="773" spans="3:21" ht="12" customHeight="1" x14ac:dyDescent="0.35">
      <c r="C773" s="342" t="str">
        <f t="shared" si="73"/>
        <v/>
      </c>
      <c r="D773" s="126" t="str">
        <f t="shared" si="77"/>
        <v/>
      </c>
      <c r="E773" s="126" t="str">
        <f t="shared" si="78"/>
        <v/>
      </c>
      <c r="F773" s="181" t="str">
        <f ca="1">IF(C773="","",[1]!s_dq_close(D773,TODAY(),1))</f>
        <v/>
      </c>
      <c r="G773" s="182" t="str">
        <f ca="1">IF(C773="","",[1]!s_pq_pctchange(D773,TODAY()-$G$12,TODAY())/100)</f>
        <v/>
      </c>
      <c r="H773" s="242" t="str">
        <f>IF(C773="","",IF($H$11="收入",[1]!S_STM07_IS(D773,9,$G$5,$H$13)/$E$5,[1]!S_STM07_IS(D773,48,$G$5,$H$13)/$E$5))</f>
        <v/>
      </c>
      <c r="I773" s="242" t="str">
        <f>IF(C773="","",IF($I$11="毛利率",([1]!S_STM07_IS(D773,9,$G$5,$H$13)-[1]!S_STM07_IS(D773,10,$G$5,$H$13))/[1]!S_STM07_IS(D773,9,$G$5,$H$13),[1]!S_STM07_IS(D773,14,$G$5,$H$13)/$E$5))</f>
        <v/>
      </c>
      <c r="J773" s="403" t="str">
        <f>IF(C773="","",IF($J$11="净利润率",[1]!S_STM07_IS(D773,61,$G$5,$H$13)/[1]!S_STM07_IS(D773,9,$G$5,$H$13),[1]!S_STM07_IS(D773,55,$G$5,$H$13)/$E$5))</f>
        <v/>
      </c>
      <c r="K773" s="411" t="str">
        <f>IF(C773="","",[1]!hks_fa_roa2(D773,$G$5))</f>
        <v/>
      </c>
      <c r="L773" s="411" t="str">
        <f>IF(C773="","",[1]!hks_fa_roe(D773,$G$5))</f>
        <v/>
      </c>
      <c r="M773" s="243" t="str">
        <f>IF(C773="","",IF($M$11="EPS",[1]!S_STM07_IS(D773,61,$G$5,$H$13)/IF([1]!s_share_total(D773,$G$5)=0,[1]!s_share_total(D773,[1]!s_ipo_listeddate(D773)),[1]!s_share_total(D773,$G$5)),([1]!s_stm07_bs(D773,75,$G$5,$H$13)+[1]!s_stm07_bs(D773,88,$G$5,$H$13)+[1]!s_stm07_bs(D773,94,$G$5,$H$13)+[1]!s_stm07_bs(D773,95,$G$5,$H$13))/$E$5))</f>
        <v/>
      </c>
      <c r="N773" s="193" t="str">
        <f>IF(C773="","",F773/([1]!S_STM07_IS(D773,61,$G$5,$H$13)/IF([1]!s_share_total(D773,$G$5)=0,[1]!s_share_total(D773,[1]!s_ipo_listeddate(D773)),[1]!s_share_total(D773,$G$5))))</f>
        <v/>
      </c>
      <c r="O773" s="242" t="str">
        <f ca="1">IF(C773="","",[1]!s_share_total(D773,TODAY())/$E$5)</f>
        <v/>
      </c>
      <c r="P773" s="242" t="str">
        <f t="shared" si="74"/>
        <v/>
      </c>
      <c r="Q773" s="181" t="str">
        <f t="shared" si="75"/>
        <v/>
      </c>
      <c r="R773" s="342" t="str">
        <f t="shared" si="76"/>
        <v/>
      </c>
      <c r="S773" s="144"/>
      <c r="U773" s="1"/>
    </row>
    <row r="774" spans="3:21" ht="12" customHeight="1" x14ac:dyDescent="0.35">
      <c r="C774" s="341" t="str">
        <f t="shared" si="73"/>
        <v/>
      </c>
      <c r="D774" s="239" t="str">
        <f t="shared" si="77"/>
        <v/>
      </c>
      <c r="E774" s="239" t="str">
        <f t="shared" si="78"/>
        <v/>
      </c>
      <c r="F774" s="179" t="str">
        <f ca="1">IF(C774="","",[1]!s_dq_close(D774,TODAY(),1))</f>
        <v/>
      </c>
      <c r="G774" s="180" t="str">
        <f ca="1">IF(C774="","",[1]!s_pq_pctchange(D774,TODAY()-$G$12,TODAY())/100)</f>
        <v/>
      </c>
      <c r="H774" s="240" t="str">
        <f>IF(C774="","",IF($H$11="收入",[1]!S_STM07_IS(D774,9,$G$5,$H$13)/$E$5,[1]!S_STM07_IS(D774,48,$G$5,$H$13)/$E$5))</f>
        <v/>
      </c>
      <c r="I774" s="240" t="str">
        <f>IF(C774="","",IF($I$11="毛利率",([1]!S_STM07_IS(D774,9,$G$5,$H$13)-[1]!S_STM07_IS(D774,10,$G$5,$H$13))/[1]!S_STM07_IS(D774,9,$G$5,$H$13),[1]!S_STM07_IS(D774,14,$G$5,$H$13)/$E$5))</f>
        <v/>
      </c>
      <c r="J774" s="402" t="str">
        <f>IF(C774="","",IF($J$11="净利润率",[1]!S_STM07_IS(D774,61,$G$5,$H$13)/[1]!S_STM07_IS(D774,9,$G$5,$H$13),[1]!S_STM07_IS(D774,55,$G$5,$H$13)/$E$5))</f>
        <v/>
      </c>
      <c r="K774" s="411" t="str">
        <f>IF(C774="","",[1]!hks_fa_roa2(D774,$G$5))</f>
        <v/>
      </c>
      <c r="L774" s="411" t="str">
        <f>IF(C774="","",[1]!hks_fa_roe(D774,$G$5))</f>
        <v/>
      </c>
      <c r="M774" s="240" t="str">
        <f>IF(C774="","",IF($M$11="EPS",[1]!S_STM07_IS(D774,61,$G$5,$H$13)/IF([1]!s_share_total(D774,$G$5)=0,[1]!s_share_total(D774,[1]!s_ipo_listeddate(D774)),[1]!s_share_total(D774,$G$5)),([1]!s_stm07_bs(D774,75,$G$5,$H$13)+[1]!s_stm07_bs(D774,88,$G$5,$H$13)+[1]!s_stm07_bs(D774,94,$G$5,$H$13)+[1]!s_stm07_bs(D774,95,$G$5,$H$13))/$E$5))</f>
        <v/>
      </c>
      <c r="N774" s="241" t="str">
        <f>IF(C774="","",F774/([1]!S_STM07_IS(D774,61,$G$5,$H$13)/IF([1]!s_share_total(D774,$G$5)=0,[1]!s_share_total(D774,[1]!s_ipo_listeddate(D774)),[1]!s_share_total(D774,$G$5))))</f>
        <v/>
      </c>
      <c r="O774" s="240" t="str">
        <f ca="1">IF(C774="","",[1]!s_share_total(D774,TODAY())/$E$5)</f>
        <v/>
      </c>
      <c r="P774" s="240" t="str">
        <f t="shared" si="74"/>
        <v/>
      </c>
      <c r="Q774" s="210" t="str">
        <f t="shared" si="75"/>
        <v/>
      </c>
      <c r="R774" s="341" t="str">
        <f t="shared" si="76"/>
        <v/>
      </c>
      <c r="S774" s="144"/>
      <c r="U774" s="1"/>
    </row>
    <row r="775" spans="3:21" ht="12" customHeight="1" x14ac:dyDescent="0.35">
      <c r="C775" s="342" t="str">
        <f t="shared" si="73"/>
        <v/>
      </c>
      <c r="D775" s="126" t="str">
        <f t="shared" si="77"/>
        <v/>
      </c>
      <c r="E775" s="126" t="str">
        <f t="shared" si="78"/>
        <v/>
      </c>
      <c r="F775" s="181" t="str">
        <f ca="1">IF(C775="","",[1]!s_dq_close(D775,TODAY(),1))</f>
        <v/>
      </c>
      <c r="G775" s="182" t="str">
        <f ca="1">IF(C775="","",[1]!s_pq_pctchange(D775,TODAY()-$G$12,TODAY())/100)</f>
        <v/>
      </c>
      <c r="H775" s="242" t="str">
        <f>IF(C775="","",IF($H$11="收入",[1]!S_STM07_IS(D775,9,$G$5,$H$13)/$E$5,[1]!S_STM07_IS(D775,48,$G$5,$H$13)/$E$5))</f>
        <v/>
      </c>
      <c r="I775" s="242" t="str">
        <f>IF(C775="","",IF($I$11="毛利率",([1]!S_STM07_IS(D775,9,$G$5,$H$13)-[1]!S_STM07_IS(D775,10,$G$5,$H$13))/[1]!S_STM07_IS(D775,9,$G$5,$H$13),[1]!S_STM07_IS(D775,14,$G$5,$H$13)/$E$5))</f>
        <v/>
      </c>
      <c r="J775" s="403" t="str">
        <f>IF(C775="","",IF($J$11="净利润率",[1]!S_STM07_IS(D775,61,$G$5,$H$13)/[1]!S_STM07_IS(D775,9,$G$5,$H$13),[1]!S_STM07_IS(D775,55,$G$5,$H$13)/$E$5))</f>
        <v/>
      </c>
      <c r="K775" s="411" t="str">
        <f>IF(C775="","",[1]!hks_fa_roa2(D775,$G$5))</f>
        <v/>
      </c>
      <c r="L775" s="411" t="str">
        <f>IF(C775="","",[1]!hks_fa_roe(D775,$G$5))</f>
        <v/>
      </c>
      <c r="M775" s="243" t="str">
        <f>IF(C775="","",IF($M$11="EPS",[1]!S_STM07_IS(D775,61,$G$5,$H$13)/IF([1]!s_share_total(D775,$G$5)=0,[1]!s_share_total(D775,[1]!s_ipo_listeddate(D775)),[1]!s_share_total(D775,$G$5)),([1]!s_stm07_bs(D775,75,$G$5,$H$13)+[1]!s_stm07_bs(D775,88,$G$5,$H$13)+[1]!s_stm07_bs(D775,94,$G$5,$H$13)+[1]!s_stm07_bs(D775,95,$G$5,$H$13))/$E$5))</f>
        <v/>
      </c>
      <c r="N775" s="193" t="str">
        <f>IF(C775="","",F775/([1]!S_STM07_IS(D775,61,$G$5,$H$13)/IF([1]!s_share_total(D775,$G$5)=0,[1]!s_share_total(D775,[1]!s_ipo_listeddate(D775)),[1]!s_share_total(D775,$G$5))))</f>
        <v/>
      </c>
      <c r="O775" s="242" t="str">
        <f ca="1">IF(C775="","",[1]!s_share_total(D775,TODAY())/$E$5)</f>
        <v/>
      </c>
      <c r="P775" s="242" t="str">
        <f t="shared" si="74"/>
        <v/>
      </c>
      <c r="Q775" s="181" t="str">
        <f t="shared" si="75"/>
        <v/>
      </c>
      <c r="R775" s="342" t="str">
        <f t="shared" si="76"/>
        <v/>
      </c>
      <c r="S775" s="144"/>
      <c r="U775" s="1"/>
    </row>
    <row r="776" spans="3:21" ht="12" customHeight="1" x14ac:dyDescent="0.35">
      <c r="C776" s="341" t="str">
        <f t="shared" si="73"/>
        <v/>
      </c>
      <c r="D776" s="239" t="str">
        <f t="shared" si="77"/>
        <v/>
      </c>
      <c r="E776" s="239" t="str">
        <f t="shared" si="78"/>
        <v/>
      </c>
      <c r="F776" s="179" t="str">
        <f ca="1">IF(C776="","",[1]!s_dq_close(D776,TODAY(),1))</f>
        <v/>
      </c>
      <c r="G776" s="180" t="str">
        <f ca="1">IF(C776="","",[1]!s_pq_pctchange(D776,TODAY()-$G$12,TODAY())/100)</f>
        <v/>
      </c>
      <c r="H776" s="240" t="str">
        <f>IF(C776="","",IF($H$11="收入",[1]!S_STM07_IS(D776,9,$G$5,$H$13)/$E$5,[1]!S_STM07_IS(D776,48,$G$5,$H$13)/$E$5))</f>
        <v/>
      </c>
      <c r="I776" s="240" t="str">
        <f>IF(C776="","",IF($I$11="毛利率",([1]!S_STM07_IS(D776,9,$G$5,$H$13)-[1]!S_STM07_IS(D776,10,$G$5,$H$13))/[1]!S_STM07_IS(D776,9,$G$5,$H$13),[1]!S_STM07_IS(D776,14,$G$5,$H$13)/$E$5))</f>
        <v/>
      </c>
      <c r="J776" s="402" t="str">
        <f>IF(C776="","",IF($J$11="净利润率",[1]!S_STM07_IS(D776,61,$G$5,$H$13)/[1]!S_STM07_IS(D776,9,$G$5,$H$13),[1]!S_STM07_IS(D776,55,$G$5,$H$13)/$E$5))</f>
        <v/>
      </c>
      <c r="K776" s="411" t="str">
        <f>IF(C776="","",[1]!hks_fa_roa2(D776,$G$5))</f>
        <v/>
      </c>
      <c r="L776" s="411" t="str">
        <f>IF(C776="","",[1]!hks_fa_roe(D776,$G$5))</f>
        <v/>
      </c>
      <c r="M776" s="240" t="str">
        <f>IF(C776="","",IF($M$11="EPS",[1]!S_STM07_IS(D776,61,$G$5,$H$13)/IF([1]!s_share_total(D776,$G$5)=0,[1]!s_share_total(D776,[1]!s_ipo_listeddate(D776)),[1]!s_share_total(D776,$G$5)),([1]!s_stm07_bs(D776,75,$G$5,$H$13)+[1]!s_stm07_bs(D776,88,$G$5,$H$13)+[1]!s_stm07_bs(D776,94,$G$5,$H$13)+[1]!s_stm07_bs(D776,95,$G$5,$H$13))/$E$5))</f>
        <v/>
      </c>
      <c r="N776" s="241" t="str">
        <f>IF(C776="","",F776/([1]!S_STM07_IS(D776,61,$G$5,$H$13)/IF([1]!s_share_total(D776,$G$5)=0,[1]!s_share_total(D776,[1]!s_ipo_listeddate(D776)),[1]!s_share_total(D776,$G$5))))</f>
        <v/>
      </c>
      <c r="O776" s="240" t="str">
        <f ca="1">IF(C776="","",[1]!s_share_total(D776,TODAY())/$E$5)</f>
        <v/>
      </c>
      <c r="P776" s="240" t="str">
        <f t="shared" si="74"/>
        <v/>
      </c>
      <c r="Q776" s="210" t="str">
        <f t="shared" si="75"/>
        <v/>
      </c>
      <c r="R776" s="341" t="str">
        <f t="shared" si="76"/>
        <v/>
      </c>
      <c r="S776" s="144"/>
      <c r="U776" s="1"/>
    </row>
    <row r="777" spans="3:21" ht="12" customHeight="1" x14ac:dyDescent="0.35">
      <c r="C777" s="342" t="str">
        <f t="shared" si="73"/>
        <v/>
      </c>
      <c r="D777" s="126" t="str">
        <f t="shared" si="77"/>
        <v/>
      </c>
      <c r="E777" s="126" t="str">
        <f t="shared" si="78"/>
        <v/>
      </c>
      <c r="F777" s="181" t="str">
        <f ca="1">IF(C777="","",[1]!s_dq_close(D777,TODAY(),1))</f>
        <v/>
      </c>
      <c r="G777" s="182" t="str">
        <f ca="1">IF(C777="","",[1]!s_pq_pctchange(D777,TODAY()-$G$12,TODAY())/100)</f>
        <v/>
      </c>
      <c r="H777" s="242" t="str">
        <f>IF(C777="","",IF($H$11="收入",[1]!S_STM07_IS(D777,9,$G$5,$H$13)/$E$5,[1]!S_STM07_IS(D777,48,$G$5,$H$13)/$E$5))</f>
        <v/>
      </c>
      <c r="I777" s="242" t="str">
        <f>IF(C777="","",IF($I$11="毛利率",([1]!S_STM07_IS(D777,9,$G$5,$H$13)-[1]!S_STM07_IS(D777,10,$G$5,$H$13))/[1]!S_STM07_IS(D777,9,$G$5,$H$13),[1]!S_STM07_IS(D777,14,$G$5,$H$13)/$E$5))</f>
        <v/>
      </c>
      <c r="J777" s="403" t="str">
        <f>IF(C777="","",IF($J$11="净利润率",[1]!S_STM07_IS(D777,61,$G$5,$H$13)/[1]!S_STM07_IS(D777,9,$G$5,$H$13),[1]!S_STM07_IS(D777,55,$G$5,$H$13)/$E$5))</f>
        <v/>
      </c>
      <c r="K777" s="411" t="str">
        <f>IF(C777="","",[1]!hks_fa_roa2(D777,$G$5))</f>
        <v/>
      </c>
      <c r="L777" s="411" t="str">
        <f>IF(C777="","",[1]!hks_fa_roe(D777,$G$5))</f>
        <v/>
      </c>
      <c r="M777" s="243" t="str">
        <f>IF(C777="","",IF($M$11="EPS",[1]!S_STM07_IS(D777,61,$G$5,$H$13)/IF([1]!s_share_total(D777,$G$5)=0,[1]!s_share_total(D777,[1]!s_ipo_listeddate(D777)),[1]!s_share_total(D777,$G$5)),([1]!s_stm07_bs(D777,75,$G$5,$H$13)+[1]!s_stm07_bs(D777,88,$G$5,$H$13)+[1]!s_stm07_bs(D777,94,$G$5,$H$13)+[1]!s_stm07_bs(D777,95,$G$5,$H$13))/$E$5))</f>
        <v/>
      </c>
      <c r="N777" s="193" t="str">
        <f>IF(C777="","",F777/([1]!S_STM07_IS(D777,61,$G$5,$H$13)/IF([1]!s_share_total(D777,$G$5)=0,[1]!s_share_total(D777,[1]!s_ipo_listeddate(D777)),[1]!s_share_total(D777,$G$5))))</f>
        <v/>
      </c>
      <c r="O777" s="242" t="str">
        <f ca="1">IF(C777="","",[1]!s_share_total(D777,TODAY())/$E$5)</f>
        <v/>
      </c>
      <c r="P777" s="242" t="str">
        <f t="shared" si="74"/>
        <v/>
      </c>
      <c r="Q777" s="181" t="str">
        <f t="shared" si="75"/>
        <v/>
      </c>
      <c r="R777" s="342" t="str">
        <f t="shared" si="76"/>
        <v/>
      </c>
      <c r="S777" s="144"/>
      <c r="U777" s="1"/>
    </row>
    <row r="778" spans="3:21" ht="12" customHeight="1" x14ac:dyDescent="0.35">
      <c r="C778" s="341" t="str">
        <f t="shared" si="73"/>
        <v/>
      </c>
      <c r="D778" s="239" t="str">
        <f t="shared" si="77"/>
        <v/>
      </c>
      <c r="E778" s="239" t="str">
        <f t="shared" si="78"/>
        <v/>
      </c>
      <c r="F778" s="179" t="str">
        <f ca="1">IF(C778="","",[1]!s_dq_close(D778,TODAY(),1))</f>
        <v/>
      </c>
      <c r="G778" s="180" t="str">
        <f ca="1">IF(C778="","",[1]!s_pq_pctchange(D778,TODAY()-$G$12,TODAY())/100)</f>
        <v/>
      </c>
      <c r="H778" s="240" t="str">
        <f>IF(C778="","",IF($H$11="收入",[1]!S_STM07_IS(D778,9,$G$5,$H$13)/$E$5,[1]!S_STM07_IS(D778,48,$G$5,$H$13)/$E$5))</f>
        <v/>
      </c>
      <c r="I778" s="240" t="str">
        <f>IF(C778="","",IF($I$11="毛利率",([1]!S_STM07_IS(D778,9,$G$5,$H$13)-[1]!S_STM07_IS(D778,10,$G$5,$H$13))/[1]!S_STM07_IS(D778,9,$G$5,$H$13),[1]!S_STM07_IS(D778,14,$G$5,$H$13)/$E$5))</f>
        <v/>
      </c>
      <c r="J778" s="402" t="str">
        <f>IF(C778="","",IF($J$11="净利润率",[1]!S_STM07_IS(D778,61,$G$5,$H$13)/[1]!S_STM07_IS(D778,9,$G$5,$H$13),[1]!S_STM07_IS(D778,55,$G$5,$H$13)/$E$5))</f>
        <v/>
      </c>
      <c r="K778" s="411" t="str">
        <f>IF(C778="","",[1]!hks_fa_roa2(D778,$G$5))</f>
        <v/>
      </c>
      <c r="L778" s="411" t="str">
        <f>IF(C778="","",[1]!hks_fa_roe(D778,$G$5))</f>
        <v/>
      </c>
      <c r="M778" s="240" t="str">
        <f>IF(C778="","",IF($M$11="EPS",[1]!S_STM07_IS(D778,61,$G$5,$H$13)/IF([1]!s_share_total(D778,$G$5)=0,[1]!s_share_total(D778,[1]!s_ipo_listeddate(D778)),[1]!s_share_total(D778,$G$5)),([1]!s_stm07_bs(D778,75,$G$5,$H$13)+[1]!s_stm07_bs(D778,88,$G$5,$H$13)+[1]!s_stm07_bs(D778,94,$G$5,$H$13)+[1]!s_stm07_bs(D778,95,$G$5,$H$13))/$E$5))</f>
        <v/>
      </c>
      <c r="N778" s="241" t="str">
        <f>IF(C778="","",F778/([1]!S_STM07_IS(D778,61,$G$5,$H$13)/IF([1]!s_share_total(D778,$G$5)=0,[1]!s_share_total(D778,[1]!s_ipo_listeddate(D778)),[1]!s_share_total(D778,$G$5))))</f>
        <v/>
      </c>
      <c r="O778" s="240" t="str">
        <f ca="1">IF(C778="","",[1]!s_share_total(D778,TODAY())/$E$5)</f>
        <v/>
      </c>
      <c r="P778" s="240" t="str">
        <f t="shared" si="74"/>
        <v/>
      </c>
      <c r="Q778" s="210" t="str">
        <f t="shared" si="75"/>
        <v/>
      </c>
      <c r="R778" s="341" t="str">
        <f t="shared" si="76"/>
        <v/>
      </c>
      <c r="S778" s="144"/>
      <c r="U778" s="1"/>
    </row>
    <row r="779" spans="3:21" ht="12" customHeight="1" x14ac:dyDescent="0.35">
      <c r="C779" s="342" t="str">
        <f t="shared" si="73"/>
        <v/>
      </c>
      <c r="D779" s="126" t="str">
        <f t="shared" si="77"/>
        <v/>
      </c>
      <c r="E779" s="126" t="str">
        <f t="shared" si="78"/>
        <v/>
      </c>
      <c r="F779" s="181" t="str">
        <f ca="1">IF(C779="","",[1]!s_dq_close(D779,TODAY(),1))</f>
        <v/>
      </c>
      <c r="G779" s="182" t="str">
        <f ca="1">IF(C779="","",[1]!s_pq_pctchange(D779,TODAY()-$G$12,TODAY())/100)</f>
        <v/>
      </c>
      <c r="H779" s="242" t="str">
        <f>IF(C779="","",IF($H$11="收入",[1]!S_STM07_IS(D779,9,$G$5,$H$13)/$E$5,[1]!S_STM07_IS(D779,48,$G$5,$H$13)/$E$5))</f>
        <v/>
      </c>
      <c r="I779" s="242" t="str">
        <f>IF(C779="","",IF($I$11="毛利率",([1]!S_STM07_IS(D779,9,$G$5,$H$13)-[1]!S_STM07_IS(D779,10,$G$5,$H$13))/[1]!S_STM07_IS(D779,9,$G$5,$H$13),[1]!S_STM07_IS(D779,14,$G$5,$H$13)/$E$5))</f>
        <v/>
      </c>
      <c r="J779" s="403" t="str">
        <f>IF(C779="","",IF($J$11="净利润率",[1]!S_STM07_IS(D779,61,$G$5,$H$13)/[1]!S_STM07_IS(D779,9,$G$5,$H$13),[1]!S_STM07_IS(D779,55,$G$5,$H$13)/$E$5))</f>
        <v/>
      </c>
      <c r="K779" s="411" t="str">
        <f>IF(C779="","",[1]!hks_fa_roa2(D779,$G$5))</f>
        <v/>
      </c>
      <c r="L779" s="411" t="str">
        <f>IF(C779="","",[1]!hks_fa_roe(D779,$G$5))</f>
        <v/>
      </c>
      <c r="M779" s="243" t="str">
        <f>IF(C779="","",IF($M$11="EPS",[1]!S_STM07_IS(D779,61,$G$5,$H$13)/IF([1]!s_share_total(D779,$G$5)=0,[1]!s_share_total(D779,[1]!s_ipo_listeddate(D779)),[1]!s_share_total(D779,$G$5)),([1]!s_stm07_bs(D779,75,$G$5,$H$13)+[1]!s_stm07_bs(D779,88,$G$5,$H$13)+[1]!s_stm07_bs(D779,94,$G$5,$H$13)+[1]!s_stm07_bs(D779,95,$G$5,$H$13))/$E$5))</f>
        <v/>
      </c>
      <c r="N779" s="193" t="str">
        <f>IF(C779="","",F779/([1]!S_STM07_IS(D779,61,$G$5,$H$13)/IF([1]!s_share_total(D779,$G$5)=0,[1]!s_share_total(D779,[1]!s_ipo_listeddate(D779)),[1]!s_share_total(D779,$G$5))))</f>
        <v/>
      </c>
      <c r="O779" s="242" t="str">
        <f ca="1">IF(C779="","",[1]!s_share_total(D779,TODAY())/$E$5)</f>
        <v/>
      </c>
      <c r="P779" s="242" t="str">
        <f t="shared" si="74"/>
        <v/>
      </c>
      <c r="Q779" s="181" t="str">
        <f t="shared" si="75"/>
        <v/>
      </c>
      <c r="R779" s="342" t="str">
        <f t="shared" si="76"/>
        <v/>
      </c>
      <c r="S779" s="144"/>
      <c r="U779" s="1"/>
    </row>
    <row r="780" spans="3:21" ht="12" customHeight="1" x14ac:dyDescent="0.35">
      <c r="C780" s="341" t="str">
        <f t="shared" si="73"/>
        <v/>
      </c>
      <c r="D780" s="239" t="str">
        <f t="shared" si="77"/>
        <v/>
      </c>
      <c r="E780" s="239" t="str">
        <f t="shared" si="78"/>
        <v/>
      </c>
      <c r="F780" s="179" t="str">
        <f ca="1">IF(C780="","",[1]!s_dq_close(D780,TODAY(),1))</f>
        <v/>
      </c>
      <c r="G780" s="180" t="str">
        <f ca="1">IF(C780="","",[1]!s_pq_pctchange(D780,TODAY()-$G$12,TODAY())/100)</f>
        <v/>
      </c>
      <c r="H780" s="240" t="str">
        <f>IF(C780="","",IF($H$11="收入",[1]!S_STM07_IS(D780,9,$G$5,$H$13)/$E$5,[1]!S_STM07_IS(D780,48,$G$5,$H$13)/$E$5))</f>
        <v/>
      </c>
      <c r="I780" s="240" t="str">
        <f>IF(C780="","",IF($I$11="毛利率",([1]!S_STM07_IS(D780,9,$G$5,$H$13)-[1]!S_STM07_IS(D780,10,$G$5,$H$13))/[1]!S_STM07_IS(D780,9,$G$5,$H$13),[1]!S_STM07_IS(D780,14,$G$5,$H$13)/$E$5))</f>
        <v/>
      </c>
      <c r="J780" s="402" t="str">
        <f>IF(C780="","",IF($J$11="净利润率",[1]!S_STM07_IS(D780,61,$G$5,$H$13)/[1]!S_STM07_IS(D780,9,$G$5,$H$13),[1]!S_STM07_IS(D780,55,$G$5,$H$13)/$E$5))</f>
        <v/>
      </c>
      <c r="K780" s="411" t="str">
        <f>IF(C780="","",[1]!hks_fa_roa2(D780,$G$5))</f>
        <v/>
      </c>
      <c r="L780" s="411" t="str">
        <f>IF(C780="","",[1]!hks_fa_roe(D780,$G$5))</f>
        <v/>
      </c>
      <c r="M780" s="240" t="str">
        <f>IF(C780="","",IF($M$11="EPS",[1]!S_STM07_IS(D780,61,$G$5,$H$13)/IF([1]!s_share_total(D780,$G$5)=0,[1]!s_share_total(D780,[1]!s_ipo_listeddate(D780)),[1]!s_share_total(D780,$G$5)),([1]!s_stm07_bs(D780,75,$G$5,$H$13)+[1]!s_stm07_bs(D780,88,$G$5,$H$13)+[1]!s_stm07_bs(D780,94,$G$5,$H$13)+[1]!s_stm07_bs(D780,95,$G$5,$H$13))/$E$5))</f>
        <v/>
      </c>
      <c r="N780" s="241" t="str">
        <f>IF(C780="","",F780/([1]!S_STM07_IS(D780,61,$G$5,$H$13)/IF([1]!s_share_total(D780,$G$5)=0,[1]!s_share_total(D780,[1]!s_ipo_listeddate(D780)),[1]!s_share_total(D780,$G$5))))</f>
        <v/>
      </c>
      <c r="O780" s="240" t="str">
        <f ca="1">IF(C780="","",[1]!s_share_total(D780,TODAY())/$E$5)</f>
        <v/>
      </c>
      <c r="P780" s="240" t="str">
        <f t="shared" si="74"/>
        <v/>
      </c>
      <c r="Q780" s="210" t="str">
        <f t="shared" si="75"/>
        <v/>
      </c>
      <c r="R780" s="341" t="str">
        <f t="shared" si="76"/>
        <v/>
      </c>
      <c r="S780" s="144"/>
      <c r="U780" s="1"/>
    </row>
    <row r="781" spans="3:21" ht="12" customHeight="1" x14ac:dyDescent="0.35">
      <c r="C781" s="342" t="str">
        <f t="shared" si="73"/>
        <v/>
      </c>
      <c r="D781" s="126" t="str">
        <f t="shared" si="77"/>
        <v/>
      </c>
      <c r="E781" s="126" t="str">
        <f t="shared" si="78"/>
        <v/>
      </c>
      <c r="F781" s="181" t="str">
        <f ca="1">IF(C781="","",[1]!s_dq_close(D781,TODAY(),1))</f>
        <v/>
      </c>
      <c r="G781" s="182" t="str">
        <f ca="1">IF(C781="","",[1]!s_pq_pctchange(D781,TODAY()-$G$12,TODAY())/100)</f>
        <v/>
      </c>
      <c r="H781" s="242" t="str">
        <f>IF(C781="","",IF($H$11="收入",[1]!S_STM07_IS(D781,9,$G$5,$H$13)/$E$5,[1]!S_STM07_IS(D781,48,$G$5,$H$13)/$E$5))</f>
        <v/>
      </c>
      <c r="I781" s="242" t="str">
        <f>IF(C781="","",IF($I$11="毛利率",([1]!S_STM07_IS(D781,9,$G$5,$H$13)-[1]!S_STM07_IS(D781,10,$G$5,$H$13))/[1]!S_STM07_IS(D781,9,$G$5,$H$13),[1]!S_STM07_IS(D781,14,$G$5,$H$13)/$E$5))</f>
        <v/>
      </c>
      <c r="J781" s="403" t="str">
        <f>IF(C781="","",IF($J$11="净利润率",[1]!S_STM07_IS(D781,61,$G$5,$H$13)/[1]!S_STM07_IS(D781,9,$G$5,$H$13),[1]!S_STM07_IS(D781,55,$G$5,$H$13)/$E$5))</f>
        <v/>
      </c>
      <c r="K781" s="411" t="str">
        <f>IF(C781="","",[1]!hks_fa_roa2(D781,$G$5))</f>
        <v/>
      </c>
      <c r="L781" s="411" t="str">
        <f>IF(C781="","",[1]!hks_fa_roe(D781,$G$5))</f>
        <v/>
      </c>
      <c r="M781" s="243" t="str">
        <f>IF(C781="","",IF($M$11="EPS",[1]!S_STM07_IS(D781,61,$G$5,$H$13)/IF([1]!s_share_total(D781,$G$5)=0,[1]!s_share_total(D781,[1]!s_ipo_listeddate(D781)),[1]!s_share_total(D781,$G$5)),([1]!s_stm07_bs(D781,75,$G$5,$H$13)+[1]!s_stm07_bs(D781,88,$G$5,$H$13)+[1]!s_stm07_bs(D781,94,$G$5,$H$13)+[1]!s_stm07_bs(D781,95,$G$5,$H$13))/$E$5))</f>
        <v/>
      </c>
      <c r="N781" s="193" t="str">
        <f>IF(C781="","",F781/([1]!S_STM07_IS(D781,61,$G$5,$H$13)/IF([1]!s_share_total(D781,$G$5)=0,[1]!s_share_total(D781,[1]!s_ipo_listeddate(D781)),[1]!s_share_total(D781,$G$5))))</f>
        <v/>
      </c>
      <c r="O781" s="242" t="str">
        <f ca="1">IF(C781="","",[1]!s_share_total(D781,TODAY())/$E$5)</f>
        <v/>
      </c>
      <c r="P781" s="242" t="str">
        <f t="shared" si="74"/>
        <v/>
      </c>
      <c r="Q781" s="181" t="str">
        <f t="shared" si="75"/>
        <v/>
      </c>
      <c r="R781" s="342" t="str">
        <f t="shared" si="76"/>
        <v/>
      </c>
      <c r="S781" s="144"/>
      <c r="U781" s="1"/>
    </row>
    <row r="782" spans="3:21" ht="12" customHeight="1" x14ac:dyDescent="0.35">
      <c r="C782" s="341" t="str">
        <f t="shared" ref="C782:C845" si="79">IF(ROW()-13&lt;=MAX(series),ROW()-13,"")</f>
        <v/>
      </c>
      <c r="D782" s="239" t="str">
        <f t="shared" si="77"/>
        <v/>
      </c>
      <c r="E782" s="239" t="str">
        <f t="shared" si="78"/>
        <v/>
      </c>
      <c r="F782" s="179" t="str">
        <f ca="1">IF(C782="","",[1]!s_dq_close(D782,TODAY(),1))</f>
        <v/>
      </c>
      <c r="G782" s="180" t="str">
        <f ca="1">IF(C782="","",[1]!s_pq_pctchange(D782,TODAY()-$G$12,TODAY())/100)</f>
        <v/>
      </c>
      <c r="H782" s="240" t="str">
        <f>IF(C782="","",IF($H$11="收入",[1]!S_STM07_IS(D782,9,$G$5,$H$13)/$E$5,[1]!S_STM07_IS(D782,48,$G$5,$H$13)/$E$5))</f>
        <v/>
      </c>
      <c r="I782" s="240" t="str">
        <f>IF(C782="","",IF($I$11="毛利率",([1]!S_STM07_IS(D782,9,$G$5,$H$13)-[1]!S_STM07_IS(D782,10,$G$5,$H$13))/[1]!S_STM07_IS(D782,9,$G$5,$H$13),[1]!S_STM07_IS(D782,14,$G$5,$H$13)/$E$5))</f>
        <v/>
      </c>
      <c r="J782" s="402" t="str">
        <f>IF(C782="","",IF($J$11="净利润率",[1]!S_STM07_IS(D782,61,$G$5,$H$13)/[1]!S_STM07_IS(D782,9,$G$5,$H$13),[1]!S_STM07_IS(D782,55,$G$5,$H$13)/$E$5))</f>
        <v/>
      </c>
      <c r="K782" s="411" t="str">
        <f>IF(C782="","",[1]!hks_fa_roa2(D782,$G$5))</f>
        <v/>
      </c>
      <c r="L782" s="411" t="str">
        <f>IF(C782="","",[1]!hks_fa_roe(D782,$G$5))</f>
        <v/>
      </c>
      <c r="M782" s="240" t="str">
        <f>IF(C782="","",IF($M$11="EPS",[1]!S_STM07_IS(D782,61,$G$5,$H$13)/IF([1]!s_share_total(D782,$G$5)=0,[1]!s_share_total(D782,[1]!s_ipo_listeddate(D782)),[1]!s_share_total(D782,$G$5)),([1]!s_stm07_bs(D782,75,$G$5,$H$13)+[1]!s_stm07_bs(D782,88,$G$5,$H$13)+[1]!s_stm07_bs(D782,94,$G$5,$H$13)+[1]!s_stm07_bs(D782,95,$G$5,$H$13))/$E$5))</f>
        <v/>
      </c>
      <c r="N782" s="241" t="str">
        <f>IF(C782="","",F782/([1]!S_STM07_IS(D782,61,$G$5,$H$13)/IF([1]!s_share_total(D782,$G$5)=0,[1]!s_share_total(D782,[1]!s_ipo_listeddate(D782)),[1]!s_share_total(D782,$G$5))))</f>
        <v/>
      </c>
      <c r="O782" s="240" t="str">
        <f ca="1">IF(C782="","",[1]!s_share_total(D782,TODAY())/$E$5)</f>
        <v/>
      </c>
      <c r="P782" s="240" t="str">
        <f t="shared" ref="P782:P845" si="80">IF(C782="","",F782*O782)</f>
        <v/>
      </c>
      <c r="Q782" s="210" t="str">
        <f t="shared" ref="Q782:Q845" si="81">IF(C782="","",HLOOKUP($R$12,$G$11:$P$20003,ROW()-ROW($G$11)+1,FALSE))</f>
        <v/>
      </c>
      <c r="R782" s="341" t="str">
        <f t="shared" ref="R782:R845" si="82">IF(C782="","",RANK(Q782,Q:Q,0))</f>
        <v/>
      </c>
      <c r="S782" s="144"/>
      <c r="U782" s="1"/>
    </row>
    <row r="783" spans="3:21" ht="12" customHeight="1" x14ac:dyDescent="0.35">
      <c r="C783" s="342" t="str">
        <f t="shared" si="79"/>
        <v/>
      </c>
      <c r="D783" s="126" t="str">
        <f t="shared" si="77"/>
        <v/>
      </c>
      <c r="E783" s="126" t="str">
        <f t="shared" si="78"/>
        <v/>
      </c>
      <c r="F783" s="181" t="str">
        <f ca="1">IF(C783="","",[1]!s_dq_close(D783,TODAY(),1))</f>
        <v/>
      </c>
      <c r="G783" s="182" t="str">
        <f ca="1">IF(C783="","",[1]!s_pq_pctchange(D783,TODAY()-$G$12,TODAY())/100)</f>
        <v/>
      </c>
      <c r="H783" s="242" t="str">
        <f>IF(C783="","",IF($H$11="收入",[1]!S_STM07_IS(D783,9,$G$5,$H$13)/$E$5,[1]!S_STM07_IS(D783,48,$G$5,$H$13)/$E$5))</f>
        <v/>
      </c>
      <c r="I783" s="242" t="str">
        <f>IF(C783="","",IF($I$11="毛利率",([1]!S_STM07_IS(D783,9,$G$5,$H$13)-[1]!S_STM07_IS(D783,10,$G$5,$H$13))/[1]!S_STM07_IS(D783,9,$G$5,$H$13),[1]!S_STM07_IS(D783,14,$G$5,$H$13)/$E$5))</f>
        <v/>
      </c>
      <c r="J783" s="403" t="str">
        <f>IF(C783="","",IF($J$11="净利润率",[1]!S_STM07_IS(D783,61,$G$5,$H$13)/[1]!S_STM07_IS(D783,9,$G$5,$H$13),[1]!S_STM07_IS(D783,55,$G$5,$H$13)/$E$5))</f>
        <v/>
      </c>
      <c r="K783" s="411" t="str">
        <f>IF(C783="","",[1]!hks_fa_roa2(D783,$G$5))</f>
        <v/>
      </c>
      <c r="L783" s="411" t="str">
        <f>IF(C783="","",[1]!hks_fa_roe(D783,$G$5))</f>
        <v/>
      </c>
      <c r="M783" s="243" t="str">
        <f>IF(C783="","",IF($M$11="EPS",[1]!S_STM07_IS(D783,61,$G$5,$H$13)/IF([1]!s_share_total(D783,$G$5)=0,[1]!s_share_total(D783,[1]!s_ipo_listeddate(D783)),[1]!s_share_total(D783,$G$5)),([1]!s_stm07_bs(D783,75,$G$5,$H$13)+[1]!s_stm07_bs(D783,88,$G$5,$H$13)+[1]!s_stm07_bs(D783,94,$G$5,$H$13)+[1]!s_stm07_bs(D783,95,$G$5,$H$13))/$E$5))</f>
        <v/>
      </c>
      <c r="N783" s="193" t="str">
        <f>IF(C783="","",F783/([1]!S_STM07_IS(D783,61,$G$5,$H$13)/IF([1]!s_share_total(D783,$G$5)=0,[1]!s_share_total(D783,[1]!s_ipo_listeddate(D783)),[1]!s_share_total(D783,$G$5))))</f>
        <v/>
      </c>
      <c r="O783" s="242" t="str">
        <f ca="1">IF(C783="","",[1]!s_share_total(D783,TODAY())/$E$5)</f>
        <v/>
      </c>
      <c r="P783" s="242" t="str">
        <f t="shared" si="80"/>
        <v/>
      </c>
      <c r="Q783" s="181" t="str">
        <f t="shared" si="81"/>
        <v/>
      </c>
      <c r="R783" s="342" t="str">
        <f t="shared" si="82"/>
        <v/>
      </c>
      <c r="S783" s="144"/>
      <c r="U783" s="1"/>
    </row>
    <row r="784" spans="3:21" ht="12" customHeight="1" x14ac:dyDescent="0.35">
      <c r="C784" s="341" t="str">
        <f t="shared" si="79"/>
        <v/>
      </c>
      <c r="D784" s="239" t="str">
        <f t="shared" si="77"/>
        <v/>
      </c>
      <c r="E784" s="239" t="str">
        <f t="shared" si="78"/>
        <v/>
      </c>
      <c r="F784" s="179" t="str">
        <f ca="1">IF(C784="","",[1]!s_dq_close(D784,TODAY(),1))</f>
        <v/>
      </c>
      <c r="G784" s="180" t="str">
        <f ca="1">IF(C784="","",[1]!s_pq_pctchange(D784,TODAY()-$G$12,TODAY())/100)</f>
        <v/>
      </c>
      <c r="H784" s="240" t="str">
        <f>IF(C784="","",IF($H$11="收入",[1]!S_STM07_IS(D784,9,$G$5,$H$13)/$E$5,[1]!S_STM07_IS(D784,48,$G$5,$H$13)/$E$5))</f>
        <v/>
      </c>
      <c r="I784" s="240" t="str">
        <f>IF(C784="","",IF($I$11="毛利率",([1]!S_STM07_IS(D784,9,$G$5,$H$13)-[1]!S_STM07_IS(D784,10,$G$5,$H$13))/[1]!S_STM07_IS(D784,9,$G$5,$H$13),[1]!S_STM07_IS(D784,14,$G$5,$H$13)/$E$5))</f>
        <v/>
      </c>
      <c r="J784" s="402" t="str">
        <f>IF(C784="","",IF($J$11="净利润率",[1]!S_STM07_IS(D784,61,$G$5,$H$13)/[1]!S_STM07_IS(D784,9,$G$5,$H$13),[1]!S_STM07_IS(D784,55,$G$5,$H$13)/$E$5))</f>
        <v/>
      </c>
      <c r="K784" s="411" t="str">
        <f>IF(C784="","",[1]!hks_fa_roa2(D784,$G$5))</f>
        <v/>
      </c>
      <c r="L784" s="411" t="str">
        <f>IF(C784="","",[1]!hks_fa_roe(D784,$G$5))</f>
        <v/>
      </c>
      <c r="M784" s="240" t="str">
        <f>IF(C784="","",IF($M$11="EPS",[1]!S_STM07_IS(D784,61,$G$5,$H$13)/IF([1]!s_share_total(D784,$G$5)=0,[1]!s_share_total(D784,[1]!s_ipo_listeddate(D784)),[1]!s_share_total(D784,$G$5)),([1]!s_stm07_bs(D784,75,$G$5,$H$13)+[1]!s_stm07_bs(D784,88,$G$5,$H$13)+[1]!s_stm07_bs(D784,94,$G$5,$H$13)+[1]!s_stm07_bs(D784,95,$G$5,$H$13))/$E$5))</f>
        <v/>
      </c>
      <c r="N784" s="241" t="str">
        <f>IF(C784="","",F784/([1]!S_STM07_IS(D784,61,$G$5,$H$13)/IF([1]!s_share_total(D784,$G$5)=0,[1]!s_share_total(D784,[1]!s_ipo_listeddate(D784)),[1]!s_share_total(D784,$G$5))))</f>
        <v/>
      </c>
      <c r="O784" s="240" t="str">
        <f ca="1">IF(C784="","",[1]!s_share_total(D784,TODAY())/$E$5)</f>
        <v/>
      </c>
      <c r="P784" s="240" t="str">
        <f t="shared" si="80"/>
        <v/>
      </c>
      <c r="Q784" s="210" t="str">
        <f t="shared" si="81"/>
        <v/>
      </c>
      <c r="R784" s="341" t="str">
        <f t="shared" si="82"/>
        <v/>
      </c>
      <c r="S784" s="144"/>
      <c r="U784" s="1"/>
    </row>
    <row r="785" spans="3:21" ht="12" customHeight="1" x14ac:dyDescent="0.35">
      <c r="C785" s="342" t="str">
        <f t="shared" si="79"/>
        <v/>
      </c>
      <c r="D785" s="126" t="str">
        <f t="shared" si="77"/>
        <v/>
      </c>
      <c r="E785" s="126" t="str">
        <f t="shared" si="78"/>
        <v/>
      </c>
      <c r="F785" s="181" t="str">
        <f ca="1">IF(C785="","",[1]!s_dq_close(D785,TODAY(),1))</f>
        <v/>
      </c>
      <c r="G785" s="182" t="str">
        <f ca="1">IF(C785="","",[1]!s_pq_pctchange(D785,TODAY()-$G$12,TODAY())/100)</f>
        <v/>
      </c>
      <c r="H785" s="242" t="str">
        <f>IF(C785="","",IF($H$11="收入",[1]!S_STM07_IS(D785,9,$G$5,$H$13)/$E$5,[1]!S_STM07_IS(D785,48,$G$5,$H$13)/$E$5))</f>
        <v/>
      </c>
      <c r="I785" s="242" t="str">
        <f>IF(C785="","",IF($I$11="毛利率",([1]!S_STM07_IS(D785,9,$G$5,$H$13)-[1]!S_STM07_IS(D785,10,$G$5,$H$13))/[1]!S_STM07_IS(D785,9,$G$5,$H$13),[1]!S_STM07_IS(D785,14,$G$5,$H$13)/$E$5))</f>
        <v/>
      </c>
      <c r="J785" s="403" t="str">
        <f>IF(C785="","",IF($J$11="净利润率",[1]!S_STM07_IS(D785,61,$G$5,$H$13)/[1]!S_STM07_IS(D785,9,$G$5,$H$13),[1]!S_STM07_IS(D785,55,$G$5,$H$13)/$E$5))</f>
        <v/>
      </c>
      <c r="K785" s="411" t="str">
        <f>IF(C785="","",[1]!hks_fa_roa2(D785,$G$5))</f>
        <v/>
      </c>
      <c r="L785" s="411" t="str">
        <f>IF(C785="","",[1]!hks_fa_roe(D785,$G$5))</f>
        <v/>
      </c>
      <c r="M785" s="243" t="str">
        <f>IF(C785="","",IF($M$11="EPS",[1]!S_STM07_IS(D785,61,$G$5,$H$13)/IF([1]!s_share_total(D785,$G$5)=0,[1]!s_share_total(D785,[1]!s_ipo_listeddate(D785)),[1]!s_share_total(D785,$G$5)),([1]!s_stm07_bs(D785,75,$G$5,$H$13)+[1]!s_stm07_bs(D785,88,$G$5,$H$13)+[1]!s_stm07_bs(D785,94,$G$5,$H$13)+[1]!s_stm07_bs(D785,95,$G$5,$H$13))/$E$5))</f>
        <v/>
      </c>
      <c r="N785" s="193" t="str">
        <f>IF(C785="","",F785/([1]!S_STM07_IS(D785,61,$G$5,$H$13)/IF([1]!s_share_total(D785,$G$5)=0,[1]!s_share_total(D785,[1]!s_ipo_listeddate(D785)),[1]!s_share_total(D785,$G$5))))</f>
        <v/>
      </c>
      <c r="O785" s="242" t="str">
        <f ca="1">IF(C785="","",[1]!s_share_total(D785,TODAY())/$E$5)</f>
        <v/>
      </c>
      <c r="P785" s="242" t="str">
        <f t="shared" si="80"/>
        <v/>
      </c>
      <c r="Q785" s="181" t="str">
        <f t="shared" si="81"/>
        <v/>
      </c>
      <c r="R785" s="342" t="str">
        <f t="shared" si="82"/>
        <v/>
      </c>
      <c r="S785" s="144"/>
      <c r="U785" s="1"/>
    </row>
    <row r="786" spans="3:21" ht="12" customHeight="1" x14ac:dyDescent="0.35">
      <c r="C786" s="341" t="str">
        <f t="shared" si="79"/>
        <v/>
      </c>
      <c r="D786" s="239" t="str">
        <f t="shared" si="77"/>
        <v/>
      </c>
      <c r="E786" s="239" t="str">
        <f t="shared" si="78"/>
        <v/>
      </c>
      <c r="F786" s="179" t="str">
        <f ca="1">IF(C786="","",[1]!s_dq_close(D786,TODAY(),1))</f>
        <v/>
      </c>
      <c r="G786" s="180" t="str">
        <f ca="1">IF(C786="","",[1]!s_pq_pctchange(D786,TODAY()-$G$12,TODAY())/100)</f>
        <v/>
      </c>
      <c r="H786" s="240" t="str">
        <f>IF(C786="","",IF($H$11="收入",[1]!S_STM07_IS(D786,9,$G$5,$H$13)/$E$5,[1]!S_STM07_IS(D786,48,$G$5,$H$13)/$E$5))</f>
        <v/>
      </c>
      <c r="I786" s="240" t="str">
        <f>IF(C786="","",IF($I$11="毛利率",([1]!S_STM07_IS(D786,9,$G$5,$H$13)-[1]!S_STM07_IS(D786,10,$G$5,$H$13))/[1]!S_STM07_IS(D786,9,$G$5,$H$13),[1]!S_STM07_IS(D786,14,$G$5,$H$13)/$E$5))</f>
        <v/>
      </c>
      <c r="J786" s="402" t="str">
        <f>IF(C786="","",IF($J$11="净利润率",[1]!S_STM07_IS(D786,61,$G$5,$H$13)/[1]!S_STM07_IS(D786,9,$G$5,$H$13),[1]!S_STM07_IS(D786,55,$G$5,$H$13)/$E$5))</f>
        <v/>
      </c>
      <c r="K786" s="411" t="str">
        <f>IF(C786="","",[1]!hks_fa_roa2(D786,$G$5))</f>
        <v/>
      </c>
      <c r="L786" s="411" t="str">
        <f>IF(C786="","",[1]!hks_fa_roe(D786,$G$5))</f>
        <v/>
      </c>
      <c r="M786" s="240" t="str">
        <f>IF(C786="","",IF($M$11="EPS",[1]!S_STM07_IS(D786,61,$G$5,$H$13)/IF([1]!s_share_total(D786,$G$5)=0,[1]!s_share_total(D786,[1]!s_ipo_listeddate(D786)),[1]!s_share_total(D786,$G$5)),([1]!s_stm07_bs(D786,75,$G$5,$H$13)+[1]!s_stm07_bs(D786,88,$G$5,$H$13)+[1]!s_stm07_bs(D786,94,$G$5,$H$13)+[1]!s_stm07_bs(D786,95,$G$5,$H$13))/$E$5))</f>
        <v/>
      </c>
      <c r="N786" s="241" t="str">
        <f>IF(C786="","",F786/([1]!S_STM07_IS(D786,61,$G$5,$H$13)/IF([1]!s_share_total(D786,$G$5)=0,[1]!s_share_total(D786,[1]!s_ipo_listeddate(D786)),[1]!s_share_total(D786,$G$5))))</f>
        <v/>
      </c>
      <c r="O786" s="240" t="str">
        <f ca="1">IF(C786="","",[1]!s_share_total(D786,TODAY())/$E$5)</f>
        <v/>
      </c>
      <c r="P786" s="240" t="str">
        <f t="shared" si="80"/>
        <v/>
      </c>
      <c r="Q786" s="210" t="str">
        <f t="shared" si="81"/>
        <v/>
      </c>
      <c r="R786" s="341" t="str">
        <f t="shared" si="82"/>
        <v/>
      </c>
      <c r="S786" s="144"/>
      <c r="U786" s="1"/>
    </row>
    <row r="787" spans="3:21" ht="12" customHeight="1" x14ac:dyDescent="0.35">
      <c r="C787" s="342" t="str">
        <f t="shared" si="79"/>
        <v/>
      </c>
      <c r="D787" s="126" t="str">
        <f t="shared" si="77"/>
        <v/>
      </c>
      <c r="E787" s="126" t="str">
        <f t="shared" si="78"/>
        <v/>
      </c>
      <c r="F787" s="181" t="str">
        <f ca="1">IF(C787="","",[1]!s_dq_close(D787,TODAY(),1))</f>
        <v/>
      </c>
      <c r="G787" s="182" t="str">
        <f ca="1">IF(C787="","",[1]!s_pq_pctchange(D787,TODAY()-$G$12,TODAY())/100)</f>
        <v/>
      </c>
      <c r="H787" s="242" t="str">
        <f>IF(C787="","",IF($H$11="收入",[1]!S_STM07_IS(D787,9,$G$5,$H$13)/$E$5,[1]!S_STM07_IS(D787,48,$G$5,$H$13)/$E$5))</f>
        <v/>
      </c>
      <c r="I787" s="242" t="str">
        <f>IF(C787="","",IF($I$11="毛利率",([1]!S_STM07_IS(D787,9,$G$5,$H$13)-[1]!S_STM07_IS(D787,10,$G$5,$H$13))/[1]!S_STM07_IS(D787,9,$G$5,$H$13),[1]!S_STM07_IS(D787,14,$G$5,$H$13)/$E$5))</f>
        <v/>
      </c>
      <c r="J787" s="403" t="str">
        <f>IF(C787="","",IF($J$11="净利润率",[1]!S_STM07_IS(D787,61,$G$5,$H$13)/[1]!S_STM07_IS(D787,9,$G$5,$H$13),[1]!S_STM07_IS(D787,55,$G$5,$H$13)/$E$5))</f>
        <v/>
      </c>
      <c r="K787" s="411" t="str">
        <f>IF(C787="","",[1]!hks_fa_roa2(D787,$G$5))</f>
        <v/>
      </c>
      <c r="L787" s="411" t="str">
        <f>IF(C787="","",[1]!hks_fa_roe(D787,$G$5))</f>
        <v/>
      </c>
      <c r="M787" s="243" t="str">
        <f>IF(C787="","",IF($M$11="EPS",[1]!S_STM07_IS(D787,61,$G$5,$H$13)/IF([1]!s_share_total(D787,$G$5)=0,[1]!s_share_total(D787,[1]!s_ipo_listeddate(D787)),[1]!s_share_total(D787,$G$5)),([1]!s_stm07_bs(D787,75,$G$5,$H$13)+[1]!s_stm07_bs(D787,88,$G$5,$H$13)+[1]!s_stm07_bs(D787,94,$G$5,$H$13)+[1]!s_stm07_bs(D787,95,$G$5,$H$13))/$E$5))</f>
        <v/>
      </c>
      <c r="N787" s="193" t="str">
        <f>IF(C787="","",F787/([1]!S_STM07_IS(D787,61,$G$5,$H$13)/IF([1]!s_share_total(D787,$G$5)=0,[1]!s_share_total(D787,[1]!s_ipo_listeddate(D787)),[1]!s_share_total(D787,$G$5))))</f>
        <v/>
      </c>
      <c r="O787" s="242" t="str">
        <f ca="1">IF(C787="","",[1]!s_share_total(D787,TODAY())/$E$5)</f>
        <v/>
      </c>
      <c r="P787" s="242" t="str">
        <f t="shared" si="80"/>
        <v/>
      </c>
      <c r="Q787" s="181" t="str">
        <f t="shared" si="81"/>
        <v/>
      </c>
      <c r="R787" s="342" t="str">
        <f t="shared" si="82"/>
        <v/>
      </c>
      <c r="S787" s="144"/>
      <c r="U787" s="1"/>
    </row>
    <row r="788" spans="3:21" ht="12" customHeight="1" x14ac:dyDescent="0.35">
      <c r="C788" s="341" t="str">
        <f t="shared" si="79"/>
        <v/>
      </c>
      <c r="D788" s="239" t="str">
        <f t="shared" si="77"/>
        <v/>
      </c>
      <c r="E788" s="239" t="str">
        <f t="shared" si="78"/>
        <v/>
      </c>
      <c r="F788" s="179" t="str">
        <f ca="1">IF(C788="","",[1]!s_dq_close(D788,TODAY(),1))</f>
        <v/>
      </c>
      <c r="G788" s="180" t="str">
        <f ca="1">IF(C788="","",[1]!s_pq_pctchange(D788,TODAY()-$G$12,TODAY())/100)</f>
        <v/>
      </c>
      <c r="H788" s="240" t="str">
        <f>IF(C788="","",IF($H$11="收入",[1]!S_STM07_IS(D788,9,$G$5,$H$13)/$E$5,[1]!S_STM07_IS(D788,48,$G$5,$H$13)/$E$5))</f>
        <v/>
      </c>
      <c r="I788" s="240" t="str">
        <f>IF(C788="","",IF($I$11="毛利率",([1]!S_STM07_IS(D788,9,$G$5,$H$13)-[1]!S_STM07_IS(D788,10,$G$5,$H$13))/[1]!S_STM07_IS(D788,9,$G$5,$H$13),[1]!S_STM07_IS(D788,14,$G$5,$H$13)/$E$5))</f>
        <v/>
      </c>
      <c r="J788" s="402" t="str">
        <f>IF(C788="","",IF($J$11="净利润率",[1]!S_STM07_IS(D788,61,$G$5,$H$13)/[1]!S_STM07_IS(D788,9,$G$5,$H$13),[1]!S_STM07_IS(D788,55,$G$5,$H$13)/$E$5))</f>
        <v/>
      </c>
      <c r="K788" s="411" t="str">
        <f>IF(C788="","",[1]!hks_fa_roa2(D788,$G$5))</f>
        <v/>
      </c>
      <c r="L788" s="411" t="str">
        <f>IF(C788="","",[1]!hks_fa_roe(D788,$G$5))</f>
        <v/>
      </c>
      <c r="M788" s="240" t="str">
        <f>IF(C788="","",IF($M$11="EPS",[1]!S_STM07_IS(D788,61,$G$5,$H$13)/IF([1]!s_share_total(D788,$G$5)=0,[1]!s_share_total(D788,[1]!s_ipo_listeddate(D788)),[1]!s_share_total(D788,$G$5)),([1]!s_stm07_bs(D788,75,$G$5,$H$13)+[1]!s_stm07_bs(D788,88,$G$5,$H$13)+[1]!s_stm07_bs(D788,94,$G$5,$H$13)+[1]!s_stm07_bs(D788,95,$G$5,$H$13))/$E$5))</f>
        <v/>
      </c>
      <c r="N788" s="241" t="str">
        <f>IF(C788="","",F788/([1]!S_STM07_IS(D788,61,$G$5,$H$13)/IF([1]!s_share_total(D788,$G$5)=0,[1]!s_share_total(D788,[1]!s_ipo_listeddate(D788)),[1]!s_share_total(D788,$G$5))))</f>
        <v/>
      </c>
      <c r="O788" s="240" t="str">
        <f ca="1">IF(C788="","",[1]!s_share_total(D788,TODAY())/$E$5)</f>
        <v/>
      </c>
      <c r="P788" s="240" t="str">
        <f t="shared" si="80"/>
        <v/>
      </c>
      <c r="Q788" s="210" t="str">
        <f t="shared" si="81"/>
        <v/>
      </c>
      <c r="R788" s="341" t="str">
        <f t="shared" si="82"/>
        <v/>
      </c>
      <c r="S788" s="144"/>
      <c r="U788" s="1"/>
    </row>
    <row r="789" spans="3:21" ht="12" customHeight="1" x14ac:dyDescent="0.35">
      <c r="C789" s="342" t="str">
        <f t="shared" si="79"/>
        <v/>
      </c>
      <c r="D789" s="126" t="str">
        <f t="shared" si="77"/>
        <v/>
      </c>
      <c r="E789" s="126" t="str">
        <f t="shared" si="78"/>
        <v/>
      </c>
      <c r="F789" s="181" t="str">
        <f ca="1">IF(C789="","",[1]!s_dq_close(D789,TODAY(),1))</f>
        <v/>
      </c>
      <c r="G789" s="182" t="str">
        <f ca="1">IF(C789="","",[1]!s_pq_pctchange(D789,TODAY()-$G$12,TODAY())/100)</f>
        <v/>
      </c>
      <c r="H789" s="242" t="str">
        <f>IF(C789="","",IF($H$11="收入",[1]!S_STM07_IS(D789,9,$G$5,$H$13)/$E$5,[1]!S_STM07_IS(D789,48,$G$5,$H$13)/$E$5))</f>
        <v/>
      </c>
      <c r="I789" s="242" t="str">
        <f>IF(C789="","",IF($I$11="毛利率",([1]!S_STM07_IS(D789,9,$G$5,$H$13)-[1]!S_STM07_IS(D789,10,$G$5,$H$13))/[1]!S_STM07_IS(D789,9,$G$5,$H$13),[1]!S_STM07_IS(D789,14,$G$5,$H$13)/$E$5))</f>
        <v/>
      </c>
      <c r="J789" s="403" t="str">
        <f>IF(C789="","",IF($J$11="净利润率",[1]!S_STM07_IS(D789,61,$G$5,$H$13)/[1]!S_STM07_IS(D789,9,$G$5,$H$13),[1]!S_STM07_IS(D789,55,$G$5,$H$13)/$E$5))</f>
        <v/>
      </c>
      <c r="K789" s="411" t="str">
        <f>IF(C789="","",[1]!hks_fa_roa2(D789,$G$5))</f>
        <v/>
      </c>
      <c r="L789" s="411" t="str">
        <f>IF(C789="","",[1]!hks_fa_roe(D789,$G$5))</f>
        <v/>
      </c>
      <c r="M789" s="243" t="str">
        <f>IF(C789="","",IF($M$11="EPS",[1]!S_STM07_IS(D789,61,$G$5,$H$13)/IF([1]!s_share_total(D789,$G$5)=0,[1]!s_share_total(D789,[1]!s_ipo_listeddate(D789)),[1]!s_share_total(D789,$G$5)),([1]!s_stm07_bs(D789,75,$G$5,$H$13)+[1]!s_stm07_bs(D789,88,$G$5,$H$13)+[1]!s_stm07_bs(D789,94,$G$5,$H$13)+[1]!s_stm07_bs(D789,95,$G$5,$H$13))/$E$5))</f>
        <v/>
      </c>
      <c r="N789" s="193" t="str">
        <f>IF(C789="","",F789/([1]!S_STM07_IS(D789,61,$G$5,$H$13)/IF([1]!s_share_total(D789,$G$5)=0,[1]!s_share_total(D789,[1]!s_ipo_listeddate(D789)),[1]!s_share_total(D789,$G$5))))</f>
        <v/>
      </c>
      <c r="O789" s="242" t="str">
        <f ca="1">IF(C789="","",[1]!s_share_total(D789,TODAY())/$E$5)</f>
        <v/>
      </c>
      <c r="P789" s="242" t="str">
        <f t="shared" si="80"/>
        <v/>
      </c>
      <c r="Q789" s="181" t="str">
        <f t="shared" si="81"/>
        <v/>
      </c>
      <c r="R789" s="342" t="str">
        <f t="shared" si="82"/>
        <v/>
      </c>
      <c r="S789" s="144"/>
      <c r="U789" s="1"/>
    </row>
    <row r="790" spans="3:21" ht="12" customHeight="1" x14ac:dyDescent="0.35">
      <c r="C790" s="341" t="str">
        <f t="shared" si="79"/>
        <v/>
      </c>
      <c r="D790" s="239" t="str">
        <f t="shared" si="77"/>
        <v/>
      </c>
      <c r="E790" s="239" t="str">
        <f t="shared" si="78"/>
        <v/>
      </c>
      <c r="F790" s="179" t="str">
        <f ca="1">IF(C790="","",[1]!s_dq_close(D790,TODAY(),1))</f>
        <v/>
      </c>
      <c r="G790" s="180" t="str">
        <f ca="1">IF(C790="","",[1]!s_pq_pctchange(D790,TODAY()-$G$12,TODAY())/100)</f>
        <v/>
      </c>
      <c r="H790" s="240" t="str">
        <f>IF(C790="","",IF($H$11="收入",[1]!S_STM07_IS(D790,9,$G$5,$H$13)/$E$5,[1]!S_STM07_IS(D790,48,$G$5,$H$13)/$E$5))</f>
        <v/>
      </c>
      <c r="I790" s="240" t="str">
        <f>IF(C790="","",IF($I$11="毛利率",([1]!S_STM07_IS(D790,9,$G$5,$H$13)-[1]!S_STM07_IS(D790,10,$G$5,$H$13))/[1]!S_STM07_IS(D790,9,$G$5,$H$13),[1]!S_STM07_IS(D790,14,$G$5,$H$13)/$E$5))</f>
        <v/>
      </c>
      <c r="J790" s="402" t="str">
        <f>IF(C790="","",IF($J$11="净利润率",[1]!S_STM07_IS(D790,61,$G$5,$H$13)/[1]!S_STM07_IS(D790,9,$G$5,$H$13),[1]!S_STM07_IS(D790,55,$G$5,$H$13)/$E$5))</f>
        <v/>
      </c>
      <c r="K790" s="411" t="str">
        <f>IF(C790="","",[1]!hks_fa_roa2(D790,$G$5))</f>
        <v/>
      </c>
      <c r="L790" s="411" t="str">
        <f>IF(C790="","",[1]!hks_fa_roe(D790,$G$5))</f>
        <v/>
      </c>
      <c r="M790" s="240" t="str">
        <f>IF(C790="","",IF($M$11="EPS",[1]!S_STM07_IS(D790,61,$G$5,$H$13)/IF([1]!s_share_total(D790,$G$5)=0,[1]!s_share_total(D790,[1]!s_ipo_listeddate(D790)),[1]!s_share_total(D790,$G$5)),([1]!s_stm07_bs(D790,75,$G$5,$H$13)+[1]!s_stm07_bs(D790,88,$G$5,$H$13)+[1]!s_stm07_bs(D790,94,$G$5,$H$13)+[1]!s_stm07_bs(D790,95,$G$5,$H$13))/$E$5))</f>
        <v/>
      </c>
      <c r="N790" s="241" t="str">
        <f>IF(C790="","",F790/([1]!S_STM07_IS(D790,61,$G$5,$H$13)/IF([1]!s_share_total(D790,$G$5)=0,[1]!s_share_total(D790,[1]!s_ipo_listeddate(D790)),[1]!s_share_total(D790,$G$5))))</f>
        <v/>
      </c>
      <c r="O790" s="240" t="str">
        <f ca="1">IF(C790="","",[1]!s_share_total(D790,TODAY())/$E$5)</f>
        <v/>
      </c>
      <c r="P790" s="240" t="str">
        <f t="shared" si="80"/>
        <v/>
      </c>
      <c r="Q790" s="210" t="str">
        <f t="shared" si="81"/>
        <v/>
      </c>
      <c r="R790" s="341" t="str">
        <f t="shared" si="82"/>
        <v/>
      </c>
      <c r="S790" s="144"/>
      <c r="U790" s="1"/>
    </row>
    <row r="791" spans="3:21" ht="12" customHeight="1" x14ac:dyDescent="0.35">
      <c r="C791" s="342" t="str">
        <f t="shared" si="79"/>
        <v/>
      </c>
      <c r="D791" s="126" t="str">
        <f t="shared" si="77"/>
        <v/>
      </c>
      <c r="E791" s="126" t="str">
        <f t="shared" si="78"/>
        <v/>
      </c>
      <c r="F791" s="181" t="str">
        <f ca="1">IF(C791="","",[1]!s_dq_close(D791,TODAY(),1))</f>
        <v/>
      </c>
      <c r="G791" s="182" t="str">
        <f ca="1">IF(C791="","",[1]!s_pq_pctchange(D791,TODAY()-$G$12,TODAY())/100)</f>
        <v/>
      </c>
      <c r="H791" s="242" t="str">
        <f>IF(C791="","",IF($H$11="收入",[1]!S_STM07_IS(D791,9,$G$5,$H$13)/$E$5,[1]!S_STM07_IS(D791,48,$G$5,$H$13)/$E$5))</f>
        <v/>
      </c>
      <c r="I791" s="242" t="str">
        <f>IF(C791="","",IF($I$11="毛利率",([1]!S_STM07_IS(D791,9,$G$5,$H$13)-[1]!S_STM07_IS(D791,10,$G$5,$H$13))/[1]!S_STM07_IS(D791,9,$G$5,$H$13),[1]!S_STM07_IS(D791,14,$G$5,$H$13)/$E$5))</f>
        <v/>
      </c>
      <c r="J791" s="403" t="str">
        <f>IF(C791="","",IF($J$11="净利润率",[1]!S_STM07_IS(D791,61,$G$5,$H$13)/[1]!S_STM07_IS(D791,9,$G$5,$H$13),[1]!S_STM07_IS(D791,55,$G$5,$H$13)/$E$5))</f>
        <v/>
      </c>
      <c r="K791" s="411" t="str">
        <f>IF(C791="","",[1]!hks_fa_roa2(D791,$G$5))</f>
        <v/>
      </c>
      <c r="L791" s="411" t="str">
        <f>IF(C791="","",[1]!hks_fa_roe(D791,$G$5))</f>
        <v/>
      </c>
      <c r="M791" s="243" t="str">
        <f>IF(C791="","",IF($M$11="EPS",[1]!S_STM07_IS(D791,61,$G$5,$H$13)/IF([1]!s_share_total(D791,$G$5)=0,[1]!s_share_total(D791,[1]!s_ipo_listeddate(D791)),[1]!s_share_total(D791,$G$5)),([1]!s_stm07_bs(D791,75,$G$5,$H$13)+[1]!s_stm07_bs(D791,88,$G$5,$H$13)+[1]!s_stm07_bs(D791,94,$G$5,$H$13)+[1]!s_stm07_bs(D791,95,$G$5,$H$13))/$E$5))</f>
        <v/>
      </c>
      <c r="N791" s="193" t="str">
        <f>IF(C791="","",F791/([1]!S_STM07_IS(D791,61,$G$5,$H$13)/IF([1]!s_share_total(D791,$G$5)=0,[1]!s_share_total(D791,[1]!s_ipo_listeddate(D791)),[1]!s_share_total(D791,$G$5))))</f>
        <v/>
      </c>
      <c r="O791" s="242" t="str">
        <f ca="1">IF(C791="","",[1]!s_share_total(D791,TODAY())/$E$5)</f>
        <v/>
      </c>
      <c r="P791" s="242" t="str">
        <f t="shared" si="80"/>
        <v/>
      </c>
      <c r="Q791" s="181" t="str">
        <f t="shared" si="81"/>
        <v/>
      </c>
      <c r="R791" s="342" t="str">
        <f t="shared" si="82"/>
        <v/>
      </c>
      <c r="S791" s="144"/>
      <c r="U791" s="1"/>
    </row>
    <row r="792" spans="3:21" ht="12" customHeight="1" x14ac:dyDescent="0.35">
      <c r="C792" s="341" t="str">
        <f t="shared" si="79"/>
        <v/>
      </c>
      <c r="D792" s="239" t="str">
        <f t="shared" si="77"/>
        <v/>
      </c>
      <c r="E792" s="239" t="str">
        <f t="shared" si="78"/>
        <v/>
      </c>
      <c r="F792" s="179" t="str">
        <f ca="1">IF(C792="","",[1]!s_dq_close(D792,TODAY(),1))</f>
        <v/>
      </c>
      <c r="G792" s="180" t="str">
        <f ca="1">IF(C792="","",[1]!s_pq_pctchange(D792,TODAY()-$G$12,TODAY())/100)</f>
        <v/>
      </c>
      <c r="H792" s="240" t="str">
        <f>IF(C792="","",IF($H$11="收入",[1]!S_STM07_IS(D792,9,$G$5,$H$13)/$E$5,[1]!S_STM07_IS(D792,48,$G$5,$H$13)/$E$5))</f>
        <v/>
      </c>
      <c r="I792" s="240" t="str">
        <f>IF(C792="","",IF($I$11="毛利率",([1]!S_STM07_IS(D792,9,$G$5,$H$13)-[1]!S_STM07_IS(D792,10,$G$5,$H$13))/[1]!S_STM07_IS(D792,9,$G$5,$H$13),[1]!S_STM07_IS(D792,14,$G$5,$H$13)/$E$5))</f>
        <v/>
      </c>
      <c r="J792" s="402" t="str">
        <f>IF(C792="","",IF($J$11="净利润率",[1]!S_STM07_IS(D792,61,$G$5,$H$13)/[1]!S_STM07_IS(D792,9,$G$5,$H$13),[1]!S_STM07_IS(D792,55,$G$5,$H$13)/$E$5))</f>
        <v/>
      </c>
      <c r="K792" s="411" t="str">
        <f>IF(C792="","",[1]!hks_fa_roa2(D792,$G$5))</f>
        <v/>
      </c>
      <c r="L792" s="411" t="str">
        <f>IF(C792="","",[1]!hks_fa_roe(D792,$G$5))</f>
        <v/>
      </c>
      <c r="M792" s="240" t="str">
        <f>IF(C792="","",IF($M$11="EPS",[1]!S_STM07_IS(D792,61,$G$5,$H$13)/IF([1]!s_share_total(D792,$G$5)=0,[1]!s_share_total(D792,[1]!s_ipo_listeddate(D792)),[1]!s_share_total(D792,$G$5)),([1]!s_stm07_bs(D792,75,$G$5,$H$13)+[1]!s_stm07_bs(D792,88,$G$5,$H$13)+[1]!s_stm07_bs(D792,94,$G$5,$H$13)+[1]!s_stm07_bs(D792,95,$G$5,$H$13))/$E$5))</f>
        <v/>
      </c>
      <c r="N792" s="241" t="str">
        <f>IF(C792="","",F792/([1]!S_STM07_IS(D792,61,$G$5,$H$13)/IF([1]!s_share_total(D792,$G$5)=0,[1]!s_share_total(D792,[1]!s_ipo_listeddate(D792)),[1]!s_share_total(D792,$G$5))))</f>
        <v/>
      </c>
      <c r="O792" s="240" t="str">
        <f ca="1">IF(C792="","",[1]!s_share_total(D792,TODAY())/$E$5)</f>
        <v/>
      </c>
      <c r="P792" s="240" t="str">
        <f t="shared" si="80"/>
        <v/>
      </c>
      <c r="Q792" s="210" t="str">
        <f t="shared" si="81"/>
        <v/>
      </c>
      <c r="R792" s="341" t="str">
        <f t="shared" si="82"/>
        <v/>
      </c>
      <c r="S792" s="144"/>
      <c r="U792" s="1"/>
    </row>
    <row r="793" spans="3:21" ht="12" customHeight="1" x14ac:dyDescent="0.35">
      <c r="C793" s="342" t="str">
        <f t="shared" si="79"/>
        <v/>
      </c>
      <c r="D793" s="126" t="str">
        <f t="shared" ref="D793:D856" si="83">IF(C793="","",VLOOKUP(C793,comppool,2,FALSE))</f>
        <v/>
      </c>
      <c r="E793" s="126" t="str">
        <f t="shared" ref="E793:E856" si="84">IF(C793="","",VLOOKUP(C793,comppool,3,FALSE))</f>
        <v/>
      </c>
      <c r="F793" s="181" t="str">
        <f ca="1">IF(C793="","",[1]!s_dq_close(D793,TODAY(),1))</f>
        <v/>
      </c>
      <c r="G793" s="182" t="str">
        <f ca="1">IF(C793="","",[1]!s_pq_pctchange(D793,TODAY()-$G$12,TODAY())/100)</f>
        <v/>
      </c>
      <c r="H793" s="242" t="str">
        <f>IF(C793="","",IF($H$11="收入",[1]!S_STM07_IS(D793,9,$G$5,$H$13)/$E$5,[1]!S_STM07_IS(D793,48,$G$5,$H$13)/$E$5))</f>
        <v/>
      </c>
      <c r="I793" s="242" t="str">
        <f>IF(C793="","",IF($I$11="毛利率",([1]!S_STM07_IS(D793,9,$G$5,$H$13)-[1]!S_STM07_IS(D793,10,$G$5,$H$13))/[1]!S_STM07_IS(D793,9,$G$5,$H$13),[1]!S_STM07_IS(D793,14,$G$5,$H$13)/$E$5))</f>
        <v/>
      </c>
      <c r="J793" s="403" t="str">
        <f>IF(C793="","",IF($J$11="净利润率",[1]!S_STM07_IS(D793,61,$G$5,$H$13)/[1]!S_STM07_IS(D793,9,$G$5,$H$13),[1]!S_STM07_IS(D793,55,$G$5,$H$13)/$E$5))</f>
        <v/>
      </c>
      <c r="K793" s="411" t="str">
        <f>IF(C793="","",[1]!hks_fa_roa2(D793,$G$5))</f>
        <v/>
      </c>
      <c r="L793" s="411" t="str">
        <f>IF(C793="","",[1]!hks_fa_roe(D793,$G$5))</f>
        <v/>
      </c>
      <c r="M793" s="243" t="str">
        <f>IF(C793="","",IF($M$11="EPS",[1]!S_STM07_IS(D793,61,$G$5,$H$13)/IF([1]!s_share_total(D793,$G$5)=0,[1]!s_share_total(D793,[1]!s_ipo_listeddate(D793)),[1]!s_share_total(D793,$G$5)),([1]!s_stm07_bs(D793,75,$G$5,$H$13)+[1]!s_stm07_bs(D793,88,$G$5,$H$13)+[1]!s_stm07_bs(D793,94,$G$5,$H$13)+[1]!s_stm07_bs(D793,95,$G$5,$H$13))/$E$5))</f>
        <v/>
      </c>
      <c r="N793" s="193" t="str">
        <f>IF(C793="","",F793/([1]!S_STM07_IS(D793,61,$G$5,$H$13)/IF([1]!s_share_total(D793,$G$5)=0,[1]!s_share_total(D793,[1]!s_ipo_listeddate(D793)),[1]!s_share_total(D793,$G$5))))</f>
        <v/>
      </c>
      <c r="O793" s="242" t="str">
        <f ca="1">IF(C793="","",[1]!s_share_total(D793,TODAY())/$E$5)</f>
        <v/>
      </c>
      <c r="P793" s="242" t="str">
        <f t="shared" si="80"/>
        <v/>
      </c>
      <c r="Q793" s="181" t="str">
        <f t="shared" si="81"/>
        <v/>
      </c>
      <c r="R793" s="342" t="str">
        <f t="shared" si="82"/>
        <v/>
      </c>
      <c r="S793" s="144"/>
      <c r="U793" s="1"/>
    </row>
    <row r="794" spans="3:21" ht="12" customHeight="1" x14ac:dyDescent="0.35">
      <c r="C794" s="341" t="str">
        <f t="shared" si="79"/>
        <v/>
      </c>
      <c r="D794" s="239" t="str">
        <f t="shared" si="83"/>
        <v/>
      </c>
      <c r="E794" s="239" t="str">
        <f t="shared" si="84"/>
        <v/>
      </c>
      <c r="F794" s="179" t="str">
        <f ca="1">IF(C794="","",[1]!s_dq_close(D794,TODAY(),1))</f>
        <v/>
      </c>
      <c r="G794" s="180" t="str">
        <f ca="1">IF(C794="","",[1]!s_pq_pctchange(D794,TODAY()-$G$12,TODAY())/100)</f>
        <v/>
      </c>
      <c r="H794" s="240" t="str">
        <f>IF(C794="","",IF($H$11="收入",[1]!S_STM07_IS(D794,9,$G$5,$H$13)/$E$5,[1]!S_STM07_IS(D794,48,$G$5,$H$13)/$E$5))</f>
        <v/>
      </c>
      <c r="I794" s="240" t="str">
        <f>IF(C794="","",IF($I$11="毛利率",([1]!S_STM07_IS(D794,9,$G$5,$H$13)-[1]!S_STM07_IS(D794,10,$G$5,$H$13))/[1]!S_STM07_IS(D794,9,$G$5,$H$13),[1]!S_STM07_IS(D794,14,$G$5,$H$13)/$E$5))</f>
        <v/>
      </c>
      <c r="J794" s="402" t="str">
        <f>IF(C794="","",IF($J$11="净利润率",[1]!S_STM07_IS(D794,61,$G$5,$H$13)/[1]!S_STM07_IS(D794,9,$G$5,$H$13),[1]!S_STM07_IS(D794,55,$G$5,$H$13)/$E$5))</f>
        <v/>
      </c>
      <c r="K794" s="411" t="str">
        <f>IF(C794="","",[1]!hks_fa_roa2(D794,$G$5))</f>
        <v/>
      </c>
      <c r="L794" s="411" t="str">
        <f>IF(C794="","",[1]!hks_fa_roe(D794,$G$5))</f>
        <v/>
      </c>
      <c r="M794" s="240" t="str">
        <f>IF(C794="","",IF($M$11="EPS",[1]!S_STM07_IS(D794,61,$G$5,$H$13)/IF([1]!s_share_total(D794,$G$5)=0,[1]!s_share_total(D794,[1]!s_ipo_listeddate(D794)),[1]!s_share_total(D794,$G$5)),([1]!s_stm07_bs(D794,75,$G$5,$H$13)+[1]!s_stm07_bs(D794,88,$G$5,$H$13)+[1]!s_stm07_bs(D794,94,$G$5,$H$13)+[1]!s_stm07_bs(D794,95,$G$5,$H$13))/$E$5))</f>
        <v/>
      </c>
      <c r="N794" s="241" t="str">
        <f>IF(C794="","",F794/([1]!S_STM07_IS(D794,61,$G$5,$H$13)/IF([1]!s_share_total(D794,$G$5)=0,[1]!s_share_total(D794,[1]!s_ipo_listeddate(D794)),[1]!s_share_total(D794,$G$5))))</f>
        <v/>
      </c>
      <c r="O794" s="240" t="str">
        <f ca="1">IF(C794="","",[1]!s_share_total(D794,TODAY())/$E$5)</f>
        <v/>
      </c>
      <c r="P794" s="240" t="str">
        <f t="shared" si="80"/>
        <v/>
      </c>
      <c r="Q794" s="210" t="str">
        <f t="shared" si="81"/>
        <v/>
      </c>
      <c r="R794" s="341" t="str">
        <f t="shared" si="82"/>
        <v/>
      </c>
      <c r="S794" s="144"/>
      <c r="U794" s="1"/>
    </row>
    <row r="795" spans="3:21" ht="12" customHeight="1" x14ac:dyDescent="0.35">
      <c r="C795" s="342" t="str">
        <f t="shared" si="79"/>
        <v/>
      </c>
      <c r="D795" s="126" t="str">
        <f t="shared" si="83"/>
        <v/>
      </c>
      <c r="E795" s="126" t="str">
        <f t="shared" si="84"/>
        <v/>
      </c>
      <c r="F795" s="181" t="str">
        <f ca="1">IF(C795="","",[1]!s_dq_close(D795,TODAY(),1))</f>
        <v/>
      </c>
      <c r="G795" s="182" t="str">
        <f ca="1">IF(C795="","",[1]!s_pq_pctchange(D795,TODAY()-$G$12,TODAY())/100)</f>
        <v/>
      </c>
      <c r="H795" s="242" t="str">
        <f>IF(C795="","",IF($H$11="收入",[1]!S_STM07_IS(D795,9,$G$5,$H$13)/$E$5,[1]!S_STM07_IS(D795,48,$G$5,$H$13)/$E$5))</f>
        <v/>
      </c>
      <c r="I795" s="242" t="str">
        <f>IF(C795="","",IF($I$11="毛利率",([1]!S_STM07_IS(D795,9,$G$5,$H$13)-[1]!S_STM07_IS(D795,10,$G$5,$H$13))/[1]!S_STM07_IS(D795,9,$G$5,$H$13),[1]!S_STM07_IS(D795,14,$G$5,$H$13)/$E$5))</f>
        <v/>
      </c>
      <c r="J795" s="403" t="str">
        <f>IF(C795="","",IF($J$11="净利润率",[1]!S_STM07_IS(D795,61,$G$5,$H$13)/[1]!S_STM07_IS(D795,9,$G$5,$H$13),[1]!S_STM07_IS(D795,55,$G$5,$H$13)/$E$5))</f>
        <v/>
      </c>
      <c r="K795" s="411" t="str">
        <f>IF(C795="","",[1]!hks_fa_roa2(D795,$G$5))</f>
        <v/>
      </c>
      <c r="L795" s="411" t="str">
        <f>IF(C795="","",[1]!hks_fa_roe(D795,$G$5))</f>
        <v/>
      </c>
      <c r="M795" s="243" t="str">
        <f>IF(C795="","",IF($M$11="EPS",[1]!S_STM07_IS(D795,61,$G$5,$H$13)/IF([1]!s_share_total(D795,$G$5)=0,[1]!s_share_total(D795,[1]!s_ipo_listeddate(D795)),[1]!s_share_total(D795,$G$5)),([1]!s_stm07_bs(D795,75,$G$5,$H$13)+[1]!s_stm07_bs(D795,88,$G$5,$H$13)+[1]!s_stm07_bs(D795,94,$G$5,$H$13)+[1]!s_stm07_bs(D795,95,$G$5,$H$13))/$E$5))</f>
        <v/>
      </c>
      <c r="N795" s="193" t="str">
        <f>IF(C795="","",F795/([1]!S_STM07_IS(D795,61,$G$5,$H$13)/IF([1]!s_share_total(D795,$G$5)=0,[1]!s_share_total(D795,[1]!s_ipo_listeddate(D795)),[1]!s_share_total(D795,$G$5))))</f>
        <v/>
      </c>
      <c r="O795" s="242" t="str">
        <f ca="1">IF(C795="","",[1]!s_share_total(D795,TODAY())/$E$5)</f>
        <v/>
      </c>
      <c r="P795" s="242" t="str">
        <f t="shared" si="80"/>
        <v/>
      </c>
      <c r="Q795" s="181" t="str">
        <f t="shared" si="81"/>
        <v/>
      </c>
      <c r="R795" s="342" t="str">
        <f t="shared" si="82"/>
        <v/>
      </c>
      <c r="S795" s="144"/>
      <c r="U795" s="1"/>
    </row>
    <row r="796" spans="3:21" ht="12" customHeight="1" x14ac:dyDescent="0.35">
      <c r="C796" s="341" t="str">
        <f t="shared" si="79"/>
        <v/>
      </c>
      <c r="D796" s="239" t="str">
        <f t="shared" si="83"/>
        <v/>
      </c>
      <c r="E796" s="239" t="str">
        <f t="shared" si="84"/>
        <v/>
      </c>
      <c r="F796" s="179" t="str">
        <f ca="1">IF(C796="","",[1]!s_dq_close(D796,TODAY(),1))</f>
        <v/>
      </c>
      <c r="G796" s="180" t="str">
        <f ca="1">IF(C796="","",[1]!s_pq_pctchange(D796,TODAY()-$G$12,TODAY())/100)</f>
        <v/>
      </c>
      <c r="H796" s="240" t="str">
        <f>IF(C796="","",IF($H$11="收入",[1]!S_STM07_IS(D796,9,$G$5,$H$13)/$E$5,[1]!S_STM07_IS(D796,48,$G$5,$H$13)/$E$5))</f>
        <v/>
      </c>
      <c r="I796" s="240" t="str">
        <f>IF(C796="","",IF($I$11="毛利率",([1]!S_STM07_IS(D796,9,$G$5,$H$13)-[1]!S_STM07_IS(D796,10,$G$5,$H$13))/[1]!S_STM07_IS(D796,9,$G$5,$H$13),[1]!S_STM07_IS(D796,14,$G$5,$H$13)/$E$5))</f>
        <v/>
      </c>
      <c r="J796" s="402" t="str">
        <f>IF(C796="","",IF($J$11="净利润率",[1]!S_STM07_IS(D796,61,$G$5,$H$13)/[1]!S_STM07_IS(D796,9,$G$5,$H$13),[1]!S_STM07_IS(D796,55,$G$5,$H$13)/$E$5))</f>
        <v/>
      </c>
      <c r="K796" s="411" t="str">
        <f>IF(C796="","",[1]!hks_fa_roa2(D796,$G$5))</f>
        <v/>
      </c>
      <c r="L796" s="411" t="str">
        <f>IF(C796="","",[1]!hks_fa_roe(D796,$G$5))</f>
        <v/>
      </c>
      <c r="M796" s="240" t="str">
        <f>IF(C796="","",IF($M$11="EPS",[1]!S_STM07_IS(D796,61,$G$5,$H$13)/IF([1]!s_share_total(D796,$G$5)=0,[1]!s_share_total(D796,[1]!s_ipo_listeddate(D796)),[1]!s_share_total(D796,$G$5)),([1]!s_stm07_bs(D796,75,$G$5,$H$13)+[1]!s_stm07_bs(D796,88,$G$5,$H$13)+[1]!s_stm07_bs(D796,94,$G$5,$H$13)+[1]!s_stm07_bs(D796,95,$G$5,$H$13))/$E$5))</f>
        <v/>
      </c>
      <c r="N796" s="241" t="str">
        <f>IF(C796="","",F796/([1]!S_STM07_IS(D796,61,$G$5,$H$13)/IF([1]!s_share_total(D796,$G$5)=0,[1]!s_share_total(D796,[1]!s_ipo_listeddate(D796)),[1]!s_share_total(D796,$G$5))))</f>
        <v/>
      </c>
      <c r="O796" s="240" t="str">
        <f ca="1">IF(C796="","",[1]!s_share_total(D796,TODAY())/$E$5)</f>
        <v/>
      </c>
      <c r="P796" s="240" t="str">
        <f t="shared" si="80"/>
        <v/>
      </c>
      <c r="Q796" s="210" t="str">
        <f t="shared" si="81"/>
        <v/>
      </c>
      <c r="R796" s="341" t="str">
        <f t="shared" si="82"/>
        <v/>
      </c>
      <c r="S796" s="144"/>
      <c r="U796" s="1"/>
    </row>
    <row r="797" spans="3:21" ht="12" customHeight="1" x14ac:dyDescent="0.35">
      <c r="C797" s="342" t="str">
        <f t="shared" si="79"/>
        <v/>
      </c>
      <c r="D797" s="126" t="str">
        <f t="shared" si="83"/>
        <v/>
      </c>
      <c r="E797" s="126" t="str">
        <f t="shared" si="84"/>
        <v/>
      </c>
      <c r="F797" s="181" t="str">
        <f ca="1">IF(C797="","",[1]!s_dq_close(D797,TODAY(),1))</f>
        <v/>
      </c>
      <c r="G797" s="182" t="str">
        <f ca="1">IF(C797="","",[1]!s_pq_pctchange(D797,TODAY()-$G$12,TODAY())/100)</f>
        <v/>
      </c>
      <c r="H797" s="242" t="str">
        <f>IF(C797="","",IF($H$11="收入",[1]!S_STM07_IS(D797,9,$G$5,$H$13)/$E$5,[1]!S_STM07_IS(D797,48,$G$5,$H$13)/$E$5))</f>
        <v/>
      </c>
      <c r="I797" s="242" t="str">
        <f>IF(C797="","",IF($I$11="毛利率",([1]!S_STM07_IS(D797,9,$G$5,$H$13)-[1]!S_STM07_IS(D797,10,$G$5,$H$13))/[1]!S_STM07_IS(D797,9,$G$5,$H$13),[1]!S_STM07_IS(D797,14,$G$5,$H$13)/$E$5))</f>
        <v/>
      </c>
      <c r="J797" s="403" t="str">
        <f>IF(C797="","",IF($J$11="净利润率",[1]!S_STM07_IS(D797,61,$G$5,$H$13)/[1]!S_STM07_IS(D797,9,$G$5,$H$13),[1]!S_STM07_IS(D797,55,$G$5,$H$13)/$E$5))</f>
        <v/>
      </c>
      <c r="K797" s="411" t="str">
        <f>IF(C797="","",[1]!hks_fa_roa2(D797,$G$5))</f>
        <v/>
      </c>
      <c r="L797" s="411" t="str">
        <f>IF(C797="","",[1]!hks_fa_roe(D797,$G$5))</f>
        <v/>
      </c>
      <c r="M797" s="243" t="str">
        <f>IF(C797="","",IF($M$11="EPS",[1]!S_STM07_IS(D797,61,$G$5,$H$13)/IF([1]!s_share_total(D797,$G$5)=0,[1]!s_share_total(D797,[1]!s_ipo_listeddate(D797)),[1]!s_share_total(D797,$G$5)),([1]!s_stm07_bs(D797,75,$G$5,$H$13)+[1]!s_stm07_bs(D797,88,$G$5,$H$13)+[1]!s_stm07_bs(D797,94,$G$5,$H$13)+[1]!s_stm07_bs(D797,95,$G$5,$H$13))/$E$5))</f>
        <v/>
      </c>
      <c r="N797" s="193" t="str">
        <f>IF(C797="","",F797/([1]!S_STM07_IS(D797,61,$G$5,$H$13)/IF([1]!s_share_total(D797,$G$5)=0,[1]!s_share_total(D797,[1]!s_ipo_listeddate(D797)),[1]!s_share_total(D797,$G$5))))</f>
        <v/>
      </c>
      <c r="O797" s="242" t="str">
        <f ca="1">IF(C797="","",[1]!s_share_total(D797,TODAY())/$E$5)</f>
        <v/>
      </c>
      <c r="P797" s="242" t="str">
        <f t="shared" si="80"/>
        <v/>
      </c>
      <c r="Q797" s="181" t="str">
        <f t="shared" si="81"/>
        <v/>
      </c>
      <c r="R797" s="342" t="str">
        <f t="shared" si="82"/>
        <v/>
      </c>
      <c r="S797" s="144"/>
      <c r="U797" s="1"/>
    </row>
    <row r="798" spans="3:21" ht="12" customHeight="1" x14ac:dyDescent="0.35">
      <c r="C798" s="341" t="str">
        <f t="shared" si="79"/>
        <v/>
      </c>
      <c r="D798" s="239" t="str">
        <f t="shared" si="83"/>
        <v/>
      </c>
      <c r="E798" s="239" t="str">
        <f t="shared" si="84"/>
        <v/>
      </c>
      <c r="F798" s="179" t="str">
        <f ca="1">IF(C798="","",[1]!s_dq_close(D798,TODAY(),1))</f>
        <v/>
      </c>
      <c r="G798" s="180" t="str">
        <f ca="1">IF(C798="","",[1]!s_pq_pctchange(D798,TODAY()-$G$12,TODAY())/100)</f>
        <v/>
      </c>
      <c r="H798" s="240" t="str">
        <f>IF(C798="","",IF($H$11="收入",[1]!S_STM07_IS(D798,9,$G$5,$H$13)/$E$5,[1]!S_STM07_IS(D798,48,$G$5,$H$13)/$E$5))</f>
        <v/>
      </c>
      <c r="I798" s="240" t="str">
        <f>IF(C798="","",IF($I$11="毛利率",([1]!S_STM07_IS(D798,9,$G$5,$H$13)-[1]!S_STM07_IS(D798,10,$G$5,$H$13))/[1]!S_STM07_IS(D798,9,$G$5,$H$13),[1]!S_STM07_IS(D798,14,$G$5,$H$13)/$E$5))</f>
        <v/>
      </c>
      <c r="J798" s="402" t="str">
        <f>IF(C798="","",IF($J$11="净利润率",[1]!S_STM07_IS(D798,61,$G$5,$H$13)/[1]!S_STM07_IS(D798,9,$G$5,$H$13),[1]!S_STM07_IS(D798,55,$G$5,$H$13)/$E$5))</f>
        <v/>
      </c>
      <c r="K798" s="411" t="str">
        <f>IF(C798="","",[1]!hks_fa_roa2(D798,$G$5))</f>
        <v/>
      </c>
      <c r="L798" s="411" t="str">
        <f>IF(C798="","",[1]!hks_fa_roe(D798,$G$5))</f>
        <v/>
      </c>
      <c r="M798" s="240" t="str">
        <f>IF(C798="","",IF($M$11="EPS",[1]!S_STM07_IS(D798,61,$G$5,$H$13)/IF([1]!s_share_total(D798,$G$5)=0,[1]!s_share_total(D798,[1]!s_ipo_listeddate(D798)),[1]!s_share_total(D798,$G$5)),([1]!s_stm07_bs(D798,75,$G$5,$H$13)+[1]!s_stm07_bs(D798,88,$G$5,$H$13)+[1]!s_stm07_bs(D798,94,$G$5,$H$13)+[1]!s_stm07_bs(D798,95,$G$5,$H$13))/$E$5))</f>
        <v/>
      </c>
      <c r="N798" s="241" t="str">
        <f>IF(C798="","",F798/([1]!S_STM07_IS(D798,61,$G$5,$H$13)/IF([1]!s_share_total(D798,$G$5)=0,[1]!s_share_total(D798,[1]!s_ipo_listeddate(D798)),[1]!s_share_total(D798,$G$5))))</f>
        <v/>
      </c>
      <c r="O798" s="240" t="str">
        <f ca="1">IF(C798="","",[1]!s_share_total(D798,TODAY())/$E$5)</f>
        <v/>
      </c>
      <c r="P798" s="240" t="str">
        <f t="shared" si="80"/>
        <v/>
      </c>
      <c r="Q798" s="210" t="str">
        <f t="shared" si="81"/>
        <v/>
      </c>
      <c r="R798" s="341" t="str">
        <f t="shared" si="82"/>
        <v/>
      </c>
      <c r="S798" s="144"/>
      <c r="U798" s="1"/>
    </row>
    <row r="799" spans="3:21" ht="12" customHeight="1" x14ac:dyDescent="0.35">
      <c r="C799" s="342" t="str">
        <f t="shared" si="79"/>
        <v/>
      </c>
      <c r="D799" s="126" t="str">
        <f t="shared" si="83"/>
        <v/>
      </c>
      <c r="E799" s="126" t="str">
        <f t="shared" si="84"/>
        <v/>
      </c>
      <c r="F799" s="181" t="str">
        <f ca="1">IF(C799="","",[1]!s_dq_close(D799,TODAY(),1))</f>
        <v/>
      </c>
      <c r="G799" s="182" t="str">
        <f ca="1">IF(C799="","",[1]!s_pq_pctchange(D799,TODAY()-$G$12,TODAY())/100)</f>
        <v/>
      </c>
      <c r="H799" s="242" t="str">
        <f>IF(C799="","",IF($H$11="收入",[1]!S_STM07_IS(D799,9,$G$5,$H$13)/$E$5,[1]!S_STM07_IS(D799,48,$G$5,$H$13)/$E$5))</f>
        <v/>
      </c>
      <c r="I799" s="242" t="str">
        <f>IF(C799="","",IF($I$11="毛利率",([1]!S_STM07_IS(D799,9,$G$5,$H$13)-[1]!S_STM07_IS(D799,10,$G$5,$H$13))/[1]!S_STM07_IS(D799,9,$G$5,$H$13),[1]!S_STM07_IS(D799,14,$G$5,$H$13)/$E$5))</f>
        <v/>
      </c>
      <c r="J799" s="403" t="str">
        <f>IF(C799="","",IF($J$11="净利润率",[1]!S_STM07_IS(D799,61,$G$5,$H$13)/[1]!S_STM07_IS(D799,9,$G$5,$H$13),[1]!S_STM07_IS(D799,55,$G$5,$H$13)/$E$5))</f>
        <v/>
      </c>
      <c r="K799" s="411" t="str">
        <f>IF(C799="","",[1]!hks_fa_roa2(D799,$G$5))</f>
        <v/>
      </c>
      <c r="L799" s="411" t="str">
        <f>IF(C799="","",[1]!hks_fa_roe(D799,$G$5))</f>
        <v/>
      </c>
      <c r="M799" s="243" t="str">
        <f>IF(C799="","",IF($M$11="EPS",[1]!S_STM07_IS(D799,61,$G$5,$H$13)/IF([1]!s_share_total(D799,$G$5)=0,[1]!s_share_total(D799,[1]!s_ipo_listeddate(D799)),[1]!s_share_total(D799,$G$5)),([1]!s_stm07_bs(D799,75,$G$5,$H$13)+[1]!s_stm07_bs(D799,88,$G$5,$H$13)+[1]!s_stm07_bs(D799,94,$G$5,$H$13)+[1]!s_stm07_bs(D799,95,$G$5,$H$13))/$E$5))</f>
        <v/>
      </c>
      <c r="N799" s="193" t="str">
        <f>IF(C799="","",F799/([1]!S_STM07_IS(D799,61,$G$5,$H$13)/IF([1]!s_share_total(D799,$G$5)=0,[1]!s_share_total(D799,[1]!s_ipo_listeddate(D799)),[1]!s_share_total(D799,$G$5))))</f>
        <v/>
      </c>
      <c r="O799" s="242" t="str">
        <f ca="1">IF(C799="","",[1]!s_share_total(D799,TODAY())/$E$5)</f>
        <v/>
      </c>
      <c r="P799" s="242" t="str">
        <f t="shared" si="80"/>
        <v/>
      </c>
      <c r="Q799" s="181" t="str">
        <f t="shared" si="81"/>
        <v/>
      </c>
      <c r="R799" s="342" t="str">
        <f t="shared" si="82"/>
        <v/>
      </c>
      <c r="S799" s="144"/>
      <c r="U799" s="1"/>
    </row>
    <row r="800" spans="3:21" ht="12" customHeight="1" x14ac:dyDescent="0.35">
      <c r="C800" s="341" t="str">
        <f t="shared" si="79"/>
        <v/>
      </c>
      <c r="D800" s="239" t="str">
        <f t="shared" si="83"/>
        <v/>
      </c>
      <c r="E800" s="239" t="str">
        <f t="shared" si="84"/>
        <v/>
      </c>
      <c r="F800" s="179" t="str">
        <f ca="1">IF(C800="","",[1]!s_dq_close(D800,TODAY(),1))</f>
        <v/>
      </c>
      <c r="G800" s="180" t="str">
        <f ca="1">IF(C800="","",[1]!s_pq_pctchange(D800,TODAY()-$G$12,TODAY())/100)</f>
        <v/>
      </c>
      <c r="H800" s="240" t="str">
        <f>IF(C800="","",IF($H$11="收入",[1]!S_STM07_IS(D800,9,$G$5,$H$13)/$E$5,[1]!S_STM07_IS(D800,48,$G$5,$H$13)/$E$5))</f>
        <v/>
      </c>
      <c r="I800" s="240" t="str">
        <f>IF(C800="","",IF($I$11="毛利率",([1]!S_STM07_IS(D800,9,$G$5,$H$13)-[1]!S_STM07_IS(D800,10,$G$5,$H$13))/[1]!S_STM07_IS(D800,9,$G$5,$H$13),[1]!S_STM07_IS(D800,14,$G$5,$H$13)/$E$5))</f>
        <v/>
      </c>
      <c r="J800" s="402" t="str">
        <f>IF(C800="","",IF($J$11="净利润率",[1]!S_STM07_IS(D800,61,$G$5,$H$13)/[1]!S_STM07_IS(D800,9,$G$5,$H$13),[1]!S_STM07_IS(D800,55,$G$5,$H$13)/$E$5))</f>
        <v/>
      </c>
      <c r="K800" s="411" t="str">
        <f>IF(C800="","",[1]!hks_fa_roa2(D800,$G$5))</f>
        <v/>
      </c>
      <c r="L800" s="411" t="str">
        <f>IF(C800="","",[1]!hks_fa_roe(D800,$G$5))</f>
        <v/>
      </c>
      <c r="M800" s="240" t="str">
        <f>IF(C800="","",IF($M$11="EPS",[1]!S_STM07_IS(D800,61,$G$5,$H$13)/IF([1]!s_share_total(D800,$G$5)=0,[1]!s_share_total(D800,[1]!s_ipo_listeddate(D800)),[1]!s_share_total(D800,$G$5)),([1]!s_stm07_bs(D800,75,$G$5,$H$13)+[1]!s_stm07_bs(D800,88,$G$5,$H$13)+[1]!s_stm07_bs(D800,94,$G$5,$H$13)+[1]!s_stm07_bs(D800,95,$G$5,$H$13))/$E$5))</f>
        <v/>
      </c>
      <c r="N800" s="241" t="str">
        <f>IF(C800="","",F800/([1]!S_STM07_IS(D800,61,$G$5,$H$13)/IF([1]!s_share_total(D800,$G$5)=0,[1]!s_share_total(D800,[1]!s_ipo_listeddate(D800)),[1]!s_share_total(D800,$G$5))))</f>
        <v/>
      </c>
      <c r="O800" s="240" t="str">
        <f ca="1">IF(C800="","",[1]!s_share_total(D800,TODAY())/$E$5)</f>
        <v/>
      </c>
      <c r="P800" s="240" t="str">
        <f t="shared" si="80"/>
        <v/>
      </c>
      <c r="Q800" s="210" t="str">
        <f t="shared" si="81"/>
        <v/>
      </c>
      <c r="R800" s="341" t="str">
        <f t="shared" si="82"/>
        <v/>
      </c>
      <c r="S800" s="144"/>
      <c r="U800" s="1"/>
    </row>
    <row r="801" spans="3:21" ht="12" customHeight="1" x14ac:dyDescent="0.35">
      <c r="C801" s="342" t="str">
        <f t="shared" si="79"/>
        <v/>
      </c>
      <c r="D801" s="126" t="str">
        <f t="shared" si="83"/>
        <v/>
      </c>
      <c r="E801" s="126" t="str">
        <f t="shared" si="84"/>
        <v/>
      </c>
      <c r="F801" s="181" t="str">
        <f ca="1">IF(C801="","",[1]!s_dq_close(D801,TODAY(),1))</f>
        <v/>
      </c>
      <c r="G801" s="182" t="str">
        <f ca="1">IF(C801="","",[1]!s_pq_pctchange(D801,TODAY()-$G$12,TODAY())/100)</f>
        <v/>
      </c>
      <c r="H801" s="242" t="str">
        <f>IF(C801="","",IF($H$11="收入",[1]!S_STM07_IS(D801,9,$G$5,$H$13)/$E$5,[1]!S_STM07_IS(D801,48,$G$5,$H$13)/$E$5))</f>
        <v/>
      </c>
      <c r="I801" s="242" t="str">
        <f>IF(C801="","",IF($I$11="毛利率",([1]!S_STM07_IS(D801,9,$G$5,$H$13)-[1]!S_STM07_IS(D801,10,$G$5,$H$13))/[1]!S_STM07_IS(D801,9,$G$5,$H$13),[1]!S_STM07_IS(D801,14,$G$5,$H$13)/$E$5))</f>
        <v/>
      </c>
      <c r="J801" s="403" t="str">
        <f>IF(C801="","",IF($J$11="净利润率",[1]!S_STM07_IS(D801,61,$G$5,$H$13)/[1]!S_STM07_IS(D801,9,$G$5,$H$13),[1]!S_STM07_IS(D801,55,$G$5,$H$13)/$E$5))</f>
        <v/>
      </c>
      <c r="K801" s="411" t="str">
        <f>IF(C801="","",[1]!hks_fa_roa2(D801,$G$5))</f>
        <v/>
      </c>
      <c r="L801" s="411" t="str">
        <f>IF(C801="","",[1]!hks_fa_roe(D801,$G$5))</f>
        <v/>
      </c>
      <c r="M801" s="243" t="str">
        <f>IF(C801="","",IF($M$11="EPS",[1]!S_STM07_IS(D801,61,$G$5,$H$13)/IF([1]!s_share_total(D801,$G$5)=0,[1]!s_share_total(D801,[1]!s_ipo_listeddate(D801)),[1]!s_share_total(D801,$G$5)),([1]!s_stm07_bs(D801,75,$G$5,$H$13)+[1]!s_stm07_bs(D801,88,$G$5,$H$13)+[1]!s_stm07_bs(D801,94,$G$5,$H$13)+[1]!s_stm07_bs(D801,95,$G$5,$H$13))/$E$5))</f>
        <v/>
      </c>
      <c r="N801" s="193" t="str">
        <f>IF(C801="","",F801/([1]!S_STM07_IS(D801,61,$G$5,$H$13)/IF([1]!s_share_total(D801,$G$5)=0,[1]!s_share_total(D801,[1]!s_ipo_listeddate(D801)),[1]!s_share_total(D801,$G$5))))</f>
        <v/>
      </c>
      <c r="O801" s="242" t="str">
        <f ca="1">IF(C801="","",[1]!s_share_total(D801,TODAY())/$E$5)</f>
        <v/>
      </c>
      <c r="P801" s="242" t="str">
        <f t="shared" si="80"/>
        <v/>
      </c>
      <c r="Q801" s="181" t="str">
        <f t="shared" si="81"/>
        <v/>
      </c>
      <c r="R801" s="342" t="str">
        <f t="shared" si="82"/>
        <v/>
      </c>
      <c r="S801" s="144"/>
      <c r="U801" s="1"/>
    </row>
    <row r="802" spans="3:21" ht="12" customHeight="1" x14ac:dyDescent="0.35">
      <c r="C802" s="341" t="str">
        <f t="shared" si="79"/>
        <v/>
      </c>
      <c r="D802" s="239" t="str">
        <f t="shared" si="83"/>
        <v/>
      </c>
      <c r="E802" s="239" t="str">
        <f t="shared" si="84"/>
        <v/>
      </c>
      <c r="F802" s="179" t="str">
        <f ca="1">IF(C802="","",[1]!s_dq_close(D802,TODAY(),1))</f>
        <v/>
      </c>
      <c r="G802" s="180" t="str">
        <f ca="1">IF(C802="","",[1]!s_pq_pctchange(D802,TODAY()-$G$12,TODAY())/100)</f>
        <v/>
      </c>
      <c r="H802" s="240" t="str">
        <f>IF(C802="","",IF($H$11="收入",[1]!S_STM07_IS(D802,9,$G$5,$H$13)/$E$5,[1]!S_STM07_IS(D802,48,$G$5,$H$13)/$E$5))</f>
        <v/>
      </c>
      <c r="I802" s="240" t="str">
        <f>IF(C802="","",IF($I$11="毛利率",([1]!S_STM07_IS(D802,9,$G$5,$H$13)-[1]!S_STM07_IS(D802,10,$G$5,$H$13))/[1]!S_STM07_IS(D802,9,$G$5,$H$13),[1]!S_STM07_IS(D802,14,$G$5,$H$13)/$E$5))</f>
        <v/>
      </c>
      <c r="J802" s="402" t="str">
        <f>IF(C802="","",IF($J$11="净利润率",[1]!S_STM07_IS(D802,61,$G$5,$H$13)/[1]!S_STM07_IS(D802,9,$G$5,$H$13),[1]!S_STM07_IS(D802,55,$G$5,$H$13)/$E$5))</f>
        <v/>
      </c>
      <c r="K802" s="411" t="str">
        <f>IF(C802="","",[1]!hks_fa_roa2(D802,$G$5))</f>
        <v/>
      </c>
      <c r="L802" s="411" t="str">
        <f>IF(C802="","",[1]!hks_fa_roe(D802,$G$5))</f>
        <v/>
      </c>
      <c r="M802" s="240" t="str">
        <f>IF(C802="","",IF($M$11="EPS",[1]!S_STM07_IS(D802,61,$G$5,$H$13)/IF([1]!s_share_total(D802,$G$5)=0,[1]!s_share_total(D802,[1]!s_ipo_listeddate(D802)),[1]!s_share_total(D802,$G$5)),([1]!s_stm07_bs(D802,75,$G$5,$H$13)+[1]!s_stm07_bs(D802,88,$G$5,$H$13)+[1]!s_stm07_bs(D802,94,$G$5,$H$13)+[1]!s_stm07_bs(D802,95,$G$5,$H$13))/$E$5))</f>
        <v/>
      </c>
      <c r="N802" s="241" t="str">
        <f>IF(C802="","",F802/([1]!S_STM07_IS(D802,61,$G$5,$H$13)/IF([1]!s_share_total(D802,$G$5)=0,[1]!s_share_total(D802,[1]!s_ipo_listeddate(D802)),[1]!s_share_total(D802,$G$5))))</f>
        <v/>
      </c>
      <c r="O802" s="240" t="str">
        <f ca="1">IF(C802="","",[1]!s_share_total(D802,TODAY())/$E$5)</f>
        <v/>
      </c>
      <c r="P802" s="240" t="str">
        <f t="shared" si="80"/>
        <v/>
      </c>
      <c r="Q802" s="210" t="str">
        <f t="shared" si="81"/>
        <v/>
      </c>
      <c r="R802" s="341" t="str">
        <f t="shared" si="82"/>
        <v/>
      </c>
      <c r="S802" s="144"/>
      <c r="U802" s="1"/>
    </row>
    <row r="803" spans="3:21" ht="12" customHeight="1" x14ac:dyDescent="0.35">
      <c r="C803" s="342" t="str">
        <f t="shared" si="79"/>
        <v/>
      </c>
      <c r="D803" s="126" t="str">
        <f t="shared" si="83"/>
        <v/>
      </c>
      <c r="E803" s="126" t="str">
        <f t="shared" si="84"/>
        <v/>
      </c>
      <c r="F803" s="181" t="str">
        <f ca="1">IF(C803="","",[1]!s_dq_close(D803,TODAY(),1))</f>
        <v/>
      </c>
      <c r="G803" s="182" t="str">
        <f ca="1">IF(C803="","",[1]!s_pq_pctchange(D803,TODAY()-$G$12,TODAY())/100)</f>
        <v/>
      </c>
      <c r="H803" s="242" t="str">
        <f>IF(C803="","",IF($H$11="收入",[1]!S_STM07_IS(D803,9,$G$5,$H$13)/$E$5,[1]!S_STM07_IS(D803,48,$G$5,$H$13)/$E$5))</f>
        <v/>
      </c>
      <c r="I803" s="242" t="str">
        <f>IF(C803="","",IF($I$11="毛利率",([1]!S_STM07_IS(D803,9,$G$5,$H$13)-[1]!S_STM07_IS(D803,10,$G$5,$H$13))/[1]!S_STM07_IS(D803,9,$G$5,$H$13),[1]!S_STM07_IS(D803,14,$G$5,$H$13)/$E$5))</f>
        <v/>
      </c>
      <c r="J803" s="403" t="str">
        <f>IF(C803="","",IF($J$11="净利润率",[1]!S_STM07_IS(D803,61,$G$5,$H$13)/[1]!S_STM07_IS(D803,9,$G$5,$H$13),[1]!S_STM07_IS(D803,55,$G$5,$H$13)/$E$5))</f>
        <v/>
      </c>
      <c r="K803" s="411" t="str">
        <f>IF(C803="","",[1]!hks_fa_roa2(D803,$G$5))</f>
        <v/>
      </c>
      <c r="L803" s="411" t="str">
        <f>IF(C803="","",[1]!hks_fa_roe(D803,$G$5))</f>
        <v/>
      </c>
      <c r="M803" s="243" t="str">
        <f>IF(C803="","",IF($M$11="EPS",[1]!S_STM07_IS(D803,61,$G$5,$H$13)/IF([1]!s_share_total(D803,$G$5)=0,[1]!s_share_total(D803,[1]!s_ipo_listeddate(D803)),[1]!s_share_total(D803,$G$5)),([1]!s_stm07_bs(D803,75,$G$5,$H$13)+[1]!s_stm07_bs(D803,88,$G$5,$H$13)+[1]!s_stm07_bs(D803,94,$G$5,$H$13)+[1]!s_stm07_bs(D803,95,$G$5,$H$13))/$E$5))</f>
        <v/>
      </c>
      <c r="N803" s="193" t="str">
        <f>IF(C803="","",F803/([1]!S_STM07_IS(D803,61,$G$5,$H$13)/IF([1]!s_share_total(D803,$G$5)=0,[1]!s_share_total(D803,[1]!s_ipo_listeddate(D803)),[1]!s_share_total(D803,$G$5))))</f>
        <v/>
      </c>
      <c r="O803" s="242" t="str">
        <f ca="1">IF(C803="","",[1]!s_share_total(D803,TODAY())/$E$5)</f>
        <v/>
      </c>
      <c r="P803" s="242" t="str">
        <f t="shared" si="80"/>
        <v/>
      </c>
      <c r="Q803" s="181" t="str">
        <f t="shared" si="81"/>
        <v/>
      </c>
      <c r="R803" s="342" t="str">
        <f t="shared" si="82"/>
        <v/>
      </c>
      <c r="S803" s="144"/>
      <c r="U803" s="1"/>
    </row>
    <row r="804" spans="3:21" ht="12" customHeight="1" x14ac:dyDescent="0.35">
      <c r="C804" s="341" t="str">
        <f t="shared" si="79"/>
        <v/>
      </c>
      <c r="D804" s="239" t="str">
        <f t="shared" si="83"/>
        <v/>
      </c>
      <c r="E804" s="239" t="str">
        <f t="shared" si="84"/>
        <v/>
      </c>
      <c r="F804" s="179" t="str">
        <f ca="1">IF(C804="","",[1]!s_dq_close(D804,TODAY(),1))</f>
        <v/>
      </c>
      <c r="G804" s="180" t="str">
        <f ca="1">IF(C804="","",[1]!s_pq_pctchange(D804,TODAY()-$G$12,TODAY())/100)</f>
        <v/>
      </c>
      <c r="H804" s="240" t="str">
        <f>IF(C804="","",IF($H$11="收入",[1]!S_STM07_IS(D804,9,$G$5,$H$13)/$E$5,[1]!S_STM07_IS(D804,48,$G$5,$H$13)/$E$5))</f>
        <v/>
      </c>
      <c r="I804" s="240" t="str">
        <f>IF(C804="","",IF($I$11="毛利率",([1]!S_STM07_IS(D804,9,$G$5,$H$13)-[1]!S_STM07_IS(D804,10,$G$5,$H$13))/[1]!S_STM07_IS(D804,9,$G$5,$H$13),[1]!S_STM07_IS(D804,14,$G$5,$H$13)/$E$5))</f>
        <v/>
      </c>
      <c r="J804" s="402" t="str">
        <f>IF(C804="","",IF($J$11="净利润率",[1]!S_STM07_IS(D804,61,$G$5,$H$13)/[1]!S_STM07_IS(D804,9,$G$5,$H$13),[1]!S_STM07_IS(D804,55,$G$5,$H$13)/$E$5))</f>
        <v/>
      </c>
      <c r="K804" s="411" t="str">
        <f>IF(C804="","",[1]!hks_fa_roa2(D804,$G$5))</f>
        <v/>
      </c>
      <c r="L804" s="411" t="str">
        <f>IF(C804="","",[1]!hks_fa_roe(D804,$G$5))</f>
        <v/>
      </c>
      <c r="M804" s="240" t="str">
        <f>IF(C804="","",IF($M$11="EPS",[1]!S_STM07_IS(D804,61,$G$5,$H$13)/IF([1]!s_share_total(D804,$G$5)=0,[1]!s_share_total(D804,[1]!s_ipo_listeddate(D804)),[1]!s_share_total(D804,$G$5)),([1]!s_stm07_bs(D804,75,$G$5,$H$13)+[1]!s_stm07_bs(D804,88,$G$5,$H$13)+[1]!s_stm07_bs(D804,94,$G$5,$H$13)+[1]!s_stm07_bs(D804,95,$G$5,$H$13))/$E$5))</f>
        <v/>
      </c>
      <c r="N804" s="241" t="str">
        <f>IF(C804="","",F804/([1]!S_STM07_IS(D804,61,$G$5,$H$13)/IF([1]!s_share_total(D804,$G$5)=0,[1]!s_share_total(D804,[1]!s_ipo_listeddate(D804)),[1]!s_share_total(D804,$G$5))))</f>
        <v/>
      </c>
      <c r="O804" s="240" t="str">
        <f ca="1">IF(C804="","",[1]!s_share_total(D804,TODAY())/$E$5)</f>
        <v/>
      </c>
      <c r="P804" s="240" t="str">
        <f t="shared" si="80"/>
        <v/>
      </c>
      <c r="Q804" s="210" t="str">
        <f t="shared" si="81"/>
        <v/>
      </c>
      <c r="R804" s="341" t="str">
        <f t="shared" si="82"/>
        <v/>
      </c>
      <c r="S804" s="144"/>
      <c r="U804" s="1"/>
    </row>
    <row r="805" spans="3:21" ht="12" customHeight="1" x14ac:dyDescent="0.35">
      <c r="C805" s="342" t="str">
        <f t="shared" si="79"/>
        <v/>
      </c>
      <c r="D805" s="126" t="str">
        <f t="shared" si="83"/>
        <v/>
      </c>
      <c r="E805" s="126" t="str">
        <f t="shared" si="84"/>
        <v/>
      </c>
      <c r="F805" s="181" t="str">
        <f ca="1">IF(C805="","",[1]!s_dq_close(D805,TODAY(),1))</f>
        <v/>
      </c>
      <c r="G805" s="182" t="str">
        <f ca="1">IF(C805="","",[1]!s_pq_pctchange(D805,TODAY()-$G$12,TODAY())/100)</f>
        <v/>
      </c>
      <c r="H805" s="242" t="str">
        <f>IF(C805="","",IF($H$11="收入",[1]!S_STM07_IS(D805,9,$G$5,$H$13)/$E$5,[1]!S_STM07_IS(D805,48,$G$5,$H$13)/$E$5))</f>
        <v/>
      </c>
      <c r="I805" s="242" t="str">
        <f>IF(C805="","",IF($I$11="毛利率",([1]!S_STM07_IS(D805,9,$G$5,$H$13)-[1]!S_STM07_IS(D805,10,$G$5,$H$13))/[1]!S_STM07_IS(D805,9,$G$5,$H$13),[1]!S_STM07_IS(D805,14,$G$5,$H$13)/$E$5))</f>
        <v/>
      </c>
      <c r="J805" s="403" t="str">
        <f>IF(C805="","",IF($J$11="净利润率",[1]!S_STM07_IS(D805,61,$G$5,$H$13)/[1]!S_STM07_IS(D805,9,$G$5,$H$13),[1]!S_STM07_IS(D805,55,$G$5,$H$13)/$E$5))</f>
        <v/>
      </c>
      <c r="K805" s="411" t="str">
        <f>IF(C805="","",[1]!hks_fa_roa2(D805,$G$5))</f>
        <v/>
      </c>
      <c r="L805" s="411" t="str">
        <f>IF(C805="","",[1]!hks_fa_roe(D805,$G$5))</f>
        <v/>
      </c>
      <c r="M805" s="243" t="str">
        <f>IF(C805="","",IF($M$11="EPS",[1]!S_STM07_IS(D805,61,$G$5,$H$13)/IF([1]!s_share_total(D805,$G$5)=0,[1]!s_share_total(D805,[1]!s_ipo_listeddate(D805)),[1]!s_share_total(D805,$G$5)),([1]!s_stm07_bs(D805,75,$G$5,$H$13)+[1]!s_stm07_bs(D805,88,$G$5,$H$13)+[1]!s_stm07_bs(D805,94,$G$5,$H$13)+[1]!s_stm07_bs(D805,95,$G$5,$H$13))/$E$5))</f>
        <v/>
      </c>
      <c r="N805" s="193" t="str">
        <f>IF(C805="","",F805/([1]!S_STM07_IS(D805,61,$G$5,$H$13)/IF([1]!s_share_total(D805,$G$5)=0,[1]!s_share_total(D805,[1]!s_ipo_listeddate(D805)),[1]!s_share_total(D805,$G$5))))</f>
        <v/>
      </c>
      <c r="O805" s="242" t="str">
        <f ca="1">IF(C805="","",[1]!s_share_total(D805,TODAY())/$E$5)</f>
        <v/>
      </c>
      <c r="P805" s="242" t="str">
        <f t="shared" si="80"/>
        <v/>
      </c>
      <c r="Q805" s="181" t="str">
        <f t="shared" si="81"/>
        <v/>
      </c>
      <c r="R805" s="342" t="str">
        <f t="shared" si="82"/>
        <v/>
      </c>
      <c r="S805" s="144"/>
      <c r="U805" s="1"/>
    </row>
    <row r="806" spans="3:21" ht="12" customHeight="1" x14ac:dyDescent="0.35">
      <c r="C806" s="341" t="str">
        <f t="shared" si="79"/>
        <v/>
      </c>
      <c r="D806" s="239" t="str">
        <f t="shared" si="83"/>
        <v/>
      </c>
      <c r="E806" s="239" t="str">
        <f t="shared" si="84"/>
        <v/>
      </c>
      <c r="F806" s="179" t="str">
        <f ca="1">IF(C806="","",[1]!s_dq_close(D806,TODAY(),1))</f>
        <v/>
      </c>
      <c r="G806" s="180" t="str">
        <f ca="1">IF(C806="","",[1]!s_pq_pctchange(D806,TODAY()-$G$12,TODAY())/100)</f>
        <v/>
      </c>
      <c r="H806" s="240" t="str">
        <f>IF(C806="","",IF($H$11="收入",[1]!S_STM07_IS(D806,9,$G$5,$H$13)/$E$5,[1]!S_STM07_IS(D806,48,$G$5,$H$13)/$E$5))</f>
        <v/>
      </c>
      <c r="I806" s="240" t="str">
        <f>IF(C806="","",IF($I$11="毛利率",([1]!S_STM07_IS(D806,9,$G$5,$H$13)-[1]!S_STM07_IS(D806,10,$G$5,$H$13))/[1]!S_STM07_IS(D806,9,$G$5,$H$13),[1]!S_STM07_IS(D806,14,$G$5,$H$13)/$E$5))</f>
        <v/>
      </c>
      <c r="J806" s="402" t="str">
        <f>IF(C806="","",IF($J$11="净利润率",[1]!S_STM07_IS(D806,61,$G$5,$H$13)/[1]!S_STM07_IS(D806,9,$G$5,$H$13),[1]!S_STM07_IS(D806,55,$G$5,$H$13)/$E$5))</f>
        <v/>
      </c>
      <c r="K806" s="411" t="str">
        <f>IF(C806="","",[1]!hks_fa_roa2(D806,$G$5))</f>
        <v/>
      </c>
      <c r="L806" s="411" t="str">
        <f>IF(C806="","",[1]!hks_fa_roe(D806,$G$5))</f>
        <v/>
      </c>
      <c r="M806" s="240" t="str">
        <f>IF(C806="","",IF($M$11="EPS",[1]!S_STM07_IS(D806,61,$G$5,$H$13)/IF([1]!s_share_total(D806,$G$5)=0,[1]!s_share_total(D806,[1]!s_ipo_listeddate(D806)),[1]!s_share_total(D806,$G$5)),([1]!s_stm07_bs(D806,75,$G$5,$H$13)+[1]!s_stm07_bs(D806,88,$G$5,$H$13)+[1]!s_stm07_bs(D806,94,$G$5,$H$13)+[1]!s_stm07_bs(D806,95,$G$5,$H$13))/$E$5))</f>
        <v/>
      </c>
      <c r="N806" s="241" t="str">
        <f>IF(C806="","",F806/([1]!S_STM07_IS(D806,61,$G$5,$H$13)/IF([1]!s_share_total(D806,$G$5)=0,[1]!s_share_total(D806,[1]!s_ipo_listeddate(D806)),[1]!s_share_total(D806,$G$5))))</f>
        <v/>
      </c>
      <c r="O806" s="240" t="str">
        <f ca="1">IF(C806="","",[1]!s_share_total(D806,TODAY())/$E$5)</f>
        <v/>
      </c>
      <c r="P806" s="240" t="str">
        <f t="shared" si="80"/>
        <v/>
      </c>
      <c r="Q806" s="210" t="str">
        <f t="shared" si="81"/>
        <v/>
      </c>
      <c r="R806" s="341" t="str">
        <f t="shared" si="82"/>
        <v/>
      </c>
      <c r="S806" s="144"/>
      <c r="U806" s="1"/>
    </row>
    <row r="807" spans="3:21" ht="12" customHeight="1" x14ac:dyDescent="0.35">
      <c r="C807" s="342" t="str">
        <f t="shared" si="79"/>
        <v/>
      </c>
      <c r="D807" s="126" t="str">
        <f t="shared" si="83"/>
        <v/>
      </c>
      <c r="E807" s="126" t="str">
        <f t="shared" si="84"/>
        <v/>
      </c>
      <c r="F807" s="181" t="str">
        <f ca="1">IF(C807="","",[1]!s_dq_close(D807,TODAY(),1))</f>
        <v/>
      </c>
      <c r="G807" s="182" t="str">
        <f ca="1">IF(C807="","",[1]!s_pq_pctchange(D807,TODAY()-$G$12,TODAY())/100)</f>
        <v/>
      </c>
      <c r="H807" s="242" t="str">
        <f>IF(C807="","",IF($H$11="收入",[1]!S_STM07_IS(D807,9,$G$5,$H$13)/$E$5,[1]!S_STM07_IS(D807,48,$G$5,$H$13)/$E$5))</f>
        <v/>
      </c>
      <c r="I807" s="242" t="str">
        <f>IF(C807="","",IF($I$11="毛利率",([1]!S_STM07_IS(D807,9,$G$5,$H$13)-[1]!S_STM07_IS(D807,10,$G$5,$H$13))/[1]!S_STM07_IS(D807,9,$G$5,$H$13),[1]!S_STM07_IS(D807,14,$G$5,$H$13)/$E$5))</f>
        <v/>
      </c>
      <c r="J807" s="403" t="str">
        <f>IF(C807="","",IF($J$11="净利润率",[1]!S_STM07_IS(D807,61,$G$5,$H$13)/[1]!S_STM07_IS(D807,9,$G$5,$H$13),[1]!S_STM07_IS(D807,55,$G$5,$H$13)/$E$5))</f>
        <v/>
      </c>
      <c r="K807" s="411" t="str">
        <f>IF(C807="","",[1]!hks_fa_roa2(D807,$G$5))</f>
        <v/>
      </c>
      <c r="L807" s="411" t="str">
        <f>IF(C807="","",[1]!hks_fa_roe(D807,$G$5))</f>
        <v/>
      </c>
      <c r="M807" s="243" t="str">
        <f>IF(C807="","",IF($M$11="EPS",[1]!S_STM07_IS(D807,61,$G$5,$H$13)/IF([1]!s_share_total(D807,$G$5)=0,[1]!s_share_total(D807,[1]!s_ipo_listeddate(D807)),[1]!s_share_total(D807,$G$5)),([1]!s_stm07_bs(D807,75,$G$5,$H$13)+[1]!s_stm07_bs(D807,88,$G$5,$H$13)+[1]!s_stm07_bs(D807,94,$G$5,$H$13)+[1]!s_stm07_bs(D807,95,$G$5,$H$13))/$E$5))</f>
        <v/>
      </c>
      <c r="N807" s="193" t="str">
        <f>IF(C807="","",F807/([1]!S_STM07_IS(D807,61,$G$5,$H$13)/IF([1]!s_share_total(D807,$G$5)=0,[1]!s_share_total(D807,[1]!s_ipo_listeddate(D807)),[1]!s_share_total(D807,$G$5))))</f>
        <v/>
      </c>
      <c r="O807" s="242" t="str">
        <f ca="1">IF(C807="","",[1]!s_share_total(D807,TODAY())/$E$5)</f>
        <v/>
      </c>
      <c r="P807" s="242" t="str">
        <f t="shared" si="80"/>
        <v/>
      </c>
      <c r="Q807" s="181" t="str">
        <f t="shared" si="81"/>
        <v/>
      </c>
      <c r="R807" s="342" t="str">
        <f t="shared" si="82"/>
        <v/>
      </c>
      <c r="S807" s="144"/>
      <c r="U807" s="1"/>
    </row>
    <row r="808" spans="3:21" ht="12" customHeight="1" x14ac:dyDescent="0.35">
      <c r="C808" s="341" t="str">
        <f t="shared" si="79"/>
        <v/>
      </c>
      <c r="D808" s="239" t="str">
        <f t="shared" si="83"/>
        <v/>
      </c>
      <c r="E808" s="239" t="str">
        <f t="shared" si="84"/>
        <v/>
      </c>
      <c r="F808" s="179" t="str">
        <f ca="1">IF(C808="","",[1]!s_dq_close(D808,TODAY(),1))</f>
        <v/>
      </c>
      <c r="G808" s="180" t="str">
        <f ca="1">IF(C808="","",[1]!s_pq_pctchange(D808,TODAY()-$G$12,TODAY())/100)</f>
        <v/>
      </c>
      <c r="H808" s="240" t="str">
        <f>IF(C808="","",IF($H$11="收入",[1]!S_STM07_IS(D808,9,$G$5,$H$13)/$E$5,[1]!S_STM07_IS(D808,48,$G$5,$H$13)/$E$5))</f>
        <v/>
      </c>
      <c r="I808" s="240" t="str">
        <f>IF(C808="","",IF($I$11="毛利率",([1]!S_STM07_IS(D808,9,$G$5,$H$13)-[1]!S_STM07_IS(D808,10,$G$5,$H$13))/[1]!S_STM07_IS(D808,9,$G$5,$H$13),[1]!S_STM07_IS(D808,14,$G$5,$H$13)/$E$5))</f>
        <v/>
      </c>
      <c r="J808" s="402" t="str">
        <f>IF(C808="","",IF($J$11="净利润率",[1]!S_STM07_IS(D808,61,$G$5,$H$13)/[1]!S_STM07_IS(D808,9,$G$5,$H$13),[1]!S_STM07_IS(D808,55,$G$5,$H$13)/$E$5))</f>
        <v/>
      </c>
      <c r="K808" s="411" t="str">
        <f>IF(C808="","",[1]!hks_fa_roa2(D808,$G$5))</f>
        <v/>
      </c>
      <c r="L808" s="411" t="str">
        <f>IF(C808="","",[1]!hks_fa_roe(D808,$G$5))</f>
        <v/>
      </c>
      <c r="M808" s="240" t="str">
        <f>IF(C808="","",IF($M$11="EPS",[1]!S_STM07_IS(D808,61,$G$5,$H$13)/IF([1]!s_share_total(D808,$G$5)=0,[1]!s_share_total(D808,[1]!s_ipo_listeddate(D808)),[1]!s_share_total(D808,$G$5)),([1]!s_stm07_bs(D808,75,$G$5,$H$13)+[1]!s_stm07_bs(D808,88,$G$5,$H$13)+[1]!s_stm07_bs(D808,94,$G$5,$H$13)+[1]!s_stm07_bs(D808,95,$G$5,$H$13))/$E$5))</f>
        <v/>
      </c>
      <c r="N808" s="241" t="str">
        <f>IF(C808="","",F808/([1]!S_STM07_IS(D808,61,$G$5,$H$13)/IF([1]!s_share_total(D808,$G$5)=0,[1]!s_share_total(D808,[1]!s_ipo_listeddate(D808)),[1]!s_share_total(D808,$G$5))))</f>
        <v/>
      </c>
      <c r="O808" s="240" t="str">
        <f ca="1">IF(C808="","",[1]!s_share_total(D808,TODAY())/$E$5)</f>
        <v/>
      </c>
      <c r="P808" s="240" t="str">
        <f t="shared" si="80"/>
        <v/>
      </c>
      <c r="Q808" s="210" t="str">
        <f t="shared" si="81"/>
        <v/>
      </c>
      <c r="R808" s="341" t="str">
        <f t="shared" si="82"/>
        <v/>
      </c>
      <c r="S808" s="144"/>
      <c r="U808" s="1"/>
    </row>
    <row r="809" spans="3:21" ht="12" customHeight="1" x14ac:dyDescent="0.35">
      <c r="C809" s="342" t="str">
        <f t="shared" si="79"/>
        <v/>
      </c>
      <c r="D809" s="126" t="str">
        <f t="shared" si="83"/>
        <v/>
      </c>
      <c r="E809" s="126" t="str">
        <f t="shared" si="84"/>
        <v/>
      </c>
      <c r="F809" s="181" t="str">
        <f ca="1">IF(C809="","",[1]!s_dq_close(D809,TODAY(),1))</f>
        <v/>
      </c>
      <c r="G809" s="182" t="str">
        <f ca="1">IF(C809="","",[1]!s_pq_pctchange(D809,TODAY()-$G$12,TODAY())/100)</f>
        <v/>
      </c>
      <c r="H809" s="242" t="str">
        <f>IF(C809="","",IF($H$11="收入",[1]!S_STM07_IS(D809,9,$G$5,$H$13)/$E$5,[1]!S_STM07_IS(D809,48,$G$5,$H$13)/$E$5))</f>
        <v/>
      </c>
      <c r="I809" s="242" t="str">
        <f>IF(C809="","",IF($I$11="毛利率",([1]!S_STM07_IS(D809,9,$G$5,$H$13)-[1]!S_STM07_IS(D809,10,$G$5,$H$13))/[1]!S_STM07_IS(D809,9,$G$5,$H$13),[1]!S_STM07_IS(D809,14,$G$5,$H$13)/$E$5))</f>
        <v/>
      </c>
      <c r="J809" s="403" t="str">
        <f>IF(C809="","",IF($J$11="净利润率",[1]!S_STM07_IS(D809,61,$G$5,$H$13)/[1]!S_STM07_IS(D809,9,$G$5,$H$13),[1]!S_STM07_IS(D809,55,$G$5,$H$13)/$E$5))</f>
        <v/>
      </c>
      <c r="K809" s="411" t="str">
        <f>IF(C809="","",[1]!hks_fa_roa2(D809,$G$5))</f>
        <v/>
      </c>
      <c r="L809" s="411" t="str">
        <f>IF(C809="","",[1]!hks_fa_roe(D809,$G$5))</f>
        <v/>
      </c>
      <c r="M809" s="243" t="str">
        <f>IF(C809="","",IF($M$11="EPS",[1]!S_STM07_IS(D809,61,$G$5,$H$13)/IF([1]!s_share_total(D809,$G$5)=0,[1]!s_share_total(D809,[1]!s_ipo_listeddate(D809)),[1]!s_share_total(D809,$G$5)),([1]!s_stm07_bs(D809,75,$G$5,$H$13)+[1]!s_stm07_bs(D809,88,$G$5,$H$13)+[1]!s_stm07_bs(D809,94,$G$5,$H$13)+[1]!s_stm07_bs(D809,95,$G$5,$H$13))/$E$5))</f>
        <v/>
      </c>
      <c r="N809" s="193" t="str">
        <f>IF(C809="","",F809/([1]!S_STM07_IS(D809,61,$G$5,$H$13)/IF([1]!s_share_total(D809,$G$5)=0,[1]!s_share_total(D809,[1]!s_ipo_listeddate(D809)),[1]!s_share_total(D809,$G$5))))</f>
        <v/>
      </c>
      <c r="O809" s="242" t="str">
        <f ca="1">IF(C809="","",[1]!s_share_total(D809,TODAY())/$E$5)</f>
        <v/>
      </c>
      <c r="P809" s="242" t="str">
        <f t="shared" si="80"/>
        <v/>
      </c>
      <c r="Q809" s="181" t="str">
        <f t="shared" si="81"/>
        <v/>
      </c>
      <c r="R809" s="342" t="str">
        <f t="shared" si="82"/>
        <v/>
      </c>
      <c r="S809" s="144"/>
      <c r="U809" s="1"/>
    </row>
    <row r="810" spans="3:21" ht="12" customHeight="1" x14ac:dyDescent="0.35">
      <c r="C810" s="341" t="str">
        <f t="shared" si="79"/>
        <v/>
      </c>
      <c r="D810" s="239" t="str">
        <f t="shared" si="83"/>
        <v/>
      </c>
      <c r="E810" s="239" t="str">
        <f t="shared" si="84"/>
        <v/>
      </c>
      <c r="F810" s="179" t="str">
        <f ca="1">IF(C810="","",[1]!s_dq_close(D810,TODAY(),1))</f>
        <v/>
      </c>
      <c r="G810" s="180" t="str">
        <f ca="1">IF(C810="","",[1]!s_pq_pctchange(D810,TODAY()-$G$12,TODAY())/100)</f>
        <v/>
      </c>
      <c r="H810" s="240" t="str">
        <f>IF(C810="","",IF($H$11="收入",[1]!S_STM07_IS(D810,9,$G$5,$H$13)/$E$5,[1]!S_STM07_IS(D810,48,$G$5,$H$13)/$E$5))</f>
        <v/>
      </c>
      <c r="I810" s="240" t="str">
        <f>IF(C810="","",IF($I$11="毛利率",([1]!S_STM07_IS(D810,9,$G$5,$H$13)-[1]!S_STM07_IS(D810,10,$G$5,$H$13))/[1]!S_STM07_IS(D810,9,$G$5,$H$13),[1]!S_STM07_IS(D810,14,$G$5,$H$13)/$E$5))</f>
        <v/>
      </c>
      <c r="J810" s="402" t="str">
        <f>IF(C810="","",IF($J$11="净利润率",[1]!S_STM07_IS(D810,61,$G$5,$H$13)/[1]!S_STM07_IS(D810,9,$G$5,$H$13),[1]!S_STM07_IS(D810,55,$G$5,$H$13)/$E$5))</f>
        <v/>
      </c>
      <c r="K810" s="411" t="str">
        <f>IF(C810="","",[1]!hks_fa_roa2(D810,$G$5))</f>
        <v/>
      </c>
      <c r="L810" s="411" t="str">
        <f>IF(C810="","",[1]!hks_fa_roe(D810,$G$5))</f>
        <v/>
      </c>
      <c r="M810" s="240" t="str">
        <f>IF(C810="","",IF($M$11="EPS",[1]!S_STM07_IS(D810,61,$G$5,$H$13)/IF([1]!s_share_total(D810,$G$5)=0,[1]!s_share_total(D810,[1]!s_ipo_listeddate(D810)),[1]!s_share_total(D810,$G$5)),([1]!s_stm07_bs(D810,75,$G$5,$H$13)+[1]!s_stm07_bs(D810,88,$G$5,$H$13)+[1]!s_stm07_bs(D810,94,$G$5,$H$13)+[1]!s_stm07_bs(D810,95,$G$5,$H$13))/$E$5))</f>
        <v/>
      </c>
      <c r="N810" s="241" t="str">
        <f>IF(C810="","",F810/([1]!S_STM07_IS(D810,61,$G$5,$H$13)/IF([1]!s_share_total(D810,$G$5)=0,[1]!s_share_total(D810,[1]!s_ipo_listeddate(D810)),[1]!s_share_total(D810,$G$5))))</f>
        <v/>
      </c>
      <c r="O810" s="240" t="str">
        <f ca="1">IF(C810="","",[1]!s_share_total(D810,TODAY())/$E$5)</f>
        <v/>
      </c>
      <c r="P810" s="240" t="str">
        <f t="shared" si="80"/>
        <v/>
      </c>
      <c r="Q810" s="210" t="str">
        <f t="shared" si="81"/>
        <v/>
      </c>
      <c r="R810" s="341" t="str">
        <f t="shared" si="82"/>
        <v/>
      </c>
      <c r="S810" s="144"/>
      <c r="U810" s="1"/>
    </row>
    <row r="811" spans="3:21" ht="12" customHeight="1" x14ac:dyDescent="0.35">
      <c r="C811" s="342" t="str">
        <f t="shared" si="79"/>
        <v/>
      </c>
      <c r="D811" s="126" t="str">
        <f t="shared" si="83"/>
        <v/>
      </c>
      <c r="E811" s="126" t="str">
        <f t="shared" si="84"/>
        <v/>
      </c>
      <c r="F811" s="181" t="str">
        <f ca="1">IF(C811="","",[1]!s_dq_close(D811,TODAY(),1))</f>
        <v/>
      </c>
      <c r="G811" s="182" t="str">
        <f ca="1">IF(C811="","",[1]!s_pq_pctchange(D811,TODAY()-$G$12,TODAY())/100)</f>
        <v/>
      </c>
      <c r="H811" s="242" t="str">
        <f>IF(C811="","",IF($H$11="收入",[1]!S_STM07_IS(D811,9,$G$5,$H$13)/$E$5,[1]!S_STM07_IS(D811,48,$G$5,$H$13)/$E$5))</f>
        <v/>
      </c>
      <c r="I811" s="242" t="str">
        <f>IF(C811="","",IF($I$11="毛利率",([1]!S_STM07_IS(D811,9,$G$5,$H$13)-[1]!S_STM07_IS(D811,10,$G$5,$H$13))/[1]!S_STM07_IS(D811,9,$G$5,$H$13),[1]!S_STM07_IS(D811,14,$G$5,$H$13)/$E$5))</f>
        <v/>
      </c>
      <c r="J811" s="403" t="str">
        <f>IF(C811="","",IF($J$11="净利润率",[1]!S_STM07_IS(D811,61,$G$5,$H$13)/[1]!S_STM07_IS(D811,9,$G$5,$H$13),[1]!S_STM07_IS(D811,55,$G$5,$H$13)/$E$5))</f>
        <v/>
      </c>
      <c r="K811" s="411" t="str">
        <f>IF(C811="","",[1]!hks_fa_roa2(D811,$G$5))</f>
        <v/>
      </c>
      <c r="L811" s="411" t="str">
        <f>IF(C811="","",[1]!hks_fa_roe(D811,$G$5))</f>
        <v/>
      </c>
      <c r="M811" s="243" t="str">
        <f>IF(C811="","",IF($M$11="EPS",[1]!S_STM07_IS(D811,61,$G$5,$H$13)/IF([1]!s_share_total(D811,$G$5)=0,[1]!s_share_total(D811,[1]!s_ipo_listeddate(D811)),[1]!s_share_total(D811,$G$5)),([1]!s_stm07_bs(D811,75,$G$5,$H$13)+[1]!s_stm07_bs(D811,88,$G$5,$H$13)+[1]!s_stm07_bs(D811,94,$G$5,$H$13)+[1]!s_stm07_bs(D811,95,$G$5,$H$13))/$E$5))</f>
        <v/>
      </c>
      <c r="N811" s="193" t="str">
        <f>IF(C811="","",F811/([1]!S_STM07_IS(D811,61,$G$5,$H$13)/IF([1]!s_share_total(D811,$G$5)=0,[1]!s_share_total(D811,[1]!s_ipo_listeddate(D811)),[1]!s_share_total(D811,$G$5))))</f>
        <v/>
      </c>
      <c r="O811" s="242" t="str">
        <f ca="1">IF(C811="","",[1]!s_share_total(D811,TODAY())/$E$5)</f>
        <v/>
      </c>
      <c r="P811" s="242" t="str">
        <f t="shared" si="80"/>
        <v/>
      </c>
      <c r="Q811" s="181" t="str">
        <f t="shared" si="81"/>
        <v/>
      </c>
      <c r="R811" s="342" t="str">
        <f t="shared" si="82"/>
        <v/>
      </c>
      <c r="S811" s="144"/>
      <c r="U811" s="1"/>
    </row>
    <row r="812" spans="3:21" ht="12" customHeight="1" x14ac:dyDescent="0.35">
      <c r="C812" s="341" t="str">
        <f t="shared" si="79"/>
        <v/>
      </c>
      <c r="D812" s="239" t="str">
        <f t="shared" si="83"/>
        <v/>
      </c>
      <c r="E812" s="239" t="str">
        <f t="shared" si="84"/>
        <v/>
      </c>
      <c r="F812" s="179" t="str">
        <f ca="1">IF(C812="","",[1]!s_dq_close(D812,TODAY(),1))</f>
        <v/>
      </c>
      <c r="G812" s="180" t="str">
        <f ca="1">IF(C812="","",[1]!s_pq_pctchange(D812,TODAY()-$G$12,TODAY())/100)</f>
        <v/>
      </c>
      <c r="H812" s="240" t="str">
        <f>IF(C812="","",IF($H$11="收入",[1]!S_STM07_IS(D812,9,$G$5,$H$13)/$E$5,[1]!S_STM07_IS(D812,48,$G$5,$H$13)/$E$5))</f>
        <v/>
      </c>
      <c r="I812" s="240" t="str">
        <f>IF(C812="","",IF($I$11="毛利率",([1]!S_STM07_IS(D812,9,$G$5,$H$13)-[1]!S_STM07_IS(D812,10,$G$5,$H$13))/[1]!S_STM07_IS(D812,9,$G$5,$H$13),[1]!S_STM07_IS(D812,14,$G$5,$H$13)/$E$5))</f>
        <v/>
      </c>
      <c r="J812" s="402" t="str">
        <f>IF(C812="","",IF($J$11="净利润率",[1]!S_STM07_IS(D812,61,$G$5,$H$13)/[1]!S_STM07_IS(D812,9,$G$5,$H$13),[1]!S_STM07_IS(D812,55,$G$5,$H$13)/$E$5))</f>
        <v/>
      </c>
      <c r="K812" s="411" t="str">
        <f>IF(C812="","",[1]!hks_fa_roa2(D812,$G$5))</f>
        <v/>
      </c>
      <c r="L812" s="411" t="str">
        <f>IF(C812="","",[1]!hks_fa_roe(D812,$G$5))</f>
        <v/>
      </c>
      <c r="M812" s="240" t="str">
        <f>IF(C812="","",IF($M$11="EPS",[1]!S_STM07_IS(D812,61,$G$5,$H$13)/IF([1]!s_share_total(D812,$G$5)=0,[1]!s_share_total(D812,[1]!s_ipo_listeddate(D812)),[1]!s_share_total(D812,$G$5)),([1]!s_stm07_bs(D812,75,$G$5,$H$13)+[1]!s_stm07_bs(D812,88,$G$5,$H$13)+[1]!s_stm07_bs(D812,94,$G$5,$H$13)+[1]!s_stm07_bs(D812,95,$G$5,$H$13))/$E$5))</f>
        <v/>
      </c>
      <c r="N812" s="241" t="str">
        <f>IF(C812="","",F812/([1]!S_STM07_IS(D812,61,$G$5,$H$13)/IF([1]!s_share_total(D812,$G$5)=0,[1]!s_share_total(D812,[1]!s_ipo_listeddate(D812)),[1]!s_share_total(D812,$G$5))))</f>
        <v/>
      </c>
      <c r="O812" s="240" t="str">
        <f ca="1">IF(C812="","",[1]!s_share_total(D812,TODAY())/$E$5)</f>
        <v/>
      </c>
      <c r="P812" s="240" t="str">
        <f t="shared" si="80"/>
        <v/>
      </c>
      <c r="Q812" s="210" t="str">
        <f t="shared" si="81"/>
        <v/>
      </c>
      <c r="R812" s="341" t="str">
        <f t="shared" si="82"/>
        <v/>
      </c>
      <c r="S812" s="144"/>
      <c r="U812" s="1"/>
    </row>
    <row r="813" spans="3:21" ht="12" customHeight="1" x14ac:dyDescent="0.35">
      <c r="C813" s="342" t="str">
        <f t="shared" si="79"/>
        <v/>
      </c>
      <c r="D813" s="126" t="str">
        <f t="shared" si="83"/>
        <v/>
      </c>
      <c r="E813" s="126" t="str">
        <f t="shared" si="84"/>
        <v/>
      </c>
      <c r="F813" s="181" t="str">
        <f ca="1">IF(C813="","",[1]!s_dq_close(D813,TODAY(),1))</f>
        <v/>
      </c>
      <c r="G813" s="182" t="str">
        <f ca="1">IF(C813="","",[1]!s_pq_pctchange(D813,TODAY()-$G$12,TODAY())/100)</f>
        <v/>
      </c>
      <c r="H813" s="242" t="str">
        <f>IF(C813="","",IF($H$11="收入",[1]!S_STM07_IS(D813,9,$G$5,$H$13)/$E$5,[1]!S_STM07_IS(D813,48,$G$5,$H$13)/$E$5))</f>
        <v/>
      </c>
      <c r="I813" s="242" t="str">
        <f>IF(C813="","",IF($I$11="毛利率",([1]!S_STM07_IS(D813,9,$G$5,$H$13)-[1]!S_STM07_IS(D813,10,$G$5,$H$13))/[1]!S_STM07_IS(D813,9,$G$5,$H$13),[1]!S_STM07_IS(D813,14,$G$5,$H$13)/$E$5))</f>
        <v/>
      </c>
      <c r="J813" s="403" t="str">
        <f>IF(C813="","",IF($J$11="净利润率",[1]!S_STM07_IS(D813,61,$G$5,$H$13)/[1]!S_STM07_IS(D813,9,$G$5,$H$13),[1]!S_STM07_IS(D813,55,$G$5,$H$13)/$E$5))</f>
        <v/>
      </c>
      <c r="K813" s="411" t="str">
        <f>IF(C813="","",[1]!hks_fa_roa2(D813,$G$5))</f>
        <v/>
      </c>
      <c r="L813" s="411" t="str">
        <f>IF(C813="","",[1]!hks_fa_roe(D813,$G$5))</f>
        <v/>
      </c>
      <c r="M813" s="243" t="str">
        <f>IF(C813="","",IF($M$11="EPS",[1]!S_STM07_IS(D813,61,$G$5,$H$13)/IF([1]!s_share_total(D813,$G$5)=0,[1]!s_share_total(D813,[1]!s_ipo_listeddate(D813)),[1]!s_share_total(D813,$G$5)),([1]!s_stm07_bs(D813,75,$G$5,$H$13)+[1]!s_stm07_bs(D813,88,$G$5,$H$13)+[1]!s_stm07_bs(D813,94,$G$5,$H$13)+[1]!s_stm07_bs(D813,95,$G$5,$H$13))/$E$5))</f>
        <v/>
      </c>
      <c r="N813" s="193" t="str">
        <f>IF(C813="","",F813/([1]!S_STM07_IS(D813,61,$G$5,$H$13)/IF([1]!s_share_total(D813,$G$5)=0,[1]!s_share_total(D813,[1]!s_ipo_listeddate(D813)),[1]!s_share_total(D813,$G$5))))</f>
        <v/>
      </c>
      <c r="O813" s="242" t="str">
        <f ca="1">IF(C813="","",[1]!s_share_total(D813,TODAY())/$E$5)</f>
        <v/>
      </c>
      <c r="P813" s="242" t="str">
        <f t="shared" si="80"/>
        <v/>
      </c>
      <c r="Q813" s="181" t="str">
        <f t="shared" si="81"/>
        <v/>
      </c>
      <c r="R813" s="342" t="str">
        <f t="shared" si="82"/>
        <v/>
      </c>
      <c r="S813" s="144"/>
      <c r="U813" s="1"/>
    </row>
    <row r="814" spans="3:21" ht="12" customHeight="1" x14ac:dyDescent="0.35">
      <c r="C814" s="341" t="str">
        <f t="shared" si="79"/>
        <v/>
      </c>
      <c r="D814" s="239" t="str">
        <f t="shared" si="83"/>
        <v/>
      </c>
      <c r="E814" s="239" t="str">
        <f t="shared" si="84"/>
        <v/>
      </c>
      <c r="F814" s="179" t="str">
        <f ca="1">IF(C814="","",[1]!s_dq_close(D814,TODAY(),1))</f>
        <v/>
      </c>
      <c r="G814" s="180" t="str">
        <f ca="1">IF(C814="","",[1]!s_pq_pctchange(D814,TODAY()-$G$12,TODAY())/100)</f>
        <v/>
      </c>
      <c r="H814" s="240" t="str">
        <f>IF(C814="","",IF($H$11="收入",[1]!S_STM07_IS(D814,9,$G$5,$H$13)/$E$5,[1]!S_STM07_IS(D814,48,$G$5,$H$13)/$E$5))</f>
        <v/>
      </c>
      <c r="I814" s="240" t="str">
        <f>IF(C814="","",IF($I$11="毛利率",([1]!S_STM07_IS(D814,9,$G$5,$H$13)-[1]!S_STM07_IS(D814,10,$G$5,$H$13))/[1]!S_STM07_IS(D814,9,$G$5,$H$13),[1]!S_STM07_IS(D814,14,$G$5,$H$13)/$E$5))</f>
        <v/>
      </c>
      <c r="J814" s="402" t="str">
        <f>IF(C814="","",IF($J$11="净利润率",[1]!S_STM07_IS(D814,61,$G$5,$H$13)/[1]!S_STM07_IS(D814,9,$G$5,$H$13),[1]!S_STM07_IS(D814,55,$G$5,$H$13)/$E$5))</f>
        <v/>
      </c>
      <c r="K814" s="411" t="str">
        <f>IF(C814="","",[1]!hks_fa_roa2(D814,$G$5))</f>
        <v/>
      </c>
      <c r="L814" s="411" t="str">
        <f>IF(C814="","",[1]!hks_fa_roe(D814,$G$5))</f>
        <v/>
      </c>
      <c r="M814" s="240" t="str">
        <f>IF(C814="","",IF($M$11="EPS",[1]!S_STM07_IS(D814,61,$G$5,$H$13)/IF([1]!s_share_total(D814,$G$5)=0,[1]!s_share_total(D814,[1]!s_ipo_listeddate(D814)),[1]!s_share_total(D814,$G$5)),([1]!s_stm07_bs(D814,75,$G$5,$H$13)+[1]!s_stm07_bs(D814,88,$G$5,$H$13)+[1]!s_stm07_bs(D814,94,$G$5,$H$13)+[1]!s_stm07_bs(D814,95,$G$5,$H$13))/$E$5))</f>
        <v/>
      </c>
      <c r="N814" s="241" t="str">
        <f>IF(C814="","",F814/([1]!S_STM07_IS(D814,61,$G$5,$H$13)/IF([1]!s_share_total(D814,$G$5)=0,[1]!s_share_total(D814,[1]!s_ipo_listeddate(D814)),[1]!s_share_total(D814,$G$5))))</f>
        <v/>
      </c>
      <c r="O814" s="240" t="str">
        <f ca="1">IF(C814="","",[1]!s_share_total(D814,TODAY())/$E$5)</f>
        <v/>
      </c>
      <c r="P814" s="240" t="str">
        <f t="shared" si="80"/>
        <v/>
      </c>
      <c r="Q814" s="210" t="str">
        <f t="shared" si="81"/>
        <v/>
      </c>
      <c r="R814" s="341" t="str">
        <f t="shared" si="82"/>
        <v/>
      </c>
      <c r="S814" s="144"/>
      <c r="U814" s="1"/>
    </row>
    <row r="815" spans="3:21" ht="12" customHeight="1" x14ac:dyDescent="0.35">
      <c r="C815" s="342" t="str">
        <f t="shared" si="79"/>
        <v/>
      </c>
      <c r="D815" s="126" t="str">
        <f t="shared" si="83"/>
        <v/>
      </c>
      <c r="E815" s="126" t="str">
        <f t="shared" si="84"/>
        <v/>
      </c>
      <c r="F815" s="181" t="str">
        <f ca="1">IF(C815="","",[1]!s_dq_close(D815,TODAY(),1))</f>
        <v/>
      </c>
      <c r="G815" s="182" t="str">
        <f ca="1">IF(C815="","",[1]!s_pq_pctchange(D815,TODAY()-$G$12,TODAY())/100)</f>
        <v/>
      </c>
      <c r="H815" s="242" t="str">
        <f>IF(C815="","",IF($H$11="收入",[1]!S_STM07_IS(D815,9,$G$5,$H$13)/$E$5,[1]!S_STM07_IS(D815,48,$G$5,$H$13)/$E$5))</f>
        <v/>
      </c>
      <c r="I815" s="242" t="str">
        <f>IF(C815="","",IF($I$11="毛利率",([1]!S_STM07_IS(D815,9,$G$5,$H$13)-[1]!S_STM07_IS(D815,10,$G$5,$H$13))/[1]!S_STM07_IS(D815,9,$G$5,$H$13),[1]!S_STM07_IS(D815,14,$G$5,$H$13)/$E$5))</f>
        <v/>
      </c>
      <c r="J815" s="403" t="str">
        <f>IF(C815="","",IF($J$11="净利润率",[1]!S_STM07_IS(D815,61,$G$5,$H$13)/[1]!S_STM07_IS(D815,9,$G$5,$H$13),[1]!S_STM07_IS(D815,55,$G$5,$H$13)/$E$5))</f>
        <v/>
      </c>
      <c r="K815" s="411" t="str">
        <f>IF(C815="","",[1]!hks_fa_roa2(D815,$G$5))</f>
        <v/>
      </c>
      <c r="L815" s="411" t="str">
        <f>IF(C815="","",[1]!hks_fa_roe(D815,$G$5))</f>
        <v/>
      </c>
      <c r="M815" s="243" t="str">
        <f>IF(C815="","",IF($M$11="EPS",[1]!S_STM07_IS(D815,61,$G$5,$H$13)/IF([1]!s_share_total(D815,$G$5)=0,[1]!s_share_total(D815,[1]!s_ipo_listeddate(D815)),[1]!s_share_total(D815,$G$5)),([1]!s_stm07_bs(D815,75,$G$5,$H$13)+[1]!s_stm07_bs(D815,88,$G$5,$H$13)+[1]!s_stm07_bs(D815,94,$G$5,$H$13)+[1]!s_stm07_bs(D815,95,$G$5,$H$13))/$E$5))</f>
        <v/>
      </c>
      <c r="N815" s="193" t="str">
        <f>IF(C815="","",F815/([1]!S_STM07_IS(D815,61,$G$5,$H$13)/IF([1]!s_share_total(D815,$G$5)=0,[1]!s_share_total(D815,[1]!s_ipo_listeddate(D815)),[1]!s_share_total(D815,$G$5))))</f>
        <v/>
      </c>
      <c r="O815" s="242" t="str">
        <f ca="1">IF(C815="","",[1]!s_share_total(D815,TODAY())/$E$5)</f>
        <v/>
      </c>
      <c r="P815" s="242" t="str">
        <f t="shared" si="80"/>
        <v/>
      </c>
      <c r="Q815" s="181" t="str">
        <f t="shared" si="81"/>
        <v/>
      </c>
      <c r="R815" s="342" t="str">
        <f t="shared" si="82"/>
        <v/>
      </c>
      <c r="S815" s="144"/>
      <c r="U815" s="1"/>
    </row>
    <row r="816" spans="3:21" ht="12" customHeight="1" x14ac:dyDescent="0.35">
      <c r="C816" s="341" t="str">
        <f t="shared" si="79"/>
        <v/>
      </c>
      <c r="D816" s="239" t="str">
        <f t="shared" si="83"/>
        <v/>
      </c>
      <c r="E816" s="239" t="str">
        <f t="shared" si="84"/>
        <v/>
      </c>
      <c r="F816" s="179" t="str">
        <f ca="1">IF(C816="","",[1]!s_dq_close(D816,TODAY(),1))</f>
        <v/>
      </c>
      <c r="G816" s="180" t="str">
        <f ca="1">IF(C816="","",[1]!s_pq_pctchange(D816,TODAY()-$G$12,TODAY())/100)</f>
        <v/>
      </c>
      <c r="H816" s="240" t="str">
        <f>IF(C816="","",IF($H$11="收入",[1]!S_STM07_IS(D816,9,$G$5,$H$13)/$E$5,[1]!S_STM07_IS(D816,48,$G$5,$H$13)/$E$5))</f>
        <v/>
      </c>
      <c r="I816" s="240" t="str">
        <f>IF(C816="","",IF($I$11="毛利率",([1]!S_STM07_IS(D816,9,$G$5,$H$13)-[1]!S_STM07_IS(D816,10,$G$5,$H$13))/[1]!S_STM07_IS(D816,9,$G$5,$H$13),[1]!S_STM07_IS(D816,14,$G$5,$H$13)/$E$5))</f>
        <v/>
      </c>
      <c r="J816" s="402" t="str">
        <f>IF(C816="","",IF($J$11="净利润率",[1]!S_STM07_IS(D816,61,$G$5,$H$13)/[1]!S_STM07_IS(D816,9,$G$5,$H$13),[1]!S_STM07_IS(D816,55,$G$5,$H$13)/$E$5))</f>
        <v/>
      </c>
      <c r="K816" s="411" t="str">
        <f>IF(C816="","",[1]!hks_fa_roa2(D816,$G$5))</f>
        <v/>
      </c>
      <c r="L816" s="411" t="str">
        <f>IF(C816="","",[1]!hks_fa_roe(D816,$G$5))</f>
        <v/>
      </c>
      <c r="M816" s="240" t="str">
        <f>IF(C816="","",IF($M$11="EPS",[1]!S_STM07_IS(D816,61,$G$5,$H$13)/IF([1]!s_share_total(D816,$G$5)=0,[1]!s_share_total(D816,[1]!s_ipo_listeddate(D816)),[1]!s_share_total(D816,$G$5)),([1]!s_stm07_bs(D816,75,$G$5,$H$13)+[1]!s_stm07_bs(D816,88,$G$5,$H$13)+[1]!s_stm07_bs(D816,94,$G$5,$H$13)+[1]!s_stm07_bs(D816,95,$G$5,$H$13))/$E$5))</f>
        <v/>
      </c>
      <c r="N816" s="241" t="str">
        <f>IF(C816="","",F816/([1]!S_STM07_IS(D816,61,$G$5,$H$13)/IF([1]!s_share_total(D816,$G$5)=0,[1]!s_share_total(D816,[1]!s_ipo_listeddate(D816)),[1]!s_share_total(D816,$G$5))))</f>
        <v/>
      </c>
      <c r="O816" s="240" t="str">
        <f ca="1">IF(C816="","",[1]!s_share_total(D816,TODAY())/$E$5)</f>
        <v/>
      </c>
      <c r="P816" s="240" t="str">
        <f t="shared" si="80"/>
        <v/>
      </c>
      <c r="Q816" s="210" t="str">
        <f t="shared" si="81"/>
        <v/>
      </c>
      <c r="R816" s="341" t="str">
        <f t="shared" si="82"/>
        <v/>
      </c>
      <c r="S816" s="144"/>
      <c r="U816" s="1"/>
    </row>
    <row r="817" spans="3:21" ht="12" customHeight="1" x14ac:dyDescent="0.35">
      <c r="C817" s="342" t="str">
        <f t="shared" si="79"/>
        <v/>
      </c>
      <c r="D817" s="126" t="str">
        <f t="shared" si="83"/>
        <v/>
      </c>
      <c r="E817" s="126" t="str">
        <f t="shared" si="84"/>
        <v/>
      </c>
      <c r="F817" s="181" t="str">
        <f ca="1">IF(C817="","",[1]!s_dq_close(D817,TODAY(),1))</f>
        <v/>
      </c>
      <c r="G817" s="182" t="str">
        <f ca="1">IF(C817="","",[1]!s_pq_pctchange(D817,TODAY()-$G$12,TODAY())/100)</f>
        <v/>
      </c>
      <c r="H817" s="242" t="str">
        <f>IF(C817="","",IF($H$11="收入",[1]!S_STM07_IS(D817,9,$G$5,$H$13)/$E$5,[1]!S_STM07_IS(D817,48,$G$5,$H$13)/$E$5))</f>
        <v/>
      </c>
      <c r="I817" s="242" t="str">
        <f>IF(C817="","",IF($I$11="毛利率",([1]!S_STM07_IS(D817,9,$G$5,$H$13)-[1]!S_STM07_IS(D817,10,$G$5,$H$13))/[1]!S_STM07_IS(D817,9,$G$5,$H$13),[1]!S_STM07_IS(D817,14,$G$5,$H$13)/$E$5))</f>
        <v/>
      </c>
      <c r="J817" s="403" t="str">
        <f>IF(C817="","",IF($J$11="净利润率",[1]!S_STM07_IS(D817,61,$G$5,$H$13)/[1]!S_STM07_IS(D817,9,$G$5,$H$13),[1]!S_STM07_IS(D817,55,$G$5,$H$13)/$E$5))</f>
        <v/>
      </c>
      <c r="K817" s="411" t="str">
        <f>IF(C817="","",[1]!hks_fa_roa2(D817,$G$5))</f>
        <v/>
      </c>
      <c r="L817" s="411" t="str">
        <f>IF(C817="","",[1]!hks_fa_roe(D817,$G$5))</f>
        <v/>
      </c>
      <c r="M817" s="243" t="str">
        <f>IF(C817="","",IF($M$11="EPS",[1]!S_STM07_IS(D817,61,$G$5,$H$13)/IF([1]!s_share_total(D817,$G$5)=0,[1]!s_share_total(D817,[1]!s_ipo_listeddate(D817)),[1]!s_share_total(D817,$G$5)),([1]!s_stm07_bs(D817,75,$G$5,$H$13)+[1]!s_stm07_bs(D817,88,$G$5,$H$13)+[1]!s_stm07_bs(D817,94,$G$5,$H$13)+[1]!s_stm07_bs(D817,95,$G$5,$H$13))/$E$5))</f>
        <v/>
      </c>
      <c r="N817" s="193" t="str">
        <f>IF(C817="","",F817/([1]!S_STM07_IS(D817,61,$G$5,$H$13)/IF([1]!s_share_total(D817,$G$5)=0,[1]!s_share_total(D817,[1]!s_ipo_listeddate(D817)),[1]!s_share_total(D817,$G$5))))</f>
        <v/>
      </c>
      <c r="O817" s="242" t="str">
        <f ca="1">IF(C817="","",[1]!s_share_total(D817,TODAY())/$E$5)</f>
        <v/>
      </c>
      <c r="P817" s="242" t="str">
        <f t="shared" si="80"/>
        <v/>
      </c>
      <c r="Q817" s="181" t="str">
        <f t="shared" si="81"/>
        <v/>
      </c>
      <c r="R817" s="342" t="str">
        <f t="shared" si="82"/>
        <v/>
      </c>
      <c r="S817" s="144"/>
      <c r="U817" s="1"/>
    </row>
    <row r="818" spans="3:21" ht="12" customHeight="1" x14ac:dyDescent="0.35">
      <c r="C818" s="341" t="str">
        <f t="shared" si="79"/>
        <v/>
      </c>
      <c r="D818" s="239" t="str">
        <f t="shared" si="83"/>
        <v/>
      </c>
      <c r="E818" s="239" t="str">
        <f t="shared" si="84"/>
        <v/>
      </c>
      <c r="F818" s="179" t="str">
        <f ca="1">IF(C818="","",[1]!s_dq_close(D818,TODAY(),1))</f>
        <v/>
      </c>
      <c r="G818" s="180" t="str">
        <f ca="1">IF(C818="","",[1]!s_pq_pctchange(D818,TODAY()-$G$12,TODAY())/100)</f>
        <v/>
      </c>
      <c r="H818" s="240" t="str">
        <f>IF(C818="","",IF($H$11="收入",[1]!S_STM07_IS(D818,9,$G$5,$H$13)/$E$5,[1]!S_STM07_IS(D818,48,$G$5,$H$13)/$E$5))</f>
        <v/>
      </c>
      <c r="I818" s="240" t="str">
        <f>IF(C818="","",IF($I$11="毛利率",([1]!S_STM07_IS(D818,9,$G$5,$H$13)-[1]!S_STM07_IS(D818,10,$G$5,$H$13))/[1]!S_STM07_IS(D818,9,$G$5,$H$13),[1]!S_STM07_IS(D818,14,$G$5,$H$13)/$E$5))</f>
        <v/>
      </c>
      <c r="J818" s="402" t="str">
        <f>IF(C818="","",IF($J$11="净利润率",[1]!S_STM07_IS(D818,61,$G$5,$H$13)/[1]!S_STM07_IS(D818,9,$G$5,$H$13),[1]!S_STM07_IS(D818,55,$G$5,$H$13)/$E$5))</f>
        <v/>
      </c>
      <c r="K818" s="411" t="str">
        <f>IF(C818="","",[1]!hks_fa_roa2(D818,$G$5))</f>
        <v/>
      </c>
      <c r="L818" s="411" t="str">
        <f>IF(C818="","",[1]!hks_fa_roe(D818,$G$5))</f>
        <v/>
      </c>
      <c r="M818" s="240" t="str">
        <f>IF(C818="","",IF($M$11="EPS",[1]!S_STM07_IS(D818,61,$G$5,$H$13)/IF([1]!s_share_total(D818,$G$5)=0,[1]!s_share_total(D818,[1]!s_ipo_listeddate(D818)),[1]!s_share_total(D818,$G$5)),([1]!s_stm07_bs(D818,75,$G$5,$H$13)+[1]!s_stm07_bs(D818,88,$G$5,$H$13)+[1]!s_stm07_bs(D818,94,$G$5,$H$13)+[1]!s_stm07_bs(D818,95,$G$5,$H$13))/$E$5))</f>
        <v/>
      </c>
      <c r="N818" s="241" t="str">
        <f>IF(C818="","",F818/([1]!S_STM07_IS(D818,61,$G$5,$H$13)/IF([1]!s_share_total(D818,$G$5)=0,[1]!s_share_total(D818,[1]!s_ipo_listeddate(D818)),[1]!s_share_total(D818,$G$5))))</f>
        <v/>
      </c>
      <c r="O818" s="240" t="str">
        <f ca="1">IF(C818="","",[1]!s_share_total(D818,TODAY())/$E$5)</f>
        <v/>
      </c>
      <c r="P818" s="240" t="str">
        <f t="shared" si="80"/>
        <v/>
      </c>
      <c r="Q818" s="210" t="str">
        <f t="shared" si="81"/>
        <v/>
      </c>
      <c r="R818" s="341" t="str">
        <f t="shared" si="82"/>
        <v/>
      </c>
      <c r="S818" s="144"/>
      <c r="U818" s="1"/>
    </row>
    <row r="819" spans="3:21" ht="12" customHeight="1" x14ac:dyDescent="0.35">
      <c r="C819" s="342" t="str">
        <f t="shared" si="79"/>
        <v/>
      </c>
      <c r="D819" s="126" t="str">
        <f t="shared" si="83"/>
        <v/>
      </c>
      <c r="E819" s="126" t="str">
        <f t="shared" si="84"/>
        <v/>
      </c>
      <c r="F819" s="181" t="str">
        <f ca="1">IF(C819="","",[1]!s_dq_close(D819,TODAY(),1))</f>
        <v/>
      </c>
      <c r="G819" s="182" t="str">
        <f ca="1">IF(C819="","",[1]!s_pq_pctchange(D819,TODAY()-$G$12,TODAY())/100)</f>
        <v/>
      </c>
      <c r="H819" s="242" t="str">
        <f>IF(C819="","",IF($H$11="收入",[1]!S_STM07_IS(D819,9,$G$5,$H$13)/$E$5,[1]!S_STM07_IS(D819,48,$G$5,$H$13)/$E$5))</f>
        <v/>
      </c>
      <c r="I819" s="242" t="str">
        <f>IF(C819="","",IF($I$11="毛利率",([1]!S_STM07_IS(D819,9,$G$5,$H$13)-[1]!S_STM07_IS(D819,10,$G$5,$H$13))/[1]!S_STM07_IS(D819,9,$G$5,$H$13),[1]!S_STM07_IS(D819,14,$G$5,$H$13)/$E$5))</f>
        <v/>
      </c>
      <c r="J819" s="403" t="str">
        <f>IF(C819="","",IF($J$11="净利润率",[1]!S_STM07_IS(D819,61,$G$5,$H$13)/[1]!S_STM07_IS(D819,9,$G$5,$H$13),[1]!S_STM07_IS(D819,55,$G$5,$H$13)/$E$5))</f>
        <v/>
      </c>
      <c r="K819" s="411" t="str">
        <f>IF(C819="","",[1]!hks_fa_roa2(D819,$G$5))</f>
        <v/>
      </c>
      <c r="L819" s="411" t="str">
        <f>IF(C819="","",[1]!hks_fa_roe(D819,$G$5))</f>
        <v/>
      </c>
      <c r="M819" s="243" t="str">
        <f>IF(C819="","",IF($M$11="EPS",[1]!S_STM07_IS(D819,61,$G$5,$H$13)/IF([1]!s_share_total(D819,$G$5)=0,[1]!s_share_total(D819,[1]!s_ipo_listeddate(D819)),[1]!s_share_total(D819,$G$5)),([1]!s_stm07_bs(D819,75,$G$5,$H$13)+[1]!s_stm07_bs(D819,88,$G$5,$H$13)+[1]!s_stm07_bs(D819,94,$G$5,$H$13)+[1]!s_stm07_bs(D819,95,$G$5,$H$13))/$E$5))</f>
        <v/>
      </c>
      <c r="N819" s="193" t="str">
        <f>IF(C819="","",F819/([1]!S_STM07_IS(D819,61,$G$5,$H$13)/IF([1]!s_share_total(D819,$G$5)=0,[1]!s_share_total(D819,[1]!s_ipo_listeddate(D819)),[1]!s_share_total(D819,$G$5))))</f>
        <v/>
      </c>
      <c r="O819" s="242" t="str">
        <f ca="1">IF(C819="","",[1]!s_share_total(D819,TODAY())/$E$5)</f>
        <v/>
      </c>
      <c r="P819" s="242" t="str">
        <f t="shared" si="80"/>
        <v/>
      </c>
      <c r="Q819" s="181" t="str">
        <f t="shared" si="81"/>
        <v/>
      </c>
      <c r="R819" s="342" t="str">
        <f t="shared" si="82"/>
        <v/>
      </c>
      <c r="S819" s="144"/>
      <c r="U819" s="1"/>
    </row>
    <row r="820" spans="3:21" ht="12" customHeight="1" x14ac:dyDescent="0.35">
      <c r="C820" s="341" t="str">
        <f t="shared" si="79"/>
        <v/>
      </c>
      <c r="D820" s="239" t="str">
        <f t="shared" si="83"/>
        <v/>
      </c>
      <c r="E820" s="239" t="str">
        <f t="shared" si="84"/>
        <v/>
      </c>
      <c r="F820" s="179" t="str">
        <f ca="1">IF(C820="","",[1]!s_dq_close(D820,TODAY(),1))</f>
        <v/>
      </c>
      <c r="G820" s="180" t="str">
        <f ca="1">IF(C820="","",[1]!s_pq_pctchange(D820,TODAY()-$G$12,TODAY())/100)</f>
        <v/>
      </c>
      <c r="H820" s="240" t="str">
        <f>IF(C820="","",IF($H$11="收入",[1]!S_STM07_IS(D820,9,$G$5,$H$13)/$E$5,[1]!S_STM07_IS(D820,48,$G$5,$H$13)/$E$5))</f>
        <v/>
      </c>
      <c r="I820" s="240" t="str">
        <f>IF(C820="","",IF($I$11="毛利率",([1]!S_STM07_IS(D820,9,$G$5,$H$13)-[1]!S_STM07_IS(D820,10,$G$5,$H$13))/[1]!S_STM07_IS(D820,9,$G$5,$H$13),[1]!S_STM07_IS(D820,14,$G$5,$H$13)/$E$5))</f>
        <v/>
      </c>
      <c r="J820" s="402" t="str">
        <f>IF(C820="","",IF($J$11="净利润率",[1]!S_STM07_IS(D820,61,$G$5,$H$13)/[1]!S_STM07_IS(D820,9,$G$5,$H$13),[1]!S_STM07_IS(D820,55,$G$5,$H$13)/$E$5))</f>
        <v/>
      </c>
      <c r="K820" s="411" t="str">
        <f>IF(C820="","",[1]!hks_fa_roa2(D820,$G$5))</f>
        <v/>
      </c>
      <c r="L820" s="411" t="str">
        <f>IF(C820="","",[1]!hks_fa_roe(D820,$G$5))</f>
        <v/>
      </c>
      <c r="M820" s="240" t="str">
        <f>IF(C820="","",IF($M$11="EPS",[1]!S_STM07_IS(D820,61,$G$5,$H$13)/IF([1]!s_share_total(D820,$G$5)=0,[1]!s_share_total(D820,[1]!s_ipo_listeddate(D820)),[1]!s_share_total(D820,$G$5)),([1]!s_stm07_bs(D820,75,$G$5,$H$13)+[1]!s_stm07_bs(D820,88,$G$5,$H$13)+[1]!s_stm07_bs(D820,94,$G$5,$H$13)+[1]!s_stm07_bs(D820,95,$G$5,$H$13))/$E$5))</f>
        <v/>
      </c>
      <c r="N820" s="241" t="str">
        <f>IF(C820="","",F820/([1]!S_STM07_IS(D820,61,$G$5,$H$13)/IF([1]!s_share_total(D820,$G$5)=0,[1]!s_share_total(D820,[1]!s_ipo_listeddate(D820)),[1]!s_share_total(D820,$G$5))))</f>
        <v/>
      </c>
      <c r="O820" s="240" t="str">
        <f ca="1">IF(C820="","",[1]!s_share_total(D820,TODAY())/$E$5)</f>
        <v/>
      </c>
      <c r="P820" s="240" t="str">
        <f t="shared" si="80"/>
        <v/>
      </c>
      <c r="Q820" s="210" t="str">
        <f t="shared" si="81"/>
        <v/>
      </c>
      <c r="R820" s="341" t="str">
        <f t="shared" si="82"/>
        <v/>
      </c>
      <c r="S820" s="144"/>
      <c r="U820" s="1"/>
    </row>
    <row r="821" spans="3:21" ht="12" customHeight="1" x14ac:dyDescent="0.35">
      <c r="C821" s="342" t="str">
        <f t="shared" si="79"/>
        <v/>
      </c>
      <c r="D821" s="126" t="str">
        <f t="shared" si="83"/>
        <v/>
      </c>
      <c r="E821" s="126" t="str">
        <f t="shared" si="84"/>
        <v/>
      </c>
      <c r="F821" s="181" t="str">
        <f ca="1">IF(C821="","",[1]!s_dq_close(D821,TODAY(),1))</f>
        <v/>
      </c>
      <c r="G821" s="182" t="str">
        <f ca="1">IF(C821="","",[1]!s_pq_pctchange(D821,TODAY()-$G$12,TODAY())/100)</f>
        <v/>
      </c>
      <c r="H821" s="242" t="str">
        <f>IF(C821="","",IF($H$11="收入",[1]!S_STM07_IS(D821,9,$G$5,$H$13)/$E$5,[1]!S_STM07_IS(D821,48,$G$5,$H$13)/$E$5))</f>
        <v/>
      </c>
      <c r="I821" s="242" t="str">
        <f>IF(C821="","",IF($I$11="毛利率",([1]!S_STM07_IS(D821,9,$G$5,$H$13)-[1]!S_STM07_IS(D821,10,$G$5,$H$13))/[1]!S_STM07_IS(D821,9,$G$5,$H$13),[1]!S_STM07_IS(D821,14,$G$5,$H$13)/$E$5))</f>
        <v/>
      </c>
      <c r="J821" s="403" t="str">
        <f>IF(C821="","",IF($J$11="净利润率",[1]!S_STM07_IS(D821,61,$G$5,$H$13)/[1]!S_STM07_IS(D821,9,$G$5,$H$13),[1]!S_STM07_IS(D821,55,$G$5,$H$13)/$E$5))</f>
        <v/>
      </c>
      <c r="K821" s="411" t="str">
        <f>IF(C821="","",[1]!hks_fa_roa2(D821,$G$5))</f>
        <v/>
      </c>
      <c r="L821" s="411" t="str">
        <f>IF(C821="","",[1]!hks_fa_roe(D821,$G$5))</f>
        <v/>
      </c>
      <c r="M821" s="243" t="str">
        <f>IF(C821="","",IF($M$11="EPS",[1]!S_STM07_IS(D821,61,$G$5,$H$13)/IF([1]!s_share_total(D821,$G$5)=0,[1]!s_share_total(D821,[1]!s_ipo_listeddate(D821)),[1]!s_share_total(D821,$G$5)),([1]!s_stm07_bs(D821,75,$G$5,$H$13)+[1]!s_stm07_bs(D821,88,$G$5,$H$13)+[1]!s_stm07_bs(D821,94,$G$5,$H$13)+[1]!s_stm07_bs(D821,95,$G$5,$H$13))/$E$5))</f>
        <v/>
      </c>
      <c r="N821" s="193" t="str">
        <f>IF(C821="","",F821/([1]!S_STM07_IS(D821,61,$G$5,$H$13)/IF([1]!s_share_total(D821,$G$5)=0,[1]!s_share_total(D821,[1]!s_ipo_listeddate(D821)),[1]!s_share_total(D821,$G$5))))</f>
        <v/>
      </c>
      <c r="O821" s="242" t="str">
        <f ca="1">IF(C821="","",[1]!s_share_total(D821,TODAY())/$E$5)</f>
        <v/>
      </c>
      <c r="P821" s="242" t="str">
        <f t="shared" si="80"/>
        <v/>
      </c>
      <c r="Q821" s="181" t="str">
        <f t="shared" si="81"/>
        <v/>
      </c>
      <c r="R821" s="342" t="str">
        <f t="shared" si="82"/>
        <v/>
      </c>
      <c r="S821" s="144"/>
      <c r="U821" s="1"/>
    </row>
    <row r="822" spans="3:21" ht="12" customHeight="1" x14ac:dyDescent="0.35">
      <c r="C822" s="341" t="str">
        <f t="shared" si="79"/>
        <v/>
      </c>
      <c r="D822" s="239" t="str">
        <f t="shared" si="83"/>
        <v/>
      </c>
      <c r="E822" s="239" t="str">
        <f t="shared" si="84"/>
        <v/>
      </c>
      <c r="F822" s="179" t="str">
        <f ca="1">IF(C822="","",[1]!s_dq_close(D822,TODAY(),1))</f>
        <v/>
      </c>
      <c r="G822" s="180" t="str">
        <f ca="1">IF(C822="","",[1]!s_pq_pctchange(D822,TODAY()-$G$12,TODAY())/100)</f>
        <v/>
      </c>
      <c r="H822" s="240" t="str">
        <f>IF(C822="","",IF($H$11="收入",[1]!S_STM07_IS(D822,9,$G$5,$H$13)/$E$5,[1]!S_STM07_IS(D822,48,$G$5,$H$13)/$E$5))</f>
        <v/>
      </c>
      <c r="I822" s="240" t="str">
        <f>IF(C822="","",IF($I$11="毛利率",([1]!S_STM07_IS(D822,9,$G$5,$H$13)-[1]!S_STM07_IS(D822,10,$G$5,$H$13))/[1]!S_STM07_IS(D822,9,$G$5,$H$13),[1]!S_STM07_IS(D822,14,$G$5,$H$13)/$E$5))</f>
        <v/>
      </c>
      <c r="J822" s="402" t="str">
        <f>IF(C822="","",IF($J$11="净利润率",[1]!S_STM07_IS(D822,61,$G$5,$H$13)/[1]!S_STM07_IS(D822,9,$G$5,$H$13),[1]!S_STM07_IS(D822,55,$G$5,$H$13)/$E$5))</f>
        <v/>
      </c>
      <c r="K822" s="411" t="str">
        <f>IF(C822="","",[1]!hks_fa_roa2(D822,$G$5))</f>
        <v/>
      </c>
      <c r="L822" s="411" t="str">
        <f>IF(C822="","",[1]!hks_fa_roe(D822,$G$5))</f>
        <v/>
      </c>
      <c r="M822" s="240" t="str">
        <f>IF(C822="","",IF($M$11="EPS",[1]!S_STM07_IS(D822,61,$G$5,$H$13)/IF([1]!s_share_total(D822,$G$5)=0,[1]!s_share_total(D822,[1]!s_ipo_listeddate(D822)),[1]!s_share_total(D822,$G$5)),([1]!s_stm07_bs(D822,75,$G$5,$H$13)+[1]!s_stm07_bs(D822,88,$G$5,$H$13)+[1]!s_stm07_bs(D822,94,$G$5,$H$13)+[1]!s_stm07_bs(D822,95,$G$5,$H$13))/$E$5))</f>
        <v/>
      </c>
      <c r="N822" s="241" t="str">
        <f>IF(C822="","",F822/([1]!S_STM07_IS(D822,61,$G$5,$H$13)/IF([1]!s_share_total(D822,$G$5)=0,[1]!s_share_total(D822,[1]!s_ipo_listeddate(D822)),[1]!s_share_total(D822,$G$5))))</f>
        <v/>
      </c>
      <c r="O822" s="240" t="str">
        <f ca="1">IF(C822="","",[1]!s_share_total(D822,TODAY())/$E$5)</f>
        <v/>
      </c>
      <c r="P822" s="240" t="str">
        <f t="shared" si="80"/>
        <v/>
      </c>
      <c r="Q822" s="210" t="str">
        <f t="shared" si="81"/>
        <v/>
      </c>
      <c r="R822" s="341" t="str">
        <f t="shared" si="82"/>
        <v/>
      </c>
      <c r="S822" s="144"/>
      <c r="U822" s="1"/>
    </row>
    <row r="823" spans="3:21" ht="12" customHeight="1" x14ac:dyDescent="0.35">
      <c r="C823" s="342" t="str">
        <f t="shared" si="79"/>
        <v/>
      </c>
      <c r="D823" s="126" t="str">
        <f t="shared" si="83"/>
        <v/>
      </c>
      <c r="E823" s="126" t="str">
        <f t="shared" si="84"/>
        <v/>
      </c>
      <c r="F823" s="181" t="str">
        <f ca="1">IF(C823="","",[1]!s_dq_close(D823,TODAY(),1))</f>
        <v/>
      </c>
      <c r="G823" s="182" t="str">
        <f ca="1">IF(C823="","",[1]!s_pq_pctchange(D823,TODAY()-$G$12,TODAY())/100)</f>
        <v/>
      </c>
      <c r="H823" s="242" t="str">
        <f>IF(C823="","",IF($H$11="收入",[1]!S_STM07_IS(D823,9,$G$5,$H$13)/$E$5,[1]!S_STM07_IS(D823,48,$G$5,$H$13)/$E$5))</f>
        <v/>
      </c>
      <c r="I823" s="242" t="str">
        <f>IF(C823="","",IF($I$11="毛利率",([1]!S_STM07_IS(D823,9,$G$5,$H$13)-[1]!S_STM07_IS(D823,10,$G$5,$H$13))/[1]!S_STM07_IS(D823,9,$G$5,$H$13),[1]!S_STM07_IS(D823,14,$G$5,$H$13)/$E$5))</f>
        <v/>
      </c>
      <c r="J823" s="403" t="str">
        <f>IF(C823="","",IF($J$11="净利润率",[1]!S_STM07_IS(D823,61,$G$5,$H$13)/[1]!S_STM07_IS(D823,9,$G$5,$H$13),[1]!S_STM07_IS(D823,55,$G$5,$H$13)/$E$5))</f>
        <v/>
      </c>
      <c r="K823" s="411" t="str">
        <f>IF(C823="","",[1]!hks_fa_roa2(D823,$G$5))</f>
        <v/>
      </c>
      <c r="L823" s="411" t="str">
        <f>IF(C823="","",[1]!hks_fa_roe(D823,$G$5))</f>
        <v/>
      </c>
      <c r="M823" s="243" t="str">
        <f>IF(C823="","",IF($M$11="EPS",[1]!S_STM07_IS(D823,61,$G$5,$H$13)/IF([1]!s_share_total(D823,$G$5)=0,[1]!s_share_total(D823,[1]!s_ipo_listeddate(D823)),[1]!s_share_total(D823,$G$5)),([1]!s_stm07_bs(D823,75,$G$5,$H$13)+[1]!s_stm07_bs(D823,88,$G$5,$H$13)+[1]!s_stm07_bs(D823,94,$G$5,$H$13)+[1]!s_stm07_bs(D823,95,$G$5,$H$13))/$E$5))</f>
        <v/>
      </c>
      <c r="N823" s="193" t="str">
        <f>IF(C823="","",F823/([1]!S_STM07_IS(D823,61,$G$5,$H$13)/IF([1]!s_share_total(D823,$G$5)=0,[1]!s_share_total(D823,[1]!s_ipo_listeddate(D823)),[1]!s_share_total(D823,$G$5))))</f>
        <v/>
      </c>
      <c r="O823" s="242" t="str">
        <f ca="1">IF(C823="","",[1]!s_share_total(D823,TODAY())/$E$5)</f>
        <v/>
      </c>
      <c r="P823" s="242" t="str">
        <f t="shared" si="80"/>
        <v/>
      </c>
      <c r="Q823" s="181" t="str">
        <f t="shared" si="81"/>
        <v/>
      </c>
      <c r="R823" s="342" t="str">
        <f t="shared" si="82"/>
        <v/>
      </c>
      <c r="S823" s="144"/>
      <c r="U823" s="1"/>
    </row>
    <row r="824" spans="3:21" ht="12" customHeight="1" x14ac:dyDescent="0.35">
      <c r="C824" s="341" t="str">
        <f t="shared" si="79"/>
        <v/>
      </c>
      <c r="D824" s="239" t="str">
        <f t="shared" si="83"/>
        <v/>
      </c>
      <c r="E824" s="239" t="str">
        <f t="shared" si="84"/>
        <v/>
      </c>
      <c r="F824" s="179" t="str">
        <f ca="1">IF(C824="","",[1]!s_dq_close(D824,TODAY(),1))</f>
        <v/>
      </c>
      <c r="G824" s="180" t="str">
        <f ca="1">IF(C824="","",[1]!s_pq_pctchange(D824,TODAY()-$G$12,TODAY())/100)</f>
        <v/>
      </c>
      <c r="H824" s="240" t="str">
        <f>IF(C824="","",IF($H$11="收入",[1]!S_STM07_IS(D824,9,$G$5,$H$13)/$E$5,[1]!S_STM07_IS(D824,48,$G$5,$H$13)/$E$5))</f>
        <v/>
      </c>
      <c r="I824" s="240" t="str">
        <f>IF(C824="","",IF($I$11="毛利率",([1]!S_STM07_IS(D824,9,$G$5,$H$13)-[1]!S_STM07_IS(D824,10,$G$5,$H$13))/[1]!S_STM07_IS(D824,9,$G$5,$H$13),[1]!S_STM07_IS(D824,14,$G$5,$H$13)/$E$5))</f>
        <v/>
      </c>
      <c r="J824" s="402" t="str">
        <f>IF(C824="","",IF($J$11="净利润率",[1]!S_STM07_IS(D824,61,$G$5,$H$13)/[1]!S_STM07_IS(D824,9,$G$5,$H$13),[1]!S_STM07_IS(D824,55,$G$5,$H$13)/$E$5))</f>
        <v/>
      </c>
      <c r="K824" s="411" t="str">
        <f>IF(C824="","",[1]!hks_fa_roa2(D824,$G$5))</f>
        <v/>
      </c>
      <c r="L824" s="411" t="str">
        <f>IF(C824="","",[1]!hks_fa_roe(D824,$G$5))</f>
        <v/>
      </c>
      <c r="M824" s="240" t="str">
        <f>IF(C824="","",IF($M$11="EPS",[1]!S_STM07_IS(D824,61,$G$5,$H$13)/IF([1]!s_share_total(D824,$G$5)=0,[1]!s_share_total(D824,[1]!s_ipo_listeddate(D824)),[1]!s_share_total(D824,$G$5)),([1]!s_stm07_bs(D824,75,$G$5,$H$13)+[1]!s_stm07_bs(D824,88,$G$5,$H$13)+[1]!s_stm07_bs(D824,94,$G$5,$H$13)+[1]!s_stm07_bs(D824,95,$G$5,$H$13))/$E$5))</f>
        <v/>
      </c>
      <c r="N824" s="241" t="str">
        <f>IF(C824="","",F824/([1]!S_STM07_IS(D824,61,$G$5,$H$13)/IF([1]!s_share_total(D824,$G$5)=0,[1]!s_share_total(D824,[1]!s_ipo_listeddate(D824)),[1]!s_share_total(D824,$G$5))))</f>
        <v/>
      </c>
      <c r="O824" s="240" t="str">
        <f ca="1">IF(C824="","",[1]!s_share_total(D824,TODAY())/$E$5)</f>
        <v/>
      </c>
      <c r="P824" s="240" t="str">
        <f t="shared" si="80"/>
        <v/>
      </c>
      <c r="Q824" s="210" t="str">
        <f t="shared" si="81"/>
        <v/>
      </c>
      <c r="R824" s="341" t="str">
        <f t="shared" si="82"/>
        <v/>
      </c>
      <c r="S824" s="144"/>
      <c r="U824" s="1"/>
    </row>
    <row r="825" spans="3:21" ht="12" customHeight="1" x14ac:dyDescent="0.35">
      <c r="C825" s="342" t="str">
        <f t="shared" si="79"/>
        <v/>
      </c>
      <c r="D825" s="126" t="str">
        <f t="shared" si="83"/>
        <v/>
      </c>
      <c r="E825" s="126" t="str">
        <f t="shared" si="84"/>
        <v/>
      </c>
      <c r="F825" s="181" t="str">
        <f ca="1">IF(C825="","",[1]!s_dq_close(D825,TODAY(),1))</f>
        <v/>
      </c>
      <c r="G825" s="182" t="str">
        <f ca="1">IF(C825="","",[1]!s_pq_pctchange(D825,TODAY()-$G$12,TODAY())/100)</f>
        <v/>
      </c>
      <c r="H825" s="242" t="str">
        <f>IF(C825="","",IF($H$11="收入",[1]!S_STM07_IS(D825,9,$G$5,$H$13)/$E$5,[1]!S_STM07_IS(D825,48,$G$5,$H$13)/$E$5))</f>
        <v/>
      </c>
      <c r="I825" s="242" t="str">
        <f>IF(C825="","",IF($I$11="毛利率",([1]!S_STM07_IS(D825,9,$G$5,$H$13)-[1]!S_STM07_IS(D825,10,$G$5,$H$13))/[1]!S_STM07_IS(D825,9,$G$5,$H$13),[1]!S_STM07_IS(D825,14,$G$5,$H$13)/$E$5))</f>
        <v/>
      </c>
      <c r="J825" s="403" t="str">
        <f>IF(C825="","",IF($J$11="净利润率",[1]!S_STM07_IS(D825,61,$G$5,$H$13)/[1]!S_STM07_IS(D825,9,$G$5,$H$13),[1]!S_STM07_IS(D825,55,$G$5,$H$13)/$E$5))</f>
        <v/>
      </c>
      <c r="K825" s="411" t="str">
        <f>IF(C825="","",[1]!hks_fa_roa2(D825,$G$5))</f>
        <v/>
      </c>
      <c r="L825" s="411" t="str">
        <f>IF(C825="","",[1]!hks_fa_roe(D825,$G$5))</f>
        <v/>
      </c>
      <c r="M825" s="243" t="str">
        <f>IF(C825="","",IF($M$11="EPS",[1]!S_STM07_IS(D825,61,$G$5,$H$13)/IF([1]!s_share_total(D825,$G$5)=0,[1]!s_share_total(D825,[1]!s_ipo_listeddate(D825)),[1]!s_share_total(D825,$G$5)),([1]!s_stm07_bs(D825,75,$G$5,$H$13)+[1]!s_stm07_bs(D825,88,$G$5,$H$13)+[1]!s_stm07_bs(D825,94,$G$5,$H$13)+[1]!s_stm07_bs(D825,95,$G$5,$H$13))/$E$5))</f>
        <v/>
      </c>
      <c r="N825" s="193" t="str">
        <f>IF(C825="","",F825/([1]!S_STM07_IS(D825,61,$G$5,$H$13)/IF([1]!s_share_total(D825,$G$5)=0,[1]!s_share_total(D825,[1]!s_ipo_listeddate(D825)),[1]!s_share_total(D825,$G$5))))</f>
        <v/>
      </c>
      <c r="O825" s="242" t="str">
        <f ca="1">IF(C825="","",[1]!s_share_total(D825,TODAY())/$E$5)</f>
        <v/>
      </c>
      <c r="P825" s="242" t="str">
        <f t="shared" si="80"/>
        <v/>
      </c>
      <c r="Q825" s="181" t="str">
        <f t="shared" si="81"/>
        <v/>
      </c>
      <c r="R825" s="342" t="str">
        <f t="shared" si="82"/>
        <v/>
      </c>
      <c r="S825" s="144"/>
      <c r="U825" s="1"/>
    </row>
    <row r="826" spans="3:21" ht="12" customHeight="1" x14ac:dyDescent="0.35">
      <c r="C826" s="341" t="str">
        <f t="shared" si="79"/>
        <v/>
      </c>
      <c r="D826" s="239" t="str">
        <f t="shared" si="83"/>
        <v/>
      </c>
      <c r="E826" s="239" t="str">
        <f t="shared" si="84"/>
        <v/>
      </c>
      <c r="F826" s="179" t="str">
        <f ca="1">IF(C826="","",[1]!s_dq_close(D826,TODAY(),1))</f>
        <v/>
      </c>
      <c r="G826" s="180" t="str">
        <f ca="1">IF(C826="","",[1]!s_pq_pctchange(D826,TODAY()-$G$12,TODAY())/100)</f>
        <v/>
      </c>
      <c r="H826" s="240" t="str">
        <f>IF(C826="","",IF($H$11="收入",[1]!S_STM07_IS(D826,9,$G$5,$H$13)/$E$5,[1]!S_STM07_IS(D826,48,$G$5,$H$13)/$E$5))</f>
        <v/>
      </c>
      <c r="I826" s="240" t="str">
        <f>IF(C826="","",IF($I$11="毛利率",([1]!S_STM07_IS(D826,9,$G$5,$H$13)-[1]!S_STM07_IS(D826,10,$G$5,$H$13))/[1]!S_STM07_IS(D826,9,$G$5,$H$13),[1]!S_STM07_IS(D826,14,$G$5,$H$13)/$E$5))</f>
        <v/>
      </c>
      <c r="J826" s="402" t="str">
        <f>IF(C826="","",IF($J$11="净利润率",[1]!S_STM07_IS(D826,61,$G$5,$H$13)/[1]!S_STM07_IS(D826,9,$G$5,$H$13),[1]!S_STM07_IS(D826,55,$G$5,$H$13)/$E$5))</f>
        <v/>
      </c>
      <c r="K826" s="411" t="str">
        <f>IF(C826="","",[1]!hks_fa_roa2(D826,$G$5))</f>
        <v/>
      </c>
      <c r="L826" s="411" t="str">
        <f>IF(C826="","",[1]!hks_fa_roe(D826,$G$5))</f>
        <v/>
      </c>
      <c r="M826" s="240" t="str">
        <f>IF(C826="","",IF($M$11="EPS",[1]!S_STM07_IS(D826,61,$G$5,$H$13)/IF([1]!s_share_total(D826,$G$5)=0,[1]!s_share_total(D826,[1]!s_ipo_listeddate(D826)),[1]!s_share_total(D826,$G$5)),([1]!s_stm07_bs(D826,75,$G$5,$H$13)+[1]!s_stm07_bs(D826,88,$G$5,$H$13)+[1]!s_stm07_bs(D826,94,$G$5,$H$13)+[1]!s_stm07_bs(D826,95,$G$5,$H$13))/$E$5))</f>
        <v/>
      </c>
      <c r="N826" s="241" t="str">
        <f>IF(C826="","",F826/([1]!S_STM07_IS(D826,61,$G$5,$H$13)/IF([1]!s_share_total(D826,$G$5)=0,[1]!s_share_total(D826,[1]!s_ipo_listeddate(D826)),[1]!s_share_total(D826,$G$5))))</f>
        <v/>
      </c>
      <c r="O826" s="240" t="str">
        <f ca="1">IF(C826="","",[1]!s_share_total(D826,TODAY())/$E$5)</f>
        <v/>
      </c>
      <c r="P826" s="240" t="str">
        <f t="shared" si="80"/>
        <v/>
      </c>
      <c r="Q826" s="210" t="str">
        <f t="shared" si="81"/>
        <v/>
      </c>
      <c r="R826" s="341" t="str">
        <f t="shared" si="82"/>
        <v/>
      </c>
      <c r="S826" s="144"/>
      <c r="U826" s="1"/>
    </row>
    <row r="827" spans="3:21" ht="12" customHeight="1" x14ac:dyDescent="0.35">
      <c r="C827" s="342" t="str">
        <f t="shared" si="79"/>
        <v/>
      </c>
      <c r="D827" s="126" t="str">
        <f t="shared" si="83"/>
        <v/>
      </c>
      <c r="E827" s="126" t="str">
        <f t="shared" si="84"/>
        <v/>
      </c>
      <c r="F827" s="181" t="str">
        <f ca="1">IF(C827="","",[1]!s_dq_close(D827,TODAY(),1))</f>
        <v/>
      </c>
      <c r="G827" s="182" t="str">
        <f ca="1">IF(C827="","",[1]!s_pq_pctchange(D827,TODAY()-$G$12,TODAY())/100)</f>
        <v/>
      </c>
      <c r="H827" s="242" t="str">
        <f>IF(C827="","",IF($H$11="收入",[1]!S_STM07_IS(D827,9,$G$5,$H$13)/$E$5,[1]!S_STM07_IS(D827,48,$G$5,$H$13)/$E$5))</f>
        <v/>
      </c>
      <c r="I827" s="242" t="str">
        <f>IF(C827="","",IF($I$11="毛利率",([1]!S_STM07_IS(D827,9,$G$5,$H$13)-[1]!S_STM07_IS(D827,10,$G$5,$H$13))/[1]!S_STM07_IS(D827,9,$G$5,$H$13),[1]!S_STM07_IS(D827,14,$G$5,$H$13)/$E$5))</f>
        <v/>
      </c>
      <c r="J827" s="403" t="str">
        <f>IF(C827="","",IF($J$11="净利润率",[1]!S_STM07_IS(D827,61,$G$5,$H$13)/[1]!S_STM07_IS(D827,9,$G$5,$H$13),[1]!S_STM07_IS(D827,55,$G$5,$H$13)/$E$5))</f>
        <v/>
      </c>
      <c r="K827" s="411" t="str">
        <f>IF(C827="","",[1]!hks_fa_roa2(D827,$G$5))</f>
        <v/>
      </c>
      <c r="L827" s="411" t="str">
        <f>IF(C827="","",[1]!hks_fa_roe(D827,$G$5))</f>
        <v/>
      </c>
      <c r="M827" s="243" t="str">
        <f>IF(C827="","",IF($M$11="EPS",[1]!S_STM07_IS(D827,61,$G$5,$H$13)/IF([1]!s_share_total(D827,$G$5)=0,[1]!s_share_total(D827,[1]!s_ipo_listeddate(D827)),[1]!s_share_total(D827,$G$5)),([1]!s_stm07_bs(D827,75,$G$5,$H$13)+[1]!s_stm07_bs(D827,88,$G$5,$H$13)+[1]!s_stm07_bs(D827,94,$G$5,$H$13)+[1]!s_stm07_bs(D827,95,$G$5,$H$13))/$E$5))</f>
        <v/>
      </c>
      <c r="N827" s="193" t="str">
        <f>IF(C827="","",F827/([1]!S_STM07_IS(D827,61,$G$5,$H$13)/IF([1]!s_share_total(D827,$G$5)=0,[1]!s_share_total(D827,[1]!s_ipo_listeddate(D827)),[1]!s_share_total(D827,$G$5))))</f>
        <v/>
      </c>
      <c r="O827" s="242" t="str">
        <f ca="1">IF(C827="","",[1]!s_share_total(D827,TODAY())/$E$5)</f>
        <v/>
      </c>
      <c r="P827" s="242" t="str">
        <f t="shared" si="80"/>
        <v/>
      </c>
      <c r="Q827" s="181" t="str">
        <f t="shared" si="81"/>
        <v/>
      </c>
      <c r="R827" s="342" t="str">
        <f t="shared" si="82"/>
        <v/>
      </c>
      <c r="S827" s="144"/>
      <c r="U827" s="1"/>
    </row>
    <row r="828" spans="3:21" ht="12" customHeight="1" x14ac:dyDescent="0.35">
      <c r="C828" s="341" t="str">
        <f t="shared" si="79"/>
        <v/>
      </c>
      <c r="D828" s="239" t="str">
        <f t="shared" si="83"/>
        <v/>
      </c>
      <c r="E828" s="239" t="str">
        <f t="shared" si="84"/>
        <v/>
      </c>
      <c r="F828" s="179" t="str">
        <f ca="1">IF(C828="","",[1]!s_dq_close(D828,TODAY(),1))</f>
        <v/>
      </c>
      <c r="G828" s="180" t="str">
        <f ca="1">IF(C828="","",[1]!s_pq_pctchange(D828,TODAY()-$G$12,TODAY())/100)</f>
        <v/>
      </c>
      <c r="H828" s="240" t="str">
        <f>IF(C828="","",IF($H$11="收入",[1]!S_STM07_IS(D828,9,$G$5,$H$13)/$E$5,[1]!S_STM07_IS(D828,48,$G$5,$H$13)/$E$5))</f>
        <v/>
      </c>
      <c r="I828" s="240" t="str">
        <f>IF(C828="","",IF($I$11="毛利率",([1]!S_STM07_IS(D828,9,$G$5,$H$13)-[1]!S_STM07_IS(D828,10,$G$5,$H$13))/[1]!S_STM07_IS(D828,9,$G$5,$H$13),[1]!S_STM07_IS(D828,14,$G$5,$H$13)/$E$5))</f>
        <v/>
      </c>
      <c r="J828" s="402" t="str">
        <f>IF(C828="","",IF($J$11="净利润率",[1]!S_STM07_IS(D828,61,$G$5,$H$13)/[1]!S_STM07_IS(D828,9,$G$5,$H$13),[1]!S_STM07_IS(D828,55,$G$5,$H$13)/$E$5))</f>
        <v/>
      </c>
      <c r="K828" s="411" t="str">
        <f>IF(C828="","",[1]!hks_fa_roa2(D828,$G$5))</f>
        <v/>
      </c>
      <c r="L828" s="411" t="str">
        <f>IF(C828="","",[1]!hks_fa_roe(D828,$G$5))</f>
        <v/>
      </c>
      <c r="M828" s="240" t="str">
        <f>IF(C828="","",IF($M$11="EPS",[1]!S_STM07_IS(D828,61,$G$5,$H$13)/IF([1]!s_share_total(D828,$G$5)=0,[1]!s_share_total(D828,[1]!s_ipo_listeddate(D828)),[1]!s_share_total(D828,$G$5)),([1]!s_stm07_bs(D828,75,$G$5,$H$13)+[1]!s_stm07_bs(D828,88,$G$5,$H$13)+[1]!s_stm07_bs(D828,94,$G$5,$H$13)+[1]!s_stm07_bs(D828,95,$G$5,$H$13))/$E$5))</f>
        <v/>
      </c>
      <c r="N828" s="241" t="str">
        <f>IF(C828="","",F828/([1]!S_STM07_IS(D828,61,$G$5,$H$13)/IF([1]!s_share_total(D828,$G$5)=0,[1]!s_share_total(D828,[1]!s_ipo_listeddate(D828)),[1]!s_share_total(D828,$G$5))))</f>
        <v/>
      </c>
      <c r="O828" s="240" t="str">
        <f ca="1">IF(C828="","",[1]!s_share_total(D828,TODAY())/$E$5)</f>
        <v/>
      </c>
      <c r="P828" s="240" t="str">
        <f t="shared" si="80"/>
        <v/>
      </c>
      <c r="Q828" s="210" t="str">
        <f t="shared" si="81"/>
        <v/>
      </c>
      <c r="R828" s="341" t="str">
        <f t="shared" si="82"/>
        <v/>
      </c>
      <c r="S828" s="144"/>
      <c r="U828" s="1"/>
    </row>
    <row r="829" spans="3:21" ht="12" customHeight="1" x14ac:dyDescent="0.35">
      <c r="C829" s="342" t="str">
        <f t="shared" si="79"/>
        <v/>
      </c>
      <c r="D829" s="126" t="str">
        <f t="shared" si="83"/>
        <v/>
      </c>
      <c r="E829" s="126" t="str">
        <f t="shared" si="84"/>
        <v/>
      </c>
      <c r="F829" s="181" t="str">
        <f ca="1">IF(C829="","",[1]!s_dq_close(D829,TODAY(),1))</f>
        <v/>
      </c>
      <c r="G829" s="182" t="str">
        <f ca="1">IF(C829="","",[1]!s_pq_pctchange(D829,TODAY()-$G$12,TODAY())/100)</f>
        <v/>
      </c>
      <c r="H829" s="242" t="str">
        <f>IF(C829="","",IF($H$11="收入",[1]!S_STM07_IS(D829,9,$G$5,$H$13)/$E$5,[1]!S_STM07_IS(D829,48,$G$5,$H$13)/$E$5))</f>
        <v/>
      </c>
      <c r="I829" s="242" t="str">
        <f>IF(C829="","",IF($I$11="毛利率",([1]!S_STM07_IS(D829,9,$G$5,$H$13)-[1]!S_STM07_IS(D829,10,$G$5,$H$13))/[1]!S_STM07_IS(D829,9,$G$5,$H$13),[1]!S_STM07_IS(D829,14,$G$5,$H$13)/$E$5))</f>
        <v/>
      </c>
      <c r="J829" s="403" t="str">
        <f>IF(C829="","",IF($J$11="净利润率",[1]!S_STM07_IS(D829,61,$G$5,$H$13)/[1]!S_STM07_IS(D829,9,$G$5,$H$13),[1]!S_STM07_IS(D829,55,$G$5,$H$13)/$E$5))</f>
        <v/>
      </c>
      <c r="K829" s="411" t="str">
        <f>IF(C829="","",[1]!hks_fa_roa2(D829,$G$5))</f>
        <v/>
      </c>
      <c r="L829" s="411" t="str">
        <f>IF(C829="","",[1]!hks_fa_roe(D829,$G$5))</f>
        <v/>
      </c>
      <c r="M829" s="243" t="str">
        <f>IF(C829="","",IF($M$11="EPS",[1]!S_STM07_IS(D829,61,$G$5,$H$13)/IF([1]!s_share_total(D829,$G$5)=0,[1]!s_share_total(D829,[1]!s_ipo_listeddate(D829)),[1]!s_share_total(D829,$G$5)),([1]!s_stm07_bs(D829,75,$G$5,$H$13)+[1]!s_stm07_bs(D829,88,$G$5,$H$13)+[1]!s_stm07_bs(D829,94,$G$5,$H$13)+[1]!s_stm07_bs(D829,95,$G$5,$H$13))/$E$5))</f>
        <v/>
      </c>
      <c r="N829" s="193" t="str">
        <f>IF(C829="","",F829/([1]!S_STM07_IS(D829,61,$G$5,$H$13)/IF([1]!s_share_total(D829,$G$5)=0,[1]!s_share_total(D829,[1]!s_ipo_listeddate(D829)),[1]!s_share_total(D829,$G$5))))</f>
        <v/>
      </c>
      <c r="O829" s="242" t="str">
        <f ca="1">IF(C829="","",[1]!s_share_total(D829,TODAY())/$E$5)</f>
        <v/>
      </c>
      <c r="P829" s="242" t="str">
        <f t="shared" si="80"/>
        <v/>
      </c>
      <c r="Q829" s="181" t="str">
        <f t="shared" si="81"/>
        <v/>
      </c>
      <c r="R829" s="342" t="str">
        <f t="shared" si="82"/>
        <v/>
      </c>
      <c r="S829" s="144"/>
      <c r="U829" s="1"/>
    </row>
    <row r="830" spans="3:21" ht="12" customHeight="1" x14ac:dyDescent="0.35">
      <c r="C830" s="341" t="str">
        <f t="shared" si="79"/>
        <v/>
      </c>
      <c r="D830" s="239" t="str">
        <f t="shared" si="83"/>
        <v/>
      </c>
      <c r="E830" s="239" t="str">
        <f t="shared" si="84"/>
        <v/>
      </c>
      <c r="F830" s="179" t="str">
        <f ca="1">IF(C830="","",[1]!s_dq_close(D830,TODAY(),1))</f>
        <v/>
      </c>
      <c r="G830" s="180" t="str">
        <f ca="1">IF(C830="","",[1]!s_pq_pctchange(D830,TODAY()-$G$12,TODAY())/100)</f>
        <v/>
      </c>
      <c r="H830" s="240" t="str">
        <f>IF(C830="","",IF($H$11="收入",[1]!S_STM07_IS(D830,9,$G$5,$H$13)/$E$5,[1]!S_STM07_IS(D830,48,$G$5,$H$13)/$E$5))</f>
        <v/>
      </c>
      <c r="I830" s="240" t="str">
        <f>IF(C830="","",IF($I$11="毛利率",([1]!S_STM07_IS(D830,9,$G$5,$H$13)-[1]!S_STM07_IS(D830,10,$G$5,$H$13))/[1]!S_STM07_IS(D830,9,$G$5,$H$13),[1]!S_STM07_IS(D830,14,$G$5,$H$13)/$E$5))</f>
        <v/>
      </c>
      <c r="J830" s="402" t="str">
        <f>IF(C830="","",IF($J$11="净利润率",[1]!S_STM07_IS(D830,61,$G$5,$H$13)/[1]!S_STM07_IS(D830,9,$G$5,$H$13),[1]!S_STM07_IS(D830,55,$G$5,$H$13)/$E$5))</f>
        <v/>
      </c>
      <c r="K830" s="411" t="str">
        <f>IF(C830="","",[1]!hks_fa_roa2(D830,$G$5))</f>
        <v/>
      </c>
      <c r="L830" s="411" t="str">
        <f>IF(C830="","",[1]!hks_fa_roe(D830,$G$5))</f>
        <v/>
      </c>
      <c r="M830" s="240" t="str">
        <f>IF(C830="","",IF($M$11="EPS",[1]!S_STM07_IS(D830,61,$G$5,$H$13)/IF([1]!s_share_total(D830,$G$5)=0,[1]!s_share_total(D830,[1]!s_ipo_listeddate(D830)),[1]!s_share_total(D830,$G$5)),([1]!s_stm07_bs(D830,75,$G$5,$H$13)+[1]!s_stm07_bs(D830,88,$G$5,$H$13)+[1]!s_stm07_bs(D830,94,$G$5,$H$13)+[1]!s_stm07_bs(D830,95,$G$5,$H$13))/$E$5))</f>
        <v/>
      </c>
      <c r="N830" s="241" t="str">
        <f>IF(C830="","",F830/([1]!S_STM07_IS(D830,61,$G$5,$H$13)/IF([1]!s_share_total(D830,$G$5)=0,[1]!s_share_total(D830,[1]!s_ipo_listeddate(D830)),[1]!s_share_total(D830,$G$5))))</f>
        <v/>
      </c>
      <c r="O830" s="240" t="str">
        <f ca="1">IF(C830="","",[1]!s_share_total(D830,TODAY())/$E$5)</f>
        <v/>
      </c>
      <c r="P830" s="240" t="str">
        <f t="shared" si="80"/>
        <v/>
      </c>
      <c r="Q830" s="210" t="str">
        <f t="shared" si="81"/>
        <v/>
      </c>
      <c r="R830" s="341" t="str">
        <f t="shared" si="82"/>
        <v/>
      </c>
      <c r="S830" s="144"/>
      <c r="U830" s="1"/>
    </row>
    <row r="831" spans="3:21" ht="12" customHeight="1" x14ac:dyDescent="0.35">
      <c r="C831" s="342" t="str">
        <f t="shared" si="79"/>
        <v/>
      </c>
      <c r="D831" s="126" t="str">
        <f t="shared" si="83"/>
        <v/>
      </c>
      <c r="E831" s="126" t="str">
        <f t="shared" si="84"/>
        <v/>
      </c>
      <c r="F831" s="181" t="str">
        <f ca="1">IF(C831="","",[1]!s_dq_close(D831,TODAY(),1))</f>
        <v/>
      </c>
      <c r="G831" s="182" t="str">
        <f ca="1">IF(C831="","",[1]!s_pq_pctchange(D831,TODAY()-$G$12,TODAY())/100)</f>
        <v/>
      </c>
      <c r="H831" s="242" t="str">
        <f>IF(C831="","",IF($H$11="收入",[1]!S_STM07_IS(D831,9,$G$5,$H$13)/$E$5,[1]!S_STM07_IS(D831,48,$G$5,$H$13)/$E$5))</f>
        <v/>
      </c>
      <c r="I831" s="242" t="str">
        <f>IF(C831="","",IF($I$11="毛利率",([1]!S_STM07_IS(D831,9,$G$5,$H$13)-[1]!S_STM07_IS(D831,10,$G$5,$H$13))/[1]!S_STM07_IS(D831,9,$G$5,$H$13),[1]!S_STM07_IS(D831,14,$G$5,$H$13)/$E$5))</f>
        <v/>
      </c>
      <c r="J831" s="403" t="str">
        <f>IF(C831="","",IF($J$11="净利润率",[1]!S_STM07_IS(D831,61,$G$5,$H$13)/[1]!S_STM07_IS(D831,9,$G$5,$H$13),[1]!S_STM07_IS(D831,55,$G$5,$H$13)/$E$5))</f>
        <v/>
      </c>
      <c r="K831" s="411" t="str">
        <f>IF(C831="","",[1]!hks_fa_roa2(D831,$G$5))</f>
        <v/>
      </c>
      <c r="L831" s="411" t="str">
        <f>IF(C831="","",[1]!hks_fa_roe(D831,$G$5))</f>
        <v/>
      </c>
      <c r="M831" s="243" t="str">
        <f>IF(C831="","",IF($M$11="EPS",[1]!S_STM07_IS(D831,61,$G$5,$H$13)/IF([1]!s_share_total(D831,$G$5)=0,[1]!s_share_total(D831,[1]!s_ipo_listeddate(D831)),[1]!s_share_total(D831,$G$5)),([1]!s_stm07_bs(D831,75,$G$5,$H$13)+[1]!s_stm07_bs(D831,88,$G$5,$H$13)+[1]!s_stm07_bs(D831,94,$G$5,$H$13)+[1]!s_stm07_bs(D831,95,$G$5,$H$13))/$E$5))</f>
        <v/>
      </c>
      <c r="N831" s="193" t="str">
        <f>IF(C831="","",F831/([1]!S_STM07_IS(D831,61,$G$5,$H$13)/IF([1]!s_share_total(D831,$G$5)=0,[1]!s_share_total(D831,[1]!s_ipo_listeddate(D831)),[1]!s_share_total(D831,$G$5))))</f>
        <v/>
      </c>
      <c r="O831" s="242" t="str">
        <f ca="1">IF(C831="","",[1]!s_share_total(D831,TODAY())/$E$5)</f>
        <v/>
      </c>
      <c r="P831" s="242" t="str">
        <f t="shared" si="80"/>
        <v/>
      </c>
      <c r="Q831" s="181" t="str">
        <f t="shared" si="81"/>
        <v/>
      </c>
      <c r="R831" s="342" t="str">
        <f t="shared" si="82"/>
        <v/>
      </c>
      <c r="S831" s="144"/>
      <c r="U831" s="1"/>
    </row>
    <row r="832" spans="3:21" ht="12" customHeight="1" x14ac:dyDescent="0.35">
      <c r="C832" s="341" t="str">
        <f t="shared" si="79"/>
        <v/>
      </c>
      <c r="D832" s="239" t="str">
        <f t="shared" si="83"/>
        <v/>
      </c>
      <c r="E832" s="239" t="str">
        <f t="shared" si="84"/>
        <v/>
      </c>
      <c r="F832" s="179" t="str">
        <f ca="1">IF(C832="","",[1]!s_dq_close(D832,TODAY(),1))</f>
        <v/>
      </c>
      <c r="G832" s="180" t="str">
        <f ca="1">IF(C832="","",[1]!s_pq_pctchange(D832,TODAY()-$G$12,TODAY())/100)</f>
        <v/>
      </c>
      <c r="H832" s="240" t="str">
        <f>IF(C832="","",IF($H$11="收入",[1]!S_STM07_IS(D832,9,$G$5,$H$13)/$E$5,[1]!S_STM07_IS(D832,48,$G$5,$H$13)/$E$5))</f>
        <v/>
      </c>
      <c r="I832" s="240" t="str">
        <f>IF(C832="","",IF($I$11="毛利率",([1]!S_STM07_IS(D832,9,$G$5,$H$13)-[1]!S_STM07_IS(D832,10,$G$5,$H$13))/[1]!S_STM07_IS(D832,9,$G$5,$H$13),[1]!S_STM07_IS(D832,14,$G$5,$H$13)/$E$5))</f>
        <v/>
      </c>
      <c r="J832" s="402" t="str">
        <f>IF(C832="","",IF($J$11="净利润率",[1]!S_STM07_IS(D832,61,$G$5,$H$13)/[1]!S_STM07_IS(D832,9,$G$5,$H$13),[1]!S_STM07_IS(D832,55,$G$5,$H$13)/$E$5))</f>
        <v/>
      </c>
      <c r="K832" s="411" t="str">
        <f>IF(C832="","",[1]!hks_fa_roa2(D832,$G$5))</f>
        <v/>
      </c>
      <c r="L832" s="411" t="str">
        <f>IF(C832="","",[1]!hks_fa_roe(D832,$G$5))</f>
        <v/>
      </c>
      <c r="M832" s="240" t="str">
        <f>IF(C832="","",IF($M$11="EPS",[1]!S_STM07_IS(D832,61,$G$5,$H$13)/IF([1]!s_share_total(D832,$G$5)=0,[1]!s_share_total(D832,[1]!s_ipo_listeddate(D832)),[1]!s_share_total(D832,$G$5)),([1]!s_stm07_bs(D832,75,$G$5,$H$13)+[1]!s_stm07_bs(D832,88,$G$5,$H$13)+[1]!s_stm07_bs(D832,94,$G$5,$H$13)+[1]!s_stm07_bs(D832,95,$G$5,$H$13))/$E$5))</f>
        <v/>
      </c>
      <c r="N832" s="241" t="str">
        <f>IF(C832="","",F832/([1]!S_STM07_IS(D832,61,$G$5,$H$13)/IF([1]!s_share_total(D832,$G$5)=0,[1]!s_share_total(D832,[1]!s_ipo_listeddate(D832)),[1]!s_share_total(D832,$G$5))))</f>
        <v/>
      </c>
      <c r="O832" s="240" t="str">
        <f ca="1">IF(C832="","",[1]!s_share_total(D832,TODAY())/$E$5)</f>
        <v/>
      </c>
      <c r="P832" s="240" t="str">
        <f t="shared" si="80"/>
        <v/>
      </c>
      <c r="Q832" s="210" t="str">
        <f t="shared" si="81"/>
        <v/>
      </c>
      <c r="R832" s="341" t="str">
        <f t="shared" si="82"/>
        <v/>
      </c>
      <c r="S832" s="144"/>
      <c r="U832" s="1"/>
    </row>
    <row r="833" spans="3:21" ht="12" customHeight="1" x14ac:dyDescent="0.35">
      <c r="C833" s="342" t="str">
        <f t="shared" si="79"/>
        <v/>
      </c>
      <c r="D833" s="126" t="str">
        <f t="shared" si="83"/>
        <v/>
      </c>
      <c r="E833" s="126" t="str">
        <f t="shared" si="84"/>
        <v/>
      </c>
      <c r="F833" s="181" t="str">
        <f ca="1">IF(C833="","",[1]!s_dq_close(D833,TODAY(),1))</f>
        <v/>
      </c>
      <c r="G833" s="182" t="str">
        <f ca="1">IF(C833="","",[1]!s_pq_pctchange(D833,TODAY()-$G$12,TODAY())/100)</f>
        <v/>
      </c>
      <c r="H833" s="242" t="str">
        <f>IF(C833="","",IF($H$11="收入",[1]!S_STM07_IS(D833,9,$G$5,$H$13)/$E$5,[1]!S_STM07_IS(D833,48,$G$5,$H$13)/$E$5))</f>
        <v/>
      </c>
      <c r="I833" s="242" t="str">
        <f>IF(C833="","",IF($I$11="毛利率",([1]!S_STM07_IS(D833,9,$G$5,$H$13)-[1]!S_STM07_IS(D833,10,$G$5,$H$13))/[1]!S_STM07_IS(D833,9,$G$5,$H$13),[1]!S_STM07_IS(D833,14,$G$5,$H$13)/$E$5))</f>
        <v/>
      </c>
      <c r="J833" s="403" t="str">
        <f>IF(C833="","",IF($J$11="净利润率",[1]!S_STM07_IS(D833,61,$G$5,$H$13)/[1]!S_STM07_IS(D833,9,$G$5,$H$13),[1]!S_STM07_IS(D833,55,$G$5,$H$13)/$E$5))</f>
        <v/>
      </c>
      <c r="K833" s="411" t="str">
        <f>IF(C833="","",[1]!hks_fa_roa2(D833,$G$5))</f>
        <v/>
      </c>
      <c r="L833" s="411" t="str">
        <f>IF(C833="","",[1]!hks_fa_roe(D833,$G$5))</f>
        <v/>
      </c>
      <c r="M833" s="243" t="str">
        <f>IF(C833="","",IF($M$11="EPS",[1]!S_STM07_IS(D833,61,$G$5,$H$13)/IF([1]!s_share_total(D833,$G$5)=0,[1]!s_share_total(D833,[1]!s_ipo_listeddate(D833)),[1]!s_share_total(D833,$G$5)),([1]!s_stm07_bs(D833,75,$G$5,$H$13)+[1]!s_stm07_bs(D833,88,$G$5,$H$13)+[1]!s_stm07_bs(D833,94,$G$5,$H$13)+[1]!s_stm07_bs(D833,95,$G$5,$H$13))/$E$5))</f>
        <v/>
      </c>
      <c r="N833" s="193" t="str">
        <f>IF(C833="","",F833/([1]!S_STM07_IS(D833,61,$G$5,$H$13)/IF([1]!s_share_total(D833,$G$5)=0,[1]!s_share_total(D833,[1]!s_ipo_listeddate(D833)),[1]!s_share_total(D833,$G$5))))</f>
        <v/>
      </c>
      <c r="O833" s="242" t="str">
        <f ca="1">IF(C833="","",[1]!s_share_total(D833,TODAY())/$E$5)</f>
        <v/>
      </c>
      <c r="P833" s="242" t="str">
        <f t="shared" si="80"/>
        <v/>
      </c>
      <c r="Q833" s="181" t="str">
        <f t="shared" si="81"/>
        <v/>
      </c>
      <c r="R833" s="342" t="str">
        <f t="shared" si="82"/>
        <v/>
      </c>
      <c r="S833" s="144"/>
      <c r="U833" s="1"/>
    </row>
    <row r="834" spans="3:21" ht="12" customHeight="1" x14ac:dyDescent="0.35">
      <c r="C834" s="341" t="str">
        <f t="shared" si="79"/>
        <v/>
      </c>
      <c r="D834" s="239" t="str">
        <f t="shared" si="83"/>
        <v/>
      </c>
      <c r="E834" s="239" t="str">
        <f t="shared" si="84"/>
        <v/>
      </c>
      <c r="F834" s="179" t="str">
        <f ca="1">IF(C834="","",[1]!s_dq_close(D834,TODAY(),1))</f>
        <v/>
      </c>
      <c r="G834" s="180" t="str">
        <f ca="1">IF(C834="","",[1]!s_pq_pctchange(D834,TODAY()-$G$12,TODAY())/100)</f>
        <v/>
      </c>
      <c r="H834" s="240" t="str">
        <f>IF(C834="","",IF($H$11="收入",[1]!S_STM07_IS(D834,9,$G$5,$H$13)/$E$5,[1]!S_STM07_IS(D834,48,$G$5,$H$13)/$E$5))</f>
        <v/>
      </c>
      <c r="I834" s="240" t="str">
        <f>IF(C834="","",IF($I$11="毛利率",([1]!S_STM07_IS(D834,9,$G$5,$H$13)-[1]!S_STM07_IS(D834,10,$G$5,$H$13))/[1]!S_STM07_IS(D834,9,$G$5,$H$13),[1]!S_STM07_IS(D834,14,$G$5,$H$13)/$E$5))</f>
        <v/>
      </c>
      <c r="J834" s="402" t="str">
        <f>IF(C834="","",IF($J$11="净利润率",[1]!S_STM07_IS(D834,61,$G$5,$H$13)/[1]!S_STM07_IS(D834,9,$G$5,$H$13),[1]!S_STM07_IS(D834,55,$G$5,$H$13)/$E$5))</f>
        <v/>
      </c>
      <c r="K834" s="411" t="str">
        <f>IF(C834="","",[1]!hks_fa_roa2(D834,$G$5))</f>
        <v/>
      </c>
      <c r="L834" s="411" t="str">
        <f>IF(C834="","",[1]!hks_fa_roe(D834,$G$5))</f>
        <v/>
      </c>
      <c r="M834" s="240" t="str">
        <f>IF(C834="","",IF($M$11="EPS",[1]!S_STM07_IS(D834,61,$G$5,$H$13)/IF([1]!s_share_total(D834,$G$5)=0,[1]!s_share_total(D834,[1]!s_ipo_listeddate(D834)),[1]!s_share_total(D834,$G$5)),([1]!s_stm07_bs(D834,75,$G$5,$H$13)+[1]!s_stm07_bs(D834,88,$G$5,$H$13)+[1]!s_stm07_bs(D834,94,$G$5,$H$13)+[1]!s_stm07_bs(D834,95,$G$5,$H$13))/$E$5))</f>
        <v/>
      </c>
      <c r="N834" s="241" t="str">
        <f>IF(C834="","",F834/([1]!S_STM07_IS(D834,61,$G$5,$H$13)/IF([1]!s_share_total(D834,$G$5)=0,[1]!s_share_total(D834,[1]!s_ipo_listeddate(D834)),[1]!s_share_total(D834,$G$5))))</f>
        <v/>
      </c>
      <c r="O834" s="240" t="str">
        <f ca="1">IF(C834="","",[1]!s_share_total(D834,TODAY())/$E$5)</f>
        <v/>
      </c>
      <c r="P834" s="240" t="str">
        <f t="shared" si="80"/>
        <v/>
      </c>
      <c r="Q834" s="210" t="str">
        <f t="shared" si="81"/>
        <v/>
      </c>
      <c r="R834" s="341" t="str">
        <f t="shared" si="82"/>
        <v/>
      </c>
      <c r="S834" s="144"/>
      <c r="U834" s="1"/>
    </row>
    <row r="835" spans="3:21" ht="12" customHeight="1" x14ac:dyDescent="0.35">
      <c r="C835" s="342" t="str">
        <f t="shared" si="79"/>
        <v/>
      </c>
      <c r="D835" s="126" t="str">
        <f t="shared" si="83"/>
        <v/>
      </c>
      <c r="E835" s="126" t="str">
        <f t="shared" si="84"/>
        <v/>
      </c>
      <c r="F835" s="181" t="str">
        <f ca="1">IF(C835="","",[1]!s_dq_close(D835,TODAY(),1))</f>
        <v/>
      </c>
      <c r="G835" s="182" t="str">
        <f ca="1">IF(C835="","",[1]!s_pq_pctchange(D835,TODAY()-$G$12,TODAY())/100)</f>
        <v/>
      </c>
      <c r="H835" s="242" t="str">
        <f>IF(C835="","",IF($H$11="收入",[1]!S_STM07_IS(D835,9,$G$5,$H$13)/$E$5,[1]!S_STM07_IS(D835,48,$G$5,$H$13)/$E$5))</f>
        <v/>
      </c>
      <c r="I835" s="242" t="str">
        <f>IF(C835="","",IF($I$11="毛利率",([1]!S_STM07_IS(D835,9,$G$5,$H$13)-[1]!S_STM07_IS(D835,10,$G$5,$H$13))/[1]!S_STM07_IS(D835,9,$G$5,$H$13),[1]!S_STM07_IS(D835,14,$G$5,$H$13)/$E$5))</f>
        <v/>
      </c>
      <c r="J835" s="403" t="str">
        <f>IF(C835="","",IF($J$11="净利润率",[1]!S_STM07_IS(D835,61,$G$5,$H$13)/[1]!S_STM07_IS(D835,9,$G$5,$H$13),[1]!S_STM07_IS(D835,55,$G$5,$H$13)/$E$5))</f>
        <v/>
      </c>
      <c r="K835" s="411" t="str">
        <f>IF(C835="","",[1]!hks_fa_roa2(D835,$G$5))</f>
        <v/>
      </c>
      <c r="L835" s="411" t="str">
        <f>IF(C835="","",[1]!hks_fa_roe(D835,$G$5))</f>
        <v/>
      </c>
      <c r="M835" s="243" t="str">
        <f>IF(C835="","",IF($M$11="EPS",[1]!S_STM07_IS(D835,61,$G$5,$H$13)/IF([1]!s_share_total(D835,$G$5)=0,[1]!s_share_total(D835,[1]!s_ipo_listeddate(D835)),[1]!s_share_total(D835,$G$5)),([1]!s_stm07_bs(D835,75,$G$5,$H$13)+[1]!s_stm07_bs(D835,88,$G$5,$H$13)+[1]!s_stm07_bs(D835,94,$G$5,$H$13)+[1]!s_stm07_bs(D835,95,$G$5,$H$13))/$E$5))</f>
        <v/>
      </c>
      <c r="N835" s="193" t="str">
        <f>IF(C835="","",F835/([1]!S_STM07_IS(D835,61,$G$5,$H$13)/IF([1]!s_share_total(D835,$G$5)=0,[1]!s_share_total(D835,[1]!s_ipo_listeddate(D835)),[1]!s_share_total(D835,$G$5))))</f>
        <v/>
      </c>
      <c r="O835" s="242" t="str">
        <f ca="1">IF(C835="","",[1]!s_share_total(D835,TODAY())/$E$5)</f>
        <v/>
      </c>
      <c r="P835" s="242" t="str">
        <f t="shared" si="80"/>
        <v/>
      </c>
      <c r="Q835" s="181" t="str">
        <f t="shared" si="81"/>
        <v/>
      </c>
      <c r="R835" s="342" t="str">
        <f t="shared" si="82"/>
        <v/>
      </c>
      <c r="S835" s="144"/>
      <c r="U835" s="1"/>
    </row>
    <row r="836" spans="3:21" ht="12" customHeight="1" x14ac:dyDescent="0.35">
      <c r="C836" s="341" t="str">
        <f t="shared" si="79"/>
        <v/>
      </c>
      <c r="D836" s="239" t="str">
        <f t="shared" si="83"/>
        <v/>
      </c>
      <c r="E836" s="239" t="str">
        <f t="shared" si="84"/>
        <v/>
      </c>
      <c r="F836" s="179" t="str">
        <f ca="1">IF(C836="","",[1]!s_dq_close(D836,TODAY(),1))</f>
        <v/>
      </c>
      <c r="G836" s="180" t="str">
        <f ca="1">IF(C836="","",[1]!s_pq_pctchange(D836,TODAY()-$G$12,TODAY())/100)</f>
        <v/>
      </c>
      <c r="H836" s="240" t="str">
        <f>IF(C836="","",IF($H$11="收入",[1]!S_STM07_IS(D836,9,$G$5,$H$13)/$E$5,[1]!S_STM07_IS(D836,48,$G$5,$H$13)/$E$5))</f>
        <v/>
      </c>
      <c r="I836" s="240" t="str">
        <f>IF(C836="","",IF($I$11="毛利率",([1]!S_STM07_IS(D836,9,$G$5,$H$13)-[1]!S_STM07_IS(D836,10,$G$5,$H$13))/[1]!S_STM07_IS(D836,9,$G$5,$H$13),[1]!S_STM07_IS(D836,14,$G$5,$H$13)/$E$5))</f>
        <v/>
      </c>
      <c r="J836" s="402" t="str">
        <f>IF(C836="","",IF($J$11="净利润率",[1]!S_STM07_IS(D836,61,$G$5,$H$13)/[1]!S_STM07_IS(D836,9,$G$5,$H$13),[1]!S_STM07_IS(D836,55,$G$5,$H$13)/$E$5))</f>
        <v/>
      </c>
      <c r="K836" s="411" t="str">
        <f>IF(C836="","",[1]!hks_fa_roa2(D836,$G$5))</f>
        <v/>
      </c>
      <c r="L836" s="411" t="str">
        <f>IF(C836="","",[1]!hks_fa_roe(D836,$G$5))</f>
        <v/>
      </c>
      <c r="M836" s="240" t="str">
        <f>IF(C836="","",IF($M$11="EPS",[1]!S_STM07_IS(D836,61,$G$5,$H$13)/IF([1]!s_share_total(D836,$G$5)=0,[1]!s_share_total(D836,[1]!s_ipo_listeddate(D836)),[1]!s_share_total(D836,$G$5)),([1]!s_stm07_bs(D836,75,$G$5,$H$13)+[1]!s_stm07_bs(D836,88,$G$5,$H$13)+[1]!s_stm07_bs(D836,94,$G$5,$H$13)+[1]!s_stm07_bs(D836,95,$G$5,$H$13))/$E$5))</f>
        <v/>
      </c>
      <c r="N836" s="241" t="str">
        <f>IF(C836="","",F836/([1]!S_STM07_IS(D836,61,$G$5,$H$13)/IF([1]!s_share_total(D836,$G$5)=0,[1]!s_share_total(D836,[1]!s_ipo_listeddate(D836)),[1]!s_share_total(D836,$G$5))))</f>
        <v/>
      </c>
      <c r="O836" s="240" t="str">
        <f ca="1">IF(C836="","",[1]!s_share_total(D836,TODAY())/$E$5)</f>
        <v/>
      </c>
      <c r="P836" s="240" t="str">
        <f t="shared" si="80"/>
        <v/>
      </c>
      <c r="Q836" s="210" t="str">
        <f t="shared" si="81"/>
        <v/>
      </c>
      <c r="R836" s="341" t="str">
        <f t="shared" si="82"/>
        <v/>
      </c>
      <c r="S836" s="144"/>
      <c r="U836" s="1"/>
    </row>
    <row r="837" spans="3:21" ht="12" customHeight="1" x14ac:dyDescent="0.35">
      <c r="C837" s="342" t="str">
        <f t="shared" si="79"/>
        <v/>
      </c>
      <c r="D837" s="126" t="str">
        <f t="shared" si="83"/>
        <v/>
      </c>
      <c r="E837" s="126" t="str">
        <f t="shared" si="84"/>
        <v/>
      </c>
      <c r="F837" s="181" t="str">
        <f ca="1">IF(C837="","",[1]!s_dq_close(D837,TODAY(),1))</f>
        <v/>
      </c>
      <c r="G837" s="182" t="str">
        <f ca="1">IF(C837="","",[1]!s_pq_pctchange(D837,TODAY()-$G$12,TODAY())/100)</f>
        <v/>
      </c>
      <c r="H837" s="242" t="str">
        <f>IF(C837="","",IF($H$11="收入",[1]!S_STM07_IS(D837,9,$G$5,$H$13)/$E$5,[1]!S_STM07_IS(D837,48,$G$5,$H$13)/$E$5))</f>
        <v/>
      </c>
      <c r="I837" s="242" t="str">
        <f>IF(C837="","",IF($I$11="毛利率",([1]!S_STM07_IS(D837,9,$G$5,$H$13)-[1]!S_STM07_IS(D837,10,$G$5,$H$13))/[1]!S_STM07_IS(D837,9,$G$5,$H$13),[1]!S_STM07_IS(D837,14,$G$5,$H$13)/$E$5))</f>
        <v/>
      </c>
      <c r="J837" s="403" t="str">
        <f>IF(C837="","",IF($J$11="净利润率",[1]!S_STM07_IS(D837,61,$G$5,$H$13)/[1]!S_STM07_IS(D837,9,$G$5,$H$13),[1]!S_STM07_IS(D837,55,$G$5,$H$13)/$E$5))</f>
        <v/>
      </c>
      <c r="K837" s="411" t="str">
        <f>IF(C837="","",[1]!hks_fa_roa2(D837,$G$5))</f>
        <v/>
      </c>
      <c r="L837" s="411" t="str">
        <f>IF(C837="","",[1]!hks_fa_roe(D837,$G$5))</f>
        <v/>
      </c>
      <c r="M837" s="243" t="str">
        <f>IF(C837="","",IF($M$11="EPS",[1]!S_STM07_IS(D837,61,$G$5,$H$13)/IF([1]!s_share_total(D837,$G$5)=0,[1]!s_share_total(D837,[1]!s_ipo_listeddate(D837)),[1]!s_share_total(D837,$G$5)),([1]!s_stm07_bs(D837,75,$G$5,$H$13)+[1]!s_stm07_bs(D837,88,$G$5,$H$13)+[1]!s_stm07_bs(D837,94,$G$5,$H$13)+[1]!s_stm07_bs(D837,95,$G$5,$H$13))/$E$5))</f>
        <v/>
      </c>
      <c r="N837" s="193" t="str">
        <f>IF(C837="","",F837/([1]!S_STM07_IS(D837,61,$G$5,$H$13)/IF([1]!s_share_total(D837,$G$5)=0,[1]!s_share_total(D837,[1]!s_ipo_listeddate(D837)),[1]!s_share_total(D837,$G$5))))</f>
        <v/>
      </c>
      <c r="O837" s="242" t="str">
        <f ca="1">IF(C837="","",[1]!s_share_total(D837,TODAY())/$E$5)</f>
        <v/>
      </c>
      <c r="P837" s="242" t="str">
        <f t="shared" si="80"/>
        <v/>
      </c>
      <c r="Q837" s="181" t="str">
        <f t="shared" si="81"/>
        <v/>
      </c>
      <c r="R837" s="342" t="str">
        <f t="shared" si="82"/>
        <v/>
      </c>
      <c r="S837" s="144"/>
      <c r="U837" s="1"/>
    </row>
    <row r="838" spans="3:21" ht="12" customHeight="1" x14ac:dyDescent="0.35">
      <c r="C838" s="341" t="str">
        <f t="shared" si="79"/>
        <v/>
      </c>
      <c r="D838" s="239" t="str">
        <f t="shared" si="83"/>
        <v/>
      </c>
      <c r="E838" s="239" t="str">
        <f t="shared" si="84"/>
        <v/>
      </c>
      <c r="F838" s="179" t="str">
        <f ca="1">IF(C838="","",[1]!s_dq_close(D838,TODAY(),1))</f>
        <v/>
      </c>
      <c r="G838" s="180" t="str">
        <f ca="1">IF(C838="","",[1]!s_pq_pctchange(D838,TODAY()-$G$12,TODAY())/100)</f>
        <v/>
      </c>
      <c r="H838" s="240" t="str">
        <f>IF(C838="","",IF($H$11="收入",[1]!S_STM07_IS(D838,9,$G$5,$H$13)/$E$5,[1]!S_STM07_IS(D838,48,$G$5,$H$13)/$E$5))</f>
        <v/>
      </c>
      <c r="I838" s="240" t="str">
        <f>IF(C838="","",IF($I$11="毛利率",([1]!S_STM07_IS(D838,9,$G$5,$H$13)-[1]!S_STM07_IS(D838,10,$G$5,$H$13))/[1]!S_STM07_IS(D838,9,$G$5,$H$13),[1]!S_STM07_IS(D838,14,$G$5,$H$13)/$E$5))</f>
        <v/>
      </c>
      <c r="J838" s="402" t="str">
        <f>IF(C838="","",IF($J$11="净利润率",[1]!S_STM07_IS(D838,61,$G$5,$H$13)/[1]!S_STM07_IS(D838,9,$G$5,$H$13),[1]!S_STM07_IS(D838,55,$G$5,$H$13)/$E$5))</f>
        <v/>
      </c>
      <c r="K838" s="411" t="str">
        <f>IF(C838="","",[1]!hks_fa_roa2(D838,$G$5))</f>
        <v/>
      </c>
      <c r="L838" s="411" t="str">
        <f>IF(C838="","",[1]!hks_fa_roe(D838,$G$5))</f>
        <v/>
      </c>
      <c r="M838" s="240" t="str">
        <f>IF(C838="","",IF($M$11="EPS",[1]!S_STM07_IS(D838,61,$G$5,$H$13)/IF([1]!s_share_total(D838,$G$5)=0,[1]!s_share_total(D838,[1]!s_ipo_listeddate(D838)),[1]!s_share_total(D838,$G$5)),([1]!s_stm07_bs(D838,75,$G$5,$H$13)+[1]!s_stm07_bs(D838,88,$G$5,$H$13)+[1]!s_stm07_bs(D838,94,$G$5,$H$13)+[1]!s_stm07_bs(D838,95,$G$5,$H$13))/$E$5))</f>
        <v/>
      </c>
      <c r="N838" s="241" t="str">
        <f>IF(C838="","",F838/([1]!S_STM07_IS(D838,61,$G$5,$H$13)/IF([1]!s_share_total(D838,$G$5)=0,[1]!s_share_total(D838,[1]!s_ipo_listeddate(D838)),[1]!s_share_total(D838,$G$5))))</f>
        <v/>
      </c>
      <c r="O838" s="240" t="str">
        <f ca="1">IF(C838="","",[1]!s_share_total(D838,TODAY())/$E$5)</f>
        <v/>
      </c>
      <c r="P838" s="240" t="str">
        <f t="shared" si="80"/>
        <v/>
      </c>
      <c r="Q838" s="210" t="str">
        <f t="shared" si="81"/>
        <v/>
      </c>
      <c r="R838" s="341" t="str">
        <f t="shared" si="82"/>
        <v/>
      </c>
      <c r="S838" s="144"/>
      <c r="U838" s="1"/>
    </row>
    <row r="839" spans="3:21" ht="12" customHeight="1" x14ac:dyDescent="0.35">
      <c r="C839" s="342" t="str">
        <f t="shared" si="79"/>
        <v/>
      </c>
      <c r="D839" s="126" t="str">
        <f t="shared" si="83"/>
        <v/>
      </c>
      <c r="E839" s="126" t="str">
        <f t="shared" si="84"/>
        <v/>
      </c>
      <c r="F839" s="181" t="str">
        <f ca="1">IF(C839="","",[1]!s_dq_close(D839,TODAY(),1))</f>
        <v/>
      </c>
      <c r="G839" s="182" t="str">
        <f ca="1">IF(C839="","",[1]!s_pq_pctchange(D839,TODAY()-$G$12,TODAY())/100)</f>
        <v/>
      </c>
      <c r="H839" s="242" t="str">
        <f>IF(C839="","",IF($H$11="收入",[1]!S_STM07_IS(D839,9,$G$5,$H$13)/$E$5,[1]!S_STM07_IS(D839,48,$G$5,$H$13)/$E$5))</f>
        <v/>
      </c>
      <c r="I839" s="242" t="str">
        <f>IF(C839="","",IF($I$11="毛利率",([1]!S_STM07_IS(D839,9,$G$5,$H$13)-[1]!S_STM07_IS(D839,10,$G$5,$H$13))/[1]!S_STM07_IS(D839,9,$G$5,$H$13),[1]!S_STM07_IS(D839,14,$G$5,$H$13)/$E$5))</f>
        <v/>
      </c>
      <c r="J839" s="403" t="str">
        <f>IF(C839="","",IF($J$11="净利润率",[1]!S_STM07_IS(D839,61,$G$5,$H$13)/[1]!S_STM07_IS(D839,9,$G$5,$H$13),[1]!S_STM07_IS(D839,55,$G$5,$H$13)/$E$5))</f>
        <v/>
      </c>
      <c r="K839" s="411" t="str">
        <f>IF(C839="","",[1]!hks_fa_roa2(D839,$G$5))</f>
        <v/>
      </c>
      <c r="L839" s="411" t="str">
        <f>IF(C839="","",[1]!hks_fa_roe(D839,$G$5))</f>
        <v/>
      </c>
      <c r="M839" s="243" t="str">
        <f>IF(C839="","",IF($M$11="EPS",[1]!S_STM07_IS(D839,61,$G$5,$H$13)/IF([1]!s_share_total(D839,$G$5)=0,[1]!s_share_total(D839,[1]!s_ipo_listeddate(D839)),[1]!s_share_total(D839,$G$5)),([1]!s_stm07_bs(D839,75,$G$5,$H$13)+[1]!s_stm07_bs(D839,88,$G$5,$H$13)+[1]!s_stm07_bs(D839,94,$G$5,$H$13)+[1]!s_stm07_bs(D839,95,$G$5,$H$13))/$E$5))</f>
        <v/>
      </c>
      <c r="N839" s="193" t="str">
        <f>IF(C839="","",F839/([1]!S_STM07_IS(D839,61,$G$5,$H$13)/IF([1]!s_share_total(D839,$G$5)=0,[1]!s_share_total(D839,[1]!s_ipo_listeddate(D839)),[1]!s_share_total(D839,$G$5))))</f>
        <v/>
      </c>
      <c r="O839" s="242" t="str">
        <f ca="1">IF(C839="","",[1]!s_share_total(D839,TODAY())/$E$5)</f>
        <v/>
      </c>
      <c r="P839" s="242" t="str">
        <f t="shared" si="80"/>
        <v/>
      </c>
      <c r="Q839" s="181" t="str">
        <f t="shared" si="81"/>
        <v/>
      </c>
      <c r="R839" s="342" t="str">
        <f t="shared" si="82"/>
        <v/>
      </c>
      <c r="S839" s="144"/>
      <c r="U839" s="1"/>
    </row>
    <row r="840" spans="3:21" ht="12" customHeight="1" x14ac:dyDescent="0.35">
      <c r="C840" s="341" t="str">
        <f t="shared" si="79"/>
        <v/>
      </c>
      <c r="D840" s="239" t="str">
        <f t="shared" si="83"/>
        <v/>
      </c>
      <c r="E840" s="239" t="str">
        <f t="shared" si="84"/>
        <v/>
      </c>
      <c r="F840" s="179" t="str">
        <f ca="1">IF(C840="","",[1]!s_dq_close(D840,TODAY(),1))</f>
        <v/>
      </c>
      <c r="G840" s="180" t="str">
        <f ca="1">IF(C840="","",[1]!s_pq_pctchange(D840,TODAY()-$G$12,TODAY())/100)</f>
        <v/>
      </c>
      <c r="H840" s="240" t="str">
        <f>IF(C840="","",IF($H$11="收入",[1]!S_STM07_IS(D840,9,$G$5,$H$13)/$E$5,[1]!S_STM07_IS(D840,48,$G$5,$H$13)/$E$5))</f>
        <v/>
      </c>
      <c r="I840" s="240" t="str">
        <f>IF(C840="","",IF($I$11="毛利率",([1]!S_STM07_IS(D840,9,$G$5,$H$13)-[1]!S_STM07_IS(D840,10,$G$5,$H$13))/[1]!S_STM07_IS(D840,9,$G$5,$H$13),[1]!S_STM07_IS(D840,14,$G$5,$H$13)/$E$5))</f>
        <v/>
      </c>
      <c r="J840" s="402" t="str">
        <f>IF(C840="","",IF($J$11="净利润率",[1]!S_STM07_IS(D840,61,$G$5,$H$13)/[1]!S_STM07_IS(D840,9,$G$5,$H$13),[1]!S_STM07_IS(D840,55,$G$5,$H$13)/$E$5))</f>
        <v/>
      </c>
      <c r="K840" s="411" t="str">
        <f>IF(C840="","",[1]!hks_fa_roa2(D840,$G$5))</f>
        <v/>
      </c>
      <c r="L840" s="411" t="str">
        <f>IF(C840="","",[1]!hks_fa_roe(D840,$G$5))</f>
        <v/>
      </c>
      <c r="M840" s="240" t="str">
        <f>IF(C840="","",IF($M$11="EPS",[1]!S_STM07_IS(D840,61,$G$5,$H$13)/IF([1]!s_share_total(D840,$G$5)=0,[1]!s_share_total(D840,[1]!s_ipo_listeddate(D840)),[1]!s_share_total(D840,$G$5)),([1]!s_stm07_bs(D840,75,$G$5,$H$13)+[1]!s_stm07_bs(D840,88,$G$5,$H$13)+[1]!s_stm07_bs(D840,94,$G$5,$H$13)+[1]!s_stm07_bs(D840,95,$G$5,$H$13))/$E$5))</f>
        <v/>
      </c>
      <c r="N840" s="241" t="str">
        <f>IF(C840="","",F840/([1]!S_STM07_IS(D840,61,$G$5,$H$13)/IF([1]!s_share_total(D840,$G$5)=0,[1]!s_share_total(D840,[1]!s_ipo_listeddate(D840)),[1]!s_share_total(D840,$G$5))))</f>
        <v/>
      </c>
      <c r="O840" s="240" t="str">
        <f ca="1">IF(C840="","",[1]!s_share_total(D840,TODAY())/$E$5)</f>
        <v/>
      </c>
      <c r="P840" s="240" t="str">
        <f t="shared" si="80"/>
        <v/>
      </c>
      <c r="Q840" s="210" t="str">
        <f t="shared" si="81"/>
        <v/>
      </c>
      <c r="R840" s="341" t="str">
        <f t="shared" si="82"/>
        <v/>
      </c>
      <c r="S840" s="144"/>
      <c r="U840" s="1"/>
    </row>
    <row r="841" spans="3:21" ht="12" customHeight="1" x14ac:dyDescent="0.35">
      <c r="C841" s="342" t="str">
        <f t="shared" si="79"/>
        <v/>
      </c>
      <c r="D841" s="126" t="str">
        <f t="shared" si="83"/>
        <v/>
      </c>
      <c r="E841" s="126" t="str">
        <f t="shared" si="84"/>
        <v/>
      </c>
      <c r="F841" s="181" t="str">
        <f ca="1">IF(C841="","",[1]!s_dq_close(D841,TODAY(),1))</f>
        <v/>
      </c>
      <c r="G841" s="182" t="str">
        <f ca="1">IF(C841="","",[1]!s_pq_pctchange(D841,TODAY()-$G$12,TODAY())/100)</f>
        <v/>
      </c>
      <c r="H841" s="242" t="str">
        <f>IF(C841="","",IF($H$11="收入",[1]!S_STM07_IS(D841,9,$G$5,$H$13)/$E$5,[1]!S_STM07_IS(D841,48,$G$5,$H$13)/$E$5))</f>
        <v/>
      </c>
      <c r="I841" s="242" t="str">
        <f>IF(C841="","",IF($I$11="毛利率",([1]!S_STM07_IS(D841,9,$G$5,$H$13)-[1]!S_STM07_IS(D841,10,$G$5,$H$13))/[1]!S_STM07_IS(D841,9,$G$5,$H$13),[1]!S_STM07_IS(D841,14,$G$5,$H$13)/$E$5))</f>
        <v/>
      </c>
      <c r="J841" s="403" t="str">
        <f>IF(C841="","",IF($J$11="净利润率",[1]!S_STM07_IS(D841,61,$G$5,$H$13)/[1]!S_STM07_IS(D841,9,$G$5,$H$13),[1]!S_STM07_IS(D841,55,$G$5,$H$13)/$E$5))</f>
        <v/>
      </c>
      <c r="K841" s="411" t="str">
        <f>IF(C841="","",[1]!hks_fa_roa2(D841,$G$5))</f>
        <v/>
      </c>
      <c r="L841" s="411" t="str">
        <f>IF(C841="","",[1]!hks_fa_roe(D841,$G$5))</f>
        <v/>
      </c>
      <c r="M841" s="243" t="str">
        <f>IF(C841="","",IF($M$11="EPS",[1]!S_STM07_IS(D841,61,$G$5,$H$13)/IF([1]!s_share_total(D841,$G$5)=0,[1]!s_share_total(D841,[1]!s_ipo_listeddate(D841)),[1]!s_share_total(D841,$G$5)),([1]!s_stm07_bs(D841,75,$G$5,$H$13)+[1]!s_stm07_bs(D841,88,$G$5,$H$13)+[1]!s_stm07_bs(D841,94,$G$5,$H$13)+[1]!s_stm07_bs(D841,95,$G$5,$H$13))/$E$5))</f>
        <v/>
      </c>
      <c r="N841" s="193" t="str">
        <f>IF(C841="","",F841/([1]!S_STM07_IS(D841,61,$G$5,$H$13)/IF([1]!s_share_total(D841,$G$5)=0,[1]!s_share_total(D841,[1]!s_ipo_listeddate(D841)),[1]!s_share_total(D841,$G$5))))</f>
        <v/>
      </c>
      <c r="O841" s="242" t="str">
        <f ca="1">IF(C841="","",[1]!s_share_total(D841,TODAY())/$E$5)</f>
        <v/>
      </c>
      <c r="P841" s="242" t="str">
        <f t="shared" si="80"/>
        <v/>
      </c>
      <c r="Q841" s="181" t="str">
        <f t="shared" si="81"/>
        <v/>
      </c>
      <c r="R841" s="342" t="str">
        <f t="shared" si="82"/>
        <v/>
      </c>
      <c r="S841" s="144"/>
      <c r="U841" s="1"/>
    </row>
    <row r="842" spans="3:21" ht="12" customHeight="1" x14ac:dyDescent="0.35">
      <c r="C842" s="341" t="str">
        <f t="shared" si="79"/>
        <v/>
      </c>
      <c r="D842" s="239" t="str">
        <f t="shared" si="83"/>
        <v/>
      </c>
      <c r="E842" s="239" t="str">
        <f t="shared" si="84"/>
        <v/>
      </c>
      <c r="F842" s="179" t="str">
        <f ca="1">IF(C842="","",[1]!s_dq_close(D842,TODAY(),1))</f>
        <v/>
      </c>
      <c r="G842" s="180" t="str">
        <f ca="1">IF(C842="","",[1]!s_pq_pctchange(D842,TODAY()-$G$12,TODAY())/100)</f>
        <v/>
      </c>
      <c r="H842" s="240" t="str">
        <f>IF(C842="","",IF($H$11="收入",[1]!S_STM07_IS(D842,9,$G$5,$H$13)/$E$5,[1]!S_STM07_IS(D842,48,$G$5,$H$13)/$E$5))</f>
        <v/>
      </c>
      <c r="I842" s="240" t="str">
        <f>IF(C842="","",IF($I$11="毛利率",([1]!S_STM07_IS(D842,9,$G$5,$H$13)-[1]!S_STM07_IS(D842,10,$G$5,$H$13))/[1]!S_STM07_IS(D842,9,$G$5,$H$13),[1]!S_STM07_IS(D842,14,$G$5,$H$13)/$E$5))</f>
        <v/>
      </c>
      <c r="J842" s="402" t="str">
        <f>IF(C842="","",IF($J$11="净利润率",[1]!S_STM07_IS(D842,61,$G$5,$H$13)/[1]!S_STM07_IS(D842,9,$G$5,$H$13),[1]!S_STM07_IS(D842,55,$G$5,$H$13)/$E$5))</f>
        <v/>
      </c>
      <c r="K842" s="411" t="str">
        <f>IF(C842="","",[1]!hks_fa_roa2(D842,$G$5))</f>
        <v/>
      </c>
      <c r="L842" s="411" t="str">
        <f>IF(C842="","",[1]!hks_fa_roe(D842,$G$5))</f>
        <v/>
      </c>
      <c r="M842" s="240" t="str">
        <f>IF(C842="","",IF($M$11="EPS",[1]!S_STM07_IS(D842,61,$G$5,$H$13)/IF([1]!s_share_total(D842,$G$5)=0,[1]!s_share_total(D842,[1]!s_ipo_listeddate(D842)),[1]!s_share_total(D842,$G$5)),([1]!s_stm07_bs(D842,75,$G$5,$H$13)+[1]!s_stm07_bs(D842,88,$G$5,$H$13)+[1]!s_stm07_bs(D842,94,$G$5,$H$13)+[1]!s_stm07_bs(D842,95,$G$5,$H$13))/$E$5))</f>
        <v/>
      </c>
      <c r="N842" s="241" t="str">
        <f>IF(C842="","",F842/([1]!S_STM07_IS(D842,61,$G$5,$H$13)/IF([1]!s_share_total(D842,$G$5)=0,[1]!s_share_total(D842,[1]!s_ipo_listeddate(D842)),[1]!s_share_total(D842,$G$5))))</f>
        <v/>
      </c>
      <c r="O842" s="240" t="str">
        <f ca="1">IF(C842="","",[1]!s_share_total(D842,TODAY())/$E$5)</f>
        <v/>
      </c>
      <c r="P842" s="240" t="str">
        <f t="shared" si="80"/>
        <v/>
      </c>
      <c r="Q842" s="210" t="str">
        <f t="shared" si="81"/>
        <v/>
      </c>
      <c r="R842" s="341" t="str">
        <f t="shared" si="82"/>
        <v/>
      </c>
      <c r="S842" s="144"/>
      <c r="U842" s="1"/>
    </row>
    <row r="843" spans="3:21" ht="12" customHeight="1" x14ac:dyDescent="0.35">
      <c r="C843" s="342" t="str">
        <f t="shared" si="79"/>
        <v/>
      </c>
      <c r="D843" s="126" t="str">
        <f t="shared" si="83"/>
        <v/>
      </c>
      <c r="E843" s="126" t="str">
        <f t="shared" si="84"/>
        <v/>
      </c>
      <c r="F843" s="181" t="str">
        <f ca="1">IF(C843="","",[1]!s_dq_close(D843,TODAY(),1))</f>
        <v/>
      </c>
      <c r="G843" s="182" t="str">
        <f ca="1">IF(C843="","",[1]!s_pq_pctchange(D843,TODAY()-$G$12,TODAY())/100)</f>
        <v/>
      </c>
      <c r="H843" s="242" t="str">
        <f>IF(C843="","",IF($H$11="收入",[1]!S_STM07_IS(D843,9,$G$5,$H$13)/$E$5,[1]!S_STM07_IS(D843,48,$G$5,$H$13)/$E$5))</f>
        <v/>
      </c>
      <c r="I843" s="242" t="str">
        <f>IF(C843="","",IF($I$11="毛利率",([1]!S_STM07_IS(D843,9,$G$5,$H$13)-[1]!S_STM07_IS(D843,10,$G$5,$H$13))/[1]!S_STM07_IS(D843,9,$G$5,$H$13),[1]!S_STM07_IS(D843,14,$G$5,$H$13)/$E$5))</f>
        <v/>
      </c>
      <c r="J843" s="403" t="str">
        <f>IF(C843="","",IF($J$11="净利润率",[1]!S_STM07_IS(D843,61,$G$5,$H$13)/[1]!S_STM07_IS(D843,9,$G$5,$H$13),[1]!S_STM07_IS(D843,55,$G$5,$H$13)/$E$5))</f>
        <v/>
      </c>
      <c r="K843" s="411" t="str">
        <f>IF(C843="","",[1]!hks_fa_roa2(D843,$G$5))</f>
        <v/>
      </c>
      <c r="L843" s="411" t="str">
        <f>IF(C843="","",[1]!hks_fa_roe(D843,$G$5))</f>
        <v/>
      </c>
      <c r="M843" s="243" t="str">
        <f>IF(C843="","",IF($M$11="EPS",[1]!S_STM07_IS(D843,61,$G$5,$H$13)/IF([1]!s_share_total(D843,$G$5)=0,[1]!s_share_total(D843,[1]!s_ipo_listeddate(D843)),[1]!s_share_total(D843,$G$5)),([1]!s_stm07_bs(D843,75,$G$5,$H$13)+[1]!s_stm07_bs(D843,88,$G$5,$H$13)+[1]!s_stm07_bs(D843,94,$G$5,$H$13)+[1]!s_stm07_bs(D843,95,$G$5,$H$13))/$E$5))</f>
        <v/>
      </c>
      <c r="N843" s="193" t="str">
        <f>IF(C843="","",F843/([1]!S_STM07_IS(D843,61,$G$5,$H$13)/IF([1]!s_share_total(D843,$G$5)=0,[1]!s_share_total(D843,[1]!s_ipo_listeddate(D843)),[1]!s_share_total(D843,$G$5))))</f>
        <v/>
      </c>
      <c r="O843" s="242" t="str">
        <f ca="1">IF(C843="","",[1]!s_share_total(D843,TODAY())/$E$5)</f>
        <v/>
      </c>
      <c r="P843" s="242" t="str">
        <f t="shared" si="80"/>
        <v/>
      </c>
      <c r="Q843" s="181" t="str">
        <f t="shared" si="81"/>
        <v/>
      </c>
      <c r="R843" s="342" t="str">
        <f t="shared" si="82"/>
        <v/>
      </c>
      <c r="S843" s="144"/>
      <c r="U843" s="1"/>
    </row>
    <row r="844" spans="3:21" ht="12" customHeight="1" x14ac:dyDescent="0.35">
      <c r="C844" s="341" t="str">
        <f t="shared" si="79"/>
        <v/>
      </c>
      <c r="D844" s="239" t="str">
        <f t="shared" si="83"/>
        <v/>
      </c>
      <c r="E844" s="239" t="str">
        <f t="shared" si="84"/>
        <v/>
      </c>
      <c r="F844" s="179" t="str">
        <f ca="1">IF(C844="","",[1]!s_dq_close(D844,TODAY(),1))</f>
        <v/>
      </c>
      <c r="G844" s="180" t="str">
        <f ca="1">IF(C844="","",[1]!s_pq_pctchange(D844,TODAY()-$G$12,TODAY())/100)</f>
        <v/>
      </c>
      <c r="H844" s="240" t="str">
        <f>IF(C844="","",IF($H$11="收入",[1]!S_STM07_IS(D844,9,$G$5,$H$13)/$E$5,[1]!S_STM07_IS(D844,48,$G$5,$H$13)/$E$5))</f>
        <v/>
      </c>
      <c r="I844" s="240" t="str">
        <f>IF(C844="","",IF($I$11="毛利率",([1]!S_STM07_IS(D844,9,$G$5,$H$13)-[1]!S_STM07_IS(D844,10,$G$5,$H$13))/[1]!S_STM07_IS(D844,9,$G$5,$H$13),[1]!S_STM07_IS(D844,14,$G$5,$H$13)/$E$5))</f>
        <v/>
      </c>
      <c r="J844" s="402" t="str">
        <f>IF(C844="","",IF($J$11="净利润率",[1]!S_STM07_IS(D844,61,$G$5,$H$13)/[1]!S_STM07_IS(D844,9,$G$5,$H$13),[1]!S_STM07_IS(D844,55,$G$5,$H$13)/$E$5))</f>
        <v/>
      </c>
      <c r="K844" s="411" t="str">
        <f>IF(C844="","",[1]!hks_fa_roa2(D844,$G$5))</f>
        <v/>
      </c>
      <c r="L844" s="411" t="str">
        <f>IF(C844="","",[1]!hks_fa_roe(D844,$G$5))</f>
        <v/>
      </c>
      <c r="M844" s="240" t="str">
        <f>IF(C844="","",IF($M$11="EPS",[1]!S_STM07_IS(D844,61,$G$5,$H$13)/IF([1]!s_share_total(D844,$G$5)=0,[1]!s_share_total(D844,[1]!s_ipo_listeddate(D844)),[1]!s_share_total(D844,$G$5)),([1]!s_stm07_bs(D844,75,$G$5,$H$13)+[1]!s_stm07_bs(D844,88,$G$5,$H$13)+[1]!s_stm07_bs(D844,94,$G$5,$H$13)+[1]!s_stm07_bs(D844,95,$G$5,$H$13))/$E$5))</f>
        <v/>
      </c>
      <c r="N844" s="241" t="str">
        <f>IF(C844="","",F844/([1]!S_STM07_IS(D844,61,$G$5,$H$13)/IF([1]!s_share_total(D844,$G$5)=0,[1]!s_share_total(D844,[1]!s_ipo_listeddate(D844)),[1]!s_share_total(D844,$G$5))))</f>
        <v/>
      </c>
      <c r="O844" s="240" t="str">
        <f ca="1">IF(C844="","",[1]!s_share_total(D844,TODAY())/$E$5)</f>
        <v/>
      </c>
      <c r="P844" s="240" t="str">
        <f t="shared" si="80"/>
        <v/>
      </c>
      <c r="Q844" s="210" t="str">
        <f t="shared" si="81"/>
        <v/>
      </c>
      <c r="R844" s="341" t="str">
        <f t="shared" si="82"/>
        <v/>
      </c>
      <c r="S844" s="144"/>
      <c r="U844" s="1"/>
    </row>
    <row r="845" spans="3:21" ht="12" customHeight="1" x14ac:dyDescent="0.35">
      <c r="C845" s="342" t="str">
        <f t="shared" si="79"/>
        <v/>
      </c>
      <c r="D845" s="126" t="str">
        <f t="shared" si="83"/>
        <v/>
      </c>
      <c r="E845" s="126" t="str">
        <f t="shared" si="84"/>
        <v/>
      </c>
      <c r="F845" s="181" t="str">
        <f ca="1">IF(C845="","",[1]!s_dq_close(D845,TODAY(),1))</f>
        <v/>
      </c>
      <c r="G845" s="182" t="str">
        <f ca="1">IF(C845="","",[1]!s_pq_pctchange(D845,TODAY()-$G$12,TODAY())/100)</f>
        <v/>
      </c>
      <c r="H845" s="242" t="str">
        <f>IF(C845="","",IF($H$11="收入",[1]!S_STM07_IS(D845,9,$G$5,$H$13)/$E$5,[1]!S_STM07_IS(D845,48,$G$5,$H$13)/$E$5))</f>
        <v/>
      </c>
      <c r="I845" s="242" t="str">
        <f>IF(C845="","",IF($I$11="毛利率",([1]!S_STM07_IS(D845,9,$G$5,$H$13)-[1]!S_STM07_IS(D845,10,$G$5,$H$13))/[1]!S_STM07_IS(D845,9,$G$5,$H$13),[1]!S_STM07_IS(D845,14,$G$5,$H$13)/$E$5))</f>
        <v/>
      </c>
      <c r="J845" s="403" t="str">
        <f>IF(C845="","",IF($J$11="净利润率",[1]!S_STM07_IS(D845,61,$G$5,$H$13)/[1]!S_STM07_IS(D845,9,$G$5,$H$13),[1]!S_STM07_IS(D845,55,$G$5,$H$13)/$E$5))</f>
        <v/>
      </c>
      <c r="K845" s="411" t="str">
        <f>IF(C845="","",[1]!hks_fa_roa2(D845,$G$5))</f>
        <v/>
      </c>
      <c r="L845" s="411" t="str">
        <f>IF(C845="","",[1]!hks_fa_roe(D845,$G$5))</f>
        <v/>
      </c>
      <c r="M845" s="243" t="str">
        <f>IF(C845="","",IF($M$11="EPS",[1]!S_STM07_IS(D845,61,$G$5,$H$13)/IF([1]!s_share_total(D845,$G$5)=0,[1]!s_share_total(D845,[1]!s_ipo_listeddate(D845)),[1]!s_share_total(D845,$G$5)),([1]!s_stm07_bs(D845,75,$G$5,$H$13)+[1]!s_stm07_bs(D845,88,$G$5,$H$13)+[1]!s_stm07_bs(D845,94,$G$5,$H$13)+[1]!s_stm07_bs(D845,95,$G$5,$H$13))/$E$5))</f>
        <v/>
      </c>
      <c r="N845" s="193" t="str">
        <f>IF(C845="","",F845/([1]!S_STM07_IS(D845,61,$G$5,$H$13)/IF([1]!s_share_total(D845,$G$5)=0,[1]!s_share_total(D845,[1]!s_ipo_listeddate(D845)),[1]!s_share_total(D845,$G$5))))</f>
        <v/>
      </c>
      <c r="O845" s="242" t="str">
        <f ca="1">IF(C845="","",[1]!s_share_total(D845,TODAY())/$E$5)</f>
        <v/>
      </c>
      <c r="P845" s="242" t="str">
        <f t="shared" si="80"/>
        <v/>
      </c>
      <c r="Q845" s="181" t="str">
        <f t="shared" si="81"/>
        <v/>
      </c>
      <c r="R845" s="342" t="str">
        <f t="shared" si="82"/>
        <v/>
      </c>
      <c r="S845" s="144"/>
      <c r="U845" s="1"/>
    </row>
    <row r="846" spans="3:21" ht="12" customHeight="1" x14ac:dyDescent="0.35">
      <c r="C846" s="341" t="str">
        <f t="shared" ref="C846:C909" si="85">IF(ROW()-13&lt;=MAX(series),ROW()-13,"")</f>
        <v/>
      </c>
      <c r="D846" s="239" t="str">
        <f t="shared" si="83"/>
        <v/>
      </c>
      <c r="E846" s="239" t="str">
        <f t="shared" si="84"/>
        <v/>
      </c>
      <c r="F846" s="179" t="str">
        <f ca="1">IF(C846="","",[1]!s_dq_close(D846,TODAY(),1))</f>
        <v/>
      </c>
      <c r="G846" s="180" t="str">
        <f ca="1">IF(C846="","",[1]!s_pq_pctchange(D846,TODAY()-$G$12,TODAY())/100)</f>
        <v/>
      </c>
      <c r="H846" s="240" t="str">
        <f>IF(C846="","",IF($H$11="收入",[1]!S_STM07_IS(D846,9,$G$5,$H$13)/$E$5,[1]!S_STM07_IS(D846,48,$G$5,$H$13)/$E$5))</f>
        <v/>
      </c>
      <c r="I846" s="240" t="str">
        <f>IF(C846="","",IF($I$11="毛利率",([1]!S_STM07_IS(D846,9,$G$5,$H$13)-[1]!S_STM07_IS(D846,10,$G$5,$H$13))/[1]!S_STM07_IS(D846,9,$G$5,$H$13),[1]!S_STM07_IS(D846,14,$G$5,$H$13)/$E$5))</f>
        <v/>
      </c>
      <c r="J846" s="402" t="str">
        <f>IF(C846="","",IF($J$11="净利润率",[1]!S_STM07_IS(D846,61,$G$5,$H$13)/[1]!S_STM07_IS(D846,9,$G$5,$H$13),[1]!S_STM07_IS(D846,55,$G$5,$H$13)/$E$5))</f>
        <v/>
      </c>
      <c r="K846" s="411" t="str">
        <f>IF(C846="","",[1]!hks_fa_roa2(D846,$G$5))</f>
        <v/>
      </c>
      <c r="L846" s="411" t="str">
        <f>IF(C846="","",[1]!hks_fa_roe(D846,$G$5))</f>
        <v/>
      </c>
      <c r="M846" s="240" t="str">
        <f>IF(C846="","",IF($M$11="EPS",[1]!S_STM07_IS(D846,61,$G$5,$H$13)/IF([1]!s_share_total(D846,$G$5)=0,[1]!s_share_total(D846,[1]!s_ipo_listeddate(D846)),[1]!s_share_total(D846,$G$5)),([1]!s_stm07_bs(D846,75,$G$5,$H$13)+[1]!s_stm07_bs(D846,88,$G$5,$H$13)+[1]!s_stm07_bs(D846,94,$G$5,$H$13)+[1]!s_stm07_bs(D846,95,$G$5,$H$13))/$E$5))</f>
        <v/>
      </c>
      <c r="N846" s="241" t="str">
        <f>IF(C846="","",F846/([1]!S_STM07_IS(D846,61,$G$5,$H$13)/IF([1]!s_share_total(D846,$G$5)=0,[1]!s_share_total(D846,[1]!s_ipo_listeddate(D846)),[1]!s_share_total(D846,$G$5))))</f>
        <v/>
      </c>
      <c r="O846" s="240" t="str">
        <f ca="1">IF(C846="","",[1]!s_share_total(D846,TODAY())/$E$5)</f>
        <v/>
      </c>
      <c r="P846" s="240" t="str">
        <f t="shared" ref="P846:P909" si="86">IF(C846="","",F846*O846)</f>
        <v/>
      </c>
      <c r="Q846" s="210" t="str">
        <f t="shared" ref="Q846:Q909" si="87">IF(C846="","",HLOOKUP($R$12,$G$11:$P$20003,ROW()-ROW($G$11)+1,FALSE))</f>
        <v/>
      </c>
      <c r="R846" s="341" t="str">
        <f t="shared" ref="R846:R909" si="88">IF(C846="","",RANK(Q846,Q:Q,0))</f>
        <v/>
      </c>
      <c r="S846" s="144"/>
      <c r="U846" s="1"/>
    </row>
    <row r="847" spans="3:21" ht="12" customHeight="1" x14ac:dyDescent="0.35">
      <c r="C847" s="342" t="str">
        <f t="shared" si="85"/>
        <v/>
      </c>
      <c r="D847" s="126" t="str">
        <f t="shared" si="83"/>
        <v/>
      </c>
      <c r="E847" s="126" t="str">
        <f t="shared" si="84"/>
        <v/>
      </c>
      <c r="F847" s="181" t="str">
        <f ca="1">IF(C847="","",[1]!s_dq_close(D847,TODAY(),1))</f>
        <v/>
      </c>
      <c r="G847" s="182" t="str">
        <f ca="1">IF(C847="","",[1]!s_pq_pctchange(D847,TODAY()-$G$12,TODAY())/100)</f>
        <v/>
      </c>
      <c r="H847" s="242" t="str">
        <f>IF(C847="","",IF($H$11="收入",[1]!S_STM07_IS(D847,9,$G$5,$H$13)/$E$5,[1]!S_STM07_IS(D847,48,$G$5,$H$13)/$E$5))</f>
        <v/>
      </c>
      <c r="I847" s="242" t="str">
        <f>IF(C847="","",IF($I$11="毛利率",([1]!S_STM07_IS(D847,9,$G$5,$H$13)-[1]!S_STM07_IS(D847,10,$G$5,$H$13))/[1]!S_STM07_IS(D847,9,$G$5,$H$13),[1]!S_STM07_IS(D847,14,$G$5,$H$13)/$E$5))</f>
        <v/>
      </c>
      <c r="J847" s="403" t="str">
        <f>IF(C847="","",IF($J$11="净利润率",[1]!S_STM07_IS(D847,61,$G$5,$H$13)/[1]!S_STM07_IS(D847,9,$G$5,$H$13),[1]!S_STM07_IS(D847,55,$G$5,$H$13)/$E$5))</f>
        <v/>
      </c>
      <c r="K847" s="411" t="str">
        <f>IF(C847="","",[1]!hks_fa_roa2(D847,$G$5))</f>
        <v/>
      </c>
      <c r="L847" s="411" t="str">
        <f>IF(C847="","",[1]!hks_fa_roe(D847,$G$5))</f>
        <v/>
      </c>
      <c r="M847" s="243" t="str">
        <f>IF(C847="","",IF($M$11="EPS",[1]!S_STM07_IS(D847,61,$G$5,$H$13)/IF([1]!s_share_total(D847,$G$5)=0,[1]!s_share_total(D847,[1]!s_ipo_listeddate(D847)),[1]!s_share_total(D847,$G$5)),([1]!s_stm07_bs(D847,75,$G$5,$H$13)+[1]!s_stm07_bs(D847,88,$G$5,$H$13)+[1]!s_stm07_bs(D847,94,$G$5,$H$13)+[1]!s_stm07_bs(D847,95,$G$5,$H$13))/$E$5))</f>
        <v/>
      </c>
      <c r="N847" s="193" t="str">
        <f>IF(C847="","",F847/([1]!S_STM07_IS(D847,61,$G$5,$H$13)/IF([1]!s_share_total(D847,$G$5)=0,[1]!s_share_total(D847,[1]!s_ipo_listeddate(D847)),[1]!s_share_total(D847,$G$5))))</f>
        <v/>
      </c>
      <c r="O847" s="242" t="str">
        <f ca="1">IF(C847="","",[1]!s_share_total(D847,TODAY())/$E$5)</f>
        <v/>
      </c>
      <c r="P847" s="242" t="str">
        <f t="shared" si="86"/>
        <v/>
      </c>
      <c r="Q847" s="181" t="str">
        <f t="shared" si="87"/>
        <v/>
      </c>
      <c r="R847" s="342" t="str">
        <f t="shared" si="88"/>
        <v/>
      </c>
      <c r="S847" s="144"/>
      <c r="U847" s="1"/>
    </row>
    <row r="848" spans="3:21" ht="12" customHeight="1" x14ac:dyDescent="0.35">
      <c r="C848" s="341" t="str">
        <f t="shared" si="85"/>
        <v/>
      </c>
      <c r="D848" s="239" t="str">
        <f t="shared" si="83"/>
        <v/>
      </c>
      <c r="E848" s="239" t="str">
        <f t="shared" si="84"/>
        <v/>
      </c>
      <c r="F848" s="179" t="str">
        <f ca="1">IF(C848="","",[1]!s_dq_close(D848,TODAY(),1))</f>
        <v/>
      </c>
      <c r="G848" s="180" t="str">
        <f ca="1">IF(C848="","",[1]!s_pq_pctchange(D848,TODAY()-$G$12,TODAY())/100)</f>
        <v/>
      </c>
      <c r="H848" s="240" t="str">
        <f>IF(C848="","",IF($H$11="收入",[1]!S_STM07_IS(D848,9,$G$5,$H$13)/$E$5,[1]!S_STM07_IS(D848,48,$G$5,$H$13)/$E$5))</f>
        <v/>
      </c>
      <c r="I848" s="240" t="str">
        <f>IF(C848="","",IF($I$11="毛利率",([1]!S_STM07_IS(D848,9,$G$5,$H$13)-[1]!S_STM07_IS(D848,10,$G$5,$H$13))/[1]!S_STM07_IS(D848,9,$G$5,$H$13),[1]!S_STM07_IS(D848,14,$G$5,$H$13)/$E$5))</f>
        <v/>
      </c>
      <c r="J848" s="402" t="str">
        <f>IF(C848="","",IF($J$11="净利润率",[1]!S_STM07_IS(D848,61,$G$5,$H$13)/[1]!S_STM07_IS(D848,9,$G$5,$H$13),[1]!S_STM07_IS(D848,55,$G$5,$H$13)/$E$5))</f>
        <v/>
      </c>
      <c r="K848" s="411" t="str">
        <f>IF(C848="","",[1]!hks_fa_roa2(D848,$G$5))</f>
        <v/>
      </c>
      <c r="L848" s="411" t="str">
        <f>IF(C848="","",[1]!hks_fa_roe(D848,$G$5))</f>
        <v/>
      </c>
      <c r="M848" s="240" t="str">
        <f>IF(C848="","",IF($M$11="EPS",[1]!S_STM07_IS(D848,61,$G$5,$H$13)/IF([1]!s_share_total(D848,$G$5)=0,[1]!s_share_total(D848,[1]!s_ipo_listeddate(D848)),[1]!s_share_total(D848,$G$5)),([1]!s_stm07_bs(D848,75,$G$5,$H$13)+[1]!s_stm07_bs(D848,88,$G$5,$H$13)+[1]!s_stm07_bs(D848,94,$G$5,$H$13)+[1]!s_stm07_bs(D848,95,$G$5,$H$13))/$E$5))</f>
        <v/>
      </c>
      <c r="N848" s="241" t="str">
        <f>IF(C848="","",F848/([1]!S_STM07_IS(D848,61,$G$5,$H$13)/IF([1]!s_share_total(D848,$G$5)=0,[1]!s_share_total(D848,[1]!s_ipo_listeddate(D848)),[1]!s_share_total(D848,$G$5))))</f>
        <v/>
      </c>
      <c r="O848" s="240" t="str">
        <f ca="1">IF(C848="","",[1]!s_share_total(D848,TODAY())/$E$5)</f>
        <v/>
      </c>
      <c r="P848" s="240" t="str">
        <f t="shared" si="86"/>
        <v/>
      </c>
      <c r="Q848" s="210" t="str">
        <f t="shared" si="87"/>
        <v/>
      </c>
      <c r="R848" s="341" t="str">
        <f t="shared" si="88"/>
        <v/>
      </c>
      <c r="S848" s="144"/>
      <c r="U848" s="1"/>
    </row>
    <row r="849" spans="3:21" ht="12" customHeight="1" x14ac:dyDescent="0.35">
      <c r="C849" s="342" t="str">
        <f t="shared" si="85"/>
        <v/>
      </c>
      <c r="D849" s="126" t="str">
        <f t="shared" si="83"/>
        <v/>
      </c>
      <c r="E849" s="126" t="str">
        <f t="shared" si="84"/>
        <v/>
      </c>
      <c r="F849" s="181" t="str">
        <f ca="1">IF(C849="","",[1]!s_dq_close(D849,TODAY(),1))</f>
        <v/>
      </c>
      <c r="G849" s="182" t="str">
        <f ca="1">IF(C849="","",[1]!s_pq_pctchange(D849,TODAY()-$G$12,TODAY())/100)</f>
        <v/>
      </c>
      <c r="H849" s="242" t="str">
        <f>IF(C849="","",IF($H$11="收入",[1]!S_STM07_IS(D849,9,$G$5,$H$13)/$E$5,[1]!S_STM07_IS(D849,48,$G$5,$H$13)/$E$5))</f>
        <v/>
      </c>
      <c r="I849" s="242" t="str">
        <f>IF(C849="","",IF($I$11="毛利率",([1]!S_STM07_IS(D849,9,$G$5,$H$13)-[1]!S_STM07_IS(D849,10,$G$5,$H$13))/[1]!S_STM07_IS(D849,9,$G$5,$H$13),[1]!S_STM07_IS(D849,14,$G$5,$H$13)/$E$5))</f>
        <v/>
      </c>
      <c r="J849" s="403" t="str">
        <f>IF(C849="","",IF($J$11="净利润率",[1]!S_STM07_IS(D849,61,$G$5,$H$13)/[1]!S_STM07_IS(D849,9,$G$5,$H$13),[1]!S_STM07_IS(D849,55,$G$5,$H$13)/$E$5))</f>
        <v/>
      </c>
      <c r="K849" s="411" t="str">
        <f>IF(C849="","",[1]!hks_fa_roa2(D849,$G$5))</f>
        <v/>
      </c>
      <c r="L849" s="411" t="str">
        <f>IF(C849="","",[1]!hks_fa_roe(D849,$G$5))</f>
        <v/>
      </c>
      <c r="M849" s="243" t="str">
        <f>IF(C849="","",IF($M$11="EPS",[1]!S_STM07_IS(D849,61,$G$5,$H$13)/IF([1]!s_share_total(D849,$G$5)=0,[1]!s_share_total(D849,[1]!s_ipo_listeddate(D849)),[1]!s_share_total(D849,$G$5)),([1]!s_stm07_bs(D849,75,$G$5,$H$13)+[1]!s_stm07_bs(D849,88,$G$5,$H$13)+[1]!s_stm07_bs(D849,94,$G$5,$H$13)+[1]!s_stm07_bs(D849,95,$G$5,$H$13))/$E$5))</f>
        <v/>
      </c>
      <c r="N849" s="193" t="str">
        <f>IF(C849="","",F849/([1]!S_STM07_IS(D849,61,$G$5,$H$13)/IF([1]!s_share_total(D849,$G$5)=0,[1]!s_share_total(D849,[1]!s_ipo_listeddate(D849)),[1]!s_share_total(D849,$G$5))))</f>
        <v/>
      </c>
      <c r="O849" s="242" t="str">
        <f ca="1">IF(C849="","",[1]!s_share_total(D849,TODAY())/$E$5)</f>
        <v/>
      </c>
      <c r="P849" s="242" t="str">
        <f t="shared" si="86"/>
        <v/>
      </c>
      <c r="Q849" s="181" t="str">
        <f t="shared" si="87"/>
        <v/>
      </c>
      <c r="R849" s="342" t="str">
        <f t="shared" si="88"/>
        <v/>
      </c>
      <c r="S849" s="144"/>
      <c r="U849" s="1"/>
    </row>
    <row r="850" spans="3:21" ht="12" customHeight="1" x14ac:dyDescent="0.35">
      <c r="C850" s="341" t="str">
        <f t="shared" si="85"/>
        <v/>
      </c>
      <c r="D850" s="239" t="str">
        <f t="shared" si="83"/>
        <v/>
      </c>
      <c r="E850" s="239" t="str">
        <f t="shared" si="84"/>
        <v/>
      </c>
      <c r="F850" s="179" t="str">
        <f ca="1">IF(C850="","",[1]!s_dq_close(D850,TODAY(),1))</f>
        <v/>
      </c>
      <c r="G850" s="180" t="str">
        <f ca="1">IF(C850="","",[1]!s_pq_pctchange(D850,TODAY()-$G$12,TODAY())/100)</f>
        <v/>
      </c>
      <c r="H850" s="240" t="str">
        <f>IF(C850="","",IF($H$11="收入",[1]!S_STM07_IS(D850,9,$G$5,$H$13)/$E$5,[1]!S_STM07_IS(D850,48,$G$5,$H$13)/$E$5))</f>
        <v/>
      </c>
      <c r="I850" s="240" t="str">
        <f>IF(C850="","",IF($I$11="毛利率",([1]!S_STM07_IS(D850,9,$G$5,$H$13)-[1]!S_STM07_IS(D850,10,$G$5,$H$13))/[1]!S_STM07_IS(D850,9,$G$5,$H$13),[1]!S_STM07_IS(D850,14,$G$5,$H$13)/$E$5))</f>
        <v/>
      </c>
      <c r="J850" s="402" t="str">
        <f>IF(C850="","",IF($J$11="净利润率",[1]!S_STM07_IS(D850,61,$G$5,$H$13)/[1]!S_STM07_IS(D850,9,$G$5,$H$13),[1]!S_STM07_IS(D850,55,$G$5,$H$13)/$E$5))</f>
        <v/>
      </c>
      <c r="K850" s="411" t="str">
        <f>IF(C850="","",[1]!hks_fa_roa2(D850,$G$5))</f>
        <v/>
      </c>
      <c r="L850" s="411" t="str">
        <f>IF(C850="","",[1]!hks_fa_roe(D850,$G$5))</f>
        <v/>
      </c>
      <c r="M850" s="240" t="str">
        <f>IF(C850="","",IF($M$11="EPS",[1]!S_STM07_IS(D850,61,$G$5,$H$13)/IF([1]!s_share_total(D850,$G$5)=0,[1]!s_share_total(D850,[1]!s_ipo_listeddate(D850)),[1]!s_share_total(D850,$G$5)),([1]!s_stm07_bs(D850,75,$G$5,$H$13)+[1]!s_stm07_bs(D850,88,$G$5,$H$13)+[1]!s_stm07_bs(D850,94,$G$5,$H$13)+[1]!s_stm07_bs(D850,95,$G$5,$H$13))/$E$5))</f>
        <v/>
      </c>
      <c r="N850" s="241" t="str">
        <f>IF(C850="","",F850/([1]!S_STM07_IS(D850,61,$G$5,$H$13)/IF([1]!s_share_total(D850,$G$5)=0,[1]!s_share_total(D850,[1]!s_ipo_listeddate(D850)),[1]!s_share_total(D850,$G$5))))</f>
        <v/>
      </c>
      <c r="O850" s="240" t="str">
        <f ca="1">IF(C850="","",[1]!s_share_total(D850,TODAY())/$E$5)</f>
        <v/>
      </c>
      <c r="P850" s="240" t="str">
        <f t="shared" si="86"/>
        <v/>
      </c>
      <c r="Q850" s="210" t="str">
        <f t="shared" si="87"/>
        <v/>
      </c>
      <c r="R850" s="341" t="str">
        <f t="shared" si="88"/>
        <v/>
      </c>
      <c r="S850" s="144"/>
      <c r="U850" s="1"/>
    </row>
    <row r="851" spans="3:21" ht="12" customHeight="1" x14ac:dyDescent="0.35">
      <c r="C851" s="342" t="str">
        <f t="shared" si="85"/>
        <v/>
      </c>
      <c r="D851" s="126" t="str">
        <f t="shared" si="83"/>
        <v/>
      </c>
      <c r="E851" s="126" t="str">
        <f t="shared" si="84"/>
        <v/>
      </c>
      <c r="F851" s="181" t="str">
        <f ca="1">IF(C851="","",[1]!s_dq_close(D851,TODAY(),1))</f>
        <v/>
      </c>
      <c r="G851" s="182" t="str">
        <f ca="1">IF(C851="","",[1]!s_pq_pctchange(D851,TODAY()-$G$12,TODAY())/100)</f>
        <v/>
      </c>
      <c r="H851" s="242" t="str">
        <f>IF(C851="","",IF($H$11="收入",[1]!S_STM07_IS(D851,9,$G$5,$H$13)/$E$5,[1]!S_STM07_IS(D851,48,$G$5,$H$13)/$E$5))</f>
        <v/>
      </c>
      <c r="I851" s="242" t="str">
        <f>IF(C851="","",IF($I$11="毛利率",([1]!S_STM07_IS(D851,9,$G$5,$H$13)-[1]!S_STM07_IS(D851,10,$G$5,$H$13))/[1]!S_STM07_IS(D851,9,$G$5,$H$13),[1]!S_STM07_IS(D851,14,$G$5,$H$13)/$E$5))</f>
        <v/>
      </c>
      <c r="J851" s="403" t="str">
        <f>IF(C851="","",IF($J$11="净利润率",[1]!S_STM07_IS(D851,61,$G$5,$H$13)/[1]!S_STM07_IS(D851,9,$G$5,$H$13),[1]!S_STM07_IS(D851,55,$G$5,$H$13)/$E$5))</f>
        <v/>
      </c>
      <c r="K851" s="411" t="str">
        <f>IF(C851="","",[1]!hks_fa_roa2(D851,$G$5))</f>
        <v/>
      </c>
      <c r="L851" s="411" t="str">
        <f>IF(C851="","",[1]!hks_fa_roe(D851,$G$5))</f>
        <v/>
      </c>
      <c r="M851" s="243" t="str">
        <f>IF(C851="","",IF($M$11="EPS",[1]!S_STM07_IS(D851,61,$G$5,$H$13)/IF([1]!s_share_total(D851,$G$5)=0,[1]!s_share_total(D851,[1]!s_ipo_listeddate(D851)),[1]!s_share_total(D851,$G$5)),([1]!s_stm07_bs(D851,75,$G$5,$H$13)+[1]!s_stm07_bs(D851,88,$G$5,$H$13)+[1]!s_stm07_bs(D851,94,$G$5,$H$13)+[1]!s_stm07_bs(D851,95,$G$5,$H$13))/$E$5))</f>
        <v/>
      </c>
      <c r="N851" s="193" t="str">
        <f>IF(C851="","",F851/([1]!S_STM07_IS(D851,61,$G$5,$H$13)/IF([1]!s_share_total(D851,$G$5)=0,[1]!s_share_total(D851,[1]!s_ipo_listeddate(D851)),[1]!s_share_total(D851,$G$5))))</f>
        <v/>
      </c>
      <c r="O851" s="242" t="str">
        <f ca="1">IF(C851="","",[1]!s_share_total(D851,TODAY())/$E$5)</f>
        <v/>
      </c>
      <c r="P851" s="242" t="str">
        <f t="shared" si="86"/>
        <v/>
      </c>
      <c r="Q851" s="181" t="str">
        <f t="shared" si="87"/>
        <v/>
      </c>
      <c r="R851" s="342" t="str">
        <f t="shared" si="88"/>
        <v/>
      </c>
      <c r="S851" s="144"/>
      <c r="U851" s="1"/>
    </row>
    <row r="852" spans="3:21" ht="12" customHeight="1" x14ac:dyDescent="0.35">
      <c r="C852" s="341" t="str">
        <f t="shared" si="85"/>
        <v/>
      </c>
      <c r="D852" s="239" t="str">
        <f t="shared" si="83"/>
        <v/>
      </c>
      <c r="E852" s="239" t="str">
        <f t="shared" si="84"/>
        <v/>
      </c>
      <c r="F852" s="179" t="str">
        <f ca="1">IF(C852="","",[1]!s_dq_close(D852,TODAY(),1))</f>
        <v/>
      </c>
      <c r="G852" s="180" t="str">
        <f ca="1">IF(C852="","",[1]!s_pq_pctchange(D852,TODAY()-$G$12,TODAY())/100)</f>
        <v/>
      </c>
      <c r="H852" s="240" t="str">
        <f>IF(C852="","",IF($H$11="收入",[1]!S_STM07_IS(D852,9,$G$5,$H$13)/$E$5,[1]!S_STM07_IS(D852,48,$G$5,$H$13)/$E$5))</f>
        <v/>
      </c>
      <c r="I852" s="240" t="str">
        <f>IF(C852="","",IF($I$11="毛利率",([1]!S_STM07_IS(D852,9,$G$5,$H$13)-[1]!S_STM07_IS(D852,10,$G$5,$H$13))/[1]!S_STM07_IS(D852,9,$G$5,$H$13),[1]!S_STM07_IS(D852,14,$G$5,$H$13)/$E$5))</f>
        <v/>
      </c>
      <c r="J852" s="402" t="str">
        <f>IF(C852="","",IF($J$11="净利润率",[1]!S_STM07_IS(D852,61,$G$5,$H$13)/[1]!S_STM07_IS(D852,9,$G$5,$H$13),[1]!S_STM07_IS(D852,55,$G$5,$H$13)/$E$5))</f>
        <v/>
      </c>
      <c r="K852" s="411" t="str">
        <f>IF(C852="","",[1]!hks_fa_roa2(D852,$G$5))</f>
        <v/>
      </c>
      <c r="L852" s="411" t="str">
        <f>IF(C852="","",[1]!hks_fa_roe(D852,$G$5))</f>
        <v/>
      </c>
      <c r="M852" s="240" t="str">
        <f>IF(C852="","",IF($M$11="EPS",[1]!S_STM07_IS(D852,61,$G$5,$H$13)/IF([1]!s_share_total(D852,$G$5)=0,[1]!s_share_total(D852,[1]!s_ipo_listeddate(D852)),[1]!s_share_total(D852,$G$5)),([1]!s_stm07_bs(D852,75,$G$5,$H$13)+[1]!s_stm07_bs(D852,88,$G$5,$H$13)+[1]!s_stm07_bs(D852,94,$G$5,$H$13)+[1]!s_stm07_bs(D852,95,$G$5,$H$13))/$E$5))</f>
        <v/>
      </c>
      <c r="N852" s="241" t="str">
        <f>IF(C852="","",F852/([1]!S_STM07_IS(D852,61,$G$5,$H$13)/IF([1]!s_share_total(D852,$G$5)=0,[1]!s_share_total(D852,[1]!s_ipo_listeddate(D852)),[1]!s_share_total(D852,$G$5))))</f>
        <v/>
      </c>
      <c r="O852" s="240" t="str">
        <f ca="1">IF(C852="","",[1]!s_share_total(D852,TODAY())/$E$5)</f>
        <v/>
      </c>
      <c r="P852" s="240" t="str">
        <f t="shared" si="86"/>
        <v/>
      </c>
      <c r="Q852" s="210" t="str">
        <f t="shared" si="87"/>
        <v/>
      </c>
      <c r="R852" s="341" t="str">
        <f t="shared" si="88"/>
        <v/>
      </c>
      <c r="S852" s="144"/>
      <c r="U852" s="1"/>
    </row>
    <row r="853" spans="3:21" ht="12" customHeight="1" x14ac:dyDescent="0.35">
      <c r="C853" s="342" t="str">
        <f t="shared" si="85"/>
        <v/>
      </c>
      <c r="D853" s="126" t="str">
        <f t="shared" si="83"/>
        <v/>
      </c>
      <c r="E853" s="126" t="str">
        <f t="shared" si="84"/>
        <v/>
      </c>
      <c r="F853" s="181" t="str">
        <f ca="1">IF(C853="","",[1]!s_dq_close(D853,TODAY(),1))</f>
        <v/>
      </c>
      <c r="G853" s="182" t="str">
        <f ca="1">IF(C853="","",[1]!s_pq_pctchange(D853,TODAY()-$G$12,TODAY())/100)</f>
        <v/>
      </c>
      <c r="H853" s="242" t="str">
        <f>IF(C853="","",IF($H$11="收入",[1]!S_STM07_IS(D853,9,$G$5,$H$13)/$E$5,[1]!S_STM07_IS(D853,48,$G$5,$H$13)/$E$5))</f>
        <v/>
      </c>
      <c r="I853" s="242" t="str">
        <f>IF(C853="","",IF($I$11="毛利率",([1]!S_STM07_IS(D853,9,$G$5,$H$13)-[1]!S_STM07_IS(D853,10,$G$5,$H$13))/[1]!S_STM07_IS(D853,9,$G$5,$H$13),[1]!S_STM07_IS(D853,14,$G$5,$H$13)/$E$5))</f>
        <v/>
      </c>
      <c r="J853" s="403" t="str">
        <f>IF(C853="","",IF($J$11="净利润率",[1]!S_STM07_IS(D853,61,$G$5,$H$13)/[1]!S_STM07_IS(D853,9,$G$5,$H$13),[1]!S_STM07_IS(D853,55,$G$5,$H$13)/$E$5))</f>
        <v/>
      </c>
      <c r="K853" s="411" t="str">
        <f>IF(C853="","",[1]!hks_fa_roa2(D853,$G$5))</f>
        <v/>
      </c>
      <c r="L853" s="411" t="str">
        <f>IF(C853="","",[1]!hks_fa_roe(D853,$G$5))</f>
        <v/>
      </c>
      <c r="M853" s="243" t="str">
        <f>IF(C853="","",IF($M$11="EPS",[1]!S_STM07_IS(D853,61,$G$5,$H$13)/IF([1]!s_share_total(D853,$G$5)=0,[1]!s_share_total(D853,[1]!s_ipo_listeddate(D853)),[1]!s_share_total(D853,$G$5)),([1]!s_stm07_bs(D853,75,$G$5,$H$13)+[1]!s_stm07_bs(D853,88,$G$5,$H$13)+[1]!s_stm07_bs(D853,94,$G$5,$H$13)+[1]!s_stm07_bs(D853,95,$G$5,$H$13))/$E$5))</f>
        <v/>
      </c>
      <c r="N853" s="193" t="str">
        <f>IF(C853="","",F853/([1]!S_STM07_IS(D853,61,$G$5,$H$13)/IF([1]!s_share_total(D853,$G$5)=0,[1]!s_share_total(D853,[1]!s_ipo_listeddate(D853)),[1]!s_share_total(D853,$G$5))))</f>
        <v/>
      </c>
      <c r="O853" s="242" t="str">
        <f ca="1">IF(C853="","",[1]!s_share_total(D853,TODAY())/$E$5)</f>
        <v/>
      </c>
      <c r="P853" s="242" t="str">
        <f t="shared" si="86"/>
        <v/>
      </c>
      <c r="Q853" s="181" t="str">
        <f t="shared" si="87"/>
        <v/>
      </c>
      <c r="R853" s="342" t="str">
        <f t="shared" si="88"/>
        <v/>
      </c>
      <c r="S853" s="144"/>
      <c r="U853" s="1"/>
    </row>
    <row r="854" spans="3:21" ht="12" customHeight="1" x14ac:dyDescent="0.35">
      <c r="C854" s="341" t="str">
        <f t="shared" si="85"/>
        <v/>
      </c>
      <c r="D854" s="239" t="str">
        <f t="shared" si="83"/>
        <v/>
      </c>
      <c r="E854" s="239" t="str">
        <f t="shared" si="84"/>
        <v/>
      </c>
      <c r="F854" s="179" t="str">
        <f ca="1">IF(C854="","",[1]!s_dq_close(D854,TODAY(),1))</f>
        <v/>
      </c>
      <c r="G854" s="180" t="str">
        <f ca="1">IF(C854="","",[1]!s_pq_pctchange(D854,TODAY()-$G$12,TODAY())/100)</f>
        <v/>
      </c>
      <c r="H854" s="240" t="str">
        <f>IF(C854="","",IF($H$11="收入",[1]!S_STM07_IS(D854,9,$G$5,$H$13)/$E$5,[1]!S_STM07_IS(D854,48,$G$5,$H$13)/$E$5))</f>
        <v/>
      </c>
      <c r="I854" s="240" t="str">
        <f>IF(C854="","",IF($I$11="毛利率",([1]!S_STM07_IS(D854,9,$G$5,$H$13)-[1]!S_STM07_IS(D854,10,$G$5,$H$13))/[1]!S_STM07_IS(D854,9,$G$5,$H$13),[1]!S_STM07_IS(D854,14,$G$5,$H$13)/$E$5))</f>
        <v/>
      </c>
      <c r="J854" s="402" t="str">
        <f>IF(C854="","",IF($J$11="净利润率",[1]!S_STM07_IS(D854,61,$G$5,$H$13)/[1]!S_STM07_IS(D854,9,$G$5,$H$13),[1]!S_STM07_IS(D854,55,$G$5,$H$13)/$E$5))</f>
        <v/>
      </c>
      <c r="K854" s="411" t="str">
        <f>IF(C854="","",[1]!hks_fa_roa2(D854,$G$5))</f>
        <v/>
      </c>
      <c r="L854" s="411" t="str">
        <f>IF(C854="","",[1]!hks_fa_roe(D854,$G$5))</f>
        <v/>
      </c>
      <c r="M854" s="240" t="str">
        <f>IF(C854="","",IF($M$11="EPS",[1]!S_STM07_IS(D854,61,$G$5,$H$13)/IF([1]!s_share_total(D854,$G$5)=0,[1]!s_share_total(D854,[1]!s_ipo_listeddate(D854)),[1]!s_share_total(D854,$G$5)),([1]!s_stm07_bs(D854,75,$G$5,$H$13)+[1]!s_stm07_bs(D854,88,$G$5,$H$13)+[1]!s_stm07_bs(D854,94,$G$5,$H$13)+[1]!s_stm07_bs(D854,95,$G$5,$H$13))/$E$5))</f>
        <v/>
      </c>
      <c r="N854" s="241" t="str">
        <f>IF(C854="","",F854/([1]!S_STM07_IS(D854,61,$G$5,$H$13)/IF([1]!s_share_total(D854,$G$5)=0,[1]!s_share_total(D854,[1]!s_ipo_listeddate(D854)),[1]!s_share_total(D854,$G$5))))</f>
        <v/>
      </c>
      <c r="O854" s="240" t="str">
        <f ca="1">IF(C854="","",[1]!s_share_total(D854,TODAY())/$E$5)</f>
        <v/>
      </c>
      <c r="P854" s="240" t="str">
        <f t="shared" si="86"/>
        <v/>
      </c>
      <c r="Q854" s="210" t="str">
        <f t="shared" si="87"/>
        <v/>
      </c>
      <c r="R854" s="341" t="str">
        <f t="shared" si="88"/>
        <v/>
      </c>
      <c r="S854" s="144"/>
      <c r="U854" s="1"/>
    </row>
    <row r="855" spans="3:21" ht="12" customHeight="1" x14ac:dyDescent="0.35">
      <c r="C855" s="342" t="str">
        <f t="shared" si="85"/>
        <v/>
      </c>
      <c r="D855" s="126" t="str">
        <f t="shared" si="83"/>
        <v/>
      </c>
      <c r="E855" s="126" t="str">
        <f t="shared" si="84"/>
        <v/>
      </c>
      <c r="F855" s="181" t="str">
        <f ca="1">IF(C855="","",[1]!s_dq_close(D855,TODAY(),1))</f>
        <v/>
      </c>
      <c r="G855" s="182" t="str">
        <f ca="1">IF(C855="","",[1]!s_pq_pctchange(D855,TODAY()-$G$12,TODAY())/100)</f>
        <v/>
      </c>
      <c r="H855" s="242" t="str">
        <f>IF(C855="","",IF($H$11="收入",[1]!S_STM07_IS(D855,9,$G$5,$H$13)/$E$5,[1]!S_STM07_IS(D855,48,$G$5,$H$13)/$E$5))</f>
        <v/>
      </c>
      <c r="I855" s="242" t="str">
        <f>IF(C855="","",IF($I$11="毛利率",([1]!S_STM07_IS(D855,9,$G$5,$H$13)-[1]!S_STM07_IS(D855,10,$G$5,$H$13))/[1]!S_STM07_IS(D855,9,$G$5,$H$13),[1]!S_STM07_IS(D855,14,$G$5,$H$13)/$E$5))</f>
        <v/>
      </c>
      <c r="J855" s="403" t="str">
        <f>IF(C855="","",IF($J$11="净利润率",[1]!S_STM07_IS(D855,61,$G$5,$H$13)/[1]!S_STM07_IS(D855,9,$G$5,$H$13),[1]!S_STM07_IS(D855,55,$G$5,$H$13)/$E$5))</f>
        <v/>
      </c>
      <c r="K855" s="411" t="str">
        <f>IF(C855="","",[1]!hks_fa_roa2(D855,$G$5))</f>
        <v/>
      </c>
      <c r="L855" s="411" t="str">
        <f>IF(C855="","",[1]!hks_fa_roe(D855,$G$5))</f>
        <v/>
      </c>
      <c r="M855" s="243" t="str">
        <f>IF(C855="","",IF($M$11="EPS",[1]!S_STM07_IS(D855,61,$G$5,$H$13)/IF([1]!s_share_total(D855,$G$5)=0,[1]!s_share_total(D855,[1]!s_ipo_listeddate(D855)),[1]!s_share_total(D855,$G$5)),([1]!s_stm07_bs(D855,75,$G$5,$H$13)+[1]!s_stm07_bs(D855,88,$G$5,$H$13)+[1]!s_stm07_bs(D855,94,$G$5,$H$13)+[1]!s_stm07_bs(D855,95,$G$5,$H$13))/$E$5))</f>
        <v/>
      </c>
      <c r="N855" s="193" t="str">
        <f>IF(C855="","",F855/([1]!S_STM07_IS(D855,61,$G$5,$H$13)/IF([1]!s_share_total(D855,$G$5)=0,[1]!s_share_total(D855,[1]!s_ipo_listeddate(D855)),[1]!s_share_total(D855,$G$5))))</f>
        <v/>
      </c>
      <c r="O855" s="242" t="str">
        <f ca="1">IF(C855="","",[1]!s_share_total(D855,TODAY())/$E$5)</f>
        <v/>
      </c>
      <c r="P855" s="242" t="str">
        <f t="shared" si="86"/>
        <v/>
      </c>
      <c r="Q855" s="181" t="str">
        <f t="shared" si="87"/>
        <v/>
      </c>
      <c r="R855" s="342" t="str">
        <f t="shared" si="88"/>
        <v/>
      </c>
      <c r="S855" s="144"/>
      <c r="U855" s="1"/>
    </row>
    <row r="856" spans="3:21" ht="12" customHeight="1" x14ac:dyDescent="0.35">
      <c r="C856" s="341" t="str">
        <f t="shared" si="85"/>
        <v/>
      </c>
      <c r="D856" s="239" t="str">
        <f t="shared" si="83"/>
        <v/>
      </c>
      <c r="E856" s="239" t="str">
        <f t="shared" si="84"/>
        <v/>
      </c>
      <c r="F856" s="179" t="str">
        <f ca="1">IF(C856="","",[1]!s_dq_close(D856,TODAY(),1))</f>
        <v/>
      </c>
      <c r="G856" s="180" t="str">
        <f ca="1">IF(C856="","",[1]!s_pq_pctchange(D856,TODAY()-$G$12,TODAY())/100)</f>
        <v/>
      </c>
      <c r="H856" s="240" t="str">
        <f>IF(C856="","",IF($H$11="收入",[1]!S_STM07_IS(D856,9,$G$5,$H$13)/$E$5,[1]!S_STM07_IS(D856,48,$G$5,$H$13)/$E$5))</f>
        <v/>
      </c>
      <c r="I856" s="240" t="str">
        <f>IF(C856="","",IF($I$11="毛利率",([1]!S_STM07_IS(D856,9,$G$5,$H$13)-[1]!S_STM07_IS(D856,10,$G$5,$H$13))/[1]!S_STM07_IS(D856,9,$G$5,$H$13),[1]!S_STM07_IS(D856,14,$G$5,$H$13)/$E$5))</f>
        <v/>
      </c>
      <c r="J856" s="402" t="str">
        <f>IF(C856="","",IF($J$11="净利润率",[1]!S_STM07_IS(D856,61,$G$5,$H$13)/[1]!S_STM07_IS(D856,9,$G$5,$H$13),[1]!S_STM07_IS(D856,55,$G$5,$H$13)/$E$5))</f>
        <v/>
      </c>
      <c r="K856" s="411" t="str">
        <f>IF(C856="","",[1]!hks_fa_roa2(D856,$G$5))</f>
        <v/>
      </c>
      <c r="L856" s="411" t="str">
        <f>IF(C856="","",[1]!hks_fa_roe(D856,$G$5))</f>
        <v/>
      </c>
      <c r="M856" s="240" t="str">
        <f>IF(C856="","",IF($M$11="EPS",[1]!S_STM07_IS(D856,61,$G$5,$H$13)/IF([1]!s_share_total(D856,$G$5)=0,[1]!s_share_total(D856,[1]!s_ipo_listeddate(D856)),[1]!s_share_total(D856,$G$5)),([1]!s_stm07_bs(D856,75,$G$5,$H$13)+[1]!s_stm07_bs(D856,88,$G$5,$H$13)+[1]!s_stm07_bs(D856,94,$G$5,$H$13)+[1]!s_stm07_bs(D856,95,$G$5,$H$13))/$E$5))</f>
        <v/>
      </c>
      <c r="N856" s="241" t="str">
        <f>IF(C856="","",F856/([1]!S_STM07_IS(D856,61,$G$5,$H$13)/IF([1]!s_share_total(D856,$G$5)=0,[1]!s_share_total(D856,[1]!s_ipo_listeddate(D856)),[1]!s_share_total(D856,$G$5))))</f>
        <v/>
      </c>
      <c r="O856" s="240" t="str">
        <f ca="1">IF(C856="","",[1]!s_share_total(D856,TODAY())/$E$5)</f>
        <v/>
      </c>
      <c r="P856" s="240" t="str">
        <f t="shared" si="86"/>
        <v/>
      </c>
      <c r="Q856" s="210" t="str">
        <f t="shared" si="87"/>
        <v/>
      </c>
      <c r="R856" s="341" t="str">
        <f t="shared" si="88"/>
        <v/>
      </c>
      <c r="S856" s="144"/>
      <c r="U856" s="1"/>
    </row>
    <row r="857" spans="3:21" ht="12" customHeight="1" x14ac:dyDescent="0.35">
      <c r="C857" s="342" t="str">
        <f t="shared" si="85"/>
        <v/>
      </c>
      <c r="D857" s="126" t="str">
        <f t="shared" ref="D857:D920" si="89">IF(C857="","",VLOOKUP(C857,comppool,2,FALSE))</f>
        <v/>
      </c>
      <c r="E857" s="126" t="str">
        <f t="shared" ref="E857:E920" si="90">IF(C857="","",VLOOKUP(C857,comppool,3,FALSE))</f>
        <v/>
      </c>
      <c r="F857" s="181" t="str">
        <f ca="1">IF(C857="","",[1]!s_dq_close(D857,TODAY(),1))</f>
        <v/>
      </c>
      <c r="G857" s="182" t="str">
        <f ca="1">IF(C857="","",[1]!s_pq_pctchange(D857,TODAY()-$G$12,TODAY())/100)</f>
        <v/>
      </c>
      <c r="H857" s="242" t="str">
        <f>IF(C857="","",IF($H$11="收入",[1]!S_STM07_IS(D857,9,$G$5,$H$13)/$E$5,[1]!S_STM07_IS(D857,48,$G$5,$H$13)/$E$5))</f>
        <v/>
      </c>
      <c r="I857" s="242" t="str">
        <f>IF(C857="","",IF($I$11="毛利率",([1]!S_STM07_IS(D857,9,$G$5,$H$13)-[1]!S_STM07_IS(D857,10,$G$5,$H$13))/[1]!S_STM07_IS(D857,9,$G$5,$H$13),[1]!S_STM07_IS(D857,14,$G$5,$H$13)/$E$5))</f>
        <v/>
      </c>
      <c r="J857" s="403" t="str">
        <f>IF(C857="","",IF($J$11="净利润率",[1]!S_STM07_IS(D857,61,$G$5,$H$13)/[1]!S_STM07_IS(D857,9,$G$5,$H$13),[1]!S_STM07_IS(D857,55,$G$5,$H$13)/$E$5))</f>
        <v/>
      </c>
      <c r="K857" s="411" t="str">
        <f>IF(C857="","",[1]!hks_fa_roa2(D857,$G$5))</f>
        <v/>
      </c>
      <c r="L857" s="411" t="str">
        <f>IF(C857="","",[1]!hks_fa_roe(D857,$G$5))</f>
        <v/>
      </c>
      <c r="M857" s="243" t="str">
        <f>IF(C857="","",IF($M$11="EPS",[1]!S_STM07_IS(D857,61,$G$5,$H$13)/IF([1]!s_share_total(D857,$G$5)=0,[1]!s_share_total(D857,[1]!s_ipo_listeddate(D857)),[1]!s_share_total(D857,$G$5)),([1]!s_stm07_bs(D857,75,$G$5,$H$13)+[1]!s_stm07_bs(D857,88,$G$5,$H$13)+[1]!s_stm07_bs(D857,94,$G$5,$H$13)+[1]!s_stm07_bs(D857,95,$G$5,$H$13))/$E$5))</f>
        <v/>
      </c>
      <c r="N857" s="193" t="str">
        <f>IF(C857="","",F857/([1]!S_STM07_IS(D857,61,$G$5,$H$13)/IF([1]!s_share_total(D857,$G$5)=0,[1]!s_share_total(D857,[1]!s_ipo_listeddate(D857)),[1]!s_share_total(D857,$G$5))))</f>
        <v/>
      </c>
      <c r="O857" s="242" t="str">
        <f ca="1">IF(C857="","",[1]!s_share_total(D857,TODAY())/$E$5)</f>
        <v/>
      </c>
      <c r="P857" s="242" t="str">
        <f t="shared" si="86"/>
        <v/>
      </c>
      <c r="Q857" s="181" t="str">
        <f t="shared" si="87"/>
        <v/>
      </c>
      <c r="R857" s="342" t="str">
        <f t="shared" si="88"/>
        <v/>
      </c>
      <c r="S857" s="144"/>
      <c r="U857" s="1"/>
    </row>
    <row r="858" spans="3:21" ht="12" customHeight="1" x14ac:dyDescent="0.35">
      <c r="C858" s="341" t="str">
        <f t="shared" si="85"/>
        <v/>
      </c>
      <c r="D858" s="239" t="str">
        <f t="shared" si="89"/>
        <v/>
      </c>
      <c r="E858" s="239" t="str">
        <f t="shared" si="90"/>
        <v/>
      </c>
      <c r="F858" s="179" t="str">
        <f ca="1">IF(C858="","",[1]!s_dq_close(D858,TODAY(),1))</f>
        <v/>
      </c>
      <c r="G858" s="180" t="str">
        <f ca="1">IF(C858="","",[1]!s_pq_pctchange(D858,TODAY()-$G$12,TODAY())/100)</f>
        <v/>
      </c>
      <c r="H858" s="240" t="str">
        <f>IF(C858="","",IF($H$11="收入",[1]!S_STM07_IS(D858,9,$G$5,$H$13)/$E$5,[1]!S_STM07_IS(D858,48,$G$5,$H$13)/$E$5))</f>
        <v/>
      </c>
      <c r="I858" s="240" t="str">
        <f>IF(C858="","",IF($I$11="毛利率",([1]!S_STM07_IS(D858,9,$G$5,$H$13)-[1]!S_STM07_IS(D858,10,$G$5,$H$13))/[1]!S_STM07_IS(D858,9,$G$5,$H$13),[1]!S_STM07_IS(D858,14,$G$5,$H$13)/$E$5))</f>
        <v/>
      </c>
      <c r="J858" s="402" t="str">
        <f>IF(C858="","",IF($J$11="净利润率",[1]!S_STM07_IS(D858,61,$G$5,$H$13)/[1]!S_STM07_IS(D858,9,$G$5,$H$13),[1]!S_STM07_IS(D858,55,$G$5,$H$13)/$E$5))</f>
        <v/>
      </c>
      <c r="K858" s="411" t="str">
        <f>IF(C858="","",[1]!hks_fa_roa2(D858,$G$5))</f>
        <v/>
      </c>
      <c r="L858" s="411" t="str">
        <f>IF(C858="","",[1]!hks_fa_roe(D858,$G$5))</f>
        <v/>
      </c>
      <c r="M858" s="240" t="str">
        <f>IF(C858="","",IF($M$11="EPS",[1]!S_STM07_IS(D858,61,$G$5,$H$13)/IF([1]!s_share_total(D858,$G$5)=0,[1]!s_share_total(D858,[1]!s_ipo_listeddate(D858)),[1]!s_share_total(D858,$G$5)),([1]!s_stm07_bs(D858,75,$G$5,$H$13)+[1]!s_stm07_bs(D858,88,$G$5,$H$13)+[1]!s_stm07_bs(D858,94,$G$5,$H$13)+[1]!s_stm07_bs(D858,95,$G$5,$H$13))/$E$5))</f>
        <v/>
      </c>
      <c r="N858" s="241" t="str">
        <f>IF(C858="","",F858/([1]!S_STM07_IS(D858,61,$G$5,$H$13)/IF([1]!s_share_total(D858,$G$5)=0,[1]!s_share_total(D858,[1]!s_ipo_listeddate(D858)),[1]!s_share_total(D858,$G$5))))</f>
        <v/>
      </c>
      <c r="O858" s="240" t="str">
        <f ca="1">IF(C858="","",[1]!s_share_total(D858,TODAY())/$E$5)</f>
        <v/>
      </c>
      <c r="P858" s="240" t="str">
        <f t="shared" si="86"/>
        <v/>
      </c>
      <c r="Q858" s="210" t="str">
        <f t="shared" si="87"/>
        <v/>
      </c>
      <c r="R858" s="341" t="str">
        <f t="shared" si="88"/>
        <v/>
      </c>
      <c r="S858" s="144"/>
      <c r="U858" s="1"/>
    </row>
    <row r="859" spans="3:21" ht="12" customHeight="1" x14ac:dyDescent="0.35">
      <c r="C859" s="342" t="str">
        <f t="shared" si="85"/>
        <v/>
      </c>
      <c r="D859" s="126" t="str">
        <f t="shared" si="89"/>
        <v/>
      </c>
      <c r="E859" s="126" t="str">
        <f t="shared" si="90"/>
        <v/>
      </c>
      <c r="F859" s="181" t="str">
        <f ca="1">IF(C859="","",[1]!s_dq_close(D859,TODAY(),1))</f>
        <v/>
      </c>
      <c r="G859" s="182" t="str">
        <f ca="1">IF(C859="","",[1]!s_pq_pctchange(D859,TODAY()-$G$12,TODAY())/100)</f>
        <v/>
      </c>
      <c r="H859" s="242" t="str">
        <f>IF(C859="","",IF($H$11="收入",[1]!S_STM07_IS(D859,9,$G$5,$H$13)/$E$5,[1]!S_STM07_IS(D859,48,$G$5,$H$13)/$E$5))</f>
        <v/>
      </c>
      <c r="I859" s="242" t="str">
        <f>IF(C859="","",IF($I$11="毛利率",([1]!S_STM07_IS(D859,9,$G$5,$H$13)-[1]!S_STM07_IS(D859,10,$G$5,$H$13))/[1]!S_STM07_IS(D859,9,$G$5,$H$13),[1]!S_STM07_IS(D859,14,$G$5,$H$13)/$E$5))</f>
        <v/>
      </c>
      <c r="J859" s="403" t="str">
        <f>IF(C859="","",IF($J$11="净利润率",[1]!S_STM07_IS(D859,61,$G$5,$H$13)/[1]!S_STM07_IS(D859,9,$G$5,$H$13),[1]!S_STM07_IS(D859,55,$G$5,$H$13)/$E$5))</f>
        <v/>
      </c>
      <c r="K859" s="411" t="str">
        <f>IF(C859="","",[1]!hks_fa_roa2(D859,$G$5))</f>
        <v/>
      </c>
      <c r="L859" s="411" t="str">
        <f>IF(C859="","",[1]!hks_fa_roe(D859,$G$5))</f>
        <v/>
      </c>
      <c r="M859" s="243" t="str">
        <f>IF(C859="","",IF($M$11="EPS",[1]!S_STM07_IS(D859,61,$G$5,$H$13)/IF([1]!s_share_total(D859,$G$5)=0,[1]!s_share_total(D859,[1]!s_ipo_listeddate(D859)),[1]!s_share_total(D859,$G$5)),([1]!s_stm07_bs(D859,75,$G$5,$H$13)+[1]!s_stm07_bs(D859,88,$G$5,$H$13)+[1]!s_stm07_bs(D859,94,$G$5,$H$13)+[1]!s_stm07_bs(D859,95,$G$5,$H$13))/$E$5))</f>
        <v/>
      </c>
      <c r="N859" s="193" t="str">
        <f>IF(C859="","",F859/([1]!S_STM07_IS(D859,61,$G$5,$H$13)/IF([1]!s_share_total(D859,$G$5)=0,[1]!s_share_total(D859,[1]!s_ipo_listeddate(D859)),[1]!s_share_total(D859,$G$5))))</f>
        <v/>
      </c>
      <c r="O859" s="242" t="str">
        <f ca="1">IF(C859="","",[1]!s_share_total(D859,TODAY())/$E$5)</f>
        <v/>
      </c>
      <c r="P859" s="242" t="str">
        <f t="shared" si="86"/>
        <v/>
      </c>
      <c r="Q859" s="181" t="str">
        <f t="shared" si="87"/>
        <v/>
      </c>
      <c r="R859" s="342" t="str">
        <f t="shared" si="88"/>
        <v/>
      </c>
      <c r="S859" s="144"/>
      <c r="U859" s="1"/>
    </row>
    <row r="860" spans="3:21" ht="12" customHeight="1" x14ac:dyDescent="0.35">
      <c r="C860" s="341" t="str">
        <f t="shared" si="85"/>
        <v/>
      </c>
      <c r="D860" s="239" t="str">
        <f t="shared" si="89"/>
        <v/>
      </c>
      <c r="E860" s="239" t="str">
        <f t="shared" si="90"/>
        <v/>
      </c>
      <c r="F860" s="179" t="str">
        <f ca="1">IF(C860="","",[1]!s_dq_close(D860,TODAY(),1))</f>
        <v/>
      </c>
      <c r="G860" s="180" t="str">
        <f ca="1">IF(C860="","",[1]!s_pq_pctchange(D860,TODAY()-$G$12,TODAY())/100)</f>
        <v/>
      </c>
      <c r="H860" s="240" t="str">
        <f>IF(C860="","",IF($H$11="收入",[1]!S_STM07_IS(D860,9,$G$5,$H$13)/$E$5,[1]!S_STM07_IS(D860,48,$G$5,$H$13)/$E$5))</f>
        <v/>
      </c>
      <c r="I860" s="240" t="str">
        <f>IF(C860="","",IF($I$11="毛利率",([1]!S_STM07_IS(D860,9,$G$5,$H$13)-[1]!S_STM07_IS(D860,10,$G$5,$H$13))/[1]!S_STM07_IS(D860,9,$G$5,$H$13),[1]!S_STM07_IS(D860,14,$G$5,$H$13)/$E$5))</f>
        <v/>
      </c>
      <c r="J860" s="402" t="str">
        <f>IF(C860="","",IF($J$11="净利润率",[1]!S_STM07_IS(D860,61,$G$5,$H$13)/[1]!S_STM07_IS(D860,9,$G$5,$H$13),[1]!S_STM07_IS(D860,55,$G$5,$H$13)/$E$5))</f>
        <v/>
      </c>
      <c r="K860" s="411" t="str">
        <f>IF(C860="","",[1]!hks_fa_roa2(D860,$G$5))</f>
        <v/>
      </c>
      <c r="L860" s="411" t="str">
        <f>IF(C860="","",[1]!hks_fa_roe(D860,$G$5))</f>
        <v/>
      </c>
      <c r="M860" s="240" t="str">
        <f>IF(C860="","",IF($M$11="EPS",[1]!S_STM07_IS(D860,61,$G$5,$H$13)/IF([1]!s_share_total(D860,$G$5)=0,[1]!s_share_total(D860,[1]!s_ipo_listeddate(D860)),[1]!s_share_total(D860,$G$5)),([1]!s_stm07_bs(D860,75,$G$5,$H$13)+[1]!s_stm07_bs(D860,88,$G$5,$H$13)+[1]!s_stm07_bs(D860,94,$G$5,$H$13)+[1]!s_stm07_bs(D860,95,$G$5,$H$13))/$E$5))</f>
        <v/>
      </c>
      <c r="N860" s="241" t="str">
        <f>IF(C860="","",F860/([1]!S_STM07_IS(D860,61,$G$5,$H$13)/IF([1]!s_share_total(D860,$G$5)=0,[1]!s_share_total(D860,[1]!s_ipo_listeddate(D860)),[1]!s_share_total(D860,$G$5))))</f>
        <v/>
      </c>
      <c r="O860" s="240" t="str">
        <f ca="1">IF(C860="","",[1]!s_share_total(D860,TODAY())/$E$5)</f>
        <v/>
      </c>
      <c r="P860" s="240" t="str">
        <f t="shared" si="86"/>
        <v/>
      </c>
      <c r="Q860" s="210" t="str">
        <f t="shared" si="87"/>
        <v/>
      </c>
      <c r="R860" s="341" t="str">
        <f t="shared" si="88"/>
        <v/>
      </c>
      <c r="S860" s="144"/>
      <c r="U860" s="1"/>
    </row>
    <row r="861" spans="3:21" ht="12" customHeight="1" x14ac:dyDescent="0.35">
      <c r="C861" s="342" t="str">
        <f t="shared" si="85"/>
        <v/>
      </c>
      <c r="D861" s="126" t="str">
        <f t="shared" si="89"/>
        <v/>
      </c>
      <c r="E861" s="126" t="str">
        <f t="shared" si="90"/>
        <v/>
      </c>
      <c r="F861" s="181" t="str">
        <f ca="1">IF(C861="","",[1]!s_dq_close(D861,TODAY(),1))</f>
        <v/>
      </c>
      <c r="G861" s="182" t="str">
        <f ca="1">IF(C861="","",[1]!s_pq_pctchange(D861,TODAY()-$G$12,TODAY())/100)</f>
        <v/>
      </c>
      <c r="H861" s="242" t="str">
        <f>IF(C861="","",IF($H$11="收入",[1]!S_STM07_IS(D861,9,$G$5,$H$13)/$E$5,[1]!S_STM07_IS(D861,48,$G$5,$H$13)/$E$5))</f>
        <v/>
      </c>
      <c r="I861" s="242" t="str">
        <f>IF(C861="","",IF($I$11="毛利率",([1]!S_STM07_IS(D861,9,$G$5,$H$13)-[1]!S_STM07_IS(D861,10,$G$5,$H$13))/[1]!S_STM07_IS(D861,9,$G$5,$H$13),[1]!S_STM07_IS(D861,14,$G$5,$H$13)/$E$5))</f>
        <v/>
      </c>
      <c r="J861" s="403" t="str">
        <f>IF(C861="","",IF($J$11="净利润率",[1]!S_STM07_IS(D861,61,$G$5,$H$13)/[1]!S_STM07_IS(D861,9,$G$5,$H$13),[1]!S_STM07_IS(D861,55,$G$5,$H$13)/$E$5))</f>
        <v/>
      </c>
      <c r="K861" s="411" t="str">
        <f>IF(C861="","",[1]!hks_fa_roa2(D861,$G$5))</f>
        <v/>
      </c>
      <c r="L861" s="411" t="str">
        <f>IF(C861="","",[1]!hks_fa_roe(D861,$G$5))</f>
        <v/>
      </c>
      <c r="M861" s="243" t="str">
        <f>IF(C861="","",IF($M$11="EPS",[1]!S_STM07_IS(D861,61,$G$5,$H$13)/IF([1]!s_share_total(D861,$G$5)=0,[1]!s_share_total(D861,[1]!s_ipo_listeddate(D861)),[1]!s_share_total(D861,$G$5)),([1]!s_stm07_bs(D861,75,$G$5,$H$13)+[1]!s_stm07_bs(D861,88,$G$5,$H$13)+[1]!s_stm07_bs(D861,94,$G$5,$H$13)+[1]!s_stm07_bs(D861,95,$G$5,$H$13))/$E$5))</f>
        <v/>
      </c>
      <c r="N861" s="193" t="str">
        <f>IF(C861="","",F861/([1]!S_STM07_IS(D861,61,$G$5,$H$13)/IF([1]!s_share_total(D861,$G$5)=0,[1]!s_share_total(D861,[1]!s_ipo_listeddate(D861)),[1]!s_share_total(D861,$G$5))))</f>
        <v/>
      </c>
      <c r="O861" s="242" t="str">
        <f ca="1">IF(C861="","",[1]!s_share_total(D861,TODAY())/$E$5)</f>
        <v/>
      </c>
      <c r="P861" s="242" t="str">
        <f t="shared" si="86"/>
        <v/>
      </c>
      <c r="Q861" s="181" t="str">
        <f t="shared" si="87"/>
        <v/>
      </c>
      <c r="R861" s="342" t="str">
        <f t="shared" si="88"/>
        <v/>
      </c>
      <c r="S861" s="144"/>
      <c r="U861" s="1"/>
    </row>
    <row r="862" spans="3:21" ht="12" customHeight="1" x14ac:dyDescent="0.35">
      <c r="C862" s="341" t="str">
        <f t="shared" si="85"/>
        <v/>
      </c>
      <c r="D862" s="239" t="str">
        <f t="shared" si="89"/>
        <v/>
      </c>
      <c r="E862" s="239" t="str">
        <f t="shared" si="90"/>
        <v/>
      </c>
      <c r="F862" s="179" t="str">
        <f ca="1">IF(C862="","",[1]!s_dq_close(D862,TODAY(),1))</f>
        <v/>
      </c>
      <c r="G862" s="180" t="str">
        <f ca="1">IF(C862="","",[1]!s_pq_pctchange(D862,TODAY()-$G$12,TODAY())/100)</f>
        <v/>
      </c>
      <c r="H862" s="240" t="str">
        <f>IF(C862="","",IF($H$11="收入",[1]!S_STM07_IS(D862,9,$G$5,$H$13)/$E$5,[1]!S_STM07_IS(D862,48,$G$5,$H$13)/$E$5))</f>
        <v/>
      </c>
      <c r="I862" s="240" t="str">
        <f>IF(C862="","",IF($I$11="毛利率",([1]!S_STM07_IS(D862,9,$G$5,$H$13)-[1]!S_STM07_IS(D862,10,$G$5,$H$13))/[1]!S_STM07_IS(D862,9,$G$5,$H$13),[1]!S_STM07_IS(D862,14,$G$5,$H$13)/$E$5))</f>
        <v/>
      </c>
      <c r="J862" s="402" t="str">
        <f>IF(C862="","",IF($J$11="净利润率",[1]!S_STM07_IS(D862,61,$G$5,$H$13)/[1]!S_STM07_IS(D862,9,$G$5,$H$13),[1]!S_STM07_IS(D862,55,$G$5,$H$13)/$E$5))</f>
        <v/>
      </c>
      <c r="K862" s="411" t="str">
        <f>IF(C862="","",[1]!hks_fa_roa2(D862,$G$5))</f>
        <v/>
      </c>
      <c r="L862" s="411" t="str">
        <f>IF(C862="","",[1]!hks_fa_roe(D862,$G$5))</f>
        <v/>
      </c>
      <c r="M862" s="240" t="str">
        <f>IF(C862="","",IF($M$11="EPS",[1]!S_STM07_IS(D862,61,$G$5,$H$13)/IF([1]!s_share_total(D862,$G$5)=0,[1]!s_share_total(D862,[1]!s_ipo_listeddate(D862)),[1]!s_share_total(D862,$G$5)),([1]!s_stm07_bs(D862,75,$G$5,$H$13)+[1]!s_stm07_bs(D862,88,$G$5,$H$13)+[1]!s_stm07_bs(D862,94,$G$5,$H$13)+[1]!s_stm07_bs(D862,95,$G$5,$H$13))/$E$5))</f>
        <v/>
      </c>
      <c r="N862" s="241" t="str">
        <f>IF(C862="","",F862/([1]!S_STM07_IS(D862,61,$G$5,$H$13)/IF([1]!s_share_total(D862,$G$5)=0,[1]!s_share_total(D862,[1]!s_ipo_listeddate(D862)),[1]!s_share_total(D862,$G$5))))</f>
        <v/>
      </c>
      <c r="O862" s="240" t="str">
        <f ca="1">IF(C862="","",[1]!s_share_total(D862,TODAY())/$E$5)</f>
        <v/>
      </c>
      <c r="P862" s="240" t="str">
        <f t="shared" si="86"/>
        <v/>
      </c>
      <c r="Q862" s="210" t="str">
        <f t="shared" si="87"/>
        <v/>
      </c>
      <c r="R862" s="341" t="str">
        <f t="shared" si="88"/>
        <v/>
      </c>
      <c r="S862" s="144"/>
      <c r="U862" s="1"/>
    </row>
    <row r="863" spans="3:21" ht="12" customHeight="1" x14ac:dyDescent="0.35">
      <c r="C863" s="342" t="str">
        <f t="shared" si="85"/>
        <v/>
      </c>
      <c r="D863" s="126" t="str">
        <f t="shared" si="89"/>
        <v/>
      </c>
      <c r="E863" s="126" t="str">
        <f t="shared" si="90"/>
        <v/>
      </c>
      <c r="F863" s="181" t="str">
        <f ca="1">IF(C863="","",[1]!s_dq_close(D863,TODAY(),1))</f>
        <v/>
      </c>
      <c r="G863" s="182" t="str">
        <f ca="1">IF(C863="","",[1]!s_pq_pctchange(D863,TODAY()-$G$12,TODAY())/100)</f>
        <v/>
      </c>
      <c r="H863" s="242" t="str">
        <f>IF(C863="","",IF($H$11="收入",[1]!S_STM07_IS(D863,9,$G$5,$H$13)/$E$5,[1]!S_STM07_IS(D863,48,$G$5,$H$13)/$E$5))</f>
        <v/>
      </c>
      <c r="I863" s="242" t="str">
        <f>IF(C863="","",IF($I$11="毛利率",([1]!S_STM07_IS(D863,9,$G$5,$H$13)-[1]!S_STM07_IS(D863,10,$G$5,$H$13))/[1]!S_STM07_IS(D863,9,$G$5,$H$13),[1]!S_STM07_IS(D863,14,$G$5,$H$13)/$E$5))</f>
        <v/>
      </c>
      <c r="J863" s="403" t="str">
        <f>IF(C863="","",IF($J$11="净利润率",[1]!S_STM07_IS(D863,61,$G$5,$H$13)/[1]!S_STM07_IS(D863,9,$G$5,$H$13),[1]!S_STM07_IS(D863,55,$G$5,$H$13)/$E$5))</f>
        <v/>
      </c>
      <c r="K863" s="411" t="str">
        <f>IF(C863="","",[1]!hks_fa_roa2(D863,$G$5))</f>
        <v/>
      </c>
      <c r="L863" s="411" t="str">
        <f>IF(C863="","",[1]!hks_fa_roe(D863,$G$5))</f>
        <v/>
      </c>
      <c r="M863" s="243" t="str">
        <f>IF(C863="","",IF($M$11="EPS",[1]!S_STM07_IS(D863,61,$G$5,$H$13)/IF([1]!s_share_total(D863,$G$5)=0,[1]!s_share_total(D863,[1]!s_ipo_listeddate(D863)),[1]!s_share_total(D863,$G$5)),([1]!s_stm07_bs(D863,75,$G$5,$H$13)+[1]!s_stm07_bs(D863,88,$G$5,$H$13)+[1]!s_stm07_bs(D863,94,$G$5,$H$13)+[1]!s_stm07_bs(D863,95,$G$5,$H$13))/$E$5))</f>
        <v/>
      </c>
      <c r="N863" s="193" t="str">
        <f>IF(C863="","",F863/([1]!S_STM07_IS(D863,61,$G$5,$H$13)/IF([1]!s_share_total(D863,$G$5)=0,[1]!s_share_total(D863,[1]!s_ipo_listeddate(D863)),[1]!s_share_total(D863,$G$5))))</f>
        <v/>
      </c>
      <c r="O863" s="242" t="str">
        <f ca="1">IF(C863="","",[1]!s_share_total(D863,TODAY())/$E$5)</f>
        <v/>
      </c>
      <c r="P863" s="242" t="str">
        <f t="shared" si="86"/>
        <v/>
      </c>
      <c r="Q863" s="181" t="str">
        <f t="shared" si="87"/>
        <v/>
      </c>
      <c r="R863" s="342" t="str">
        <f t="shared" si="88"/>
        <v/>
      </c>
      <c r="S863" s="144"/>
      <c r="U863" s="1"/>
    </row>
    <row r="864" spans="3:21" ht="12" customHeight="1" x14ac:dyDescent="0.35">
      <c r="C864" s="341" t="str">
        <f t="shared" si="85"/>
        <v/>
      </c>
      <c r="D864" s="239" t="str">
        <f t="shared" si="89"/>
        <v/>
      </c>
      <c r="E864" s="239" t="str">
        <f t="shared" si="90"/>
        <v/>
      </c>
      <c r="F864" s="179" t="str">
        <f ca="1">IF(C864="","",[1]!s_dq_close(D864,TODAY(),1))</f>
        <v/>
      </c>
      <c r="G864" s="180" t="str">
        <f ca="1">IF(C864="","",[1]!s_pq_pctchange(D864,TODAY()-$G$12,TODAY())/100)</f>
        <v/>
      </c>
      <c r="H864" s="240" t="str">
        <f>IF(C864="","",IF($H$11="收入",[1]!S_STM07_IS(D864,9,$G$5,$H$13)/$E$5,[1]!S_STM07_IS(D864,48,$G$5,$H$13)/$E$5))</f>
        <v/>
      </c>
      <c r="I864" s="240" t="str">
        <f>IF(C864="","",IF($I$11="毛利率",([1]!S_STM07_IS(D864,9,$G$5,$H$13)-[1]!S_STM07_IS(D864,10,$G$5,$H$13))/[1]!S_STM07_IS(D864,9,$G$5,$H$13),[1]!S_STM07_IS(D864,14,$G$5,$H$13)/$E$5))</f>
        <v/>
      </c>
      <c r="J864" s="402" t="str">
        <f>IF(C864="","",IF($J$11="净利润率",[1]!S_STM07_IS(D864,61,$G$5,$H$13)/[1]!S_STM07_IS(D864,9,$G$5,$H$13),[1]!S_STM07_IS(D864,55,$G$5,$H$13)/$E$5))</f>
        <v/>
      </c>
      <c r="K864" s="411" t="str">
        <f>IF(C864="","",[1]!hks_fa_roa2(D864,$G$5))</f>
        <v/>
      </c>
      <c r="L864" s="411" t="str">
        <f>IF(C864="","",[1]!hks_fa_roe(D864,$G$5))</f>
        <v/>
      </c>
      <c r="M864" s="240" t="str">
        <f>IF(C864="","",IF($M$11="EPS",[1]!S_STM07_IS(D864,61,$G$5,$H$13)/IF([1]!s_share_total(D864,$G$5)=0,[1]!s_share_total(D864,[1]!s_ipo_listeddate(D864)),[1]!s_share_total(D864,$G$5)),([1]!s_stm07_bs(D864,75,$G$5,$H$13)+[1]!s_stm07_bs(D864,88,$G$5,$H$13)+[1]!s_stm07_bs(D864,94,$G$5,$H$13)+[1]!s_stm07_bs(D864,95,$G$5,$H$13))/$E$5))</f>
        <v/>
      </c>
      <c r="N864" s="241" t="str">
        <f>IF(C864="","",F864/([1]!S_STM07_IS(D864,61,$G$5,$H$13)/IF([1]!s_share_total(D864,$G$5)=0,[1]!s_share_total(D864,[1]!s_ipo_listeddate(D864)),[1]!s_share_total(D864,$G$5))))</f>
        <v/>
      </c>
      <c r="O864" s="240" t="str">
        <f ca="1">IF(C864="","",[1]!s_share_total(D864,TODAY())/$E$5)</f>
        <v/>
      </c>
      <c r="P864" s="240" t="str">
        <f t="shared" si="86"/>
        <v/>
      </c>
      <c r="Q864" s="210" t="str">
        <f t="shared" si="87"/>
        <v/>
      </c>
      <c r="R864" s="341" t="str">
        <f t="shared" si="88"/>
        <v/>
      </c>
      <c r="S864" s="144"/>
      <c r="U864" s="1"/>
    </row>
    <row r="865" spans="3:21" ht="12" customHeight="1" x14ac:dyDescent="0.35">
      <c r="C865" s="342" t="str">
        <f t="shared" si="85"/>
        <v/>
      </c>
      <c r="D865" s="126" t="str">
        <f t="shared" si="89"/>
        <v/>
      </c>
      <c r="E865" s="126" t="str">
        <f t="shared" si="90"/>
        <v/>
      </c>
      <c r="F865" s="181" t="str">
        <f ca="1">IF(C865="","",[1]!s_dq_close(D865,TODAY(),1))</f>
        <v/>
      </c>
      <c r="G865" s="182" t="str">
        <f ca="1">IF(C865="","",[1]!s_pq_pctchange(D865,TODAY()-$G$12,TODAY())/100)</f>
        <v/>
      </c>
      <c r="H865" s="242" t="str">
        <f>IF(C865="","",IF($H$11="收入",[1]!S_STM07_IS(D865,9,$G$5,$H$13)/$E$5,[1]!S_STM07_IS(D865,48,$G$5,$H$13)/$E$5))</f>
        <v/>
      </c>
      <c r="I865" s="242" t="str">
        <f>IF(C865="","",IF($I$11="毛利率",([1]!S_STM07_IS(D865,9,$G$5,$H$13)-[1]!S_STM07_IS(D865,10,$G$5,$H$13))/[1]!S_STM07_IS(D865,9,$G$5,$H$13),[1]!S_STM07_IS(D865,14,$G$5,$H$13)/$E$5))</f>
        <v/>
      </c>
      <c r="J865" s="403" t="str">
        <f>IF(C865="","",IF($J$11="净利润率",[1]!S_STM07_IS(D865,61,$G$5,$H$13)/[1]!S_STM07_IS(D865,9,$G$5,$H$13),[1]!S_STM07_IS(D865,55,$G$5,$H$13)/$E$5))</f>
        <v/>
      </c>
      <c r="K865" s="411" t="str">
        <f>IF(C865="","",[1]!hks_fa_roa2(D865,$G$5))</f>
        <v/>
      </c>
      <c r="L865" s="411" t="str">
        <f>IF(C865="","",[1]!hks_fa_roe(D865,$G$5))</f>
        <v/>
      </c>
      <c r="M865" s="243" t="str">
        <f>IF(C865="","",IF($M$11="EPS",[1]!S_STM07_IS(D865,61,$G$5,$H$13)/IF([1]!s_share_total(D865,$G$5)=0,[1]!s_share_total(D865,[1]!s_ipo_listeddate(D865)),[1]!s_share_total(D865,$G$5)),([1]!s_stm07_bs(D865,75,$G$5,$H$13)+[1]!s_stm07_bs(D865,88,$G$5,$H$13)+[1]!s_stm07_bs(D865,94,$G$5,$H$13)+[1]!s_stm07_bs(D865,95,$G$5,$H$13))/$E$5))</f>
        <v/>
      </c>
      <c r="N865" s="193" t="str">
        <f>IF(C865="","",F865/([1]!S_STM07_IS(D865,61,$G$5,$H$13)/IF([1]!s_share_total(D865,$G$5)=0,[1]!s_share_total(D865,[1]!s_ipo_listeddate(D865)),[1]!s_share_total(D865,$G$5))))</f>
        <v/>
      </c>
      <c r="O865" s="242" t="str">
        <f ca="1">IF(C865="","",[1]!s_share_total(D865,TODAY())/$E$5)</f>
        <v/>
      </c>
      <c r="P865" s="242" t="str">
        <f t="shared" si="86"/>
        <v/>
      </c>
      <c r="Q865" s="181" t="str">
        <f t="shared" si="87"/>
        <v/>
      </c>
      <c r="R865" s="342" t="str">
        <f t="shared" si="88"/>
        <v/>
      </c>
      <c r="S865" s="144"/>
      <c r="U865" s="1"/>
    </row>
    <row r="866" spans="3:21" ht="12" customHeight="1" x14ac:dyDescent="0.35">
      <c r="C866" s="341" t="str">
        <f t="shared" si="85"/>
        <v/>
      </c>
      <c r="D866" s="239" t="str">
        <f t="shared" si="89"/>
        <v/>
      </c>
      <c r="E866" s="239" t="str">
        <f t="shared" si="90"/>
        <v/>
      </c>
      <c r="F866" s="179" t="str">
        <f ca="1">IF(C866="","",[1]!s_dq_close(D866,TODAY(),1))</f>
        <v/>
      </c>
      <c r="G866" s="180" t="str">
        <f ca="1">IF(C866="","",[1]!s_pq_pctchange(D866,TODAY()-$G$12,TODAY())/100)</f>
        <v/>
      </c>
      <c r="H866" s="240" t="str">
        <f>IF(C866="","",IF($H$11="收入",[1]!S_STM07_IS(D866,9,$G$5,$H$13)/$E$5,[1]!S_STM07_IS(D866,48,$G$5,$H$13)/$E$5))</f>
        <v/>
      </c>
      <c r="I866" s="240" t="str">
        <f>IF(C866="","",IF($I$11="毛利率",([1]!S_STM07_IS(D866,9,$G$5,$H$13)-[1]!S_STM07_IS(D866,10,$G$5,$H$13))/[1]!S_STM07_IS(D866,9,$G$5,$H$13),[1]!S_STM07_IS(D866,14,$G$5,$H$13)/$E$5))</f>
        <v/>
      </c>
      <c r="J866" s="402" t="str">
        <f>IF(C866="","",IF($J$11="净利润率",[1]!S_STM07_IS(D866,61,$G$5,$H$13)/[1]!S_STM07_IS(D866,9,$G$5,$H$13),[1]!S_STM07_IS(D866,55,$G$5,$H$13)/$E$5))</f>
        <v/>
      </c>
      <c r="K866" s="411" t="str">
        <f>IF(C866="","",[1]!hks_fa_roa2(D866,$G$5))</f>
        <v/>
      </c>
      <c r="L866" s="411" t="str">
        <f>IF(C866="","",[1]!hks_fa_roe(D866,$G$5))</f>
        <v/>
      </c>
      <c r="M866" s="240" t="str">
        <f>IF(C866="","",IF($M$11="EPS",[1]!S_STM07_IS(D866,61,$G$5,$H$13)/IF([1]!s_share_total(D866,$G$5)=0,[1]!s_share_total(D866,[1]!s_ipo_listeddate(D866)),[1]!s_share_total(D866,$G$5)),([1]!s_stm07_bs(D866,75,$G$5,$H$13)+[1]!s_stm07_bs(D866,88,$G$5,$H$13)+[1]!s_stm07_bs(D866,94,$G$5,$H$13)+[1]!s_stm07_bs(D866,95,$G$5,$H$13))/$E$5))</f>
        <v/>
      </c>
      <c r="N866" s="241" t="str">
        <f>IF(C866="","",F866/([1]!S_STM07_IS(D866,61,$G$5,$H$13)/IF([1]!s_share_total(D866,$G$5)=0,[1]!s_share_total(D866,[1]!s_ipo_listeddate(D866)),[1]!s_share_total(D866,$G$5))))</f>
        <v/>
      </c>
      <c r="O866" s="240" t="str">
        <f ca="1">IF(C866="","",[1]!s_share_total(D866,TODAY())/$E$5)</f>
        <v/>
      </c>
      <c r="P866" s="240" t="str">
        <f t="shared" si="86"/>
        <v/>
      </c>
      <c r="Q866" s="210" t="str">
        <f t="shared" si="87"/>
        <v/>
      </c>
      <c r="R866" s="341" t="str">
        <f t="shared" si="88"/>
        <v/>
      </c>
      <c r="S866" s="144"/>
      <c r="U866" s="1"/>
    </row>
    <row r="867" spans="3:21" ht="12" customHeight="1" x14ac:dyDescent="0.35">
      <c r="C867" s="342" t="str">
        <f t="shared" si="85"/>
        <v/>
      </c>
      <c r="D867" s="126" t="str">
        <f t="shared" si="89"/>
        <v/>
      </c>
      <c r="E867" s="126" t="str">
        <f t="shared" si="90"/>
        <v/>
      </c>
      <c r="F867" s="181" t="str">
        <f ca="1">IF(C867="","",[1]!s_dq_close(D867,TODAY(),1))</f>
        <v/>
      </c>
      <c r="G867" s="182" t="str">
        <f ca="1">IF(C867="","",[1]!s_pq_pctchange(D867,TODAY()-$G$12,TODAY())/100)</f>
        <v/>
      </c>
      <c r="H867" s="242" t="str">
        <f>IF(C867="","",IF($H$11="收入",[1]!S_STM07_IS(D867,9,$G$5,$H$13)/$E$5,[1]!S_STM07_IS(D867,48,$G$5,$H$13)/$E$5))</f>
        <v/>
      </c>
      <c r="I867" s="242" t="str">
        <f>IF(C867="","",IF($I$11="毛利率",([1]!S_STM07_IS(D867,9,$G$5,$H$13)-[1]!S_STM07_IS(D867,10,$G$5,$H$13))/[1]!S_STM07_IS(D867,9,$G$5,$H$13),[1]!S_STM07_IS(D867,14,$G$5,$H$13)/$E$5))</f>
        <v/>
      </c>
      <c r="J867" s="403" t="str">
        <f>IF(C867="","",IF($J$11="净利润率",[1]!S_STM07_IS(D867,61,$G$5,$H$13)/[1]!S_STM07_IS(D867,9,$G$5,$H$13),[1]!S_STM07_IS(D867,55,$G$5,$H$13)/$E$5))</f>
        <v/>
      </c>
      <c r="K867" s="411" t="str">
        <f>IF(C867="","",[1]!hks_fa_roa2(D867,$G$5))</f>
        <v/>
      </c>
      <c r="L867" s="411" t="str">
        <f>IF(C867="","",[1]!hks_fa_roe(D867,$G$5))</f>
        <v/>
      </c>
      <c r="M867" s="243" t="str">
        <f>IF(C867="","",IF($M$11="EPS",[1]!S_STM07_IS(D867,61,$G$5,$H$13)/IF([1]!s_share_total(D867,$G$5)=0,[1]!s_share_total(D867,[1]!s_ipo_listeddate(D867)),[1]!s_share_total(D867,$G$5)),([1]!s_stm07_bs(D867,75,$G$5,$H$13)+[1]!s_stm07_bs(D867,88,$G$5,$H$13)+[1]!s_stm07_bs(D867,94,$G$5,$H$13)+[1]!s_stm07_bs(D867,95,$G$5,$H$13))/$E$5))</f>
        <v/>
      </c>
      <c r="N867" s="193" t="str">
        <f>IF(C867="","",F867/([1]!S_STM07_IS(D867,61,$G$5,$H$13)/IF([1]!s_share_total(D867,$G$5)=0,[1]!s_share_total(D867,[1]!s_ipo_listeddate(D867)),[1]!s_share_total(D867,$G$5))))</f>
        <v/>
      </c>
      <c r="O867" s="242" t="str">
        <f ca="1">IF(C867="","",[1]!s_share_total(D867,TODAY())/$E$5)</f>
        <v/>
      </c>
      <c r="P867" s="242" t="str">
        <f t="shared" si="86"/>
        <v/>
      </c>
      <c r="Q867" s="181" t="str">
        <f t="shared" si="87"/>
        <v/>
      </c>
      <c r="R867" s="342" t="str">
        <f t="shared" si="88"/>
        <v/>
      </c>
      <c r="S867" s="144"/>
      <c r="U867" s="1"/>
    </row>
    <row r="868" spans="3:21" ht="12" customHeight="1" x14ac:dyDescent="0.35">
      <c r="C868" s="341" t="str">
        <f t="shared" si="85"/>
        <v/>
      </c>
      <c r="D868" s="239" t="str">
        <f t="shared" si="89"/>
        <v/>
      </c>
      <c r="E868" s="239" t="str">
        <f t="shared" si="90"/>
        <v/>
      </c>
      <c r="F868" s="179" t="str">
        <f ca="1">IF(C868="","",[1]!s_dq_close(D868,TODAY(),1))</f>
        <v/>
      </c>
      <c r="G868" s="180" t="str">
        <f ca="1">IF(C868="","",[1]!s_pq_pctchange(D868,TODAY()-$G$12,TODAY())/100)</f>
        <v/>
      </c>
      <c r="H868" s="240" t="str">
        <f>IF(C868="","",IF($H$11="收入",[1]!S_STM07_IS(D868,9,$G$5,$H$13)/$E$5,[1]!S_STM07_IS(D868,48,$G$5,$H$13)/$E$5))</f>
        <v/>
      </c>
      <c r="I868" s="240" t="str">
        <f>IF(C868="","",IF($I$11="毛利率",([1]!S_STM07_IS(D868,9,$G$5,$H$13)-[1]!S_STM07_IS(D868,10,$G$5,$H$13))/[1]!S_STM07_IS(D868,9,$G$5,$H$13),[1]!S_STM07_IS(D868,14,$G$5,$H$13)/$E$5))</f>
        <v/>
      </c>
      <c r="J868" s="402" t="str">
        <f>IF(C868="","",IF($J$11="净利润率",[1]!S_STM07_IS(D868,61,$G$5,$H$13)/[1]!S_STM07_IS(D868,9,$G$5,$H$13),[1]!S_STM07_IS(D868,55,$G$5,$H$13)/$E$5))</f>
        <v/>
      </c>
      <c r="K868" s="411" t="str">
        <f>IF(C868="","",[1]!hks_fa_roa2(D868,$G$5))</f>
        <v/>
      </c>
      <c r="L868" s="411" t="str">
        <f>IF(C868="","",[1]!hks_fa_roe(D868,$G$5))</f>
        <v/>
      </c>
      <c r="M868" s="240" t="str">
        <f>IF(C868="","",IF($M$11="EPS",[1]!S_STM07_IS(D868,61,$G$5,$H$13)/IF([1]!s_share_total(D868,$G$5)=0,[1]!s_share_total(D868,[1]!s_ipo_listeddate(D868)),[1]!s_share_total(D868,$G$5)),([1]!s_stm07_bs(D868,75,$G$5,$H$13)+[1]!s_stm07_bs(D868,88,$G$5,$H$13)+[1]!s_stm07_bs(D868,94,$G$5,$H$13)+[1]!s_stm07_bs(D868,95,$G$5,$H$13))/$E$5))</f>
        <v/>
      </c>
      <c r="N868" s="241" t="str">
        <f>IF(C868="","",F868/([1]!S_STM07_IS(D868,61,$G$5,$H$13)/IF([1]!s_share_total(D868,$G$5)=0,[1]!s_share_total(D868,[1]!s_ipo_listeddate(D868)),[1]!s_share_total(D868,$G$5))))</f>
        <v/>
      </c>
      <c r="O868" s="240" t="str">
        <f ca="1">IF(C868="","",[1]!s_share_total(D868,TODAY())/$E$5)</f>
        <v/>
      </c>
      <c r="P868" s="240" t="str">
        <f t="shared" si="86"/>
        <v/>
      </c>
      <c r="Q868" s="210" t="str">
        <f t="shared" si="87"/>
        <v/>
      </c>
      <c r="R868" s="341" t="str">
        <f t="shared" si="88"/>
        <v/>
      </c>
      <c r="S868" s="144"/>
      <c r="U868" s="1"/>
    </row>
    <row r="869" spans="3:21" ht="12" customHeight="1" x14ac:dyDescent="0.35">
      <c r="C869" s="342" t="str">
        <f t="shared" si="85"/>
        <v/>
      </c>
      <c r="D869" s="126" t="str">
        <f t="shared" si="89"/>
        <v/>
      </c>
      <c r="E869" s="126" t="str">
        <f t="shared" si="90"/>
        <v/>
      </c>
      <c r="F869" s="181" t="str">
        <f ca="1">IF(C869="","",[1]!s_dq_close(D869,TODAY(),1))</f>
        <v/>
      </c>
      <c r="G869" s="182" t="str">
        <f ca="1">IF(C869="","",[1]!s_pq_pctchange(D869,TODAY()-$G$12,TODAY())/100)</f>
        <v/>
      </c>
      <c r="H869" s="242" t="str">
        <f>IF(C869="","",IF($H$11="收入",[1]!S_STM07_IS(D869,9,$G$5,$H$13)/$E$5,[1]!S_STM07_IS(D869,48,$G$5,$H$13)/$E$5))</f>
        <v/>
      </c>
      <c r="I869" s="242" t="str">
        <f>IF(C869="","",IF($I$11="毛利率",([1]!S_STM07_IS(D869,9,$G$5,$H$13)-[1]!S_STM07_IS(D869,10,$G$5,$H$13))/[1]!S_STM07_IS(D869,9,$G$5,$H$13),[1]!S_STM07_IS(D869,14,$G$5,$H$13)/$E$5))</f>
        <v/>
      </c>
      <c r="J869" s="403" t="str">
        <f>IF(C869="","",IF($J$11="净利润率",[1]!S_STM07_IS(D869,61,$G$5,$H$13)/[1]!S_STM07_IS(D869,9,$G$5,$H$13),[1]!S_STM07_IS(D869,55,$G$5,$H$13)/$E$5))</f>
        <v/>
      </c>
      <c r="K869" s="411" t="str">
        <f>IF(C869="","",[1]!hks_fa_roa2(D869,$G$5))</f>
        <v/>
      </c>
      <c r="L869" s="411" t="str">
        <f>IF(C869="","",[1]!hks_fa_roe(D869,$G$5))</f>
        <v/>
      </c>
      <c r="M869" s="243" t="str">
        <f>IF(C869="","",IF($M$11="EPS",[1]!S_STM07_IS(D869,61,$G$5,$H$13)/IF([1]!s_share_total(D869,$G$5)=0,[1]!s_share_total(D869,[1]!s_ipo_listeddate(D869)),[1]!s_share_total(D869,$G$5)),([1]!s_stm07_bs(D869,75,$G$5,$H$13)+[1]!s_stm07_bs(D869,88,$G$5,$H$13)+[1]!s_stm07_bs(D869,94,$G$5,$H$13)+[1]!s_stm07_bs(D869,95,$G$5,$H$13))/$E$5))</f>
        <v/>
      </c>
      <c r="N869" s="193" t="str">
        <f>IF(C869="","",F869/([1]!S_STM07_IS(D869,61,$G$5,$H$13)/IF([1]!s_share_total(D869,$G$5)=0,[1]!s_share_total(D869,[1]!s_ipo_listeddate(D869)),[1]!s_share_total(D869,$G$5))))</f>
        <v/>
      </c>
      <c r="O869" s="242" t="str">
        <f ca="1">IF(C869="","",[1]!s_share_total(D869,TODAY())/$E$5)</f>
        <v/>
      </c>
      <c r="P869" s="242" t="str">
        <f t="shared" si="86"/>
        <v/>
      </c>
      <c r="Q869" s="181" t="str">
        <f t="shared" si="87"/>
        <v/>
      </c>
      <c r="R869" s="342" t="str">
        <f t="shared" si="88"/>
        <v/>
      </c>
      <c r="S869" s="144"/>
      <c r="U869" s="1"/>
    </row>
    <row r="870" spans="3:21" ht="12" customHeight="1" x14ac:dyDescent="0.35">
      <c r="C870" s="341" t="str">
        <f t="shared" si="85"/>
        <v/>
      </c>
      <c r="D870" s="239" t="str">
        <f t="shared" si="89"/>
        <v/>
      </c>
      <c r="E870" s="239" t="str">
        <f t="shared" si="90"/>
        <v/>
      </c>
      <c r="F870" s="179" t="str">
        <f ca="1">IF(C870="","",[1]!s_dq_close(D870,TODAY(),1))</f>
        <v/>
      </c>
      <c r="G870" s="180" t="str">
        <f ca="1">IF(C870="","",[1]!s_pq_pctchange(D870,TODAY()-$G$12,TODAY())/100)</f>
        <v/>
      </c>
      <c r="H870" s="240" t="str">
        <f>IF(C870="","",IF($H$11="收入",[1]!S_STM07_IS(D870,9,$G$5,$H$13)/$E$5,[1]!S_STM07_IS(D870,48,$G$5,$H$13)/$E$5))</f>
        <v/>
      </c>
      <c r="I870" s="240" t="str">
        <f>IF(C870="","",IF($I$11="毛利率",([1]!S_STM07_IS(D870,9,$G$5,$H$13)-[1]!S_STM07_IS(D870,10,$G$5,$H$13))/[1]!S_STM07_IS(D870,9,$G$5,$H$13),[1]!S_STM07_IS(D870,14,$G$5,$H$13)/$E$5))</f>
        <v/>
      </c>
      <c r="J870" s="402" t="str">
        <f>IF(C870="","",IF($J$11="净利润率",[1]!S_STM07_IS(D870,61,$G$5,$H$13)/[1]!S_STM07_IS(D870,9,$G$5,$H$13),[1]!S_STM07_IS(D870,55,$G$5,$H$13)/$E$5))</f>
        <v/>
      </c>
      <c r="K870" s="411" t="str">
        <f>IF(C870="","",[1]!hks_fa_roa2(D870,$G$5))</f>
        <v/>
      </c>
      <c r="L870" s="411" t="str">
        <f>IF(C870="","",[1]!hks_fa_roe(D870,$G$5))</f>
        <v/>
      </c>
      <c r="M870" s="240" t="str">
        <f>IF(C870="","",IF($M$11="EPS",[1]!S_STM07_IS(D870,61,$G$5,$H$13)/IF([1]!s_share_total(D870,$G$5)=0,[1]!s_share_total(D870,[1]!s_ipo_listeddate(D870)),[1]!s_share_total(D870,$G$5)),([1]!s_stm07_bs(D870,75,$G$5,$H$13)+[1]!s_stm07_bs(D870,88,$G$5,$H$13)+[1]!s_stm07_bs(D870,94,$G$5,$H$13)+[1]!s_stm07_bs(D870,95,$G$5,$H$13))/$E$5))</f>
        <v/>
      </c>
      <c r="N870" s="241" t="str">
        <f>IF(C870="","",F870/([1]!S_STM07_IS(D870,61,$G$5,$H$13)/IF([1]!s_share_total(D870,$G$5)=0,[1]!s_share_total(D870,[1]!s_ipo_listeddate(D870)),[1]!s_share_total(D870,$G$5))))</f>
        <v/>
      </c>
      <c r="O870" s="240" t="str">
        <f ca="1">IF(C870="","",[1]!s_share_total(D870,TODAY())/$E$5)</f>
        <v/>
      </c>
      <c r="P870" s="240" t="str">
        <f t="shared" si="86"/>
        <v/>
      </c>
      <c r="Q870" s="210" t="str">
        <f t="shared" si="87"/>
        <v/>
      </c>
      <c r="R870" s="341" t="str">
        <f t="shared" si="88"/>
        <v/>
      </c>
      <c r="S870" s="144"/>
      <c r="U870" s="1"/>
    </row>
    <row r="871" spans="3:21" ht="12" customHeight="1" x14ac:dyDescent="0.35">
      <c r="C871" s="342" t="str">
        <f t="shared" si="85"/>
        <v/>
      </c>
      <c r="D871" s="126" t="str">
        <f t="shared" si="89"/>
        <v/>
      </c>
      <c r="E871" s="126" t="str">
        <f t="shared" si="90"/>
        <v/>
      </c>
      <c r="F871" s="181" t="str">
        <f ca="1">IF(C871="","",[1]!s_dq_close(D871,TODAY(),1))</f>
        <v/>
      </c>
      <c r="G871" s="182" t="str">
        <f ca="1">IF(C871="","",[1]!s_pq_pctchange(D871,TODAY()-$G$12,TODAY())/100)</f>
        <v/>
      </c>
      <c r="H871" s="242" t="str">
        <f>IF(C871="","",IF($H$11="收入",[1]!S_STM07_IS(D871,9,$G$5,$H$13)/$E$5,[1]!S_STM07_IS(D871,48,$G$5,$H$13)/$E$5))</f>
        <v/>
      </c>
      <c r="I871" s="242" t="str">
        <f>IF(C871="","",IF($I$11="毛利率",([1]!S_STM07_IS(D871,9,$G$5,$H$13)-[1]!S_STM07_IS(D871,10,$G$5,$H$13))/[1]!S_STM07_IS(D871,9,$G$5,$H$13),[1]!S_STM07_IS(D871,14,$G$5,$H$13)/$E$5))</f>
        <v/>
      </c>
      <c r="J871" s="403" t="str">
        <f>IF(C871="","",IF($J$11="净利润率",[1]!S_STM07_IS(D871,61,$G$5,$H$13)/[1]!S_STM07_IS(D871,9,$G$5,$H$13),[1]!S_STM07_IS(D871,55,$G$5,$H$13)/$E$5))</f>
        <v/>
      </c>
      <c r="K871" s="411" t="str">
        <f>IF(C871="","",[1]!hks_fa_roa2(D871,$G$5))</f>
        <v/>
      </c>
      <c r="L871" s="411" t="str">
        <f>IF(C871="","",[1]!hks_fa_roe(D871,$G$5))</f>
        <v/>
      </c>
      <c r="M871" s="243" t="str">
        <f>IF(C871="","",IF($M$11="EPS",[1]!S_STM07_IS(D871,61,$G$5,$H$13)/IF([1]!s_share_total(D871,$G$5)=0,[1]!s_share_total(D871,[1]!s_ipo_listeddate(D871)),[1]!s_share_total(D871,$G$5)),([1]!s_stm07_bs(D871,75,$G$5,$H$13)+[1]!s_stm07_bs(D871,88,$G$5,$H$13)+[1]!s_stm07_bs(D871,94,$G$5,$H$13)+[1]!s_stm07_bs(D871,95,$G$5,$H$13))/$E$5))</f>
        <v/>
      </c>
      <c r="N871" s="193" t="str">
        <f>IF(C871="","",F871/([1]!S_STM07_IS(D871,61,$G$5,$H$13)/IF([1]!s_share_total(D871,$G$5)=0,[1]!s_share_total(D871,[1]!s_ipo_listeddate(D871)),[1]!s_share_total(D871,$G$5))))</f>
        <v/>
      </c>
      <c r="O871" s="242" t="str">
        <f ca="1">IF(C871="","",[1]!s_share_total(D871,TODAY())/$E$5)</f>
        <v/>
      </c>
      <c r="P871" s="242" t="str">
        <f t="shared" si="86"/>
        <v/>
      </c>
      <c r="Q871" s="181" t="str">
        <f t="shared" si="87"/>
        <v/>
      </c>
      <c r="R871" s="342" t="str">
        <f t="shared" si="88"/>
        <v/>
      </c>
      <c r="S871" s="144"/>
      <c r="U871" s="1"/>
    </row>
    <row r="872" spans="3:21" ht="12" customHeight="1" x14ac:dyDescent="0.35">
      <c r="C872" s="341" t="str">
        <f t="shared" si="85"/>
        <v/>
      </c>
      <c r="D872" s="239" t="str">
        <f t="shared" si="89"/>
        <v/>
      </c>
      <c r="E872" s="239" t="str">
        <f t="shared" si="90"/>
        <v/>
      </c>
      <c r="F872" s="179" t="str">
        <f ca="1">IF(C872="","",[1]!s_dq_close(D872,TODAY(),1))</f>
        <v/>
      </c>
      <c r="G872" s="180" t="str">
        <f ca="1">IF(C872="","",[1]!s_pq_pctchange(D872,TODAY()-$G$12,TODAY())/100)</f>
        <v/>
      </c>
      <c r="H872" s="240" t="str">
        <f>IF(C872="","",IF($H$11="收入",[1]!S_STM07_IS(D872,9,$G$5,$H$13)/$E$5,[1]!S_STM07_IS(D872,48,$G$5,$H$13)/$E$5))</f>
        <v/>
      </c>
      <c r="I872" s="240" t="str">
        <f>IF(C872="","",IF($I$11="毛利率",([1]!S_STM07_IS(D872,9,$G$5,$H$13)-[1]!S_STM07_IS(D872,10,$G$5,$H$13))/[1]!S_STM07_IS(D872,9,$G$5,$H$13),[1]!S_STM07_IS(D872,14,$G$5,$H$13)/$E$5))</f>
        <v/>
      </c>
      <c r="J872" s="402" t="str">
        <f>IF(C872="","",IF($J$11="净利润率",[1]!S_STM07_IS(D872,61,$G$5,$H$13)/[1]!S_STM07_IS(D872,9,$G$5,$H$13),[1]!S_STM07_IS(D872,55,$G$5,$H$13)/$E$5))</f>
        <v/>
      </c>
      <c r="K872" s="411" t="str">
        <f>IF(C872="","",[1]!hks_fa_roa2(D872,$G$5))</f>
        <v/>
      </c>
      <c r="L872" s="411" t="str">
        <f>IF(C872="","",[1]!hks_fa_roe(D872,$G$5))</f>
        <v/>
      </c>
      <c r="M872" s="240" t="str">
        <f>IF(C872="","",IF($M$11="EPS",[1]!S_STM07_IS(D872,61,$G$5,$H$13)/IF([1]!s_share_total(D872,$G$5)=0,[1]!s_share_total(D872,[1]!s_ipo_listeddate(D872)),[1]!s_share_total(D872,$G$5)),([1]!s_stm07_bs(D872,75,$G$5,$H$13)+[1]!s_stm07_bs(D872,88,$G$5,$H$13)+[1]!s_stm07_bs(D872,94,$G$5,$H$13)+[1]!s_stm07_bs(D872,95,$G$5,$H$13))/$E$5))</f>
        <v/>
      </c>
      <c r="N872" s="241" t="str">
        <f>IF(C872="","",F872/([1]!S_STM07_IS(D872,61,$G$5,$H$13)/IF([1]!s_share_total(D872,$G$5)=0,[1]!s_share_total(D872,[1]!s_ipo_listeddate(D872)),[1]!s_share_total(D872,$G$5))))</f>
        <v/>
      </c>
      <c r="O872" s="240" t="str">
        <f ca="1">IF(C872="","",[1]!s_share_total(D872,TODAY())/$E$5)</f>
        <v/>
      </c>
      <c r="P872" s="240" t="str">
        <f t="shared" si="86"/>
        <v/>
      </c>
      <c r="Q872" s="210" t="str">
        <f t="shared" si="87"/>
        <v/>
      </c>
      <c r="R872" s="341" t="str">
        <f t="shared" si="88"/>
        <v/>
      </c>
      <c r="S872" s="144"/>
      <c r="U872" s="1"/>
    </row>
    <row r="873" spans="3:21" ht="12" customHeight="1" x14ac:dyDescent="0.35">
      <c r="C873" s="342" t="str">
        <f t="shared" si="85"/>
        <v/>
      </c>
      <c r="D873" s="126" t="str">
        <f t="shared" si="89"/>
        <v/>
      </c>
      <c r="E873" s="126" t="str">
        <f t="shared" si="90"/>
        <v/>
      </c>
      <c r="F873" s="181" t="str">
        <f ca="1">IF(C873="","",[1]!s_dq_close(D873,TODAY(),1))</f>
        <v/>
      </c>
      <c r="G873" s="182" t="str">
        <f ca="1">IF(C873="","",[1]!s_pq_pctchange(D873,TODAY()-$G$12,TODAY())/100)</f>
        <v/>
      </c>
      <c r="H873" s="242" t="str">
        <f>IF(C873="","",IF($H$11="收入",[1]!S_STM07_IS(D873,9,$G$5,$H$13)/$E$5,[1]!S_STM07_IS(D873,48,$G$5,$H$13)/$E$5))</f>
        <v/>
      </c>
      <c r="I873" s="242" t="str">
        <f>IF(C873="","",IF($I$11="毛利率",([1]!S_STM07_IS(D873,9,$G$5,$H$13)-[1]!S_STM07_IS(D873,10,$G$5,$H$13))/[1]!S_STM07_IS(D873,9,$G$5,$H$13),[1]!S_STM07_IS(D873,14,$G$5,$H$13)/$E$5))</f>
        <v/>
      </c>
      <c r="J873" s="403" t="str">
        <f>IF(C873="","",IF($J$11="净利润率",[1]!S_STM07_IS(D873,61,$G$5,$H$13)/[1]!S_STM07_IS(D873,9,$G$5,$H$13),[1]!S_STM07_IS(D873,55,$G$5,$H$13)/$E$5))</f>
        <v/>
      </c>
      <c r="K873" s="411" t="str">
        <f>IF(C873="","",[1]!hks_fa_roa2(D873,$G$5))</f>
        <v/>
      </c>
      <c r="L873" s="411" t="str">
        <f>IF(C873="","",[1]!hks_fa_roe(D873,$G$5))</f>
        <v/>
      </c>
      <c r="M873" s="243" t="str">
        <f>IF(C873="","",IF($M$11="EPS",[1]!S_STM07_IS(D873,61,$G$5,$H$13)/IF([1]!s_share_total(D873,$G$5)=0,[1]!s_share_total(D873,[1]!s_ipo_listeddate(D873)),[1]!s_share_total(D873,$G$5)),([1]!s_stm07_bs(D873,75,$G$5,$H$13)+[1]!s_stm07_bs(D873,88,$G$5,$H$13)+[1]!s_stm07_bs(D873,94,$G$5,$H$13)+[1]!s_stm07_bs(D873,95,$G$5,$H$13))/$E$5))</f>
        <v/>
      </c>
      <c r="N873" s="193" t="str">
        <f>IF(C873="","",F873/([1]!S_STM07_IS(D873,61,$G$5,$H$13)/IF([1]!s_share_total(D873,$G$5)=0,[1]!s_share_total(D873,[1]!s_ipo_listeddate(D873)),[1]!s_share_total(D873,$G$5))))</f>
        <v/>
      </c>
      <c r="O873" s="242" t="str">
        <f ca="1">IF(C873="","",[1]!s_share_total(D873,TODAY())/$E$5)</f>
        <v/>
      </c>
      <c r="P873" s="242" t="str">
        <f t="shared" si="86"/>
        <v/>
      </c>
      <c r="Q873" s="181" t="str">
        <f t="shared" si="87"/>
        <v/>
      </c>
      <c r="R873" s="342" t="str">
        <f t="shared" si="88"/>
        <v/>
      </c>
      <c r="S873" s="144"/>
      <c r="U873" s="1"/>
    </row>
    <row r="874" spans="3:21" ht="12" customHeight="1" x14ac:dyDescent="0.35">
      <c r="C874" s="341" t="str">
        <f t="shared" si="85"/>
        <v/>
      </c>
      <c r="D874" s="239" t="str">
        <f t="shared" si="89"/>
        <v/>
      </c>
      <c r="E874" s="239" t="str">
        <f t="shared" si="90"/>
        <v/>
      </c>
      <c r="F874" s="179" t="str">
        <f ca="1">IF(C874="","",[1]!s_dq_close(D874,TODAY(),1))</f>
        <v/>
      </c>
      <c r="G874" s="180" t="str">
        <f ca="1">IF(C874="","",[1]!s_pq_pctchange(D874,TODAY()-$G$12,TODAY())/100)</f>
        <v/>
      </c>
      <c r="H874" s="240" t="str">
        <f>IF(C874="","",IF($H$11="收入",[1]!S_STM07_IS(D874,9,$G$5,$H$13)/$E$5,[1]!S_STM07_IS(D874,48,$G$5,$H$13)/$E$5))</f>
        <v/>
      </c>
      <c r="I874" s="240" t="str">
        <f>IF(C874="","",IF($I$11="毛利率",([1]!S_STM07_IS(D874,9,$G$5,$H$13)-[1]!S_STM07_IS(D874,10,$G$5,$H$13))/[1]!S_STM07_IS(D874,9,$G$5,$H$13),[1]!S_STM07_IS(D874,14,$G$5,$H$13)/$E$5))</f>
        <v/>
      </c>
      <c r="J874" s="402" t="str">
        <f>IF(C874="","",IF($J$11="净利润率",[1]!S_STM07_IS(D874,61,$G$5,$H$13)/[1]!S_STM07_IS(D874,9,$G$5,$H$13),[1]!S_STM07_IS(D874,55,$G$5,$H$13)/$E$5))</f>
        <v/>
      </c>
      <c r="K874" s="411" t="str">
        <f>IF(C874="","",[1]!hks_fa_roa2(D874,$G$5))</f>
        <v/>
      </c>
      <c r="L874" s="411" t="str">
        <f>IF(C874="","",[1]!hks_fa_roe(D874,$G$5))</f>
        <v/>
      </c>
      <c r="M874" s="240" t="str">
        <f>IF(C874="","",IF($M$11="EPS",[1]!S_STM07_IS(D874,61,$G$5,$H$13)/IF([1]!s_share_total(D874,$G$5)=0,[1]!s_share_total(D874,[1]!s_ipo_listeddate(D874)),[1]!s_share_total(D874,$G$5)),([1]!s_stm07_bs(D874,75,$G$5,$H$13)+[1]!s_stm07_bs(D874,88,$G$5,$H$13)+[1]!s_stm07_bs(D874,94,$G$5,$H$13)+[1]!s_stm07_bs(D874,95,$G$5,$H$13))/$E$5))</f>
        <v/>
      </c>
      <c r="N874" s="241" t="str">
        <f>IF(C874="","",F874/([1]!S_STM07_IS(D874,61,$G$5,$H$13)/IF([1]!s_share_total(D874,$G$5)=0,[1]!s_share_total(D874,[1]!s_ipo_listeddate(D874)),[1]!s_share_total(D874,$G$5))))</f>
        <v/>
      </c>
      <c r="O874" s="240" t="str">
        <f ca="1">IF(C874="","",[1]!s_share_total(D874,TODAY())/$E$5)</f>
        <v/>
      </c>
      <c r="P874" s="240" t="str">
        <f t="shared" si="86"/>
        <v/>
      </c>
      <c r="Q874" s="210" t="str">
        <f t="shared" si="87"/>
        <v/>
      </c>
      <c r="R874" s="341" t="str">
        <f t="shared" si="88"/>
        <v/>
      </c>
      <c r="S874" s="144"/>
      <c r="U874" s="1"/>
    </row>
    <row r="875" spans="3:21" ht="12" customHeight="1" x14ac:dyDescent="0.35">
      <c r="C875" s="342" t="str">
        <f t="shared" si="85"/>
        <v/>
      </c>
      <c r="D875" s="126" t="str">
        <f t="shared" si="89"/>
        <v/>
      </c>
      <c r="E875" s="126" t="str">
        <f t="shared" si="90"/>
        <v/>
      </c>
      <c r="F875" s="181" t="str">
        <f ca="1">IF(C875="","",[1]!s_dq_close(D875,TODAY(),1))</f>
        <v/>
      </c>
      <c r="G875" s="182" t="str">
        <f ca="1">IF(C875="","",[1]!s_pq_pctchange(D875,TODAY()-$G$12,TODAY())/100)</f>
        <v/>
      </c>
      <c r="H875" s="242" t="str">
        <f>IF(C875="","",IF($H$11="收入",[1]!S_STM07_IS(D875,9,$G$5,$H$13)/$E$5,[1]!S_STM07_IS(D875,48,$G$5,$H$13)/$E$5))</f>
        <v/>
      </c>
      <c r="I875" s="242" t="str">
        <f>IF(C875="","",IF($I$11="毛利率",([1]!S_STM07_IS(D875,9,$G$5,$H$13)-[1]!S_STM07_IS(D875,10,$G$5,$H$13))/[1]!S_STM07_IS(D875,9,$G$5,$H$13),[1]!S_STM07_IS(D875,14,$G$5,$H$13)/$E$5))</f>
        <v/>
      </c>
      <c r="J875" s="403" t="str">
        <f>IF(C875="","",IF($J$11="净利润率",[1]!S_STM07_IS(D875,61,$G$5,$H$13)/[1]!S_STM07_IS(D875,9,$G$5,$H$13),[1]!S_STM07_IS(D875,55,$G$5,$H$13)/$E$5))</f>
        <v/>
      </c>
      <c r="K875" s="411" t="str">
        <f>IF(C875="","",[1]!hks_fa_roa2(D875,$G$5))</f>
        <v/>
      </c>
      <c r="L875" s="411" t="str">
        <f>IF(C875="","",[1]!hks_fa_roe(D875,$G$5))</f>
        <v/>
      </c>
      <c r="M875" s="243" t="str">
        <f>IF(C875="","",IF($M$11="EPS",[1]!S_STM07_IS(D875,61,$G$5,$H$13)/IF([1]!s_share_total(D875,$G$5)=0,[1]!s_share_total(D875,[1]!s_ipo_listeddate(D875)),[1]!s_share_total(D875,$G$5)),([1]!s_stm07_bs(D875,75,$G$5,$H$13)+[1]!s_stm07_bs(D875,88,$G$5,$H$13)+[1]!s_stm07_bs(D875,94,$G$5,$H$13)+[1]!s_stm07_bs(D875,95,$G$5,$H$13))/$E$5))</f>
        <v/>
      </c>
      <c r="N875" s="193" t="str">
        <f>IF(C875="","",F875/([1]!S_STM07_IS(D875,61,$G$5,$H$13)/IF([1]!s_share_total(D875,$G$5)=0,[1]!s_share_total(D875,[1]!s_ipo_listeddate(D875)),[1]!s_share_total(D875,$G$5))))</f>
        <v/>
      </c>
      <c r="O875" s="242" t="str">
        <f ca="1">IF(C875="","",[1]!s_share_total(D875,TODAY())/$E$5)</f>
        <v/>
      </c>
      <c r="P875" s="242" t="str">
        <f t="shared" si="86"/>
        <v/>
      </c>
      <c r="Q875" s="181" t="str">
        <f t="shared" si="87"/>
        <v/>
      </c>
      <c r="R875" s="342" t="str">
        <f t="shared" si="88"/>
        <v/>
      </c>
      <c r="S875" s="144"/>
      <c r="U875" s="1"/>
    </row>
    <row r="876" spans="3:21" ht="12" customHeight="1" x14ac:dyDescent="0.35">
      <c r="C876" s="341" t="str">
        <f t="shared" si="85"/>
        <v/>
      </c>
      <c r="D876" s="239" t="str">
        <f t="shared" si="89"/>
        <v/>
      </c>
      <c r="E876" s="239" t="str">
        <f t="shared" si="90"/>
        <v/>
      </c>
      <c r="F876" s="179" t="str">
        <f ca="1">IF(C876="","",[1]!s_dq_close(D876,TODAY(),1))</f>
        <v/>
      </c>
      <c r="G876" s="180" t="str">
        <f ca="1">IF(C876="","",[1]!s_pq_pctchange(D876,TODAY()-$G$12,TODAY())/100)</f>
        <v/>
      </c>
      <c r="H876" s="240" t="str">
        <f>IF(C876="","",IF($H$11="收入",[1]!S_STM07_IS(D876,9,$G$5,$H$13)/$E$5,[1]!S_STM07_IS(D876,48,$G$5,$H$13)/$E$5))</f>
        <v/>
      </c>
      <c r="I876" s="240" t="str">
        <f>IF(C876="","",IF($I$11="毛利率",([1]!S_STM07_IS(D876,9,$G$5,$H$13)-[1]!S_STM07_IS(D876,10,$G$5,$H$13))/[1]!S_STM07_IS(D876,9,$G$5,$H$13),[1]!S_STM07_IS(D876,14,$G$5,$H$13)/$E$5))</f>
        <v/>
      </c>
      <c r="J876" s="402" t="str">
        <f>IF(C876="","",IF($J$11="净利润率",[1]!S_STM07_IS(D876,61,$G$5,$H$13)/[1]!S_STM07_IS(D876,9,$G$5,$H$13),[1]!S_STM07_IS(D876,55,$G$5,$H$13)/$E$5))</f>
        <v/>
      </c>
      <c r="K876" s="411" t="str">
        <f>IF(C876="","",[1]!hks_fa_roa2(D876,$G$5))</f>
        <v/>
      </c>
      <c r="L876" s="411" t="str">
        <f>IF(C876="","",[1]!hks_fa_roe(D876,$G$5))</f>
        <v/>
      </c>
      <c r="M876" s="240" t="str">
        <f>IF(C876="","",IF($M$11="EPS",[1]!S_STM07_IS(D876,61,$G$5,$H$13)/IF([1]!s_share_total(D876,$G$5)=0,[1]!s_share_total(D876,[1]!s_ipo_listeddate(D876)),[1]!s_share_total(D876,$G$5)),([1]!s_stm07_bs(D876,75,$G$5,$H$13)+[1]!s_stm07_bs(D876,88,$G$5,$H$13)+[1]!s_stm07_bs(D876,94,$G$5,$H$13)+[1]!s_stm07_bs(D876,95,$G$5,$H$13))/$E$5))</f>
        <v/>
      </c>
      <c r="N876" s="241" t="str">
        <f>IF(C876="","",F876/([1]!S_STM07_IS(D876,61,$G$5,$H$13)/IF([1]!s_share_total(D876,$G$5)=0,[1]!s_share_total(D876,[1]!s_ipo_listeddate(D876)),[1]!s_share_total(D876,$G$5))))</f>
        <v/>
      </c>
      <c r="O876" s="240" t="str">
        <f ca="1">IF(C876="","",[1]!s_share_total(D876,TODAY())/$E$5)</f>
        <v/>
      </c>
      <c r="P876" s="240" t="str">
        <f t="shared" si="86"/>
        <v/>
      </c>
      <c r="Q876" s="210" t="str">
        <f t="shared" si="87"/>
        <v/>
      </c>
      <c r="R876" s="341" t="str">
        <f t="shared" si="88"/>
        <v/>
      </c>
      <c r="S876" s="144"/>
      <c r="U876" s="1"/>
    </row>
    <row r="877" spans="3:21" ht="12" customHeight="1" x14ac:dyDescent="0.35">
      <c r="C877" s="342" t="str">
        <f t="shared" si="85"/>
        <v/>
      </c>
      <c r="D877" s="126" t="str">
        <f t="shared" si="89"/>
        <v/>
      </c>
      <c r="E877" s="126" t="str">
        <f t="shared" si="90"/>
        <v/>
      </c>
      <c r="F877" s="181" t="str">
        <f ca="1">IF(C877="","",[1]!s_dq_close(D877,TODAY(),1))</f>
        <v/>
      </c>
      <c r="G877" s="182" t="str">
        <f ca="1">IF(C877="","",[1]!s_pq_pctchange(D877,TODAY()-$G$12,TODAY())/100)</f>
        <v/>
      </c>
      <c r="H877" s="242" t="str">
        <f>IF(C877="","",IF($H$11="收入",[1]!S_STM07_IS(D877,9,$G$5,$H$13)/$E$5,[1]!S_STM07_IS(D877,48,$G$5,$H$13)/$E$5))</f>
        <v/>
      </c>
      <c r="I877" s="242" t="str">
        <f>IF(C877="","",IF($I$11="毛利率",([1]!S_STM07_IS(D877,9,$G$5,$H$13)-[1]!S_STM07_IS(D877,10,$G$5,$H$13))/[1]!S_STM07_IS(D877,9,$G$5,$H$13),[1]!S_STM07_IS(D877,14,$G$5,$H$13)/$E$5))</f>
        <v/>
      </c>
      <c r="J877" s="403" t="str">
        <f>IF(C877="","",IF($J$11="净利润率",[1]!S_STM07_IS(D877,61,$G$5,$H$13)/[1]!S_STM07_IS(D877,9,$G$5,$H$13),[1]!S_STM07_IS(D877,55,$G$5,$H$13)/$E$5))</f>
        <v/>
      </c>
      <c r="K877" s="411" t="str">
        <f>IF(C877="","",[1]!hks_fa_roa2(D877,$G$5))</f>
        <v/>
      </c>
      <c r="L877" s="411" t="str">
        <f>IF(C877="","",[1]!hks_fa_roe(D877,$G$5))</f>
        <v/>
      </c>
      <c r="M877" s="243" t="str">
        <f>IF(C877="","",IF($M$11="EPS",[1]!S_STM07_IS(D877,61,$G$5,$H$13)/IF([1]!s_share_total(D877,$G$5)=0,[1]!s_share_total(D877,[1]!s_ipo_listeddate(D877)),[1]!s_share_total(D877,$G$5)),([1]!s_stm07_bs(D877,75,$G$5,$H$13)+[1]!s_stm07_bs(D877,88,$G$5,$H$13)+[1]!s_stm07_bs(D877,94,$G$5,$H$13)+[1]!s_stm07_bs(D877,95,$G$5,$H$13))/$E$5))</f>
        <v/>
      </c>
      <c r="N877" s="193" t="str">
        <f>IF(C877="","",F877/([1]!S_STM07_IS(D877,61,$G$5,$H$13)/IF([1]!s_share_total(D877,$G$5)=0,[1]!s_share_total(D877,[1]!s_ipo_listeddate(D877)),[1]!s_share_total(D877,$G$5))))</f>
        <v/>
      </c>
      <c r="O877" s="242" t="str">
        <f ca="1">IF(C877="","",[1]!s_share_total(D877,TODAY())/$E$5)</f>
        <v/>
      </c>
      <c r="P877" s="242" t="str">
        <f t="shared" si="86"/>
        <v/>
      </c>
      <c r="Q877" s="181" t="str">
        <f t="shared" si="87"/>
        <v/>
      </c>
      <c r="R877" s="342" t="str">
        <f t="shared" si="88"/>
        <v/>
      </c>
      <c r="S877" s="144"/>
      <c r="U877" s="1"/>
    </row>
    <row r="878" spans="3:21" ht="12" customHeight="1" x14ac:dyDescent="0.35">
      <c r="C878" s="341" t="str">
        <f t="shared" si="85"/>
        <v/>
      </c>
      <c r="D878" s="239" t="str">
        <f t="shared" si="89"/>
        <v/>
      </c>
      <c r="E878" s="239" t="str">
        <f t="shared" si="90"/>
        <v/>
      </c>
      <c r="F878" s="179" t="str">
        <f ca="1">IF(C878="","",[1]!s_dq_close(D878,TODAY(),1))</f>
        <v/>
      </c>
      <c r="G878" s="180" t="str">
        <f ca="1">IF(C878="","",[1]!s_pq_pctchange(D878,TODAY()-$G$12,TODAY())/100)</f>
        <v/>
      </c>
      <c r="H878" s="240" t="str">
        <f>IF(C878="","",IF($H$11="收入",[1]!S_STM07_IS(D878,9,$G$5,$H$13)/$E$5,[1]!S_STM07_IS(D878,48,$G$5,$H$13)/$E$5))</f>
        <v/>
      </c>
      <c r="I878" s="240" t="str">
        <f>IF(C878="","",IF($I$11="毛利率",([1]!S_STM07_IS(D878,9,$G$5,$H$13)-[1]!S_STM07_IS(D878,10,$G$5,$H$13))/[1]!S_STM07_IS(D878,9,$G$5,$H$13),[1]!S_STM07_IS(D878,14,$G$5,$H$13)/$E$5))</f>
        <v/>
      </c>
      <c r="J878" s="402" t="str">
        <f>IF(C878="","",IF($J$11="净利润率",[1]!S_STM07_IS(D878,61,$G$5,$H$13)/[1]!S_STM07_IS(D878,9,$G$5,$H$13),[1]!S_STM07_IS(D878,55,$G$5,$H$13)/$E$5))</f>
        <v/>
      </c>
      <c r="K878" s="411" t="str">
        <f>IF(C878="","",[1]!hks_fa_roa2(D878,$G$5))</f>
        <v/>
      </c>
      <c r="L878" s="411" t="str">
        <f>IF(C878="","",[1]!hks_fa_roe(D878,$G$5))</f>
        <v/>
      </c>
      <c r="M878" s="240" t="str">
        <f>IF(C878="","",IF($M$11="EPS",[1]!S_STM07_IS(D878,61,$G$5,$H$13)/IF([1]!s_share_total(D878,$G$5)=0,[1]!s_share_total(D878,[1]!s_ipo_listeddate(D878)),[1]!s_share_total(D878,$G$5)),([1]!s_stm07_bs(D878,75,$G$5,$H$13)+[1]!s_stm07_bs(D878,88,$G$5,$H$13)+[1]!s_stm07_bs(D878,94,$G$5,$H$13)+[1]!s_stm07_bs(D878,95,$G$5,$H$13))/$E$5))</f>
        <v/>
      </c>
      <c r="N878" s="241" t="str">
        <f>IF(C878="","",F878/([1]!S_STM07_IS(D878,61,$G$5,$H$13)/IF([1]!s_share_total(D878,$G$5)=0,[1]!s_share_total(D878,[1]!s_ipo_listeddate(D878)),[1]!s_share_total(D878,$G$5))))</f>
        <v/>
      </c>
      <c r="O878" s="240" t="str">
        <f ca="1">IF(C878="","",[1]!s_share_total(D878,TODAY())/$E$5)</f>
        <v/>
      </c>
      <c r="P878" s="240" t="str">
        <f t="shared" si="86"/>
        <v/>
      </c>
      <c r="Q878" s="210" t="str">
        <f t="shared" si="87"/>
        <v/>
      </c>
      <c r="R878" s="341" t="str">
        <f t="shared" si="88"/>
        <v/>
      </c>
      <c r="S878" s="144"/>
      <c r="U878" s="1"/>
    </row>
    <row r="879" spans="3:21" ht="12" customHeight="1" x14ac:dyDescent="0.35">
      <c r="C879" s="342" t="str">
        <f t="shared" si="85"/>
        <v/>
      </c>
      <c r="D879" s="126" t="str">
        <f t="shared" si="89"/>
        <v/>
      </c>
      <c r="E879" s="126" t="str">
        <f t="shared" si="90"/>
        <v/>
      </c>
      <c r="F879" s="181" t="str">
        <f ca="1">IF(C879="","",[1]!s_dq_close(D879,TODAY(),1))</f>
        <v/>
      </c>
      <c r="G879" s="182" t="str">
        <f ca="1">IF(C879="","",[1]!s_pq_pctchange(D879,TODAY()-$G$12,TODAY())/100)</f>
        <v/>
      </c>
      <c r="H879" s="242" t="str">
        <f>IF(C879="","",IF($H$11="收入",[1]!S_STM07_IS(D879,9,$G$5,$H$13)/$E$5,[1]!S_STM07_IS(D879,48,$G$5,$H$13)/$E$5))</f>
        <v/>
      </c>
      <c r="I879" s="242" t="str">
        <f>IF(C879="","",IF($I$11="毛利率",([1]!S_STM07_IS(D879,9,$G$5,$H$13)-[1]!S_STM07_IS(D879,10,$G$5,$H$13))/[1]!S_STM07_IS(D879,9,$G$5,$H$13),[1]!S_STM07_IS(D879,14,$G$5,$H$13)/$E$5))</f>
        <v/>
      </c>
      <c r="J879" s="403" t="str">
        <f>IF(C879="","",IF($J$11="净利润率",[1]!S_STM07_IS(D879,61,$G$5,$H$13)/[1]!S_STM07_IS(D879,9,$G$5,$H$13),[1]!S_STM07_IS(D879,55,$G$5,$H$13)/$E$5))</f>
        <v/>
      </c>
      <c r="K879" s="411" t="str">
        <f>IF(C879="","",[1]!hks_fa_roa2(D879,$G$5))</f>
        <v/>
      </c>
      <c r="L879" s="411" t="str">
        <f>IF(C879="","",[1]!hks_fa_roe(D879,$G$5))</f>
        <v/>
      </c>
      <c r="M879" s="243" t="str">
        <f>IF(C879="","",IF($M$11="EPS",[1]!S_STM07_IS(D879,61,$G$5,$H$13)/IF([1]!s_share_total(D879,$G$5)=0,[1]!s_share_total(D879,[1]!s_ipo_listeddate(D879)),[1]!s_share_total(D879,$G$5)),([1]!s_stm07_bs(D879,75,$G$5,$H$13)+[1]!s_stm07_bs(D879,88,$G$5,$H$13)+[1]!s_stm07_bs(D879,94,$G$5,$H$13)+[1]!s_stm07_bs(D879,95,$G$5,$H$13))/$E$5))</f>
        <v/>
      </c>
      <c r="N879" s="193" t="str">
        <f>IF(C879="","",F879/([1]!S_STM07_IS(D879,61,$G$5,$H$13)/IF([1]!s_share_total(D879,$G$5)=0,[1]!s_share_total(D879,[1]!s_ipo_listeddate(D879)),[1]!s_share_total(D879,$G$5))))</f>
        <v/>
      </c>
      <c r="O879" s="242" t="str">
        <f ca="1">IF(C879="","",[1]!s_share_total(D879,TODAY())/$E$5)</f>
        <v/>
      </c>
      <c r="P879" s="242" t="str">
        <f t="shared" si="86"/>
        <v/>
      </c>
      <c r="Q879" s="181" t="str">
        <f t="shared" si="87"/>
        <v/>
      </c>
      <c r="R879" s="342" t="str">
        <f t="shared" si="88"/>
        <v/>
      </c>
      <c r="S879" s="144"/>
      <c r="U879" s="1"/>
    </row>
    <row r="880" spans="3:21" ht="12" customHeight="1" x14ac:dyDescent="0.35">
      <c r="C880" s="341" t="str">
        <f t="shared" si="85"/>
        <v/>
      </c>
      <c r="D880" s="239" t="str">
        <f t="shared" si="89"/>
        <v/>
      </c>
      <c r="E880" s="239" t="str">
        <f t="shared" si="90"/>
        <v/>
      </c>
      <c r="F880" s="179" t="str">
        <f ca="1">IF(C880="","",[1]!s_dq_close(D880,TODAY(),1))</f>
        <v/>
      </c>
      <c r="G880" s="180" t="str">
        <f ca="1">IF(C880="","",[1]!s_pq_pctchange(D880,TODAY()-$G$12,TODAY())/100)</f>
        <v/>
      </c>
      <c r="H880" s="240" t="str">
        <f>IF(C880="","",IF($H$11="收入",[1]!S_STM07_IS(D880,9,$G$5,$H$13)/$E$5,[1]!S_STM07_IS(D880,48,$G$5,$H$13)/$E$5))</f>
        <v/>
      </c>
      <c r="I880" s="240" t="str">
        <f>IF(C880="","",IF($I$11="毛利率",([1]!S_STM07_IS(D880,9,$G$5,$H$13)-[1]!S_STM07_IS(D880,10,$G$5,$H$13))/[1]!S_STM07_IS(D880,9,$G$5,$H$13),[1]!S_STM07_IS(D880,14,$G$5,$H$13)/$E$5))</f>
        <v/>
      </c>
      <c r="J880" s="402" t="str">
        <f>IF(C880="","",IF($J$11="净利润率",[1]!S_STM07_IS(D880,61,$G$5,$H$13)/[1]!S_STM07_IS(D880,9,$G$5,$H$13),[1]!S_STM07_IS(D880,55,$G$5,$H$13)/$E$5))</f>
        <v/>
      </c>
      <c r="K880" s="411" t="str">
        <f>IF(C880="","",[1]!hks_fa_roa2(D880,$G$5))</f>
        <v/>
      </c>
      <c r="L880" s="411" t="str">
        <f>IF(C880="","",[1]!hks_fa_roe(D880,$G$5))</f>
        <v/>
      </c>
      <c r="M880" s="240" t="str">
        <f>IF(C880="","",IF($M$11="EPS",[1]!S_STM07_IS(D880,61,$G$5,$H$13)/IF([1]!s_share_total(D880,$G$5)=0,[1]!s_share_total(D880,[1]!s_ipo_listeddate(D880)),[1]!s_share_total(D880,$G$5)),([1]!s_stm07_bs(D880,75,$G$5,$H$13)+[1]!s_stm07_bs(D880,88,$G$5,$H$13)+[1]!s_stm07_bs(D880,94,$G$5,$H$13)+[1]!s_stm07_bs(D880,95,$G$5,$H$13))/$E$5))</f>
        <v/>
      </c>
      <c r="N880" s="241" t="str">
        <f>IF(C880="","",F880/([1]!S_STM07_IS(D880,61,$G$5,$H$13)/IF([1]!s_share_total(D880,$G$5)=0,[1]!s_share_total(D880,[1]!s_ipo_listeddate(D880)),[1]!s_share_total(D880,$G$5))))</f>
        <v/>
      </c>
      <c r="O880" s="240" t="str">
        <f ca="1">IF(C880="","",[1]!s_share_total(D880,TODAY())/$E$5)</f>
        <v/>
      </c>
      <c r="P880" s="240" t="str">
        <f t="shared" si="86"/>
        <v/>
      </c>
      <c r="Q880" s="210" t="str">
        <f t="shared" si="87"/>
        <v/>
      </c>
      <c r="R880" s="341" t="str">
        <f t="shared" si="88"/>
        <v/>
      </c>
      <c r="S880" s="144"/>
      <c r="U880" s="1"/>
    </row>
    <row r="881" spans="3:21" ht="12" customHeight="1" x14ac:dyDescent="0.35">
      <c r="C881" s="342" t="str">
        <f t="shared" si="85"/>
        <v/>
      </c>
      <c r="D881" s="126" t="str">
        <f t="shared" si="89"/>
        <v/>
      </c>
      <c r="E881" s="126" t="str">
        <f t="shared" si="90"/>
        <v/>
      </c>
      <c r="F881" s="181" t="str">
        <f ca="1">IF(C881="","",[1]!s_dq_close(D881,TODAY(),1))</f>
        <v/>
      </c>
      <c r="G881" s="182" t="str">
        <f ca="1">IF(C881="","",[1]!s_pq_pctchange(D881,TODAY()-$G$12,TODAY())/100)</f>
        <v/>
      </c>
      <c r="H881" s="242" t="str">
        <f>IF(C881="","",IF($H$11="收入",[1]!S_STM07_IS(D881,9,$G$5,$H$13)/$E$5,[1]!S_STM07_IS(D881,48,$G$5,$H$13)/$E$5))</f>
        <v/>
      </c>
      <c r="I881" s="242" t="str">
        <f>IF(C881="","",IF($I$11="毛利率",([1]!S_STM07_IS(D881,9,$G$5,$H$13)-[1]!S_STM07_IS(D881,10,$G$5,$H$13))/[1]!S_STM07_IS(D881,9,$G$5,$H$13),[1]!S_STM07_IS(D881,14,$G$5,$H$13)/$E$5))</f>
        <v/>
      </c>
      <c r="J881" s="403" t="str">
        <f>IF(C881="","",IF($J$11="净利润率",[1]!S_STM07_IS(D881,61,$G$5,$H$13)/[1]!S_STM07_IS(D881,9,$G$5,$H$13),[1]!S_STM07_IS(D881,55,$G$5,$H$13)/$E$5))</f>
        <v/>
      </c>
      <c r="K881" s="411" t="str">
        <f>IF(C881="","",[1]!hks_fa_roa2(D881,$G$5))</f>
        <v/>
      </c>
      <c r="L881" s="411" t="str">
        <f>IF(C881="","",[1]!hks_fa_roe(D881,$G$5))</f>
        <v/>
      </c>
      <c r="M881" s="243" t="str">
        <f>IF(C881="","",IF($M$11="EPS",[1]!S_STM07_IS(D881,61,$G$5,$H$13)/IF([1]!s_share_total(D881,$G$5)=0,[1]!s_share_total(D881,[1]!s_ipo_listeddate(D881)),[1]!s_share_total(D881,$G$5)),([1]!s_stm07_bs(D881,75,$G$5,$H$13)+[1]!s_stm07_bs(D881,88,$G$5,$H$13)+[1]!s_stm07_bs(D881,94,$G$5,$H$13)+[1]!s_stm07_bs(D881,95,$G$5,$H$13))/$E$5))</f>
        <v/>
      </c>
      <c r="N881" s="193" t="str">
        <f>IF(C881="","",F881/([1]!S_STM07_IS(D881,61,$G$5,$H$13)/IF([1]!s_share_total(D881,$G$5)=0,[1]!s_share_total(D881,[1]!s_ipo_listeddate(D881)),[1]!s_share_total(D881,$G$5))))</f>
        <v/>
      </c>
      <c r="O881" s="242" t="str">
        <f ca="1">IF(C881="","",[1]!s_share_total(D881,TODAY())/$E$5)</f>
        <v/>
      </c>
      <c r="P881" s="242" t="str">
        <f t="shared" si="86"/>
        <v/>
      </c>
      <c r="Q881" s="181" t="str">
        <f t="shared" si="87"/>
        <v/>
      </c>
      <c r="R881" s="342" t="str">
        <f t="shared" si="88"/>
        <v/>
      </c>
      <c r="S881" s="144"/>
      <c r="U881" s="1"/>
    </row>
    <row r="882" spans="3:21" ht="12" customHeight="1" x14ac:dyDescent="0.35">
      <c r="C882" s="341" t="str">
        <f t="shared" si="85"/>
        <v/>
      </c>
      <c r="D882" s="239" t="str">
        <f t="shared" si="89"/>
        <v/>
      </c>
      <c r="E882" s="239" t="str">
        <f t="shared" si="90"/>
        <v/>
      </c>
      <c r="F882" s="179" t="str">
        <f ca="1">IF(C882="","",[1]!s_dq_close(D882,TODAY(),1))</f>
        <v/>
      </c>
      <c r="G882" s="180" t="str">
        <f ca="1">IF(C882="","",[1]!s_pq_pctchange(D882,TODAY()-$G$12,TODAY())/100)</f>
        <v/>
      </c>
      <c r="H882" s="240" t="str">
        <f>IF(C882="","",IF($H$11="收入",[1]!S_STM07_IS(D882,9,$G$5,$H$13)/$E$5,[1]!S_STM07_IS(D882,48,$G$5,$H$13)/$E$5))</f>
        <v/>
      </c>
      <c r="I882" s="240" t="str">
        <f>IF(C882="","",IF($I$11="毛利率",([1]!S_STM07_IS(D882,9,$G$5,$H$13)-[1]!S_STM07_IS(D882,10,$G$5,$H$13))/[1]!S_STM07_IS(D882,9,$G$5,$H$13),[1]!S_STM07_IS(D882,14,$G$5,$H$13)/$E$5))</f>
        <v/>
      </c>
      <c r="J882" s="402" t="str">
        <f>IF(C882="","",IF($J$11="净利润率",[1]!S_STM07_IS(D882,61,$G$5,$H$13)/[1]!S_STM07_IS(D882,9,$G$5,$H$13),[1]!S_STM07_IS(D882,55,$G$5,$H$13)/$E$5))</f>
        <v/>
      </c>
      <c r="K882" s="411" t="str">
        <f>IF(C882="","",[1]!hks_fa_roa2(D882,$G$5))</f>
        <v/>
      </c>
      <c r="L882" s="411" t="str">
        <f>IF(C882="","",[1]!hks_fa_roe(D882,$G$5))</f>
        <v/>
      </c>
      <c r="M882" s="240" t="str">
        <f>IF(C882="","",IF($M$11="EPS",[1]!S_STM07_IS(D882,61,$G$5,$H$13)/IF([1]!s_share_total(D882,$G$5)=0,[1]!s_share_total(D882,[1]!s_ipo_listeddate(D882)),[1]!s_share_total(D882,$G$5)),([1]!s_stm07_bs(D882,75,$G$5,$H$13)+[1]!s_stm07_bs(D882,88,$G$5,$H$13)+[1]!s_stm07_bs(D882,94,$G$5,$H$13)+[1]!s_stm07_bs(D882,95,$G$5,$H$13))/$E$5))</f>
        <v/>
      </c>
      <c r="N882" s="241" t="str">
        <f>IF(C882="","",F882/([1]!S_STM07_IS(D882,61,$G$5,$H$13)/IF([1]!s_share_total(D882,$G$5)=0,[1]!s_share_total(D882,[1]!s_ipo_listeddate(D882)),[1]!s_share_total(D882,$G$5))))</f>
        <v/>
      </c>
      <c r="O882" s="240" t="str">
        <f ca="1">IF(C882="","",[1]!s_share_total(D882,TODAY())/$E$5)</f>
        <v/>
      </c>
      <c r="P882" s="240" t="str">
        <f t="shared" si="86"/>
        <v/>
      </c>
      <c r="Q882" s="210" t="str">
        <f t="shared" si="87"/>
        <v/>
      </c>
      <c r="R882" s="341" t="str">
        <f t="shared" si="88"/>
        <v/>
      </c>
      <c r="S882" s="144"/>
      <c r="U882" s="1"/>
    </row>
    <row r="883" spans="3:21" ht="12" customHeight="1" x14ac:dyDescent="0.35">
      <c r="C883" s="342" t="str">
        <f t="shared" si="85"/>
        <v/>
      </c>
      <c r="D883" s="126" t="str">
        <f t="shared" si="89"/>
        <v/>
      </c>
      <c r="E883" s="126" t="str">
        <f t="shared" si="90"/>
        <v/>
      </c>
      <c r="F883" s="181" t="str">
        <f ca="1">IF(C883="","",[1]!s_dq_close(D883,TODAY(),1))</f>
        <v/>
      </c>
      <c r="G883" s="182" t="str">
        <f ca="1">IF(C883="","",[1]!s_pq_pctchange(D883,TODAY()-$G$12,TODAY())/100)</f>
        <v/>
      </c>
      <c r="H883" s="242" t="str">
        <f>IF(C883="","",IF($H$11="收入",[1]!S_STM07_IS(D883,9,$G$5,$H$13)/$E$5,[1]!S_STM07_IS(D883,48,$G$5,$H$13)/$E$5))</f>
        <v/>
      </c>
      <c r="I883" s="242" t="str">
        <f>IF(C883="","",IF($I$11="毛利率",([1]!S_STM07_IS(D883,9,$G$5,$H$13)-[1]!S_STM07_IS(D883,10,$G$5,$H$13))/[1]!S_STM07_IS(D883,9,$G$5,$H$13),[1]!S_STM07_IS(D883,14,$G$5,$H$13)/$E$5))</f>
        <v/>
      </c>
      <c r="J883" s="403" t="str">
        <f>IF(C883="","",IF($J$11="净利润率",[1]!S_STM07_IS(D883,61,$G$5,$H$13)/[1]!S_STM07_IS(D883,9,$G$5,$H$13),[1]!S_STM07_IS(D883,55,$G$5,$H$13)/$E$5))</f>
        <v/>
      </c>
      <c r="K883" s="411" t="str">
        <f>IF(C883="","",[1]!hks_fa_roa2(D883,$G$5))</f>
        <v/>
      </c>
      <c r="L883" s="411" t="str">
        <f>IF(C883="","",[1]!hks_fa_roe(D883,$G$5))</f>
        <v/>
      </c>
      <c r="M883" s="243" t="str">
        <f>IF(C883="","",IF($M$11="EPS",[1]!S_STM07_IS(D883,61,$G$5,$H$13)/IF([1]!s_share_total(D883,$G$5)=0,[1]!s_share_total(D883,[1]!s_ipo_listeddate(D883)),[1]!s_share_total(D883,$G$5)),([1]!s_stm07_bs(D883,75,$G$5,$H$13)+[1]!s_stm07_bs(D883,88,$G$5,$H$13)+[1]!s_stm07_bs(D883,94,$G$5,$H$13)+[1]!s_stm07_bs(D883,95,$G$5,$H$13))/$E$5))</f>
        <v/>
      </c>
      <c r="N883" s="193" t="str">
        <f>IF(C883="","",F883/([1]!S_STM07_IS(D883,61,$G$5,$H$13)/IF([1]!s_share_total(D883,$G$5)=0,[1]!s_share_total(D883,[1]!s_ipo_listeddate(D883)),[1]!s_share_total(D883,$G$5))))</f>
        <v/>
      </c>
      <c r="O883" s="242" t="str">
        <f ca="1">IF(C883="","",[1]!s_share_total(D883,TODAY())/$E$5)</f>
        <v/>
      </c>
      <c r="P883" s="242" t="str">
        <f t="shared" si="86"/>
        <v/>
      </c>
      <c r="Q883" s="181" t="str">
        <f t="shared" si="87"/>
        <v/>
      </c>
      <c r="R883" s="342" t="str">
        <f t="shared" si="88"/>
        <v/>
      </c>
      <c r="S883" s="144"/>
      <c r="U883" s="1"/>
    </row>
    <row r="884" spans="3:21" ht="12" customHeight="1" x14ac:dyDescent="0.35">
      <c r="C884" s="341" t="str">
        <f t="shared" si="85"/>
        <v/>
      </c>
      <c r="D884" s="239" t="str">
        <f t="shared" si="89"/>
        <v/>
      </c>
      <c r="E884" s="239" t="str">
        <f t="shared" si="90"/>
        <v/>
      </c>
      <c r="F884" s="179" t="str">
        <f ca="1">IF(C884="","",[1]!s_dq_close(D884,TODAY(),1))</f>
        <v/>
      </c>
      <c r="G884" s="180" t="str">
        <f ca="1">IF(C884="","",[1]!s_pq_pctchange(D884,TODAY()-$G$12,TODAY())/100)</f>
        <v/>
      </c>
      <c r="H884" s="240" t="str">
        <f>IF(C884="","",IF($H$11="收入",[1]!S_STM07_IS(D884,9,$G$5,$H$13)/$E$5,[1]!S_STM07_IS(D884,48,$G$5,$H$13)/$E$5))</f>
        <v/>
      </c>
      <c r="I884" s="240" t="str">
        <f>IF(C884="","",IF($I$11="毛利率",([1]!S_STM07_IS(D884,9,$G$5,$H$13)-[1]!S_STM07_IS(D884,10,$G$5,$H$13))/[1]!S_STM07_IS(D884,9,$G$5,$H$13),[1]!S_STM07_IS(D884,14,$G$5,$H$13)/$E$5))</f>
        <v/>
      </c>
      <c r="J884" s="402" t="str">
        <f>IF(C884="","",IF($J$11="净利润率",[1]!S_STM07_IS(D884,61,$G$5,$H$13)/[1]!S_STM07_IS(D884,9,$G$5,$H$13),[1]!S_STM07_IS(D884,55,$G$5,$H$13)/$E$5))</f>
        <v/>
      </c>
      <c r="K884" s="411" t="str">
        <f>IF(C884="","",[1]!hks_fa_roa2(D884,$G$5))</f>
        <v/>
      </c>
      <c r="L884" s="411" t="str">
        <f>IF(C884="","",[1]!hks_fa_roe(D884,$G$5))</f>
        <v/>
      </c>
      <c r="M884" s="240" t="str">
        <f>IF(C884="","",IF($M$11="EPS",[1]!S_STM07_IS(D884,61,$G$5,$H$13)/IF([1]!s_share_total(D884,$G$5)=0,[1]!s_share_total(D884,[1]!s_ipo_listeddate(D884)),[1]!s_share_total(D884,$G$5)),([1]!s_stm07_bs(D884,75,$G$5,$H$13)+[1]!s_stm07_bs(D884,88,$G$5,$H$13)+[1]!s_stm07_bs(D884,94,$G$5,$H$13)+[1]!s_stm07_bs(D884,95,$G$5,$H$13))/$E$5))</f>
        <v/>
      </c>
      <c r="N884" s="241" t="str">
        <f>IF(C884="","",F884/([1]!S_STM07_IS(D884,61,$G$5,$H$13)/IF([1]!s_share_total(D884,$G$5)=0,[1]!s_share_total(D884,[1]!s_ipo_listeddate(D884)),[1]!s_share_total(D884,$G$5))))</f>
        <v/>
      </c>
      <c r="O884" s="240" t="str">
        <f ca="1">IF(C884="","",[1]!s_share_total(D884,TODAY())/$E$5)</f>
        <v/>
      </c>
      <c r="P884" s="240" t="str">
        <f t="shared" si="86"/>
        <v/>
      </c>
      <c r="Q884" s="210" t="str">
        <f t="shared" si="87"/>
        <v/>
      </c>
      <c r="R884" s="341" t="str">
        <f t="shared" si="88"/>
        <v/>
      </c>
      <c r="S884" s="144"/>
      <c r="U884" s="1"/>
    </row>
    <row r="885" spans="3:21" ht="12" customHeight="1" x14ac:dyDescent="0.35">
      <c r="C885" s="342" t="str">
        <f t="shared" si="85"/>
        <v/>
      </c>
      <c r="D885" s="126" t="str">
        <f t="shared" si="89"/>
        <v/>
      </c>
      <c r="E885" s="126" t="str">
        <f t="shared" si="90"/>
        <v/>
      </c>
      <c r="F885" s="181" t="str">
        <f ca="1">IF(C885="","",[1]!s_dq_close(D885,TODAY(),1))</f>
        <v/>
      </c>
      <c r="G885" s="182" t="str">
        <f ca="1">IF(C885="","",[1]!s_pq_pctchange(D885,TODAY()-$G$12,TODAY())/100)</f>
        <v/>
      </c>
      <c r="H885" s="242" t="str">
        <f>IF(C885="","",IF($H$11="收入",[1]!S_STM07_IS(D885,9,$G$5,$H$13)/$E$5,[1]!S_STM07_IS(D885,48,$G$5,$H$13)/$E$5))</f>
        <v/>
      </c>
      <c r="I885" s="242" t="str">
        <f>IF(C885="","",IF($I$11="毛利率",([1]!S_STM07_IS(D885,9,$G$5,$H$13)-[1]!S_STM07_IS(D885,10,$G$5,$H$13))/[1]!S_STM07_IS(D885,9,$G$5,$H$13),[1]!S_STM07_IS(D885,14,$G$5,$H$13)/$E$5))</f>
        <v/>
      </c>
      <c r="J885" s="403" t="str">
        <f>IF(C885="","",IF($J$11="净利润率",[1]!S_STM07_IS(D885,61,$G$5,$H$13)/[1]!S_STM07_IS(D885,9,$G$5,$H$13),[1]!S_STM07_IS(D885,55,$G$5,$H$13)/$E$5))</f>
        <v/>
      </c>
      <c r="K885" s="411" t="str">
        <f>IF(C885="","",[1]!hks_fa_roa2(D885,$G$5))</f>
        <v/>
      </c>
      <c r="L885" s="411" t="str">
        <f>IF(C885="","",[1]!hks_fa_roe(D885,$G$5))</f>
        <v/>
      </c>
      <c r="M885" s="243" t="str">
        <f>IF(C885="","",IF($M$11="EPS",[1]!S_STM07_IS(D885,61,$G$5,$H$13)/IF([1]!s_share_total(D885,$G$5)=0,[1]!s_share_total(D885,[1]!s_ipo_listeddate(D885)),[1]!s_share_total(D885,$G$5)),([1]!s_stm07_bs(D885,75,$G$5,$H$13)+[1]!s_stm07_bs(D885,88,$G$5,$H$13)+[1]!s_stm07_bs(D885,94,$G$5,$H$13)+[1]!s_stm07_bs(D885,95,$G$5,$H$13))/$E$5))</f>
        <v/>
      </c>
      <c r="N885" s="193" t="str">
        <f>IF(C885="","",F885/([1]!S_STM07_IS(D885,61,$G$5,$H$13)/IF([1]!s_share_total(D885,$G$5)=0,[1]!s_share_total(D885,[1]!s_ipo_listeddate(D885)),[1]!s_share_total(D885,$G$5))))</f>
        <v/>
      </c>
      <c r="O885" s="242" t="str">
        <f ca="1">IF(C885="","",[1]!s_share_total(D885,TODAY())/$E$5)</f>
        <v/>
      </c>
      <c r="P885" s="242" t="str">
        <f t="shared" si="86"/>
        <v/>
      </c>
      <c r="Q885" s="181" t="str">
        <f t="shared" si="87"/>
        <v/>
      </c>
      <c r="R885" s="342" t="str">
        <f t="shared" si="88"/>
        <v/>
      </c>
      <c r="S885" s="144"/>
      <c r="U885" s="1"/>
    </row>
    <row r="886" spans="3:21" ht="12" customHeight="1" x14ac:dyDescent="0.35">
      <c r="C886" s="341" t="str">
        <f t="shared" si="85"/>
        <v/>
      </c>
      <c r="D886" s="239" t="str">
        <f t="shared" si="89"/>
        <v/>
      </c>
      <c r="E886" s="239" t="str">
        <f t="shared" si="90"/>
        <v/>
      </c>
      <c r="F886" s="179" t="str">
        <f ca="1">IF(C886="","",[1]!s_dq_close(D886,TODAY(),1))</f>
        <v/>
      </c>
      <c r="G886" s="180" t="str">
        <f ca="1">IF(C886="","",[1]!s_pq_pctchange(D886,TODAY()-$G$12,TODAY())/100)</f>
        <v/>
      </c>
      <c r="H886" s="240" t="str">
        <f>IF(C886="","",IF($H$11="收入",[1]!S_STM07_IS(D886,9,$G$5,$H$13)/$E$5,[1]!S_STM07_IS(D886,48,$G$5,$H$13)/$E$5))</f>
        <v/>
      </c>
      <c r="I886" s="240" t="str">
        <f>IF(C886="","",IF($I$11="毛利率",([1]!S_STM07_IS(D886,9,$G$5,$H$13)-[1]!S_STM07_IS(D886,10,$G$5,$H$13))/[1]!S_STM07_IS(D886,9,$G$5,$H$13),[1]!S_STM07_IS(D886,14,$G$5,$H$13)/$E$5))</f>
        <v/>
      </c>
      <c r="J886" s="402" t="str">
        <f>IF(C886="","",IF($J$11="净利润率",[1]!S_STM07_IS(D886,61,$G$5,$H$13)/[1]!S_STM07_IS(D886,9,$G$5,$H$13),[1]!S_STM07_IS(D886,55,$G$5,$H$13)/$E$5))</f>
        <v/>
      </c>
      <c r="K886" s="411" t="str">
        <f>IF(C886="","",[1]!hks_fa_roa2(D886,$G$5))</f>
        <v/>
      </c>
      <c r="L886" s="411" t="str">
        <f>IF(C886="","",[1]!hks_fa_roe(D886,$G$5))</f>
        <v/>
      </c>
      <c r="M886" s="240" t="str">
        <f>IF(C886="","",IF($M$11="EPS",[1]!S_STM07_IS(D886,61,$G$5,$H$13)/IF([1]!s_share_total(D886,$G$5)=0,[1]!s_share_total(D886,[1]!s_ipo_listeddate(D886)),[1]!s_share_total(D886,$G$5)),([1]!s_stm07_bs(D886,75,$G$5,$H$13)+[1]!s_stm07_bs(D886,88,$G$5,$H$13)+[1]!s_stm07_bs(D886,94,$G$5,$H$13)+[1]!s_stm07_bs(D886,95,$G$5,$H$13))/$E$5))</f>
        <v/>
      </c>
      <c r="N886" s="241" t="str">
        <f>IF(C886="","",F886/([1]!S_STM07_IS(D886,61,$G$5,$H$13)/IF([1]!s_share_total(D886,$G$5)=0,[1]!s_share_total(D886,[1]!s_ipo_listeddate(D886)),[1]!s_share_total(D886,$G$5))))</f>
        <v/>
      </c>
      <c r="O886" s="240" t="str">
        <f ca="1">IF(C886="","",[1]!s_share_total(D886,TODAY())/$E$5)</f>
        <v/>
      </c>
      <c r="P886" s="240" t="str">
        <f t="shared" si="86"/>
        <v/>
      </c>
      <c r="Q886" s="210" t="str">
        <f t="shared" si="87"/>
        <v/>
      </c>
      <c r="R886" s="341" t="str">
        <f t="shared" si="88"/>
        <v/>
      </c>
      <c r="S886" s="144"/>
      <c r="U886" s="1"/>
    </row>
    <row r="887" spans="3:21" ht="12" customHeight="1" x14ac:dyDescent="0.35">
      <c r="C887" s="342" t="str">
        <f t="shared" si="85"/>
        <v/>
      </c>
      <c r="D887" s="126" t="str">
        <f t="shared" si="89"/>
        <v/>
      </c>
      <c r="E887" s="126" t="str">
        <f t="shared" si="90"/>
        <v/>
      </c>
      <c r="F887" s="181" t="str">
        <f ca="1">IF(C887="","",[1]!s_dq_close(D887,TODAY(),1))</f>
        <v/>
      </c>
      <c r="G887" s="182" t="str">
        <f ca="1">IF(C887="","",[1]!s_pq_pctchange(D887,TODAY()-$G$12,TODAY())/100)</f>
        <v/>
      </c>
      <c r="H887" s="242" t="str">
        <f>IF(C887="","",IF($H$11="收入",[1]!S_STM07_IS(D887,9,$G$5,$H$13)/$E$5,[1]!S_STM07_IS(D887,48,$G$5,$H$13)/$E$5))</f>
        <v/>
      </c>
      <c r="I887" s="242" t="str">
        <f>IF(C887="","",IF($I$11="毛利率",([1]!S_STM07_IS(D887,9,$G$5,$H$13)-[1]!S_STM07_IS(D887,10,$G$5,$H$13))/[1]!S_STM07_IS(D887,9,$G$5,$H$13),[1]!S_STM07_IS(D887,14,$G$5,$H$13)/$E$5))</f>
        <v/>
      </c>
      <c r="J887" s="403" t="str">
        <f>IF(C887="","",IF($J$11="净利润率",[1]!S_STM07_IS(D887,61,$G$5,$H$13)/[1]!S_STM07_IS(D887,9,$G$5,$H$13),[1]!S_STM07_IS(D887,55,$G$5,$H$13)/$E$5))</f>
        <v/>
      </c>
      <c r="K887" s="411" t="str">
        <f>IF(C887="","",[1]!hks_fa_roa2(D887,$G$5))</f>
        <v/>
      </c>
      <c r="L887" s="411" t="str">
        <f>IF(C887="","",[1]!hks_fa_roe(D887,$G$5))</f>
        <v/>
      </c>
      <c r="M887" s="243" t="str">
        <f>IF(C887="","",IF($M$11="EPS",[1]!S_STM07_IS(D887,61,$G$5,$H$13)/IF([1]!s_share_total(D887,$G$5)=0,[1]!s_share_total(D887,[1]!s_ipo_listeddate(D887)),[1]!s_share_total(D887,$G$5)),([1]!s_stm07_bs(D887,75,$G$5,$H$13)+[1]!s_stm07_bs(D887,88,$G$5,$H$13)+[1]!s_stm07_bs(D887,94,$G$5,$H$13)+[1]!s_stm07_bs(D887,95,$G$5,$H$13))/$E$5))</f>
        <v/>
      </c>
      <c r="N887" s="193" t="str">
        <f>IF(C887="","",F887/([1]!S_STM07_IS(D887,61,$G$5,$H$13)/IF([1]!s_share_total(D887,$G$5)=0,[1]!s_share_total(D887,[1]!s_ipo_listeddate(D887)),[1]!s_share_total(D887,$G$5))))</f>
        <v/>
      </c>
      <c r="O887" s="242" t="str">
        <f ca="1">IF(C887="","",[1]!s_share_total(D887,TODAY())/$E$5)</f>
        <v/>
      </c>
      <c r="P887" s="242" t="str">
        <f t="shared" si="86"/>
        <v/>
      </c>
      <c r="Q887" s="181" t="str">
        <f t="shared" si="87"/>
        <v/>
      </c>
      <c r="R887" s="342" t="str">
        <f t="shared" si="88"/>
        <v/>
      </c>
      <c r="S887" s="144"/>
      <c r="U887" s="1"/>
    </row>
    <row r="888" spans="3:21" ht="12" customHeight="1" x14ac:dyDescent="0.35">
      <c r="C888" s="341" t="str">
        <f t="shared" si="85"/>
        <v/>
      </c>
      <c r="D888" s="239" t="str">
        <f t="shared" si="89"/>
        <v/>
      </c>
      <c r="E888" s="239" t="str">
        <f t="shared" si="90"/>
        <v/>
      </c>
      <c r="F888" s="179" t="str">
        <f ca="1">IF(C888="","",[1]!s_dq_close(D888,TODAY(),1))</f>
        <v/>
      </c>
      <c r="G888" s="180" t="str">
        <f ca="1">IF(C888="","",[1]!s_pq_pctchange(D888,TODAY()-$G$12,TODAY())/100)</f>
        <v/>
      </c>
      <c r="H888" s="240" t="str">
        <f>IF(C888="","",IF($H$11="收入",[1]!S_STM07_IS(D888,9,$G$5,$H$13)/$E$5,[1]!S_STM07_IS(D888,48,$G$5,$H$13)/$E$5))</f>
        <v/>
      </c>
      <c r="I888" s="240" t="str">
        <f>IF(C888="","",IF($I$11="毛利率",([1]!S_STM07_IS(D888,9,$G$5,$H$13)-[1]!S_STM07_IS(D888,10,$G$5,$H$13))/[1]!S_STM07_IS(D888,9,$G$5,$H$13),[1]!S_STM07_IS(D888,14,$G$5,$H$13)/$E$5))</f>
        <v/>
      </c>
      <c r="J888" s="402" t="str">
        <f>IF(C888="","",IF($J$11="净利润率",[1]!S_STM07_IS(D888,61,$G$5,$H$13)/[1]!S_STM07_IS(D888,9,$G$5,$H$13),[1]!S_STM07_IS(D888,55,$G$5,$H$13)/$E$5))</f>
        <v/>
      </c>
      <c r="K888" s="411" t="str">
        <f>IF(C888="","",[1]!hks_fa_roa2(D888,$G$5))</f>
        <v/>
      </c>
      <c r="L888" s="411" t="str">
        <f>IF(C888="","",[1]!hks_fa_roe(D888,$G$5))</f>
        <v/>
      </c>
      <c r="M888" s="240" t="str">
        <f>IF(C888="","",IF($M$11="EPS",[1]!S_STM07_IS(D888,61,$G$5,$H$13)/IF([1]!s_share_total(D888,$G$5)=0,[1]!s_share_total(D888,[1]!s_ipo_listeddate(D888)),[1]!s_share_total(D888,$G$5)),([1]!s_stm07_bs(D888,75,$G$5,$H$13)+[1]!s_stm07_bs(D888,88,$G$5,$H$13)+[1]!s_stm07_bs(D888,94,$G$5,$H$13)+[1]!s_stm07_bs(D888,95,$G$5,$H$13))/$E$5))</f>
        <v/>
      </c>
      <c r="N888" s="241" t="str">
        <f>IF(C888="","",F888/([1]!S_STM07_IS(D888,61,$G$5,$H$13)/IF([1]!s_share_total(D888,$G$5)=0,[1]!s_share_total(D888,[1]!s_ipo_listeddate(D888)),[1]!s_share_total(D888,$G$5))))</f>
        <v/>
      </c>
      <c r="O888" s="240" t="str">
        <f ca="1">IF(C888="","",[1]!s_share_total(D888,TODAY())/$E$5)</f>
        <v/>
      </c>
      <c r="P888" s="240" t="str">
        <f t="shared" si="86"/>
        <v/>
      </c>
      <c r="Q888" s="210" t="str">
        <f t="shared" si="87"/>
        <v/>
      </c>
      <c r="R888" s="341" t="str">
        <f t="shared" si="88"/>
        <v/>
      </c>
      <c r="S888" s="144"/>
      <c r="U888" s="1"/>
    </row>
    <row r="889" spans="3:21" ht="12" customHeight="1" x14ac:dyDescent="0.35">
      <c r="C889" s="342" t="str">
        <f t="shared" si="85"/>
        <v/>
      </c>
      <c r="D889" s="126" t="str">
        <f t="shared" si="89"/>
        <v/>
      </c>
      <c r="E889" s="126" t="str">
        <f t="shared" si="90"/>
        <v/>
      </c>
      <c r="F889" s="181" t="str">
        <f ca="1">IF(C889="","",[1]!s_dq_close(D889,TODAY(),1))</f>
        <v/>
      </c>
      <c r="G889" s="182" t="str">
        <f ca="1">IF(C889="","",[1]!s_pq_pctchange(D889,TODAY()-$G$12,TODAY())/100)</f>
        <v/>
      </c>
      <c r="H889" s="242" t="str">
        <f>IF(C889="","",IF($H$11="收入",[1]!S_STM07_IS(D889,9,$G$5,$H$13)/$E$5,[1]!S_STM07_IS(D889,48,$G$5,$H$13)/$E$5))</f>
        <v/>
      </c>
      <c r="I889" s="242" t="str">
        <f>IF(C889="","",IF($I$11="毛利率",([1]!S_STM07_IS(D889,9,$G$5,$H$13)-[1]!S_STM07_IS(D889,10,$G$5,$H$13))/[1]!S_STM07_IS(D889,9,$G$5,$H$13),[1]!S_STM07_IS(D889,14,$G$5,$H$13)/$E$5))</f>
        <v/>
      </c>
      <c r="J889" s="403" t="str">
        <f>IF(C889="","",IF($J$11="净利润率",[1]!S_STM07_IS(D889,61,$G$5,$H$13)/[1]!S_STM07_IS(D889,9,$G$5,$H$13),[1]!S_STM07_IS(D889,55,$G$5,$H$13)/$E$5))</f>
        <v/>
      </c>
      <c r="K889" s="411" t="str">
        <f>IF(C889="","",[1]!hks_fa_roa2(D889,$G$5))</f>
        <v/>
      </c>
      <c r="L889" s="411" t="str">
        <f>IF(C889="","",[1]!hks_fa_roe(D889,$G$5))</f>
        <v/>
      </c>
      <c r="M889" s="243" t="str">
        <f>IF(C889="","",IF($M$11="EPS",[1]!S_STM07_IS(D889,61,$G$5,$H$13)/IF([1]!s_share_total(D889,$G$5)=0,[1]!s_share_total(D889,[1]!s_ipo_listeddate(D889)),[1]!s_share_total(D889,$G$5)),([1]!s_stm07_bs(D889,75,$G$5,$H$13)+[1]!s_stm07_bs(D889,88,$G$5,$H$13)+[1]!s_stm07_bs(D889,94,$G$5,$H$13)+[1]!s_stm07_bs(D889,95,$G$5,$H$13))/$E$5))</f>
        <v/>
      </c>
      <c r="N889" s="193" t="str">
        <f>IF(C889="","",F889/([1]!S_STM07_IS(D889,61,$G$5,$H$13)/IF([1]!s_share_total(D889,$G$5)=0,[1]!s_share_total(D889,[1]!s_ipo_listeddate(D889)),[1]!s_share_total(D889,$G$5))))</f>
        <v/>
      </c>
      <c r="O889" s="242" t="str">
        <f ca="1">IF(C889="","",[1]!s_share_total(D889,TODAY())/$E$5)</f>
        <v/>
      </c>
      <c r="P889" s="242" t="str">
        <f t="shared" si="86"/>
        <v/>
      </c>
      <c r="Q889" s="181" t="str">
        <f t="shared" si="87"/>
        <v/>
      </c>
      <c r="R889" s="342" t="str">
        <f t="shared" si="88"/>
        <v/>
      </c>
      <c r="S889" s="144"/>
      <c r="U889" s="1"/>
    </row>
    <row r="890" spans="3:21" ht="12" customHeight="1" x14ac:dyDescent="0.35">
      <c r="C890" s="341" t="str">
        <f t="shared" si="85"/>
        <v/>
      </c>
      <c r="D890" s="239" t="str">
        <f t="shared" si="89"/>
        <v/>
      </c>
      <c r="E890" s="239" t="str">
        <f t="shared" si="90"/>
        <v/>
      </c>
      <c r="F890" s="179" t="str">
        <f ca="1">IF(C890="","",[1]!s_dq_close(D890,TODAY(),1))</f>
        <v/>
      </c>
      <c r="G890" s="180" t="str">
        <f ca="1">IF(C890="","",[1]!s_pq_pctchange(D890,TODAY()-$G$12,TODAY())/100)</f>
        <v/>
      </c>
      <c r="H890" s="240" t="str">
        <f>IF(C890="","",IF($H$11="收入",[1]!S_STM07_IS(D890,9,$G$5,$H$13)/$E$5,[1]!S_STM07_IS(D890,48,$G$5,$H$13)/$E$5))</f>
        <v/>
      </c>
      <c r="I890" s="240" t="str">
        <f>IF(C890="","",IF($I$11="毛利率",([1]!S_STM07_IS(D890,9,$G$5,$H$13)-[1]!S_STM07_IS(D890,10,$G$5,$H$13))/[1]!S_STM07_IS(D890,9,$G$5,$H$13),[1]!S_STM07_IS(D890,14,$G$5,$H$13)/$E$5))</f>
        <v/>
      </c>
      <c r="J890" s="402" t="str">
        <f>IF(C890="","",IF($J$11="净利润率",[1]!S_STM07_IS(D890,61,$G$5,$H$13)/[1]!S_STM07_IS(D890,9,$G$5,$H$13),[1]!S_STM07_IS(D890,55,$G$5,$H$13)/$E$5))</f>
        <v/>
      </c>
      <c r="K890" s="411" t="str">
        <f>IF(C890="","",[1]!hks_fa_roa2(D890,$G$5))</f>
        <v/>
      </c>
      <c r="L890" s="411" t="str">
        <f>IF(C890="","",[1]!hks_fa_roe(D890,$G$5))</f>
        <v/>
      </c>
      <c r="M890" s="240" t="str">
        <f>IF(C890="","",IF($M$11="EPS",[1]!S_STM07_IS(D890,61,$G$5,$H$13)/IF([1]!s_share_total(D890,$G$5)=0,[1]!s_share_total(D890,[1]!s_ipo_listeddate(D890)),[1]!s_share_total(D890,$G$5)),([1]!s_stm07_bs(D890,75,$G$5,$H$13)+[1]!s_stm07_bs(D890,88,$G$5,$H$13)+[1]!s_stm07_bs(D890,94,$G$5,$H$13)+[1]!s_stm07_bs(D890,95,$G$5,$H$13))/$E$5))</f>
        <v/>
      </c>
      <c r="N890" s="241" t="str">
        <f>IF(C890="","",F890/([1]!S_STM07_IS(D890,61,$G$5,$H$13)/IF([1]!s_share_total(D890,$G$5)=0,[1]!s_share_total(D890,[1]!s_ipo_listeddate(D890)),[1]!s_share_total(D890,$G$5))))</f>
        <v/>
      </c>
      <c r="O890" s="240" t="str">
        <f ca="1">IF(C890="","",[1]!s_share_total(D890,TODAY())/$E$5)</f>
        <v/>
      </c>
      <c r="P890" s="240" t="str">
        <f t="shared" si="86"/>
        <v/>
      </c>
      <c r="Q890" s="210" t="str">
        <f t="shared" si="87"/>
        <v/>
      </c>
      <c r="R890" s="341" t="str">
        <f t="shared" si="88"/>
        <v/>
      </c>
      <c r="S890" s="144"/>
      <c r="U890" s="1"/>
    </row>
    <row r="891" spans="3:21" ht="12" customHeight="1" x14ac:dyDescent="0.35">
      <c r="C891" s="342" t="str">
        <f t="shared" si="85"/>
        <v/>
      </c>
      <c r="D891" s="126" t="str">
        <f t="shared" si="89"/>
        <v/>
      </c>
      <c r="E891" s="126" t="str">
        <f t="shared" si="90"/>
        <v/>
      </c>
      <c r="F891" s="181" t="str">
        <f ca="1">IF(C891="","",[1]!s_dq_close(D891,TODAY(),1))</f>
        <v/>
      </c>
      <c r="G891" s="182" t="str">
        <f ca="1">IF(C891="","",[1]!s_pq_pctchange(D891,TODAY()-$G$12,TODAY())/100)</f>
        <v/>
      </c>
      <c r="H891" s="242" t="str">
        <f>IF(C891="","",IF($H$11="收入",[1]!S_STM07_IS(D891,9,$G$5,$H$13)/$E$5,[1]!S_STM07_IS(D891,48,$G$5,$H$13)/$E$5))</f>
        <v/>
      </c>
      <c r="I891" s="242" t="str">
        <f>IF(C891="","",IF($I$11="毛利率",([1]!S_STM07_IS(D891,9,$G$5,$H$13)-[1]!S_STM07_IS(D891,10,$G$5,$H$13))/[1]!S_STM07_IS(D891,9,$G$5,$H$13),[1]!S_STM07_IS(D891,14,$G$5,$H$13)/$E$5))</f>
        <v/>
      </c>
      <c r="J891" s="403" t="str">
        <f>IF(C891="","",IF($J$11="净利润率",[1]!S_STM07_IS(D891,61,$G$5,$H$13)/[1]!S_STM07_IS(D891,9,$G$5,$H$13),[1]!S_STM07_IS(D891,55,$G$5,$H$13)/$E$5))</f>
        <v/>
      </c>
      <c r="K891" s="411" t="str">
        <f>IF(C891="","",[1]!hks_fa_roa2(D891,$G$5))</f>
        <v/>
      </c>
      <c r="L891" s="411" t="str">
        <f>IF(C891="","",[1]!hks_fa_roe(D891,$G$5))</f>
        <v/>
      </c>
      <c r="M891" s="243" t="str">
        <f>IF(C891="","",IF($M$11="EPS",[1]!S_STM07_IS(D891,61,$G$5,$H$13)/IF([1]!s_share_total(D891,$G$5)=0,[1]!s_share_total(D891,[1]!s_ipo_listeddate(D891)),[1]!s_share_total(D891,$G$5)),([1]!s_stm07_bs(D891,75,$G$5,$H$13)+[1]!s_stm07_bs(D891,88,$G$5,$H$13)+[1]!s_stm07_bs(D891,94,$G$5,$H$13)+[1]!s_stm07_bs(D891,95,$G$5,$H$13))/$E$5))</f>
        <v/>
      </c>
      <c r="N891" s="193" t="str">
        <f>IF(C891="","",F891/([1]!S_STM07_IS(D891,61,$G$5,$H$13)/IF([1]!s_share_total(D891,$G$5)=0,[1]!s_share_total(D891,[1]!s_ipo_listeddate(D891)),[1]!s_share_total(D891,$G$5))))</f>
        <v/>
      </c>
      <c r="O891" s="242" t="str">
        <f ca="1">IF(C891="","",[1]!s_share_total(D891,TODAY())/$E$5)</f>
        <v/>
      </c>
      <c r="P891" s="242" t="str">
        <f t="shared" si="86"/>
        <v/>
      </c>
      <c r="Q891" s="181" t="str">
        <f t="shared" si="87"/>
        <v/>
      </c>
      <c r="R891" s="342" t="str">
        <f t="shared" si="88"/>
        <v/>
      </c>
      <c r="S891" s="144"/>
      <c r="U891" s="1"/>
    </row>
    <row r="892" spans="3:21" ht="12" customHeight="1" x14ac:dyDescent="0.35">
      <c r="C892" s="341" t="str">
        <f t="shared" si="85"/>
        <v/>
      </c>
      <c r="D892" s="239" t="str">
        <f t="shared" si="89"/>
        <v/>
      </c>
      <c r="E892" s="239" t="str">
        <f t="shared" si="90"/>
        <v/>
      </c>
      <c r="F892" s="179" t="str">
        <f ca="1">IF(C892="","",[1]!s_dq_close(D892,TODAY(),1))</f>
        <v/>
      </c>
      <c r="G892" s="180" t="str">
        <f ca="1">IF(C892="","",[1]!s_pq_pctchange(D892,TODAY()-$G$12,TODAY())/100)</f>
        <v/>
      </c>
      <c r="H892" s="240" t="str">
        <f>IF(C892="","",IF($H$11="收入",[1]!S_STM07_IS(D892,9,$G$5,$H$13)/$E$5,[1]!S_STM07_IS(D892,48,$G$5,$H$13)/$E$5))</f>
        <v/>
      </c>
      <c r="I892" s="240" t="str">
        <f>IF(C892="","",IF($I$11="毛利率",([1]!S_STM07_IS(D892,9,$G$5,$H$13)-[1]!S_STM07_IS(D892,10,$G$5,$H$13))/[1]!S_STM07_IS(D892,9,$G$5,$H$13),[1]!S_STM07_IS(D892,14,$G$5,$H$13)/$E$5))</f>
        <v/>
      </c>
      <c r="J892" s="402" t="str">
        <f>IF(C892="","",IF($J$11="净利润率",[1]!S_STM07_IS(D892,61,$G$5,$H$13)/[1]!S_STM07_IS(D892,9,$G$5,$H$13),[1]!S_STM07_IS(D892,55,$G$5,$H$13)/$E$5))</f>
        <v/>
      </c>
      <c r="K892" s="411" t="str">
        <f>IF(C892="","",[1]!hks_fa_roa2(D892,$G$5))</f>
        <v/>
      </c>
      <c r="L892" s="411" t="str">
        <f>IF(C892="","",[1]!hks_fa_roe(D892,$G$5))</f>
        <v/>
      </c>
      <c r="M892" s="240" t="str">
        <f>IF(C892="","",IF($M$11="EPS",[1]!S_STM07_IS(D892,61,$G$5,$H$13)/IF([1]!s_share_total(D892,$G$5)=0,[1]!s_share_total(D892,[1]!s_ipo_listeddate(D892)),[1]!s_share_total(D892,$G$5)),([1]!s_stm07_bs(D892,75,$G$5,$H$13)+[1]!s_stm07_bs(D892,88,$G$5,$H$13)+[1]!s_stm07_bs(D892,94,$G$5,$H$13)+[1]!s_stm07_bs(D892,95,$G$5,$H$13))/$E$5))</f>
        <v/>
      </c>
      <c r="N892" s="241" t="str">
        <f>IF(C892="","",F892/([1]!S_STM07_IS(D892,61,$G$5,$H$13)/IF([1]!s_share_total(D892,$G$5)=0,[1]!s_share_total(D892,[1]!s_ipo_listeddate(D892)),[1]!s_share_total(D892,$G$5))))</f>
        <v/>
      </c>
      <c r="O892" s="240" t="str">
        <f ca="1">IF(C892="","",[1]!s_share_total(D892,TODAY())/$E$5)</f>
        <v/>
      </c>
      <c r="P892" s="240" t="str">
        <f t="shared" si="86"/>
        <v/>
      </c>
      <c r="Q892" s="210" t="str">
        <f t="shared" si="87"/>
        <v/>
      </c>
      <c r="R892" s="341" t="str">
        <f t="shared" si="88"/>
        <v/>
      </c>
      <c r="S892" s="144"/>
      <c r="U892" s="1"/>
    </row>
    <row r="893" spans="3:21" ht="12" customHeight="1" x14ac:dyDescent="0.35">
      <c r="C893" s="342" t="str">
        <f t="shared" si="85"/>
        <v/>
      </c>
      <c r="D893" s="126" t="str">
        <f t="shared" si="89"/>
        <v/>
      </c>
      <c r="E893" s="126" t="str">
        <f t="shared" si="90"/>
        <v/>
      </c>
      <c r="F893" s="181" t="str">
        <f ca="1">IF(C893="","",[1]!s_dq_close(D893,TODAY(),1))</f>
        <v/>
      </c>
      <c r="G893" s="182" t="str">
        <f ca="1">IF(C893="","",[1]!s_pq_pctchange(D893,TODAY()-$G$12,TODAY())/100)</f>
        <v/>
      </c>
      <c r="H893" s="242" t="str">
        <f>IF(C893="","",IF($H$11="收入",[1]!S_STM07_IS(D893,9,$G$5,$H$13)/$E$5,[1]!S_STM07_IS(D893,48,$G$5,$H$13)/$E$5))</f>
        <v/>
      </c>
      <c r="I893" s="242" t="str">
        <f>IF(C893="","",IF($I$11="毛利率",([1]!S_STM07_IS(D893,9,$G$5,$H$13)-[1]!S_STM07_IS(D893,10,$G$5,$H$13))/[1]!S_STM07_IS(D893,9,$G$5,$H$13),[1]!S_STM07_IS(D893,14,$G$5,$H$13)/$E$5))</f>
        <v/>
      </c>
      <c r="J893" s="403" t="str">
        <f>IF(C893="","",IF($J$11="净利润率",[1]!S_STM07_IS(D893,61,$G$5,$H$13)/[1]!S_STM07_IS(D893,9,$G$5,$H$13),[1]!S_STM07_IS(D893,55,$G$5,$H$13)/$E$5))</f>
        <v/>
      </c>
      <c r="K893" s="411" t="str">
        <f>IF(C893="","",[1]!hks_fa_roa2(D893,$G$5))</f>
        <v/>
      </c>
      <c r="L893" s="411" t="str">
        <f>IF(C893="","",[1]!hks_fa_roe(D893,$G$5))</f>
        <v/>
      </c>
      <c r="M893" s="243" t="str">
        <f>IF(C893="","",IF($M$11="EPS",[1]!S_STM07_IS(D893,61,$G$5,$H$13)/IF([1]!s_share_total(D893,$G$5)=0,[1]!s_share_total(D893,[1]!s_ipo_listeddate(D893)),[1]!s_share_total(D893,$G$5)),([1]!s_stm07_bs(D893,75,$G$5,$H$13)+[1]!s_stm07_bs(D893,88,$G$5,$H$13)+[1]!s_stm07_bs(D893,94,$G$5,$H$13)+[1]!s_stm07_bs(D893,95,$G$5,$H$13))/$E$5))</f>
        <v/>
      </c>
      <c r="N893" s="193" t="str">
        <f>IF(C893="","",F893/([1]!S_STM07_IS(D893,61,$G$5,$H$13)/IF([1]!s_share_total(D893,$G$5)=0,[1]!s_share_total(D893,[1]!s_ipo_listeddate(D893)),[1]!s_share_total(D893,$G$5))))</f>
        <v/>
      </c>
      <c r="O893" s="242" t="str">
        <f ca="1">IF(C893="","",[1]!s_share_total(D893,TODAY())/$E$5)</f>
        <v/>
      </c>
      <c r="P893" s="242" t="str">
        <f t="shared" si="86"/>
        <v/>
      </c>
      <c r="Q893" s="181" t="str">
        <f t="shared" si="87"/>
        <v/>
      </c>
      <c r="R893" s="342" t="str">
        <f t="shared" si="88"/>
        <v/>
      </c>
      <c r="S893" s="144"/>
      <c r="U893" s="1"/>
    </row>
    <row r="894" spans="3:21" ht="12" customHeight="1" x14ac:dyDescent="0.35">
      <c r="C894" s="341" t="str">
        <f t="shared" si="85"/>
        <v/>
      </c>
      <c r="D894" s="239" t="str">
        <f t="shared" si="89"/>
        <v/>
      </c>
      <c r="E894" s="239" t="str">
        <f t="shared" si="90"/>
        <v/>
      </c>
      <c r="F894" s="179" t="str">
        <f ca="1">IF(C894="","",[1]!s_dq_close(D894,TODAY(),1))</f>
        <v/>
      </c>
      <c r="G894" s="180" t="str">
        <f ca="1">IF(C894="","",[1]!s_pq_pctchange(D894,TODAY()-$G$12,TODAY())/100)</f>
        <v/>
      </c>
      <c r="H894" s="240" t="str">
        <f>IF(C894="","",IF($H$11="收入",[1]!S_STM07_IS(D894,9,$G$5,$H$13)/$E$5,[1]!S_STM07_IS(D894,48,$G$5,$H$13)/$E$5))</f>
        <v/>
      </c>
      <c r="I894" s="240" t="str">
        <f>IF(C894="","",IF($I$11="毛利率",([1]!S_STM07_IS(D894,9,$G$5,$H$13)-[1]!S_STM07_IS(D894,10,$G$5,$H$13))/[1]!S_STM07_IS(D894,9,$G$5,$H$13),[1]!S_STM07_IS(D894,14,$G$5,$H$13)/$E$5))</f>
        <v/>
      </c>
      <c r="J894" s="402" t="str">
        <f>IF(C894="","",IF($J$11="净利润率",[1]!S_STM07_IS(D894,61,$G$5,$H$13)/[1]!S_STM07_IS(D894,9,$G$5,$H$13),[1]!S_STM07_IS(D894,55,$G$5,$H$13)/$E$5))</f>
        <v/>
      </c>
      <c r="K894" s="411" t="str">
        <f>IF(C894="","",[1]!hks_fa_roa2(D894,$G$5))</f>
        <v/>
      </c>
      <c r="L894" s="411" t="str">
        <f>IF(C894="","",[1]!hks_fa_roe(D894,$G$5))</f>
        <v/>
      </c>
      <c r="M894" s="240" t="str">
        <f>IF(C894="","",IF($M$11="EPS",[1]!S_STM07_IS(D894,61,$G$5,$H$13)/IF([1]!s_share_total(D894,$G$5)=0,[1]!s_share_total(D894,[1]!s_ipo_listeddate(D894)),[1]!s_share_total(D894,$G$5)),([1]!s_stm07_bs(D894,75,$G$5,$H$13)+[1]!s_stm07_bs(D894,88,$G$5,$H$13)+[1]!s_stm07_bs(D894,94,$G$5,$H$13)+[1]!s_stm07_bs(D894,95,$G$5,$H$13))/$E$5))</f>
        <v/>
      </c>
      <c r="N894" s="241" t="str">
        <f>IF(C894="","",F894/([1]!S_STM07_IS(D894,61,$G$5,$H$13)/IF([1]!s_share_total(D894,$G$5)=0,[1]!s_share_total(D894,[1]!s_ipo_listeddate(D894)),[1]!s_share_total(D894,$G$5))))</f>
        <v/>
      </c>
      <c r="O894" s="240" t="str">
        <f ca="1">IF(C894="","",[1]!s_share_total(D894,TODAY())/$E$5)</f>
        <v/>
      </c>
      <c r="P894" s="240" t="str">
        <f t="shared" si="86"/>
        <v/>
      </c>
      <c r="Q894" s="210" t="str">
        <f t="shared" si="87"/>
        <v/>
      </c>
      <c r="R894" s="341" t="str">
        <f t="shared" si="88"/>
        <v/>
      </c>
      <c r="S894" s="144"/>
      <c r="U894" s="1"/>
    </row>
    <row r="895" spans="3:21" ht="12" customHeight="1" x14ac:dyDescent="0.35">
      <c r="C895" s="342" t="str">
        <f t="shared" si="85"/>
        <v/>
      </c>
      <c r="D895" s="126" t="str">
        <f t="shared" si="89"/>
        <v/>
      </c>
      <c r="E895" s="126" t="str">
        <f t="shared" si="90"/>
        <v/>
      </c>
      <c r="F895" s="181" t="str">
        <f ca="1">IF(C895="","",[1]!s_dq_close(D895,TODAY(),1))</f>
        <v/>
      </c>
      <c r="G895" s="182" t="str">
        <f ca="1">IF(C895="","",[1]!s_pq_pctchange(D895,TODAY()-$G$12,TODAY())/100)</f>
        <v/>
      </c>
      <c r="H895" s="242" t="str">
        <f>IF(C895="","",IF($H$11="收入",[1]!S_STM07_IS(D895,9,$G$5,$H$13)/$E$5,[1]!S_STM07_IS(D895,48,$G$5,$H$13)/$E$5))</f>
        <v/>
      </c>
      <c r="I895" s="242" t="str">
        <f>IF(C895="","",IF($I$11="毛利率",([1]!S_STM07_IS(D895,9,$G$5,$H$13)-[1]!S_STM07_IS(D895,10,$G$5,$H$13))/[1]!S_STM07_IS(D895,9,$G$5,$H$13),[1]!S_STM07_IS(D895,14,$G$5,$H$13)/$E$5))</f>
        <v/>
      </c>
      <c r="J895" s="403" t="str">
        <f>IF(C895="","",IF($J$11="净利润率",[1]!S_STM07_IS(D895,61,$G$5,$H$13)/[1]!S_STM07_IS(D895,9,$G$5,$H$13),[1]!S_STM07_IS(D895,55,$G$5,$H$13)/$E$5))</f>
        <v/>
      </c>
      <c r="K895" s="411" t="str">
        <f>IF(C895="","",[1]!hks_fa_roa2(D895,$G$5))</f>
        <v/>
      </c>
      <c r="L895" s="411" t="str">
        <f>IF(C895="","",[1]!hks_fa_roe(D895,$G$5))</f>
        <v/>
      </c>
      <c r="M895" s="243" t="str">
        <f>IF(C895="","",IF($M$11="EPS",[1]!S_STM07_IS(D895,61,$G$5,$H$13)/IF([1]!s_share_total(D895,$G$5)=0,[1]!s_share_total(D895,[1]!s_ipo_listeddate(D895)),[1]!s_share_total(D895,$G$5)),([1]!s_stm07_bs(D895,75,$G$5,$H$13)+[1]!s_stm07_bs(D895,88,$G$5,$H$13)+[1]!s_stm07_bs(D895,94,$G$5,$H$13)+[1]!s_stm07_bs(D895,95,$G$5,$H$13))/$E$5))</f>
        <v/>
      </c>
      <c r="N895" s="193" t="str">
        <f>IF(C895="","",F895/([1]!S_STM07_IS(D895,61,$G$5,$H$13)/IF([1]!s_share_total(D895,$G$5)=0,[1]!s_share_total(D895,[1]!s_ipo_listeddate(D895)),[1]!s_share_total(D895,$G$5))))</f>
        <v/>
      </c>
      <c r="O895" s="242" t="str">
        <f ca="1">IF(C895="","",[1]!s_share_total(D895,TODAY())/$E$5)</f>
        <v/>
      </c>
      <c r="P895" s="242" t="str">
        <f t="shared" si="86"/>
        <v/>
      </c>
      <c r="Q895" s="181" t="str">
        <f t="shared" si="87"/>
        <v/>
      </c>
      <c r="R895" s="342" t="str">
        <f t="shared" si="88"/>
        <v/>
      </c>
      <c r="S895" s="144"/>
      <c r="U895" s="1"/>
    </row>
    <row r="896" spans="3:21" ht="12" customHeight="1" x14ac:dyDescent="0.35">
      <c r="C896" s="341" t="str">
        <f t="shared" si="85"/>
        <v/>
      </c>
      <c r="D896" s="239" t="str">
        <f t="shared" si="89"/>
        <v/>
      </c>
      <c r="E896" s="239" t="str">
        <f t="shared" si="90"/>
        <v/>
      </c>
      <c r="F896" s="179" t="str">
        <f ca="1">IF(C896="","",[1]!s_dq_close(D896,TODAY(),1))</f>
        <v/>
      </c>
      <c r="G896" s="180" t="str">
        <f ca="1">IF(C896="","",[1]!s_pq_pctchange(D896,TODAY()-$G$12,TODAY())/100)</f>
        <v/>
      </c>
      <c r="H896" s="240" t="str">
        <f>IF(C896="","",IF($H$11="收入",[1]!S_STM07_IS(D896,9,$G$5,$H$13)/$E$5,[1]!S_STM07_IS(D896,48,$G$5,$H$13)/$E$5))</f>
        <v/>
      </c>
      <c r="I896" s="240" t="str">
        <f>IF(C896="","",IF($I$11="毛利率",([1]!S_STM07_IS(D896,9,$G$5,$H$13)-[1]!S_STM07_IS(D896,10,$G$5,$H$13))/[1]!S_STM07_IS(D896,9,$G$5,$H$13),[1]!S_STM07_IS(D896,14,$G$5,$H$13)/$E$5))</f>
        <v/>
      </c>
      <c r="J896" s="402" t="str">
        <f>IF(C896="","",IF($J$11="净利润率",[1]!S_STM07_IS(D896,61,$G$5,$H$13)/[1]!S_STM07_IS(D896,9,$G$5,$H$13),[1]!S_STM07_IS(D896,55,$G$5,$H$13)/$E$5))</f>
        <v/>
      </c>
      <c r="K896" s="411" t="str">
        <f>IF(C896="","",[1]!hks_fa_roa2(D896,$G$5))</f>
        <v/>
      </c>
      <c r="L896" s="411" t="str">
        <f>IF(C896="","",[1]!hks_fa_roe(D896,$G$5))</f>
        <v/>
      </c>
      <c r="M896" s="240" t="str">
        <f>IF(C896="","",IF($M$11="EPS",[1]!S_STM07_IS(D896,61,$G$5,$H$13)/IF([1]!s_share_total(D896,$G$5)=0,[1]!s_share_total(D896,[1]!s_ipo_listeddate(D896)),[1]!s_share_total(D896,$G$5)),([1]!s_stm07_bs(D896,75,$G$5,$H$13)+[1]!s_stm07_bs(D896,88,$G$5,$H$13)+[1]!s_stm07_bs(D896,94,$G$5,$H$13)+[1]!s_stm07_bs(D896,95,$G$5,$H$13))/$E$5))</f>
        <v/>
      </c>
      <c r="N896" s="241" t="str">
        <f>IF(C896="","",F896/([1]!S_STM07_IS(D896,61,$G$5,$H$13)/IF([1]!s_share_total(D896,$G$5)=0,[1]!s_share_total(D896,[1]!s_ipo_listeddate(D896)),[1]!s_share_total(D896,$G$5))))</f>
        <v/>
      </c>
      <c r="O896" s="240" t="str">
        <f ca="1">IF(C896="","",[1]!s_share_total(D896,TODAY())/$E$5)</f>
        <v/>
      </c>
      <c r="P896" s="240" t="str">
        <f t="shared" si="86"/>
        <v/>
      </c>
      <c r="Q896" s="210" t="str">
        <f t="shared" si="87"/>
        <v/>
      </c>
      <c r="R896" s="341" t="str">
        <f t="shared" si="88"/>
        <v/>
      </c>
      <c r="S896" s="144"/>
      <c r="U896" s="1"/>
    </row>
    <row r="897" spans="3:21" ht="12" customHeight="1" x14ac:dyDescent="0.35">
      <c r="C897" s="342" t="str">
        <f t="shared" si="85"/>
        <v/>
      </c>
      <c r="D897" s="126" t="str">
        <f t="shared" si="89"/>
        <v/>
      </c>
      <c r="E897" s="126" t="str">
        <f t="shared" si="90"/>
        <v/>
      </c>
      <c r="F897" s="181" t="str">
        <f ca="1">IF(C897="","",[1]!s_dq_close(D897,TODAY(),1))</f>
        <v/>
      </c>
      <c r="G897" s="182" t="str">
        <f ca="1">IF(C897="","",[1]!s_pq_pctchange(D897,TODAY()-$G$12,TODAY())/100)</f>
        <v/>
      </c>
      <c r="H897" s="242" t="str">
        <f>IF(C897="","",IF($H$11="收入",[1]!S_STM07_IS(D897,9,$G$5,$H$13)/$E$5,[1]!S_STM07_IS(D897,48,$G$5,$H$13)/$E$5))</f>
        <v/>
      </c>
      <c r="I897" s="242" t="str">
        <f>IF(C897="","",IF($I$11="毛利率",([1]!S_STM07_IS(D897,9,$G$5,$H$13)-[1]!S_STM07_IS(D897,10,$G$5,$H$13))/[1]!S_STM07_IS(D897,9,$G$5,$H$13),[1]!S_STM07_IS(D897,14,$G$5,$H$13)/$E$5))</f>
        <v/>
      </c>
      <c r="J897" s="403" t="str">
        <f>IF(C897="","",IF($J$11="净利润率",[1]!S_STM07_IS(D897,61,$G$5,$H$13)/[1]!S_STM07_IS(D897,9,$G$5,$H$13),[1]!S_STM07_IS(D897,55,$G$5,$H$13)/$E$5))</f>
        <v/>
      </c>
      <c r="K897" s="411" t="str">
        <f>IF(C897="","",[1]!hks_fa_roa2(D897,$G$5))</f>
        <v/>
      </c>
      <c r="L897" s="411" t="str">
        <f>IF(C897="","",[1]!hks_fa_roe(D897,$G$5))</f>
        <v/>
      </c>
      <c r="M897" s="243" t="str">
        <f>IF(C897="","",IF($M$11="EPS",[1]!S_STM07_IS(D897,61,$G$5,$H$13)/IF([1]!s_share_total(D897,$G$5)=0,[1]!s_share_total(D897,[1]!s_ipo_listeddate(D897)),[1]!s_share_total(D897,$G$5)),([1]!s_stm07_bs(D897,75,$G$5,$H$13)+[1]!s_stm07_bs(D897,88,$G$5,$H$13)+[1]!s_stm07_bs(D897,94,$G$5,$H$13)+[1]!s_stm07_bs(D897,95,$G$5,$H$13))/$E$5))</f>
        <v/>
      </c>
      <c r="N897" s="193" t="str">
        <f>IF(C897="","",F897/([1]!S_STM07_IS(D897,61,$G$5,$H$13)/IF([1]!s_share_total(D897,$G$5)=0,[1]!s_share_total(D897,[1]!s_ipo_listeddate(D897)),[1]!s_share_total(D897,$G$5))))</f>
        <v/>
      </c>
      <c r="O897" s="242" t="str">
        <f ca="1">IF(C897="","",[1]!s_share_total(D897,TODAY())/$E$5)</f>
        <v/>
      </c>
      <c r="P897" s="242" t="str">
        <f t="shared" si="86"/>
        <v/>
      </c>
      <c r="Q897" s="181" t="str">
        <f t="shared" si="87"/>
        <v/>
      </c>
      <c r="R897" s="342" t="str">
        <f t="shared" si="88"/>
        <v/>
      </c>
      <c r="S897" s="144"/>
      <c r="U897" s="1"/>
    </row>
    <row r="898" spans="3:21" ht="12" customHeight="1" x14ac:dyDescent="0.35">
      <c r="C898" s="341" t="str">
        <f t="shared" si="85"/>
        <v/>
      </c>
      <c r="D898" s="239" t="str">
        <f t="shared" si="89"/>
        <v/>
      </c>
      <c r="E898" s="239" t="str">
        <f t="shared" si="90"/>
        <v/>
      </c>
      <c r="F898" s="179" t="str">
        <f ca="1">IF(C898="","",[1]!s_dq_close(D898,TODAY(),1))</f>
        <v/>
      </c>
      <c r="G898" s="180" t="str">
        <f ca="1">IF(C898="","",[1]!s_pq_pctchange(D898,TODAY()-$G$12,TODAY())/100)</f>
        <v/>
      </c>
      <c r="H898" s="240" t="str">
        <f>IF(C898="","",IF($H$11="收入",[1]!S_STM07_IS(D898,9,$G$5,$H$13)/$E$5,[1]!S_STM07_IS(D898,48,$G$5,$H$13)/$E$5))</f>
        <v/>
      </c>
      <c r="I898" s="240" t="str">
        <f>IF(C898="","",IF($I$11="毛利率",([1]!S_STM07_IS(D898,9,$G$5,$H$13)-[1]!S_STM07_IS(D898,10,$G$5,$H$13))/[1]!S_STM07_IS(D898,9,$G$5,$H$13),[1]!S_STM07_IS(D898,14,$G$5,$H$13)/$E$5))</f>
        <v/>
      </c>
      <c r="J898" s="402" t="str">
        <f>IF(C898="","",IF($J$11="净利润率",[1]!S_STM07_IS(D898,61,$G$5,$H$13)/[1]!S_STM07_IS(D898,9,$G$5,$H$13),[1]!S_STM07_IS(D898,55,$G$5,$H$13)/$E$5))</f>
        <v/>
      </c>
      <c r="K898" s="411" t="str">
        <f>IF(C898="","",[1]!hks_fa_roa2(D898,$G$5))</f>
        <v/>
      </c>
      <c r="L898" s="411" t="str">
        <f>IF(C898="","",[1]!hks_fa_roe(D898,$G$5))</f>
        <v/>
      </c>
      <c r="M898" s="240" t="str">
        <f>IF(C898="","",IF($M$11="EPS",[1]!S_STM07_IS(D898,61,$G$5,$H$13)/IF([1]!s_share_total(D898,$G$5)=0,[1]!s_share_total(D898,[1]!s_ipo_listeddate(D898)),[1]!s_share_total(D898,$G$5)),([1]!s_stm07_bs(D898,75,$G$5,$H$13)+[1]!s_stm07_bs(D898,88,$G$5,$H$13)+[1]!s_stm07_bs(D898,94,$G$5,$H$13)+[1]!s_stm07_bs(D898,95,$G$5,$H$13))/$E$5))</f>
        <v/>
      </c>
      <c r="N898" s="241" t="str">
        <f>IF(C898="","",F898/([1]!S_STM07_IS(D898,61,$G$5,$H$13)/IF([1]!s_share_total(D898,$G$5)=0,[1]!s_share_total(D898,[1]!s_ipo_listeddate(D898)),[1]!s_share_total(D898,$G$5))))</f>
        <v/>
      </c>
      <c r="O898" s="240" t="str">
        <f ca="1">IF(C898="","",[1]!s_share_total(D898,TODAY())/$E$5)</f>
        <v/>
      </c>
      <c r="P898" s="240" t="str">
        <f t="shared" si="86"/>
        <v/>
      </c>
      <c r="Q898" s="210" t="str">
        <f t="shared" si="87"/>
        <v/>
      </c>
      <c r="R898" s="341" t="str">
        <f t="shared" si="88"/>
        <v/>
      </c>
      <c r="S898" s="144"/>
      <c r="U898" s="1"/>
    </row>
    <row r="899" spans="3:21" ht="12" customHeight="1" x14ac:dyDescent="0.35">
      <c r="C899" s="342" t="str">
        <f t="shared" si="85"/>
        <v/>
      </c>
      <c r="D899" s="126" t="str">
        <f t="shared" si="89"/>
        <v/>
      </c>
      <c r="E899" s="126" t="str">
        <f t="shared" si="90"/>
        <v/>
      </c>
      <c r="F899" s="181" t="str">
        <f ca="1">IF(C899="","",[1]!s_dq_close(D899,TODAY(),1))</f>
        <v/>
      </c>
      <c r="G899" s="182" t="str">
        <f ca="1">IF(C899="","",[1]!s_pq_pctchange(D899,TODAY()-$G$12,TODAY())/100)</f>
        <v/>
      </c>
      <c r="H899" s="242" t="str">
        <f>IF(C899="","",IF($H$11="收入",[1]!S_STM07_IS(D899,9,$G$5,$H$13)/$E$5,[1]!S_STM07_IS(D899,48,$G$5,$H$13)/$E$5))</f>
        <v/>
      </c>
      <c r="I899" s="242" t="str">
        <f>IF(C899="","",IF($I$11="毛利率",([1]!S_STM07_IS(D899,9,$G$5,$H$13)-[1]!S_STM07_IS(D899,10,$G$5,$H$13))/[1]!S_STM07_IS(D899,9,$G$5,$H$13),[1]!S_STM07_IS(D899,14,$G$5,$H$13)/$E$5))</f>
        <v/>
      </c>
      <c r="J899" s="403" t="str">
        <f>IF(C899="","",IF($J$11="净利润率",[1]!S_STM07_IS(D899,61,$G$5,$H$13)/[1]!S_STM07_IS(D899,9,$G$5,$H$13),[1]!S_STM07_IS(D899,55,$G$5,$H$13)/$E$5))</f>
        <v/>
      </c>
      <c r="K899" s="411" t="str">
        <f>IF(C899="","",[1]!hks_fa_roa2(D899,$G$5))</f>
        <v/>
      </c>
      <c r="L899" s="411" t="str">
        <f>IF(C899="","",[1]!hks_fa_roe(D899,$G$5))</f>
        <v/>
      </c>
      <c r="M899" s="243" t="str">
        <f>IF(C899="","",IF($M$11="EPS",[1]!S_STM07_IS(D899,61,$G$5,$H$13)/IF([1]!s_share_total(D899,$G$5)=0,[1]!s_share_total(D899,[1]!s_ipo_listeddate(D899)),[1]!s_share_total(D899,$G$5)),([1]!s_stm07_bs(D899,75,$G$5,$H$13)+[1]!s_stm07_bs(D899,88,$G$5,$H$13)+[1]!s_stm07_bs(D899,94,$G$5,$H$13)+[1]!s_stm07_bs(D899,95,$G$5,$H$13))/$E$5))</f>
        <v/>
      </c>
      <c r="N899" s="193" t="str">
        <f>IF(C899="","",F899/([1]!S_STM07_IS(D899,61,$G$5,$H$13)/IF([1]!s_share_total(D899,$G$5)=0,[1]!s_share_total(D899,[1]!s_ipo_listeddate(D899)),[1]!s_share_total(D899,$G$5))))</f>
        <v/>
      </c>
      <c r="O899" s="242" t="str">
        <f ca="1">IF(C899="","",[1]!s_share_total(D899,TODAY())/$E$5)</f>
        <v/>
      </c>
      <c r="P899" s="242" t="str">
        <f t="shared" si="86"/>
        <v/>
      </c>
      <c r="Q899" s="181" t="str">
        <f t="shared" si="87"/>
        <v/>
      </c>
      <c r="R899" s="342" t="str">
        <f t="shared" si="88"/>
        <v/>
      </c>
      <c r="S899" s="144"/>
      <c r="U899" s="1"/>
    </row>
    <row r="900" spans="3:21" ht="12" customHeight="1" x14ac:dyDescent="0.35">
      <c r="C900" s="341" t="str">
        <f t="shared" si="85"/>
        <v/>
      </c>
      <c r="D900" s="239" t="str">
        <f t="shared" si="89"/>
        <v/>
      </c>
      <c r="E900" s="239" t="str">
        <f t="shared" si="90"/>
        <v/>
      </c>
      <c r="F900" s="179" t="str">
        <f ca="1">IF(C900="","",[1]!s_dq_close(D900,TODAY(),1))</f>
        <v/>
      </c>
      <c r="G900" s="180" t="str">
        <f ca="1">IF(C900="","",[1]!s_pq_pctchange(D900,TODAY()-$G$12,TODAY())/100)</f>
        <v/>
      </c>
      <c r="H900" s="240" t="str">
        <f>IF(C900="","",IF($H$11="收入",[1]!S_STM07_IS(D900,9,$G$5,$H$13)/$E$5,[1]!S_STM07_IS(D900,48,$G$5,$H$13)/$E$5))</f>
        <v/>
      </c>
      <c r="I900" s="240" t="str">
        <f>IF(C900="","",IF($I$11="毛利率",([1]!S_STM07_IS(D900,9,$G$5,$H$13)-[1]!S_STM07_IS(D900,10,$G$5,$H$13))/[1]!S_STM07_IS(D900,9,$G$5,$H$13),[1]!S_STM07_IS(D900,14,$G$5,$H$13)/$E$5))</f>
        <v/>
      </c>
      <c r="J900" s="402" t="str">
        <f>IF(C900="","",IF($J$11="净利润率",[1]!S_STM07_IS(D900,61,$G$5,$H$13)/[1]!S_STM07_IS(D900,9,$G$5,$H$13),[1]!S_STM07_IS(D900,55,$G$5,$H$13)/$E$5))</f>
        <v/>
      </c>
      <c r="K900" s="411" t="str">
        <f>IF(C900="","",[1]!hks_fa_roa2(D900,$G$5))</f>
        <v/>
      </c>
      <c r="L900" s="411" t="str">
        <f>IF(C900="","",[1]!hks_fa_roe(D900,$G$5))</f>
        <v/>
      </c>
      <c r="M900" s="240" t="str">
        <f>IF(C900="","",IF($M$11="EPS",[1]!S_STM07_IS(D900,61,$G$5,$H$13)/IF([1]!s_share_total(D900,$G$5)=0,[1]!s_share_total(D900,[1]!s_ipo_listeddate(D900)),[1]!s_share_total(D900,$G$5)),([1]!s_stm07_bs(D900,75,$G$5,$H$13)+[1]!s_stm07_bs(D900,88,$G$5,$H$13)+[1]!s_stm07_bs(D900,94,$G$5,$H$13)+[1]!s_stm07_bs(D900,95,$G$5,$H$13))/$E$5))</f>
        <v/>
      </c>
      <c r="N900" s="241" t="str">
        <f>IF(C900="","",F900/([1]!S_STM07_IS(D900,61,$G$5,$H$13)/IF([1]!s_share_total(D900,$G$5)=0,[1]!s_share_total(D900,[1]!s_ipo_listeddate(D900)),[1]!s_share_total(D900,$G$5))))</f>
        <v/>
      </c>
      <c r="O900" s="240" t="str">
        <f ca="1">IF(C900="","",[1]!s_share_total(D900,TODAY())/$E$5)</f>
        <v/>
      </c>
      <c r="P900" s="240" t="str">
        <f t="shared" si="86"/>
        <v/>
      </c>
      <c r="Q900" s="210" t="str">
        <f t="shared" si="87"/>
        <v/>
      </c>
      <c r="R900" s="341" t="str">
        <f t="shared" si="88"/>
        <v/>
      </c>
      <c r="S900" s="144"/>
      <c r="U900" s="1"/>
    </row>
    <row r="901" spans="3:21" ht="12" customHeight="1" x14ac:dyDescent="0.35">
      <c r="C901" s="342" t="str">
        <f t="shared" si="85"/>
        <v/>
      </c>
      <c r="D901" s="126" t="str">
        <f t="shared" si="89"/>
        <v/>
      </c>
      <c r="E901" s="126" t="str">
        <f t="shared" si="90"/>
        <v/>
      </c>
      <c r="F901" s="181" t="str">
        <f ca="1">IF(C901="","",[1]!s_dq_close(D901,TODAY(),1))</f>
        <v/>
      </c>
      <c r="G901" s="182" t="str">
        <f ca="1">IF(C901="","",[1]!s_pq_pctchange(D901,TODAY()-$G$12,TODAY())/100)</f>
        <v/>
      </c>
      <c r="H901" s="242" t="str">
        <f>IF(C901="","",IF($H$11="收入",[1]!S_STM07_IS(D901,9,$G$5,$H$13)/$E$5,[1]!S_STM07_IS(D901,48,$G$5,$H$13)/$E$5))</f>
        <v/>
      </c>
      <c r="I901" s="242" t="str">
        <f>IF(C901="","",IF($I$11="毛利率",([1]!S_STM07_IS(D901,9,$G$5,$H$13)-[1]!S_STM07_IS(D901,10,$G$5,$H$13))/[1]!S_STM07_IS(D901,9,$G$5,$H$13),[1]!S_STM07_IS(D901,14,$G$5,$H$13)/$E$5))</f>
        <v/>
      </c>
      <c r="J901" s="403" t="str">
        <f>IF(C901="","",IF($J$11="净利润率",[1]!S_STM07_IS(D901,61,$G$5,$H$13)/[1]!S_STM07_IS(D901,9,$G$5,$H$13),[1]!S_STM07_IS(D901,55,$G$5,$H$13)/$E$5))</f>
        <v/>
      </c>
      <c r="K901" s="411" t="str">
        <f>IF(C901="","",[1]!hks_fa_roa2(D901,$G$5))</f>
        <v/>
      </c>
      <c r="L901" s="411" t="str">
        <f>IF(C901="","",[1]!hks_fa_roe(D901,$G$5))</f>
        <v/>
      </c>
      <c r="M901" s="243" t="str">
        <f>IF(C901="","",IF($M$11="EPS",[1]!S_STM07_IS(D901,61,$G$5,$H$13)/IF([1]!s_share_total(D901,$G$5)=0,[1]!s_share_total(D901,[1]!s_ipo_listeddate(D901)),[1]!s_share_total(D901,$G$5)),([1]!s_stm07_bs(D901,75,$G$5,$H$13)+[1]!s_stm07_bs(D901,88,$G$5,$H$13)+[1]!s_stm07_bs(D901,94,$G$5,$H$13)+[1]!s_stm07_bs(D901,95,$G$5,$H$13))/$E$5))</f>
        <v/>
      </c>
      <c r="N901" s="193" t="str">
        <f>IF(C901="","",F901/([1]!S_STM07_IS(D901,61,$G$5,$H$13)/IF([1]!s_share_total(D901,$G$5)=0,[1]!s_share_total(D901,[1]!s_ipo_listeddate(D901)),[1]!s_share_total(D901,$G$5))))</f>
        <v/>
      </c>
      <c r="O901" s="242" t="str">
        <f ca="1">IF(C901="","",[1]!s_share_total(D901,TODAY())/$E$5)</f>
        <v/>
      </c>
      <c r="P901" s="242" t="str">
        <f t="shared" si="86"/>
        <v/>
      </c>
      <c r="Q901" s="181" t="str">
        <f t="shared" si="87"/>
        <v/>
      </c>
      <c r="R901" s="342" t="str">
        <f t="shared" si="88"/>
        <v/>
      </c>
      <c r="S901" s="144"/>
      <c r="U901" s="1"/>
    </row>
    <row r="902" spans="3:21" ht="12" customHeight="1" x14ac:dyDescent="0.35">
      <c r="C902" s="341" t="str">
        <f t="shared" si="85"/>
        <v/>
      </c>
      <c r="D902" s="239" t="str">
        <f t="shared" si="89"/>
        <v/>
      </c>
      <c r="E902" s="239" t="str">
        <f t="shared" si="90"/>
        <v/>
      </c>
      <c r="F902" s="179" t="str">
        <f ca="1">IF(C902="","",[1]!s_dq_close(D902,TODAY(),1))</f>
        <v/>
      </c>
      <c r="G902" s="180" t="str">
        <f ca="1">IF(C902="","",[1]!s_pq_pctchange(D902,TODAY()-$G$12,TODAY())/100)</f>
        <v/>
      </c>
      <c r="H902" s="240" t="str">
        <f>IF(C902="","",IF($H$11="收入",[1]!S_STM07_IS(D902,9,$G$5,$H$13)/$E$5,[1]!S_STM07_IS(D902,48,$G$5,$H$13)/$E$5))</f>
        <v/>
      </c>
      <c r="I902" s="240" t="str">
        <f>IF(C902="","",IF($I$11="毛利率",([1]!S_STM07_IS(D902,9,$G$5,$H$13)-[1]!S_STM07_IS(D902,10,$G$5,$H$13))/[1]!S_STM07_IS(D902,9,$G$5,$H$13),[1]!S_STM07_IS(D902,14,$G$5,$H$13)/$E$5))</f>
        <v/>
      </c>
      <c r="J902" s="402" t="str">
        <f>IF(C902="","",IF($J$11="净利润率",[1]!S_STM07_IS(D902,61,$G$5,$H$13)/[1]!S_STM07_IS(D902,9,$G$5,$H$13),[1]!S_STM07_IS(D902,55,$G$5,$H$13)/$E$5))</f>
        <v/>
      </c>
      <c r="K902" s="411" t="str">
        <f>IF(C902="","",[1]!hks_fa_roa2(D902,$G$5))</f>
        <v/>
      </c>
      <c r="L902" s="411" t="str">
        <f>IF(C902="","",[1]!hks_fa_roe(D902,$G$5))</f>
        <v/>
      </c>
      <c r="M902" s="240" t="str">
        <f>IF(C902="","",IF($M$11="EPS",[1]!S_STM07_IS(D902,61,$G$5,$H$13)/IF([1]!s_share_total(D902,$G$5)=0,[1]!s_share_total(D902,[1]!s_ipo_listeddate(D902)),[1]!s_share_total(D902,$G$5)),([1]!s_stm07_bs(D902,75,$G$5,$H$13)+[1]!s_stm07_bs(D902,88,$G$5,$H$13)+[1]!s_stm07_bs(D902,94,$G$5,$H$13)+[1]!s_stm07_bs(D902,95,$G$5,$H$13))/$E$5))</f>
        <v/>
      </c>
      <c r="N902" s="241" t="str">
        <f>IF(C902="","",F902/([1]!S_STM07_IS(D902,61,$G$5,$H$13)/IF([1]!s_share_total(D902,$G$5)=0,[1]!s_share_total(D902,[1]!s_ipo_listeddate(D902)),[1]!s_share_total(D902,$G$5))))</f>
        <v/>
      </c>
      <c r="O902" s="240" t="str">
        <f ca="1">IF(C902="","",[1]!s_share_total(D902,TODAY())/$E$5)</f>
        <v/>
      </c>
      <c r="P902" s="240" t="str">
        <f t="shared" si="86"/>
        <v/>
      </c>
      <c r="Q902" s="210" t="str">
        <f t="shared" si="87"/>
        <v/>
      </c>
      <c r="R902" s="341" t="str">
        <f t="shared" si="88"/>
        <v/>
      </c>
      <c r="S902" s="144"/>
      <c r="U902" s="1"/>
    </row>
    <row r="903" spans="3:21" ht="12" customHeight="1" x14ac:dyDescent="0.35">
      <c r="C903" s="342" t="str">
        <f t="shared" si="85"/>
        <v/>
      </c>
      <c r="D903" s="126" t="str">
        <f t="shared" si="89"/>
        <v/>
      </c>
      <c r="E903" s="126" t="str">
        <f t="shared" si="90"/>
        <v/>
      </c>
      <c r="F903" s="181" t="str">
        <f ca="1">IF(C903="","",[1]!s_dq_close(D903,TODAY(),1))</f>
        <v/>
      </c>
      <c r="G903" s="182" t="str">
        <f ca="1">IF(C903="","",[1]!s_pq_pctchange(D903,TODAY()-$G$12,TODAY())/100)</f>
        <v/>
      </c>
      <c r="H903" s="242" t="str">
        <f>IF(C903="","",IF($H$11="收入",[1]!S_STM07_IS(D903,9,$G$5,$H$13)/$E$5,[1]!S_STM07_IS(D903,48,$G$5,$H$13)/$E$5))</f>
        <v/>
      </c>
      <c r="I903" s="242" t="str">
        <f>IF(C903="","",IF($I$11="毛利率",([1]!S_STM07_IS(D903,9,$G$5,$H$13)-[1]!S_STM07_IS(D903,10,$G$5,$H$13))/[1]!S_STM07_IS(D903,9,$G$5,$H$13),[1]!S_STM07_IS(D903,14,$G$5,$H$13)/$E$5))</f>
        <v/>
      </c>
      <c r="J903" s="403" t="str">
        <f>IF(C903="","",IF($J$11="净利润率",[1]!S_STM07_IS(D903,61,$G$5,$H$13)/[1]!S_STM07_IS(D903,9,$G$5,$H$13),[1]!S_STM07_IS(D903,55,$G$5,$H$13)/$E$5))</f>
        <v/>
      </c>
      <c r="K903" s="411" t="str">
        <f>IF(C903="","",[1]!hks_fa_roa2(D903,$G$5))</f>
        <v/>
      </c>
      <c r="L903" s="411" t="str">
        <f>IF(C903="","",[1]!hks_fa_roe(D903,$G$5))</f>
        <v/>
      </c>
      <c r="M903" s="243" t="str">
        <f>IF(C903="","",IF($M$11="EPS",[1]!S_STM07_IS(D903,61,$G$5,$H$13)/IF([1]!s_share_total(D903,$G$5)=0,[1]!s_share_total(D903,[1]!s_ipo_listeddate(D903)),[1]!s_share_total(D903,$G$5)),([1]!s_stm07_bs(D903,75,$G$5,$H$13)+[1]!s_stm07_bs(D903,88,$G$5,$H$13)+[1]!s_stm07_bs(D903,94,$G$5,$H$13)+[1]!s_stm07_bs(D903,95,$G$5,$H$13))/$E$5))</f>
        <v/>
      </c>
      <c r="N903" s="193" t="str">
        <f>IF(C903="","",F903/([1]!S_STM07_IS(D903,61,$G$5,$H$13)/IF([1]!s_share_total(D903,$G$5)=0,[1]!s_share_total(D903,[1]!s_ipo_listeddate(D903)),[1]!s_share_total(D903,$G$5))))</f>
        <v/>
      </c>
      <c r="O903" s="242" t="str">
        <f ca="1">IF(C903="","",[1]!s_share_total(D903,TODAY())/$E$5)</f>
        <v/>
      </c>
      <c r="P903" s="242" t="str">
        <f t="shared" si="86"/>
        <v/>
      </c>
      <c r="Q903" s="181" t="str">
        <f t="shared" si="87"/>
        <v/>
      </c>
      <c r="R903" s="342" t="str">
        <f t="shared" si="88"/>
        <v/>
      </c>
      <c r="S903" s="144"/>
      <c r="U903" s="1"/>
    </row>
    <row r="904" spans="3:21" ht="12" customHeight="1" x14ac:dyDescent="0.35">
      <c r="C904" s="341" t="str">
        <f t="shared" si="85"/>
        <v/>
      </c>
      <c r="D904" s="239" t="str">
        <f t="shared" si="89"/>
        <v/>
      </c>
      <c r="E904" s="239" t="str">
        <f t="shared" si="90"/>
        <v/>
      </c>
      <c r="F904" s="179" t="str">
        <f ca="1">IF(C904="","",[1]!s_dq_close(D904,TODAY(),1))</f>
        <v/>
      </c>
      <c r="G904" s="180" t="str">
        <f ca="1">IF(C904="","",[1]!s_pq_pctchange(D904,TODAY()-$G$12,TODAY())/100)</f>
        <v/>
      </c>
      <c r="H904" s="240" t="str">
        <f>IF(C904="","",IF($H$11="收入",[1]!S_STM07_IS(D904,9,$G$5,$H$13)/$E$5,[1]!S_STM07_IS(D904,48,$G$5,$H$13)/$E$5))</f>
        <v/>
      </c>
      <c r="I904" s="240" t="str">
        <f>IF(C904="","",IF($I$11="毛利率",([1]!S_STM07_IS(D904,9,$G$5,$H$13)-[1]!S_STM07_IS(D904,10,$G$5,$H$13))/[1]!S_STM07_IS(D904,9,$G$5,$H$13),[1]!S_STM07_IS(D904,14,$G$5,$H$13)/$E$5))</f>
        <v/>
      </c>
      <c r="J904" s="402" t="str">
        <f>IF(C904="","",IF($J$11="净利润率",[1]!S_STM07_IS(D904,61,$G$5,$H$13)/[1]!S_STM07_IS(D904,9,$G$5,$H$13),[1]!S_STM07_IS(D904,55,$G$5,$H$13)/$E$5))</f>
        <v/>
      </c>
      <c r="K904" s="411" t="str">
        <f>IF(C904="","",[1]!hks_fa_roa2(D904,$G$5))</f>
        <v/>
      </c>
      <c r="L904" s="411" t="str">
        <f>IF(C904="","",[1]!hks_fa_roe(D904,$G$5))</f>
        <v/>
      </c>
      <c r="M904" s="240" t="str">
        <f>IF(C904="","",IF($M$11="EPS",[1]!S_STM07_IS(D904,61,$G$5,$H$13)/IF([1]!s_share_total(D904,$G$5)=0,[1]!s_share_total(D904,[1]!s_ipo_listeddate(D904)),[1]!s_share_total(D904,$G$5)),([1]!s_stm07_bs(D904,75,$G$5,$H$13)+[1]!s_stm07_bs(D904,88,$G$5,$H$13)+[1]!s_stm07_bs(D904,94,$G$5,$H$13)+[1]!s_stm07_bs(D904,95,$G$5,$H$13))/$E$5))</f>
        <v/>
      </c>
      <c r="N904" s="241" t="str">
        <f>IF(C904="","",F904/([1]!S_STM07_IS(D904,61,$G$5,$H$13)/IF([1]!s_share_total(D904,$G$5)=0,[1]!s_share_total(D904,[1]!s_ipo_listeddate(D904)),[1]!s_share_total(D904,$G$5))))</f>
        <v/>
      </c>
      <c r="O904" s="240" t="str">
        <f ca="1">IF(C904="","",[1]!s_share_total(D904,TODAY())/$E$5)</f>
        <v/>
      </c>
      <c r="P904" s="240" t="str">
        <f t="shared" si="86"/>
        <v/>
      </c>
      <c r="Q904" s="210" t="str">
        <f t="shared" si="87"/>
        <v/>
      </c>
      <c r="R904" s="341" t="str">
        <f t="shared" si="88"/>
        <v/>
      </c>
      <c r="S904" s="144"/>
      <c r="U904" s="1"/>
    </row>
    <row r="905" spans="3:21" ht="12" customHeight="1" x14ac:dyDescent="0.35">
      <c r="C905" s="342" t="str">
        <f t="shared" si="85"/>
        <v/>
      </c>
      <c r="D905" s="126" t="str">
        <f t="shared" si="89"/>
        <v/>
      </c>
      <c r="E905" s="126" t="str">
        <f t="shared" si="90"/>
        <v/>
      </c>
      <c r="F905" s="181" t="str">
        <f ca="1">IF(C905="","",[1]!s_dq_close(D905,TODAY(),1))</f>
        <v/>
      </c>
      <c r="G905" s="182" t="str">
        <f ca="1">IF(C905="","",[1]!s_pq_pctchange(D905,TODAY()-$G$12,TODAY())/100)</f>
        <v/>
      </c>
      <c r="H905" s="242" t="str">
        <f>IF(C905="","",IF($H$11="收入",[1]!S_STM07_IS(D905,9,$G$5,$H$13)/$E$5,[1]!S_STM07_IS(D905,48,$G$5,$H$13)/$E$5))</f>
        <v/>
      </c>
      <c r="I905" s="242" t="str">
        <f>IF(C905="","",IF($I$11="毛利率",([1]!S_STM07_IS(D905,9,$G$5,$H$13)-[1]!S_STM07_IS(D905,10,$G$5,$H$13))/[1]!S_STM07_IS(D905,9,$G$5,$H$13),[1]!S_STM07_IS(D905,14,$G$5,$H$13)/$E$5))</f>
        <v/>
      </c>
      <c r="J905" s="403" t="str">
        <f>IF(C905="","",IF($J$11="净利润率",[1]!S_STM07_IS(D905,61,$G$5,$H$13)/[1]!S_STM07_IS(D905,9,$G$5,$H$13),[1]!S_STM07_IS(D905,55,$G$5,$H$13)/$E$5))</f>
        <v/>
      </c>
      <c r="K905" s="411" t="str">
        <f>IF(C905="","",[1]!hks_fa_roa2(D905,$G$5))</f>
        <v/>
      </c>
      <c r="L905" s="411" t="str">
        <f>IF(C905="","",[1]!hks_fa_roe(D905,$G$5))</f>
        <v/>
      </c>
      <c r="M905" s="243" t="str">
        <f>IF(C905="","",IF($M$11="EPS",[1]!S_STM07_IS(D905,61,$G$5,$H$13)/IF([1]!s_share_total(D905,$G$5)=0,[1]!s_share_total(D905,[1]!s_ipo_listeddate(D905)),[1]!s_share_total(D905,$G$5)),([1]!s_stm07_bs(D905,75,$G$5,$H$13)+[1]!s_stm07_bs(D905,88,$G$5,$H$13)+[1]!s_stm07_bs(D905,94,$G$5,$H$13)+[1]!s_stm07_bs(D905,95,$G$5,$H$13))/$E$5))</f>
        <v/>
      </c>
      <c r="N905" s="193" t="str">
        <f>IF(C905="","",F905/([1]!S_STM07_IS(D905,61,$G$5,$H$13)/IF([1]!s_share_total(D905,$G$5)=0,[1]!s_share_total(D905,[1]!s_ipo_listeddate(D905)),[1]!s_share_total(D905,$G$5))))</f>
        <v/>
      </c>
      <c r="O905" s="242" t="str">
        <f ca="1">IF(C905="","",[1]!s_share_total(D905,TODAY())/$E$5)</f>
        <v/>
      </c>
      <c r="P905" s="242" t="str">
        <f t="shared" si="86"/>
        <v/>
      </c>
      <c r="Q905" s="181" t="str">
        <f t="shared" si="87"/>
        <v/>
      </c>
      <c r="R905" s="342" t="str">
        <f t="shared" si="88"/>
        <v/>
      </c>
      <c r="S905" s="144"/>
      <c r="U905" s="1"/>
    </row>
    <row r="906" spans="3:21" ht="12" customHeight="1" x14ac:dyDescent="0.35">
      <c r="C906" s="341" t="str">
        <f t="shared" si="85"/>
        <v/>
      </c>
      <c r="D906" s="239" t="str">
        <f t="shared" si="89"/>
        <v/>
      </c>
      <c r="E906" s="239" t="str">
        <f t="shared" si="90"/>
        <v/>
      </c>
      <c r="F906" s="179" t="str">
        <f ca="1">IF(C906="","",[1]!s_dq_close(D906,TODAY(),1))</f>
        <v/>
      </c>
      <c r="G906" s="180" t="str">
        <f ca="1">IF(C906="","",[1]!s_pq_pctchange(D906,TODAY()-$G$12,TODAY())/100)</f>
        <v/>
      </c>
      <c r="H906" s="240" t="str">
        <f>IF(C906="","",IF($H$11="收入",[1]!S_STM07_IS(D906,9,$G$5,$H$13)/$E$5,[1]!S_STM07_IS(D906,48,$G$5,$H$13)/$E$5))</f>
        <v/>
      </c>
      <c r="I906" s="240" t="str">
        <f>IF(C906="","",IF($I$11="毛利率",([1]!S_STM07_IS(D906,9,$G$5,$H$13)-[1]!S_STM07_IS(D906,10,$G$5,$H$13))/[1]!S_STM07_IS(D906,9,$G$5,$H$13),[1]!S_STM07_IS(D906,14,$G$5,$H$13)/$E$5))</f>
        <v/>
      </c>
      <c r="J906" s="402" t="str">
        <f>IF(C906="","",IF($J$11="净利润率",[1]!S_STM07_IS(D906,61,$G$5,$H$13)/[1]!S_STM07_IS(D906,9,$G$5,$H$13),[1]!S_STM07_IS(D906,55,$G$5,$H$13)/$E$5))</f>
        <v/>
      </c>
      <c r="K906" s="411" t="str">
        <f>IF(C906="","",[1]!hks_fa_roa2(D906,$G$5))</f>
        <v/>
      </c>
      <c r="L906" s="411" t="str">
        <f>IF(C906="","",[1]!hks_fa_roe(D906,$G$5))</f>
        <v/>
      </c>
      <c r="M906" s="240" t="str">
        <f>IF(C906="","",IF($M$11="EPS",[1]!S_STM07_IS(D906,61,$G$5,$H$13)/IF([1]!s_share_total(D906,$G$5)=0,[1]!s_share_total(D906,[1]!s_ipo_listeddate(D906)),[1]!s_share_total(D906,$G$5)),([1]!s_stm07_bs(D906,75,$G$5,$H$13)+[1]!s_stm07_bs(D906,88,$G$5,$H$13)+[1]!s_stm07_bs(D906,94,$G$5,$H$13)+[1]!s_stm07_bs(D906,95,$G$5,$H$13))/$E$5))</f>
        <v/>
      </c>
      <c r="N906" s="241" t="str">
        <f>IF(C906="","",F906/([1]!S_STM07_IS(D906,61,$G$5,$H$13)/IF([1]!s_share_total(D906,$G$5)=0,[1]!s_share_total(D906,[1]!s_ipo_listeddate(D906)),[1]!s_share_total(D906,$G$5))))</f>
        <v/>
      </c>
      <c r="O906" s="240" t="str">
        <f ca="1">IF(C906="","",[1]!s_share_total(D906,TODAY())/$E$5)</f>
        <v/>
      </c>
      <c r="P906" s="240" t="str">
        <f t="shared" si="86"/>
        <v/>
      </c>
      <c r="Q906" s="210" t="str">
        <f t="shared" si="87"/>
        <v/>
      </c>
      <c r="R906" s="341" t="str">
        <f t="shared" si="88"/>
        <v/>
      </c>
      <c r="S906" s="144"/>
      <c r="U906" s="1"/>
    </row>
    <row r="907" spans="3:21" ht="12" customHeight="1" x14ac:dyDescent="0.35">
      <c r="C907" s="342" t="str">
        <f t="shared" si="85"/>
        <v/>
      </c>
      <c r="D907" s="126" t="str">
        <f t="shared" si="89"/>
        <v/>
      </c>
      <c r="E907" s="126" t="str">
        <f t="shared" si="90"/>
        <v/>
      </c>
      <c r="F907" s="181" t="str">
        <f ca="1">IF(C907="","",[1]!s_dq_close(D907,TODAY(),1))</f>
        <v/>
      </c>
      <c r="G907" s="182" t="str">
        <f ca="1">IF(C907="","",[1]!s_pq_pctchange(D907,TODAY()-$G$12,TODAY())/100)</f>
        <v/>
      </c>
      <c r="H907" s="242" t="str">
        <f>IF(C907="","",IF($H$11="收入",[1]!S_STM07_IS(D907,9,$G$5,$H$13)/$E$5,[1]!S_STM07_IS(D907,48,$G$5,$H$13)/$E$5))</f>
        <v/>
      </c>
      <c r="I907" s="242" t="str">
        <f>IF(C907="","",IF($I$11="毛利率",([1]!S_STM07_IS(D907,9,$G$5,$H$13)-[1]!S_STM07_IS(D907,10,$G$5,$H$13))/[1]!S_STM07_IS(D907,9,$G$5,$H$13),[1]!S_STM07_IS(D907,14,$G$5,$H$13)/$E$5))</f>
        <v/>
      </c>
      <c r="J907" s="403" t="str">
        <f>IF(C907="","",IF($J$11="净利润率",[1]!S_STM07_IS(D907,61,$G$5,$H$13)/[1]!S_STM07_IS(D907,9,$G$5,$H$13),[1]!S_STM07_IS(D907,55,$G$5,$H$13)/$E$5))</f>
        <v/>
      </c>
      <c r="K907" s="411" t="str">
        <f>IF(C907="","",[1]!hks_fa_roa2(D907,$G$5))</f>
        <v/>
      </c>
      <c r="L907" s="411" t="str">
        <f>IF(C907="","",[1]!hks_fa_roe(D907,$G$5))</f>
        <v/>
      </c>
      <c r="M907" s="243" t="str">
        <f>IF(C907="","",IF($M$11="EPS",[1]!S_STM07_IS(D907,61,$G$5,$H$13)/IF([1]!s_share_total(D907,$G$5)=0,[1]!s_share_total(D907,[1]!s_ipo_listeddate(D907)),[1]!s_share_total(D907,$G$5)),([1]!s_stm07_bs(D907,75,$G$5,$H$13)+[1]!s_stm07_bs(D907,88,$G$5,$H$13)+[1]!s_stm07_bs(D907,94,$G$5,$H$13)+[1]!s_stm07_bs(D907,95,$G$5,$H$13))/$E$5))</f>
        <v/>
      </c>
      <c r="N907" s="193" t="str">
        <f>IF(C907="","",F907/([1]!S_STM07_IS(D907,61,$G$5,$H$13)/IF([1]!s_share_total(D907,$G$5)=0,[1]!s_share_total(D907,[1]!s_ipo_listeddate(D907)),[1]!s_share_total(D907,$G$5))))</f>
        <v/>
      </c>
      <c r="O907" s="242" t="str">
        <f ca="1">IF(C907="","",[1]!s_share_total(D907,TODAY())/$E$5)</f>
        <v/>
      </c>
      <c r="P907" s="242" t="str">
        <f t="shared" si="86"/>
        <v/>
      </c>
      <c r="Q907" s="181" t="str">
        <f t="shared" si="87"/>
        <v/>
      </c>
      <c r="R907" s="342" t="str">
        <f t="shared" si="88"/>
        <v/>
      </c>
      <c r="S907" s="144"/>
      <c r="U907" s="1"/>
    </row>
    <row r="908" spans="3:21" ht="12" customHeight="1" x14ac:dyDescent="0.35">
      <c r="C908" s="341" t="str">
        <f t="shared" si="85"/>
        <v/>
      </c>
      <c r="D908" s="239" t="str">
        <f t="shared" si="89"/>
        <v/>
      </c>
      <c r="E908" s="239" t="str">
        <f t="shared" si="90"/>
        <v/>
      </c>
      <c r="F908" s="179" t="str">
        <f ca="1">IF(C908="","",[1]!s_dq_close(D908,TODAY(),1))</f>
        <v/>
      </c>
      <c r="G908" s="180" t="str">
        <f ca="1">IF(C908="","",[1]!s_pq_pctchange(D908,TODAY()-$G$12,TODAY())/100)</f>
        <v/>
      </c>
      <c r="H908" s="240" t="str">
        <f>IF(C908="","",IF($H$11="收入",[1]!S_STM07_IS(D908,9,$G$5,$H$13)/$E$5,[1]!S_STM07_IS(D908,48,$G$5,$H$13)/$E$5))</f>
        <v/>
      </c>
      <c r="I908" s="240" t="str">
        <f>IF(C908="","",IF($I$11="毛利率",([1]!S_STM07_IS(D908,9,$G$5,$H$13)-[1]!S_STM07_IS(D908,10,$G$5,$H$13))/[1]!S_STM07_IS(D908,9,$G$5,$H$13),[1]!S_STM07_IS(D908,14,$G$5,$H$13)/$E$5))</f>
        <v/>
      </c>
      <c r="J908" s="402" t="str">
        <f>IF(C908="","",IF($J$11="净利润率",[1]!S_STM07_IS(D908,61,$G$5,$H$13)/[1]!S_STM07_IS(D908,9,$G$5,$H$13),[1]!S_STM07_IS(D908,55,$G$5,$H$13)/$E$5))</f>
        <v/>
      </c>
      <c r="K908" s="411" t="str">
        <f>IF(C908="","",[1]!hks_fa_roa2(D908,$G$5))</f>
        <v/>
      </c>
      <c r="L908" s="411" t="str">
        <f>IF(C908="","",[1]!hks_fa_roe(D908,$G$5))</f>
        <v/>
      </c>
      <c r="M908" s="240" t="str">
        <f>IF(C908="","",IF($M$11="EPS",[1]!S_STM07_IS(D908,61,$G$5,$H$13)/IF([1]!s_share_total(D908,$G$5)=0,[1]!s_share_total(D908,[1]!s_ipo_listeddate(D908)),[1]!s_share_total(D908,$G$5)),([1]!s_stm07_bs(D908,75,$G$5,$H$13)+[1]!s_stm07_bs(D908,88,$G$5,$H$13)+[1]!s_stm07_bs(D908,94,$G$5,$H$13)+[1]!s_stm07_bs(D908,95,$G$5,$H$13))/$E$5))</f>
        <v/>
      </c>
      <c r="N908" s="241" t="str">
        <f>IF(C908="","",F908/([1]!S_STM07_IS(D908,61,$G$5,$H$13)/IF([1]!s_share_total(D908,$G$5)=0,[1]!s_share_total(D908,[1]!s_ipo_listeddate(D908)),[1]!s_share_total(D908,$G$5))))</f>
        <v/>
      </c>
      <c r="O908" s="240" t="str">
        <f ca="1">IF(C908="","",[1]!s_share_total(D908,TODAY())/$E$5)</f>
        <v/>
      </c>
      <c r="P908" s="240" t="str">
        <f t="shared" si="86"/>
        <v/>
      </c>
      <c r="Q908" s="210" t="str">
        <f t="shared" si="87"/>
        <v/>
      </c>
      <c r="R908" s="341" t="str">
        <f t="shared" si="88"/>
        <v/>
      </c>
      <c r="S908" s="144"/>
      <c r="U908" s="1"/>
    </row>
    <row r="909" spans="3:21" ht="12" customHeight="1" x14ac:dyDescent="0.35">
      <c r="C909" s="342" t="str">
        <f t="shared" si="85"/>
        <v/>
      </c>
      <c r="D909" s="126" t="str">
        <f t="shared" si="89"/>
        <v/>
      </c>
      <c r="E909" s="126" t="str">
        <f t="shared" si="90"/>
        <v/>
      </c>
      <c r="F909" s="181" t="str">
        <f ca="1">IF(C909="","",[1]!s_dq_close(D909,TODAY(),1))</f>
        <v/>
      </c>
      <c r="G909" s="182" t="str">
        <f ca="1">IF(C909="","",[1]!s_pq_pctchange(D909,TODAY()-$G$12,TODAY())/100)</f>
        <v/>
      </c>
      <c r="H909" s="242" t="str">
        <f>IF(C909="","",IF($H$11="收入",[1]!S_STM07_IS(D909,9,$G$5,$H$13)/$E$5,[1]!S_STM07_IS(D909,48,$G$5,$H$13)/$E$5))</f>
        <v/>
      </c>
      <c r="I909" s="242" t="str">
        <f>IF(C909="","",IF($I$11="毛利率",([1]!S_STM07_IS(D909,9,$G$5,$H$13)-[1]!S_STM07_IS(D909,10,$G$5,$H$13))/[1]!S_STM07_IS(D909,9,$G$5,$H$13),[1]!S_STM07_IS(D909,14,$G$5,$H$13)/$E$5))</f>
        <v/>
      </c>
      <c r="J909" s="403" t="str">
        <f>IF(C909="","",IF($J$11="净利润率",[1]!S_STM07_IS(D909,61,$G$5,$H$13)/[1]!S_STM07_IS(D909,9,$G$5,$H$13),[1]!S_STM07_IS(D909,55,$G$5,$H$13)/$E$5))</f>
        <v/>
      </c>
      <c r="K909" s="411" t="str">
        <f>IF(C909="","",[1]!hks_fa_roa2(D909,$G$5))</f>
        <v/>
      </c>
      <c r="L909" s="411" t="str">
        <f>IF(C909="","",[1]!hks_fa_roe(D909,$G$5))</f>
        <v/>
      </c>
      <c r="M909" s="243" t="str">
        <f>IF(C909="","",IF($M$11="EPS",[1]!S_STM07_IS(D909,61,$G$5,$H$13)/IF([1]!s_share_total(D909,$G$5)=0,[1]!s_share_total(D909,[1]!s_ipo_listeddate(D909)),[1]!s_share_total(D909,$G$5)),([1]!s_stm07_bs(D909,75,$G$5,$H$13)+[1]!s_stm07_bs(D909,88,$G$5,$H$13)+[1]!s_stm07_bs(D909,94,$G$5,$H$13)+[1]!s_stm07_bs(D909,95,$G$5,$H$13))/$E$5))</f>
        <v/>
      </c>
      <c r="N909" s="193" t="str">
        <f>IF(C909="","",F909/([1]!S_STM07_IS(D909,61,$G$5,$H$13)/IF([1]!s_share_total(D909,$G$5)=0,[1]!s_share_total(D909,[1]!s_ipo_listeddate(D909)),[1]!s_share_total(D909,$G$5))))</f>
        <v/>
      </c>
      <c r="O909" s="242" t="str">
        <f ca="1">IF(C909="","",[1]!s_share_total(D909,TODAY())/$E$5)</f>
        <v/>
      </c>
      <c r="P909" s="242" t="str">
        <f t="shared" si="86"/>
        <v/>
      </c>
      <c r="Q909" s="181" t="str">
        <f t="shared" si="87"/>
        <v/>
      </c>
      <c r="R909" s="342" t="str">
        <f t="shared" si="88"/>
        <v/>
      </c>
      <c r="S909" s="144"/>
      <c r="U909" s="1"/>
    </row>
    <row r="910" spans="3:21" ht="12" customHeight="1" x14ac:dyDescent="0.35">
      <c r="C910" s="341" t="str">
        <f t="shared" ref="C910:C973" si="91">IF(ROW()-13&lt;=MAX(series),ROW()-13,"")</f>
        <v/>
      </c>
      <c r="D910" s="239" t="str">
        <f t="shared" si="89"/>
        <v/>
      </c>
      <c r="E910" s="239" t="str">
        <f t="shared" si="90"/>
        <v/>
      </c>
      <c r="F910" s="179" t="str">
        <f ca="1">IF(C910="","",[1]!s_dq_close(D910,TODAY(),1))</f>
        <v/>
      </c>
      <c r="G910" s="180" t="str">
        <f ca="1">IF(C910="","",[1]!s_pq_pctchange(D910,TODAY()-$G$12,TODAY())/100)</f>
        <v/>
      </c>
      <c r="H910" s="240" t="str">
        <f>IF(C910="","",IF($H$11="收入",[1]!S_STM07_IS(D910,9,$G$5,$H$13)/$E$5,[1]!S_STM07_IS(D910,48,$G$5,$H$13)/$E$5))</f>
        <v/>
      </c>
      <c r="I910" s="240" t="str">
        <f>IF(C910="","",IF($I$11="毛利率",([1]!S_STM07_IS(D910,9,$G$5,$H$13)-[1]!S_STM07_IS(D910,10,$G$5,$H$13))/[1]!S_STM07_IS(D910,9,$G$5,$H$13),[1]!S_STM07_IS(D910,14,$G$5,$H$13)/$E$5))</f>
        <v/>
      </c>
      <c r="J910" s="402" t="str">
        <f>IF(C910="","",IF($J$11="净利润率",[1]!S_STM07_IS(D910,61,$G$5,$H$13)/[1]!S_STM07_IS(D910,9,$G$5,$H$13),[1]!S_STM07_IS(D910,55,$G$5,$H$13)/$E$5))</f>
        <v/>
      </c>
      <c r="K910" s="411" t="str">
        <f>IF(C910="","",[1]!hks_fa_roa2(D910,$G$5))</f>
        <v/>
      </c>
      <c r="L910" s="411" t="str">
        <f>IF(C910="","",[1]!hks_fa_roe(D910,$G$5))</f>
        <v/>
      </c>
      <c r="M910" s="240" t="str">
        <f>IF(C910="","",IF($M$11="EPS",[1]!S_STM07_IS(D910,61,$G$5,$H$13)/IF([1]!s_share_total(D910,$G$5)=0,[1]!s_share_total(D910,[1]!s_ipo_listeddate(D910)),[1]!s_share_total(D910,$G$5)),([1]!s_stm07_bs(D910,75,$G$5,$H$13)+[1]!s_stm07_bs(D910,88,$G$5,$H$13)+[1]!s_stm07_bs(D910,94,$G$5,$H$13)+[1]!s_stm07_bs(D910,95,$G$5,$H$13))/$E$5))</f>
        <v/>
      </c>
      <c r="N910" s="241" t="str">
        <f>IF(C910="","",F910/([1]!S_STM07_IS(D910,61,$G$5,$H$13)/IF([1]!s_share_total(D910,$G$5)=0,[1]!s_share_total(D910,[1]!s_ipo_listeddate(D910)),[1]!s_share_total(D910,$G$5))))</f>
        <v/>
      </c>
      <c r="O910" s="240" t="str">
        <f ca="1">IF(C910="","",[1]!s_share_total(D910,TODAY())/$E$5)</f>
        <v/>
      </c>
      <c r="P910" s="240" t="str">
        <f t="shared" ref="P910:P973" si="92">IF(C910="","",F910*O910)</f>
        <v/>
      </c>
      <c r="Q910" s="210" t="str">
        <f t="shared" ref="Q910:Q973" si="93">IF(C910="","",HLOOKUP($R$12,$G$11:$P$20003,ROW()-ROW($G$11)+1,FALSE))</f>
        <v/>
      </c>
      <c r="R910" s="341" t="str">
        <f t="shared" ref="R910:R973" si="94">IF(C910="","",RANK(Q910,Q:Q,0))</f>
        <v/>
      </c>
      <c r="S910" s="144"/>
      <c r="U910" s="1"/>
    </row>
    <row r="911" spans="3:21" ht="12" customHeight="1" x14ac:dyDescent="0.35">
      <c r="C911" s="342" t="str">
        <f t="shared" si="91"/>
        <v/>
      </c>
      <c r="D911" s="126" t="str">
        <f t="shared" si="89"/>
        <v/>
      </c>
      <c r="E911" s="126" t="str">
        <f t="shared" si="90"/>
        <v/>
      </c>
      <c r="F911" s="181" t="str">
        <f ca="1">IF(C911="","",[1]!s_dq_close(D911,TODAY(),1))</f>
        <v/>
      </c>
      <c r="G911" s="182" t="str">
        <f ca="1">IF(C911="","",[1]!s_pq_pctchange(D911,TODAY()-$G$12,TODAY())/100)</f>
        <v/>
      </c>
      <c r="H911" s="242" t="str">
        <f>IF(C911="","",IF($H$11="收入",[1]!S_STM07_IS(D911,9,$G$5,$H$13)/$E$5,[1]!S_STM07_IS(D911,48,$G$5,$H$13)/$E$5))</f>
        <v/>
      </c>
      <c r="I911" s="242" t="str">
        <f>IF(C911="","",IF($I$11="毛利率",([1]!S_STM07_IS(D911,9,$G$5,$H$13)-[1]!S_STM07_IS(D911,10,$G$5,$H$13))/[1]!S_STM07_IS(D911,9,$G$5,$H$13),[1]!S_STM07_IS(D911,14,$G$5,$H$13)/$E$5))</f>
        <v/>
      </c>
      <c r="J911" s="403" t="str">
        <f>IF(C911="","",IF($J$11="净利润率",[1]!S_STM07_IS(D911,61,$G$5,$H$13)/[1]!S_STM07_IS(D911,9,$G$5,$H$13),[1]!S_STM07_IS(D911,55,$G$5,$H$13)/$E$5))</f>
        <v/>
      </c>
      <c r="K911" s="411" t="str">
        <f>IF(C911="","",[1]!hks_fa_roa2(D911,$G$5))</f>
        <v/>
      </c>
      <c r="L911" s="411" t="str">
        <f>IF(C911="","",[1]!hks_fa_roe(D911,$G$5))</f>
        <v/>
      </c>
      <c r="M911" s="243" t="str">
        <f>IF(C911="","",IF($M$11="EPS",[1]!S_STM07_IS(D911,61,$G$5,$H$13)/IF([1]!s_share_total(D911,$G$5)=0,[1]!s_share_total(D911,[1]!s_ipo_listeddate(D911)),[1]!s_share_total(D911,$G$5)),([1]!s_stm07_bs(D911,75,$G$5,$H$13)+[1]!s_stm07_bs(D911,88,$G$5,$H$13)+[1]!s_stm07_bs(D911,94,$G$5,$H$13)+[1]!s_stm07_bs(D911,95,$G$5,$H$13))/$E$5))</f>
        <v/>
      </c>
      <c r="N911" s="193" t="str">
        <f>IF(C911="","",F911/([1]!S_STM07_IS(D911,61,$G$5,$H$13)/IF([1]!s_share_total(D911,$G$5)=0,[1]!s_share_total(D911,[1]!s_ipo_listeddate(D911)),[1]!s_share_total(D911,$G$5))))</f>
        <v/>
      </c>
      <c r="O911" s="242" t="str">
        <f ca="1">IF(C911="","",[1]!s_share_total(D911,TODAY())/$E$5)</f>
        <v/>
      </c>
      <c r="P911" s="242" t="str">
        <f t="shared" si="92"/>
        <v/>
      </c>
      <c r="Q911" s="181" t="str">
        <f t="shared" si="93"/>
        <v/>
      </c>
      <c r="R911" s="342" t="str">
        <f t="shared" si="94"/>
        <v/>
      </c>
      <c r="S911" s="144"/>
      <c r="U911" s="1"/>
    </row>
    <row r="912" spans="3:21" ht="12" customHeight="1" x14ac:dyDescent="0.35">
      <c r="C912" s="341" t="str">
        <f t="shared" si="91"/>
        <v/>
      </c>
      <c r="D912" s="239" t="str">
        <f t="shared" si="89"/>
        <v/>
      </c>
      <c r="E912" s="239" t="str">
        <f t="shared" si="90"/>
        <v/>
      </c>
      <c r="F912" s="179" t="str">
        <f ca="1">IF(C912="","",[1]!s_dq_close(D912,TODAY(),1))</f>
        <v/>
      </c>
      <c r="G912" s="180" t="str">
        <f ca="1">IF(C912="","",[1]!s_pq_pctchange(D912,TODAY()-$G$12,TODAY())/100)</f>
        <v/>
      </c>
      <c r="H912" s="240" t="str">
        <f>IF(C912="","",IF($H$11="收入",[1]!S_STM07_IS(D912,9,$G$5,$H$13)/$E$5,[1]!S_STM07_IS(D912,48,$G$5,$H$13)/$E$5))</f>
        <v/>
      </c>
      <c r="I912" s="240" t="str">
        <f>IF(C912="","",IF($I$11="毛利率",([1]!S_STM07_IS(D912,9,$G$5,$H$13)-[1]!S_STM07_IS(D912,10,$G$5,$H$13))/[1]!S_STM07_IS(D912,9,$G$5,$H$13),[1]!S_STM07_IS(D912,14,$G$5,$H$13)/$E$5))</f>
        <v/>
      </c>
      <c r="J912" s="402" t="str">
        <f>IF(C912="","",IF($J$11="净利润率",[1]!S_STM07_IS(D912,61,$G$5,$H$13)/[1]!S_STM07_IS(D912,9,$G$5,$H$13),[1]!S_STM07_IS(D912,55,$G$5,$H$13)/$E$5))</f>
        <v/>
      </c>
      <c r="K912" s="411" t="str">
        <f>IF(C912="","",[1]!hks_fa_roa2(D912,$G$5))</f>
        <v/>
      </c>
      <c r="L912" s="411" t="str">
        <f>IF(C912="","",[1]!hks_fa_roe(D912,$G$5))</f>
        <v/>
      </c>
      <c r="M912" s="240" t="str">
        <f>IF(C912="","",IF($M$11="EPS",[1]!S_STM07_IS(D912,61,$G$5,$H$13)/IF([1]!s_share_total(D912,$G$5)=0,[1]!s_share_total(D912,[1]!s_ipo_listeddate(D912)),[1]!s_share_total(D912,$G$5)),([1]!s_stm07_bs(D912,75,$G$5,$H$13)+[1]!s_stm07_bs(D912,88,$G$5,$H$13)+[1]!s_stm07_bs(D912,94,$G$5,$H$13)+[1]!s_stm07_bs(D912,95,$G$5,$H$13))/$E$5))</f>
        <v/>
      </c>
      <c r="N912" s="241" t="str">
        <f>IF(C912="","",F912/([1]!S_STM07_IS(D912,61,$G$5,$H$13)/IF([1]!s_share_total(D912,$G$5)=0,[1]!s_share_total(D912,[1]!s_ipo_listeddate(D912)),[1]!s_share_total(D912,$G$5))))</f>
        <v/>
      </c>
      <c r="O912" s="240" t="str">
        <f ca="1">IF(C912="","",[1]!s_share_total(D912,TODAY())/$E$5)</f>
        <v/>
      </c>
      <c r="P912" s="240" t="str">
        <f t="shared" si="92"/>
        <v/>
      </c>
      <c r="Q912" s="210" t="str">
        <f t="shared" si="93"/>
        <v/>
      </c>
      <c r="R912" s="341" t="str">
        <f t="shared" si="94"/>
        <v/>
      </c>
      <c r="S912" s="144"/>
      <c r="U912" s="1"/>
    </row>
    <row r="913" spans="3:21" ht="12" customHeight="1" x14ac:dyDescent="0.35">
      <c r="C913" s="342" t="str">
        <f t="shared" si="91"/>
        <v/>
      </c>
      <c r="D913" s="126" t="str">
        <f t="shared" si="89"/>
        <v/>
      </c>
      <c r="E913" s="126" t="str">
        <f t="shared" si="90"/>
        <v/>
      </c>
      <c r="F913" s="181" t="str">
        <f ca="1">IF(C913="","",[1]!s_dq_close(D913,TODAY(),1))</f>
        <v/>
      </c>
      <c r="G913" s="182" t="str">
        <f ca="1">IF(C913="","",[1]!s_pq_pctchange(D913,TODAY()-$G$12,TODAY())/100)</f>
        <v/>
      </c>
      <c r="H913" s="242" t="str">
        <f>IF(C913="","",IF($H$11="收入",[1]!S_STM07_IS(D913,9,$G$5,$H$13)/$E$5,[1]!S_STM07_IS(D913,48,$G$5,$H$13)/$E$5))</f>
        <v/>
      </c>
      <c r="I913" s="242" t="str">
        <f>IF(C913="","",IF($I$11="毛利率",([1]!S_STM07_IS(D913,9,$G$5,$H$13)-[1]!S_STM07_IS(D913,10,$G$5,$H$13))/[1]!S_STM07_IS(D913,9,$G$5,$H$13),[1]!S_STM07_IS(D913,14,$G$5,$H$13)/$E$5))</f>
        <v/>
      </c>
      <c r="J913" s="403" t="str">
        <f>IF(C913="","",IF($J$11="净利润率",[1]!S_STM07_IS(D913,61,$G$5,$H$13)/[1]!S_STM07_IS(D913,9,$G$5,$H$13),[1]!S_STM07_IS(D913,55,$G$5,$H$13)/$E$5))</f>
        <v/>
      </c>
      <c r="K913" s="411" t="str">
        <f>IF(C913="","",[1]!hks_fa_roa2(D913,$G$5))</f>
        <v/>
      </c>
      <c r="L913" s="411" t="str">
        <f>IF(C913="","",[1]!hks_fa_roe(D913,$G$5))</f>
        <v/>
      </c>
      <c r="M913" s="243" t="str">
        <f>IF(C913="","",IF($M$11="EPS",[1]!S_STM07_IS(D913,61,$G$5,$H$13)/IF([1]!s_share_total(D913,$G$5)=0,[1]!s_share_total(D913,[1]!s_ipo_listeddate(D913)),[1]!s_share_total(D913,$G$5)),([1]!s_stm07_bs(D913,75,$G$5,$H$13)+[1]!s_stm07_bs(D913,88,$G$5,$H$13)+[1]!s_stm07_bs(D913,94,$G$5,$H$13)+[1]!s_stm07_bs(D913,95,$G$5,$H$13))/$E$5))</f>
        <v/>
      </c>
      <c r="N913" s="193" t="str">
        <f>IF(C913="","",F913/([1]!S_STM07_IS(D913,61,$G$5,$H$13)/IF([1]!s_share_total(D913,$G$5)=0,[1]!s_share_total(D913,[1]!s_ipo_listeddate(D913)),[1]!s_share_total(D913,$G$5))))</f>
        <v/>
      </c>
      <c r="O913" s="242" t="str">
        <f ca="1">IF(C913="","",[1]!s_share_total(D913,TODAY())/$E$5)</f>
        <v/>
      </c>
      <c r="P913" s="242" t="str">
        <f t="shared" si="92"/>
        <v/>
      </c>
      <c r="Q913" s="181" t="str">
        <f t="shared" si="93"/>
        <v/>
      </c>
      <c r="R913" s="342" t="str">
        <f t="shared" si="94"/>
        <v/>
      </c>
      <c r="S913" s="144"/>
      <c r="U913" s="1"/>
    </row>
    <row r="914" spans="3:21" ht="12" customHeight="1" x14ac:dyDescent="0.35">
      <c r="C914" s="341" t="str">
        <f t="shared" si="91"/>
        <v/>
      </c>
      <c r="D914" s="239" t="str">
        <f t="shared" si="89"/>
        <v/>
      </c>
      <c r="E914" s="239" t="str">
        <f t="shared" si="90"/>
        <v/>
      </c>
      <c r="F914" s="179" t="str">
        <f ca="1">IF(C914="","",[1]!s_dq_close(D914,TODAY(),1))</f>
        <v/>
      </c>
      <c r="G914" s="180" t="str">
        <f ca="1">IF(C914="","",[1]!s_pq_pctchange(D914,TODAY()-$G$12,TODAY())/100)</f>
        <v/>
      </c>
      <c r="H914" s="240" t="str">
        <f>IF(C914="","",IF($H$11="收入",[1]!S_STM07_IS(D914,9,$G$5,$H$13)/$E$5,[1]!S_STM07_IS(D914,48,$G$5,$H$13)/$E$5))</f>
        <v/>
      </c>
      <c r="I914" s="240" t="str">
        <f>IF(C914="","",IF($I$11="毛利率",([1]!S_STM07_IS(D914,9,$G$5,$H$13)-[1]!S_STM07_IS(D914,10,$G$5,$H$13))/[1]!S_STM07_IS(D914,9,$G$5,$H$13),[1]!S_STM07_IS(D914,14,$G$5,$H$13)/$E$5))</f>
        <v/>
      </c>
      <c r="J914" s="402" t="str">
        <f>IF(C914="","",IF($J$11="净利润率",[1]!S_STM07_IS(D914,61,$G$5,$H$13)/[1]!S_STM07_IS(D914,9,$G$5,$H$13),[1]!S_STM07_IS(D914,55,$G$5,$H$13)/$E$5))</f>
        <v/>
      </c>
      <c r="K914" s="411" t="str">
        <f>IF(C914="","",[1]!hks_fa_roa2(D914,$G$5))</f>
        <v/>
      </c>
      <c r="L914" s="411" t="str">
        <f>IF(C914="","",[1]!hks_fa_roe(D914,$G$5))</f>
        <v/>
      </c>
      <c r="M914" s="240" t="str">
        <f>IF(C914="","",IF($M$11="EPS",[1]!S_STM07_IS(D914,61,$G$5,$H$13)/IF([1]!s_share_total(D914,$G$5)=0,[1]!s_share_total(D914,[1]!s_ipo_listeddate(D914)),[1]!s_share_total(D914,$G$5)),([1]!s_stm07_bs(D914,75,$G$5,$H$13)+[1]!s_stm07_bs(D914,88,$G$5,$H$13)+[1]!s_stm07_bs(D914,94,$G$5,$H$13)+[1]!s_stm07_bs(D914,95,$G$5,$H$13))/$E$5))</f>
        <v/>
      </c>
      <c r="N914" s="241" t="str">
        <f>IF(C914="","",F914/([1]!S_STM07_IS(D914,61,$G$5,$H$13)/IF([1]!s_share_total(D914,$G$5)=0,[1]!s_share_total(D914,[1]!s_ipo_listeddate(D914)),[1]!s_share_total(D914,$G$5))))</f>
        <v/>
      </c>
      <c r="O914" s="240" t="str">
        <f ca="1">IF(C914="","",[1]!s_share_total(D914,TODAY())/$E$5)</f>
        <v/>
      </c>
      <c r="P914" s="240" t="str">
        <f t="shared" si="92"/>
        <v/>
      </c>
      <c r="Q914" s="210" t="str">
        <f t="shared" si="93"/>
        <v/>
      </c>
      <c r="R914" s="341" t="str">
        <f t="shared" si="94"/>
        <v/>
      </c>
      <c r="S914" s="144"/>
      <c r="U914" s="1"/>
    </row>
    <row r="915" spans="3:21" ht="12" customHeight="1" x14ac:dyDescent="0.35">
      <c r="C915" s="342" t="str">
        <f t="shared" si="91"/>
        <v/>
      </c>
      <c r="D915" s="126" t="str">
        <f t="shared" si="89"/>
        <v/>
      </c>
      <c r="E915" s="126" t="str">
        <f t="shared" si="90"/>
        <v/>
      </c>
      <c r="F915" s="181" t="str">
        <f ca="1">IF(C915="","",[1]!s_dq_close(D915,TODAY(),1))</f>
        <v/>
      </c>
      <c r="G915" s="182" t="str">
        <f ca="1">IF(C915="","",[1]!s_pq_pctchange(D915,TODAY()-$G$12,TODAY())/100)</f>
        <v/>
      </c>
      <c r="H915" s="242" t="str">
        <f>IF(C915="","",IF($H$11="收入",[1]!S_STM07_IS(D915,9,$G$5,$H$13)/$E$5,[1]!S_STM07_IS(D915,48,$G$5,$H$13)/$E$5))</f>
        <v/>
      </c>
      <c r="I915" s="242" t="str">
        <f>IF(C915="","",IF($I$11="毛利率",([1]!S_STM07_IS(D915,9,$G$5,$H$13)-[1]!S_STM07_IS(D915,10,$G$5,$H$13))/[1]!S_STM07_IS(D915,9,$G$5,$H$13),[1]!S_STM07_IS(D915,14,$G$5,$H$13)/$E$5))</f>
        <v/>
      </c>
      <c r="J915" s="403" t="str">
        <f>IF(C915="","",IF($J$11="净利润率",[1]!S_STM07_IS(D915,61,$G$5,$H$13)/[1]!S_STM07_IS(D915,9,$G$5,$H$13),[1]!S_STM07_IS(D915,55,$G$5,$H$13)/$E$5))</f>
        <v/>
      </c>
      <c r="K915" s="411" t="str">
        <f>IF(C915="","",[1]!hks_fa_roa2(D915,$G$5))</f>
        <v/>
      </c>
      <c r="L915" s="411" t="str">
        <f>IF(C915="","",[1]!hks_fa_roe(D915,$G$5))</f>
        <v/>
      </c>
      <c r="M915" s="243" t="str">
        <f>IF(C915="","",IF($M$11="EPS",[1]!S_STM07_IS(D915,61,$G$5,$H$13)/IF([1]!s_share_total(D915,$G$5)=0,[1]!s_share_total(D915,[1]!s_ipo_listeddate(D915)),[1]!s_share_total(D915,$G$5)),([1]!s_stm07_bs(D915,75,$G$5,$H$13)+[1]!s_stm07_bs(D915,88,$G$5,$H$13)+[1]!s_stm07_bs(D915,94,$G$5,$H$13)+[1]!s_stm07_bs(D915,95,$G$5,$H$13))/$E$5))</f>
        <v/>
      </c>
      <c r="N915" s="193" t="str">
        <f>IF(C915="","",F915/([1]!S_STM07_IS(D915,61,$G$5,$H$13)/IF([1]!s_share_total(D915,$G$5)=0,[1]!s_share_total(D915,[1]!s_ipo_listeddate(D915)),[1]!s_share_total(D915,$G$5))))</f>
        <v/>
      </c>
      <c r="O915" s="242" t="str">
        <f ca="1">IF(C915="","",[1]!s_share_total(D915,TODAY())/$E$5)</f>
        <v/>
      </c>
      <c r="P915" s="242" t="str">
        <f t="shared" si="92"/>
        <v/>
      </c>
      <c r="Q915" s="181" t="str">
        <f t="shared" si="93"/>
        <v/>
      </c>
      <c r="R915" s="342" t="str">
        <f t="shared" si="94"/>
        <v/>
      </c>
      <c r="S915" s="144"/>
      <c r="U915" s="1"/>
    </row>
    <row r="916" spans="3:21" ht="12" customHeight="1" x14ac:dyDescent="0.35">
      <c r="C916" s="341" t="str">
        <f t="shared" si="91"/>
        <v/>
      </c>
      <c r="D916" s="239" t="str">
        <f t="shared" si="89"/>
        <v/>
      </c>
      <c r="E916" s="239" t="str">
        <f t="shared" si="90"/>
        <v/>
      </c>
      <c r="F916" s="179" t="str">
        <f ca="1">IF(C916="","",[1]!s_dq_close(D916,TODAY(),1))</f>
        <v/>
      </c>
      <c r="G916" s="180" t="str">
        <f ca="1">IF(C916="","",[1]!s_pq_pctchange(D916,TODAY()-$G$12,TODAY())/100)</f>
        <v/>
      </c>
      <c r="H916" s="240" t="str">
        <f>IF(C916="","",IF($H$11="收入",[1]!S_STM07_IS(D916,9,$G$5,$H$13)/$E$5,[1]!S_STM07_IS(D916,48,$G$5,$H$13)/$E$5))</f>
        <v/>
      </c>
      <c r="I916" s="240" t="str">
        <f>IF(C916="","",IF($I$11="毛利率",([1]!S_STM07_IS(D916,9,$G$5,$H$13)-[1]!S_STM07_IS(D916,10,$G$5,$H$13))/[1]!S_STM07_IS(D916,9,$G$5,$H$13),[1]!S_STM07_IS(D916,14,$G$5,$H$13)/$E$5))</f>
        <v/>
      </c>
      <c r="J916" s="402" t="str">
        <f>IF(C916="","",IF($J$11="净利润率",[1]!S_STM07_IS(D916,61,$G$5,$H$13)/[1]!S_STM07_IS(D916,9,$G$5,$H$13),[1]!S_STM07_IS(D916,55,$G$5,$H$13)/$E$5))</f>
        <v/>
      </c>
      <c r="K916" s="411" t="str">
        <f>IF(C916="","",[1]!hks_fa_roa2(D916,$G$5))</f>
        <v/>
      </c>
      <c r="L916" s="411" t="str">
        <f>IF(C916="","",[1]!hks_fa_roe(D916,$G$5))</f>
        <v/>
      </c>
      <c r="M916" s="240" t="str">
        <f>IF(C916="","",IF($M$11="EPS",[1]!S_STM07_IS(D916,61,$G$5,$H$13)/IF([1]!s_share_total(D916,$G$5)=0,[1]!s_share_total(D916,[1]!s_ipo_listeddate(D916)),[1]!s_share_total(D916,$G$5)),([1]!s_stm07_bs(D916,75,$G$5,$H$13)+[1]!s_stm07_bs(D916,88,$G$5,$H$13)+[1]!s_stm07_bs(D916,94,$G$5,$H$13)+[1]!s_stm07_bs(D916,95,$G$5,$H$13))/$E$5))</f>
        <v/>
      </c>
      <c r="N916" s="241" t="str">
        <f>IF(C916="","",F916/([1]!S_STM07_IS(D916,61,$G$5,$H$13)/IF([1]!s_share_total(D916,$G$5)=0,[1]!s_share_total(D916,[1]!s_ipo_listeddate(D916)),[1]!s_share_total(D916,$G$5))))</f>
        <v/>
      </c>
      <c r="O916" s="240" t="str">
        <f ca="1">IF(C916="","",[1]!s_share_total(D916,TODAY())/$E$5)</f>
        <v/>
      </c>
      <c r="P916" s="240" t="str">
        <f t="shared" si="92"/>
        <v/>
      </c>
      <c r="Q916" s="210" t="str">
        <f t="shared" si="93"/>
        <v/>
      </c>
      <c r="R916" s="341" t="str">
        <f t="shared" si="94"/>
        <v/>
      </c>
      <c r="S916" s="144"/>
      <c r="U916" s="1"/>
    </row>
    <row r="917" spans="3:21" ht="12" customHeight="1" x14ac:dyDescent="0.35">
      <c r="C917" s="342" t="str">
        <f t="shared" si="91"/>
        <v/>
      </c>
      <c r="D917" s="126" t="str">
        <f t="shared" si="89"/>
        <v/>
      </c>
      <c r="E917" s="126" t="str">
        <f t="shared" si="90"/>
        <v/>
      </c>
      <c r="F917" s="181" t="str">
        <f ca="1">IF(C917="","",[1]!s_dq_close(D917,TODAY(),1))</f>
        <v/>
      </c>
      <c r="G917" s="182" t="str">
        <f ca="1">IF(C917="","",[1]!s_pq_pctchange(D917,TODAY()-$G$12,TODAY())/100)</f>
        <v/>
      </c>
      <c r="H917" s="242" t="str">
        <f>IF(C917="","",IF($H$11="收入",[1]!S_STM07_IS(D917,9,$G$5,$H$13)/$E$5,[1]!S_STM07_IS(D917,48,$G$5,$H$13)/$E$5))</f>
        <v/>
      </c>
      <c r="I917" s="242" t="str">
        <f>IF(C917="","",IF($I$11="毛利率",([1]!S_STM07_IS(D917,9,$G$5,$H$13)-[1]!S_STM07_IS(D917,10,$G$5,$H$13))/[1]!S_STM07_IS(D917,9,$G$5,$H$13),[1]!S_STM07_IS(D917,14,$G$5,$H$13)/$E$5))</f>
        <v/>
      </c>
      <c r="J917" s="403" t="str">
        <f>IF(C917="","",IF($J$11="净利润率",[1]!S_STM07_IS(D917,61,$G$5,$H$13)/[1]!S_STM07_IS(D917,9,$G$5,$H$13),[1]!S_STM07_IS(D917,55,$G$5,$H$13)/$E$5))</f>
        <v/>
      </c>
      <c r="K917" s="411" t="str">
        <f>IF(C917="","",[1]!hks_fa_roa2(D917,$G$5))</f>
        <v/>
      </c>
      <c r="L917" s="411" t="str">
        <f>IF(C917="","",[1]!hks_fa_roe(D917,$G$5))</f>
        <v/>
      </c>
      <c r="M917" s="243" t="str">
        <f>IF(C917="","",IF($M$11="EPS",[1]!S_STM07_IS(D917,61,$G$5,$H$13)/IF([1]!s_share_total(D917,$G$5)=0,[1]!s_share_total(D917,[1]!s_ipo_listeddate(D917)),[1]!s_share_total(D917,$G$5)),([1]!s_stm07_bs(D917,75,$G$5,$H$13)+[1]!s_stm07_bs(D917,88,$G$5,$H$13)+[1]!s_stm07_bs(D917,94,$G$5,$H$13)+[1]!s_stm07_bs(D917,95,$G$5,$H$13))/$E$5))</f>
        <v/>
      </c>
      <c r="N917" s="193" t="str">
        <f>IF(C917="","",F917/([1]!S_STM07_IS(D917,61,$G$5,$H$13)/IF([1]!s_share_total(D917,$G$5)=0,[1]!s_share_total(D917,[1]!s_ipo_listeddate(D917)),[1]!s_share_total(D917,$G$5))))</f>
        <v/>
      </c>
      <c r="O917" s="242" t="str">
        <f ca="1">IF(C917="","",[1]!s_share_total(D917,TODAY())/$E$5)</f>
        <v/>
      </c>
      <c r="P917" s="242" t="str">
        <f t="shared" si="92"/>
        <v/>
      </c>
      <c r="Q917" s="181" t="str">
        <f t="shared" si="93"/>
        <v/>
      </c>
      <c r="R917" s="342" t="str">
        <f t="shared" si="94"/>
        <v/>
      </c>
      <c r="S917" s="144"/>
      <c r="U917" s="1"/>
    </row>
    <row r="918" spans="3:21" ht="12" customHeight="1" x14ac:dyDescent="0.35">
      <c r="C918" s="341" t="str">
        <f t="shared" si="91"/>
        <v/>
      </c>
      <c r="D918" s="239" t="str">
        <f t="shared" si="89"/>
        <v/>
      </c>
      <c r="E918" s="239" t="str">
        <f t="shared" si="90"/>
        <v/>
      </c>
      <c r="F918" s="179" t="str">
        <f ca="1">IF(C918="","",[1]!s_dq_close(D918,TODAY(),1))</f>
        <v/>
      </c>
      <c r="G918" s="180" t="str">
        <f ca="1">IF(C918="","",[1]!s_pq_pctchange(D918,TODAY()-$G$12,TODAY())/100)</f>
        <v/>
      </c>
      <c r="H918" s="240" t="str">
        <f>IF(C918="","",IF($H$11="收入",[1]!S_STM07_IS(D918,9,$G$5,$H$13)/$E$5,[1]!S_STM07_IS(D918,48,$G$5,$H$13)/$E$5))</f>
        <v/>
      </c>
      <c r="I918" s="240" t="str">
        <f>IF(C918="","",IF($I$11="毛利率",([1]!S_STM07_IS(D918,9,$G$5,$H$13)-[1]!S_STM07_IS(D918,10,$G$5,$H$13))/[1]!S_STM07_IS(D918,9,$G$5,$H$13),[1]!S_STM07_IS(D918,14,$G$5,$H$13)/$E$5))</f>
        <v/>
      </c>
      <c r="J918" s="402" t="str">
        <f>IF(C918="","",IF($J$11="净利润率",[1]!S_STM07_IS(D918,61,$G$5,$H$13)/[1]!S_STM07_IS(D918,9,$G$5,$H$13),[1]!S_STM07_IS(D918,55,$G$5,$H$13)/$E$5))</f>
        <v/>
      </c>
      <c r="K918" s="411" t="str">
        <f>IF(C918="","",[1]!hks_fa_roa2(D918,$G$5))</f>
        <v/>
      </c>
      <c r="L918" s="411" t="str">
        <f>IF(C918="","",[1]!hks_fa_roe(D918,$G$5))</f>
        <v/>
      </c>
      <c r="M918" s="240" t="str">
        <f>IF(C918="","",IF($M$11="EPS",[1]!S_STM07_IS(D918,61,$G$5,$H$13)/IF([1]!s_share_total(D918,$G$5)=0,[1]!s_share_total(D918,[1]!s_ipo_listeddate(D918)),[1]!s_share_total(D918,$G$5)),([1]!s_stm07_bs(D918,75,$G$5,$H$13)+[1]!s_stm07_bs(D918,88,$G$5,$H$13)+[1]!s_stm07_bs(D918,94,$G$5,$H$13)+[1]!s_stm07_bs(D918,95,$G$5,$H$13))/$E$5))</f>
        <v/>
      </c>
      <c r="N918" s="241" t="str">
        <f>IF(C918="","",F918/([1]!S_STM07_IS(D918,61,$G$5,$H$13)/IF([1]!s_share_total(D918,$G$5)=0,[1]!s_share_total(D918,[1]!s_ipo_listeddate(D918)),[1]!s_share_total(D918,$G$5))))</f>
        <v/>
      </c>
      <c r="O918" s="240" t="str">
        <f ca="1">IF(C918="","",[1]!s_share_total(D918,TODAY())/$E$5)</f>
        <v/>
      </c>
      <c r="P918" s="240" t="str">
        <f t="shared" si="92"/>
        <v/>
      </c>
      <c r="Q918" s="210" t="str">
        <f t="shared" si="93"/>
        <v/>
      </c>
      <c r="R918" s="341" t="str">
        <f t="shared" si="94"/>
        <v/>
      </c>
      <c r="S918" s="144"/>
      <c r="U918" s="1"/>
    </row>
    <row r="919" spans="3:21" ht="12" customHeight="1" x14ac:dyDescent="0.35">
      <c r="C919" s="342" t="str">
        <f t="shared" si="91"/>
        <v/>
      </c>
      <c r="D919" s="126" t="str">
        <f t="shared" si="89"/>
        <v/>
      </c>
      <c r="E919" s="126" t="str">
        <f t="shared" si="90"/>
        <v/>
      </c>
      <c r="F919" s="181" t="str">
        <f ca="1">IF(C919="","",[1]!s_dq_close(D919,TODAY(),1))</f>
        <v/>
      </c>
      <c r="G919" s="182" t="str">
        <f ca="1">IF(C919="","",[1]!s_pq_pctchange(D919,TODAY()-$G$12,TODAY())/100)</f>
        <v/>
      </c>
      <c r="H919" s="242" t="str">
        <f>IF(C919="","",IF($H$11="收入",[1]!S_STM07_IS(D919,9,$G$5,$H$13)/$E$5,[1]!S_STM07_IS(D919,48,$G$5,$H$13)/$E$5))</f>
        <v/>
      </c>
      <c r="I919" s="242" t="str">
        <f>IF(C919="","",IF($I$11="毛利率",([1]!S_STM07_IS(D919,9,$G$5,$H$13)-[1]!S_STM07_IS(D919,10,$G$5,$H$13))/[1]!S_STM07_IS(D919,9,$G$5,$H$13),[1]!S_STM07_IS(D919,14,$G$5,$H$13)/$E$5))</f>
        <v/>
      </c>
      <c r="J919" s="403" t="str">
        <f>IF(C919="","",IF($J$11="净利润率",[1]!S_STM07_IS(D919,61,$G$5,$H$13)/[1]!S_STM07_IS(D919,9,$G$5,$H$13),[1]!S_STM07_IS(D919,55,$G$5,$H$13)/$E$5))</f>
        <v/>
      </c>
      <c r="K919" s="411" t="str">
        <f>IF(C919="","",[1]!hks_fa_roa2(D919,$G$5))</f>
        <v/>
      </c>
      <c r="L919" s="411" t="str">
        <f>IF(C919="","",[1]!hks_fa_roe(D919,$G$5))</f>
        <v/>
      </c>
      <c r="M919" s="243" t="str">
        <f>IF(C919="","",IF($M$11="EPS",[1]!S_STM07_IS(D919,61,$G$5,$H$13)/IF([1]!s_share_total(D919,$G$5)=0,[1]!s_share_total(D919,[1]!s_ipo_listeddate(D919)),[1]!s_share_total(D919,$G$5)),([1]!s_stm07_bs(D919,75,$G$5,$H$13)+[1]!s_stm07_bs(D919,88,$G$5,$H$13)+[1]!s_stm07_bs(D919,94,$G$5,$H$13)+[1]!s_stm07_bs(D919,95,$G$5,$H$13))/$E$5))</f>
        <v/>
      </c>
      <c r="N919" s="193" t="str">
        <f>IF(C919="","",F919/([1]!S_STM07_IS(D919,61,$G$5,$H$13)/IF([1]!s_share_total(D919,$G$5)=0,[1]!s_share_total(D919,[1]!s_ipo_listeddate(D919)),[1]!s_share_total(D919,$G$5))))</f>
        <v/>
      </c>
      <c r="O919" s="242" t="str">
        <f ca="1">IF(C919="","",[1]!s_share_total(D919,TODAY())/$E$5)</f>
        <v/>
      </c>
      <c r="P919" s="242" t="str">
        <f t="shared" si="92"/>
        <v/>
      </c>
      <c r="Q919" s="181" t="str">
        <f t="shared" si="93"/>
        <v/>
      </c>
      <c r="R919" s="342" t="str">
        <f t="shared" si="94"/>
        <v/>
      </c>
      <c r="S919" s="144"/>
      <c r="U919" s="1"/>
    </row>
    <row r="920" spans="3:21" ht="12" customHeight="1" x14ac:dyDescent="0.35">
      <c r="C920" s="341" t="str">
        <f t="shared" si="91"/>
        <v/>
      </c>
      <c r="D920" s="239" t="str">
        <f t="shared" si="89"/>
        <v/>
      </c>
      <c r="E920" s="239" t="str">
        <f t="shared" si="90"/>
        <v/>
      </c>
      <c r="F920" s="179" t="str">
        <f ca="1">IF(C920="","",[1]!s_dq_close(D920,TODAY(),1))</f>
        <v/>
      </c>
      <c r="G920" s="180" t="str">
        <f ca="1">IF(C920="","",[1]!s_pq_pctchange(D920,TODAY()-$G$12,TODAY())/100)</f>
        <v/>
      </c>
      <c r="H920" s="240" t="str">
        <f>IF(C920="","",IF($H$11="收入",[1]!S_STM07_IS(D920,9,$G$5,$H$13)/$E$5,[1]!S_STM07_IS(D920,48,$G$5,$H$13)/$E$5))</f>
        <v/>
      </c>
      <c r="I920" s="240" t="str">
        <f>IF(C920="","",IF($I$11="毛利率",([1]!S_STM07_IS(D920,9,$G$5,$H$13)-[1]!S_STM07_IS(D920,10,$G$5,$H$13))/[1]!S_STM07_IS(D920,9,$G$5,$H$13),[1]!S_STM07_IS(D920,14,$G$5,$H$13)/$E$5))</f>
        <v/>
      </c>
      <c r="J920" s="402" t="str">
        <f>IF(C920="","",IF($J$11="净利润率",[1]!S_STM07_IS(D920,61,$G$5,$H$13)/[1]!S_STM07_IS(D920,9,$G$5,$H$13),[1]!S_STM07_IS(D920,55,$G$5,$H$13)/$E$5))</f>
        <v/>
      </c>
      <c r="K920" s="411" t="str">
        <f>IF(C920="","",[1]!hks_fa_roa2(D920,$G$5))</f>
        <v/>
      </c>
      <c r="L920" s="411" t="str">
        <f>IF(C920="","",[1]!hks_fa_roe(D920,$G$5))</f>
        <v/>
      </c>
      <c r="M920" s="240" t="str">
        <f>IF(C920="","",IF($M$11="EPS",[1]!S_STM07_IS(D920,61,$G$5,$H$13)/IF([1]!s_share_total(D920,$G$5)=0,[1]!s_share_total(D920,[1]!s_ipo_listeddate(D920)),[1]!s_share_total(D920,$G$5)),([1]!s_stm07_bs(D920,75,$G$5,$H$13)+[1]!s_stm07_bs(D920,88,$G$5,$H$13)+[1]!s_stm07_bs(D920,94,$G$5,$H$13)+[1]!s_stm07_bs(D920,95,$G$5,$H$13))/$E$5))</f>
        <v/>
      </c>
      <c r="N920" s="241" t="str">
        <f>IF(C920="","",F920/([1]!S_STM07_IS(D920,61,$G$5,$H$13)/IF([1]!s_share_total(D920,$G$5)=0,[1]!s_share_total(D920,[1]!s_ipo_listeddate(D920)),[1]!s_share_total(D920,$G$5))))</f>
        <v/>
      </c>
      <c r="O920" s="240" t="str">
        <f ca="1">IF(C920="","",[1]!s_share_total(D920,TODAY())/$E$5)</f>
        <v/>
      </c>
      <c r="P920" s="240" t="str">
        <f t="shared" si="92"/>
        <v/>
      </c>
      <c r="Q920" s="210" t="str">
        <f t="shared" si="93"/>
        <v/>
      </c>
      <c r="R920" s="341" t="str">
        <f t="shared" si="94"/>
        <v/>
      </c>
      <c r="S920" s="144"/>
      <c r="U920" s="1"/>
    </row>
    <row r="921" spans="3:21" ht="12" customHeight="1" x14ac:dyDescent="0.35">
      <c r="C921" s="342" t="str">
        <f t="shared" si="91"/>
        <v/>
      </c>
      <c r="D921" s="126" t="str">
        <f t="shared" ref="D921:D984" si="95">IF(C921="","",VLOOKUP(C921,comppool,2,FALSE))</f>
        <v/>
      </c>
      <c r="E921" s="126" t="str">
        <f t="shared" ref="E921:E984" si="96">IF(C921="","",VLOOKUP(C921,comppool,3,FALSE))</f>
        <v/>
      </c>
      <c r="F921" s="181" t="str">
        <f ca="1">IF(C921="","",[1]!s_dq_close(D921,TODAY(),1))</f>
        <v/>
      </c>
      <c r="G921" s="182" t="str">
        <f ca="1">IF(C921="","",[1]!s_pq_pctchange(D921,TODAY()-$G$12,TODAY())/100)</f>
        <v/>
      </c>
      <c r="H921" s="242" t="str">
        <f>IF(C921="","",IF($H$11="收入",[1]!S_STM07_IS(D921,9,$G$5,$H$13)/$E$5,[1]!S_STM07_IS(D921,48,$G$5,$H$13)/$E$5))</f>
        <v/>
      </c>
      <c r="I921" s="242" t="str">
        <f>IF(C921="","",IF($I$11="毛利率",([1]!S_STM07_IS(D921,9,$G$5,$H$13)-[1]!S_STM07_IS(D921,10,$G$5,$H$13))/[1]!S_STM07_IS(D921,9,$G$5,$H$13),[1]!S_STM07_IS(D921,14,$G$5,$H$13)/$E$5))</f>
        <v/>
      </c>
      <c r="J921" s="403" t="str">
        <f>IF(C921="","",IF($J$11="净利润率",[1]!S_STM07_IS(D921,61,$G$5,$H$13)/[1]!S_STM07_IS(D921,9,$G$5,$H$13),[1]!S_STM07_IS(D921,55,$G$5,$H$13)/$E$5))</f>
        <v/>
      </c>
      <c r="K921" s="411" t="str">
        <f>IF(C921="","",[1]!hks_fa_roa2(D921,$G$5))</f>
        <v/>
      </c>
      <c r="L921" s="411" t="str">
        <f>IF(C921="","",[1]!hks_fa_roe(D921,$G$5))</f>
        <v/>
      </c>
      <c r="M921" s="243" t="str">
        <f>IF(C921="","",IF($M$11="EPS",[1]!S_STM07_IS(D921,61,$G$5,$H$13)/IF([1]!s_share_total(D921,$G$5)=0,[1]!s_share_total(D921,[1]!s_ipo_listeddate(D921)),[1]!s_share_total(D921,$G$5)),([1]!s_stm07_bs(D921,75,$G$5,$H$13)+[1]!s_stm07_bs(D921,88,$G$5,$H$13)+[1]!s_stm07_bs(D921,94,$G$5,$H$13)+[1]!s_stm07_bs(D921,95,$G$5,$H$13))/$E$5))</f>
        <v/>
      </c>
      <c r="N921" s="193" t="str">
        <f>IF(C921="","",F921/([1]!S_STM07_IS(D921,61,$G$5,$H$13)/IF([1]!s_share_total(D921,$G$5)=0,[1]!s_share_total(D921,[1]!s_ipo_listeddate(D921)),[1]!s_share_total(D921,$G$5))))</f>
        <v/>
      </c>
      <c r="O921" s="242" t="str">
        <f ca="1">IF(C921="","",[1]!s_share_total(D921,TODAY())/$E$5)</f>
        <v/>
      </c>
      <c r="P921" s="242" t="str">
        <f t="shared" si="92"/>
        <v/>
      </c>
      <c r="Q921" s="181" t="str">
        <f t="shared" si="93"/>
        <v/>
      </c>
      <c r="R921" s="342" t="str">
        <f t="shared" si="94"/>
        <v/>
      </c>
      <c r="S921" s="144"/>
      <c r="U921" s="1"/>
    </row>
    <row r="922" spans="3:21" ht="12" customHeight="1" x14ac:dyDescent="0.35">
      <c r="C922" s="341" t="str">
        <f t="shared" si="91"/>
        <v/>
      </c>
      <c r="D922" s="239" t="str">
        <f t="shared" si="95"/>
        <v/>
      </c>
      <c r="E922" s="239" t="str">
        <f t="shared" si="96"/>
        <v/>
      </c>
      <c r="F922" s="179" t="str">
        <f ca="1">IF(C922="","",[1]!s_dq_close(D922,TODAY(),1))</f>
        <v/>
      </c>
      <c r="G922" s="180" t="str">
        <f ca="1">IF(C922="","",[1]!s_pq_pctchange(D922,TODAY()-$G$12,TODAY())/100)</f>
        <v/>
      </c>
      <c r="H922" s="240" t="str">
        <f>IF(C922="","",IF($H$11="收入",[1]!S_STM07_IS(D922,9,$G$5,$H$13)/$E$5,[1]!S_STM07_IS(D922,48,$G$5,$H$13)/$E$5))</f>
        <v/>
      </c>
      <c r="I922" s="240" t="str">
        <f>IF(C922="","",IF($I$11="毛利率",([1]!S_STM07_IS(D922,9,$G$5,$H$13)-[1]!S_STM07_IS(D922,10,$G$5,$H$13))/[1]!S_STM07_IS(D922,9,$G$5,$H$13),[1]!S_STM07_IS(D922,14,$G$5,$H$13)/$E$5))</f>
        <v/>
      </c>
      <c r="J922" s="402" t="str">
        <f>IF(C922="","",IF($J$11="净利润率",[1]!S_STM07_IS(D922,61,$G$5,$H$13)/[1]!S_STM07_IS(D922,9,$G$5,$H$13),[1]!S_STM07_IS(D922,55,$G$5,$H$13)/$E$5))</f>
        <v/>
      </c>
      <c r="K922" s="411" t="str">
        <f>IF(C922="","",[1]!hks_fa_roa2(D922,$G$5))</f>
        <v/>
      </c>
      <c r="L922" s="411" t="str">
        <f>IF(C922="","",[1]!hks_fa_roe(D922,$G$5))</f>
        <v/>
      </c>
      <c r="M922" s="240" t="str">
        <f>IF(C922="","",IF($M$11="EPS",[1]!S_STM07_IS(D922,61,$G$5,$H$13)/IF([1]!s_share_total(D922,$G$5)=0,[1]!s_share_total(D922,[1]!s_ipo_listeddate(D922)),[1]!s_share_total(D922,$G$5)),([1]!s_stm07_bs(D922,75,$G$5,$H$13)+[1]!s_stm07_bs(D922,88,$G$5,$H$13)+[1]!s_stm07_bs(D922,94,$G$5,$H$13)+[1]!s_stm07_bs(D922,95,$G$5,$H$13))/$E$5))</f>
        <v/>
      </c>
      <c r="N922" s="241" t="str">
        <f>IF(C922="","",F922/([1]!S_STM07_IS(D922,61,$G$5,$H$13)/IF([1]!s_share_total(D922,$G$5)=0,[1]!s_share_total(D922,[1]!s_ipo_listeddate(D922)),[1]!s_share_total(D922,$G$5))))</f>
        <v/>
      </c>
      <c r="O922" s="240" t="str">
        <f ca="1">IF(C922="","",[1]!s_share_total(D922,TODAY())/$E$5)</f>
        <v/>
      </c>
      <c r="P922" s="240" t="str">
        <f t="shared" si="92"/>
        <v/>
      </c>
      <c r="Q922" s="210" t="str">
        <f t="shared" si="93"/>
        <v/>
      </c>
      <c r="R922" s="341" t="str">
        <f t="shared" si="94"/>
        <v/>
      </c>
      <c r="S922" s="144"/>
      <c r="U922" s="1"/>
    </row>
    <row r="923" spans="3:21" ht="12" customHeight="1" x14ac:dyDescent="0.35">
      <c r="C923" s="342" t="str">
        <f t="shared" si="91"/>
        <v/>
      </c>
      <c r="D923" s="126" t="str">
        <f t="shared" si="95"/>
        <v/>
      </c>
      <c r="E923" s="126" t="str">
        <f t="shared" si="96"/>
        <v/>
      </c>
      <c r="F923" s="181" t="str">
        <f ca="1">IF(C923="","",[1]!s_dq_close(D923,TODAY(),1))</f>
        <v/>
      </c>
      <c r="G923" s="182" t="str">
        <f ca="1">IF(C923="","",[1]!s_pq_pctchange(D923,TODAY()-$G$12,TODAY())/100)</f>
        <v/>
      </c>
      <c r="H923" s="242" t="str">
        <f>IF(C923="","",IF($H$11="收入",[1]!S_STM07_IS(D923,9,$G$5,$H$13)/$E$5,[1]!S_STM07_IS(D923,48,$G$5,$H$13)/$E$5))</f>
        <v/>
      </c>
      <c r="I923" s="242" t="str">
        <f>IF(C923="","",IF($I$11="毛利率",([1]!S_STM07_IS(D923,9,$G$5,$H$13)-[1]!S_STM07_IS(D923,10,$G$5,$H$13))/[1]!S_STM07_IS(D923,9,$G$5,$H$13),[1]!S_STM07_IS(D923,14,$G$5,$H$13)/$E$5))</f>
        <v/>
      </c>
      <c r="J923" s="403" t="str">
        <f>IF(C923="","",IF($J$11="净利润率",[1]!S_STM07_IS(D923,61,$G$5,$H$13)/[1]!S_STM07_IS(D923,9,$G$5,$H$13),[1]!S_STM07_IS(D923,55,$G$5,$H$13)/$E$5))</f>
        <v/>
      </c>
      <c r="K923" s="411" t="str">
        <f>IF(C923="","",[1]!hks_fa_roa2(D923,$G$5))</f>
        <v/>
      </c>
      <c r="L923" s="411" t="str">
        <f>IF(C923="","",[1]!hks_fa_roe(D923,$G$5))</f>
        <v/>
      </c>
      <c r="M923" s="243" t="str">
        <f>IF(C923="","",IF($M$11="EPS",[1]!S_STM07_IS(D923,61,$G$5,$H$13)/IF([1]!s_share_total(D923,$G$5)=0,[1]!s_share_total(D923,[1]!s_ipo_listeddate(D923)),[1]!s_share_total(D923,$G$5)),([1]!s_stm07_bs(D923,75,$G$5,$H$13)+[1]!s_stm07_bs(D923,88,$G$5,$H$13)+[1]!s_stm07_bs(D923,94,$G$5,$H$13)+[1]!s_stm07_bs(D923,95,$G$5,$H$13))/$E$5))</f>
        <v/>
      </c>
      <c r="N923" s="193" t="str">
        <f>IF(C923="","",F923/([1]!S_STM07_IS(D923,61,$G$5,$H$13)/IF([1]!s_share_total(D923,$G$5)=0,[1]!s_share_total(D923,[1]!s_ipo_listeddate(D923)),[1]!s_share_total(D923,$G$5))))</f>
        <v/>
      </c>
      <c r="O923" s="242" t="str">
        <f ca="1">IF(C923="","",[1]!s_share_total(D923,TODAY())/$E$5)</f>
        <v/>
      </c>
      <c r="P923" s="242" t="str">
        <f t="shared" si="92"/>
        <v/>
      </c>
      <c r="Q923" s="181" t="str">
        <f t="shared" si="93"/>
        <v/>
      </c>
      <c r="R923" s="342" t="str">
        <f t="shared" si="94"/>
        <v/>
      </c>
      <c r="S923" s="144"/>
      <c r="U923" s="1"/>
    </row>
    <row r="924" spans="3:21" ht="12" customHeight="1" x14ac:dyDescent="0.35">
      <c r="C924" s="341" t="str">
        <f t="shared" si="91"/>
        <v/>
      </c>
      <c r="D924" s="239" t="str">
        <f t="shared" si="95"/>
        <v/>
      </c>
      <c r="E924" s="239" t="str">
        <f t="shared" si="96"/>
        <v/>
      </c>
      <c r="F924" s="179" t="str">
        <f ca="1">IF(C924="","",[1]!s_dq_close(D924,TODAY(),1))</f>
        <v/>
      </c>
      <c r="G924" s="180" t="str">
        <f ca="1">IF(C924="","",[1]!s_pq_pctchange(D924,TODAY()-$G$12,TODAY())/100)</f>
        <v/>
      </c>
      <c r="H924" s="240" t="str">
        <f>IF(C924="","",IF($H$11="收入",[1]!S_STM07_IS(D924,9,$G$5,$H$13)/$E$5,[1]!S_STM07_IS(D924,48,$G$5,$H$13)/$E$5))</f>
        <v/>
      </c>
      <c r="I924" s="240" t="str">
        <f>IF(C924="","",IF($I$11="毛利率",([1]!S_STM07_IS(D924,9,$G$5,$H$13)-[1]!S_STM07_IS(D924,10,$G$5,$H$13))/[1]!S_STM07_IS(D924,9,$G$5,$H$13),[1]!S_STM07_IS(D924,14,$G$5,$H$13)/$E$5))</f>
        <v/>
      </c>
      <c r="J924" s="402" t="str">
        <f>IF(C924="","",IF($J$11="净利润率",[1]!S_STM07_IS(D924,61,$G$5,$H$13)/[1]!S_STM07_IS(D924,9,$G$5,$H$13),[1]!S_STM07_IS(D924,55,$G$5,$H$13)/$E$5))</f>
        <v/>
      </c>
      <c r="K924" s="411" t="str">
        <f>IF(C924="","",[1]!hks_fa_roa2(D924,$G$5))</f>
        <v/>
      </c>
      <c r="L924" s="411" t="str">
        <f>IF(C924="","",[1]!hks_fa_roe(D924,$G$5))</f>
        <v/>
      </c>
      <c r="M924" s="240" t="str">
        <f>IF(C924="","",IF($M$11="EPS",[1]!S_STM07_IS(D924,61,$G$5,$H$13)/IF([1]!s_share_total(D924,$G$5)=0,[1]!s_share_total(D924,[1]!s_ipo_listeddate(D924)),[1]!s_share_total(D924,$G$5)),([1]!s_stm07_bs(D924,75,$G$5,$H$13)+[1]!s_stm07_bs(D924,88,$G$5,$H$13)+[1]!s_stm07_bs(D924,94,$G$5,$H$13)+[1]!s_stm07_bs(D924,95,$G$5,$H$13))/$E$5))</f>
        <v/>
      </c>
      <c r="N924" s="241" t="str">
        <f>IF(C924="","",F924/([1]!S_STM07_IS(D924,61,$G$5,$H$13)/IF([1]!s_share_total(D924,$G$5)=0,[1]!s_share_total(D924,[1]!s_ipo_listeddate(D924)),[1]!s_share_total(D924,$G$5))))</f>
        <v/>
      </c>
      <c r="O924" s="240" t="str">
        <f ca="1">IF(C924="","",[1]!s_share_total(D924,TODAY())/$E$5)</f>
        <v/>
      </c>
      <c r="P924" s="240" t="str">
        <f t="shared" si="92"/>
        <v/>
      </c>
      <c r="Q924" s="210" t="str">
        <f t="shared" si="93"/>
        <v/>
      </c>
      <c r="R924" s="341" t="str">
        <f t="shared" si="94"/>
        <v/>
      </c>
      <c r="S924" s="144"/>
      <c r="U924" s="1"/>
    </row>
    <row r="925" spans="3:21" ht="12" customHeight="1" x14ac:dyDescent="0.35">
      <c r="C925" s="342" t="str">
        <f t="shared" si="91"/>
        <v/>
      </c>
      <c r="D925" s="126" t="str">
        <f t="shared" si="95"/>
        <v/>
      </c>
      <c r="E925" s="126" t="str">
        <f t="shared" si="96"/>
        <v/>
      </c>
      <c r="F925" s="181" t="str">
        <f ca="1">IF(C925="","",[1]!s_dq_close(D925,TODAY(),1))</f>
        <v/>
      </c>
      <c r="G925" s="182" t="str">
        <f ca="1">IF(C925="","",[1]!s_pq_pctchange(D925,TODAY()-$G$12,TODAY())/100)</f>
        <v/>
      </c>
      <c r="H925" s="242" t="str">
        <f>IF(C925="","",IF($H$11="收入",[1]!S_STM07_IS(D925,9,$G$5,$H$13)/$E$5,[1]!S_STM07_IS(D925,48,$G$5,$H$13)/$E$5))</f>
        <v/>
      </c>
      <c r="I925" s="242" t="str">
        <f>IF(C925="","",IF($I$11="毛利率",([1]!S_STM07_IS(D925,9,$G$5,$H$13)-[1]!S_STM07_IS(D925,10,$G$5,$H$13))/[1]!S_STM07_IS(D925,9,$G$5,$H$13),[1]!S_STM07_IS(D925,14,$G$5,$H$13)/$E$5))</f>
        <v/>
      </c>
      <c r="J925" s="403" t="str">
        <f>IF(C925="","",IF($J$11="净利润率",[1]!S_STM07_IS(D925,61,$G$5,$H$13)/[1]!S_STM07_IS(D925,9,$G$5,$H$13),[1]!S_STM07_IS(D925,55,$G$5,$H$13)/$E$5))</f>
        <v/>
      </c>
      <c r="K925" s="411" t="str">
        <f>IF(C925="","",[1]!hks_fa_roa2(D925,$G$5))</f>
        <v/>
      </c>
      <c r="L925" s="411" t="str">
        <f>IF(C925="","",[1]!hks_fa_roe(D925,$G$5))</f>
        <v/>
      </c>
      <c r="M925" s="243" t="str">
        <f>IF(C925="","",IF($M$11="EPS",[1]!S_STM07_IS(D925,61,$G$5,$H$13)/IF([1]!s_share_total(D925,$G$5)=0,[1]!s_share_total(D925,[1]!s_ipo_listeddate(D925)),[1]!s_share_total(D925,$G$5)),([1]!s_stm07_bs(D925,75,$G$5,$H$13)+[1]!s_stm07_bs(D925,88,$G$5,$H$13)+[1]!s_stm07_bs(D925,94,$G$5,$H$13)+[1]!s_stm07_bs(D925,95,$G$5,$H$13))/$E$5))</f>
        <v/>
      </c>
      <c r="N925" s="193" t="str">
        <f>IF(C925="","",F925/([1]!S_STM07_IS(D925,61,$G$5,$H$13)/IF([1]!s_share_total(D925,$G$5)=0,[1]!s_share_total(D925,[1]!s_ipo_listeddate(D925)),[1]!s_share_total(D925,$G$5))))</f>
        <v/>
      </c>
      <c r="O925" s="242" t="str">
        <f ca="1">IF(C925="","",[1]!s_share_total(D925,TODAY())/$E$5)</f>
        <v/>
      </c>
      <c r="P925" s="242" t="str">
        <f t="shared" si="92"/>
        <v/>
      </c>
      <c r="Q925" s="181" t="str">
        <f t="shared" si="93"/>
        <v/>
      </c>
      <c r="R925" s="342" t="str">
        <f t="shared" si="94"/>
        <v/>
      </c>
      <c r="S925" s="144"/>
      <c r="U925" s="1"/>
    </row>
    <row r="926" spans="3:21" ht="12" customHeight="1" x14ac:dyDescent="0.35">
      <c r="C926" s="341" t="str">
        <f t="shared" si="91"/>
        <v/>
      </c>
      <c r="D926" s="239" t="str">
        <f t="shared" si="95"/>
        <v/>
      </c>
      <c r="E926" s="239" t="str">
        <f t="shared" si="96"/>
        <v/>
      </c>
      <c r="F926" s="179" t="str">
        <f ca="1">IF(C926="","",[1]!s_dq_close(D926,TODAY(),1))</f>
        <v/>
      </c>
      <c r="G926" s="180" t="str">
        <f ca="1">IF(C926="","",[1]!s_pq_pctchange(D926,TODAY()-$G$12,TODAY())/100)</f>
        <v/>
      </c>
      <c r="H926" s="240" t="str">
        <f>IF(C926="","",IF($H$11="收入",[1]!S_STM07_IS(D926,9,$G$5,$H$13)/$E$5,[1]!S_STM07_IS(D926,48,$G$5,$H$13)/$E$5))</f>
        <v/>
      </c>
      <c r="I926" s="240" t="str">
        <f>IF(C926="","",IF($I$11="毛利率",([1]!S_STM07_IS(D926,9,$G$5,$H$13)-[1]!S_STM07_IS(D926,10,$G$5,$H$13))/[1]!S_STM07_IS(D926,9,$G$5,$H$13),[1]!S_STM07_IS(D926,14,$G$5,$H$13)/$E$5))</f>
        <v/>
      </c>
      <c r="J926" s="402" t="str">
        <f>IF(C926="","",IF($J$11="净利润率",[1]!S_STM07_IS(D926,61,$G$5,$H$13)/[1]!S_STM07_IS(D926,9,$G$5,$H$13),[1]!S_STM07_IS(D926,55,$G$5,$H$13)/$E$5))</f>
        <v/>
      </c>
      <c r="K926" s="411" t="str">
        <f>IF(C926="","",[1]!hks_fa_roa2(D926,$G$5))</f>
        <v/>
      </c>
      <c r="L926" s="411" t="str">
        <f>IF(C926="","",[1]!hks_fa_roe(D926,$G$5))</f>
        <v/>
      </c>
      <c r="M926" s="240" t="str">
        <f>IF(C926="","",IF($M$11="EPS",[1]!S_STM07_IS(D926,61,$G$5,$H$13)/IF([1]!s_share_total(D926,$G$5)=0,[1]!s_share_total(D926,[1]!s_ipo_listeddate(D926)),[1]!s_share_total(D926,$G$5)),([1]!s_stm07_bs(D926,75,$G$5,$H$13)+[1]!s_stm07_bs(D926,88,$G$5,$H$13)+[1]!s_stm07_bs(D926,94,$G$5,$H$13)+[1]!s_stm07_bs(D926,95,$G$5,$H$13))/$E$5))</f>
        <v/>
      </c>
      <c r="N926" s="241" t="str">
        <f>IF(C926="","",F926/([1]!S_STM07_IS(D926,61,$G$5,$H$13)/IF([1]!s_share_total(D926,$G$5)=0,[1]!s_share_total(D926,[1]!s_ipo_listeddate(D926)),[1]!s_share_total(D926,$G$5))))</f>
        <v/>
      </c>
      <c r="O926" s="240" t="str">
        <f ca="1">IF(C926="","",[1]!s_share_total(D926,TODAY())/$E$5)</f>
        <v/>
      </c>
      <c r="P926" s="240" t="str">
        <f t="shared" si="92"/>
        <v/>
      </c>
      <c r="Q926" s="210" t="str">
        <f t="shared" si="93"/>
        <v/>
      </c>
      <c r="R926" s="341" t="str">
        <f t="shared" si="94"/>
        <v/>
      </c>
      <c r="S926" s="144"/>
      <c r="U926" s="1"/>
    </row>
    <row r="927" spans="3:21" ht="12" customHeight="1" x14ac:dyDescent="0.35">
      <c r="C927" s="342" t="str">
        <f t="shared" si="91"/>
        <v/>
      </c>
      <c r="D927" s="126" t="str">
        <f t="shared" si="95"/>
        <v/>
      </c>
      <c r="E927" s="126" t="str">
        <f t="shared" si="96"/>
        <v/>
      </c>
      <c r="F927" s="181" t="str">
        <f ca="1">IF(C927="","",[1]!s_dq_close(D927,TODAY(),1))</f>
        <v/>
      </c>
      <c r="G927" s="182" t="str">
        <f ca="1">IF(C927="","",[1]!s_pq_pctchange(D927,TODAY()-$G$12,TODAY())/100)</f>
        <v/>
      </c>
      <c r="H927" s="242" t="str">
        <f>IF(C927="","",IF($H$11="收入",[1]!S_STM07_IS(D927,9,$G$5,$H$13)/$E$5,[1]!S_STM07_IS(D927,48,$G$5,$H$13)/$E$5))</f>
        <v/>
      </c>
      <c r="I927" s="242" t="str">
        <f>IF(C927="","",IF($I$11="毛利率",([1]!S_STM07_IS(D927,9,$G$5,$H$13)-[1]!S_STM07_IS(D927,10,$G$5,$H$13))/[1]!S_STM07_IS(D927,9,$G$5,$H$13),[1]!S_STM07_IS(D927,14,$G$5,$H$13)/$E$5))</f>
        <v/>
      </c>
      <c r="J927" s="403" t="str">
        <f>IF(C927="","",IF($J$11="净利润率",[1]!S_STM07_IS(D927,61,$G$5,$H$13)/[1]!S_STM07_IS(D927,9,$G$5,$H$13),[1]!S_STM07_IS(D927,55,$G$5,$H$13)/$E$5))</f>
        <v/>
      </c>
      <c r="K927" s="411" t="str">
        <f>IF(C927="","",[1]!hks_fa_roa2(D927,$G$5))</f>
        <v/>
      </c>
      <c r="L927" s="411" t="str">
        <f>IF(C927="","",[1]!hks_fa_roe(D927,$G$5))</f>
        <v/>
      </c>
      <c r="M927" s="243" t="str">
        <f>IF(C927="","",IF($M$11="EPS",[1]!S_STM07_IS(D927,61,$G$5,$H$13)/IF([1]!s_share_total(D927,$G$5)=0,[1]!s_share_total(D927,[1]!s_ipo_listeddate(D927)),[1]!s_share_total(D927,$G$5)),([1]!s_stm07_bs(D927,75,$G$5,$H$13)+[1]!s_stm07_bs(D927,88,$G$5,$H$13)+[1]!s_stm07_bs(D927,94,$G$5,$H$13)+[1]!s_stm07_bs(D927,95,$G$5,$H$13))/$E$5))</f>
        <v/>
      </c>
      <c r="N927" s="193" t="str">
        <f>IF(C927="","",F927/([1]!S_STM07_IS(D927,61,$G$5,$H$13)/IF([1]!s_share_total(D927,$G$5)=0,[1]!s_share_total(D927,[1]!s_ipo_listeddate(D927)),[1]!s_share_total(D927,$G$5))))</f>
        <v/>
      </c>
      <c r="O927" s="242" t="str">
        <f ca="1">IF(C927="","",[1]!s_share_total(D927,TODAY())/$E$5)</f>
        <v/>
      </c>
      <c r="P927" s="242" t="str">
        <f t="shared" si="92"/>
        <v/>
      </c>
      <c r="Q927" s="181" t="str">
        <f t="shared" si="93"/>
        <v/>
      </c>
      <c r="R927" s="342" t="str">
        <f t="shared" si="94"/>
        <v/>
      </c>
      <c r="S927" s="144"/>
      <c r="U927" s="1"/>
    </row>
    <row r="928" spans="3:21" ht="12" customHeight="1" x14ac:dyDescent="0.35">
      <c r="C928" s="341" t="str">
        <f t="shared" si="91"/>
        <v/>
      </c>
      <c r="D928" s="239" t="str">
        <f t="shared" si="95"/>
        <v/>
      </c>
      <c r="E928" s="239" t="str">
        <f t="shared" si="96"/>
        <v/>
      </c>
      <c r="F928" s="179" t="str">
        <f ca="1">IF(C928="","",[1]!s_dq_close(D928,TODAY(),1))</f>
        <v/>
      </c>
      <c r="G928" s="180" t="str">
        <f ca="1">IF(C928="","",[1]!s_pq_pctchange(D928,TODAY()-$G$12,TODAY())/100)</f>
        <v/>
      </c>
      <c r="H928" s="240" t="str">
        <f>IF(C928="","",IF($H$11="收入",[1]!S_STM07_IS(D928,9,$G$5,$H$13)/$E$5,[1]!S_STM07_IS(D928,48,$G$5,$H$13)/$E$5))</f>
        <v/>
      </c>
      <c r="I928" s="240" t="str">
        <f>IF(C928="","",IF($I$11="毛利率",([1]!S_STM07_IS(D928,9,$G$5,$H$13)-[1]!S_STM07_IS(D928,10,$G$5,$H$13))/[1]!S_STM07_IS(D928,9,$G$5,$H$13),[1]!S_STM07_IS(D928,14,$G$5,$H$13)/$E$5))</f>
        <v/>
      </c>
      <c r="J928" s="402" t="str">
        <f>IF(C928="","",IF($J$11="净利润率",[1]!S_STM07_IS(D928,61,$G$5,$H$13)/[1]!S_STM07_IS(D928,9,$G$5,$H$13),[1]!S_STM07_IS(D928,55,$G$5,$H$13)/$E$5))</f>
        <v/>
      </c>
      <c r="K928" s="411" t="str">
        <f>IF(C928="","",[1]!hks_fa_roa2(D928,$G$5))</f>
        <v/>
      </c>
      <c r="L928" s="411" t="str">
        <f>IF(C928="","",[1]!hks_fa_roe(D928,$G$5))</f>
        <v/>
      </c>
      <c r="M928" s="240" t="str">
        <f>IF(C928="","",IF($M$11="EPS",[1]!S_STM07_IS(D928,61,$G$5,$H$13)/IF([1]!s_share_total(D928,$G$5)=0,[1]!s_share_total(D928,[1]!s_ipo_listeddate(D928)),[1]!s_share_total(D928,$G$5)),([1]!s_stm07_bs(D928,75,$G$5,$H$13)+[1]!s_stm07_bs(D928,88,$G$5,$H$13)+[1]!s_stm07_bs(D928,94,$G$5,$H$13)+[1]!s_stm07_bs(D928,95,$G$5,$H$13))/$E$5))</f>
        <v/>
      </c>
      <c r="N928" s="241" t="str">
        <f>IF(C928="","",F928/([1]!S_STM07_IS(D928,61,$G$5,$H$13)/IF([1]!s_share_total(D928,$G$5)=0,[1]!s_share_total(D928,[1]!s_ipo_listeddate(D928)),[1]!s_share_total(D928,$G$5))))</f>
        <v/>
      </c>
      <c r="O928" s="240" t="str">
        <f ca="1">IF(C928="","",[1]!s_share_total(D928,TODAY())/$E$5)</f>
        <v/>
      </c>
      <c r="P928" s="240" t="str">
        <f t="shared" si="92"/>
        <v/>
      </c>
      <c r="Q928" s="210" t="str">
        <f t="shared" si="93"/>
        <v/>
      </c>
      <c r="R928" s="341" t="str">
        <f t="shared" si="94"/>
        <v/>
      </c>
      <c r="S928" s="144"/>
      <c r="U928" s="1"/>
    </row>
    <row r="929" spans="3:21" ht="12" customHeight="1" x14ac:dyDescent="0.35">
      <c r="C929" s="342" t="str">
        <f t="shared" si="91"/>
        <v/>
      </c>
      <c r="D929" s="126" t="str">
        <f t="shared" si="95"/>
        <v/>
      </c>
      <c r="E929" s="126" t="str">
        <f t="shared" si="96"/>
        <v/>
      </c>
      <c r="F929" s="181" t="str">
        <f ca="1">IF(C929="","",[1]!s_dq_close(D929,TODAY(),1))</f>
        <v/>
      </c>
      <c r="G929" s="182" t="str">
        <f ca="1">IF(C929="","",[1]!s_pq_pctchange(D929,TODAY()-$G$12,TODAY())/100)</f>
        <v/>
      </c>
      <c r="H929" s="242" t="str">
        <f>IF(C929="","",IF($H$11="收入",[1]!S_STM07_IS(D929,9,$G$5,$H$13)/$E$5,[1]!S_STM07_IS(D929,48,$G$5,$H$13)/$E$5))</f>
        <v/>
      </c>
      <c r="I929" s="242" t="str">
        <f>IF(C929="","",IF($I$11="毛利率",([1]!S_STM07_IS(D929,9,$G$5,$H$13)-[1]!S_STM07_IS(D929,10,$G$5,$H$13))/[1]!S_STM07_IS(D929,9,$G$5,$H$13),[1]!S_STM07_IS(D929,14,$G$5,$H$13)/$E$5))</f>
        <v/>
      </c>
      <c r="J929" s="403" t="str">
        <f>IF(C929="","",IF($J$11="净利润率",[1]!S_STM07_IS(D929,61,$G$5,$H$13)/[1]!S_STM07_IS(D929,9,$G$5,$H$13),[1]!S_STM07_IS(D929,55,$G$5,$H$13)/$E$5))</f>
        <v/>
      </c>
      <c r="K929" s="411" t="str">
        <f>IF(C929="","",[1]!hks_fa_roa2(D929,$G$5))</f>
        <v/>
      </c>
      <c r="L929" s="411" t="str">
        <f>IF(C929="","",[1]!hks_fa_roe(D929,$G$5))</f>
        <v/>
      </c>
      <c r="M929" s="243" t="str">
        <f>IF(C929="","",IF($M$11="EPS",[1]!S_STM07_IS(D929,61,$G$5,$H$13)/IF([1]!s_share_total(D929,$G$5)=0,[1]!s_share_total(D929,[1]!s_ipo_listeddate(D929)),[1]!s_share_total(D929,$G$5)),([1]!s_stm07_bs(D929,75,$G$5,$H$13)+[1]!s_stm07_bs(D929,88,$G$5,$H$13)+[1]!s_stm07_bs(D929,94,$G$5,$H$13)+[1]!s_stm07_bs(D929,95,$G$5,$H$13))/$E$5))</f>
        <v/>
      </c>
      <c r="N929" s="193" t="str">
        <f>IF(C929="","",F929/([1]!S_STM07_IS(D929,61,$G$5,$H$13)/IF([1]!s_share_total(D929,$G$5)=0,[1]!s_share_total(D929,[1]!s_ipo_listeddate(D929)),[1]!s_share_total(D929,$G$5))))</f>
        <v/>
      </c>
      <c r="O929" s="242" t="str">
        <f ca="1">IF(C929="","",[1]!s_share_total(D929,TODAY())/$E$5)</f>
        <v/>
      </c>
      <c r="P929" s="242" t="str">
        <f t="shared" si="92"/>
        <v/>
      </c>
      <c r="Q929" s="181" t="str">
        <f t="shared" si="93"/>
        <v/>
      </c>
      <c r="R929" s="342" t="str">
        <f t="shared" si="94"/>
        <v/>
      </c>
      <c r="S929" s="144"/>
      <c r="U929" s="1"/>
    </row>
    <row r="930" spans="3:21" ht="12" customHeight="1" x14ac:dyDescent="0.35">
      <c r="C930" s="341" t="str">
        <f t="shared" si="91"/>
        <v/>
      </c>
      <c r="D930" s="239" t="str">
        <f t="shared" si="95"/>
        <v/>
      </c>
      <c r="E930" s="239" t="str">
        <f t="shared" si="96"/>
        <v/>
      </c>
      <c r="F930" s="179" t="str">
        <f ca="1">IF(C930="","",[1]!s_dq_close(D930,TODAY(),1))</f>
        <v/>
      </c>
      <c r="G930" s="180" t="str">
        <f ca="1">IF(C930="","",[1]!s_pq_pctchange(D930,TODAY()-$G$12,TODAY())/100)</f>
        <v/>
      </c>
      <c r="H930" s="240" t="str">
        <f>IF(C930="","",IF($H$11="收入",[1]!S_STM07_IS(D930,9,$G$5,$H$13)/$E$5,[1]!S_STM07_IS(D930,48,$G$5,$H$13)/$E$5))</f>
        <v/>
      </c>
      <c r="I930" s="240" t="str">
        <f>IF(C930="","",IF($I$11="毛利率",([1]!S_STM07_IS(D930,9,$G$5,$H$13)-[1]!S_STM07_IS(D930,10,$G$5,$H$13))/[1]!S_STM07_IS(D930,9,$G$5,$H$13),[1]!S_STM07_IS(D930,14,$G$5,$H$13)/$E$5))</f>
        <v/>
      </c>
      <c r="J930" s="402" t="str">
        <f>IF(C930="","",IF($J$11="净利润率",[1]!S_STM07_IS(D930,61,$G$5,$H$13)/[1]!S_STM07_IS(D930,9,$G$5,$H$13),[1]!S_STM07_IS(D930,55,$G$5,$H$13)/$E$5))</f>
        <v/>
      </c>
      <c r="K930" s="411" t="str">
        <f>IF(C930="","",[1]!hks_fa_roa2(D930,$G$5))</f>
        <v/>
      </c>
      <c r="L930" s="411" t="str">
        <f>IF(C930="","",[1]!hks_fa_roe(D930,$G$5))</f>
        <v/>
      </c>
      <c r="M930" s="240" t="str">
        <f>IF(C930="","",IF($M$11="EPS",[1]!S_STM07_IS(D930,61,$G$5,$H$13)/IF([1]!s_share_total(D930,$G$5)=0,[1]!s_share_total(D930,[1]!s_ipo_listeddate(D930)),[1]!s_share_total(D930,$G$5)),([1]!s_stm07_bs(D930,75,$G$5,$H$13)+[1]!s_stm07_bs(D930,88,$G$5,$H$13)+[1]!s_stm07_bs(D930,94,$G$5,$H$13)+[1]!s_stm07_bs(D930,95,$G$5,$H$13))/$E$5))</f>
        <v/>
      </c>
      <c r="N930" s="241" t="str">
        <f>IF(C930="","",F930/([1]!S_STM07_IS(D930,61,$G$5,$H$13)/IF([1]!s_share_total(D930,$G$5)=0,[1]!s_share_total(D930,[1]!s_ipo_listeddate(D930)),[1]!s_share_total(D930,$G$5))))</f>
        <v/>
      </c>
      <c r="O930" s="240" t="str">
        <f ca="1">IF(C930="","",[1]!s_share_total(D930,TODAY())/$E$5)</f>
        <v/>
      </c>
      <c r="P930" s="240" t="str">
        <f t="shared" si="92"/>
        <v/>
      </c>
      <c r="Q930" s="210" t="str">
        <f t="shared" si="93"/>
        <v/>
      </c>
      <c r="R930" s="341" t="str">
        <f t="shared" si="94"/>
        <v/>
      </c>
      <c r="S930" s="144"/>
      <c r="U930" s="1"/>
    </row>
    <row r="931" spans="3:21" ht="12" customHeight="1" x14ac:dyDescent="0.35">
      <c r="C931" s="342" t="str">
        <f t="shared" si="91"/>
        <v/>
      </c>
      <c r="D931" s="126" t="str">
        <f t="shared" si="95"/>
        <v/>
      </c>
      <c r="E931" s="126" t="str">
        <f t="shared" si="96"/>
        <v/>
      </c>
      <c r="F931" s="181" t="str">
        <f ca="1">IF(C931="","",[1]!s_dq_close(D931,TODAY(),1))</f>
        <v/>
      </c>
      <c r="G931" s="182" t="str">
        <f ca="1">IF(C931="","",[1]!s_pq_pctchange(D931,TODAY()-$G$12,TODAY())/100)</f>
        <v/>
      </c>
      <c r="H931" s="242" t="str">
        <f>IF(C931="","",IF($H$11="收入",[1]!S_STM07_IS(D931,9,$G$5,$H$13)/$E$5,[1]!S_STM07_IS(D931,48,$G$5,$H$13)/$E$5))</f>
        <v/>
      </c>
      <c r="I931" s="242" t="str">
        <f>IF(C931="","",IF($I$11="毛利率",([1]!S_STM07_IS(D931,9,$G$5,$H$13)-[1]!S_STM07_IS(D931,10,$G$5,$H$13))/[1]!S_STM07_IS(D931,9,$G$5,$H$13),[1]!S_STM07_IS(D931,14,$G$5,$H$13)/$E$5))</f>
        <v/>
      </c>
      <c r="J931" s="403" t="str">
        <f>IF(C931="","",IF($J$11="净利润率",[1]!S_STM07_IS(D931,61,$G$5,$H$13)/[1]!S_STM07_IS(D931,9,$G$5,$H$13),[1]!S_STM07_IS(D931,55,$G$5,$H$13)/$E$5))</f>
        <v/>
      </c>
      <c r="K931" s="411" t="str">
        <f>IF(C931="","",[1]!hks_fa_roa2(D931,$G$5))</f>
        <v/>
      </c>
      <c r="L931" s="411" t="str">
        <f>IF(C931="","",[1]!hks_fa_roe(D931,$G$5))</f>
        <v/>
      </c>
      <c r="M931" s="243" t="str">
        <f>IF(C931="","",IF($M$11="EPS",[1]!S_STM07_IS(D931,61,$G$5,$H$13)/IF([1]!s_share_total(D931,$G$5)=0,[1]!s_share_total(D931,[1]!s_ipo_listeddate(D931)),[1]!s_share_total(D931,$G$5)),([1]!s_stm07_bs(D931,75,$G$5,$H$13)+[1]!s_stm07_bs(D931,88,$G$5,$H$13)+[1]!s_stm07_bs(D931,94,$G$5,$H$13)+[1]!s_stm07_bs(D931,95,$G$5,$H$13))/$E$5))</f>
        <v/>
      </c>
      <c r="N931" s="193" t="str">
        <f>IF(C931="","",F931/([1]!S_STM07_IS(D931,61,$G$5,$H$13)/IF([1]!s_share_total(D931,$G$5)=0,[1]!s_share_total(D931,[1]!s_ipo_listeddate(D931)),[1]!s_share_total(D931,$G$5))))</f>
        <v/>
      </c>
      <c r="O931" s="242" t="str">
        <f ca="1">IF(C931="","",[1]!s_share_total(D931,TODAY())/$E$5)</f>
        <v/>
      </c>
      <c r="P931" s="242" t="str">
        <f t="shared" si="92"/>
        <v/>
      </c>
      <c r="Q931" s="181" t="str">
        <f t="shared" si="93"/>
        <v/>
      </c>
      <c r="R931" s="342" t="str">
        <f t="shared" si="94"/>
        <v/>
      </c>
      <c r="S931" s="144"/>
      <c r="U931" s="1"/>
    </row>
    <row r="932" spans="3:21" ht="12" customHeight="1" x14ac:dyDescent="0.35">
      <c r="C932" s="341" t="str">
        <f t="shared" si="91"/>
        <v/>
      </c>
      <c r="D932" s="239" t="str">
        <f t="shared" si="95"/>
        <v/>
      </c>
      <c r="E932" s="239" t="str">
        <f t="shared" si="96"/>
        <v/>
      </c>
      <c r="F932" s="179" t="str">
        <f ca="1">IF(C932="","",[1]!s_dq_close(D932,TODAY(),1))</f>
        <v/>
      </c>
      <c r="G932" s="180" t="str">
        <f ca="1">IF(C932="","",[1]!s_pq_pctchange(D932,TODAY()-$G$12,TODAY())/100)</f>
        <v/>
      </c>
      <c r="H932" s="240" t="str">
        <f>IF(C932="","",IF($H$11="收入",[1]!S_STM07_IS(D932,9,$G$5,$H$13)/$E$5,[1]!S_STM07_IS(D932,48,$G$5,$H$13)/$E$5))</f>
        <v/>
      </c>
      <c r="I932" s="240" t="str">
        <f>IF(C932="","",IF($I$11="毛利率",([1]!S_STM07_IS(D932,9,$G$5,$H$13)-[1]!S_STM07_IS(D932,10,$G$5,$H$13))/[1]!S_STM07_IS(D932,9,$G$5,$H$13),[1]!S_STM07_IS(D932,14,$G$5,$H$13)/$E$5))</f>
        <v/>
      </c>
      <c r="J932" s="402" t="str">
        <f>IF(C932="","",IF($J$11="净利润率",[1]!S_STM07_IS(D932,61,$G$5,$H$13)/[1]!S_STM07_IS(D932,9,$G$5,$H$13),[1]!S_STM07_IS(D932,55,$G$5,$H$13)/$E$5))</f>
        <v/>
      </c>
      <c r="K932" s="411" t="str">
        <f>IF(C932="","",[1]!hks_fa_roa2(D932,$G$5))</f>
        <v/>
      </c>
      <c r="L932" s="411" t="str">
        <f>IF(C932="","",[1]!hks_fa_roe(D932,$G$5))</f>
        <v/>
      </c>
      <c r="M932" s="240" t="str">
        <f>IF(C932="","",IF($M$11="EPS",[1]!S_STM07_IS(D932,61,$G$5,$H$13)/IF([1]!s_share_total(D932,$G$5)=0,[1]!s_share_total(D932,[1]!s_ipo_listeddate(D932)),[1]!s_share_total(D932,$G$5)),([1]!s_stm07_bs(D932,75,$G$5,$H$13)+[1]!s_stm07_bs(D932,88,$G$5,$H$13)+[1]!s_stm07_bs(D932,94,$G$5,$H$13)+[1]!s_stm07_bs(D932,95,$G$5,$H$13))/$E$5))</f>
        <v/>
      </c>
      <c r="N932" s="241" t="str">
        <f>IF(C932="","",F932/([1]!S_STM07_IS(D932,61,$G$5,$H$13)/IF([1]!s_share_total(D932,$G$5)=0,[1]!s_share_total(D932,[1]!s_ipo_listeddate(D932)),[1]!s_share_total(D932,$G$5))))</f>
        <v/>
      </c>
      <c r="O932" s="240" t="str">
        <f ca="1">IF(C932="","",[1]!s_share_total(D932,TODAY())/$E$5)</f>
        <v/>
      </c>
      <c r="P932" s="240" t="str">
        <f t="shared" si="92"/>
        <v/>
      </c>
      <c r="Q932" s="210" t="str">
        <f t="shared" si="93"/>
        <v/>
      </c>
      <c r="R932" s="341" t="str">
        <f t="shared" si="94"/>
        <v/>
      </c>
      <c r="S932" s="144"/>
      <c r="U932" s="1"/>
    </row>
    <row r="933" spans="3:21" ht="12" customHeight="1" x14ac:dyDescent="0.35">
      <c r="C933" s="342" t="str">
        <f t="shared" si="91"/>
        <v/>
      </c>
      <c r="D933" s="126" t="str">
        <f t="shared" si="95"/>
        <v/>
      </c>
      <c r="E933" s="126" t="str">
        <f t="shared" si="96"/>
        <v/>
      </c>
      <c r="F933" s="181" t="str">
        <f ca="1">IF(C933="","",[1]!s_dq_close(D933,TODAY(),1))</f>
        <v/>
      </c>
      <c r="G933" s="182" t="str">
        <f ca="1">IF(C933="","",[1]!s_pq_pctchange(D933,TODAY()-$G$12,TODAY())/100)</f>
        <v/>
      </c>
      <c r="H933" s="242" t="str">
        <f>IF(C933="","",IF($H$11="收入",[1]!S_STM07_IS(D933,9,$G$5,$H$13)/$E$5,[1]!S_STM07_IS(D933,48,$G$5,$H$13)/$E$5))</f>
        <v/>
      </c>
      <c r="I933" s="242" t="str">
        <f>IF(C933="","",IF($I$11="毛利率",([1]!S_STM07_IS(D933,9,$G$5,$H$13)-[1]!S_STM07_IS(D933,10,$G$5,$H$13))/[1]!S_STM07_IS(D933,9,$G$5,$H$13),[1]!S_STM07_IS(D933,14,$G$5,$H$13)/$E$5))</f>
        <v/>
      </c>
      <c r="J933" s="403" t="str">
        <f>IF(C933="","",IF($J$11="净利润率",[1]!S_STM07_IS(D933,61,$G$5,$H$13)/[1]!S_STM07_IS(D933,9,$G$5,$H$13),[1]!S_STM07_IS(D933,55,$G$5,$H$13)/$E$5))</f>
        <v/>
      </c>
      <c r="K933" s="411" t="str">
        <f>IF(C933="","",[1]!hks_fa_roa2(D933,$G$5))</f>
        <v/>
      </c>
      <c r="L933" s="411" t="str">
        <f>IF(C933="","",[1]!hks_fa_roe(D933,$G$5))</f>
        <v/>
      </c>
      <c r="M933" s="243" t="str">
        <f>IF(C933="","",IF($M$11="EPS",[1]!S_STM07_IS(D933,61,$G$5,$H$13)/IF([1]!s_share_total(D933,$G$5)=0,[1]!s_share_total(D933,[1]!s_ipo_listeddate(D933)),[1]!s_share_total(D933,$G$5)),([1]!s_stm07_bs(D933,75,$G$5,$H$13)+[1]!s_stm07_bs(D933,88,$G$5,$H$13)+[1]!s_stm07_bs(D933,94,$G$5,$H$13)+[1]!s_stm07_bs(D933,95,$G$5,$H$13))/$E$5))</f>
        <v/>
      </c>
      <c r="N933" s="193" t="str">
        <f>IF(C933="","",F933/([1]!S_STM07_IS(D933,61,$G$5,$H$13)/IF([1]!s_share_total(D933,$G$5)=0,[1]!s_share_total(D933,[1]!s_ipo_listeddate(D933)),[1]!s_share_total(D933,$G$5))))</f>
        <v/>
      </c>
      <c r="O933" s="242" t="str">
        <f ca="1">IF(C933="","",[1]!s_share_total(D933,TODAY())/$E$5)</f>
        <v/>
      </c>
      <c r="P933" s="242" t="str">
        <f t="shared" si="92"/>
        <v/>
      </c>
      <c r="Q933" s="181" t="str">
        <f t="shared" si="93"/>
        <v/>
      </c>
      <c r="R933" s="342" t="str">
        <f t="shared" si="94"/>
        <v/>
      </c>
      <c r="S933" s="144"/>
      <c r="U933" s="1"/>
    </row>
    <row r="934" spans="3:21" ht="12" customHeight="1" x14ac:dyDescent="0.35">
      <c r="C934" s="341" t="str">
        <f t="shared" si="91"/>
        <v/>
      </c>
      <c r="D934" s="239" t="str">
        <f t="shared" si="95"/>
        <v/>
      </c>
      <c r="E934" s="239" t="str">
        <f t="shared" si="96"/>
        <v/>
      </c>
      <c r="F934" s="179" t="str">
        <f ca="1">IF(C934="","",[1]!s_dq_close(D934,TODAY(),1))</f>
        <v/>
      </c>
      <c r="G934" s="180" t="str">
        <f ca="1">IF(C934="","",[1]!s_pq_pctchange(D934,TODAY()-$G$12,TODAY())/100)</f>
        <v/>
      </c>
      <c r="H934" s="240" t="str">
        <f>IF(C934="","",IF($H$11="收入",[1]!S_STM07_IS(D934,9,$G$5,$H$13)/$E$5,[1]!S_STM07_IS(D934,48,$G$5,$H$13)/$E$5))</f>
        <v/>
      </c>
      <c r="I934" s="240" t="str">
        <f>IF(C934="","",IF($I$11="毛利率",([1]!S_STM07_IS(D934,9,$G$5,$H$13)-[1]!S_STM07_IS(D934,10,$G$5,$H$13))/[1]!S_STM07_IS(D934,9,$G$5,$H$13),[1]!S_STM07_IS(D934,14,$G$5,$H$13)/$E$5))</f>
        <v/>
      </c>
      <c r="J934" s="402" t="str">
        <f>IF(C934="","",IF($J$11="净利润率",[1]!S_STM07_IS(D934,61,$G$5,$H$13)/[1]!S_STM07_IS(D934,9,$G$5,$H$13),[1]!S_STM07_IS(D934,55,$G$5,$H$13)/$E$5))</f>
        <v/>
      </c>
      <c r="K934" s="411" t="str">
        <f>IF(C934="","",[1]!hks_fa_roa2(D934,$G$5))</f>
        <v/>
      </c>
      <c r="L934" s="411" t="str">
        <f>IF(C934="","",[1]!hks_fa_roe(D934,$G$5))</f>
        <v/>
      </c>
      <c r="M934" s="240" t="str">
        <f>IF(C934="","",IF($M$11="EPS",[1]!S_STM07_IS(D934,61,$G$5,$H$13)/IF([1]!s_share_total(D934,$G$5)=0,[1]!s_share_total(D934,[1]!s_ipo_listeddate(D934)),[1]!s_share_total(D934,$G$5)),([1]!s_stm07_bs(D934,75,$G$5,$H$13)+[1]!s_stm07_bs(D934,88,$G$5,$H$13)+[1]!s_stm07_bs(D934,94,$G$5,$H$13)+[1]!s_stm07_bs(D934,95,$G$5,$H$13))/$E$5))</f>
        <v/>
      </c>
      <c r="N934" s="241" t="str">
        <f>IF(C934="","",F934/([1]!S_STM07_IS(D934,61,$G$5,$H$13)/IF([1]!s_share_total(D934,$G$5)=0,[1]!s_share_total(D934,[1]!s_ipo_listeddate(D934)),[1]!s_share_total(D934,$G$5))))</f>
        <v/>
      </c>
      <c r="O934" s="240" t="str">
        <f ca="1">IF(C934="","",[1]!s_share_total(D934,TODAY())/$E$5)</f>
        <v/>
      </c>
      <c r="P934" s="240" t="str">
        <f t="shared" si="92"/>
        <v/>
      </c>
      <c r="Q934" s="210" t="str">
        <f t="shared" si="93"/>
        <v/>
      </c>
      <c r="R934" s="341" t="str">
        <f t="shared" si="94"/>
        <v/>
      </c>
      <c r="S934" s="144"/>
      <c r="U934" s="1"/>
    </row>
    <row r="935" spans="3:21" ht="12" customHeight="1" x14ac:dyDescent="0.35">
      <c r="C935" s="342" t="str">
        <f t="shared" si="91"/>
        <v/>
      </c>
      <c r="D935" s="126" t="str">
        <f t="shared" si="95"/>
        <v/>
      </c>
      <c r="E935" s="126" t="str">
        <f t="shared" si="96"/>
        <v/>
      </c>
      <c r="F935" s="181" t="str">
        <f ca="1">IF(C935="","",[1]!s_dq_close(D935,TODAY(),1))</f>
        <v/>
      </c>
      <c r="G935" s="182" t="str">
        <f ca="1">IF(C935="","",[1]!s_pq_pctchange(D935,TODAY()-$G$12,TODAY())/100)</f>
        <v/>
      </c>
      <c r="H935" s="242" t="str">
        <f>IF(C935="","",IF($H$11="收入",[1]!S_STM07_IS(D935,9,$G$5,$H$13)/$E$5,[1]!S_STM07_IS(D935,48,$G$5,$H$13)/$E$5))</f>
        <v/>
      </c>
      <c r="I935" s="242" t="str">
        <f>IF(C935="","",IF($I$11="毛利率",([1]!S_STM07_IS(D935,9,$G$5,$H$13)-[1]!S_STM07_IS(D935,10,$G$5,$H$13))/[1]!S_STM07_IS(D935,9,$G$5,$H$13),[1]!S_STM07_IS(D935,14,$G$5,$H$13)/$E$5))</f>
        <v/>
      </c>
      <c r="J935" s="403" t="str">
        <f>IF(C935="","",IF($J$11="净利润率",[1]!S_STM07_IS(D935,61,$G$5,$H$13)/[1]!S_STM07_IS(D935,9,$G$5,$H$13),[1]!S_STM07_IS(D935,55,$G$5,$H$13)/$E$5))</f>
        <v/>
      </c>
      <c r="K935" s="411" t="str">
        <f>IF(C935="","",[1]!hks_fa_roa2(D935,$G$5))</f>
        <v/>
      </c>
      <c r="L935" s="411" t="str">
        <f>IF(C935="","",[1]!hks_fa_roe(D935,$G$5))</f>
        <v/>
      </c>
      <c r="M935" s="243" t="str">
        <f>IF(C935="","",IF($M$11="EPS",[1]!S_STM07_IS(D935,61,$G$5,$H$13)/IF([1]!s_share_total(D935,$G$5)=0,[1]!s_share_total(D935,[1]!s_ipo_listeddate(D935)),[1]!s_share_total(D935,$G$5)),([1]!s_stm07_bs(D935,75,$G$5,$H$13)+[1]!s_stm07_bs(D935,88,$G$5,$H$13)+[1]!s_stm07_bs(D935,94,$G$5,$H$13)+[1]!s_stm07_bs(D935,95,$G$5,$H$13))/$E$5))</f>
        <v/>
      </c>
      <c r="N935" s="193" t="str">
        <f>IF(C935="","",F935/([1]!S_STM07_IS(D935,61,$G$5,$H$13)/IF([1]!s_share_total(D935,$G$5)=0,[1]!s_share_total(D935,[1]!s_ipo_listeddate(D935)),[1]!s_share_total(D935,$G$5))))</f>
        <v/>
      </c>
      <c r="O935" s="242" t="str">
        <f ca="1">IF(C935="","",[1]!s_share_total(D935,TODAY())/$E$5)</f>
        <v/>
      </c>
      <c r="P935" s="242" t="str">
        <f t="shared" si="92"/>
        <v/>
      </c>
      <c r="Q935" s="181" t="str">
        <f t="shared" si="93"/>
        <v/>
      </c>
      <c r="R935" s="342" t="str">
        <f t="shared" si="94"/>
        <v/>
      </c>
      <c r="S935" s="144"/>
      <c r="U935" s="1"/>
    </row>
    <row r="936" spans="3:21" ht="12" customHeight="1" x14ac:dyDescent="0.35">
      <c r="C936" s="341" t="str">
        <f t="shared" si="91"/>
        <v/>
      </c>
      <c r="D936" s="239" t="str">
        <f t="shared" si="95"/>
        <v/>
      </c>
      <c r="E936" s="239" t="str">
        <f t="shared" si="96"/>
        <v/>
      </c>
      <c r="F936" s="179" t="str">
        <f ca="1">IF(C936="","",[1]!s_dq_close(D936,TODAY(),1))</f>
        <v/>
      </c>
      <c r="G936" s="180" t="str">
        <f ca="1">IF(C936="","",[1]!s_pq_pctchange(D936,TODAY()-$G$12,TODAY())/100)</f>
        <v/>
      </c>
      <c r="H936" s="240" t="str">
        <f>IF(C936="","",IF($H$11="收入",[1]!S_STM07_IS(D936,9,$G$5,$H$13)/$E$5,[1]!S_STM07_IS(D936,48,$G$5,$H$13)/$E$5))</f>
        <v/>
      </c>
      <c r="I936" s="240" t="str">
        <f>IF(C936="","",IF($I$11="毛利率",([1]!S_STM07_IS(D936,9,$G$5,$H$13)-[1]!S_STM07_IS(D936,10,$G$5,$H$13))/[1]!S_STM07_IS(D936,9,$G$5,$H$13),[1]!S_STM07_IS(D936,14,$G$5,$H$13)/$E$5))</f>
        <v/>
      </c>
      <c r="J936" s="402" t="str">
        <f>IF(C936="","",IF($J$11="净利润率",[1]!S_STM07_IS(D936,61,$G$5,$H$13)/[1]!S_STM07_IS(D936,9,$G$5,$H$13),[1]!S_STM07_IS(D936,55,$G$5,$H$13)/$E$5))</f>
        <v/>
      </c>
      <c r="K936" s="411" t="str">
        <f>IF(C936="","",[1]!hks_fa_roa2(D936,$G$5))</f>
        <v/>
      </c>
      <c r="L936" s="411" t="str">
        <f>IF(C936="","",[1]!hks_fa_roe(D936,$G$5))</f>
        <v/>
      </c>
      <c r="M936" s="240" t="str">
        <f>IF(C936="","",IF($M$11="EPS",[1]!S_STM07_IS(D936,61,$G$5,$H$13)/IF([1]!s_share_total(D936,$G$5)=0,[1]!s_share_total(D936,[1]!s_ipo_listeddate(D936)),[1]!s_share_total(D936,$G$5)),([1]!s_stm07_bs(D936,75,$G$5,$H$13)+[1]!s_stm07_bs(D936,88,$G$5,$H$13)+[1]!s_stm07_bs(D936,94,$G$5,$H$13)+[1]!s_stm07_bs(D936,95,$G$5,$H$13))/$E$5))</f>
        <v/>
      </c>
      <c r="N936" s="241" t="str">
        <f>IF(C936="","",F936/([1]!S_STM07_IS(D936,61,$G$5,$H$13)/IF([1]!s_share_total(D936,$G$5)=0,[1]!s_share_total(D936,[1]!s_ipo_listeddate(D936)),[1]!s_share_total(D936,$G$5))))</f>
        <v/>
      </c>
      <c r="O936" s="240" t="str">
        <f ca="1">IF(C936="","",[1]!s_share_total(D936,TODAY())/$E$5)</f>
        <v/>
      </c>
      <c r="P936" s="240" t="str">
        <f t="shared" si="92"/>
        <v/>
      </c>
      <c r="Q936" s="210" t="str">
        <f t="shared" si="93"/>
        <v/>
      </c>
      <c r="R936" s="341" t="str">
        <f t="shared" si="94"/>
        <v/>
      </c>
      <c r="S936" s="144"/>
      <c r="U936" s="1"/>
    </row>
    <row r="937" spans="3:21" ht="12" customHeight="1" x14ac:dyDescent="0.35">
      <c r="C937" s="342" t="str">
        <f t="shared" si="91"/>
        <v/>
      </c>
      <c r="D937" s="126" t="str">
        <f t="shared" si="95"/>
        <v/>
      </c>
      <c r="E937" s="126" t="str">
        <f t="shared" si="96"/>
        <v/>
      </c>
      <c r="F937" s="181" t="str">
        <f ca="1">IF(C937="","",[1]!s_dq_close(D937,TODAY(),1))</f>
        <v/>
      </c>
      <c r="G937" s="182" t="str">
        <f ca="1">IF(C937="","",[1]!s_pq_pctchange(D937,TODAY()-$G$12,TODAY())/100)</f>
        <v/>
      </c>
      <c r="H937" s="242" t="str">
        <f>IF(C937="","",IF($H$11="收入",[1]!S_STM07_IS(D937,9,$G$5,$H$13)/$E$5,[1]!S_STM07_IS(D937,48,$G$5,$H$13)/$E$5))</f>
        <v/>
      </c>
      <c r="I937" s="242" t="str">
        <f>IF(C937="","",IF($I$11="毛利率",([1]!S_STM07_IS(D937,9,$G$5,$H$13)-[1]!S_STM07_IS(D937,10,$G$5,$H$13))/[1]!S_STM07_IS(D937,9,$G$5,$H$13),[1]!S_STM07_IS(D937,14,$G$5,$H$13)/$E$5))</f>
        <v/>
      </c>
      <c r="J937" s="403" t="str">
        <f>IF(C937="","",IF($J$11="净利润率",[1]!S_STM07_IS(D937,61,$G$5,$H$13)/[1]!S_STM07_IS(D937,9,$G$5,$H$13),[1]!S_STM07_IS(D937,55,$G$5,$H$13)/$E$5))</f>
        <v/>
      </c>
      <c r="K937" s="411" t="str">
        <f>IF(C937="","",[1]!hks_fa_roa2(D937,$G$5))</f>
        <v/>
      </c>
      <c r="L937" s="411" t="str">
        <f>IF(C937="","",[1]!hks_fa_roe(D937,$G$5))</f>
        <v/>
      </c>
      <c r="M937" s="243" t="str">
        <f>IF(C937="","",IF($M$11="EPS",[1]!S_STM07_IS(D937,61,$G$5,$H$13)/IF([1]!s_share_total(D937,$G$5)=0,[1]!s_share_total(D937,[1]!s_ipo_listeddate(D937)),[1]!s_share_total(D937,$G$5)),([1]!s_stm07_bs(D937,75,$G$5,$H$13)+[1]!s_stm07_bs(D937,88,$G$5,$H$13)+[1]!s_stm07_bs(D937,94,$G$5,$H$13)+[1]!s_stm07_bs(D937,95,$G$5,$H$13))/$E$5))</f>
        <v/>
      </c>
      <c r="N937" s="193" t="str">
        <f>IF(C937="","",F937/([1]!S_STM07_IS(D937,61,$G$5,$H$13)/IF([1]!s_share_total(D937,$G$5)=0,[1]!s_share_total(D937,[1]!s_ipo_listeddate(D937)),[1]!s_share_total(D937,$G$5))))</f>
        <v/>
      </c>
      <c r="O937" s="242" t="str">
        <f ca="1">IF(C937="","",[1]!s_share_total(D937,TODAY())/$E$5)</f>
        <v/>
      </c>
      <c r="P937" s="242" t="str">
        <f t="shared" si="92"/>
        <v/>
      </c>
      <c r="Q937" s="181" t="str">
        <f t="shared" si="93"/>
        <v/>
      </c>
      <c r="R937" s="342" t="str">
        <f t="shared" si="94"/>
        <v/>
      </c>
      <c r="S937" s="144"/>
      <c r="U937" s="1"/>
    </row>
    <row r="938" spans="3:21" ht="12" customHeight="1" x14ac:dyDescent="0.35">
      <c r="C938" s="341" t="str">
        <f t="shared" si="91"/>
        <v/>
      </c>
      <c r="D938" s="239" t="str">
        <f t="shared" si="95"/>
        <v/>
      </c>
      <c r="E938" s="239" t="str">
        <f t="shared" si="96"/>
        <v/>
      </c>
      <c r="F938" s="179" t="str">
        <f ca="1">IF(C938="","",[1]!s_dq_close(D938,TODAY(),1))</f>
        <v/>
      </c>
      <c r="G938" s="180" t="str">
        <f ca="1">IF(C938="","",[1]!s_pq_pctchange(D938,TODAY()-$G$12,TODAY())/100)</f>
        <v/>
      </c>
      <c r="H938" s="240" t="str">
        <f>IF(C938="","",IF($H$11="收入",[1]!S_STM07_IS(D938,9,$G$5,$H$13)/$E$5,[1]!S_STM07_IS(D938,48,$G$5,$H$13)/$E$5))</f>
        <v/>
      </c>
      <c r="I938" s="240" t="str">
        <f>IF(C938="","",IF($I$11="毛利率",([1]!S_STM07_IS(D938,9,$G$5,$H$13)-[1]!S_STM07_IS(D938,10,$G$5,$H$13))/[1]!S_STM07_IS(D938,9,$G$5,$H$13),[1]!S_STM07_IS(D938,14,$G$5,$H$13)/$E$5))</f>
        <v/>
      </c>
      <c r="J938" s="402" t="str">
        <f>IF(C938="","",IF($J$11="净利润率",[1]!S_STM07_IS(D938,61,$G$5,$H$13)/[1]!S_STM07_IS(D938,9,$G$5,$H$13),[1]!S_STM07_IS(D938,55,$G$5,$H$13)/$E$5))</f>
        <v/>
      </c>
      <c r="K938" s="411" t="str">
        <f>IF(C938="","",[1]!hks_fa_roa2(D938,$G$5))</f>
        <v/>
      </c>
      <c r="L938" s="411" t="str">
        <f>IF(C938="","",[1]!hks_fa_roe(D938,$G$5))</f>
        <v/>
      </c>
      <c r="M938" s="240" t="str">
        <f>IF(C938="","",IF($M$11="EPS",[1]!S_STM07_IS(D938,61,$G$5,$H$13)/IF([1]!s_share_total(D938,$G$5)=0,[1]!s_share_total(D938,[1]!s_ipo_listeddate(D938)),[1]!s_share_total(D938,$G$5)),([1]!s_stm07_bs(D938,75,$G$5,$H$13)+[1]!s_stm07_bs(D938,88,$G$5,$H$13)+[1]!s_stm07_bs(D938,94,$G$5,$H$13)+[1]!s_stm07_bs(D938,95,$G$5,$H$13))/$E$5))</f>
        <v/>
      </c>
      <c r="N938" s="241" t="str">
        <f>IF(C938="","",F938/([1]!S_STM07_IS(D938,61,$G$5,$H$13)/IF([1]!s_share_total(D938,$G$5)=0,[1]!s_share_total(D938,[1]!s_ipo_listeddate(D938)),[1]!s_share_total(D938,$G$5))))</f>
        <v/>
      </c>
      <c r="O938" s="240" t="str">
        <f ca="1">IF(C938="","",[1]!s_share_total(D938,TODAY())/$E$5)</f>
        <v/>
      </c>
      <c r="P938" s="240" t="str">
        <f t="shared" si="92"/>
        <v/>
      </c>
      <c r="Q938" s="210" t="str">
        <f t="shared" si="93"/>
        <v/>
      </c>
      <c r="R938" s="341" t="str">
        <f t="shared" si="94"/>
        <v/>
      </c>
      <c r="S938" s="144"/>
      <c r="U938" s="1"/>
    </row>
    <row r="939" spans="3:21" ht="12" customHeight="1" x14ac:dyDescent="0.35">
      <c r="C939" s="342" t="str">
        <f t="shared" si="91"/>
        <v/>
      </c>
      <c r="D939" s="126" t="str">
        <f t="shared" si="95"/>
        <v/>
      </c>
      <c r="E939" s="126" t="str">
        <f t="shared" si="96"/>
        <v/>
      </c>
      <c r="F939" s="181" t="str">
        <f ca="1">IF(C939="","",[1]!s_dq_close(D939,TODAY(),1))</f>
        <v/>
      </c>
      <c r="G939" s="182" t="str">
        <f ca="1">IF(C939="","",[1]!s_pq_pctchange(D939,TODAY()-$G$12,TODAY())/100)</f>
        <v/>
      </c>
      <c r="H939" s="242" t="str">
        <f>IF(C939="","",IF($H$11="收入",[1]!S_STM07_IS(D939,9,$G$5,$H$13)/$E$5,[1]!S_STM07_IS(D939,48,$G$5,$H$13)/$E$5))</f>
        <v/>
      </c>
      <c r="I939" s="242" t="str">
        <f>IF(C939="","",IF($I$11="毛利率",([1]!S_STM07_IS(D939,9,$G$5,$H$13)-[1]!S_STM07_IS(D939,10,$G$5,$H$13))/[1]!S_STM07_IS(D939,9,$G$5,$H$13),[1]!S_STM07_IS(D939,14,$G$5,$H$13)/$E$5))</f>
        <v/>
      </c>
      <c r="J939" s="403" t="str">
        <f>IF(C939="","",IF($J$11="净利润率",[1]!S_STM07_IS(D939,61,$G$5,$H$13)/[1]!S_STM07_IS(D939,9,$G$5,$H$13),[1]!S_STM07_IS(D939,55,$G$5,$H$13)/$E$5))</f>
        <v/>
      </c>
      <c r="K939" s="411" t="str">
        <f>IF(C939="","",[1]!hks_fa_roa2(D939,$G$5))</f>
        <v/>
      </c>
      <c r="L939" s="411" t="str">
        <f>IF(C939="","",[1]!hks_fa_roe(D939,$G$5))</f>
        <v/>
      </c>
      <c r="M939" s="243" t="str">
        <f>IF(C939="","",IF($M$11="EPS",[1]!S_STM07_IS(D939,61,$G$5,$H$13)/IF([1]!s_share_total(D939,$G$5)=0,[1]!s_share_total(D939,[1]!s_ipo_listeddate(D939)),[1]!s_share_total(D939,$G$5)),([1]!s_stm07_bs(D939,75,$G$5,$H$13)+[1]!s_stm07_bs(D939,88,$G$5,$H$13)+[1]!s_stm07_bs(D939,94,$G$5,$H$13)+[1]!s_stm07_bs(D939,95,$G$5,$H$13))/$E$5))</f>
        <v/>
      </c>
      <c r="N939" s="193" t="str">
        <f>IF(C939="","",F939/([1]!S_STM07_IS(D939,61,$G$5,$H$13)/IF([1]!s_share_total(D939,$G$5)=0,[1]!s_share_total(D939,[1]!s_ipo_listeddate(D939)),[1]!s_share_total(D939,$G$5))))</f>
        <v/>
      </c>
      <c r="O939" s="242" t="str">
        <f ca="1">IF(C939="","",[1]!s_share_total(D939,TODAY())/$E$5)</f>
        <v/>
      </c>
      <c r="P939" s="242" t="str">
        <f t="shared" si="92"/>
        <v/>
      </c>
      <c r="Q939" s="181" t="str">
        <f t="shared" si="93"/>
        <v/>
      </c>
      <c r="R939" s="342" t="str">
        <f t="shared" si="94"/>
        <v/>
      </c>
      <c r="S939" s="144"/>
      <c r="U939" s="1"/>
    </row>
    <row r="940" spans="3:21" ht="12" customHeight="1" x14ac:dyDescent="0.35">
      <c r="C940" s="341" t="str">
        <f t="shared" si="91"/>
        <v/>
      </c>
      <c r="D940" s="239" t="str">
        <f t="shared" si="95"/>
        <v/>
      </c>
      <c r="E940" s="239" t="str">
        <f t="shared" si="96"/>
        <v/>
      </c>
      <c r="F940" s="179" t="str">
        <f ca="1">IF(C940="","",[1]!s_dq_close(D940,TODAY(),1))</f>
        <v/>
      </c>
      <c r="G940" s="180" t="str">
        <f ca="1">IF(C940="","",[1]!s_pq_pctchange(D940,TODAY()-$G$12,TODAY())/100)</f>
        <v/>
      </c>
      <c r="H940" s="240" t="str">
        <f>IF(C940="","",IF($H$11="收入",[1]!S_STM07_IS(D940,9,$G$5,$H$13)/$E$5,[1]!S_STM07_IS(D940,48,$G$5,$H$13)/$E$5))</f>
        <v/>
      </c>
      <c r="I940" s="240" t="str">
        <f>IF(C940="","",IF($I$11="毛利率",([1]!S_STM07_IS(D940,9,$G$5,$H$13)-[1]!S_STM07_IS(D940,10,$G$5,$H$13))/[1]!S_STM07_IS(D940,9,$G$5,$H$13),[1]!S_STM07_IS(D940,14,$G$5,$H$13)/$E$5))</f>
        <v/>
      </c>
      <c r="J940" s="402" t="str">
        <f>IF(C940="","",IF($J$11="净利润率",[1]!S_STM07_IS(D940,61,$G$5,$H$13)/[1]!S_STM07_IS(D940,9,$G$5,$H$13),[1]!S_STM07_IS(D940,55,$G$5,$H$13)/$E$5))</f>
        <v/>
      </c>
      <c r="K940" s="411" t="str">
        <f>IF(C940="","",[1]!hks_fa_roa2(D940,$G$5))</f>
        <v/>
      </c>
      <c r="L940" s="411" t="str">
        <f>IF(C940="","",[1]!hks_fa_roe(D940,$G$5))</f>
        <v/>
      </c>
      <c r="M940" s="240" t="str">
        <f>IF(C940="","",IF($M$11="EPS",[1]!S_STM07_IS(D940,61,$G$5,$H$13)/IF([1]!s_share_total(D940,$G$5)=0,[1]!s_share_total(D940,[1]!s_ipo_listeddate(D940)),[1]!s_share_total(D940,$G$5)),([1]!s_stm07_bs(D940,75,$G$5,$H$13)+[1]!s_stm07_bs(D940,88,$G$5,$H$13)+[1]!s_stm07_bs(D940,94,$G$5,$H$13)+[1]!s_stm07_bs(D940,95,$G$5,$H$13))/$E$5))</f>
        <v/>
      </c>
      <c r="N940" s="241" t="str">
        <f>IF(C940="","",F940/([1]!S_STM07_IS(D940,61,$G$5,$H$13)/IF([1]!s_share_total(D940,$G$5)=0,[1]!s_share_total(D940,[1]!s_ipo_listeddate(D940)),[1]!s_share_total(D940,$G$5))))</f>
        <v/>
      </c>
      <c r="O940" s="240" t="str">
        <f ca="1">IF(C940="","",[1]!s_share_total(D940,TODAY())/$E$5)</f>
        <v/>
      </c>
      <c r="P940" s="240" t="str">
        <f t="shared" si="92"/>
        <v/>
      </c>
      <c r="Q940" s="210" t="str">
        <f t="shared" si="93"/>
        <v/>
      </c>
      <c r="R940" s="341" t="str">
        <f t="shared" si="94"/>
        <v/>
      </c>
      <c r="S940" s="144"/>
      <c r="U940" s="1"/>
    </row>
    <row r="941" spans="3:21" ht="12" customHeight="1" x14ac:dyDescent="0.35">
      <c r="C941" s="342" t="str">
        <f t="shared" si="91"/>
        <v/>
      </c>
      <c r="D941" s="126" t="str">
        <f t="shared" si="95"/>
        <v/>
      </c>
      <c r="E941" s="126" t="str">
        <f t="shared" si="96"/>
        <v/>
      </c>
      <c r="F941" s="181" t="str">
        <f ca="1">IF(C941="","",[1]!s_dq_close(D941,TODAY(),1))</f>
        <v/>
      </c>
      <c r="G941" s="182" t="str">
        <f ca="1">IF(C941="","",[1]!s_pq_pctchange(D941,TODAY()-$G$12,TODAY())/100)</f>
        <v/>
      </c>
      <c r="H941" s="242" t="str">
        <f>IF(C941="","",IF($H$11="收入",[1]!S_STM07_IS(D941,9,$G$5,$H$13)/$E$5,[1]!S_STM07_IS(D941,48,$G$5,$H$13)/$E$5))</f>
        <v/>
      </c>
      <c r="I941" s="242" t="str">
        <f>IF(C941="","",IF($I$11="毛利率",([1]!S_STM07_IS(D941,9,$G$5,$H$13)-[1]!S_STM07_IS(D941,10,$G$5,$H$13))/[1]!S_STM07_IS(D941,9,$G$5,$H$13),[1]!S_STM07_IS(D941,14,$G$5,$H$13)/$E$5))</f>
        <v/>
      </c>
      <c r="J941" s="403" t="str">
        <f>IF(C941="","",IF($J$11="净利润率",[1]!S_STM07_IS(D941,61,$G$5,$H$13)/[1]!S_STM07_IS(D941,9,$G$5,$H$13),[1]!S_STM07_IS(D941,55,$G$5,$H$13)/$E$5))</f>
        <v/>
      </c>
      <c r="K941" s="411" t="str">
        <f>IF(C941="","",[1]!hks_fa_roa2(D941,$G$5))</f>
        <v/>
      </c>
      <c r="L941" s="411" t="str">
        <f>IF(C941="","",[1]!hks_fa_roe(D941,$G$5))</f>
        <v/>
      </c>
      <c r="M941" s="243" t="str">
        <f>IF(C941="","",IF($M$11="EPS",[1]!S_STM07_IS(D941,61,$G$5,$H$13)/IF([1]!s_share_total(D941,$G$5)=0,[1]!s_share_total(D941,[1]!s_ipo_listeddate(D941)),[1]!s_share_total(D941,$G$5)),([1]!s_stm07_bs(D941,75,$G$5,$H$13)+[1]!s_stm07_bs(D941,88,$G$5,$H$13)+[1]!s_stm07_bs(D941,94,$G$5,$H$13)+[1]!s_stm07_bs(D941,95,$G$5,$H$13))/$E$5))</f>
        <v/>
      </c>
      <c r="N941" s="193" t="str">
        <f>IF(C941="","",F941/([1]!S_STM07_IS(D941,61,$G$5,$H$13)/IF([1]!s_share_total(D941,$G$5)=0,[1]!s_share_total(D941,[1]!s_ipo_listeddate(D941)),[1]!s_share_total(D941,$G$5))))</f>
        <v/>
      </c>
      <c r="O941" s="242" t="str">
        <f ca="1">IF(C941="","",[1]!s_share_total(D941,TODAY())/$E$5)</f>
        <v/>
      </c>
      <c r="P941" s="242" t="str">
        <f t="shared" si="92"/>
        <v/>
      </c>
      <c r="Q941" s="181" t="str">
        <f t="shared" si="93"/>
        <v/>
      </c>
      <c r="R941" s="342" t="str">
        <f t="shared" si="94"/>
        <v/>
      </c>
      <c r="S941" s="144"/>
      <c r="U941" s="1"/>
    </row>
    <row r="942" spans="3:21" ht="12" customHeight="1" x14ac:dyDescent="0.35">
      <c r="C942" s="341" t="str">
        <f t="shared" si="91"/>
        <v/>
      </c>
      <c r="D942" s="239" t="str">
        <f t="shared" si="95"/>
        <v/>
      </c>
      <c r="E942" s="239" t="str">
        <f t="shared" si="96"/>
        <v/>
      </c>
      <c r="F942" s="179" t="str">
        <f ca="1">IF(C942="","",[1]!s_dq_close(D942,TODAY(),1))</f>
        <v/>
      </c>
      <c r="G942" s="180" t="str">
        <f ca="1">IF(C942="","",[1]!s_pq_pctchange(D942,TODAY()-$G$12,TODAY())/100)</f>
        <v/>
      </c>
      <c r="H942" s="240" t="str">
        <f>IF(C942="","",IF($H$11="收入",[1]!S_STM07_IS(D942,9,$G$5,$H$13)/$E$5,[1]!S_STM07_IS(D942,48,$G$5,$H$13)/$E$5))</f>
        <v/>
      </c>
      <c r="I942" s="240" t="str">
        <f>IF(C942="","",IF($I$11="毛利率",([1]!S_STM07_IS(D942,9,$G$5,$H$13)-[1]!S_STM07_IS(D942,10,$G$5,$H$13))/[1]!S_STM07_IS(D942,9,$G$5,$H$13),[1]!S_STM07_IS(D942,14,$G$5,$H$13)/$E$5))</f>
        <v/>
      </c>
      <c r="J942" s="402" t="str">
        <f>IF(C942="","",IF($J$11="净利润率",[1]!S_STM07_IS(D942,61,$G$5,$H$13)/[1]!S_STM07_IS(D942,9,$G$5,$H$13),[1]!S_STM07_IS(D942,55,$G$5,$H$13)/$E$5))</f>
        <v/>
      </c>
      <c r="K942" s="411" t="str">
        <f>IF(C942="","",[1]!hks_fa_roa2(D942,$G$5))</f>
        <v/>
      </c>
      <c r="L942" s="411" t="str">
        <f>IF(C942="","",[1]!hks_fa_roe(D942,$G$5))</f>
        <v/>
      </c>
      <c r="M942" s="240" t="str">
        <f>IF(C942="","",IF($M$11="EPS",[1]!S_STM07_IS(D942,61,$G$5,$H$13)/IF([1]!s_share_total(D942,$G$5)=0,[1]!s_share_total(D942,[1]!s_ipo_listeddate(D942)),[1]!s_share_total(D942,$G$5)),([1]!s_stm07_bs(D942,75,$G$5,$H$13)+[1]!s_stm07_bs(D942,88,$G$5,$H$13)+[1]!s_stm07_bs(D942,94,$G$5,$H$13)+[1]!s_stm07_bs(D942,95,$G$5,$H$13))/$E$5))</f>
        <v/>
      </c>
      <c r="N942" s="241" t="str">
        <f>IF(C942="","",F942/([1]!S_STM07_IS(D942,61,$G$5,$H$13)/IF([1]!s_share_total(D942,$G$5)=0,[1]!s_share_total(D942,[1]!s_ipo_listeddate(D942)),[1]!s_share_total(D942,$G$5))))</f>
        <v/>
      </c>
      <c r="O942" s="240" t="str">
        <f ca="1">IF(C942="","",[1]!s_share_total(D942,TODAY())/$E$5)</f>
        <v/>
      </c>
      <c r="P942" s="240" t="str">
        <f t="shared" si="92"/>
        <v/>
      </c>
      <c r="Q942" s="210" t="str">
        <f t="shared" si="93"/>
        <v/>
      </c>
      <c r="R942" s="341" t="str">
        <f t="shared" si="94"/>
        <v/>
      </c>
      <c r="S942" s="144"/>
      <c r="U942" s="1"/>
    </row>
    <row r="943" spans="3:21" ht="12" customHeight="1" x14ac:dyDescent="0.35">
      <c r="C943" s="342" t="str">
        <f t="shared" si="91"/>
        <v/>
      </c>
      <c r="D943" s="126" t="str">
        <f t="shared" si="95"/>
        <v/>
      </c>
      <c r="E943" s="126" t="str">
        <f t="shared" si="96"/>
        <v/>
      </c>
      <c r="F943" s="181" t="str">
        <f ca="1">IF(C943="","",[1]!s_dq_close(D943,TODAY(),1))</f>
        <v/>
      </c>
      <c r="G943" s="182" t="str">
        <f ca="1">IF(C943="","",[1]!s_pq_pctchange(D943,TODAY()-$G$12,TODAY())/100)</f>
        <v/>
      </c>
      <c r="H943" s="242" t="str">
        <f>IF(C943="","",IF($H$11="收入",[1]!S_STM07_IS(D943,9,$G$5,$H$13)/$E$5,[1]!S_STM07_IS(D943,48,$G$5,$H$13)/$E$5))</f>
        <v/>
      </c>
      <c r="I943" s="242" t="str">
        <f>IF(C943="","",IF($I$11="毛利率",([1]!S_STM07_IS(D943,9,$G$5,$H$13)-[1]!S_STM07_IS(D943,10,$G$5,$H$13))/[1]!S_STM07_IS(D943,9,$G$5,$H$13),[1]!S_STM07_IS(D943,14,$G$5,$H$13)/$E$5))</f>
        <v/>
      </c>
      <c r="J943" s="403" t="str">
        <f>IF(C943="","",IF($J$11="净利润率",[1]!S_STM07_IS(D943,61,$G$5,$H$13)/[1]!S_STM07_IS(D943,9,$G$5,$H$13),[1]!S_STM07_IS(D943,55,$G$5,$H$13)/$E$5))</f>
        <v/>
      </c>
      <c r="K943" s="411" t="str">
        <f>IF(C943="","",[1]!hks_fa_roa2(D943,$G$5))</f>
        <v/>
      </c>
      <c r="L943" s="411" t="str">
        <f>IF(C943="","",[1]!hks_fa_roe(D943,$G$5))</f>
        <v/>
      </c>
      <c r="M943" s="243" t="str">
        <f>IF(C943="","",IF($M$11="EPS",[1]!S_STM07_IS(D943,61,$G$5,$H$13)/IF([1]!s_share_total(D943,$G$5)=0,[1]!s_share_total(D943,[1]!s_ipo_listeddate(D943)),[1]!s_share_total(D943,$G$5)),([1]!s_stm07_bs(D943,75,$G$5,$H$13)+[1]!s_stm07_bs(D943,88,$G$5,$H$13)+[1]!s_stm07_bs(D943,94,$G$5,$H$13)+[1]!s_stm07_bs(D943,95,$G$5,$H$13))/$E$5))</f>
        <v/>
      </c>
      <c r="N943" s="193" t="str">
        <f>IF(C943="","",F943/([1]!S_STM07_IS(D943,61,$G$5,$H$13)/IF([1]!s_share_total(D943,$G$5)=0,[1]!s_share_total(D943,[1]!s_ipo_listeddate(D943)),[1]!s_share_total(D943,$G$5))))</f>
        <v/>
      </c>
      <c r="O943" s="242" t="str">
        <f ca="1">IF(C943="","",[1]!s_share_total(D943,TODAY())/$E$5)</f>
        <v/>
      </c>
      <c r="P943" s="242" t="str">
        <f t="shared" si="92"/>
        <v/>
      </c>
      <c r="Q943" s="181" t="str">
        <f t="shared" si="93"/>
        <v/>
      </c>
      <c r="R943" s="342" t="str">
        <f t="shared" si="94"/>
        <v/>
      </c>
      <c r="S943" s="144"/>
      <c r="U943" s="1"/>
    </row>
    <row r="944" spans="3:21" ht="12" customHeight="1" x14ac:dyDescent="0.35">
      <c r="C944" s="341" t="str">
        <f t="shared" si="91"/>
        <v/>
      </c>
      <c r="D944" s="239" t="str">
        <f t="shared" si="95"/>
        <v/>
      </c>
      <c r="E944" s="239" t="str">
        <f t="shared" si="96"/>
        <v/>
      </c>
      <c r="F944" s="179" t="str">
        <f ca="1">IF(C944="","",[1]!s_dq_close(D944,TODAY(),1))</f>
        <v/>
      </c>
      <c r="G944" s="180" t="str">
        <f ca="1">IF(C944="","",[1]!s_pq_pctchange(D944,TODAY()-$G$12,TODAY())/100)</f>
        <v/>
      </c>
      <c r="H944" s="240" t="str">
        <f>IF(C944="","",IF($H$11="收入",[1]!S_STM07_IS(D944,9,$G$5,$H$13)/$E$5,[1]!S_STM07_IS(D944,48,$G$5,$H$13)/$E$5))</f>
        <v/>
      </c>
      <c r="I944" s="240" t="str">
        <f>IF(C944="","",IF($I$11="毛利率",([1]!S_STM07_IS(D944,9,$G$5,$H$13)-[1]!S_STM07_IS(D944,10,$G$5,$H$13))/[1]!S_STM07_IS(D944,9,$G$5,$H$13),[1]!S_STM07_IS(D944,14,$G$5,$H$13)/$E$5))</f>
        <v/>
      </c>
      <c r="J944" s="402" t="str">
        <f>IF(C944="","",IF($J$11="净利润率",[1]!S_STM07_IS(D944,61,$G$5,$H$13)/[1]!S_STM07_IS(D944,9,$G$5,$H$13),[1]!S_STM07_IS(D944,55,$G$5,$H$13)/$E$5))</f>
        <v/>
      </c>
      <c r="K944" s="411" t="str">
        <f>IF(C944="","",[1]!hks_fa_roa2(D944,$G$5))</f>
        <v/>
      </c>
      <c r="L944" s="411" t="str">
        <f>IF(C944="","",[1]!hks_fa_roe(D944,$G$5))</f>
        <v/>
      </c>
      <c r="M944" s="240" t="str">
        <f>IF(C944="","",IF($M$11="EPS",[1]!S_STM07_IS(D944,61,$G$5,$H$13)/IF([1]!s_share_total(D944,$G$5)=0,[1]!s_share_total(D944,[1]!s_ipo_listeddate(D944)),[1]!s_share_total(D944,$G$5)),([1]!s_stm07_bs(D944,75,$G$5,$H$13)+[1]!s_stm07_bs(D944,88,$G$5,$H$13)+[1]!s_stm07_bs(D944,94,$G$5,$H$13)+[1]!s_stm07_bs(D944,95,$G$5,$H$13))/$E$5))</f>
        <v/>
      </c>
      <c r="N944" s="241" t="str">
        <f>IF(C944="","",F944/([1]!S_STM07_IS(D944,61,$G$5,$H$13)/IF([1]!s_share_total(D944,$G$5)=0,[1]!s_share_total(D944,[1]!s_ipo_listeddate(D944)),[1]!s_share_total(D944,$G$5))))</f>
        <v/>
      </c>
      <c r="O944" s="240" t="str">
        <f ca="1">IF(C944="","",[1]!s_share_total(D944,TODAY())/$E$5)</f>
        <v/>
      </c>
      <c r="P944" s="240" t="str">
        <f t="shared" si="92"/>
        <v/>
      </c>
      <c r="Q944" s="210" t="str">
        <f t="shared" si="93"/>
        <v/>
      </c>
      <c r="R944" s="341" t="str">
        <f t="shared" si="94"/>
        <v/>
      </c>
      <c r="S944" s="144"/>
      <c r="U944" s="1"/>
    </row>
    <row r="945" spans="3:21" ht="12" customHeight="1" x14ac:dyDescent="0.35">
      <c r="C945" s="342" t="str">
        <f t="shared" si="91"/>
        <v/>
      </c>
      <c r="D945" s="126" t="str">
        <f t="shared" si="95"/>
        <v/>
      </c>
      <c r="E945" s="126" t="str">
        <f t="shared" si="96"/>
        <v/>
      </c>
      <c r="F945" s="181" t="str">
        <f ca="1">IF(C945="","",[1]!s_dq_close(D945,TODAY(),1))</f>
        <v/>
      </c>
      <c r="G945" s="182" t="str">
        <f ca="1">IF(C945="","",[1]!s_pq_pctchange(D945,TODAY()-$G$12,TODAY())/100)</f>
        <v/>
      </c>
      <c r="H945" s="242" t="str">
        <f>IF(C945="","",IF($H$11="收入",[1]!S_STM07_IS(D945,9,$G$5,$H$13)/$E$5,[1]!S_STM07_IS(D945,48,$G$5,$H$13)/$E$5))</f>
        <v/>
      </c>
      <c r="I945" s="242" t="str">
        <f>IF(C945="","",IF($I$11="毛利率",([1]!S_STM07_IS(D945,9,$G$5,$H$13)-[1]!S_STM07_IS(D945,10,$G$5,$H$13))/[1]!S_STM07_IS(D945,9,$G$5,$H$13),[1]!S_STM07_IS(D945,14,$G$5,$H$13)/$E$5))</f>
        <v/>
      </c>
      <c r="J945" s="403" t="str">
        <f>IF(C945="","",IF($J$11="净利润率",[1]!S_STM07_IS(D945,61,$G$5,$H$13)/[1]!S_STM07_IS(D945,9,$G$5,$H$13),[1]!S_STM07_IS(D945,55,$G$5,$H$13)/$E$5))</f>
        <v/>
      </c>
      <c r="K945" s="411" t="str">
        <f>IF(C945="","",[1]!hks_fa_roa2(D945,$G$5))</f>
        <v/>
      </c>
      <c r="L945" s="411" t="str">
        <f>IF(C945="","",[1]!hks_fa_roe(D945,$G$5))</f>
        <v/>
      </c>
      <c r="M945" s="243" t="str">
        <f>IF(C945="","",IF($M$11="EPS",[1]!S_STM07_IS(D945,61,$G$5,$H$13)/IF([1]!s_share_total(D945,$G$5)=0,[1]!s_share_total(D945,[1]!s_ipo_listeddate(D945)),[1]!s_share_total(D945,$G$5)),([1]!s_stm07_bs(D945,75,$G$5,$H$13)+[1]!s_stm07_bs(D945,88,$G$5,$H$13)+[1]!s_stm07_bs(D945,94,$G$5,$H$13)+[1]!s_stm07_bs(D945,95,$G$5,$H$13))/$E$5))</f>
        <v/>
      </c>
      <c r="N945" s="193" t="str">
        <f>IF(C945="","",F945/([1]!S_STM07_IS(D945,61,$G$5,$H$13)/IF([1]!s_share_total(D945,$G$5)=0,[1]!s_share_total(D945,[1]!s_ipo_listeddate(D945)),[1]!s_share_total(D945,$G$5))))</f>
        <v/>
      </c>
      <c r="O945" s="242" t="str">
        <f ca="1">IF(C945="","",[1]!s_share_total(D945,TODAY())/$E$5)</f>
        <v/>
      </c>
      <c r="P945" s="242" t="str">
        <f t="shared" si="92"/>
        <v/>
      </c>
      <c r="Q945" s="181" t="str">
        <f t="shared" si="93"/>
        <v/>
      </c>
      <c r="R945" s="342" t="str">
        <f t="shared" si="94"/>
        <v/>
      </c>
      <c r="S945" s="144"/>
      <c r="U945" s="1"/>
    </row>
    <row r="946" spans="3:21" ht="12" customHeight="1" x14ac:dyDescent="0.35">
      <c r="C946" s="341" t="str">
        <f t="shared" si="91"/>
        <v/>
      </c>
      <c r="D946" s="239" t="str">
        <f t="shared" si="95"/>
        <v/>
      </c>
      <c r="E946" s="239" t="str">
        <f t="shared" si="96"/>
        <v/>
      </c>
      <c r="F946" s="179" t="str">
        <f ca="1">IF(C946="","",[1]!s_dq_close(D946,TODAY(),1))</f>
        <v/>
      </c>
      <c r="G946" s="180" t="str">
        <f ca="1">IF(C946="","",[1]!s_pq_pctchange(D946,TODAY()-$G$12,TODAY())/100)</f>
        <v/>
      </c>
      <c r="H946" s="240" t="str">
        <f>IF(C946="","",IF($H$11="收入",[1]!S_STM07_IS(D946,9,$G$5,$H$13)/$E$5,[1]!S_STM07_IS(D946,48,$G$5,$H$13)/$E$5))</f>
        <v/>
      </c>
      <c r="I946" s="240" t="str">
        <f>IF(C946="","",IF($I$11="毛利率",([1]!S_STM07_IS(D946,9,$G$5,$H$13)-[1]!S_STM07_IS(D946,10,$G$5,$H$13))/[1]!S_STM07_IS(D946,9,$G$5,$H$13),[1]!S_STM07_IS(D946,14,$G$5,$H$13)/$E$5))</f>
        <v/>
      </c>
      <c r="J946" s="402" t="str">
        <f>IF(C946="","",IF($J$11="净利润率",[1]!S_STM07_IS(D946,61,$G$5,$H$13)/[1]!S_STM07_IS(D946,9,$G$5,$H$13),[1]!S_STM07_IS(D946,55,$G$5,$H$13)/$E$5))</f>
        <v/>
      </c>
      <c r="K946" s="411" t="str">
        <f>IF(C946="","",[1]!hks_fa_roa2(D946,$G$5))</f>
        <v/>
      </c>
      <c r="L946" s="411" t="str">
        <f>IF(C946="","",[1]!hks_fa_roe(D946,$G$5))</f>
        <v/>
      </c>
      <c r="M946" s="240" t="str">
        <f>IF(C946="","",IF($M$11="EPS",[1]!S_STM07_IS(D946,61,$G$5,$H$13)/IF([1]!s_share_total(D946,$G$5)=0,[1]!s_share_total(D946,[1]!s_ipo_listeddate(D946)),[1]!s_share_total(D946,$G$5)),([1]!s_stm07_bs(D946,75,$G$5,$H$13)+[1]!s_stm07_bs(D946,88,$G$5,$H$13)+[1]!s_stm07_bs(D946,94,$G$5,$H$13)+[1]!s_stm07_bs(D946,95,$G$5,$H$13))/$E$5))</f>
        <v/>
      </c>
      <c r="N946" s="241" t="str">
        <f>IF(C946="","",F946/([1]!S_STM07_IS(D946,61,$G$5,$H$13)/IF([1]!s_share_total(D946,$G$5)=0,[1]!s_share_total(D946,[1]!s_ipo_listeddate(D946)),[1]!s_share_total(D946,$G$5))))</f>
        <v/>
      </c>
      <c r="O946" s="240" t="str">
        <f ca="1">IF(C946="","",[1]!s_share_total(D946,TODAY())/$E$5)</f>
        <v/>
      </c>
      <c r="P946" s="240" t="str">
        <f t="shared" si="92"/>
        <v/>
      </c>
      <c r="Q946" s="210" t="str">
        <f t="shared" si="93"/>
        <v/>
      </c>
      <c r="R946" s="341" t="str">
        <f t="shared" si="94"/>
        <v/>
      </c>
      <c r="S946" s="144"/>
      <c r="U946" s="1"/>
    </row>
    <row r="947" spans="3:21" ht="12" customHeight="1" x14ac:dyDescent="0.35">
      <c r="C947" s="342" t="str">
        <f t="shared" si="91"/>
        <v/>
      </c>
      <c r="D947" s="126" t="str">
        <f t="shared" si="95"/>
        <v/>
      </c>
      <c r="E947" s="126" t="str">
        <f t="shared" si="96"/>
        <v/>
      </c>
      <c r="F947" s="181" t="str">
        <f ca="1">IF(C947="","",[1]!s_dq_close(D947,TODAY(),1))</f>
        <v/>
      </c>
      <c r="G947" s="182" t="str">
        <f ca="1">IF(C947="","",[1]!s_pq_pctchange(D947,TODAY()-$G$12,TODAY())/100)</f>
        <v/>
      </c>
      <c r="H947" s="242" t="str">
        <f>IF(C947="","",IF($H$11="收入",[1]!S_STM07_IS(D947,9,$G$5,$H$13)/$E$5,[1]!S_STM07_IS(D947,48,$G$5,$H$13)/$E$5))</f>
        <v/>
      </c>
      <c r="I947" s="242" t="str">
        <f>IF(C947="","",IF($I$11="毛利率",([1]!S_STM07_IS(D947,9,$G$5,$H$13)-[1]!S_STM07_IS(D947,10,$G$5,$H$13))/[1]!S_STM07_IS(D947,9,$G$5,$H$13),[1]!S_STM07_IS(D947,14,$G$5,$H$13)/$E$5))</f>
        <v/>
      </c>
      <c r="J947" s="403" t="str">
        <f>IF(C947="","",IF($J$11="净利润率",[1]!S_STM07_IS(D947,61,$G$5,$H$13)/[1]!S_STM07_IS(D947,9,$G$5,$H$13),[1]!S_STM07_IS(D947,55,$G$5,$H$13)/$E$5))</f>
        <v/>
      </c>
      <c r="K947" s="411" t="str">
        <f>IF(C947="","",[1]!hks_fa_roa2(D947,$G$5))</f>
        <v/>
      </c>
      <c r="L947" s="411" t="str">
        <f>IF(C947="","",[1]!hks_fa_roe(D947,$G$5))</f>
        <v/>
      </c>
      <c r="M947" s="243" t="str">
        <f>IF(C947="","",IF($M$11="EPS",[1]!S_STM07_IS(D947,61,$G$5,$H$13)/IF([1]!s_share_total(D947,$G$5)=0,[1]!s_share_total(D947,[1]!s_ipo_listeddate(D947)),[1]!s_share_total(D947,$G$5)),([1]!s_stm07_bs(D947,75,$G$5,$H$13)+[1]!s_stm07_bs(D947,88,$G$5,$H$13)+[1]!s_stm07_bs(D947,94,$G$5,$H$13)+[1]!s_stm07_bs(D947,95,$G$5,$H$13))/$E$5))</f>
        <v/>
      </c>
      <c r="N947" s="193" t="str">
        <f>IF(C947="","",F947/([1]!S_STM07_IS(D947,61,$G$5,$H$13)/IF([1]!s_share_total(D947,$G$5)=0,[1]!s_share_total(D947,[1]!s_ipo_listeddate(D947)),[1]!s_share_total(D947,$G$5))))</f>
        <v/>
      </c>
      <c r="O947" s="242" t="str">
        <f ca="1">IF(C947="","",[1]!s_share_total(D947,TODAY())/$E$5)</f>
        <v/>
      </c>
      <c r="P947" s="242" t="str">
        <f t="shared" si="92"/>
        <v/>
      </c>
      <c r="Q947" s="181" t="str">
        <f t="shared" si="93"/>
        <v/>
      </c>
      <c r="R947" s="342" t="str">
        <f t="shared" si="94"/>
        <v/>
      </c>
      <c r="S947" s="144"/>
      <c r="U947" s="1"/>
    </row>
    <row r="948" spans="3:21" ht="12" customHeight="1" x14ac:dyDescent="0.35">
      <c r="C948" s="341" t="str">
        <f t="shared" si="91"/>
        <v/>
      </c>
      <c r="D948" s="239" t="str">
        <f t="shared" si="95"/>
        <v/>
      </c>
      <c r="E948" s="239" t="str">
        <f t="shared" si="96"/>
        <v/>
      </c>
      <c r="F948" s="179" t="str">
        <f ca="1">IF(C948="","",[1]!s_dq_close(D948,TODAY(),1))</f>
        <v/>
      </c>
      <c r="G948" s="180" t="str">
        <f ca="1">IF(C948="","",[1]!s_pq_pctchange(D948,TODAY()-$G$12,TODAY())/100)</f>
        <v/>
      </c>
      <c r="H948" s="240" t="str">
        <f>IF(C948="","",IF($H$11="收入",[1]!S_STM07_IS(D948,9,$G$5,$H$13)/$E$5,[1]!S_STM07_IS(D948,48,$G$5,$H$13)/$E$5))</f>
        <v/>
      </c>
      <c r="I948" s="240" t="str">
        <f>IF(C948="","",IF($I$11="毛利率",([1]!S_STM07_IS(D948,9,$G$5,$H$13)-[1]!S_STM07_IS(D948,10,$G$5,$H$13))/[1]!S_STM07_IS(D948,9,$G$5,$H$13),[1]!S_STM07_IS(D948,14,$G$5,$H$13)/$E$5))</f>
        <v/>
      </c>
      <c r="J948" s="402" t="str">
        <f>IF(C948="","",IF($J$11="净利润率",[1]!S_STM07_IS(D948,61,$G$5,$H$13)/[1]!S_STM07_IS(D948,9,$G$5,$H$13),[1]!S_STM07_IS(D948,55,$G$5,$H$13)/$E$5))</f>
        <v/>
      </c>
      <c r="K948" s="411" t="str">
        <f>IF(C948="","",[1]!hks_fa_roa2(D948,$G$5))</f>
        <v/>
      </c>
      <c r="L948" s="411" t="str">
        <f>IF(C948="","",[1]!hks_fa_roe(D948,$G$5))</f>
        <v/>
      </c>
      <c r="M948" s="240" t="str">
        <f>IF(C948="","",IF($M$11="EPS",[1]!S_STM07_IS(D948,61,$G$5,$H$13)/IF([1]!s_share_total(D948,$G$5)=0,[1]!s_share_total(D948,[1]!s_ipo_listeddate(D948)),[1]!s_share_total(D948,$G$5)),([1]!s_stm07_bs(D948,75,$G$5,$H$13)+[1]!s_stm07_bs(D948,88,$G$5,$H$13)+[1]!s_stm07_bs(D948,94,$G$5,$H$13)+[1]!s_stm07_bs(D948,95,$G$5,$H$13))/$E$5))</f>
        <v/>
      </c>
      <c r="N948" s="241" t="str">
        <f>IF(C948="","",F948/([1]!S_STM07_IS(D948,61,$G$5,$H$13)/IF([1]!s_share_total(D948,$G$5)=0,[1]!s_share_total(D948,[1]!s_ipo_listeddate(D948)),[1]!s_share_total(D948,$G$5))))</f>
        <v/>
      </c>
      <c r="O948" s="240" t="str">
        <f ca="1">IF(C948="","",[1]!s_share_total(D948,TODAY())/$E$5)</f>
        <v/>
      </c>
      <c r="P948" s="240" t="str">
        <f t="shared" si="92"/>
        <v/>
      </c>
      <c r="Q948" s="210" t="str">
        <f t="shared" si="93"/>
        <v/>
      </c>
      <c r="R948" s="341" t="str">
        <f t="shared" si="94"/>
        <v/>
      </c>
      <c r="S948" s="144"/>
      <c r="U948" s="1"/>
    </row>
    <row r="949" spans="3:21" ht="12" customHeight="1" x14ac:dyDescent="0.35">
      <c r="C949" s="342" t="str">
        <f t="shared" si="91"/>
        <v/>
      </c>
      <c r="D949" s="126" t="str">
        <f t="shared" si="95"/>
        <v/>
      </c>
      <c r="E949" s="126" t="str">
        <f t="shared" si="96"/>
        <v/>
      </c>
      <c r="F949" s="181" t="str">
        <f ca="1">IF(C949="","",[1]!s_dq_close(D949,TODAY(),1))</f>
        <v/>
      </c>
      <c r="G949" s="182" t="str">
        <f ca="1">IF(C949="","",[1]!s_pq_pctchange(D949,TODAY()-$G$12,TODAY())/100)</f>
        <v/>
      </c>
      <c r="H949" s="242" t="str">
        <f>IF(C949="","",IF($H$11="收入",[1]!S_STM07_IS(D949,9,$G$5,$H$13)/$E$5,[1]!S_STM07_IS(D949,48,$G$5,$H$13)/$E$5))</f>
        <v/>
      </c>
      <c r="I949" s="242" t="str">
        <f>IF(C949="","",IF($I$11="毛利率",([1]!S_STM07_IS(D949,9,$G$5,$H$13)-[1]!S_STM07_IS(D949,10,$G$5,$H$13))/[1]!S_STM07_IS(D949,9,$G$5,$H$13),[1]!S_STM07_IS(D949,14,$G$5,$H$13)/$E$5))</f>
        <v/>
      </c>
      <c r="J949" s="403" t="str">
        <f>IF(C949="","",IF($J$11="净利润率",[1]!S_STM07_IS(D949,61,$G$5,$H$13)/[1]!S_STM07_IS(D949,9,$G$5,$H$13),[1]!S_STM07_IS(D949,55,$G$5,$H$13)/$E$5))</f>
        <v/>
      </c>
      <c r="K949" s="411" t="str">
        <f>IF(C949="","",[1]!hks_fa_roa2(D949,$G$5))</f>
        <v/>
      </c>
      <c r="L949" s="411" t="str">
        <f>IF(C949="","",[1]!hks_fa_roe(D949,$G$5))</f>
        <v/>
      </c>
      <c r="M949" s="243" t="str">
        <f>IF(C949="","",IF($M$11="EPS",[1]!S_STM07_IS(D949,61,$G$5,$H$13)/IF([1]!s_share_total(D949,$G$5)=0,[1]!s_share_total(D949,[1]!s_ipo_listeddate(D949)),[1]!s_share_total(D949,$G$5)),([1]!s_stm07_bs(D949,75,$G$5,$H$13)+[1]!s_stm07_bs(D949,88,$G$5,$H$13)+[1]!s_stm07_bs(D949,94,$G$5,$H$13)+[1]!s_stm07_bs(D949,95,$G$5,$H$13))/$E$5))</f>
        <v/>
      </c>
      <c r="N949" s="193" t="str">
        <f>IF(C949="","",F949/([1]!S_STM07_IS(D949,61,$G$5,$H$13)/IF([1]!s_share_total(D949,$G$5)=0,[1]!s_share_total(D949,[1]!s_ipo_listeddate(D949)),[1]!s_share_total(D949,$G$5))))</f>
        <v/>
      </c>
      <c r="O949" s="242" t="str">
        <f ca="1">IF(C949="","",[1]!s_share_total(D949,TODAY())/$E$5)</f>
        <v/>
      </c>
      <c r="P949" s="242" t="str">
        <f t="shared" si="92"/>
        <v/>
      </c>
      <c r="Q949" s="181" t="str">
        <f t="shared" si="93"/>
        <v/>
      </c>
      <c r="R949" s="342" t="str">
        <f t="shared" si="94"/>
        <v/>
      </c>
      <c r="S949" s="144"/>
      <c r="U949" s="1"/>
    </row>
    <row r="950" spans="3:21" ht="12" customHeight="1" x14ac:dyDescent="0.35">
      <c r="C950" s="341" t="str">
        <f t="shared" si="91"/>
        <v/>
      </c>
      <c r="D950" s="239" t="str">
        <f t="shared" si="95"/>
        <v/>
      </c>
      <c r="E950" s="239" t="str">
        <f t="shared" si="96"/>
        <v/>
      </c>
      <c r="F950" s="179" t="str">
        <f ca="1">IF(C950="","",[1]!s_dq_close(D950,TODAY(),1))</f>
        <v/>
      </c>
      <c r="G950" s="180" t="str">
        <f ca="1">IF(C950="","",[1]!s_pq_pctchange(D950,TODAY()-$G$12,TODAY())/100)</f>
        <v/>
      </c>
      <c r="H950" s="240" t="str">
        <f>IF(C950="","",IF($H$11="收入",[1]!S_STM07_IS(D950,9,$G$5,$H$13)/$E$5,[1]!S_STM07_IS(D950,48,$G$5,$H$13)/$E$5))</f>
        <v/>
      </c>
      <c r="I950" s="240" t="str">
        <f>IF(C950="","",IF($I$11="毛利率",([1]!S_STM07_IS(D950,9,$G$5,$H$13)-[1]!S_STM07_IS(D950,10,$G$5,$H$13))/[1]!S_STM07_IS(D950,9,$G$5,$H$13),[1]!S_STM07_IS(D950,14,$G$5,$H$13)/$E$5))</f>
        <v/>
      </c>
      <c r="J950" s="402" t="str">
        <f>IF(C950="","",IF($J$11="净利润率",[1]!S_STM07_IS(D950,61,$G$5,$H$13)/[1]!S_STM07_IS(D950,9,$G$5,$H$13),[1]!S_STM07_IS(D950,55,$G$5,$H$13)/$E$5))</f>
        <v/>
      </c>
      <c r="K950" s="411" t="str">
        <f>IF(C950="","",[1]!hks_fa_roa2(D950,$G$5))</f>
        <v/>
      </c>
      <c r="L950" s="411" t="str">
        <f>IF(C950="","",[1]!hks_fa_roe(D950,$G$5))</f>
        <v/>
      </c>
      <c r="M950" s="240" t="str">
        <f>IF(C950="","",IF($M$11="EPS",[1]!S_STM07_IS(D950,61,$G$5,$H$13)/IF([1]!s_share_total(D950,$G$5)=0,[1]!s_share_total(D950,[1]!s_ipo_listeddate(D950)),[1]!s_share_total(D950,$G$5)),([1]!s_stm07_bs(D950,75,$G$5,$H$13)+[1]!s_stm07_bs(D950,88,$G$5,$H$13)+[1]!s_stm07_bs(D950,94,$G$5,$H$13)+[1]!s_stm07_bs(D950,95,$G$5,$H$13))/$E$5))</f>
        <v/>
      </c>
      <c r="N950" s="241" t="str">
        <f>IF(C950="","",F950/([1]!S_STM07_IS(D950,61,$G$5,$H$13)/IF([1]!s_share_total(D950,$G$5)=0,[1]!s_share_total(D950,[1]!s_ipo_listeddate(D950)),[1]!s_share_total(D950,$G$5))))</f>
        <v/>
      </c>
      <c r="O950" s="240" t="str">
        <f ca="1">IF(C950="","",[1]!s_share_total(D950,TODAY())/$E$5)</f>
        <v/>
      </c>
      <c r="P950" s="240" t="str">
        <f t="shared" si="92"/>
        <v/>
      </c>
      <c r="Q950" s="210" t="str">
        <f t="shared" si="93"/>
        <v/>
      </c>
      <c r="R950" s="341" t="str">
        <f t="shared" si="94"/>
        <v/>
      </c>
      <c r="S950" s="144"/>
      <c r="U950" s="1"/>
    </row>
    <row r="951" spans="3:21" ht="12" customHeight="1" x14ac:dyDescent="0.35">
      <c r="C951" s="342" t="str">
        <f t="shared" si="91"/>
        <v/>
      </c>
      <c r="D951" s="126" t="str">
        <f t="shared" si="95"/>
        <v/>
      </c>
      <c r="E951" s="126" t="str">
        <f t="shared" si="96"/>
        <v/>
      </c>
      <c r="F951" s="181" t="str">
        <f ca="1">IF(C951="","",[1]!s_dq_close(D951,TODAY(),1))</f>
        <v/>
      </c>
      <c r="G951" s="182" t="str">
        <f ca="1">IF(C951="","",[1]!s_pq_pctchange(D951,TODAY()-$G$12,TODAY())/100)</f>
        <v/>
      </c>
      <c r="H951" s="242" t="str">
        <f>IF(C951="","",IF($H$11="收入",[1]!S_STM07_IS(D951,9,$G$5,$H$13)/$E$5,[1]!S_STM07_IS(D951,48,$G$5,$H$13)/$E$5))</f>
        <v/>
      </c>
      <c r="I951" s="242" t="str">
        <f>IF(C951="","",IF($I$11="毛利率",([1]!S_STM07_IS(D951,9,$G$5,$H$13)-[1]!S_STM07_IS(D951,10,$G$5,$H$13))/[1]!S_STM07_IS(D951,9,$G$5,$H$13),[1]!S_STM07_IS(D951,14,$G$5,$H$13)/$E$5))</f>
        <v/>
      </c>
      <c r="J951" s="403" t="str">
        <f>IF(C951="","",IF($J$11="净利润率",[1]!S_STM07_IS(D951,61,$G$5,$H$13)/[1]!S_STM07_IS(D951,9,$G$5,$H$13),[1]!S_STM07_IS(D951,55,$G$5,$H$13)/$E$5))</f>
        <v/>
      </c>
      <c r="K951" s="411" t="str">
        <f>IF(C951="","",[1]!hks_fa_roa2(D951,$G$5))</f>
        <v/>
      </c>
      <c r="L951" s="411" t="str">
        <f>IF(C951="","",[1]!hks_fa_roe(D951,$G$5))</f>
        <v/>
      </c>
      <c r="M951" s="243" t="str">
        <f>IF(C951="","",IF($M$11="EPS",[1]!S_STM07_IS(D951,61,$G$5,$H$13)/IF([1]!s_share_total(D951,$G$5)=0,[1]!s_share_total(D951,[1]!s_ipo_listeddate(D951)),[1]!s_share_total(D951,$G$5)),([1]!s_stm07_bs(D951,75,$G$5,$H$13)+[1]!s_stm07_bs(D951,88,$G$5,$H$13)+[1]!s_stm07_bs(D951,94,$G$5,$H$13)+[1]!s_stm07_bs(D951,95,$G$5,$H$13))/$E$5))</f>
        <v/>
      </c>
      <c r="N951" s="193" t="str">
        <f>IF(C951="","",F951/([1]!S_STM07_IS(D951,61,$G$5,$H$13)/IF([1]!s_share_total(D951,$G$5)=0,[1]!s_share_total(D951,[1]!s_ipo_listeddate(D951)),[1]!s_share_total(D951,$G$5))))</f>
        <v/>
      </c>
      <c r="O951" s="242" t="str">
        <f ca="1">IF(C951="","",[1]!s_share_total(D951,TODAY())/$E$5)</f>
        <v/>
      </c>
      <c r="P951" s="242" t="str">
        <f t="shared" si="92"/>
        <v/>
      </c>
      <c r="Q951" s="181" t="str">
        <f t="shared" si="93"/>
        <v/>
      </c>
      <c r="R951" s="342" t="str">
        <f t="shared" si="94"/>
        <v/>
      </c>
      <c r="S951" s="144"/>
      <c r="U951" s="1"/>
    </row>
    <row r="952" spans="3:21" ht="12" customHeight="1" x14ac:dyDescent="0.35">
      <c r="C952" s="341" t="str">
        <f t="shared" si="91"/>
        <v/>
      </c>
      <c r="D952" s="239" t="str">
        <f t="shared" si="95"/>
        <v/>
      </c>
      <c r="E952" s="239" t="str">
        <f t="shared" si="96"/>
        <v/>
      </c>
      <c r="F952" s="179" t="str">
        <f ca="1">IF(C952="","",[1]!s_dq_close(D952,TODAY(),1))</f>
        <v/>
      </c>
      <c r="G952" s="180" t="str">
        <f ca="1">IF(C952="","",[1]!s_pq_pctchange(D952,TODAY()-$G$12,TODAY())/100)</f>
        <v/>
      </c>
      <c r="H952" s="240" t="str">
        <f>IF(C952="","",IF($H$11="收入",[1]!S_STM07_IS(D952,9,$G$5,$H$13)/$E$5,[1]!S_STM07_IS(D952,48,$G$5,$H$13)/$E$5))</f>
        <v/>
      </c>
      <c r="I952" s="240" t="str">
        <f>IF(C952="","",IF($I$11="毛利率",([1]!S_STM07_IS(D952,9,$G$5,$H$13)-[1]!S_STM07_IS(D952,10,$G$5,$H$13))/[1]!S_STM07_IS(D952,9,$G$5,$H$13),[1]!S_STM07_IS(D952,14,$G$5,$H$13)/$E$5))</f>
        <v/>
      </c>
      <c r="J952" s="402" t="str">
        <f>IF(C952="","",IF($J$11="净利润率",[1]!S_STM07_IS(D952,61,$G$5,$H$13)/[1]!S_STM07_IS(D952,9,$G$5,$H$13),[1]!S_STM07_IS(D952,55,$G$5,$H$13)/$E$5))</f>
        <v/>
      </c>
      <c r="K952" s="411" t="str">
        <f>IF(C952="","",[1]!hks_fa_roa2(D952,$G$5))</f>
        <v/>
      </c>
      <c r="L952" s="411" t="str">
        <f>IF(C952="","",[1]!hks_fa_roe(D952,$G$5))</f>
        <v/>
      </c>
      <c r="M952" s="240" t="str">
        <f>IF(C952="","",IF($M$11="EPS",[1]!S_STM07_IS(D952,61,$G$5,$H$13)/IF([1]!s_share_total(D952,$G$5)=0,[1]!s_share_total(D952,[1]!s_ipo_listeddate(D952)),[1]!s_share_total(D952,$G$5)),([1]!s_stm07_bs(D952,75,$G$5,$H$13)+[1]!s_stm07_bs(D952,88,$G$5,$H$13)+[1]!s_stm07_bs(D952,94,$G$5,$H$13)+[1]!s_stm07_bs(D952,95,$G$5,$H$13))/$E$5))</f>
        <v/>
      </c>
      <c r="N952" s="241" t="str">
        <f>IF(C952="","",F952/([1]!S_STM07_IS(D952,61,$G$5,$H$13)/IF([1]!s_share_total(D952,$G$5)=0,[1]!s_share_total(D952,[1]!s_ipo_listeddate(D952)),[1]!s_share_total(D952,$G$5))))</f>
        <v/>
      </c>
      <c r="O952" s="240" t="str">
        <f ca="1">IF(C952="","",[1]!s_share_total(D952,TODAY())/$E$5)</f>
        <v/>
      </c>
      <c r="P952" s="240" t="str">
        <f t="shared" si="92"/>
        <v/>
      </c>
      <c r="Q952" s="210" t="str">
        <f t="shared" si="93"/>
        <v/>
      </c>
      <c r="R952" s="341" t="str">
        <f t="shared" si="94"/>
        <v/>
      </c>
      <c r="S952" s="144"/>
      <c r="U952" s="1"/>
    </row>
    <row r="953" spans="3:21" ht="12" customHeight="1" x14ac:dyDescent="0.35">
      <c r="C953" s="342" t="str">
        <f t="shared" si="91"/>
        <v/>
      </c>
      <c r="D953" s="126" t="str">
        <f t="shared" si="95"/>
        <v/>
      </c>
      <c r="E953" s="126" t="str">
        <f t="shared" si="96"/>
        <v/>
      </c>
      <c r="F953" s="181" t="str">
        <f ca="1">IF(C953="","",[1]!s_dq_close(D953,TODAY(),1))</f>
        <v/>
      </c>
      <c r="G953" s="182" t="str">
        <f ca="1">IF(C953="","",[1]!s_pq_pctchange(D953,TODAY()-$G$12,TODAY())/100)</f>
        <v/>
      </c>
      <c r="H953" s="242" t="str">
        <f>IF(C953="","",IF($H$11="收入",[1]!S_STM07_IS(D953,9,$G$5,$H$13)/$E$5,[1]!S_STM07_IS(D953,48,$G$5,$H$13)/$E$5))</f>
        <v/>
      </c>
      <c r="I953" s="242" t="str">
        <f>IF(C953="","",IF($I$11="毛利率",([1]!S_STM07_IS(D953,9,$G$5,$H$13)-[1]!S_STM07_IS(D953,10,$G$5,$H$13))/[1]!S_STM07_IS(D953,9,$G$5,$H$13),[1]!S_STM07_IS(D953,14,$G$5,$H$13)/$E$5))</f>
        <v/>
      </c>
      <c r="J953" s="403" t="str">
        <f>IF(C953="","",IF($J$11="净利润率",[1]!S_STM07_IS(D953,61,$G$5,$H$13)/[1]!S_STM07_IS(D953,9,$G$5,$H$13),[1]!S_STM07_IS(D953,55,$G$5,$H$13)/$E$5))</f>
        <v/>
      </c>
      <c r="K953" s="411" t="str">
        <f>IF(C953="","",[1]!hks_fa_roa2(D953,$G$5))</f>
        <v/>
      </c>
      <c r="L953" s="411" t="str">
        <f>IF(C953="","",[1]!hks_fa_roe(D953,$G$5))</f>
        <v/>
      </c>
      <c r="M953" s="243" t="str">
        <f>IF(C953="","",IF($M$11="EPS",[1]!S_STM07_IS(D953,61,$G$5,$H$13)/IF([1]!s_share_total(D953,$G$5)=0,[1]!s_share_total(D953,[1]!s_ipo_listeddate(D953)),[1]!s_share_total(D953,$G$5)),([1]!s_stm07_bs(D953,75,$G$5,$H$13)+[1]!s_stm07_bs(D953,88,$G$5,$H$13)+[1]!s_stm07_bs(D953,94,$G$5,$H$13)+[1]!s_stm07_bs(D953,95,$G$5,$H$13))/$E$5))</f>
        <v/>
      </c>
      <c r="N953" s="193" t="str">
        <f>IF(C953="","",F953/([1]!S_STM07_IS(D953,61,$G$5,$H$13)/IF([1]!s_share_total(D953,$G$5)=0,[1]!s_share_total(D953,[1]!s_ipo_listeddate(D953)),[1]!s_share_total(D953,$G$5))))</f>
        <v/>
      </c>
      <c r="O953" s="242" t="str">
        <f ca="1">IF(C953="","",[1]!s_share_total(D953,TODAY())/$E$5)</f>
        <v/>
      </c>
      <c r="P953" s="242" t="str">
        <f t="shared" si="92"/>
        <v/>
      </c>
      <c r="Q953" s="181" t="str">
        <f t="shared" si="93"/>
        <v/>
      </c>
      <c r="R953" s="342" t="str">
        <f t="shared" si="94"/>
        <v/>
      </c>
      <c r="S953" s="144"/>
      <c r="U953" s="1"/>
    </row>
    <row r="954" spans="3:21" ht="12" customHeight="1" x14ac:dyDescent="0.35">
      <c r="C954" s="341" t="str">
        <f t="shared" si="91"/>
        <v/>
      </c>
      <c r="D954" s="239" t="str">
        <f t="shared" si="95"/>
        <v/>
      </c>
      <c r="E954" s="239" t="str">
        <f t="shared" si="96"/>
        <v/>
      </c>
      <c r="F954" s="179" t="str">
        <f ca="1">IF(C954="","",[1]!s_dq_close(D954,TODAY(),1))</f>
        <v/>
      </c>
      <c r="G954" s="180" t="str">
        <f ca="1">IF(C954="","",[1]!s_pq_pctchange(D954,TODAY()-$G$12,TODAY())/100)</f>
        <v/>
      </c>
      <c r="H954" s="240" t="str">
        <f>IF(C954="","",IF($H$11="收入",[1]!S_STM07_IS(D954,9,$G$5,$H$13)/$E$5,[1]!S_STM07_IS(D954,48,$G$5,$H$13)/$E$5))</f>
        <v/>
      </c>
      <c r="I954" s="240" t="str">
        <f>IF(C954="","",IF($I$11="毛利率",([1]!S_STM07_IS(D954,9,$G$5,$H$13)-[1]!S_STM07_IS(D954,10,$G$5,$H$13))/[1]!S_STM07_IS(D954,9,$G$5,$H$13),[1]!S_STM07_IS(D954,14,$G$5,$H$13)/$E$5))</f>
        <v/>
      </c>
      <c r="J954" s="402" t="str">
        <f>IF(C954="","",IF($J$11="净利润率",[1]!S_STM07_IS(D954,61,$G$5,$H$13)/[1]!S_STM07_IS(D954,9,$G$5,$H$13),[1]!S_STM07_IS(D954,55,$G$5,$H$13)/$E$5))</f>
        <v/>
      </c>
      <c r="K954" s="411" t="str">
        <f>IF(C954="","",[1]!hks_fa_roa2(D954,$G$5))</f>
        <v/>
      </c>
      <c r="L954" s="411" t="str">
        <f>IF(C954="","",[1]!hks_fa_roe(D954,$G$5))</f>
        <v/>
      </c>
      <c r="M954" s="240" t="str">
        <f>IF(C954="","",IF($M$11="EPS",[1]!S_STM07_IS(D954,61,$G$5,$H$13)/IF([1]!s_share_total(D954,$G$5)=0,[1]!s_share_total(D954,[1]!s_ipo_listeddate(D954)),[1]!s_share_total(D954,$G$5)),([1]!s_stm07_bs(D954,75,$G$5,$H$13)+[1]!s_stm07_bs(D954,88,$G$5,$H$13)+[1]!s_stm07_bs(D954,94,$G$5,$H$13)+[1]!s_stm07_bs(D954,95,$G$5,$H$13))/$E$5))</f>
        <v/>
      </c>
      <c r="N954" s="241" t="str">
        <f>IF(C954="","",F954/([1]!S_STM07_IS(D954,61,$G$5,$H$13)/IF([1]!s_share_total(D954,$G$5)=0,[1]!s_share_total(D954,[1]!s_ipo_listeddate(D954)),[1]!s_share_total(D954,$G$5))))</f>
        <v/>
      </c>
      <c r="O954" s="240" t="str">
        <f ca="1">IF(C954="","",[1]!s_share_total(D954,TODAY())/$E$5)</f>
        <v/>
      </c>
      <c r="P954" s="240" t="str">
        <f t="shared" si="92"/>
        <v/>
      </c>
      <c r="Q954" s="210" t="str">
        <f t="shared" si="93"/>
        <v/>
      </c>
      <c r="R954" s="341" t="str">
        <f t="shared" si="94"/>
        <v/>
      </c>
      <c r="S954" s="144"/>
      <c r="U954" s="1"/>
    </row>
    <row r="955" spans="3:21" ht="12" customHeight="1" x14ac:dyDescent="0.35">
      <c r="C955" s="342" t="str">
        <f t="shared" si="91"/>
        <v/>
      </c>
      <c r="D955" s="126" t="str">
        <f t="shared" si="95"/>
        <v/>
      </c>
      <c r="E955" s="126" t="str">
        <f t="shared" si="96"/>
        <v/>
      </c>
      <c r="F955" s="181" t="str">
        <f ca="1">IF(C955="","",[1]!s_dq_close(D955,TODAY(),1))</f>
        <v/>
      </c>
      <c r="G955" s="182" t="str">
        <f ca="1">IF(C955="","",[1]!s_pq_pctchange(D955,TODAY()-$G$12,TODAY())/100)</f>
        <v/>
      </c>
      <c r="H955" s="242" t="str">
        <f>IF(C955="","",IF($H$11="收入",[1]!S_STM07_IS(D955,9,$G$5,$H$13)/$E$5,[1]!S_STM07_IS(D955,48,$G$5,$H$13)/$E$5))</f>
        <v/>
      </c>
      <c r="I955" s="242" t="str">
        <f>IF(C955="","",IF($I$11="毛利率",([1]!S_STM07_IS(D955,9,$G$5,$H$13)-[1]!S_STM07_IS(D955,10,$G$5,$H$13))/[1]!S_STM07_IS(D955,9,$G$5,$H$13),[1]!S_STM07_IS(D955,14,$G$5,$H$13)/$E$5))</f>
        <v/>
      </c>
      <c r="J955" s="403" t="str">
        <f>IF(C955="","",IF($J$11="净利润率",[1]!S_STM07_IS(D955,61,$G$5,$H$13)/[1]!S_STM07_IS(D955,9,$G$5,$H$13),[1]!S_STM07_IS(D955,55,$G$5,$H$13)/$E$5))</f>
        <v/>
      </c>
      <c r="K955" s="411" t="str">
        <f>IF(C955="","",[1]!hks_fa_roa2(D955,$G$5))</f>
        <v/>
      </c>
      <c r="L955" s="411" t="str">
        <f>IF(C955="","",[1]!hks_fa_roe(D955,$G$5))</f>
        <v/>
      </c>
      <c r="M955" s="243" t="str">
        <f>IF(C955="","",IF($M$11="EPS",[1]!S_STM07_IS(D955,61,$G$5,$H$13)/IF([1]!s_share_total(D955,$G$5)=0,[1]!s_share_total(D955,[1]!s_ipo_listeddate(D955)),[1]!s_share_total(D955,$G$5)),([1]!s_stm07_bs(D955,75,$G$5,$H$13)+[1]!s_stm07_bs(D955,88,$G$5,$H$13)+[1]!s_stm07_bs(D955,94,$G$5,$H$13)+[1]!s_stm07_bs(D955,95,$G$5,$H$13))/$E$5))</f>
        <v/>
      </c>
      <c r="N955" s="193" t="str">
        <f>IF(C955="","",F955/([1]!S_STM07_IS(D955,61,$G$5,$H$13)/IF([1]!s_share_total(D955,$G$5)=0,[1]!s_share_total(D955,[1]!s_ipo_listeddate(D955)),[1]!s_share_total(D955,$G$5))))</f>
        <v/>
      </c>
      <c r="O955" s="242" t="str">
        <f ca="1">IF(C955="","",[1]!s_share_total(D955,TODAY())/$E$5)</f>
        <v/>
      </c>
      <c r="P955" s="242" t="str">
        <f t="shared" si="92"/>
        <v/>
      </c>
      <c r="Q955" s="181" t="str">
        <f t="shared" si="93"/>
        <v/>
      </c>
      <c r="R955" s="342" t="str">
        <f t="shared" si="94"/>
        <v/>
      </c>
      <c r="S955" s="144"/>
      <c r="U955" s="1"/>
    </row>
    <row r="956" spans="3:21" ht="12" customHeight="1" x14ac:dyDescent="0.35">
      <c r="C956" s="341" t="str">
        <f t="shared" si="91"/>
        <v/>
      </c>
      <c r="D956" s="239" t="str">
        <f t="shared" si="95"/>
        <v/>
      </c>
      <c r="E956" s="239" t="str">
        <f t="shared" si="96"/>
        <v/>
      </c>
      <c r="F956" s="179" t="str">
        <f ca="1">IF(C956="","",[1]!s_dq_close(D956,TODAY(),1))</f>
        <v/>
      </c>
      <c r="G956" s="180" t="str">
        <f ca="1">IF(C956="","",[1]!s_pq_pctchange(D956,TODAY()-$G$12,TODAY())/100)</f>
        <v/>
      </c>
      <c r="H956" s="240" t="str">
        <f>IF(C956="","",IF($H$11="收入",[1]!S_STM07_IS(D956,9,$G$5,$H$13)/$E$5,[1]!S_STM07_IS(D956,48,$G$5,$H$13)/$E$5))</f>
        <v/>
      </c>
      <c r="I956" s="240" t="str">
        <f>IF(C956="","",IF($I$11="毛利率",([1]!S_STM07_IS(D956,9,$G$5,$H$13)-[1]!S_STM07_IS(D956,10,$G$5,$H$13))/[1]!S_STM07_IS(D956,9,$G$5,$H$13),[1]!S_STM07_IS(D956,14,$G$5,$H$13)/$E$5))</f>
        <v/>
      </c>
      <c r="J956" s="402" t="str">
        <f>IF(C956="","",IF($J$11="净利润率",[1]!S_STM07_IS(D956,61,$G$5,$H$13)/[1]!S_STM07_IS(D956,9,$G$5,$H$13),[1]!S_STM07_IS(D956,55,$G$5,$H$13)/$E$5))</f>
        <v/>
      </c>
      <c r="K956" s="411" t="str">
        <f>IF(C956="","",[1]!hks_fa_roa2(D956,$G$5))</f>
        <v/>
      </c>
      <c r="L956" s="411" t="str">
        <f>IF(C956="","",[1]!hks_fa_roe(D956,$G$5))</f>
        <v/>
      </c>
      <c r="M956" s="240" t="str">
        <f>IF(C956="","",IF($M$11="EPS",[1]!S_STM07_IS(D956,61,$G$5,$H$13)/IF([1]!s_share_total(D956,$G$5)=0,[1]!s_share_total(D956,[1]!s_ipo_listeddate(D956)),[1]!s_share_total(D956,$G$5)),([1]!s_stm07_bs(D956,75,$G$5,$H$13)+[1]!s_stm07_bs(D956,88,$G$5,$H$13)+[1]!s_stm07_bs(D956,94,$G$5,$H$13)+[1]!s_stm07_bs(D956,95,$G$5,$H$13))/$E$5))</f>
        <v/>
      </c>
      <c r="N956" s="241" t="str">
        <f>IF(C956="","",F956/([1]!S_STM07_IS(D956,61,$G$5,$H$13)/IF([1]!s_share_total(D956,$G$5)=0,[1]!s_share_total(D956,[1]!s_ipo_listeddate(D956)),[1]!s_share_total(D956,$G$5))))</f>
        <v/>
      </c>
      <c r="O956" s="240" t="str">
        <f ca="1">IF(C956="","",[1]!s_share_total(D956,TODAY())/$E$5)</f>
        <v/>
      </c>
      <c r="P956" s="240" t="str">
        <f t="shared" si="92"/>
        <v/>
      </c>
      <c r="Q956" s="210" t="str">
        <f t="shared" si="93"/>
        <v/>
      </c>
      <c r="R956" s="341" t="str">
        <f t="shared" si="94"/>
        <v/>
      </c>
      <c r="S956" s="144"/>
      <c r="U956" s="1"/>
    </row>
    <row r="957" spans="3:21" ht="12" customHeight="1" x14ac:dyDescent="0.35">
      <c r="C957" s="342" t="str">
        <f t="shared" si="91"/>
        <v/>
      </c>
      <c r="D957" s="126" t="str">
        <f t="shared" si="95"/>
        <v/>
      </c>
      <c r="E957" s="126" t="str">
        <f t="shared" si="96"/>
        <v/>
      </c>
      <c r="F957" s="181" t="str">
        <f ca="1">IF(C957="","",[1]!s_dq_close(D957,TODAY(),1))</f>
        <v/>
      </c>
      <c r="G957" s="182" t="str">
        <f ca="1">IF(C957="","",[1]!s_pq_pctchange(D957,TODAY()-$G$12,TODAY())/100)</f>
        <v/>
      </c>
      <c r="H957" s="242" t="str">
        <f>IF(C957="","",IF($H$11="收入",[1]!S_STM07_IS(D957,9,$G$5,$H$13)/$E$5,[1]!S_STM07_IS(D957,48,$G$5,$H$13)/$E$5))</f>
        <v/>
      </c>
      <c r="I957" s="242" t="str">
        <f>IF(C957="","",IF($I$11="毛利率",([1]!S_STM07_IS(D957,9,$G$5,$H$13)-[1]!S_STM07_IS(D957,10,$G$5,$H$13))/[1]!S_STM07_IS(D957,9,$G$5,$H$13),[1]!S_STM07_IS(D957,14,$G$5,$H$13)/$E$5))</f>
        <v/>
      </c>
      <c r="J957" s="403" t="str">
        <f>IF(C957="","",IF($J$11="净利润率",[1]!S_STM07_IS(D957,61,$G$5,$H$13)/[1]!S_STM07_IS(D957,9,$G$5,$H$13),[1]!S_STM07_IS(D957,55,$G$5,$H$13)/$E$5))</f>
        <v/>
      </c>
      <c r="K957" s="411" t="str">
        <f>IF(C957="","",[1]!hks_fa_roa2(D957,$G$5))</f>
        <v/>
      </c>
      <c r="L957" s="411" t="str">
        <f>IF(C957="","",[1]!hks_fa_roe(D957,$G$5))</f>
        <v/>
      </c>
      <c r="M957" s="243" t="str">
        <f>IF(C957="","",IF($M$11="EPS",[1]!S_STM07_IS(D957,61,$G$5,$H$13)/IF([1]!s_share_total(D957,$G$5)=0,[1]!s_share_total(D957,[1]!s_ipo_listeddate(D957)),[1]!s_share_total(D957,$G$5)),([1]!s_stm07_bs(D957,75,$G$5,$H$13)+[1]!s_stm07_bs(D957,88,$G$5,$H$13)+[1]!s_stm07_bs(D957,94,$G$5,$H$13)+[1]!s_stm07_bs(D957,95,$G$5,$H$13))/$E$5))</f>
        <v/>
      </c>
      <c r="N957" s="193" t="str">
        <f>IF(C957="","",F957/([1]!S_STM07_IS(D957,61,$G$5,$H$13)/IF([1]!s_share_total(D957,$G$5)=0,[1]!s_share_total(D957,[1]!s_ipo_listeddate(D957)),[1]!s_share_total(D957,$G$5))))</f>
        <v/>
      </c>
      <c r="O957" s="242" t="str">
        <f ca="1">IF(C957="","",[1]!s_share_total(D957,TODAY())/$E$5)</f>
        <v/>
      </c>
      <c r="P957" s="242" t="str">
        <f t="shared" si="92"/>
        <v/>
      </c>
      <c r="Q957" s="181" t="str">
        <f t="shared" si="93"/>
        <v/>
      </c>
      <c r="R957" s="342" t="str">
        <f t="shared" si="94"/>
        <v/>
      </c>
      <c r="S957" s="144"/>
      <c r="U957" s="1"/>
    </row>
    <row r="958" spans="3:21" ht="12" customHeight="1" x14ac:dyDescent="0.35">
      <c r="C958" s="341" t="str">
        <f t="shared" si="91"/>
        <v/>
      </c>
      <c r="D958" s="239" t="str">
        <f t="shared" si="95"/>
        <v/>
      </c>
      <c r="E958" s="239" t="str">
        <f t="shared" si="96"/>
        <v/>
      </c>
      <c r="F958" s="179" t="str">
        <f ca="1">IF(C958="","",[1]!s_dq_close(D958,TODAY(),1))</f>
        <v/>
      </c>
      <c r="G958" s="180" t="str">
        <f ca="1">IF(C958="","",[1]!s_pq_pctchange(D958,TODAY()-$G$12,TODAY())/100)</f>
        <v/>
      </c>
      <c r="H958" s="240" t="str">
        <f>IF(C958="","",IF($H$11="收入",[1]!S_STM07_IS(D958,9,$G$5,$H$13)/$E$5,[1]!S_STM07_IS(D958,48,$G$5,$H$13)/$E$5))</f>
        <v/>
      </c>
      <c r="I958" s="240" t="str">
        <f>IF(C958="","",IF($I$11="毛利率",([1]!S_STM07_IS(D958,9,$G$5,$H$13)-[1]!S_STM07_IS(D958,10,$G$5,$H$13))/[1]!S_STM07_IS(D958,9,$G$5,$H$13),[1]!S_STM07_IS(D958,14,$G$5,$H$13)/$E$5))</f>
        <v/>
      </c>
      <c r="J958" s="402" t="str">
        <f>IF(C958="","",IF($J$11="净利润率",[1]!S_STM07_IS(D958,61,$G$5,$H$13)/[1]!S_STM07_IS(D958,9,$G$5,$H$13),[1]!S_STM07_IS(D958,55,$G$5,$H$13)/$E$5))</f>
        <v/>
      </c>
      <c r="K958" s="411" t="str">
        <f>IF(C958="","",[1]!hks_fa_roa2(D958,$G$5))</f>
        <v/>
      </c>
      <c r="L958" s="411" t="str">
        <f>IF(C958="","",[1]!hks_fa_roe(D958,$G$5))</f>
        <v/>
      </c>
      <c r="M958" s="240" t="str">
        <f>IF(C958="","",IF($M$11="EPS",[1]!S_STM07_IS(D958,61,$G$5,$H$13)/IF([1]!s_share_total(D958,$G$5)=0,[1]!s_share_total(D958,[1]!s_ipo_listeddate(D958)),[1]!s_share_total(D958,$G$5)),([1]!s_stm07_bs(D958,75,$G$5,$H$13)+[1]!s_stm07_bs(D958,88,$G$5,$H$13)+[1]!s_stm07_bs(D958,94,$G$5,$H$13)+[1]!s_stm07_bs(D958,95,$G$5,$H$13))/$E$5))</f>
        <v/>
      </c>
      <c r="N958" s="241" t="str">
        <f>IF(C958="","",F958/([1]!S_STM07_IS(D958,61,$G$5,$H$13)/IF([1]!s_share_total(D958,$G$5)=0,[1]!s_share_total(D958,[1]!s_ipo_listeddate(D958)),[1]!s_share_total(D958,$G$5))))</f>
        <v/>
      </c>
      <c r="O958" s="240" t="str">
        <f ca="1">IF(C958="","",[1]!s_share_total(D958,TODAY())/$E$5)</f>
        <v/>
      </c>
      <c r="P958" s="240" t="str">
        <f t="shared" si="92"/>
        <v/>
      </c>
      <c r="Q958" s="210" t="str">
        <f t="shared" si="93"/>
        <v/>
      </c>
      <c r="R958" s="341" t="str">
        <f t="shared" si="94"/>
        <v/>
      </c>
      <c r="S958" s="144"/>
      <c r="U958" s="1"/>
    </row>
    <row r="959" spans="3:21" ht="12" customHeight="1" x14ac:dyDescent="0.35">
      <c r="C959" s="342" t="str">
        <f t="shared" si="91"/>
        <v/>
      </c>
      <c r="D959" s="126" t="str">
        <f t="shared" si="95"/>
        <v/>
      </c>
      <c r="E959" s="126" t="str">
        <f t="shared" si="96"/>
        <v/>
      </c>
      <c r="F959" s="181" t="str">
        <f ca="1">IF(C959="","",[1]!s_dq_close(D959,TODAY(),1))</f>
        <v/>
      </c>
      <c r="G959" s="182" t="str">
        <f ca="1">IF(C959="","",[1]!s_pq_pctchange(D959,TODAY()-$G$12,TODAY())/100)</f>
        <v/>
      </c>
      <c r="H959" s="242" t="str">
        <f>IF(C959="","",IF($H$11="收入",[1]!S_STM07_IS(D959,9,$G$5,$H$13)/$E$5,[1]!S_STM07_IS(D959,48,$G$5,$H$13)/$E$5))</f>
        <v/>
      </c>
      <c r="I959" s="242" t="str">
        <f>IF(C959="","",IF($I$11="毛利率",([1]!S_STM07_IS(D959,9,$G$5,$H$13)-[1]!S_STM07_IS(D959,10,$G$5,$H$13))/[1]!S_STM07_IS(D959,9,$G$5,$H$13),[1]!S_STM07_IS(D959,14,$G$5,$H$13)/$E$5))</f>
        <v/>
      </c>
      <c r="J959" s="403" t="str">
        <f>IF(C959="","",IF($J$11="净利润率",[1]!S_STM07_IS(D959,61,$G$5,$H$13)/[1]!S_STM07_IS(D959,9,$G$5,$H$13),[1]!S_STM07_IS(D959,55,$G$5,$H$13)/$E$5))</f>
        <v/>
      </c>
      <c r="K959" s="411" t="str">
        <f>IF(C959="","",[1]!hks_fa_roa2(D959,$G$5))</f>
        <v/>
      </c>
      <c r="L959" s="411" t="str">
        <f>IF(C959="","",[1]!hks_fa_roe(D959,$G$5))</f>
        <v/>
      </c>
      <c r="M959" s="243" t="str">
        <f>IF(C959="","",IF($M$11="EPS",[1]!S_STM07_IS(D959,61,$G$5,$H$13)/IF([1]!s_share_total(D959,$G$5)=0,[1]!s_share_total(D959,[1]!s_ipo_listeddate(D959)),[1]!s_share_total(D959,$G$5)),([1]!s_stm07_bs(D959,75,$G$5,$H$13)+[1]!s_stm07_bs(D959,88,$G$5,$H$13)+[1]!s_stm07_bs(D959,94,$G$5,$H$13)+[1]!s_stm07_bs(D959,95,$G$5,$H$13))/$E$5))</f>
        <v/>
      </c>
      <c r="N959" s="193" t="str">
        <f>IF(C959="","",F959/([1]!S_STM07_IS(D959,61,$G$5,$H$13)/IF([1]!s_share_total(D959,$G$5)=0,[1]!s_share_total(D959,[1]!s_ipo_listeddate(D959)),[1]!s_share_total(D959,$G$5))))</f>
        <v/>
      </c>
      <c r="O959" s="242" t="str">
        <f ca="1">IF(C959="","",[1]!s_share_total(D959,TODAY())/$E$5)</f>
        <v/>
      </c>
      <c r="P959" s="242" t="str">
        <f t="shared" si="92"/>
        <v/>
      </c>
      <c r="Q959" s="181" t="str">
        <f t="shared" si="93"/>
        <v/>
      </c>
      <c r="R959" s="342" t="str">
        <f t="shared" si="94"/>
        <v/>
      </c>
      <c r="S959" s="144"/>
      <c r="U959" s="1"/>
    </row>
    <row r="960" spans="3:21" ht="12" customHeight="1" x14ac:dyDescent="0.35">
      <c r="C960" s="341" t="str">
        <f t="shared" si="91"/>
        <v/>
      </c>
      <c r="D960" s="239" t="str">
        <f t="shared" si="95"/>
        <v/>
      </c>
      <c r="E960" s="239" t="str">
        <f t="shared" si="96"/>
        <v/>
      </c>
      <c r="F960" s="179" t="str">
        <f ca="1">IF(C960="","",[1]!s_dq_close(D960,TODAY(),1))</f>
        <v/>
      </c>
      <c r="G960" s="180" t="str">
        <f ca="1">IF(C960="","",[1]!s_pq_pctchange(D960,TODAY()-$G$12,TODAY())/100)</f>
        <v/>
      </c>
      <c r="H960" s="240" t="str">
        <f>IF(C960="","",IF($H$11="收入",[1]!S_STM07_IS(D960,9,$G$5,$H$13)/$E$5,[1]!S_STM07_IS(D960,48,$G$5,$H$13)/$E$5))</f>
        <v/>
      </c>
      <c r="I960" s="240" t="str">
        <f>IF(C960="","",IF($I$11="毛利率",([1]!S_STM07_IS(D960,9,$G$5,$H$13)-[1]!S_STM07_IS(D960,10,$G$5,$H$13))/[1]!S_STM07_IS(D960,9,$G$5,$H$13),[1]!S_STM07_IS(D960,14,$G$5,$H$13)/$E$5))</f>
        <v/>
      </c>
      <c r="J960" s="402" t="str">
        <f>IF(C960="","",IF($J$11="净利润率",[1]!S_STM07_IS(D960,61,$G$5,$H$13)/[1]!S_STM07_IS(D960,9,$G$5,$H$13),[1]!S_STM07_IS(D960,55,$G$5,$H$13)/$E$5))</f>
        <v/>
      </c>
      <c r="K960" s="411" t="str">
        <f>IF(C960="","",[1]!hks_fa_roa2(D960,$G$5))</f>
        <v/>
      </c>
      <c r="L960" s="411" t="str">
        <f>IF(C960="","",[1]!hks_fa_roe(D960,$G$5))</f>
        <v/>
      </c>
      <c r="M960" s="240" t="str">
        <f>IF(C960="","",IF($M$11="EPS",[1]!S_STM07_IS(D960,61,$G$5,$H$13)/IF([1]!s_share_total(D960,$G$5)=0,[1]!s_share_total(D960,[1]!s_ipo_listeddate(D960)),[1]!s_share_total(D960,$G$5)),([1]!s_stm07_bs(D960,75,$G$5,$H$13)+[1]!s_stm07_bs(D960,88,$G$5,$H$13)+[1]!s_stm07_bs(D960,94,$G$5,$H$13)+[1]!s_stm07_bs(D960,95,$G$5,$H$13))/$E$5))</f>
        <v/>
      </c>
      <c r="N960" s="241" t="str">
        <f>IF(C960="","",F960/([1]!S_STM07_IS(D960,61,$G$5,$H$13)/IF([1]!s_share_total(D960,$G$5)=0,[1]!s_share_total(D960,[1]!s_ipo_listeddate(D960)),[1]!s_share_total(D960,$G$5))))</f>
        <v/>
      </c>
      <c r="O960" s="240" t="str">
        <f ca="1">IF(C960="","",[1]!s_share_total(D960,TODAY())/$E$5)</f>
        <v/>
      </c>
      <c r="P960" s="240" t="str">
        <f t="shared" si="92"/>
        <v/>
      </c>
      <c r="Q960" s="210" t="str">
        <f t="shared" si="93"/>
        <v/>
      </c>
      <c r="R960" s="341" t="str">
        <f t="shared" si="94"/>
        <v/>
      </c>
      <c r="S960" s="144"/>
      <c r="U960" s="1"/>
    </row>
    <row r="961" spans="3:21" ht="12" customHeight="1" x14ac:dyDescent="0.35">
      <c r="C961" s="342" t="str">
        <f t="shared" si="91"/>
        <v/>
      </c>
      <c r="D961" s="126" t="str">
        <f t="shared" si="95"/>
        <v/>
      </c>
      <c r="E961" s="126" t="str">
        <f t="shared" si="96"/>
        <v/>
      </c>
      <c r="F961" s="181" t="str">
        <f ca="1">IF(C961="","",[1]!s_dq_close(D961,TODAY(),1))</f>
        <v/>
      </c>
      <c r="G961" s="182" t="str">
        <f ca="1">IF(C961="","",[1]!s_pq_pctchange(D961,TODAY()-$G$12,TODAY())/100)</f>
        <v/>
      </c>
      <c r="H961" s="242" t="str">
        <f>IF(C961="","",IF($H$11="收入",[1]!S_STM07_IS(D961,9,$G$5,$H$13)/$E$5,[1]!S_STM07_IS(D961,48,$G$5,$H$13)/$E$5))</f>
        <v/>
      </c>
      <c r="I961" s="242" t="str">
        <f>IF(C961="","",IF($I$11="毛利率",([1]!S_STM07_IS(D961,9,$G$5,$H$13)-[1]!S_STM07_IS(D961,10,$G$5,$H$13))/[1]!S_STM07_IS(D961,9,$G$5,$H$13),[1]!S_STM07_IS(D961,14,$G$5,$H$13)/$E$5))</f>
        <v/>
      </c>
      <c r="J961" s="403" t="str">
        <f>IF(C961="","",IF($J$11="净利润率",[1]!S_STM07_IS(D961,61,$G$5,$H$13)/[1]!S_STM07_IS(D961,9,$G$5,$H$13),[1]!S_STM07_IS(D961,55,$G$5,$H$13)/$E$5))</f>
        <v/>
      </c>
      <c r="K961" s="411" t="str">
        <f>IF(C961="","",[1]!hks_fa_roa2(D961,$G$5))</f>
        <v/>
      </c>
      <c r="L961" s="411" t="str">
        <f>IF(C961="","",[1]!hks_fa_roe(D961,$G$5))</f>
        <v/>
      </c>
      <c r="M961" s="243" t="str">
        <f>IF(C961="","",IF($M$11="EPS",[1]!S_STM07_IS(D961,61,$G$5,$H$13)/IF([1]!s_share_total(D961,$G$5)=0,[1]!s_share_total(D961,[1]!s_ipo_listeddate(D961)),[1]!s_share_total(D961,$G$5)),([1]!s_stm07_bs(D961,75,$G$5,$H$13)+[1]!s_stm07_bs(D961,88,$G$5,$H$13)+[1]!s_stm07_bs(D961,94,$G$5,$H$13)+[1]!s_stm07_bs(D961,95,$G$5,$H$13))/$E$5))</f>
        <v/>
      </c>
      <c r="N961" s="193" t="str">
        <f>IF(C961="","",F961/([1]!S_STM07_IS(D961,61,$G$5,$H$13)/IF([1]!s_share_total(D961,$G$5)=0,[1]!s_share_total(D961,[1]!s_ipo_listeddate(D961)),[1]!s_share_total(D961,$G$5))))</f>
        <v/>
      </c>
      <c r="O961" s="242" t="str">
        <f ca="1">IF(C961="","",[1]!s_share_total(D961,TODAY())/$E$5)</f>
        <v/>
      </c>
      <c r="P961" s="242" t="str">
        <f t="shared" si="92"/>
        <v/>
      </c>
      <c r="Q961" s="181" t="str">
        <f t="shared" si="93"/>
        <v/>
      </c>
      <c r="R961" s="342" t="str">
        <f t="shared" si="94"/>
        <v/>
      </c>
      <c r="S961" s="144"/>
      <c r="U961" s="1"/>
    </row>
    <row r="962" spans="3:21" ht="12" customHeight="1" x14ac:dyDescent="0.35">
      <c r="C962" s="341" t="str">
        <f t="shared" si="91"/>
        <v/>
      </c>
      <c r="D962" s="239" t="str">
        <f t="shared" si="95"/>
        <v/>
      </c>
      <c r="E962" s="239" t="str">
        <f t="shared" si="96"/>
        <v/>
      </c>
      <c r="F962" s="179" t="str">
        <f ca="1">IF(C962="","",[1]!s_dq_close(D962,TODAY(),1))</f>
        <v/>
      </c>
      <c r="G962" s="180" t="str">
        <f ca="1">IF(C962="","",[1]!s_pq_pctchange(D962,TODAY()-$G$12,TODAY())/100)</f>
        <v/>
      </c>
      <c r="H962" s="240" t="str">
        <f>IF(C962="","",IF($H$11="收入",[1]!S_STM07_IS(D962,9,$G$5,$H$13)/$E$5,[1]!S_STM07_IS(D962,48,$G$5,$H$13)/$E$5))</f>
        <v/>
      </c>
      <c r="I962" s="240" t="str">
        <f>IF(C962="","",IF($I$11="毛利率",([1]!S_STM07_IS(D962,9,$G$5,$H$13)-[1]!S_STM07_IS(D962,10,$G$5,$H$13))/[1]!S_STM07_IS(D962,9,$G$5,$H$13),[1]!S_STM07_IS(D962,14,$G$5,$H$13)/$E$5))</f>
        <v/>
      </c>
      <c r="J962" s="402" t="str">
        <f>IF(C962="","",IF($J$11="净利润率",[1]!S_STM07_IS(D962,61,$G$5,$H$13)/[1]!S_STM07_IS(D962,9,$G$5,$H$13),[1]!S_STM07_IS(D962,55,$G$5,$H$13)/$E$5))</f>
        <v/>
      </c>
      <c r="K962" s="411" t="str">
        <f>IF(C962="","",[1]!hks_fa_roa2(D962,$G$5))</f>
        <v/>
      </c>
      <c r="L962" s="411" t="str">
        <f>IF(C962="","",[1]!hks_fa_roe(D962,$G$5))</f>
        <v/>
      </c>
      <c r="M962" s="240" t="str">
        <f>IF(C962="","",IF($M$11="EPS",[1]!S_STM07_IS(D962,61,$G$5,$H$13)/IF([1]!s_share_total(D962,$G$5)=0,[1]!s_share_total(D962,[1]!s_ipo_listeddate(D962)),[1]!s_share_total(D962,$G$5)),([1]!s_stm07_bs(D962,75,$G$5,$H$13)+[1]!s_stm07_bs(D962,88,$G$5,$H$13)+[1]!s_stm07_bs(D962,94,$G$5,$H$13)+[1]!s_stm07_bs(D962,95,$G$5,$H$13))/$E$5))</f>
        <v/>
      </c>
      <c r="N962" s="241" t="str">
        <f>IF(C962="","",F962/([1]!S_STM07_IS(D962,61,$G$5,$H$13)/IF([1]!s_share_total(D962,$G$5)=0,[1]!s_share_total(D962,[1]!s_ipo_listeddate(D962)),[1]!s_share_total(D962,$G$5))))</f>
        <v/>
      </c>
      <c r="O962" s="240" t="str">
        <f ca="1">IF(C962="","",[1]!s_share_total(D962,TODAY())/$E$5)</f>
        <v/>
      </c>
      <c r="P962" s="240" t="str">
        <f t="shared" si="92"/>
        <v/>
      </c>
      <c r="Q962" s="210" t="str">
        <f t="shared" si="93"/>
        <v/>
      </c>
      <c r="R962" s="341" t="str">
        <f t="shared" si="94"/>
        <v/>
      </c>
      <c r="S962" s="144"/>
      <c r="U962" s="1"/>
    </row>
    <row r="963" spans="3:21" ht="12" customHeight="1" x14ac:dyDescent="0.35">
      <c r="C963" s="342" t="str">
        <f t="shared" si="91"/>
        <v/>
      </c>
      <c r="D963" s="126" t="str">
        <f t="shared" si="95"/>
        <v/>
      </c>
      <c r="E963" s="126" t="str">
        <f t="shared" si="96"/>
        <v/>
      </c>
      <c r="F963" s="181" t="str">
        <f ca="1">IF(C963="","",[1]!s_dq_close(D963,TODAY(),1))</f>
        <v/>
      </c>
      <c r="G963" s="182" t="str">
        <f ca="1">IF(C963="","",[1]!s_pq_pctchange(D963,TODAY()-$G$12,TODAY())/100)</f>
        <v/>
      </c>
      <c r="H963" s="242" t="str">
        <f>IF(C963="","",IF($H$11="收入",[1]!S_STM07_IS(D963,9,$G$5,$H$13)/$E$5,[1]!S_STM07_IS(D963,48,$G$5,$H$13)/$E$5))</f>
        <v/>
      </c>
      <c r="I963" s="242" t="str">
        <f>IF(C963="","",IF($I$11="毛利率",([1]!S_STM07_IS(D963,9,$G$5,$H$13)-[1]!S_STM07_IS(D963,10,$G$5,$H$13))/[1]!S_STM07_IS(D963,9,$G$5,$H$13),[1]!S_STM07_IS(D963,14,$G$5,$H$13)/$E$5))</f>
        <v/>
      </c>
      <c r="J963" s="403" t="str">
        <f>IF(C963="","",IF($J$11="净利润率",[1]!S_STM07_IS(D963,61,$G$5,$H$13)/[1]!S_STM07_IS(D963,9,$G$5,$H$13),[1]!S_STM07_IS(D963,55,$G$5,$H$13)/$E$5))</f>
        <v/>
      </c>
      <c r="K963" s="411" t="str">
        <f>IF(C963="","",[1]!hks_fa_roa2(D963,$G$5))</f>
        <v/>
      </c>
      <c r="L963" s="411" t="str">
        <f>IF(C963="","",[1]!hks_fa_roe(D963,$G$5))</f>
        <v/>
      </c>
      <c r="M963" s="243" t="str">
        <f>IF(C963="","",IF($M$11="EPS",[1]!S_STM07_IS(D963,61,$G$5,$H$13)/IF([1]!s_share_total(D963,$G$5)=0,[1]!s_share_total(D963,[1]!s_ipo_listeddate(D963)),[1]!s_share_total(D963,$G$5)),([1]!s_stm07_bs(D963,75,$G$5,$H$13)+[1]!s_stm07_bs(D963,88,$G$5,$H$13)+[1]!s_stm07_bs(D963,94,$G$5,$H$13)+[1]!s_stm07_bs(D963,95,$G$5,$H$13))/$E$5))</f>
        <v/>
      </c>
      <c r="N963" s="193" t="str">
        <f>IF(C963="","",F963/([1]!S_STM07_IS(D963,61,$G$5,$H$13)/IF([1]!s_share_total(D963,$G$5)=0,[1]!s_share_total(D963,[1]!s_ipo_listeddate(D963)),[1]!s_share_total(D963,$G$5))))</f>
        <v/>
      </c>
      <c r="O963" s="242" t="str">
        <f ca="1">IF(C963="","",[1]!s_share_total(D963,TODAY())/$E$5)</f>
        <v/>
      </c>
      <c r="P963" s="242" t="str">
        <f t="shared" si="92"/>
        <v/>
      </c>
      <c r="Q963" s="181" t="str">
        <f t="shared" si="93"/>
        <v/>
      </c>
      <c r="R963" s="342" t="str">
        <f t="shared" si="94"/>
        <v/>
      </c>
      <c r="S963" s="144"/>
      <c r="U963" s="1"/>
    </row>
    <row r="964" spans="3:21" ht="12" customHeight="1" x14ac:dyDescent="0.35">
      <c r="C964" s="341" t="str">
        <f t="shared" si="91"/>
        <v/>
      </c>
      <c r="D964" s="239" t="str">
        <f t="shared" si="95"/>
        <v/>
      </c>
      <c r="E964" s="239" t="str">
        <f t="shared" si="96"/>
        <v/>
      </c>
      <c r="F964" s="179" t="str">
        <f ca="1">IF(C964="","",[1]!s_dq_close(D964,TODAY(),1))</f>
        <v/>
      </c>
      <c r="G964" s="180" t="str">
        <f ca="1">IF(C964="","",[1]!s_pq_pctchange(D964,TODAY()-$G$12,TODAY())/100)</f>
        <v/>
      </c>
      <c r="H964" s="240" t="str">
        <f>IF(C964="","",IF($H$11="收入",[1]!S_STM07_IS(D964,9,$G$5,$H$13)/$E$5,[1]!S_STM07_IS(D964,48,$G$5,$H$13)/$E$5))</f>
        <v/>
      </c>
      <c r="I964" s="240" t="str">
        <f>IF(C964="","",IF($I$11="毛利率",([1]!S_STM07_IS(D964,9,$G$5,$H$13)-[1]!S_STM07_IS(D964,10,$G$5,$H$13))/[1]!S_STM07_IS(D964,9,$G$5,$H$13),[1]!S_STM07_IS(D964,14,$G$5,$H$13)/$E$5))</f>
        <v/>
      </c>
      <c r="J964" s="402" t="str">
        <f>IF(C964="","",IF($J$11="净利润率",[1]!S_STM07_IS(D964,61,$G$5,$H$13)/[1]!S_STM07_IS(D964,9,$G$5,$H$13),[1]!S_STM07_IS(D964,55,$G$5,$H$13)/$E$5))</f>
        <v/>
      </c>
      <c r="K964" s="411" t="str">
        <f>IF(C964="","",[1]!hks_fa_roa2(D964,$G$5))</f>
        <v/>
      </c>
      <c r="L964" s="411" t="str">
        <f>IF(C964="","",[1]!hks_fa_roe(D964,$G$5))</f>
        <v/>
      </c>
      <c r="M964" s="240" t="str">
        <f>IF(C964="","",IF($M$11="EPS",[1]!S_STM07_IS(D964,61,$G$5,$H$13)/IF([1]!s_share_total(D964,$G$5)=0,[1]!s_share_total(D964,[1]!s_ipo_listeddate(D964)),[1]!s_share_total(D964,$G$5)),([1]!s_stm07_bs(D964,75,$G$5,$H$13)+[1]!s_stm07_bs(D964,88,$G$5,$H$13)+[1]!s_stm07_bs(D964,94,$G$5,$H$13)+[1]!s_stm07_bs(D964,95,$G$5,$H$13))/$E$5))</f>
        <v/>
      </c>
      <c r="N964" s="241" t="str">
        <f>IF(C964="","",F964/([1]!S_STM07_IS(D964,61,$G$5,$H$13)/IF([1]!s_share_total(D964,$G$5)=0,[1]!s_share_total(D964,[1]!s_ipo_listeddate(D964)),[1]!s_share_total(D964,$G$5))))</f>
        <v/>
      </c>
      <c r="O964" s="240" t="str">
        <f ca="1">IF(C964="","",[1]!s_share_total(D964,TODAY())/$E$5)</f>
        <v/>
      </c>
      <c r="P964" s="240" t="str">
        <f t="shared" si="92"/>
        <v/>
      </c>
      <c r="Q964" s="210" t="str">
        <f t="shared" si="93"/>
        <v/>
      </c>
      <c r="R964" s="341" t="str">
        <f t="shared" si="94"/>
        <v/>
      </c>
      <c r="S964" s="144"/>
      <c r="U964" s="1"/>
    </row>
    <row r="965" spans="3:21" ht="12" customHeight="1" x14ac:dyDescent="0.35">
      <c r="C965" s="342" t="str">
        <f t="shared" si="91"/>
        <v/>
      </c>
      <c r="D965" s="126" t="str">
        <f t="shared" si="95"/>
        <v/>
      </c>
      <c r="E965" s="126" t="str">
        <f t="shared" si="96"/>
        <v/>
      </c>
      <c r="F965" s="181" t="str">
        <f ca="1">IF(C965="","",[1]!s_dq_close(D965,TODAY(),1))</f>
        <v/>
      </c>
      <c r="G965" s="182" t="str">
        <f ca="1">IF(C965="","",[1]!s_pq_pctchange(D965,TODAY()-$G$12,TODAY())/100)</f>
        <v/>
      </c>
      <c r="H965" s="242" t="str">
        <f>IF(C965="","",IF($H$11="收入",[1]!S_STM07_IS(D965,9,$G$5,$H$13)/$E$5,[1]!S_STM07_IS(D965,48,$G$5,$H$13)/$E$5))</f>
        <v/>
      </c>
      <c r="I965" s="242" t="str">
        <f>IF(C965="","",IF($I$11="毛利率",([1]!S_STM07_IS(D965,9,$G$5,$H$13)-[1]!S_STM07_IS(D965,10,$G$5,$H$13))/[1]!S_STM07_IS(D965,9,$G$5,$H$13),[1]!S_STM07_IS(D965,14,$G$5,$H$13)/$E$5))</f>
        <v/>
      </c>
      <c r="J965" s="403" t="str">
        <f>IF(C965="","",IF($J$11="净利润率",[1]!S_STM07_IS(D965,61,$G$5,$H$13)/[1]!S_STM07_IS(D965,9,$G$5,$H$13),[1]!S_STM07_IS(D965,55,$G$5,$H$13)/$E$5))</f>
        <v/>
      </c>
      <c r="K965" s="411" t="str">
        <f>IF(C965="","",[1]!hks_fa_roa2(D965,$G$5))</f>
        <v/>
      </c>
      <c r="L965" s="411" t="str">
        <f>IF(C965="","",[1]!hks_fa_roe(D965,$G$5))</f>
        <v/>
      </c>
      <c r="M965" s="243" t="str">
        <f>IF(C965="","",IF($M$11="EPS",[1]!S_STM07_IS(D965,61,$G$5,$H$13)/IF([1]!s_share_total(D965,$G$5)=0,[1]!s_share_total(D965,[1]!s_ipo_listeddate(D965)),[1]!s_share_total(D965,$G$5)),([1]!s_stm07_bs(D965,75,$G$5,$H$13)+[1]!s_stm07_bs(D965,88,$G$5,$H$13)+[1]!s_stm07_bs(D965,94,$G$5,$H$13)+[1]!s_stm07_bs(D965,95,$G$5,$H$13))/$E$5))</f>
        <v/>
      </c>
      <c r="N965" s="193" t="str">
        <f>IF(C965="","",F965/([1]!S_STM07_IS(D965,61,$G$5,$H$13)/IF([1]!s_share_total(D965,$G$5)=0,[1]!s_share_total(D965,[1]!s_ipo_listeddate(D965)),[1]!s_share_total(D965,$G$5))))</f>
        <v/>
      </c>
      <c r="O965" s="242" t="str">
        <f ca="1">IF(C965="","",[1]!s_share_total(D965,TODAY())/$E$5)</f>
        <v/>
      </c>
      <c r="P965" s="242" t="str">
        <f t="shared" si="92"/>
        <v/>
      </c>
      <c r="Q965" s="181" t="str">
        <f t="shared" si="93"/>
        <v/>
      </c>
      <c r="R965" s="342" t="str">
        <f t="shared" si="94"/>
        <v/>
      </c>
      <c r="S965" s="144"/>
      <c r="U965" s="1"/>
    </row>
    <row r="966" spans="3:21" ht="12" customHeight="1" x14ac:dyDescent="0.35">
      <c r="C966" s="341" t="str">
        <f t="shared" si="91"/>
        <v/>
      </c>
      <c r="D966" s="239" t="str">
        <f t="shared" si="95"/>
        <v/>
      </c>
      <c r="E966" s="239" t="str">
        <f t="shared" si="96"/>
        <v/>
      </c>
      <c r="F966" s="179" t="str">
        <f ca="1">IF(C966="","",[1]!s_dq_close(D966,TODAY(),1))</f>
        <v/>
      </c>
      <c r="G966" s="180" t="str">
        <f ca="1">IF(C966="","",[1]!s_pq_pctchange(D966,TODAY()-$G$12,TODAY())/100)</f>
        <v/>
      </c>
      <c r="H966" s="240" t="str">
        <f>IF(C966="","",IF($H$11="收入",[1]!S_STM07_IS(D966,9,$G$5,$H$13)/$E$5,[1]!S_STM07_IS(D966,48,$G$5,$H$13)/$E$5))</f>
        <v/>
      </c>
      <c r="I966" s="240" t="str">
        <f>IF(C966="","",IF($I$11="毛利率",([1]!S_STM07_IS(D966,9,$G$5,$H$13)-[1]!S_STM07_IS(D966,10,$G$5,$H$13))/[1]!S_STM07_IS(D966,9,$G$5,$H$13),[1]!S_STM07_IS(D966,14,$G$5,$H$13)/$E$5))</f>
        <v/>
      </c>
      <c r="J966" s="402" t="str">
        <f>IF(C966="","",IF($J$11="净利润率",[1]!S_STM07_IS(D966,61,$G$5,$H$13)/[1]!S_STM07_IS(D966,9,$G$5,$H$13),[1]!S_STM07_IS(D966,55,$G$5,$H$13)/$E$5))</f>
        <v/>
      </c>
      <c r="K966" s="411" t="str">
        <f>IF(C966="","",[1]!hks_fa_roa2(D966,$G$5))</f>
        <v/>
      </c>
      <c r="L966" s="411" t="str">
        <f>IF(C966="","",[1]!hks_fa_roe(D966,$G$5))</f>
        <v/>
      </c>
      <c r="M966" s="240" t="str">
        <f>IF(C966="","",IF($M$11="EPS",[1]!S_STM07_IS(D966,61,$G$5,$H$13)/IF([1]!s_share_total(D966,$G$5)=0,[1]!s_share_total(D966,[1]!s_ipo_listeddate(D966)),[1]!s_share_total(D966,$G$5)),([1]!s_stm07_bs(D966,75,$G$5,$H$13)+[1]!s_stm07_bs(D966,88,$G$5,$H$13)+[1]!s_stm07_bs(D966,94,$G$5,$H$13)+[1]!s_stm07_bs(D966,95,$G$5,$H$13))/$E$5))</f>
        <v/>
      </c>
      <c r="N966" s="241" t="str">
        <f>IF(C966="","",F966/([1]!S_STM07_IS(D966,61,$G$5,$H$13)/IF([1]!s_share_total(D966,$G$5)=0,[1]!s_share_total(D966,[1]!s_ipo_listeddate(D966)),[1]!s_share_total(D966,$G$5))))</f>
        <v/>
      </c>
      <c r="O966" s="240" t="str">
        <f ca="1">IF(C966="","",[1]!s_share_total(D966,TODAY())/$E$5)</f>
        <v/>
      </c>
      <c r="P966" s="240" t="str">
        <f t="shared" si="92"/>
        <v/>
      </c>
      <c r="Q966" s="210" t="str">
        <f t="shared" si="93"/>
        <v/>
      </c>
      <c r="R966" s="341" t="str">
        <f t="shared" si="94"/>
        <v/>
      </c>
      <c r="S966" s="144"/>
      <c r="U966" s="1"/>
    </row>
    <row r="967" spans="3:21" ht="12" customHeight="1" x14ac:dyDescent="0.35">
      <c r="C967" s="342" t="str">
        <f t="shared" si="91"/>
        <v/>
      </c>
      <c r="D967" s="126" t="str">
        <f t="shared" si="95"/>
        <v/>
      </c>
      <c r="E967" s="126" t="str">
        <f t="shared" si="96"/>
        <v/>
      </c>
      <c r="F967" s="181" t="str">
        <f ca="1">IF(C967="","",[1]!s_dq_close(D967,TODAY(),1))</f>
        <v/>
      </c>
      <c r="G967" s="182" t="str">
        <f ca="1">IF(C967="","",[1]!s_pq_pctchange(D967,TODAY()-$G$12,TODAY())/100)</f>
        <v/>
      </c>
      <c r="H967" s="242" t="str">
        <f>IF(C967="","",IF($H$11="收入",[1]!S_STM07_IS(D967,9,$G$5,$H$13)/$E$5,[1]!S_STM07_IS(D967,48,$G$5,$H$13)/$E$5))</f>
        <v/>
      </c>
      <c r="I967" s="242" t="str">
        <f>IF(C967="","",IF($I$11="毛利率",([1]!S_STM07_IS(D967,9,$G$5,$H$13)-[1]!S_STM07_IS(D967,10,$G$5,$H$13))/[1]!S_STM07_IS(D967,9,$G$5,$H$13),[1]!S_STM07_IS(D967,14,$G$5,$H$13)/$E$5))</f>
        <v/>
      </c>
      <c r="J967" s="403" t="str">
        <f>IF(C967="","",IF($J$11="净利润率",[1]!S_STM07_IS(D967,61,$G$5,$H$13)/[1]!S_STM07_IS(D967,9,$G$5,$H$13),[1]!S_STM07_IS(D967,55,$G$5,$H$13)/$E$5))</f>
        <v/>
      </c>
      <c r="K967" s="411" t="str">
        <f>IF(C967="","",[1]!hks_fa_roa2(D967,$G$5))</f>
        <v/>
      </c>
      <c r="L967" s="411" t="str">
        <f>IF(C967="","",[1]!hks_fa_roe(D967,$G$5))</f>
        <v/>
      </c>
      <c r="M967" s="243" t="str">
        <f>IF(C967="","",IF($M$11="EPS",[1]!S_STM07_IS(D967,61,$G$5,$H$13)/IF([1]!s_share_total(D967,$G$5)=0,[1]!s_share_total(D967,[1]!s_ipo_listeddate(D967)),[1]!s_share_total(D967,$G$5)),([1]!s_stm07_bs(D967,75,$G$5,$H$13)+[1]!s_stm07_bs(D967,88,$G$5,$H$13)+[1]!s_stm07_bs(D967,94,$G$5,$H$13)+[1]!s_stm07_bs(D967,95,$G$5,$H$13))/$E$5))</f>
        <v/>
      </c>
      <c r="N967" s="193" t="str">
        <f>IF(C967="","",F967/([1]!S_STM07_IS(D967,61,$G$5,$H$13)/IF([1]!s_share_total(D967,$G$5)=0,[1]!s_share_total(D967,[1]!s_ipo_listeddate(D967)),[1]!s_share_total(D967,$G$5))))</f>
        <v/>
      </c>
      <c r="O967" s="242" t="str">
        <f ca="1">IF(C967="","",[1]!s_share_total(D967,TODAY())/$E$5)</f>
        <v/>
      </c>
      <c r="P967" s="242" t="str">
        <f t="shared" si="92"/>
        <v/>
      </c>
      <c r="Q967" s="181" t="str">
        <f t="shared" si="93"/>
        <v/>
      </c>
      <c r="R967" s="342" t="str">
        <f t="shared" si="94"/>
        <v/>
      </c>
      <c r="S967" s="144"/>
      <c r="U967" s="1"/>
    </row>
    <row r="968" spans="3:21" ht="12" customHeight="1" x14ac:dyDescent="0.35">
      <c r="C968" s="341" t="str">
        <f t="shared" si="91"/>
        <v/>
      </c>
      <c r="D968" s="239" t="str">
        <f t="shared" si="95"/>
        <v/>
      </c>
      <c r="E968" s="239" t="str">
        <f t="shared" si="96"/>
        <v/>
      </c>
      <c r="F968" s="179" t="str">
        <f ca="1">IF(C968="","",[1]!s_dq_close(D968,TODAY(),1))</f>
        <v/>
      </c>
      <c r="G968" s="180" t="str">
        <f ca="1">IF(C968="","",[1]!s_pq_pctchange(D968,TODAY()-$G$12,TODAY())/100)</f>
        <v/>
      </c>
      <c r="H968" s="240" t="str">
        <f>IF(C968="","",IF($H$11="收入",[1]!S_STM07_IS(D968,9,$G$5,$H$13)/$E$5,[1]!S_STM07_IS(D968,48,$G$5,$H$13)/$E$5))</f>
        <v/>
      </c>
      <c r="I968" s="240" t="str">
        <f>IF(C968="","",IF($I$11="毛利率",([1]!S_STM07_IS(D968,9,$G$5,$H$13)-[1]!S_STM07_IS(D968,10,$G$5,$H$13))/[1]!S_STM07_IS(D968,9,$G$5,$H$13),[1]!S_STM07_IS(D968,14,$G$5,$H$13)/$E$5))</f>
        <v/>
      </c>
      <c r="J968" s="402" t="str">
        <f>IF(C968="","",IF($J$11="净利润率",[1]!S_STM07_IS(D968,61,$G$5,$H$13)/[1]!S_STM07_IS(D968,9,$G$5,$H$13),[1]!S_STM07_IS(D968,55,$G$5,$H$13)/$E$5))</f>
        <v/>
      </c>
      <c r="K968" s="411" t="str">
        <f>IF(C968="","",[1]!hks_fa_roa2(D968,$G$5))</f>
        <v/>
      </c>
      <c r="L968" s="411" t="str">
        <f>IF(C968="","",[1]!hks_fa_roe(D968,$G$5))</f>
        <v/>
      </c>
      <c r="M968" s="240" t="str">
        <f>IF(C968="","",IF($M$11="EPS",[1]!S_STM07_IS(D968,61,$G$5,$H$13)/IF([1]!s_share_total(D968,$G$5)=0,[1]!s_share_total(D968,[1]!s_ipo_listeddate(D968)),[1]!s_share_total(D968,$G$5)),([1]!s_stm07_bs(D968,75,$G$5,$H$13)+[1]!s_stm07_bs(D968,88,$G$5,$H$13)+[1]!s_stm07_bs(D968,94,$G$5,$H$13)+[1]!s_stm07_bs(D968,95,$G$5,$H$13))/$E$5))</f>
        <v/>
      </c>
      <c r="N968" s="241" t="str">
        <f>IF(C968="","",F968/([1]!S_STM07_IS(D968,61,$G$5,$H$13)/IF([1]!s_share_total(D968,$G$5)=0,[1]!s_share_total(D968,[1]!s_ipo_listeddate(D968)),[1]!s_share_total(D968,$G$5))))</f>
        <v/>
      </c>
      <c r="O968" s="240" t="str">
        <f ca="1">IF(C968="","",[1]!s_share_total(D968,TODAY())/$E$5)</f>
        <v/>
      </c>
      <c r="P968" s="240" t="str">
        <f t="shared" si="92"/>
        <v/>
      </c>
      <c r="Q968" s="210" t="str">
        <f t="shared" si="93"/>
        <v/>
      </c>
      <c r="R968" s="341" t="str">
        <f t="shared" si="94"/>
        <v/>
      </c>
      <c r="S968" s="144"/>
      <c r="U968" s="1"/>
    </row>
    <row r="969" spans="3:21" ht="12" customHeight="1" x14ac:dyDescent="0.35">
      <c r="C969" s="342" t="str">
        <f t="shared" si="91"/>
        <v/>
      </c>
      <c r="D969" s="126" t="str">
        <f t="shared" si="95"/>
        <v/>
      </c>
      <c r="E969" s="126" t="str">
        <f t="shared" si="96"/>
        <v/>
      </c>
      <c r="F969" s="181" t="str">
        <f ca="1">IF(C969="","",[1]!s_dq_close(D969,TODAY(),1))</f>
        <v/>
      </c>
      <c r="G969" s="182" t="str">
        <f ca="1">IF(C969="","",[1]!s_pq_pctchange(D969,TODAY()-$G$12,TODAY())/100)</f>
        <v/>
      </c>
      <c r="H969" s="242" t="str">
        <f>IF(C969="","",IF($H$11="收入",[1]!S_STM07_IS(D969,9,$G$5,$H$13)/$E$5,[1]!S_STM07_IS(D969,48,$G$5,$H$13)/$E$5))</f>
        <v/>
      </c>
      <c r="I969" s="242" t="str">
        <f>IF(C969="","",IF($I$11="毛利率",([1]!S_STM07_IS(D969,9,$G$5,$H$13)-[1]!S_STM07_IS(D969,10,$G$5,$H$13))/[1]!S_STM07_IS(D969,9,$G$5,$H$13),[1]!S_STM07_IS(D969,14,$G$5,$H$13)/$E$5))</f>
        <v/>
      </c>
      <c r="J969" s="403" t="str">
        <f>IF(C969="","",IF($J$11="净利润率",[1]!S_STM07_IS(D969,61,$G$5,$H$13)/[1]!S_STM07_IS(D969,9,$G$5,$H$13),[1]!S_STM07_IS(D969,55,$G$5,$H$13)/$E$5))</f>
        <v/>
      </c>
      <c r="K969" s="411" t="str">
        <f>IF(C969="","",[1]!hks_fa_roa2(D969,$G$5))</f>
        <v/>
      </c>
      <c r="L969" s="411" t="str">
        <f>IF(C969="","",[1]!hks_fa_roe(D969,$G$5))</f>
        <v/>
      </c>
      <c r="M969" s="243" t="str">
        <f>IF(C969="","",IF($M$11="EPS",[1]!S_STM07_IS(D969,61,$G$5,$H$13)/IF([1]!s_share_total(D969,$G$5)=0,[1]!s_share_total(D969,[1]!s_ipo_listeddate(D969)),[1]!s_share_total(D969,$G$5)),([1]!s_stm07_bs(D969,75,$G$5,$H$13)+[1]!s_stm07_bs(D969,88,$G$5,$H$13)+[1]!s_stm07_bs(D969,94,$G$5,$H$13)+[1]!s_stm07_bs(D969,95,$G$5,$H$13))/$E$5))</f>
        <v/>
      </c>
      <c r="N969" s="193" t="str">
        <f>IF(C969="","",F969/([1]!S_STM07_IS(D969,61,$G$5,$H$13)/IF([1]!s_share_total(D969,$G$5)=0,[1]!s_share_total(D969,[1]!s_ipo_listeddate(D969)),[1]!s_share_total(D969,$G$5))))</f>
        <v/>
      </c>
      <c r="O969" s="242" t="str">
        <f ca="1">IF(C969="","",[1]!s_share_total(D969,TODAY())/$E$5)</f>
        <v/>
      </c>
      <c r="P969" s="242" t="str">
        <f t="shared" si="92"/>
        <v/>
      </c>
      <c r="Q969" s="181" t="str">
        <f t="shared" si="93"/>
        <v/>
      </c>
      <c r="R969" s="342" t="str">
        <f t="shared" si="94"/>
        <v/>
      </c>
      <c r="S969" s="144"/>
      <c r="U969" s="1"/>
    </row>
    <row r="970" spans="3:21" ht="12" customHeight="1" x14ac:dyDescent="0.35">
      <c r="C970" s="341" t="str">
        <f t="shared" si="91"/>
        <v/>
      </c>
      <c r="D970" s="239" t="str">
        <f t="shared" si="95"/>
        <v/>
      </c>
      <c r="E970" s="239" t="str">
        <f t="shared" si="96"/>
        <v/>
      </c>
      <c r="F970" s="179" t="str">
        <f ca="1">IF(C970="","",[1]!s_dq_close(D970,TODAY(),1))</f>
        <v/>
      </c>
      <c r="G970" s="180" t="str">
        <f ca="1">IF(C970="","",[1]!s_pq_pctchange(D970,TODAY()-$G$12,TODAY())/100)</f>
        <v/>
      </c>
      <c r="H970" s="240" t="str">
        <f>IF(C970="","",IF($H$11="收入",[1]!S_STM07_IS(D970,9,$G$5,$H$13)/$E$5,[1]!S_STM07_IS(D970,48,$G$5,$H$13)/$E$5))</f>
        <v/>
      </c>
      <c r="I970" s="240" t="str">
        <f>IF(C970="","",IF($I$11="毛利率",([1]!S_STM07_IS(D970,9,$G$5,$H$13)-[1]!S_STM07_IS(D970,10,$G$5,$H$13))/[1]!S_STM07_IS(D970,9,$G$5,$H$13),[1]!S_STM07_IS(D970,14,$G$5,$H$13)/$E$5))</f>
        <v/>
      </c>
      <c r="J970" s="402" t="str">
        <f>IF(C970="","",IF($J$11="净利润率",[1]!S_STM07_IS(D970,61,$G$5,$H$13)/[1]!S_STM07_IS(D970,9,$G$5,$H$13),[1]!S_STM07_IS(D970,55,$G$5,$H$13)/$E$5))</f>
        <v/>
      </c>
      <c r="K970" s="411" t="str">
        <f>IF(C970="","",[1]!hks_fa_roa2(D970,$G$5))</f>
        <v/>
      </c>
      <c r="L970" s="411" t="str">
        <f>IF(C970="","",[1]!hks_fa_roe(D970,$G$5))</f>
        <v/>
      </c>
      <c r="M970" s="240" t="str">
        <f>IF(C970="","",IF($M$11="EPS",[1]!S_STM07_IS(D970,61,$G$5,$H$13)/IF([1]!s_share_total(D970,$G$5)=0,[1]!s_share_total(D970,[1]!s_ipo_listeddate(D970)),[1]!s_share_total(D970,$G$5)),([1]!s_stm07_bs(D970,75,$G$5,$H$13)+[1]!s_stm07_bs(D970,88,$G$5,$H$13)+[1]!s_stm07_bs(D970,94,$G$5,$H$13)+[1]!s_stm07_bs(D970,95,$G$5,$H$13))/$E$5))</f>
        <v/>
      </c>
      <c r="N970" s="241" t="str">
        <f>IF(C970="","",F970/([1]!S_STM07_IS(D970,61,$G$5,$H$13)/IF([1]!s_share_total(D970,$G$5)=0,[1]!s_share_total(D970,[1]!s_ipo_listeddate(D970)),[1]!s_share_total(D970,$G$5))))</f>
        <v/>
      </c>
      <c r="O970" s="240" t="str">
        <f ca="1">IF(C970="","",[1]!s_share_total(D970,TODAY())/$E$5)</f>
        <v/>
      </c>
      <c r="P970" s="240" t="str">
        <f t="shared" si="92"/>
        <v/>
      </c>
      <c r="Q970" s="210" t="str">
        <f t="shared" si="93"/>
        <v/>
      </c>
      <c r="R970" s="341" t="str">
        <f t="shared" si="94"/>
        <v/>
      </c>
      <c r="S970" s="144"/>
      <c r="U970" s="1"/>
    </row>
    <row r="971" spans="3:21" ht="12" customHeight="1" x14ac:dyDescent="0.35">
      <c r="C971" s="342" t="str">
        <f t="shared" si="91"/>
        <v/>
      </c>
      <c r="D971" s="126" t="str">
        <f t="shared" si="95"/>
        <v/>
      </c>
      <c r="E971" s="126" t="str">
        <f t="shared" si="96"/>
        <v/>
      </c>
      <c r="F971" s="181" t="str">
        <f ca="1">IF(C971="","",[1]!s_dq_close(D971,TODAY(),1))</f>
        <v/>
      </c>
      <c r="G971" s="182" t="str">
        <f ca="1">IF(C971="","",[1]!s_pq_pctchange(D971,TODAY()-$G$12,TODAY())/100)</f>
        <v/>
      </c>
      <c r="H971" s="242" t="str">
        <f>IF(C971="","",IF($H$11="收入",[1]!S_STM07_IS(D971,9,$G$5,$H$13)/$E$5,[1]!S_STM07_IS(D971,48,$G$5,$H$13)/$E$5))</f>
        <v/>
      </c>
      <c r="I971" s="242" t="str">
        <f>IF(C971="","",IF($I$11="毛利率",([1]!S_STM07_IS(D971,9,$G$5,$H$13)-[1]!S_STM07_IS(D971,10,$G$5,$H$13))/[1]!S_STM07_IS(D971,9,$G$5,$H$13),[1]!S_STM07_IS(D971,14,$G$5,$H$13)/$E$5))</f>
        <v/>
      </c>
      <c r="J971" s="403" t="str">
        <f>IF(C971="","",IF($J$11="净利润率",[1]!S_STM07_IS(D971,61,$G$5,$H$13)/[1]!S_STM07_IS(D971,9,$G$5,$H$13),[1]!S_STM07_IS(D971,55,$G$5,$H$13)/$E$5))</f>
        <v/>
      </c>
      <c r="K971" s="411" t="str">
        <f>IF(C971="","",[1]!hks_fa_roa2(D971,$G$5))</f>
        <v/>
      </c>
      <c r="L971" s="411" t="str">
        <f>IF(C971="","",[1]!hks_fa_roe(D971,$G$5))</f>
        <v/>
      </c>
      <c r="M971" s="243" t="str">
        <f>IF(C971="","",IF($M$11="EPS",[1]!S_STM07_IS(D971,61,$G$5,$H$13)/IF([1]!s_share_total(D971,$G$5)=0,[1]!s_share_total(D971,[1]!s_ipo_listeddate(D971)),[1]!s_share_total(D971,$G$5)),([1]!s_stm07_bs(D971,75,$G$5,$H$13)+[1]!s_stm07_bs(D971,88,$G$5,$H$13)+[1]!s_stm07_bs(D971,94,$G$5,$H$13)+[1]!s_stm07_bs(D971,95,$G$5,$H$13))/$E$5))</f>
        <v/>
      </c>
      <c r="N971" s="193" t="str">
        <f>IF(C971="","",F971/([1]!S_STM07_IS(D971,61,$G$5,$H$13)/IF([1]!s_share_total(D971,$G$5)=0,[1]!s_share_total(D971,[1]!s_ipo_listeddate(D971)),[1]!s_share_total(D971,$G$5))))</f>
        <v/>
      </c>
      <c r="O971" s="242" t="str">
        <f ca="1">IF(C971="","",[1]!s_share_total(D971,TODAY())/$E$5)</f>
        <v/>
      </c>
      <c r="P971" s="242" t="str">
        <f t="shared" si="92"/>
        <v/>
      </c>
      <c r="Q971" s="181" t="str">
        <f t="shared" si="93"/>
        <v/>
      </c>
      <c r="R971" s="342" t="str">
        <f t="shared" si="94"/>
        <v/>
      </c>
      <c r="S971" s="144"/>
      <c r="U971" s="1"/>
    </row>
    <row r="972" spans="3:21" ht="12" customHeight="1" x14ac:dyDescent="0.35">
      <c r="C972" s="341" t="str">
        <f t="shared" si="91"/>
        <v/>
      </c>
      <c r="D972" s="239" t="str">
        <f t="shared" si="95"/>
        <v/>
      </c>
      <c r="E972" s="239" t="str">
        <f t="shared" si="96"/>
        <v/>
      </c>
      <c r="F972" s="179" t="str">
        <f ca="1">IF(C972="","",[1]!s_dq_close(D972,TODAY(),1))</f>
        <v/>
      </c>
      <c r="G972" s="180" t="str">
        <f ca="1">IF(C972="","",[1]!s_pq_pctchange(D972,TODAY()-$G$12,TODAY())/100)</f>
        <v/>
      </c>
      <c r="H972" s="240" t="str">
        <f>IF(C972="","",IF($H$11="收入",[1]!S_STM07_IS(D972,9,$G$5,$H$13)/$E$5,[1]!S_STM07_IS(D972,48,$G$5,$H$13)/$E$5))</f>
        <v/>
      </c>
      <c r="I972" s="240" t="str">
        <f>IF(C972="","",IF($I$11="毛利率",([1]!S_STM07_IS(D972,9,$G$5,$H$13)-[1]!S_STM07_IS(D972,10,$G$5,$H$13))/[1]!S_STM07_IS(D972,9,$G$5,$H$13),[1]!S_STM07_IS(D972,14,$G$5,$H$13)/$E$5))</f>
        <v/>
      </c>
      <c r="J972" s="402" t="str">
        <f>IF(C972="","",IF($J$11="净利润率",[1]!S_STM07_IS(D972,61,$G$5,$H$13)/[1]!S_STM07_IS(D972,9,$G$5,$H$13),[1]!S_STM07_IS(D972,55,$G$5,$H$13)/$E$5))</f>
        <v/>
      </c>
      <c r="K972" s="411" t="str">
        <f>IF(C972="","",[1]!hks_fa_roa2(D972,$G$5))</f>
        <v/>
      </c>
      <c r="L972" s="411" t="str">
        <f>IF(C972="","",[1]!hks_fa_roe(D972,$G$5))</f>
        <v/>
      </c>
      <c r="M972" s="240" t="str">
        <f>IF(C972="","",IF($M$11="EPS",[1]!S_STM07_IS(D972,61,$G$5,$H$13)/IF([1]!s_share_total(D972,$G$5)=0,[1]!s_share_total(D972,[1]!s_ipo_listeddate(D972)),[1]!s_share_total(D972,$G$5)),([1]!s_stm07_bs(D972,75,$G$5,$H$13)+[1]!s_stm07_bs(D972,88,$G$5,$H$13)+[1]!s_stm07_bs(D972,94,$G$5,$H$13)+[1]!s_stm07_bs(D972,95,$G$5,$H$13))/$E$5))</f>
        <v/>
      </c>
      <c r="N972" s="241" t="str">
        <f>IF(C972="","",F972/([1]!S_STM07_IS(D972,61,$G$5,$H$13)/IF([1]!s_share_total(D972,$G$5)=0,[1]!s_share_total(D972,[1]!s_ipo_listeddate(D972)),[1]!s_share_total(D972,$G$5))))</f>
        <v/>
      </c>
      <c r="O972" s="240" t="str">
        <f ca="1">IF(C972="","",[1]!s_share_total(D972,TODAY())/$E$5)</f>
        <v/>
      </c>
      <c r="P972" s="240" t="str">
        <f t="shared" si="92"/>
        <v/>
      </c>
      <c r="Q972" s="210" t="str">
        <f t="shared" si="93"/>
        <v/>
      </c>
      <c r="R972" s="341" t="str">
        <f t="shared" si="94"/>
        <v/>
      </c>
      <c r="S972" s="144"/>
      <c r="U972" s="1"/>
    </row>
    <row r="973" spans="3:21" ht="12" customHeight="1" x14ac:dyDescent="0.35">
      <c r="C973" s="342" t="str">
        <f t="shared" si="91"/>
        <v/>
      </c>
      <c r="D973" s="126" t="str">
        <f t="shared" si="95"/>
        <v/>
      </c>
      <c r="E973" s="126" t="str">
        <f t="shared" si="96"/>
        <v/>
      </c>
      <c r="F973" s="181" t="str">
        <f ca="1">IF(C973="","",[1]!s_dq_close(D973,TODAY(),1))</f>
        <v/>
      </c>
      <c r="G973" s="182" t="str">
        <f ca="1">IF(C973="","",[1]!s_pq_pctchange(D973,TODAY()-$G$12,TODAY())/100)</f>
        <v/>
      </c>
      <c r="H973" s="242" t="str">
        <f>IF(C973="","",IF($H$11="收入",[1]!S_STM07_IS(D973,9,$G$5,$H$13)/$E$5,[1]!S_STM07_IS(D973,48,$G$5,$H$13)/$E$5))</f>
        <v/>
      </c>
      <c r="I973" s="242" t="str">
        <f>IF(C973="","",IF($I$11="毛利率",([1]!S_STM07_IS(D973,9,$G$5,$H$13)-[1]!S_STM07_IS(D973,10,$G$5,$H$13))/[1]!S_STM07_IS(D973,9,$G$5,$H$13),[1]!S_STM07_IS(D973,14,$G$5,$H$13)/$E$5))</f>
        <v/>
      </c>
      <c r="J973" s="403" t="str">
        <f>IF(C973="","",IF($J$11="净利润率",[1]!S_STM07_IS(D973,61,$G$5,$H$13)/[1]!S_STM07_IS(D973,9,$G$5,$H$13),[1]!S_STM07_IS(D973,55,$G$5,$H$13)/$E$5))</f>
        <v/>
      </c>
      <c r="K973" s="411" t="str">
        <f>IF(C973="","",[1]!hks_fa_roa2(D973,$G$5))</f>
        <v/>
      </c>
      <c r="L973" s="411" t="str">
        <f>IF(C973="","",[1]!hks_fa_roe(D973,$G$5))</f>
        <v/>
      </c>
      <c r="M973" s="243" t="str">
        <f>IF(C973="","",IF($M$11="EPS",[1]!S_STM07_IS(D973,61,$G$5,$H$13)/IF([1]!s_share_total(D973,$G$5)=0,[1]!s_share_total(D973,[1]!s_ipo_listeddate(D973)),[1]!s_share_total(D973,$G$5)),([1]!s_stm07_bs(D973,75,$G$5,$H$13)+[1]!s_stm07_bs(D973,88,$G$5,$H$13)+[1]!s_stm07_bs(D973,94,$G$5,$H$13)+[1]!s_stm07_bs(D973,95,$G$5,$H$13))/$E$5))</f>
        <v/>
      </c>
      <c r="N973" s="193" t="str">
        <f>IF(C973="","",F973/([1]!S_STM07_IS(D973,61,$G$5,$H$13)/IF([1]!s_share_total(D973,$G$5)=0,[1]!s_share_total(D973,[1]!s_ipo_listeddate(D973)),[1]!s_share_total(D973,$G$5))))</f>
        <v/>
      </c>
      <c r="O973" s="242" t="str">
        <f ca="1">IF(C973="","",[1]!s_share_total(D973,TODAY())/$E$5)</f>
        <v/>
      </c>
      <c r="P973" s="242" t="str">
        <f t="shared" si="92"/>
        <v/>
      </c>
      <c r="Q973" s="181" t="str">
        <f t="shared" si="93"/>
        <v/>
      </c>
      <c r="R973" s="342" t="str">
        <f t="shared" si="94"/>
        <v/>
      </c>
      <c r="S973" s="144"/>
      <c r="U973" s="1"/>
    </row>
    <row r="974" spans="3:21" ht="12" customHeight="1" x14ac:dyDescent="0.35">
      <c r="C974" s="341" t="str">
        <f t="shared" ref="C974:C1037" si="97">IF(ROW()-13&lt;=MAX(series),ROW()-13,"")</f>
        <v/>
      </c>
      <c r="D974" s="239" t="str">
        <f t="shared" si="95"/>
        <v/>
      </c>
      <c r="E974" s="239" t="str">
        <f t="shared" si="96"/>
        <v/>
      </c>
      <c r="F974" s="179" t="str">
        <f ca="1">IF(C974="","",[1]!s_dq_close(D974,TODAY(),1))</f>
        <v/>
      </c>
      <c r="G974" s="180" t="str">
        <f ca="1">IF(C974="","",[1]!s_pq_pctchange(D974,TODAY()-$G$12,TODAY())/100)</f>
        <v/>
      </c>
      <c r="H974" s="240" t="str">
        <f>IF(C974="","",IF($H$11="收入",[1]!S_STM07_IS(D974,9,$G$5,$H$13)/$E$5,[1]!S_STM07_IS(D974,48,$G$5,$H$13)/$E$5))</f>
        <v/>
      </c>
      <c r="I974" s="240" t="str">
        <f>IF(C974="","",IF($I$11="毛利率",([1]!S_STM07_IS(D974,9,$G$5,$H$13)-[1]!S_STM07_IS(D974,10,$G$5,$H$13))/[1]!S_STM07_IS(D974,9,$G$5,$H$13),[1]!S_STM07_IS(D974,14,$G$5,$H$13)/$E$5))</f>
        <v/>
      </c>
      <c r="J974" s="402" t="str">
        <f>IF(C974="","",IF($J$11="净利润率",[1]!S_STM07_IS(D974,61,$G$5,$H$13)/[1]!S_STM07_IS(D974,9,$G$5,$H$13),[1]!S_STM07_IS(D974,55,$G$5,$H$13)/$E$5))</f>
        <v/>
      </c>
      <c r="K974" s="411" t="str">
        <f>IF(C974="","",[1]!hks_fa_roa2(D974,$G$5))</f>
        <v/>
      </c>
      <c r="L974" s="411" t="str">
        <f>IF(C974="","",[1]!hks_fa_roe(D974,$G$5))</f>
        <v/>
      </c>
      <c r="M974" s="240" t="str">
        <f>IF(C974="","",IF($M$11="EPS",[1]!S_STM07_IS(D974,61,$G$5,$H$13)/IF([1]!s_share_total(D974,$G$5)=0,[1]!s_share_total(D974,[1]!s_ipo_listeddate(D974)),[1]!s_share_total(D974,$G$5)),([1]!s_stm07_bs(D974,75,$G$5,$H$13)+[1]!s_stm07_bs(D974,88,$G$5,$H$13)+[1]!s_stm07_bs(D974,94,$G$5,$H$13)+[1]!s_stm07_bs(D974,95,$G$5,$H$13))/$E$5))</f>
        <v/>
      </c>
      <c r="N974" s="241" t="str">
        <f>IF(C974="","",F974/([1]!S_STM07_IS(D974,61,$G$5,$H$13)/IF([1]!s_share_total(D974,$G$5)=0,[1]!s_share_total(D974,[1]!s_ipo_listeddate(D974)),[1]!s_share_total(D974,$G$5))))</f>
        <v/>
      </c>
      <c r="O974" s="240" t="str">
        <f ca="1">IF(C974="","",[1]!s_share_total(D974,TODAY())/$E$5)</f>
        <v/>
      </c>
      <c r="P974" s="240" t="str">
        <f t="shared" ref="P974:P1037" si="98">IF(C974="","",F974*O974)</f>
        <v/>
      </c>
      <c r="Q974" s="210" t="str">
        <f t="shared" ref="Q974:Q1037" si="99">IF(C974="","",HLOOKUP($R$12,$G$11:$P$20003,ROW()-ROW($G$11)+1,FALSE))</f>
        <v/>
      </c>
      <c r="R974" s="341" t="str">
        <f t="shared" ref="R974:R1037" si="100">IF(C974="","",RANK(Q974,Q:Q,0))</f>
        <v/>
      </c>
      <c r="S974" s="144"/>
      <c r="U974" s="1"/>
    </row>
    <row r="975" spans="3:21" ht="12" customHeight="1" x14ac:dyDescent="0.35">
      <c r="C975" s="342" t="str">
        <f t="shared" si="97"/>
        <v/>
      </c>
      <c r="D975" s="126" t="str">
        <f t="shared" si="95"/>
        <v/>
      </c>
      <c r="E975" s="126" t="str">
        <f t="shared" si="96"/>
        <v/>
      </c>
      <c r="F975" s="181" t="str">
        <f ca="1">IF(C975="","",[1]!s_dq_close(D975,TODAY(),1))</f>
        <v/>
      </c>
      <c r="G975" s="182" t="str">
        <f ca="1">IF(C975="","",[1]!s_pq_pctchange(D975,TODAY()-$G$12,TODAY())/100)</f>
        <v/>
      </c>
      <c r="H975" s="242" t="str">
        <f>IF(C975="","",IF($H$11="收入",[1]!S_STM07_IS(D975,9,$G$5,$H$13)/$E$5,[1]!S_STM07_IS(D975,48,$G$5,$H$13)/$E$5))</f>
        <v/>
      </c>
      <c r="I975" s="242" t="str">
        <f>IF(C975="","",IF($I$11="毛利率",([1]!S_STM07_IS(D975,9,$G$5,$H$13)-[1]!S_STM07_IS(D975,10,$G$5,$H$13))/[1]!S_STM07_IS(D975,9,$G$5,$H$13),[1]!S_STM07_IS(D975,14,$G$5,$H$13)/$E$5))</f>
        <v/>
      </c>
      <c r="J975" s="403" t="str">
        <f>IF(C975="","",IF($J$11="净利润率",[1]!S_STM07_IS(D975,61,$G$5,$H$13)/[1]!S_STM07_IS(D975,9,$G$5,$H$13),[1]!S_STM07_IS(D975,55,$G$5,$H$13)/$E$5))</f>
        <v/>
      </c>
      <c r="K975" s="411" t="str">
        <f>IF(C975="","",[1]!hks_fa_roa2(D975,$G$5))</f>
        <v/>
      </c>
      <c r="L975" s="411" t="str">
        <f>IF(C975="","",[1]!hks_fa_roe(D975,$G$5))</f>
        <v/>
      </c>
      <c r="M975" s="243" t="str">
        <f>IF(C975="","",IF($M$11="EPS",[1]!S_STM07_IS(D975,61,$G$5,$H$13)/IF([1]!s_share_total(D975,$G$5)=0,[1]!s_share_total(D975,[1]!s_ipo_listeddate(D975)),[1]!s_share_total(D975,$G$5)),([1]!s_stm07_bs(D975,75,$G$5,$H$13)+[1]!s_stm07_bs(D975,88,$G$5,$H$13)+[1]!s_stm07_bs(D975,94,$G$5,$H$13)+[1]!s_stm07_bs(D975,95,$G$5,$H$13))/$E$5))</f>
        <v/>
      </c>
      <c r="N975" s="193" t="str">
        <f>IF(C975="","",F975/([1]!S_STM07_IS(D975,61,$G$5,$H$13)/IF([1]!s_share_total(D975,$G$5)=0,[1]!s_share_total(D975,[1]!s_ipo_listeddate(D975)),[1]!s_share_total(D975,$G$5))))</f>
        <v/>
      </c>
      <c r="O975" s="242" t="str">
        <f ca="1">IF(C975="","",[1]!s_share_total(D975,TODAY())/$E$5)</f>
        <v/>
      </c>
      <c r="P975" s="242" t="str">
        <f t="shared" si="98"/>
        <v/>
      </c>
      <c r="Q975" s="181" t="str">
        <f t="shared" si="99"/>
        <v/>
      </c>
      <c r="R975" s="342" t="str">
        <f t="shared" si="100"/>
        <v/>
      </c>
      <c r="S975" s="144"/>
      <c r="U975" s="1"/>
    </row>
    <row r="976" spans="3:21" ht="12" customHeight="1" x14ac:dyDescent="0.35">
      <c r="C976" s="341" t="str">
        <f t="shared" si="97"/>
        <v/>
      </c>
      <c r="D976" s="239" t="str">
        <f t="shared" si="95"/>
        <v/>
      </c>
      <c r="E976" s="239" t="str">
        <f t="shared" si="96"/>
        <v/>
      </c>
      <c r="F976" s="179" t="str">
        <f ca="1">IF(C976="","",[1]!s_dq_close(D976,TODAY(),1))</f>
        <v/>
      </c>
      <c r="G976" s="180" t="str">
        <f ca="1">IF(C976="","",[1]!s_pq_pctchange(D976,TODAY()-$G$12,TODAY())/100)</f>
        <v/>
      </c>
      <c r="H976" s="240" t="str">
        <f>IF(C976="","",IF($H$11="收入",[1]!S_STM07_IS(D976,9,$G$5,$H$13)/$E$5,[1]!S_STM07_IS(D976,48,$G$5,$H$13)/$E$5))</f>
        <v/>
      </c>
      <c r="I976" s="240" t="str">
        <f>IF(C976="","",IF($I$11="毛利率",([1]!S_STM07_IS(D976,9,$G$5,$H$13)-[1]!S_STM07_IS(D976,10,$G$5,$H$13))/[1]!S_STM07_IS(D976,9,$G$5,$H$13),[1]!S_STM07_IS(D976,14,$G$5,$H$13)/$E$5))</f>
        <v/>
      </c>
      <c r="J976" s="402" t="str">
        <f>IF(C976="","",IF($J$11="净利润率",[1]!S_STM07_IS(D976,61,$G$5,$H$13)/[1]!S_STM07_IS(D976,9,$G$5,$H$13),[1]!S_STM07_IS(D976,55,$G$5,$H$13)/$E$5))</f>
        <v/>
      </c>
      <c r="K976" s="411" t="str">
        <f>IF(C976="","",[1]!hks_fa_roa2(D976,$G$5))</f>
        <v/>
      </c>
      <c r="L976" s="411" t="str">
        <f>IF(C976="","",[1]!hks_fa_roe(D976,$G$5))</f>
        <v/>
      </c>
      <c r="M976" s="240" t="str">
        <f>IF(C976="","",IF($M$11="EPS",[1]!S_STM07_IS(D976,61,$G$5,$H$13)/IF([1]!s_share_total(D976,$G$5)=0,[1]!s_share_total(D976,[1]!s_ipo_listeddate(D976)),[1]!s_share_total(D976,$G$5)),([1]!s_stm07_bs(D976,75,$G$5,$H$13)+[1]!s_stm07_bs(D976,88,$G$5,$H$13)+[1]!s_stm07_bs(D976,94,$G$5,$H$13)+[1]!s_stm07_bs(D976,95,$G$5,$H$13))/$E$5))</f>
        <v/>
      </c>
      <c r="N976" s="241" t="str">
        <f>IF(C976="","",F976/([1]!S_STM07_IS(D976,61,$G$5,$H$13)/IF([1]!s_share_total(D976,$G$5)=0,[1]!s_share_total(D976,[1]!s_ipo_listeddate(D976)),[1]!s_share_total(D976,$G$5))))</f>
        <v/>
      </c>
      <c r="O976" s="240" t="str">
        <f ca="1">IF(C976="","",[1]!s_share_total(D976,TODAY())/$E$5)</f>
        <v/>
      </c>
      <c r="P976" s="240" t="str">
        <f t="shared" si="98"/>
        <v/>
      </c>
      <c r="Q976" s="210" t="str">
        <f t="shared" si="99"/>
        <v/>
      </c>
      <c r="R976" s="341" t="str">
        <f t="shared" si="100"/>
        <v/>
      </c>
      <c r="S976" s="144"/>
      <c r="U976" s="1"/>
    </row>
    <row r="977" spans="3:21" ht="12" customHeight="1" x14ac:dyDescent="0.35">
      <c r="C977" s="342" t="str">
        <f t="shared" si="97"/>
        <v/>
      </c>
      <c r="D977" s="126" t="str">
        <f t="shared" si="95"/>
        <v/>
      </c>
      <c r="E977" s="126" t="str">
        <f t="shared" si="96"/>
        <v/>
      </c>
      <c r="F977" s="181" t="str">
        <f ca="1">IF(C977="","",[1]!s_dq_close(D977,TODAY(),1))</f>
        <v/>
      </c>
      <c r="G977" s="182" t="str">
        <f ca="1">IF(C977="","",[1]!s_pq_pctchange(D977,TODAY()-$G$12,TODAY())/100)</f>
        <v/>
      </c>
      <c r="H977" s="242" t="str">
        <f>IF(C977="","",IF($H$11="收入",[1]!S_STM07_IS(D977,9,$G$5,$H$13)/$E$5,[1]!S_STM07_IS(D977,48,$G$5,$H$13)/$E$5))</f>
        <v/>
      </c>
      <c r="I977" s="242" t="str">
        <f>IF(C977="","",IF($I$11="毛利率",([1]!S_STM07_IS(D977,9,$G$5,$H$13)-[1]!S_STM07_IS(D977,10,$G$5,$H$13))/[1]!S_STM07_IS(D977,9,$G$5,$H$13),[1]!S_STM07_IS(D977,14,$G$5,$H$13)/$E$5))</f>
        <v/>
      </c>
      <c r="J977" s="403" t="str">
        <f>IF(C977="","",IF($J$11="净利润率",[1]!S_STM07_IS(D977,61,$G$5,$H$13)/[1]!S_STM07_IS(D977,9,$G$5,$H$13),[1]!S_STM07_IS(D977,55,$G$5,$H$13)/$E$5))</f>
        <v/>
      </c>
      <c r="K977" s="411" t="str">
        <f>IF(C977="","",[1]!hks_fa_roa2(D977,$G$5))</f>
        <v/>
      </c>
      <c r="L977" s="411" t="str">
        <f>IF(C977="","",[1]!hks_fa_roe(D977,$G$5))</f>
        <v/>
      </c>
      <c r="M977" s="243" t="str">
        <f>IF(C977="","",IF($M$11="EPS",[1]!S_STM07_IS(D977,61,$G$5,$H$13)/IF([1]!s_share_total(D977,$G$5)=0,[1]!s_share_total(D977,[1]!s_ipo_listeddate(D977)),[1]!s_share_total(D977,$G$5)),([1]!s_stm07_bs(D977,75,$G$5,$H$13)+[1]!s_stm07_bs(D977,88,$G$5,$H$13)+[1]!s_stm07_bs(D977,94,$G$5,$H$13)+[1]!s_stm07_bs(D977,95,$G$5,$H$13))/$E$5))</f>
        <v/>
      </c>
      <c r="N977" s="193" t="str">
        <f>IF(C977="","",F977/([1]!S_STM07_IS(D977,61,$G$5,$H$13)/IF([1]!s_share_total(D977,$G$5)=0,[1]!s_share_total(D977,[1]!s_ipo_listeddate(D977)),[1]!s_share_total(D977,$G$5))))</f>
        <v/>
      </c>
      <c r="O977" s="242" t="str">
        <f ca="1">IF(C977="","",[1]!s_share_total(D977,TODAY())/$E$5)</f>
        <v/>
      </c>
      <c r="P977" s="242" t="str">
        <f t="shared" si="98"/>
        <v/>
      </c>
      <c r="Q977" s="181" t="str">
        <f t="shared" si="99"/>
        <v/>
      </c>
      <c r="R977" s="342" t="str">
        <f t="shared" si="100"/>
        <v/>
      </c>
      <c r="S977" s="144"/>
      <c r="U977" s="1"/>
    </row>
    <row r="978" spans="3:21" ht="12" customHeight="1" x14ac:dyDescent="0.35">
      <c r="C978" s="341" t="str">
        <f t="shared" si="97"/>
        <v/>
      </c>
      <c r="D978" s="239" t="str">
        <f t="shared" si="95"/>
        <v/>
      </c>
      <c r="E978" s="239" t="str">
        <f t="shared" si="96"/>
        <v/>
      </c>
      <c r="F978" s="179" t="str">
        <f ca="1">IF(C978="","",[1]!s_dq_close(D978,TODAY(),1))</f>
        <v/>
      </c>
      <c r="G978" s="180" t="str">
        <f ca="1">IF(C978="","",[1]!s_pq_pctchange(D978,TODAY()-$G$12,TODAY())/100)</f>
        <v/>
      </c>
      <c r="H978" s="240" t="str">
        <f>IF(C978="","",IF($H$11="收入",[1]!S_STM07_IS(D978,9,$G$5,$H$13)/$E$5,[1]!S_STM07_IS(D978,48,$G$5,$H$13)/$E$5))</f>
        <v/>
      </c>
      <c r="I978" s="240" t="str">
        <f>IF(C978="","",IF($I$11="毛利率",([1]!S_STM07_IS(D978,9,$G$5,$H$13)-[1]!S_STM07_IS(D978,10,$G$5,$H$13))/[1]!S_STM07_IS(D978,9,$G$5,$H$13),[1]!S_STM07_IS(D978,14,$G$5,$H$13)/$E$5))</f>
        <v/>
      </c>
      <c r="J978" s="402" t="str">
        <f>IF(C978="","",IF($J$11="净利润率",[1]!S_STM07_IS(D978,61,$G$5,$H$13)/[1]!S_STM07_IS(D978,9,$G$5,$H$13),[1]!S_STM07_IS(D978,55,$G$5,$H$13)/$E$5))</f>
        <v/>
      </c>
      <c r="K978" s="411" t="str">
        <f>IF(C978="","",[1]!hks_fa_roa2(D978,$G$5))</f>
        <v/>
      </c>
      <c r="L978" s="411" t="str">
        <f>IF(C978="","",[1]!hks_fa_roe(D978,$G$5))</f>
        <v/>
      </c>
      <c r="M978" s="240" t="str">
        <f>IF(C978="","",IF($M$11="EPS",[1]!S_STM07_IS(D978,61,$G$5,$H$13)/IF([1]!s_share_total(D978,$G$5)=0,[1]!s_share_total(D978,[1]!s_ipo_listeddate(D978)),[1]!s_share_total(D978,$G$5)),([1]!s_stm07_bs(D978,75,$G$5,$H$13)+[1]!s_stm07_bs(D978,88,$G$5,$H$13)+[1]!s_stm07_bs(D978,94,$G$5,$H$13)+[1]!s_stm07_bs(D978,95,$G$5,$H$13))/$E$5))</f>
        <v/>
      </c>
      <c r="N978" s="241" t="str">
        <f>IF(C978="","",F978/([1]!S_STM07_IS(D978,61,$G$5,$H$13)/IF([1]!s_share_total(D978,$G$5)=0,[1]!s_share_total(D978,[1]!s_ipo_listeddate(D978)),[1]!s_share_total(D978,$G$5))))</f>
        <v/>
      </c>
      <c r="O978" s="240" t="str">
        <f ca="1">IF(C978="","",[1]!s_share_total(D978,TODAY())/$E$5)</f>
        <v/>
      </c>
      <c r="P978" s="240" t="str">
        <f t="shared" si="98"/>
        <v/>
      </c>
      <c r="Q978" s="210" t="str">
        <f t="shared" si="99"/>
        <v/>
      </c>
      <c r="R978" s="341" t="str">
        <f t="shared" si="100"/>
        <v/>
      </c>
      <c r="S978" s="144"/>
      <c r="U978" s="1"/>
    </row>
    <row r="979" spans="3:21" ht="12" customHeight="1" x14ac:dyDescent="0.35">
      <c r="C979" s="342" t="str">
        <f t="shared" si="97"/>
        <v/>
      </c>
      <c r="D979" s="126" t="str">
        <f t="shared" si="95"/>
        <v/>
      </c>
      <c r="E979" s="126" t="str">
        <f t="shared" si="96"/>
        <v/>
      </c>
      <c r="F979" s="181" t="str">
        <f ca="1">IF(C979="","",[1]!s_dq_close(D979,TODAY(),1))</f>
        <v/>
      </c>
      <c r="G979" s="182" t="str">
        <f ca="1">IF(C979="","",[1]!s_pq_pctchange(D979,TODAY()-$G$12,TODAY())/100)</f>
        <v/>
      </c>
      <c r="H979" s="242" t="str">
        <f>IF(C979="","",IF($H$11="收入",[1]!S_STM07_IS(D979,9,$G$5,$H$13)/$E$5,[1]!S_STM07_IS(D979,48,$G$5,$H$13)/$E$5))</f>
        <v/>
      </c>
      <c r="I979" s="242" t="str">
        <f>IF(C979="","",IF($I$11="毛利率",([1]!S_STM07_IS(D979,9,$G$5,$H$13)-[1]!S_STM07_IS(D979,10,$G$5,$H$13))/[1]!S_STM07_IS(D979,9,$G$5,$H$13),[1]!S_STM07_IS(D979,14,$G$5,$H$13)/$E$5))</f>
        <v/>
      </c>
      <c r="J979" s="403" t="str">
        <f>IF(C979="","",IF($J$11="净利润率",[1]!S_STM07_IS(D979,61,$G$5,$H$13)/[1]!S_STM07_IS(D979,9,$G$5,$H$13),[1]!S_STM07_IS(D979,55,$G$5,$H$13)/$E$5))</f>
        <v/>
      </c>
      <c r="K979" s="411" t="str">
        <f>IF(C979="","",[1]!hks_fa_roa2(D979,$G$5))</f>
        <v/>
      </c>
      <c r="L979" s="411" t="str">
        <f>IF(C979="","",[1]!hks_fa_roe(D979,$G$5))</f>
        <v/>
      </c>
      <c r="M979" s="243" t="str">
        <f>IF(C979="","",IF($M$11="EPS",[1]!S_STM07_IS(D979,61,$G$5,$H$13)/IF([1]!s_share_total(D979,$G$5)=0,[1]!s_share_total(D979,[1]!s_ipo_listeddate(D979)),[1]!s_share_total(D979,$G$5)),([1]!s_stm07_bs(D979,75,$G$5,$H$13)+[1]!s_stm07_bs(D979,88,$G$5,$H$13)+[1]!s_stm07_bs(D979,94,$G$5,$H$13)+[1]!s_stm07_bs(D979,95,$G$5,$H$13))/$E$5))</f>
        <v/>
      </c>
      <c r="N979" s="193" t="str">
        <f>IF(C979="","",F979/([1]!S_STM07_IS(D979,61,$G$5,$H$13)/IF([1]!s_share_total(D979,$G$5)=0,[1]!s_share_total(D979,[1]!s_ipo_listeddate(D979)),[1]!s_share_total(D979,$G$5))))</f>
        <v/>
      </c>
      <c r="O979" s="242" t="str">
        <f ca="1">IF(C979="","",[1]!s_share_total(D979,TODAY())/$E$5)</f>
        <v/>
      </c>
      <c r="P979" s="242" t="str">
        <f t="shared" si="98"/>
        <v/>
      </c>
      <c r="Q979" s="181" t="str">
        <f t="shared" si="99"/>
        <v/>
      </c>
      <c r="R979" s="342" t="str">
        <f t="shared" si="100"/>
        <v/>
      </c>
      <c r="S979" s="144"/>
      <c r="U979" s="1"/>
    </row>
    <row r="980" spans="3:21" ht="12" customHeight="1" x14ac:dyDescent="0.35">
      <c r="C980" s="341" t="str">
        <f t="shared" si="97"/>
        <v/>
      </c>
      <c r="D980" s="239" t="str">
        <f t="shared" si="95"/>
        <v/>
      </c>
      <c r="E980" s="239" t="str">
        <f t="shared" si="96"/>
        <v/>
      </c>
      <c r="F980" s="179" t="str">
        <f ca="1">IF(C980="","",[1]!s_dq_close(D980,TODAY(),1))</f>
        <v/>
      </c>
      <c r="G980" s="180" t="str">
        <f ca="1">IF(C980="","",[1]!s_pq_pctchange(D980,TODAY()-$G$12,TODAY())/100)</f>
        <v/>
      </c>
      <c r="H980" s="240" t="str">
        <f>IF(C980="","",IF($H$11="收入",[1]!S_STM07_IS(D980,9,$G$5,$H$13)/$E$5,[1]!S_STM07_IS(D980,48,$G$5,$H$13)/$E$5))</f>
        <v/>
      </c>
      <c r="I980" s="240" t="str">
        <f>IF(C980="","",IF($I$11="毛利率",([1]!S_STM07_IS(D980,9,$G$5,$H$13)-[1]!S_STM07_IS(D980,10,$G$5,$H$13))/[1]!S_STM07_IS(D980,9,$G$5,$H$13),[1]!S_STM07_IS(D980,14,$G$5,$H$13)/$E$5))</f>
        <v/>
      </c>
      <c r="J980" s="402" t="str">
        <f>IF(C980="","",IF($J$11="净利润率",[1]!S_STM07_IS(D980,61,$G$5,$H$13)/[1]!S_STM07_IS(D980,9,$G$5,$H$13),[1]!S_STM07_IS(D980,55,$G$5,$H$13)/$E$5))</f>
        <v/>
      </c>
      <c r="K980" s="411" t="str">
        <f>IF(C980="","",[1]!hks_fa_roa2(D980,$G$5))</f>
        <v/>
      </c>
      <c r="L980" s="411" t="str">
        <f>IF(C980="","",[1]!hks_fa_roe(D980,$G$5))</f>
        <v/>
      </c>
      <c r="M980" s="240" t="str">
        <f>IF(C980="","",IF($M$11="EPS",[1]!S_STM07_IS(D980,61,$G$5,$H$13)/IF([1]!s_share_total(D980,$G$5)=0,[1]!s_share_total(D980,[1]!s_ipo_listeddate(D980)),[1]!s_share_total(D980,$G$5)),([1]!s_stm07_bs(D980,75,$G$5,$H$13)+[1]!s_stm07_bs(D980,88,$G$5,$H$13)+[1]!s_stm07_bs(D980,94,$G$5,$H$13)+[1]!s_stm07_bs(D980,95,$G$5,$H$13))/$E$5))</f>
        <v/>
      </c>
      <c r="N980" s="241" t="str">
        <f>IF(C980="","",F980/([1]!S_STM07_IS(D980,61,$G$5,$H$13)/IF([1]!s_share_total(D980,$G$5)=0,[1]!s_share_total(D980,[1]!s_ipo_listeddate(D980)),[1]!s_share_total(D980,$G$5))))</f>
        <v/>
      </c>
      <c r="O980" s="240" t="str">
        <f ca="1">IF(C980="","",[1]!s_share_total(D980,TODAY())/$E$5)</f>
        <v/>
      </c>
      <c r="P980" s="240" t="str">
        <f t="shared" si="98"/>
        <v/>
      </c>
      <c r="Q980" s="210" t="str">
        <f t="shared" si="99"/>
        <v/>
      </c>
      <c r="R980" s="341" t="str">
        <f t="shared" si="100"/>
        <v/>
      </c>
      <c r="S980" s="144"/>
      <c r="U980" s="1"/>
    </row>
    <row r="981" spans="3:21" ht="12" customHeight="1" x14ac:dyDescent="0.35">
      <c r="C981" s="342" t="str">
        <f t="shared" si="97"/>
        <v/>
      </c>
      <c r="D981" s="126" t="str">
        <f t="shared" si="95"/>
        <v/>
      </c>
      <c r="E981" s="126" t="str">
        <f t="shared" si="96"/>
        <v/>
      </c>
      <c r="F981" s="181" t="str">
        <f ca="1">IF(C981="","",[1]!s_dq_close(D981,TODAY(),1))</f>
        <v/>
      </c>
      <c r="G981" s="182" t="str">
        <f ca="1">IF(C981="","",[1]!s_pq_pctchange(D981,TODAY()-$G$12,TODAY())/100)</f>
        <v/>
      </c>
      <c r="H981" s="242" t="str">
        <f>IF(C981="","",IF($H$11="收入",[1]!S_STM07_IS(D981,9,$G$5,$H$13)/$E$5,[1]!S_STM07_IS(D981,48,$G$5,$H$13)/$E$5))</f>
        <v/>
      </c>
      <c r="I981" s="242" t="str">
        <f>IF(C981="","",IF($I$11="毛利率",([1]!S_STM07_IS(D981,9,$G$5,$H$13)-[1]!S_STM07_IS(D981,10,$G$5,$H$13))/[1]!S_STM07_IS(D981,9,$G$5,$H$13),[1]!S_STM07_IS(D981,14,$G$5,$H$13)/$E$5))</f>
        <v/>
      </c>
      <c r="J981" s="403" t="str">
        <f>IF(C981="","",IF($J$11="净利润率",[1]!S_STM07_IS(D981,61,$G$5,$H$13)/[1]!S_STM07_IS(D981,9,$G$5,$H$13),[1]!S_STM07_IS(D981,55,$G$5,$H$13)/$E$5))</f>
        <v/>
      </c>
      <c r="K981" s="411" t="str">
        <f>IF(C981="","",[1]!hks_fa_roa2(D981,$G$5))</f>
        <v/>
      </c>
      <c r="L981" s="411" t="str">
        <f>IF(C981="","",[1]!hks_fa_roe(D981,$G$5))</f>
        <v/>
      </c>
      <c r="M981" s="243" t="str">
        <f>IF(C981="","",IF($M$11="EPS",[1]!S_STM07_IS(D981,61,$G$5,$H$13)/IF([1]!s_share_total(D981,$G$5)=0,[1]!s_share_total(D981,[1]!s_ipo_listeddate(D981)),[1]!s_share_total(D981,$G$5)),([1]!s_stm07_bs(D981,75,$G$5,$H$13)+[1]!s_stm07_bs(D981,88,$G$5,$H$13)+[1]!s_stm07_bs(D981,94,$G$5,$H$13)+[1]!s_stm07_bs(D981,95,$G$5,$H$13))/$E$5))</f>
        <v/>
      </c>
      <c r="N981" s="193" t="str">
        <f>IF(C981="","",F981/([1]!S_STM07_IS(D981,61,$G$5,$H$13)/IF([1]!s_share_total(D981,$G$5)=0,[1]!s_share_total(D981,[1]!s_ipo_listeddate(D981)),[1]!s_share_total(D981,$G$5))))</f>
        <v/>
      </c>
      <c r="O981" s="242" t="str">
        <f ca="1">IF(C981="","",[1]!s_share_total(D981,TODAY())/$E$5)</f>
        <v/>
      </c>
      <c r="P981" s="242" t="str">
        <f t="shared" si="98"/>
        <v/>
      </c>
      <c r="Q981" s="181" t="str">
        <f t="shared" si="99"/>
        <v/>
      </c>
      <c r="R981" s="342" t="str">
        <f t="shared" si="100"/>
        <v/>
      </c>
      <c r="S981" s="144"/>
      <c r="U981" s="1"/>
    </row>
    <row r="982" spans="3:21" ht="12" customHeight="1" x14ac:dyDescent="0.35">
      <c r="C982" s="341" t="str">
        <f t="shared" si="97"/>
        <v/>
      </c>
      <c r="D982" s="239" t="str">
        <f t="shared" si="95"/>
        <v/>
      </c>
      <c r="E982" s="239" t="str">
        <f t="shared" si="96"/>
        <v/>
      </c>
      <c r="F982" s="179" t="str">
        <f ca="1">IF(C982="","",[1]!s_dq_close(D982,TODAY(),1))</f>
        <v/>
      </c>
      <c r="G982" s="180" t="str">
        <f ca="1">IF(C982="","",[1]!s_pq_pctchange(D982,TODAY()-$G$12,TODAY())/100)</f>
        <v/>
      </c>
      <c r="H982" s="240" t="str">
        <f>IF(C982="","",IF($H$11="收入",[1]!S_STM07_IS(D982,9,$G$5,$H$13)/$E$5,[1]!S_STM07_IS(D982,48,$G$5,$H$13)/$E$5))</f>
        <v/>
      </c>
      <c r="I982" s="240" t="str">
        <f>IF(C982="","",IF($I$11="毛利率",([1]!S_STM07_IS(D982,9,$G$5,$H$13)-[1]!S_STM07_IS(D982,10,$G$5,$H$13))/[1]!S_STM07_IS(D982,9,$G$5,$H$13),[1]!S_STM07_IS(D982,14,$G$5,$H$13)/$E$5))</f>
        <v/>
      </c>
      <c r="J982" s="402" t="str">
        <f>IF(C982="","",IF($J$11="净利润率",[1]!S_STM07_IS(D982,61,$G$5,$H$13)/[1]!S_STM07_IS(D982,9,$G$5,$H$13),[1]!S_STM07_IS(D982,55,$G$5,$H$13)/$E$5))</f>
        <v/>
      </c>
      <c r="K982" s="411" t="str">
        <f>IF(C982="","",[1]!hks_fa_roa2(D982,$G$5))</f>
        <v/>
      </c>
      <c r="L982" s="411" t="str">
        <f>IF(C982="","",[1]!hks_fa_roe(D982,$G$5))</f>
        <v/>
      </c>
      <c r="M982" s="240" t="str">
        <f>IF(C982="","",IF($M$11="EPS",[1]!S_STM07_IS(D982,61,$G$5,$H$13)/IF([1]!s_share_total(D982,$G$5)=0,[1]!s_share_total(D982,[1]!s_ipo_listeddate(D982)),[1]!s_share_total(D982,$G$5)),([1]!s_stm07_bs(D982,75,$G$5,$H$13)+[1]!s_stm07_bs(D982,88,$G$5,$H$13)+[1]!s_stm07_bs(D982,94,$G$5,$H$13)+[1]!s_stm07_bs(D982,95,$G$5,$H$13))/$E$5))</f>
        <v/>
      </c>
      <c r="N982" s="241" t="str">
        <f>IF(C982="","",F982/([1]!S_STM07_IS(D982,61,$G$5,$H$13)/IF([1]!s_share_total(D982,$G$5)=0,[1]!s_share_total(D982,[1]!s_ipo_listeddate(D982)),[1]!s_share_total(D982,$G$5))))</f>
        <v/>
      </c>
      <c r="O982" s="240" t="str">
        <f ca="1">IF(C982="","",[1]!s_share_total(D982,TODAY())/$E$5)</f>
        <v/>
      </c>
      <c r="P982" s="240" t="str">
        <f t="shared" si="98"/>
        <v/>
      </c>
      <c r="Q982" s="210" t="str">
        <f t="shared" si="99"/>
        <v/>
      </c>
      <c r="R982" s="341" t="str">
        <f t="shared" si="100"/>
        <v/>
      </c>
      <c r="S982" s="144"/>
      <c r="U982" s="1"/>
    </row>
    <row r="983" spans="3:21" ht="12" customHeight="1" x14ac:dyDescent="0.35">
      <c r="C983" s="342" t="str">
        <f t="shared" si="97"/>
        <v/>
      </c>
      <c r="D983" s="126" t="str">
        <f t="shared" si="95"/>
        <v/>
      </c>
      <c r="E983" s="126" t="str">
        <f t="shared" si="96"/>
        <v/>
      </c>
      <c r="F983" s="181" t="str">
        <f ca="1">IF(C983="","",[1]!s_dq_close(D983,TODAY(),1))</f>
        <v/>
      </c>
      <c r="G983" s="182" t="str">
        <f ca="1">IF(C983="","",[1]!s_pq_pctchange(D983,TODAY()-$G$12,TODAY())/100)</f>
        <v/>
      </c>
      <c r="H983" s="242" t="str">
        <f>IF(C983="","",IF($H$11="收入",[1]!S_STM07_IS(D983,9,$G$5,$H$13)/$E$5,[1]!S_STM07_IS(D983,48,$G$5,$H$13)/$E$5))</f>
        <v/>
      </c>
      <c r="I983" s="242" t="str">
        <f>IF(C983="","",IF($I$11="毛利率",([1]!S_STM07_IS(D983,9,$G$5,$H$13)-[1]!S_STM07_IS(D983,10,$G$5,$H$13))/[1]!S_STM07_IS(D983,9,$G$5,$H$13),[1]!S_STM07_IS(D983,14,$G$5,$H$13)/$E$5))</f>
        <v/>
      </c>
      <c r="J983" s="403" t="str">
        <f>IF(C983="","",IF($J$11="净利润率",[1]!S_STM07_IS(D983,61,$G$5,$H$13)/[1]!S_STM07_IS(D983,9,$G$5,$H$13),[1]!S_STM07_IS(D983,55,$G$5,$H$13)/$E$5))</f>
        <v/>
      </c>
      <c r="K983" s="411" t="str">
        <f>IF(C983="","",[1]!hks_fa_roa2(D983,$G$5))</f>
        <v/>
      </c>
      <c r="L983" s="411" t="str">
        <f>IF(C983="","",[1]!hks_fa_roe(D983,$G$5))</f>
        <v/>
      </c>
      <c r="M983" s="243" t="str">
        <f>IF(C983="","",IF($M$11="EPS",[1]!S_STM07_IS(D983,61,$G$5,$H$13)/IF([1]!s_share_total(D983,$G$5)=0,[1]!s_share_total(D983,[1]!s_ipo_listeddate(D983)),[1]!s_share_total(D983,$G$5)),([1]!s_stm07_bs(D983,75,$G$5,$H$13)+[1]!s_stm07_bs(D983,88,$G$5,$H$13)+[1]!s_stm07_bs(D983,94,$G$5,$H$13)+[1]!s_stm07_bs(D983,95,$G$5,$H$13))/$E$5))</f>
        <v/>
      </c>
      <c r="N983" s="193" t="str">
        <f>IF(C983="","",F983/([1]!S_STM07_IS(D983,61,$G$5,$H$13)/IF([1]!s_share_total(D983,$G$5)=0,[1]!s_share_total(D983,[1]!s_ipo_listeddate(D983)),[1]!s_share_total(D983,$G$5))))</f>
        <v/>
      </c>
      <c r="O983" s="242" t="str">
        <f ca="1">IF(C983="","",[1]!s_share_total(D983,TODAY())/$E$5)</f>
        <v/>
      </c>
      <c r="P983" s="242" t="str">
        <f t="shared" si="98"/>
        <v/>
      </c>
      <c r="Q983" s="181" t="str">
        <f t="shared" si="99"/>
        <v/>
      </c>
      <c r="R983" s="342" t="str">
        <f t="shared" si="100"/>
        <v/>
      </c>
      <c r="S983" s="144"/>
      <c r="U983" s="1"/>
    </row>
    <row r="984" spans="3:21" ht="12" customHeight="1" x14ac:dyDescent="0.35">
      <c r="C984" s="341" t="str">
        <f t="shared" si="97"/>
        <v/>
      </c>
      <c r="D984" s="239" t="str">
        <f t="shared" si="95"/>
        <v/>
      </c>
      <c r="E984" s="239" t="str">
        <f t="shared" si="96"/>
        <v/>
      </c>
      <c r="F984" s="179" t="str">
        <f ca="1">IF(C984="","",[1]!s_dq_close(D984,TODAY(),1))</f>
        <v/>
      </c>
      <c r="G984" s="180" t="str">
        <f ca="1">IF(C984="","",[1]!s_pq_pctchange(D984,TODAY()-$G$12,TODAY())/100)</f>
        <v/>
      </c>
      <c r="H984" s="240" t="str">
        <f>IF(C984="","",IF($H$11="收入",[1]!S_STM07_IS(D984,9,$G$5,$H$13)/$E$5,[1]!S_STM07_IS(D984,48,$G$5,$H$13)/$E$5))</f>
        <v/>
      </c>
      <c r="I984" s="240" t="str">
        <f>IF(C984="","",IF($I$11="毛利率",([1]!S_STM07_IS(D984,9,$G$5,$H$13)-[1]!S_STM07_IS(D984,10,$G$5,$H$13))/[1]!S_STM07_IS(D984,9,$G$5,$H$13),[1]!S_STM07_IS(D984,14,$G$5,$H$13)/$E$5))</f>
        <v/>
      </c>
      <c r="J984" s="402" t="str">
        <f>IF(C984="","",IF($J$11="净利润率",[1]!S_STM07_IS(D984,61,$G$5,$H$13)/[1]!S_STM07_IS(D984,9,$G$5,$H$13),[1]!S_STM07_IS(D984,55,$G$5,$H$13)/$E$5))</f>
        <v/>
      </c>
      <c r="K984" s="411" t="str">
        <f>IF(C984="","",[1]!hks_fa_roa2(D984,$G$5))</f>
        <v/>
      </c>
      <c r="L984" s="411" t="str">
        <f>IF(C984="","",[1]!hks_fa_roe(D984,$G$5))</f>
        <v/>
      </c>
      <c r="M984" s="240" t="str">
        <f>IF(C984="","",IF($M$11="EPS",[1]!S_STM07_IS(D984,61,$G$5,$H$13)/IF([1]!s_share_total(D984,$G$5)=0,[1]!s_share_total(D984,[1]!s_ipo_listeddate(D984)),[1]!s_share_total(D984,$G$5)),([1]!s_stm07_bs(D984,75,$G$5,$H$13)+[1]!s_stm07_bs(D984,88,$G$5,$H$13)+[1]!s_stm07_bs(D984,94,$G$5,$H$13)+[1]!s_stm07_bs(D984,95,$G$5,$H$13))/$E$5))</f>
        <v/>
      </c>
      <c r="N984" s="241" t="str">
        <f>IF(C984="","",F984/([1]!S_STM07_IS(D984,61,$G$5,$H$13)/IF([1]!s_share_total(D984,$G$5)=0,[1]!s_share_total(D984,[1]!s_ipo_listeddate(D984)),[1]!s_share_total(D984,$G$5))))</f>
        <v/>
      </c>
      <c r="O984" s="240" t="str">
        <f ca="1">IF(C984="","",[1]!s_share_total(D984,TODAY())/$E$5)</f>
        <v/>
      </c>
      <c r="P984" s="240" t="str">
        <f t="shared" si="98"/>
        <v/>
      </c>
      <c r="Q984" s="210" t="str">
        <f t="shared" si="99"/>
        <v/>
      </c>
      <c r="R984" s="341" t="str">
        <f t="shared" si="100"/>
        <v/>
      </c>
      <c r="S984" s="144"/>
      <c r="U984" s="1"/>
    </row>
    <row r="985" spans="3:21" ht="12" customHeight="1" x14ac:dyDescent="0.35">
      <c r="C985" s="342" t="str">
        <f t="shared" si="97"/>
        <v/>
      </c>
      <c r="D985" s="126" t="str">
        <f t="shared" ref="D985:D1048" si="101">IF(C985="","",VLOOKUP(C985,comppool,2,FALSE))</f>
        <v/>
      </c>
      <c r="E985" s="126" t="str">
        <f t="shared" ref="E985:E1048" si="102">IF(C985="","",VLOOKUP(C985,comppool,3,FALSE))</f>
        <v/>
      </c>
      <c r="F985" s="181" t="str">
        <f ca="1">IF(C985="","",[1]!s_dq_close(D985,TODAY(),1))</f>
        <v/>
      </c>
      <c r="G985" s="182" t="str">
        <f ca="1">IF(C985="","",[1]!s_pq_pctchange(D985,TODAY()-$G$12,TODAY())/100)</f>
        <v/>
      </c>
      <c r="H985" s="242" t="str">
        <f>IF(C985="","",IF($H$11="收入",[1]!S_STM07_IS(D985,9,$G$5,$H$13)/$E$5,[1]!S_STM07_IS(D985,48,$G$5,$H$13)/$E$5))</f>
        <v/>
      </c>
      <c r="I985" s="242" t="str">
        <f>IF(C985="","",IF($I$11="毛利率",([1]!S_STM07_IS(D985,9,$G$5,$H$13)-[1]!S_STM07_IS(D985,10,$G$5,$H$13))/[1]!S_STM07_IS(D985,9,$G$5,$H$13),[1]!S_STM07_IS(D985,14,$G$5,$H$13)/$E$5))</f>
        <v/>
      </c>
      <c r="J985" s="403" t="str">
        <f>IF(C985="","",IF($J$11="净利润率",[1]!S_STM07_IS(D985,61,$G$5,$H$13)/[1]!S_STM07_IS(D985,9,$G$5,$H$13),[1]!S_STM07_IS(D985,55,$G$5,$H$13)/$E$5))</f>
        <v/>
      </c>
      <c r="K985" s="411" t="str">
        <f>IF(C985="","",[1]!hks_fa_roa2(D985,$G$5))</f>
        <v/>
      </c>
      <c r="L985" s="411" t="str">
        <f>IF(C985="","",[1]!hks_fa_roe(D985,$G$5))</f>
        <v/>
      </c>
      <c r="M985" s="243" t="str">
        <f>IF(C985="","",IF($M$11="EPS",[1]!S_STM07_IS(D985,61,$G$5,$H$13)/IF([1]!s_share_total(D985,$G$5)=0,[1]!s_share_total(D985,[1]!s_ipo_listeddate(D985)),[1]!s_share_total(D985,$G$5)),([1]!s_stm07_bs(D985,75,$G$5,$H$13)+[1]!s_stm07_bs(D985,88,$G$5,$H$13)+[1]!s_stm07_bs(D985,94,$G$5,$H$13)+[1]!s_stm07_bs(D985,95,$G$5,$H$13))/$E$5))</f>
        <v/>
      </c>
      <c r="N985" s="193" t="str">
        <f>IF(C985="","",F985/([1]!S_STM07_IS(D985,61,$G$5,$H$13)/IF([1]!s_share_total(D985,$G$5)=0,[1]!s_share_total(D985,[1]!s_ipo_listeddate(D985)),[1]!s_share_total(D985,$G$5))))</f>
        <v/>
      </c>
      <c r="O985" s="242" t="str">
        <f ca="1">IF(C985="","",[1]!s_share_total(D985,TODAY())/$E$5)</f>
        <v/>
      </c>
      <c r="P985" s="242" t="str">
        <f t="shared" si="98"/>
        <v/>
      </c>
      <c r="Q985" s="181" t="str">
        <f t="shared" si="99"/>
        <v/>
      </c>
      <c r="R985" s="342" t="str">
        <f t="shared" si="100"/>
        <v/>
      </c>
      <c r="S985" s="144"/>
      <c r="U985" s="1"/>
    </row>
    <row r="986" spans="3:21" ht="12" customHeight="1" x14ac:dyDescent="0.35">
      <c r="C986" s="341" t="str">
        <f t="shared" si="97"/>
        <v/>
      </c>
      <c r="D986" s="239" t="str">
        <f t="shared" si="101"/>
        <v/>
      </c>
      <c r="E986" s="239" t="str">
        <f t="shared" si="102"/>
        <v/>
      </c>
      <c r="F986" s="179" t="str">
        <f ca="1">IF(C986="","",[1]!s_dq_close(D986,TODAY(),1))</f>
        <v/>
      </c>
      <c r="G986" s="180" t="str">
        <f ca="1">IF(C986="","",[1]!s_pq_pctchange(D986,TODAY()-$G$12,TODAY())/100)</f>
        <v/>
      </c>
      <c r="H986" s="240" t="str">
        <f>IF(C986="","",IF($H$11="收入",[1]!S_STM07_IS(D986,9,$G$5,$H$13)/$E$5,[1]!S_STM07_IS(D986,48,$G$5,$H$13)/$E$5))</f>
        <v/>
      </c>
      <c r="I986" s="240" t="str">
        <f>IF(C986="","",IF($I$11="毛利率",([1]!S_STM07_IS(D986,9,$G$5,$H$13)-[1]!S_STM07_IS(D986,10,$G$5,$H$13))/[1]!S_STM07_IS(D986,9,$G$5,$H$13),[1]!S_STM07_IS(D986,14,$G$5,$H$13)/$E$5))</f>
        <v/>
      </c>
      <c r="J986" s="402" t="str">
        <f>IF(C986="","",IF($J$11="净利润率",[1]!S_STM07_IS(D986,61,$G$5,$H$13)/[1]!S_STM07_IS(D986,9,$G$5,$H$13),[1]!S_STM07_IS(D986,55,$G$5,$H$13)/$E$5))</f>
        <v/>
      </c>
      <c r="K986" s="411" t="str">
        <f>IF(C986="","",[1]!hks_fa_roa2(D986,$G$5))</f>
        <v/>
      </c>
      <c r="L986" s="411" t="str">
        <f>IF(C986="","",[1]!hks_fa_roe(D986,$G$5))</f>
        <v/>
      </c>
      <c r="M986" s="240" t="str">
        <f>IF(C986="","",IF($M$11="EPS",[1]!S_STM07_IS(D986,61,$G$5,$H$13)/IF([1]!s_share_total(D986,$G$5)=0,[1]!s_share_total(D986,[1]!s_ipo_listeddate(D986)),[1]!s_share_total(D986,$G$5)),([1]!s_stm07_bs(D986,75,$G$5,$H$13)+[1]!s_stm07_bs(D986,88,$G$5,$H$13)+[1]!s_stm07_bs(D986,94,$G$5,$H$13)+[1]!s_stm07_bs(D986,95,$G$5,$H$13))/$E$5))</f>
        <v/>
      </c>
      <c r="N986" s="241" t="str">
        <f>IF(C986="","",F986/([1]!S_STM07_IS(D986,61,$G$5,$H$13)/IF([1]!s_share_total(D986,$G$5)=0,[1]!s_share_total(D986,[1]!s_ipo_listeddate(D986)),[1]!s_share_total(D986,$G$5))))</f>
        <v/>
      </c>
      <c r="O986" s="240" t="str">
        <f ca="1">IF(C986="","",[1]!s_share_total(D986,TODAY())/$E$5)</f>
        <v/>
      </c>
      <c r="P986" s="240" t="str">
        <f t="shared" si="98"/>
        <v/>
      </c>
      <c r="Q986" s="210" t="str">
        <f t="shared" si="99"/>
        <v/>
      </c>
      <c r="R986" s="341" t="str">
        <f t="shared" si="100"/>
        <v/>
      </c>
      <c r="S986" s="144"/>
      <c r="U986" s="1"/>
    </row>
    <row r="987" spans="3:21" ht="12" customHeight="1" x14ac:dyDescent="0.35">
      <c r="C987" s="342" t="str">
        <f t="shared" si="97"/>
        <v/>
      </c>
      <c r="D987" s="126" t="str">
        <f t="shared" si="101"/>
        <v/>
      </c>
      <c r="E987" s="126" t="str">
        <f t="shared" si="102"/>
        <v/>
      </c>
      <c r="F987" s="181" t="str">
        <f ca="1">IF(C987="","",[1]!s_dq_close(D987,TODAY(),1))</f>
        <v/>
      </c>
      <c r="G987" s="182" t="str">
        <f ca="1">IF(C987="","",[1]!s_pq_pctchange(D987,TODAY()-$G$12,TODAY())/100)</f>
        <v/>
      </c>
      <c r="H987" s="242" t="str">
        <f>IF(C987="","",IF($H$11="收入",[1]!S_STM07_IS(D987,9,$G$5,$H$13)/$E$5,[1]!S_STM07_IS(D987,48,$G$5,$H$13)/$E$5))</f>
        <v/>
      </c>
      <c r="I987" s="242" t="str">
        <f>IF(C987="","",IF($I$11="毛利率",([1]!S_STM07_IS(D987,9,$G$5,$H$13)-[1]!S_STM07_IS(D987,10,$G$5,$H$13))/[1]!S_STM07_IS(D987,9,$G$5,$H$13),[1]!S_STM07_IS(D987,14,$G$5,$H$13)/$E$5))</f>
        <v/>
      </c>
      <c r="J987" s="403" t="str">
        <f>IF(C987="","",IF($J$11="净利润率",[1]!S_STM07_IS(D987,61,$G$5,$H$13)/[1]!S_STM07_IS(D987,9,$G$5,$H$13),[1]!S_STM07_IS(D987,55,$G$5,$H$13)/$E$5))</f>
        <v/>
      </c>
      <c r="K987" s="411" t="str">
        <f>IF(C987="","",[1]!hks_fa_roa2(D987,$G$5))</f>
        <v/>
      </c>
      <c r="L987" s="411" t="str">
        <f>IF(C987="","",[1]!hks_fa_roe(D987,$G$5))</f>
        <v/>
      </c>
      <c r="M987" s="243" t="str">
        <f>IF(C987="","",IF($M$11="EPS",[1]!S_STM07_IS(D987,61,$G$5,$H$13)/IF([1]!s_share_total(D987,$G$5)=0,[1]!s_share_total(D987,[1]!s_ipo_listeddate(D987)),[1]!s_share_total(D987,$G$5)),([1]!s_stm07_bs(D987,75,$G$5,$H$13)+[1]!s_stm07_bs(D987,88,$G$5,$H$13)+[1]!s_stm07_bs(D987,94,$G$5,$H$13)+[1]!s_stm07_bs(D987,95,$G$5,$H$13))/$E$5))</f>
        <v/>
      </c>
      <c r="N987" s="193" t="str">
        <f>IF(C987="","",F987/([1]!S_STM07_IS(D987,61,$G$5,$H$13)/IF([1]!s_share_total(D987,$G$5)=0,[1]!s_share_total(D987,[1]!s_ipo_listeddate(D987)),[1]!s_share_total(D987,$G$5))))</f>
        <v/>
      </c>
      <c r="O987" s="242" t="str">
        <f ca="1">IF(C987="","",[1]!s_share_total(D987,TODAY())/$E$5)</f>
        <v/>
      </c>
      <c r="P987" s="242" t="str">
        <f t="shared" si="98"/>
        <v/>
      </c>
      <c r="Q987" s="181" t="str">
        <f t="shared" si="99"/>
        <v/>
      </c>
      <c r="R987" s="342" t="str">
        <f t="shared" si="100"/>
        <v/>
      </c>
      <c r="S987" s="144"/>
      <c r="U987" s="1"/>
    </row>
    <row r="988" spans="3:21" ht="12" customHeight="1" x14ac:dyDescent="0.35">
      <c r="C988" s="341" t="str">
        <f t="shared" si="97"/>
        <v/>
      </c>
      <c r="D988" s="239" t="str">
        <f t="shared" si="101"/>
        <v/>
      </c>
      <c r="E988" s="239" t="str">
        <f t="shared" si="102"/>
        <v/>
      </c>
      <c r="F988" s="179" t="str">
        <f ca="1">IF(C988="","",[1]!s_dq_close(D988,TODAY(),1))</f>
        <v/>
      </c>
      <c r="G988" s="180" t="str">
        <f ca="1">IF(C988="","",[1]!s_pq_pctchange(D988,TODAY()-$G$12,TODAY())/100)</f>
        <v/>
      </c>
      <c r="H988" s="240" t="str">
        <f>IF(C988="","",IF($H$11="收入",[1]!S_STM07_IS(D988,9,$G$5,$H$13)/$E$5,[1]!S_STM07_IS(D988,48,$G$5,$H$13)/$E$5))</f>
        <v/>
      </c>
      <c r="I988" s="240" t="str">
        <f>IF(C988="","",IF($I$11="毛利率",([1]!S_STM07_IS(D988,9,$G$5,$H$13)-[1]!S_STM07_IS(D988,10,$G$5,$H$13))/[1]!S_STM07_IS(D988,9,$G$5,$H$13),[1]!S_STM07_IS(D988,14,$G$5,$H$13)/$E$5))</f>
        <v/>
      </c>
      <c r="J988" s="402" t="str">
        <f>IF(C988="","",IF($J$11="净利润率",[1]!S_STM07_IS(D988,61,$G$5,$H$13)/[1]!S_STM07_IS(D988,9,$G$5,$H$13),[1]!S_STM07_IS(D988,55,$G$5,$H$13)/$E$5))</f>
        <v/>
      </c>
      <c r="K988" s="411" t="str">
        <f>IF(C988="","",[1]!hks_fa_roa2(D988,$G$5))</f>
        <v/>
      </c>
      <c r="L988" s="411" t="str">
        <f>IF(C988="","",[1]!hks_fa_roe(D988,$G$5))</f>
        <v/>
      </c>
      <c r="M988" s="240" t="str">
        <f>IF(C988="","",IF($M$11="EPS",[1]!S_STM07_IS(D988,61,$G$5,$H$13)/IF([1]!s_share_total(D988,$G$5)=0,[1]!s_share_total(D988,[1]!s_ipo_listeddate(D988)),[1]!s_share_total(D988,$G$5)),([1]!s_stm07_bs(D988,75,$G$5,$H$13)+[1]!s_stm07_bs(D988,88,$G$5,$H$13)+[1]!s_stm07_bs(D988,94,$G$5,$H$13)+[1]!s_stm07_bs(D988,95,$G$5,$H$13))/$E$5))</f>
        <v/>
      </c>
      <c r="N988" s="241" t="str">
        <f>IF(C988="","",F988/([1]!S_STM07_IS(D988,61,$G$5,$H$13)/IF([1]!s_share_total(D988,$G$5)=0,[1]!s_share_total(D988,[1]!s_ipo_listeddate(D988)),[1]!s_share_total(D988,$G$5))))</f>
        <v/>
      </c>
      <c r="O988" s="240" t="str">
        <f ca="1">IF(C988="","",[1]!s_share_total(D988,TODAY())/$E$5)</f>
        <v/>
      </c>
      <c r="P988" s="240" t="str">
        <f t="shared" si="98"/>
        <v/>
      </c>
      <c r="Q988" s="210" t="str">
        <f t="shared" si="99"/>
        <v/>
      </c>
      <c r="R988" s="341" t="str">
        <f t="shared" si="100"/>
        <v/>
      </c>
      <c r="S988" s="144"/>
      <c r="U988" s="1"/>
    </row>
    <row r="989" spans="3:21" ht="12" customHeight="1" x14ac:dyDescent="0.35">
      <c r="C989" s="342" t="str">
        <f t="shared" si="97"/>
        <v/>
      </c>
      <c r="D989" s="126" t="str">
        <f t="shared" si="101"/>
        <v/>
      </c>
      <c r="E989" s="126" t="str">
        <f t="shared" si="102"/>
        <v/>
      </c>
      <c r="F989" s="181" t="str">
        <f ca="1">IF(C989="","",[1]!s_dq_close(D989,TODAY(),1))</f>
        <v/>
      </c>
      <c r="G989" s="182" t="str">
        <f ca="1">IF(C989="","",[1]!s_pq_pctchange(D989,TODAY()-$G$12,TODAY())/100)</f>
        <v/>
      </c>
      <c r="H989" s="242" t="str">
        <f>IF(C989="","",IF($H$11="收入",[1]!S_STM07_IS(D989,9,$G$5,$H$13)/$E$5,[1]!S_STM07_IS(D989,48,$G$5,$H$13)/$E$5))</f>
        <v/>
      </c>
      <c r="I989" s="242" t="str">
        <f>IF(C989="","",IF($I$11="毛利率",([1]!S_STM07_IS(D989,9,$G$5,$H$13)-[1]!S_STM07_IS(D989,10,$G$5,$H$13))/[1]!S_STM07_IS(D989,9,$G$5,$H$13),[1]!S_STM07_IS(D989,14,$G$5,$H$13)/$E$5))</f>
        <v/>
      </c>
      <c r="J989" s="403" t="str">
        <f>IF(C989="","",IF($J$11="净利润率",[1]!S_STM07_IS(D989,61,$G$5,$H$13)/[1]!S_STM07_IS(D989,9,$G$5,$H$13),[1]!S_STM07_IS(D989,55,$G$5,$H$13)/$E$5))</f>
        <v/>
      </c>
      <c r="K989" s="411" t="str">
        <f>IF(C989="","",[1]!hks_fa_roa2(D989,$G$5))</f>
        <v/>
      </c>
      <c r="L989" s="411" t="str">
        <f>IF(C989="","",[1]!hks_fa_roe(D989,$G$5))</f>
        <v/>
      </c>
      <c r="M989" s="243" t="str">
        <f>IF(C989="","",IF($M$11="EPS",[1]!S_STM07_IS(D989,61,$G$5,$H$13)/IF([1]!s_share_total(D989,$G$5)=0,[1]!s_share_total(D989,[1]!s_ipo_listeddate(D989)),[1]!s_share_total(D989,$G$5)),([1]!s_stm07_bs(D989,75,$G$5,$H$13)+[1]!s_stm07_bs(D989,88,$G$5,$H$13)+[1]!s_stm07_bs(D989,94,$G$5,$H$13)+[1]!s_stm07_bs(D989,95,$G$5,$H$13))/$E$5))</f>
        <v/>
      </c>
      <c r="N989" s="193" t="str">
        <f>IF(C989="","",F989/([1]!S_STM07_IS(D989,61,$G$5,$H$13)/IF([1]!s_share_total(D989,$G$5)=0,[1]!s_share_total(D989,[1]!s_ipo_listeddate(D989)),[1]!s_share_total(D989,$G$5))))</f>
        <v/>
      </c>
      <c r="O989" s="242" t="str">
        <f ca="1">IF(C989="","",[1]!s_share_total(D989,TODAY())/$E$5)</f>
        <v/>
      </c>
      <c r="P989" s="242" t="str">
        <f t="shared" si="98"/>
        <v/>
      </c>
      <c r="Q989" s="181" t="str">
        <f t="shared" si="99"/>
        <v/>
      </c>
      <c r="R989" s="342" t="str">
        <f t="shared" si="100"/>
        <v/>
      </c>
      <c r="S989" s="144"/>
      <c r="U989" s="1"/>
    </row>
    <row r="990" spans="3:21" ht="12" customHeight="1" x14ac:dyDescent="0.35">
      <c r="C990" s="341" t="str">
        <f t="shared" si="97"/>
        <v/>
      </c>
      <c r="D990" s="239" t="str">
        <f t="shared" si="101"/>
        <v/>
      </c>
      <c r="E990" s="239" t="str">
        <f t="shared" si="102"/>
        <v/>
      </c>
      <c r="F990" s="179" t="str">
        <f ca="1">IF(C990="","",[1]!s_dq_close(D990,TODAY(),1))</f>
        <v/>
      </c>
      <c r="G990" s="180" t="str">
        <f ca="1">IF(C990="","",[1]!s_pq_pctchange(D990,TODAY()-$G$12,TODAY())/100)</f>
        <v/>
      </c>
      <c r="H990" s="240" t="str">
        <f>IF(C990="","",IF($H$11="收入",[1]!S_STM07_IS(D990,9,$G$5,$H$13)/$E$5,[1]!S_STM07_IS(D990,48,$G$5,$H$13)/$E$5))</f>
        <v/>
      </c>
      <c r="I990" s="240" t="str">
        <f>IF(C990="","",IF($I$11="毛利率",([1]!S_STM07_IS(D990,9,$G$5,$H$13)-[1]!S_STM07_IS(D990,10,$G$5,$H$13))/[1]!S_STM07_IS(D990,9,$G$5,$H$13),[1]!S_STM07_IS(D990,14,$G$5,$H$13)/$E$5))</f>
        <v/>
      </c>
      <c r="J990" s="402" t="str">
        <f>IF(C990="","",IF($J$11="净利润率",[1]!S_STM07_IS(D990,61,$G$5,$H$13)/[1]!S_STM07_IS(D990,9,$G$5,$H$13),[1]!S_STM07_IS(D990,55,$G$5,$H$13)/$E$5))</f>
        <v/>
      </c>
      <c r="K990" s="411" t="str">
        <f>IF(C990="","",[1]!hks_fa_roa2(D990,$G$5))</f>
        <v/>
      </c>
      <c r="L990" s="411" t="str">
        <f>IF(C990="","",[1]!hks_fa_roe(D990,$G$5))</f>
        <v/>
      </c>
      <c r="M990" s="240" t="str">
        <f>IF(C990="","",IF($M$11="EPS",[1]!S_STM07_IS(D990,61,$G$5,$H$13)/IF([1]!s_share_total(D990,$G$5)=0,[1]!s_share_total(D990,[1]!s_ipo_listeddate(D990)),[1]!s_share_total(D990,$G$5)),([1]!s_stm07_bs(D990,75,$G$5,$H$13)+[1]!s_stm07_bs(D990,88,$G$5,$H$13)+[1]!s_stm07_bs(D990,94,$G$5,$H$13)+[1]!s_stm07_bs(D990,95,$G$5,$H$13))/$E$5))</f>
        <v/>
      </c>
      <c r="N990" s="241" t="str">
        <f>IF(C990="","",F990/([1]!S_STM07_IS(D990,61,$G$5,$H$13)/IF([1]!s_share_total(D990,$G$5)=0,[1]!s_share_total(D990,[1]!s_ipo_listeddate(D990)),[1]!s_share_total(D990,$G$5))))</f>
        <v/>
      </c>
      <c r="O990" s="240" t="str">
        <f ca="1">IF(C990="","",[1]!s_share_total(D990,TODAY())/$E$5)</f>
        <v/>
      </c>
      <c r="P990" s="240" t="str">
        <f t="shared" si="98"/>
        <v/>
      </c>
      <c r="Q990" s="210" t="str">
        <f t="shared" si="99"/>
        <v/>
      </c>
      <c r="R990" s="341" t="str">
        <f t="shared" si="100"/>
        <v/>
      </c>
      <c r="S990" s="144"/>
      <c r="U990" s="1"/>
    </row>
    <row r="991" spans="3:21" ht="12" customHeight="1" x14ac:dyDescent="0.35">
      <c r="C991" s="342" t="str">
        <f t="shared" si="97"/>
        <v/>
      </c>
      <c r="D991" s="126" t="str">
        <f t="shared" si="101"/>
        <v/>
      </c>
      <c r="E991" s="126" t="str">
        <f t="shared" si="102"/>
        <v/>
      </c>
      <c r="F991" s="181" t="str">
        <f ca="1">IF(C991="","",[1]!s_dq_close(D991,TODAY(),1))</f>
        <v/>
      </c>
      <c r="G991" s="182" t="str">
        <f ca="1">IF(C991="","",[1]!s_pq_pctchange(D991,TODAY()-$G$12,TODAY())/100)</f>
        <v/>
      </c>
      <c r="H991" s="242" t="str">
        <f>IF(C991="","",IF($H$11="收入",[1]!S_STM07_IS(D991,9,$G$5,$H$13)/$E$5,[1]!S_STM07_IS(D991,48,$G$5,$H$13)/$E$5))</f>
        <v/>
      </c>
      <c r="I991" s="242" t="str">
        <f>IF(C991="","",IF($I$11="毛利率",([1]!S_STM07_IS(D991,9,$G$5,$H$13)-[1]!S_STM07_IS(D991,10,$G$5,$H$13))/[1]!S_STM07_IS(D991,9,$G$5,$H$13),[1]!S_STM07_IS(D991,14,$G$5,$H$13)/$E$5))</f>
        <v/>
      </c>
      <c r="J991" s="403" t="str">
        <f>IF(C991="","",IF($J$11="净利润率",[1]!S_STM07_IS(D991,61,$G$5,$H$13)/[1]!S_STM07_IS(D991,9,$G$5,$H$13),[1]!S_STM07_IS(D991,55,$G$5,$H$13)/$E$5))</f>
        <v/>
      </c>
      <c r="K991" s="411" t="str">
        <f>IF(C991="","",[1]!hks_fa_roa2(D991,$G$5))</f>
        <v/>
      </c>
      <c r="L991" s="411" t="str">
        <f>IF(C991="","",[1]!hks_fa_roe(D991,$G$5))</f>
        <v/>
      </c>
      <c r="M991" s="243" t="str">
        <f>IF(C991="","",IF($M$11="EPS",[1]!S_STM07_IS(D991,61,$G$5,$H$13)/IF([1]!s_share_total(D991,$G$5)=0,[1]!s_share_total(D991,[1]!s_ipo_listeddate(D991)),[1]!s_share_total(D991,$G$5)),([1]!s_stm07_bs(D991,75,$G$5,$H$13)+[1]!s_stm07_bs(D991,88,$G$5,$H$13)+[1]!s_stm07_bs(D991,94,$G$5,$H$13)+[1]!s_stm07_bs(D991,95,$G$5,$H$13))/$E$5))</f>
        <v/>
      </c>
      <c r="N991" s="193" t="str">
        <f>IF(C991="","",F991/([1]!S_STM07_IS(D991,61,$G$5,$H$13)/IF([1]!s_share_total(D991,$G$5)=0,[1]!s_share_total(D991,[1]!s_ipo_listeddate(D991)),[1]!s_share_total(D991,$G$5))))</f>
        <v/>
      </c>
      <c r="O991" s="242" t="str">
        <f ca="1">IF(C991="","",[1]!s_share_total(D991,TODAY())/$E$5)</f>
        <v/>
      </c>
      <c r="P991" s="242" t="str">
        <f t="shared" si="98"/>
        <v/>
      </c>
      <c r="Q991" s="181" t="str">
        <f t="shared" si="99"/>
        <v/>
      </c>
      <c r="R991" s="342" t="str">
        <f t="shared" si="100"/>
        <v/>
      </c>
      <c r="S991" s="144"/>
      <c r="U991" s="1"/>
    </row>
    <row r="992" spans="3:21" ht="12" customHeight="1" x14ac:dyDescent="0.35">
      <c r="C992" s="341" t="str">
        <f t="shared" si="97"/>
        <v/>
      </c>
      <c r="D992" s="239" t="str">
        <f t="shared" si="101"/>
        <v/>
      </c>
      <c r="E992" s="239" t="str">
        <f t="shared" si="102"/>
        <v/>
      </c>
      <c r="F992" s="179" t="str">
        <f ca="1">IF(C992="","",[1]!s_dq_close(D992,TODAY(),1))</f>
        <v/>
      </c>
      <c r="G992" s="180" t="str">
        <f ca="1">IF(C992="","",[1]!s_pq_pctchange(D992,TODAY()-$G$12,TODAY())/100)</f>
        <v/>
      </c>
      <c r="H992" s="240" t="str">
        <f>IF(C992="","",IF($H$11="收入",[1]!S_STM07_IS(D992,9,$G$5,$H$13)/$E$5,[1]!S_STM07_IS(D992,48,$G$5,$H$13)/$E$5))</f>
        <v/>
      </c>
      <c r="I992" s="240" t="str">
        <f>IF(C992="","",IF($I$11="毛利率",([1]!S_STM07_IS(D992,9,$G$5,$H$13)-[1]!S_STM07_IS(D992,10,$G$5,$H$13))/[1]!S_STM07_IS(D992,9,$G$5,$H$13),[1]!S_STM07_IS(D992,14,$G$5,$H$13)/$E$5))</f>
        <v/>
      </c>
      <c r="J992" s="402" t="str">
        <f>IF(C992="","",IF($J$11="净利润率",[1]!S_STM07_IS(D992,61,$G$5,$H$13)/[1]!S_STM07_IS(D992,9,$G$5,$H$13),[1]!S_STM07_IS(D992,55,$G$5,$H$13)/$E$5))</f>
        <v/>
      </c>
      <c r="K992" s="411" t="str">
        <f>IF(C992="","",[1]!hks_fa_roa2(D992,$G$5))</f>
        <v/>
      </c>
      <c r="L992" s="411" t="str">
        <f>IF(C992="","",[1]!hks_fa_roe(D992,$G$5))</f>
        <v/>
      </c>
      <c r="M992" s="240" t="str">
        <f>IF(C992="","",IF($M$11="EPS",[1]!S_STM07_IS(D992,61,$G$5,$H$13)/IF([1]!s_share_total(D992,$G$5)=0,[1]!s_share_total(D992,[1]!s_ipo_listeddate(D992)),[1]!s_share_total(D992,$G$5)),([1]!s_stm07_bs(D992,75,$G$5,$H$13)+[1]!s_stm07_bs(D992,88,$G$5,$H$13)+[1]!s_stm07_bs(D992,94,$G$5,$H$13)+[1]!s_stm07_bs(D992,95,$G$5,$H$13))/$E$5))</f>
        <v/>
      </c>
      <c r="N992" s="241" t="str">
        <f>IF(C992="","",F992/([1]!S_STM07_IS(D992,61,$G$5,$H$13)/IF([1]!s_share_total(D992,$G$5)=0,[1]!s_share_total(D992,[1]!s_ipo_listeddate(D992)),[1]!s_share_total(D992,$G$5))))</f>
        <v/>
      </c>
      <c r="O992" s="240" t="str">
        <f ca="1">IF(C992="","",[1]!s_share_total(D992,TODAY())/$E$5)</f>
        <v/>
      </c>
      <c r="P992" s="240" t="str">
        <f t="shared" si="98"/>
        <v/>
      </c>
      <c r="Q992" s="210" t="str">
        <f t="shared" si="99"/>
        <v/>
      </c>
      <c r="R992" s="341" t="str">
        <f t="shared" si="100"/>
        <v/>
      </c>
      <c r="S992" s="144"/>
      <c r="U992" s="1"/>
    </row>
    <row r="993" spans="3:21" ht="12" customHeight="1" x14ac:dyDescent="0.35">
      <c r="C993" s="342" t="str">
        <f t="shared" si="97"/>
        <v/>
      </c>
      <c r="D993" s="126" t="str">
        <f t="shared" si="101"/>
        <v/>
      </c>
      <c r="E993" s="126" t="str">
        <f t="shared" si="102"/>
        <v/>
      </c>
      <c r="F993" s="181" t="str">
        <f ca="1">IF(C993="","",[1]!s_dq_close(D993,TODAY(),1))</f>
        <v/>
      </c>
      <c r="G993" s="182" t="str">
        <f ca="1">IF(C993="","",[1]!s_pq_pctchange(D993,TODAY()-$G$12,TODAY())/100)</f>
        <v/>
      </c>
      <c r="H993" s="242" t="str">
        <f>IF(C993="","",IF($H$11="收入",[1]!S_STM07_IS(D993,9,$G$5,$H$13)/$E$5,[1]!S_STM07_IS(D993,48,$G$5,$H$13)/$E$5))</f>
        <v/>
      </c>
      <c r="I993" s="242" t="str">
        <f>IF(C993="","",IF($I$11="毛利率",([1]!S_STM07_IS(D993,9,$G$5,$H$13)-[1]!S_STM07_IS(D993,10,$G$5,$H$13))/[1]!S_STM07_IS(D993,9,$G$5,$H$13),[1]!S_STM07_IS(D993,14,$G$5,$H$13)/$E$5))</f>
        <v/>
      </c>
      <c r="J993" s="403" t="str">
        <f>IF(C993="","",IF($J$11="净利润率",[1]!S_STM07_IS(D993,61,$G$5,$H$13)/[1]!S_STM07_IS(D993,9,$G$5,$H$13),[1]!S_STM07_IS(D993,55,$G$5,$H$13)/$E$5))</f>
        <v/>
      </c>
      <c r="K993" s="411" t="str">
        <f>IF(C993="","",[1]!hks_fa_roa2(D993,$G$5))</f>
        <v/>
      </c>
      <c r="L993" s="411" t="str">
        <f>IF(C993="","",[1]!hks_fa_roe(D993,$G$5))</f>
        <v/>
      </c>
      <c r="M993" s="243" t="str">
        <f>IF(C993="","",IF($M$11="EPS",[1]!S_STM07_IS(D993,61,$G$5,$H$13)/IF([1]!s_share_total(D993,$G$5)=0,[1]!s_share_total(D993,[1]!s_ipo_listeddate(D993)),[1]!s_share_total(D993,$G$5)),([1]!s_stm07_bs(D993,75,$G$5,$H$13)+[1]!s_stm07_bs(D993,88,$G$5,$H$13)+[1]!s_stm07_bs(D993,94,$G$5,$H$13)+[1]!s_stm07_bs(D993,95,$G$5,$H$13))/$E$5))</f>
        <v/>
      </c>
      <c r="N993" s="193" t="str">
        <f>IF(C993="","",F993/([1]!S_STM07_IS(D993,61,$G$5,$H$13)/IF([1]!s_share_total(D993,$G$5)=0,[1]!s_share_total(D993,[1]!s_ipo_listeddate(D993)),[1]!s_share_total(D993,$G$5))))</f>
        <v/>
      </c>
      <c r="O993" s="242" t="str">
        <f ca="1">IF(C993="","",[1]!s_share_total(D993,TODAY())/$E$5)</f>
        <v/>
      </c>
      <c r="P993" s="242" t="str">
        <f t="shared" si="98"/>
        <v/>
      </c>
      <c r="Q993" s="181" t="str">
        <f t="shared" si="99"/>
        <v/>
      </c>
      <c r="R993" s="342" t="str">
        <f t="shared" si="100"/>
        <v/>
      </c>
      <c r="S993" s="144"/>
      <c r="U993" s="1"/>
    </row>
    <row r="994" spans="3:21" ht="12" customHeight="1" x14ac:dyDescent="0.35">
      <c r="C994" s="341" t="str">
        <f t="shared" si="97"/>
        <v/>
      </c>
      <c r="D994" s="239" t="str">
        <f t="shared" si="101"/>
        <v/>
      </c>
      <c r="E994" s="239" t="str">
        <f t="shared" si="102"/>
        <v/>
      </c>
      <c r="F994" s="179" t="str">
        <f ca="1">IF(C994="","",[1]!s_dq_close(D994,TODAY(),1))</f>
        <v/>
      </c>
      <c r="G994" s="180" t="str">
        <f ca="1">IF(C994="","",[1]!s_pq_pctchange(D994,TODAY()-$G$12,TODAY())/100)</f>
        <v/>
      </c>
      <c r="H994" s="240" t="str">
        <f>IF(C994="","",IF($H$11="收入",[1]!S_STM07_IS(D994,9,$G$5,$H$13)/$E$5,[1]!S_STM07_IS(D994,48,$G$5,$H$13)/$E$5))</f>
        <v/>
      </c>
      <c r="I994" s="240" t="str">
        <f>IF(C994="","",IF($I$11="毛利率",([1]!S_STM07_IS(D994,9,$G$5,$H$13)-[1]!S_STM07_IS(D994,10,$G$5,$H$13))/[1]!S_STM07_IS(D994,9,$G$5,$H$13),[1]!S_STM07_IS(D994,14,$G$5,$H$13)/$E$5))</f>
        <v/>
      </c>
      <c r="J994" s="402" t="str">
        <f>IF(C994="","",IF($J$11="净利润率",[1]!S_STM07_IS(D994,61,$G$5,$H$13)/[1]!S_STM07_IS(D994,9,$G$5,$H$13),[1]!S_STM07_IS(D994,55,$G$5,$H$13)/$E$5))</f>
        <v/>
      </c>
      <c r="K994" s="411" t="str">
        <f>IF(C994="","",[1]!hks_fa_roa2(D994,$G$5))</f>
        <v/>
      </c>
      <c r="L994" s="411" t="str">
        <f>IF(C994="","",[1]!hks_fa_roe(D994,$G$5))</f>
        <v/>
      </c>
      <c r="M994" s="240" t="str">
        <f>IF(C994="","",IF($M$11="EPS",[1]!S_STM07_IS(D994,61,$G$5,$H$13)/IF([1]!s_share_total(D994,$G$5)=0,[1]!s_share_total(D994,[1]!s_ipo_listeddate(D994)),[1]!s_share_total(D994,$G$5)),([1]!s_stm07_bs(D994,75,$G$5,$H$13)+[1]!s_stm07_bs(D994,88,$G$5,$H$13)+[1]!s_stm07_bs(D994,94,$G$5,$H$13)+[1]!s_stm07_bs(D994,95,$G$5,$H$13))/$E$5))</f>
        <v/>
      </c>
      <c r="N994" s="241" t="str">
        <f>IF(C994="","",F994/([1]!S_STM07_IS(D994,61,$G$5,$H$13)/IF([1]!s_share_total(D994,$G$5)=0,[1]!s_share_total(D994,[1]!s_ipo_listeddate(D994)),[1]!s_share_total(D994,$G$5))))</f>
        <v/>
      </c>
      <c r="O994" s="240" t="str">
        <f ca="1">IF(C994="","",[1]!s_share_total(D994,TODAY())/$E$5)</f>
        <v/>
      </c>
      <c r="P994" s="240" t="str">
        <f t="shared" si="98"/>
        <v/>
      </c>
      <c r="Q994" s="210" t="str">
        <f t="shared" si="99"/>
        <v/>
      </c>
      <c r="R994" s="341" t="str">
        <f t="shared" si="100"/>
        <v/>
      </c>
      <c r="S994" s="144"/>
      <c r="U994" s="1"/>
    </row>
    <row r="995" spans="3:21" ht="12" customHeight="1" x14ac:dyDescent="0.35">
      <c r="C995" s="342" t="str">
        <f t="shared" si="97"/>
        <v/>
      </c>
      <c r="D995" s="126" t="str">
        <f t="shared" si="101"/>
        <v/>
      </c>
      <c r="E995" s="126" t="str">
        <f t="shared" si="102"/>
        <v/>
      </c>
      <c r="F995" s="181" t="str">
        <f ca="1">IF(C995="","",[1]!s_dq_close(D995,TODAY(),1))</f>
        <v/>
      </c>
      <c r="G995" s="182" t="str">
        <f ca="1">IF(C995="","",[1]!s_pq_pctchange(D995,TODAY()-$G$12,TODAY())/100)</f>
        <v/>
      </c>
      <c r="H995" s="242" t="str">
        <f>IF(C995="","",IF($H$11="收入",[1]!S_STM07_IS(D995,9,$G$5,$H$13)/$E$5,[1]!S_STM07_IS(D995,48,$G$5,$H$13)/$E$5))</f>
        <v/>
      </c>
      <c r="I995" s="242" t="str">
        <f>IF(C995="","",IF($I$11="毛利率",([1]!S_STM07_IS(D995,9,$G$5,$H$13)-[1]!S_STM07_IS(D995,10,$G$5,$H$13))/[1]!S_STM07_IS(D995,9,$G$5,$H$13),[1]!S_STM07_IS(D995,14,$G$5,$H$13)/$E$5))</f>
        <v/>
      </c>
      <c r="J995" s="403" t="str">
        <f>IF(C995="","",IF($J$11="净利润率",[1]!S_STM07_IS(D995,61,$G$5,$H$13)/[1]!S_STM07_IS(D995,9,$G$5,$H$13),[1]!S_STM07_IS(D995,55,$G$5,$H$13)/$E$5))</f>
        <v/>
      </c>
      <c r="K995" s="411" t="str">
        <f>IF(C995="","",[1]!hks_fa_roa2(D995,$G$5))</f>
        <v/>
      </c>
      <c r="L995" s="411" t="str">
        <f>IF(C995="","",[1]!hks_fa_roe(D995,$G$5))</f>
        <v/>
      </c>
      <c r="M995" s="243" t="str">
        <f>IF(C995="","",IF($M$11="EPS",[1]!S_STM07_IS(D995,61,$G$5,$H$13)/IF([1]!s_share_total(D995,$G$5)=0,[1]!s_share_total(D995,[1]!s_ipo_listeddate(D995)),[1]!s_share_total(D995,$G$5)),([1]!s_stm07_bs(D995,75,$G$5,$H$13)+[1]!s_stm07_bs(D995,88,$G$5,$H$13)+[1]!s_stm07_bs(D995,94,$G$5,$H$13)+[1]!s_stm07_bs(D995,95,$G$5,$H$13))/$E$5))</f>
        <v/>
      </c>
      <c r="N995" s="193" t="str">
        <f>IF(C995="","",F995/([1]!S_STM07_IS(D995,61,$G$5,$H$13)/IF([1]!s_share_total(D995,$G$5)=0,[1]!s_share_total(D995,[1]!s_ipo_listeddate(D995)),[1]!s_share_total(D995,$G$5))))</f>
        <v/>
      </c>
      <c r="O995" s="242" t="str">
        <f ca="1">IF(C995="","",[1]!s_share_total(D995,TODAY())/$E$5)</f>
        <v/>
      </c>
      <c r="P995" s="242" t="str">
        <f t="shared" si="98"/>
        <v/>
      </c>
      <c r="Q995" s="181" t="str">
        <f t="shared" si="99"/>
        <v/>
      </c>
      <c r="R995" s="342" t="str">
        <f t="shared" si="100"/>
        <v/>
      </c>
      <c r="S995" s="144"/>
      <c r="U995" s="1"/>
    </row>
    <row r="996" spans="3:21" ht="12" customHeight="1" x14ac:dyDescent="0.35">
      <c r="C996" s="341" t="str">
        <f t="shared" si="97"/>
        <v/>
      </c>
      <c r="D996" s="239" t="str">
        <f t="shared" si="101"/>
        <v/>
      </c>
      <c r="E996" s="239" t="str">
        <f t="shared" si="102"/>
        <v/>
      </c>
      <c r="F996" s="179" t="str">
        <f ca="1">IF(C996="","",[1]!s_dq_close(D996,TODAY(),1))</f>
        <v/>
      </c>
      <c r="G996" s="180" t="str">
        <f ca="1">IF(C996="","",[1]!s_pq_pctchange(D996,TODAY()-$G$12,TODAY())/100)</f>
        <v/>
      </c>
      <c r="H996" s="240" t="str">
        <f>IF(C996="","",IF($H$11="收入",[1]!S_STM07_IS(D996,9,$G$5,$H$13)/$E$5,[1]!S_STM07_IS(D996,48,$G$5,$H$13)/$E$5))</f>
        <v/>
      </c>
      <c r="I996" s="240" t="str">
        <f>IF(C996="","",IF($I$11="毛利率",([1]!S_STM07_IS(D996,9,$G$5,$H$13)-[1]!S_STM07_IS(D996,10,$G$5,$H$13))/[1]!S_STM07_IS(D996,9,$G$5,$H$13),[1]!S_STM07_IS(D996,14,$G$5,$H$13)/$E$5))</f>
        <v/>
      </c>
      <c r="J996" s="402" t="str">
        <f>IF(C996="","",IF($J$11="净利润率",[1]!S_STM07_IS(D996,61,$G$5,$H$13)/[1]!S_STM07_IS(D996,9,$G$5,$H$13),[1]!S_STM07_IS(D996,55,$G$5,$H$13)/$E$5))</f>
        <v/>
      </c>
      <c r="K996" s="411" t="str">
        <f>IF(C996="","",[1]!hks_fa_roa2(D996,$G$5))</f>
        <v/>
      </c>
      <c r="L996" s="411" t="str">
        <f>IF(C996="","",[1]!hks_fa_roe(D996,$G$5))</f>
        <v/>
      </c>
      <c r="M996" s="240" t="str">
        <f>IF(C996="","",IF($M$11="EPS",[1]!S_STM07_IS(D996,61,$G$5,$H$13)/IF([1]!s_share_total(D996,$G$5)=0,[1]!s_share_total(D996,[1]!s_ipo_listeddate(D996)),[1]!s_share_total(D996,$G$5)),([1]!s_stm07_bs(D996,75,$G$5,$H$13)+[1]!s_stm07_bs(D996,88,$G$5,$H$13)+[1]!s_stm07_bs(D996,94,$G$5,$H$13)+[1]!s_stm07_bs(D996,95,$G$5,$H$13))/$E$5))</f>
        <v/>
      </c>
      <c r="N996" s="241" t="str">
        <f>IF(C996="","",F996/([1]!S_STM07_IS(D996,61,$G$5,$H$13)/IF([1]!s_share_total(D996,$G$5)=0,[1]!s_share_total(D996,[1]!s_ipo_listeddate(D996)),[1]!s_share_total(D996,$G$5))))</f>
        <v/>
      </c>
      <c r="O996" s="240" t="str">
        <f ca="1">IF(C996="","",[1]!s_share_total(D996,TODAY())/$E$5)</f>
        <v/>
      </c>
      <c r="P996" s="240" t="str">
        <f t="shared" si="98"/>
        <v/>
      </c>
      <c r="Q996" s="210" t="str">
        <f t="shared" si="99"/>
        <v/>
      </c>
      <c r="R996" s="341" t="str">
        <f t="shared" si="100"/>
        <v/>
      </c>
      <c r="S996" s="144"/>
      <c r="U996" s="1"/>
    </row>
    <row r="997" spans="3:21" ht="12" customHeight="1" x14ac:dyDescent="0.35">
      <c r="C997" s="342" t="str">
        <f t="shared" si="97"/>
        <v/>
      </c>
      <c r="D997" s="126" t="str">
        <f t="shared" si="101"/>
        <v/>
      </c>
      <c r="E997" s="126" t="str">
        <f t="shared" si="102"/>
        <v/>
      </c>
      <c r="F997" s="181" t="str">
        <f ca="1">IF(C997="","",[1]!s_dq_close(D997,TODAY(),1))</f>
        <v/>
      </c>
      <c r="G997" s="182" t="str">
        <f ca="1">IF(C997="","",[1]!s_pq_pctchange(D997,TODAY()-$G$12,TODAY())/100)</f>
        <v/>
      </c>
      <c r="H997" s="242" t="str">
        <f>IF(C997="","",IF($H$11="收入",[1]!S_STM07_IS(D997,9,$G$5,$H$13)/$E$5,[1]!S_STM07_IS(D997,48,$G$5,$H$13)/$E$5))</f>
        <v/>
      </c>
      <c r="I997" s="242" t="str">
        <f>IF(C997="","",IF($I$11="毛利率",([1]!S_STM07_IS(D997,9,$G$5,$H$13)-[1]!S_STM07_IS(D997,10,$G$5,$H$13))/[1]!S_STM07_IS(D997,9,$G$5,$H$13),[1]!S_STM07_IS(D997,14,$G$5,$H$13)/$E$5))</f>
        <v/>
      </c>
      <c r="J997" s="403" t="str">
        <f>IF(C997="","",IF($J$11="净利润率",[1]!S_STM07_IS(D997,61,$G$5,$H$13)/[1]!S_STM07_IS(D997,9,$G$5,$H$13),[1]!S_STM07_IS(D997,55,$G$5,$H$13)/$E$5))</f>
        <v/>
      </c>
      <c r="K997" s="411" t="str">
        <f>IF(C997="","",[1]!hks_fa_roa2(D997,$G$5))</f>
        <v/>
      </c>
      <c r="L997" s="411" t="str">
        <f>IF(C997="","",[1]!hks_fa_roe(D997,$G$5))</f>
        <v/>
      </c>
      <c r="M997" s="243" t="str">
        <f>IF(C997="","",IF($M$11="EPS",[1]!S_STM07_IS(D997,61,$G$5,$H$13)/IF([1]!s_share_total(D997,$G$5)=0,[1]!s_share_total(D997,[1]!s_ipo_listeddate(D997)),[1]!s_share_total(D997,$G$5)),([1]!s_stm07_bs(D997,75,$G$5,$H$13)+[1]!s_stm07_bs(D997,88,$G$5,$H$13)+[1]!s_stm07_bs(D997,94,$G$5,$H$13)+[1]!s_stm07_bs(D997,95,$G$5,$H$13))/$E$5))</f>
        <v/>
      </c>
      <c r="N997" s="193" t="str">
        <f>IF(C997="","",F997/([1]!S_STM07_IS(D997,61,$G$5,$H$13)/IF([1]!s_share_total(D997,$G$5)=0,[1]!s_share_total(D997,[1]!s_ipo_listeddate(D997)),[1]!s_share_total(D997,$G$5))))</f>
        <v/>
      </c>
      <c r="O997" s="242" t="str">
        <f ca="1">IF(C997="","",[1]!s_share_total(D997,TODAY())/$E$5)</f>
        <v/>
      </c>
      <c r="P997" s="242" t="str">
        <f t="shared" si="98"/>
        <v/>
      </c>
      <c r="Q997" s="181" t="str">
        <f t="shared" si="99"/>
        <v/>
      </c>
      <c r="R997" s="342" t="str">
        <f t="shared" si="100"/>
        <v/>
      </c>
      <c r="S997" s="144"/>
      <c r="U997" s="1"/>
    </row>
    <row r="998" spans="3:21" ht="12" customHeight="1" x14ac:dyDescent="0.35">
      <c r="C998" s="341" t="str">
        <f t="shared" si="97"/>
        <v/>
      </c>
      <c r="D998" s="239" t="str">
        <f t="shared" si="101"/>
        <v/>
      </c>
      <c r="E998" s="239" t="str">
        <f t="shared" si="102"/>
        <v/>
      </c>
      <c r="F998" s="179" t="str">
        <f ca="1">IF(C998="","",[1]!s_dq_close(D998,TODAY(),1))</f>
        <v/>
      </c>
      <c r="G998" s="180" t="str">
        <f ca="1">IF(C998="","",[1]!s_pq_pctchange(D998,TODAY()-$G$12,TODAY())/100)</f>
        <v/>
      </c>
      <c r="H998" s="240" t="str">
        <f>IF(C998="","",IF($H$11="收入",[1]!S_STM07_IS(D998,9,$G$5,$H$13)/$E$5,[1]!S_STM07_IS(D998,48,$G$5,$H$13)/$E$5))</f>
        <v/>
      </c>
      <c r="I998" s="240" t="str">
        <f>IF(C998="","",IF($I$11="毛利率",([1]!S_STM07_IS(D998,9,$G$5,$H$13)-[1]!S_STM07_IS(D998,10,$G$5,$H$13))/[1]!S_STM07_IS(D998,9,$G$5,$H$13),[1]!S_STM07_IS(D998,14,$G$5,$H$13)/$E$5))</f>
        <v/>
      </c>
      <c r="J998" s="402" t="str">
        <f>IF(C998="","",IF($J$11="净利润率",[1]!S_STM07_IS(D998,61,$G$5,$H$13)/[1]!S_STM07_IS(D998,9,$G$5,$H$13),[1]!S_STM07_IS(D998,55,$G$5,$H$13)/$E$5))</f>
        <v/>
      </c>
      <c r="K998" s="411" t="str">
        <f>IF(C998="","",[1]!hks_fa_roa2(D998,$G$5))</f>
        <v/>
      </c>
      <c r="L998" s="411" t="str">
        <f>IF(C998="","",[1]!hks_fa_roe(D998,$G$5))</f>
        <v/>
      </c>
      <c r="M998" s="240" t="str">
        <f>IF(C998="","",IF($M$11="EPS",[1]!S_STM07_IS(D998,61,$G$5,$H$13)/IF([1]!s_share_total(D998,$G$5)=0,[1]!s_share_total(D998,[1]!s_ipo_listeddate(D998)),[1]!s_share_total(D998,$G$5)),([1]!s_stm07_bs(D998,75,$G$5,$H$13)+[1]!s_stm07_bs(D998,88,$G$5,$H$13)+[1]!s_stm07_bs(D998,94,$G$5,$H$13)+[1]!s_stm07_bs(D998,95,$G$5,$H$13))/$E$5))</f>
        <v/>
      </c>
      <c r="N998" s="241" t="str">
        <f>IF(C998="","",F998/([1]!S_STM07_IS(D998,61,$G$5,$H$13)/IF([1]!s_share_total(D998,$G$5)=0,[1]!s_share_total(D998,[1]!s_ipo_listeddate(D998)),[1]!s_share_total(D998,$G$5))))</f>
        <v/>
      </c>
      <c r="O998" s="240" t="str">
        <f ca="1">IF(C998="","",[1]!s_share_total(D998,TODAY())/$E$5)</f>
        <v/>
      </c>
      <c r="P998" s="240" t="str">
        <f t="shared" si="98"/>
        <v/>
      </c>
      <c r="Q998" s="210" t="str">
        <f t="shared" si="99"/>
        <v/>
      </c>
      <c r="R998" s="341" t="str">
        <f t="shared" si="100"/>
        <v/>
      </c>
      <c r="S998" s="144"/>
      <c r="U998" s="1"/>
    </row>
    <row r="999" spans="3:21" ht="12" customHeight="1" x14ac:dyDescent="0.35">
      <c r="C999" s="342" t="str">
        <f t="shared" si="97"/>
        <v/>
      </c>
      <c r="D999" s="126" t="str">
        <f t="shared" si="101"/>
        <v/>
      </c>
      <c r="E999" s="126" t="str">
        <f t="shared" si="102"/>
        <v/>
      </c>
      <c r="F999" s="181" t="str">
        <f ca="1">IF(C999="","",[1]!s_dq_close(D999,TODAY(),1))</f>
        <v/>
      </c>
      <c r="G999" s="182" t="str">
        <f ca="1">IF(C999="","",[1]!s_pq_pctchange(D999,TODAY()-$G$12,TODAY())/100)</f>
        <v/>
      </c>
      <c r="H999" s="242" t="str">
        <f>IF(C999="","",IF($H$11="收入",[1]!S_STM07_IS(D999,9,$G$5,$H$13)/$E$5,[1]!S_STM07_IS(D999,48,$G$5,$H$13)/$E$5))</f>
        <v/>
      </c>
      <c r="I999" s="242" t="str">
        <f>IF(C999="","",IF($I$11="毛利率",([1]!S_STM07_IS(D999,9,$G$5,$H$13)-[1]!S_STM07_IS(D999,10,$G$5,$H$13))/[1]!S_STM07_IS(D999,9,$G$5,$H$13),[1]!S_STM07_IS(D999,14,$G$5,$H$13)/$E$5))</f>
        <v/>
      </c>
      <c r="J999" s="403" t="str">
        <f>IF(C999="","",IF($J$11="净利润率",[1]!S_STM07_IS(D999,61,$G$5,$H$13)/[1]!S_STM07_IS(D999,9,$G$5,$H$13),[1]!S_STM07_IS(D999,55,$G$5,$H$13)/$E$5))</f>
        <v/>
      </c>
      <c r="K999" s="411" t="str">
        <f>IF(C999="","",[1]!hks_fa_roa2(D999,$G$5))</f>
        <v/>
      </c>
      <c r="L999" s="411" t="str">
        <f>IF(C999="","",[1]!hks_fa_roe(D999,$G$5))</f>
        <v/>
      </c>
      <c r="M999" s="243" t="str">
        <f>IF(C999="","",IF($M$11="EPS",[1]!S_STM07_IS(D999,61,$G$5,$H$13)/IF([1]!s_share_total(D999,$G$5)=0,[1]!s_share_total(D999,[1]!s_ipo_listeddate(D999)),[1]!s_share_total(D999,$G$5)),([1]!s_stm07_bs(D999,75,$G$5,$H$13)+[1]!s_stm07_bs(D999,88,$G$5,$H$13)+[1]!s_stm07_bs(D999,94,$G$5,$H$13)+[1]!s_stm07_bs(D999,95,$G$5,$H$13))/$E$5))</f>
        <v/>
      </c>
      <c r="N999" s="193" t="str">
        <f>IF(C999="","",F999/([1]!S_STM07_IS(D999,61,$G$5,$H$13)/IF([1]!s_share_total(D999,$G$5)=0,[1]!s_share_total(D999,[1]!s_ipo_listeddate(D999)),[1]!s_share_total(D999,$G$5))))</f>
        <v/>
      </c>
      <c r="O999" s="242" t="str">
        <f ca="1">IF(C999="","",[1]!s_share_total(D999,TODAY())/$E$5)</f>
        <v/>
      </c>
      <c r="P999" s="242" t="str">
        <f t="shared" si="98"/>
        <v/>
      </c>
      <c r="Q999" s="181" t="str">
        <f t="shared" si="99"/>
        <v/>
      </c>
      <c r="R999" s="342" t="str">
        <f t="shared" si="100"/>
        <v/>
      </c>
      <c r="S999" s="144"/>
      <c r="U999" s="1"/>
    </row>
    <row r="1000" spans="3:21" ht="12" customHeight="1" x14ac:dyDescent="0.35">
      <c r="C1000" s="341" t="str">
        <f t="shared" si="97"/>
        <v/>
      </c>
      <c r="D1000" s="239" t="str">
        <f t="shared" si="101"/>
        <v/>
      </c>
      <c r="E1000" s="239" t="str">
        <f t="shared" si="102"/>
        <v/>
      </c>
      <c r="F1000" s="179" t="str">
        <f ca="1">IF(C1000="","",[1]!s_dq_close(D1000,TODAY(),1))</f>
        <v/>
      </c>
      <c r="G1000" s="180" t="str">
        <f ca="1">IF(C1000="","",[1]!s_pq_pctchange(D1000,TODAY()-$G$12,TODAY())/100)</f>
        <v/>
      </c>
      <c r="H1000" s="240" t="str">
        <f>IF(C1000="","",IF($H$11="收入",[1]!S_STM07_IS(D1000,9,$G$5,$H$13)/$E$5,[1]!S_STM07_IS(D1000,48,$G$5,$H$13)/$E$5))</f>
        <v/>
      </c>
      <c r="I1000" s="240" t="str">
        <f>IF(C1000="","",IF($I$11="毛利率",([1]!S_STM07_IS(D1000,9,$G$5,$H$13)-[1]!S_STM07_IS(D1000,10,$G$5,$H$13))/[1]!S_STM07_IS(D1000,9,$G$5,$H$13),[1]!S_STM07_IS(D1000,14,$G$5,$H$13)/$E$5))</f>
        <v/>
      </c>
      <c r="J1000" s="402" t="str">
        <f>IF(C1000="","",IF($J$11="净利润率",[1]!S_STM07_IS(D1000,61,$G$5,$H$13)/[1]!S_STM07_IS(D1000,9,$G$5,$H$13),[1]!S_STM07_IS(D1000,55,$G$5,$H$13)/$E$5))</f>
        <v/>
      </c>
      <c r="K1000" s="411" t="str">
        <f>IF(C1000="","",[1]!hks_fa_roa2(D1000,$G$5))</f>
        <v/>
      </c>
      <c r="L1000" s="411" t="str">
        <f>IF(C1000="","",[1]!hks_fa_roe(D1000,$G$5))</f>
        <v/>
      </c>
      <c r="M1000" s="240" t="str">
        <f>IF(C1000="","",IF($M$11="EPS",[1]!S_STM07_IS(D1000,61,$G$5,$H$13)/IF([1]!s_share_total(D1000,$G$5)=0,[1]!s_share_total(D1000,[1]!s_ipo_listeddate(D1000)),[1]!s_share_total(D1000,$G$5)),([1]!s_stm07_bs(D1000,75,$G$5,$H$13)+[1]!s_stm07_bs(D1000,88,$G$5,$H$13)+[1]!s_stm07_bs(D1000,94,$G$5,$H$13)+[1]!s_stm07_bs(D1000,95,$G$5,$H$13))/$E$5))</f>
        <v/>
      </c>
      <c r="N1000" s="241" t="str">
        <f>IF(C1000="","",F1000/([1]!S_STM07_IS(D1000,61,$G$5,$H$13)/IF([1]!s_share_total(D1000,$G$5)=0,[1]!s_share_total(D1000,[1]!s_ipo_listeddate(D1000)),[1]!s_share_total(D1000,$G$5))))</f>
        <v/>
      </c>
      <c r="O1000" s="240" t="str">
        <f ca="1">IF(C1000="","",[1]!s_share_total(D1000,TODAY())/$E$5)</f>
        <v/>
      </c>
      <c r="P1000" s="240" t="str">
        <f t="shared" si="98"/>
        <v/>
      </c>
      <c r="Q1000" s="210" t="str">
        <f t="shared" si="99"/>
        <v/>
      </c>
      <c r="R1000" s="341" t="str">
        <f t="shared" si="100"/>
        <v/>
      </c>
      <c r="S1000" s="144"/>
      <c r="U1000" s="1"/>
    </row>
    <row r="1001" spans="3:21" ht="12" customHeight="1" x14ac:dyDescent="0.35">
      <c r="C1001" s="342" t="str">
        <f t="shared" si="97"/>
        <v/>
      </c>
      <c r="D1001" s="126" t="str">
        <f t="shared" si="101"/>
        <v/>
      </c>
      <c r="E1001" s="126" t="str">
        <f t="shared" si="102"/>
        <v/>
      </c>
      <c r="F1001" s="181" t="str">
        <f ca="1">IF(C1001="","",[1]!s_dq_close(D1001,TODAY(),1))</f>
        <v/>
      </c>
      <c r="G1001" s="182" t="str">
        <f ca="1">IF(C1001="","",[1]!s_pq_pctchange(D1001,TODAY()-$G$12,TODAY())/100)</f>
        <v/>
      </c>
      <c r="H1001" s="242" t="str">
        <f>IF(C1001="","",IF($H$11="收入",[1]!S_STM07_IS(D1001,9,$G$5,$H$13)/$E$5,[1]!S_STM07_IS(D1001,48,$G$5,$H$13)/$E$5))</f>
        <v/>
      </c>
      <c r="I1001" s="242" t="str">
        <f>IF(C1001="","",IF($I$11="毛利率",([1]!S_STM07_IS(D1001,9,$G$5,$H$13)-[1]!S_STM07_IS(D1001,10,$G$5,$H$13))/[1]!S_STM07_IS(D1001,9,$G$5,$H$13),[1]!S_STM07_IS(D1001,14,$G$5,$H$13)/$E$5))</f>
        <v/>
      </c>
      <c r="J1001" s="403" t="str">
        <f>IF(C1001="","",IF($J$11="净利润率",[1]!S_STM07_IS(D1001,61,$G$5,$H$13)/[1]!S_STM07_IS(D1001,9,$G$5,$H$13),[1]!S_STM07_IS(D1001,55,$G$5,$H$13)/$E$5))</f>
        <v/>
      </c>
      <c r="K1001" s="411" t="str">
        <f>IF(C1001="","",[1]!hks_fa_roa2(D1001,$G$5))</f>
        <v/>
      </c>
      <c r="L1001" s="411" t="str">
        <f>IF(C1001="","",[1]!hks_fa_roe(D1001,$G$5))</f>
        <v/>
      </c>
      <c r="M1001" s="243" t="str">
        <f>IF(C1001="","",IF($M$11="EPS",[1]!S_STM07_IS(D1001,61,$G$5,$H$13)/IF([1]!s_share_total(D1001,$G$5)=0,[1]!s_share_total(D1001,[1]!s_ipo_listeddate(D1001)),[1]!s_share_total(D1001,$G$5)),([1]!s_stm07_bs(D1001,75,$G$5,$H$13)+[1]!s_stm07_bs(D1001,88,$G$5,$H$13)+[1]!s_stm07_bs(D1001,94,$G$5,$H$13)+[1]!s_stm07_bs(D1001,95,$G$5,$H$13))/$E$5))</f>
        <v/>
      </c>
      <c r="N1001" s="193" t="str">
        <f>IF(C1001="","",F1001/([1]!S_STM07_IS(D1001,61,$G$5,$H$13)/IF([1]!s_share_total(D1001,$G$5)=0,[1]!s_share_total(D1001,[1]!s_ipo_listeddate(D1001)),[1]!s_share_total(D1001,$G$5))))</f>
        <v/>
      </c>
      <c r="O1001" s="242" t="str">
        <f ca="1">IF(C1001="","",[1]!s_share_total(D1001,TODAY())/$E$5)</f>
        <v/>
      </c>
      <c r="P1001" s="242" t="str">
        <f t="shared" si="98"/>
        <v/>
      </c>
      <c r="Q1001" s="181" t="str">
        <f t="shared" si="99"/>
        <v/>
      </c>
      <c r="R1001" s="342" t="str">
        <f t="shared" si="100"/>
        <v/>
      </c>
      <c r="S1001" s="144"/>
      <c r="U1001" s="1"/>
    </row>
    <row r="1002" spans="3:21" ht="12" customHeight="1" x14ac:dyDescent="0.35">
      <c r="C1002" s="341" t="str">
        <f t="shared" si="97"/>
        <v/>
      </c>
      <c r="D1002" s="239" t="str">
        <f t="shared" si="101"/>
        <v/>
      </c>
      <c r="E1002" s="239" t="str">
        <f t="shared" si="102"/>
        <v/>
      </c>
      <c r="F1002" s="179" t="str">
        <f ca="1">IF(C1002="","",[1]!s_dq_close(D1002,TODAY(),1))</f>
        <v/>
      </c>
      <c r="G1002" s="180" t="str">
        <f ca="1">IF(C1002="","",[1]!s_pq_pctchange(D1002,TODAY()-$G$12,TODAY())/100)</f>
        <v/>
      </c>
      <c r="H1002" s="240" t="str">
        <f>IF(C1002="","",IF($H$11="收入",[1]!S_STM07_IS(D1002,9,$G$5,$H$13)/$E$5,[1]!S_STM07_IS(D1002,48,$G$5,$H$13)/$E$5))</f>
        <v/>
      </c>
      <c r="I1002" s="240" t="str">
        <f>IF(C1002="","",IF($I$11="毛利率",([1]!S_STM07_IS(D1002,9,$G$5,$H$13)-[1]!S_STM07_IS(D1002,10,$G$5,$H$13))/[1]!S_STM07_IS(D1002,9,$G$5,$H$13),[1]!S_STM07_IS(D1002,14,$G$5,$H$13)/$E$5))</f>
        <v/>
      </c>
      <c r="J1002" s="402" t="str">
        <f>IF(C1002="","",IF($J$11="净利润率",[1]!S_STM07_IS(D1002,61,$G$5,$H$13)/[1]!S_STM07_IS(D1002,9,$G$5,$H$13),[1]!S_STM07_IS(D1002,55,$G$5,$H$13)/$E$5))</f>
        <v/>
      </c>
      <c r="K1002" s="411" t="str">
        <f>IF(C1002="","",[1]!hks_fa_roa2(D1002,$G$5))</f>
        <v/>
      </c>
      <c r="L1002" s="411" t="str">
        <f>IF(C1002="","",[1]!hks_fa_roe(D1002,$G$5))</f>
        <v/>
      </c>
      <c r="M1002" s="240" t="str">
        <f>IF(C1002="","",IF($M$11="EPS",[1]!S_STM07_IS(D1002,61,$G$5,$H$13)/IF([1]!s_share_total(D1002,$G$5)=0,[1]!s_share_total(D1002,[1]!s_ipo_listeddate(D1002)),[1]!s_share_total(D1002,$G$5)),([1]!s_stm07_bs(D1002,75,$G$5,$H$13)+[1]!s_stm07_bs(D1002,88,$G$5,$H$13)+[1]!s_stm07_bs(D1002,94,$G$5,$H$13)+[1]!s_stm07_bs(D1002,95,$G$5,$H$13))/$E$5))</f>
        <v/>
      </c>
      <c r="N1002" s="241" t="str">
        <f>IF(C1002="","",F1002/([1]!S_STM07_IS(D1002,61,$G$5,$H$13)/IF([1]!s_share_total(D1002,$G$5)=0,[1]!s_share_total(D1002,[1]!s_ipo_listeddate(D1002)),[1]!s_share_total(D1002,$G$5))))</f>
        <v/>
      </c>
      <c r="O1002" s="240" t="str">
        <f ca="1">IF(C1002="","",[1]!s_share_total(D1002,TODAY())/$E$5)</f>
        <v/>
      </c>
      <c r="P1002" s="240" t="str">
        <f t="shared" si="98"/>
        <v/>
      </c>
      <c r="Q1002" s="210" t="str">
        <f t="shared" si="99"/>
        <v/>
      </c>
      <c r="R1002" s="341" t="str">
        <f t="shared" si="100"/>
        <v/>
      </c>
      <c r="S1002" s="144"/>
      <c r="U1002" s="1"/>
    </row>
    <row r="1003" spans="3:21" ht="12" customHeight="1" x14ac:dyDescent="0.35">
      <c r="C1003" s="342" t="str">
        <f t="shared" si="97"/>
        <v/>
      </c>
      <c r="D1003" s="126" t="str">
        <f t="shared" si="101"/>
        <v/>
      </c>
      <c r="E1003" s="126" t="str">
        <f t="shared" si="102"/>
        <v/>
      </c>
      <c r="F1003" s="181" t="str">
        <f ca="1">IF(C1003="","",[1]!s_dq_close(D1003,TODAY(),1))</f>
        <v/>
      </c>
      <c r="G1003" s="182" t="str">
        <f ca="1">IF(C1003="","",[1]!s_pq_pctchange(D1003,TODAY()-$G$12,TODAY())/100)</f>
        <v/>
      </c>
      <c r="H1003" s="242" t="str">
        <f>IF(C1003="","",IF($H$11="收入",[1]!S_STM07_IS(D1003,9,$G$5,$H$13)/$E$5,[1]!S_STM07_IS(D1003,48,$G$5,$H$13)/$E$5))</f>
        <v/>
      </c>
      <c r="I1003" s="242" t="str">
        <f>IF(C1003="","",IF($I$11="毛利率",([1]!S_STM07_IS(D1003,9,$G$5,$H$13)-[1]!S_STM07_IS(D1003,10,$G$5,$H$13))/[1]!S_STM07_IS(D1003,9,$G$5,$H$13),[1]!S_STM07_IS(D1003,14,$G$5,$H$13)/$E$5))</f>
        <v/>
      </c>
      <c r="J1003" s="403" t="str">
        <f>IF(C1003="","",IF($J$11="净利润率",[1]!S_STM07_IS(D1003,61,$G$5,$H$13)/[1]!S_STM07_IS(D1003,9,$G$5,$H$13),[1]!S_STM07_IS(D1003,55,$G$5,$H$13)/$E$5))</f>
        <v/>
      </c>
      <c r="K1003" s="411" t="str">
        <f>IF(C1003="","",[1]!hks_fa_roa2(D1003,$G$5))</f>
        <v/>
      </c>
      <c r="L1003" s="411" t="str">
        <f>IF(C1003="","",[1]!hks_fa_roe(D1003,$G$5))</f>
        <v/>
      </c>
      <c r="M1003" s="243" t="str">
        <f>IF(C1003="","",IF($M$11="EPS",[1]!S_STM07_IS(D1003,61,$G$5,$H$13)/IF([1]!s_share_total(D1003,$G$5)=0,[1]!s_share_total(D1003,[1]!s_ipo_listeddate(D1003)),[1]!s_share_total(D1003,$G$5)),([1]!s_stm07_bs(D1003,75,$G$5,$H$13)+[1]!s_stm07_bs(D1003,88,$G$5,$H$13)+[1]!s_stm07_bs(D1003,94,$G$5,$H$13)+[1]!s_stm07_bs(D1003,95,$G$5,$H$13))/$E$5))</f>
        <v/>
      </c>
      <c r="N1003" s="193" t="str">
        <f>IF(C1003="","",F1003/([1]!S_STM07_IS(D1003,61,$G$5,$H$13)/IF([1]!s_share_total(D1003,$G$5)=0,[1]!s_share_total(D1003,[1]!s_ipo_listeddate(D1003)),[1]!s_share_total(D1003,$G$5))))</f>
        <v/>
      </c>
      <c r="O1003" s="242" t="str">
        <f ca="1">IF(C1003="","",[1]!s_share_total(D1003,TODAY())/$E$5)</f>
        <v/>
      </c>
      <c r="P1003" s="242" t="str">
        <f t="shared" si="98"/>
        <v/>
      </c>
      <c r="Q1003" s="181" t="str">
        <f t="shared" si="99"/>
        <v/>
      </c>
      <c r="R1003" s="342" t="str">
        <f t="shared" si="100"/>
        <v/>
      </c>
      <c r="S1003" s="144"/>
      <c r="U1003" s="1"/>
    </row>
    <row r="1004" spans="3:21" ht="12" customHeight="1" x14ac:dyDescent="0.35">
      <c r="C1004" s="341" t="str">
        <f t="shared" si="97"/>
        <v/>
      </c>
      <c r="D1004" s="239" t="str">
        <f t="shared" si="101"/>
        <v/>
      </c>
      <c r="E1004" s="239" t="str">
        <f t="shared" si="102"/>
        <v/>
      </c>
      <c r="F1004" s="179" t="str">
        <f ca="1">IF(C1004="","",[1]!s_dq_close(D1004,TODAY(),1))</f>
        <v/>
      </c>
      <c r="G1004" s="180" t="str">
        <f ca="1">IF(C1004="","",[1]!s_pq_pctchange(D1004,TODAY()-$G$12,TODAY())/100)</f>
        <v/>
      </c>
      <c r="H1004" s="240" t="str">
        <f>IF(C1004="","",IF($H$11="收入",[1]!S_STM07_IS(D1004,9,$G$5,$H$13)/$E$5,[1]!S_STM07_IS(D1004,48,$G$5,$H$13)/$E$5))</f>
        <v/>
      </c>
      <c r="I1004" s="240" t="str">
        <f>IF(C1004="","",IF($I$11="毛利率",([1]!S_STM07_IS(D1004,9,$G$5,$H$13)-[1]!S_STM07_IS(D1004,10,$G$5,$H$13))/[1]!S_STM07_IS(D1004,9,$G$5,$H$13),[1]!S_STM07_IS(D1004,14,$G$5,$H$13)/$E$5))</f>
        <v/>
      </c>
      <c r="J1004" s="402" t="str">
        <f>IF(C1004="","",IF($J$11="净利润率",[1]!S_STM07_IS(D1004,61,$G$5,$H$13)/[1]!S_STM07_IS(D1004,9,$G$5,$H$13),[1]!S_STM07_IS(D1004,55,$G$5,$H$13)/$E$5))</f>
        <v/>
      </c>
      <c r="K1004" s="411" t="str">
        <f>IF(C1004="","",[1]!hks_fa_roa2(D1004,$G$5))</f>
        <v/>
      </c>
      <c r="L1004" s="411" t="str">
        <f>IF(C1004="","",[1]!hks_fa_roe(D1004,$G$5))</f>
        <v/>
      </c>
      <c r="M1004" s="240" t="str">
        <f>IF(C1004="","",IF($M$11="EPS",[1]!S_STM07_IS(D1004,61,$G$5,$H$13)/IF([1]!s_share_total(D1004,$G$5)=0,[1]!s_share_total(D1004,[1]!s_ipo_listeddate(D1004)),[1]!s_share_total(D1004,$G$5)),([1]!s_stm07_bs(D1004,75,$G$5,$H$13)+[1]!s_stm07_bs(D1004,88,$G$5,$H$13)+[1]!s_stm07_bs(D1004,94,$G$5,$H$13)+[1]!s_stm07_bs(D1004,95,$G$5,$H$13))/$E$5))</f>
        <v/>
      </c>
      <c r="N1004" s="241" t="str">
        <f>IF(C1004="","",F1004/([1]!S_STM07_IS(D1004,61,$G$5,$H$13)/IF([1]!s_share_total(D1004,$G$5)=0,[1]!s_share_total(D1004,[1]!s_ipo_listeddate(D1004)),[1]!s_share_total(D1004,$G$5))))</f>
        <v/>
      </c>
      <c r="O1004" s="240" t="str">
        <f ca="1">IF(C1004="","",[1]!s_share_total(D1004,TODAY())/$E$5)</f>
        <v/>
      </c>
      <c r="P1004" s="240" t="str">
        <f t="shared" si="98"/>
        <v/>
      </c>
      <c r="Q1004" s="210" t="str">
        <f t="shared" si="99"/>
        <v/>
      </c>
      <c r="R1004" s="341" t="str">
        <f t="shared" si="100"/>
        <v/>
      </c>
      <c r="S1004" s="144"/>
      <c r="U1004" s="1"/>
    </row>
    <row r="1005" spans="3:21" ht="12" customHeight="1" x14ac:dyDescent="0.35">
      <c r="C1005" s="342" t="str">
        <f t="shared" si="97"/>
        <v/>
      </c>
      <c r="D1005" s="126" t="str">
        <f t="shared" si="101"/>
        <v/>
      </c>
      <c r="E1005" s="126" t="str">
        <f t="shared" si="102"/>
        <v/>
      </c>
      <c r="F1005" s="181" t="str">
        <f ca="1">IF(C1005="","",[1]!s_dq_close(D1005,TODAY(),1))</f>
        <v/>
      </c>
      <c r="G1005" s="182" t="str">
        <f ca="1">IF(C1005="","",[1]!s_pq_pctchange(D1005,TODAY()-$G$12,TODAY())/100)</f>
        <v/>
      </c>
      <c r="H1005" s="242" t="str">
        <f>IF(C1005="","",IF($H$11="收入",[1]!S_STM07_IS(D1005,9,$G$5,$H$13)/$E$5,[1]!S_STM07_IS(D1005,48,$G$5,$H$13)/$E$5))</f>
        <v/>
      </c>
      <c r="I1005" s="242" t="str">
        <f>IF(C1005="","",IF($I$11="毛利率",([1]!S_STM07_IS(D1005,9,$G$5,$H$13)-[1]!S_STM07_IS(D1005,10,$G$5,$H$13))/[1]!S_STM07_IS(D1005,9,$G$5,$H$13),[1]!S_STM07_IS(D1005,14,$G$5,$H$13)/$E$5))</f>
        <v/>
      </c>
      <c r="J1005" s="403" t="str">
        <f>IF(C1005="","",IF($J$11="净利润率",[1]!S_STM07_IS(D1005,61,$G$5,$H$13)/[1]!S_STM07_IS(D1005,9,$G$5,$H$13),[1]!S_STM07_IS(D1005,55,$G$5,$H$13)/$E$5))</f>
        <v/>
      </c>
      <c r="K1005" s="411" t="str">
        <f>IF(C1005="","",[1]!hks_fa_roa2(D1005,$G$5))</f>
        <v/>
      </c>
      <c r="L1005" s="411" t="str">
        <f>IF(C1005="","",[1]!hks_fa_roe(D1005,$G$5))</f>
        <v/>
      </c>
      <c r="M1005" s="243" t="str">
        <f>IF(C1005="","",IF($M$11="EPS",[1]!S_STM07_IS(D1005,61,$G$5,$H$13)/IF([1]!s_share_total(D1005,$G$5)=0,[1]!s_share_total(D1005,[1]!s_ipo_listeddate(D1005)),[1]!s_share_total(D1005,$G$5)),([1]!s_stm07_bs(D1005,75,$G$5,$H$13)+[1]!s_stm07_bs(D1005,88,$G$5,$H$13)+[1]!s_stm07_bs(D1005,94,$G$5,$H$13)+[1]!s_stm07_bs(D1005,95,$G$5,$H$13))/$E$5))</f>
        <v/>
      </c>
      <c r="N1005" s="193" t="str">
        <f>IF(C1005="","",F1005/([1]!S_STM07_IS(D1005,61,$G$5,$H$13)/IF([1]!s_share_total(D1005,$G$5)=0,[1]!s_share_total(D1005,[1]!s_ipo_listeddate(D1005)),[1]!s_share_total(D1005,$G$5))))</f>
        <v/>
      </c>
      <c r="O1005" s="242" t="str">
        <f ca="1">IF(C1005="","",[1]!s_share_total(D1005,TODAY())/$E$5)</f>
        <v/>
      </c>
      <c r="P1005" s="242" t="str">
        <f t="shared" si="98"/>
        <v/>
      </c>
      <c r="Q1005" s="181" t="str">
        <f t="shared" si="99"/>
        <v/>
      </c>
      <c r="R1005" s="342" t="str">
        <f t="shared" si="100"/>
        <v/>
      </c>
      <c r="S1005" s="144"/>
      <c r="U1005" s="1"/>
    </row>
    <row r="1006" spans="3:21" ht="12" customHeight="1" x14ac:dyDescent="0.35">
      <c r="C1006" s="341" t="str">
        <f t="shared" si="97"/>
        <v/>
      </c>
      <c r="D1006" s="239" t="str">
        <f t="shared" si="101"/>
        <v/>
      </c>
      <c r="E1006" s="239" t="str">
        <f t="shared" si="102"/>
        <v/>
      </c>
      <c r="F1006" s="179" t="str">
        <f ca="1">IF(C1006="","",[1]!s_dq_close(D1006,TODAY(),1))</f>
        <v/>
      </c>
      <c r="G1006" s="180" t="str">
        <f ca="1">IF(C1006="","",[1]!s_pq_pctchange(D1006,TODAY()-$G$12,TODAY())/100)</f>
        <v/>
      </c>
      <c r="H1006" s="240" t="str">
        <f>IF(C1006="","",IF($H$11="收入",[1]!S_STM07_IS(D1006,9,$G$5,$H$13)/$E$5,[1]!S_STM07_IS(D1006,48,$G$5,$H$13)/$E$5))</f>
        <v/>
      </c>
      <c r="I1006" s="240" t="str">
        <f>IF(C1006="","",IF($I$11="毛利率",([1]!S_STM07_IS(D1006,9,$G$5,$H$13)-[1]!S_STM07_IS(D1006,10,$G$5,$H$13))/[1]!S_STM07_IS(D1006,9,$G$5,$H$13),[1]!S_STM07_IS(D1006,14,$G$5,$H$13)/$E$5))</f>
        <v/>
      </c>
      <c r="J1006" s="402" t="str">
        <f>IF(C1006="","",IF($J$11="净利润率",[1]!S_STM07_IS(D1006,61,$G$5,$H$13)/[1]!S_STM07_IS(D1006,9,$G$5,$H$13),[1]!S_STM07_IS(D1006,55,$G$5,$H$13)/$E$5))</f>
        <v/>
      </c>
      <c r="K1006" s="411" t="str">
        <f>IF(C1006="","",[1]!hks_fa_roa2(D1006,$G$5))</f>
        <v/>
      </c>
      <c r="L1006" s="411" t="str">
        <f>IF(C1006="","",[1]!hks_fa_roe(D1006,$G$5))</f>
        <v/>
      </c>
      <c r="M1006" s="240" t="str">
        <f>IF(C1006="","",IF($M$11="EPS",[1]!S_STM07_IS(D1006,61,$G$5,$H$13)/IF([1]!s_share_total(D1006,$G$5)=0,[1]!s_share_total(D1006,[1]!s_ipo_listeddate(D1006)),[1]!s_share_total(D1006,$G$5)),([1]!s_stm07_bs(D1006,75,$G$5,$H$13)+[1]!s_stm07_bs(D1006,88,$G$5,$H$13)+[1]!s_stm07_bs(D1006,94,$G$5,$H$13)+[1]!s_stm07_bs(D1006,95,$G$5,$H$13))/$E$5))</f>
        <v/>
      </c>
      <c r="N1006" s="241" t="str">
        <f>IF(C1006="","",F1006/([1]!S_STM07_IS(D1006,61,$G$5,$H$13)/IF([1]!s_share_total(D1006,$G$5)=0,[1]!s_share_total(D1006,[1]!s_ipo_listeddate(D1006)),[1]!s_share_total(D1006,$G$5))))</f>
        <v/>
      </c>
      <c r="O1006" s="240" t="str">
        <f ca="1">IF(C1006="","",[1]!s_share_total(D1006,TODAY())/$E$5)</f>
        <v/>
      </c>
      <c r="P1006" s="240" t="str">
        <f t="shared" si="98"/>
        <v/>
      </c>
      <c r="Q1006" s="210" t="str">
        <f t="shared" si="99"/>
        <v/>
      </c>
      <c r="R1006" s="341" t="str">
        <f t="shared" si="100"/>
        <v/>
      </c>
      <c r="S1006" s="144"/>
      <c r="U1006" s="1"/>
    </row>
    <row r="1007" spans="3:21" ht="12" customHeight="1" x14ac:dyDescent="0.35">
      <c r="C1007" s="342" t="str">
        <f t="shared" si="97"/>
        <v/>
      </c>
      <c r="D1007" s="126" t="str">
        <f t="shared" si="101"/>
        <v/>
      </c>
      <c r="E1007" s="126" t="str">
        <f t="shared" si="102"/>
        <v/>
      </c>
      <c r="F1007" s="181" t="str">
        <f ca="1">IF(C1007="","",[1]!s_dq_close(D1007,TODAY(),1))</f>
        <v/>
      </c>
      <c r="G1007" s="182" t="str">
        <f ca="1">IF(C1007="","",[1]!s_pq_pctchange(D1007,TODAY()-$G$12,TODAY())/100)</f>
        <v/>
      </c>
      <c r="H1007" s="242" t="str">
        <f>IF(C1007="","",IF($H$11="收入",[1]!S_STM07_IS(D1007,9,$G$5,$H$13)/$E$5,[1]!S_STM07_IS(D1007,48,$G$5,$H$13)/$E$5))</f>
        <v/>
      </c>
      <c r="I1007" s="242" t="str">
        <f>IF(C1007="","",IF($I$11="毛利率",([1]!S_STM07_IS(D1007,9,$G$5,$H$13)-[1]!S_STM07_IS(D1007,10,$G$5,$H$13))/[1]!S_STM07_IS(D1007,9,$G$5,$H$13),[1]!S_STM07_IS(D1007,14,$G$5,$H$13)/$E$5))</f>
        <v/>
      </c>
      <c r="J1007" s="403" t="str">
        <f>IF(C1007="","",IF($J$11="净利润率",[1]!S_STM07_IS(D1007,61,$G$5,$H$13)/[1]!S_STM07_IS(D1007,9,$G$5,$H$13),[1]!S_STM07_IS(D1007,55,$G$5,$H$13)/$E$5))</f>
        <v/>
      </c>
      <c r="K1007" s="411" t="str">
        <f>IF(C1007="","",[1]!hks_fa_roa2(D1007,$G$5))</f>
        <v/>
      </c>
      <c r="L1007" s="411" t="str">
        <f>IF(C1007="","",[1]!hks_fa_roe(D1007,$G$5))</f>
        <v/>
      </c>
      <c r="M1007" s="243" t="str">
        <f>IF(C1007="","",IF($M$11="EPS",[1]!S_STM07_IS(D1007,61,$G$5,$H$13)/IF([1]!s_share_total(D1007,$G$5)=0,[1]!s_share_total(D1007,[1]!s_ipo_listeddate(D1007)),[1]!s_share_total(D1007,$G$5)),([1]!s_stm07_bs(D1007,75,$G$5,$H$13)+[1]!s_stm07_bs(D1007,88,$G$5,$H$13)+[1]!s_stm07_bs(D1007,94,$G$5,$H$13)+[1]!s_stm07_bs(D1007,95,$G$5,$H$13))/$E$5))</f>
        <v/>
      </c>
      <c r="N1007" s="193" t="str">
        <f>IF(C1007="","",F1007/([1]!S_STM07_IS(D1007,61,$G$5,$H$13)/IF([1]!s_share_total(D1007,$G$5)=0,[1]!s_share_total(D1007,[1]!s_ipo_listeddate(D1007)),[1]!s_share_total(D1007,$G$5))))</f>
        <v/>
      </c>
      <c r="O1007" s="242" t="str">
        <f ca="1">IF(C1007="","",[1]!s_share_total(D1007,TODAY())/$E$5)</f>
        <v/>
      </c>
      <c r="P1007" s="242" t="str">
        <f t="shared" si="98"/>
        <v/>
      </c>
      <c r="Q1007" s="181" t="str">
        <f t="shared" si="99"/>
        <v/>
      </c>
      <c r="R1007" s="342" t="str">
        <f t="shared" si="100"/>
        <v/>
      </c>
      <c r="S1007" s="144"/>
      <c r="U1007" s="1"/>
    </row>
    <row r="1008" spans="3:21" ht="12" customHeight="1" x14ac:dyDescent="0.35">
      <c r="C1008" s="341" t="str">
        <f t="shared" si="97"/>
        <v/>
      </c>
      <c r="D1008" s="239" t="str">
        <f t="shared" si="101"/>
        <v/>
      </c>
      <c r="E1008" s="239" t="str">
        <f t="shared" si="102"/>
        <v/>
      </c>
      <c r="F1008" s="179" t="str">
        <f ca="1">IF(C1008="","",[1]!s_dq_close(D1008,TODAY(),1))</f>
        <v/>
      </c>
      <c r="G1008" s="180" t="str">
        <f ca="1">IF(C1008="","",[1]!s_pq_pctchange(D1008,TODAY()-$G$12,TODAY())/100)</f>
        <v/>
      </c>
      <c r="H1008" s="240" t="str">
        <f>IF(C1008="","",IF($H$11="收入",[1]!S_STM07_IS(D1008,9,$G$5,$H$13)/$E$5,[1]!S_STM07_IS(D1008,48,$G$5,$H$13)/$E$5))</f>
        <v/>
      </c>
      <c r="I1008" s="240" t="str">
        <f>IF(C1008="","",IF($I$11="毛利率",([1]!S_STM07_IS(D1008,9,$G$5,$H$13)-[1]!S_STM07_IS(D1008,10,$G$5,$H$13))/[1]!S_STM07_IS(D1008,9,$G$5,$H$13),[1]!S_STM07_IS(D1008,14,$G$5,$H$13)/$E$5))</f>
        <v/>
      </c>
      <c r="J1008" s="402" t="str">
        <f>IF(C1008="","",IF($J$11="净利润率",[1]!S_STM07_IS(D1008,61,$G$5,$H$13)/[1]!S_STM07_IS(D1008,9,$G$5,$H$13),[1]!S_STM07_IS(D1008,55,$G$5,$H$13)/$E$5))</f>
        <v/>
      </c>
      <c r="K1008" s="411" t="str">
        <f>IF(C1008="","",[1]!hks_fa_roa2(D1008,$G$5))</f>
        <v/>
      </c>
      <c r="L1008" s="411" t="str">
        <f>IF(C1008="","",[1]!hks_fa_roe(D1008,$G$5))</f>
        <v/>
      </c>
      <c r="M1008" s="240" t="str">
        <f>IF(C1008="","",IF($M$11="EPS",[1]!S_STM07_IS(D1008,61,$G$5,$H$13)/IF([1]!s_share_total(D1008,$G$5)=0,[1]!s_share_total(D1008,[1]!s_ipo_listeddate(D1008)),[1]!s_share_total(D1008,$G$5)),([1]!s_stm07_bs(D1008,75,$G$5,$H$13)+[1]!s_stm07_bs(D1008,88,$G$5,$H$13)+[1]!s_stm07_bs(D1008,94,$G$5,$H$13)+[1]!s_stm07_bs(D1008,95,$G$5,$H$13))/$E$5))</f>
        <v/>
      </c>
      <c r="N1008" s="241" t="str">
        <f>IF(C1008="","",F1008/([1]!S_STM07_IS(D1008,61,$G$5,$H$13)/IF([1]!s_share_total(D1008,$G$5)=0,[1]!s_share_total(D1008,[1]!s_ipo_listeddate(D1008)),[1]!s_share_total(D1008,$G$5))))</f>
        <v/>
      </c>
      <c r="O1008" s="240" t="str">
        <f ca="1">IF(C1008="","",[1]!s_share_total(D1008,TODAY())/$E$5)</f>
        <v/>
      </c>
      <c r="P1008" s="240" t="str">
        <f t="shared" si="98"/>
        <v/>
      </c>
      <c r="Q1008" s="210" t="str">
        <f t="shared" si="99"/>
        <v/>
      </c>
      <c r="R1008" s="341" t="str">
        <f t="shared" si="100"/>
        <v/>
      </c>
      <c r="S1008" s="144"/>
      <c r="U1008" s="1"/>
    </row>
    <row r="1009" spans="3:21" ht="12" customHeight="1" x14ac:dyDescent="0.35">
      <c r="C1009" s="342" t="str">
        <f t="shared" si="97"/>
        <v/>
      </c>
      <c r="D1009" s="126" t="str">
        <f t="shared" si="101"/>
        <v/>
      </c>
      <c r="E1009" s="126" t="str">
        <f t="shared" si="102"/>
        <v/>
      </c>
      <c r="F1009" s="181" t="str">
        <f ca="1">IF(C1009="","",[1]!s_dq_close(D1009,TODAY(),1))</f>
        <v/>
      </c>
      <c r="G1009" s="182" t="str">
        <f ca="1">IF(C1009="","",[1]!s_pq_pctchange(D1009,TODAY()-$G$12,TODAY())/100)</f>
        <v/>
      </c>
      <c r="H1009" s="242" t="str">
        <f>IF(C1009="","",IF($H$11="收入",[1]!S_STM07_IS(D1009,9,$G$5,$H$13)/$E$5,[1]!S_STM07_IS(D1009,48,$G$5,$H$13)/$E$5))</f>
        <v/>
      </c>
      <c r="I1009" s="242" t="str">
        <f>IF(C1009="","",IF($I$11="毛利率",([1]!S_STM07_IS(D1009,9,$G$5,$H$13)-[1]!S_STM07_IS(D1009,10,$G$5,$H$13))/[1]!S_STM07_IS(D1009,9,$G$5,$H$13),[1]!S_STM07_IS(D1009,14,$G$5,$H$13)/$E$5))</f>
        <v/>
      </c>
      <c r="J1009" s="403" t="str">
        <f>IF(C1009="","",IF($J$11="净利润率",[1]!S_STM07_IS(D1009,61,$G$5,$H$13)/[1]!S_STM07_IS(D1009,9,$G$5,$H$13),[1]!S_STM07_IS(D1009,55,$G$5,$H$13)/$E$5))</f>
        <v/>
      </c>
      <c r="K1009" s="411" t="str">
        <f>IF(C1009="","",[1]!hks_fa_roa2(D1009,$G$5))</f>
        <v/>
      </c>
      <c r="L1009" s="411" t="str">
        <f>IF(C1009="","",[1]!hks_fa_roe(D1009,$G$5))</f>
        <v/>
      </c>
      <c r="M1009" s="243" t="str">
        <f>IF(C1009="","",IF($M$11="EPS",[1]!S_STM07_IS(D1009,61,$G$5,$H$13)/IF([1]!s_share_total(D1009,$G$5)=0,[1]!s_share_total(D1009,[1]!s_ipo_listeddate(D1009)),[1]!s_share_total(D1009,$G$5)),([1]!s_stm07_bs(D1009,75,$G$5,$H$13)+[1]!s_stm07_bs(D1009,88,$G$5,$H$13)+[1]!s_stm07_bs(D1009,94,$G$5,$H$13)+[1]!s_stm07_bs(D1009,95,$G$5,$H$13))/$E$5))</f>
        <v/>
      </c>
      <c r="N1009" s="193" t="str">
        <f>IF(C1009="","",F1009/([1]!S_STM07_IS(D1009,61,$G$5,$H$13)/IF([1]!s_share_total(D1009,$G$5)=0,[1]!s_share_total(D1009,[1]!s_ipo_listeddate(D1009)),[1]!s_share_total(D1009,$G$5))))</f>
        <v/>
      </c>
      <c r="O1009" s="242" t="str">
        <f ca="1">IF(C1009="","",[1]!s_share_total(D1009,TODAY())/$E$5)</f>
        <v/>
      </c>
      <c r="P1009" s="242" t="str">
        <f t="shared" si="98"/>
        <v/>
      </c>
      <c r="Q1009" s="181" t="str">
        <f t="shared" si="99"/>
        <v/>
      </c>
      <c r="R1009" s="342" t="str">
        <f t="shared" si="100"/>
        <v/>
      </c>
      <c r="S1009" s="144"/>
      <c r="U1009" s="1"/>
    </row>
    <row r="1010" spans="3:21" ht="12" customHeight="1" x14ac:dyDescent="0.35">
      <c r="C1010" s="341" t="str">
        <f t="shared" si="97"/>
        <v/>
      </c>
      <c r="D1010" s="239" t="str">
        <f t="shared" si="101"/>
        <v/>
      </c>
      <c r="E1010" s="239" t="str">
        <f t="shared" si="102"/>
        <v/>
      </c>
      <c r="F1010" s="179" t="str">
        <f ca="1">IF(C1010="","",[1]!s_dq_close(D1010,TODAY(),1))</f>
        <v/>
      </c>
      <c r="G1010" s="180" t="str">
        <f ca="1">IF(C1010="","",[1]!s_pq_pctchange(D1010,TODAY()-$G$12,TODAY())/100)</f>
        <v/>
      </c>
      <c r="H1010" s="240" t="str">
        <f>IF(C1010="","",IF($H$11="收入",[1]!S_STM07_IS(D1010,9,$G$5,$H$13)/$E$5,[1]!S_STM07_IS(D1010,48,$G$5,$H$13)/$E$5))</f>
        <v/>
      </c>
      <c r="I1010" s="240" t="str">
        <f>IF(C1010="","",IF($I$11="毛利率",([1]!S_STM07_IS(D1010,9,$G$5,$H$13)-[1]!S_STM07_IS(D1010,10,$G$5,$H$13))/[1]!S_STM07_IS(D1010,9,$G$5,$H$13),[1]!S_STM07_IS(D1010,14,$G$5,$H$13)/$E$5))</f>
        <v/>
      </c>
      <c r="J1010" s="402" t="str">
        <f>IF(C1010="","",IF($J$11="净利润率",[1]!S_STM07_IS(D1010,61,$G$5,$H$13)/[1]!S_STM07_IS(D1010,9,$G$5,$H$13),[1]!S_STM07_IS(D1010,55,$G$5,$H$13)/$E$5))</f>
        <v/>
      </c>
      <c r="K1010" s="411" t="str">
        <f>IF(C1010="","",[1]!hks_fa_roa2(D1010,$G$5))</f>
        <v/>
      </c>
      <c r="L1010" s="411" t="str">
        <f>IF(C1010="","",[1]!hks_fa_roe(D1010,$G$5))</f>
        <v/>
      </c>
      <c r="M1010" s="240" t="str">
        <f>IF(C1010="","",IF($M$11="EPS",[1]!S_STM07_IS(D1010,61,$G$5,$H$13)/IF([1]!s_share_total(D1010,$G$5)=0,[1]!s_share_total(D1010,[1]!s_ipo_listeddate(D1010)),[1]!s_share_total(D1010,$G$5)),([1]!s_stm07_bs(D1010,75,$G$5,$H$13)+[1]!s_stm07_bs(D1010,88,$G$5,$H$13)+[1]!s_stm07_bs(D1010,94,$G$5,$H$13)+[1]!s_stm07_bs(D1010,95,$G$5,$H$13))/$E$5))</f>
        <v/>
      </c>
      <c r="N1010" s="241" t="str">
        <f>IF(C1010="","",F1010/([1]!S_STM07_IS(D1010,61,$G$5,$H$13)/IF([1]!s_share_total(D1010,$G$5)=0,[1]!s_share_total(D1010,[1]!s_ipo_listeddate(D1010)),[1]!s_share_total(D1010,$G$5))))</f>
        <v/>
      </c>
      <c r="O1010" s="240" t="str">
        <f ca="1">IF(C1010="","",[1]!s_share_total(D1010,TODAY())/$E$5)</f>
        <v/>
      </c>
      <c r="P1010" s="240" t="str">
        <f t="shared" si="98"/>
        <v/>
      </c>
      <c r="Q1010" s="210" t="str">
        <f t="shared" si="99"/>
        <v/>
      </c>
      <c r="R1010" s="341" t="str">
        <f t="shared" si="100"/>
        <v/>
      </c>
      <c r="S1010" s="144"/>
      <c r="U1010" s="1"/>
    </row>
    <row r="1011" spans="3:21" ht="12" customHeight="1" x14ac:dyDescent="0.35">
      <c r="C1011" s="342" t="str">
        <f t="shared" si="97"/>
        <v/>
      </c>
      <c r="D1011" s="126" t="str">
        <f t="shared" si="101"/>
        <v/>
      </c>
      <c r="E1011" s="126" t="str">
        <f t="shared" si="102"/>
        <v/>
      </c>
      <c r="F1011" s="181" t="str">
        <f ca="1">IF(C1011="","",[1]!s_dq_close(D1011,TODAY(),1))</f>
        <v/>
      </c>
      <c r="G1011" s="182" t="str">
        <f ca="1">IF(C1011="","",[1]!s_pq_pctchange(D1011,TODAY()-$G$12,TODAY())/100)</f>
        <v/>
      </c>
      <c r="H1011" s="242" t="str">
        <f>IF(C1011="","",IF($H$11="收入",[1]!S_STM07_IS(D1011,9,$G$5,$H$13)/$E$5,[1]!S_STM07_IS(D1011,48,$G$5,$H$13)/$E$5))</f>
        <v/>
      </c>
      <c r="I1011" s="242" t="str">
        <f>IF(C1011="","",IF($I$11="毛利率",([1]!S_STM07_IS(D1011,9,$G$5,$H$13)-[1]!S_STM07_IS(D1011,10,$G$5,$H$13))/[1]!S_STM07_IS(D1011,9,$G$5,$H$13),[1]!S_STM07_IS(D1011,14,$G$5,$H$13)/$E$5))</f>
        <v/>
      </c>
      <c r="J1011" s="403" t="str">
        <f>IF(C1011="","",IF($J$11="净利润率",[1]!S_STM07_IS(D1011,61,$G$5,$H$13)/[1]!S_STM07_IS(D1011,9,$G$5,$H$13),[1]!S_STM07_IS(D1011,55,$G$5,$H$13)/$E$5))</f>
        <v/>
      </c>
      <c r="K1011" s="411" t="str">
        <f>IF(C1011="","",[1]!hks_fa_roa2(D1011,$G$5))</f>
        <v/>
      </c>
      <c r="L1011" s="411" t="str">
        <f>IF(C1011="","",[1]!hks_fa_roe(D1011,$G$5))</f>
        <v/>
      </c>
      <c r="M1011" s="243" t="str">
        <f>IF(C1011="","",IF($M$11="EPS",[1]!S_STM07_IS(D1011,61,$G$5,$H$13)/IF([1]!s_share_total(D1011,$G$5)=0,[1]!s_share_total(D1011,[1]!s_ipo_listeddate(D1011)),[1]!s_share_total(D1011,$G$5)),([1]!s_stm07_bs(D1011,75,$G$5,$H$13)+[1]!s_stm07_bs(D1011,88,$G$5,$H$13)+[1]!s_stm07_bs(D1011,94,$G$5,$H$13)+[1]!s_stm07_bs(D1011,95,$G$5,$H$13))/$E$5))</f>
        <v/>
      </c>
      <c r="N1011" s="193" t="str">
        <f>IF(C1011="","",F1011/([1]!S_STM07_IS(D1011,61,$G$5,$H$13)/IF([1]!s_share_total(D1011,$G$5)=0,[1]!s_share_total(D1011,[1]!s_ipo_listeddate(D1011)),[1]!s_share_total(D1011,$G$5))))</f>
        <v/>
      </c>
      <c r="O1011" s="242" t="str">
        <f ca="1">IF(C1011="","",[1]!s_share_total(D1011,TODAY())/$E$5)</f>
        <v/>
      </c>
      <c r="P1011" s="242" t="str">
        <f t="shared" si="98"/>
        <v/>
      </c>
      <c r="Q1011" s="181" t="str">
        <f t="shared" si="99"/>
        <v/>
      </c>
      <c r="R1011" s="342" t="str">
        <f t="shared" si="100"/>
        <v/>
      </c>
      <c r="S1011" s="144"/>
      <c r="U1011" s="1"/>
    </row>
    <row r="1012" spans="3:21" ht="12" customHeight="1" x14ac:dyDescent="0.35">
      <c r="C1012" s="341" t="str">
        <f t="shared" si="97"/>
        <v/>
      </c>
      <c r="D1012" s="239" t="str">
        <f t="shared" si="101"/>
        <v/>
      </c>
      <c r="E1012" s="239" t="str">
        <f t="shared" si="102"/>
        <v/>
      </c>
      <c r="F1012" s="179" t="str">
        <f ca="1">IF(C1012="","",[1]!s_dq_close(D1012,TODAY(),1))</f>
        <v/>
      </c>
      <c r="G1012" s="180" t="str">
        <f ca="1">IF(C1012="","",[1]!s_pq_pctchange(D1012,TODAY()-$G$12,TODAY())/100)</f>
        <v/>
      </c>
      <c r="H1012" s="240" t="str">
        <f>IF(C1012="","",IF($H$11="收入",[1]!S_STM07_IS(D1012,9,$G$5,$H$13)/$E$5,[1]!S_STM07_IS(D1012,48,$G$5,$H$13)/$E$5))</f>
        <v/>
      </c>
      <c r="I1012" s="240" t="str">
        <f>IF(C1012="","",IF($I$11="毛利率",([1]!S_STM07_IS(D1012,9,$G$5,$H$13)-[1]!S_STM07_IS(D1012,10,$G$5,$H$13))/[1]!S_STM07_IS(D1012,9,$G$5,$H$13),[1]!S_STM07_IS(D1012,14,$G$5,$H$13)/$E$5))</f>
        <v/>
      </c>
      <c r="J1012" s="402" t="str">
        <f>IF(C1012="","",IF($J$11="净利润率",[1]!S_STM07_IS(D1012,61,$G$5,$H$13)/[1]!S_STM07_IS(D1012,9,$G$5,$H$13),[1]!S_STM07_IS(D1012,55,$G$5,$H$13)/$E$5))</f>
        <v/>
      </c>
      <c r="K1012" s="411" t="str">
        <f>IF(C1012="","",[1]!hks_fa_roa2(D1012,$G$5))</f>
        <v/>
      </c>
      <c r="L1012" s="411" t="str">
        <f>IF(C1012="","",[1]!hks_fa_roe(D1012,$G$5))</f>
        <v/>
      </c>
      <c r="M1012" s="240" t="str">
        <f>IF(C1012="","",IF($M$11="EPS",[1]!S_STM07_IS(D1012,61,$G$5,$H$13)/IF([1]!s_share_total(D1012,$G$5)=0,[1]!s_share_total(D1012,[1]!s_ipo_listeddate(D1012)),[1]!s_share_total(D1012,$G$5)),([1]!s_stm07_bs(D1012,75,$G$5,$H$13)+[1]!s_stm07_bs(D1012,88,$G$5,$H$13)+[1]!s_stm07_bs(D1012,94,$G$5,$H$13)+[1]!s_stm07_bs(D1012,95,$G$5,$H$13))/$E$5))</f>
        <v/>
      </c>
      <c r="N1012" s="241" t="str">
        <f>IF(C1012="","",F1012/([1]!S_STM07_IS(D1012,61,$G$5,$H$13)/IF([1]!s_share_total(D1012,$G$5)=0,[1]!s_share_total(D1012,[1]!s_ipo_listeddate(D1012)),[1]!s_share_total(D1012,$G$5))))</f>
        <v/>
      </c>
      <c r="O1012" s="240" t="str">
        <f ca="1">IF(C1012="","",[1]!s_share_total(D1012,TODAY())/$E$5)</f>
        <v/>
      </c>
      <c r="P1012" s="240" t="str">
        <f t="shared" si="98"/>
        <v/>
      </c>
      <c r="Q1012" s="210" t="str">
        <f t="shared" si="99"/>
        <v/>
      </c>
      <c r="R1012" s="341" t="str">
        <f t="shared" si="100"/>
        <v/>
      </c>
      <c r="S1012" s="144"/>
      <c r="U1012" s="1"/>
    </row>
    <row r="1013" spans="3:21" ht="12" customHeight="1" x14ac:dyDescent="0.35">
      <c r="C1013" s="342" t="str">
        <f t="shared" si="97"/>
        <v/>
      </c>
      <c r="D1013" s="126" t="str">
        <f t="shared" si="101"/>
        <v/>
      </c>
      <c r="E1013" s="126" t="str">
        <f t="shared" si="102"/>
        <v/>
      </c>
      <c r="F1013" s="181" t="str">
        <f ca="1">IF(C1013="","",[1]!s_dq_close(D1013,TODAY(),1))</f>
        <v/>
      </c>
      <c r="G1013" s="182" t="str">
        <f ca="1">IF(C1013="","",[1]!s_pq_pctchange(D1013,TODAY()-$G$12,TODAY())/100)</f>
        <v/>
      </c>
      <c r="H1013" s="242" t="str">
        <f>IF(C1013="","",IF($H$11="收入",[1]!S_STM07_IS(D1013,9,$G$5,$H$13)/$E$5,[1]!S_STM07_IS(D1013,48,$G$5,$H$13)/$E$5))</f>
        <v/>
      </c>
      <c r="I1013" s="242" t="str">
        <f>IF(C1013="","",IF($I$11="毛利率",([1]!S_STM07_IS(D1013,9,$G$5,$H$13)-[1]!S_STM07_IS(D1013,10,$G$5,$H$13))/[1]!S_STM07_IS(D1013,9,$G$5,$H$13),[1]!S_STM07_IS(D1013,14,$G$5,$H$13)/$E$5))</f>
        <v/>
      </c>
      <c r="J1013" s="403" t="str">
        <f>IF(C1013="","",IF($J$11="净利润率",[1]!S_STM07_IS(D1013,61,$G$5,$H$13)/[1]!S_STM07_IS(D1013,9,$G$5,$H$13),[1]!S_STM07_IS(D1013,55,$G$5,$H$13)/$E$5))</f>
        <v/>
      </c>
      <c r="K1013" s="411" t="str">
        <f>IF(C1013="","",[1]!hks_fa_roa2(D1013,$G$5))</f>
        <v/>
      </c>
      <c r="L1013" s="411" t="str">
        <f>IF(C1013="","",[1]!hks_fa_roe(D1013,$G$5))</f>
        <v/>
      </c>
      <c r="M1013" s="243" t="str">
        <f>IF(C1013="","",IF($M$11="EPS",[1]!S_STM07_IS(D1013,61,$G$5,$H$13)/IF([1]!s_share_total(D1013,$G$5)=0,[1]!s_share_total(D1013,[1]!s_ipo_listeddate(D1013)),[1]!s_share_total(D1013,$G$5)),([1]!s_stm07_bs(D1013,75,$G$5,$H$13)+[1]!s_stm07_bs(D1013,88,$G$5,$H$13)+[1]!s_stm07_bs(D1013,94,$G$5,$H$13)+[1]!s_stm07_bs(D1013,95,$G$5,$H$13))/$E$5))</f>
        <v/>
      </c>
      <c r="N1013" s="193" t="str">
        <f>IF(C1013="","",F1013/([1]!S_STM07_IS(D1013,61,$G$5,$H$13)/IF([1]!s_share_total(D1013,$G$5)=0,[1]!s_share_total(D1013,[1]!s_ipo_listeddate(D1013)),[1]!s_share_total(D1013,$G$5))))</f>
        <v/>
      </c>
      <c r="O1013" s="242" t="str">
        <f ca="1">IF(C1013="","",[1]!s_share_total(D1013,TODAY())/$E$5)</f>
        <v/>
      </c>
      <c r="P1013" s="242" t="str">
        <f t="shared" si="98"/>
        <v/>
      </c>
      <c r="Q1013" s="181" t="str">
        <f t="shared" si="99"/>
        <v/>
      </c>
      <c r="R1013" s="342" t="str">
        <f t="shared" si="100"/>
        <v/>
      </c>
      <c r="S1013" s="144"/>
      <c r="U1013" s="1"/>
    </row>
    <row r="1014" spans="3:21" ht="12" customHeight="1" x14ac:dyDescent="0.35">
      <c r="C1014" s="341" t="str">
        <f t="shared" si="97"/>
        <v/>
      </c>
      <c r="D1014" s="239" t="str">
        <f t="shared" si="101"/>
        <v/>
      </c>
      <c r="E1014" s="239" t="str">
        <f t="shared" si="102"/>
        <v/>
      </c>
      <c r="F1014" s="179" t="str">
        <f ca="1">IF(C1014="","",[1]!s_dq_close(D1014,TODAY(),1))</f>
        <v/>
      </c>
      <c r="G1014" s="180" t="str">
        <f ca="1">IF(C1014="","",[1]!s_pq_pctchange(D1014,TODAY()-$G$12,TODAY())/100)</f>
        <v/>
      </c>
      <c r="H1014" s="240" t="str">
        <f>IF(C1014="","",IF($H$11="收入",[1]!S_STM07_IS(D1014,9,$G$5,$H$13)/$E$5,[1]!S_STM07_IS(D1014,48,$G$5,$H$13)/$E$5))</f>
        <v/>
      </c>
      <c r="I1014" s="240" t="str">
        <f>IF(C1014="","",IF($I$11="毛利率",([1]!S_STM07_IS(D1014,9,$G$5,$H$13)-[1]!S_STM07_IS(D1014,10,$G$5,$H$13))/[1]!S_STM07_IS(D1014,9,$G$5,$H$13),[1]!S_STM07_IS(D1014,14,$G$5,$H$13)/$E$5))</f>
        <v/>
      </c>
      <c r="J1014" s="402" t="str">
        <f>IF(C1014="","",IF($J$11="净利润率",[1]!S_STM07_IS(D1014,61,$G$5,$H$13)/[1]!S_STM07_IS(D1014,9,$G$5,$H$13),[1]!S_STM07_IS(D1014,55,$G$5,$H$13)/$E$5))</f>
        <v/>
      </c>
      <c r="K1014" s="411" t="str">
        <f>IF(C1014="","",[1]!hks_fa_roa2(D1014,$G$5))</f>
        <v/>
      </c>
      <c r="L1014" s="411" t="str">
        <f>IF(C1014="","",[1]!hks_fa_roe(D1014,$G$5))</f>
        <v/>
      </c>
      <c r="M1014" s="240" t="str">
        <f>IF(C1014="","",IF($M$11="EPS",[1]!S_STM07_IS(D1014,61,$G$5,$H$13)/IF([1]!s_share_total(D1014,$G$5)=0,[1]!s_share_total(D1014,[1]!s_ipo_listeddate(D1014)),[1]!s_share_total(D1014,$G$5)),([1]!s_stm07_bs(D1014,75,$G$5,$H$13)+[1]!s_stm07_bs(D1014,88,$G$5,$H$13)+[1]!s_stm07_bs(D1014,94,$G$5,$H$13)+[1]!s_stm07_bs(D1014,95,$G$5,$H$13))/$E$5))</f>
        <v/>
      </c>
      <c r="N1014" s="241" t="str">
        <f>IF(C1014="","",F1014/([1]!S_STM07_IS(D1014,61,$G$5,$H$13)/IF([1]!s_share_total(D1014,$G$5)=0,[1]!s_share_total(D1014,[1]!s_ipo_listeddate(D1014)),[1]!s_share_total(D1014,$G$5))))</f>
        <v/>
      </c>
      <c r="O1014" s="240" t="str">
        <f ca="1">IF(C1014="","",[1]!s_share_total(D1014,TODAY())/$E$5)</f>
        <v/>
      </c>
      <c r="P1014" s="240" t="str">
        <f t="shared" si="98"/>
        <v/>
      </c>
      <c r="Q1014" s="210" t="str">
        <f t="shared" si="99"/>
        <v/>
      </c>
      <c r="R1014" s="341" t="str">
        <f t="shared" si="100"/>
        <v/>
      </c>
      <c r="S1014" s="144"/>
      <c r="U1014" s="1"/>
    </row>
    <row r="1015" spans="3:21" ht="12" customHeight="1" x14ac:dyDescent="0.35">
      <c r="C1015" s="342" t="str">
        <f t="shared" si="97"/>
        <v/>
      </c>
      <c r="D1015" s="126" t="str">
        <f t="shared" si="101"/>
        <v/>
      </c>
      <c r="E1015" s="126" t="str">
        <f t="shared" si="102"/>
        <v/>
      </c>
      <c r="F1015" s="181" t="str">
        <f ca="1">IF(C1015="","",[1]!s_dq_close(D1015,TODAY(),1))</f>
        <v/>
      </c>
      <c r="G1015" s="182" t="str">
        <f ca="1">IF(C1015="","",[1]!s_pq_pctchange(D1015,TODAY()-$G$12,TODAY())/100)</f>
        <v/>
      </c>
      <c r="H1015" s="242" t="str">
        <f>IF(C1015="","",IF($H$11="收入",[1]!S_STM07_IS(D1015,9,$G$5,$H$13)/$E$5,[1]!S_STM07_IS(D1015,48,$G$5,$H$13)/$E$5))</f>
        <v/>
      </c>
      <c r="I1015" s="242" t="str">
        <f>IF(C1015="","",IF($I$11="毛利率",([1]!S_STM07_IS(D1015,9,$G$5,$H$13)-[1]!S_STM07_IS(D1015,10,$G$5,$H$13))/[1]!S_STM07_IS(D1015,9,$G$5,$H$13),[1]!S_STM07_IS(D1015,14,$G$5,$H$13)/$E$5))</f>
        <v/>
      </c>
      <c r="J1015" s="403" t="str">
        <f>IF(C1015="","",IF($J$11="净利润率",[1]!S_STM07_IS(D1015,61,$G$5,$H$13)/[1]!S_STM07_IS(D1015,9,$G$5,$H$13),[1]!S_STM07_IS(D1015,55,$G$5,$H$13)/$E$5))</f>
        <v/>
      </c>
      <c r="K1015" s="411" t="str">
        <f>IF(C1015="","",[1]!hks_fa_roa2(D1015,$G$5))</f>
        <v/>
      </c>
      <c r="L1015" s="411" t="str">
        <f>IF(C1015="","",[1]!hks_fa_roe(D1015,$G$5))</f>
        <v/>
      </c>
      <c r="M1015" s="243" t="str">
        <f>IF(C1015="","",IF($M$11="EPS",[1]!S_STM07_IS(D1015,61,$G$5,$H$13)/IF([1]!s_share_total(D1015,$G$5)=0,[1]!s_share_total(D1015,[1]!s_ipo_listeddate(D1015)),[1]!s_share_total(D1015,$G$5)),([1]!s_stm07_bs(D1015,75,$G$5,$H$13)+[1]!s_stm07_bs(D1015,88,$G$5,$H$13)+[1]!s_stm07_bs(D1015,94,$G$5,$H$13)+[1]!s_stm07_bs(D1015,95,$G$5,$H$13))/$E$5))</f>
        <v/>
      </c>
      <c r="N1015" s="193" t="str">
        <f>IF(C1015="","",F1015/([1]!S_STM07_IS(D1015,61,$G$5,$H$13)/IF([1]!s_share_total(D1015,$G$5)=0,[1]!s_share_total(D1015,[1]!s_ipo_listeddate(D1015)),[1]!s_share_total(D1015,$G$5))))</f>
        <v/>
      </c>
      <c r="O1015" s="242" t="str">
        <f ca="1">IF(C1015="","",[1]!s_share_total(D1015,TODAY())/$E$5)</f>
        <v/>
      </c>
      <c r="P1015" s="242" t="str">
        <f t="shared" si="98"/>
        <v/>
      </c>
      <c r="Q1015" s="181" t="str">
        <f t="shared" si="99"/>
        <v/>
      </c>
      <c r="R1015" s="342" t="str">
        <f t="shared" si="100"/>
        <v/>
      </c>
      <c r="S1015" s="144"/>
      <c r="U1015" s="1"/>
    </row>
    <row r="1016" spans="3:21" ht="12" customHeight="1" x14ac:dyDescent="0.35">
      <c r="C1016" s="341" t="str">
        <f t="shared" si="97"/>
        <v/>
      </c>
      <c r="D1016" s="239" t="str">
        <f t="shared" si="101"/>
        <v/>
      </c>
      <c r="E1016" s="239" t="str">
        <f t="shared" si="102"/>
        <v/>
      </c>
      <c r="F1016" s="179" t="str">
        <f ca="1">IF(C1016="","",[1]!s_dq_close(D1016,TODAY(),1))</f>
        <v/>
      </c>
      <c r="G1016" s="180" t="str">
        <f ca="1">IF(C1016="","",[1]!s_pq_pctchange(D1016,TODAY()-$G$12,TODAY())/100)</f>
        <v/>
      </c>
      <c r="H1016" s="240" t="str">
        <f>IF(C1016="","",IF($H$11="收入",[1]!S_STM07_IS(D1016,9,$G$5,$H$13)/$E$5,[1]!S_STM07_IS(D1016,48,$G$5,$H$13)/$E$5))</f>
        <v/>
      </c>
      <c r="I1016" s="240" t="str">
        <f>IF(C1016="","",IF($I$11="毛利率",([1]!S_STM07_IS(D1016,9,$G$5,$H$13)-[1]!S_STM07_IS(D1016,10,$G$5,$H$13))/[1]!S_STM07_IS(D1016,9,$G$5,$H$13),[1]!S_STM07_IS(D1016,14,$G$5,$H$13)/$E$5))</f>
        <v/>
      </c>
      <c r="J1016" s="402" t="str">
        <f>IF(C1016="","",IF($J$11="净利润率",[1]!S_STM07_IS(D1016,61,$G$5,$H$13)/[1]!S_STM07_IS(D1016,9,$G$5,$H$13),[1]!S_STM07_IS(D1016,55,$G$5,$H$13)/$E$5))</f>
        <v/>
      </c>
      <c r="K1016" s="411" t="str">
        <f>IF(C1016="","",[1]!hks_fa_roa2(D1016,$G$5))</f>
        <v/>
      </c>
      <c r="L1016" s="411" t="str">
        <f>IF(C1016="","",[1]!hks_fa_roe(D1016,$G$5))</f>
        <v/>
      </c>
      <c r="M1016" s="240" t="str">
        <f>IF(C1016="","",IF($M$11="EPS",[1]!S_STM07_IS(D1016,61,$G$5,$H$13)/IF([1]!s_share_total(D1016,$G$5)=0,[1]!s_share_total(D1016,[1]!s_ipo_listeddate(D1016)),[1]!s_share_total(D1016,$G$5)),([1]!s_stm07_bs(D1016,75,$G$5,$H$13)+[1]!s_stm07_bs(D1016,88,$G$5,$H$13)+[1]!s_stm07_bs(D1016,94,$G$5,$H$13)+[1]!s_stm07_bs(D1016,95,$G$5,$H$13))/$E$5))</f>
        <v/>
      </c>
      <c r="N1016" s="241" t="str">
        <f>IF(C1016="","",F1016/([1]!S_STM07_IS(D1016,61,$G$5,$H$13)/IF([1]!s_share_total(D1016,$G$5)=0,[1]!s_share_total(D1016,[1]!s_ipo_listeddate(D1016)),[1]!s_share_total(D1016,$G$5))))</f>
        <v/>
      </c>
      <c r="O1016" s="240" t="str">
        <f ca="1">IF(C1016="","",[1]!s_share_total(D1016,TODAY())/$E$5)</f>
        <v/>
      </c>
      <c r="P1016" s="240" t="str">
        <f t="shared" si="98"/>
        <v/>
      </c>
      <c r="Q1016" s="210" t="str">
        <f t="shared" si="99"/>
        <v/>
      </c>
      <c r="R1016" s="341" t="str">
        <f t="shared" si="100"/>
        <v/>
      </c>
      <c r="S1016" s="144"/>
      <c r="U1016" s="1"/>
    </row>
    <row r="1017" spans="3:21" ht="12" customHeight="1" x14ac:dyDescent="0.35">
      <c r="C1017" s="342" t="str">
        <f t="shared" si="97"/>
        <v/>
      </c>
      <c r="D1017" s="126" t="str">
        <f t="shared" si="101"/>
        <v/>
      </c>
      <c r="E1017" s="126" t="str">
        <f t="shared" si="102"/>
        <v/>
      </c>
      <c r="F1017" s="181" t="str">
        <f ca="1">IF(C1017="","",[1]!s_dq_close(D1017,TODAY(),1))</f>
        <v/>
      </c>
      <c r="G1017" s="182" t="str">
        <f ca="1">IF(C1017="","",[1]!s_pq_pctchange(D1017,TODAY()-$G$12,TODAY())/100)</f>
        <v/>
      </c>
      <c r="H1017" s="242" t="str">
        <f>IF(C1017="","",IF($H$11="收入",[1]!S_STM07_IS(D1017,9,$G$5,$H$13)/$E$5,[1]!S_STM07_IS(D1017,48,$G$5,$H$13)/$E$5))</f>
        <v/>
      </c>
      <c r="I1017" s="242" t="str">
        <f>IF(C1017="","",IF($I$11="毛利率",([1]!S_STM07_IS(D1017,9,$G$5,$H$13)-[1]!S_STM07_IS(D1017,10,$G$5,$H$13))/[1]!S_STM07_IS(D1017,9,$G$5,$H$13),[1]!S_STM07_IS(D1017,14,$G$5,$H$13)/$E$5))</f>
        <v/>
      </c>
      <c r="J1017" s="403" t="str">
        <f>IF(C1017="","",IF($J$11="净利润率",[1]!S_STM07_IS(D1017,61,$G$5,$H$13)/[1]!S_STM07_IS(D1017,9,$G$5,$H$13),[1]!S_STM07_IS(D1017,55,$G$5,$H$13)/$E$5))</f>
        <v/>
      </c>
      <c r="K1017" s="411" t="str">
        <f>IF(C1017="","",[1]!hks_fa_roa2(D1017,$G$5))</f>
        <v/>
      </c>
      <c r="L1017" s="411" t="str">
        <f>IF(C1017="","",[1]!hks_fa_roe(D1017,$G$5))</f>
        <v/>
      </c>
      <c r="M1017" s="243" t="str">
        <f>IF(C1017="","",IF($M$11="EPS",[1]!S_STM07_IS(D1017,61,$G$5,$H$13)/IF([1]!s_share_total(D1017,$G$5)=0,[1]!s_share_total(D1017,[1]!s_ipo_listeddate(D1017)),[1]!s_share_total(D1017,$G$5)),([1]!s_stm07_bs(D1017,75,$G$5,$H$13)+[1]!s_stm07_bs(D1017,88,$G$5,$H$13)+[1]!s_stm07_bs(D1017,94,$G$5,$H$13)+[1]!s_stm07_bs(D1017,95,$G$5,$H$13))/$E$5))</f>
        <v/>
      </c>
      <c r="N1017" s="193" t="str">
        <f>IF(C1017="","",F1017/([1]!S_STM07_IS(D1017,61,$G$5,$H$13)/IF([1]!s_share_total(D1017,$G$5)=0,[1]!s_share_total(D1017,[1]!s_ipo_listeddate(D1017)),[1]!s_share_total(D1017,$G$5))))</f>
        <v/>
      </c>
      <c r="O1017" s="242" t="str">
        <f ca="1">IF(C1017="","",[1]!s_share_total(D1017,TODAY())/$E$5)</f>
        <v/>
      </c>
      <c r="P1017" s="242" t="str">
        <f t="shared" si="98"/>
        <v/>
      </c>
      <c r="Q1017" s="181" t="str">
        <f t="shared" si="99"/>
        <v/>
      </c>
      <c r="R1017" s="342" t="str">
        <f t="shared" si="100"/>
        <v/>
      </c>
      <c r="S1017" s="144"/>
      <c r="U1017" s="1"/>
    </row>
    <row r="1018" spans="3:21" ht="12" customHeight="1" x14ac:dyDescent="0.35">
      <c r="C1018" s="341" t="str">
        <f t="shared" si="97"/>
        <v/>
      </c>
      <c r="D1018" s="239" t="str">
        <f t="shared" si="101"/>
        <v/>
      </c>
      <c r="E1018" s="239" t="str">
        <f t="shared" si="102"/>
        <v/>
      </c>
      <c r="F1018" s="179" t="str">
        <f ca="1">IF(C1018="","",[1]!s_dq_close(D1018,TODAY(),1))</f>
        <v/>
      </c>
      <c r="G1018" s="180" t="str">
        <f ca="1">IF(C1018="","",[1]!s_pq_pctchange(D1018,TODAY()-$G$12,TODAY())/100)</f>
        <v/>
      </c>
      <c r="H1018" s="240" t="str">
        <f>IF(C1018="","",IF($H$11="收入",[1]!S_STM07_IS(D1018,9,$G$5,$H$13)/$E$5,[1]!S_STM07_IS(D1018,48,$G$5,$H$13)/$E$5))</f>
        <v/>
      </c>
      <c r="I1018" s="240" t="str">
        <f>IF(C1018="","",IF($I$11="毛利率",([1]!S_STM07_IS(D1018,9,$G$5,$H$13)-[1]!S_STM07_IS(D1018,10,$G$5,$H$13))/[1]!S_STM07_IS(D1018,9,$G$5,$H$13),[1]!S_STM07_IS(D1018,14,$G$5,$H$13)/$E$5))</f>
        <v/>
      </c>
      <c r="J1018" s="402" t="str">
        <f>IF(C1018="","",IF($J$11="净利润率",[1]!S_STM07_IS(D1018,61,$G$5,$H$13)/[1]!S_STM07_IS(D1018,9,$G$5,$H$13),[1]!S_STM07_IS(D1018,55,$G$5,$H$13)/$E$5))</f>
        <v/>
      </c>
      <c r="K1018" s="411" t="str">
        <f>IF(C1018="","",[1]!hks_fa_roa2(D1018,$G$5))</f>
        <v/>
      </c>
      <c r="L1018" s="411" t="str">
        <f>IF(C1018="","",[1]!hks_fa_roe(D1018,$G$5))</f>
        <v/>
      </c>
      <c r="M1018" s="240" t="str">
        <f>IF(C1018="","",IF($M$11="EPS",[1]!S_STM07_IS(D1018,61,$G$5,$H$13)/IF([1]!s_share_total(D1018,$G$5)=0,[1]!s_share_total(D1018,[1]!s_ipo_listeddate(D1018)),[1]!s_share_total(D1018,$G$5)),([1]!s_stm07_bs(D1018,75,$G$5,$H$13)+[1]!s_stm07_bs(D1018,88,$G$5,$H$13)+[1]!s_stm07_bs(D1018,94,$G$5,$H$13)+[1]!s_stm07_bs(D1018,95,$G$5,$H$13))/$E$5))</f>
        <v/>
      </c>
      <c r="N1018" s="241" t="str">
        <f>IF(C1018="","",F1018/([1]!S_STM07_IS(D1018,61,$G$5,$H$13)/IF([1]!s_share_total(D1018,$G$5)=0,[1]!s_share_total(D1018,[1]!s_ipo_listeddate(D1018)),[1]!s_share_total(D1018,$G$5))))</f>
        <v/>
      </c>
      <c r="O1018" s="240" t="str">
        <f ca="1">IF(C1018="","",[1]!s_share_total(D1018,TODAY())/$E$5)</f>
        <v/>
      </c>
      <c r="P1018" s="240" t="str">
        <f t="shared" si="98"/>
        <v/>
      </c>
      <c r="Q1018" s="210" t="str">
        <f t="shared" si="99"/>
        <v/>
      </c>
      <c r="R1018" s="341" t="str">
        <f t="shared" si="100"/>
        <v/>
      </c>
      <c r="S1018" s="144"/>
      <c r="U1018" s="1"/>
    </row>
    <row r="1019" spans="3:21" ht="12" customHeight="1" x14ac:dyDescent="0.35">
      <c r="C1019" s="342" t="str">
        <f t="shared" si="97"/>
        <v/>
      </c>
      <c r="D1019" s="126" t="str">
        <f t="shared" si="101"/>
        <v/>
      </c>
      <c r="E1019" s="126" t="str">
        <f t="shared" si="102"/>
        <v/>
      </c>
      <c r="F1019" s="181" t="str">
        <f ca="1">IF(C1019="","",[1]!s_dq_close(D1019,TODAY(),1))</f>
        <v/>
      </c>
      <c r="G1019" s="182" t="str">
        <f ca="1">IF(C1019="","",[1]!s_pq_pctchange(D1019,TODAY()-$G$12,TODAY())/100)</f>
        <v/>
      </c>
      <c r="H1019" s="242" t="str">
        <f>IF(C1019="","",IF($H$11="收入",[1]!S_STM07_IS(D1019,9,$G$5,$H$13)/$E$5,[1]!S_STM07_IS(D1019,48,$G$5,$H$13)/$E$5))</f>
        <v/>
      </c>
      <c r="I1019" s="242" t="str">
        <f>IF(C1019="","",IF($I$11="毛利率",([1]!S_STM07_IS(D1019,9,$G$5,$H$13)-[1]!S_STM07_IS(D1019,10,$G$5,$H$13))/[1]!S_STM07_IS(D1019,9,$G$5,$H$13),[1]!S_STM07_IS(D1019,14,$G$5,$H$13)/$E$5))</f>
        <v/>
      </c>
      <c r="J1019" s="403" t="str">
        <f>IF(C1019="","",IF($J$11="净利润率",[1]!S_STM07_IS(D1019,61,$G$5,$H$13)/[1]!S_STM07_IS(D1019,9,$G$5,$H$13),[1]!S_STM07_IS(D1019,55,$G$5,$H$13)/$E$5))</f>
        <v/>
      </c>
      <c r="K1019" s="411" t="str">
        <f>IF(C1019="","",[1]!hks_fa_roa2(D1019,$G$5))</f>
        <v/>
      </c>
      <c r="L1019" s="411" t="str">
        <f>IF(C1019="","",[1]!hks_fa_roe(D1019,$G$5))</f>
        <v/>
      </c>
      <c r="M1019" s="243" t="str">
        <f>IF(C1019="","",IF($M$11="EPS",[1]!S_STM07_IS(D1019,61,$G$5,$H$13)/IF([1]!s_share_total(D1019,$G$5)=0,[1]!s_share_total(D1019,[1]!s_ipo_listeddate(D1019)),[1]!s_share_total(D1019,$G$5)),([1]!s_stm07_bs(D1019,75,$G$5,$H$13)+[1]!s_stm07_bs(D1019,88,$G$5,$H$13)+[1]!s_stm07_bs(D1019,94,$G$5,$H$13)+[1]!s_stm07_bs(D1019,95,$G$5,$H$13))/$E$5))</f>
        <v/>
      </c>
      <c r="N1019" s="193" t="str">
        <f>IF(C1019="","",F1019/([1]!S_STM07_IS(D1019,61,$G$5,$H$13)/IF([1]!s_share_total(D1019,$G$5)=0,[1]!s_share_total(D1019,[1]!s_ipo_listeddate(D1019)),[1]!s_share_total(D1019,$G$5))))</f>
        <v/>
      </c>
      <c r="O1019" s="242" t="str">
        <f ca="1">IF(C1019="","",[1]!s_share_total(D1019,TODAY())/$E$5)</f>
        <v/>
      </c>
      <c r="P1019" s="242" t="str">
        <f t="shared" si="98"/>
        <v/>
      </c>
      <c r="Q1019" s="181" t="str">
        <f t="shared" si="99"/>
        <v/>
      </c>
      <c r="R1019" s="342" t="str">
        <f t="shared" si="100"/>
        <v/>
      </c>
      <c r="S1019" s="144"/>
      <c r="U1019" s="1"/>
    </row>
    <row r="1020" spans="3:21" ht="12" customHeight="1" x14ac:dyDescent="0.35">
      <c r="C1020" s="341" t="str">
        <f t="shared" si="97"/>
        <v/>
      </c>
      <c r="D1020" s="239" t="str">
        <f t="shared" si="101"/>
        <v/>
      </c>
      <c r="E1020" s="239" t="str">
        <f t="shared" si="102"/>
        <v/>
      </c>
      <c r="F1020" s="179" t="str">
        <f ca="1">IF(C1020="","",[1]!s_dq_close(D1020,TODAY(),1))</f>
        <v/>
      </c>
      <c r="G1020" s="180" t="str">
        <f ca="1">IF(C1020="","",[1]!s_pq_pctchange(D1020,TODAY()-$G$12,TODAY())/100)</f>
        <v/>
      </c>
      <c r="H1020" s="240" t="str">
        <f>IF(C1020="","",IF($H$11="收入",[1]!S_STM07_IS(D1020,9,$G$5,$H$13)/$E$5,[1]!S_STM07_IS(D1020,48,$G$5,$H$13)/$E$5))</f>
        <v/>
      </c>
      <c r="I1020" s="240" t="str">
        <f>IF(C1020="","",IF($I$11="毛利率",([1]!S_STM07_IS(D1020,9,$G$5,$H$13)-[1]!S_STM07_IS(D1020,10,$G$5,$H$13))/[1]!S_STM07_IS(D1020,9,$G$5,$H$13),[1]!S_STM07_IS(D1020,14,$G$5,$H$13)/$E$5))</f>
        <v/>
      </c>
      <c r="J1020" s="402" t="str">
        <f>IF(C1020="","",IF($J$11="净利润率",[1]!S_STM07_IS(D1020,61,$G$5,$H$13)/[1]!S_STM07_IS(D1020,9,$G$5,$H$13),[1]!S_STM07_IS(D1020,55,$G$5,$H$13)/$E$5))</f>
        <v/>
      </c>
      <c r="K1020" s="411" t="str">
        <f>IF(C1020="","",[1]!hks_fa_roa2(D1020,$G$5))</f>
        <v/>
      </c>
      <c r="L1020" s="411" t="str">
        <f>IF(C1020="","",[1]!hks_fa_roe(D1020,$G$5))</f>
        <v/>
      </c>
      <c r="M1020" s="240" t="str">
        <f>IF(C1020="","",IF($M$11="EPS",[1]!S_STM07_IS(D1020,61,$G$5,$H$13)/IF([1]!s_share_total(D1020,$G$5)=0,[1]!s_share_total(D1020,[1]!s_ipo_listeddate(D1020)),[1]!s_share_total(D1020,$G$5)),([1]!s_stm07_bs(D1020,75,$G$5,$H$13)+[1]!s_stm07_bs(D1020,88,$G$5,$H$13)+[1]!s_stm07_bs(D1020,94,$G$5,$H$13)+[1]!s_stm07_bs(D1020,95,$G$5,$H$13))/$E$5))</f>
        <v/>
      </c>
      <c r="N1020" s="241" t="str">
        <f>IF(C1020="","",F1020/([1]!S_STM07_IS(D1020,61,$G$5,$H$13)/IF([1]!s_share_total(D1020,$G$5)=0,[1]!s_share_total(D1020,[1]!s_ipo_listeddate(D1020)),[1]!s_share_total(D1020,$G$5))))</f>
        <v/>
      </c>
      <c r="O1020" s="240" t="str">
        <f ca="1">IF(C1020="","",[1]!s_share_total(D1020,TODAY())/$E$5)</f>
        <v/>
      </c>
      <c r="P1020" s="240" t="str">
        <f t="shared" si="98"/>
        <v/>
      </c>
      <c r="Q1020" s="210" t="str">
        <f t="shared" si="99"/>
        <v/>
      </c>
      <c r="R1020" s="341" t="str">
        <f t="shared" si="100"/>
        <v/>
      </c>
      <c r="S1020" s="144"/>
      <c r="U1020" s="1"/>
    </row>
    <row r="1021" spans="3:21" ht="12" customHeight="1" x14ac:dyDescent="0.35">
      <c r="C1021" s="342" t="str">
        <f t="shared" si="97"/>
        <v/>
      </c>
      <c r="D1021" s="126" t="str">
        <f t="shared" si="101"/>
        <v/>
      </c>
      <c r="E1021" s="126" t="str">
        <f t="shared" si="102"/>
        <v/>
      </c>
      <c r="F1021" s="181" t="str">
        <f ca="1">IF(C1021="","",[1]!s_dq_close(D1021,TODAY(),1))</f>
        <v/>
      </c>
      <c r="G1021" s="182" t="str">
        <f ca="1">IF(C1021="","",[1]!s_pq_pctchange(D1021,TODAY()-$G$12,TODAY())/100)</f>
        <v/>
      </c>
      <c r="H1021" s="242" t="str">
        <f>IF(C1021="","",IF($H$11="收入",[1]!S_STM07_IS(D1021,9,$G$5,$H$13)/$E$5,[1]!S_STM07_IS(D1021,48,$G$5,$H$13)/$E$5))</f>
        <v/>
      </c>
      <c r="I1021" s="242" t="str">
        <f>IF(C1021="","",IF($I$11="毛利率",([1]!S_STM07_IS(D1021,9,$G$5,$H$13)-[1]!S_STM07_IS(D1021,10,$G$5,$H$13))/[1]!S_STM07_IS(D1021,9,$G$5,$H$13),[1]!S_STM07_IS(D1021,14,$G$5,$H$13)/$E$5))</f>
        <v/>
      </c>
      <c r="J1021" s="403" t="str">
        <f>IF(C1021="","",IF($J$11="净利润率",[1]!S_STM07_IS(D1021,61,$G$5,$H$13)/[1]!S_STM07_IS(D1021,9,$G$5,$H$13),[1]!S_STM07_IS(D1021,55,$G$5,$H$13)/$E$5))</f>
        <v/>
      </c>
      <c r="K1021" s="411" t="str">
        <f>IF(C1021="","",[1]!hks_fa_roa2(D1021,$G$5))</f>
        <v/>
      </c>
      <c r="L1021" s="411" t="str">
        <f>IF(C1021="","",[1]!hks_fa_roe(D1021,$G$5))</f>
        <v/>
      </c>
      <c r="M1021" s="243" t="str">
        <f>IF(C1021="","",IF($M$11="EPS",[1]!S_STM07_IS(D1021,61,$G$5,$H$13)/IF([1]!s_share_total(D1021,$G$5)=0,[1]!s_share_total(D1021,[1]!s_ipo_listeddate(D1021)),[1]!s_share_total(D1021,$G$5)),([1]!s_stm07_bs(D1021,75,$G$5,$H$13)+[1]!s_stm07_bs(D1021,88,$G$5,$H$13)+[1]!s_stm07_bs(D1021,94,$G$5,$H$13)+[1]!s_stm07_bs(D1021,95,$G$5,$H$13))/$E$5))</f>
        <v/>
      </c>
      <c r="N1021" s="193" t="str">
        <f>IF(C1021="","",F1021/([1]!S_STM07_IS(D1021,61,$G$5,$H$13)/IF([1]!s_share_total(D1021,$G$5)=0,[1]!s_share_total(D1021,[1]!s_ipo_listeddate(D1021)),[1]!s_share_total(D1021,$G$5))))</f>
        <v/>
      </c>
      <c r="O1021" s="242" t="str">
        <f ca="1">IF(C1021="","",[1]!s_share_total(D1021,TODAY())/$E$5)</f>
        <v/>
      </c>
      <c r="P1021" s="242" t="str">
        <f t="shared" si="98"/>
        <v/>
      </c>
      <c r="Q1021" s="181" t="str">
        <f t="shared" si="99"/>
        <v/>
      </c>
      <c r="R1021" s="342" t="str">
        <f t="shared" si="100"/>
        <v/>
      </c>
      <c r="S1021" s="144"/>
      <c r="U1021" s="1"/>
    </row>
    <row r="1022" spans="3:21" ht="12" customHeight="1" x14ac:dyDescent="0.35">
      <c r="C1022" s="341" t="str">
        <f t="shared" si="97"/>
        <v/>
      </c>
      <c r="D1022" s="239" t="str">
        <f t="shared" si="101"/>
        <v/>
      </c>
      <c r="E1022" s="239" t="str">
        <f t="shared" si="102"/>
        <v/>
      </c>
      <c r="F1022" s="179" t="str">
        <f ca="1">IF(C1022="","",[1]!s_dq_close(D1022,TODAY(),1))</f>
        <v/>
      </c>
      <c r="G1022" s="180" t="str">
        <f ca="1">IF(C1022="","",[1]!s_pq_pctchange(D1022,TODAY()-$G$12,TODAY())/100)</f>
        <v/>
      </c>
      <c r="H1022" s="240" t="str">
        <f>IF(C1022="","",IF($H$11="收入",[1]!S_STM07_IS(D1022,9,$G$5,$H$13)/$E$5,[1]!S_STM07_IS(D1022,48,$G$5,$H$13)/$E$5))</f>
        <v/>
      </c>
      <c r="I1022" s="240" t="str">
        <f>IF(C1022="","",IF($I$11="毛利率",([1]!S_STM07_IS(D1022,9,$G$5,$H$13)-[1]!S_STM07_IS(D1022,10,$G$5,$H$13))/[1]!S_STM07_IS(D1022,9,$G$5,$H$13),[1]!S_STM07_IS(D1022,14,$G$5,$H$13)/$E$5))</f>
        <v/>
      </c>
      <c r="J1022" s="402" t="str">
        <f>IF(C1022="","",IF($J$11="净利润率",[1]!S_STM07_IS(D1022,61,$G$5,$H$13)/[1]!S_STM07_IS(D1022,9,$G$5,$H$13),[1]!S_STM07_IS(D1022,55,$G$5,$H$13)/$E$5))</f>
        <v/>
      </c>
      <c r="K1022" s="411" t="str">
        <f>IF(C1022="","",[1]!hks_fa_roa2(D1022,$G$5))</f>
        <v/>
      </c>
      <c r="L1022" s="411" t="str">
        <f>IF(C1022="","",[1]!hks_fa_roe(D1022,$G$5))</f>
        <v/>
      </c>
      <c r="M1022" s="240" t="str">
        <f>IF(C1022="","",IF($M$11="EPS",[1]!S_STM07_IS(D1022,61,$G$5,$H$13)/IF([1]!s_share_total(D1022,$G$5)=0,[1]!s_share_total(D1022,[1]!s_ipo_listeddate(D1022)),[1]!s_share_total(D1022,$G$5)),([1]!s_stm07_bs(D1022,75,$G$5,$H$13)+[1]!s_stm07_bs(D1022,88,$G$5,$H$13)+[1]!s_stm07_bs(D1022,94,$G$5,$H$13)+[1]!s_stm07_bs(D1022,95,$G$5,$H$13))/$E$5))</f>
        <v/>
      </c>
      <c r="N1022" s="241" t="str">
        <f>IF(C1022="","",F1022/([1]!S_STM07_IS(D1022,61,$G$5,$H$13)/IF([1]!s_share_total(D1022,$G$5)=0,[1]!s_share_total(D1022,[1]!s_ipo_listeddate(D1022)),[1]!s_share_total(D1022,$G$5))))</f>
        <v/>
      </c>
      <c r="O1022" s="240" t="str">
        <f ca="1">IF(C1022="","",[1]!s_share_total(D1022,TODAY())/$E$5)</f>
        <v/>
      </c>
      <c r="P1022" s="240" t="str">
        <f t="shared" si="98"/>
        <v/>
      </c>
      <c r="Q1022" s="210" t="str">
        <f t="shared" si="99"/>
        <v/>
      </c>
      <c r="R1022" s="341" t="str">
        <f t="shared" si="100"/>
        <v/>
      </c>
      <c r="S1022" s="144"/>
      <c r="U1022" s="1"/>
    </row>
    <row r="1023" spans="3:21" ht="12" customHeight="1" x14ac:dyDescent="0.35">
      <c r="C1023" s="342" t="str">
        <f t="shared" si="97"/>
        <v/>
      </c>
      <c r="D1023" s="126" t="str">
        <f t="shared" si="101"/>
        <v/>
      </c>
      <c r="E1023" s="126" t="str">
        <f t="shared" si="102"/>
        <v/>
      </c>
      <c r="F1023" s="181" t="str">
        <f ca="1">IF(C1023="","",[1]!s_dq_close(D1023,TODAY(),1))</f>
        <v/>
      </c>
      <c r="G1023" s="182" t="str">
        <f ca="1">IF(C1023="","",[1]!s_pq_pctchange(D1023,TODAY()-$G$12,TODAY())/100)</f>
        <v/>
      </c>
      <c r="H1023" s="242" t="str">
        <f>IF(C1023="","",IF($H$11="收入",[1]!S_STM07_IS(D1023,9,$G$5,$H$13)/$E$5,[1]!S_STM07_IS(D1023,48,$G$5,$H$13)/$E$5))</f>
        <v/>
      </c>
      <c r="I1023" s="242" t="str">
        <f>IF(C1023="","",IF($I$11="毛利率",([1]!S_STM07_IS(D1023,9,$G$5,$H$13)-[1]!S_STM07_IS(D1023,10,$G$5,$H$13))/[1]!S_STM07_IS(D1023,9,$G$5,$H$13),[1]!S_STM07_IS(D1023,14,$G$5,$H$13)/$E$5))</f>
        <v/>
      </c>
      <c r="J1023" s="403" t="str">
        <f>IF(C1023="","",IF($J$11="净利润率",[1]!S_STM07_IS(D1023,61,$G$5,$H$13)/[1]!S_STM07_IS(D1023,9,$G$5,$H$13),[1]!S_STM07_IS(D1023,55,$G$5,$H$13)/$E$5))</f>
        <v/>
      </c>
      <c r="K1023" s="411" t="str">
        <f>IF(C1023="","",[1]!hks_fa_roa2(D1023,$G$5))</f>
        <v/>
      </c>
      <c r="L1023" s="411" t="str">
        <f>IF(C1023="","",[1]!hks_fa_roe(D1023,$G$5))</f>
        <v/>
      </c>
      <c r="M1023" s="243" t="str">
        <f>IF(C1023="","",IF($M$11="EPS",[1]!S_STM07_IS(D1023,61,$G$5,$H$13)/IF([1]!s_share_total(D1023,$G$5)=0,[1]!s_share_total(D1023,[1]!s_ipo_listeddate(D1023)),[1]!s_share_total(D1023,$G$5)),([1]!s_stm07_bs(D1023,75,$G$5,$H$13)+[1]!s_stm07_bs(D1023,88,$G$5,$H$13)+[1]!s_stm07_bs(D1023,94,$G$5,$H$13)+[1]!s_stm07_bs(D1023,95,$G$5,$H$13))/$E$5))</f>
        <v/>
      </c>
      <c r="N1023" s="193" t="str">
        <f>IF(C1023="","",F1023/([1]!S_STM07_IS(D1023,61,$G$5,$H$13)/IF([1]!s_share_total(D1023,$G$5)=0,[1]!s_share_total(D1023,[1]!s_ipo_listeddate(D1023)),[1]!s_share_total(D1023,$G$5))))</f>
        <v/>
      </c>
      <c r="O1023" s="242" t="str">
        <f ca="1">IF(C1023="","",[1]!s_share_total(D1023,TODAY())/$E$5)</f>
        <v/>
      </c>
      <c r="P1023" s="242" t="str">
        <f t="shared" si="98"/>
        <v/>
      </c>
      <c r="Q1023" s="181" t="str">
        <f t="shared" si="99"/>
        <v/>
      </c>
      <c r="R1023" s="342" t="str">
        <f t="shared" si="100"/>
        <v/>
      </c>
      <c r="S1023" s="144"/>
      <c r="U1023" s="1"/>
    </row>
    <row r="1024" spans="3:21" ht="12" customHeight="1" x14ac:dyDescent="0.35">
      <c r="C1024" s="341" t="str">
        <f t="shared" si="97"/>
        <v/>
      </c>
      <c r="D1024" s="239" t="str">
        <f t="shared" si="101"/>
        <v/>
      </c>
      <c r="E1024" s="239" t="str">
        <f t="shared" si="102"/>
        <v/>
      </c>
      <c r="F1024" s="179" t="str">
        <f ca="1">IF(C1024="","",[1]!s_dq_close(D1024,TODAY(),1))</f>
        <v/>
      </c>
      <c r="G1024" s="180" t="str">
        <f ca="1">IF(C1024="","",[1]!s_pq_pctchange(D1024,TODAY()-$G$12,TODAY())/100)</f>
        <v/>
      </c>
      <c r="H1024" s="240" t="str">
        <f>IF(C1024="","",IF($H$11="收入",[1]!S_STM07_IS(D1024,9,$G$5,$H$13)/$E$5,[1]!S_STM07_IS(D1024,48,$G$5,$H$13)/$E$5))</f>
        <v/>
      </c>
      <c r="I1024" s="240" t="str">
        <f>IF(C1024="","",IF($I$11="毛利率",([1]!S_STM07_IS(D1024,9,$G$5,$H$13)-[1]!S_STM07_IS(D1024,10,$G$5,$H$13))/[1]!S_STM07_IS(D1024,9,$G$5,$H$13),[1]!S_STM07_IS(D1024,14,$G$5,$H$13)/$E$5))</f>
        <v/>
      </c>
      <c r="J1024" s="402" t="str">
        <f>IF(C1024="","",IF($J$11="净利润率",[1]!S_STM07_IS(D1024,61,$G$5,$H$13)/[1]!S_STM07_IS(D1024,9,$G$5,$H$13),[1]!S_STM07_IS(D1024,55,$G$5,$H$13)/$E$5))</f>
        <v/>
      </c>
      <c r="K1024" s="411" t="str">
        <f>IF(C1024="","",[1]!hks_fa_roa2(D1024,$G$5))</f>
        <v/>
      </c>
      <c r="L1024" s="411" t="str">
        <f>IF(C1024="","",[1]!hks_fa_roe(D1024,$G$5))</f>
        <v/>
      </c>
      <c r="M1024" s="240" t="str">
        <f>IF(C1024="","",IF($M$11="EPS",[1]!S_STM07_IS(D1024,61,$G$5,$H$13)/IF([1]!s_share_total(D1024,$G$5)=0,[1]!s_share_total(D1024,[1]!s_ipo_listeddate(D1024)),[1]!s_share_total(D1024,$G$5)),([1]!s_stm07_bs(D1024,75,$G$5,$H$13)+[1]!s_stm07_bs(D1024,88,$G$5,$H$13)+[1]!s_stm07_bs(D1024,94,$G$5,$H$13)+[1]!s_stm07_bs(D1024,95,$G$5,$H$13))/$E$5))</f>
        <v/>
      </c>
      <c r="N1024" s="241" t="str">
        <f>IF(C1024="","",F1024/([1]!S_STM07_IS(D1024,61,$G$5,$H$13)/IF([1]!s_share_total(D1024,$G$5)=0,[1]!s_share_total(D1024,[1]!s_ipo_listeddate(D1024)),[1]!s_share_total(D1024,$G$5))))</f>
        <v/>
      </c>
      <c r="O1024" s="240" t="str">
        <f ca="1">IF(C1024="","",[1]!s_share_total(D1024,TODAY())/$E$5)</f>
        <v/>
      </c>
      <c r="P1024" s="240" t="str">
        <f t="shared" si="98"/>
        <v/>
      </c>
      <c r="Q1024" s="210" t="str">
        <f t="shared" si="99"/>
        <v/>
      </c>
      <c r="R1024" s="341" t="str">
        <f t="shared" si="100"/>
        <v/>
      </c>
      <c r="S1024" s="144"/>
      <c r="U1024" s="1"/>
    </row>
    <row r="1025" spans="3:21" ht="12" customHeight="1" x14ac:dyDescent="0.35">
      <c r="C1025" s="342" t="str">
        <f t="shared" si="97"/>
        <v/>
      </c>
      <c r="D1025" s="126" t="str">
        <f t="shared" si="101"/>
        <v/>
      </c>
      <c r="E1025" s="126" t="str">
        <f t="shared" si="102"/>
        <v/>
      </c>
      <c r="F1025" s="181" t="str">
        <f ca="1">IF(C1025="","",[1]!s_dq_close(D1025,TODAY(),1))</f>
        <v/>
      </c>
      <c r="G1025" s="182" t="str">
        <f ca="1">IF(C1025="","",[1]!s_pq_pctchange(D1025,TODAY()-$G$12,TODAY())/100)</f>
        <v/>
      </c>
      <c r="H1025" s="242" t="str">
        <f>IF(C1025="","",IF($H$11="收入",[1]!S_STM07_IS(D1025,9,$G$5,$H$13)/$E$5,[1]!S_STM07_IS(D1025,48,$G$5,$H$13)/$E$5))</f>
        <v/>
      </c>
      <c r="I1025" s="242" t="str">
        <f>IF(C1025="","",IF($I$11="毛利率",([1]!S_STM07_IS(D1025,9,$G$5,$H$13)-[1]!S_STM07_IS(D1025,10,$G$5,$H$13))/[1]!S_STM07_IS(D1025,9,$G$5,$H$13),[1]!S_STM07_IS(D1025,14,$G$5,$H$13)/$E$5))</f>
        <v/>
      </c>
      <c r="J1025" s="403" t="str">
        <f>IF(C1025="","",IF($J$11="净利润率",[1]!S_STM07_IS(D1025,61,$G$5,$H$13)/[1]!S_STM07_IS(D1025,9,$G$5,$H$13),[1]!S_STM07_IS(D1025,55,$G$5,$H$13)/$E$5))</f>
        <v/>
      </c>
      <c r="K1025" s="411" t="str">
        <f>IF(C1025="","",[1]!hks_fa_roa2(D1025,$G$5))</f>
        <v/>
      </c>
      <c r="L1025" s="411" t="str">
        <f>IF(C1025="","",[1]!hks_fa_roe(D1025,$G$5))</f>
        <v/>
      </c>
      <c r="M1025" s="243" t="str">
        <f>IF(C1025="","",IF($M$11="EPS",[1]!S_STM07_IS(D1025,61,$G$5,$H$13)/IF([1]!s_share_total(D1025,$G$5)=0,[1]!s_share_total(D1025,[1]!s_ipo_listeddate(D1025)),[1]!s_share_total(D1025,$G$5)),([1]!s_stm07_bs(D1025,75,$G$5,$H$13)+[1]!s_stm07_bs(D1025,88,$G$5,$H$13)+[1]!s_stm07_bs(D1025,94,$G$5,$H$13)+[1]!s_stm07_bs(D1025,95,$G$5,$H$13))/$E$5))</f>
        <v/>
      </c>
      <c r="N1025" s="193" t="str">
        <f>IF(C1025="","",F1025/([1]!S_STM07_IS(D1025,61,$G$5,$H$13)/IF([1]!s_share_total(D1025,$G$5)=0,[1]!s_share_total(D1025,[1]!s_ipo_listeddate(D1025)),[1]!s_share_total(D1025,$G$5))))</f>
        <v/>
      </c>
      <c r="O1025" s="242" t="str">
        <f ca="1">IF(C1025="","",[1]!s_share_total(D1025,TODAY())/$E$5)</f>
        <v/>
      </c>
      <c r="P1025" s="242" t="str">
        <f t="shared" si="98"/>
        <v/>
      </c>
      <c r="Q1025" s="181" t="str">
        <f t="shared" si="99"/>
        <v/>
      </c>
      <c r="R1025" s="342" t="str">
        <f t="shared" si="100"/>
        <v/>
      </c>
      <c r="S1025" s="144"/>
      <c r="U1025" s="1"/>
    </row>
    <row r="1026" spans="3:21" ht="12" customHeight="1" x14ac:dyDescent="0.35">
      <c r="C1026" s="341" t="str">
        <f t="shared" si="97"/>
        <v/>
      </c>
      <c r="D1026" s="239" t="str">
        <f t="shared" si="101"/>
        <v/>
      </c>
      <c r="E1026" s="239" t="str">
        <f t="shared" si="102"/>
        <v/>
      </c>
      <c r="F1026" s="179" t="str">
        <f ca="1">IF(C1026="","",[1]!s_dq_close(D1026,TODAY(),1))</f>
        <v/>
      </c>
      <c r="G1026" s="180" t="str">
        <f ca="1">IF(C1026="","",[1]!s_pq_pctchange(D1026,TODAY()-$G$12,TODAY())/100)</f>
        <v/>
      </c>
      <c r="H1026" s="240" t="str">
        <f>IF(C1026="","",IF($H$11="收入",[1]!S_STM07_IS(D1026,9,$G$5,$H$13)/$E$5,[1]!S_STM07_IS(D1026,48,$G$5,$H$13)/$E$5))</f>
        <v/>
      </c>
      <c r="I1026" s="240" t="str">
        <f>IF(C1026="","",IF($I$11="毛利率",([1]!S_STM07_IS(D1026,9,$G$5,$H$13)-[1]!S_STM07_IS(D1026,10,$G$5,$H$13))/[1]!S_STM07_IS(D1026,9,$G$5,$H$13),[1]!S_STM07_IS(D1026,14,$G$5,$H$13)/$E$5))</f>
        <v/>
      </c>
      <c r="J1026" s="402" t="str">
        <f>IF(C1026="","",IF($J$11="净利润率",[1]!S_STM07_IS(D1026,61,$G$5,$H$13)/[1]!S_STM07_IS(D1026,9,$G$5,$H$13),[1]!S_STM07_IS(D1026,55,$G$5,$H$13)/$E$5))</f>
        <v/>
      </c>
      <c r="K1026" s="411" t="str">
        <f>IF(C1026="","",[1]!hks_fa_roa2(D1026,$G$5))</f>
        <v/>
      </c>
      <c r="L1026" s="411" t="str">
        <f>IF(C1026="","",[1]!hks_fa_roe(D1026,$G$5))</f>
        <v/>
      </c>
      <c r="M1026" s="240" t="str">
        <f>IF(C1026="","",IF($M$11="EPS",[1]!S_STM07_IS(D1026,61,$G$5,$H$13)/IF([1]!s_share_total(D1026,$G$5)=0,[1]!s_share_total(D1026,[1]!s_ipo_listeddate(D1026)),[1]!s_share_total(D1026,$G$5)),([1]!s_stm07_bs(D1026,75,$G$5,$H$13)+[1]!s_stm07_bs(D1026,88,$G$5,$H$13)+[1]!s_stm07_bs(D1026,94,$G$5,$H$13)+[1]!s_stm07_bs(D1026,95,$G$5,$H$13))/$E$5))</f>
        <v/>
      </c>
      <c r="N1026" s="241" t="str">
        <f>IF(C1026="","",F1026/([1]!S_STM07_IS(D1026,61,$G$5,$H$13)/IF([1]!s_share_total(D1026,$G$5)=0,[1]!s_share_total(D1026,[1]!s_ipo_listeddate(D1026)),[1]!s_share_total(D1026,$G$5))))</f>
        <v/>
      </c>
      <c r="O1026" s="240" t="str">
        <f ca="1">IF(C1026="","",[1]!s_share_total(D1026,TODAY())/$E$5)</f>
        <v/>
      </c>
      <c r="P1026" s="240" t="str">
        <f t="shared" si="98"/>
        <v/>
      </c>
      <c r="Q1026" s="210" t="str">
        <f t="shared" si="99"/>
        <v/>
      </c>
      <c r="R1026" s="341" t="str">
        <f t="shared" si="100"/>
        <v/>
      </c>
      <c r="S1026" s="144"/>
      <c r="U1026" s="1"/>
    </row>
    <row r="1027" spans="3:21" ht="12" customHeight="1" x14ac:dyDescent="0.35">
      <c r="C1027" s="342" t="str">
        <f t="shared" si="97"/>
        <v/>
      </c>
      <c r="D1027" s="126" t="str">
        <f t="shared" si="101"/>
        <v/>
      </c>
      <c r="E1027" s="126" t="str">
        <f t="shared" si="102"/>
        <v/>
      </c>
      <c r="F1027" s="181" t="str">
        <f ca="1">IF(C1027="","",[1]!s_dq_close(D1027,TODAY(),1))</f>
        <v/>
      </c>
      <c r="G1027" s="182" t="str">
        <f ca="1">IF(C1027="","",[1]!s_pq_pctchange(D1027,TODAY()-$G$12,TODAY())/100)</f>
        <v/>
      </c>
      <c r="H1027" s="242" t="str">
        <f>IF(C1027="","",IF($H$11="收入",[1]!S_STM07_IS(D1027,9,$G$5,$H$13)/$E$5,[1]!S_STM07_IS(D1027,48,$G$5,$H$13)/$E$5))</f>
        <v/>
      </c>
      <c r="I1027" s="242" t="str">
        <f>IF(C1027="","",IF($I$11="毛利率",([1]!S_STM07_IS(D1027,9,$G$5,$H$13)-[1]!S_STM07_IS(D1027,10,$G$5,$H$13))/[1]!S_STM07_IS(D1027,9,$G$5,$H$13),[1]!S_STM07_IS(D1027,14,$G$5,$H$13)/$E$5))</f>
        <v/>
      </c>
      <c r="J1027" s="403" t="str">
        <f>IF(C1027="","",IF($J$11="净利润率",[1]!S_STM07_IS(D1027,61,$G$5,$H$13)/[1]!S_STM07_IS(D1027,9,$G$5,$H$13),[1]!S_STM07_IS(D1027,55,$G$5,$H$13)/$E$5))</f>
        <v/>
      </c>
      <c r="K1027" s="411" t="str">
        <f>IF(C1027="","",[1]!hks_fa_roa2(D1027,$G$5))</f>
        <v/>
      </c>
      <c r="L1027" s="411" t="str">
        <f>IF(C1027="","",[1]!hks_fa_roe(D1027,$G$5))</f>
        <v/>
      </c>
      <c r="M1027" s="243" t="str">
        <f>IF(C1027="","",IF($M$11="EPS",[1]!S_STM07_IS(D1027,61,$G$5,$H$13)/IF([1]!s_share_total(D1027,$G$5)=0,[1]!s_share_total(D1027,[1]!s_ipo_listeddate(D1027)),[1]!s_share_total(D1027,$G$5)),([1]!s_stm07_bs(D1027,75,$G$5,$H$13)+[1]!s_stm07_bs(D1027,88,$G$5,$H$13)+[1]!s_stm07_bs(D1027,94,$G$5,$H$13)+[1]!s_stm07_bs(D1027,95,$G$5,$H$13))/$E$5))</f>
        <v/>
      </c>
      <c r="N1027" s="193" t="str">
        <f>IF(C1027="","",F1027/([1]!S_STM07_IS(D1027,61,$G$5,$H$13)/IF([1]!s_share_total(D1027,$G$5)=0,[1]!s_share_total(D1027,[1]!s_ipo_listeddate(D1027)),[1]!s_share_total(D1027,$G$5))))</f>
        <v/>
      </c>
      <c r="O1027" s="242" t="str">
        <f ca="1">IF(C1027="","",[1]!s_share_total(D1027,TODAY())/$E$5)</f>
        <v/>
      </c>
      <c r="P1027" s="242" t="str">
        <f t="shared" si="98"/>
        <v/>
      </c>
      <c r="Q1027" s="181" t="str">
        <f t="shared" si="99"/>
        <v/>
      </c>
      <c r="R1027" s="342" t="str">
        <f t="shared" si="100"/>
        <v/>
      </c>
      <c r="S1027" s="144"/>
      <c r="U1027" s="1"/>
    </row>
    <row r="1028" spans="3:21" ht="12" customHeight="1" x14ac:dyDescent="0.35">
      <c r="C1028" s="341" t="str">
        <f t="shared" si="97"/>
        <v/>
      </c>
      <c r="D1028" s="239" t="str">
        <f t="shared" si="101"/>
        <v/>
      </c>
      <c r="E1028" s="239" t="str">
        <f t="shared" si="102"/>
        <v/>
      </c>
      <c r="F1028" s="179" t="str">
        <f ca="1">IF(C1028="","",[1]!s_dq_close(D1028,TODAY(),1))</f>
        <v/>
      </c>
      <c r="G1028" s="180" t="str">
        <f ca="1">IF(C1028="","",[1]!s_pq_pctchange(D1028,TODAY()-$G$12,TODAY())/100)</f>
        <v/>
      </c>
      <c r="H1028" s="240" t="str">
        <f>IF(C1028="","",IF($H$11="收入",[1]!S_STM07_IS(D1028,9,$G$5,$H$13)/$E$5,[1]!S_STM07_IS(D1028,48,$G$5,$H$13)/$E$5))</f>
        <v/>
      </c>
      <c r="I1028" s="240" t="str">
        <f>IF(C1028="","",IF($I$11="毛利率",([1]!S_STM07_IS(D1028,9,$G$5,$H$13)-[1]!S_STM07_IS(D1028,10,$G$5,$H$13))/[1]!S_STM07_IS(D1028,9,$G$5,$H$13),[1]!S_STM07_IS(D1028,14,$G$5,$H$13)/$E$5))</f>
        <v/>
      </c>
      <c r="J1028" s="402" t="str">
        <f>IF(C1028="","",IF($J$11="净利润率",[1]!S_STM07_IS(D1028,61,$G$5,$H$13)/[1]!S_STM07_IS(D1028,9,$G$5,$H$13),[1]!S_STM07_IS(D1028,55,$G$5,$H$13)/$E$5))</f>
        <v/>
      </c>
      <c r="K1028" s="411" t="str">
        <f>IF(C1028="","",[1]!hks_fa_roa2(D1028,$G$5))</f>
        <v/>
      </c>
      <c r="L1028" s="411" t="str">
        <f>IF(C1028="","",[1]!hks_fa_roe(D1028,$G$5))</f>
        <v/>
      </c>
      <c r="M1028" s="240" t="str">
        <f>IF(C1028="","",IF($M$11="EPS",[1]!S_STM07_IS(D1028,61,$G$5,$H$13)/IF([1]!s_share_total(D1028,$G$5)=0,[1]!s_share_total(D1028,[1]!s_ipo_listeddate(D1028)),[1]!s_share_total(D1028,$G$5)),([1]!s_stm07_bs(D1028,75,$G$5,$H$13)+[1]!s_stm07_bs(D1028,88,$G$5,$H$13)+[1]!s_stm07_bs(D1028,94,$G$5,$H$13)+[1]!s_stm07_bs(D1028,95,$G$5,$H$13))/$E$5))</f>
        <v/>
      </c>
      <c r="N1028" s="241" t="str">
        <f>IF(C1028="","",F1028/([1]!S_STM07_IS(D1028,61,$G$5,$H$13)/IF([1]!s_share_total(D1028,$G$5)=0,[1]!s_share_total(D1028,[1]!s_ipo_listeddate(D1028)),[1]!s_share_total(D1028,$G$5))))</f>
        <v/>
      </c>
      <c r="O1028" s="240" t="str">
        <f ca="1">IF(C1028="","",[1]!s_share_total(D1028,TODAY())/$E$5)</f>
        <v/>
      </c>
      <c r="P1028" s="240" t="str">
        <f t="shared" si="98"/>
        <v/>
      </c>
      <c r="Q1028" s="210" t="str">
        <f t="shared" si="99"/>
        <v/>
      </c>
      <c r="R1028" s="341" t="str">
        <f t="shared" si="100"/>
        <v/>
      </c>
      <c r="S1028" s="144"/>
      <c r="U1028" s="1"/>
    </row>
    <row r="1029" spans="3:21" ht="12" customHeight="1" x14ac:dyDescent="0.35">
      <c r="C1029" s="342" t="str">
        <f t="shared" si="97"/>
        <v/>
      </c>
      <c r="D1029" s="126" t="str">
        <f t="shared" si="101"/>
        <v/>
      </c>
      <c r="E1029" s="126" t="str">
        <f t="shared" si="102"/>
        <v/>
      </c>
      <c r="F1029" s="181" t="str">
        <f ca="1">IF(C1029="","",[1]!s_dq_close(D1029,TODAY(),1))</f>
        <v/>
      </c>
      <c r="G1029" s="182" t="str">
        <f ca="1">IF(C1029="","",[1]!s_pq_pctchange(D1029,TODAY()-$G$12,TODAY())/100)</f>
        <v/>
      </c>
      <c r="H1029" s="242" t="str">
        <f>IF(C1029="","",IF($H$11="收入",[1]!S_STM07_IS(D1029,9,$G$5,$H$13)/$E$5,[1]!S_STM07_IS(D1029,48,$G$5,$H$13)/$E$5))</f>
        <v/>
      </c>
      <c r="I1029" s="242" t="str">
        <f>IF(C1029="","",IF($I$11="毛利率",([1]!S_STM07_IS(D1029,9,$G$5,$H$13)-[1]!S_STM07_IS(D1029,10,$G$5,$H$13))/[1]!S_STM07_IS(D1029,9,$G$5,$H$13),[1]!S_STM07_IS(D1029,14,$G$5,$H$13)/$E$5))</f>
        <v/>
      </c>
      <c r="J1029" s="403" t="str">
        <f>IF(C1029="","",IF($J$11="净利润率",[1]!S_STM07_IS(D1029,61,$G$5,$H$13)/[1]!S_STM07_IS(D1029,9,$G$5,$H$13),[1]!S_STM07_IS(D1029,55,$G$5,$H$13)/$E$5))</f>
        <v/>
      </c>
      <c r="K1029" s="411" t="str">
        <f>IF(C1029="","",[1]!hks_fa_roa2(D1029,$G$5))</f>
        <v/>
      </c>
      <c r="L1029" s="411" t="str">
        <f>IF(C1029="","",[1]!hks_fa_roe(D1029,$G$5))</f>
        <v/>
      </c>
      <c r="M1029" s="243" t="str">
        <f>IF(C1029="","",IF($M$11="EPS",[1]!S_STM07_IS(D1029,61,$G$5,$H$13)/IF([1]!s_share_total(D1029,$G$5)=0,[1]!s_share_total(D1029,[1]!s_ipo_listeddate(D1029)),[1]!s_share_total(D1029,$G$5)),([1]!s_stm07_bs(D1029,75,$G$5,$H$13)+[1]!s_stm07_bs(D1029,88,$G$5,$H$13)+[1]!s_stm07_bs(D1029,94,$G$5,$H$13)+[1]!s_stm07_bs(D1029,95,$G$5,$H$13))/$E$5))</f>
        <v/>
      </c>
      <c r="N1029" s="193" t="str">
        <f>IF(C1029="","",F1029/([1]!S_STM07_IS(D1029,61,$G$5,$H$13)/IF([1]!s_share_total(D1029,$G$5)=0,[1]!s_share_total(D1029,[1]!s_ipo_listeddate(D1029)),[1]!s_share_total(D1029,$G$5))))</f>
        <v/>
      </c>
      <c r="O1029" s="242" t="str">
        <f ca="1">IF(C1029="","",[1]!s_share_total(D1029,TODAY())/$E$5)</f>
        <v/>
      </c>
      <c r="P1029" s="242" t="str">
        <f t="shared" si="98"/>
        <v/>
      </c>
      <c r="Q1029" s="181" t="str">
        <f t="shared" si="99"/>
        <v/>
      </c>
      <c r="R1029" s="342" t="str">
        <f t="shared" si="100"/>
        <v/>
      </c>
      <c r="S1029" s="144"/>
      <c r="U1029" s="1"/>
    </row>
    <row r="1030" spans="3:21" ht="12" customHeight="1" x14ac:dyDescent="0.35">
      <c r="C1030" s="341" t="str">
        <f t="shared" si="97"/>
        <v/>
      </c>
      <c r="D1030" s="239" t="str">
        <f t="shared" si="101"/>
        <v/>
      </c>
      <c r="E1030" s="239" t="str">
        <f t="shared" si="102"/>
        <v/>
      </c>
      <c r="F1030" s="179" t="str">
        <f ca="1">IF(C1030="","",[1]!s_dq_close(D1030,TODAY(),1))</f>
        <v/>
      </c>
      <c r="G1030" s="180" t="str">
        <f ca="1">IF(C1030="","",[1]!s_pq_pctchange(D1030,TODAY()-$G$12,TODAY())/100)</f>
        <v/>
      </c>
      <c r="H1030" s="240" t="str">
        <f>IF(C1030="","",IF($H$11="收入",[1]!S_STM07_IS(D1030,9,$G$5,$H$13)/$E$5,[1]!S_STM07_IS(D1030,48,$G$5,$H$13)/$E$5))</f>
        <v/>
      </c>
      <c r="I1030" s="240" t="str">
        <f>IF(C1030="","",IF($I$11="毛利率",([1]!S_STM07_IS(D1030,9,$G$5,$H$13)-[1]!S_STM07_IS(D1030,10,$G$5,$H$13))/[1]!S_STM07_IS(D1030,9,$G$5,$H$13),[1]!S_STM07_IS(D1030,14,$G$5,$H$13)/$E$5))</f>
        <v/>
      </c>
      <c r="J1030" s="402" t="str">
        <f>IF(C1030="","",IF($J$11="净利润率",[1]!S_STM07_IS(D1030,61,$G$5,$H$13)/[1]!S_STM07_IS(D1030,9,$G$5,$H$13),[1]!S_STM07_IS(D1030,55,$G$5,$H$13)/$E$5))</f>
        <v/>
      </c>
      <c r="K1030" s="411" t="str">
        <f>IF(C1030="","",[1]!hks_fa_roa2(D1030,$G$5))</f>
        <v/>
      </c>
      <c r="L1030" s="411" t="str">
        <f>IF(C1030="","",[1]!hks_fa_roe(D1030,$G$5))</f>
        <v/>
      </c>
      <c r="M1030" s="240" t="str">
        <f>IF(C1030="","",IF($M$11="EPS",[1]!S_STM07_IS(D1030,61,$G$5,$H$13)/IF([1]!s_share_total(D1030,$G$5)=0,[1]!s_share_total(D1030,[1]!s_ipo_listeddate(D1030)),[1]!s_share_total(D1030,$G$5)),([1]!s_stm07_bs(D1030,75,$G$5,$H$13)+[1]!s_stm07_bs(D1030,88,$G$5,$H$13)+[1]!s_stm07_bs(D1030,94,$G$5,$H$13)+[1]!s_stm07_bs(D1030,95,$G$5,$H$13))/$E$5))</f>
        <v/>
      </c>
      <c r="N1030" s="241" t="str">
        <f>IF(C1030="","",F1030/([1]!S_STM07_IS(D1030,61,$G$5,$H$13)/IF([1]!s_share_total(D1030,$G$5)=0,[1]!s_share_total(D1030,[1]!s_ipo_listeddate(D1030)),[1]!s_share_total(D1030,$G$5))))</f>
        <v/>
      </c>
      <c r="O1030" s="240" t="str">
        <f ca="1">IF(C1030="","",[1]!s_share_total(D1030,TODAY())/$E$5)</f>
        <v/>
      </c>
      <c r="P1030" s="240" t="str">
        <f t="shared" si="98"/>
        <v/>
      </c>
      <c r="Q1030" s="210" t="str">
        <f t="shared" si="99"/>
        <v/>
      </c>
      <c r="R1030" s="341" t="str">
        <f t="shared" si="100"/>
        <v/>
      </c>
      <c r="S1030" s="144"/>
      <c r="U1030" s="1"/>
    </row>
    <row r="1031" spans="3:21" ht="12" customHeight="1" x14ac:dyDescent="0.35">
      <c r="C1031" s="342" t="str">
        <f t="shared" si="97"/>
        <v/>
      </c>
      <c r="D1031" s="126" t="str">
        <f t="shared" si="101"/>
        <v/>
      </c>
      <c r="E1031" s="126" t="str">
        <f t="shared" si="102"/>
        <v/>
      </c>
      <c r="F1031" s="181" t="str">
        <f ca="1">IF(C1031="","",[1]!s_dq_close(D1031,TODAY(),1))</f>
        <v/>
      </c>
      <c r="G1031" s="182" t="str">
        <f ca="1">IF(C1031="","",[1]!s_pq_pctchange(D1031,TODAY()-$G$12,TODAY())/100)</f>
        <v/>
      </c>
      <c r="H1031" s="242" t="str">
        <f>IF(C1031="","",IF($H$11="收入",[1]!S_STM07_IS(D1031,9,$G$5,$H$13)/$E$5,[1]!S_STM07_IS(D1031,48,$G$5,$H$13)/$E$5))</f>
        <v/>
      </c>
      <c r="I1031" s="242" t="str">
        <f>IF(C1031="","",IF($I$11="毛利率",([1]!S_STM07_IS(D1031,9,$G$5,$H$13)-[1]!S_STM07_IS(D1031,10,$G$5,$H$13))/[1]!S_STM07_IS(D1031,9,$G$5,$H$13),[1]!S_STM07_IS(D1031,14,$G$5,$H$13)/$E$5))</f>
        <v/>
      </c>
      <c r="J1031" s="403" t="str">
        <f>IF(C1031="","",IF($J$11="净利润率",[1]!S_STM07_IS(D1031,61,$G$5,$H$13)/[1]!S_STM07_IS(D1031,9,$G$5,$H$13),[1]!S_STM07_IS(D1031,55,$G$5,$H$13)/$E$5))</f>
        <v/>
      </c>
      <c r="K1031" s="411" t="str">
        <f>IF(C1031="","",[1]!hks_fa_roa2(D1031,$G$5))</f>
        <v/>
      </c>
      <c r="L1031" s="411" t="str">
        <f>IF(C1031="","",[1]!hks_fa_roe(D1031,$G$5))</f>
        <v/>
      </c>
      <c r="M1031" s="243" t="str">
        <f>IF(C1031="","",IF($M$11="EPS",[1]!S_STM07_IS(D1031,61,$G$5,$H$13)/IF([1]!s_share_total(D1031,$G$5)=0,[1]!s_share_total(D1031,[1]!s_ipo_listeddate(D1031)),[1]!s_share_total(D1031,$G$5)),([1]!s_stm07_bs(D1031,75,$G$5,$H$13)+[1]!s_stm07_bs(D1031,88,$G$5,$H$13)+[1]!s_stm07_bs(D1031,94,$G$5,$H$13)+[1]!s_stm07_bs(D1031,95,$G$5,$H$13))/$E$5))</f>
        <v/>
      </c>
      <c r="N1031" s="193" t="str">
        <f>IF(C1031="","",F1031/([1]!S_STM07_IS(D1031,61,$G$5,$H$13)/IF([1]!s_share_total(D1031,$G$5)=0,[1]!s_share_total(D1031,[1]!s_ipo_listeddate(D1031)),[1]!s_share_total(D1031,$G$5))))</f>
        <v/>
      </c>
      <c r="O1031" s="242" t="str">
        <f ca="1">IF(C1031="","",[1]!s_share_total(D1031,TODAY())/$E$5)</f>
        <v/>
      </c>
      <c r="P1031" s="242" t="str">
        <f t="shared" si="98"/>
        <v/>
      </c>
      <c r="Q1031" s="181" t="str">
        <f t="shared" si="99"/>
        <v/>
      </c>
      <c r="R1031" s="342" t="str">
        <f t="shared" si="100"/>
        <v/>
      </c>
      <c r="S1031" s="144"/>
      <c r="U1031" s="1"/>
    </row>
    <row r="1032" spans="3:21" ht="12" customHeight="1" x14ac:dyDescent="0.35">
      <c r="C1032" s="341" t="str">
        <f t="shared" si="97"/>
        <v/>
      </c>
      <c r="D1032" s="239" t="str">
        <f t="shared" si="101"/>
        <v/>
      </c>
      <c r="E1032" s="239" t="str">
        <f t="shared" si="102"/>
        <v/>
      </c>
      <c r="F1032" s="179" t="str">
        <f ca="1">IF(C1032="","",[1]!s_dq_close(D1032,TODAY(),1))</f>
        <v/>
      </c>
      <c r="G1032" s="180" t="str">
        <f ca="1">IF(C1032="","",[1]!s_pq_pctchange(D1032,TODAY()-$G$12,TODAY())/100)</f>
        <v/>
      </c>
      <c r="H1032" s="240" t="str">
        <f>IF(C1032="","",IF($H$11="收入",[1]!S_STM07_IS(D1032,9,$G$5,$H$13)/$E$5,[1]!S_STM07_IS(D1032,48,$G$5,$H$13)/$E$5))</f>
        <v/>
      </c>
      <c r="I1032" s="240" t="str">
        <f>IF(C1032="","",IF($I$11="毛利率",([1]!S_STM07_IS(D1032,9,$G$5,$H$13)-[1]!S_STM07_IS(D1032,10,$G$5,$H$13))/[1]!S_STM07_IS(D1032,9,$G$5,$H$13),[1]!S_STM07_IS(D1032,14,$G$5,$H$13)/$E$5))</f>
        <v/>
      </c>
      <c r="J1032" s="402" t="str">
        <f>IF(C1032="","",IF($J$11="净利润率",[1]!S_STM07_IS(D1032,61,$G$5,$H$13)/[1]!S_STM07_IS(D1032,9,$G$5,$H$13),[1]!S_STM07_IS(D1032,55,$G$5,$H$13)/$E$5))</f>
        <v/>
      </c>
      <c r="K1032" s="411" t="str">
        <f>IF(C1032="","",[1]!hks_fa_roa2(D1032,$G$5))</f>
        <v/>
      </c>
      <c r="L1032" s="411" t="str">
        <f>IF(C1032="","",[1]!hks_fa_roe(D1032,$G$5))</f>
        <v/>
      </c>
      <c r="M1032" s="240" t="str">
        <f>IF(C1032="","",IF($M$11="EPS",[1]!S_STM07_IS(D1032,61,$G$5,$H$13)/IF([1]!s_share_total(D1032,$G$5)=0,[1]!s_share_total(D1032,[1]!s_ipo_listeddate(D1032)),[1]!s_share_total(D1032,$G$5)),([1]!s_stm07_bs(D1032,75,$G$5,$H$13)+[1]!s_stm07_bs(D1032,88,$G$5,$H$13)+[1]!s_stm07_bs(D1032,94,$G$5,$H$13)+[1]!s_stm07_bs(D1032,95,$G$5,$H$13))/$E$5))</f>
        <v/>
      </c>
      <c r="N1032" s="241" t="str">
        <f>IF(C1032="","",F1032/([1]!S_STM07_IS(D1032,61,$G$5,$H$13)/IF([1]!s_share_total(D1032,$G$5)=0,[1]!s_share_total(D1032,[1]!s_ipo_listeddate(D1032)),[1]!s_share_total(D1032,$G$5))))</f>
        <v/>
      </c>
      <c r="O1032" s="240" t="str">
        <f ca="1">IF(C1032="","",[1]!s_share_total(D1032,TODAY())/$E$5)</f>
        <v/>
      </c>
      <c r="P1032" s="240" t="str">
        <f t="shared" si="98"/>
        <v/>
      </c>
      <c r="Q1032" s="210" t="str">
        <f t="shared" si="99"/>
        <v/>
      </c>
      <c r="R1032" s="341" t="str">
        <f t="shared" si="100"/>
        <v/>
      </c>
      <c r="S1032" s="144"/>
      <c r="U1032" s="1"/>
    </row>
    <row r="1033" spans="3:21" ht="12" customHeight="1" x14ac:dyDescent="0.35">
      <c r="C1033" s="342" t="str">
        <f t="shared" si="97"/>
        <v/>
      </c>
      <c r="D1033" s="126" t="str">
        <f t="shared" si="101"/>
        <v/>
      </c>
      <c r="E1033" s="126" t="str">
        <f t="shared" si="102"/>
        <v/>
      </c>
      <c r="F1033" s="181" t="str">
        <f ca="1">IF(C1033="","",[1]!s_dq_close(D1033,TODAY(),1))</f>
        <v/>
      </c>
      <c r="G1033" s="182" t="str">
        <f ca="1">IF(C1033="","",[1]!s_pq_pctchange(D1033,TODAY()-$G$12,TODAY())/100)</f>
        <v/>
      </c>
      <c r="H1033" s="242" t="str">
        <f>IF(C1033="","",IF($H$11="收入",[1]!S_STM07_IS(D1033,9,$G$5,$H$13)/$E$5,[1]!S_STM07_IS(D1033,48,$G$5,$H$13)/$E$5))</f>
        <v/>
      </c>
      <c r="I1033" s="242" t="str">
        <f>IF(C1033="","",IF($I$11="毛利率",([1]!S_STM07_IS(D1033,9,$G$5,$H$13)-[1]!S_STM07_IS(D1033,10,$G$5,$H$13))/[1]!S_STM07_IS(D1033,9,$G$5,$H$13),[1]!S_STM07_IS(D1033,14,$G$5,$H$13)/$E$5))</f>
        <v/>
      </c>
      <c r="J1033" s="403" t="str">
        <f>IF(C1033="","",IF($J$11="净利润率",[1]!S_STM07_IS(D1033,61,$G$5,$H$13)/[1]!S_STM07_IS(D1033,9,$G$5,$H$13),[1]!S_STM07_IS(D1033,55,$G$5,$H$13)/$E$5))</f>
        <v/>
      </c>
      <c r="K1033" s="411" t="str">
        <f>IF(C1033="","",[1]!hks_fa_roa2(D1033,$G$5))</f>
        <v/>
      </c>
      <c r="L1033" s="411" t="str">
        <f>IF(C1033="","",[1]!hks_fa_roe(D1033,$G$5))</f>
        <v/>
      </c>
      <c r="M1033" s="243" t="str">
        <f>IF(C1033="","",IF($M$11="EPS",[1]!S_STM07_IS(D1033,61,$G$5,$H$13)/IF([1]!s_share_total(D1033,$G$5)=0,[1]!s_share_total(D1033,[1]!s_ipo_listeddate(D1033)),[1]!s_share_total(D1033,$G$5)),([1]!s_stm07_bs(D1033,75,$G$5,$H$13)+[1]!s_stm07_bs(D1033,88,$G$5,$H$13)+[1]!s_stm07_bs(D1033,94,$G$5,$H$13)+[1]!s_stm07_bs(D1033,95,$G$5,$H$13))/$E$5))</f>
        <v/>
      </c>
      <c r="N1033" s="193" t="str">
        <f>IF(C1033="","",F1033/([1]!S_STM07_IS(D1033,61,$G$5,$H$13)/IF([1]!s_share_total(D1033,$G$5)=0,[1]!s_share_total(D1033,[1]!s_ipo_listeddate(D1033)),[1]!s_share_total(D1033,$G$5))))</f>
        <v/>
      </c>
      <c r="O1033" s="242" t="str">
        <f ca="1">IF(C1033="","",[1]!s_share_total(D1033,TODAY())/$E$5)</f>
        <v/>
      </c>
      <c r="P1033" s="242" t="str">
        <f t="shared" si="98"/>
        <v/>
      </c>
      <c r="Q1033" s="181" t="str">
        <f t="shared" si="99"/>
        <v/>
      </c>
      <c r="R1033" s="342" t="str">
        <f t="shared" si="100"/>
        <v/>
      </c>
      <c r="S1033" s="144"/>
      <c r="U1033" s="1"/>
    </row>
    <row r="1034" spans="3:21" ht="12" customHeight="1" x14ac:dyDescent="0.35">
      <c r="C1034" s="341" t="str">
        <f t="shared" si="97"/>
        <v/>
      </c>
      <c r="D1034" s="239" t="str">
        <f t="shared" si="101"/>
        <v/>
      </c>
      <c r="E1034" s="239" t="str">
        <f t="shared" si="102"/>
        <v/>
      </c>
      <c r="F1034" s="179" t="str">
        <f ca="1">IF(C1034="","",[1]!s_dq_close(D1034,TODAY(),1))</f>
        <v/>
      </c>
      <c r="G1034" s="180" t="str">
        <f ca="1">IF(C1034="","",[1]!s_pq_pctchange(D1034,TODAY()-$G$12,TODAY())/100)</f>
        <v/>
      </c>
      <c r="H1034" s="240" t="str">
        <f>IF(C1034="","",IF($H$11="收入",[1]!S_STM07_IS(D1034,9,$G$5,$H$13)/$E$5,[1]!S_STM07_IS(D1034,48,$G$5,$H$13)/$E$5))</f>
        <v/>
      </c>
      <c r="I1034" s="240" t="str">
        <f>IF(C1034="","",IF($I$11="毛利率",([1]!S_STM07_IS(D1034,9,$G$5,$H$13)-[1]!S_STM07_IS(D1034,10,$G$5,$H$13))/[1]!S_STM07_IS(D1034,9,$G$5,$H$13),[1]!S_STM07_IS(D1034,14,$G$5,$H$13)/$E$5))</f>
        <v/>
      </c>
      <c r="J1034" s="402" t="str">
        <f>IF(C1034="","",IF($J$11="净利润率",[1]!S_STM07_IS(D1034,61,$G$5,$H$13)/[1]!S_STM07_IS(D1034,9,$G$5,$H$13),[1]!S_STM07_IS(D1034,55,$G$5,$H$13)/$E$5))</f>
        <v/>
      </c>
      <c r="K1034" s="411" t="str">
        <f>IF(C1034="","",[1]!hks_fa_roa2(D1034,$G$5))</f>
        <v/>
      </c>
      <c r="L1034" s="411" t="str">
        <f>IF(C1034="","",[1]!hks_fa_roe(D1034,$G$5))</f>
        <v/>
      </c>
      <c r="M1034" s="240" t="str">
        <f>IF(C1034="","",IF($M$11="EPS",[1]!S_STM07_IS(D1034,61,$G$5,$H$13)/IF([1]!s_share_total(D1034,$G$5)=0,[1]!s_share_total(D1034,[1]!s_ipo_listeddate(D1034)),[1]!s_share_total(D1034,$G$5)),([1]!s_stm07_bs(D1034,75,$G$5,$H$13)+[1]!s_stm07_bs(D1034,88,$G$5,$H$13)+[1]!s_stm07_bs(D1034,94,$G$5,$H$13)+[1]!s_stm07_bs(D1034,95,$G$5,$H$13))/$E$5))</f>
        <v/>
      </c>
      <c r="N1034" s="241" t="str">
        <f>IF(C1034="","",F1034/([1]!S_STM07_IS(D1034,61,$G$5,$H$13)/IF([1]!s_share_total(D1034,$G$5)=0,[1]!s_share_total(D1034,[1]!s_ipo_listeddate(D1034)),[1]!s_share_total(D1034,$G$5))))</f>
        <v/>
      </c>
      <c r="O1034" s="240" t="str">
        <f ca="1">IF(C1034="","",[1]!s_share_total(D1034,TODAY())/$E$5)</f>
        <v/>
      </c>
      <c r="P1034" s="240" t="str">
        <f t="shared" si="98"/>
        <v/>
      </c>
      <c r="Q1034" s="210" t="str">
        <f t="shared" si="99"/>
        <v/>
      </c>
      <c r="R1034" s="341" t="str">
        <f t="shared" si="100"/>
        <v/>
      </c>
      <c r="S1034" s="144"/>
      <c r="U1034" s="1"/>
    </row>
    <row r="1035" spans="3:21" ht="12" customHeight="1" x14ac:dyDescent="0.35">
      <c r="C1035" s="342" t="str">
        <f t="shared" si="97"/>
        <v/>
      </c>
      <c r="D1035" s="126" t="str">
        <f t="shared" si="101"/>
        <v/>
      </c>
      <c r="E1035" s="126" t="str">
        <f t="shared" si="102"/>
        <v/>
      </c>
      <c r="F1035" s="181" t="str">
        <f ca="1">IF(C1035="","",[1]!s_dq_close(D1035,TODAY(),1))</f>
        <v/>
      </c>
      <c r="G1035" s="182" t="str">
        <f ca="1">IF(C1035="","",[1]!s_pq_pctchange(D1035,TODAY()-$G$12,TODAY())/100)</f>
        <v/>
      </c>
      <c r="H1035" s="242" t="str">
        <f>IF(C1035="","",IF($H$11="收入",[1]!S_STM07_IS(D1035,9,$G$5,$H$13)/$E$5,[1]!S_STM07_IS(D1035,48,$G$5,$H$13)/$E$5))</f>
        <v/>
      </c>
      <c r="I1035" s="242" t="str">
        <f>IF(C1035="","",IF($I$11="毛利率",([1]!S_STM07_IS(D1035,9,$G$5,$H$13)-[1]!S_STM07_IS(D1035,10,$G$5,$H$13))/[1]!S_STM07_IS(D1035,9,$G$5,$H$13),[1]!S_STM07_IS(D1035,14,$G$5,$H$13)/$E$5))</f>
        <v/>
      </c>
      <c r="J1035" s="403" t="str">
        <f>IF(C1035="","",IF($J$11="净利润率",[1]!S_STM07_IS(D1035,61,$G$5,$H$13)/[1]!S_STM07_IS(D1035,9,$G$5,$H$13),[1]!S_STM07_IS(D1035,55,$G$5,$H$13)/$E$5))</f>
        <v/>
      </c>
      <c r="K1035" s="411" t="str">
        <f>IF(C1035="","",[1]!hks_fa_roa2(D1035,$G$5))</f>
        <v/>
      </c>
      <c r="L1035" s="411" t="str">
        <f>IF(C1035="","",[1]!hks_fa_roe(D1035,$G$5))</f>
        <v/>
      </c>
      <c r="M1035" s="243" t="str">
        <f>IF(C1035="","",IF($M$11="EPS",[1]!S_STM07_IS(D1035,61,$G$5,$H$13)/IF([1]!s_share_total(D1035,$G$5)=0,[1]!s_share_total(D1035,[1]!s_ipo_listeddate(D1035)),[1]!s_share_total(D1035,$G$5)),([1]!s_stm07_bs(D1035,75,$G$5,$H$13)+[1]!s_stm07_bs(D1035,88,$G$5,$H$13)+[1]!s_stm07_bs(D1035,94,$G$5,$H$13)+[1]!s_stm07_bs(D1035,95,$G$5,$H$13))/$E$5))</f>
        <v/>
      </c>
      <c r="N1035" s="193" t="str">
        <f>IF(C1035="","",F1035/([1]!S_STM07_IS(D1035,61,$G$5,$H$13)/IF([1]!s_share_total(D1035,$G$5)=0,[1]!s_share_total(D1035,[1]!s_ipo_listeddate(D1035)),[1]!s_share_total(D1035,$G$5))))</f>
        <v/>
      </c>
      <c r="O1035" s="242" t="str">
        <f ca="1">IF(C1035="","",[1]!s_share_total(D1035,TODAY())/$E$5)</f>
        <v/>
      </c>
      <c r="P1035" s="242" t="str">
        <f t="shared" si="98"/>
        <v/>
      </c>
      <c r="Q1035" s="181" t="str">
        <f t="shared" si="99"/>
        <v/>
      </c>
      <c r="R1035" s="342" t="str">
        <f t="shared" si="100"/>
        <v/>
      </c>
      <c r="S1035" s="144"/>
      <c r="U1035" s="1"/>
    </row>
    <row r="1036" spans="3:21" ht="12" customHeight="1" x14ac:dyDescent="0.35">
      <c r="C1036" s="341" t="str">
        <f t="shared" si="97"/>
        <v/>
      </c>
      <c r="D1036" s="239" t="str">
        <f t="shared" si="101"/>
        <v/>
      </c>
      <c r="E1036" s="239" t="str">
        <f t="shared" si="102"/>
        <v/>
      </c>
      <c r="F1036" s="179" t="str">
        <f ca="1">IF(C1036="","",[1]!s_dq_close(D1036,TODAY(),1))</f>
        <v/>
      </c>
      <c r="G1036" s="180" t="str">
        <f ca="1">IF(C1036="","",[1]!s_pq_pctchange(D1036,TODAY()-$G$12,TODAY())/100)</f>
        <v/>
      </c>
      <c r="H1036" s="240" t="str">
        <f>IF(C1036="","",IF($H$11="收入",[1]!S_STM07_IS(D1036,9,$G$5,$H$13)/$E$5,[1]!S_STM07_IS(D1036,48,$G$5,$H$13)/$E$5))</f>
        <v/>
      </c>
      <c r="I1036" s="240" t="str">
        <f>IF(C1036="","",IF($I$11="毛利率",([1]!S_STM07_IS(D1036,9,$G$5,$H$13)-[1]!S_STM07_IS(D1036,10,$G$5,$H$13))/[1]!S_STM07_IS(D1036,9,$G$5,$H$13),[1]!S_STM07_IS(D1036,14,$G$5,$H$13)/$E$5))</f>
        <v/>
      </c>
      <c r="J1036" s="402" t="str">
        <f>IF(C1036="","",IF($J$11="净利润率",[1]!S_STM07_IS(D1036,61,$G$5,$H$13)/[1]!S_STM07_IS(D1036,9,$G$5,$H$13),[1]!S_STM07_IS(D1036,55,$G$5,$H$13)/$E$5))</f>
        <v/>
      </c>
      <c r="K1036" s="411" t="str">
        <f>IF(C1036="","",[1]!hks_fa_roa2(D1036,$G$5))</f>
        <v/>
      </c>
      <c r="L1036" s="411" t="str">
        <f>IF(C1036="","",[1]!hks_fa_roe(D1036,$G$5))</f>
        <v/>
      </c>
      <c r="M1036" s="240" t="str">
        <f>IF(C1036="","",IF($M$11="EPS",[1]!S_STM07_IS(D1036,61,$G$5,$H$13)/IF([1]!s_share_total(D1036,$G$5)=0,[1]!s_share_total(D1036,[1]!s_ipo_listeddate(D1036)),[1]!s_share_total(D1036,$G$5)),([1]!s_stm07_bs(D1036,75,$G$5,$H$13)+[1]!s_stm07_bs(D1036,88,$G$5,$H$13)+[1]!s_stm07_bs(D1036,94,$G$5,$H$13)+[1]!s_stm07_bs(D1036,95,$G$5,$H$13))/$E$5))</f>
        <v/>
      </c>
      <c r="N1036" s="241" t="str">
        <f>IF(C1036="","",F1036/([1]!S_STM07_IS(D1036,61,$G$5,$H$13)/IF([1]!s_share_total(D1036,$G$5)=0,[1]!s_share_total(D1036,[1]!s_ipo_listeddate(D1036)),[1]!s_share_total(D1036,$G$5))))</f>
        <v/>
      </c>
      <c r="O1036" s="240" t="str">
        <f ca="1">IF(C1036="","",[1]!s_share_total(D1036,TODAY())/$E$5)</f>
        <v/>
      </c>
      <c r="P1036" s="240" t="str">
        <f t="shared" si="98"/>
        <v/>
      </c>
      <c r="Q1036" s="210" t="str">
        <f t="shared" si="99"/>
        <v/>
      </c>
      <c r="R1036" s="341" t="str">
        <f t="shared" si="100"/>
        <v/>
      </c>
      <c r="S1036" s="144"/>
      <c r="U1036" s="1"/>
    </row>
    <row r="1037" spans="3:21" ht="12" customHeight="1" x14ac:dyDescent="0.35">
      <c r="C1037" s="342" t="str">
        <f t="shared" si="97"/>
        <v/>
      </c>
      <c r="D1037" s="126" t="str">
        <f t="shared" si="101"/>
        <v/>
      </c>
      <c r="E1037" s="126" t="str">
        <f t="shared" si="102"/>
        <v/>
      </c>
      <c r="F1037" s="181" t="str">
        <f ca="1">IF(C1037="","",[1]!s_dq_close(D1037,TODAY(),1))</f>
        <v/>
      </c>
      <c r="G1037" s="182" t="str">
        <f ca="1">IF(C1037="","",[1]!s_pq_pctchange(D1037,TODAY()-$G$12,TODAY())/100)</f>
        <v/>
      </c>
      <c r="H1037" s="242" t="str">
        <f>IF(C1037="","",IF($H$11="收入",[1]!S_STM07_IS(D1037,9,$G$5,$H$13)/$E$5,[1]!S_STM07_IS(D1037,48,$G$5,$H$13)/$E$5))</f>
        <v/>
      </c>
      <c r="I1037" s="242" t="str">
        <f>IF(C1037="","",IF($I$11="毛利率",([1]!S_STM07_IS(D1037,9,$G$5,$H$13)-[1]!S_STM07_IS(D1037,10,$G$5,$H$13))/[1]!S_STM07_IS(D1037,9,$G$5,$H$13),[1]!S_STM07_IS(D1037,14,$G$5,$H$13)/$E$5))</f>
        <v/>
      </c>
      <c r="J1037" s="403" t="str">
        <f>IF(C1037="","",IF($J$11="净利润率",[1]!S_STM07_IS(D1037,61,$G$5,$H$13)/[1]!S_STM07_IS(D1037,9,$G$5,$H$13),[1]!S_STM07_IS(D1037,55,$G$5,$H$13)/$E$5))</f>
        <v/>
      </c>
      <c r="K1037" s="411" t="str">
        <f>IF(C1037="","",[1]!hks_fa_roa2(D1037,$G$5))</f>
        <v/>
      </c>
      <c r="L1037" s="411" t="str">
        <f>IF(C1037="","",[1]!hks_fa_roe(D1037,$G$5))</f>
        <v/>
      </c>
      <c r="M1037" s="243" t="str">
        <f>IF(C1037="","",IF($M$11="EPS",[1]!S_STM07_IS(D1037,61,$G$5,$H$13)/IF([1]!s_share_total(D1037,$G$5)=0,[1]!s_share_total(D1037,[1]!s_ipo_listeddate(D1037)),[1]!s_share_total(D1037,$G$5)),([1]!s_stm07_bs(D1037,75,$G$5,$H$13)+[1]!s_stm07_bs(D1037,88,$G$5,$H$13)+[1]!s_stm07_bs(D1037,94,$G$5,$H$13)+[1]!s_stm07_bs(D1037,95,$G$5,$H$13))/$E$5))</f>
        <v/>
      </c>
      <c r="N1037" s="193" t="str">
        <f>IF(C1037="","",F1037/([1]!S_STM07_IS(D1037,61,$G$5,$H$13)/IF([1]!s_share_total(D1037,$G$5)=0,[1]!s_share_total(D1037,[1]!s_ipo_listeddate(D1037)),[1]!s_share_total(D1037,$G$5))))</f>
        <v/>
      </c>
      <c r="O1037" s="242" t="str">
        <f ca="1">IF(C1037="","",[1]!s_share_total(D1037,TODAY())/$E$5)</f>
        <v/>
      </c>
      <c r="P1037" s="242" t="str">
        <f t="shared" si="98"/>
        <v/>
      </c>
      <c r="Q1037" s="181" t="str">
        <f t="shared" si="99"/>
        <v/>
      </c>
      <c r="R1037" s="342" t="str">
        <f t="shared" si="100"/>
        <v/>
      </c>
      <c r="S1037" s="144"/>
      <c r="U1037" s="1"/>
    </row>
    <row r="1038" spans="3:21" ht="12" customHeight="1" x14ac:dyDescent="0.35">
      <c r="C1038" s="341" t="str">
        <f t="shared" ref="C1038:C1101" si="103">IF(ROW()-13&lt;=MAX(series),ROW()-13,"")</f>
        <v/>
      </c>
      <c r="D1038" s="239" t="str">
        <f t="shared" si="101"/>
        <v/>
      </c>
      <c r="E1038" s="239" t="str">
        <f t="shared" si="102"/>
        <v/>
      </c>
      <c r="F1038" s="179" t="str">
        <f ca="1">IF(C1038="","",[1]!s_dq_close(D1038,TODAY(),1))</f>
        <v/>
      </c>
      <c r="G1038" s="180" t="str">
        <f ca="1">IF(C1038="","",[1]!s_pq_pctchange(D1038,TODAY()-$G$12,TODAY())/100)</f>
        <v/>
      </c>
      <c r="H1038" s="240" t="str">
        <f>IF(C1038="","",IF($H$11="收入",[1]!S_STM07_IS(D1038,9,$G$5,$H$13)/$E$5,[1]!S_STM07_IS(D1038,48,$G$5,$H$13)/$E$5))</f>
        <v/>
      </c>
      <c r="I1038" s="240" t="str">
        <f>IF(C1038="","",IF($I$11="毛利率",([1]!S_STM07_IS(D1038,9,$G$5,$H$13)-[1]!S_STM07_IS(D1038,10,$G$5,$H$13))/[1]!S_STM07_IS(D1038,9,$G$5,$H$13),[1]!S_STM07_IS(D1038,14,$G$5,$H$13)/$E$5))</f>
        <v/>
      </c>
      <c r="J1038" s="402" t="str">
        <f>IF(C1038="","",IF($J$11="净利润率",[1]!S_STM07_IS(D1038,61,$G$5,$H$13)/[1]!S_STM07_IS(D1038,9,$G$5,$H$13),[1]!S_STM07_IS(D1038,55,$G$5,$H$13)/$E$5))</f>
        <v/>
      </c>
      <c r="K1038" s="411" t="str">
        <f>IF(C1038="","",[1]!hks_fa_roa2(D1038,$G$5))</f>
        <v/>
      </c>
      <c r="L1038" s="411" t="str">
        <f>IF(C1038="","",[1]!hks_fa_roe(D1038,$G$5))</f>
        <v/>
      </c>
      <c r="M1038" s="240" t="str">
        <f>IF(C1038="","",IF($M$11="EPS",[1]!S_STM07_IS(D1038,61,$G$5,$H$13)/IF([1]!s_share_total(D1038,$G$5)=0,[1]!s_share_total(D1038,[1]!s_ipo_listeddate(D1038)),[1]!s_share_total(D1038,$G$5)),([1]!s_stm07_bs(D1038,75,$G$5,$H$13)+[1]!s_stm07_bs(D1038,88,$G$5,$H$13)+[1]!s_stm07_bs(D1038,94,$G$5,$H$13)+[1]!s_stm07_bs(D1038,95,$G$5,$H$13))/$E$5))</f>
        <v/>
      </c>
      <c r="N1038" s="241" t="str">
        <f>IF(C1038="","",F1038/([1]!S_STM07_IS(D1038,61,$G$5,$H$13)/IF([1]!s_share_total(D1038,$G$5)=0,[1]!s_share_total(D1038,[1]!s_ipo_listeddate(D1038)),[1]!s_share_total(D1038,$G$5))))</f>
        <v/>
      </c>
      <c r="O1038" s="240" t="str">
        <f ca="1">IF(C1038="","",[1]!s_share_total(D1038,TODAY())/$E$5)</f>
        <v/>
      </c>
      <c r="P1038" s="240" t="str">
        <f t="shared" ref="P1038:P1101" si="104">IF(C1038="","",F1038*O1038)</f>
        <v/>
      </c>
      <c r="Q1038" s="210" t="str">
        <f t="shared" ref="Q1038:Q1101" si="105">IF(C1038="","",HLOOKUP($R$12,$G$11:$P$20003,ROW()-ROW($G$11)+1,FALSE))</f>
        <v/>
      </c>
      <c r="R1038" s="341" t="str">
        <f t="shared" ref="R1038:R1101" si="106">IF(C1038="","",RANK(Q1038,Q:Q,0))</f>
        <v/>
      </c>
      <c r="S1038" s="144"/>
      <c r="U1038" s="1"/>
    </row>
    <row r="1039" spans="3:21" ht="12" customHeight="1" x14ac:dyDescent="0.35">
      <c r="C1039" s="342" t="str">
        <f t="shared" si="103"/>
        <v/>
      </c>
      <c r="D1039" s="126" t="str">
        <f t="shared" si="101"/>
        <v/>
      </c>
      <c r="E1039" s="126" t="str">
        <f t="shared" si="102"/>
        <v/>
      </c>
      <c r="F1039" s="181" t="str">
        <f ca="1">IF(C1039="","",[1]!s_dq_close(D1039,TODAY(),1))</f>
        <v/>
      </c>
      <c r="G1039" s="182" t="str">
        <f ca="1">IF(C1039="","",[1]!s_pq_pctchange(D1039,TODAY()-$G$12,TODAY())/100)</f>
        <v/>
      </c>
      <c r="H1039" s="242" t="str">
        <f>IF(C1039="","",IF($H$11="收入",[1]!S_STM07_IS(D1039,9,$G$5,$H$13)/$E$5,[1]!S_STM07_IS(D1039,48,$G$5,$H$13)/$E$5))</f>
        <v/>
      </c>
      <c r="I1039" s="242" t="str">
        <f>IF(C1039="","",IF($I$11="毛利率",([1]!S_STM07_IS(D1039,9,$G$5,$H$13)-[1]!S_STM07_IS(D1039,10,$G$5,$H$13))/[1]!S_STM07_IS(D1039,9,$G$5,$H$13),[1]!S_STM07_IS(D1039,14,$G$5,$H$13)/$E$5))</f>
        <v/>
      </c>
      <c r="J1039" s="403" t="str">
        <f>IF(C1039="","",IF($J$11="净利润率",[1]!S_STM07_IS(D1039,61,$G$5,$H$13)/[1]!S_STM07_IS(D1039,9,$G$5,$H$13),[1]!S_STM07_IS(D1039,55,$G$5,$H$13)/$E$5))</f>
        <v/>
      </c>
      <c r="K1039" s="411" t="str">
        <f>IF(C1039="","",[1]!hks_fa_roa2(D1039,$G$5))</f>
        <v/>
      </c>
      <c r="L1039" s="411" t="str">
        <f>IF(C1039="","",[1]!hks_fa_roe(D1039,$G$5))</f>
        <v/>
      </c>
      <c r="M1039" s="243" t="str">
        <f>IF(C1039="","",IF($M$11="EPS",[1]!S_STM07_IS(D1039,61,$G$5,$H$13)/IF([1]!s_share_total(D1039,$G$5)=0,[1]!s_share_total(D1039,[1]!s_ipo_listeddate(D1039)),[1]!s_share_total(D1039,$G$5)),([1]!s_stm07_bs(D1039,75,$G$5,$H$13)+[1]!s_stm07_bs(D1039,88,$G$5,$H$13)+[1]!s_stm07_bs(D1039,94,$G$5,$H$13)+[1]!s_stm07_bs(D1039,95,$G$5,$H$13))/$E$5))</f>
        <v/>
      </c>
      <c r="N1039" s="193" t="str">
        <f>IF(C1039="","",F1039/([1]!S_STM07_IS(D1039,61,$G$5,$H$13)/IF([1]!s_share_total(D1039,$G$5)=0,[1]!s_share_total(D1039,[1]!s_ipo_listeddate(D1039)),[1]!s_share_total(D1039,$G$5))))</f>
        <v/>
      </c>
      <c r="O1039" s="242" t="str">
        <f ca="1">IF(C1039="","",[1]!s_share_total(D1039,TODAY())/$E$5)</f>
        <v/>
      </c>
      <c r="P1039" s="242" t="str">
        <f t="shared" si="104"/>
        <v/>
      </c>
      <c r="Q1039" s="181" t="str">
        <f t="shared" si="105"/>
        <v/>
      </c>
      <c r="R1039" s="342" t="str">
        <f t="shared" si="106"/>
        <v/>
      </c>
      <c r="S1039" s="144"/>
      <c r="U1039" s="1"/>
    </row>
    <row r="1040" spans="3:21" ht="12" customHeight="1" x14ac:dyDescent="0.35">
      <c r="C1040" s="341" t="str">
        <f t="shared" si="103"/>
        <v/>
      </c>
      <c r="D1040" s="239" t="str">
        <f t="shared" si="101"/>
        <v/>
      </c>
      <c r="E1040" s="239" t="str">
        <f t="shared" si="102"/>
        <v/>
      </c>
      <c r="F1040" s="179" t="str">
        <f ca="1">IF(C1040="","",[1]!s_dq_close(D1040,TODAY(),1))</f>
        <v/>
      </c>
      <c r="G1040" s="180" t="str">
        <f ca="1">IF(C1040="","",[1]!s_pq_pctchange(D1040,TODAY()-$G$12,TODAY())/100)</f>
        <v/>
      </c>
      <c r="H1040" s="240" t="str">
        <f>IF(C1040="","",IF($H$11="收入",[1]!S_STM07_IS(D1040,9,$G$5,$H$13)/$E$5,[1]!S_STM07_IS(D1040,48,$G$5,$H$13)/$E$5))</f>
        <v/>
      </c>
      <c r="I1040" s="240" t="str">
        <f>IF(C1040="","",IF($I$11="毛利率",([1]!S_STM07_IS(D1040,9,$G$5,$H$13)-[1]!S_STM07_IS(D1040,10,$G$5,$H$13))/[1]!S_STM07_IS(D1040,9,$G$5,$H$13),[1]!S_STM07_IS(D1040,14,$G$5,$H$13)/$E$5))</f>
        <v/>
      </c>
      <c r="J1040" s="402" t="str">
        <f>IF(C1040="","",IF($J$11="净利润率",[1]!S_STM07_IS(D1040,61,$G$5,$H$13)/[1]!S_STM07_IS(D1040,9,$G$5,$H$13),[1]!S_STM07_IS(D1040,55,$G$5,$H$13)/$E$5))</f>
        <v/>
      </c>
      <c r="K1040" s="411" t="str">
        <f>IF(C1040="","",[1]!hks_fa_roa2(D1040,$G$5))</f>
        <v/>
      </c>
      <c r="L1040" s="411" t="str">
        <f>IF(C1040="","",[1]!hks_fa_roe(D1040,$G$5))</f>
        <v/>
      </c>
      <c r="M1040" s="240" t="str">
        <f>IF(C1040="","",IF($M$11="EPS",[1]!S_STM07_IS(D1040,61,$G$5,$H$13)/IF([1]!s_share_total(D1040,$G$5)=0,[1]!s_share_total(D1040,[1]!s_ipo_listeddate(D1040)),[1]!s_share_total(D1040,$G$5)),([1]!s_stm07_bs(D1040,75,$G$5,$H$13)+[1]!s_stm07_bs(D1040,88,$G$5,$H$13)+[1]!s_stm07_bs(D1040,94,$G$5,$H$13)+[1]!s_stm07_bs(D1040,95,$G$5,$H$13))/$E$5))</f>
        <v/>
      </c>
      <c r="N1040" s="241" t="str">
        <f>IF(C1040="","",F1040/([1]!S_STM07_IS(D1040,61,$G$5,$H$13)/IF([1]!s_share_total(D1040,$G$5)=0,[1]!s_share_total(D1040,[1]!s_ipo_listeddate(D1040)),[1]!s_share_total(D1040,$G$5))))</f>
        <v/>
      </c>
      <c r="O1040" s="240" t="str">
        <f ca="1">IF(C1040="","",[1]!s_share_total(D1040,TODAY())/$E$5)</f>
        <v/>
      </c>
      <c r="P1040" s="240" t="str">
        <f t="shared" si="104"/>
        <v/>
      </c>
      <c r="Q1040" s="210" t="str">
        <f t="shared" si="105"/>
        <v/>
      </c>
      <c r="R1040" s="341" t="str">
        <f t="shared" si="106"/>
        <v/>
      </c>
      <c r="S1040" s="144"/>
      <c r="U1040" s="1"/>
    </row>
    <row r="1041" spans="3:21" ht="12" customHeight="1" x14ac:dyDescent="0.35">
      <c r="C1041" s="342" t="str">
        <f t="shared" si="103"/>
        <v/>
      </c>
      <c r="D1041" s="126" t="str">
        <f t="shared" si="101"/>
        <v/>
      </c>
      <c r="E1041" s="126" t="str">
        <f t="shared" si="102"/>
        <v/>
      </c>
      <c r="F1041" s="181" t="str">
        <f ca="1">IF(C1041="","",[1]!s_dq_close(D1041,TODAY(),1))</f>
        <v/>
      </c>
      <c r="G1041" s="182" t="str">
        <f ca="1">IF(C1041="","",[1]!s_pq_pctchange(D1041,TODAY()-$G$12,TODAY())/100)</f>
        <v/>
      </c>
      <c r="H1041" s="242" t="str">
        <f>IF(C1041="","",IF($H$11="收入",[1]!S_STM07_IS(D1041,9,$G$5,$H$13)/$E$5,[1]!S_STM07_IS(D1041,48,$G$5,$H$13)/$E$5))</f>
        <v/>
      </c>
      <c r="I1041" s="242" t="str">
        <f>IF(C1041="","",IF($I$11="毛利率",([1]!S_STM07_IS(D1041,9,$G$5,$H$13)-[1]!S_STM07_IS(D1041,10,$G$5,$H$13))/[1]!S_STM07_IS(D1041,9,$G$5,$H$13),[1]!S_STM07_IS(D1041,14,$G$5,$H$13)/$E$5))</f>
        <v/>
      </c>
      <c r="J1041" s="403" t="str">
        <f>IF(C1041="","",IF($J$11="净利润率",[1]!S_STM07_IS(D1041,61,$G$5,$H$13)/[1]!S_STM07_IS(D1041,9,$G$5,$H$13),[1]!S_STM07_IS(D1041,55,$G$5,$H$13)/$E$5))</f>
        <v/>
      </c>
      <c r="K1041" s="411" t="str">
        <f>IF(C1041="","",[1]!hks_fa_roa2(D1041,$G$5))</f>
        <v/>
      </c>
      <c r="L1041" s="411" t="str">
        <f>IF(C1041="","",[1]!hks_fa_roe(D1041,$G$5))</f>
        <v/>
      </c>
      <c r="M1041" s="243" t="str">
        <f>IF(C1041="","",IF($M$11="EPS",[1]!S_STM07_IS(D1041,61,$G$5,$H$13)/IF([1]!s_share_total(D1041,$G$5)=0,[1]!s_share_total(D1041,[1]!s_ipo_listeddate(D1041)),[1]!s_share_total(D1041,$G$5)),([1]!s_stm07_bs(D1041,75,$G$5,$H$13)+[1]!s_stm07_bs(D1041,88,$G$5,$H$13)+[1]!s_stm07_bs(D1041,94,$G$5,$H$13)+[1]!s_stm07_bs(D1041,95,$G$5,$H$13))/$E$5))</f>
        <v/>
      </c>
      <c r="N1041" s="193" t="str">
        <f>IF(C1041="","",F1041/([1]!S_STM07_IS(D1041,61,$G$5,$H$13)/IF([1]!s_share_total(D1041,$G$5)=0,[1]!s_share_total(D1041,[1]!s_ipo_listeddate(D1041)),[1]!s_share_total(D1041,$G$5))))</f>
        <v/>
      </c>
      <c r="O1041" s="242" t="str">
        <f ca="1">IF(C1041="","",[1]!s_share_total(D1041,TODAY())/$E$5)</f>
        <v/>
      </c>
      <c r="P1041" s="242" t="str">
        <f t="shared" si="104"/>
        <v/>
      </c>
      <c r="Q1041" s="181" t="str">
        <f t="shared" si="105"/>
        <v/>
      </c>
      <c r="R1041" s="342" t="str">
        <f t="shared" si="106"/>
        <v/>
      </c>
      <c r="S1041" s="144"/>
      <c r="U1041" s="1"/>
    </row>
    <row r="1042" spans="3:21" ht="12" customHeight="1" x14ac:dyDescent="0.35">
      <c r="C1042" s="341" t="str">
        <f t="shared" si="103"/>
        <v/>
      </c>
      <c r="D1042" s="239" t="str">
        <f t="shared" si="101"/>
        <v/>
      </c>
      <c r="E1042" s="239" t="str">
        <f t="shared" si="102"/>
        <v/>
      </c>
      <c r="F1042" s="179" t="str">
        <f ca="1">IF(C1042="","",[1]!s_dq_close(D1042,TODAY(),1))</f>
        <v/>
      </c>
      <c r="G1042" s="180" t="str">
        <f ca="1">IF(C1042="","",[1]!s_pq_pctchange(D1042,TODAY()-$G$12,TODAY())/100)</f>
        <v/>
      </c>
      <c r="H1042" s="240" t="str">
        <f>IF(C1042="","",IF($H$11="收入",[1]!S_STM07_IS(D1042,9,$G$5,$H$13)/$E$5,[1]!S_STM07_IS(D1042,48,$G$5,$H$13)/$E$5))</f>
        <v/>
      </c>
      <c r="I1042" s="240" t="str">
        <f>IF(C1042="","",IF($I$11="毛利率",([1]!S_STM07_IS(D1042,9,$G$5,$H$13)-[1]!S_STM07_IS(D1042,10,$G$5,$H$13))/[1]!S_STM07_IS(D1042,9,$G$5,$H$13),[1]!S_STM07_IS(D1042,14,$G$5,$H$13)/$E$5))</f>
        <v/>
      </c>
      <c r="J1042" s="402" t="str">
        <f>IF(C1042="","",IF($J$11="净利润率",[1]!S_STM07_IS(D1042,61,$G$5,$H$13)/[1]!S_STM07_IS(D1042,9,$G$5,$H$13),[1]!S_STM07_IS(D1042,55,$G$5,$H$13)/$E$5))</f>
        <v/>
      </c>
      <c r="K1042" s="411" t="str">
        <f>IF(C1042="","",[1]!hks_fa_roa2(D1042,$G$5))</f>
        <v/>
      </c>
      <c r="L1042" s="411" t="str">
        <f>IF(C1042="","",[1]!hks_fa_roe(D1042,$G$5))</f>
        <v/>
      </c>
      <c r="M1042" s="240" t="str">
        <f>IF(C1042="","",IF($M$11="EPS",[1]!S_STM07_IS(D1042,61,$G$5,$H$13)/IF([1]!s_share_total(D1042,$G$5)=0,[1]!s_share_total(D1042,[1]!s_ipo_listeddate(D1042)),[1]!s_share_total(D1042,$G$5)),([1]!s_stm07_bs(D1042,75,$G$5,$H$13)+[1]!s_stm07_bs(D1042,88,$G$5,$H$13)+[1]!s_stm07_bs(D1042,94,$G$5,$H$13)+[1]!s_stm07_bs(D1042,95,$G$5,$H$13))/$E$5))</f>
        <v/>
      </c>
      <c r="N1042" s="241" t="str">
        <f>IF(C1042="","",F1042/([1]!S_STM07_IS(D1042,61,$G$5,$H$13)/IF([1]!s_share_total(D1042,$G$5)=0,[1]!s_share_total(D1042,[1]!s_ipo_listeddate(D1042)),[1]!s_share_total(D1042,$G$5))))</f>
        <v/>
      </c>
      <c r="O1042" s="240" t="str">
        <f ca="1">IF(C1042="","",[1]!s_share_total(D1042,TODAY())/$E$5)</f>
        <v/>
      </c>
      <c r="P1042" s="240" t="str">
        <f t="shared" si="104"/>
        <v/>
      </c>
      <c r="Q1042" s="210" t="str">
        <f t="shared" si="105"/>
        <v/>
      </c>
      <c r="R1042" s="341" t="str">
        <f t="shared" si="106"/>
        <v/>
      </c>
      <c r="S1042" s="144"/>
      <c r="U1042" s="1"/>
    </row>
    <row r="1043" spans="3:21" ht="12" customHeight="1" x14ac:dyDescent="0.35">
      <c r="C1043" s="342" t="str">
        <f t="shared" si="103"/>
        <v/>
      </c>
      <c r="D1043" s="126" t="str">
        <f t="shared" si="101"/>
        <v/>
      </c>
      <c r="E1043" s="126" t="str">
        <f t="shared" si="102"/>
        <v/>
      </c>
      <c r="F1043" s="181" t="str">
        <f ca="1">IF(C1043="","",[1]!s_dq_close(D1043,TODAY(),1))</f>
        <v/>
      </c>
      <c r="G1043" s="182" t="str">
        <f ca="1">IF(C1043="","",[1]!s_pq_pctchange(D1043,TODAY()-$G$12,TODAY())/100)</f>
        <v/>
      </c>
      <c r="H1043" s="242" t="str">
        <f>IF(C1043="","",IF($H$11="收入",[1]!S_STM07_IS(D1043,9,$G$5,$H$13)/$E$5,[1]!S_STM07_IS(D1043,48,$G$5,$H$13)/$E$5))</f>
        <v/>
      </c>
      <c r="I1043" s="242" t="str">
        <f>IF(C1043="","",IF($I$11="毛利率",([1]!S_STM07_IS(D1043,9,$G$5,$H$13)-[1]!S_STM07_IS(D1043,10,$G$5,$H$13))/[1]!S_STM07_IS(D1043,9,$G$5,$H$13),[1]!S_STM07_IS(D1043,14,$G$5,$H$13)/$E$5))</f>
        <v/>
      </c>
      <c r="J1043" s="403" t="str">
        <f>IF(C1043="","",IF($J$11="净利润率",[1]!S_STM07_IS(D1043,61,$G$5,$H$13)/[1]!S_STM07_IS(D1043,9,$G$5,$H$13),[1]!S_STM07_IS(D1043,55,$G$5,$H$13)/$E$5))</f>
        <v/>
      </c>
      <c r="K1043" s="411" t="str">
        <f>IF(C1043="","",[1]!hks_fa_roa2(D1043,$G$5))</f>
        <v/>
      </c>
      <c r="L1043" s="411" t="str">
        <f>IF(C1043="","",[1]!hks_fa_roe(D1043,$G$5))</f>
        <v/>
      </c>
      <c r="M1043" s="243" t="str">
        <f>IF(C1043="","",IF($M$11="EPS",[1]!S_STM07_IS(D1043,61,$G$5,$H$13)/IF([1]!s_share_total(D1043,$G$5)=0,[1]!s_share_total(D1043,[1]!s_ipo_listeddate(D1043)),[1]!s_share_total(D1043,$G$5)),([1]!s_stm07_bs(D1043,75,$G$5,$H$13)+[1]!s_stm07_bs(D1043,88,$G$5,$H$13)+[1]!s_stm07_bs(D1043,94,$G$5,$H$13)+[1]!s_stm07_bs(D1043,95,$G$5,$H$13))/$E$5))</f>
        <v/>
      </c>
      <c r="N1043" s="193" t="str">
        <f>IF(C1043="","",F1043/([1]!S_STM07_IS(D1043,61,$G$5,$H$13)/IF([1]!s_share_total(D1043,$G$5)=0,[1]!s_share_total(D1043,[1]!s_ipo_listeddate(D1043)),[1]!s_share_total(D1043,$G$5))))</f>
        <v/>
      </c>
      <c r="O1043" s="242" t="str">
        <f ca="1">IF(C1043="","",[1]!s_share_total(D1043,TODAY())/$E$5)</f>
        <v/>
      </c>
      <c r="P1043" s="242" t="str">
        <f t="shared" si="104"/>
        <v/>
      </c>
      <c r="Q1043" s="181" t="str">
        <f t="shared" si="105"/>
        <v/>
      </c>
      <c r="R1043" s="342" t="str">
        <f t="shared" si="106"/>
        <v/>
      </c>
      <c r="S1043" s="144"/>
      <c r="U1043" s="1"/>
    </row>
    <row r="1044" spans="3:21" ht="12" customHeight="1" x14ac:dyDescent="0.35">
      <c r="C1044" s="341" t="str">
        <f t="shared" si="103"/>
        <v/>
      </c>
      <c r="D1044" s="239" t="str">
        <f t="shared" si="101"/>
        <v/>
      </c>
      <c r="E1044" s="239" t="str">
        <f t="shared" si="102"/>
        <v/>
      </c>
      <c r="F1044" s="179" t="str">
        <f ca="1">IF(C1044="","",[1]!s_dq_close(D1044,TODAY(),1))</f>
        <v/>
      </c>
      <c r="G1044" s="180" t="str">
        <f ca="1">IF(C1044="","",[1]!s_pq_pctchange(D1044,TODAY()-$G$12,TODAY())/100)</f>
        <v/>
      </c>
      <c r="H1044" s="240" t="str">
        <f>IF(C1044="","",IF($H$11="收入",[1]!S_STM07_IS(D1044,9,$G$5,$H$13)/$E$5,[1]!S_STM07_IS(D1044,48,$G$5,$H$13)/$E$5))</f>
        <v/>
      </c>
      <c r="I1044" s="240" t="str">
        <f>IF(C1044="","",IF($I$11="毛利率",([1]!S_STM07_IS(D1044,9,$G$5,$H$13)-[1]!S_STM07_IS(D1044,10,$G$5,$H$13))/[1]!S_STM07_IS(D1044,9,$G$5,$H$13),[1]!S_STM07_IS(D1044,14,$G$5,$H$13)/$E$5))</f>
        <v/>
      </c>
      <c r="J1044" s="402" t="str">
        <f>IF(C1044="","",IF($J$11="净利润率",[1]!S_STM07_IS(D1044,61,$G$5,$H$13)/[1]!S_STM07_IS(D1044,9,$G$5,$H$13),[1]!S_STM07_IS(D1044,55,$G$5,$H$13)/$E$5))</f>
        <v/>
      </c>
      <c r="K1044" s="411" t="str">
        <f>IF(C1044="","",[1]!hks_fa_roa2(D1044,$G$5))</f>
        <v/>
      </c>
      <c r="L1044" s="411" t="str">
        <f>IF(C1044="","",[1]!hks_fa_roe(D1044,$G$5))</f>
        <v/>
      </c>
      <c r="M1044" s="240" t="str">
        <f>IF(C1044="","",IF($M$11="EPS",[1]!S_STM07_IS(D1044,61,$G$5,$H$13)/IF([1]!s_share_total(D1044,$G$5)=0,[1]!s_share_total(D1044,[1]!s_ipo_listeddate(D1044)),[1]!s_share_total(D1044,$G$5)),([1]!s_stm07_bs(D1044,75,$G$5,$H$13)+[1]!s_stm07_bs(D1044,88,$G$5,$H$13)+[1]!s_stm07_bs(D1044,94,$G$5,$H$13)+[1]!s_stm07_bs(D1044,95,$G$5,$H$13))/$E$5))</f>
        <v/>
      </c>
      <c r="N1044" s="241" t="str">
        <f>IF(C1044="","",F1044/([1]!S_STM07_IS(D1044,61,$G$5,$H$13)/IF([1]!s_share_total(D1044,$G$5)=0,[1]!s_share_total(D1044,[1]!s_ipo_listeddate(D1044)),[1]!s_share_total(D1044,$G$5))))</f>
        <v/>
      </c>
      <c r="O1044" s="240" t="str">
        <f ca="1">IF(C1044="","",[1]!s_share_total(D1044,TODAY())/$E$5)</f>
        <v/>
      </c>
      <c r="P1044" s="240" t="str">
        <f t="shared" si="104"/>
        <v/>
      </c>
      <c r="Q1044" s="210" t="str">
        <f t="shared" si="105"/>
        <v/>
      </c>
      <c r="R1044" s="341" t="str">
        <f t="shared" si="106"/>
        <v/>
      </c>
      <c r="S1044" s="144"/>
      <c r="U1044" s="1"/>
    </row>
    <row r="1045" spans="3:21" ht="12" customHeight="1" x14ac:dyDescent="0.35">
      <c r="C1045" s="342" t="str">
        <f t="shared" si="103"/>
        <v/>
      </c>
      <c r="D1045" s="126" t="str">
        <f t="shared" si="101"/>
        <v/>
      </c>
      <c r="E1045" s="126" t="str">
        <f t="shared" si="102"/>
        <v/>
      </c>
      <c r="F1045" s="181" t="str">
        <f ca="1">IF(C1045="","",[1]!s_dq_close(D1045,TODAY(),1))</f>
        <v/>
      </c>
      <c r="G1045" s="182" t="str">
        <f ca="1">IF(C1045="","",[1]!s_pq_pctchange(D1045,TODAY()-$G$12,TODAY())/100)</f>
        <v/>
      </c>
      <c r="H1045" s="242" t="str">
        <f>IF(C1045="","",IF($H$11="收入",[1]!S_STM07_IS(D1045,9,$G$5,$H$13)/$E$5,[1]!S_STM07_IS(D1045,48,$G$5,$H$13)/$E$5))</f>
        <v/>
      </c>
      <c r="I1045" s="242" t="str">
        <f>IF(C1045="","",IF($I$11="毛利率",([1]!S_STM07_IS(D1045,9,$G$5,$H$13)-[1]!S_STM07_IS(D1045,10,$G$5,$H$13))/[1]!S_STM07_IS(D1045,9,$G$5,$H$13),[1]!S_STM07_IS(D1045,14,$G$5,$H$13)/$E$5))</f>
        <v/>
      </c>
      <c r="J1045" s="403" t="str">
        <f>IF(C1045="","",IF($J$11="净利润率",[1]!S_STM07_IS(D1045,61,$G$5,$H$13)/[1]!S_STM07_IS(D1045,9,$G$5,$H$13),[1]!S_STM07_IS(D1045,55,$G$5,$H$13)/$E$5))</f>
        <v/>
      </c>
      <c r="K1045" s="411" t="str">
        <f>IF(C1045="","",[1]!hks_fa_roa2(D1045,$G$5))</f>
        <v/>
      </c>
      <c r="L1045" s="411" t="str">
        <f>IF(C1045="","",[1]!hks_fa_roe(D1045,$G$5))</f>
        <v/>
      </c>
      <c r="M1045" s="243" t="str">
        <f>IF(C1045="","",IF($M$11="EPS",[1]!S_STM07_IS(D1045,61,$G$5,$H$13)/IF([1]!s_share_total(D1045,$G$5)=0,[1]!s_share_total(D1045,[1]!s_ipo_listeddate(D1045)),[1]!s_share_total(D1045,$G$5)),([1]!s_stm07_bs(D1045,75,$G$5,$H$13)+[1]!s_stm07_bs(D1045,88,$G$5,$H$13)+[1]!s_stm07_bs(D1045,94,$G$5,$H$13)+[1]!s_stm07_bs(D1045,95,$G$5,$H$13))/$E$5))</f>
        <v/>
      </c>
      <c r="N1045" s="193" t="str">
        <f>IF(C1045="","",F1045/([1]!S_STM07_IS(D1045,61,$G$5,$H$13)/IF([1]!s_share_total(D1045,$G$5)=0,[1]!s_share_total(D1045,[1]!s_ipo_listeddate(D1045)),[1]!s_share_total(D1045,$G$5))))</f>
        <v/>
      </c>
      <c r="O1045" s="242" t="str">
        <f ca="1">IF(C1045="","",[1]!s_share_total(D1045,TODAY())/$E$5)</f>
        <v/>
      </c>
      <c r="P1045" s="242" t="str">
        <f t="shared" si="104"/>
        <v/>
      </c>
      <c r="Q1045" s="181" t="str">
        <f t="shared" si="105"/>
        <v/>
      </c>
      <c r="R1045" s="342" t="str">
        <f t="shared" si="106"/>
        <v/>
      </c>
      <c r="S1045" s="144"/>
      <c r="U1045" s="1"/>
    </row>
    <row r="1046" spans="3:21" ht="12" customHeight="1" x14ac:dyDescent="0.35">
      <c r="C1046" s="341" t="str">
        <f t="shared" si="103"/>
        <v/>
      </c>
      <c r="D1046" s="239" t="str">
        <f t="shared" si="101"/>
        <v/>
      </c>
      <c r="E1046" s="239" t="str">
        <f t="shared" si="102"/>
        <v/>
      </c>
      <c r="F1046" s="179" t="str">
        <f ca="1">IF(C1046="","",[1]!s_dq_close(D1046,TODAY(),1))</f>
        <v/>
      </c>
      <c r="G1046" s="180" t="str">
        <f ca="1">IF(C1046="","",[1]!s_pq_pctchange(D1046,TODAY()-$G$12,TODAY())/100)</f>
        <v/>
      </c>
      <c r="H1046" s="240" t="str">
        <f>IF(C1046="","",IF($H$11="收入",[1]!S_STM07_IS(D1046,9,$G$5,$H$13)/$E$5,[1]!S_STM07_IS(D1046,48,$G$5,$H$13)/$E$5))</f>
        <v/>
      </c>
      <c r="I1046" s="240" t="str">
        <f>IF(C1046="","",IF($I$11="毛利率",([1]!S_STM07_IS(D1046,9,$G$5,$H$13)-[1]!S_STM07_IS(D1046,10,$G$5,$H$13))/[1]!S_STM07_IS(D1046,9,$G$5,$H$13),[1]!S_STM07_IS(D1046,14,$G$5,$H$13)/$E$5))</f>
        <v/>
      </c>
      <c r="J1046" s="402" t="str">
        <f>IF(C1046="","",IF($J$11="净利润率",[1]!S_STM07_IS(D1046,61,$G$5,$H$13)/[1]!S_STM07_IS(D1046,9,$G$5,$H$13),[1]!S_STM07_IS(D1046,55,$G$5,$H$13)/$E$5))</f>
        <v/>
      </c>
      <c r="K1046" s="411" t="str">
        <f>IF(C1046="","",[1]!hks_fa_roa2(D1046,$G$5))</f>
        <v/>
      </c>
      <c r="L1046" s="411" t="str">
        <f>IF(C1046="","",[1]!hks_fa_roe(D1046,$G$5))</f>
        <v/>
      </c>
      <c r="M1046" s="240" t="str">
        <f>IF(C1046="","",IF($M$11="EPS",[1]!S_STM07_IS(D1046,61,$G$5,$H$13)/IF([1]!s_share_total(D1046,$G$5)=0,[1]!s_share_total(D1046,[1]!s_ipo_listeddate(D1046)),[1]!s_share_total(D1046,$G$5)),([1]!s_stm07_bs(D1046,75,$G$5,$H$13)+[1]!s_stm07_bs(D1046,88,$G$5,$H$13)+[1]!s_stm07_bs(D1046,94,$G$5,$H$13)+[1]!s_stm07_bs(D1046,95,$G$5,$H$13))/$E$5))</f>
        <v/>
      </c>
      <c r="N1046" s="241" t="str">
        <f>IF(C1046="","",F1046/([1]!S_STM07_IS(D1046,61,$G$5,$H$13)/IF([1]!s_share_total(D1046,$G$5)=0,[1]!s_share_total(D1046,[1]!s_ipo_listeddate(D1046)),[1]!s_share_total(D1046,$G$5))))</f>
        <v/>
      </c>
      <c r="O1046" s="240" t="str">
        <f ca="1">IF(C1046="","",[1]!s_share_total(D1046,TODAY())/$E$5)</f>
        <v/>
      </c>
      <c r="P1046" s="240" t="str">
        <f t="shared" si="104"/>
        <v/>
      </c>
      <c r="Q1046" s="210" t="str">
        <f t="shared" si="105"/>
        <v/>
      </c>
      <c r="R1046" s="341" t="str">
        <f t="shared" si="106"/>
        <v/>
      </c>
      <c r="S1046" s="144"/>
      <c r="U1046" s="1"/>
    </row>
    <row r="1047" spans="3:21" ht="12" customHeight="1" x14ac:dyDescent="0.35">
      <c r="C1047" s="342" t="str">
        <f t="shared" si="103"/>
        <v/>
      </c>
      <c r="D1047" s="126" t="str">
        <f t="shared" si="101"/>
        <v/>
      </c>
      <c r="E1047" s="126" t="str">
        <f t="shared" si="102"/>
        <v/>
      </c>
      <c r="F1047" s="181" t="str">
        <f ca="1">IF(C1047="","",[1]!s_dq_close(D1047,TODAY(),1))</f>
        <v/>
      </c>
      <c r="G1047" s="182" t="str">
        <f ca="1">IF(C1047="","",[1]!s_pq_pctchange(D1047,TODAY()-$G$12,TODAY())/100)</f>
        <v/>
      </c>
      <c r="H1047" s="242" t="str">
        <f>IF(C1047="","",IF($H$11="收入",[1]!S_STM07_IS(D1047,9,$G$5,$H$13)/$E$5,[1]!S_STM07_IS(D1047,48,$G$5,$H$13)/$E$5))</f>
        <v/>
      </c>
      <c r="I1047" s="242" t="str">
        <f>IF(C1047="","",IF($I$11="毛利率",([1]!S_STM07_IS(D1047,9,$G$5,$H$13)-[1]!S_STM07_IS(D1047,10,$G$5,$H$13))/[1]!S_STM07_IS(D1047,9,$G$5,$H$13),[1]!S_STM07_IS(D1047,14,$G$5,$H$13)/$E$5))</f>
        <v/>
      </c>
      <c r="J1047" s="403" t="str">
        <f>IF(C1047="","",IF($J$11="净利润率",[1]!S_STM07_IS(D1047,61,$G$5,$H$13)/[1]!S_STM07_IS(D1047,9,$G$5,$H$13),[1]!S_STM07_IS(D1047,55,$G$5,$H$13)/$E$5))</f>
        <v/>
      </c>
      <c r="K1047" s="411" t="str">
        <f>IF(C1047="","",[1]!hks_fa_roa2(D1047,$G$5))</f>
        <v/>
      </c>
      <c r="L1047" s="411" t="str">
        <f>IF(C1047="","",[1]!hks_fa_roe(D1047,$G$5))</f>
        <v/>
      </c>
      <c r="M1047" s="243" t="str">
        <f>IF(C1047="","",IF($M$11="EPS",[1]!S_STM07_IS(D1047,61,$G$5,$H$13)/IF([1]!s_share_total(D1047,$G$5)=0,[1]!s_share_total(D1047,[1]!s_ipo_listeddate(D1047)),[1]!s_share_total(D1047,$G$5)),([1]!s_stm07_bs(D1047,75,$G$5,$H$13)+[1]!s_stm07_bs(D1047,88,$G$5,$H$13)+[1]!s_stm07_bs(D1047,94,$G$5,$H$13)+[1]!s_stm07_bs(D1047,95,$G$5,$H$13))/$E$5))</f>
        <v/>
      </c>
      <c r="N1047" s="193" t="str">
        <f>IF(C1047="","",F1047/([1]!S_STM07_IS(D1047,61,$G$5,$H$13)/IF([1]!s_share_total(D1047,$G$5)=0,[1]!s_share_total(D1047,[1]!s_ipo_listeddate(D1047)),[1]!s_share_total(D1047,$G$5))))</f>
        <v/>
      </c>
      <c r="O1047" s="242" t="str">
        <f ca="1">IF(C1047="","",[1]!s_share_total(D1047,TODAY())/$E$5)</f>
        <v/>
      </c>
      <c r="P1047" s="242" t="str">
        <f t="shared" si="104"/>
        <v/>
      </c>
      <c r="Q1047" s="181" t="str">
        <f t="shared" si="105"/>
        <v/>
      </c>
      <c r="R1047" s="342" t="str">
        <f t="shared" si="106"/>
        <v/>
      </c>
      <c r="S1047" s="144"/>
      <c r="U1047" s="1"/>
    </row>
    <row r="1048" spans="3:21" ht="12" customHeight="1" x14ac:dyDescent="0.35">
      <c r="C1048" s="341" t="str">
        <f t="shared" si="103"/>
        <v/>
      </c>
      <c r="D1048" s="239" t="str">
        <f t="shared" si="101"/>
        <v/>
      </c>
      <c r="E1048" s="239" t="str">
        <f t="shared" si="102"/>
        <v/>
      </c>
      <c r="F1048" s="179" t="str">
        <f ca="1">IF(C1048="","",[1]!s_dq_close(D1048,TODAY(),1))</f>
        <v/>
      </c>
      <c r="G1048" s="180" t="str">
        <f ca="1">IF(C1048="","",[1]!s_pq_pctchange(D1048,TODAY()-$G$12,TODAY())/100)</f>
        <v/>
      </c>
      <c r="H1048" s="240" t="str">
        <f>IF(C1048="","",IF($H$11="收入",[1]!S_STM07_IS(D1048,9,$G$5,$H$13)/$E$5,[1]!S_STM07_IS(D1048,48,$G$5,$H$13)/$E$5))</f>
        <v/>
      </c>
      <c r="I1048" s="240" t="str">
        <f>IF(C1048="","",IF($I$11="毛利率",([1]!S_STM07_IS(D1048,9,$G$5,$H$13)-[1]!S_STM07_IS(D1048,10,$G$5,$H$13))/[1]!S_STM07_IS(D1048,9,$G$5,$H$13),[1]!S_STM07_IS(D1048,14,$G$5,$H$13)/$E$5))</f>
        <v/>
      </c>
      <c r="J1048" s="402" t="str">
        <f>IF(C1048="","",IF($J$11="净利润率",[1]!S_STM07_IS(D1048,61,$G$5,$H$13)/[1]!S_STM07_IS(D1048,9,$G$5,$H$13),[1]!S_STM07_IS(D1048,55,$G$5,$H$13)/$E$5))</f>
        <v/>
      </c>
      <c r="K1048" s="411" t="str">
        <f>IF(C1048="","",[1]!hks_fa_roa2(D1048,$G$5))</f>
        <v/>
      </c>
      <c r="L1048" s="411" t="str">
        <f>IF(C1048="","",[1]!hks_fa_roe(D1048,$G$5))</f>
        <v/>
      </c>
      <c r="M1048" s="240" t="str">
        <f>IF(C1048="","",IF($M$11="EPS",[1]!S_STM07_IS(D1048,61,$G$5,$H$13)/IF([1]!s_share_total(D1048,$G$5)=0,[1]!s_share_total(D1048,[1]!s_ipo_listeddate(D1048)),[1]!s_share_total(D1048,$G$5)),([1]!s_stm07_bs(D1048,75,$G$5,$H$13)+[1]!s_stm07_bs(D1048,88,$G$5,$H$13)+[1]!s_stm07_bs(D1048,94,$G$5,$H$13)+[1]!s_stm07_bs(D1048,95,$G$5,$H$13))/$E$5))</f>
        <v/>
      </c>
      <c r="N1048" s="241" t="str">
        <f>IF(C1048="","",F1048/([1]!S_STM07_IS(D1048,61,$G$5,$H$13)/IF([1]!s_share_total(D1048,$G$5)=0,[1]!s_share_total(D1048,[1]!s_ipo_listeddate(D1048)),[1]!s_share_total(D1048,$G$5))))</f>
        <v/>
      </c>
      <c r="O1048" s="240" t="str">
        <f ca="1">IF(C1048="","",[1]!s_share_total(D1048,TODAY())/$E$5)</f>
        <v/>
      </c>
      <c r="P1048" s="240" t="str">
        <f t="shared" si="104"/>
        <v/>
      </c>
      <c r="Q1048" s="210" t="str">
        <f t="shared" si="105"/>
        <v/>
      </c>
      <c r="R1048" s="341" t="str">
        <f t="shared" si="106"/>
        <v/>
      </c>
      <c r="S1048" s="144"/>
      <c r="U1048" s="1"/>
    </row>
    <row r="1049" spans="3:21" ht="12" customHeight="1" x14ac:dyDescent="0.35">
      <c r="C1049" s="342" t="str">
        <f t="shared" si="103"/>
        <v/>
      </c>
      <c r="D1049" s="126" t="str">
        <f t="shared" ref="D1049:D1112" si="107">IF(C1049="","",VLOOKUP(C1049,comppool,2,FALSE))</f>
        <v/>
      </c>
      <c r="E1049" s="126" t="str">
        <f t="shared" ref="E1049:E1112" si="108">IF(C1049="","",VLOOKUP(C1049,comppool,3,FALSE))</f>
        <v/>
      </c>
      <c r="F1049" s="181" t="str">
        <f ca="1">IF(C1049="","",[1]!s_dq_close(D1049,TODAY(),1))</f>
        <v/>
      </c>
      <c r="G1049" s="182" t="str">
        <f ca="1">IF(C1049="","",[1]!s_pq_pctchange(D1049,TODAY()-$G$12,TODAY())/100)</f>
        <v/>
      </c>
      <c r="H1049" s="242" t="str">
        <f>IF(C1049="","",IF($H$11="收入",[1]!S_STM07_IS(D1049,9,$G$5,$H$13)/$E$5,[1]!S_STM07_IS(D1049,48,$G$5,$H$13)/$E$5))</f>
        <v/>
      </c>
      <c r="I1049" s="242" t="str">
        <f>IF(C1049="","",IF($I$11="毛利率",([1]!S_STM07_IS(D1049,9,$G$5,$H$13)-[1]!S_STM07_IS(D1049,10,$G$5,$H$13))/[1]!S_STM07_IS(D1049,9,$G$5,$H$13),[1]!S_STM07_IS(D1049,14,$G$5,$H$13)/$E$5))</f>
        <v/>
      </c>
      <c r="J1049" s="403" t="str">
        <f>IF(C1049="","",IF($J$11="净利润率",[1]!S_STM07_IS(D1049,61,$G$5,$H$13)/[1]!S_STM07_IS(D1049,9,$G$5,$H$13),[1]!S_STM07_IS(D1049,55,$G$5,$H$13)/$E$5))</f>
        <v/>
      </c>
      <c r="K1049" s="411" t="str">
        <f>IF(C1049="","",[1]!hks_fa_roa2(D1049,$G$5))</f>
        <v/>
      </c>
      <c r="L1049" s="411" t="str">
        <f>IF(C1049="","",[1]!hks_fa_roe(D1049,$G$5))</f>
        <v/>
      </c>
      <c r="M1049" s="243" t="str">
        <f>IF(C1049="","",IF($M$11="EPS",[1]!S_STM07_IS(D1049,61,$G$5,$H$13)/IF([1]!s_share_total(D1049,$G$5)=0,[1]!s_share_total(D1049,[1]!s_ipo_listeddate(D1049)),[1]!s_share_total(D1049,$G$5)),([1]!s_stm07_bs(D1049,75,$G$5,$H$13)+[1]!s_stm07_bs(D1049,88,$G$5,$H$13)+[1]!s_stm07_bs(D1049,94,$G$5,$H$13)+[1]!s_stm07_bs(D1049,95,$G$5,$H$13))/$E$5))</f>
        <v/>
      </c>
      <c r="N1049" s="193" t="str">
        <f>IF(C1049="","",F1049/([1]!S_STM07_IS(D1049,61,$G$5,$H$13)/IF([1]!s_share_total(D1049,$G$5)=0,[1]!s_share_total(D1049,[1]!s_ipo_listeddate(D1049)),[1]!s_share_total(D1049,$G$5))))</f>
        <v/>
      </c>
      <c r="O1049" s="242" t="str">
        <f ca="1">IF(C1049="","",[1]!s_share_total(D1049,TODAY())/$E$5)</f>
        <v/>
      </c>
      <c r="P1049" s="242" t="str">
        <f t="shared" si="104"/>
        <v/>
      </c>
      <c r="Q1049" s="181" t="str">
        <f t="shared" si="105"/>
        <v/>
      </c>
      <c r="R1049" s="342" t="str">
        <f t="shared" si="106"/>
        <v/>
      </c>
      <c r="S1049" s="144"/>
      <c r="U1049" s="1"/>
    </row>
    <row r="1050" spans="3:21" ht="12" customHeight="1" x14ac:dyDescent="0.35">
      <c r="C1050" s="341" t="str">
        <f t="shared" si="103"/>
        <v/>
      </c>
      <c r="D1050" s="239" t="str">
        <f t="shared" si="107"/>
        <v/>
      </c>
      <c r="E1050" s="239" t="str">
        <f t="shared" si="108"/>
        <v/>
      </c>
      <c r="F1050" s="179" t="str">
        <f ca="1">IF(C1050="","",[1]!s_dq_close(D1050,TODAY(),1))</f>
        <v/>
      </c>
      <c r="G1050" s="180" t="str">
        <f ca="1">IF(C1050="","",[1]!s_pq_pctchange(D1050,TODAY()-$G$12,TODAY())/100)</f>
        <v/>
      </c>
      <c r="H1050" s="240" t="str">
        <f>IF(C1050="","",IF($H$11="收入",[1]!S_STM07_IS(D1050,9,$G$5,$H$13)/$E$5,[1]!S_STM07_IS(D1050,48,$G$5,$H$13)/$E$5))</f>
        <v/>
      </c>
      <c r="I1050" s="240" t="str">
        <f>IF(C1050="","",IF($I$11="毛利率",([1]!S_STM07_IS(D1050,9,$G$5,$H$13)-[1]!S_STM07_IS(D1050,10,$G$5,$H$13))/[1]!S_STM07_IS(D1050,9,$G$5,$H$13),[1]!S_STM07_IS(D1050,14,$G$5,$H$13)/$E$5))</f>
        <v/>
      </c>
      <c r="J1050" s="402" t="str">
        <f>IF(C1050="","",IF($J$11="净利润率",[1]!S_STM07_IS(D1050,61,$G$5,$H$13)/[1]!S_STM07_IS(D1050,9,$G$5,$H$13),[1]!S_STM07_IS(D1050,55,$G$5,$H$13)/$E$5))</f>
        <v/>
      </c>
      <c r="K1050" s="411" t="str">
        <f>IF(C1050="","",[1]!hks_fa_roa2(D1050,$G$5))</f>
        <v/>
      </c>
      <c r="L1050" s="411" t="str">
        <f>IF(C1050="","",[1]!hks_fa_roe(D1050,$G$5))</f>
        <v/>
      </c>
      <c r="M1050" s="240" t="str">
        <f>IF(C1050="","",IF($M$11="EPS",[1]!S_STM07_IS(D1050,61,$G$5,$H$13)/IF([1]!s_share_total(D1050,$G$5)=0,[1]!s_share_total(D1050,[1]!s_ipo_listeddate(D1050)),[1]!s_share_total(D1050,$G$5)),([1]!s_stm07_bs(D1050,75,$G$5,$H$13)+[1]!s_stm07_bs(D1050,88,$G$5,$H$13)+[1]!s_stm07_bs(D1050,94,$G$5,$H$13)+[1]!s_stm07_bs(D1050,95,$G$5,$H$13))/$E$5))</f>
        <v/>
      </c>
      <c r="N1050" s="241" t="str">
        <f>IF(C1050="","",F1050/([1]!S_STM07_IS(D1050,61,$G$5,$H$13)/IF([1]!s_share_total(D1050,$G$5)=0,[1]!s_share_total(D1050,[1]!s_ipo_listeddate(D1050)),[1]!s_share_total(D1050,$G$5))))</f>
        <v/>
      </c>
      <c r="O1050" s="240" t="str">
        <f ca="1">IF(C1050="","",[1]!s_share_total(D1050,TODAY())/$E$5)</f>
        <v/>
      </c>
      <c r="P1050" s="240" t="str">
        <f t="shared" si="104"/>
        <v/>
      </c>
      <c r="Q1050" s="210" t="str">
        <f t="shared" si="105"/>
        <v/>
      </c>
      <c r="R1050" s="341" t="str">
        <f t="shared" si="106"/>
        <v/>
      </c>
      <c r="S1050" s="144"/>
      <c r="U1050" s="1"/>
    </row>
    <row r="1051" spans="3:21" ht="12" customHeight="1" x14ac:dyDescent="0.35">
      <c r="C1051" s="342" t="str">
        <f t="shared" si="103"/>
        <v/>
      </c>
      <c r="D1051" s="126" t="str">
        <f t="shared" si="107"/>
        <v/>
      </c>
      <c r="E1051" s="126" t="str">
        <f t="shared" si="108"/>
        <v/>
      </c>
      <c r="F1051" s="181" t="str">
        <f ca="1">IF(C1051="","",[1]!s_dq_close(D1051,TODAY(),1))</f>
        <v/>
      </c>
      <c r="G1051" s="182" t="str">
        <f ca="1">IF(C1051="","",[1]!s_pq_pctchange(D1051,TODAY()-$G$12,TODAY())/100)</f>
        <v/>
      </c>
      <c r="H1051" s="242" t="str">
        <f>IF(C1051="","",IF($H$11="收入",[1]!S_STM07_IS(D1051,9,$G$5,$H$13)/$E$5,[1]!S_STM07_IS(D1051,48,$G$5,$H$13)/$E$5))</f>
        <v/>
      </c>
      <c r="I1051" s="242" t="str">
        <f>IF(C1051="","",IF($I$11="毛利率",([1]!S_STM07_IS(D1051,9,$G$5,$H$13)-[1]!S_STM07_IS(D1051,10,$G$5,$H$13))/[1]!S_STM07_IS(D1051,9,$G$5,$H$13),[1]!S_STM07_IS(D1051,14,$G$5,$H$13)/$E$5))</f>
        <v/>
      </c>
      <c r="J1051" s="403" t="str">
        <f>IF(C1051="","",IF($J$11="净利润率",[1]!S_STM07_IS(D1051,61,$G$5,$H$13)/[1]!S_STM07_IS(D1051,9,$G$5,$H$13),[1]!S_STM07_IS(D1051,55,$G$5,$H$13)/$E$5))</f>
        <v/>
      </c>
      <c r="K1051" s="411" t="str">
        <f>IF(C1051="","",[1]!hks_fa_roa2(D1051,$G$5))</f>
        <v/>
      </c>
      <c r="L1051" s="411" t="str">
        <f>IF(C1051="","",[1]!hks_fa_roe(D1051,$G$5))</f>
        <v/>
      </c>
      <c r="M1051" s="243" t="str">
        <f>IF(C1051="","",IF($M$11="EPS",[1]!S_STM07_IS(D1051,61,$G$5,$H$13)/IF([1]!s_share_total(D1051,$G$5)=0,[1]!s_share_total(D1051,[1]!s_ipo_listeddate(D1051)),[1]!s_share_total(D1051,$G$5)),([1]!s_stm07_bs(D1051,75,$G$5,$H$13)+[1]!s_stm07_bs(D1051,88,$G$5,$H$13)+[1]!s_stm07_bs(D1051,94,$G$5,$H$13)+[1]!s_stm07_bs(D1051,95,$G$5,$H$13))/$E$5))</f>
        <v/>
      </c>
      <c r="N1051" s="193" t="str">
        <f>IF(C1051="","",F1051/([1]!S_STM07_IS(D1051,61,$G$5,$H$13)/IF([1]!s_share_total(D1051,$G$5)=0,[1]!s_share_total(D1051,[1]!s_ipo_listeddate(D1051)),[1]!s_share_total(D1051,$G$5))))</f>
        <v/>
      </c>
      <c r="O1051" s="242" t="str">
        <f ca="1">IF(C1051="","",[1]!s_share_total(D1051,TODAY())/$E$5)</f>
        <v/>
      </c>
      <c r="P1051" s="242" t="str">
        <f t="shared" si="104"/>
        <v/>
      </c>
      <c r="Q1051" s="181" t="str">
        <f t="shared" si="105"/>
        <v/>
      </c>
      <c r="R1051" s="342" t="str">
        <f t="shared" si="106"/>
        <v/>
      </c>
      <c r="S1051" s="144"/>
      <c r="U1051" s="1"/>
    </row>
    <row r="1052" spans="3:21" ht="12" customHeight="1" x14ac:dyDescent="0.35">
      <c r="C1052" s="341" t="str">
        <f t="shared" si="103"/>
        <v/>
      </c>
      <c r="D1052" s="239" t="str">
        <f t="shared" si="107"/>
        <v/>
      </c>
      <c r="E1052" s="239" t="str">
        <f t="shared" si="108"/>
        <v/>
      </c>
      <c r="F1052" s="179" t="str">
        <f ca="1">IF(C1052="","",[1]!s_dq_close(D1052,TODAY(),1))</f>
        <v/>
      </c>
      <c r="G1052" s="180" t="str">
        <f ca="1">IF(C1052="","",[1]!s_pq_pctchange(D1052,TODAY()-$G$12,TODAY())/100)</f>
        <v/>
      </c>
      <c r="H1052" s="240" t="str">
        <f>IF(C1052="","",IF($H$11="收入",[1]!S_STM07_IS(D1052,9,$G$5,$H$13)/$E$5,[1]!S_STM07_IS(D1052,48,$G$5,$H$13)/$E$5))</f>
        <v/>
      </c>
      <c r="I1052" s="240" t="str">
        <f>IF(C1052="","",IF($I$11="毛利率",([1]!S_STM07_IS(D1052,9,$G$5,$H$13)-[1]!S_STM07_IS(D1052,10,$G$5,$H$13))/[1]!S_STM07_IS(D1052,9,$G$5,$H$13),[1]!S_STM07_IS(D1052,14,$G$5,$H$13)/$E$5))</f>
        <v/>
      </c>
      <c r="J1052" s="402" t="str">
        <f>IF(C1052="","",IF($J$11="净利润率",[1]!S_STM07_IS(D1052,61,$G$5,$H$13)/[1]!S_STM07_IS(D1052,9,$G$5,$H$13),[1]!S_STM07_IS(D1052,55,$G$5,$H$13)/$E$5))</f>
        <v/>
      </c>
      <c r="K1052" s="411" t="str">
        <f>IF(C1052="","",[1]!hks_fa_roa2(D1052,$G$5))</f>
        <v/>
      </c>
      <c r="L1052" s="411" t="str">
        <f>IF(C1052="","",[1]!hks_fa_roe(D1052,$G$5))</f>
        <v/>
      </c>
      <c r="M1052" s="240" t="str">
        <f>IF(C1052="","",IF($M$11="EPS",[1]!S_STM07_IS(D1052,61,$G$5,$H$13)/IF([1]!s_share_total(D1052,$G$5)=0,[1]!s_share_total(D1052,[1]!s_ipo_listeddate(D1052)),[1]!s_share_total(D1052,$G$5)),([1]!s_stm07_bs(D1052,75,$G$5,$H$13)+[1]!s_stm07_bs(D1052,88,$G$5,$H$13)+[1]!s_stm07_bs(D1052,94,$G$5,$H$13)+[1]!s_stm07_bs(D1052,95,$G$5,$H$13))/$E$5))</f>
        <v/>
      </c>
      <c r="N1052" s="241" t="str">
        <f>IF(C1052="","",F1052/([1]!S_STM07_IS(D1052,61,$G$5,$H$13)/IF([1]!s_share_total(D1052,$G$5)=0,[1]!s_share_total(D1052,[1]!s_ipo_listeddate(D1052)),[1]!s_share_total(D1052,$G$5))))</f>
        <v/>
      </c>
      <c r="O1052" s="240" t="str">
        <f ca="1">IF(C1052="","",[1]!s_share_total(D1052,TODAY())/$E$5)</f>
        <v/>
      </c>
      <c r="P1052" s="240" t="str">
        <f t="shared" si="104"/>
        <v/>
      </c>
      <c r="Q1052" s="210" t="str">
        <f t="shared" si="105"/>
        <v/>
      </c>
      <c r="R1052" s="341" t="str">
        <f t="shared" si="106"/>
        <v/>
      </c>
      <c r="S1052" s="144"/>
      <c r="U1052" s="1"/>
    </row>
    <row r="1053" spans="3:21" ht="12" customHeight="1" x14ac:dyDescent="0.35">
      <c r="C1053" s="342" t="str">
        <f t="shared" si="103"/>
        <v/>
      </c>
      <c r="D1053" s="126" t="str">
        <f t="shared" si="107"/>
        <v/>
      </c>
      <c r="E1053" s="126" t="str">
        <f t="shared" si="108"/>
        <v/>
      </c>
      <c r="F1053" s="181" t="str">
        <f ca="1">IF(C1053="","",[1]!s_dq_close(D1053,TODAY(),1))</f>
        <v/>
      </c>
      <c r="G1053" s="182" t="str">
        <f ca="1">IF(C1053="","",[1]!s_pq_pctchange(D1053,TODAY()-$G$12,TODAY())/100)</f>
        <v/>
      </c>
      <c r="H1053" s="242" t="str">
        <f>IF(C1053="","",IF($H$11="收入",[1]!S_STM07_IS(D1053,9,$G$5,$H$13)/$E$5,[1]!S_STM07_IS(D1053,48,$G$5,$H$13)/$E$5))</f>
        <v/>
      </c>
      <c r="I1053" s="242" t="str">
        <f>IF(C1053="","",IF($I$11="毛利率",([1]!S_STM07_IS(D1053,9,$G$5,$H$13)-[1]!S_STM07_IS(D1053,10,$G$5,$H$13))/[1]!S_STM07_IS(D1053,9,$G$5,$H$13),[1]!S_STM07_IS(D1053,14,$G$5,$H$13)/$E$5))</f>
        <v/>
      </c>
      <c r="J1053" s="403" t="str">
        <f>IF(C1053="","",IF($J$11="净利润率",[1]!S_STM07_IS(D1053,61,$G$5,$H$13)/[1]!S_STM07_IS(D1053,9,$G$5,$H$13),[1]!S_STM07_IS(D1053,55,$G$5,$H$13)/$E$5))</f>
        <v/>
      </c>
      <c r="K1053" s="411" t="str">
        <f>IF(C1053="","",[1]!hks_fa_roa2(D1053,$G$5))</f>
        <v/>
      </c>
      <c r="L1053" s="411" t="str">
        <f>IF(C1053="","",[1]!hks_fa_roe(D1053,$G$5))</f>
        <v/>
      </c>
      <c r="M1053" s="243" t="str">
        <f>IF(C1053="","",IF($M$11="EPS",[1]!S_STM07_IS(D1053,61,$G$5,$H$13)/IF([1]!s_share_total(D1053,$G$5)=0,[1]!s_share_total(D1053,[1]!s_ipo_listeddate(D1053)),[1]!s_share_total(D1053,$G$5)),([1]!s_stm07_bs(D1053,75,$G$5,$H$13)+[1]!s_stm07_bs(D1053,88,$G$5,$H$13)+[1]!s_stm07_bs(D1053,94,$G$5,$H$13)+[1]!s_stm07_bs(D1053,95,$G$5,$H$13))/$E$5))</f>
        <v/>
      </c>
      <c r="N1053" s="193" t="str">
        <f>IF(C1053="","",F1053/([1]!S_STM07_IS(D1053,61,$G$5,$H$13)/IF([1]!s_share_total(D1053,$G$5)=0,[1]!s_share_total(D1053,[1]!s_ipo_listeddate(D1053)),[1]!s_share_total(D1053,$G$5))))</f>
        <v/>
      </c>
      <c r="O1053" s="242" t="str">
        <f ca="1">IF(C1053="","",[1]!s_share_total(D1053,TODAY())/$E$5)</f>
        <v/>
      </c>
      <c r="P1053" s="242" t="str">
        <f t="shared" si="104"/>
        <v/>
      </c>
      <c r="Q1053" s="181" t="str">
        <f t="shared" si="105"/>
        <v/>
      </c>
      <c r="R1053" s="342" t="str">
        <f t="shared" si="106"/>
        <v/>
      </c>
      <c r="S1053" s="144"/>
      <c r="U1053" s="1"/>
    </row>
    <row r="1054" spans="3:21" ht="12" customHeight="1" x14ac:dyDescent="0.35">
      <c r="C1054" s="341" t="str">
        <f t="shared" si="103"/>
        <v/>
      </c>
      <c r="D1054" s="239" t="str">
        <f t="shared" si="107"/>
        <v/>
      </c>
      <c r="E1054" s="239" t="str">
        <f t="shared" si="108"/>
        <v/>
      </c>
      <c r="F1054" s="179" t="str">
        <f ca="1">IF(C1054="","",[1]!s_dq_close(D1054,TODAY(),1))</f>
        <v/>
      </c>
      <c r="G1054" s="180" t="str">
        <f ca="1">IF(C1054="","",[1]!s_pq_pctchange(D1054,TODAY()-$G$12,TODAY())/100)</f>
        <v/>
      </c>
      <c r="H1054" s="240" t="str">
        <f>IF(C1054="","",IF($H$11="收入",[1]!S_STM07_IS(D1054,9,$G$5,$H$13)/$E$5,[1]!S_STM07_IS(D1054,48,$G$5,$H$13)/$E$5))</f>
        <v/>
      </c>
      <c r="I1054" s="240" t="str">
        <f>IF(C1054="","",IF($I$11="毛利率",([1]!S_STM07_IS(D1054,9,$G$5,$H$13)-[1]!S_STM07_IS(D1054,10,$G$5,$H$13))/[1]!S_STM07_IS(D1054,9,$G$5,$H$13),[1]!S_STM07_IS(D1054,14,$G$5,$H$13)/$E$5))</f>
        <v/>
      </c>
      <c r="J1054" s="402" t="str">
        <f>IF(C1054="","",IF($J$11="净利润率",[1]!S_STM07_IS(D1054,61,$G$5,$H$13)/[1]!S_STM07_IS(D1054,9,$G$5,$H$13),[1]!S_STM07_IS(D1054,55,$G$5,$H$13)/$E$5))</f>
        <v/>
      </c>
      <c r="K1054" s="411" t="str">
        <f>IF(C1054="","",[1]!hks_fa_roa2(D1054,$G$5))</f>
        <v/>
      </c>
      <c r="L1054" s="411" t="str">
        <f>IF(C1054="","",[1]!hks_fa_roe(D1054,$G$5))</f>
        <v/>
      </c>
      <c r="M1054" s="240" t="str">
        <f>IF(C1054="","",IF($M$11="EPS",[1]!S_STM07_IS(D1054,61,$G$5,$H$13)/IF([1]!s_share_total(D1054,$G$5)=0,[1]!s_share_total(D1054,[1]!s_ipo_listeddate(D1054)),[1]!s_share_total(D1054,$G$5)),([1]!s_stm07_bs(D1054,75,$G$5,$H$13)+[1]!s_stm07_bs(D1054,88,$G$5,$H$13)+[1]!s_stm07_bs(D1054,94,$G$5,$H$13)+[1]!s_stm07_bs(D1054,95,$G$5,$H$13))/$E$5))</f>
        <v/>
      </c>
      <c r="N1054" s="241" t="str">
        <f>IF(C1054="","",F1054/([1]!S_STM07_IS(D1054,61,$G$5,$H$13)/IF([1]!s_share_total(D1054,$G$5)=0,[1]!s_share_total(D1054,[1]!s_ipo_listeddate(D1054)),[1]!s_share_total(D1054,$G$5))))</f>
        <v/>
      </c>
      <c r="O1054" s="240" t="str">
        <f ca="1">IF(C1054="","",[1]!s_share_total(D1054,TODAY())/$E$5)</f>
        <v/>
      </c>
      <c r="P1054" s="240" t="str">
        <f t="shared" si="104"/>
        <v/>
      </c>
      <c r="Q1054" s="210" t="str">
        <f t="shared" si="105"/>
        <v/>
      </c>
      <c r="R1054" s="341" t="str">
        <f t="shared" si="106"/>
        <v/>
      </c>
      <c r="S1054" s="144"/>
      <c r="U1054" s="1"/>
    </row>
    <row r="1055" spans="3:21" ht="12" customHeight="1" x14ac:dyDescent="0.35">
      <c r="C1055" s="342" t="str">
        <f t="shared" si="103"/>
        <v/>
      </c>
      <c r="D1055" s="126" t="str">
        <f t="shared" si="107"/>
        <v/>
      </c>
      <c r="E1055" s="126" t="str">
        <f t="shared" si="108"/>
        <v/>
      </c>
      <c r="F1055" s="181" t="str">
        <f ca="1">IF(C1055="","",[1]!s_dq_close(D1055,TODAY(),1))</f>
        <v/>
      </c>
      <c r="G1055" s="182" t="str">
        <f ca="1">IF(C1055="","",[1]!s_pq_pctchange(D1055,TODAY()-$G$12,TODAY())/100)</f>
        <v/>
      </c>
      <c r="H1055" s="242" t="str">
        <f>IF(C1055="","",IF($H$11="收入",[1]!S_STM07_IS(D1055,9,$G$5,$H$13)/$E$5,[1]!S_STM07_IS(D1055,48,$G$5,$H$13)/$E$5))</f>
        <v/>
      </c>
      <c r="I1055" s="242" t="str">
        <f>IF(C1055="","",IF($I$11="毛利率",([1]!S_STM07_IS(D1055,9,$G$5,$H$13)-[1]!S_STM07_IS(D1055,10,$G$5,$H$13))/[1]!S_STM07_IS(D1055,9,$G$5,$H$13),[1]!S_STM07_IS(D1055,14,$G$5,$H$13)/$E$5))</f>
        <v/>
      </c>
      <c r="J1055" s="403" t="str">
        <f>IF(C1055="","",IF($J$11="净利润率",[1]!S_STM07_IS(D1055,61,$G$5,$H$13)/[1]!S_STM07_IS(D1055,9,$G$5,$H$13),[1]!S_STM07_IS(D1055,55,$G$5,$H$13)/$E$5))</f>
        <v/>
      </c>
      <c r="K1055" s="411" t="str">
        <f>IF(C1055="","",[1]!hks_fa_roa2(D1055,$G$5))</f>
        <v/>
      </c>
      <c r="L1055" s="411" t="str">
        <f>IF(C1055="","",[1]!hks_fa_roe(D1055,$G$5))</f>
        <v/>
      </c>
      <c r="M1055" s="243" t="str">
        <f>IF(C1055="","",IF($M$11="EPS",[1]!S_STM07_IS(D1055,61,$G$5,$H$13)/IF([1]!s_share_total(D1055,$G$5)=0,[1]!s_share_total(D1055,[1]!s_ipo_listeddate(D1055)),[1]!s_share_total(D1055,$G$5)),([1]!s_stm07_bs(D1055,75,$G$5,$H$13)+[1]!s_stm07_bs(D1055,88,$G$5,$H$13)+[1]!s_stm07_bs(D1055,94,$G$5,$H$13)+[1]!s_stm07_bs(D1055,95,$G$5,$H$13))/$E$5))</f>
        <v/>
      </c>
      <c r="N1055" s="193" t="str">
        <f>IF(C1055="","",F1055/([1]!S_STM07_IS(D1055,61,$G$5,$H$13)/IF([1]!s_share_total(D1055,$G$5)=0,[1]!s_share_total(D1055,[1]!s_ipo_listeddate(D1055)),[1]!s_share_total(D1055,$G$5))))</f>
        <v/>
      </c>
      <c r="O1055" s="242" t="str">
        <f ca="1">IF(C1055="","",[1]!s_share_total(D1055,TODAY())/$E$5)</f>
        <v/>
      </c>
      <c r="P1055" s="242" t="str">
        <f t="shared" si="104"/>
        <v/>
      </c>
      <c r="Q1055" s="181" t="str">
        <f t="shared" si="105"/>
        <v/>
      </c>
      <c r="R1055" s="342" t="str">
        <f t="shared" si="106"/>
        <v/>
      </c>
      <c r="S1055" s="144"/>
      <c r="U1055" s="1"/>
    </row>
    <row r="1056" spans="3:21" ht="12" customHeight="1" x14ac:dyDescent="0.35">
      <c r="C1056" s="341" t="str">
        <f t="shared" si="103"/>
        <v/>
      </c>
      <c r="D1056" s="239" t="str">
        <f t="shared" si="107"/>
        <v/>
      </c>
      <c r="E1056" s="239" t="str">
        <f t="shared" si="108"/>
        <v/>
      </c>
      <c r="F1056" s="179" t="str">
        <f ca="1">IF(C1056="","",[1]!s_dq_close(D1056,TODAY(),1))</f>
        <v/>
      </c>
      <c r="G1056" s="180" t="str">
        <f ca="1">IF(C1056="","",[1]!s_pq_pctchange(D1056,TODAY()-$G$12,TODAY())/100)</f>
        <v/>
      </c>
      <c r="H1056" s="240" t="str">
        <f>IF(C1056="","",IF($H$11="收入",[1]!S_STM07_IS(D1056,9,$G$5,$H$13)/$E$5,[1]!S_STM07_IS(D1056,48,$G$5,$H$13)/$E$5))</f>
        <v/>
      </c>
      <c r="I1056" s="240" t="str">
        <f>IF(C1056="","",IF($I$11="毛利率",([1]!S_STM07_IS(D1056,9,$G$5,$H$13)-[1]!S_STM07_IS(D1056,10,$G$5,$H$13))/[1]!S_STM07_IS(D1056,9,$G$5,$H$13),[1]!S_STM07_IS(D1056,14,$G$5,$H$13)/$E$5))</f>
        <v/>
      </c>
      <c r="J1056" s="402" t="str">
        <f>IF(C1056="","",IF($J$11="净利润率",[1]!S_STM07_IS(D1056,61,$G$5,$H$13)/[1]!S_STM07_IS(D1056,9,$G$5,$H$13),[1]!S_STM07_IS(D1056,55,$G$5,$H$13)/$E$5))</f>
        <v/>
      </c>
      <c r="K1056" s="411" t="str">
        <f>IF(C1056="","",[1]!hks_fa_roa2(D1056,$G$5))</f>
        <v/>
      </c>
      <c r="L1056" s="411" t="str">
        <f>IF(C1056="","",[1]!hks_fa_roe(D1056,$G$5))</f>
        <v/>
      </c>
      <c r="M1056" s="240" t="str">
        <f>IF(C1056="","",IF($M$11="EPS",[1]!S_STM07_IS(D1056,61,$G$5,$H$13)/IF([1]!s_share_total(D1056,$G$5)=0,[1]!s_share_total(D1056,[1]!s_ipo_listeddate(D1056)),[1]!s_share_total(D1056,$G$5)),([1]!s_stm07_bs(D1056,75,$G$5,$H$13)+[1]!s_stm07_bs(D1056,88,$G$5,$H$13)+[1]!s_stm07_bs(D1056,94,$G$5,$H$13)+[1]!s_stm07_bs(D1056,95,$G$5,$H$13))/$E$5))</f>
        <v/>
      </c>
      <c r="N1056" s="241" t="str">
        <f>IF(C1056="","",F1056/([1]!S_STM07_IS(D1056,61,$G$5,$H$13)/IF([1]!s_share_total(D1056,$G$5)=0,[1]!s_share_total(D1056,[1]!s_ipo_listeddate(D1056)),[1]!s_share_total(D1056,$G$5))))</f>
        <v/>
      </c>
      <c r="O1056" s="240" t="str">
        <f ca="1">IF(C1056="","",[1]!s_share_total(D1056,TODAY())/$E$5)</f>
        <v/>
      </c>
      <c r="P1056" s="240" t="str">
        <f t="shared" si="104"/>
        <v/>
      </c>
      <c r="Q1056" s="210" t="str">
        <f t="shared" si="105"/>
        <v/>
      </c>
      <c r="R1056" s="341" t="str">
        <f t="shared" si="106"/>
        <v/>
      </c>
      <c r="S1056" s="144"/>
      <c r="U1056" s="1"/>
    </row>
    <row r="1057" spans="3:21" ht="12" customHeight="1" x14ac:dyDescent="0.35">
      <c r="C1057" s="342" t="str">
        <f t="shared" si="103"/>
        <v/>
      </c>
      <c r="D1057" s="126" t="str">
        <f t="shared" si="107"/>
        <v/>
      </c>
      <c r="E1057" s="126" t="str">
        <f t="shared" si="108"/>
        <v/>
      </c>
      <c r="F1057" s="181" t="str">
        <f ca="1">IF(C1057="","",[1]!s_dq_close(D1057,TODAY(),1))</f>
        <v/>
      </c>
      <c r="G1057" s="182" t="str">
        <f ca="1">IF(C1057="","",[1]!s_pq_pctchange(D1057,TODAY()-$G$12,TODAY())/100)</f>
        <v/>
      </c>
      <c r="H1057" s="242" t="str">
        <f>IF(C1057="","",IF($H$11="收入",[1]!S_STM07_IS(D1057,9,$G$5,$H$13)/$E$5,[1]!S_STM07_IS(D1057,48,$G$5,$H$13)/$E$5))</f>
        <v/>
      </c>
      <c r="I1057" s="242" t="str">
        <f>IF(C1057="","",IF($I$11="毛利率",([1]!S_STM07_IS(D1057,9,$G$5,$H$13)-[1]!S_STM07_IS(D1057,10,$G$5,$H$13))/[1]!S_STM07_IS(D1057,9,$G$5,$H$13),[1]!S_STM07_IS(D1057,14,$G$5,$H$13)/$E$5))</f>
        <v/>
      </c>
      <c r="J1057" s="403" t="str">
        <f>IF(C1057="","",IF($J$11="净利润率",[1]!S_STM07_IS(D1057,61,$G$5,$H$13)/[1]!S_STM07_IS(D1057,9,$G$5,$H$13),[1]!S_STM07_IS(D1057,55,$G$5,$H$13)/$E$5))</f>
        <v/>
      </c>
      <c r="K1057" s="411" t="str">
        <f>IF(C1057="","",[1]!hks_fa_roa2(D1057,$G$5))</f>
        <v/>
      </c>
      <c r="L1057" s="411" t="str">
        <f>IF(C1057="","",[1]!hks_fa_roe(D1057,$G$5))</f>
        <v/>
      </c>
      <c r="M1057" s="243" t="str">
        <f>IF(C1057="","",IF($M$11="EPS",[1]!S_STM07_IS(D1057,61,$G$5,$H$13)/IF([1]!s_share_total(D1057,$G$5)=0,[1]!s_share_total(D1057,[1]!s_ipo_listeddate(D1057)),[1]!s_share_total(D1057,$G$5)),([1]!s_stm07_bs(D1057,75,$G$5,$H$13)+[1]!s_stm07_bs(D1057,88,$G$5,$H$13)+[1]!s_stm07_bs(D1057,94,$G$5,$H$13)+[1]!s_stm07_bs(D1057,95,$G$5,$H$13))/$E$5))</f>
        <v/>
      </c>
      <c r="N1057" s="193" t="str">
        <f>IF(C1057="","",F1057/([1]!S_STM07_IS(D1057,61,$G$5,$H$13)/IF([1]!s_share_total(D1057,$G$5)=0,[1]!s_share_total(D1057,[1]!s_ipo_listeddate(D1057)),[1]!s_share_total(D1057,$G$5))))</f>
        <v/>
      </c>
      <c r="O1057" s="242" t="str">
        <f ca="1">IF(C1057="","",[1]!s_share_total(D1057,TODAY())/$E$5)</f>
        <v/>
      </c>
      <c r="P1057" s="242" t="str">
        <f t="shared" si="104"/>
        <v/>
      </c>
      <c r="Q1057" s="181" t="str">
        <f t="shared" si="105"/>
        <v/>
      </c>
      <c r="R1057" s="342" t="str">
        <f t="shared" si="106"/>
        <v/>
      </c>
      <c r="S1057" s="144"/>
      <c r="U1057" s="1"/>
    </row>
    <row r="1058" spans="3:21" ht="12" customHeight="1" x14ac:dyDescent="0.35">
      <c r="C1058" s="341" t="str">
        <f t="shared" si="103"/>
        <v/>
      </c>
      <c r="D1058" s="239" t="str">
        <f t="shared" si="107"/>
        <v/>
      </c>
      <c r="E1058" s="239" t="str">
        <f t="shared" si="108"/>
        <v/>
      </c>
      <c r="F1058" s="179" t="str">
        <f ca="1">IF(C1058="","",[1]!s_dq_close(D1058,TODAY(),1))</f>
        <v/>
      </c>
      <c r="G1058" s="180" t="str">
        <f ca="1">IF(C1058="","",[1]!s_pq_pctchange(D1058,TODAY()-$G$12,TODAY())/100)</f>
        <v/>
      </c>
      <c r="H1058" s="240" t="str">
        <f>IF(C1058="","",IF($H$11="收入",[1]!S_STM07_IS(D1058,9,$G$5,$H$13)/$E$5,[1]!S_STM07_IS(D1058,48,$G$5,$H$13)/$E$5))</f>
        <v/>
      </c>
      <c r="I1058" s="240" t="str">
        <f>IF(C1058="","",IF($I$11="毛利率",([1]!S_STM07_IS(D1058,9,$G$5,$H$13)-[1]!S_STM07_IS(D1058,10,$G$5,$H$13))/[1]!S_STM07_IS(D1058,9,$G$5,$H$13),[1]!S_STM07_IS(D1058,14,$G$5,$H$13)/$E$5))</f>
        <v/>
      </c>
      <c r="J1058" s="402" t="str">
        <f>IF(C1058="","",IF($J$11="净利润率",[1]!S_STM07_IS(D1058,61,$G$5,$H$13)/[1]!S_STM07_IS(D1058,9,$G$5,$H$13),[1]!S_STM07_IS(D1058,55,$G$5,$H$13)/$E$5))</f>
        <v/>
      </c>
      <c r="K1058" s="411" t="str">
        <f>IF(C1058="","",[1]!hks_fa_roa2(D1058,$G$5))</f>
        <v/>
      </c>
      <c r="L1058" s="411" t="str">
        <f>IF(C1058="","",[1]!hks_fa_roe(D1058,$G$5))</f>
        <v/>
      </c>
      <c r="M1058" s="240" t="str">
        <f>IF(C1058="","",IF($M$11="EPS",[1]!S_STM07_IS(D1058,61,$G$5,$H$13)/IF([1]!s_share_total(D1058,$G$5)=0,[1]!s_share_total(D1058,[1]!s_ipo_listeddate(D1058)),[1]!s_share_total(D1058,$G$5)),([1]!s_stm07_bs(D1058,75,$G$5,$H$13)+[1]!s_stm07_bs(D1058,88,$G$5,$H$13)+[1]!s_stm07_bs(D1058,94,$G$5,$H$13)+[1]!s_stm07_bs(D1058,95,$G$5,$H$13))/$E$5))</f>
        <v/>
      </c>
      <c r="N1058" s="241" t="str">
        <f>IF(C1058="","",F1058/([1]!S_STM07_IS(D1058,61,$G$5,$H$13)/IF([1]!s_share_total(D1058,$G$5)=0,[1]!s_share_total(D1058,[1]!s_ipo_listeddate(D1058)),[1]!s_share_total(D1058,$G$5))))</f>
        <v/>
      </c>
      <c r="O1058" s="240" t="str">
        <f ca="1">IF(C1058="","",[1]!s_share_total(D1058,TODAY())/$E$5)</f>
        <v/>
      </c>
      <c r="P1058" s="240" t="str">
        <f t="shared" si="104"/>
        <v/>
      </c>
      <c r="Q1058" s="210" t="str">
        <f t="shared" si="105"/>
        <v/>
      </c>
      <c r="R1058" s="341" t="str">
        <f t="shared" si="106"/>
        <v/>
      </c>
      <c r="S1058" s="144"/>
      <c r="U1058" s="1"/>
    </row>
    <row r="1059" spans="3:21" ht="12" customHeight="1" x14ac:dyDescent="0.35">
      <c r="C1059" s="342" t="str">
        <f t="shared" si="103"/>
        <v/>
      </c>
      <c r="D1059" s="126" t="str">
        <f t="shared" si="107"/>
        <v/>
      </c>
      <c r="E1059" s="126" t="str">
        <f t="shared" si="108"/>
        <v/>
      </c>
      <c r="F1059" s="181" t="str">
        <f ca="1">IF(C1059="","",[1]!s_dq_close(D1059,TODAY(),1))</f>
        <v/>
      </c>
      <c r="G1059" s="182" t="str">
        <f ca="1">IF(C1059="","",[1]!s_pq_pctchange(D1059,TODAY()-$G$12,TODAY())/100)</f>
        <v/>
      </c>
      <c r="H1059" s="242" t="str">
        <f>IF(C1059="","",IF($H$11="收入",[1]!S_STM07_IS(D1059,9,$G$5,$H$13)/$E$5,[1]!S_STM07_IS(D1059,48,$G$5,$H$13)/$E$5))</f>
        <v/>
      </c>
      <c r="I1059" s="242" t="str">
        <f>IF(C1059="","",IF($I$11="毛利率",([1]!S_STM07_IS(D1059,9,$G$5,$H$13)-[1]!S_STM07_IS(D1059,10,$G$5,$H$13))/[1]!S_STM07_IS(D1059,9,$G$5,$H$13),[1]!S_STM07_IS(D1059,14,$G$5,$H$13)/$E$5))</f>
        <v/>
      </c>
      <c r="J1059" s="403" t="str">
        <f>IF(C1059="","",IF($J$11="净利润率",[1]!S_STM07_IS(D1059,61,$G$5,$H$13)/[1]!S_STM07_IS(D1059,9,$G$5,$H$13),[1]!S_STM07_IS(D1059,55,$G$5,$H$13)/$E$5))</f>
        <v/>
      </c>
      <c r="K1059" s="411" t="str">
        <f>IF(C1059="","",[1]!hks_fa_roa2(D1059,$G$5))</f>
        <v/>
      </c>
      <c r="L1059" s="411" t="str">
        <f>IF(C1059="","",[1]!hks_fa_roe(D1059,$G$5))</f>
        <v/>
      </c>
      <c r="M1059" s="243" t="str">
        <f>IF(C1059="","",IF($M$11="EPS",[1]!S_STM07_IS(D1059,61,$G$5,$H$13)/IF([1]!s_share_total(D1059,$G$5)=0,[1]!s_share_total(D1059,[1]!s_ipo_listeddate(D1059)),[1]!s_share_total(D1059,$G$5)),([1]!s_stm07_bs(D1059,75,$G$5,$H$13)+[1]!s_stm07_bs(D1059,88,$G$5,$H$13)+[1]!s_stm07_bs(D1059,94,$G$5,$H$13)+[1]!s_stm07_bs(D1059,95,$G$5,$H$13))/$E$5))</f>
        <v/>
      </c>
      <c r="N1059" s="193" t="str">
        <f>IF(C1059="","",F1059/([1]!S_STM07_IS(D1059,61,$G$5,$H$13)/IF([1]!s_share_total(D1059,$G$5)=0,[1]!s_share_total(D1059,[1]!s_ipo_listeddate(D1059)),[1]!s_share_total(D1059,$G$5))))</f>
        <v/>
      </c>
      <c r="O1059" s="242" t="str">
        <f ca="1">IF(C1059="","",[1]!s_share_total(D1059,TODAY())/$E$5)</f>
        <v/>
      </c>
      <c r="P1059" s="242" t="str">
        <f t="shared" si="104"/>
        <v/>
      </c>
      <c r="Q1059" s="181" t="str">
        <f t="shared" si="105"/>
        <v/>
      </c>
      <c r="R1059" s="342" t="str">
        <f t="shared" si="106"/>
        <v/>
      </c>
      <c r="S1059" s="144"/>
      <c r="U1059" s="1"/>
    </row>
    <row r="1060" spans="3:21" ht="12" customHeight="1" x14ac:dyDescent="0.35">
      <c r="C1060" s="341" t="str">
        <f t="shared" si="103"/>
        <v/>
      </c>
      <c r="D1060" s="239" t="str">
        <f t="shared" si="107"/>
        <v/>
      </c>
      <c r="E1060" s="239" t="str">
        <f t="shared" si="108"/>
        <v/>
      </c>
      <c r="F1060" s="179" t="str">
        <f ca="1">IF(C1060="","",[1]!s_dq_close(D1060,TODAY(),1))</f>
        <v/>
      </c>
      <c r="G1060" s="180" t="str">
        <f ca="1">IF(C1060="","",[1]!s_pq_pctchange(D1060,TODAY()-$G$12,TODAY())/100)</f>
        <v/>
      </c>
      <c r="H1060" s="240" t="str">
        <f>IF(C1060="","",IF($H$11="收入",[1]!S_STM07_IS(D1060,9,$G$5,$H$13)/$E$5,[1]!S_STM07_IS(D1060,48,$G$5,$H$13)/$E$5))</f>
        <v/>
      </c>
      <c r="I1060" s="240" t="str">
        <f>IF(C1060="","",IF($I$11="毛利率",([1]!S_STM07_IS(D1060,9,$G$5,$H$13)-[1]!S_STM07_IS(D1060,10,$G$5,$H$13))/[1]!S_STM07_IS(D1060,9,$G$5,$H$13),[1]!S_STM07_IS(D1060,14,$G$5,$H$13)/$E$5))</f>
        <v/>
      </c>
      <c r="J1060" s="402" t="str">
        <f>IF(C1060="","",IF($J$11="净利润率",[1]!S_STM07_IS(D1060,61,$G$5,$H$13)/[1]!S_STM07_IS(D1060,9,$G$5,$H$13),[1]!S_STM07_IS(D1060,55,$G$5,$H$13)/$E$5))</f>
        <v/>
      </c>
      <c r="K1060" s="411" t="str">
        <f>IF(C1060="","",[1]!hks_fa_roa2(D1060,$G$5))</f>
        <v/>
      </c>
      <c r="L1060" s="411" t="str">
        <f>IF(C1060="","",[1]!hks_fa_roe(D1060,$G$5))</f>
        <v/>
      </c>
      <c r="M1060" s="240" t="str">
        <f>IF(C1060="","",IF($M$11="EPS",[1]!S_STM07_IS(D1060,61,$G$5,$H$13)/IF([1]!s_share_total(D1060,$G$5)=0,[1]!s_share_total(D1060,[1]!s_ipo_listeddate(D1060)),[1]!s_share_total(D1060,$G$5)),([1]!s_stm07_bs(D1060,75,$G$5,$H$13)+[1]!s_stm07_bs(D1060,88,$G$5,$H$13)+[1]!s_stm07_bs(D1060,94,$G$5,$H$13)+[1]!s_stm07_bs(D1060,95,$G$5,$H$13))/$E$5))</f>
        <v/>
      </c>
      <c r="N1060" s="241" t="str">
        <f>IF(C1060="","",F1060/([1]!S_STM07_IS(D1060,61,$G$5,$H$13)/IF([1]!s_share_total(D1060,$G$5)=0,[1]!s_share_total(D1060,[1]!s_ipo_listeddate(D1060)),[1]!s_share_total(D1060,$G$5))))</f>
        <v/>
      </c>
      <c r="O1060" s="240" t="str">
        <f ca="1">IF(C1060="","",[1]!s_share_total(D1060,TODAY())/$E$5)</f>
        <v/>
      </c>
      <c r="P1060" s="240" t="str">
        <f t="shared" si="104"/>
        <v/>
      </c>
      <c r="Q1060" s="210" t="str">
        <f t="shared" si="105"/>
        <v/>
      </c>
      <c r="R1060" s="341" t="str">
        <f t="shared" si="106"/>
        <v/>
      </c>
      <c r="S1060" s="144"/>
      <c r="U1060" s="1"/>
    </row>
    <row r="1061" spans="3:21" ht="12" customHeight="1" x14ac:dyDescent="0.35">
      <c r="C1061" s="342" t="str">
        <f t="shared" si="103"/>
        <v/>
      </c>
      <c r="D1061" s="126" t="str">
        <f t="shared" si="107"/>
        <v/>
      </c>
      <c r="E1061" s="126" t="str">
        <f t="shared" si="108"/>
        <v/>
      </c>
      <c r="F1061" s="181" t="str">
        <f ca="1">IF(C1061="","",[1]!s_dq_close(D1061,TODAY(),1))</f>
        <v/>
      </c>
      <c r="G1061" s="182" t="str">
        <f ca="1">IF(C1061="","",[1]!s_pq_pctchange(D1061,TODAY()-$G$12,TODAY())/100)</f>
        <v/>
      </c>
      <c r="H1061" s="242" t="str">
        <f>IF(C1061="","",IF($H$11="收入",[1]!S_STM07_IS(D1061,9,$G$5,$H$13)/$E$5,[1]!S_STM07_IS(D1061,48,$G$5,$H$13)/$E$5))</f>
        <v/>
      </c>
      <c r="I1061" s="242" t="str">
        <f>IF(C1061="","",IF($I$11="毛利率",([1]!S_STM07_IS(D1061,9,$G$5,$H$13)-[1]!S_STM07_IS(D1061,10,$G$5,$H$13))/[1]!S_STM07_IS(D1061,9,$G$5,$H$13),[1]!S_STM07_IS(D1061,14,$G$5,$H$13)/$E$5))</f>
        <v/>
      </c>
      <c r="J1061" s="403" t="str">
        <f>IF(C1061="","",IF($J$11="净利润率",[1]!S_STM07_IS(D1061,61,$G$5,$H$13)/[1]!S_STM07_IS(D1061,9,$G$5,$H$13),[1]!S_STM07_IS(D1061,55,$G$5,$H$13)/$E$5))</f>
        <v/>
      </c>
      <c r="K1061" s="411" t="str">
        <f>IF(C1061="","",[1]!hks_fa_roa2(D1061,$G$5))</f>
        <v/>
      </c>
      <c r="L1061" s="411" t="str">
        <f>IF(C1061="","",[1]!hks_fa_roe(D1061,$G$5))</f>
        <v/>
      </c>
      <c r="M1061" s="243" t="str">
        <f>IF(C1061="","",IF($M$11="EPS",[1]!S_STM07_IS(D1061,61,$G$5,$H$13)/IF([1]!s_share_total(D1061,$G$5)=0,[1]!s_share_total(D1061,[1]!s_ipo_listeddate(D1061)),[1]!s_share_total(D1061,$G$5)),([1]!s_stm07_bs(D1061,75,$G$5,$H$13)+[1]!s_stm07_bs(D1061,88,$G$5,$H$13)+[1]!s_stm07_bs(D1061,94,$G$5,$H$13)+[1]!s_stm07_bs(D1061,95,$G$5,$H$13))/$E$5))</f>
        <v/>
      </c>
      <c r="N1061" s="193" t="str">
        <f>IF(C1061="","",F1061/([1]!S_STM07_IS(D1061,61,$G$5,$H$13)/IF([1]!s_share_total(D1061,$G$5)=0,[1]!s_share_total(D1061,[1]!s_ipo_listeddate(D1061)),[1]!s_share_total(D1061,$G$5))))</f>
        <v/>
      </c>
      <c r="O1061" s="242" t="str">
        <f ca="1">IF(C1061="","",[1]!s_share_total(D1061,TODAY())/$E$5)</f>
        <v/>
      </c>
      <c r="P1061" s="242" t="str">
        <f t="shared" si="104"/>
        <v/>
      </c>
      <c r="Q1061" s="181" t="str">
        <f t="shared" si="105"/>
        <v/>
      </c>
      <c r="R1061" s="342" t="str">
        <f t="shared" si="106"/>
        <v/>
      </c>
      <c r="S1061" s="144"/>
      <c r="U1061" s="1"/>
    </row>
    <row r="1062" spans="3:21" ht="12" customHeight="1" x14ac:dyDescent="0.35">
      <c r="C1062" s="341" t="str">
        <f t="shared" si="103"/>
        <v/>
      </c>
      <c r="D1062" s="239" t="str">
        <f t="shared" si="107"/>
        <v/>
      </c>
      <c r="E1062" s="239" t="str">
        <f t="shared" si="108"/>
        <v/>
      </c>
      <c r="F1062" s="179" t="str">
        <f ca="1">IF(C1062="","",[1]!s_dq_close(D1062,TODAY(),1))</f>
        <v/>
      </c>
      <c r="G1062" s="180" t="str">
        <f ca="1">IF(C1062="","",[1]!s_pq_pctchange(D1062,TODAY()-$G$12,TODAY())/100)</f>
        <v/>
      </c>
      <c r="H1062" s="240" t="str">
        <f>IF(C1062="","",IF($H$11="收入",[1]!S_STM07_IS(D1062,9,$G$5,$H$13)/$E$5,[1]!S_STM07_IS(D1062,48,$G$5,$H$13)/$E$5))</f>
        <v/>
      </c>
      <c r="I1062" s="240" t="str">
        <f>IF(C1062="","",IF($I$11="毛利率",([1]!S_STM07_IS(D1062,9,$G$5,$H$13)-[1]!S_STM07_IS(D1062,10,$G$5,$H$13))/[1]!S_STM07_IS(D1062,9,$G$5,$H$13),[1]!S_STM07_IS(D1062,14,$G$5,$H$13)/$E$5))</f>
        <v/>
      </c>
      <c r="J1062" s="402" t="str">
        <f>IF(C1062="","",IF($J$11="净利润率",[1]!S_STM07_IS(D1062,61,$G$5,$H$13)/[1]!S_STM07_IS(D1062,9,$G$5,$H$13),[1]!S_STM07_IS(D1062,55,$G$5,$H$13)/$E$5))</f>
        <v/>
      </c>
      <c r="K1062" s="411" t="str">
        <f>IF(C1062="","",[1]!hks_fa_roa2(D1062,$G$5))</f>
        <v/>
      </c>
      <c r="L1062" s="411" t="str">
        <f>IF(C1062="","",[1]!hks_fa_roe(D1062,$G$5))</f>
        <v/>
      </c>
      <c r="M1062" s="240" t="str">
        <f>IF(C1062="","",IF($M$11="EPS",[1]!S_STM07_IS(D1062,61,$G$5,$H$13)/IF([1]!s_share_total(D1062,$G$5)=0,[1]!s_share_total(D1062,[1]!s_ipo_listeddate(D1062)),[1]!s_share_total(D1062,$G$5)),([1]!s_stm07_bs(D1062,75,$G$5,$H$13)+[1]!s_stm07_bs(D1062,88,$G$5,$H$13)+[1]!s_stm07_bs(D1062,94,$G$5,$H$13)+[1]!s_stm07_bs(D1062,95,$G$5,$H$13))/$E$5))</f>
        <v/>
      </c>
      <c r="N1062" s="241" t="str">
        <f>IF(C1062="","",F1062/([1]!S_STM07_IS(D1062,61,$G$5,$H$13)/IF([1]!s_share_total(D1062,$G$5)=0,[1]!s_share_total(D1062,[1]!s_ipo_listeddate(D1062)),[1]!s_share_total(D1062,$G$5))))</f>
        <v/>
      </c>
      <c r="O1062" s="240" t="str">
        <f ca="1">IF(C1062="","",[1]!s_share_total(D1062,TODAY())/$E$5)</f>
        <v/>
      </c>
      <c r="P1062" s="240" t="str">
        <f t="shared" si="104"/>
        <v/>
      </c>
      <c r="Q1062" s="210" t="str">
        <f t="shared" si="105"/>
        <v/>
      </c>
      <c r="R1062" s="341" t="str">
        <f t="shared" si="106"/>
        <v/>
      </c>
      <c r="S1062" s="144"/>
      <c r="U1062" s="1"/>
    </row>
    <row r="1063" spans="3:21" ht="12" customHeight="1" x14ac:dyDescent="0.35">
      <c r="C1063" s="342" t="str">
        <f t="shared" si="103"/>
        <v/>
      </c>
      <c r="D1063" s="126" t="str">
        <f t="shared" si="107"/>
        <v/>
      </c>
      <c r="E1063" s="126" t="str">
        <f t="shared" si="108"/>
        <v/>
      </c>
      <c r="F1063" s="181" t="str">
        <f ca="1">IF(C1063="","",[1]!s_dq_close(D1063,TODAY(),1))</f>
        <v/>
      </c>
      <c r="G1063" s="182" t="str">
        <f ca="1">IF(C1063="","",[1]!s_pq_pctchange(D1063,TODAY()-$G$12,TODAY())/100)</f>
        <v/>
      </c>
      <c r="H1063" s="242" t="str">
        <f>IF(C1063="","",IF($H$11="收入",[1]!S_STM07_IS(D1063,9,$G$5,$H$13)/$E$5,[1]!S_STM07_IS(D1063,48,$G$5,$H$13)/$E$5))</f>
        <v/>
      </c>
      <c r="I1063" s="242" t="str">
        <f>IF(C1063="","",IF($I$11="毛利率",([1]!S_STM07_IS(D1063,9,$G$5,$H$13)-[1]!S_STM07_IS(D1063,10,$G$5,$H$13))/[1]!S_STM07_IS(D1063,9,$G$5,$H$13),[1]!S_STM07_IS(D1063,14,$G$5,$H$13)/$E$5))</f>
        <v/>
      </c>
      <c r="J1063" s="403" t="str">
        <f>IF(C1063="","",IF($J$11="净利润率",[1]!S_STM07_IS(D1063,61,$G$5,$H$13)/[1]!S_STM07_IS(D1063,9,$G$5,$H$13),[1]!S_STM07_IS(D1063,55,$G$5,$H$13)/$E$5))</f>
        <v/>
      </c>
      <c r="K1063" s="411" t="str">
        <f>IF(C1063="","",[1]!hks_fa_roa2(D1063,$G$5))</f>
        <v/>
      </c>
      <c r="L1063" s="411" t="str">
        <f>IF(C1063="","",[1]!hks_fa_roe(D1063,$G$5))</f>
        <v/>
      </c>
      <c r="M1063" s="243" t="str">
        <f>IF(C1063="","",IF($M$11="EPS",[1]!S_STM07_IS(D1063,61,$G$5,$H$13)/IF([1]!s_share_total(D1063,$G$5)=0,[1]!s_share_total(D1063,[1]!s_ipo_listeddate(D1063)),[1]!s_share_total(D1063,$G$5)),([1]!s_stm07_bs(D1063,75,$G$5,$H$13)+[1]!s_stm07_bs(D1063,88,$G$5,$H$13)+[1]!s_stm07_bs(D1063,94,$G$5,$H$13)+[1]!s_stm07_bs(D1063,95,$G$5,$H$13))/$E$5))</f>
        <v/>
      </c>
      <c r="N1063" s="193" t="str">
        <f>IF(C1063="","",F1063/([1]!S_STM07_IS(D1063,61,$G$5,$H$13)/IF([1]!s_share_total(D1063,$G$5)=0,[1]!s_share_total(D1063,[1]!s_ipo_listeddate(D1063)),[1]!s_share_total(D1063,$G$5))))</f>
        <v/>
      </c>
      <c r="O1063" s="242" t="str">
        <f ca="1">IF(C1063="","",[1]!s_share_total(D1063,TODAY())/$E$5)</f>
        <v/>
      </c>
      <c r="P1063" s="242" t="str">
        <f t="shared" si="104"/>
        <v/>
      </c>
      <c r="Q1063" s="181" t="str">
        <f t="shared" si="105"/>
        <v/>
      </c>
      <c r="R1063" s="342" t="str">
        <f t="shared" si="106"/>
        <v/>
      </c>
      <c r="S1063" s="144"/>
      <c r="U1063" s="1"/>
    </row>
    <row r="1064" spans="3:21" ht="12" customHeight="1" x14ac:dyDescent="0.35">
      <c r="C1064" s="341" t="str">
        <f t="shared" si="103"/>
        <v/>
      </c>
      <c r="D1064" s="239" t="str">
        <f t="shared" si="107"/>
        <v/>
      </c>
      <c r="E1064" s="239" t="str">
        <f t="shared" si="108"/>
        <v/>
      </c>
      <c r="F1064" s="179" t="str">
        <f ca="1">IF(C1064="","",[1]!s_dq_close(D1064,TODAY(),1))</f>
        <v/>
      </c>
      <c r="G1064" s="180" t="str">
        <f ca="1">IF(C1064="","",[1]!s_pq_pctchange(D1064,TODAY()-$G$12,TODAY())/100)</f>
        <v/>
      </c>
      <c r="H1064" s="240" t="str">
        <f>IF(C1064="","",IF($H$11="收入",[1]!S_STM07_IS(D1064,9,$G$5,$H$13)/$E$5,[1]!S_STM07_IS(D1064,48,$G$5,$H$13)/$E$5))</f>
        <v/>
      </c>
      <c r="I1064" s="240" t="str">
        <f>IF(C1064="","",IF($I$11="毛利率",([1]!S_STM07_IS(D1064,9,$G$5,$H$13)-[1]!S_STM07_IS(D1064,10,$G$5,$H$13))/[1]!S_STM07_IS(D1064,9,$G$5,$H$13),[1]!S_STM07_IS(D1064,14,$G$5,$H$13)/$E$5))</f>
        <v/>
      </c>
      <c r="J1064" s="402" t="str">
        <f>IF(C1064="","",IF($J$11="净利润率",[1]!S_STM07_IS(D1064,61,$G$5,$H$13)/[1]!S_STM07_IS(D1064,9,$G$5,$H$13),[1]!S_STM07_IS(D1064,55,$G$5,$H$13)/$E$5))</f>
        <v/>
      </c>
      <c r="K1064" s="411" t="str">
        <f>IF(C1064="","",[1]!hks_fa_roa2(D1064,$G$5))</f>
        <v/>
      </c>
      <c r="L1064" s="411" t="str">
        <f>IF(C1064="","",[1]!hks_fa_roe(D1064,$G$5))</f>
        <v/>
      </c>
      <c r="M1064" s="240" t="str">
        <f>IF(C1064="","",IF($M$11="EPS",[1]!S_STM07_IS(D1064,61,$G$5,$H$13)/IF([1]!s_share_total(D1064,$G$5)=0,[1]!s_share_total(D1064,[1]!s_ipo_listeddate(D1064)),[1]!s_share_total(D1064,$G$5)),([1]!s_stm07_bs(D1064,75,$G$5,$H$13)+[1]!s_stm07_bs(D1064,88,$G$5,$H$13)+[1]!s_stm07_bs(D1064,94,$G$5,$H$13)+[1]!s_stm07_bs(D1064,95,$G$5,$H$13))/$E$5))</f>
        <v/>
      </c>
      <c r="N1064" s="241" t="str">
        <f>IF(C1064="","",F1064/([1]!S_STM07_IS(D1064,61,$G$5,$H$13)/IF([1]!s_share_total(D1064,$G$5)=0,[1]!s_share_total(D1064,[1]!s_ipo_listeddate(D1064)),[1]!s_share_total(D1064,$G$5))))</f>
        <v/>
      </c>
      <c r="O1064" s="240" t="str">
        <f ca="1">IF(C1064="","",[1]!s_share_total(D1064,TODAY())/$E$5)</f>
        <v/>
      </c>
      <c r="P1064" s="240" t="str">
        <f t="shared" si="104"/>
        <v/>
      </c>
      <c r="Q1064" s="210" t="str">
        <f t="shared" si="105"/>
        <v/>
      </c>
      <c r="R1064" s="341" t="str">
        <f t="shared" si="106"/>
        <v/>
      </c>
      <c r="S1064" s="144"/>
      <c r="U1064" s="1"/>
    </row>
    <row r="1065" spans="3:21" ht="12" customHeight="1" x14ac:dyDescent="0.35">
      <c r="C1065" s="342" t="str">
        <f t="shared" si="103"/>
        <v/>
      </c>
      <c r="D1065" s="126" t="str">
        <f t="shared" si="107"/>
        <v/>
      </c>
      <c r="E1065" s="126" t="str">
        <f t="shared" si="108"/>
        <v/>
      </c>
      <c r="F1065" s="181" t="str">
        <f ca="1">IF(C1065="","",[1]!s_dq_close(D1065,TODAY(),1))</f>
        <v/>
      </c>
      <c r="G1065" s="182" t="str">
        <f ca="1">IF(C1065="","",[1]!s_pq_pctchange(D1065,TODAY()-$G$12,TODAY())/100)</f>
        <v/>
      </c>
      <c r="H1065" s="242" t="str">
        <f>IF(C1065="","",IF($H$11="收入",[1]!S_STM07_IS(D1065,9,$G$5,$H$13)/$E$5,[1]!S_STM07_IS(D1065,48,$G$5,$H$13)/$E$5))</f>
        <v/>
      </c>
      <c r="I1065" s="242" t="str">
        <f>IF(C1065="","",IF($I$11="毛利率",([1]!S_STM07_IS(D1065,9,$G$5,$H$13)-[1]!S_STM07_IS(D1065,10,$G$5,$H$13))/[1]!S_STM07_IS(D1065,9,$G$5,$H$13),[1]!S_STM07_IS(D1065,14,$G$5,$H$13)/$E$5))</f>
        <v/>
      </c>
      <c r="J1065" s="403" t="str">
        <f>IF(C1065="","",IF($J$11="净利润率",[1]!S_STM07_IS(D1065,61,$G$5,$H$13)/[1]!S_STM07_IS(D1065,9,$G$5,$H$13),[1]!S_STM07_IS(D1065,55,$G$5,$H$13)/$E$5))</f>
        <v/>
      </c>
      <c r="K1065" s="411" t="str">
        <f>IF(C1065="","",[1]!hks_fa_roa2(D1065,$G$5))</f>
        <v/>
      </c>
      <c r="L1065" s="411" t="str">
        <f>IF(C1065="","",[1]!hks_fa_roe(D1065,$G$5))</f>
        <v/>
      </c>
      <c r="M1065" s="243" t="str">
        <f>IF(C1065="","",IF($M$11="EPS",[1]!S_STM07_IS(D1065,61,$G$5,$H$13)/IF([1]!s_share_total(D1065,$G$5)=0,[1]!s_share_total(D1065,[1]!s_ipo_listeddate(D1065)),[1]!s_share_total(D1065,$G$5)),([1]!s_stm07_bs(D1065,75,$G$5,$H$13)+[1]!s_stm07_bs(D1065,88,$G$5,$H$13)+[1]!s_stm07_bs(D1065,94,$G$5,$H$13)+[1]!s_stm07_bs(D1065,95,$G$5,$H$13))/$E$5))</f>
        <v/>
      </c>
      <c r="N1065" s="193" t="str">
        <f>IF(C1065="","",F1065/([1]!S_STM07_IS(D1065,61,$G$5,$H$13)/IF([1]!s_share_total(D1065,$G$5)=0,[1]!s_share_total(D1065,[1]!s_ipo_listeddate(D1065)),[1]!s_share_total(D1065,$G$5))))</f>
        <v/>
      </c>
      <c r="O1065" s="242" t="str">
        <f ca="1">IF(C1065="","",[1]!s_share_total(D1065,TODAY())/$E$5)</f>
        <v/>
      </c>
      <c r="P1065" s="242" t="str">
        <f t="shared" si="104"/>
        <v/>
      </c>
      <c r="Q1065" s="181" t="str">
        <f t="shared" si="105"/>
        <v/>
      </c>
      <c r="R1065" s="342" t="str">
        <f t="shared" si="106"/>
        <v/>
      </c>
      <c r="S1065" s="144"/>
      <c r="U1065" s="1"/>
    </row>
    <row r="1066" spans="3:21" ht="12" customHeight="1" x14ac:dyDescent="0.35">
      <c r="C1066" s="341" t="str">
        <f t="shared" si="103"/>
        <v/>
      </c>
      <c r="D1066" s="239" t="str">
        <f t="shared" si="107"/>
        <v/>
      </c>
      <c r="E1066" s="239" t="str">
        <f t="shared" si="108"/>
        <v/>
      </c>
      <c r="F1066" s="179" t="str">
        <f ca="1">IF(C1066="","",[1]!s_dq_close(D1066,TODAY(),1))</f>
        <v/>
      </c>
      <c r="G1066" s="180" t="str">
        <f ca="1">IF(C1066="","",[1]!s_pq_pctchange(D1066,TODAY()-$G$12,TODAY())/100)</f>
        <v/>
      </c>
      <c r="H1066" s="240" t="str">
        <f>IF(C1066="","",IF($H$11="收入",[1]!S_STM07_IS(D1066,9,$G$5,$H$13)/$E$5,[1]!S_STM07_IS(D1066,48,$G$5,$H$13)/$E$5))</f>
        <v/>
      </c>
      <c r="I1066" s="240" t="str">
        <f>IF(C1066="","",IF($I$11="毛利率",([1]!S_STM07_IS(D1066,9,$G$5,$H$13)-[1]!S_STM07_IS(D1066,10,$G$5,$H$13))/[1]!S_STM07_IS(D1066,9,$G$5,$H$13),[1]!S_STM07_IS(D1066,14,$G$5,$H$13)/$E$5))</f>
        <v/>
      </c>
      <c r="J1066" s="402" t="str">
        <f>IF(C1066="","",IF($J$11="净利润率",[1]!S_STM07_IS(D1066,61,$G$5,$H$13)/[1]!S_STM07_IS(D1066,9,$G$5,$H$13),[1]!S_STM07_IS(D1066,55,$G$5,$H$13)/$E$5))</f>
        <v/>
      </c>
      <c r="K1066" s="411" t="str">
        <f>IF(C1066="","",[1]!hks_fa_roa2(D1066,$G$5))</f>
        <v/>
      </c>
      <c r="L1066" s="411" t="str">
        <f>IF(C1066="","",[1]!hks_fa_roe(D1066,$G$5))</f>
        <v/>
      </c>
      <c r="M1066" s="240" t="str">
        <f>IF(C1066="","",IF($M$11="EPS",[1]!S_STM07_IS(D1066,61,$G$5,$H$13)/IF([1]!s_share_total(D1066,$G$5)=0,[1]!s_share_total(D1066,[1]!s_ipo_listeddate(D1066)),[1]!s_share_total(D1066,$G$5)),([1]!s_stm07_bs(D1066,75,$G$5,$H$13)+[1]!s_stm07_bs(D1066,88,$G$5,$H$13)+[1]!s_stm07_bs(D1066,94,$G$5,$H$13)+[1]!s_stm07_bs(D1066,95,$G$5,$H$13))/$E$5))</f>
        <v/>
      </c>
      <c r="N1066" s="241" t="str">
        <f>IF(C1066="","",F1066/([1]!S_STM07_IS(D1066,61,$G$5,$H$13)/IF([1]!s_share_total(D1066,$G$5)=0,[1]!s_share_total(D1066,[1]!s_ipo_listeddate(D1066)),[1]!s_share_total(D1066,$G$5))))</f>
        <v/>
      </c>
      <c r="O1066" s="240" t="str">
        <f ca="1">IF(C1066="","",[1]!s_share_total(D1066,TODAY())/$E$5)</f>
        <v/>
      </c>
      <c r="P1066" s="240" t="str">
        <f t="shared" si="104"/>
        <v/>
      </c>
      <c r="Q1066" s="210" t="str">
        <f t="shared" si="105"/>
        <v/>
      </c>
      <c r="R1066" s="341" t="str">
        <f t="shared" si="106"/>
        <v/>
      </c>
      <c r="S1066" s="144"/>
      <c r="U1066" s="1"/>
    </row>
    <row r="1067" spans="3:21" ht="12" customHeight="1" x14ac:dyDescent="0.35">
      <c r="C1067" s="342" t="str">
        <f t="shared" si="103"/>
        <v/>
      </c>
      <c r="D1067" s="126" t="str">
        <f t="shared" si="107"/>
        <v/>
      </c>
      <c r="E1067" s="126" t="str">
        <f t="shared" si="108"/>
        <v/>
      </c>
      <c r="F1067" s="181" t="str">
        <f ca="1">IF(C1067="","",[1]!s_dq_close(D1067,TODAY(),1))</f>
        <v/>
      </c>
      <c r="G1067" s="182" t="str">
        <f ca="1">IF(C1067="","",[1]!s_pq_pctchange(D1067,TODAY()-$G$12,TODAY())/100)</f>
        <v/>
      </c>
      <c r="H1067" s="242" t="str">
        <f>IF(C1067="","",IF($H$11="收入",[1]!S_STM07_IS(D1067,9,$G$5,$H$13)/$E$5,[1]!S_STM07_IS(D1067,48,$G$5,$H$13)/$E$5))</f>
        <v/>
      </c>
      <c r="I1067" s="242" t="str">
        <f>IF(C1067="","",IF($I$11="毛利率",([1]!S_STM07_IS(D1067,9,$G$5,$H$13)-[1]!S_STM07_IS(D1067,10,$G$5,$H$13))/[1]!S_STM07_IS(D1067,9,$G$5,$H$13),[1]!S_STM07_IS(D1067,14,$G$5,$H$13)/$E$5))</f>
        <v/>
      </c>
      <c r="J1067" s="403" t="str">
        <f>IF(C1067="","",IF($J$11="净利润率",[1]!S_STM07_IS(D1067,61,$G$5,$H$13)/[1]!S_STM07_IS(D1067,9,$G$5,$H$13),[1]!S_STM07_IS(D1067,55,$G$5,$H$13)/$E$5))</f>
        <v/>
      </c>
      <c r="K1067" s="411" t="str">
        <f>IF(C1067="","",[1]!hks_fa_roa2(D1067,$G$5))</f>
        <v/>
      </c>
      <c r="L1067" s="411" t="str">
        <f>IF(C1067="","",[1]!hks_fa_roe(D1067,$G$5))</f>
        <v/>
      </c>
      <c r="M1067" s="243" t="str">
        <f>IF(C1067="","",IF($M$11="EPS",[1]!S_STM07_IS(D1067,61,$G$5,$H$13)/IF([1]!s_share_total(D1067,$G$5)=0,[1]!s_share_total(D1067,[1]!s_ipo_listeddate(D1067)),[1]!s_share_total(D1067,$G$5)),([1]!s_stm07_bs(D1067,75,$G$5,$H$13)+[1]!s_stm07_bs(D1067,88,$G$5,$H$13)+[1]!s_stm07_bs(D1067,94,$G$5,$H$13)+[1]!s_stm07_bs(D1067,95,$G$5,$H$13))/$E$5))</f>
        <v/>
      </c>
      <c r="N1067" s="193" t="str">
        <f>IF(C1067="","",F1067/([1]!S_STM07_IS(D1067,61,$G$5,$H$13)/IF([1]!s_share_total(D1067,$G$5)=0,[1]!s_share_total(D1067,[1]!s_ipo_listeddate(D1067)),[1]!s_share_total(D1067,$G$5))))</f>
        <v/>
      </c>
      <c r="O1067" s="242" t="str">
        <f ca="1">IF(C1067="","",[1]!s_share_total(D1067,TODAY())/$E$5)</f>
        <v/>
      </c>
      <c r="P1067" s="242" t="str">
        <f t="shared" si="104"/>
        <v/>
      </c>
      <c r="Q1067" s="181" t="str">
        <f t="shared" si="105"/>
        <v/>
      </c>
      <c r="R1067" s="342" t="str">
        <f t="shared" si="106"/>
        <v/>
      </c>
      <c r="S1067" s="144"/>
      <c r="U1067" s="1"/>
    </row>
    <row r="1068" spans="3:21" ht="12" customHeight="1" x14ac:dyDescent="0.35">
      <c r="C1068" s="341" t="str">
        <f t="shared" si="103"/>
        <v/>
      </c>
      <c r="D1068" s="239" t="str">
        <f t="shared" si="107"/>
        <v/>
      </c>
      <c r="E1068" s="239" t="str">
        <f t="shared" si="108"/>
        <v/>
      </c>
      <c r="F1068" s="179" t="str">
        <f ca="1">IF(C1068="","",[1]!s_dq_close(D1068,TODAY(),1))</f>
        <v/>
      </c>
      <c r="G1068" s="180" t="str">
        <f ca="1">IF(C1068="","",[1]!s_pq_pctchange(D1068,TODAY()-$G$12,TODAY())/100)</f>
        <v/>
      </c>
      <c r="H1068" s="240" t="str">
        <f>IF(C1068="","",IF($H$11="收入",[1]!S_STM07_IS(D1068,9,$G$5,$H$13)/$E$5,[1]!S_STM07_IS(D1068,48,$G$5,$H$13)/$E$5))</f>
        <v/>
      </c>
      <c r="I1068" s="240" t="str">
        <f>IF(C1068="","",IF($I$11="毛利率",([1]!S_STM07_IS(D1068,9,$G$5,$H$13)-[1]!S_STM07_IS(D1068,10,$G$5,$H$13))/[1]!S_STM07_IS(D1068,9,$G$5,$H$13),[1]!S_STM07_IS(D1068,14,$G$5,$H$13)/$E$5))</f>
        <v/>
      </c>
      <c r="J1068" s="402" t="str">
        <f>IF(C1068="","",IF($J$11="净利润率",[1]!S_STM07_IS(D1068,61,$G$5,$H$13)/[1]!S_STM07_IS(D1068,9,$G$5,$H$13),[1]!S_STM07_IS(D1068,55,$G$5,$H$13)/$E$5))</f>
        <v/>
      </c>
      <c r="K1068" s="411" t="str">
        <f>IF(C1068="","",[1]!hks_fa_roa2(D1068,$G$5))</f>
        <v/>
      </c>
      <c r="L1068" s="411" t="str">
        <f>IF(C1068="","",[1]!hks_fa_roe(D1068,$G$5))</f>
        <v/>
      </c>
      <c r="M1068" s="240" t="str">
        <f>IF(C1068="","",IF($M$11="EPS",[1]!S_STM07_IS(D1068,61,$G$5,$H$13)/IF([1]!s_share_total(D1068,$G$5)=0,[1]!s_share_total(D1068,[1]!s_ipo_listeddate(D1068)),[1]!s_share_total(D1068,$G$5)),([1]!s_stm07_bs(D1068,75,$G$5,$H$13)+[1]!s_stm07_bs(D1068,88,$G$5,$H$13)+[1]!s_stm07_bs(D1068,94,$G$5,$H$13)+[1]!s_stm07_bs(D1068,95,$G$5,$H$13))/$E$5))</f>
        <v/>
      </c>
      <c r="N1068" s="241" t="str">
        <f>IF(C1068="","",F1068/([1]!S_STM07_IS(D1068,61,$G$5,$H$13)/IF([1]!s_share_total(D1068,$G$5)=0,[1]!s_share_total(D1068,[1]!s_ipo_listeddate(D1068)),[1]!s_share_total(D1068,$G$5))))</f>
        <v/>
      </c>
      <c r="O1068" s="240" t="str">
        <f ca="1">IF(C1068="","",[1]!s_share_total(D1068,TODAY())/$E$5)</f>
        <v/>
      </c>
      <c r="P1068" s="240" t="str">
        <f t="shared" si="104"/>
        <v/>
      </c>
      <c r="Q1068" s="210" t="str">
        <f t="shared" si="105"/>
        <v/>
      </c>
      <c r="R1068" s="341" t="str">
        <f t="shared" si="106"/>
        <v/>
      </c>
      <c r="S1068" s="144"/>
      <c r="U1068" s="1"/>
    </row>
    <row r="1069" spans="3:21" ht="12" customHeight="1" x14ac:dyDescent="0.35">
      <c r="C1069" s="342" t="str">
        <f t="shared" si="103"/>
        <v/>
      </c>
      <c r="D1069" s="126" t="str">
        <f t="shared" si="107"/>
        <v/>
      </c>
      <c r="E1069" s="126" t="str">
        <f t="shared" si="108"/>
        <v/>
      </c>
      <c r="F1069" s="181" t="str">
        <f ca="1">IF(C1069="","",[1]!s_dq_close(D1069,TODAY(),1))</f>
        <v/>
      </c>
      <c r="G1069" s="182" t="str">
        <f ca="1">IF(C1069="","",[1]!s_pq_pctchange(D1069,TODAY()-$G$12,TODAY())/100)</f>
        <v/>
      </c>
      <c r="H1069" s="242" t="str">
        <f>IF(C1069="","",IF($H$11="收入",[1]!S_STM07_IS(D1069,9,$G$5,$H$13)/$E$5,[1]!S_STM07_IS(D1069,48,$G$5,$H$13)/$E$5))</f>
        <v/>
      </c>
      <c r="I1069" s="242" t="str">
        <f>IF(C1069="","",IF($I$11="毛利率",([1]!S_STM07_IS(D1069,9,$G$5,$H$13)-[1]!S_STM07_IS(D1069,10,$G$5,$H$13))/[1]!S_STM07_IS(D1069,9,$G$5,$H$13),[1]!S_STM07_IS(D1069,14,$G$5,$H$13)/$E$5))</f>
        <v/>
      </c>
      <c r="J1069" s="403" t="str">
        <f>IF(C1069="","",IF($J$11="净利润率",[1]!S_STM07_IS(D1069,61,$G$5,$H$13)/[1]!S_STM07_IS(D1069,9,$G$5,$H$13),[1]!S_STM07_IS(D1069,55,$G$5,$H$13)/$E$5))</f>
        <v/>
      </c>
      <c r="K1069" s="411" t="str">
        <f>IF(C1069="","",[1]!hks_fa_roa2(D1069,$G$5))</f>
        <v/>
      </c>
      <c r="L1069" s="411" t="str">
        <f>IF(C1069="","",[1]!hks_fa_roe(D1069,$G$5))</f>
        <v/>
      </c>
      <c r="M1069" s="243" t="str">
        <f>IF(C1069="","",IF($M$11="EPS",[1]!S_STM07_IS(D1069,61,$G$5,$H$13)/IF([1]!s_share_total(D1069,$G$5)=0,[1]!s_share_total(D1069,[1]!s_ipo_listeddate(D1069)),[1]!s_share_total(D1069,$G$5)),([1]!s_stm07_bs(D1069,75,$G$5,$H$13)+[1]!s_stm07_bs(D1069,88,$G$5,$H$13)+[1]!s_stm07_bs(D1069,94,$G$5,$H$13)+[1]!s_stm07_bs(D1069,95,$G$5,$H$13))/$E$5))</f>
        <v/>
      </c>
      <c r="N1069" s="193" t="str">
        <f>IF(C1069="","",F1069/([1]!S_STM07_IS(D1069,61,$G$5,$H$13)/IF([1]!s_share_total(D1069,$G$5)=0,[1]!s_share_total(D1069,[1]!s_ipo_listeddate(D1069)),[1]!s_share_total(D1069,$G$5))))</f>
        <v/>
      </c>
      <c r="O1069" s="242" t="str">
        <f ca="1">IF(C1069="","",[1]!s_share_total(D1069,TODAY())/$E$5)</f>
        <v/>
      </c>
      <c r="P1069" s="242" t="str">
        <f t="shared" si="104"/>
        <v/>
      </c>
      <c r="Q1069" s="181" t="str">
        <f t="shared" si="105"/>
        <v/>
      </c>
      <c r="R1069" s="342" t="str">
        <f t="shared" si="106"/>
        <v/>
      </c>
      <c r="S1069" s="144"/>
      <c r="U1069" s="1"/>
    </row>
    <row r="1070" spans="3:21" ht="12" customHeight="1" x14ac:dyDescent="0.35">
      <c r="C1070" s="341" t="str">
        <f t="shared" si="103"/>
        <v/>
      </c>
      <c r="D1070" s="239" t="str">
        <f t="shared" si="107"/>
        <v/>
      </c>
      <c r="E1070" s="239" t="str">
        <f t="shared" si="108"/>
        <v/>
      </c>
      <c r="F1070" s="179" t="str">
        <f ca="1">IF(C1070="","",[1]!s_dq_close(D1070,TODAY(),1))</f>
        <v/>
      </c>
      <c r="G1070" s="180" t="str">
        <f ca="1">IF(C1070="","",[1]!s_pq_pctchange(D1070,TODAY()-$G$12,TODAY())/100)</f>
        <v/>
      </c>
      <c r="H1070" s="240" t="str">
        <f>IF(C1070="","",IF($H$11="收入",[1]!S_STM07_IS(D1070,9,$G$5,$H$13)/$E$5,[1]!S_STM07_IS(D1070,48,$G$5,$H$13)/$E$5))</f>
        <v/>
      </c>
      <c r="I1070" s="240" t="str">
        <f>IF(C1070="","",IF($I$11="毛利率",([1]!S_STM07_IS(D1070,9,$G$5,$H$13)-[1]!S_STM07_IS(D1070,10,$G$5,$H$13))/[1]!S_STM07_IS(D1070,9,$G$5,$H$13),[1]!S_STM07_IS(D1070,14,$G$5,$H$13)/$E$5))</f>
        <v/>
      </c>
      <c r="J1070" s="402" t="str">
        <f>IF(C1070="","",IF($J$11="净利润率",[1]!S_STM07_IS(D1070,61,$G$5,$H$13)/[1]!S_STM07_IS(D1070,9,$G$5,$H$13),[1]!S_STM07_IS(D1070,55,$G$5,$H$13)/$E$5))</f>
        <v/>
      </c>
      <c r="K1070" s="411" t="str">
        <f>IF(C1070="","",[1]!hks_fa_roa2(D1070,$G$5))</f>
        <v/>
      </c>
      <c r="L1070" s="411" t="str">
        <f>IF(C1070="","",[1]!hks_fa_roe(D1070,$G$5))</f>
        <v/>
      </c>
      <c r="M1070" s="240" t="str">
        <f>IF(C1070="","",IF($M$11="EPS",[1]!S_STM07_IS(D1070,61,$G$5,$H$13)/IF([1]!s_share_total(D1070,$G$5)=0,[1]!s_share_total(D1070,[1]!s_ipo_listeddate(D1070)),[1]!s_share_total(D1070,$G$5)),([1]!s_stm07_bs(D1070,75,$G$5,$H$13)+[1]!s_stm07_bs(D1070,88,$G$5,$H$13)+[1]!s_stm07_bs(D1070,94,$G$5,$H$13)+[1]!s_stm07_bs(D1070,95,$G$5,$H$13))/$E$5))</f>
        <v/>
      </c>
      <c r="N1070" s="241" t="str">
        <f>IF(C1070="","",F1070/([1]!S_STM07_IS(D1070,61,$G$5,$H$13)/IF([1]!s_share_total(D1070,$G$5)=0,[1]!s_share_total(D1070,[1]!s_ipo_listeddate(D1070)),[1]!s_share_total(D1070,$G$5))))</f>
        <v/>
      </c>
      <c r="O1070" s="240" t="str">
        <f ca="1">IF(C1070="","",[1]!s_share_total(D1070,TODAY())/$E$5)</f>
        <v/>
      </c>
      <c r="P1070" s="240" t="str">
        <f t="shared" si="104"/>
        <v/>
      </c>
      <c r="Q1070" s="210" t="str">
        <f t="shared" si="105"/>
        <v/>
      </c>
      <c r="R1070" s="341" t="str">
        <f t="shared" si="106"/>
        <v/>
      </c>
      <c r="S1070" s="144"/>
      <c r="U1070" s="1"/>
    </row>
    <row r="1071" spans="3:21" ht="12" customHeight="1" x14ac:dyDescent="0.35">
      <c r="C1071" s="342" t="str">
        <f t="shared" si="103"/>
        <v/>
      </c>
      <c r="D1071" s="126" t="str">
        <f t="shared" si="107"/>
        <v/>
      </c>
      <c r="E1071" s="126" t="str">
        <f t="shared" si="108"/>
        <v/>
      </c>
      <c r="F1071" s="181" t="str">
        <f ca="1">IF(C1071="","",[1]!s_dq_close(D1071,TODAY(),1))</f>
        <v/>
      </c>
      <c r="G1071" s="182" t="str">
        <f ca="1">IF(C1071="","",[1]!s_pq_pctchange(D1071,TODAY()-$G$12,TODAY())/100)</f>
        <v/>
      </c>
      <c r="H1071" s="242" t="str">
        <f>IF(C1071="","",IF($H$11="收入",[1]!S_STM07_IS(D1071,9,$G$5,$H$13)/$E$5,[1]!S_STM07_IS(D1071,48,$G$5,$H$13)/$E$5))</f>
        <v/>
      </c>
      <c r="I1071" s="242" t="str">
        <f>IF(C1071="","",IF($I$11="毛利率",([1]!S_STM07_IS(D1071,9,$G$5,$H$13)-[1]!S_STM07_IS(D1071,10,$G$5,$H$13))/[1]!S_STM07_IS(D1071,9,$G$5,$H$13),[1]!S_STM07_IS(D1071,14,$G$5,$H$13)/$E$5))</f>
        <v/>
      </c>
      <c r="J1071" s="403" t="str">
        <f>IF(C1071="","",IF($J$11="净利润率",[1]!S_STM07_IS(D1071,61,$G$5,$H$13)/[1]!S_STM07_IS(D1071,9,$G$5,$H$13),[1]!S_STM07_IS(D1071,55,$G$5,$H$13)/$E$5))</f>
        <v/>
      </c>
      <c r="K1071" s="411" t="str">
        <f>IF(C1071="","",[1]!hks_fa_roa2(D1071,$G$5))</f>
        <v/>
      </c>
      <c r="L1071" s="411" t="str">
        <f>IF(C1071="","",[1]!hks_fa_roe(D1071,$G$5))</f>
        <v/>
      </c>
      <c r="M1071" s="243" t="str">
        <f>IF(C1071="","",IF($M$11="EPS",[1]!S_STM07_IS(D1071,61,$G$5,$H$13)/IF([1]!s_share_total(D1071,$G$5)=0,[1]!s_share_total(D1071,[1]!s_ipo_listeddate(D1071)),[1]!s_share_total(D1071,$G$5)),([1]!s_stm07_bs(D1071,75,$G$5,$H$13)+[1]!s_stm07_bs(D1071,88,$G$5,$H$13)+[1]!s_stm07_bs(D1071,94,$G$5,$H$13)+[1]!s_stm07_bs(D1071,95,$G$5,$H$13))/$E$5))</f>
        <v/>
      </c>
      <c r="N1071" s="193" t="str">
        <f>IF(C1071="","",F1071/([1]!S_STM07_IS(D1071,61,$G$5,$H$13)/IF([1]!s_share_total(D1071,$G$5)=0,[1]!s_share_total(D1071,[1]!s_ipo_listeddate(D1071)),[1]!s_share_total(D1071,$G$5))))</f>
        <v/>
      </c>
      <c r="O1071" s="242" t="str">
        <f ca="1">IF(C1071="","",[1]!s_share_total(D1071,TODAY())/$E$5)</f>
        <v/>
      </c>
      <c r="P1071" s="242" t="str">
        <f t="shared" si="104"/>
        <v/>
      </c>
      <c r="Q1071" s="181" t="str">
        <f t="shared" si="105"/>
        <v/>
      </c>
      <c r="R1071" s="342" t="str">
        <f t="shared" si="106"/>
        <v/>
      </c>
      <c r="S1071" s="144"/>
      <c r="U1071" s="1"/>
    </row>
    <row r="1072" spans="3:21" ht="12" customHeight="1" x14ac:dyDescent="0.35">
      <c r="C1072" s="341" t="str">
        <f t="shared" si="103"/>
        <v/>
      </c>
      <c r="D1072" s="239" t="str">
        <f t="shared" si="107"/>
        <v/>
      </c>
      <c r="E1072" s="239" t="str">
        <f t="shared" si="108"/>
        <v/>
      </c>
      <c r="F1072" s="179" t="str">
        <f ca="1">IF(C1072="","",[1]!s_dq_close(D1072,TODAY(),1))</f>
        <v/>
      </c>
      <c r="G1072" s="180" t="str">
        <f ca="1">IF(C1072="","",[1]!s_pq_pctchange(D1072,TODAY()-$G$12,TODAY())/100)</f>
        <v/>
      </c>
      <c r="H1072" s="240" t="str">
        <f>IF(C1072="","",IF($H$11="收入",[1]!S_STM07_IS(D1072,9,$G$5,$H$13)/$E$5,[1]!S_STM07_IS(D1072,48,$G$5,$H$13)/$E$5))</f>
        <v/>
      </c>
      <c r="I1072" s="240" t="str">
        <f>IF(C1072="","",IF($I$11="毛利率",([1]!S_STM07_IS(D1072,9,$G$5,$H$13)-[1]!S_STM07_IS(D1072,10,$G$5,$H$13))/[1]!S_STM07_IS(D1072,9,$G$5,$H$13),[1]!S_STM07_IS(D1072,14,$G$5,$H$13)/$E$5))</f>
        <v/>
      </c>
      <c r="J1072" s="402" t="str">
        <f>IF(C1072="","",IF($J$11="净利润率",[1]!S_STM07_IS(D1072,61,$G$5,$H$13)/[1]!S_STM07_IS(D1072,9,$G$5,$H$13),[1]!S_STM07_IS(D1072,55,$G$5,$H$13)/$E$5))</f>
        <v/>
      </c>
      <c r="K1072" s="411" t="str">
        <f>IF(C1072="","",[1]!hks_fa_roa2(D1072,$G$5))</f>
        <v/>
      </c>
      <c r="L1072" s="411" t="str">
        <f>IF(C1072="","",[1]!hks_fa_roe(D1072,$G$5))</f>
        <v/>
      </c>
      <c r="M1072" s="240" t="str">
        <f>IF(C1072="","",IF($M$11="EPS",[1]!S_STM07_IS(D1072,61,$G$5,$H$13)/IF([1]!s_share_total(D1072,$G$5)=0,[1]!s_share_total(D1072,[1]!s_ipo_listeddate(D1072)),[1]!s_share_total(D1072,$G$5)),([1]!s_stm07_bs(D1072,75,$G$5,$H$13)+[1]!s_stm07_bs(D1072,88,$G$5,$H$13)+[1]!s_stm07_bs(D1072,94,$G$5,$H$13)+[1]!s_stm07_bs(D1072,95,$G$5,$H$13))/$E$5))</f>
        <v/>
      </c>
      <c r="N1072" s="241" t="str">
        <f>IF(C1072="","",F1072/([1]!S_STM07_IS(D1072,61,$G$5,$H$13)/IF([1]!s_share_total(D1072,$G$5)=0,[1]!s_share_total(D1072,[1]!s_ipo_listeddate(D1072)),[1]!s_share_total(D1072,$G$5))))</f>
        <v/>
      </c>
      <c r="O1072" s="240" t="str">
        <f ca="1">IF(C1072="","",[1]!s_share_total(D1072,TODAY())/$E$5)</f>
        <v/>
      </c>
      <c r="P1072" s="240" t="str">
        <f t="shared" si="104"/>
        <v/>
      </c>
      <c r="Q1072" s="210" t="str">
        <f t="shared" si="105"/>
        <v/>
      </c>
      <c r="R1072" s="341" t="str">
        <f t="shared" si="106"/>
        <v/>
      </c>
      <c r="S1072" s="144"/>
      <c r="U1072" s="1"/>
    </row>
    <row r="1073" spans="3:21" ht="12" customHeight="1" x14ac:dyDescent="0.35">
      <c r="C1073" s="342" t="str">
        <f t="shared" si="103"/>
        <v/>
      </c>
      <c r="D1073" s="126" t="str">
        <f t="shared" si="107"/>
        <v/>
      </c>
      <c r="E1073" s="126" t="str">
        <f t="shared" si="108"/>
        <v/>
      </c>
      <c r="F1073" s="181" t="str">
        <f ca="1">IF(C1073="","",[1]!s_dq_close(D1073,TODAY(),1))</f>
        <v/>
      </c>
      <c r="G1073" s="182" t="str">
        <f ca="1">IF(C1073="","",[1]!s_pq_pctchange(D1073,TODAY()-$G$12,TODAY())/100)</f>
        <v/>
      </c>
      <c r="H1073" s="242" t="str">
        <f>IF(C1073="","",IF($H$11="收入",[1]!S_STM07_IS(D1073,9,$G$5,$H$13)/$E$5,[1]!S_STM07_IS(D1073,48,$G$5,$H$13)/$E$5))</f>
        <v/>
      </c>
      <c r="I1073" s="242" t="str">
        <f>IF(C1073="","",IF($I$11="毛利率",([1]!S_STM07_IS(D1073,9,$G$5,$H$13)-[1]!S_STM07_IS(D1073,10,$G$5,$H$13))/[1]!S_STM07_IS(D1073,9,$G$5,$H$13),[1]!S_STM07_IS(D1073,14,$G$5,$H$13)/$E$5))</f>
        <v/>
      </c>
      <c r="J1073" s="403" t="str">
        <f>IF(C1073="","",IF($J$11="净利润率",[1]!S_STM07_IS(D1073,61,$G$5,$H$13)/[1]!S_STM07_IS(D1073,9,$G$5,$H$13),[1]!S_STM07_IS(D1073,55,$G$5,$H$13)/$E$5))</f>
        <v/>
      </c>
      <c r="K1073" s="411" t="str">
        <f>IF(C1073="","",[1]!hks_fa_roa2(D1073,$G$5))</f>
        <v/>
      </c>
      <c r="L1073" s="411" t="str">
        <f>IF(C1073="","",[1]!hks_fa_roe(D1073,$G$5))</f>
        <v/>
      </c>
      <c r="M1073" s="243" t="str">
        <f>IF(C1073="","",IF($M$11="EPS",[1]!S_STM07_IS(D1073,61,$G$5,$H$13)/IF([1]!s_share_total(D1073,$G$5)=0,[1]!s_share_total(D1073,[1]!s_ipo_listeddate(D1073)),[1]!s_share_total(D1073,$G$5)),([1]!s_stm07_bs(D1073,75,$G$5,$H$13)+[1]!s_stm07_bs(D1073,88,$G$5,$H$13)+[1]!s_stm07_bs(D1073,94,$G$5,$H$13)+[1]!s_stm07_bs(D1073,95,$G$5,$H$13))/$E$5))</f>
        <v/>
      </c>
      <c r="N1073" s="193" t="str">
        <f>IF(C1073="","",F1073/([1]!S_STM07_IS(D1073,61,$G$5,$H$13)/IF([1]!s_share_total(D1073,$G$5)=0,[1]!s_share_total(D1073,[1]!s_ipo_listeddate(D1073)),[1]!s_share_total(D1073,$G$5))))</f>
        <v/>
      </c>
      <c r="O1073" s="242" t="str">
        <f ca="1">IF(C1073="","",[1]!s_share_total(D1073,TODAY())/$E$5)</f>
        <v/>
      </c>
      <c r="P1073" s="242" t="str">
        <f t="shared" si="104"/>
        <v/>
      </c>
      <c r="Q1073" s="181" t="str">
        <f t="shared" si="105"/>
        <v/>
      </c>
      <c r="R1073" s="342" t="str">
        <f t="shared" si="106"/>
        <v/>
      </c>
      <c r="S1073" s="144"/>
      <c r="U1073" s="1"/>
    </row>
    <row r="1074" spans="3:21" ht="12" customHeight="1" x14ac:dyDescent="0.35">
      <c r="C1074" s="341" t="str">
        <f t="shared" si="103"/>
        <v/>
      </c>
      <c r="D1074" s="239" t="str">
        <f t="shared" si="107"/>
        <v/>
      </c>
      <c r="E1074" s="239" t="str">
        <f t="shared" si="108"/>
        <v/>
      </c>
      <c r="F1074" s="179" t="str">
        <f ca="1">IF(C1074="","",[1]!s_dq_close(D1074,TODAY(),1))</f>
        <v/>
      </c>
      <c r="G1074" s="180" t="str">
        <f ca="1">IF(C1074="","",[1]!s_pq_pctchange(D1074,TODAY()-$G$12,TODAY())/100)</f>
        <v/>
      </c>
      <c r="H1074" s="240" t="str">
        <f>IF(C1074="","",IF($H$11="收入",[1]!S_STM07_IS(D1074,9,$G$5,$H$13)/$E$5,[1]!S_STM07_IS(D1074,48,$G$5,$H$13)/$E$5))</f>
        <v/>
      </c>
      <c r="I1074" s="240" t="str">
        <f>IF(C1074="","",IF($I$11="毛利率",([1]!S_STM07_IS(D1074,9,$G$5,$H$13)-[1]!S_STM07_IS(D1074,10,$G$5,$H$13))/[1]!S_STM07_IS(D1074,9,$G$5,$H$13),[1]!S_STM07_IS(D1074,14,$G$5,$H$13)/$E$5))</f>
        <v/>
      </c>
      <c r="J1074" s="402" t="str">
        <f>IF(C1074="","",IF($J$11="净利润率",[1]!S_STM07_IS(D1074,61,$G$5,$H$13)/[1]!S_STM07_IS(D1074,9,$G$5,$H$13),[1]!S_STM07_IS(D1074,55,$G$5,$H$13)/$E$5))</f>
        <v/>
      </c>
      <c r="K1074" s="411" t="str">
        <f>IF(C1074="","",[1]!hks_fa_roa2(D1074,$G$5))</f>
        <v/>
      </c>
      <c r="L1074" s="411" t="str">
        <f>IF(C1074="","",[1]!hks_fa_roe(D1074,$G$5))</f>
        <v/>
      </c>
      <c r="M1074" s="240" t="str">
        <f>IF(C1074="","",IF($M$11="EPS",[1]!S_STM07_IS(D1074,61,$G$5,$H$13)/IF([1]!s_share_total(D1074,$G$5)=0,[1]!s_share_total(D1074,[1]!s_ipo_listeddate(D1074)),[1]!s_share_total(D1074,$G$5)),([1]!s_stm07_bs(D1074,75,$G$5,$H$13)+[1]!s_stm07_bs(D1074,88,$G$5,$H$13)+[1]!s_stm07_bs(D1074,94,$G$5,$H$13)+[1]!s_stm07_bs(D1074,95,$G$5,$H$13))/$E$5))</f>
        <v/>
      </c>
      <c r="N1074" s="241" t="str">
        <f>IF(C1074="","",F1074/([1]!S_STM07_IS(D1074,61,$G$5,$H$13)/IF([1]!s_share_total(D1074,$G$5)=0,[1]!s_share_total(D1074,[1]!s_ipo_listeddate(D1074)),[1]!s_share_total(D1074,$G$5))))</f>
        <v/>
      </c>
      <c r="O1074" s="240" t="str">
        <f ca="1">IF(C1074="","",[1]!s_share_total(D1074,TODAY())/$E$5)</f>
        <v/>
      </c>
      <c r="P1074" s="240" t="str">
        <f t="shared" si="104"/>
        <v/>
      </c>
      <c r="Q1074" s="210" t="str">
        <f t="shared" si="105"/>
        <v/>
      </c>
      <c r="R1074" s="341" t="str">
        <f t="shared" si="106"/>
        <v/>
      </c>
      <c r="S1074" s="144"/>
      <c r="U1074" s="1"/>
    </row>
    <row r="1075" spans="3:21" ht="12" customHeight="1" x14ac:dyDescent="0.35">
      <c r="C1075" s="342" t="str">
        <f t="shared" si="103"/>
        <v/>
      </c>
      <c r="D1075" s="126" t="str">
        <f t="shared" si="107"/>
        <v/>
      </c>
      <c r="E1075" s="126" t="str">
        <f t="shared" si="108"/>
        <v/>
      </c>
      <c r="F1075" s="181" t="str">
        <f ca="1">IF(C1075="","",[1]!s_dq_close(D1075,TODAY(),1))</f>
        <v/>
      </c>
      <c r="G1075" s="182" t="str">
        <f ca="1">IF(C1075="","",[1]!s_pq_pctchange(D1075,TODAY()-$G$12,TODAY())/100)</f>
        <v/>
      </c>
      <c r="H1075" s="242" t="str">
        <f>IF(C1075="","",IF($H$11="收入",[1]!S_STM07_IS(D1075,9,$G$5,$H$13)/$E$5,[1]!S_STM07_IS(D1075,48,$G$5,$H$13)/$E$5))</f>
        <v/>
      </c>
      <c r="I1075" s="242" t="str">
        <f>IF(C1075="","",IF($I$11="毛利率",([1]!S_STM07_IS(D1075,9,$G$5,$H$13)-[1]!S_STM07_IS(D1075,10,$G$5,$H$13))/[1]!S_STM07_IS(D1075,9,$G$5,$H$13),[1]!S_STM07_IS(D1075,14,$G$5,$H$13)/$E$5))</f>
        <v/>
      </c>
      <c r="J1075" s="403" t="str">
        <f>IF(C1075="","",IF($J$11="净利润率",[1]!S_STM07_IS(D1075,61,$G$5,$H$13)/[1]!S_STM07_IS(D1075,9,$G$5,$H$13),[1]!S_STM07_IS(D1075,55,$G$5,$H$13)/$E$5))</f>
        <v/>
      </c>
      <c r="K1075" s="411" t="str">
        <f>IF(C1075="","",[1]!hks_fa_roa2(D1075,$G$5))</f>
        <v/>
      </c>
      <c r="L1075" s="411" t="str">
        <f>IF(C1075="","",[1]!hks_fa_roe(D1075,$G$5))</f>
        <v/>
      </c>
      <c r="M1075" s="243" t="str">
        <f>IF(C1075="","",IF($M$11="EPS",[1]!S_STM07_IS(D1075,61,$G$5,$H$13)/IF([1]!s_share_total(D1075,$G$5)=0,[1]!s_share_total(D1075,[1]!s_ipo_listeddate(D1075)),[1]!s_share_total(D1075,$G$5)),([1]!s_stm07_bs(D1075,75,$G$5,$H$13)+[1]!s_stm07_bs(D1075,88,$G$5,$H$13)+[1]!s_stm07_bs(D1075,94,$G$5,$H$13)+[1]!s_stm07_bs(D1075,95,$G$5,$H$13))/$E$5))</f>
        <v/>
      </c>
      <c r="N1075" s="193" t="str">
        <f>IF(C1075="","",F1075/([1]!S_STM07_IS(D1075,61,$G$5,$H$13)/IF([1]!s_share_total(D1075,$G$5)=0,[1]!s_share_total(D1075,[1]!s_ipo_listeddate(D1075)),[1]!s_share_total(D1075,$G$5))))</f>
        <v/>
      </c>
      <c r="O1075" s="242" t="str">
        <f ca="1">IF(C1075="","",[1]!s_share_total(D1075,TODAY())/$E$5)</f>
        <v/>
      </c>
      <c r="P1075" s="242" t="str">
        <f t="shared" si="104"/>
        <v/>
      </c>
      <c r="Q1075" s="181" t="str">
        <f t="shared" si="105"/>
        <v/>
      </c>
      <c r="R1075" s="342" t="str">
        <f t="shared" si="106"/>
        <v/>
      </c>
      <c r="S1075" s="144"/>
      <c r="U1075" s="1"/>
    </row>
    <row r="1076" spans="3:21" ht="12" customHeight="1" x14ac:dyDescent="0.35">
      <c r="C1076" s="341" t="str">
        <f t="shared" si="103"/>
        <v/>
      </c>
      <c r="D1076" s="239" t="str">
        <f t="shared" si="107"/>
        <v/>
      </c>
      <c r="E1076" s="239" t="str">
        <f t="shared" si="108"/>
        <v/>
      </c>
      <c r="F1076" s="179" t="str">
        <f ca="1">IF(C1076="","",[1]!s_dq_close(D1076,TODAY(),1))</f>
        <v/>
      </c>
      <c r="G1076" s="180" t="str">
        <f ca="1">IF(C1076="","",[1]!s_pq_pctchange(D1076,TODAY()-$G$12,TODAY())/100)</f>
        <v/>
      </c>
      <c r="H1076" s="240" t="str">
        <f>IF(C1076="","",IF($H$11="收入",[1]!S_STM07_IS(D1076,9,$G$5,$H$13)/$E$5,[1]!S_STM07_IS(D1076,48,$G$5,$H$13)/$E$5))</f>
        <v/>
      </c>
      <c r="I1076" s="240" t="str">
        <f>IF(C1076="","",IF($I$11="毛利率",([1]!S_STM07_IS(D1076,9,$G$5,$H$13)-[1]!S_STM07_IS(D1076,10,$G$5,$H$13))/[1]!S_STM07_IS(D1076,9,$G$5,$H$13),[1]!S_STM07_IS(D1076,14,$G$5,$H$13)/$E$5))</f>
        <v/>
      </c>
      <c r="J1076" s="402" t="str">
        <f>IF(C1076="","",IF($J$11="净利润率",[1]!S_STM07_IS(D1076,61,$G$5,$H$13)/[1]!S_STM07_IS(D1076,9,$G$5,$H$13),[1]!S_STM07_IS(D1076,55,$G$5,$H$13)/$E$5))</f>
        <v/>
      </c>
      <c r="K1076" s="411" t="str">
        <f>IF(C1076="","",[1]!hks_fa_roa2(D1076,$G$5))</f>
        <v/>
      </c>
      <c r="L1076" s="411" t="str">
        <f>IF(C1076="","",[1]!hks_fa_roe(D1076,$G$5))</f>
        <v/>
      </c>
      <c r="M1076" s="240" t="str">
        <f>IF(C1076="","",IF($M$11="EPS",[1]!S_STM07_IS(D1076,61,$G$5,$H$13)/IF([1]!s_share_total(D1076,$G$5)=0,[1]!s_share_total(D1076,[1]!s_ipo_listeddate(D1076)),[1]!s_share_total(D1076,$G$5)),([1]!s_stm07_bs(D1076,75,$G$5,$H$13)+[1]!s_stm07_bs(D1076,88,$G$5,$H$13)+[1]!s_stm07_bs(D1076,94,$G$5,$H$13)+[1]!s_stm07_bs(D1076,95,$G$5,$H$13))/$E$5))</f>
        <v/>
      </c>
      <c r="N1076" s="241" t="str">
        <f>IF(C1076="","",F1076/([1]!S_STM07_IS(D1076,61,$G$5,$H$13)/IF([1]!s_share_total(D1076,$G$5)=0,[1]!s_share_total(D1076,[1]!s_ipo_listeddate(D1076)),[1]!s_share_total(D1076,$G$5))))</f>
        <v/>
      </c>
      <c r="O1076" s="240" t="str">
        <f ca="1">IF(C1076="","",[1]!s_share_total(D1076,TODAY())/$E$5)</f>
        <v/>
      </c>
      <c r="P1076" s="240" t="str">
        <f t="shared" si="104"/>
        <v/>
      </c>
      <c r="Q1076" s="210" t="str">
        <f t="shared" si="105"/>
        <v/>
      </c>
      <c r="R1076" s="341" t="str">
        <f t="shared" si="106"/>
        <v/>
      </c>
      <c r="S1076" s="144"/>
      <c r="U1076" s="1"/>
    </row>
    <row r="1077" spans="3:21" ht="12" customHeight="1" x14ac:dyDescent="0.35">
      <c r="C1077" s="342" t="str">
        <f t="shared" si="103"/>
        <v/>
      </c>
      <c r="D1077" s="126" t="str">
        <f t="shared" si="107"/>
        <v/>
      </c>
      <c r="E1077" s="126" t="str">
        <f t="shared" si="108"/>
        <v/>
      </c>
      <c r="F1077" s="181" t="str">
        <f ca="1">IF(C1077="","",[1]!s_dq_close(D1077,TODAY(),1))</f>
        <v/>
      </c>
      <c r="G1077" s="182" t="str">
        <f ca="1">IF(C1077="","",[1]!s_pq_pctchange(D1077,TODAY()-$G$12,TODAY())/100)</f>
        <v/>
      </c>
      <c r="H1077" s="242" t="str">
        <f>IF(C1077="","",IF($H$11="收入",[1]!S_STM07_IS(D1077,9,$G$5,$H$13)/$E$5,[1]!S_STM07_IS(D1077,48,$G$5,$H$13)/$E$5))</f>
        <v/>
      </c>
      <c r="I1077" s="242" t="str">
        <f>IF(C1077="","",IF($I$11="毛利率",([1]!S_STM07_IS(D1077,9,$G$5,$H$13)-[1]!S_STM07_IS(D1077,10,$G$5,$H$13))/[1]!S_STM07_IS(D1077,9,$G$5,$H$13),[1]!S_STM07_IS(D1077,14,$G$5,$H$13)/$E$5))</f>
        <v/>
      </c>
      <c r="J1077" s="403" t="str">
        <f>IF(C1077="","",IF($J$11="净利润率",[1]!S_STM07_IS(D1077,61,$G$5,$H$13)/[1]!S_STM07_IS(D1077,9,$G$5,$H$13),[1]!S_STM07_IS(D1077,55,$G$5,$H$13)/$E$5))</f>
        <v/>
      </c>
      <c r="K1077" s="411" t="str">
        <f>IF(C1077="","",[1]!hks_fa_roa2(D1077,$G$5))</f>
        <v/>
      </c>
      <c r="L1077" s="411" t="str">
        <f>IF(C1077="","",[1]!hks_fa_roe(D1077,$G$5))</f>
        <v/>
      </c>
      <c r="M1077" s="243" t="str">
        <f>IF(C1077="","",IF($M$11="EPS",[1]!S_STM07_IS(D1077,61,$G$5,$H$13)/IF([1]!s_share_total(D1077,$G$5)=0,[1]!s_share_total(D1077,[1]!s_ipo_listeddate(D1077)),[1]!s_share_total(D1077,$G$5)),([1]!s_stm07_bs(D1077,75,$G$5,$H$13)+[1]!s_stm07_bs(D1077,88,$G$5,$H$13)+[1]!s_stm07_bs(D1077,94,$G$5,$H$13)+[1]!s_stm07_bs(D1077,95,$G$5,$H$13))/$E$5))</f>
        <v/>
      </c>
      <c r="N1077" s="193" t="str">
        <f>IF(C1077="","",F1077/([1]!S_STM07_IS(D1077,61,$G$5,$H$13)/IF([1]!s_share_total(D1077,$G$5)=0,[1]!s_share_total(D1077,[1]!s_ipo_listeddate(D1077)),[1]!s_share_total(D1077,$G$5))))</f>
        <v/>
      </c>
      <c r="O1077" s="242" t="str">
        <f ca="1">IF(C1077="","",[1]!s_share_total(D1077,TODAY())/$E$5)</f>
        <v/>
      </c>
      <c r="P1077" s="242" t="str">
        <f t="shared" si="104"/>
        <v/>
      </c>
      <c r="Q1077" s="181" t="str">
        <f t="shared" si="105"/>
        <v/>
      </c>
      <c r="R1077" s="342" t="str">
        <f t="shared" si="106"/>
        <v/>
      </c>
      <c r="S1077" s="144"/>
      <c r="U1077" s="1"/>
    </row>
    <row r="1078" spans="3:21" ht="12" customHeight="1" x14ac:dyDescent="0.35">
      <c r="C1078" s="341" t="str">
        <f t="shared" si="103"/>
        <v/>
      </c>
      <c r="D1078" s="239" t="str">
        <f t="shared" si="107"/>
        <v/>
      </c>
      <c r="E1078" s="239" t="str">
        <f t="shared" si="108"/>
        <v/>
      </c>
      <c r="F1078" s="179" t="str">
        <f ca="1">IF(C1078="","",[1]!s_dq_close(D1078,TODAY(),1))</f>
        <v/>
      </c>
      <c r="G1078" s="180" t="str">
        <f ca="1">IF(C1078="","",[1]!s_pq_pctchange(D1078,TODAY()-$G$12,TODAY())/100)</f>
        <v/>
      </c>
      <c r="H1078" s="240" t="str">
        <f>IF(C1078="","",IF($H$11="收入",[1]!S_STM07_IS(D1078,9,$G$5,$H$13)/$E$5,[1]!S_STM07_IS(D1078,48,$G$5,$H$13)/$E$5))</f>
        <v/>
      </c>
      <c r="I1078" s="240" t="str">
        <f>IF(C1078="","",IF($I$11="毛利率",([1]!S_STM07_IS(D1078,9,$G$5,$H$13)-[1]!S_STM07_IS(D1078,10,$G$5,$H$13))/[1]!S_STM07_IS(D1078,9,$G$5,$H$13),[1]!S_STM07_IS(D1078,14,$G$5,$H$13)/$E$5))</f>
        <v/>
      </c>
      <c r="J1078" s="402" t="str">
        <f>IF(C1078="","",IF($J$11="净利润率",[1]!S_STM07_IS(D1078,61,$G$5,$H$13)/[1]!S_STM07_IS(D1078,9,$G$5,$H$13),[1]!S_STM07_IS(D1078,55,$G$5,$H$13)/$E$5))</f>
        <v/>
      </c>
      <c r="K1078" s="411" t="str">
        <f>IF(C1078="","",[1]!hks_fa_roa2(D1078,$G$5))</f>
        <v/>
      </c>
      <c r="L1078" s="411" t="str">
        <f>IF(C1078="","",[1]!hks_fa_roe(D1078,$G$5))</f>
        <v/>
      </c>
      <c r="M1078" s="240" t="str">
        <f>IF(C1078="","",IF($M$11="EPS",[1]!S_STM07_IS(D1078,61,$G$5,$H$13)/IF([1]!s_share_total(D1078,$G$5)=0,[1]!s_share_total(D1078,[1]!s_ipo_listeddate(D1078)),[1]!s_share_total(D1078,$G$5)),([1]!s_stm07_bs(D1078,75,$G$5,$H$13)+[1]!s_stm07_bs(D1078,88,$G$5,$H$13)+[1]!s_stm07_bs(D1078,94,$G$5,$H$13)+[1]!s_stm07_bs(D1078,95,$G$5,$H$13))/$E$5))</f>
        <v/>
      </c>
      <c r="N1078" s="241" t="str">
        <f>IF(C1078="","",F1078/([1]!S_STM07_IS(D1078,61,$G$5,$H$13)/IF([1]!s_share_total(D1078,$G$5)=0,[1]!s_share_total(D1078,[1]!s_ipo_listeddate(D1078)),[1]!s_share_total(D1078,$G$5))))</f>
        <v/>
      </c>
      <c r="O1078" s="240" t="str">
        <f ca="1">IF(C1078="","",[1]!s_share_total(D1078,TODAY())/$E$5)</f>
        <v/>
      </c>
      <c r="P1078" s="240" t="str">
        <f t="shared" si="104"/>
        <v/>
      </c>
      <c r="Q1078" s="210" t="str">
        <f t="shared" si="105"/>
        <v/>
      </c>
      <c r="R1078" s="341" t="str">
        <f t="shared" si="106"/>
        <v/>
      </c>
      <c r="S1078" s="144"/>
      <c r="U1078" s="1"/>
    </row>
    <row r="1079" spans="3:21" ht="12" customHeight="1" x14ac:dyDescent="0.35">
      <c r="C1079" s="342" t="str">
        <f t="shared" si="103"/>
        <v/>
      </c>
      <c r="D1079" s="126" t="str">
        <f t="shared" si="107"/>
        <v/>
      </c>
      <c r="E1079" s="126" t="str">
        <f t="shared" si="108"/>
        <v/>
      </c>
      <c r="F1079" s="181" t="str">
        <f ca="1">IF(C1079="","",[1]!s_dq_close(D1079,TODAY(),1))</f>
        <v/>
      </c>
      <c r="G1079" s="182" t="str">
        <f ca="1">IF(C1079="","",[1]!s_pq_pctchange(D1079,TODAY()-$G$12,TODAY())/100)</f>
        <v/>
      </c>
      <c r="H1079" s="242" t="str">
        <f>IF(C1079="","",IF($H$11="收入",[1]!S_STM07_IS(D1079,9,$G$5,$H$13)/$E$5,[1]!S_STM07_IS(D1079,48,$G$5,$H$13)/$E$5))</f>
        <v/>
      </c>
      <c r="I1079" s="242" t="str">
        <f>IF(C1079="","",IF($I$11="毛利率",([1]!S_STM07_IS(D1079,9,$G$5,$H$13)-[1]!S_STM07_IS(D1079,10,$G$5,$H$13))/[1]!S_STM07_IS(D1079,9,$G$5,$H$13),[1]!S_STM07_IS(D1079,14,$G$5,$H$13)/$E$5))</f>
        <v/>
      </c>
      <c r="J1079" s="403" t="str">
        <f>IF(C1079="","",IF($J$11="净利润率",[1]!S_STM07_IS(D1079,61,$G$5,$H$13)/[1]!S_STM07_IS(D1079,9,$G$5,$H$13),[1]!S_STM07_IS(D1079,55,$G$5,$H$13)/$E$5))</f>
        <v/>
      </c>
      <c r="K1079" s="411" t="str">
        <f>IF(C1079="","",[1]!hks_fa_roa2(D1079,$G$5))</f>
        <v/>
      </c>
      <c r="L1079" s="411" t="str">
        <f>IF(C1079="","",[1]!hks_fa_roe(D1079,$G$5))</f>
        <v/>
      </c>
      <c r="M1079" s="243" t="str">
        <f>IF(C1079="","",IF($M$11="EPS",[1]!S_STM07_IS(D1079,61,$G$5,$H$13)/IF([1]!s_share_total(D1079,$G$5)=0,[1]!s_share_total(D1079,[1]!s_ipo_listeddate(D1079)),[1]!s_share_total(D1079,$G$5)),([1]!s_stm07_bs(D1079,75,$G$5,$H$13)+[1]!s_stm07_bs(D1079,88,$G$5,$H$13)+[1]!s_stm07_bs(D1079,94,$G$5,$H$13)+[1]!s_stm07_bs(D1079,95,$G$5,$H$13))/$E$5))</f>
        <v/>
      </c>
      <c r="N1079" s="193" t="str">
        <f>IF(C1079="","",F1079/([1]!S_STM07_IS(D1079,61,$G$5,$H$13)/IF([1]!s_share_total(D1079,$G$5)=0,[1]!s_share_total(D1079,[1]!s_ipo_listeddate(D1079)),[1]!s_share_total(D1079,$G$5))))</f>
        <v/>
      </c>
      <c r="O1079" s="242" t="str">
        <f ca="1">IF(C1079="","",[1]!s_share_total(D1079,TODAY())/$E$5)</f>
        <v/>
      </c>
      <c r="P1079" s="242" t="str">
        <f t="shared" si="104"/>
        <v/>
      </c>
      <c r="Q1079" s="181" t="str">
        <f t="shared" si="105"/>
        <v/>
      </c>
      <c r="R1079" s="342" t="str">
        <f t="shared" si="106"/>
        <v/>
      </c>
      <c r="S1079" s="144"/>
      <c r="U1079" s="1"/>
    </row>
    <row r="1080" spans="3:21" ht="12" customHeight="1" x14ac:dyDescent="0.35">
      <c r="C1080" s="341" t="str">
        <f t="shared" si="103"/>
        <v/>
      </c>
      <c r="D1080" s="239" t="str">
        <f t="shared" si="107"/>
        <v/>
      </c>
      <c r="E1080" s="239" t="str">
        <f t="shared" si="108"/>
        <v/>
      </c>
      <c r="F1080" s="179" t="str">
        <f ca="1">IF(C1080="","",[1]!s_dq_close(D1080,TODAY(),1))</f>
        <v/>
      </c>
      <c r="G1080" s="180" t="str">
        <f ca="1">IF(C1080="","",[1]!s_pq_pctchange(D1080,TODAY()-$G$12,TODAY())/100)</f>
        <v/>
      </c>
      <c r="H1080" s="240" t="str">
        <f>IF(C1080="","",IF($H$11="收入",[1]!S_STM07_IS(D1080,9,$G$5,$H$13)/$E$5,[1]!S_STM07_IS(D1080,48,$G$5,$H$13)/$E$5))</f>
        <v/>
      </c>
      <c r="I1080" s="240" t="str">
        <f>IF(C1080="","",IF($I$11="毛利率",([1]!S_STM07_IS(D1080,9,$G$5,$H$13)-[1]!S_STM07_IS(D1080,10,$G$5,$H$13))/[1]!S_STM07_IS(D1080,9,$G$5,$H$13),[1]!S_STM07_IS(D1080,14,$G$5,$H$13)/$E$5))</f>
        <v/>
      </c>
      <c r="J1080" s="402" t="str">
        <f>IF(C1080="","",IF($J$11="净利润率",[1]!S_STM07_IS(D1080,61,$G$5,$H$13)/[1]!S_STM07_IS(D1080,9,$G$5,$H$13),[1]!S_STM07_IS(D1080,55,$G$5,$H$13)/$E$5))</f>
        <v/>
      </c>
      <c r="K1080" s="411" t="str">
        <f>IF(C1080="","",[1]!hks_fa_roa2(D1080,$G$5))</f>
        <v/>
      </c>
      <c r="L1080" s="411" t="str">
        <f>IF(C1080="","",[1]!hks_fa_roe(D1080,$G$5))</f>
        <v/>
      </c>
      <c r="M1080" s="240" t="str">
        <f>IF(C1080="","",IF($M$11="EPS",[1]!S_STM07_IS(D1080,61,$G$5,$H$13)/IF([1]!s_share_total(D1080,$G$5)=0,[1]!s_share_total(D1080,[1]!s_ipo_listeddate(D1080)),[1]!s_share_total(D1080,$G$5)),([1]!s_stm07_bs(D1080,75,$G$5,$H$13)+[1]!s_stm07_bs(D1080,88,$G$5,$H$13)+[1]!s_stm07_bs(D1080,94,$G$5,$H$13)+[1]!s_stm07_bs(D1080,95,$G$5,$H$13))/$E$5))</f>
        <v/>
      </c>
      <c r="N1080" s="241" t="str">
        <f>IF(C1080="","",F1080/([1]!S_STM07_IS(D1080,61,$G$5,$H$13)/IF([1]!s_share_total(D1080,$G$5)=0,[1]!s_share_total(D1080,[1]!s_ipo_listeddate(D1080)),[1]!s_share_total(D1080,$G$5))))</f>
        <v/>
      </c>
      <c r="O1080" s="240" t="str">
        <f ca="1">IF(C1080="","",[1]!s_share_total(D1080,TODAY())/$E$5)</f>
        <v/>
      </c>
      <c r="P1080" s="240" t="str">
        <f t="shared" si="104"/>
        <v/>
      </c>
      <c r="Q1080" s="210" t="str">
        <f t="shared" si="105"/>
        <v/>
      </c>
      <c r="R1080" s="341" t="str">
        <f t="shared" si="106"/>
        <v/>
      </c>
      <c r="S1080" s="144"/>
      <c r="U1080" s="1"/>
    </row>
    <row r="1081" spans="3:21" ht="12" customHeight="1" x14ac:dyDescent="0.35">
      <c r="C1081" s="342" t="str">
        <f t="shared" si="103"/>
        <v/>
      </c>
      <c r="D1081" s="126" t="str">
        <f t="shared" si="107"/>
        <v/>
      </c>
      <c r="E1081" s="126" t="str">
        <f t="shared" si="108"/>
        <v/>
      </c>
      <c r="F1081" s="181" t="str">
        <f ca="1">IF(C1081="","",[1]!s_dq_close(D1081,TODAY(),1))</f>
        <v/>
      </c>
      <c r="G1081" s="182" t="str">
        <f ca="1">IF(C1081="","",[1]!s_pq_pctchange(D1081,TODAY()-$G$12,TODAY())/100)</f>
        <v/>
      </c>
      <c r="H1081" s="242" t="str">
        <f>IF(C1081="","",IF($H$11="收入",[1]!S_STM07_IS(D1081,9,$G$5,$H$13)/$E$5,[1]!S_STM07_IS(D1081,48,$G$5,$H$13)/$E$5))</f>
        <v/>
      </c>
      <c r="I1081" s="242" t="str">
        <f>IF(C1081="","",IF($I$11="毛利率",([1]!S_STM07_IS(D1081,9,$G$5,$H$13)-[1]!S_STM07_IS(D1081,10,$G$5,$H$13))/[1]!S_STM07_IS(D1081,9,$G$5,$H$13),[1]!S_STM07_IS(D1081,14,$G$5,$H$13)/$E$5))</f>
        <v/>
      </c>
      <c r="J1081" s="403" t="str">
        <f>IF(C1081="","",IF($J$11="净利润率",[1]!S_STM07_IS(D1081,61,$G$5,$H$13)/[1]!S_STM07_IS(D1081,9,$G$5,$H$13),[1]!S_STM07_IS(D1081,55,$G$5,$H$13)/$E$5))</f>
        <v/>
      </c>
      <c r="K1081" s="411" t="str">
        <f>IF(C1081="","",[1]!hks_fa_roa2(D1081,$G$5))</f>
        <v/>
      </c>
      <c r="L1081" s="411" t="str">
        <f>IF(C1081="","",[1]!hks_fa_roe(D1081,$G$5))</f>
        <v/>
      </c>
      <c r="M1081" s="243" t="str">
        <f>IF(C1081="","",IF($M$11="EPS",[1]!S_STM07_IS(D1081,61,$G$5,$H$13)/IF([1]!s_share_total(D1081,$G$5)=0,[1]!s_share_total(D1081,[1]!s_ipo_listeddate(D1081)),[1]!s_share_total(D1081,$G$5)),([1]!s_stm07_bs(D1081,75,$G$5,$H$13)+[1]!s_stm07_bs(D1081,88,$G$5,$H$13)+[1]!s_stm07_bs(D1081,94,$G$5,$H$13)+[1]!s_stm07_bs(D1081,95,$G$5,$H$13))/$E$5))</f>
        <v/>
      </c>
      <c r="N1081" s="193" t="str">
        <f>IF(C1081="","",F1081/([1]!S_STM07_IS(D1081,61,$G$5,$H$13)/IF([1]!s_share_total(D1081,$G$5)=0,[1]!s_share_total(D1081,[1]!s_ipo_listeddate(D1081)),[1]!s_share_total(D1081,$G$5))))</f>
        <v/>
      </c>
      <c r="O1081" s="242" t="str">
        <f ca="1">IF(C1081="","",[1]!s_share_total(D1081,TODAY())/$E$5)</f>
        <v/>
      </c>
      <c r="P1081" s="242" t="str">
        <f t="shared" si="104"/>
        <v/>
      </c>
      <c r="Q1081" s="181" t="str">
        <f t="shared" si="105"/>
        <v/>
      </c>
      <c r="R1081" s="342" t="str">
        <f t="shared" si="106"/>
        <v/>
      </c>
      <c r="S1081" s="144"/>
      <c r="U1081" s="1"/>
    </row>
    <row r="1082" spans="3:21" ht="12" customHeight="1" x14ac:dyDescent="0.35">
      <c r="C1082" s="341" t="str">
        <f t="shared" si="103"/>
        <v/>
      </c>
      <c r="D1082" s="239" t="str">
        <f t="shared" si="107"/>
        <v/>
      </c>
      <c r="E1082" s="239" t="str">
        <f t="shared" si="108"/>
        <v/>
      </c>
      <c r="F1082" s="179" t="str">
        <f ca="1">IF(C1082="","",[1]!s_dq_close(D1082,TODAY(),1))</f>
        <v/>
      </c>
      <c r="G1082" s="180" t="str">
        <f ca="1">IF(C1082="","",[1]!s_pq_pctchange(D1082,TODAY()-$G$12,TODAY())/100)</f>
        <v/>
      </c>
      <c r="H1082" s="240" t="str">
        <f>IF(C1082="","",IF($H$11="收入",[1]!S_STM07_IS(D1082,9,$G$5,$H$13)/$E$5,[1]!S_STM07_IS(D1082,48,$G$5,$H$13)/$E$5))</f>
        <v/>
      </c>
      <c r="I1082" s="240" t="str">
        <f>IF(C1082="","",IF($I$11="毛利率",([1]!S_STM07_IS(D1082,9,$G$5,$H$13)-[1]!S_STM07_IS(D1082,10,$G$5,$H$13))/[1]!S_STM07_IS(D1082,9,$G$5,$H$13),[1]!S_STM07_IS(D1082,14,$G$5,$H$13)/$E$5))</f>
        <v/>
      </c>
      <c r="J1082" s="402" t="str">
        <f>IF(C1082="","",IF($J$11="净利润率",[1]!S_STM07_IS(D1082,61,$G$5,$H$13)/[1]!S_STM07_IS(D1082,9,$G$5,$H$13),[1]!S_STM07_IS(D1082,55,$G$5,$H$13)/$E$5))</f>
        <v/>
      </c>
      <c r="K1082" s="411" t="str">
        <f>IF(C1082="","",[1]!hks_fa_roa2(D1082,$G$5))</f>
        <v/>
      </c>
      <c r="L1082" s="411" t="str">
        <f>IF(C1082="","",[1]!hks_fa_roe(D1082,$G$5))</f>
        <v/>
      </c>
      <c r="M1082" s="240" t="str">
        <f>IF(C1082="","",IF($M$11="EPS",[1]!S_STM07_IS(D1082,61,$G$5,$H$13)/IF([1]!s_share_total(D1082,$G$5)=0,[1]!s_share_total(D1082,[1]!s_ipo_listeddate(D1082)),[1]!s_share_total(D1082,$G$5)),([1]!s_stm07_bs(D1082,75,$G$5,$H$13)+[1]!s_stm07_bs(D1082,88,$G$5,$H$13)+[1]!s_stm07_bs(D1082,94,$G$5,$H$13)+[1]!s_stm07_bs(D1082,95,$G$5,$H$13))/$E$5))</f>
        <v/>
      </c>
      <c r="N1082" s="241" t="str">
        <f>IF(C1082="","",F1082/([1]!S_STM07_IS(D1082,61,$G$5,$H$13)/IF([1]!s_share_total(D1082,$G$5)=0,[1]!s_share_total(D1082,[1]!s_ipo_listeddate(D1082)),[1]!s_share_total(D1082,$G$5))))</f>
        <v/>
      </c>
      <c r="O1082" s="240" t="str">
        <f ca="1">IF(C1082="","",[1]!s_share_total(D1082,TODAY())/$E$5)</f>
        <v/>
      </c>
      <c r="P1082" s="240" t="str">
        <f t="shared" si="104"/>
        <v/>
      </c>
      <c r="Q1082" s="210" t="str">
        <f t="shared" si="105"/>
        <v/>
      </c>
      <c r="R1082" s="341" t="str">
        <f t="shared" si="106"/>
        <v/>
      </c>
      <c r="S1082" s="144"/>
      <c r="U1082" s="1"/>
    </row>
    <row r="1083" spans="3:21" ht="12" customHeight="1" x14ac:dyDescent="0.35">
      <c r="C1083" s="342" t="str">
        <f t="shared" si="103"/>
        <v/>
      </c>
      <c r="D1083" s="126" t="str">
        <f t="shared" si="107"/>
        <v/>
      </c>
      <c r="E1083" s="126" t="str">
        <f t="shared" si="108"/>
        <v/>
      </c>
      <c r="F1083" s="181" t="str">
        <f ca="1">IF(C1083="","",[1]!s_dq_close(D1083,TODAY(),1))</f>
        <v/>
      </c>
      <c r="G1083" s="182" t="str">
        <f ca="1">IF(C1083="","",[1]!s_pq_pctchange(D1083,TODAY()-$G$12,TODAY())/100)</f>
        <v/>
      </c>
      <c r="H1083" s="242" t="str">
        <f>IF(C1083="","",IF($H$11="收入",[1]!S_STM07_IS(D1083,9,$G$5,$H$13)/$E$5,[1]!S_STM07_IS(D1083,48,$G$5,$H$13)/$E$5))</f>
        <v/>
      </c>
      <c r="I1083" s="242" t="str">
        <f>IF(C1083="","",IF($I$11="毛利率",([1]!S_STM07_IS(D1083,9,$G$5,$H$13)-[1]!S_STM07_IS(D1083,10,$G$5,$H$13))/[1]!S_STM07_IS(D1083,9,$G$5,$H$13),[1]!S_STM07_IS(D1083,14,$G$5,$H$13)/$E$5))</f>
        <v/>
      </c>
      <c r="J1083" s="403" t="str">
        <f>IF(C1083="","",IF($J$11="净利润率",[1]!S_STM07_IS(D1083,61,$G$5,$H$13)/[1]!S_STM07_IS(D1083,9,$G$5,$H$13),[1]!S_STM07_IS(D1083,55,$G$5,$H$13)/$E$5))</f>
        <v/>
      </c>
      <c r="K1083" s="411" t="str">
        <f>IF(C1083="","",[1]!hks_fa_roa2(D1083,$G$5))</f>
        <v/>
      </c>
      <c r="L1083" s="411" t="str">
        <f>IF(C1083="","",[1]!hks_fa_roe(D1083,$G$5))</f>
        <v/>
      </c>
      <c r="M1083" s="243" t="str">
        <f>IF(C1083="","",IF($M$11="EPS",[1]!S_STM07_IS(D1083,61,$G$5,$H$13)/IF([1]!s_share_total(D1083,$G$5)=0,[1]!s_share_total(D1083,[1]!s_ipo_listeddate(D1083)),[1]!s_share_total(D1083,$G$5)),([1]!s_stm07_bs(D1083,75,$G$5,$H$13)+[1]!s_stm07_bs(D1083,88,$G$5,$H$13)+[1]!s_stm07_bs(D1083,94,$G$5,$H$13)+[1]!s_stm07_bs(D1083,95,$G$5,$H$13))/$E$5))</f>
        <v/>
      </c>
      <c r="N1083" s="193" t="str">
        <f>IF(C1083="","",F1083/([1]!S_STM07_IS(D1083,61,$G$5,$H$13)/IF([1]!s_share_total(D1083,$G$5)=0,[1]!s_share_total(D1083,[1]!s_ipo_listeddate(D1083)),[1]!s_share_total(D1083,$G$5))))</f>
        <v/>
      </c>
      <c r="O1083" s="242" t="str">
        <f ca="1">IF(C1083="","",[1]!s_share_total(D1083,TODAY())/$E$5)</f>
        <v/>
      </c>
      <c r="P1083" s="242" t="str">
        <f t="shared" si="104"/>
        <v/>
      </c>
      <c r="Q1083" s="181" t="str">
        <f t="shared" si="105"/>
        <v/>
      </c>
      <c r="R1083" s="342" t="str">
        <f t="shared" si="106"/>
        <v/>
      </c>
      <c r="S1083" s="144"/>
      <c r="U1083" s="1"/>
    </row>
    <row r="1084" spans="3:21" ht="12" customHeight="1" x14ac:dyDescent="0.35">
      <c r="C1084" s="341" t="str">
        <f t="shared" si="103"/>
        <v/>
      </c>
      <c r="D1084" s="239" t="str">
        <f t="shared" si="107"/>
        <v/>
      </c>
      <c r="E1084" s="239" t="str">
        <f t="shared" si="108"/>
        <v/>
      </c>
      <c r="F1084" s="179" t="str">
        <f ca="1">IF(C1084="","",[1]!s_dq_close(D1084,TODAY(),1))</f>
        <v/>
      </c>
      <c r="G1084" s="180" t="str">
        <f ca="1">IF(C1084="","",[1]!s_pq_pctchange(D1084,TODAY()-$G$12,TODAY())/100)</f>
        <v/>
      </c>
      <c r="H1084" s="240" t="str">
        <f>IF(C1084="","",IF($H$11="收入",[1]!S_STM07_IS(D1084,9,$G$5,$H$13)/$E$5,[1]!S_STM07_IS(D1084,48,$G$5,$H$13)/$E$5))</f>
        <v/>
      </c>
      <c r="I1084" s="240" t="str">
        <f>IF(C1084="","",IF($I$11="毛利率",([1]!S_STM07_IS(D1084,9,$G$5,$H$13)-[1]!S_STM07_IS(D1084,10,$G$5,$H$13))/[1]!S_STM07_IS(D1084,9,$G$5,$H$13),[1]!S_STM07_IS(D1084,14,$G$5,$H$13)/$E$5))</f>
        <v/>
      </c>
      <c r="J1084" s="402" t="str">
        <f>IF(C1084="","",IF($J$11="净利润率",[1]!S_STM07_IS(D1084,61,$G$5,$H$13)/[1]!S_STM07_IS(D1084,9,$G$5,$H$13),[1]!S_STM07_IS(D1084,55,$G$5,$H$13)/$E$5))</f>
        <v/>
      </c>
      <c r="K1084" s="411" t="str">
        <f>IF(C1084="","",[1]!hks_fa_roa2(D1084,$G$5))</f>
        <v/>
      </c>
      <c r="L1084" s="411" t="str">
        <f>IF(C1084="","",[1]!hks_fa_roe(D1084,$G$5))</f>
        <v/>
      </c>
      <c r="M1084" s="240" t="str">
        <f>IF(C1084="","",IF($M$11="EPS",[1]!S_STM07_IS(D1084,61,$G$5,$H$13)/IF([1]!s_share_total(D1084,$G$5)=0,[1]!s_share_total(D1084,[1]!s_ipo_listeddate(D1084)),[1]!s_share_total(D1084,$G$5)),([1]!s_stm07_bs(D1084,75,$G$5,$H$13)+[1]!s_stm07_bs(D1084,88,$G$5,$H$13)+[1]!s_stm07_bs(D1084,94,$G$5,$H$13)+[1]!s_stm07_bs(D1084,95,$G$5,$H$13))/$E$5))</f>
        <v/>
      </c>
      <c r="N1084" s="241" t="str">
        <f>IF(C1084="","",F1084/([1]!S_STM07_IS(D1084,61,$G$5,$H$13)/IF([1]!s_share_total(D1084,$G$5)=0,[1]!s_share_total(D1084,[1]!s_ipo_listeddate(D1084)),[1]!s_share_total(D1084,$G$5))))</f>
        <v/>
      </c>
      <c r="O1084" s="240" t="str">
        <f ca="1">IF(C1084="","",[1]!s_share_total(D1084,TODAY())/$E$5)</f>
        <v/>
      </c>
      <c r="P1084" s="240" t="str">
        <f t="shared" si="104"/>
        <v/>
      </c>
      <c r="Q1084" s="210" t="str">
        <f t="shared" si="105"/>
        <v/>
      </c>
      <c r="R1084" s="341" t="str">
        <f t="shared" si="106"/>
        <v/>
      </c>
      <c r="S1084" s="144"/>
      <c r="U1084" s="1"/>
    </row>
    <row r="1085" spans="3:21" ht="12" customHeight="1" x14ac:dyDescent="0.35">
      <c r="C1085" s="342" t="str">
        <f t="shared" si="103"/>
        <v/>
      </c>
      <c r="D1085" s="126" t="str">
        <f t="shared" si="107"/>
        <v/>
      </c>
      <c r="E1085" s="126" t="str">
        <f t="shared" si="108"/>
        <v/>
      </c>
      <c r="F1085" s="181" t="str">
        <f ca="1">IF(C1085="","",[1]!s_dq_close(D1085,TODAY(),1))</f>
        <v/>
      </c>
      <c r="G1085" s="182" t="str">
        <f ca="1">IF(C1085="","",[1]!s_pq_pctchange(D1085,TODAY()-$G$12,TODAY())/100)</f>
        <v/>
      </c>
      <c r="H1085" s="242" t="str">
        <f>IF(C1085="","",IF($H$11="收入",[1]!S_STM07_IS(D1085,9,$G$5,$H$13)/$E$5,[1]!S_STM07_IS(D1085,48,$G$5,$H$13)/$E$5))</f>
        <v/>
      </c>
      <c r="I1085" s="242" t="str">
        <f>IF(C1085="","",IF($I$11="毛利率",([1]!S_STM07_IS(D1085,9,$G$5,$H$13)-[1]!S_STM07_IS(D1085,10,$G$5,$H$13))/[1]!S_STM07_IS(D1085,9,$G$5,$H$13),[1]!S_STM07_IS(D1085,14,$G$5,$H$13)/$E$5))</f>
        <v/>
      </c>
      <c r="J1085" s="403" t="str">
        <f>IF(C1085="","",IF($J$11="净利润率",[1]!S_STM07_IS(D1085,61,$G$5,$H$13)/[1]!S_STM07_IS(D1085,9,$G$5,$H$13),[1]!S_STM07_IS(D1085,55,$G$5,$H$13)/$E$5))</f>
        <v/>
      </c>
      <c r="K1085" s="411" t="str">
        <f>IF(C1085="","",[1]!hks_fa_roa2(D1085,$G$5))</f>
        <v/>
      </c>
      <c r="L1085" s="411" t="str">
        <f>IF(C1085="","",[1]!hks_fa_roe(D1085,$G$5))</f>
        <v/>
      </c>
      <c r="M1085" s="243" t="str">
        <f>IF(C1085="","",IF($M$11="EPS",[1]!S_STM07_IS(D1085,61,$G$5,$H$13)/IF([1]!s_share_total(D1085,$G$5)=0,[1]!s_share_total(D1085,[1]!s_ipo_listeddate(D1085)),[1]!s_share_total(D1085,$G$5)),([1]!s_stm07_bs(D1085,75,$G$5,$H$13)+[1]!s_stm07_bs(D1085,88,$G$5,$H$13)+[1]!s_stm07_bs(D1085,94,$G$5,$H$13)+[1]!s_stm07_bs(D1085,95,$G$5,$H$13))/$E$5))</f>
        <v/>
      </c>
      <c r="N1085" s="193" t="str">
        <f>IF(C1085="","",F1085/([1]!S_STM07_IS(D1085,61,$G$5,$H$13)/IF([1]!s_share_total(D1085,$G$5)=0,[1]!s_share_total(D1085,[1]!s_ipo_listeddate(D1085)),[1]!s_share_total(D1085,$G$5))))</f>
        <v/>
      </c>
      <c r="O1085" s="242" t="str">
        <f ca="1">IF(C1085="","",[1]!s_share_total(D1085,TODAY())/$E$5)</f>
        <v/>
      </c>
      <c r="P1085" s="242" t="str">
        <f t="shared" si="104"/>
        <v/>
      </c>
      <c r="Q1085" s="181" t="str">
        <f t="shared" si="105"/>
        <v/>
      </c>
      <c r="R1085" s="342" t="str">
        <f t="shared" si="106"/>
        <v/>
      </c>
      <c r="S1085" s="144"/>
      <c r="U1085" s="1"/>
    </row>
    <row r="1086" spans="3:21" ht="12" customHeight="1" x14ac:dyDescent="0.35">
      <c r="C1086" s="341" t="str">
        <f t="shared" si="103"/>
        <v/>
      </c>
      <c r="D1086" s="239" t="str">
        <f t="shared" si="107"/>
        <v/>
      </c>
      <c r="E1086" s="239" t="str">
        <f t="shared" si="108"/>
        <v/>
      </c>
      <c r="F1086" s="179" t="str">
        <f ca="1">IF(C1086="","",[1]!s_dq_close(D1086,TODAY(),1))</f>
        <v/>
      </c>
      <c r="G1086" s="180" t="str">
        <f ca="1">IF(C1086="","",[1]!s_pq_pctchange(D1086,TODAY()-$G$12,TODAY())/100)</f>
        <v/>
      </c>
      <c r="H1086" s="240" t="str">
        <f>IF(C1086="","",IF($H$11="收入",[1]!S_STM07_IS(D1086,9,$G$5,$H$13)/$E$5,[1]!S_STM07_IS(D1086,48,$G$5,$H$13)/$E$5))</f>
        <v/>
      </c>
      <c r="I1086" s="240" t="str">
        <f>IF(C1086="","",IF($I$11="毛利率",([1]!S_STM07_IS(D1086,9,$G$5,$H$13)-[1]!S_STM07_IS(D1086,10,$G$5,$H$13))/[1]!S_STM07_IS(D1086,9,$G$5,$H$13),[1]!S_STM07_IS(D1086,14,$G$5,$H$13)/$E$5))</f>
        <v/>
      </c>
      <c r="J1086" s="402" t="str">
        <f>IF(C1086="","",IF($J$11="净利润率",[1]!S_STM07_IS(D1086,61,$G$5,$H$13)/[1]!S_STM07_IS(D1086,9,$G$5,$H$13),[1]!S_STM07_IS(D1086,55,$G$5,$H$13)/$E$5))</f>
        <v/>
      </c>
      <c r="K1086" s="411" t="str">
        <f>IF(C1086="","",[1]!hks_fa_roa2(D1086,$G$5))</f>
        <v/>
      </c>
      <c r="L1086" s="411" t="str">
        <f>IF(C1086="","",[1]!hks_fa_roe(D1086,$G$5))</f>
        <v/>
      </c>
      <c r="M1086" s="240" t="str">
        <f>IF(C1086="","",IF($M$11="EPS",[1]!S_STM07_IS(D1086,61,$G$5,$H$13)/IF([1]!s_share_total(D1086,$G$5)=0,[1]!s_share_total(D1086,[1]!s_ipo_listeddate(D1086)),[1]!s_share_total(D1086,$G$5)),([1]!s_stm07_bs(D1086,75,$G$5,$H$13)+[1]!s_stm07_bs(D1086,88,$G$5,$H$13)+[1]!s_stm07_bs(D1086,94,$G$5,$H$13)+[1]!s_stm07_bs(D1086,95,$G$5,$H$13))/$E$5))</f>
        <v/>
      </c>
      <c r="N1086" s="241" t="str">
        <f>IF(C1086="","",F1086/([1]!S_STM07_IS(D1086,61,$G$5,$H$13)/IF([1]!s_share_total(D1086,$G$5)=0,[1]!s_share_total(D1086,[1]!s_ipo_listeddate(D1086)),[1]!s_share_total(D1086,$G$5))))</f>
        <v/>
      </c>
      <c r="O1086" s="240" t="str">
        <f ca="1">IF(C1086="","",[1]!s_share_total(D1086,TODAY())/$E$5)</f>
        <v/>
      </c>
      <c r="P1086" s="240" t="str">
        <f t="shared" si="104"/>
        <v/>
      </c>
      <c r="Q1086" s="210" t="str">
        <f t="shared" si="105"/>
        <v/>
      </c>
      <c r="R1086" s="341" t="str">
        <f t="shared" si="106"/>
        <v/>
      </c>
      <c r="S1086" s="144"/>
      <c r="U1086" s="1"/>
    </row>
    <row r="1087" spans="3:21" ht="12" customHeight="1" x14ac:dyDescent="0.35">
      <c r="C1087" s="342" t="str">
        <f t="shared" si="103"/>
        <v/>
      </c>
      <c r="D1087" s="126" t="str">
        <f t="shared" si="107"/>
        <v/>
      </c>
      <c r="E1087" s="126" t="str">
        <f t="shared" si="108"/>
        <v/>
      </c>
      <c r="F1087" s="181" t="str">
        <f ca="1">IF(C1087="","",[1]!s_dq_close(D1087,TODAY(),1))</f>
        <v/>
      </c>
      <c r="G1087" s="182" t="str">
        <f ca="1">IF(C1087="","",[1]!s_pq_pctchange(D1087,TODAY()-$G$12,TODAY())/100)</f>
        <v/>
      </c>
      <c r="H1087" s="242" t="str">
        <f>IF(C1087="","",IF($H$11="收入",[1]!S_STM07_IS(D1087,9,$G$5,$H$13)/$E$5,[1]!S_STM07_IS(D1087,48,$G$5,$H$13)/$E$5))</f>
        <v/>
      </c>
      <c r="I1087" s="242" t="str">
        <f>IF(C1087="","",IF($I$11="毛利率",([1]!S_STM07_IS(D1087,9,$G$5,$H$13)-[1]!S_STM07_IS(D1087,10,$G$5,$H$13))/[1]!S_STM07_IS(D1087,9,$G$5,$H$13),[1]!S_STM07_IS(D1087,14,$G$5,$H$13)/$E$5))</f>
        <v/>
      </c>
      <c r="J1087" s="403" t="str">
        <f>IF(C1087="","",IF($J$11="净利润率",[1]!S_STM07_IS(D1087,61,$G$5,$H$13)/[1]!S_STM07_IS(D1087,9,$G$5,$H$13),[1]!S_STM07_IS(D1087,55,$G$5,$H$13)/$E$5))</f>
        <v/>
      </c>
      <c r="K1087" s="411" t="str">
        <f>IF(C1087="","",[1]!hks_fa_roa2(D1087,$G$5))</f>
        <v/>
      </c>
      <c r="L1087" s="411" t="str">
        <f>IF(C1087="","",[1]!hks_fa_roe(D1087,$G$5))</f>
        <v/>
      </c>
      <c r="M1087" s="243" t="str">
        <f>IF(C1087="","",IF($M$11="EPS",[1]!S_STM07_IS(D1087,61,$G$5,$H$13)/IF([1]!s_share_total(D1087,$G$5)=0,[1]!s_share_total(D1087,[1]!s_ipo_listeddate(D1087)),[1]!s_share_total(D1087,$G$5)),([1]!s_stm07_bs(D1087,75,$G$5,$H$13)+[1]!s_stm07_bs(D1087,88,$G$5,$H$13)+[1]!s_stm07_bs(D1087,94,$G$5,$H$13)+[1]!s_stm07_bs(D1087,95,$G$5,$H$13))/$E$5))</f>
        <v/>
      </c>
      <c r="N1087" s="193" t="str">
        <f>IF(C1087="","",F1087/([1]!S_STM07_IS(D1087,61,$G$5,$H$13)/IF([1]!s_share_total(D1087,$G$5)=0,[1]!s_share_total(D1087,[1]!s_ipo_listeddate(D1087)),[1]!s_share_total(D1087,$G$5))))</f>
        <v/>
      </c>
      <c r="O1087" s="242" t="str">
        <f ca="1">IF(C1087="","",[1]!s_share_total(D1087,TODAY())/$E$5)</f>
        <v/>
      </c>
      <c r="P1087" s="242" t="str">
        <f t="shared" si="104"/>
        <v/>
      </c>
      <c r="Q1087" s="181" t="str">
        <f t="shared" si="105"/>
        <v/>
      </c>
      <c r="R1087" s="342" t="str">
        <f t="shared" si="106"/>
        <v/>
      </c>
      <c r="S1087" s="144"/>
      <c r="U1087" s="1"/>
    </row>
    <row r="1088" spans="3:21" ht="12" customHeight="1" x14ac:dyDescent="0.35">
      <c r="C1088" s="341" t="str">
        <f t="shared" si="103"/>
        <v/>
      </c>
      <c r="D1088" s="239" t="str">
        <f t="shared" si="107"/>
        <v/>
      </c>
      <c r="E1088" s="239" t="str">
        <f t="shared" si="108"/>
        <v/>
      </c>
      <c r="F1088" s="179" t="str">
        <f ca="1">IF(C1088="","",[1]!s_dq_close(D1088,TODAY(),1))</f>
        <v/>
      </c>
      <c r="G1088" s="180" t="str">
        <f ca="1">IF(C1088="","",[1]!s_pq_pctchange(D1088,TODAY()-$G$12,TODAY())/100)</f>
        <v/>
      </c>
      <c r="H1088" s="240" t="str">
        <f>IF(C1088="","",IF($H$11="收入",[1]!S_STM07_IS(D1088,9,$G$5,$H$13)/$E$5,[1]!S_STM07_IS(D1088,48,$G$5,$H$13)/$E$5))</f>
        <v/>
      </c>
      <c r="I1088" s="240" t="str">
        <f>IF(C1088="","",IF($I$11="毛利率",([1]!S_STM07_IS(D1088,9,$G$5,$H$13)-[1]!S_STM07_IS(D1088,10,$G$5,$H$13))/[1]!S_STM07_IS(D1088,9,$G$5,$H$13),[1]!S_STM07_IS(D1088,14,$G$5,$H$13)/$E$5))</f>
        <v/>
      </c>
      <c r="J1088" s="402" t="str">
        <f>IF(C1088="","",IF($J$11="净利润率",[1]!S_STM07_IS(D1088,61,$G$5,$H$13)/[1]!S_STM07_IS(D1088,9,$G$5,$H$13),[1]!S_STM07_IS(D1088,55,$G$5,$H$13)/$E$5))</f>
        <v/>
      </c>
      <c r="K1088" s="411" t="str">
        <f>IF(C1088="","",[1]!hks_fa_roa2(D1088,$G$5))</f>
        <v/>
      </c>
      <c r="L1088" s="411" t="str">
        <f>IF(C1088="","",[1]!hks_fa_roe(D1088,$G$5))</f>
        <v/>
      </c>
      <c r="M1088" s="240" t="str">
        <f>IF(C1088="","",IF($M$11="EPS",[1]!S_STM07_IS(D1088,61,$G$5,$H$13)/IF([1]!s_share_total(D1088,$G$5)=0,[1]!s_share_total(D1088,[1]!s_ipo_listeddate(D1088)),[1]!s_share_total(D1088,$G$5)),([1]!s_stm07_bs(D1088,75,$G$5,$H$13)+[1]!s_stm07_bs(D1088,88,$G$5,$H$13)+[1]!s_stm07_bs(D1088,94,$G$5,$H$13)+[1]!s_stm07_bs(D1088,95,$G$5,$H$13))/$E$5))</f>
        <v/>
      </c>
      <c r="N1088" s="241" t="str">
        <f>IF(C1088="","",F1088/([1]!S_STM07_IS(D1088,61,$G$5,$H$13)/IF([1]!s_share_total(D1088,$G$5)=0,[1]!s_share_total(D1088,[1]!s_ipo_listeddate(D1088)),[1]!s_share_total(D1088,$G$5))))</f>
        <v/>
      </c>
      <c r="O1088" s="240" t="str">
        <f ca="1">IF(C1088="","",[1]!s_share_total(D1088,TODAY())/$E$5)</f>
        <v/>
      </c>
      <c r="P1088" s="240" t="str">
        <f t="shared" si="104"/>
        <v/>
      </c>
      <c r="Q1088" s="210" t="str">
        <f t="shared" si="105"/>
        <v/>
      </c>
      <c r="R1088" s="341" t="str">
        <f t="shared" si="106"/>
        <v/>
      </c>
      <c r="S1088" s="144"/>
      <c r="U1088" s="1"/>
    </row>
    <row r="1089" spans="3:21" ht="12" customHeight="1" x14ac:dyDescent="0.35">
      <c r="C1089" s="342" t="str">
        <f t="shared" si="103"/>
        <v/>
      </c>
      <c r="D1089" s="126" t="str">
        <f t="shared" si="107"/>
        <v/>
      </c>
      <c r="E1089" s="126" t="str">
        <f t="shared" si="108"/>
        <v/>
      </c>
      <c r="F1089" s="181" t="str">
        <f ca="1">IF(C1089="","",[1]!s_dq_close(D1089,TODAY(),1))</f>
        <v/>
      </c>
      <c r="G1089" s="182" t="str">
        <f ca="1">IF(C1089="","",[1]!s_pq_pctchange(D1089,TODAY()-$G$12,TODAY())/100)</f>
        <v/>
      </c>
      <c r="H1089" s="242" t="str">
        <f>IF(C1089="","",IF($H$11="收入",[1]!S_STM07_IS(D1089,9,$G$5,$H$13)/$E$5,[1]!S_STM07_IS(D1089,48,$G$5,$H$13)/$E$5))</f>
        <v/>
      </c>
      <c r="I1089" s="242" t="str">
        <f>IF(C1089="","",IF($I$11="毛利率",([1]!S_STM07_IS(D1089,9,$G$5,$H$13)-[1]!S_STM07_IS(D1089,10,$G$5,$H$13))/[1]!S_STM07_IS(D1089,9,$G$5,$H$13),[1]!S_STM07_IS(D1089,14,$G$5,$H$13)/$E$5))</f>
        <v/>
      </c>
      <c r="J1089" s="403" t="str">
        <f>IF(C1089="","",IF($J$11="净利润率",[1]!S_STM07_IS(D1089,61,$G$5,$H$13)/[1]!S_STM07_IS(D1089,9,$G$5,$H$13),[1]!S_STM07_IS(D1089,55,$G$5,$H$13)/$E$5))</f>
        <v/>
      </c>
      <c r="K1089" s="411" t="str">
        <f>IF(C1089="","",[1]!hks_fa_roa2(D1089,$G$5))</f>
        <v/>
      </c>
      <c r="L1089" s="411" t="str">
        <f>IF(C1089="","",[1]!hks_fa_roe(D1089,$G$5))</f>
        <v/>
      </c>
      <c r="M1089" s="243" t="str">
        <f>IF(C1089="","",IF($M$11="EPS",[1]!S_STM07_IS(D1089,61,$G$5,$H$13)/IF([1]!s_share_total(D1089,$G$5)=0,[1]!s_share_total(D1089,[1]!s_ipo_listeddate(D1089)),[1]!s_share_total(D1089,$G$5)),([1]!s_stm07_bs(D1089,75,$G$5,$H$13)+[1]!s_stm07_bs(D1089,88,$G$5,$H$13)+[1]!s_stm07_bs(D1089,94,$G$5,$H$13)+[1]!s_stm07_bs(D1089,95,$G$5,$H$13))/$E$5))</f>
        <v/>
      </c>
      <c r="N1089" s="193" t="str">
        <f>IF(C1089="","",F1089/([1]!S_STM07_IS(D1089,61,$G$5,$H$13)/IF([1]!s_share_total(D1089,$G$5)=0,[1]!s_share_total(D1089,[1]!s_ipo_listeddate(D1089)),[1]!s_share_total(D1089,$G$5))))</f>
        <v/>
      </c>
      <c r="O1089" s="242" t="str">
        <f ca="1">IF(C1089="","",[1]!s_share_total(D1089,TODAY())/$E$5)</f>
        <v/>
      </c>
      <c r="P1089" s="242" t="str">
        <f t="shared" si="104"/>
        <v/>
      </c>
      <c r="Q1089" s="181" t="str">
        <f t="shared" si="105"/>
        <v/>
      </c>
      <c r="R1089" s="342" t="str">
        <f t="shared" si="106"/>
        <v/>
      </c>
      <c r="S1089" s="144"/>
      <c r="U1089" s="1"/>
    </row>
    <row r="1090" spans="3:21" ht="12" customHeight="1" x14ac:dyDescent="0.35">
      <c r="C1090" s="341" t="str">
        <f t="shared" si="103"/>
        <v/>
      </c>
      <c r="D1090" s="239" t="str">
        <f t="shared" si="107"/>
        <v/>
      </c>
      <c r="E1090" s="239" t="str">
        <f t="shared" si="108"/>
        <v/>
      </c>
      <c r="F1090" s="179" t="str">
        <f ca="1">IF(C1090="","",[1]!s_dq_close(D1090,TODAY(),1))</f>
        <v/>
      </c>
      <c r="G1090" s="180" t="str">
        <f ca="1">IF(C1090="","",[1]!s_pq_pctchange(D1090,TODAY()-$G$12,TODAY())/100)</f>
        <v/>
      </c>
      <c r="H1090" s="240" t="str">
        <f>IF(C1090="","",IF($H$11="收入",[1]!S_STM07_IS(D1090,9,$G$5,$H$13)/$E$5,[1]!S_STM07_IS(D1090,48,$G$5,$H$13)/$E$5))</f>
        <v/>
      </c>
      <c r="I1090" s="240" t="str">
        <f>IF(C1090="","",IF($I$11="毛利率",([1]!S_STM07_IS(D1090,9,$G$5,$H$13)-[1]!S_STM07_IS(D1090,10,$G$5,$H$13))/[1]!S_STM07_IS(D1090,9,$G$5,$H$13),[1]!S_STM07_IS(D1090,14,$G$5,$H$13)/$E$5))</f>
        <v/>
      </c>
      <c r="J1090" s="402" t="str">
        <f>IF(C1090="","",IF($J$11="净利润率",[1]!S_STM07_IS(D1090,61,$G$5,$H$13)/[1]!S_STM07_IS(D1090,9,$G$5,$H$13),[1]!S_STM07_IS(D1090,55,$G$5,$H$13)/$E$5))</f>
        <v/>
      </c>
      <c r="K1090" s="411" t="str">
        <f>IF(C1090="","",[1]!hks_fa_roa2(D1090,$G$5))</f>
        <v/>
      </c>
      <c r="L1090" s="411" t="str">
        <f>IF(C1090="","",[1]!hks_fa_roe(D1090,$G$5))</f>
        <v/>
      </c>
      <c r="M1090" s="240" t="str">
        <f>IF(C1090="","",IF($M$11="EPS",[1]!S_STM07_IS(D1090,61,$G$5,$H$13)/IF([1]!s_share_total(D1090,$G$5)=0,[1]!s_share_total(D1090,[1]!s_ipo_listeddate(D1090)),[1]!s_share_total(D1090,$G$5)),([1]!s_stm07_bs(D1090,75,$G$5,$H$13)+[1]!s_stm07_bs(D1090,88,$G$5,$H$13)+[1]!s_stm07_bs(D1090,94,$G$5,$H$13)+[1]!s_stm07_bs(D1090,95,$G$5,$H$13))/$E$5))</f>
        <v/>
      </c>
      <c r="N1090" s="241" t="str">
        <f>IF(C1090="","",F1090/([1]!S_STM07_IS(D1090,61,$G$5,$H$13)/IF([1]!s_share_total(D1090,$G$5)=0,[1]!s_share_total(D1090,[1]!s_ipo_listeddate(D1090)),[1]!s_share_total(D1090,$G$5))))</f>
        <v/>
      </c>
      <c r="O1090" s="240" t="str">
        <f ca="1">IF(C1090="","",[1]!s_share_total(D1090,TODAY())/$E$5)</f>
        <v/>
      </c>
      <c r="P1090" s="240" t="str">
        <f t="shared" si="104"/>
        <v/>
      </c>
      <c r="Q1090" s="210" t="str">
        <f t="shared" si="105"/>
        <v/>
      </c>
      <c r="R1090" s="341" t="str">
        <f t="shared" si="106"/>
        <v/>
      </c>
      <c r="S1090" s="144"/>
      <c r="U1090" s="1"/>
    </row>
    <row r="1091" spans="3:21" ht="12" customHeight="1" x14ac:dyDescent="0.35">
      <c r="C1091" s="342" t="str">
        <f t="shared" si="103"/>
        <v/>
      </c>
      <c r="D1091" s="126" t="str">
        <f t="shared" si="107"/>
        <v/>
      </c>
      <c r="E1091" s="126" t="str">
        <f t="shared" si="108"/>
        <v/>
      </c>
      <c r="F1091" s="181" t="str">
        <f ca="1">IF(C1091="","",[1]!s_dq_close(D1091,TODAY(),1))</f>
        <v/>
      </c>
      <c r="G1091" s="182" t="str">
        <f ca="1">IF(C1091="","",[1]!s_pq_pctchange(D1091,TODAY()-$G$12,TODAY())/100)</f>
        <v/>
      </c>
      <c r="H1091" s="242" t="str">
        <f>IF(C1091="","",IF($H$11="收入",[1]!S_STM07_IS(D1091,9,$G$5,$H$13)/$E$5,[1]!S_STM07_IS(D1091,48,$G$5,$H$13)/$E$5))</f>
        <v/>
      </c>
      <c r="I1091" s="242" t="str">
        <f>IF(C1091="","",IF($I$11="毛利率",([1]!S_STM07_IS(D1091,9,$G$5,$H$13)-[1]!S_STM07_IS(D1091,10,$G$5,$H$13))/[1]!S_STM07_IS(D1091,9,$G$5,$H$13),[1]!S_STM07_IS(D1091,14,$G$5,$H$13)/$E$5))</f>
        <v/>
      </c>
      <c r="J1091" s="403" t="str">
        <f>IF(C1091="","",IF($J$11="净利润率",[1]!S_STM07_IS(D1091,61,$G$5,$H$13)/[1]!S_STM07_IS(D1091,9,$G$5,$H$13),[1]!S_STM07_IS(D1091,55,$G$5,$H$13)/$E$5))</f>
        <v/>
      </c>
      <c r="K1091" s="411" t="str">
        <f>IF(C1091="","",[1]!hks_fa_roa2(D1091,$G$5))</f>
        <v/>
      </c>
      <c r="L1091" s="411" t="str">
        <f>IF(C1091="","",[1]!hks_fa_roe(D1091,$G$5))</f>
        <v/>
      </c>
      <c r="M1091" s="243" t="str">
        <f>IF(C1091="","",IF($M$11="EPS",[1]!S_STM07_IS(D1091,61,$G$5,$H$13)/IF([1]!s_share_total(D1091,$G$5)=0,[1]!s_share_total(D1091,[1]!s_ipo_listeddate(D1091)),[1]!s_share_total(D1091,$G$5)),([1]!s_stm07_bs(D1091,75,$G$5,$H$13)+[1]!s_stm07_bs(D1091,88,$G$5,$H$13)+[1]!s_stm07_bs(D1091,94,$G$5,$H$13)+[1]!s_stm07_bs(D1091,95,$G$5,$H$13))/$E$5))</f>
        <v/>
      </c>
      <c r="N1091" s="193" t="str">
        <f>IF(C1091="","",F1091/([1]!S_STM07_IS(D1091,61,$G$5,$H$13)/IF([1]!s_share_total(D1091,$G$5)=0,[1]!s_share_total(D1091,[1]!s_ipo_listeddate(D1091)),[1]!s_share_total(D1091,$G$5))))</f>
        <v/>
      </c>
      <c r="O1091" s="242" t="str">
        <f ca="1">IF(C1091="","",[1]!s_share_total(D1091,TODAY())/$E$5)</f>
        <v/>
      </c>
      <c r="P1091" s="242" t="str">
        <f t="shared" si="104"/>
        <v/>
      </c>
      <c r="Q1091" s="181" t="str">
        <f t="shared" si="105"/>
        <v/>
      </c>
      <c r="R1091" s="342" t="str">
        <f t="shared" si="106"/>
        <v/>
      </c>
      <c r="S1091" s="144"/>
      <c r="U1091" s="1"/>
    </row>
    <row r="1092" spans="3:21" ht="12" customHeight="1" x14ac:dyDescent="0.35">
      <c r="C1092" s="341" t="str">
        <f t="shared" si="103"/>
        <v/>
      </c>
      <c r="D1092" s="239" t="str">
        <f t="shared" si="107"/>
        <v/>
      </c>
      <c r="E1092" s="239" t="str">
        <f t="shared" si="108"/>
        <v/>
      </c>
      <c r="F1092" s="179" t="str">
        <f ca="1">IF(C1092="","",[1]!s_dq_close(D1092,TODAY(),1))</f>
        <v/>
      </c>
      <c r="G1092" s="180" t="str">
        <f ca="1">IF(C1092="","",[1]!s_pq_pctchange(D1092,TODAY()-$G$12,TODAY())/100)</f>
        <v/>
      </c>
      <c r="H1092" s="240" t="str">
        <f>IF(C1092="","",IF($H$11="收入",[1]!S_STM07_IS(D1092,9,$G$5,$H$13)/$E$5,[1]!S_STM07_IS(D1092,48,$G$5,$H$13)/$E$5))</f>
        <v/>
      </c>
      <c r="I1092" s="240" t="str">
        <f>IF(C1092="","",IF($I$11="毛利率",([1]!S_STM07_IS(D1092,9,$G$5,$H$13)-[1]!S_STM07_IS(D1092,10,$G$5,$H$13))/[1]!S_STM07_IS(D1092,9,$G$5,$H$13),[1]!S_STM07_IS(D1092,14,$G$5,$H$13)/$E$5))</f>
        <v/>
      </c>
      <c r="J1092" s="402" t="str">
        <f>IF(C1092="","",IF($J$11="净利润率",[1]!S_STM07_IS(D1092,61,$G$5,$H$13)/[1]!S_STM07_IS(D1092,9,$G$5,$H$13),[1]!S_STM07_IS(D1092,55,$G$5,$H$13)/$E$5))</f>
        <v/>
      </c>
      <c r="K1092" s="411" t="str">
        <f>IF(C1092="","",[1]!hks_fa_roa2(D1092,$G$5))</f>
        <v/>
      </c>
      <c r="L1092" s="411" t="str">
        <f>IF(C1092="","",[1]!hks_fa_roe(D1092,$G$5))</f>
        <v/>
      </c>
      <c r="M1092" s="240" t="str">
        <f>IF(C1092="","",IF($M$11="EPS",[1]!S_STM07_IS(D1092,61,$G$5,$H$13)/IF([1]!s_share_total(D1092,$G$5)=0,[1]!s_share_total(D1092,[1]!s_ipo_listeddate(D1092)),[1]!s_share_total(D1092,$G$5)),([1]!s_stm07_bs(D1092,75,$G$5,$H$13)+[1]!s_stm07_bs(D1092,88,$G$5,$H$13)+[1]!s_stm07_bs(D1092,94,$G$5,$H$13)+[1]!s_stm07_bs(D1092,95,$G$5,$H$13))/$E$5))</f>
        <v/>
      </c>
      <c r="N1092" s="241" t="str">
        <f>IF(C1092="","",F1092/([1]!S_STM07_IS(D1092,61,$G$5,$H$13)/IF([1]!s_share_total(D1092,$G$5)=0,[1]!s_share_total(D1092,[1]!s_ipo_listeddate(D1092)),[1]!s_share_total(D1092,$G$5))))</f>
        <v/>
      </c>
      <c r="O1092" s="240" t="str">
        <f ca="1">IF(C1092="","",[1]!s_share_total(D1092,TODAY())/$E$5)</f>
        <v/>
      </c>
      <c r="P1092" s="240" t="str">
        <f t="shared" si="104"/>
        <v/>
      </c>
      <c r="Q1092" s="210" t="str">
        <f t="shared" si="105"/>
        <v/>
      </c>
      <c r="R1092" s="341" t="str">
        <f t="shared" si="106"/>
        <v/>
      </c>
      <c r="S1092" s="144"/>
      <c r="U1092" s="1"/>
    </row>
    <row r="1093" spans="3:21" ht="12" customHeight="1" x14ac:dyDescent="0.35">
      <c r="C1093" s="342" t="str">
        <f t="shared" si="103"/>
        <v/>
      </c>
      <c r="D1093" s="126" t="str">
        <f t="shared" si="107"/>
        <v/>
      </c>
      <c r="E1093" s="126" t="str">
        <f t="shared" si="108"/>
        <v/>
      </c>
      <c r="F1093" s="181" t="str">
        <f ca="1">IF(C1093="","",[1]!s_dq_close(D1093,TODAY(),1))</f>
        <v/>
      </c>
      <c r="G1093" s="182" t="str">
        <f ca="1">IF(C1093="","",[1]!s_pq_pctchange(D1093,TODAY()-$G$12,TODAY())/100)</f>
        <v/>
      </c>
      <c r="H1093" s="242" t="str">
        <f>IF(C1093="","",IF($H$11="收入",[1]!S_STM07_IS(D1093,9,$G$5,$H$13)/$E$5,[1]!S_STM07_IS(D1093,48,$G$5,$H$13)/$E$5))</f>
        <v/>
      </c>
      <c r="I1093" s="242" t="str">
        <f>IF(C1093="","",IF($I$11="毛利率",([1]!S_STM07_IS(D1093,9,$G$5,$H$13)-[1]!S_STM07_IS(D1093,10,$G$5,$H$13))/[1]!S_STM07_IS(D1093,9,$G$5,$H$13),[1]!S_STM07_IS(D1093,14,$G$5,$H$13)/$E$5))</f>
        <v/>
      </c>
      <c r="J1093" s="403" t="str">
        <f>IF(C1093="","",IF($J$11="净利润率",[1]!S_STM07_IS(D1093,61,$G$5,$H$13)/[1]!S_STM07_IS(D1093,9,$G$5,$H$13),[1]!S_STM07_IS(D1093,55,$G$5,$H$13)/$E$5))</f>
        <v/>
      </c>
      <c r="K1093" s="411" t="str">
        <f>IF(C1093="","",[1]!hks_fa_roa2(D1093,$G$5))</f>
        <v/>
      </c>
      <c r="L1093" s="411" t="str">
        <f>IF(C1093="","",[1]!hks_fa_roe(D1093,$G$5))</f>
        <v/>
      </c>
      <c r="M1093" s="243" t="str">
        <f>IF(C1093="","",IF($M$11="EPS",[1]!S_STM07_IS(D1093,61,$G$5,$H$13)/IF([1]!s_share_total(D1093,$G$5)=0,[1]!s_share_total(D1093,[1]!s_ipo_listeddate(D1093)),[1]!s_share_total(D1093,$G$5)),([1]!s_stm07_bs(D1093,75,$G$5,$H$13)+[1]!s_stm07_bs(D1093,88,$G$5,$H$13)+[1]!s_stm07_bs(D1093,94,$G$5,$H$13)+[1]!s_stm07_bs(D1093,95,$G$5,$H$13))/$E$5))</f>
        <v/>
      </c>
      <c r="N1093" s="193" t="str">
        <f>IF(C1093="","",F1093/([1]!S_STM07_IS(D1093,61,$G$5,$H$13)/IF([1]!s_share_total(D1093,$G$5)=0,[1]!s_share_total(D1093,[1]!s_ipo_listeddate(D1093)),[1]!s_share_total(D1093,$G$5))))</f>
        <v/>
      </c>
      <c r="O1093" s="242" t="str">
        <f ca="1">IF(C1093="","",[1]!s_share_total(D1093,TODAY())/$E$5)</f>
        <v/>
      </c>
      <c r="P1093" s="242" t="str">
        <f t="shared" si="104"/>
        <v/>
      </c>
      <c r="Q1093" s="181" t="str">
        <f t="shared" si="105"/>
        <v/>
      </c>
      <c r="R1093" s="342" t="str">
        <f t="shared" si="106"/>
        <v/>
      </c>
      <c r="S1093" s="144"/>
      <c r="U1093" s="1"/>
    </row>
    <row r="1094" spans="3:21" ht="12" customHeight="1" x14ac:dyDescent="0.35">
      <c r="C1094" s="341" t="str">
        <f t="shared" si="103"/>
        <v/>
      </c>
      <c r="D1094" s="239" t="str">
        <f t="shared" si="107"/>
        <v/>
      </c>
      <c r="E1094" s="239" t="str">
        <f t="shared" si="108"/>
        <v/>
      </c>
      <c r="F1094" s="179" t="str">
        <f ca="1">IF(C1094="","",[1]!s_dq_close(D1094,TODAY(),1))</f>
        <v/>
      </c>
      <c r="G1094" s="180" t="str">
        <f ca="1">IF(C1094="","",[1]!s_pq_pctchange(D1094,TODAY()-$G$12,TODAY())/100)</f>
        <v/>
      </c>
      <c r="H1094" s="240" t="str">
        <f>IF(C1094="","",IF($H$11="收入",[1]!S_STM07_IS(D1094,9,$G$5,$H$13)/$E$5,[1]!S_STM07_IS(D1094,48,$G$5,$H$13)/$E$5))</f>
        <v/>
      </c>
      <c r="I1094" s="240" t="str">
        <f>IF(C1094="","",IF($I$11="毛利率",([1]!S_STM07_IS(D1094,9,$G$5,$H$13)-[1]!S_STM07_IS(D1094,10,$G$5,$H$13))/[1]!S_STM07_IS(D1094,9,$G$5,$H$13),[1]!S_STM07_IS(D1094,14,$G$5,$H$13)/$E$5))</f>
        <v/>
      </c>
      <c r="J1094" s="402" t="str">
        <f>IF(C1094="","",IF($J$11="净利润率",[1]!S_STM07_IS(D1094,61,$G$5,$H$13)/[1]!S_STM07_IS(D1094,9,$G$5,$H$13),[1]!S_STM07_IS(D1094,55,$G$5,$H$13)/$E$5))</f>
        <v/>
      </c>
      <c r="K1094" s="411" t="str">
        <f>IF(C1094="","",[1]!hks_fa_roa2(D1094,$G$5))</f>
        <v/>
      </c>
      <c r="L1094" s="411" t="str">
        <f>IF(C1094="","",[1]!hks_fa_roe(D1094,$G$5))</f>
        <v/>
      </c>
      <c r="M1094" s="240" t="str">
        <f>IF(C1094="","",IF($M$11="EPS",[1]!S_STM07_IS(D1094,61,$G$5,$H$13)/IF([1]!s_share_total(D1094,$G$5)=0,[1]!s_share_total(D1094,[1]!s_ipo_listeddate(D1094)),[1]!s_share_total(D1094,$G$5)),([1]!s_stm07_bs(D1094,75,$G$5,$H$13)+[1]!s_stm07_bs(D1094,88,$G$5,$H$13)+[1]!s_stm07_bs(D1094,94,$G$5,$H$13)+[1]!s_stm07_bs(D1094,95,$G$5,$H$13))/$E$5))</f>
        <v/>
      </c>
      <c r="N1094" s="241" t="str">
        <f>IF(C1094="","",F1094/([1]!S_STM07_IS(D1094,61,$G$5,$H$13)/IF([1]!s_share_total(D1094,$G$5)=0,[1]!s_share_total(D1094,[1]!s_ipo_listeddate(D1094)),[1]!s_share_total(D1094,$G$5))))</f>
        <v/>
      </c>
      <c r="O1094" s="240" t="str">
        <f ca="1">IF(C1094="","",[1]!s_share_total(D1094,TODAY())/$E$5)</f>
        <v/>
      </c>
      <c r="P1094" s="240" t="str">
        <f t="shared" si="104"/>
        <v/>
      </c>
      <c r="Q1094" s="210" t="str">
        <f t="shared" si="105"/>
        <v/>
      </c>
      <c r="R1094" s="341" t="str">
        <f t="shared" si="106"/>
        <v/>
      </c>
      <c r="S1094" s="144"/>
      <c r="U1094" s="1"/>
    </row>
    <row r="1095" spans="3:21" ht="12" customHeight="1" x14ac:dyDescent="0.35">
      <c r="C1095" s="342" t="str">
        <f t="shared" si="103"/>
        <v/>
      </c>
      <c r="D1095" s="126" t="str">
        <f t="shared" si="107"/>
        <v/>
      </c>
      <c r="E1095" s="126" t="str">
        <f t="shared" si="108"/>
        <v/>
      </c>
      <c r="F1095" s="181" t="str">
        <f ca="1">IF(C1095="","",[1]!s_dq_close(D1095,TODAY(),1))</f>
        <v/>
      </c>
      <c r="G1095" s="182" t="str">
        <f ca="1">IF(C1095="","",[1]!s_pq_pctchange(D1095,TODAY()-$G$12,TODAY())/100)</f>
        <v/>
      </c>
      <c r="H1095" s="242" t="str">
        <f>IF(C1095="","",IF($H$11="收入",[1]!S_STM07_IS(D1095,9,$G$5,$H$13)/$E$5,[1]!S_STM07_IS(D1095,48,$G$5,$H$13)/$E$5))</f>
        <v/>
      </c>
      <c r="I1095" s="242" t="str">
        <f>IF(C1095="","",IF($I$11="毛利率",([1]!S_STM07_IS(D1095,9,$G$5,$H$13)-[1]!S_STM07_IS(D1095,10,$G$5,$H$13))/[1]!S_STM07_IS(D1095,9,$G$5,$H$13),[1]!S_STM07_IS(D1095,14,$G$5,$H$13)/$E$5))</f>
        <v/>
      </c>
      <c r="J1095" s="403" t="str">
        <f>IF(C1095="","",IF($J$11="净利润率",[1]!S_STM07_IS(D1095,61,$G$5,$H$13)/[1]!S_STM07_IS(D1095,9,$G$5,$H$13),[1]!S_STM07_IS(D1095,55,$G$5,$H$13)/$E$5))</f>
        <v/>
      </c>
      <c r="K1095" s="411" t="str">
        <f>IF(C1095="","",[1]!hks_fa_roa2(D1095,$G$5))</f>
        <v/>
      </c>
      <c r="L1095" s="411" t="str">
        <f>IF(C1095="","",[1]!hks_fa_roe(D1095,$G$5))</f>
        <v/>
      </c>
      <c r="M1095" s="243" t="str">
        <f>IF(C1095="","",IF($M$11="EPS",[1]!S_STM07_IS(D1095,61,$G$5,$H$13)/IF([1]!s_share_total(D1095,$G$5)=0,[1]!s_share_total(D1095,[1]!s_ipo_listeddate(D1095)),[1]!s_share_total(D1095,$G$5)),([1]!s_stm07_bs(D1095,75,$G$5,$H$13)+[1]!s_stm07_bs(D1095,88,$G$5,$H$13)+[1]!s_stm07_bs(D1095,94,$G$5,$H$13)+[1]!s_stm07_bs(D1095,95,$G$5,$H$13))/$E$5))</f>
        <v/>
      </c>
      <c r="N1095" s="193" t="str">
        <f>IF(C1095="","",F1095/([1]!S_STM07_IS(D1095,61,$G$5,$H$13)/IF([1]!s_share_total(D1095,$G$5)=0,[1]!s_share_total(D1095,[1]!s_ipo_listeddate(D1095)),[1]!s_share_total(D1095,$G$5))))</f>
        <v/>
      </c>
      <c r="O1095" s="242" t="str">
        <f ca="1">IF(C1095="","",[1]!s_share_total(D1095,TODAY())/$E$5)</f>
        <v/>
      </c>
      <c r="P1095" s="242" t="str">
        <f t="shared" si="104"/>
        <v/>
      </c>
      <c r="Q1095" s="181" t="str">
        <f t="shared" si="105"/>
        <v/>
      </c>
      <c r="R1095" s="342" t="str">
        <f t="shared" si="106"/>
        <v/>
      </c>
      <c r="S1095" s="144"/>
      <c r="U1095" s="1"/>
    </row>
    <row r="1096" spans="3:21" ht="12" customHeight="1" x14ac:dyDescent="0.35">
      <c r="C1096" s="341" t="str">
        <f t="shared" si="103"/>
        <v/>
      </c>
      <c r="D1096" s="239" t="str">
        <f t="shared" si="107"/>
        <v/>
      </c>
      <c r="E1096" s="239" t="str">
        <f t="shared" si="108"/>
        <v/>
      </c>
      <c r="F1096" s="179" t="str">
        <f ca="1">IF(C1096="","",[1]!s_dq_close(D1096,TODAY(),1))</f>
        <v/>
      </c>
      <c r="G1096" s="180" t="str">
        <f ca="1">IF(C1096="","",[1]!s_pq_pctchange(D1096,TODAY()-$G$12,TODAY())/100)</f>
        <v/>
      </c>
      <c r="H1096" s="240" t="str">
        <f>IF(C1096="","",IF($H$11="收入",[1]!S_STM07_IS(D1096,9,$G$5,$H$13)/$E$5,[1]!S_STM07_IS(D1096,48,$G$5,$H$13)/$E$5))</f>
        <v/>
      </c>
      <c r="I1096" s="240" t="str">
        <f>IF(C1096="","",IF($I$11="毛利率",([1]!S_STM07_IS(D1096,9,$G$5,$H$13)-[1]!S_STM07_IS(D1096,10,$G$5,$H$13))/[1]!S_STM07_IS(D1096,9,$G$5,$H$13),[1]!S_STM07_IS(D1096,14,$G$5,$H$13)/$E$5))</f>
        <v/>
      </c>
      <c r="J1096" s="402" t="str">
        <f>IF(C1096="","",IF($J$11="净利润率",[1]!S_STM07_IS(D1096,61,$G$5,$H$13)/[1]!S_STM07_IS(D1096,9,$G$5,$H$13),[1]!S_STM07_IS(D1096,55,$G$5,$H$13)/$E$5))</f>
        <v/>
      </c>
      <c r="K1096" s="411" t="str">
        <f>IF(C1096="","",[1]!hks_fa_roa2(D1096,$G$5))</f>
        <v/>
      </c>
      <c r="L1096" s="411" t="str">
        <f>IF(C1096="","",[1]!hks_fa_roe(D1096,$G$5))</f>
        <v/>
      </c>
      <c r="M1096" s="240" t="str">
        <f>IF(C1096="","",IF($M$11="EPS",[1]!S_STM07_IS(D1096,61,$G$5,$H$13)/IF([1]!s_share_total(D1096,$G$5)=0,[1]!s_share_total(D1096,[1]!s_ipo_listeddate(D1096)),[1]!s_share_total(D1096,$G$5)),([1]!s_stm07_bs(D1096,75,$G$5,$H$13)+[1]!s_stm07_bs(D1096,88,$G$5,$H$13)+[1]!s_stm07_bs(D1096,94,$G$5,$H$13)+[1]!s_stm07_bs(D1096,95,$G$5,$H$13))/$E$5))</f>
        <v/>
      </c>
      <c r="N1096" s="241" t="str">
        <f>IF(C1096="","",F1096/([1]!S_STM07_IS(D1096,61,$G$5,$H$13)/IF([1]!s_share_total(D1096,$G$5)=0,[1]!s_share_total(D1096,[1]!s_ipo_listeddate(D1096)),[1]!s_share_total(D1096,$G$5))))</f>
        <v/>
      </c>
      <c r="O1096" s="240" t="str">
        <f ca="1">IF(C1096="","",[1]!s_share_total(D1096,TODAY())/$E$5)</f>
        <v/>
      </c>
      <c r="P1096" s="240" t="str">
        <f t="shared" si="104"/>
        <v/>
      </c>
      <c r="Q1096" s="210" t="str">
        <f t="shared" si="105"/>
        <v/>
      </c>
      <c r="R1096" s="341" t="str">
        <f t="shared" si="106"/>
        <v/>
      </c>
      <c r="S1096" s="144"/>
      <c r="U1096" s="1"/>
    </row>
    <row r="1097" spans="3:21" ht="12" customHeight="1" x14ac:dyDescent="0.35">
      <c r="C1097" s="342" t="str">
        <f t="shared" si="103"/>
        <v/>
      </c>
      <c r="D1097" s="126" t="str">
        <f t="shared" si="107"/>
        <v/>
      </c>
      <c r="E1097" s="126" t="str">
        <f t="shared" si="108"/>
        <v/>
      </c>
      <c r="F1097" s="181" t="str">
        <f ca="1">IF(C1097="","",[1]!s_dq_close(D1097,TODAY(),1))</f>
        <v/>
      </c>
      <c r="G1097" s="182" t="str">
        <f ca="1">IF(C1097="","",[1]!s_pq_pctchange(D1097,TODAY()-$G$12,TODAY())/100)</f>
        <v/>
      </c>
      <c r="H1097" s="242" t="str">
        <f>IF(C1097="","",IF($H$11="收入",[1]!S_STM07_IS(D1097,9,$G$5,$H$13)/$E$5,[1]!S_STM07_IS(D1097,48,$G$5,$H$13)/$E$5))</f>
        <v/>
      </c>
      <c r="I1097" s="242" t="str">
        <f>IF(C1097="","",IF($I$11="毛利率",([1]!S_STM07_IS(D1097,9,$G$5,$H$13)-[1]!S_STM07_IS(D1097,10,$G$5,$H$13))/[1]!S_STM07_IS(D1097,9,$G$5,$H$13),[1]!S_STM07_IS(D1097,14,$G$5,$H$13)/$E$5))</f>
        <v/>
      </c>
      <c r="J1097" s="403" t="str">
        <f>IF(C1097="","",IF($J$11="净利润率",[1]!S_STM07_IS(D1097,61,$G$5,$H$13)/[1]!S_STM07_IS(D1097,9,$G$5,$H$13),[1]!S_STM07_IS(D1097,55,$G$5,$H$13)/$E$5))</f>
        <v/>
      </c>
      <c r="K1097" s="411" t="str">
        <f>IF(C1097="","",[1]!hks_fa_roa2(D1097,$G$5))</f>
        <v/>
      </c>
      <c r="L1097" s="411" t="str">
        <f>IF(C1097="","",[1]!hks_fa_roe(D1097,$G$5))</f>
        <v/>
      </c>
      <c r="M1097" s="243" t="str">
        <f>IF(C1097="","",IF($M$11="EPS",[1]!S_STM07_IS(D1097,61,$G$5,$H$13)/IF([1]!s_share_total(D1097,$G$5)=0,[1]!s_share_total(D1097,[1]!s_ipo_listeddate(D1097)),[1]!s_share_total(D1097,$G$5)),([1]!s_stm07_bs(D1097,75,$G$5,$H$13)+[1]!s_stm07_bs(D1097,88,$G$5,$H$13)+[1]!s_stm07_bs(D1097,94,$G$5,$H$13)+[1]!s_stm07_bs(D1097,95,$G$5,$H$13))/$E$5))</f>
        <v/>
      </c>
      <c r="N1097" s="193" t="str">
        <f>IF(C1097="","",F1097/([1]!S_STM07_IS(D1097,61,$G$5,$H$13)/IF([1]!s_share_total(D1097,$G$5)=0,[1]!s_share_total(D1097,[1]!s_ipo_listeddate(D1097)),[1]!s_share_total(D1097,$G$5))))</f>
        <v/>
      </c>
      <c r="O1097" s="242" t="str">
        <f ca="1">IF(C1097="","",[1]!s_share_total(D1097,TODAY())/$E$5)</f>
        <v/>
      </c>
      <c r="P1097" s="242" t="str">
        <f t="shared" si="104"/>
        <v/>
      </c>
      <c r="Q1097" s="181" t="str">
        <f t="shared" si="105"/>
        <v/>
      </c>
      <c r="R1097" s="342" t="str">
        <f t="shared" si="106"/>
        <v/>
      </c>
      <c r="S1097" s="144"/>
      <c r="U1097" s="1"/>
    </row>
    <row r="1098" spans="3:21" ht="12" customHeight="1" x14ac:dyDescent="0.35">
      <c r="C1098" s="341" t="str">
        <f t="shared" si="103"/>
        <v/>
      </c>
      <c r="D1098" s="239" t="str">
        <f t="shared" si="107"/>
        <v/>
      </c>
      <c r="E1098" s="239" t="str">
        <f t="shared" si="108"/>
        <v/>
      </c>
      <c r="F1098" s="179" t="str">
        <f ca="1">IF(C1098="","",[1]!s_dq_close(D1098,TODAY(),1))</f>
        <v/>
      </c>
      <c r="G1098" s="180" t="str">
        <f ca="1">IF(C1098="","",[1]!s_pq_pctchange(D1098,TODAY()-$G$12,TODAY())/100)</f>
        <v/>
      </c>
      <c r="H1098" s="240" t="str">
        <f>IF(C1098="","",IF($H$11="收入",[1]!S_STM07_IS(D1098,9,$G$5,$H$13)/$E$5,[1]!S_STM07_IS(D1098,48,$G$5,$H$13)/$E$5))</f>
        <v/>
      </c>
      <c r="I1098" s="240" t="str">
        <f>IF(C1098="","",IF($I$11="毛利率",([1]!S_STM07_IS(D1098,9,$G$5,$H$13)-[1]!S_STM07_IS(D1098,10,$G$5,$H$13))/[1]!S_STM07_IS(D1098,9,$G$5,$H$13),[1]!S_STM07_IS(D1098,14,$G$5,$H$13)/$E$5))</f>
        <v/>
      </c>
      <c r="J1098" s="402" t="str">
        <f>IF(C1098="","",IF($J$11="净利润率",[1]!S_STM07_IS(D1098,61,$G$5,$H$13)/[1]!S_STM07_IS(D1098,9,$G$5,$H$13),[1]!S_STM07_IS(D1098,55,$G$5,$H$13)/$E$5))</f>
        <v/>
      </c>
      <c r="K1098" s="411" t="str">
        <f>IF(C1098="","",[1]!hks_fa_roa2(D1098,$G$5))</f>
        <v/>
      </c>
      <c r="L1098" s="411" t="str">
        <f>IF(C1098="","",[1]!hks_fa_roe(D1098,$G$5))</f>
        <v/>
      </c>
      <c r="M1098" s="240" t="str">
        <f>IF(C1098="","",IF($M$11="EPS",[1]!S_STM07_IS(D1098,61,$G$5,$H$13)/IF([1]!s_share_total(D1098,$G$5)=0,[1]!s_share_total(D1098,[1]!s_ipo_listeddate(D1098)),[1]!s_share_total(D1098,$G$5)),([1]!s_stm07_bs(D1098,75,$G$5,$H$13)+[1]!s_stm07_bs(D1098,88,$G$5,$H$13)+[1]!s_stm07_bs(D1098,94,$G$5,$H$13)+[1]!s_stm07_bs(D1098,95,$G$5,$H$13))/$E$5))</f>
        <v/>
      </c>
      <c r="N1098" s="241" t="str">
        <f>IF(C1098="","",F1098/([1]!S_STM07_IS(D1098,61,$G$5,$H$13)/IF([1]!s_share_total(D1098,$G$5)=0,[1]!s_share_total(D1098,[1]!s_ipo_listeddate(D1098)),[1]!s_share_total(D1098,$G$5))))</f>
        <v/>
      </c>
      <c r="O1098" s="240" t="str">
        <f ca="1">IF(C1098="","",[1]!s_share_total(D1098,TODAY())/$E$5)</f>
        <v/>
      </c>
      <c r="P1098" s="240" t="str">
        <f t="shared" si="104"/>
        <v/>
      </c>
      <c r="Q1098" s="210" t="str">
        <f t="shared" si="105"/>
        <v/>
      </c>
      <c r="R1098" s="341" t="str">
        <f t="shared" si="106"/>
        <v/>
      </c>
      <c r="S1098" s="144"/>
      <c r="U1098" s="1"/>
    </row>
    <row r="1099" spans="3:21" ht="12" customHeight="1" x14ac:dyDescent="0.35">
      <c r="C1099" s="342" t="str">
        <f t="shared" si="103"/>
        <v/>
      </c>
      <c r="D1099" s="126" t="str">
        <f t="shared" si="107"/>
        <v/>
      </c>
      <c r="E1099" s="126" t="str">
        <f t="shared" si="108"/>
        <v/>
      </c>
      <c r="F1099" s="181" t="str">
        <f ca="1">IF(C1099="","",[1]!s_dq_close(D1099,TODAY(),1))</f>
        <v/>
      </c>
      <c r="G1099" s="182" t="str">
        <f ca="1">IF(C1099="","",[1]!s_pq_pctchange(D1099,TODAY()-$G$12,TODAY())/100)</f>
        <v/>
      </c>
      <c r="H1099" s="242" t="str">
        <f>IF(C1099="","",IF($H$11="收入",[1]!S_STM07_IS(D1099,9,$G$5,$H$13)/$E$5,[1]!S_STM07_IS(D1099,48,$G$5,$H$13)/$E$5))</f>
        <v/>
      </c>
      <c r="I1099" s="242" t="str">
        <f>IF(C1099="","",IF($I$11="毛利率",([1]!S_STM07_IS(D1099,9,$G$5,$H$13)-[1]!S_STM07_IS(D1099,10,$G$5,$H$13))/[1]!S_STM07_IS(D1099,9,$G$5,$H$13),[1]!S_STM07_IS(D1099,14,$G$5,$H$13)/$E$5))</f>
        <v/>
      </c>
      <c r="J1099" s="403" t="str">
        <f>IF(C1099="","",IF($J$11="净利润率",[1]!S_STM07_IS(D1099,61,$G$5,$H$13)/[1]!S_STM07_IS(D1099,9,$G$5,$H$13),[1]!S_STM07_IS(D1099,55,$G$5,$H$13)/$E$5))</f>
        <v/>
      </c>
      <c r="K1099" s="411" t="str">
        <f>IF(C1099="","",[1]!hks_fa_roa2(D1099,$G$5))</f>
        <v/>
      </c>
      <c r="L1099" s="411" t="str">
        <f>IF(C1099="","",[1]!hks_fa_roe(D1099,$G$5))</f>
        <v/>
      </c>
      <c r="M1099" s="243" t="str">
        <f>IF(C1099="","",IF($M$11="EPS",[1]!S_STM07_IS(D1099,61,$G$5,$H$13)/IF([1]!s_share_total(D1099,$G$5)=0,[1]!s_share_total(D1099,[1]!s_ipo_listeddate(D1099)),[1]!s_share_total(D1099,$G$5)),([1]!s_stm07_bs(D1099,75,$G$5,$H$13)+[1]!s_stm07_bs(D1099,88,$G$5,$H$13)+[1]!s_stm07_bs(D1099,94,$G$5,$H$13)+[1]!s_stm07_bs(D1099,95,$G$5,$H$13))/$E$5))</f>
        <v/>
      </c>
      <c r="N1099" s="193" t="str">
        <f>IF(C1099="","",F1099/([1]!S_STM07_IS(D1099,61,$G$5,$H$13)/IF([1]!s_share_total(D1099,$G$5)=0,[1]!s_share_total(D1099,[1]!s_ipo_listeddate(D1099)),[1]!s_share_total(D1099,$G$5))))</f>
        <v/>
      </c>
      <c r="O1099" s="242" t="str">
        <f ca="1">IF(C1099="","",[1]!s_share_total(D1099,TODAY())/$E$5)</f>
        <v/>
      </c>
      <c r="P1099" s="242" t="str">
        <f t="shared" si="104"/>
        <v/>
      </c>
      <c r="Q1099" s="181" t="str">
        <f t="shared" si="105"/>
        <v/>
      </c>
      <c r="R1099" s="342" t="str">
        <f t="shared" si="106"/>
        <v/>
      </c>
      <c r="S1099" s="144"/>
      <c r="U1099" s="1"/>
    </row>
    <row r="1100" spans="3:21" ht="12" customHeight="1" x14ac:dyDescent="0.35">
      <c r="C1100" s="341" t="str">
        <f t="shared" si="103"/>
        <v/>
      </c>
      <c r="D1100" s="239" t="str">
        <f t="shared" si="107"/>
        <v/>
      </c>
      <c r="E1100" s="239" t="str">
        <f t="shared" si="108"/>
        <v/>
      </c>
      <c r="F1100" s="179" t="str">
        <f ca="1">IF(C1100="","",[1]!s_dq_close(D1100,TODAY(),1))</f>
        <v/>
      </c>
      <c r="G1100" s="180" t="str">
        <f ca="1">IF(C1100="","",[1]!s_pq_pctchange(D1100,TODAY()-$G$12,TODAY())/100)</f>
        <v/>
      </c>
      <c r="H1100" s="240" t="str">
        <f>IF(C1100="","",IF($H$11="收入",[1]!S_STM07_IS(D1100,9,$G$5,$H$13)/$E$5,[1]!S_STM07_IS(D1100,48,$G$5,$H$13)/$E$5))</f>
        <v/>
      </c>
      <c r="I1100" s="240" t="str">
        <f>IF(C1100="","",IF($I$11="毛利率",([1]!S_STM07_IS(D1100,9,$G$5,$H$13)-[1]!S_STM07_IS(D1100,10,$G$5,$H$13))/[1]!S_STM07_IS(D1100,9,$G$5,$H$13),[1]!S_STM07_IS(D1100,14,$G$5,$H$13)/$E$5))</f>
        <v/>
      </c>
      <c r="J1100" s="402" t="str">
        <f>IF(C1100="","",IF($J$11="净利润率",[1]!S_STM07_IS(D1100,61,$G$5,$H$13)/[1]!S_STM07_IS(D1100,9,$G$5,$H$13),[1]!S_STM07_IS(D1100,55,$G$5,$H$13)/$E$5))</f>
        <v/>
      </c>
      <c r="K1100" s="411" t="str">
        <f>IF(C1100="","",[1]!hks_fa_roa2(D1100,$G$5))</f>
        <v/>
      </c>
      <c r="L1100" s="411" t="str">
        <f>IF(C1100="","",[1]!hks_fa_roe(D1100,$G$5))</f>
        <v/>
      </c>
      <c r="M1100" s="240" t="str">
        <f>IF(C1100="","",IF($M$11="EPS",[1]!S_STM07_IS(D1100,61,$G$5,$H$13)/IF([1]!s_share_total(D1100,$G$5)=0,[1]!s_share_total(D1100,[1]!s_ipo_listeddate(D1100)),[1]!s_share_total(D1100,$G$5)),([1]!s_stm07_bs(D1100,75,$G$5,$H$13)+[1]!s_stm07_bs(D1100,88,$G$5,$H$13)+[1]!s_stm07_bs(D1100,94,$G$5,$H$13)+[1]!s_stm07_bs(D1100,95,$G$5,$H$13))/$E$5))</f>
        <v/>
      </c>
      <c r="N1100" s="241" t="str">
        <f>IF(C1100="","",F1100/([1]!S_STM07_IS(D1100,61,$G$5,$H$13)/IF([1]!s_share_total(D1100,$G$5)=0,[1]!s_share_total(D1100,[1]!s_ipo_listeddate(D1100)),[1]!s_share_total(D1100,$G$5))))</f>
        <v/>
      </c>
      <c r="O1100" s="240" t="str">
        <f ca="1">IF(C1100="","",[1]!s_share_total(D1100,TODAY())/$E$5)</f>
        <v/>
      </c>
      <c r="P1100" s="240" t="str">
        <f t="shared" si="104"/>
        <v/>
      </c>
      <c r="Q1100" s="210" t="str">
        <f t="shared" si="105"/>
        <v/>
      </c>
      <c r="R1100" s="341" t="str">
        <f t="shared" si="106"/>
        <v/>
      </c>
      <c r="S1100" s="144"/>
      <c r="U1100" s="1"/>
    </row>
    <row r="1101" spans="3:21" ht="12" customHeight="1" x14ac:dyDescent="0.35">
      <c r="C1101" s="342" t="str">
        <f t="shared" si="103"/>
        <v/>
      </c>
      <c r="D1101" s="126" t="str">
        <f t="shared" si="107"/>
        <v/>
      </c>
      <c r="E1101" s="126" t="str">
        <f t="shared" si="108"/>
        <v/>
      </c>
      <c r="F1101" s="181" t="str">
        <f ca="1">IF(C1101="","",[1]!s_dq_close(D1101,TODAY(),1))</f>
        <v/>
      </c>
      <c r="G1101" s="182" t="str">
        <f ca="1">IF(C1101="","",[1]!s_pq_pctchange(D1101,TODAY()-$G$12,TODAY())/100)</f>
        <v/>
      </c>
      <c r="H1101" s="242" t="str">
        <f>IF(C1101="","",IF($H$11="收入",[1]!S_STM07_IS(D1101,9,$G$5,$H$13)/$E$5,[1]!S_STM07_IS(D1101,48,$G$5,$H$13)/$E$5))</f>
        <v/>
      </c>
      <c r="I1101" s="242" t="str">
        <f>IF(C1101="","",IF($I$11="毛利率",([1]!S_STM07_IS(D1101,9,$G$5,$H$13)-[1]!S_STM07_IS(D1101,10,$G$5,$H$13))/[1]!S_STM07_IS(D1101,9,$G$5,$H$13),[1]!S_STM07_IS(D1101,14,$G$5,$H$13)/$E$5))</f>
        <v/>
      </c>
      <c r="J1101" s="403" t="str">
        <f>IF(C1101="","",IF($J$11="净利润率",[1]!S_STM07_IS(D1101,61,$G$5,$H$13)/[1]!S_STM07_IS(D1101,9,$G$5,$H$13),[1]!S_STM07_IS(D1101,55,$G$5,$H$13)/$E$5))</f>
        <v/>
      </c>
      <c r="K1101" s="411" t="str">
        <f>IF(C1101="","",[1]!hks_fa_roa2(D1101,$G$5))</f>
        <v/>
      </c>
      <c r="L1101" s="411" t="str">
        <f>IF(C1101="","",[1]!hks_fa_roe(D1101,$G$5))</f>
        <v/>
      </c>
      <c r="M1101" s="243" t="str">
        <f>IF(C1101="","",IF($M$11="EPS",[1]!S_STM07_IS(D1101,61,$G$5,$H$13)/IF([1]!s_share_total(D1101,$G$5)=0,[1]!s_share_total(D1101,[1]!s_ipo_listeddate(D1101)),[1]!s_share_total(D1101,$G$5)),([1]!s_stm07_bs(D1101,75,$G$5,$H$13)+[1]!s_stm07_bs(D1101,88,$G$5,$H$13)+[1]!s_stm07_bs(D1101,94,$G$5,$H$13)+[1]!s_stm07_bs(D1101,95,$G$5,$H$13))/$E$5))</f>
        <v/>
      </c>
      <c r="N1101" s="193" t="str">
        <f>IF(C1101="","",F1101/([1]!S_STM07_IS(D1101,61,$G$5,$H$13)/IF([1]!s_share_total(D1101,$G$5)=0,[1]!s_share_total(D1101,[1]!s_ipo_listeddate(D1101)),[1]!s_share_total(D1101,$G$5))))</f>
        <v/>
      </c>
      <c r="O1101" s="242" t="str">
        <f ca="1">IF(C1101="","",[1]!s_share_total(D1101,TODAY())/$E$5)</f>
        <v/>
      </c>
      <c r="P1101" s="242" t="str">
        <f t="shared" si="104"/>
        <v/>
      </c>
      <c r="Q1101" s="181" t="str">
        <f t="shared" si="105"/>
        <v/>
      </c>
      <c r="R1101" s="342" t="str">
        <f t="shared" si="106"/>
        <v/>
      </c>
      <c r="S1101" s="144"/>
      <c r="U1101" s="1"/>
    </row>
    <row r="1102" spans="3:21" ht="12" customHeight="1" x14ac:dyDescent="0.35">
      <c r="C1102" s="341" t="str">
        <f t="shared" ref="C1102:C1165" si="109">IF(ROW()-13&lt;=MAX(series),ROW()-13,"")</f>
        <v/>
      </c>
      <c r="D1102" s="239" t="str">
        <f t="shared" si="107"/>
        <v/>
      </c>
      <c r="E1102" s="239" t="str">
        <f t="shared" si="108"/>
        <v/>
      </c>
      <c r="F1102" s="179" t="str">
        <f ca="1">IF(C1102="","",[1]!s_dq_close(D1102,TODAY(),1))</f>
        <v/>
      </c>
      <c r="G1102" s="180" t="str">
        <f ca="1">IF(C1102="","",[1]!s_pq_pctchange(D1102,TODAY()-$G$12,TODAY())/100)</f>
        <v/>
      </c>
      <c r="H1102" s="240" t="str">
        <f>IF(C1102="","",IF($H$11="收入",[1]!S_STM07_IS(D1102,9,$G$5,$H$13)/$E$5,[1]!S_STM07_IS(D1102,48,$G$5,$H$13)/$E$5))</f>
        <v/>
      </c>
      <c r="I1102" s="240" t="str">
        <f>IF(C1102="","",IF($I$11="毛利率",([1]!S_STM07_IS(D1102,9,$G$5,$H$13)-[1]!S_STM07_IS(D1102,10,$G$5,$H$13))/[1]!S_STM07_IS(D1102,9,$G$5,$H$13),[1]!S_STM07_IS(D1102,14,$G$5,$H$13)/$E$5))</f>
        <v/>
      </c>
      <c r="J1102" s="402" t="str">
        <f>IF(C1102="","",IF($J$11="净利润率",[1]!S_STM07_IS(D1102,61,$G$5,$H$13)/[1]!S_STM07_IS(D1102,9,$G$5,$H$13),[1]!S_STM07_IS(D1102,55,$G$5,$H$13)/$E$5))</f>
        <v/>
      </c>
      <c r="K1102" s="411" t="str">
        <f>IF(C1102="","",[1]!hks_fa_roa2(D1102,$G$5))</f>
        <v/>
      </c>
      <c r="L1102" s="411" t="str">
        <f>IF(C1102="","",[1]!hks_fa_roe(D1102,$G$5))</f>
        <v/>
      </c>
      <c r="M1102" s="240" t="str">
        <f>IF(C1102="","",IF($M$11="EPS",[1]!S_STM07_IS(D1102,61,$G$5,$H$13)/IF([1]!s_share_total(D1102,$G$5)=0,[1]!s_share_total(D1102,[1]!s_ipo_listeddate(D1102)),[1]!s_share_total(D1102,$G$5)),([1]!s_stm07_bs(D1102,75,$G$5,$H$13)+[1]!s_stm07_bs(D1102,88,$G$5,$H$13)+[1]!s_stm07_bs(D1102,94,$G$5,$H$13)+[1]!s_stm07_bs(D1102,95,$G$5,$H$13))/$E$5))</f>
        <v/>
      </c>
      <c r="N1102" s="241" t="str">
        <f>IF(C1102="","",F1102/([1]!S_STM07_IS(D1102,61,$G$5,$H$13)/IF([1]!s_share_total(D1102,$G$5)=0,[1]!s_share_total(D1102,[1]!s_ipo_listeddate(D1102)),[1]!s_share_total(D1102,$G$5))))</f>
        <v/>
      </c>
      <c r="O1102" s="240" t="str">
        <f ca="1">IF(C1102="","",[1]!s_share_total(D1102,TODAY())/$E$5)</f>
        <v/>
      </c>
      <c r="P1102" s="240" t="str">
        <f t="shared" ref="P1102:P1165" si="110">IF(C1102="","",F1102*O1102)</f>
        <v/>
      </c>
      <c r="Q1102" s="210" t="str">
        <f t="shared" ref="Q1102:Q1165" si="111">IF(C1102="","",HLOOKUP($R$12,$G$11:$P$20003,ROW()-ROW($G$11)+1,FALSE))</f>
        <v/>
      </c>
      <c r="R1102" s="341" t="str">
        <f t="shared" ref="R1102:R1165" si="112">IF(C1102="","",RANK(Q1102,Q:Q,0))</f>
        <v/>
      </c>
      <c r="S1102" s="144"/>
      <c r="U1102" s="1"/>
    </row>
    <row r="1103" spans="3:21" ht="12" customHeight="1" x14ac:dyDescent="0.35">
      <c r="C1103" s="342" t="str">
        <f t="shared" si="109"/>
        <v/>
      </c>
      <c r="D1103" s="126" t="str">
        <f t="shared" si="107"/>
        <v/>
      </c>
      <c r="E1103" s="126" t="str">
        <f t="shared" si="108"/>
        <v/>
      </c>
      <c r="F1103" s="181" t="str">
        <f ca="1">IF(C1103="","",[1]!s_dq_close(D1103,TODAY(),1))</f>
        <v/>
      </c>
      <c r="G1103" s="182" t="str">
        <f ca="1">IF(C1103="","",[1]!s_pq_pctchange(D1103,TODAY()-$G$12,TODAY())/100)</f>
        <v/>
      </c>
      <c r="H1103" s="242" t="str">
        <f>IF(C1103="","",IF($H$11="收入",[1]!S_STM07_IS(D1103,9,$G$5,$H$13)/$E$5,[1]!S_STM07_IS(D1103,48,$G$5,$H$13)/$E$5))</f>
        <v/>
      </c>
      <c r="I1103" s="242" t="str">
        <f>IF(C1103="","",IF($I$11="毛利率",([1]!S_STM07_IS(D1103,9,$G$5,$H$13)-[1]!S_STM07_IS(D1103,10,$G$5,$H$13))/[1]!S_STM07_IS(D1103,9,$G$5,$H$13),[1]!S_STM07_IS(D1103,14,$G$5,$H$13)/$E$5))</f>
        <v/>
      </c>
      <c r="J1103" s="403" t="str">
        <f>IF(C1103="","",IF($J$11="净利润率",[1]!S_STM07_IS(D1103,61,$G$5,$H$13)/[1]!S_STM07_IS(D1103,9,$G$5,$H$13),[1]!S_STM07_IS(D1103,55,$G$5,$H$13)/$E$5))</f>
        <v/>
      </c>
      <c r="K1103" s="411" t="str">
        <f>IF(C1103="","",[1]!hks_fa_roa2(D1103,$G$5))</f>
        <v/>
      </c>
      <c r="L1103" s="411" t="str">
        <f>IF(C1103="","",[1]!hks_fa_roe(D1103,$G$5))</f>
        <v/>
      </c>
      <c r="M1103" s="243" t="str">
        <f>IF(C1103="","",IF($M$11="EPS",[1]!S_STM07_IS(D1103,61,$G$5,$H$13)/IF([1]!s_share_total(D1103,$G$5)=0,[1]!s_share_total(D1103,[1]!s_ipo_listeddate(D1103)),[1]!s_share_total(D1103,$G$5)),([1]!s_stm07_bs(D1103,75,$G$5,$H$13)+[1]!s_stm07_bs(D1103,88,$G$5,$H$13)+[1]!s_stm07_bs(D1103,94,$G$5,$H$13)+[1]!s_stm07_bs(D1103,95,$G$5,$H$13))/$E$5))</f>
        <v/>
      </c>
      <c r="N1103" s="193" t="str">
        <f>IF(C1103="","",F1103/([1]!S_STM07_IS(D1103,61,$G$5,$H$13)/IF([1]!s_share_total(D1103,$G$5)=0,[1]!s_share_total(D1103,[1]!s_ipo_listeddate(D1103)),[1]!s_share_total(D1103,$G$5))))</f>
        <v/>
      </c>
      <c r="O1103" s="242" t="str">
        <f ca="1">IF(C1103="","",[1]!s_share_total(D1103,TODAY())/$E$5)</f>
        <v/>
      </c>
      <c r="P1103" s="242" t="str">
        <f t="shared" si="110"/>
        <v/>
      </c>
      <c r="Q1103" s="181" t="str">
        <f t="shared" si="111"/>
        <v/>
      </c>
      <c r="R1103" s="342" t="str">
        <f t="shared" si="112"/>
        <v/>
      </c>
      <c r="S1103" s="144"/>
      <c r="U1103" s="1"/>
    </row>
    <row r="1104" spans="3:21" ht="12" customHeight="1" x14ac:dyDescent="0.35">
      <c r="C1104" s="341" t="str">
        <f t="shared" si="109"/>
        <v/>
      </c>
      <c r="D1104" s="239" t="str">
        <f t="shared" si="107"/>
        <v/>
      </c>
      <c r="E1104" s="239" t="str">
        <f t="shared" si="108"/>
        <v/>
      </c>
      <c r="F1104" s="179" t="str">
        <f ca="1">IF(C1104="","",[1]!s_dq_close(D1104,TODAY(),1))</f>
        <v/>
      </c>
      <c r="G1104" s="180" t="str">
        <f ca="1">IF(C1104="","",[1]!s_pq_pctchange(D1104,TODAY()-$G$12,TODAY())/100)</f>
        <v/>
      </c>
      <c r="H1104" s="240" t="str">
        <f>IF(C1104="","",IF($H$11="收入",[1]!S_STM07_IS(D1104,9,$G$5,$H$13)/$E$5,[1]!S_STM07_IS(D1104,48,$G$5,$H$13)/$E$5))</f>
        <v/>
      </c>
      <c r="I1104" s="240" t="str">
        <f>IF(C1104="","",IF($I$11="毛利率",([1]!S_STM07_IS(D1104,9,$G$5,$H$13)-[1]!S_STM07_IS(D1104,10,$G$5,$H$13))/[1]!S_STM07_IS(D1104,9,$G$5,$H$13),[1]!S_STM07_IS(D1104,14,$G$5,$H$13)/$E$5))</f>
        <v/>
      </c>
      <c r="J1104" s="402" t="str">
        <f>IF(C1104="","",IF($J$11="净利润率",[1]!S_STM07_IS(D1104,61,$G$5,$H$13)/[1]!S_STM07_IS(D1104,9,$G$5,$H$13),[1]!S_STM07_IS(D1104,55,$G$5,$H$13)/$E$5))</f>
        <v/>
      </c>
      <c r="K1104" s="411" t="str">
        <f>IF(C1104="","",[1]!hks_fa_roa2(D1104,$G$5))</f>
        <v/>
      </c>
      <c r="L1104" s="411" t="str">
        <f>IF(C1104="","",[1]!hks_fa_roe(D1104,$G$5))</f>
        <v/>
      </c>
      <c r="M1104" s="240" t="str">
        <f>IF(C1104="","",IF($M$11="EPS",[1]!S_STM07_IS(D1104,61,$G$5,$H$13)/IF([1]!s_share_total(D1104,$G$5)=0,[1]!s_share_total(D1104,[1]!s_ipo_listeddate(D1104)),[1]!s_share_total(D1104,$G$5)),([1]!s_stm07_bs(D1104,75,$G$5,$H$13)+[1]!s_stm07_bs(D1104,88,$G$5,$H$13)+[1]!s_stm07_bs(D1104,94,$G$5,$H$13)+[1]!s_stm07_bs(D1104,95,$G$5,$H$13))/$E$5))</f>
        <v/>
      </c>
      <c r="N1104" s="241" t="str">
        <f>IF(C1104="","",F1104/([1]!S_STM07_IS(D1104,61,$G$5,$H$13)/IF([1]!s_share_total(D1104,$G$5)=0,[1]!s_share_total(D1104,[1]!s_ipo_listeddate(D1104)),[1]!s_share_total(D1104,$G$5))))</f>
        <v/>
      </c>
      <c r="O1104" s="240" t="str">
        <f ca="1">IF(C1104="","",[1]!s_share_total(D1104,TODAY())/$E$5)</f>
        <v/>
      </c>
      <c r="P1104" s="240" t="str">
        <f t="shared" si="110"/>
        <v/>
      </c>
      <c r="Q1104" s="210" t="str">
        <f t="shared" si="111"/>
        <v/>
      </c>
      <c r="R1104" s="341" t="str">
        <f t="shared" si="112"/>
        <v/>
      </c>
      <c r="S1104" s="144"/>
      <c r="U1104" s="1"/>
    </row>
    <row r="1105" spans="3:21" ht="12" customHeight="1" x14ac:dyDescent="0.35">
      <c r="C1105" s="342" t="str">
        <f t="shared" si="109"/>
        <v/>
      </c>
      <c r="D1105" s="126" t="str">
        <f t="shared" si="107"/>
        <v/>
      </c>
      <c r="E1105" s="126" t="str">
        <f t="shared" si="108"/>
        <v/>
      </c>
      <c r="F1105" s="181" t="str">
        <f ca="1">IF(C1105="","",[1]!s_dq_close(D1105,TODAY(),1))</f>
        <v/>
      </c>
      <c r="G1105" s="182" t="str">
        <f ca="1">IF(C1105="","",[1]!s_pq_pctchange(D1105,TODAY()-$G$12,TODAY())/100)</f>
        <v/>
      </c>
      <c r="H1105" s="242" t="str">
        <f>IF(C1105="","",IF($H$11="收入",[1]!S_STM07_IS(D1105,9,$G$5,$H$13)/$E$5,[1]!S_STM07_IS(D1105,48,$G$5,$H$13)/$E$5))</f>
        <v/>
      </c>
      <c r="I1105" s="242" t="str">
        <f>IF(C1105="","",IF($I$11="毛利率",([1]!S_STM07_IS(D1105,9,$G$5,$H$13)-[1]!S_STM07_IS(D1105,10,$G$5,$H$13))/[1]!S_STM07_IS(D1105,9,$G$5,$H$13),[1]!S_STM07_IS(D1105,14,$G$5,$H$13)/$E$5))</f>
        <v/>
      </c>
      <c r="J1105" s="403" t="str">
        <f>IF(C1105="","",IF($J$11="净利润率",[1]!S_STM07_IS(D1105,61,$G$5,$H$13)/[1]!S_STM07_IS(D1105,9,$G$5,$H$13),[1]!S_STM07_IS(D1105,55,$G$5,$H$13)/$E$5))</f>
        <v/>
      </c>
      <c r="K1105" s="411" t="str">
        <f>IF(C1105="","",[1]!hks_fa_roa2(D1105,$G$5))</f>
        <v/>
      </c>
      <c r="L1105" s="411" t="str">
        <f>IF(C1105="","",[1]!hks_fa_roe(D1105,$G$5))</f>
        <v/>
      </c>
      <c r="M1105" s="243" t="str">
        <f>IF(C1105="","",IF($M$11="EPS",[1]!S_STM07_IS(D1105,61,$G$5,$H$13)/IF([1]!s_share_total(D1105,$G$5)=0,[1]!s_share_total(D1105,[1]!s_ipo_listeddate(D1105)),[1]!s_share_total(D1105,$G$5)),([1]!s_stm07_bs(D1105,75,$G$5,$H$13)+[1]!s_stm07_bs(D1105,88,$G$5,$H$13)+[1]!s_stm07_bs(D1105,94,$G$5,$H$13)+[1]!s_stm07_bs(D1105,95,$G$5,$H$13))/$E$5))</f>
        <v/>
      </c>
      <c r="N1105" s="193" t="str">
        <f>IF(C1105="","",F1105/([1]!S_STM07_IS(D1105,61,$G$5,$H$13)/IF([1]!s_share_total(D1105,$G$5)=0,[1]!s_share_total(D1105,[1]!s_ipo_listeddate(D1105)),[1]!s_share_total(D1105,$G$5))))</f>
        <v/>
      </c>
      <c r="O1105" s="242" t="str">
        <f ca="1">IF(C1105="","",[1]!s_share_total(D1105,TODAY())/$E$5)</f>
        <v/>
      </c>
      <c r="P1105" s="242" t="str">
        <f t="shared" si="110"/>
        <v/>
      </c>
      <c r="Q1105" s="181" t="str">
        <f t="shared" si="111"/>
        <v/>
      </c>
      <c r="R1105" s="342" t="str">
        <f t="shared" si="112"/>
        <v/>
      </c>
      <c r="S1105" s="144"/>
      <c r="U1105" s="1"/>
    </row>
    <row r="1106" spans="3:21" ht="12" customHeight="1" x14ac:dyDescent="0.35">
      <c r="C1106" s="341" t="str">
        <f t="shared" si="109"/>
        <v/>
      </c>
      <c r="D1106" s="239" t="str">
        <f t="shared" si="107"/>
        <v/>
      </c>
      <c r="E1106" s="239" t="str">
        <f t="shared" si="108"/>
        <v/>
      </c>
      <c r="F1106" s="179" t="str">
        <f ca="1">IF(C1106="","",[1]!s_dq_close(D1106,TODAY(),1))</f>
        <v/>
      </c>
      <c r="G1106" s="180" t="str">
        <f ca="1">IF(C1106="","",[1]!s_pq_pctchange(D1106,TODAY()-$G$12,TODAY())/100)</f>
        <v/>
      </c>
      <c r="H1106" s="240" t="str">
        <f>IF(C1106="","",IF($H$11="收入",[1]!S_STM07_IS(D1106,9,$G$5,$H$13)/$E$5,[1]!S_STM07_IS(D1106,48,$G$5,$H$13)/$E$5))</f>
        <v/>
      </c>
      <c r="I1106" s="240" t="str">
        <f>IF(C1106="","",IF($I$11="毛利率",([1]!S_STM07_IS(D1106,9,$G$5,$H$13)-[1]!S_STM07_IS(D1106,10,$G$5,$H$13))/[1]!S_STM07_IS(D1106,9,$G$5,$H$13),[1]!S_STM07_IS(D1106,14,$G$5,$H$13)/$E$5))</f>
        <v/>
      </c>
      <c r="J1106" s="402" t="str">
        <f>IF(C1106="","",IF($J$11="净利润率",[1]!S_STM07_IS(D1106,61,$G$5,$H$13)/[1]!S_STM07_IS(D1106,9,$G$5,$H$13),[1]!S_STM07_IS(D1106,55,$G$5,$H$13)/$E$5))</f>
        <v/>
      </c>
      <c r="K1106" s="411" t="str">
        <f>IF(C1106="","",[1]!hks_fa_roa2(D1106,$G$5))</f>
        <v/>
      </c>
      <c r="L1106" s="411" t="str">
        <f>IF(C1106="","",[1]!hks_fa_roe(D1106,$G$5))</f>
        <v/>
      </c>
      <c r="M1106" s="240" t="str">
        <f>IF(C1106="","",IF($M$11="EPS",[1]!S_STM07_IS(D1106,61,$G$5,$H$13)/IF([1]!s_share_total(D1106,$G$5)=0,[1]!s_share_total(D1106,[1]!s_ipo_listeddate(D1106)),[1]!s_share_total(D1106,$G$5)),([1]!s_stm07_bs(D1106,75,$G$5,$H$13)+[1]!s_stm07_bs(D1106,88,$G$5,$H$13)+[1]!s_stm07_bs(D1106,94,$G$5,$H$13)+[1]!s_stm07_bs(D1106,95,$G$5,$H$13))/$E$5))</f>
        <v/>
      </c>
      <c r="N1106" s="241" t="str">
        <f>IF(C1106="","",F1106/([1]!S_STM07_IS(D1106,61,$G$5,$H$13)/IF([1]!s_share_total(D1106,$G$5)=0,[1]!s_share_total(D1106,[1]!s_ipo_listeddate(D1106)),[1]!s_share_total(D1106,$G$5))))</f>
        <v/>
      </c>
      <c r="O1106" s="240" t="str">
        <f ca="1">IF(C1106="","",[1]!s_share_total(D1106,TODAY())/$E$5)</f>
        <v/>
      </c>
      <c r="P1106" s="240" t="str">
        <f t="shared" si="110"/>
        <v/>
      </c>
      <c r="Q1106" s="210" t="str">
        <f t="shared" si="111"/>
        <v/>
      </c>
      <c r="R1106" s="341" t="str">
        <f t="shared" si="112"/>
        <v/>
      </c>
      <c r="S1106" s="144"/>
      <c r="U1106" s="1"/>
    </row>
    <row r="1107" spans="3:21" ht="12" customHeight="1" x14ac:dyDescent="0.35">
      <c r="C1107" s="342" t="str">
        <f t="shared" si="109"/>
        <v/>
      </c>
      <c r="D1107" s="126" t="str">
        <f t="shared" si="107"/>
        <v/>
      </c>
      <c r="E1107" s="126" t="str">
        <f t="shared" si="108"/>
        <v/>
      </c>
      <c r="F1107" s="181" t="str">
        <f ca="1">IF(C1107="","",[1]!s_dq_close(D1107,TODAY(),1))</f>
        <v/>
      </c>
      <c r="G1107" s="182" t="str">
        <f ca="1">IF(C1107="","",[1]!s_pq_pctchange(D1107,TODAY()-$G$12,TODAY())/100)</f>
        <v/>
      </c>
      <c r="H1107" s="242" t="str">
        <f>IF(C1107="","",IF($H$11="收入",[1]!S_STM07_IS(D1107,9,$G$5,$H$13)/$E$5,[1]!S_STM07_IS(D1107,48,$G$5,$H$13)/$E$5))</f>
        <v/>
      </c>
      <c r="I1107" s="242" t="str">
        <f>IF(C1107="","",IF($I$11="毛利率",([1]!S_STM07_IS(D1107,9,$G$5,$H$13)-[1]!S_STM07_IS(D1107,10,$G$5,$H$13))/[1]!S_STM07_IS(D1107,9,$G$5,$H$13),[1]!S_STM07_IS(D1107,14,$G$5,$H$13)/$E$5))</f>
        <v/>
      </c>
      <c r="J1107" s="403" t="str">
        <f>IF(C1107="","",IF($J$11="净利润率",[1]!S_STM07_IS(D1107,61,$G$5,$H$13)/[1]!S_STM07_IS(D1107,9,$G$5,$H$13),[1]!S_STM07_IS(D1107,55,$G$5,$H$13)/$E$5))</f>
        <v/>
      </c>
      <c r="K1107" s="411" t="str">
        <f>IF(C1107="","",[1]!hks_fa_roa2(D1107,$G$5))</f>
        <v/>
      </c>
      <c r="L1107" s="411" t="str">
        <f>IF(C1107="","",[1]!hks_fa_roe(D1107,$G$5))</f>
        <v/>
      </c>
      <c r="M1107" s="243" t="str">
        <f>IF(C1107="","",IF($M$11="EPS",[1]!S_STM07_IS(D1107,61,$G$5,$H$13)/IF([1]!s_share_total(D1107,$G$5)=0,[1]!s_share_total(D1107,[1]!s_ipo_listeddate(D1107)),[1]!s_share_total(D1107,$G$5)),([1]!s_stm07_bs(D1107,75,$G$5,$H$13)+[1]!s_stm07_bs(D1107,88,$G$5,$H$13)+[1]!s_stm07_bs(D1107,94,$G$5,$H$13)+[1]!s_stm07_bs(D1107,95,$G$5,$H$13))/$E$5))</f>
        <v/>
      </c>
      <c r="N1107" s="193" t="str">
        <f>IF(C1107="","",F1107/([1]!S_STM07_IS(D1107,61,$G$5,$H$13)/IF([1]!s_share_total(D1107,$G$5)=0,[1]!s_share_total(D1107,[1]!s_ipo_listeddate(D1107)),[1]!s_share_total(D1107,$G$5))))</f>
        <v/>
      </c>
      <c r="O1107" s="242" t="str">
        <f ca="1">IF(C1107="","",[1]!s_share_total(D1107,TODAY())/$E$5)</f>
        <v/>
      </c>
      <c r="P1107" s="242" t="str">
        <f t="shared" si="110"/>
        <v/>
      </c>
      <c r="Q1107" s="181" t="str">
        <f t="shared" si="111"/>
        <v/>
      </c>
      <c r="R1107" s="342" t="str">
        <f t="shared" si="112"/>
        <v/>
      </c>
      <c r="S1107" s="144"/>
      <c r="U1107" s="1"/>
    </row>
    <row r="1108" spans="3:21" ht="12" customHeight="1" x14ac:dyDescent="0.35">
      <c r="C1108" s="341" t="str">
        <f t="shared" si="109"/>
        <v/>
      </c>
      <c r="D1108" s="239" t="str">
        <f t="shared" si="107"/>
        <v/>
      </c>
      <c r="E1108" s="239" t="str">
        <f t="shared" si="108"/>
        <v/>
      </c>
      <c r="F1108" s="179" t="str">
        <f ca="1">IF(C1108="","",[1]!s_dq_close(D1108,TODAY(),1))</f>
        <v/>
      </c>
      <c r="G1108" s="180" t="str">
        <f ca="1">IF(C1108="","",[1]!s_pq_pctchange(D1108,TODAY()-$G$12,TODAY())/100)</f>
        <v/>
      </c>
      <c r="H1108" s="240" t="str">
        <f>IF(C1108="","",IF($H$11="收入",[1]!S_STM07_IS(D1108,9,$G$5,$H$13)/$E$5,[1]!S_STM07_IS(D1108,48,$G$5,$H$13)/$E$5))</f>
        <v/>
      </c>
      <c r="I1108" s="240" t="str">
        <f>IF(C1108="","",IF($I$11="毛利率",([1]!S_STM07_IS(D1108,9,$G$5,$H$13)-[1]!S_STM07_IS(D1108,10,$G$5,$H$13))/[1]!S_STM07_IS(D1108,9,$G$5,$H$13),[1]!S_STM07_IS(D1108,14,$G$5,$H$13)/$E$5))</f>
        <v/>
      </c>
      <c r="J1108" s="402" t="str">
        <f>IF(C1108="","",IF($J$11="净利润率",[1]!S_STM07_IS(D1108,61,$G$5,$H$13)/[1]!S_STM07_IS(D1108,9,$G$5,$H$13),[1]!S_STM07_IS(D1108,55,$G$5,$H$13)/$E$5))</f>
        <v/>
      </c>
      <c r="K1108" s="411" t="str">
        <f>IF(C1108="","",[1]!hks_fa_roa2(D1108,$G$5))</f>
        <v/>
      </c>
      <c r="L1108" s="411" t="str">
        <f>IF(C1108="","",[1]!hks_fa_roe(D1108,$G$5))</f>
        <v/>
      </c>
      <c r="M1108" s="240" t="str">
        <f>IF(C1108="","",IF($M$11="EPS",[1]!S_STM07_IS(D1108,61,$G$5,$H$13)/IF([1]!s_share_total(D1108,$G$5)=0,[1]!s_share_total(D1108,[1]!s_ipo_listeddate(D1108)),[1]!s_share_total(D1108,$G$5)),([1]!s_stm07_bs(D1108,75,$G$5,$H$13)+[1]!s_stm07_bs(D1108,88,$G$5,$H$13)+[1]!s_stm07_bs(D1108,94,$G$5,$H$13)+[1]!s_stm07_bs(D1108,95,$G$5,$H$13))/$E$5))</f>
        <v/>
      </c>
      <c r="N1108" s="241" t="str">
        <f>IF(C1108="","",F1108/([1]!S_STM07_IS(D1108,61,$G$5,$H$13)/IF([1]!s_share_total(D1108,$G$5)=0,[1]!s_share_total(D1108,[1]!s_ipo_listeddate(D1108)),[1]!s_share_total(D1108,$G$5))))</f>
        <v/>
      </c>
      <c r="O1108" s="240" t="str">
        <f ca="1">IF(C1108="","",[1]!s_share_total(D1108,TODAY())/$E$5)</f>
        <v/>
      </c>
      <c r="P1108" s="240" t="str">
        <f t="shared" si="110"/>
        <v/>
      </c>
      <c r="Q1108" s="210" t="str">
        <f t="shared" si="111"/>
        <v/>
      </c>
      <c r="R1108" s="341" t="str">
        <f t="shared" si="112"/>
        <v/>
      </c>
      <c r="S1108" s="144"/>
      <c r="U1108" s="1"/>
    </row>
    <row r="1109" spans="3:21" ht="12" customHeight="1" x14ac:dyDescent="0.35">
      <c r="C1109" s="342" t="str">
        <f t="shared" si="109"/>
        <v/>
      </c>
      <c r="D1109" s="126" t="str">
        <f t="shared" si="107"/>
        <v/>
      </c>
      <c r="E1109" s="126" t="str">
        <f t="shared" si="108"/>
        <v/>
      </c>
      <c r="F1109" s="181" t="str">
        <f ca="1">IF(C1109="","",[1]!s_dq_close(D1109,TODAY(),1))</f>
        <v/>
      </c>
      <c r="G1109" s="182" t="str">
        <f ca="1">IF(C1109="","",[1]!s_pq_pctchange(D1109,TODAY()-$G$12,TODAY())/100)</f>
        <v/>
      </c>
      <c r="H1109" s="242" t="str">
        <f>IF(C1109="","",IF($H$11="收入",[1]!S_STM07_IS(D1109,9,$G$5,$H$13)/$E$5,[1]!S_STM07_IS(D1109,48,$G$5,$H$13)/$E$5))</f>
        <v/>
      </c>
      <c r="I1109" s="242" t="str">
        <f>IF(C1109="","",IF($I$11="毛利率",([1]!S_STM07_IS(D1109,9,$G$5,$H$13)-[1]!S_STM07_IS(D1109,10,$G$5,$H$13))/[1]!S_STM07_IS(D1109,9,$G$5,$H$13),[1]!S_STM07_IS(D1109,14,$G$5,$H$13)/$E$5))</f>
        <v/>
      </c>
      <c r="J1109" s="403" t="str">
        <f>IF(C1109="","",IF($J$11="净利润率",[1]!S_STM07_IS(D1109,61,$G$5,$H$13)/[1]!S_STM07_IS(D1109,9,$G$5,$H$13),[1]!S_STM07_IS(D1109,55,$G$5,$H$13)/$E$5))</f>
        <v/>
      </c>
      <c r="K1109" s="411" t="str">
        <f>IF(C1109="","",[1]!hks_fa_roa2(D1109,$G$5))</f>
        <v/>
      </c>
      <c r="L1109" s="411" t="str">
        <f>IF(C1109="","",[1]!hks_fa_roe(D1109,$G$5))</f>
        <v/>
      </c>
      <c r="M1109" s="243" t="str">
        <f>IF(C1109="","",IF($M$11="EPS",[1]!S_STM07_IS(D1109,61,$G$5,$H$13)/IF([1]!s_share_total(D1109,$G$5)=0,[1]!s_share_total(D1109,[1]!s_ipo_listeddate(D1109)),[1]!s_share_total(D1109,$G$5)),([1]!s_stm07_bs(D1109,75,$G$5,$H$13)+[1]!s_stm07_bs(D1109,88,$G$5,$H$13)+[1]!s_stm07_bs(D1109,94,$G$5,$H$13)+[1]!s_stm07_bs(D1109,95,$G$5,$H$13))/$E$5))</f>
        <v/>
      </c>
      <c r="N1109" s="193" t="str">
        <f>IF(C1109="","",F1109/([1]!S_STM07_IS(D1109,61,$G$5,$H$13)/IF([1]!s_share_total(D1109,$G$5)=0,[1]!s_share_total(D1109,[1]!s_ipo_listeddate(D1109)),[1]!s_share_total(D1109,$G$5))))</f>
        <v/>
      </c>
      <c r="O1109" s="242" t="str">
        <f ca="1">IF(C1109="","",[1]!s_share_total(D1109,TODAY())/$E$5)</f>
        <v/>
      </c>
      <c r="P1109" s="242" t="str">
        <f t="shared" si="110"/>
        <v/>
      </c>
      <c r="Q1109" s="181" t="str">
        <f t="shared" si="111"/>
        <v/>
      </c>
      <c r="R1109" s="342" t="str">
        <f t="shared" si="112"/>
        <v/>
      </c>
      <c r="S1109" s="144"/>
      <c r="U1109" s="1"/>
    </row>
    <row r="1110" spans="3:21" ht="12" customHeight="1" x14ac:dyDescent="0.35">
      <c r="C1110" s="341" t="str">
        <f t="shared" si="109"/>
        <v/>
      </c>
      <c r="D1110" s="239" t="str">
        <f t="shared" si="107"/>
        <v/>
      </c>
      <c r="E1110" s="239" t="str">
        <f t="shared" si="108"/>
        <v/>
      </c>
      <c r="F1110" s="179" t="str">
        <f ca="1">IF(C1110="","",[1]!s_dq_close(D1110,TODAY(),1))</f>
        <v/>
      </c>
      <c r="G1110" s="180" t="str">
        <f ca="1">IF(C1110="","",[1]!s_pq_pctchange(D1110,TODAY()-$G$12,TODAY())/100)</f>
        <v/>
      </c>
      <c r="H1110" s="240" t="str">
        <f>IF(C1110="","",IF($H$11="收入",[1]!S_STM07_IS(D1110,9,$G$5,$H$13)/$E$5,[1]!S_STM07_IS(D1110,48,$G$5,$H$13)/$E$5))</f>
        <v/>
      </c>
      <c r="I1110" s="240" t="str">
        <f>IF(C1110="","",IF($I$11="毛利率",([1]!S_STM07_IS(D1110,9,$G$5,$H$13)-[1]!S_STM07_IS(D1110,10,$G$5,$H$13))/[1]!S_STM07_IS(D1110,9,$G$5,$H$13),[1]!S_STM07_IS(D1110,14,$G$5,$H$13)/$E$5))</f>
        <v/>
      </c>
      <c r="J1110" s="402" t="str">
        <f>IF(C1110="","",IF($J$11="净利润率",[1]!S_STM07_IS(D1110,61,$G$5,$H$13)/[1]!S_STM07_IS(D1110,9,$G$5,$H$13),[1]!S_STM07_IS(D1110,55,$G$5,$H$13)/$E$5))</f>
        <v/>
      </c>
      <c r="K1110" s="411" t="str">
        <f>IF(C1110="","",[1]!hks_fa_roa2(D1110,$G$5))</f>
        <v/>
      </c>
      <c r="L1110" s="411" t="str">
        <f>IF(C1110="","",[1]!hks_fa_roe(D1110,$G$5))</f>
        <v/>
      </c>
      <c r="M1110" s="240" t="str">
        <f>IF(C1110="","",IF($M$11="EPS",[1]!S_STM07_IS(D1110,61,$G$5,$H$13)/IF([1]!s_share_total(D1110,$G$5)=0,[1]!s_share_total(D1110,[1]!s_ipo_listeddate(D1110)),[1]!s_share_total(D1110,$G$5)),([1]!s_stm07_bs(D1110,75,$G$5,$H$13)+[1]!s_stm07_bs(D1110,88,$G$5,$H$13)+[1]!s_stm07_bs(D1110,94,$G$5,$H$13)+[1]!s_stm07_bs(D1110,95,$G$5,$H$13))/$E$5))</f>
        <v/>
      </c>
      <c r="N1110" s="241" t="str">
        <f>IF(C1110="","",F1110/([1]!S_STM07_IS(D1110,61,$G$5,$H$13)/IF([1]!s_share_total(D1110,$G$5)=0,[1]!s_share_total(D1110,[1]!s_ipo_listeddate(D1110)),[1]!s_share_total(D1110,$G$5))))</f>
        <v/>
      </c>
      <c r="O1110" s="240" t="str">
        <f ca="1">IF(C1110="","",[1]!s_share_total(D1110,TODAY())/$E$5)</f>
        <v/>
      </c>
      <c r="P1110" s="240" t="str">
        <f t="shared" si="110"/>
        <v/>
      </c>
      <c r="Q1110" s="210" t="str">
        <f t="shared" si="111"/>
        <v/>
      </c>
      <c r="R1110" s="341" t="str">
        <f t="shared" si="112"/>
        <v/>
      </c>
      <c r="S1110" s="144"/>
      <c r="U1110" s="1"/>
    </row>
    <row r="1111" spans="3:21" ht="12" customHeight="1" x14ac:dyDescent="0.35">
      <c r="C1111" s="342" t="str">
        <f t="shared" si="109"/>
        <v/>
      </c>
      <c r="D1111" s="126" t="str">
        <f t="shared" si="107"/>
        <v/>
      </c>
      <c r="E1111" s="126" t="str">
        <f t="shared" si="108"/>
        <v/>
      </c>
      <c r="F1111" s="181" t="str">
        <f ca="1">IF(C1111="","",[1]!s_dq_close(D1111,TODAY(),1))</f>
        <v/>
      </c>
      <c r="G1111" s="182" t="str">
        <f ca="1">IF(C1111="","",[1]!s_pq_pctchange(D1111,TODAY()-$G$12,TODAY())/100)</f>
        <v/>
      </c>
      <c r="H1111" s="242" t="str">
        <f>IF(C1111="","",IF($H$11="收入",[1]!S_STM07_IS(D1111,9,$G$5,$H$13)/$E$5,[1]!S_STM07_IS(D1111,48,$G$5,$H$13)/$E$5))</f>
        <v/>
      </c>
      <c r="I1111" s="242" t="str">
        <f>IF(C1111="","",IF($I$11="毛利率",([1]!S_STM07_IS(D1111,9,$G$5,$H$13)-[1]!S_STM07_IS(D1111,10,$G$5,$H$13))/[1]!S_STM07_IS(D1111,9,$G$5,$H$13),[1]!S_STM07_IS(D1111,14,$G$5,$H$13)/$E$5))</f>
        <v/>
      </c>
      <c r="J1111" s="403" t="str">
        <f>IF(C1111="","",IF($J$11="净利润率",[1]!S_STM07_IS(D1111,61,$G$5,$H$13)/[1]!S_STM07_IS(D1111,9,$G$5,$H$13),[1]!S_STM07_IS(D1111,55,$G$5,$H$13)/$E$5))</f>
        <v/>
      </c>
      <c r="K1111" s="411" t="str">
        <f>IF(C1111="","",[1]!hks_fa_roa2(D1111,$G$5))</f>
        <v/>
      </c>
      <c r="L1111" s="411" t="str">
        <f>IF(C1111="","",[1]!hks_fa_roe(D1111,$G$5))</f>
        <v/>
      </c>
      <c r="M1111" s="243" t="str">
        <f>IF(C1111="","",IF($M$11="EPS",[1]!S_STM07_IS(D1111,61,$G$5,$H$13)/IF([1]!s_share_total(D1111,$G$5)=0,[1]!s_share_total(D1111,[1]!s_ipo_listeddate(D1111)),[1]!s_share_total(D1111,$G$5)),([1]!s_stm07_bs(D1111,75,$G$5,$H$13)+[1]!s_stm07_bs(D1111,88,$G$5,$H$13)+[1]!s_stm07_bs(D1111,94,$G$5,$H$13)+[1]!s_stm07_bs(D1111,95,$G$5,$H$13))/$E$5))</f>
        <v/>
      </c>
      <c r="N1111" s="193" t="str">
        <f>IF(C1111="","",F1111/([1]!S_STM07_IS(D1111,61,$G$5,$H$13)/IF([1]!s_share_total(D1111,$G$5)=0,[1]!s_share_total(D1111,[1]!s_ipo_listeddate(D1111)),[1]!s_share_total(D1111,$G$5))))</f>
        <v/>
      </c>
      <c r="O1111" s="242" t="str">
        <f ca="1">IF(C1111="","",[1]!s_share_total(D1111,TODAY())/$E$5)</f>
        <v/>
      </c>
      <c r="P1111" s="242" t="str">
        <f t="shared" si="110"/>
        <v/>
      </c>
      <c r="Q1111" s="181" t="str">
        <f t="shared" si="111"/>
        <v/>
      </c>
      <c r="R1111" s="342" t="str">
        <f t="shared" si="112"/>
        <v/>
      </c>
      <c r="S1111" s="144"/>
      <c r="U1111" s="1"/>
    </row>
    <row r="1112" spans="3:21" ht="12" customHeight="1" x14ac:dyDescent="0.35">
      <c r="C1112" s="341" t="str">
        <f t="shared" si="109"/>
        <v/>
      </c>
      <c r="D1112" s="239" t="str">
        <f t="shared" si="107"/>
        <v/>
      </c>
      <c r="E1112" s="239" t="str">
        <f t="shared" si="108"/>
        <v/>
      </c>
      <c r="F1112" s="179" t="str">
        <f ca="1">IF(C1112="","",[1]!s_dq_close(D1112,TODAY(),1))</f>
        <v/>
      </c>
      <c r="G1112" s="180" t="str">
        <f ca="1">IF(C1112="","",[1]!s_pq_pctchange(D1112,TODAY()-$G$12,TODAY())/100)</f>
        <v/>
      </c>
      <c r="H1112" s="240" t="str">
        <f>IF(C1112="","",IF($H$11="收入",[1]!S_STM07_IS(D1112,9,$G$5,$H$13)/$E$5,[1]!S_STM07_IS(D1112,48,$G$5,$H$13)/$E$5))</f>
        <v/>
      </c>
      <c r="I1112" s="240" t="str">
        <f>IF(C1112="","",IF($I$11="毛利率",([1]!S_STM07_IS(D1112,9,$G$5,$H$13)-[1]!S_STM07_IS(D1112,10,$G$5,$H$13))/[1]!S_STM07_IS(D1112,9,$G$5,$H$13),[1]!S_STM07_IS(D1112,14,$G$5,$H$13)/$E$5))</f>
        <v/>
      </c>
      <c r="J1112" s="402" t="str">
        <f>IF(C1112="","",IF($J$11="净利润率",[1]!S_STM07_IS(D1112,61,$G$5,$H$13)/[1]!S_STM07_IS(D1112,9,$G$5,$H$13),[1]!S_STM07_IS(D1112,55,$G$5,$H$13)/$E$5))</f>
        <v/>
      </c>
      <c r="K1112" s="411" t="str">
        <f>IF(C1112="","",[1]!hks_fa_roa2(D1112,$G$5))</f>
        <v/>
      </c>
      <c r="L1112" s="411" t="str">
        <f>IF(C1112="","",[1]!hks_fa_roe(D1112,$G$5))</f>
        <v/>
      </c>
      <c r="M1112" s="240" t="str">
        <f>IF(C1112="","",IF($M$11="EPS",[1]!S_STM07_IS(D1112,61,$G$5,$H$13)/IF([1]!s_share_total(D1112,$G$5)=0,[1]!s_share_total(D1112,[1]!s_ipo_listeddate(D1112)),[1]!s_share_total(D1112,$G$5)),([1]!s_stm07_bs(D1112,75,$G$5,$H$13)+[1]!s_stm07_bs(D1112,88,$G$5,$H$13)+[1]!s_stm07_bs(D1112,94,$G$5,$H$13)+[1]!s_stm07_bs(D1112,95,$G$5,$H$13))/$E$5))</f>
        <v/>
      </c>
      <c r="N1112" s="241" t="str">
        <f>IF(C1112="","",F1112/([1]!S_STM07_IS(D1112,61,$G$5,$H$13)/IF([1]!s_share_total(D1112,$G$5)=0,[1]!s_share_total(D1112,[1]!s_ipo_listeddate(D1112)),[1]!s_share_total(D1112,$G$5))))</f>
        <v/>
      </c>
      <c r="O1112" s="240" t="str">
        <f ca="1">IF(C1112="","",[1]!s_share_total(D1112,TODAY())/$E$5)</f>
        <v/>
      </c>
      <c r="P1112" s="240" t="str">
        <f t="shared" si="110"/>
        <v/>
      </c>
      <c r="Q1112" s="210" t="str">
        <f t="shared" si="111"/>
        <v/>
      </c>
      <c r="R1112" s="341" t="str">
        <f t="shared" si="112"/>
        <v/>
      </c>
      <c r="S1112" s="144"/>
      <c r="U1112" s="1"/>
    </row>
    <row r="1113" spans="3:21" ht="12" customHeight="1" x14ac:dyDescent="0.35">
      <c r="C1113" s="342" t="str">
        <f t="shared" si="109"/>
        <v/>
      </c>
      <c r="D1113" s="126" t="str">
        <f t="shared" ref="D1113:D1176" si="113">IF(C1113="","",VLOOKUP(C1113,comppool,2,FALSE))</f>
        <v/>
      </c>
      <c r="E1113" s="126" t="str">
        <f t="shared" ref="E1113:E1176" si="114">IF(C1113="","",VLOOKUP(C1113,comppool,3,FALSE))</f>
        <v/>
      </c>
      <c r="F1113" s="181" t="str">
        <f ca="1">IF(C1113="","",[1]!s_dq_close(D1113,TODAY(),1))</f>
        <v/>
      </c>
      <c r="G1113" s="182" t="str">
        <f ca="1">IF(C1113="","",[1]!s_pq_pctchange(D1113,TODAY()-$G$12,TODAY())/100)</f>
        <v/>
      </c>
      <c r="H1113" s="242" t="str">
        <f>IF(C1113="","",IF($H$11="收入",[1]!S_STM07_IS(D1113,9,$G$5,$H$13)/$E$5,[1]!S_STM07_IS(D1113,48,$G$5,$H$13)/$E$5))</f>
        <v/>
      </c>
      <c r="I1113" s="242" t="str">
        <f>IF(C1113="","",IF($I$11="毛利率",([1]!S_STM07_IS(D1113,9,$G$5,$H$13)-[1]!S_STM07_IS(D1113,10,$G$5,$H$13))/[1]!S_STM07_IS(D1113,9,$G$5,$H$13),[1]!S_STM07_IS(D1113,14,$G$5,$H$13)/$E$5))</f>
        <v/>
      </c>
      <c r="J1113" s="403" t="str">
        <f>IF(C1113="","",IF($J$11="净利润率",[1]!S_STM07_IS(D1113,61,$G$5,$H$13)/[1]!S_STM07_IS(D1113,9,$G$5,$H$13),[1]!S_STM07_IS(D1113,55,$G$5,$H$13)/$E$5))</f>
        <v/>
      </c>
      <c r="K1113" s="411" t="str">
        <f>IF(C1113="","",[1]!hks_fa_roa2(D1113,$G$5))</f>
        <v/>
      </c>
      <c r="L1113" s="411" t="str">
        <f>IF(C1113="","",[1]!hks_fa_roe(D1113,$G$5))</f>
        <v/>
      </c>
      <c r="M1113" s="243" t="str">
        <f>IF(C1113="","",IF($M$11="EPS",[1]!S_STM07_IS(D1113,61,$G$5,$H$13)/IF([1]!s_share_total(D1113,$G$5)=0,[1]!s_share_total(D1113,[1]!s_ipo_listeddate(D1113)),[1]!s_share_total(D1113,$G$5)),([1]!s_stm07_bs(D1113,75,$G$5,$H$13)+[1]!s_stm07_bs(D1113,88,$G$5,$H$13)+[1]!s_stm07_bs(D1113,94,$G$5,$H$13)+[1]!s_stm07_bs(D1113,95,$G$5,$H$13))/$E$5))</f>
        <v/>
      </c>
      <c r="N1113" s="193" t="str">
        <f>IF(C1113="","",F1113/([1]!S_STM07_IS(D1113,61,$G$5,$H$13)/IF([1]!s_share_total(D1113,$G$5)=0,[1]!s_share_total(D1113,[1]!s_ipo_listeddate(D1113)),[1]!s_share_total(D1113,$G$5))))</f>
        <v/>
      </c>
      <c r="O1113" s="242" t="str">
        <f ca="1">IF(C1113="","",[1]!s_share_total(D1113,TODAY())/$E$5)</f>
        <v/>
      </c>
      <c r="P1113" s="242" t="str">
        <f t="shared" si="110"/>
        <v/>
      </c>
      <c r="Q1113" s="181" t="str">
        <f t="shared" si="111"/>
        <v/>
      </c>
      <c r="R1113" s="342" t="str">
        <f t="shared" si="112"/>
        <v/>
      </c>
      <c r="S1113" s="144"/>
      <c r="U1113" s="1"/>
    </row>
    <row r="1114" spans="3:21" ht="12" customHeight="1" x14ac:dyDescent="0.35">
      <c r="C1114" s="341" t="str">
        <f t="shared" si="109"/>
        <v/>
      </c>
      <c r="D1114" s="239" t="str">
        <f t="shared" si="113"/>
        <v/>
      </c>
      <c r="E1114" s="239" t="str">
        <f t="shared" si="114"/>
        <v/>
      </c>
      <c r="F1114" s="179" t="str">
        <f ca="1">IF(C1114="","",[1]!s_dq_close(D1114,TODAY(),1))</f>
        <v/>
      </c>
      <c r="G1114" s="180" t="str">
        <f ca="1">IF(C1114="","",[1]!s_pq_pctchange(D1114,TODAY()-$G$12,TODAY())/100)</f>
        <v/>
      </c>
      <c r="H1114" s="240" t="str">
        <f>IF(C1114="","",IF($H$11="收入",[1]!S_STM07_IS(D1114,9,$G$5,$H$13)/$E$5,[1]!S_STM07_IS(D1114,48,$G$5,$H$13)/$E$5))</f>
        <v/>
      </c>
      <c r="I1114" s="240" t="str">
        <f>IF(C1114="","",IF($I$11="毛利率",([1]!S_STM07_IS(D1114,9,$G$5,$H$13)-[1]!S_STM07_IS(D1114,10,$G$5,$H$13))/[1]!S_STM07_IS(D1114,9,$G$5,$H$13),[1]!S_STM07_IS(D1114,14,$G$5,$H$13)/$E$5))</f>
        <v/>
      </c>
      <c r="J1114" s="402" t="str">
        <f>IF(C1114="","",IF($J$11="净利润率",[1]!S_STM07_IS(D1114,61,$G$5,$H$13)/[1]!S_STM07_IS(D1114,9,$G$5,$H$13),[1]!S_STM07_IS(D1114,55,$G$5,$H$13)/$E$5))</f>
        <v/>
      </c>
      <c r="K1114" s="411" t="str">
        <f>IF(C1114="","",[1]!hks_fa_roa2(D1114,$G$5))</f>
        <v/>
      </c>
      <c r="L1114" s="411" t="str">
        <f>IF(C1114="","",[1]!hks_fa_roe(D1114,$G$5))</f>
        <v/>
      </c>
      <c r="M1114" s="240" t="str">
        <f>IF(C1114="","",IF($M$11="EPS",[1]!S_STM07_IS(D1114,61,$G$5,$H$13)/IF([1]!s_share_total(D1114,$G$5)=0,[1]!s_share_total(D1114,[1]!s_ipo_listeddate(D1114)),[1]!s_share_total(D1114,$G$5)),([1]!s_stm07_bs(D1114,75,$G$5,$H$13)+[1]!s_stm07_bs(D1114,88,$G$5,$H$13)+[1]!s_stm07_bs(D1114,94,$G$5,$H$13)+[1]!s_stm07_bs(D1114,95,$G$5,$H$13))/$E$5))</f>
        <v/>
      </c>
      <c r="N1114" s="241" t="str">
        <f>IF(C1114="","",F1114/([1]!S_STM07_IS(D1114,61,$G$5,$H$13)/IF([1]!s_share_total(D1114,$G$5)=0,[1]!s_share_total(D1114,[1]!s_ipo_listeddate(D1114)),[1]!s_share_total(D1114,$G$5))))</f>
        <v/>
      </c>
      <c r="O1114" s="240" t="str">
        <f ca="1">IF(C1114="","",[1]!s_share_total(D1114,TODAY())/$E$5)</f>
        <v/>
      </c>
      <c r="P1114" s="240" t="str">
        <f t="shared" si="110"/>
        <v/>
      </c>
      <c r="Q1114" s="210" t="str">
        <f t="shared" si="111"/>
        <v/>
      </c>
      <c r="R1114" s="341" t="str">
        <f t="shared" si="112"/>
        <v/>
      </c>
      <c r="S1114" s="144"/>
      <c r="U1114" s="1"/>
    </row>
    <row r="1115" spans="3:21" ht="12" customHeight="1" x14ac:dyDescent="0.35">
      <c r="C1115" s="342" t="str">
        <f t="shared" si="109"/>
        <v/>
      </c>
      <c r="D1115" s="126" t="str">
        <f t="shared" si="113"/>
        <v/>
      </c>
      <c r="E1115" s="126" t="str">
        <f t="shared" si="114"/>
        <v/>
      </c>
      <c r="F1115" s="181" t="str">
        <f ca="1">IF(C1115="","",[1]!s_dq_close(D1115,TODAY(),1))</f>
        <v/>
      </c>
      <c r="G1115" s="182" t="str">
        <f ca="1">IF(C1115="","",[1]!s_pq_pctchange(D1115,TODAY()-$G$12,TODAY())/100)</f>
        <v/>
      </c>
      <c r="H1115" s="242" t="str">
        <f>IF(C1115="","",IF($H$11="收入",[1]!S_STM07_IS(D1115,9,$G$5,$H$13)/$E$5,[1]!S_STM07_IS(D1115,48,$G$5,$H$13)/$E$5))</f>
        <v/>
      </c>
      <c r="I1115" s="242" t="str">
        <f>IF(C1115="","",IF($I$11="毛利率",([1]!S_STM07_IS(D1115,9,$G$5,$H$13)-[1]!S_STM07_IS(D1115,10,$G$5,$H$13))/[1]!S_STM07_IS(D1115,9,$G$5,$H$13),[1]!S_STM07_IS(D1115,14,$G$5,$H$13)/$E$5))</f>
        <v/>
      </c>
      <c r="J1115" s="403" t="str">
        <f>IF(C1115="","",IF($J$11="净利润率",[1]!S_STM07_IS(D1115,61,$G$5,$H$13)/[1]!S_STM07_IS(D1115,9,$G$5,$H$13),[1]!S_STM07_IS(D1115,55,$G$5,$H$13)/$E$5))</f>
        <v/>
      </c>
      <c r="K1115" s="411" t="str">
        <f>IF(C1115="","",[1]!hks_fa_roa2(D1115,$G$5))</f>
        <v/>
      </c>
      <c r="L1115" s="411" t="str">
        <f>IF(C1115="","",[1]!hks_fa_roe(D1115,$G$5))</f>
        <v/>
      </c>
      <c r="M1115" s="243" t="str">
        <f>IF(C1115="","",IF($M$11="EPS",[1]!S_STM07_IS(D1115,61,$G$5,$H$13)/IF([1]!s_share_total(D1115,$G$5)=0,[1]!s_share_total(D1115,[1]!s_ipo_listeddate(D1115)),[1]!s_share_total(D1115,$G$5)),([1]!s_stm07_bs(D1115,75,$G$5,$H$13)+[1]!s_stm07_bs(D1115,88,$G$5,$H$13)+[1]!s_stm07_bs(D1115,94,$G$5,$H$13)+[1]!s_stm07_bs(D1115,95,$G$5,$H$13))/$E$5))</f>
        <v/>
      </c>
      <c r="N1115" s="193" t="str">
        <f>IF(C1115="","",F1115/([1]!S_STM07_IS(D1115,61,$G$5,$H$13)/IF([1]!s_share_total(D1115,$G$5)=0,[1]!s_share_total(D1115,[1]!s_ipo_listeddate(D1115)),[1]!s_share_total(D1115,$G$5))))</f>
        <v/>
      </c>
      <c r="O1115" s="242" t="str">
        <f ca="1">IF(C1115="","",[1]!s_share_total(D1115,TODAY())/$E$5)</f>
        <v/>
      </c>
      <c r="P1115" s="242" t="str">
        <f t="shared" si="110"/>
        <v/>
      </c>
      <c r="Q1115" s="181" t="str">
        <f t="shared" si="111"/>
        <v/>
      </c>
      <c r="R1115" s="342" t="str">
        <f t="shared" si="112"/>
        <v/>
      </c>
      <c r="S1115" s="144"/>
      <c r="U1115" s="1"/>
    </row>
    <row r="1116" spans="3:21" ht="12" customHeight="1" x14ac:dyDescent="0.35">
      <c r="C1116" s="341" t="str">
        <f t="shared" si="109"/>
        <v/>
      </c>
      <c r="D1116" s="239" t="str">
        <f t="shared" si="113"/>
        <v/>
      </c>
      <c r="E1116" s="239" t="str">
        <f t="shared" si="114"/>
        <v/>
      </c>
      <c r="F1116" s="179" t="str">
        <f ca="1">IF(C1116="","",[1]!s_dq_close(D1116,TODAY(),1))</f>
        <v/>
      </c>
      <c r="G1116" s="180" t="str">
        <f ca="1">IF(C1116="","",[1]!s_pq_pctchange(D1116,TODAY()-$G$12,TODAY())/100)</f>
        <v/>
      </c>
      <c r="H1116" s="240" t="str">
        <f>IF(C1116="","",IF($H$11="收入",[1]!S_STM07_IS(D1116,9,$G$5,$H$13)/$E$5,[1]!S_STM07_IS(D1116,48,$G$5,$H$13)/$E$5))</f>
        <v/>
      </c>
      <c r="I1116" s="240" t="str">
        <f>IF(C1116="","",IF($I$11="毛利率",([1]!S_STM07_IS(D1116,9,$G$5,$H$13)-[1]!S_STM07_IS(D1116,10,$G$5,$H$13))/[1]!S_STM07_IS(D1116,9,$G$5,$H$13),[1]!S_STM07_IS(D1116,14,$G$5,$H$13)/$E$5))</f>
        <v/>
      </c>
      <c r="J1116" s="402" t="str">
        <f>IF(C1116="","",IF($J$11="净利润率",[1]!S_STM07_IS(D1116,61,$G$5,$H$13)/[1]!S_STM07_IS(D1116,9,$G$5,$H$13),[1]!S_STM07_IS(D1116,55,$G$5,$H$13)/$E$5))</f>
        <v/>
      </c>
      <c r="K1116" s="411" t="str">
        <f>IF(C1116="","",[1]!hks_fa_roa2(D1116,$G$5))</f>
        <v/>
      </c>
      <c r="L1116" s="411" t="str">
        <f>IF(C1116="","",[1]!hks_fa_roe(D1116,$G$5))</f>
        <v/>
      </c>
      <c r="M1116" s="240" t="str">
        <f>IF(C1116="","",IF($M$11="EPS",[1]!S_STM07_IS(D1116,61,$G$5,$H$13)/IF([1]!s_share_total(D1116,$G$5)=0,[1]!s_share_total(D1116,[1]!s_ipo_listeddate(D1116)),[1]!s_share_total(D1116,$G$5)),([1]!s_stm07_bs(D1116,75,$G$5,$H$13)+[1]!s_stm07_bs(D1116,88,$G$5,$H$13)+[1]!s_stm07_bs(D1116,94,$G$5,$H$13)+[1]!s_stm07_bs(D1116,95,$G$5,$H$13))/$E$5))</f>
        <v/>
      </c>
      <c r="N1116" s="241" t="str">
        <f>IF(C1116="","",F1116/([1]!S_STM07_IS(D1116,61,$G$5,$H$13)/IF([1]!s_share_total(D1116,$G$5)=0,[1]!s_share_total(D1116,[1]!s_ipo_listeddate(D1116)),[1]!s_share_total(D1116,$G$5))))</f>
        <v/>
      </c>
      <c r="O1116" s="240" t="str">
        <f ca="1">IF(C1116="","",[1]!s_share_total(D1116,TODAY())/$E$5)</f>
        <v/>
      </c>
      <c r="P1116" s="240" t="str">
        <f t="shared" si="110"/>
        <v/>
      </c>
      <c r="Q1116" s="210" t="str">
        <f t="shared" si="111"/>
        <v/>
      </c>
      <c r="R1116" s="341" t="str">
        <f t="shared" si="112"/>
        <v/>
      </c>
      <c r="S1116" s="144"/>
      <c r="U1116" s="1"/>
    </row>
    <row r="1117" spans="3:21" ht="12" customHeight="1" x14ac:dyDescent="0.35">
      <c r="C1117" s="342" t="str">
        <f t="shared" si="109"/>
        <v/>
      </c>
      <c r="D1117" s="126" t="str">
        <f t="shared" si="113"/>
        <v/>
      </c>
      <c r="E1117" s="126" t="str">
        <f t="shared" si="114"/>
        <v/>
      </c>
      <c r="F1117" s="181" t="str">
        <f ca="1">IF(C1117="","",[1]!s_dq_close(D1117,TODAY(),1))</f>
        <v/>
      </c>
      <c r="G1117" s="182" t="str">
        <f ca="1">IF(C1117="","",[1]!s_pq_pctchange(D1117,TODAY()-$G$12,TODAY())/100)</f>
        <v/>
      </c>
      <c r="H1117" s="242" t="str">
        <f>IF(C1117="","",IF($H$11="收入",[1]!S_STM07_IS(D1117,9,$G$5,$H$13)/$E$5,[1]!S_STM07_IS(D1117,48,$G$5,$H$13)/$E$5))</f>
        <v/>
      </c>
      <c r="I1117" s="242" t="str">
        <f>IF(C1117="","",IF($I$11="毛利率",([1]!S_STM07_IS(D1117,9,$G$5,$H$13)-[1]!S_STM07_IS(D1117,10,$G$5,$H$13))/[1]!S_STM07_IS(D1117,9,$G$5,$H$13),[1]!S_STM07_IS(D1117,14,$G$5,$H$13)/$E$5))</f>
        <v/>
      </c>
      <c r="J1117" s="403" t="str">
        <f>IF(C1117="","",IF($J$11="净利润率",[1]!S_STM07_IS(D1117,61,$G$5,$H$13)/[1]!S_STM07_IS(D1117,9,$G$5,$H$13),[1]!S_STM07_IS(D1117,55,$G$5,$H$13)/$E$5))</f>
        <v/>
      </c>
      <c r="K1117" s="411" t="str">
        <f>IF(C1117="","",[1]!hks_fa_roa2(D1117,$G$5))</f>
        <v/>
      </c>
      <c r="L1117" s="411" t="str">
        <f>IF(C1117="","",[1]!hks_fa_roe(D1117,$G$5))</f>
        <v/>
      </c>
      <c r="M1117" s="243" t="str">
        <f>IF(C1117="","",IF($M$11="EPS",[1]!S_STM07_IS(D1117,61,$G$5,$H$13)/IF([1]!s_share_total(D1117,$G$5)=0,[1]!s_share_total(D1117,[1]!s_ipo_listeddate(D1117)),[1]!s_share_total(D1117,$G$5)),([1]!s_stm07_bs(D1117,75,$G$5,$H$13)+[1]!s_stm07_bs(D1117,88,$G$5,$H$13)+[1]!s_stm07_bs(D1117,94,$G$5,$H$13)+[1]!s_stm07_bs(D1117,95,$G$5,$H$13))/$E$5))</f>
        <v/>
      </c>
      <c r="N1117" s="193" t="str">
        <f>IF(C1117="","",F1117/([1]!S_STM07_IS(D1117,61,$G$5,$H$13)/IF([1]!s_share_total(D1117,$G$5)=0,[1]!s_share_total(D1117,[1]!s_ipo_listeddate(D1117)),[1]!s_share_total(D1117,$G$5))))</f>
        <v/>
      </c>
      <c r="O1117" s="242" t="str">
        <f ca="1">IF(C1117="","",[1]!s_share_total(D1117,TODAY())/$E$5)</f>
        <v/>
      </c>
      <c r="P1117" s="242" t="str">
        <f t="shared" si="110"/>
        <v/>
      </c>
      <c r="Q1117" s="181" t="str">
        <f t="shared" si="111"/>
        <v/>
      </c>
      <c r="R1117" s="342" t="str">
        <f t="shared" si="112"/>
        <v/>
      </c>
      <c r="S1117" s="144"/>
      <c r="U1117" s="1"/>
    </row>
    <row r="1118" spans="3:21" ht="12" customHeight="1" x14ac:dyDescent="0.35">
      <c r="C1118" s="341" t="str">
        <f t="shared" si="109"/>
        <v/>
      </c>
      <c r="D1118" s="239" t="str">
        <f t="shared" si="113"/>
        <v/>
      </c>
      <c r="E1118" s="239" t="str">
        <f t="shared" si="114"/>
        <v/>
      </c>
      <c r="F1118" s="179" t="str">
        <f ca="1">IF(C1118="","",[1]!s_dq_close(D1118,TODAY(),1))</f>
        <v/>
      </c>
      <c r="G1118" s="180" t="str">
        <f ca="1">IF(C1118="","",[1]!s_pq_pctchange(D1118,TODAY()-$G$12,TODAY())/100)</f>
        <v/>
      </c>
      <c r="H1118" s="240" t="str">
        <f>IF(C1118="","",IF($H$11="收入",[1]!S_STM07_IS(D1118,9,$G$5,$H$13)/$E$5,[1]!S_STM07_IS(D1118,48,$G$5,$H$13)/$E$5))</f>
        <v/>
      </c>
      <c r="I1118" s="240" t="str">
        <f>IF(C1118="","",IF($I$11="毛利率",([1]!S_STM07_IS(D1118,9,$G$5,$H$13)-[1]!S_STM07_IS(D1118,10,$G$5,$H$13))/[1]!S_STM07_IS(D1118,9,$G$5,$H$13),[1]!S_STM07_IS(D1118,14,$G$5,$H$13)/$E$5))</f>
        <v/>
      </c>
      <c r="J1118" s="402" t="str">
        <f>IF(C1118="","",IF($J$11="净利润率",[1]!S_STM07_IS(D1118,61,$G$5,$H$13)/[1]!S_STM07_IS(D1118,9,$G$5,$H$13),[1]!S_STM07_IS(D1118,55,$G$5,$H$13)/$E$5))</f>
        <v/>
      </c>
      <c r="K1118" s="411" t="str">
        <f>IF(C1118="","",[1]!hks_fa_roa2(D1118,$G$5))</f>
        <v/>
      </c>
      <c r="L1118" s="411" t="str">
        <f>IF(C1118="","",[1]!hks_fa_roe(D1118,$G$5))</f>
        <v/>
      </c>
      <c r="M1118" s="240" t="str">
        <f>IF(C1118="","",IF($M$11="EPS",[1]!S_STM07_IS(D1118,61,$G$5,$H$13)/IF([1]!s_share_total(D1118,$G$5)=0,[1]!s_share_total(D1118,[1]!s_ipo_listeddate(D1118)),[1]!s_share_total(D1118,$G$5)),([1]!s_stm07_bs(D1118,75,$G$5,$H$13)+[1]!s_stm07_bs(D1118,88,$G$5,$H$13)+[1]!s_stm07_bs(D1118,94,$G$5,$H$13)+[1]!s_stm07_bs(D1118,95,$G$5,$H$13))/$E$5))</f>
        <v/>
      </c>
      <c r="N1118" s="241" t="str">
        <f>IF(C1118="","",F1118/([1]!S_STM07_IS(D1118,61,$G$5,$H$13)/IF([1]!s_share_total(D1118,$G$5)=0,[1]!s_share_total(D1118,[1]!s_ipo_listeddate(D1118)),[1]!s_share_total(D1118,$G$5))))</f>
        <v/>
      </c>
      <c r="O1118" s="240" t="str">
        <f ca="1">IF(C1118="","",[1]!s_share_total(D1118,TODAY())/$E$5)</f>
        <v/>
      </c>
      <c r="P1118" s="240" t="str">
        <f t="shared" si="110"/>
        <v/>
      </c>
      <c r="Q1118" s="210" t="str">
        <f t="shared" si="111"/>
        <v/>
      </c>
      <c r="R1118" s="341" t="str">
        <f t="shared" si="112"/>
        <v/>
      </c>
      <c r="S1118" s="144"/>
      <c r="U1118" s="1"/>
    </row>
    <row r="1119" spans="3:21" ht="12" customHeight="1" x14ac:dyDescent="0.35">
      <c r="C1119" s="342" t="str">
        <f t="shared" si="109"/>
        <v/>
      </c>
      <c r="D1119" s="126" t="str">
        <f t="shared" si="113"/>
        <v/>
      </c>
      <c r="E1119" s="126" t="str">
        <f t="shared" si="114"/>
        <v/>
      </c>
      <c r="F1119" s="181" t="str">
        <f ca="1">IF(C1119="","",[1]!s_dq_close(D1119,TODAY(),1))</f>
        <v/>
      </c>
      <c r="G1119" s="182" t="str">
        <f ca="1">IF(C1119="","",[1]!s_pq_pctchange(D1119,TODAY()-$G$12,TODAY())/100)</f>
        <v/>
      </c>
      <c r="H1119" s="242" t="str">
        <f>IF(C1119="","",IF($H$11="收入",[1]!S_STM07_IS(D1119,9,$G$5,$H$13)/$E$5,[1]!S_STM07_IS(D1119,48,$G$5,$H$13)/$E$5))</f>
        <v/>
      </c>
      <c r="I1119" s="242" t="str">
        <f>IF(C1119="","",IF($I$11="毛利率",([1]!S_STM07_IS(D1119,9,$G$5,$H$13)-[1]!S_STM07_IS(D1119,10,$G$5,$H$13))/[1]!S_STM07_IS(D1119,9,$G$5,$H$13),[1]!S_STM07_IS(D1119,14,$G$5,$H$13)/$E$5))</f>
        <v/>
      </c>
      <c r="J1119" s="403" t="str">
        <f>IF(C1119="","",IF($J$11="净利润率",[1]!S_STM07_IS(D1119,61,$G$5,$H$13)/[1]!S_STM07_IS(D1119,9,$G$5,$H$13),[1]!S_STM07_IS(D1119,55,$G$5,$H$13)/$E$5))</f>
        <v/>
      </c>
      <c r="K1119" s="411" t="str">
        <f>IF(C1119="","",[1]!hks_fa_roa2(D1119,$G$5))</f>
        <v/>
      </c>
      <c r="L1119" s="411" t="str">
        <f>IF(C1119="","",[1]!hks_fa_roe(D1119,$G$5))</f>
        <v/>
      </c>
      <c r="M1119" s="243" t="str">
        <f>IF(C1119="","",IF($M$11="EPS",[1]!S_STM07_IS(D1119,61,$G$5,$H$13)/IF([1]!s_share_total(D1119,$G$5)=0,[1]!s_share_total(D1119,[1]!s_ipo_listeddate(D1119)),[1]!s_share_total(D1119,$G$5)),([1]!s_stm07_bs(D1119,75,$G$5,$H$13)+[1]!s_stm07_bs(D1119,88,$G$5,$H$13)+[1]!s_stm07_bs(D1119,94,$G$5,$H$13)+[1]!s_stm07_bs(D1119,95,$G$5,$H$13))/$E$5))</f>
        <v/>
      </c>
      <c r="N1119" s="193" t="str">
        <f>IF(C1119="","",F1119/([1]!S_STM07_IS(D1119,61,$G$5,$H$13)/IF([1]!s_share_total(D1119,$G$5)=0,[1]!s_share_total(D1119,[1]!s_ipo_listeddate(D1119)),[1]!s_share_total(D1119,$G$5))))</f>
        <v/>
      </c>
      <c r="O1119" s="242" t="str">
        <f ca="1">IF(C1119="","",[1]!s_share_total(D1119,TODAY())/$E$5)</f>
        <v/>
      </c>
      <c r="P1119" s="242" t="str">
        <f t="shared" si="110"/>
        <v/>
      </c>
      <c r="Q1119" s="181" t="str">
        <f t="shared" si="111"/>
        <v/>
      </c>
      <c r="R1119" s="342" t="str">
        <f t="shared" si="112"/>
        <v/>
      </c>
      <c r="S1119" s="144"/>
      <c r="U1119" s="1"/>
    </row>
    <row r="1120" spans="3:21" ht="12" customHeight="1" x14ac:dyDescent="0.35">
      <c r="C1120" s="341" t="str">
        <f t="shared" si="109"/>
        <v/>
      </c>
      <c r="D1120" s="239" t="str">
        <f t="shared" si="113"/>
        <v/>
      </c>
      <c r="E1120" s="239" t="str">
        <f t="shared" si="114"/>
        <v/>
      </c>
      <c r="F1120" s="179" t="str">
        <f ca="1">IF(C1120="","",[1]!s_dq_close(D1120,TODAY(),1))</f>
        <v/>
      </c>
      <c r="G1120" s="180" t="str">
        <f ca="1">IF(C1120="","",[1]!s_pq_pctchange(D1120,TODAY()-$G$12,TODAY())/100)</f>
        <v/>
      </c>
      <c r="H1120" s="240" t="str">
        <f>IF(C1120="","",IF($H$11="收入",[1]!S_STM07_IS(D1120,9,$G$5,$H$13)/$E$5,[1]!S_STM07_IS(D1120,48,$G$5,$H$13)/$E$5))</f>
        <v/>
      </c>
      <c r="I1120" s="240" t="str">
        <f>IF(C1120="","",IF($I$11="毛利率",([1]!S_STM07_IS(D1120,9,$G$5,$H$13)-[1]!S_STM07_IS(D1120,10,$G$5,$H$13))/[1]!S_STM07_IS(D1120,9,$G$5,$H$13),[1]!S_STM07_IS(D1120,14,$G$5,$H$13)/$E$5))</f>
        <v/>
      </c>
      <c r="J1120" s="402" t="str">
        <f>IF(C1120="","",IF($J$11="净利润率",[1]!S_STM07_IS(D1120,61,$G$5,$H$13)/[1]!S_STM07_IS(D1120,9,$G$5,$H$13),[1]!S_STM07_IS(D1120,55,$G$5,$H$13)/$E$5))</f>
        <v/>
      </c>
      <c r="K1120" s="411" t="str">
        <f>IF(C1120="","",[1]!hks_fa_roa2(D1120,$G$5))</f>
        <v/>
      </c>
      <c r="L1120" s="411" t="str">
        <f>IF(C1120="","",[1]!hks_fa_roe(D1120,$G$5))</f>
        <v/>
      </c>
      <c r="M1120" s="240" t="str">
        <f>IF(C1120="","",IF($M$11="EPS",[1]!S_STM07_IS(D1120,61,$G$5,$H$13)/IF([1]!s_share_total(D1120,$G$5)=0,[1]!s_share_total(D1120,[1]!s_ipo_listeddate(D1120)),[1]!s_share_total(D1120,$G$5)),([1]!s_stm07_bs(D1120,75,$G$5,$H$13)+[1]!s_stm07_bs(D1120,88,$G$5,$H$13)+[1]!s_stm07_bs(D1120,94,$G$5,$H$13)+[1]!s_stm07_bs(D1120,95,$G$5,$H$13))/$E$5))</f>
        <v/>
      </c>
      <c r="N1120" s="241" t="str">
        <f>IF(C1120="","",F1120/([1]!S_STM07_IS(D1120,61,$G$5,$H$13)/IF([1]!s_share_total(D1120,$G$5)=0,[1]!s_share_total(D1120,[1]!s_ipo_listeddate(D1120)),[1]!s_share_total(D1120,$G$5))))</f>
        <v/>
      </c>
      <c r="O1120" s="240" t="str">
        <f ca="1">IF(C1120="","",[1]!s_share_total(D1120,TODAY())/$E$5)</f>
        <v/>
      </c>
      <c r="P1120" s="240" t="str">
        <f t="shared" si="110"/>
        <v/>
      </c>
      <c r="Q1120" s="210" t="str">
        <f t="shared" si="111"/>
        <v/>
      </c>
      <c r="R1120" s="341" t="str">
        <f t="shared" si="112"/>
        <v/>
      </c>
      <c r="S1120" s="144"/>
      <c r="U1120" s="1"/>
    </row>
    <row r="1121" spans="3:21" ht="12" customHeight="1" x14ac:dyDescent="0.35">
      <c r="C1121" s="342" t="str">
        <f t="shared" si="109"/>
        <v/>
      </c>
      <c r="D1121" s="126" t="str">
        <f t="shared" si="113"/>
        <v/>
      </c>
      <c r="E1121" s="126" t="str">
        <f t="shared" si="114"/>
        <v/>
      </c>
      <c r="F1121" s="181" t="str">
        <f ca="1">IF(C1121="","",[1]!s_dq_close(D1121,TODAY(),1))</f>
        <v/>
      </c>
      <c r="G1121" s="182" t="str">
        <f ca="1">IF(C1121="","",[1]!s_pq_pctchange(D1121,TODAY()-$G$12,TODAY())/100)</f>
        <v/>
      </c>
      <c r="H1121" s="242" t="str">
        <f>IF(C1121="","",IF($H$11="收入",[1]!S_STM07_IS(D1121,9,$G$5,$H$13)/$E$5,[1]!S_STM07_IS(D1121,48,$G$5,$H$13)/$E$5))</f>
        <v/>
      </c>
      <c r="I1121" s="242" t="str">
        <f>IF(C1121="","",IF($I$11="毛利率",([1]!S_STM07_IS(D1121,9,$G$5,$H$13)-[1]!S_STM07_IS(D1121,10,$G$5,$H$13))/[1]!S_STM07_IS(D1121,9,$G$5,$H$13),[1]!S_STM07_IS(D1121,14,$G$5,$H$13)/$E$5))</f>
        <v/>
      </c>
      <c r="J1121" s="403" t="str">
        <f>IF(C1121="","",IF($J$11="净利润率",[1]!S_STM07_IS(D1121,61,$G$5,$H$13)/[1]!S_STM07_IS(D1121,9,$G$5,$H$13),[1]!S_STM07_IS(D1121,55,$G$5,$H$13)/$E$5))</f>
        <v/>
      </c>
      <c r="K1121" s="411" t="str">
        <f>IF(C1121="","",[1]!hks_fa_roa2(D1121,$G$5))</f>
        <v/>
      </c>
      <c r="L1121" s="411" t="str">
        <f>IF(C1121="","",[1]!hks_fa_roe(D1121,$G$5))</f>
        <v/>
      </c>
      <c r="M1121" s="243" t="str">
        <f>IF(C1121="","",IF($M$11="EPS",[1]!S_STM07_IS(D1121,61,$G$5,$H$13)/IF([1]!s_share_total(D1121,$G$5)=0,[1]!s_share_total(D1121,[1]!s_ipo_listeddate(D1121)),[1]!s_share_total(D1121,$G$5)),([1]!s_stm07_bs(D1121,75,$G$5,$H$13)+[1]!s_stm07_bs(D1121,88,$G$5,$H$13)+[1]!s_stm07_bs(D1121,94,$G$5,$H$13)+[1]!s_stm07_bs(D1121,95,$G$5,$H$13))/$E$5))</f>
        <v/>
      </c>
      <c r="N1121" s="193" t="str">
        <f>IF(C1121="","",F1121/([1]!S_STM07_IS(D1121,61,$G$5,$H$13)/IF([1]!s_share_total(D1121,$G$5)=0,[1]!s_share_total(D1121,[1]!s_ipo_listeddate(D1121)),[1]!s_share_total(D1121,$G$5))))</f>
        <v/>
      </c>
      <c r="O1121" s="242" t="str">
        <f ca="1">IF(C1121="","",[1]!s_share_total(D1121,TODAY())/$E$5)</f>
        <v/>
      </c>
      <c r="P1121" s="242" t="str">
        <f t="shared" si="110"/>
        <v/>
      </c>
      <c r="Q1121" s="181" t="str">
        <f t="shared" si="111"/>
        <v/>
      </c>
      <c r="R1121" s="342" t="str">
        <f t="shared" si="112"/>
        <v/>
      </c>
      <c r="S1121" s="144"/>
      <c r="U1121" s="1"/>
    </row>
    <row r="1122" spans="3:21" ht="12" customHeight="1" x14ac:dyDescent="0.35">
      <c r="C1122" s="341" t="str">
        <f t="shared" si="109"/>
        <v/>
      </c>
      <c r="D1122" s="239" t="str">
        <f t="shared" si="113"/>
        <v/>
      </c>
      <c r="E1122" s="239" t="str">
        <f t="shared" si="114"/>
        <v/>
      </c>
      <c r="F1122" s="179" t="str">
        <f ca="1">IF(C1122="","",[1]!s_dq_close(D1122,TODAY(),1))</f>
        <v/>
      </c>
      <c r="G1122" s="180" t="str">
        <f ca="1">IF(C1122="","",[1]!s_pq_pctchange(D1122,TODAY()-$G$12,TODAY())/100)</f>
        <v/>
      </c>
      <c r="H1122" s="240" t="str">
        <f>IF(C1122="","",IF($H$11="收入",[1]!S_STM07_IS(D1122,9,$G$5,$H$13)/$E$5,[1]!S_STM07_IS(D1122,48,$G$5,$H$13)/$E$5))</f>
        <v/>
      </c>
      <c r="I1122" s="240" t="str">
        <f>IF(C1122="","",IF($I$11="毛利率",([1]!S_STM07_IS(D1122,9,$G$5,$H$13)-[1]!S_STM07_IS(D1122,10,$G$5,$H$13))/[1]!S_STM07_IS(D1122,9,$G$5,$H$13),[1]!S_STM07_IS(D1122,14,$G$5,$H$13)/$E$5))</f>
        <v/>
      </c>
      <c r="J1122" s="402" t="str">
        <f>IF(C1122="","",IF($J$11="净利润率",[1]!S_STM07_IS(D1122,61,$G$5,$H$13)/[1]!S_STM07_IS(D1122,9,$G$5,$H$13),[1]!S_STM07_IS(D1122,55,$G$5,$H$13)/$E$5))</f>
        <v/>
      </c>
      <c r="K1122" s="411" t="str">
        <f>IF(C1122="","",[1]!hks_fa_roa2(D1122,$G$5))</f>
        <v/>
      </c>
      <c r="L1122" s="411" t="str">
        <f>IF(C1122="","",[1]!hks_fa_roe(D1122,$G$5))</f>
        <v/>
      </c>
      <c r="M1122" s="240" t="str">
        <f>IF(C1122="","",IF($M$11="EPS",[1]!S_STM07_IS(D1122,61,$G$5,$H$13)/IF([1]!s_share_total(D1122,$G$5)=0,[1]!s_share_total(D1122,[1]!s_ipo_listeddate(D1122)),[1]!s_share_total(D1122,$G$5)),([1]!s_stm07_bs(D1122,75,$G$5,$H$13)+[1]!s_stm07_bs(D1122,88,$G$5,$H$13)+[1]!s_stm07_bs(D1122,94,$G$5,$H$13)+[1]!s_stm07_bs(D1122,95,$G$5,$H$13))/$E$5))</f>
        <v/>
      </c>
      <c r="N1122" s="241" t="str">
        <f>IF(C1122="","",F1122/([1]!S_STM07_IS(D1122,61,$G$5,$H$13)/IF([1]!s_share_total(D1122,$G$5)=0,[1]!s_share_total(D1122,[1]!s_ipo_listeddate(D1122)),[1]!s_share_total(D1122,$G$5))))</f>
        <v/>
      </c>
      <c r="O1122" s="240" t="str">
        <f ca="1">IF(C1122="","",[1]!s_share_total(D1122,TODAY())/$E$5)</f>
        <v/>
      </c>
      <c r="P1122" s="240" t="str">
        <f t="shared" si="110"/>
        <v/>
      </c>
      <c r="Q1122" s="210" t="str">
        <f t="shared" si="111"/>
        <v/>
      </c>
      <c r="R1122" s="341" t="str">
        <f t="shared" si="112"/>
        <v/>
      </c>
      <c r="S1122" s="144"/>
      <c r="U1122" s="1"/>
    </row>
    <row r="1123" spans="3:21" ht="12" customHeight="1" x14ac:dyDescent="0.35">
      <c r="C1123" s="342" t="str">
        <f t="shared" si="109"/>
        <v/>
      </c>
      <c r="D1123" s="126" t="str">
        <f t="shared" si="113"/>
        <v/>
      </c>
      <c r="E1123" s="126" t="str">
        <f t="shared" si="114"/>
        <v/>
      </c>
      <c r="F1123" s="181" t="str">
        <f ca="1">IF(C1123="","",[1]!s_dq_close(D1123,TODAY(),1))</f>
        <v/>
      </c>
      <c r="G1123" s="182" t="str">
        <f ca="1">IF(C1123="","",[1]!s_pq_pctchange(D1123,TODAY()-$G$12,TODAY())/100)</f>
        <v/>
      </c>
      <c r="H1123" s="242" t="str">
        <f>IF(C1123="","",IF($H$11="收入",[1]!S_STM07_IS(D1123,9,$G$5,$H$13)/$E$5,[1]!S_STM07_IS(D1123,48,$G$5,$H$13)/$E$5))</f>
        <v/>
      </c>
      <c r="I1123" s="242" t="str">
        <f>IF(C1123="","",IF($I$11="毛利率",([1]!S_STM07_IS(D1123,9,$G$5,$H$13)-[1]!S_STM07_IS(D1123,10,$G$5,$H$13))/[1]!S_STM07_IS(D1123,9,$G$5,$H$13),[1]!S_STM07_IS(D1123,14,$G$5,$H$13)/$E$5))</f>
        <v/>
      </c>
      <c r="J1123" s="403" t="str">
        <f>IF(C1123="","",IF($J$11="净利润率",[1]!S_STM07_IS(D1123,61,$G$5,$H$13)/[1]!S_STM07_IS(D1123,9,$G$5,$H$13),[1]!S_STM07_IS(D1123,55,$G$5,$H$13)/$E$5))</f>
        <v/>
      </c>
      <c r="K1123" s="411" t="str">
        <f>IF(C1123="","",[1]!hks_fa_roa2(D1123,$G$5))</f>
        <v/>
      </c>
      <c r="L1123" s="411" t="str">
        <f>IF(C1123="","",[1]!hks_fa_roe(D1123,$G$5))</f>
        <v/>
      </c>
      <c r="M1123" s="243" t="str">
        <f>IF(C1123="","",IF($M$11="EPS",[1]!S_STM07_IS(D1123,61,$G$5,$H$13)/IF([1]!s_share_total(D1123,$G$5)=0,[1]!s_share_total(D1123,[1]!s_ipo_listeddate(D1123)),[1]!s_share_total(D1123,$G$5)),([1]!s_stm07_bs(D1123,75,$G$5,$H$13)+[1]!s_stm07_bs(D1123,88,$G$5,$H$13)+[1]!s_stm07_bs(D1123,94,$G$5,$H$13)+[1]!s_stm07_bs(D1123,95,$G$5,$H$13))/$E$5))</f>
        <v/>
      </c>
      <c r="N1123" s="193" t="str">
        <f>IF(C1123="","",F1123/([1]!S_STM07_IS(D1123,61,$G$5,$H$13)/IF([1]!s_share_total(D1123,$G$5)=0,[1]!s_share_total(D1123,[1]!s_ipo_listeddate(D1123)),[1]!s_share_total(D1123,$G$5))))</f>
        <v/>
      </c>
      <c r="O1123" s="242" t="str">
        <f ca="1">IF(C1123="","",[1]!s_share_total(D1123,TODAY())/$E$5)</f>
        <v/>
      </c>
      <c r="P1123" s="242" t="str">
        <f t="shared" si="110"/>
        <v/>
      </c>
      <c r="Q1123" s="181" t="str">
        <f t="shared" si="111"/>
        <v/>
      </c>
      <c r="R1123" s="342" t="str">
        <f t="shared" si="112"/>
        <v/>
      </c>
      <c r="S1123" s="144"/>
      <c r="U1123" s="1"/>
    </row>
    <row r="1124" spans="3:21" ht="12" customHeight="1" x14ac:dyDescent="0.35">
      <c r="C1124" s="341" t="str">
        <f t="shared" si="109"/>
        <v/>
      </c>
      <c r="D1124" s="239" t="str">
        <f t="shared" si="113"/>
        <v/>
      </c>
      <c r="E1124" s="239" t="str">
        <f t="shared" si="114"/>
        <v/>
      </c>
      <c r="F1124" s="179" t="str">
        <f ca="1">IF(C1124="","",[1]!s_dq_close(D1124,TODAY(),1))</f>
        <v/>
      </c>
      <c r="G1124" s="180" t="str">
        <f ca="1">IF(C1124="","",[1]!s_pq_pctchange(D1124,TODAY()-$G$12,TODAY())/100)</f>
        <v/>
      </c>
      <c r="H1124" s="240" t="str">
        <f>IF(C1124="","",IF($H$11="收入",[1]!S_STM07_IS(D1124,9,$G$5,$H$13)/$E$5,[1]!S_STM07_IS(D1124,48,$G$5,$H$13)/$E$5))</f>
        <v/>
      </c>
      <c r="I1124" s="240" t="str">
        <f>IF(C1124="","",IF($I$11="毛利率",([1]!S_STM07_IS(D1124,9,$G$5,$H$13)-[1]!S_STM07_IS(D1124,10,$G$5,$H$13))/[1]!S_STM07_IS(D1124,9,$G$5,$H$13),[1]!S_STM07_IS(D1124,14,$G$5,$H$13)/$E$5))</f>
        <v/>
      </c>
      <c r="J1124" s="402" t="str">
        <f>IF(C1124="","",IF($J$11="净利润率",[1]!S_STM07_IS(D1124,61,$G$5,$H$13)/[1]!S_STM07_IS(D1124,9,$G$5,$H$13),[1]!S_STM07_IS(D1124,55,$G$5,$H$13)/$E$5))</f>
        <v/>
      </c>
      <c r="K1124" s="411" t="str">
        <f>IF(C1124="","",[1]!hks_fa_roa2(D1124,$G$5))</f>
        <v/>
      </c>
      <c r="L1124" s="411" t="str">
        <f>IF(C1124="","",[1]!hks_fa_roe(D1124,$G$5))</f>
        <v/>
      </c>
      <c r="M1124" s="240" t="str">
        <f>IF(C1124="","",IF($M$11="EPS",[1]!S_STM07_IS(D1124,61,$G$5,$H$13)/IF([1]!s_share_total(D1124,$G$5)=0,[1]!s_share_total(D1124,[1]!s_ipo_listeddate(D1124)),[1]!s_share_total(D1124,$G$5)),([1]!s_stm07_bs(D1124,75,$G$5,$H$13)+[1]!s_stm07_bs(D1124,88,$G$5,$H$13)+[1]!s_stm07_bs(D1124,94,$G$5,$H$13)+[1]!s_stm07_bs(D1124,95,$G$5,$H$13))/$E$5))</f>
        <v/>
      </c>
      <c r="N1124" s="241" t="str">
        <f>IF(C1124="","",F1124/([1]!S_STM07_IS(D1124,61,$G$5,$H$13)/IF([1]!s_share_total(D1124,$G$5)=0,[1]!s_share_total(D1124,[1]!s_ipo_listeddate(D1124)),[1]!s_share_total(D1124,$G$5))))</f>
        <v/>
      </c>
      <c r="O1124" s="240" t="str">
        <f ca="1">IF(C1124="","",[1]!s_share_total(D1124,TODAY())/$E$5)</f>
        <v/>
      </c>
      <c r="P1124" s="240" t="str">
        <f t="shared" si="110"/>
        <v/>
      </c>
      <c r="Q1124" s="210" t="str">
        <f t="shared" si="111"/>
        <v/>
      </c>
      <c r="R1124" s="341" t="str">
        <f t="shared" si="112"/>
        <v/>
      </c>
      <c r="S1124" s="144"/>
      <c r="U1124" s="1"/>
    </row>
    <row r="1125" spans="3:21" ht="12" customHeight="1" x14ac:dyDescent="0.35">
      <c r="C1125" s="342" t="str">
        <f t="shared" si="109"/>
        <v/>
      </c>
      <c r="D1125" s="126" t="str">
        <f t="shared" si="113"/>
        <v/>
      </c>
      <c r="E1125" s="126" t="str">
        <f t="shared" si="114"/>
        <v/>
      </c>
      <c r="F1125" s="181" t="str">
        <f ca="1">IF(C1125="","",[1]!s_dq_close(D1125,TODAY(),1))</f>
        <v/>
      </c>
      <c r="G1125" s="182" t="str">
        <f ca="1">IF(C1125="","",[1]!s_pq_pctchange(D1125,TODAY()-$G$12,TODAY())/100)</f>
        <v/>
      </c>
      <c r="H1125" s="242" t="str">
        <f>IF(C1125="","",IF($H$11="收入",[1]!S_STM07_IS(D1125,9,$G$5,$H$13)/$E$5,[1]!S_STM07_IS(D1125,48,$G$5,$H$13)/$E$5))</f>
        <v/>
      </c>
      <c r="I1125" s="242" t="str">
        <f>IF(C1125="","",IF($I$11="毛利率",([1]!S_STM07_IS(D1125,9,$G$5,$H$13)-[1]!S_STM07_IS(D1125,10,$G$5,$H$13))/[1]!S_STM07_IS(D1125,9,$G$5,$H$13),[1]!S_STM07_IS(D1125,14,$G$5,$H$13)/$E$5))</f>
        <v/>
      </c>
      <c r="J1125" s="403" t="str">
        <f>IF(C1125="","",IF($J$11="净利润率",[1]!S_STM07_IS(D1125,61,$G$5,$H$13)/[1]!S_STM07_IS(D1125,9,$G$5,$H$13),[1]!S_STM07_IS(D1125,55,$G$5,$H$13)/$E$5))</f>
        <v/>
      </c>
      <c r="K1125" s="411" t="str">
        <f>IF(C1125="","",[1]!hks_fa_roa2(D1125,$G$5))</f>
        <v/>
      </c>
      <c r="L1125" s="411" t="str">
        <f>IF(C1125="","",[1]!hks_fa_roe(D1125,$G$5))</f>
        <v/>
      </c>
      <c r="M1125" s="243" t="str">
        <f>IF(C1125="","",IF($M$11="EPS",[1]!S_STM07_IS(D1125,61,$G$5,$H$13)/IF([1]!s_share_total(D1125,$G$5)=0,[1]!s_share_total(D1125,[1]!s_ipo_listeddate(D1125)),[1]!s_share_total(D1125,$G$5)),([1]!s_stm07_bs(D1125,75,$G$5,$H$13)+[1]!s_stm07_bs(D1125,88,$G$5,$H$13)+[1]!s_stm07_bs(D1125,94,$G$5,$H$13)+[1]!s_stm07_bs(D1125,95,$G$5,$H$13))/$E$5))</f>
        <v/>
      </c>
      <c r="N1125" s="193" t="str">
        <f>IF(C1125="","",F1125/([1]!S_STM07_IS(D1125,61,$G$5,$H$13)/IF([1]!s_share_total(D1125,$G$5)=0,[1]!s_share_total(D1125,[1]!s_ipo_listeddate(D1125)),[1]!s_share_total(D1125,$G$5))))</f>
        <v/>
      </c>
      <c r="O1125" s="242" t="str">
        <f ca="1">IF(C1125="","",[1]!s_share_total(D1125,TODAY())/$E$5)</f>
        <v/>
      </c>
      <c r="P1125" s="242" t="str">
        <f t="shared" si="110"/>
        <v/>
      </c>
      <c r="Q1125" s="181" t="str">
        <f t="shared" si="111"/>
        <v/>
      </c>
      <c r="R1125" s="342" t="str">
        <f t="shared" si="112"/>
        <v/>
      </c>
      <c r="S1125" s="144"/>
      <c r="U1125" s="1"/>
    </row>
    <row r="1126" spans="3:21" ht="12" customHeight="1" x14ac:dyDescent="0.35">
      <c r="C1126" s="341" t="str">
        <f t="shared" si="109"/>
        <v/>
      </c>
      <c r="D1126" s="239" t="str">
        <f t="shared" si="113"/>
        <v/>
      </c>
      <c r="E1126" s="239" t="str">
        <f t="shared" si="114"/>
        <v/>
      </c>
      <c r="F1126" s="179" t="str">
        <f ca="1">IF(C1126="","",[1]!s_dq_close(D1126,TODAY(),1))</f>
        <v/>
      </c>
      <c r="G1126" s="180" t="str">
        <f ca="1">IF(C1126="","",[1]!s_pq_pctchange(D1126,TODAY()-$G$12,TODAY())/100)</f>
        <v/>
      </c>
      <c r="H1126" s="240" t="str">
        <f>IF(C1126="","",IF($H$11="收入",[1]!S_STM07_IS(D1126,9,$G$5,$H$13)/$E$5,[1]!S_STM07_IS(D1126,48,$G$5,$H$13)/$E$5))</f>
        <v/>
      </c>
      <c r="I1126" s="240" t="str">
        <f>IF(C1126="","",IF($I$11="毛利率",([1]!S_STM07_IS(D1126,9,$G$5,$H$13)-[1]!S_STM07_IS(D1126,10,$G$5,$H$13))/[1]!S_STM07_IS(D1126,9,$G$5,$H$13),[1]!S_STM07_IS(D1126,14,$G$5,$H$13)/$E$5))</f>
        <v/>
      </c>
      <c r="J1126" s="402" t="str">
        <f>IF(C1126="","",IF($J$11="净利润率",[1]!S_STM07_IS(D1126,61,$G$5,$H$13)/[1]!S_STM07_IS(D1126,9,$G$5,$H$13),[1]!S_STM07_IS(D1126,55,$G$5,$H$13)/$E$5))</f>
        <v/>
      </c>
      <c r="K1126" s="411" t="str">
        <f>IF(C1126="","",[1]!hks_fa_roa2(D1126,$G$5))</f>
        <v/>
      </c>
      <c r="L1126" s="411" t="str">
        <f>IF(C1126="","",[1]!hks_fa_roe(D1126,$G$5))</f>
        <v/>
      </c>
      <c r="M1126" s="240" t="str">
        <f>IF(C1126="","",IF($M$11="EPS",[1]!S_STM07_IS(D1126,61,$G$5,$H$13)/IF([1]!s_share_total(D1126,$G$5)=0,[1]!s_share_total(D1126,[1]!s_ipo_listeddate(D1126)),[1]!s_share_total(D1126,$G$5)),([1]!s_stm07_bs(D1126,75,$G$5,$H$13)+[1]!s_stm07_bs(D1126,88,$G$5,$H$13)+[1]!s_stm07_bs(D1126,94,$G$5,$H$13)+[1]!s_stm07_bs(D1126,95,$G$5,$H$13))/$E$5))</f>
        <v/>
      </c>
      <c r="N1126" s="241" t="str">
        <f>IF(C1126="","",F1126/([1]!S_STM07_IS(D1126,61,$G$5,$H$13)/IF([1]!s_share_total(D1126,$G$5)=0,[1]!s_share_total(D1126,[1]!s_ipo_listeddate(D1126)),[1]!s_share_total(D1126,$G$5))))</f>
        <v/>
      </c>
      <c r="O1126" s="240" t="str">
        <f ca="1">IF(C1126="","",[1]!s_share_total(D1126,TODAY())/$E$5)</f>
        <v/>
      </c>
      <c r="P1126" s="240" t="str">
        <f t="shared" si="110"/>
        <v/>
      </c>
      <c r="Q1126" s="210" t="str">
        <f t="shared" si="111"/>
        <v/>
      </c>
      <c r="R1126" s="341" t="str">
        <f t="shared" si="112"/>
        <v/>
      </c>
      <c r="S1126" s="144"/>
      <c r="U1126" s="1"/>
    </row>
    <row r="1127" spans="3:21" ht="12" customHeight="1" x14ac:dyDescent="0.35">
      <c r="C1127" s="342" t="str">
        <f t="shared" si="109"/>
        <v/>
      </c>
      <c r="D1127" s="126" t="str">
        <f t="shared" si="113"/>
        <v/>
      </c>
      <c r="E1127" s="126" t="str">
        <f t="shared" si="114"/>
        <v/>
      </c>
      <c r="F1127" s="181" t="str">
        <f ca="1">IF(C1127="","",[1]!s_dq_close(D1127,TODAY(),1))</f>
        <v/>
      </c>
      <c r="G1127" s="182" t="str">
        <f ca="1">IF(C1127="","",[1]!s_pq_pctchange(D1127,TODAY()-$G$12,TODAY())/100)</f>
        <v/>
      </c>
      <c r="H1127" s="242" t="str">
        <f>IF(C1127="","",IF($H$11="收入",[1]!S_STM07_IS(D1127,9,$G$5,$H$13)/$E$5,[1]!S_STM07_IS(D1127,48,$G$5,$H$13)/$E$5))</f>
        <v/>
      </c>
      <c r="I1127" s="242" t="str">
        <f>IF(C1127="","",IF($I$11="毛利率",([1]!S_STM07_IS(D1127,9,$G$5,$H$13)-[1]!S_STM07_IS(D1127,10,$G$5,$H$13))/[1]!S_STM07_IS(D1127,9,$G$5,$H$13),[1]!S_STM07_IS(D1127,14,$G$5,$H$13)/$E$5))</f>
        <v/>
      </c>
      <c r="J1127" s="403" t="str">
        <f>IF(C1127="","",IF($J$11="净利润率",[1]!S_STM07_IS(D1127,61,$G$5,$H$13)/[1]!S_STM07_IS(D1127,9,$G$5,$H$13),[1]!S_STM07_IS(D1127,55,$G$5,$H$13)/$E$5))</f>
        <v/>
      </c>
      <c r="K1127" s="411" t="str">
        <f>IF(C1127="","",[1]!hks_fa_roa2(D1127,$G$5))</f>
        <v/>
      </c>
      <c r="L1127" s="411" t="str">
        <f>IF(C1127="","",[1]!hks_fa_roe(D1127,$G$5))</f>
        <v/>
      </c>
      <c r="M1127" s="243" t="str">
        <f>IF(C1127="","",IF($M$11="EPS",[1]!S_STM07_IS(D1127,61,$G$5,$H$13)/IF([1]!s_share_total(D1127,$G$5)=0,[1]!s_share_total(D1127,[1]!s_ipo_listeddate(D1127)),[1]!s_share_total(D1127,$G$5)),([1]!s_stm07_bs(D1127,75,$G$5,$H$13)+[1]!s_stm07_bs(D1127,88,$G$5,$H$13)+[1]!s_stm07_bs(D1127,94,$G$5,$H$13)+[1]!s_stm07_bs(D1127,95,$G$5,$H$13))/$E$5))</f>
        <v/>
      </c>
      <c r="N1127" s="193" t="str">
        <f>IF(C1127="","",F1127/([1]!S_STM07_IS(D1127,61,$G$5,$H$13)/IF([1]!s_share_total(D1127,$G$5)=0,[1]!s_share_total(D1127,[1]!s_ipo_listeddate(D1127)),[1]!s_share_total(D1127,$G$5))))</f>
        <v/>
      </c>
      <c r="O1127" s="242" t="str">
        <f ca="1">IF(C1127="","",[1]!s_share_total(D1127,TODAY())/$E$5)</f>
        <v/>
      </c>
      <c r="P1127" s="242" t="str">
        <f t="shared" si="110"/>
        <v/>
      </c>
      <c r="Q1127" s="181" t="str">
        <f t="shared" si="111"/>
        <v/>
      </c>
      <c r="R1127" s="342" t="str">
        <f t="shared" si="112"/>
        <v/>
      </c>
      <c r="S1127" s="144"/>
      <c r="U1127" s="1"/>
    </row>
    <row r="1128" spans="3:21" ht="12" customHeight="1" x14ac:dyDescent="0.35">
      <c r="C1128" s="341" t="str">
        <f t="shared" si="109"/>
        <v/>
      </c>
      <c r="D1128" s="239" t="str">
        <f t="shared" si="113"/>
        <v/>
      </c>
      <c r="E1128" s="239" t="str">
        <f t="shared" si="114"/>
        <v/>
      </c>
      <c r="F1128" s="179" t="str">
        <f ca="1">IF(C1128="","",[1]!s_dq_close(D1128,TODAY(),1))</f>
        <v/>
      </c>
      <c r="G1128" s="180" t="str">
        <f ca="1">IF(C1128="","",[1]!s_pq_pctchange(D1128,TODAY()-$G$12,TODAY())/100)</f>
        <v/>
      </c>
      <c r="H1128" s="240" t="str">
        <f>IF(C1128="","",IF($H$11="收入",[1]!S_STM07_IS(D1128,9,$G$5,$H$13)/$E$5,[1]!S_STM07_IS(D1128,48,$G$5,$H$13)/$E$5))</f>
        <v/>
      </c>
      <c r="I1128" s="240" t="str">
        <f>IF(C1128="","",IF($I$11="毛利率",([1]!S_STM07_IS(D1128,9,$G$5,$H$13)-[1]!S_STM07_IS(D1128,10,$G$5,$H$13))/[1]!S_STM07_IS(D1128,9,$G$5,$H$13),[1]!S_STM07_IS(D1128,14,$G$5,$H$13)/$E$5))</f>
        <v/>
      </c>
      <c r="J1128" s="402" t="str">
        <f>IF(C1128="","",IF($J$11="净利润率",[1]!S_STM07_IS(D1128,61,$G$5,$H$13)/[1]!S_STM07_IS(D1128,9,$G$5,$H$13),[1]!S_STM07_IS(D1128,55,$G$5,$H$13)/$E$5))</f>
        <v/>
      </c>
      <c r="K1128" s="411" t="str">
        <f>IF(C1128="","",[1]!hks_fa_roa2(D1128,$G$5))</f>
        <v/>
      </c>
      <c r="L1128" s="411" t="str">
        <f>IF(C1128="","",[1]!hks_fa_roe(D1128,$G$5))</f>
        <v/>
      </c>
      <c r="M1128" s="240" t="str">
        <f>IF(C1128="","",IF($M$11="EPS",[1]!S_STM07_IS(D1128,61,$G$5,$H$13)/IF([1]!s_share_total(D1128,$G$5)=0,[1]!s_share_total(D1128,[1]!s_ipo_listeddate(D1128)),[1]!s_share_total(D1128,$G$5)),([1]!s_stm07_bs(D1128,75,$G$5,$H$13)+[1]!s_stm07_bs(D1128,88,$G$5,$H$13)+[1]!s_stm07_bs(D1128,94,$G$5,$H$13)+[1]!s_stm07_bs(D1128,95,$G$5,$H$13))/$E$5))</f>
        <v/>
      </c>
      <c r="N1128" s="241" t="str">
        <f>IF(C1128="","",F1128/([1]!S_STM07_IS(D1128,61,$G$5,$H$13)/IF([1]!s_share_total(D1128,$G$5)=0,[1]!s_share_total(D1128,[1]!s_ipo_listeddate(D1128)),[1]!s_share_total(D1128,$G$5))))</f>
        <v/>
      </c>
      <c r="O1128" s="240" t="str">
        <f ca="1">IF(C1128="","",[1]!s_share_total(D1128,TODAY())/$E$5)</f>
        <v/>
      </c>
      <c r="P1128" s="240" t="str">
        <f t="shared" si="110"/>
        <v/>
      </c>
      <c r="Q1128" s="210" t="str">
        <f t="shared" si="111"/>
        <v/>
      </c>
      <c r="R1128" s="341" t="str">
        <f t="shared" si="112"/>
        <v/>
      </c>
      <c r="S1128" s="144"/>
      <c r="U1128" s="1"/>
    </row>
    <row r="1129" spans="3:21" ht="12" customHeight="1" x14ac:dyDescent="0.35">
      <c r="C1129" s="342" t="str">
        <f t="shared" si="109"/>
        <v/>
      </c>
      <c r="D1129" s="126" t="str">
        <f t="shared" si="113"/>
        <v/>
      </c>
      <c r="E1129" s="126" t="str">
        <f t="shared" si="114"/>
        <v/>
      </c>
      <c r="F1129" s="181" t="str">
        <f ca="1">IF(C1129="","",[1]!s_dq_close(D1129,TODAY(),1))</f>
        <v/>
      </c>
      <c r="G1129" s="182" t="str">
        <f ca="1">IF(C1129="","",[1]!s_pq_pctchange(D1129,TODAY()-$G$12,TODAY())/100)</f>
        <v/>
      </c>
      <c r="H1129" s="242" t="str">
        <f>IF(C1129="","",IF($H$11="收入",[1]!S_STM07_IS(D1129,9,$G$5,$H$13)/$E$5,[1]!S_STM07_IS(D1129,48,$G$5,$H$13)/$E$5))</f>
        <v/>
      </c>
      <c r="I1129" s="242" t="str">
        <f>IF(C1129="","",IF($I$11="毛利率",([1]!S_STM07_IS(D1129,9,$G$5,$H$13)-[1]!S_STM07_IS(D1129,10,$G$5,$H$13))/[1]!S_STM07_IS(D1129,9,$G$5,$H$13),[1]!S_STM07_IS(D1129,14,$G$5,$H$13)/$E$5))</f>
        <v/>
      </c>
      <c r="J1129" s="403" t="str">
        <f>IF(C1129="","",IF($J$11="净利润率",[1]!S_STM07_IS(D1129,61,$G$5,$H$13)/[1]!S_STM07_IS(D1129,9,$G$5,$H$13),[1]!S_STM07_IS(D1129,55,$G$5,$H$13)/$E$5))</f>
        <v/>
      </c>
      <c r="K1129" s="411" t="str">
        <f>IF(C1129="","",[1]!hks_fa_roa2(D1129,$G$5))</f>
        <v/>
      </c>
      <c r="L1129" s="411" t="str">
        <f>IF(C1129="","",[1]!hks_fa_roe(D1129,$G$5))</f>
        <v/>
      </c>
      <c r="M1129" s="243" t="str">
        <f>IF(C1129="","",IF($M$11="EPS",[1]!S_STM07_IS(D1129,61,$G$5,$H$13)/IF([1]!s_share_total(D1129,$G$5)=0,[1]!s_share_total(D1129,[1]!s_ipo_listeddate(D1129)),[1]!s_share_total(D1129,$G$5)),([1]!s_stm07_bs(D1129,75,$G$5,$H$13)+[1]!s_stm07_bs(D1129,88,$G$5,$H$13)+[1]!s_stm07_bs(D1129,94,$G$5,$H$13)+[1]!s_stm07_bs(D1129,95,$G$5,$H$13))/$E$5))</f>
        <v/>
      </c>
      <c r="N1129" s="193" t="str">
        <f>IF(C1129="","",F1129/([1]!S_STM07_IS(D1129,61,$G$5,$H$13)/IF([1]!s_share_total(D1129,$G$5)=0,[1]!s_share_total(D1129,[1]!s_ipo_listeddate(D1129)),[1]!s_share_total(D1129,$G$5))))</f>
        <v/>
      </c>
      <c r="O1129" s="242" t="str">
        <f ca="1">IF(C1129="","",[1]!s_share_total(D1129,TODAY())/$E$5)</f>
        <v/>
      </c>
      <c r="P1129" s="242" t="str">
        <f t="shared" si="110"/>
        <v/>
      </c>
      <c r="Q1129" s="181" t="str">
        <f t="shared" si="111"/>
        <v/>
      </c>
      <c r="R1129" s="342" t="str">
        <f t="shared" si="112"/>
        <v/>
      </c>
      <c r="S1129" s="144"/>
      <c r="U1129" s="1"/>
    </row>
    <row r="1130" spans="3:21" ht="12" customHeight="1" x14ac:dyDescent="0.35">
      <c r="C1130" s="341" t="str">
        <f t="shared" si="109"/>
        <v/>
      </c>
      <c r="D1130" s="239" t="str">
        <f t="shared" si="113"/>
        <v/>
      </c>
      <c r="E1130" s="239" t="str">
        <f t="shared" si="114"/>
        <v/>
      </c>
      <c r="F1130" s="179" t="str">
        <f ca="1">IF(C1130="","",[1]!s_dq_close(D1130,TODAY(),1))</f>
        <v/>
      </c>
      <c r="G1130" s="180" t="str">
        <f ca="1">IF(C1130="","",[1]!s_pq_pctchange(D1130,TODAY()-$G$12,TODAY())/100)</f>
        <v/>
      </c>
      <c r="H1130" s="240" t="str">
        <f>IF(C1130="","",IF($H$11="收入",[1]!S_STM07_IS(D1130,9,$G$5,$H$13)/$E$5,[1]!S_STM07_IS(D1130,48,$G$5,$H$13)/$E$5))</f>
        <v/>
      </c>
      <c r="I1130" s="240" t="str">
        <f>IF(C1130="","",IF($I$11="毛利率",([1]!S_STM07_IS(D1130,9,$G$5,$H$13)-[1]!S_STM07_IS(D1130,10,$G$5,$H$13))/[1]!S_STM07_IS(D1130,9,$G$5,$H$13),[1]!S_STM07_IS(D1130,14,$G$5,$H$13)/$E$5))</f>
        <v/>
      </c>
      <c r="J1130" s="402" t="str">
        <f>IF(C1130="","",IF($J$11="净利润率",[1]!S_STM07_IS(D1130,61,$G$5,$H$13)/[1]!S_STM07_IS(D1130,9,$G$5,$H$13),[1]!S_STM07_IS(D1130,55,$G$5,$H$13)/$E$5))</f>
        <v/>
      </c>
      <c r="K1130" s="411" t="str">
        <f>IF(C1130="","",[1]!hks_fa_roa2(D1130,$G$5))</f>
        <v/>
      </c>
      <c r="L1130" s="411" t="str">
        <f>IF(C1130="","",[1]!hks_fa_roe(D1130,$G$5))</f>
        <v/>
      </c>
      <c r="M1130" s="240" t="str">
        <f>IF(C1130="","",IF($M$11="EPS",[1]!S_STM07_IS(D1130,61,$G$5,$H$13)/IF([1]!s_share_total(D1130,$G$5)=0,[1]!s_share_total(D1130,[1]!s_ipo_listeddate(D1130)),[1]!s_share_total(D1130,$G$5)),([1]!s_stm07_bs(D1130,75,$G$5,$H$13)+[1]!s_stm07_bs(D1130,88,$G$5,$H$13)+[1]!s_stm07_bs(D1130,94,$G$5,$H$13)+[1]!s_stm07_bs(D1130,95,$G$5,$H$13))/$E$5))</f>
        <v/>
      </c>
      <c r="N1130" s="241" t="str">
        <f>IF(C1130="","",F1130/([1]!S_STM07_IS(D1130,61,$G$5,$H$13)/IF([1]!s_share_total(D1130,$G$5)=0,[1]!s_share_total(D1130,[1]!s_ipo_listeddate(D1130)),[1]!s_share_total(D1130,$G$5))))</f>
        <v/>
      </c>
      <c r="O1130" s="240" t="str">
        <f ca="1">IF(C1130="","",[1]!s_share_total(D1130,TODAY())/$E$5)</f>
        <v/>
      </c>
      <c r="P1130" s="240" t="str">
        <f t="shared" si="110"/>
        <v/>
      </c>
      <c r="Q1130" s="210" t="str">
        <f t="shared" si="111"/>
        <v/>
      </c>
      <c r="R1130" s="341" t="str">
        <f t="shared" si="112"/>
        <v/>
      </c>
      <c r="S1130" s="144"/>
      <c r="U1130" s="1"/>
    </row>
    <row r="1131" spans="3:21" ht="12" customHeight="1" x14ac:dyDescent="0.35">
      <c r="C1131" s="342" t="str">
        <f t="shared" si="109"/>
        <v/>
      </c>
      <c r="D1131" s="126" t="str">
        <f t="shared" si="113"/>
        <v/>
      </c>
      <c r="E1131" s="126" t="str">
        <f t="shared" si="114"/>
        <v/>
      </c>
      <c r="F1131" s="181" t="str">
        <f ca="1">IF(C1131="","",[1]!s_dq_close(D1131,TODAY(),1))</f>
        <v/>
      </c>
      <c r="G1131" s="182" t="str">
        <f ca="1">IF(C1131="","",[1]!s_pq_pctchange(D1131,TODAY()-$G$12,TODAY())/100)</f>
        <v/>
      </c>
      <c r="H1131" s="242" t="str">
        <f>IF(C1131="","",IF($H$11="收入",[1]!S_STM07_IS(D1131,9,$G$5,$H$13)/$E$5,[1]!S_STM07_IS(D1131,48,$G$5,$H$13)/$E$5))</f>
        <v/>
      </c>
      <c r="I1131" s="242" t="str">
        <f>IF(C1131="","",IF($I$11="毛利率",([1]!S_STM07_IS(D1131,9,$G$5,$H$13)-[1]!S_STM07_IS(D1131,10,$G$5,$H$13))/[1]!S_STM07_IS(D1131,9,$G$5,$H$13),[1]!S_STM07_IS(D1131,14,$G$5,$H$13)/$E$5))</f>
        <v/>
      </c>
      <c r="J1131" s="403" t="str">
        <f>IF(C1131="","",IF($J$11="净利润率",[1]!S_STM07_IS(D1131,61,$G$5,$H$13)/[1]!S_STM07_IS(D1131,9,$G$5,$H$13),[1]!S_STM07_IS(D1131,55,$G$5,$H$13)/$E$5))</f>
        <v/>
      </c>
      <c r="K1131" s="411" t="str">
        <f>IF(C1131="","",[1]!hks_fa_roa2(D1131,$G$5))</f>
        <v/>
      </c>
      <c r="L1131" s="411" t="str">
        <f>IF(C1131="","",[1]!hks_fa_roe(D1131,$G$5))</f>
        <v/>
      </c>
      <c r="M1131" s="243" t="str">
        <f>IF(C1131="","",IF($M$11="EPS",[1]!S_STM07_IS(D1131,61,$G$5,$H$13)/IF([1]!s_share_total(D1131,$G$5)=0,[1]!s_share_total(D1131,[1]!s_ipo_listeddate(D1131)),[1]!s_share_total(D1131,$G$5)),([1]!s_stm07_bs(D1131,75,$G$5,$H$13)+[1]!s_stm07_bs(D1131,88,$G$5,$H$13)+[1]!s_stm07_bs(D1131,94,$G$5,$H$13)+[1]!s_stm07_bs(D1131,95,$G$5,$H$13))/$E$5))</f>
        <v/>
      </c>
      <c r="N1131" s="193" t="str">
        <f>IF(C1131="","",F1131/([1]!S_STM07_IS(D1131,61,$G$5,$H$13)/IF([1]!s_share_total(D1131,$G$5)=0,[1]!s_share_total(D1131,[1]!s_ipo_listeddate(D1131)),[1]!s_share_total(D1131,$G$5))))</f>
        <v/>
      </c>
      <c r="O1131" s="242" t="str">
        <f ca="1">IF(C1131="","",[1]!s_share_total(D1131,TODAY())/$E$5)</f>
        <v/>
      </c>
      <c r="P1131" s="242" t="str">
        <f t="shared" si="110"/>
        <v/>
      </c>
      <c r="Q1131" s="181" t="str">
        <f t="shared" si="111"/>
        <v/>
      </c>
      <c r="R1131" s="342" t="str">
        <f t="shared" si="112"/>
        <v/>
      </c>
      <c r="S1131" s="144"/>
      <c r="U1131" s="1"/>
    </row>
    <row r="1132" spans="3:21" ht="12" customHeight="1" x14ac:dyDescent="0.35">
      <c r="C1132" s="341" t="str">
        <f t="shared" si="109"/>
        <v/>
      </c>
      <c r="D1132" s="239" t="str">
        <f t="shared" si="113"/>
        <v/>
      </c>
      <c r="E1132" s="239" t="str">
        <f t="shared" si="114"/>
        <v/>
      </c>
      <c r="F1132" s="179" t="str">
        <f ca="1">IF(C1132="","",[1]!s_dq_close(D1132,TODAY(),1))</f>
        <v/>
      </c>
      <c r="G1132" s="180" t="str">
        <f ca="1">IF(C1132="","",[1]!s_pq_pctchange(D1132,TODAY()-$G$12,TODAY())/100)</f>
        <v/>
      </c>
      <c r="H1132" s="240" t="str">
        <f>IF(C1132="","",IF($H$11="收入",[1]!S_STM07_IS(D1132,9,$G$5,$H$13)/$E$5,[1]!S_STM07_IS(D1132,48,$G$5,$H$13)/$E$5))</f>
        <v/>
      </c>
      <c r="I1132" s="240" t="str">
        <f>IF(C1132="","",IF($I$11="毛利率",([1]!S_STM07_IS(D1132,9,$G$5,$H$13)-[1]!S_STM07_IS(D1132,10,$G$5,$H$13))/[1]!S_STM07_IS(D1132,9,$G$5,$H$13),[1]!S_STM07_IS(D1132,14,$G$5,$H$13)/$E$5))</f>
        <v/>
      </c>
      <c r="J1132" s="402" t="str">
        <f>IF(C1132="","",IF($J$11="净利润率",[1]!S_STM07_IS(D1132,61,$G$5,$H$13)/[1]!S_STM07_IS(D1132,9,$G$5,$H$13),[1]!S_STM07_IS(D1132,55,$G$5,$H$13)/$E$5))</f>
        <v/>
      </c>
      <c r="K1132" s="411" t="str">
        <f>IF(C1132="","",[1]!hks_fa_roa2(D1132,$G$5))</f>
        <v/>
      </c>
      <c r="L1132" s="411" t="str">
        <f>IF(C1132="","",[1]!hks_fa_roe(D1132,$G$5))</f>
        <v/>
      </c>
      <c r="M1132" s="240" t="str">
        <f>IF(C1132="","",IF($M$11="EPS",[1]!S_STM07_IS(D1132,61,$G$5,$H$13)/IF([1]!s_share_total(D1132,$G$5)=0,[1]!s_share_total(D1132,[1]!s_ipo_listeddate(D1132)),[1]!s_share_total(D1132,$G$5)),([1]!s_stm07_bs(D1132,75,$G$5,$H$13)+[1]!s_stm07_bs(D1132,88,$G$5,$H$13)+[1]!s_stm07_bs(D1132,94,$G$5,$H$13)+[1]!s_stm07_bs(D1132,95,$G$5,$H$13))/$E$5))</f>
        <v/>
      </c>
      <c r="N1132" s="241" t="str">
        <f>IF(C1132="","",F1132/([1]!S_STM07_IS(D1132,61,$G$5,$H$13)/IF([1]!s_share_total(D1132,$G$5)=0,[1]!s_share_total(D1132,[1]!s_ipo_listeddate(D1132)),[1]!s_share_total(D1132,$G$5))))</f>
        <v/>
      </c>
      <c r="O1132" s="240" t="str">
        <f ca="1">IF(C1132="","",[1]!s_share_total(D1132,TODAY())/$E$5)</f>
        <v/>
      </c>
      <c r="P1132" s="240" t="str">
        <f t="shared" si="110"/>
        <v/>
      </c>
      <c r="Q1132" s="210" t="str">
        <f t="shared" si="111"/>
        <v/>
      </c>
      <c r="R1132" s="341" t="str">
        <f t="shared" si="112"/>
        <v/>
      </c>
      <c r="S1132" s="144"/>
      <c r="U1132" s="1"/>
    </row>
    <row r="1133" spans="3:21" ht="12" customHeight="1" x14ac:dyDescent="0.35">
      <c r="C1133" s="342" t="str">
        <f t="shared" si="109"/>
        <v/>
      </c>
      <c r="D1133" s="126" t="str">
        <f t="shared" si="113"/>
        <v/>
      </c>
      <c r="E1133" s="126" t="str">
        <f t="shared" si="114"/>
        <v/>
      </c>
      <c r="F1133" s="181" t="str">
        <f ca="1">IF(C1133="","",[1]!s_dq_close(D1133,TODAY(),1))</f>
        <v/>
      </c>
      <c r="G1133" s="182" t="str">
        <f ca="1">IF(C1133="","",[1]!s_pq_pctchange(D1133,TODAY()-$G$12,TODAY())/100)</f>
        <v/>
      </c>
      <c r="H1133" s="242" t="str">
        <f>IF(C1133="","",IF($H$11="收入",[1]!S_STM07_IS(D1133,9,$G$5,$H$13)/$E$5,[1]!S_STM07_IS(D1133,48,$G$5,$H$13)/$E$5))</f>
        <v/>
      </c>
      <c r="I1133" s="242" t="str">
        <f>IF(C1133="","",IF($I$11="毛利率",([1]!S_STM07_IS(D1133,9,$G$5,$H$13)-[1]!S_STM07_IS(D1133,10,$G$5,$H$13))/[1]!S_STM07_IS(D1133,9,$G$5,$H$13),[1]!S_STM07_IS(D1133,14,$G$5,$H$13)/$E$5))</f>
        <v/>
      </c>
      <c r="J1133" s="403" t="str">
        <f>IF(C1133="","",IF($J$11="净利润率",[1]!S_STM07_IS(D1133,61,$G$5,$H$13)/[1]!S_STM07_IS(D1133,9,$G$5,$H$13),[1]!S_STM07_IS(D1133,55,$G$5,$H$13)/$E$5))</f>
        <v/>
      </c>
      <c r="K1133" s="411" t="str">
        <f>IF(C1133="","",[1]!hks_fa_roa2(D1133,$G$5))</f>
        <v/>
      </c>
      <c r="L1133" s="411" t="str">
        <f>IF(C1133="","",[1]!hks_fa_roe(D1133,$G$5))</f>
        <v/>
      </c>
      <c r="M1133" s="243" t="str">
        <f>IF(C1133="","",IF($M$11="EPS",[1]!S_STM07_IS(D1133,61,$G$5,$H$13)/IF([1]!s_share_total(D1133,$G$5)=0,[1]!s_share_total(D1133,[1]!s_ipo_listeddate(D1133)),[1]!s_share_total(D1133,$G$5)),([1]!s_stm07_bs(D1133,75,$G$5,$H$13)+[1]!s_stm07_bs(D1133,88,$G$5,$H$13)+[1]!s_stm07_bs(D1133,94,$G$5,$H$13)+[1]!s_stm07_bs(D1133,95,$G$5,$H$13))/$E$5))</f>
        <v/>
      </c>
      <c r="N1133" s="193" t="str">
        <f>IF(C1133="","",F1133/([1]!S_STM07_IS(D1133,61,$G$5,$H$13)/IF([1]!s_share_total(D1133,$G$5)=0,[1]!s_share_total(D1133,[1]!s_ipo_listeddate(D1133)),[1]!s_share_total(D1133,$G$5))))</f>
        <v/>
      </c>
      <c r="O1133" s="242" t="str">
        <f ca="1">IF(C1133="","",[1]!s_share_total(D1133,TODAY())/$E$5)</f>
        <v/>
      </c>
      <c r="P1133" s="242" t="str">
        <f t="shared" si="110"/>
        <v/>
      </c>
      <c r="Q1133" s="181" t="str">
        <f t="shared" si="111"/>
        <v/>
      </c>
      <c r="R1133" s="342" t="str">
        <f t="shared" si="112"/>
        <v/>
      </c>
      <c r="S1133" s="144"/>
      <c r="U1133" s="1"/>
    </row>
    <row r="1134" spans="3:21" ht="12" customHeight="1" x14ac:dyDescent="0.35">
      <c r="C1134" s="341" t="str">
        <f t="shared" si="109"/>
        <v/>
      </c>
      <c r="D1134" s="239" t="str">
        <f t="shared" si="113"/>
        <v/>
      </c>
      <c r="E1134" s="239" t="str">
        <f t="shared" si="114"/>
        <v/>
      </c>
      <c r="F1134" s="179" t="str">
        <f ca="1">IF(C1134="","",[1]!s_dq_close(D1134,TODAY(),1))</f>
        <v/>
      </c>
      <c r="G1134" s="180" t="str">
        <f ca="1">IF(C1134="","",[1]!s_pq_pctchange(D1134,TODAY()-$G$12,TODAY())/100)</f>
        <v/>
      </c>
      <c r="H1134" s="240" t="str">
        <f>IF(C1134="","",IF($H$11="收入",[1]!S_STM07_IS(D1134,9,$G$5,$H$13)/$E$5,[1]!S_STM07_IS(D1134,48,$G$5,$H$13)/$E$5))</f>
        <v/>
      </c>
      <c r="I1134" s="240" t="str">
        <f>IF(C1134="","",IF($I$11="毛利率",([1]!S_STM07_IS(D1134,9,$G$5,$H$13)-[1]!S_STM07_IS(D1134,10,$G$5,$H$13))/[1]!S_STM07_IS(D1134,9,$G$5,$H$13),[1]!S_STM07_IS(D1134,14,$G$5,$H$13)/$E$5))</f>
        <v/>
      </c>
      <c r="J1134" s="402" t="str">
        <f>IF(C1134="","",IF($J$11="净利润率",[1]!S_STM07_IS(D1134,61,$G$5,$H$13)/[1]!S_STM07_IS(D1134,9,$G$5,$H$13),[1]!S_STM07_IS(D1134,55,$G$5,$H$13)/$E$5))</f>
        <v/>
      </c>
      <c r="K1134" s="411" t="str">
        <f>IF(C1134="","",[1]!hks_fa_roa2(D1134,$G$5))</f>
        <v/>
      </c>
      <c r="L1134" s="411" t="str">
        <f>IF(C1134="","",[1]!hks_fa_roe(D1134,$G$5))</f>
        <v/>
      </c>
      <c r="M1134" s="240" t="str">
        <f>IF(C1134="","",IF($M$11="EPS",[1]!S_STM07_IS(D1134,61,$G$5,$H$13)/IF([1]!s_share_total(D1134,$G$5)=0,[1]!s_share_total(D1134,[1]!s_ipo_listeddate(D1134)),[1]!s_share_total(D1134,$G$5)),([1]!s_stm07_bs(D1134,75,$G$5,$H$13)+[1]!s_stm07_bs(D1134,88,$G$5,$H$13)+[1]!s_stm07_bs(D1134,94,$G$5,$H$13)+[1]!s_stm07_bs(D1134,95,$G$5,$H$13))/$E$5))</f>
        <v/>
      </c>
      <c r="N1134" s="241" t="str">
        <f>IF(C1134="","",F1134/([1]!S_STM07_IS(D1134,61,$G$5,$H$13)/IF([1]!s_share_total(D1134,$G$5)=0,[1]!s_share_total(D1134,[1]!s_ipo_listeddate(D1134)),[1]!s_share_total(D1134,$G$5))))</f>
        <v/>
      </c>
      <c r="O1134" s="240" t="str">
        <f ca="1">IF(C1134="","",[1]!s_share_total(D1134,TODAY())/$E$5)</f>
        <v/>
      </c>
      <c r="P1134" s="240" t="str">
        <f t="shared" si="110"/>
        <v/>
      </c>
      <c r="Q1134" s="210" t="str">
        <f t="shared" si="111"/>
        <v/>
      </c>
      <c r="R1134" s="341" t="str">
        <f t="shared" si="112"/>
        <v/>
      </c>
      <c r="S1134" s="144"/>
      <c r="U1134" s="1"/>
    </row>
    <row r="1135" spans="3:21" ht="12" customHeight="1" x14ac:dyDescent="0.35">
      <c r="C1135" s="342" t="str">
        <f t="shared" si="109"/>
        <v/>
      </c>
      <c r="D1135" s="126" t="str">
        <f t="shared" si="113"/>
        <v/>
      </c>
      <c r="E1135" s="126" t="str">
        <f t="shared" si="114"/>
        <v/>
      </c>
      <c r="F1135" s="181" t="str">
        <f ca="1">IF(C1135="","",[1]!s_dq_close(D1135,TODAY(),1))</f>
        <v/>
      </c>
      <c r="G1135" s="182" t="str">
        <f ca="1">IF(C1135="","",[1]!s_pq_pctchange(D1135,TODAY()-$G$12,TODAY())/100)</f>
        <v/>
      </c>
      <c r="H1135" s="242" t="str">
        <f>IF(C1135="","",IF($H$11="收入",[1]!S_STM07_IS(D1135,9,$G$5,$H$13)/$E$5,[1]!S_STM07_IS(D1135,48,$G$5,$H$13)/$E$5))</f>
        <v/>
      </c>
      <c r="I1135" s="242" t="str">
        <f>IF(C1135="","",IF($I$11="毛利率",([1]!S_STM07_IS(D1135,9,$G$5,$H$13)-[1]!S_STM07_IS(D1135,10,$G$5,$H$13))/[1]!S_STM07_IS(D1135,9,$G$5,$H$13),[1]!S_STM07_IS(D1135,14,$G$5,$H$13)/$E$5))</f>
        <v/>
      </c>
      <c r="J1135" s="403" t="str">
        <f>IF(C1135="","",IF($J$11="净利润率",[1]!S_STM07_IS(D1135,61,$G$5,$H$13)/[1]!S_STM07_IS(D1135,9,$G$5,$H$13),[1]!S_STM07_IS(D1135,55,$G$5,$H$13)/$E$5))</f>
        <v/>
      </c>
      <c r="K1135" s="411" t="str">
        <f>IF(C1135="","",[1]!hks_fa_roa2(D1135,$G$5))</f>
        <v/>
      </c>
      <c r="L1135" s="411" t="str">
        <f>IF(C1135="","",[1]!hks_fa_roe(D1135,$G$5))</f>
        <v/>
      </c>
      <c r="M1135" s="243" t="str">
        <f>IF(C1135="","",IF($M$11="EPS",[1]!S_STM07_IS(D1135,61,$G$5,$H$13)/IF([1]!s_share_total(D1135,$G$5)=0,[1]!s_share_total(D1135,[1]!s_ipo_listeddate(D1135)),[1]!s_share_total(D1135,$G$5)),([1]!s_stm07_bs(D1135,75,$G$5,$H$13)+[1]!s_stm07_bs(D1135,88,$G$5,$H$13)+[1]!s_stm07_bs(D1135,94,$G$5,$H$13)+[1]!s_stm07_bs(D1135,95,$G$5,$H$13))/$E$5))</f>
        <v/>
      </c>
      <c r="N1135" s="193" t="str">
        <f>IF(C1135="","",F1135/([1]!S_STM07_IS(D1135,61,$G$5,$H$13)/IF([1]!s_share_total(D1135,$G$5)=0,[1]!s_share_total(D1135,[1]!s_ipo_listeddate(D1135)),[1]!s_share_total(D1135,$G$5))))</f>
        <v/>
      </c>
      <c r="O1135" s="242" t="str">
        <f ca="1">IF(C1135="","",[1]!s_share_total(D1135,TODAY())/$E$5)</f>
        <v/>
      </c>
      <c r="P1135" s="242" t="str">
        <f t="shared" si="110"/>
        <v/>
      </c>
      <c r="Q1135" s="181" t="str">
        <f t="shared" si="111"/>
        <v/>
      </c>
      <c r="R1135" s="342" t="str">
        <f t="shared" si="112"/>
        <v/>
      </c>
      <c r="S1135" s="144"/>
      <c r="U1135" s="1"/>
    </row>
    <row r="1136" spans="3:21" ht="12" customHeight="1" x14ac:dyDescent="0.35">
      <c r="C1136" s="341" t="str">
        <f t="shared" si="109"/>
        <v/>
      </c>
      <c r="D1136" s="239" t="str">
        <f t="shared" si="113"/>
        <v/>
      </c>
      <c r="E1136" s="239" t="str">
        <f t="shared" si="114"/>
        <v/>
      </c>
      <c r="F1136" s="179" t="str">
        <f ca="1">IF(C1136="","",[1]!s_dq_close(D1136,TODAY(),1))</f>
        <v/>
      </c>
      <c r="G1136" s="180" t="str">
        <f ca="1">IF(C1136="","",[1]!s_pq_pctchange(D1136,TODAY()-$G$12,TODAY())/100)</f>
        <v/>
      </c>
      <c r="H1136" s="240" t="str">
        <f>IF(C1136="","",IF($H$11="收入",[1]!S_STM07_IS(D1136,9,$G$5,$H$13)/$E$5,[1]!S_STM07_IS(D1136,48,$G$5,$H$13)/$E$5))</f>
        <v/>
      </c>
      <c r="I1136" s="240" t="str">
        <f>IF(C1136="","",IF($I$11="毛利率",([1]!S_STM07_IS(D1136,9,$G$5,$H$13)-[1]!S_STM07_IS(D1136,10,$G$5,$H$13))/[1]!S_STM07_IS(D1136,9,$G$5,$H$13),[1]!S_STM07_IS(D1136,14,$G$5,$H$13)/$E$5))</f>
        <v/>
      </c>
      <c r="J1136" s="402" t="str">
        <f>IF(C1136="","",IF($J$11="净利润率",[1]!S_STM07_IS(D1136,61,$G$5,$H$13)/[1]!S_STM07_IS(D1136,9,$G$5,$H$13),[1]!S_STM07_IS(D1136,55,$G$5,$H$13)/$E$5))</f>
        <v/>
      </c>
      <c r="K1136" s="411" t="str">
        <f>IF(C1136="","",[1]!hks_fa_roa2(D1136,$G$5))</f>
        <v/>
      </c>
      <c r="L1136" s="411" t="str">
        <f>IF(C1136="","",[1]!hks_fa_roe(D1136,$G$5))</f>
        <v/>
      </c>
      <c r="M1136" s="240" t="str">
        <f>IF(C1136="","",IF($M$11="EPS",[1]!S_STM07_IS(D1136,61,$G$5,$H$13)/IF([1]!s_share_total(D1136,$G$5)=0,[1]!s_share_total(D1136,[1]!s_ipo_listeddate(D1136)),[1]!s_share_total(D1136,$G$5)),([1]!s_stm07_bs(D1136,75,$G$5,$H$13)+[1]!s_stm07_bs(D1136,88,$G$5,$H$13)+[1]!s_stm07_bs(D1136,94,$G$5,$H$13)+[1]!s_stm07_bs(D1136,95,$G$5,$H$13))/$E$5))</f>
        <v/>
      </c>
      <c r="N1136" s="241" t="str">
        <f>IF(C1136="","",F1136/([1]!S_STM07_IS(D1136,61,$G$5,$H$13)/IF([1]!s_share_total(D1136,$G$5)=0,[1]!s_share_total(D1136,[1]!s_ipo_listeddate(D1136)),[1]!s_share_total(D1136,$G$5))))</f>
        <v/>
      </c>
      <c r="O1136" s="240" t="str">
        <f ca="1">IF(C1136="","",[1]!s_share_total(D1136,TODAY())/$E$5)</f>
        <v/>
      </c>
      <c r="P1136" s="240" t="str">
        <f t="shared" si="110"/>
        <v/>
      </c>
      <c r="Q1136" s="210" t="str">
        <f t="shared" si="111"/>
        <v/>
      </c>
      <c r="R1136" s="341" t="str">
        <f t="shared" si="112"/>
        <v/>
      </c>
      <c r="S1136" s="144"/>
      <c r="U1136" s="1"/>
    </row>
    <row r="1137" spans="3:21" ht="12" customHeight="1" x14ac:dyDescent="0.35">
      <c r="C1137" s="342" t="str">
        <f t="shared" si="109"/>
        <v/>
      </c>
      <c r="D1137" s="126" t="str">
        <f t="shared" si="113"/>
        <v/>
      </c>
      <c r="E1137" s="126" t="str">
        <f t="shared" si="114"/>
        <v/>
      </c>
      <c r="F1137" s="181" t="str">
        <f ca="1">IF(C1137="","",[1]!s_dq_close(D1137,TODAY(),1))</f>
        <v/>
      </c>
      <c r="G1137" s="182" t="str">
        <f ca="1">IF(C1137="","",[1]!s_pq_pctchange(D1137,TODAY()-$G$12,TODAY())/100)</f>
        <v/>
      </c>
      <c r="H1137" s="242" t="str">
        <f>IF(C1137="","",IF($H$11="收入",[1]!S_STM07_IS(D1137,9,$G$5,$H$13)/$E$5,[1]!S_STM07_IS(D1137,48,$G$5,$H$13)/$E$5))</f>
        <v/>
      </c>
      <c r="I1137" s="242" t="str">
        <f>IF(C1137="","",IF($I$11="毛利率",([1]!S_STM07_IS(D1137,9,$G$5,$H$13)-[1]!S_STM07_IS(D1137,10,$G$5,$H$13))/[1]!S_STM07_IS(D1137,9,$G$5,$H$13),[1]!S_STM07_IS(D1137,14,$G$5,$H$13)/$E$5))</f>
        <v/>
      </c>
      <c r="J1137" s="403" t="str">
        <f>IF(C1137="","",IF($J$11="净利润率",[1]!S_STM07_IS(D1137,61,$G$5,$H$13)/[1]!S_STM07_IS(D1137,9,$G$5,$H$13),[1]!S_STM07_IS(D1137,55,$G$5,$H$13)/$E$5))</f>
        <v/>
      </c>
      <c r="K1137" s="411" t="str">
        <f>IF(C1137="","",[1]!hks_fa_roa2(D1137,$G$5))</f>
        <v/>
      </c>
      <c r="L1137" s="411" t="str">
        <f>IF(C1137="","",[1]!hks_fa_roe(D1137,$G$5))</f>
        <v/>
      </c>
      <c r="M1137" s="243" t="str">
        <f>IF(C1137="","",IF($M$11="EPS",[1]!S_STM07_IS(D1137,61,$G$5,$H$13)/IF([1]!s_share_total(D1137,$G$5)=0,[1]!s_share_total(D1137,[1]!s_ipo_listeddate(D1137)),[1]!s_share_total(D1137,$G$5)),([1]!s_stm07_bs(D1137,75,$G$5,$H$13)+[1]!s_stm07_bs(D1137,88,$G$5,$H$13)+[1]!s_stm07_bs(D1137,94,$G$5,$H$13)+[1]!s_stm07_bs(D1137,95,$G$5,$H$13))/$E$5))</f>
        <v/>
      </c>
      <c r="N1137" s="193" t="str">
        <f>IF(C1137="","",F1137/([1]!S_STM07_IS(D1137,61,$G$5,$H$13)/IF([1]!s_share_total(D1137,$G$5)=0,[1]!s_share_total(D1137,[1]!s_ipo_listeddate(D1137)),[1]!s_share_total(D1137,$G$5))))</f>
        <v/>
      </c>
      <c r="O1137" s="242" t="str">
        <f ca="1">IF(C1137="","",[1]!s_share_total(D1137,TODAY())/$E$5)</f>
        <v/>
      </c>
      <c r="P1137" s="242" t="str">
        <f t="shared" si="110"/>
        <v/>
      </c>
      <c r="Q1137" s="181" t="str">
        <f t="shared" si="111"/>
        <v/>
      </c>
      <c r="R1137" s="342" t="str">
        <f t="shared" si="112"/>
        <v/>
      </c>
      <c r="S1137" s="144"/>
      <c r="U1137" s="1"/>
    </row>
    <row r="1138" spans="3:21" ht="12" customHeight="1" x14ac:dyDescent="0.35">
      <c r="C1138" s="341" t="str">
        <f t="shared" si="109"/>
        <v/>
      </c>
      <c r="D1138" s="239" t="str">
        <f t="shared" si="113"/>
        <v/>
      </c>
      <c r="E1138" s="239" t="str">
        <f t="shared" si="114"/>
        <v/>
      </c>
      <c r="F1138" s="179" t="str">
        <f ca="1">IF(C1138="","",[1]!s_dq_close(D1138,TODAY(),1))</f>
        <v/>
      </c>
      <c r="G1138" s="180" t="str">
        <f ca="1">IF(C1138="","",[1]!s_pq_pctchange(D1138,TODAY()-$G$12,TODAY())/100)</f>
        <v/>
      </c>
      <c r="H1138" s="240" t="str">
        <f>IF(C1138="","",IF($H$11="收入",[1]!S_STM07_IS(D1138,9,$G$5,$H$13)/$E$5,[1]!S_STM07_IS(D1138,48,$G$5,$H$13)/$E$5))</f>
        <v/>
      </c>
      <c r="I1138" s="240" t="str">
        <f>IF(C1138="","",IF($I$11="毛利率",([1]!S_STM07_IS(D1138,9,$G$5,$H$13)-[1]!S_STM07_IS(D1138,10,$G$5,$H$13))/[1]!S_STM07_IS(D1138,9,$G$5,$H$13),[1]!S_STM07_IS(D1138,14,$G$5,$H$13)/$E$5))</f>
        <v/>
      </c>
      <c r="J1138" s="402" t="str">
        <f>IF(C1138="","",IF($J$11="净利润率",[1]!S_STM07_IS(D1138,61,$G$5,$H$13)/[1]!S_STM07_IS(D1138,9,$G$5,$H$13),[1]!S_STM07_IS(D1138,55,$G$5,$H$13)/$E$5))</f>
        <v/>
      </c>
      <c r="K1138" s="411" t="str">
        <f>IF(C1138="","",[1]!hks_fa_roa2(D1138,$G$5))</f>
        <v/>
      </c>
      <c r="L1138" s="411" t="str">
        <f>IF(C1138="","",[1]!hks_fa_roe(D1138,$G$5))</f>
        <v/>
      </c>
      <c r="M1138" s="240" t="str">
        <f>IF(C1138="","",IF($M$11="EPS",[1]!S_STM07_IS(D1138,61,$G$5,$H$13)/IF([1]!s_share_total(D1138,$G$5)=0,[1]!s_share_total(D1138,[1]!s_ipo_listeddate(D1138)),[1]!s_share_total(D1138,$G$5)),([1]!s_stm07_bs(D1138,75,$G$5,$H$13)+[1]!s_stm07_bs(D1138,88,$G$5,$H$13)+[1]!s_stm07_bs(D1138,94,$G$5,$H$13)+[1]!s_stm07_bs(D1138,95,$G$5,$H$13))/$E$5))</f>
        <v/>
      </c>
      <c r="N1138" s="241" t="str">
        <f>IF(C1138="","",F1138/([1]!S_STM07_IS(D1138,61,$G$5,$H$13)/IF([1]!s_share_total(D1138,$G$5)=0,[1]!s_share_total(D1138,[1]!s_ipo_listeddate(D1138)),[1]!s_share_total(D1138,$G$5))))</f>
        <v/>
      </c>
      <c r="O1138" s="240" t="str">
        <f ca="1">IF(C1138="","",[1]!s_share_total(D1138,TODAY())/$E$5)</f>
        <v/>
      </c>
      <c r="P1138" s="240" t="str">
        <f t="shared" si="110"/>
        <v/>
      </c>
      <c r="Q1138" s="210" t="str">
        <f t="shared" si="111"/>
        <v/>
      </c>
      <c r="R1138" s="341" t="str">
        <f t="shared" si="112"/>
        <v/>
      </c>
      <c r="S1138" s="144"/>
      <c r="U1138" s="1"/>
    </row>
    <row r="1139" spans="3:21" ht="12" customHeight="1" x14ac:dyDescent="0.35">
      <c r="C1139" s="342" t="str">
        <f t="shared" si="109"/>
        <v/>
      </c>
      <c r="D1139" s="126" t="str">
        <f t="shared" si="113"/>
        <v/>
      </c>
      <c r="E1139" s="126" t="str">
        <f t="shared" si="114"/>
        <v/>
      </c>
      <c r="F1139" s="181" t="str">
        <f ca="1">IF(C1139="","",[1]!s_dq_close(D1139,TODAY(),1))</f>
        <v/>
      </c>
      <c r="G1139" s="182" t="str">
        <f ca="1">IF(C1139="","",[1]!s_pq_pctchange(D1139,TODAY()-$G$12,TODAY())/100)</f>
        <v/>
      </c>
      <c r="H1139" s="242" t="str">
        <f>IF(C1139="","",IF($H$11="收入",[1]!S_STM07_IS(D1139,9,$G$5,$H$13)/$E$5,[1]!S_STM07_IS(D1139,48,$G$5,$H$13)/$E$5))</f>
        <v/>
      </c>
      <c r="I1139" s="242" t="str">
        <f>IF(C1139="","",IF($I$11="毛利率",([1]!S_STM07_IS(D1139,9,$G$5,$H$13)-[1]!S_STM07_IS(D1139,10,$G$5,$H$13))/[1]!S_STM07_IS(D1139,9,$G$5,$H$13),[1]!S_STM07_IS(D1139,14,$G$5,$H$13)/$E$5))</f>
        <v/>
      </c>
      <c r="J1139" s="403" t="str">
        <f>IF(C1139="","",IF($J$11="净利润率",[1]!S_STM07_IS(D1139,61,$G$5,$H$13)/[1]!S_STM07_IS(D1139,9,$G$5,$H$13),[1]!S_STM07_IS(D1139,55,$G$5,$H$13)/$E$5))</f>
        <v/>
      </c>
      <c r="K1139" s="411" t="str">
        <f>IF(C1139="","",[1]!hks_fa_roa2(D1139,$G$5))</f>
        <v/>
      </c>
      <c r="L1139" s="411" t="str">
        <f>IF(C1139="","",[1]!hks_fa_roe(D1139,$G$5))</f>
        <v/>
      </c>
      <c r="M1139" s="243" t="str">
        <f>IF(C1139="","",IF($M$11="EPS",[1]!S_STM07_IS(D1139,61,$G$5,$H$13)/IF([1]!s_share_total(D1139,$G$5)=0,[1]!s_share_total(D1139,[1]!s_ipo_listeddate(D1139)),[1]!s_share_total(D1139,$G$5)),([1]!s_stm07_bs(D1139,75,$G$5,$H$13)+[1]!s_stm07_bs(D1139,88,$G$5,$H$13)+[1]!s_stm07_bs(D1139,94,$G$5,$H$13)+[1]!s_stm07_bs(D1139,95,$G$5,$H$13))/$E$5))</f>
        <v/>
      </c>
      <c r="N1139" s="193" t="str">
        <f>IF(C1139="","",F1139/([1]!S_STM07_IS(D1139,61,$G$5,$H$13)/IF([1]!s_share_total(D1139,$G$5)=0,[1]!s_share_total(D1139,[1]!s_ipo_listeddate(D1139)),[1]!s_share_total(D1139,$G$5))))</f>
        <v/>
      </c>
      <c r="O1139" s="242" t="str">
        <f ca="1">IF(C1139="","",[1]!s_share_total(D1139,TODAY())/$E$5)</f>
        <v/>
      </c>
      <c r="P1139" s="242" t="str">
        <f t="shared" si="110"/>
        <v/>
      </c>
      <c r="Q1139" s="181" t="str">
        <f t="shared" si="111"/>
        <v/>
      </c>
      <c r="R1139" s="342" t="str">
        <f t="shared" si="112"/>
        <v/>
      </c>
      <c r="S1139" s="144"/>
      <c r="U1139" s="1"/>
    </row>
    <row r="1140" spans="3:21" ht="12" customHeight="1" x14ac:dyDescent="0.35">
      <c r="C1140" s="341" t="str">
        <f t="shared" si="109"/>
        <v/>
      </c>
      <c r="D1140" s="239" t="str">
        <f t="shared" si="113"/>
        <v/>
      </c>
      <c r="E1140" s="239" t="str">
        <f t="shared" si="114"/>
        <v/>
      </c>
      <c r="F1140" s="179" t="str">
        <f ca="1">IF(C1140="","",[1]!s_dq_close(D1140,TODAY(),1))</f>
        <v/>
      </c>
      <c r="G1140" s="180" t="str">
        <f ca="1">IF(C1140="","",[1]!s_pq_pctchange(D1140,TODAY()-$G$12,TODAY())/100)</f>
        <v/>
      </c>
      <c r="H1140" s="240" t="str">
        <f>IF(C1140="","",IF($H$11="收入",[1]!S_STM07_IS(D1140,9,$G$5,$H$13)/$E$5,[1]!S_STM07_IS(D1140,48,$G$5,$H$13)/$E$5))</f>
        <v/>
      </c>
      <c r="I1140" s="240" t="str">
        <f>IF(C1140="","",IF($I$11="毛利率",([1]!S_STM07_IS(D1140,9,$G$5,$H$13)-[1]!S_STM07_IS(D1140,10,$G$5,$H$13))/[1]!S_STM07_IS(D1140,9,$G$5,$H$13),[1]!S_STM07_IS(D1140,14,$G$5,$H$13)/$E$5))</f>
        <v/>
      </c>
      <c r="J1140" s="402" t="str">
        <f>IF(C1140="","",IF($J$11="净利润率",[1]!S_STM07_IS(D1140,61,$G$5,$H$13)/[1]!S_STM07_IS(D1140,9,$G$5,$H$13),[1]!S_STM07_IS(D1140,55,$G$5,$H$13)/$E$5))</f>
        <v/>
      </c>
      <c r="K1140" s="411" t="str">
        <f>IF(C1140="","",[1]!hks_fa_roa2(D1140,$G$5))</f>
        <v/>
      </c>
      <c r="L1140" s="411" t="str">
        <f>IF(C1140="","",[1]!hks_fa_roe(D1140,$G$5))</f>
        <v/>
      </c>
      <c r="M1140" s="240" t="str">
        <f>IF(C1140="","",IF($M$11="EPS",[1]!S_STM07_IS(D1140,61,$G$5,$H$13)/IF([1]!s_share_total(D1140,$G$5)=0,[1]!s_share_total(D1140,[1]!s_ipo_listeddate(D1140)),[1]!s_share_total(D1140,$G$5)),([1]!s_stm07_bs(D1140,75,$G$5,$H$13)+[1]!s_stm07_bs(D1140,88,$G$5,$H$13)+[1]!s_stm07_bs(D1140,94,$G$5,$H$13)+[1]!s_stm07_bs(D1140,95,$G$5,$H$13))/$E$5))</f>
        <v/>
      </c>
      <c r="N1140" s="241" t="str">
        <f>IF(C1140="","",F1140/([1]!S_STM07_IS(D1140,61,$G$5,$H$13)/IF([1]!s_share_total(D1140,$G$5)=0,[1]!s_share_total(D1140,[1]!s_ipo_listeddate(D1140)),[1]!s_share_total(D1140,$G$5))))</f>
        <v/>
      </c>
      <c r="O1140" s="240" t="str">
        <f ca="1">IF(C1140="","",[1]!s_share_total(D1140,TODAY())/$E$5)</f>
        <v/>
      </c>
      <c r="P1140" s="240" t="str">
        <f t="shared" si="110"/>
        <v/>
      </c>
      <c r="Q1140" s="210" t="str">
        <f t="shared" si="111"/>
        <v/>
      </c>
      <c r="R1140" s="341" t="str">
        <f t="shared" si="112"/>
        <v/>
      </c>
      <c r="S1140" s="144"/>
      <c r="U1140" s="1"/>
    </row>
    <row r="1141" spans="3:21" ht="12" customHeight="1" x14ac:dyDescent="0.35">
      <c r="C1141" s="342" t="str">
        <f t="shared" si="109"/>
        <v/>
      </c>
      <c r="D1141" s="126" t="str">
        <f t="shared" si="113"/>
        <v/>
      </c>
      <c r="E1141" s="126" t="str">
        <f t="shared" si="114"/>
        <v/>
      </c>
      <c r="F1141" s="181" t="str">
        <f ca="1">IF(C1141="","",[1]!s_dq_close(D1141,TODAY(),1))</f>
        <v/>
      </c>
      <c r="G1141" s="182" t="str">
        <f ca="1">IF(C1141="","",[1]!s_pq_pctchange(D1141,TODAY()-$G$12,TODAY())/100)</f>
        <v/>
      </c>
      <c r="H1141" s="242" t="str">
        <f>IF(C1141="","",IF($H$11="收入",[1]!S_STM07_IS(D1141,9,$G$5,$H$13)/$E$5,[1]!S_STM07_IS(D1141,48,$G$5,$H$13)/$E$5))</f>
        <v/>
      </c>
      <c r="I1141" s="242" t="str">
        <f>IF(C1141="","",IF($I$11="毛利率",([1]!S_STM07_IS(D1141,9,$G$5,$H$13)-[1]!S_STM07_IS(D1141,10,$G$5,$H$13))/[1]!S_STM07_IS(D1141,9,$G$5,$H$13),[1]!S_STM07_IS(D1141,14,$G$5,$H$13)/$E$5))</f>
        <v/>
      </c>
      <c r="J1141" s="403" t="str">
        <f>IF(C1141="","",IF($J$11="净利润率",[1]!S_STM07_IS(D1141,61,$G$5,$H$13)/[1]!S_STM07_IS(D1141,9,$G$5,$H$13),[1]!S_STM07_IS(D1141,55,$G$5,$H$13)/$E$5))</f>
        <v/>
      </c>
      <c r="K1141" s="411" t="str">
        <f>IF(C1141="","",[1]!hks_fa_roa2(D1141,$G$5))</f>
        <v/>
      </c>
      <c r="L1141" s="411" t="str">
        <f>IF(C1141="","",[1]!hks_fa_roe(D1141,$G$5))</f>
        <v/>
      </c>
      <c r="M1141" s="243" t="str">
        <f>IF(C1141="","",IF($M$11="EPS",[1]!S_STM07_IS(D1141,61,$G$5,$H$13)/IF([1]!s_share_total(D1141,$G$5)=0,[1]!s_share_total(D1141,[1]!s_ipo_listeddate(D1141)),[1]!s_share_total(D1141,$G$5)),([1]!s_stm07_bs(D1141,75,$G$5,$H$13)+[1]!s_stm07_bs(D1141,88,$G$5,$H$13)+[1]!s_stm07_bs(D1141,94,$G$5,$H$13)+[1]!s_stm07_bs(D1141,95,$G$5,$H$13))/$E$5))</f>
        <v/>
      </c>
      <c r="N1141" s="193" t="str">
        <f>IF(C1141="","",F1141/([1]!S_STM07_IS(D1141,61,$G$5,$H$13)/IF([1]!s_share_total(D1141,$G$5)=0,[1]!s_share_total(D1141,[1]!s_ipo_listeddate(D1141)),[1]!s_share_total(D1141,$G$5))))</f>
        <v/>
      </c>
      <c r="O1141" s="242" t="str">
        <f ca="1">IF(C1141="","",[1]!s_share_total(D1141,TODAY())/$E$5)</f>
        <v/>
      </c>
      <c r="P1141" s="242" t="str">
        <f t="shared" si="110"/>
        <v/>
      </c>
      <c r="Q1141" s="181" t="str">
        <f t="shared" si="111"/>
        <v/>
      </c>
      <c r="R1141" s="342" t="str">
        <f t="shared" si="112"/>
        <v/>
      </c>
      <c r="S1141" s="144"/>
      <c r="U1141" s="1"/>
    </row>
    <row r="1142" spans="3:21" ht="12" customHeight="1" x14ac:dyDescent="0.35">
      <c r="C1142" s="341" t="str">
        <f t="shared" si="109"/>
        <v/>
      </c>
      <c r="D1142" s="239" t="str">
        <f t="shared" si="113"/>
        <v/>
      </c>
      <c r="E1142" s="239" t="str">
        <f t="shared" si="114"/>
        <v/>
      </c>
      <c r="F1142" s="179" t="str">
        <f ca="1">IF(C1142="","",[1]!s_dq_close(D1142,TODAY(),1))</f>
        <v/>
      </c>
      <c r="G1142" s="180" t="str">
        <f ca="1">IF(C1142="","",[1]!s_pq_pctchange(D1142,TODAY()-$G$12,TODAY())/100)</f>
        <v/>
      </c>
      <c r="H1142" s="240" t="str">
        <f>IF(C1142="","",IF($H$11="收入",[1]!S_STM07_IS(D1142,9,$G$5,$H$13)/$E$5,[1]!S_STM07_IS(D1142,48,$G$5,$H$13)/$E$5))</f>
        <v/>
      </c>
      <c r="I1142" s="240" t="str">
        <f>IF(C1142="","",IF($I$11="毛利率",([1]!S_STM07_IS(D1142,9,$G$5,$H$13)-[1]!S_STM07_IS(D1142,10,$G$5,$H$13))/[1]!S_STM07_IS(D1142,9,$G$5,$H$13),[1]!S_STM07_IS(D1142,14,$G$5,$H$13)/$E$5))</f>
        <v/>
      </c>
      <c r="J1142" s="402" t="str">
        <f>IF(C1142="","",IF($J$11="净利润率",[1]!S_STM07_IS(D1142,61,$G$5,$H$13)/[1]!S_STM07_IS(D1142,9,$G$5,$H$13),[1]!S_STM07_IS(D1142,55,$G$5,$H$13)/$E$5))</f>
        <v/>
      </c>
      <c r="K1142" s="411" t="str">
        <f>IF(C1142="","",[1]!hks_fa_roa2(D1142,$G$5))</f>
        <v/>
      </c>
      <c r="L1142" s="411" t="str">
        <f>IF(C1142="","",[1]!hks_fa_roe(D1142,$G$5))</f>
        <v/>
      </c>
      <c r="M1142" s="240" t="str">
        <f>IF(C1142="","",IF($M$11="EPS",[1]!S_STM07_IS(D1142,61,$G$5,$H$13)/IF([1]!s_share_total(D1142,$G$5)=0,[1]!s_share_total(D1142,[1]!s_ipo_listeddate(D1142)),[1]!s_share_total(D1142,$G$5)),([1]!s_stm07_bs(D1142,75,$G$5,$H$13)+[1]!s_stm07_bs(D1142,88,$G$5,$H$13)+[1]!s_stm07_bs(D1142,94,$G$5,$H$13)+[1]!s_stm07_bs(D1142,95,$G$5,$H$13))/$E$5))</f>
        <v/>
      </c>
      <c r="N1142" s="241" t="str">
        <f>IF(C1142="","",F1142/([1]!S_STM07_IS(D1142,61,$G$5,$H$13)/IF([1]!s_share_total(D1142,$G$5)=0,[1]!s_share_total(D1142,[1]!s_ipo_listeddate(D1142)),[1]!s_share_total(D1142,$G$5))))</f>
        <v/>
      </c>
      <c r="O1142" s="240" t="str">
        <f ca="1">IF(C1142="","",[1]!s_share_total(D1142,TODAY())/$E$5)</f>
        <v/>
      </c>
      <c r="P1142" s="240" t="str">
        <f t="shared" si="110"/>
        <v/>
      </c>
      <c r="Q1142" s="210" t="str">
        <f t="shared" si="111"/>
        <v/>
      </c>
      <c r="R1142" s="341" t="str">
        <f t="shared" si="112"/>
        <v/>
      </c>
      <c r="S1142" s="144"/>
      <c r="U1142" s="1"/>
    </row>
    <row r="1143" spans="3:21" ht="12" customHeight="1" x14ac:dyDescent="0.35">
      <c r="C1143" s="342" t="str">
        <f t="shared" si="109"/>
        <v/>
      </c>
      <c r="D1143" s="126" t="str">
        <f t="shared" si="113"/>
        <v/>
      </c>
      <c r="E1143" s="126" t="str">
        <f t="shared" si="114"/>
        <v/>
      </c>
      <c r="F1143" s="181" t="str">
        <f ca="1">IF(C1143="","",[1]!s_dq_close(D1143,TODAY(),1))</f>
        <v/>
      </c>
      <c r="G1143" s="182" t="str">
        <f ca="1">IF(C1143="","",[1]!s_pq_pctchange(D1143,TODAY()-$G$12,TODAY())/100)</f>
        <v/>
      </c>
      <c r="H1143" s="242" t="str">
        <f>IF(C1143="","",IF($H$11="收入",[1]!S_STM07_IS(D1143,9,$G$5,$H$13)/$E$5,[1]!S_STM07_IS(D1143,48,$G$5,$H$13)/$E$5))</f>
        <v/>
      </c>
      <c r="I1143" s="242" t="str">
        <f>IF(C1143="","",IF($I$11="毛利率",([1]!S_STM07_IS(D1143,9,$G$5,$H$13)-[1]!S_STM07_IS(D1143,10,$G$5,$H$13))/[1]!S_STM07_IS(D1143,9,$G$5,$H$13),[1]!S_STM07_IS(D1143,14,$G$5,$H$13)/$E$5))</f>
        <v/>
      </c>
      <c r="J1143" s="403" t="str">
        <f>IF(C1143="","",IF($J$11="净利润率",[1]!S_STM07_IS(D1143,61,$G$5,$H$13)/[1]!S_STM07_IS(D1143,9,$G$5,$H$13),[1]!S_STM07_IS(D1143,55,$G$5,$H$13)/$E$5))</f>
        <v/>
      </c>
      <c r="K1143" s="411" t="str">
        <f>IF(C1143="","",[1]!hks_fa_roa2(D1143,$G$5))</f>
        <v/>
      </c>
      <c r="L1143" s="411" t="str">
        <f>IF(C1143="","",[1]!hks_fa_roe(D1143,$G$5))</f>
        <v/>
      </c>
      <c r="M1143" s="243" t="str">
        <f>IF(C1143="","",IF($M$11="EPS",[1]!S_STM07_IS(D1143,61,$G$5,$H$13)/IF([1]!s_share_total(D1143,$G$5)=0,[1]!s_share_total(D1143,[1]!s_ipo_listeddate(D1143)),[1]!s_share_total(D1143,$G$5)),([1]!s_stm07_bs(D1143,75,$G$5,$H$13)+[1]!s_stm07_bs(D1143,88,$G$5,$H$13)+[1]!s_stm07_bs(D1143,94,$G$5,$H$13)+[1]!s_stm07_bs(D1143,95,$G$5,$H$13))/$E$5))</f>
        <v/>
      </c>
      <c r="N1143" s="193" t="str">
        <f>IF(C1143="","",F1143/([1]!S_STM07_IS(D1143,61,$G$5,$H$13)/IF([1]!s_share_total(D1143,$G$5)=0,[1]!s_share_total(D1143,[1]!s_ipo_listeddate(D1143)),[1]!s_share_total(D1143,$G$5))))</f>
        <v/>
      </c>
      <c r="O1143" s="242" t="str">
        <f ca="1">IF(C1143="","",[1]!s_share_total(D1143,TODAY())/$E$5)</f>
        <v/>
      </c>
      <c r="P1143" s="242" t="str">
        <f t="shared" si="110"/>
        <v/>
      </c>
      <c r="Q1143" s="181" t="str">
        <f t="shared" si="111"/>
        <v/>
      </c>
      <c r="R1143" s="342" t="str">
        <f t="shared" si="112"/>
        <v/>
      </c>
      <c r="S1143" s="144"/>
      <c r="U1143" s="1"/>
    </row>
    <row r="1144" spans="3:21" ht="12" customHeight="1" x14ac:dyDescent="0.35">
      <c r="C1144" s="341" t="str">
        <f t="shared" si="109"/>
        <v/>
      </c>
      <c r="D1144" s="239" t="str">
        <f t="shared" si="113"/>
        <v/>
      </c>
      <c r="E1144" s="239" t="str">
        <f t="shared" si="114"/>
        <v/>
      </c>
      <c r="F1144" s="179" t="str">
        <f ca="1">IF(C1144="","",[1]!s_dq_close(D1144,TODAY(),1))</f>
        <v/>
      </c>
      <c r="G1144" s="180" t="str">
        <f ca="1">IF(C1144="","",[1]!s_pq_pctchange(D1144,TODAY()-$G$12,TODAY())/100)</f>
        <v/>
      </c>
      <c r="H1144" s="240" t="str">
        <f>IF(C1144="","",IF($H$11="收入",[1]!S_STM07_IS(D1144,9,$G$5,$H$13)/$E$5,[1]!S_STM07_IS(D1144,48,$G$5,$H$13)/$E$5))</f>
        <v/>
      </c>
      <c r="I1144" s="240" t="str">
        <f>IF(C1144="","",IF($I$11="毛利率",([1]!S_STM07_IS(D1144,9,$G$5,$H$13)-[1]!S_STM07_IS(D1144,10,$G$5,$H$13))/[1]!S_STM07_IS(D1144,9,$G$5,$H$13),[1]!S_STM07_IS(D1144,14,$G$5,$H$13)/$E$5))</f>
        <v/>
      </c>
      <c r="J1144" s="402" t="str">
        <f>IF(C1144="","",IF($J$11="净利润率",[1]!S_STM07_IS(D1144,61,$G$5,$H$13)/[1]!S_STM07_IS(D1144,9,$G$5,$H$13),[1]!S_STM07_IS(D1144,55,$G$5,$H$13)/$E$5))</f>
        <v/>
      </c>
      <c r="K1144" s="411" t="str">
        <f>IF(C1144="","",[1]!hks_fa_roa2(D1144,$G$5))</f>
        <v/>
      </c>
      <c r="L1144" s="411" t="str">
        <f>IF(C1144="","",[1]!hks_fa_roe(D1144,$G$5))</f>
        <v/>
      </c>
      <c r="M1144" s="240" t="str">
        <f>IF(C1144="","",IF($M$11="EPS",[1]!S_STM07_IS(D1144,61,$G$5,$H$13)/IF([1]!s_share_total(D1144,$G$5)=0,[1]!s_share_total(D1144,[1]!s_ipo_listeddate(D1144)),[1]!s_share_total(D1144,$G$5)),([1]!s_stm07_bs(D1144,75,$G$5,$H$13)+[1]!s_stm07_bs(D1144,88,$G$5,$H$13)+[1]!s_stm07_bs(D1144,94,$G$5,$H$13)+[1]!s_stm07_bs(D1144,95,$G$5,$H$13))/$E$5))</f>
        <v/>
      </c>
      <c r="N1144" s="241" t="str">
        <f>IF(C1144="","",F1144/([1]!S_STM07_IS(D1144,61,$G$5,$H$13)/IF([1]!s_share_total(D1144,$G$5)=0,[1]!s_share_total(D1144,[1]!s_ipo_listeddate(D1144)),[1]!s_share_total(D1144,$G$5))))</f>
        <v/>
      </c>
      <c r="O1144" s="240" t="str">
        <f ca="1">IF(C1144="","",[1]!s_share_total(D1144,TODAY())/$E$5)</f>
        <v/>
      </c>
      <c r="P1144" s="240" t="str">
        <f t="shared" si="110"/>
        <v/>
      </c>
      <c r="Q1144" s="210" t="str">
        <f t="shared" si="111"/>
        <v/>
      </c>
      <c r="R1144" s="341" t="str">
        <f t="shared" si="112"/>
        <v/>
      </c>
      <c r="S1144" s="144"/>
      <c r="U1144" s="1"/>
    </row>
    <row r="1145" spans="3:21" ht="12" customHeight="1" x14ac:dyDescent="0.35">
      <c r="C1145" s="342" t="str">
        <f t="shared" si="109"/>
        <v/>
      </c>
      <c r="D1145" s="126" t="str">
        <f t="shared" si="113"/>
        <v/>
      </c>
      <c r="E1145" s="126" t="str">
        <f t="shared" si="114"/>
        <v/>
      </c>
      <c r="F1145" s="181" t="str">
        <f ca="1">IF(C1145="","",[1]!s_dq_close(D1145,TODAY(),1))</f>
        <v/>
      </c>
      <c r="G1145" s="182" t="str">
        <f ca="1">IF(C1145="","",[1]!s_pq_pctchange(D1145,TODAY()-$G$12,TODAY())/100)</f>
        <v/>
      </c>
      <c r="H1145" s="242" t="str">
        <f>IF(C1145="","",IF($H$11="收入",[1]!S_STM07_IS(D1145,9,$G$5,$H$13)/$E$5,[1]!S_STM07_IS(D1145,48,$G$5,$H$13)/$E$5))</f>
        <v/>
      </c>
      <c r="I1145" s="242" t="str">
        <f>IF(C1145="","",IF($I$11="毛利率",([1]!S_STM07_IS(D1145,9,$G$5,$H$13)-[1]!S_STM07_IS(D1145,10,$G$5,$H$13))/[1]!S_STM07_IS(D1145,9,$G$5,$H$13),[1]!S_STM07_IS(D1145,14,$G$5,$H$13)/$E$5))</f>
        <v/>
      </c>
      <c r="J1145" s="403" t="str">
        <f>IF(C1145="","",IF($J$11="净利润率",[1]!S_STM07_IS(D1145,61,$G$5,$H$13)/[1]!S_STM07_IS(D1145,9,$G$5,$H$13),[1]!S_STM07_IS(D1145,55,$G$5,$H$13)/$E$5))</f>
        <v/>
      </c>
      <c r="K1145" s="411" t="str">
        <f>IF(C1145="","",[1]!hks_fa_roa2(D1145,$G$5))</f>
        <v/>
      </c>
      <c r="L1145" s="411" t="str">
        <f>IF(C1145="","",[1]!hks_fa_roe(D1145,$G$5))</f>
        <v/>
      </c>
      <c r="M1145" s="243" t="str">
        <f>IF(C1145="","",IF($M$11="EPS",[1]!S_STM07_IS(D1145,61,$G$5,$H$13)/IF([1]!s_share_total(D1145,$G$5)=0,[1]!s_share_total(D1145,[1]!s_ipo_listeddate(D1145)),[1]!s_share_total(D1145,$G$5)),([1]!s_stm07_bs(D1145,75,$G$5,$H$13)+[1]!s_stm07_bs(D1145,88,$G$5,$H$13)+[1]!s_stm07_bs(D1145,94,$G$5,$H$13)+[1]!s_stm07_bs(D1145,95,$G$5,$H$13))/$E$5))</f>
        <v/>
      </c>
      <c r="N1145" s="193" t="str">
        <f>IF(C1145="","",F1145/([1]!S_STM07_IS(D1145,61,$G$5,$H$13)/IF([1]!s_share_total(D1145,$G$5)=0,[1]!s_share_total(D1145,[1]!s_ipo_listeddate(D1145)),[1]!s_share_total(D1145,$G$5))))</f>
        <v/>
      </c>
      <c r="O1145" s="242" t="str">
        <f ca="1">IF(C1145="","",[1]!s_share_total(D1145,TODAY())/$E$5)</f>
        <v/>
      </c>
      <c r="P1145" s="242" t="str">
        <f t="shared" si="110"/>
        <v/>
      </c>
      <c r="Q1145" s="181" t="str">
        <f t="shared" si="111"/>
        <v/>
      </c>
      <c r="R1145" s="342" t="str">
        <f t="shared" si="112"/>
        <v/>
      </c>
      <c r="S1145" s="144"/>
      <c r="U1145" s="1"/>
    </row>
    <row r="1146" spans="3:21" ht="12" customHeight="1" x14ac:dyDescent="0.35">
      <c r="C1146" s="341" t="str">
        <f t="shared" si="109"/>
        <v/>
      </c>
      <c r="D1146" s="239" t="str">
        <f t="shared" si="113"/>
        <v/>
      </c>
      <c r="E1146" s="239" t="str">
        <f t="shared" si="114"/>
        <v/>
      </c>
      <c r="F1146" s="179" t="str">
        <f ca="1">IF(C1146="","",[1]!s_dq_close(D1146,TODAY(),1))</f>
        <v/>
      </c>
      <c r="G1146" s="180" t="str">
        <f ca="1">IF(C1146="","",[1]!s_pq_pctchange(D1146,TODAY()-$G$12,TODAY())/100)</f>
        <v/>
      </c>
      <c r="H1146" s="240" t="str">
        <f>IF(C1146="","",IF($H$11="收入",[1]!S_STM07_IS(D1146,9,$G$5,$H$13)/$E$5,[1]!S_STM07_IS(D1146,48,$G$5,$H$13)/$E$5))</f>
        <v/>
      </c>
      <c r="I1146" s="240" t="str">
        <f>IF(C1146="","",IF($I$11="毛利率",([1]!S_STM07_IS(D1146,9,$G$5,$H$13)-[1]!S_STM07_IS(D1146,10,$G$5,$H$13))/[1]!S_STM07_IS(D1146,9,$G$5,$H$13),[1]!S_STM07_IS(D1146,14,$G$5,$H$13)/$E$5))</f>
        <v/>
      </c>
      <c r="J1146" s="402" t="str">
        <f>IF(C1146="","",IF($J$11="净利润率",[1]!S_STM07_IS(D1146,61,$G$5,$H$13)/[1]!S_STM07_IS(D1146,9,$G$5,$H$13),[1]!S_STM07_IS(D1146,55,$G$5,$H$13)/$E$5))</f>
        <v/>
      </c>
      <c r="K1146" s="411" t="str">
        <f>IF(C1146="","",[1]!hks_fa_roa2(D1146,$G$5))</f>
        <v/>
      </c>
      <c r="L1146" s="411" t="str">
        <f>IF(C1146="","",[1]!hks_fa_roe(D1146,$G$5))</f>
        <v/>
      </c>
      <c r="M1146" s="240" t="str">
        <f>IF(C1146="","",IF($M$11="EPS",[1]!S_STM07_IS(D1146,61,$G$5,$H$13)/IF([1]!s_share_total(D1146,$G$5)=0,[1]!s_share_total(D1146,[1]!s_ipo_listeddate(D1146)),[1]!s_share_total(D1146,$G$5)),([1]!s_stm07_bs(D1146,75,$G$5,$H$13)+[1]!s_stm07_bs(D1146,88,$G$5,$H$13)+[1]!s_stm07_bs(D1146,94,$G$5,$H$13)+[1]!s_stm07_bs(D1146,95,$G$5,$H$13))/$E$5))</f>
        <v/>
      </c>
      <c r="N1146" s="241" t="str">
        <f>IF(C1146="","",F1146/([1]!S_STM07_IS(D1146,61,$G$5,$H$13)/IF([1]!s_share_total(D1146,$G$5)=0,[1]!s_share_total(D1146,[1]!s_ipo_listeddate(D1146)),[1]!s_share_total(D1146,$G$5))))</f>
        <v/>
      </c>
      <c r="O1146" s="240" t="str">
        <f ca="1">IF(C1146="","",[1]!s_share_total(D1146,TODAY())/$E$5)</f>
        <v/>
      </c>
      <c r="P1146" s="240" t="str">
        <f t="shared" si="110"/>
        <v/>
      </c>
      <c r="Q1146" s="210" t="str">
        <f t="shared" si="111"/>
        <v/>
      </c>
      <c r="R1146" s="341" t="str">
        <f t="shared" si="112"/>
        <v/>
      </c>
      <c r="S1146" s="144"/>
      <c r="U1146" s="1"/>
    </row>
    <row r="1147" spans="3:21" ht="12" customHeight="1" x14ac:dyDescent="0.35">
      <c r="C1147" s="342" t="str">
        <f t="shared" si="109"/>
        <v/>
      </c>
      <c r="D1147" s="126" t="str">
        <f t="shared" si="113"/>
        <v/>
      </c>
      <c r="E1147" s="126" t="str">
        <f t="shared" si="114"/>
        <v/>
      </c>
      <c r="F1147" s="181" t="str">
        <f ca="1">IF(C1147="","",[1]!s_dq_close(D1147,TODAY(),1))</f>
        <v/>
      </c>
      <c r="G1147" s="182" t="str">
        <f ca="1">IF(C1147="","",[1]!s_pq_pctchange(D1147,TODAY()-$G$12,TODAY())/100)</f>
        <v/>
      </c>
      <c r="H1147" s="242" t="str">
        <f>IF(C1147="","",IF($H$11="收入",[1]!S_STM07_IS(D1147,9,$G$5,$H$13)/$E$5,[1]!S_STM07_IS(D1147,48,$G$5,$H$13)/$E$5))</f>
        <v/>
      </c>
      <c r="I1147" s="242" t="str">
        <f>IF(C1147="","",IF($I$11="毛利率",([1]!S_STM07_IS(D1147,9,$G$5,$H$13)-[1]!S_STM07_IS(D1147,10,$G$5,$H$13))/[1]!S_STM07_IS(D1147,9,$G$5,$H$13),[1]!S_STM07_IS(D1147,14,$G$5,$H$13)/$E$5))</f>
        <v/>
      </c>
      <c r="J1147" s="403" t="str">
        <f>IF(C1147="","",IF($J$11="净利润率",[1]!S_STM07_IS(D1147,61,$G$5,$H$13)/[1]!S_STM07_IS(D1147,9,$G$5,$H$13),[1]!S_STM07_IS(D1147,55,$G$5,$H$13)/$E$5))</f>
        <v/>
      </c>
      <c r="K1147" s="411" t="str">
        <f>IF(C1147="","",[1]!hks_fa_roa2(D1147,$G$5))</f>
        <v/>
      </c>
      <c r="L1147" s="411" t="str">
        <f>IF(C1147="","",[1]!hks_fa_roe(D1147,$G$5))</f>
        <v/>
      </c>
      <c r="M1147" s="243" t="str">
        <f>IF(C1147="","",IF($M$11="EPS",[1]!S_STM07_IS(D1147,61,$G$5,$H$13)/IF([1]!s_share_total(D1147,$G$5)=0,[1]!s_share_total(D1147,[1]!s_ipo_listeddate(D1147)),[1]!s_share_total(D1147,$G$5)),([1]!s_stm07_bs(D1147,75,$G$5,$H$13)+[1]!s_stm07_bs(D1147,88,$G$5,$H$13)+[1]!s_stm07_bs(D1147,94,$G$5,$H$13)+[1]!s_stm07_bs(D1147,95,$G$5,$H$13))/$E$5))</f>
        <v/>
      </c>
      <c r="N1147" s="193" t="str">
        <f>IF(C1147="","",F1147/([1]!S_STM07_IS(D1147,61,$G$5,$H$13)/IF([1]!s_share_total(D1147,$G$5)=0,[1]!s_share_total(D1147,[1]!s_ipo_listeddate(D1147)),[1]!s_share_total(D1147,$G$5))))</f>
        <v/>
      </c>
      <c r="O1147" s="242" t="str">
        <f ca="1">IF(C1147="","",[1]!s_share_total(D1147,TODAY())/$E$5)</f>
        <v/>
      </c>
      <c r="P1147" s="242" t="str">
        <f t="shared" si="110"/>
        <v/>
      </c>
      <c r="Q1147" s="181" t="str">
        <f t="shared" si="111"/>
        <v/>
      </c>
      <c r="R1147" s="342" t="str">
        <f t="shared" si="112"/>
        <v/>
      </c>
      <c r="S1147" s="144"/>
      <c r="U1147" s="1"/>
    </row>
    <row r="1148" spans="3:21" ht="12" customHeight="1" x14ac:dyDescent="0.35">
      <c r="C1148" s="341" t="str">
        <f t="shared" si="109"/>
        <v/>
      </c>
      <c r="D1148" s="239" t="str">
        <f t="shared" si="113"/>
        <v/>
      </c>
      <c r="E1148" s="239" t="str">
        <f t="shared" si="114"/>
        <v/>
      </c>
      <c r="F1148" s="179" t="str">
        <f ca="1">IF(C1148="","",[1]!s_dq_close(D1148,TODAY(),1))</f>
        <v/>
      </c>
      <c r="G1148" s="180" t="str">
        <f ca="1">IF(C1148="","",[1]!s_pq_pctchange(D1148,TODAY()-$G$12,TODAY())/100)</f>
        <v/>
      </c>
      <c r="H1148" s="240" t="str">
        <f>IF(C1148="","",IF($H$11="收入",[1]!S_STM07_IS(D1148,9,$G$5,$H$13)/$E$5,[1]!S_STM07_IS(D1148,48,$G$5,$H$13)/$E$5))</f>
        <v/>
      </c>
      <c r="I1148" s="240" t="str">
        <f>IF(C1148="","",IF($I$11="毛利率",([1]!S_STM07_IS(D1148,9,$G$5,$H$13)-[1]!S_STM07_IS(D1148,10,$G$5,$H$13))/[1]!S_STM07_IS(D1148,9,$G$5,$H$13),[1]!S_STM07_IS(D1148,14,$G$5,$H$13)/$E$5))</f>
        <v/>
      </c>
      <c r="J1148" s="402" t="str">
        <f>IF(C1148="","",IF($J$11="净利润率",[1]!S_STM07_IS(D1148,61,$G$5,$H$13)/[1]!S_STM07_IS(D1148,9,$G$5,$H$13),[1]!S_STM07_IS(D1148,55,$G$5,$H$13)/$E$5))</f>
        <v/>
      </c>
      <c r="K1148" s="411" t="str">
        <f>IF(C1148="","",[1]!hks_fa_roa2(D1148,$G$5))</f>
        <v/>
      </c>
      <c r="L1148" s="411" t="str">
        <f>IF(C1148="","",[1]!hks_fa_roe(D1148,$G$5))</f>
        <v/>
      </c>
      <c r="M1148" s="240" t="str">
        <f>IF(C1148="","",IF($M$11="EPS",[1]!S_STM07_IS(D1148,61,$G$5,$H$13)/IF([1]!s_share_total(D1148,$G$5)=0,[1]!s_share_total(D1148,[1]!s_ipo_listeddate(D1148)),[1]!s_share_total(D1148,$G$5)),([1]!s_stm07_bs(D1148,75,$G$5,$H$13)+[1]!s_stm07_bs(D1148,88,$G$5,$H$13)+[1]!s_stm07_bs(D1148,94,$G$5,$H$13)+[1]!s_stm07_bs(D1148,95,$G$5,$H$13))/$E$5))</f>
        <v/>
      </c>
      <c r="N1148" s="241" t="str">
        <f>IF(C1148="","",F1148/([1]!S_STM07_IS(D1148,61,$G$5,$H$13)/IF([1]!s_share_total(D1148,$G$5)=0,[1]!s_share_total(D1148,[1]!s_ipo_listeddate(D1148)),[1]!s_share_total(D1148,$G$5))))</f>
        <v/>
      </c>
      <c r="O1148" s="240" t="str">
        <f ca="1">IF(C1148="","",[1]!s_share_total(D1148,TODAY())/$E$5)</f>
        <v/>
      </c>
      <c r="P1148" s="240" t="str">
        <f t="shared" si="110"/>
        <v/>
      </c>
      <c r="Q1148" s="210" t="str">
        <f t="shared" si="111"/>
        <v/>
      </c>
      <c r="R1148" s="341" t="str">
        <f t="shared" si="112"/>
        <v/>
      </c>
      <c r="S1148" s="144"/>
      <c r="U1148" s="1"/>
    </row>
    <row r="1149" spans="3:21" ht="12" customHeight="1" x14ac:dyDescent="0.35">
      <c r="C1149" s="342" t="str">
        <f t="shared" si="109"/>
        <v/>
      </c>
      <c r="D1149" s="126" t="str">
        <f t="shared" si="113"/>
        <v/>
      </c>
      <c r="E1149" s="126" t="str">
        <f t="shared" si="114"/>
        <v/>
      </c>
      <c r="F1149" s="181" t="str">
        <f ca="1">IF(C1149="","",[1]!s_dq_close(D1149,TODAY(),1))</f>
        <v/>
      </c>
      <c r="G1149" s="182" t="str">
        <f ca="1">IF(C1149="","",[1]!s_pq_pctchange(D1149,TODAY()-$G$12,TODAY())/100)</f>
        <v/>
      </c>
      <c r="H1149" s="242" t="str">
        <f>IF(C1149="","",IF($H$11="收入",[1]!S_STM07_IS(D1149,9,$G$5,$H$13)/$E$5,[1]!S_STM07_IS(D1149,48,$G$5,$H$13)/$E$5))</f>
        <v/>
      </c>
      <c r="I1149" s="242" t="str">
        <f>IF(C1149="","",IF($I$11="毛利率",([1]!S_STM07_IS(D1149,9,$G$5,$H$13)-[1]!S_STM07_IS(D1149,10,$G$5,$H$13))/[1]!S_STM07_IS(D1149,9,$G$5,$H$13),[1]!S_STM07_IS(D1149,14,$G$5,$H$13)/$E$5))</f>
        <v/>
      </c>
      <c r="J1149" s="403" t="str">
        <f>IF(C1149="","",IF($J$11="净利润率",[1]!S_STM07_IS(D1149,61,$G$5,$H$13)/[1]!S_STM07_IS(D1149,9,$G$5,$H$13),[1]!S_STM07_IS(D1149,55,$G$5,$H$13)/$E$5))</f>
        <v/>
      </c>
      <c r="K1149" s="411" t="str">
        <f>IF(C1149="","",[1]!hks_fa_roa2(D1149,$G$5))</f>
        <v/>
      </c>
      <c r="L1149" s="411" t="str">
        <f>IF(C1149="","",[1]!hks_fa_roe(D1149,$G$5))</f>
        <v/>
      </c>
      <c r="M1149" s="243" t="str">
        <f>IF(C1149="","",IF($M$11="EPS",[1]!S_STM07_IS(D1149,61,$G$5,$H$13)/IF([1]!s_share_total(D1149,$G$5)=0,[1]!s_share_total(D1149,[1]!s_ipo_listeddate(D1149)),[1]!s_share_total(D1149,$G$5)),([1]!s_stm07_bs(D1149,75,$G$5,$H$13)+[1]!s_stm07_bs(D1149,88,$G$5,$H$13)+[1]!s_stm07_bs(D1149,94,$G$5,$H$13)+[1]!s_stm07_bs(D1149,95,$G$5,$H$13))/$E$5))</f>
        <v/>
      </c>
      <c r="N1149" s="193" t="str">
        <f>IF(C1149="","",F1149/([1]!S_STM07_IS(D1149,61,$G$5,$H$13)/IF([1]!s_share_total(D1149,$G$5)=0,[1]!s_share_total(D1149,[1]!s_ipo_listeddate(D1149)),[1]!s_share_total(D1149,$G$5))))</f>
        <v/>
      </c>
      <c r="O1149" s="242" t="str">
        <f ca="1">IF(C1149="","",[1]!s_share_total(D1149,TODAY())/$E$5)</f>
        <v/>
      </c>
      <c r="P1149" s="242" t="str">
        <f t="shared" si="110"/>
        <v/>
      </c>
      <c r="Q1149" s="181" t="str">
        <f t="shared" si="111"/>
        <v/>
      </c>
      <c r="R1149" s="342" t="str">
        <f t="shared" si="112"/>
        <v/>
      </c>
      <c r="S1149" s="144"/>
      <c r="U1149" s="1"/>
    </row>
    <row r="1150" spans="3:21" ht="12" customHeight="1" x14ac:dyDescent="0.35">
      <c r="C1150" s="341" t="str">
        <f t="shared" si="109"/>
        <v/>
      </c>
      <c r="D1150" s="239" t="str">
        <f t="shared" si="113"/>
        <v/>
      </c>
      <c r="E1150" s="239" t="str">
        <f t="shared" si="114"/>
        <v/>
      </c>
      <c r="F1150" s="179" t="str">
        <f ca="1">IF(C1150="","",[1]!s_dq_close(D1150,TODAY(),1))</f>
        <v/>
      </c>
      <c r="G1150" s="180" t="str">
        <f ca="1">IF(C1150="","",[1]!s_pq_pctchange(D1150,TODAY()-$G$12,TODAY())/100)</f>
        <v/>
      </c>
      <c r="H1150" s="240" t="str">
        <f>IF(C1150="","",IF($H$11="收入",[1]!S_STM07_IS(D1150,9,$G$5,$H$13)/$E$5,[1]!S_STM07_IS(D1150,48,$G$5,$H$13)/$E$5))</f>
        <v/>
      </c>
      <c r="I1150" s="240" t="str">
        <f>IF(C1150="","",IF($I$11="毛利率",([1]!S_STM07_IS(D1150,9,$G$5,$H$13)-[1]!S_STM07_IS(D1150,10,$G$5,$H$13))/[1]!S_STM07_IS(D1150,9,$G$5,$H$13),[1]!S_STM07_IS(D1150,14,$G$5,$H$13)/$E$5))</f>
        <v/>
      </c>
      <c r="J1150" s="402" t="str">
        <f>IF(C1150="","",IF($J$11="净利润率",[1]!S_STM07_IS(D1150,61,$G$5,$H$13)/[1]!S_STM07_IS(D1150,9,$G$5,$H$13),[1]!S_STM07_IS(D1150,55,$G$5,$H$13)/$E$5))</f>
        <v/>
      </c>
      <c r="K1150" s="411" t="str">
        <f>IF(C1150="","",[1]!hks_fa_roa2(D1150,$G$5))</f>
        <v/>
      </c>
      <c r="L1150" s="411" t="str">
        <f>IF(C1150="","",[1]!hks_fa_roe(D1150,$G$5))</f>
        <v/>
      </c>
      <c r="M1150" s="240" t="str">
        <f>IF(C1150="","",IF($M$11="EPS",[1]!S_STM07_IS(D1150,61,$G$5,$H$13)/IF([1]!s_share_total(D1150,$G$5)=0,[1]!s_share_total(D1150,[1]!s_ipo_listeddate(D1150)),[1]!s_share_total(D1150,$G$5)),([1]!s_stm07_bs(D1150,75,$G$5,$H$13)+[1]!s_stm07_bs(D1150,88,$G$5,$H$13)+[1]!s_stm07_bs(D1150,94,$G$5,$H$13)+[1]!s_stm07_bs(D1150,95,$G$5,$H$13))/$E$5))</f>
        <v/>
      </c>
      <c r="N1150" s="241" t="str">
        <f>IF(C1150="","",F1150/([1]!S_STM07_IS(D1150,61,$G$5,$H$13)/IF([1]!s_share_total(D1150,$G$5)=0,[1]!s_share_total(D1150,[1]!s_ipo_listeddate(D1150)),[1]!s_share_total(D1150,$G$5))))</f>
        <v/>
      </c>
      <c r="O1150" s="240" t="str">
        <f ca="1">IF(C1150="","",[1]!s_share_total(D1150,TODAY())/$E$5)</f>
        <v/>
      </c>
      <c r="P1150" s="240" t="str">
        <f t="shared" si="110"/>
        <v/>
      </c>
      <c r="Q1150" s="210" t="str">
        <f t="shared" si="111"/>
        <v/>
      </c>
      <c r="R1150" s="341" t="str">
        <f t="shared" si="112"/>
        <v/>
      </c>
      <c r="S1150" s="144"/>
      <c r="U1150" s="1"/>
    </row>
    <row r="1151" spans="3:21" ht="12" customHeight="1" x14ac:dyDescent="0.35">
      <c r="C1151" s="342" t="str">
        <f t="shared" si="109"/>
        <v/>
      </c>
      <c r="D1151" s="126" t="str">
        <f t="shared" si="113"/>
        <v/>
      </c>
      <c r="E1151" s="126" t="str">
        <f t="shared" si="114"/>
        <v/>
      </c>
      <c r="F1151" s="181" t="str">
        <f ca="1">IF(C1151="","",[1]!s_dq_close(D1151,TODAY(),1))</f>
        <v/>
      </c>
      <c r="G1151" s="182" t="str">
        <f ca="1">IF(C1151="","",[1]!s_pq_pctchange(D1151,TODAY()-$G$12,TODAY())/100)</f>
        <v/>
      </c>
      <c r="H1151" s="242" t="str">
        <f>IF(C1151="","",IF($H$11="收入",[1]!S_STM07_IS(D1151,9,$G$5,$H$13)/$E$5,[1]!S_STM07_IS(D1151,48,$G$5,$H$13)/$E$5))</f>
        <v/>
      </c>
      <c r="I1151" s="242" t="str">
        <f>IF(C1151="","",IF($I$11="毛利率",([1]!S_STM07_IS(D1151,9,$G$5,$H$13)-[1]!S_STM07_IS(D1151,10,$G$5,$H$13))/[1]!S_STM07_IS(D1151,9,$G$5,$H$13),[1]!S_STM07_IS(D1151,14,$G$5,$H$13)/$E$5))</f>
        <v/>
      </c>
      <c r="J1151" s="403" t="str">
        <f>IF(C1151="","",IF($J$11="净利润率",[1]!S_STM07_IS(D1151,61,$G$5,$H$13)/[1]!S_STM07_IS(D1151,9,$G$5,$H$13),[1]!S_STM07_IS(D1151,55,$G$5,$H$13)/$E$5))</f>
        <v/>
      </c>
      <c r="K1151" s="411" t="str">
        <f>IF(C1151="","",[1]!hks_fa_roa2(D1151,$G$5))</f>
        <v/>
      </c>
      <c r="L1151" s="411" t="str">
        <f>IF(C1151="","",[1]!hks_fa_roe(D1151,$G$5))</f>
        <v/>
      </c>
      <c r="M1151" s="243" t="str">
        <f>IF(C1151="","",IF($M$11="EPS",[1]!S_STM07_IS(D1151,61,$G$5,$H$13)/IF([1]!s_share_total(D1151,$G$5)=0,[1]!s_share_total(D1151,[1]!s_ipo_listeddate(D1151)),[1]!s_share_total(D1151,$G$5)),([1]!s_stm07_bs(D1151,75,$G$5,$H$13)+[1]!s_stm07_bs(D1151,88,$G$5,$H$13)+[1]!s_stm07_bs(D1151,94,$G$5,$H$13)+[1]!s_stm07_bs(D1151,95,$G$5,$H$13))/$E$5))</f>
        <v/>
      </c>
      <c r="N1151" s="193" t="str">
        <f>IF(C1151="","",F1151/([1]!S_STM07_IS(D1151,61,$G$5,$H$13)/IF([1]!s_share_total(D1151,$G$5)=0,[1]!s_share_total(D1151,[1]!s_ipo_listeddate(D1151)),[1]!s_share_total(D1151,$G$5))))</f>
        <v/>
      </c>
      <c r="O1151" s="242" t="str">
        <f ca="1">IF(C1151="","",[1]!s_share_total(D1151,TODAY())/$E$5)</f>
        <v/>
      </c>
      <c r="P1151" s="242" t="str">
        <f t="shared" si="110"/>
        <v/>
      </c>
      <c r="Q1151" s="181" t="str">
        <f t="shared" si="111"/>
        <v/>
      </c>
      <c r="R1151" s="342" t="str">
        <f t="shared" si="112"/>
        <v/>
      </c>
      <c r="S1151" s="144"/>
      <c r="U1151" s="1"/>
    </row>
    <row r="1152" spans="3:21" ht="12" customHeight="1" x14ac:dyDescent="0.35">
      <c r="C1152" s="341" t="str">
        <f t="shared" si="109"/>
        <v/>
      </c>
      <c r="D1152" s="239" t="str">
        <f t="shared" si="113"/>
        <v/>
      </c>
      <c r="E1152" s="239" t="str">
        <f t="shared" si="114"/>
        <v/>
      </c>
      <c r="F1152" s="179" t="str">
        <f ca="1">IF(C1152="","",[1]!s_dq_close(D1152,TODAY(),1))</f>
        <v/>
      </c>
      <c r="G1152" s="180" t="str">
        <f ca="1">IF(C1152="","",[1]!s_pq_pctchange(D1152,TODAY()-$G$12,TODAY())/100)</f>
        <v/>
      </c>
      <c r="H1152" s="240" t="str">
        <f>IF(C1152="","",IF($H$11="收入",[1]!S_STM07_IS(D1152,9,$G$5,$H$13)/$E$5,[1]!S_STM07_IS(D1152,48,$G$5,$H$13)/$E$5))</f>
        <v/>
      </c>
      <c r="I1152" s="240" t="str">
        <f>IF(C1152="","",IF($I$11="毛利率",([1]!S_STM07_IS(D1152,9,$G$5,$H$13)-[1]!S_STM07_IS(D1152,10,$G$5,$H$13))/[1]!S_STM07_IS(D1152,9,$G$5,$H$13),[1]!S_STM07_IS(D1152,14,$G$5,$H$13)/$E$5))</f>
        <v/>
      </c>
      <c r="J1152" s="402" t="str">
        <f>IF(C1152="","",IF($J$11="净利润率",[1]!S_STM07_IS(D1152,61,$G$5,$H$13)/[1]!S_STM07_IS(D1152,9,$G$5,$H$13),[1]!S_STM07_IS(D1152,55,$G$5,$H$13)/$E$5))</f>
        <v/>
      </c>
      <c r="K1152" s="411" t="str">
        <f>IF(C1152="","",[1]!hks_fa_roa2(D1152,$G$5))</f>
        <v/>
      </c>
      <c r="L1152" s="411" t="str">
        <f>IF(C1152="","",[1]!hks_fa_roe(D1152,$G$5))</f>
        <v/>
      </c>
      <c r="M1152" s="240" t="str">
        <f>IF(C1152="","",IF($M$11="EPS",[1]!S_STM07_IS(D1152,61,$G$5,$H$13)/IF([1]!s_share_total(D1152,$G$5)=0,[1]!s_share_total(D1152,[1]!s_ipo_listeddate(D1152)),[1]!s_share_total(D1152,$G$5)),([1]!s_stm07_bs(D1152,75,$G$5,$H$13)+[1]!s_stm07_bs(D1152,88,$G$5,$H$13)+[1]!s_stm07_bs(D1152,94,$G$5,$H$13)+[1]!s_stm07_bs(D1152,95,$G$5,$H$13))/$E$5))</f>
        <v/>
      </c>
      <c r="N1152" s="241" t="str">
        <f>IF(C1152="","",F1152/([1]!S_STM07_IS(D1152,61,$G$5,$H$13)/IF([1]!s_share_total(D1152,$G$5)=0,[1]!s_share_total(D1152,[1]!s_ipo_listeddate(D1152)),[1]!s_share_total(D1152,$G$5))))</f>
        <v/>
      </c>
      <c r="O1152" s="240" t="str">
        <f ca="1">IF(C1152="","",[1]!s_share_total(D1152,TODAY())/$E$5)</f>
        <v/>
      </c>
      <c r="P1152" s="240" t="str">
        <f t="shared" si="110"/>
        <v/>
      </c>
      <c r="Q1152" s="210" t="str">
        <f t="shared" si="111"/>
        <v/>
      </c>
      <c r="R1152" s="341" t="str">
        <f t="shared" si="112"/>
        <v/>
      </c>
      <c r="S1152" s="144"/>
      <c r="U1152" s="1"/>
    </row>
    <row r="1153" spans="3:21" ht="12" customHeight="1" x14ac:dyDescent="0.35">
      <c r="C1153" s="342" t="str">
        <f t="shared" si="109"/>
        <v/>
      </c>
      <c r="D1153" s="126" t="str">
        <f t="shared" si="113"/>
        <v/>
      </c>
      <c r="E1153" s="126" t="str">
        <f t="shared" si="114"/>
        <v/>
      </c>
      <c r="F1153" s="181" t="str">
        <f ca="1">IF(C1153="","",[1]!s_dq_close(D1153,TODAY(),1))</f>
        <v/>
      </c>
      <c r="G1153" s="182" t="str">
        <f ca="1">IF(C1153="","",[1]!s_pq_pctchange(D1153,TODAY()-$G$12,TODAY())/100)</f>
        <v/>
      </c>
      <c r="H1153" s="242" t="str">
        <f>IF(C1153="","",IF($H$11="收入",[1]!S_STM07_IS(D1153,9,$G$5,$H$13)/$E$5,[1]!S_STM07_IS(D1153,48,$G$5,$H$13)/$E$5))</f>
        <v/>
      </c>
      <c r="I1153" s="242" t="str">
        <f>IF(C1153="","",IF($I$11="毛利率",([1]!S_STM07_IS(D1153,9,$G$5,$H$13)-[1]!S_STM07_IS(D1153,10,$G$5,$H$13))/[1]!S_STM07_IS(D1153,9,$G$5,$H$13),[1]!S_STM07_IS(D1153,14,$G$5,$H$13)/$E$5))</f>
        <v/>
      </c>
      <c r="J1153" s="403" t="str">
        <f>IF(C1153="","",IF($J$11="净利润率",[1]!S_STM07_IS(D1153,61,$G$5,$H$13)/[1]!S_STM07_IS(D1153,9,$G$5,$H$13),[1]!S_STM07_IS(D1153,55,$G$5,$H$13)/$E$5))</f>
        <v/>
      </c>
      <c r="K1153" s="411" t="str">
        <f>IF(C1153="","",[1]!hks_fa_roa2(D1153,$G$5))</f>
        <v/>
      </c>
      <c r="L1153" s="411" t="str">
        <f>IF(C1153="","",[1]!hks_fa_roe(D1153,$G$5))</f>
        <v/>
      </c>
      <c r="M1153" s="243" t="str">
        <f>IF(C1153="","",IF($M$11="EPS",[1]!S_STM07_IS(D1153,61,$G$5,$H$13)/IF([1]!s_share_total(D1153,$G$5)=0,[1]!s_share_total(D1153,[1]!s_ipo_listeddate(D1153)),[1]!s_share_total(D1153,$G$5)),([1]!s_stm07_bs(D1153,75,$G$5,$H$13)+[1]!s_stm07_bs(D1153,88,$G$5,$H$13)+[1]!s_stm07_bs(D1153,94,$G$5,$H$13)+[1]!s_stm07_bs(D1153,95,$G$5,$H$13))/$E$5))</f>
        <v/>
      </c>
      <c r="N1153" s="193" t="str">
        <f>IF(C1153="","",F1153/([1]!S_STM07_IS(D1153,61,$G$5,$H$13)/IF([1]!s_share_total(D1153,$G$5)=0,[1]!s_share_total(D1153,[1]!s_ipo_listeddate(D1153)),[1]!s_share_total(D1153,$G$5))))</f>
        <v/>
      </c>
      <c r="O1153" s="242" t="str">
        <f ca="1">IF(C1153="","",[1]!s_share_total(D1153,TODAY())/$E$5)</f>
        <v/>
      </c>
      <c r="P1153" s="242" t="str">
        <f t="shared" si="110"/>
        <v/>
      </c>
      <c r="Q1153" s="181" t="str">
        <f t="shared" si="111"/>
        <v/>
      </c>
      <c r="R1153" s="342" t="str">
        <f t="shared" si="112"/>
        <v/>
      </c>
      <c r="S1153" s="144"/>
      <c r="U1153" s="1"/>
    </row>
    <row r="1154" spans="3:21" ht="12" customHeight="1" x14ac:dyDescent="0.35">
      <c r="C1154" s="341" t="str">
        <f t="shared" si="109"/>
        <v/>
      </c>
      <c r="D1154" s="239" t="str">
        <f t="shared" si="113"/>
        <v/>
      </c>
      <c r="E1154" s="239" t="str">
        <f t="shared" si="114"/>
        <v/>
      </c>
      <c r="F1154" s="179" t="str">
        <f ca="1">IF(C1154="","",[1]!s_dq_close(D1154,TODAY(),1))</f>
        <v/>
      </c>
      <c r="G1154" s="180" t="str">
        <f ca="1">IF(C1154="","",[1]!s_pq_pctchange(D1154,TODAY()-$G$12,TODAY())/100)</f>
        <v/>
      </c>
      <c r="H1154" s="240" t="str">
        <f>IF(C1154="","",IF($H$11="收入",[1]!S_STM07_IS(D1154,9,$G$5,$H$13)/$E$5,[1]!S_STM07_IS(D1154,48,$G$5,$H$13)/$E$5))</f>
        <v/>
      </c>
      <c r="I1154" s="240" t="str">
        <f>IF(C1154="","",IF($I$11="毛利率",([1]!S_STM07_IS(D1154,9,$G$5,$H$13)-[1]!S_STM07_IS(D1154,10,$G$5,$H$13))/[1]!S_STM07_IS(D1154,9,$G$5,$H$13),[1]!S_STM07_IS(D1154,14,$G$5,$H$13)/$E$5))</f>
        <v/>
      </c>
      <c r="J1154" s="402" t="str">
        <f>IF(C1154="","",IF($J$11="净利润率",[1]!S_STM07_IS(D1154,61,$G$5,$H$13)/[1]!S_STM07_IS(D1154,9,$G$5,$H$13),[1]!S_STM07_IS(D1154,55,$G$5,$H$13)/$E$5))</f>
        <v/>
      </c>
      <c r="K1154" s="411" t="str">
        <f>IF(C1154="","",[1]!hks_fa_roa2(D1154,$G$5))</f>
        <v/>
      </c>
      <c r="L1154" s="411" t="str">
        <f>IF(C1154="","",[1]!hks_fa_roe(D1154,$G$5))</f>
        <v/>
      </c>
      <c r="M1154" s="240" t="str">
        <f>IF(C1154="","",IF($M$11="EPS",[1]!S_STM07_IS(D1154,61,$G$5,$H$13)/IF([1]!s_share_total(D1154,$G$5)=0,[1]!s_share_total(D1154,[1]!s_ipo_listeddate(D1154)),[1]!s_share_total(D1154,$G$5)),([1]!s_stm07_bs(D1154,75,$G$5,$H$13)+[1]!s_stm07_bs(D1154,88,$G$5,$H$13)+[1]!s_stm07_bs(D1154,94,$G$5,$H$13)+[1]!s_stm07_bs(D1154,95,$G$5,$H$13))/$E$5))</f>
        <v/>
      </c>
      <c r="N1154" s="241" t="str">
        <f>IF(C1154="","",F1154/([1]!S_STM07_IS(D1154,61,$G$5,$H$13)/IF([1]!s_share_total(D1154,$G$5)=0,[1]!s_share_total(D1154,[1]!s_ipo_listeddate(D1154)),[1]!s_share_total(D1154,$G$5))))</f>
        <v/>
      </c>
      <c r="O1154" s="240" t="str">
        <f ca="1">IF(C1154="","",[1]!s_share_total(D1154,TODAY())/$E$5)</f>
        <v/>
      </c>
      <c r="P1154" s="240" t="str">
        <f t="shared" si="110"/>
        <v/>
      </c>
      <c r="Q1154" s="210" t="str">
        <f t="shared" si="111"/>
        <v/>
      </c>
      <c r="R1154" s="341" t="str">
        <f t="shared" si="112"/>
        <v/>
      </c>
      <c r="S1154" s="144"/>
      <c r="U1154" s="1"/>
    </row>
    <row r="1155" spans="3:21" ht="12" customHeight="1" x14ac:dyDescent="0.35">
      <c r="C1155" s="342" t="str">
        <f t="shared" si="109"/>
        <v/>
      </c>
      <c r="D1155" s="126" t="str">
        <f t="shared" si="113"/>
        <v/>
      </c>
      <c r="E1155" s="126" t="str">
        <f t="shared" si="114"/>
        <v/>
      </c>
      <c r="F1155" s="181" t="str">
        <f ca="1">IF(C1155="","",[1]!s_dq_close(D1155,TODAY(),1))</f>
        <v/>
      </c>
      <c r="G1155" s="182" t="str">
        <f ca="1">IF(C1155="","",[1]!s_pq_pctchange(D1155,TODAY()-$G$12,TODAY())/100)</f>
        <v/>
      </c>
      <c r="H1155" s="242" t="str">
        <f>IF(C1155="","",IF($H$11="收入",[1]!S_STM07_IS(D1155,9,$G$5,$H$13)/$E$5,[1]!S_STM07_IS(D1155,48,$G$5,$H$13)/$E$5))</f>
        <v/>
      </c>
      <c r="I1155" s="242" t="str">
        <f>IF(C1155="","",IF($I$11="毛利率",([1]!S_STM07_IS(D1155,9,$G$5,$H$13)-[1]!S_STM07_IS(D1155,10,$G$5,$H$13))/[1]!S_STM07_IS(D1155,9,$G$5,$H$13),[1]!S_STM07_IS(D1155,14,$G$5,$H$13)/$E$5))</f>
        <v/>
      </c>
      <c r="J1155" s="403" t="str">
        <f>IF(C1155="","",IF($J$11="净利润率",[1]!S_STM07_IS(D1155,61,$G$5,$H$13)/[1]!S_STM07_IS(D1155,9,$G$5,$H$13),[1]!S_STM07_IS(D1155,55,$G$5,$H$13)/$E$5))</f>
        <v/>
      </c>
      <c r="K1155" s="411" t="str">
        <f>IF(C1155="","",[1]!hks_fa_roa2(D1155,$G$5))</f>
        <v/>
      </c>
      <c r="L1155" s="411" t="str">
        <f>IF(C1155="","",[1]!hks_fa_roe(D1155,$G$5))</f>
        <v/>
      </c>
      <c r="M1155" s="243" t="str">
        <f>IF(C1155="","",IF($M$11="EPS",[1]!S_STM07_IS(D1155,61,$G$5,$H$13)/IF([1]!s_share_total(D1155,$G$5)=0,[1]!s_share_total(D1155,[1]!s_ipo_listeddate(D1155)),[1]!s_share_total(D1155,$G$5)),([1]!s_stm07_bs(D1155,75,$G$5,$H$13)+[1]!s_stm07_bs(D1155,88,$G$5,$H$13)+[1]!s_stm07_bs(D1155,94,$G$5,$H$13)+[1]!s_stm07_bs(D1155,95,$G$5,$H$13))/$E$5))</f>
        <v/>
      </c>
      <c r="N1155" s="193" t="str">
        <f>IF(C1155="","",F1155/([1]!S_STM07_IS(D1155,61,$G$5,$H$13)/IF([1]!s_share_total(D1155,$G$5)=0,[1]!s_share_total(D1155,[1]!s_ipo_listeddate(D1155)),[1]!s_share_total(D1155,$G$5))))</f>
        <v/>
      </c>
      <c r="O1155" s="242" t="str">
        <f ca="1">IF(C1155="","",[1]!s_share_total(D1155,TODAY())/$E$5)</f>
        <v/>
      </c>
      <c r="P1155" s="242" t="str">
        <f t="shared" si="110"/>
        <v/>
      </c>
      <c r="Q1155" s="181" t="str">
        <f t="shared" si="111"/>
        <v/>
      </c>
      <c r="R1155" s="342" t="str">
        <f t="shared" si="112"/>
        <v/>
      </c>
      <c r="S1155" s="144"/>
      <c r="U1155" s="1"/>
    </row>
    <row r="1156" spans="3:21" ht="12" customHeight="1" x14ac:dyDescent="0.35">
      <c r="C1156" s="341" t="str">
        <f t="shared" si="109"/>
        <v/>
      </c>
      <c r="D1156" s="239" t="str">
        <f t="shared" si="113"/>
        <v/>
      </c>
      <c r="E1156" s="239" t="str">
        <f t="shared" si="114"/>
        <v/>
      </c>
      <c r="F1156" s="179" t="str">
        <f ca="1">IF(C1156="","",[1]!s_dq_close(D1156,TODAY(),1))</f>
        <v/>
      </c>
      <c r="G1156" s="180" t="str">
        <f ca="1">IF(C1156="","",[1]!s_pq_pctchange(D1156,TODAY()-$G$12,TODAY())/100)</f>
        <v/>
      </c>
      <c r="H1156" s="240" t="str">
        <f>IF(C1156="","",IF($H$11="收入",[1]!S_STM07_IS(D1156,9,$G$5,$H$13)/$E$5,[1]!S_STM07_IS(D1156,48,$G$5,$H$13)/$E$5))</f>
        <v/>
      </c>
      <c r="I1156" s="240" t="str">
        <f>IF(C1156="","",IF($I$11="毛利率",([1]!S_STM07_IS(D1156,9,$G$5,$H$13)-[1]!S_STM07_IS(D1156,10,$G$5,$H$13))/[1]!S_STM07_IS(D1156,9,$G$5,$H$13),[1]!S_STM07_IS(D1156,14,$G$5,$H$13)/$E$5))</f>
        <v/>
      </c>
      <c r="J1156" s="402" t="str">
        <f>IF(C1156="","",IF($J$11="净利润率",[1]!S_STM07_IS(D1156,61,$G$5,$H$13)/[1]!S_STM07_IS(D1156,9,$G$5,$H$13),[1]!S_STM07_IS(D1156,55,$G$5,$H$13)/$E$5))</f>
        <v/>
      </c>
      <c r="K1156" s="411" t="str">
        <f>IF(C1156="","",[1]!hks_fa_roa2(D1156,$G$5))</f>
        <v/>
      </c>
      <c r="L1156" s="411" t="str">
        <f>IF(C1156="","",[1]!hks_fa_roe(D1156,$G$5))</f>
        <v/>
      </c>
      <c r="M1156" s="240" t="str">
        <f>IF(C1156="","",IF($M$11="EPS",[1]!S_STM07_IS(D1156,61,$G$5,$H$13)/IF([1]!s_share_total(D1156,$G$5)=0,[1]!s_share_total(D1156,[1]!s_ipo_listeddate(D1156)),[1]!s_share_total(D1156,$G$5)),([1]!s_stm07_bs(D1156,75,$G$5,$H$13)+[1]!s_stm07_bs(D1156,88,$G$5,$H$13)+[1]!s_stm07_bs(D1156,94,$G$5,$H$13)+[1]!s_stm07_bs(D1156,95,$G$5,$H$13))/$E$5))</f>
        <v/>
      </c>
      <c r="N1156" s="241" t="str">
        <f>IF(C1156="","",F1156/([1]!S_STM07_IS(D1156,61,$G$5,$H$13)/IF([1]!s_share_total(D1156,$G$5)=0,[1]!s_share_total(D1156,[1]!s_ipo_listeddate(D1156)),[1]!s_share_total(D1156,$G$5))))</f>
        <v/>
      </c>
      <c r="O1156" s="240" t="str">
        <f ca="1">IF(C1156="","",[1]!s_share_total(D1156,TODAY())/$E$5)</f>
        <v/>
      </c>
      <c r="P1156" s="240" t="str">
        <f t="shared" si="110"/>
        <v/>
      </c>
      <c r="Q1156" s="210" t="str">
        <f t="shared" si="111"/>
        <v/>
      </c>
      <c r="R1156" s="341" t="str">
        <f t="shared" si="112"/>
        <v/>
      </c>
      <c r="S1156" s="144"/>
      <c r="U1156" s="1"/>
    </row>
    <row r="1157" spans="3:21" ht="12" customHeight="1" x14ac:dyDescent="0.35">
      <c r="C1157" s="342" t="str">
        <f t="shared" si="109"/>
        <v/>
      </c>
      <c r="D1157" s="126" t="str">
        <f t="shared" si="113"/>
        <v/>
      </c>
      <c r="E1157" s="126" t="str">
        <f t="shared" si="114"/>
        <v/>
      </c>
      <c r="F1157" s="181" t="str">
        <f ca="1">IF(C1157="","",[1]!s_dq_close(D1157,TODAY(),1))</f>
        <v/>
      </c>
      <c r="G1157" s="182" t="str">
        <f ca="1">IF(C1157="","",[1]!s_pq_pctchange(D1157,TODAY()-$G$12,TODAY())/100)</f>
        <v/>
      </c>
      <c r="H1157" s="242" t="str">
        <f>IF(C1157="","",IF($H$11="收入",[1]!S_STM07_IS(D1157,9,$G$5,$H$13)/$E$5,[1]!S_STM07_IS(D1157,48,$G$5,$H$13)/$E$5))</f>
        <v/>
      </c>
      <c r="I1157" s="242" t="str">
        <f>IF(C1157="","",IF($I$11="毛利率",([1]!S_STM07_IS(D1157,9,$G$5,$H$13)-[1]!S_STM07_IS(D1157,10,$G$5,$H$13))/[1]!S_STM07_IS(D1157,9,$G$5,$H$13),[1]!S_STM07_IS(D1157,14,$G$5,$H$13)/$E$5))</f>
        <v/>
      </c>
      <c r="J1157" s="403" t="str">
        <f>IF(C1157="","",IF($J$11="净利润率",[1]!S_STM07_IS(D1157,61,$G$5,$H$13)/[1]!S_STM07_IS(D1157,9,$G$5,$H$13),[1]!S_STM07_IS(D1157,55,$G$5,$H$13)/$E$5))</f>
        <v/>
      </c>
      <c r="K1157" s="411" t="str">
        <f>IF(C1157="","",[1]!hks_fa_roa2(D1157,$G$5))</f>
        <v/>
      </c>
      <c r="L1157" s="411" t="str">
        <f>IF(C1157="","",[1]!hks_fa_roe(D1157,$G$5))</f>
        <v/>
      </c>
      <c r="M1157" s="243" t="str">
        <f>IF(C1157="","",IF($M$11="EPS",[1]!S_STM07_IS(D1157,61,$G$5,$H$13)/IF([1]!s_share_total(D1157,$G$5)=0,[1]!s_share_total(D1157,[1]!s_ipo_listeddate(D1157)),[1]!s_share_total(D1157,$G$5)),([1]!s_stm07_bs(D1157,75,$G$5,$H$13)+[1]!s_stm07_bs(D1157,88,$G$5,$H$13)+[1]!s_stm07_bs(D1157,94,$G$5,$H$13)+[1]!s_stm07_bs(D1157,95,$G$5,$H$13))/$E$5))</f>
        <v/>
      </c>
      <c r="N1157" s="193" t="str">
        <f>IF(C1157="","",F1157/([1]!S_STM07_IS(D1157,61,$G$5,$H$13)/IF([1]!s_share_total(D1157,$G$5)=0,[1]!s_share_total(D1157,[1]!s_ipo_listeddate(D1157)),[1]!s_share_total(D1157,$G$5))))</f>
        <v/>
      </c>
      <c r="O1157" s="242" t="str">
        <f ca="1">IF(C1157="","",[1]!s_share_total(D1157,TODAY())/$E$5)</f>
        <v/>
      </c>
      <c r="P1157" s="242" t="str">
        <f t="shared" si="110"/>
        <v/>
      </c>
      <c r="Q1157" s="181" t="str">
        <f t="shared" si="111"/>
        <v/>
      </c>
      <c r="R1157" s="342" t="str">
        <f t="shared" si="112"/>
        <v/>
      </c>
      <c r="S1157" s="144"/>
      <c r="U1157" s="1"/>
    </row>
    <row r="1158" spans="3:21" ht="12" customHeight="1" x14ac:dyDescent="0.35">
      <c r="C1158" s="341" t="str">
        <f t="shared" si="109"/>
        <v/>
      </c>
      <c r="D1158" s="239" t="str">
        <f t="shared" si="113"/>
        <v/>
      </c>
      <c r="E1158" s="239" t="str">
        <f t="shared" si="114"/>
        <v/>
      </c>
      <c r="F1158" s="179" t="str">
        <f ca="1">IF(C1158="","",[1]!s_dq_close(D1158,TODAY(),1))</f>
        <v/>
      </c>
      <c r="G1158" s="180" t="str">
        <f ca="1">IF(C1158="","",[1]!s_pq_pctchange(D1158,TODAY()-$G$12,TODAY())/100)</f>
        <v/>
      </c>
      <c r="H1158" s="240" t="str">
        <f>IF(C1158="","",IF($H$11="收入",[1]!S_STM07_IS(D1158,9,$G$5,$H$13)/$E$5,[1]!S_STM07_IS(D1158,48,$G$5,$H$13)/$E$5))</f>
        <v/>
      </c>
      <c r="I1158" s="240" t="str">
        <f>IF(C1158="","",IF($I$11="毛利率",([1]!S_STM07_IS(D1158,9,$G$5,$H$13)-[1]!S_STM07_IS(D1158,10,$G$5,$H$13))/[1]!S_STM07_IS(D1158,9,$G$5,$H$13),[1]!S_STM07_IS(D1158,14,$G$5,$H$13)/$E$5))</f>
        <v/>
      </c>
      <c r="J1158" s="402" t="str">
        <f>IF(C1158="","",IF($J$11="净利润率",[1]!S_STM07_IS(D1158,61,$G$5,$H$13)/[1]!S_STM07_IS(D1158,9,$G$5,$H$13),[1]!S_STM07_IS(D1158,55,$G$5,$H$13)/$E$5))</f>
        <v/>
      </c>
      <c r="K1158" s="411" t="str">
        <f>IF(C1158="","",[1]!hks_fa_roa2(D1158,$G$5))</f>
        <v/>
      </c>
      <c r="L1158" s="411" t="str">
        <f>IF(C1158="","",[1]!hks_fa_roe(D1158,$G$5))</f>
        <v/>
      </c>
      <c r="M1158" s="240" t="str">
        <f>IF(C1158="","",IF($M$11="EPS",[1]!S_STM07_IS(D1158,61,$G$5,$H$13)/IF([1]!s_share_total(D1158,$G$5)=0,[1]!s_share_total(D1158,[1]!s_ipo_listeddate(D1158)),[1]!s_share_total(D1158,$G$5)),([1]!s_stm07_bs(D1158,75,$G$5,$H$13)+[1]!s_stm07_bs(D1158,88,$G$5,$H$13)+[1]!s_stm07_bs(D1158,94,$G$5,$H$13)+[1]!s_stm07_bs(D1158,95,$G$5,$H$13))/$E$5))</f>
        <v/>
      </c>
      <c r="N1158" s="241" t="str">
        <f>IF(C1158="","",F1158/([1]!S_STM07_IS(D1158,61,$G$5,$H$13)/IF([1]!s_share_total(D1158,$G$5)=0,[1]!s_share_total(D1158,[1]!s_ipo_listeddate(D1158)),[1]!s_share_total(D1158,$G$5))))</f>
        <v/>
      </c>
      <c r="O1158" s="240" t="str">
        <f ca="1">IF(C1158="","",[1]!s_share_total(D1158,TODAY())/$E$5)</f>
        <v/>
      </c>
      <c r="P1158" s="240" t="str">
        <f t="shared" si="110"/>
        <v/>
      </c>
      <c r="Q1158" s="210" t="str">
        <f t="shared" si="111"/>
        <v/>
      </c>
      <c r="R1158" s="341" t="str">
        <f t="shared" si="112"/>
        <v/>
      </c>
      <c r="S1158" s="144"/>
      <c r="U1158" s="1"/>
    </row>
    <row r="1159" spans="3:21" ht="12" customHeight="1" x14ac:dyDescent="0.35">
      <c r="C1159" s="342" t="str">
        <f t="shared" si="109"/>
        <v/>
      </c>
      <c r="D1159" s="126" t="str">
        <f t="shared" si="113"/>
        <v/>
      </c>
      <c r="E1159" s="126" t="str">
        <f t="shared" si="114"/>
        <v/>
      </c>
      <c r="F1159" s="181" t="str">
        <f ca="1">IF(C1159="","",[1]!s_dq_close(D1159,TODAY(),1))</f>
        <v/>
      </c>
      <c r="G1159" s="182" t="str">
        <f ca="1">IF(C1159="","",[1]!s_pq_pctchange(D1159,TODAY()-$G$12,TODAY())/100)</f>
        <v/>
      </c>
      <c r="H1159" s="242" t="str">
        <f>IF(C1159="","",IF($H$11="收入",[1]!S_STM07_IS(D1159,9,$G$5,$H$13)/$E$5,[1]!S_STM07_IS(D1159,48,$G$5,$H$13)/$E$5))</f>
        <v/>
      </c>
      <c r="I1159" s="242" t="str">
        <f>IF(C1159="","",IF($I$11="毛利率",([1]!S_STM07_IS(D1159,9,$G$5,$H$13)-[1]!S_STM07_IS(D1159,10,$G$5,$H$13))/[1]!S_STM07_IS(D1159,9,$G$5,$H$13),[1]!S_STM07_IS(D1159,14,$G$5,$H$13)/$E$5))</f>
        <v/>
      </c>
      <c r="J1159" s="403" t="str">
        <f>IF(C1159="","",IF($J$11="净利润率",[1]!S_STM07_IS(D1159,61,$G$5,$H$13)/[1]!S_STM07_IS(D1159,9,$G$5,$H$13),[1]!S_STM07_IS(D1159,55,$G$5,$H$13)/$E$5))</f>
        <v/>
      </c>
      <c r="K1159" s="411" t="str">
        <f>IF(C1159="","",[1]!hks_fa_roa2(D1159,$G$5))</f>
        <v/>
      </c>
      <c r="L1159" s="411" t="str">
        <f>IF(C1159="","",[1]!hks_fa_roe(D1159,$G$5))</f>
        <v/>
      </c>
      <c r="M1159" s="243" t="str">
        <f>IF(C1159="","",IF($M$11="EPS",[1]!S_STM07_IS(D1159,61,$G$5,$H$13)/IF([1]!s_share_total(D1159,$G$5)=0,[1]!s_share_total(D1159,[1]!s_ipo_listeddate(D1159)),[1]!s_share_total(D1159,$G$5)),([1]!s_stm07_bs(D1159,75,$G$5,$H$13)+[1]!s_stm07_bs(D1159,88,$G$5,$H$13)+[1]!s_stm07_bs(D1159,94,$G$5,$H$13)+[1]!s_stm07_bs(D1159,95,$G$5,$H$13))/$E$5))</f>
        <v/>
      </c>
      <c r="N1159" s="193" t="str">
        <f>IF(C1159="","",F1159/([1]!S_STM07_IS(D1159,61,$G$5,$H$13)/IF([1]!s_share_total(D1159,$G$5)=0,[1]!s_share_total(D1159,[1]!s_ipo_listeddate(D1159)),[1]!s_share_total(D1159,$G$5))))</f>
        <v/>
      </c>
      <c r="O1159" s="242" t="str">
        <f ca="1">IF(C1159="","",[1]!s_share_total(D1159,TODAY())/$E$5)</f>
        <v/>
      </c>
      <c r="P1159" s="242" t="str">
        <f t="shared" si="110"/>
        <v/>
      </c>
      <c r="Q1159" s="181" t="str">
        <f t="shared" si="111"/>
        <v/>
      </c>
      <c r="R1159" s="342" t="str">
        <f t="shared" si="112"/>
        <v/>
      </c>
      <c r="S1159" s="144"/>
      <c r="U1159" s="1"/>
    </row>
    <row r="1160" spans="3:21" ht="12" customHeight="1" x14ac:dyDescent="0.35">
      <c r="C1160" s="341" t="str">
        <f t="shared" si="109"/>
        <v/>
      </c>
      <c r="D1160" s="239" t="str">
        <f t="shared" si="113"/>
        <v/>
      </c>
      <c r="E1160" s="239" t="str">
        <f t="shared" si="114"/>
        <v/>
      </c>
      <c r="F1160" s="179" t="str">
        <f ca="1">IF(C1160="","",[1]!s_dq_close(D1160,TODAY(),1))</f>
        <v/>
      </c>
      <c r="G1160" s="180" t="str">
        <f ca="1">IF(C1160="","",[1]!s_pq_pctchange(D1160,TODAY()-$G$12,TODAY())/100)</f>
        <v/>
      </c>
      <c r="H1160" s="240" t="str">
        <f>IF(C1160="","",IF($H$11="收入",[1]!S_STM07_IS(D1160,9,$G$5,$H$13)/$E$5,[1]!S_STM07_IS(D1160,48,$G$5,$H$13)/$E$5))</f>
        <v/>
      </c>
      <c r="I1160" s="240" t="str">
        <f>IF(C1160="","",IF($I$11="毛利率",([1]!S_STM07_IS(D1160,9,$G$5,$H$13)-[1]!S_STM07_IS(D1160,10,$G$5,$H$13))/[1]!S_STM07_IS(D1160,9,$G$5,$H$13),[1]!S_STM07_IS(D1160,14,$G$5,$H$13)/$E$5))</f>
        <v/>
      </c>
      <c r="J1160" s="402" t="str">
        <f>IF(C1160="","",IF($J$11="净利润率",[1]!S_STM07_IS(D1160,61,$G$5,$H$13)/[1]!S_STM07_IS(D1160,9,$G$5,$H$13),[1]!S_STM07_IS(D1160,55,$G$5,$H$13)/$E$5))</f>
        <v/>
      </c>
      <c r="K1160" s="411" t="str">
        <f>IF(C1160="","",[1]!hks_fa_roa2(D1160,$G$5))</f>
        <v/>
      </c>
      <c r="L1160" s="411" t="str">
        <f>IF(C1160="","",[1]!hks_fa_roe(D1160,$G$5))</f>
        <v/>
      </c>
      <c r="M1160" s="240" t="str">
        <f>IF(C1160="","",IF($M$11="EPS",[1]!S_STM07_IS(D1160,61,$G$5,$H$13)/IF([1]!s_share_total(D1160,$G$5)=0,[1]!s_share_total(D1160,[1]!s_ipo_listeddate(D1160)),[1]!s_share_total(D1160,$G$5)),([1]!s_stm07_bs(D1160,75,$G$5,$H$13)+[1]!s_stm07_bs(D1160,88,$G$5,$H$13)+[1]!s_stm07_bs(D1160,94,$G$5,$H$13)+[1]!s_stm07_bs(D1160,95,$G$5,$H$13))/$E$5))</f>
        <v/>
      </c>
      <c r="N1160" s="241" t="str">
        <f>IF(C1160="","",F1160/([1]!S_STM07_IS(D1160,61,$G$5,$H$13)/IF([1]!s_share_total(D1160,$G$5)=0,[1]!s_share_total(D1160,[1]!s_ipo_listeddate(D1160)),[1]!s_share_total(D1160,$G$5))))</f>
        <v/>
      </c>
      <c r="O1160" s="240" t="str">
        <f ca="1">IF(C1160="","",[1]!s_share_total(D1160,TODAY())/$E$5)</f>
        <v/>
      </c>
      <c r="P1160" s="240" t="str">
        <f t="shared" si="110"/>
        <v/>
      </c>
      <c r="Q1160" s="210" t="str">
        <f t="shared" si="111"/>
        <v/>
      </c>
      <c r="R1160" s="341" t="str">
        <f t="shared" si="112"/>
        <v/>
      </c>
      <c r="S1160" s="144"/>
      <c r="U1160" s="1"/>
    </row>
    <row r="1161" spans="3:21" ht="12" customHeight="1" x14ac:dyDescent="0.35">
      <c r="C1161" s="342" t="str">
        <f t="shared" si="109"/>
        <v/>
      </c>
      <c r="D1161" s="126" t="str">
        <f t="shared" si="113"/>
        <v/>
      </c>
      <c r="E1161" s="126" t="str">
        <f t="shared" si="114"/>
        <v/>
      </c>
      <c r="F1161" s="181" t="str">
        <f ca="1">IF(C1161="","",[1]!s_dq_close(D1161,TODAY(),1))</f>
        <v/>
      </c>
      <c r="G1161" s="182" t="str">
        <f ca="1">IF(C1161="","",[1]!s_pq_pctchange(D1161,TODAY()-$G$12,TODAY())/100)</f>
        <v/>
      </c>
      <c r="H1161" s="242" t="str">
        <f>IF(C1161="","",IF($H$11="收入",[1]!S_STM07_IS(D1161,9,$G$5,$H$13)/$E$5,[1]!S_STM07_IS(D1161,48,$G$5,$H$13)/$E$5))</f>
        <v/>
      </c>
      <c r="I1161" s="242" t="str">
        <f>IF(C1161="","",IF($I$11="毛利率",([1]!S_STM07_IS(D1161,9,$G$5,$H$13)-[1]!S_STM07_IS(D1161,10,$G$5,$H$13))/[1]!S_STM07_IS(D1161,9,$G$5,$H$13),[1]!S_STM07_IS(D1161,14,$G$5,$H$13)/$E$5))</f>
        <v/>
      </c>
      <c r="J1161" s="403" t="str">
        <f>IF(C1161="","",IF($J$11="净利润率",[1]!S_STM07_IS(D1161,61,$G$5,$H$13)/[1]!S_STM07_IS(D1161,9,$G$5,$H$13),[1]!S_STM07_IS(D1161,55,$G$5,$H$13)/$E$5))</f>
        <v/>
      </c>
      <c r="K1161" s="411" t="str">
        <f>IF(C1161="","",[1]!hks_fa_roa2(D1161,$G$5))</f>
        <v/>
      </c>
      <c r="L1161" s="411" t="str">
        <f>IF(C1161="","",[1]!hks_fa_roe(D1161,$G$5))</f>
        <v/>
      </c>
      <c r="M1161" s="243" t="str">
        <f>IF(C1161="","",IF($M$11="EPS",[1]!S_STM07_IS(D1161,61,$G$5,$H$13)/IF([1]!s_share_total(D1161,$G$5)=0,[1]!s_share_total(D1161,[1]!s_ipo_listeddate(D1161)),[1]!s_share_total(D1161,$G$5)),([1]!s_stm07_bs(D1161,75,$G$5,$H$13)+[1]!s_stm07_bs(D1161,88,$G$5,$H$13)+[1]!s_stm07_bs(D1161,94,$G$5,$H$13)+[1]!s_stm07_bs(D1161,95,$G$5,$H$13))/$E$5))</f>
        <v/>
      </c>
      <c r="N1161" s="193" t="str">
        <f>IF(C1161="","",F1161/([1]!S_STM07_IS(D1161,61,$G$5,$H$13)/IF([1]!s_share_total(D1161,$G$5)=0,[1]!s_share_total(D1161,[1]!s_ipo_listeddate(D1161)),[1]!s_share_total(D1161,$G$5))))</f>
        <v/>
      </c>
      <c r="O1161" s="242" t="str">
        <f ca="1">IF(C1161="","",[1]!s_share_total(D1161,TODAY())/$E$5)</f>
        <v/>
      </c>
      <c r="P1161" s="242" t="str">
        <f t="shared" si="110"/>
        <v/>
      </c>
      <c r="Q1161" s="181" t="str">
        <f t="shared" si="111"/>
        <v/>
      </c>
      <c r="R1161" s="342" t="str">
        <f t="shared" si="112"/>
        <v/>
      </c>
      <c r="S1161" s="144"/>
      <c r="U1161" s="1"/>
    </row>
    <row r="1162" spans="3:21" ht="12" customHeight="1" x14ac:dyDescent="0.35">
      <c r="C1162" s="341" t="str">
        <f t="shared" si="109"/>
        <v/>
      </c>
      <c r="D1162" s="239" t="str">
        <f t="shared" si="113"/>
        <v/>
      </c>
      <c r="E1162" s="239" t="str">
        <f t="shared" si="114"/>
        <v/>
      </c>
      <c r="F1162" s="179" t="str">
        <f ca="1">IF(C1162="","",[1]!s_dq_close(D1162,TODAY(),1))</f>
        <v/>
      </c>
      <c r="G1162" s="180" t="str">
        <f ca="1">IF(C1162="","",[1]!s_pq_pctchange(D1162,TODAY()-$G$12,TODAY())/100)</f>
        <v/>
      </c>
      <c r="H1162" s="240" t="str">
        <f>IF(C1162="","",IF($H$11="收入",[1]!S_STM07_IS(D1162,9,$G$5,$H$13)/$E$5,[1]!S_STM07_IS(D1162,48,$G$5,$H$13)/$E$5))</f>
        <v/>
      </c>
      <c r="I1162" s="240" t="str">
        <f>IF(C1162="","",IF($I$11="毛利率",([1]!S_STM07_IS(D1162,9,$G$5,$H$13)-[1]!S_STM07_IS(D1162,10,$G$5,$H$13))/[1]!S_STM07_IS(D1162,9,$G$5,$H$13),[1]!S_STM07_IS(D1162,14,$G$5,$H$13)/$E$5))</f>
        <v/>
      </c>
      <c r="J1162" s="402" t="str">
        <f>IF(C1162="","",IF($J$11="净利润率",[1]!S_STM07_IS(D1162,61,$G$5,$H$13)/[1]!S_STM07_IS(D1162,9,$G$5,$H$13),[1]!S_STM07_IS(D1162,55,$G$5,$H$13)/$E$5))</f>
        <v/>
      </c>
      <c r="K1162" s="411" t="str">
        <f>IF(C1162="","",[1]!hks_fa_roa2(D1162,$G$5))</f>
        <v/>
      </c>
      <c r="L1162" s="411" t="str">
        <f>IF(C1162="","",[1]!hks_fa_roe(D1162,$G$5))</f>
        <v/>
      </c>
      <c r="M1162" s="240" t="str">
        <f>IF(C1162="","",IF($M$11="EPS",[1]!S_STM07_IS(D1162,61,$G$5,$H$13)/IF([1]!s_share_total(D1162,$G$5)=0,[1]!s_share_total(D1162,[1]!s_ipo_listeddate(D1162)),[1]!s_share_total(D1162,$G$5)),([1]!s_stm07_bs(D1162,75,$G$5,$H$13)+[1]!s_stm07_bs(D1162,88,$G$5,$H$13)+[1]!s_stm07_bs(D1162,94,$G$5,$H$13)+[1]!s_stm07_bs(D1162,95,$G$5,$H$13))/$E$5))</f>
        <v/>
      </c>
      <c r="N1162" s="241" t="str">
        <f>IF(C1162="","",F1162/([1]!S_STM07_IS(D1162,61,$G$5,$H$13)/IF([1]!s_share_total(D1162,$G$5)=0,[1]!s_share_total(D1162,[1]!s_ipo_listeddate(D1162)),[1]!s_share_total(D1162,$G$5))))</f>
        <v/>
      </c>
      <c r="O1162" s="240" t="str">
        <f ca="1">IF(C1162="","",[1]!s_share_total(D1162,TODAY())/$E$5)</f>
        <v/>
      </c>
      <c r="P1162" s="240" t="str">
        <f t="shared" si="110"/>
        <v/>
      </c>
      <c r="Q1162" s="210" t="str">
        <f t="shared" si="111"/>
        <v/>
      </c>
      <c r="R1162" s="341" t="str">
        <f t="shared" si="112"/>
        <v/>
      </c>
      <c r="S1162" s="144"/>
      <c r="U1162" s="1"/>
    </row>
    <row r="1163" spans="3:21" ht="12" customHeight="1" x14ac:dyDescent="0.35">
      <c r="C1163" s="342" t="str">
        <f t="shared" si="109"/>
        <v/>
      </c>
      <c r="D1163" s="126" t="str">
        <f t="shared" si="113"/>
        <v/>
      </c>
      <c r="E1163" s="126" t="str">
        <f t="shared" si="114"/>
        <v/>
      </c>
      <c r="F1163" s="181" t="str">
        <f ca="1">IF(C1163="","",[1]!s_dq_close(D1163,TODAY(),1))</f>
        <v/>
      </c>
      <c r="G1163" s="182" t="str">
        <f ca="1">IF(C1163="","",[1]!s_pq_pctchange(D1163,TODAY()-$G$12,TODAY())/100)</f>
        <v/>
      </c>
      <c r="H1163" s="242" t="str">
        <f>IF(C1163="","",IF($H$11="收入",[1]!S_STM07_IS(D1163,9,$G$5,$H$13)/$E$5,[1]!S_STM07_IS(D1163,48,$G$5,$H$13)/$E$5))</f>
        <v/>
      </c>
      <c r="I1163" s="242" t="str">
        <f>IF(C1163="","",IF($I$11="毛利率",([1]!S_STM07_IS(D1163,9,$G$5,$H$13)-[1]!S_STM07_IS(D1163,10,$G$5,$H$13))/[1]!S_STM07_IS(D1163,9,$G$5,$H$13),[1]!S_STM07_IS(D1163,14,$G$5,$H$13)/$E$5))</f>
        <v/>
      </c>
      <c r="J1163" s="403" t="str">
        <f>IF(C1163="","",IF($J$11="净利润率",[1]!S_STM07_IS(D1163,61,$G$5,$H$13)/[1]!S_STM07_IS(D1163,9,$G$5,$H$13),[1]!S_STM07_IS(D1163,55,$G$5,$H$13)/$E$5))</f>
        <v/>
      </c>
      <c r="K1163" s="411" t="str">
        <f>IF(C1163="","",[1]!hks_fa_roa2(D1163,$G$5))</f>
        <v/>
      </c>
      <c r="L1163" s="411" t="str">
        <f>IF(C1163="","",[1]!hks_fa_roe(D1163,$G$5))</f>
        <v/>
      </c>
      <c r="M1163" s="243" t="str">
        <f>IF(C1163="","",IF($M$11="EPS",[1]!S_STM07_IS(D1163,61,$G$5,$H$13)/IF([1]!s_share_total(D1163,$G$5)=0,[1]!s_share_total(D1163,[1]!s_ipo_listeddate(D1163)),[1]!s_share_total(D1163,$G$5)),([1]!s_stm07_bs(D1163,75,$G$5,$H$13)+[1]!s_stm07_bs(D1163,88,$G$5,$H$13)+[1]!s_stm07_bs(D1163,94,$G$5,$H$13)+[1]!s_stm07_bs(D1163,95,$G$5,$H$13))/$E$5))</f>
        <v/>
      </c>
      <c r="N1163" s="193" t="str">
        <f>IF(C1163="","",F1163/([1]!S_STM07_IS(D1163,61,$G$5,$H$13)/IF([1]!s_share_total(D1163,$G$5)=0,[1]!s_share_total(D1163,[1]!s_ipo_listeddate(D1163)),[1]!s_share_total(D1163,$G$5))))</f>
        <v/>
      </c>
      <c r="O1163" s="242" t="str">
        <f ca="1">IF(C1163="","",[1]!s_share_total(D1163,TODAY())/$E$5)</f>
        <v/>
      </c>
      <c r="P1163" s="242" t="str">
        <f t="shared" si="110"/>
        <v/>
      </c>
      <c r="Q1163" s="181" t="str">
        <f t="shared" si="111"/>
        <v/>
      </c>
      <c r="R1163" s="342" t="str">
        <f t="shared" si="112"/>
        <v/>
      </c>
      <c r="S1163" s="144"/>
      <c r="U1163" s="1"/>
    </row>
    <row r="1164" spans="3:21" ht="12" customHeight="1" x14ac:dyDescent="0.35">
      <c r="C1164" s="341" t="str">
        <f t="shared" si="109"/>
        <v/>
      </c>
      <c r="D1164" s="239" t="str">
        <f t="shared" si="113"/>
        <v/>
      </c>
      <c r="E1164" s="239" t="str">
        <f t="shared" si="114"/>
        <v/>
      </c>
      <c r="F1164" s="179" t="str">
        <f ca="1">IF(C1164="","",[1]!s_dq_close(D1164,TODAY(),1))</f>
        <v/>
      </c>
      <c r="G1164" s="180" t="str">
        <f ca="1">IF(C1164="","",[1]!s_pq_pctchange(D1164,TODAY()-$G$12,TODAY())/100)</f>
        <v/>
      </c>
      <c r="H1164" s="240" t="str">
        <f>IF(C1164="","",IF($H$11="收入",[1]!S_STM07_IS(D1164,9,$G$5,$H$13)/$E$5,[1]!S_STM07_IS(D1164,48,$G$5,$H$13)/$E$5))</f>
        <v/>
      </c>
      <c r="I1164" s="240" t="str">
        <f>IF(C1164="","",IF($I$11="毛利率",([1]!S_STM07_IS(D1164,9,$G$5,$H$13)-[1]!S_STM07_IS(D1164,10,$G$5,$H$13))/[1]!S_STM07_IS(D1164,9,$G$5,$H$13),[1]!S_STM07_IS(D1164,14,$G$5,$H$13)/$E$5))</f>
        <v/>
      </c>
      <c r="J1164" s="402" t="str">
        <f>IF(C1164="","",IF($J$11="净利润率",[1]!S_STM07_IS(D1164,61,$G$5,$H$13)/[1]!S_STM07_IS(D1164,9,$G$5,$H$13),[1]!S_STM07_IS(D1164,55,$G$5,$H$13)/$E$5))</f>
        <v/>
      </c>
      <c r="K1164" s="411" t="str">
        <f>IF(C1164="","",[1]!hks_fa_roa2(D1164,$G$5))</f>
        <v/>
      </c>
      <c r="L1164" s="411" t="str">
        <f>IF(C1164="","",[1]!hks_fa_roe(D1164,$G$5))</f>
        <v/>
      </c>
      <c r="M1164" s="240" t="str">
        <f>IF(C1164="","",IF($M$11="EPS",[1]!S_STM07_IS(D1164,61,$G$5,$H$13)/IF([1]!s_share_total(D1164,$G$5)=0,[1]!s_share_total(D1164,[1]!s_ipo_listeddate(D1164)),[1]!s_share_total(D1164,$G$5)),([1]!s_stm07_bs(D1164,75,$G$5,$H$13)+[1]!s_stm07_bs(D1164,88,$G$5,$H$13)+[1]!s_stm07_bs(D1164,94,$G$5,$H$13)+[1]!s_stm07_bs(D1164,95,$G$5,$H$13))/$E$5))</f>
        <v/>
      </c>
      <c r="N1164" s="241" t="str">
        <f>IF(C1164="","",F1164/([1]!S_STM07_IS(D1164,61,$G$5,$H$13)/IF([1]!s_share_total(D1164,$G$5)=0,[1]!s_share_total(D1164,[1]!s_ipo_listeddate(D1164)),[1]!s_share_total(D1164,$G$5))))</f>
        <v/>
      </c>
      <c r="O1164" s="240" t="str">
        <f ca="1">IF(C1164="","",[1]!s_share_total(D1164,TODAY())/$E$5)</f>
        <v/>
      </c>
      <c r="P1164" s="240" t="str">
        <f t="shared" si="110"/>
        <v/>
      </c>
      <c r="Q1164" s="210" t="str">
        <f t="shared" si="111"/>
        <v/>
      </c>
      <c r="R1164" s="341" t="str">
        <f t="shared" si="112"/>
        <v/>
      </c>
      <c r="S1164" s="144"/>
      <c r="U1164" s="1"/>
    </row>
    <row r="1165" spans="3:21" ht="12" customHeight="1" x14ac:dyDescent="0.35">
      <c r="C1165" s="342" t="str">
        <f t="shared" si="109"/>
        <v/>
      </c>
      <c r="D1165" s="126" t="str">
        <f t="shared" si="113"/>
        <v/>
      </c>
      <c r="E1165" s="126" t="str">
        <f t="shared" si="114"/>
        <v/>
      </c>
      <c r="F1165" s="181" t="str">
        <f ca="1">IF(C1165="","",[1]!s_dq_close(D1165,TODAY(),1))</f>
        <v/>
      </c>
      <c r="G1165" s="182" t="str">
        <f ca="1">IF(C1165="","",[1]!s_pq_pctchange(D1165,TODAY()-$G$12,TODAY())/100)</f>
        <v/>
      </c>
      <c r="H1165" s="242" t="str">
        <f>IF(C1165="","",IF($H$11="收入",[1]!S_STM07_IS(D1165,9,$G$5,$H$13)/$E$5,[1]!S_STM07_IS(D1165,48,$G$5,$H$13)/$E$5))</f>
        <v/>
      </c>
      <c r="I1165" s="242" t="str">
        <f>IF(C1165="","",IF($I$11="毛利率",([1]!S_STM07_IS(D1165,9,$G$5,$H$13)-[1]!S_STM07_IS(D1165,10,$G$5,$H$13))/[1]!S_STM07_IS(D1165,9,$G$5,$H$13),[1]!S_STM07_IS(D1165,14,$G$5,$H$13)/$E$5))</f>
        <v/>
      </c>
      <c r="J1165" s="403" t="str">
        <f>IF(C1165="","",IF($J$11="净利润率",[1]!S_STM07_IS(D1165,61,$G$5,$H$13)/[1]!S_STM07_IS(D1165,9,$G$5,$H$13),[1]!S_STM07_IS(D1165,55,$G$5,$H$13)/$E$5))</f>
        <v/>
      </c>
      <c r="K1165" s="411" t="str">
        <f>IF(C1165="","",[1]!hks_fa_roa2(D1165,$G$5))</f>
        <v/>
      </c>
      <c r="L1165" s="411" t="str">
        <f>IF(C1165="","",[1]!hks_fa_roe(D1165,$G$5))</f>
        <v/>
      </c>
      <c r="M1165" s="243" t="str">
        <f>IF(C1165="","",IF($M$11="EPS",[1]!S_STM07_IS(D1165,61,$G$5,$H$13)/IF([1]!s_share_total(D1165,$G$5)=0,[1]!s_share_total(D1165,[1]!s_ipo_listeddate(D1165)),[1]!s_share_total(D1165,$G$5)),([1]!s_stm07_bs(D1165,75,$G$5,$H$13)+[1]!s_stm07_bs(D1165,88,$G$5,$H$13)+[1]!s_stm07_bs(D1165,94,$G$5,$H$13)+[1]!s_stm07_bs(D1165,95,$G$5,$H$13))/$E$5))</f>
        <v/>
      </c>
      <c r="N1165" s="193" t="str">
        <f>IF(C1165="","",F1165/([1]!S_STM07_IS(D1165,61,$G$5,$H$13)/IF([1]!s_share_total(D1165,$G$5)=0,[1]!s_share_total(D1165,[1]!s_ipo_listeddate(D1165)),[1]!s_share_total(D1165,$G$5))))</f>
        <v/>
      </c>
      <c r="O1165" s="242" t="str">
        <f ca="1">IF(C1165="","",[1]!s_share_total(D1165,TODAY())/$E$5)</f>
        <v/>
      </c>
      <c r="P1165" s="242" t="str">
        <f t="shared" si="110"/>
        <v/>
      </c>
      <c r="Q1165" s="181" t="str">
        <f t="shared" si="111"/>
        <v/>
      </c>
      <c r="R1165" s="342" t="str">
        <f t="shared" si="112"/>
        <v/>
      </c>
      <c r="S1165" s="144"/>
      <c r="U1165" s="1"/>
    </row>
    <row r="1166" spans="3:21" ht="12" customHeight="1" x14ac:dyDescent="0.35">
      <c r="C1166" s="341" t="str">
        <f t="shared" ref="C1166:C1229" si="115">IF(ROW()-13&lt;=MAX(series),ROW()-13,"")</f>
        <v/>
      </c>
      <c r="D1166" s="239" t="str">
        <f t="shared" si="113"/>
        <v/>
      </c>
      <c r="E1166" s="239" t="str">
        <f t="shared" si="114"/>
        <v/>
      </c>
      <c r="F1166" s="179" t="str">
        <f ca="1">IF(C1166="","",[1]!s_dq_close(D1166,TODAY(),1))</f>
        <v/>
      </c>
      <c r="G1166" s="180" t="str">
        <f ca="1">IF(C1166="","",[1]!s_pq_pctchange(D1166,TODAY()-$G$12,TODAY())/100)</f>
        <v/>
      </c>
      <c r="H1166" s="240" t="str">
        <f>IF(C1166="","",IF($H$11="收入",[1]!S_STM07_IS(D1166,9,$G$5,$H$13)/$E$5,[1]!S_STM07_IS(D1166,48,$G$5,$H$13)/$E$5))</f>
        <v/>
      </c>
      <c r="I1166" s="240" t="str">
        <f>IF(C1166="","",IF($I$11="毛利率",([1]!S_STM07_IS(D1166,9,$G$5,$H$13)-[1]!S_STM07_IS(D1166,10,$G$5,$H$13))/[1]!S_STM07_IS(D1166,9,$G$5,$H$13),[1]!S_STM07_IS(D1166,14,$G$5,$H$13)/$E$5))</f>
        <v/>
      </c>
      <c r="J1166" s="402" t="str">
        <f>IF(C1166="","",IF($J$11="净利润率",[1]!S_STM07_IS(D1166,61,$G$5,$H$13)/[1]!S_STM07_IS(D1166,9,$G$5,$H$13),[1]!S_STM07_IS(D1166,55,$G$5,$H$13)/$E$5))</f>
        <v/>
      </c>
      <c r="K1166" s="411" t="str">
        <f>IF(C1166="","",[1]!hks_fa_roa2(D1166,$G$5))</f>
        <v/>
      </c>
      <c r="L1166" s="411" t="str">
        <f>IF(C1166="","",[1]!hks_fa_roe(D1166,$G$5))</f>
        <v/>
      </c>
      <c r="M1166" s="240" t="str">
        <f>IF(C1166="","",IF($M$11="EPS",[1]!S_STM07_IS(D1166,61,$G$5,$H$13)/IF([1]!s_share_total(D1166,$G$5)=0,[1]!s_share_total(D1166,[1]!s_ipo_listeddate(D1166)),[1]!s_share_total(D1166,$G$5)),([1]!s_stm07_bs(D1166,75,$G$5,$H$13)+[1]!s_stm07_bs(D1166,88,$G$5,$H$13)+[1]!s_stm07_bs(D1166,94,$G$5,$H$13)+[1]!s_stm07_bs(D1166,95,$G$5,$H$13))/$E$5))</f>
        <v/>
      </c>
      <c r="N1166" s="241" t="str">
        <f>IF(C1166="","",F1166/([1]!S_STM07_IS(D1166,61,$G$5,$H$13)/IF([1]!s_share_total(D1166,$G$5)=0,[1]!s_share_total(D1166,[1]!s_ipo_listeddate(D1166)),[1]!s_share_total(D1166,$G$5))))</f>
        <v/>
      </c>
      <c r="O1166" s="240" t="str">
        <f ca="1">IF(C1166="","",[1]!s_share_total(D1166,TODAY())/$E$5)</f>
        <v/>
      </c>
      <c r="P1166" s="240" t="str">
        <f t="shared" ref="P1166:P1229" si="116">IF(C1166="","",F1166*O1166)</f>
        <v/>
      </c>
      <c r="Q1166" s="210" t="str">
        <f t="shared" ref="Q1166:Q1229" si="117">IF(C1166="","",HLOOKUP($R$12,$G$11:$P$20003,ROW()-ROW($G$11)+1,FALSE))</f>
        <v/>
      </c>
      <c r="R1166" s="341" t="str">
        <f t="shared" ref="R1166:R1229" si="118">IF(C1166="","",RANK(Q1166,Q:Q,0))</f>
        <v/>
      </c>
      <c r="S1166" s="144"/>
      <c r="U1166" s="1"/>
    </row>
    <row r="1167" spans="3:21" ht="12" customHeight="1" x14ac:dyDescent="0.35">
      <c r="C1167" s="342" t="str">
        <f t="shared" si="115"/>
        <v/>
      </c>
      <c r="D1167" s="126" t="str">
        <f t="shared" si="113"/>
        <v/>
      </c>
      <c r="E1167" s="126" t="str">
        <f t="shared" si="114"/>
        <v/>
      </c>
      <c r="F1167" s="181" t="str">
        <f ca="1">IF(C1167="","",[1]!s_dq_close(D1167,TODAY(),1))</f>
        <v/>
      </c>
      <c r="G1167" s="182" t="str">
        <f ca="1">IF(C1167="","",[1]!s_pq_pctchange(D1167,TODAY()-$G$12,TODAY())/100)</f>
        <v/>
      </c>
      <c r="H1167" s="242" t="str">
        <f>IF(C1167="","",IF($H$11="收入",[1]!S_STM07_IS(D1167,9,$G$5,$H$13)/$E$5,[1]!S_STM07_IS(D1167,48,$G$5,$H$13)/$E$5))</f>
        <v/>
      </c>
      <c r="I1167" s="242" t="str">
        <f>IF(C1167="","",IF($I$11="毛利率",([1]!S_STM07_IS(D1167,9,$G$5,$H$13)-[1]!S_STM07_IS(D1167,10,$G$5,$H$13))/[1]!S_STM07_IS(D1167,9,$G$5,$H$13),[1]!S_STM07_IS(D1167,14,$G$5,$H$13)/$E$5))</f>
        <v/>
      </c>
      <c r="J1167" s="403" t="str">
        <f>IF(C1167="","",IF($J$11="净利润率",[1]!S_STM07_IS(D1167,61,$G$5,$H$13)/[1]!S_STM07_IS(D1167,9,$G$5,$H$13),[1]!S_STM07_IS(D1167,55,$G$5,$H$13)/$E$5))</f>
        <v/>
      </c>
      <c r="K1167" s="411" t="str">
        <f>IF(C1167="","",[1]!hks_fa_roa2(D1167,$G$5))</f>
        <v/>
      </c>
      <c r="L1167" s="411" t="str">
        <f>IF(C1167="","",[1]!hks_fa_roe(D1167,$G$5))</f>
        <v/>
      </c>
      <c r="M1167" s="243" t="str">
        <f>IF(C1167="","",IF($M$11="EPS",[1]!S_STM07_IS(D1167,61,$G$5,$H$13)/IF([1]!s_share_total(D1167,$G$5)=0,[1]!s_share_total(D1167,[1]!s_ipo_listeddate(D1167)),[1]!s_share_total(D1167,$G$5)),([1]!s_stm07_bs(D1167,75,$G$5,$H$13)+[1]!s_stm07_bs(D1167,88,$G$5,$H$13)+[1]!s_stm07_bs(D1167,94,$G$5,$H$13)+[1]!s_stm07_bs(D1167,95,$G$5,$H$13))/$E$5))</f>
        <v/>
      </c>
      <c r="N1167" s="193" t="str">
        <f>IF(C1167="","",F1167/([1]!S_STM07_IS(D1167,61,$G$5,$H$13)/IF([1]!s_share_total(D1167,$G$5)=0,[1]!s_share_total(D1167,[1]!s_ipo_listeddate(D1167)),[1]!s_share_total(D1167,$G$5))))</f>
        <v/>
      </c>
      <c r="O1167" s="242" t="str">
        <f ca="1">IF(C1167="","",[1]!s_share_total(D1167,TODAY())/$E$5)</f>
        <v/>
      </c>
      <c r="P1167" s="242" t="str">
        <f t="shared" si="116"/>
        <v/>
      </c>
      <c r="Q1167" s="181" t="str">
        <f t="shared" si="117"/>
        <v/>
      </c>
      <c r="R1167" s="342" t="str">
        <f t="shared" si="118"/>
        <v/>
      </c>
      <c r="S1167" s="144"/>
      <c r="U1167" s="1"/>
    </row>
    <row r="1168" spans="3:21" ht="12" customHeight="1" x14ac:dyDescent="0.35">
      <c r="C1168" s="341" t="str">
        <f t="shared" si="115"/>
        <v/>
      </c>
      <c r="D1168" s="239" t="str">
        <f t="shared" si="113"/>
        <v/>
      </c>
      <c r="E1168" s="239" t="str">
        <f t="shared" si="114"/>
        <v/>
      </c>
      <c r="F1168" s="179" t="str">
        <f ca="1">IF(C1168="","",[1]!s_dq_close(D1168,TODAY(),1))</f>
        <v/>
      </c>
      <c r="G1168" s="180" t="str">
        <f ca="1">IF(C1168="","",[1]!s_pq_pctchange(D1168,TODAY()-$G$12,TODAY())/100)</f>
        <v/>
      </c>
      <c r="H1168" s="240" t="str">
        <f>IF(C1168="","",IF($H$11="收入",[1]!S_STM07_IS(D1168,9,$G$5,$H$13)/$E$5,[1]!S_STM07_IS(D1168,48,$G$5,$H$13)/$E$5))</f>
        <v/>
      </c>
      <c r="I1168" s="240" t="str">
        <f>IF(C1168="","",IF($I$11="毛利率",([1]!S_STM07_IS(D1168,9,$G$5,$H$13)-[1]!S_STM07_IS(D1168,10,$G$5,$H$13))/[1]!S_STM07_IS(D1168,9,$G$5,$H$13),[1]!S_STM07_IS(D1168,14,$G$5,$H$13)/$E$5))</f>
        <v/>
      </c>
      <c r="J1168" s="402" t="str">
        <f>IF(C1168="","",IF($J$11="净利润率",[1]!S_STM07_IS(D1168,61,$G$5,$H$13)/[1]!S_STM07_IS(D1168,9,$G$5,$H$13),[1]!S_STM07_IS(D1168,55,$G$5,$H$13)/$E$5))</f>
        <v/>
      </c>
      <c r="K1168" s="411" t="str">
        <f>IF(C1168="","",[1]!hks_fa_roa2(D1168,$G$5))</f>
        <v/>
      </c>
      <c r="L1168" s="411" t="str">
        <f>IF(C1168="","",[1]!hks_fa_roe(D1168,$G$5))</f>
        <v/>
      </c>
      <c r="M1168" s="240" t="str">
        <f>IF(C1168="","",IF($M$11="EPS",[1]!S_STM07_IS(D1168,61,$G$5,$H$13)/IF([1]!s_share_total(D1168,$G$5)=0,[1]!s_share_total(D1168,[1]!s_ipo_listeddate(D1168)),[1]!s_share_total(D1168,$G$5)),([1]!s_stm07_bs(D1168,75,$G$5,$H$13)+[1]!s_stm07_bs(D1168,88,$G$5,$H$13)+[1]!s_stm07_bs(D1168,94,$G$5,$H$13)+[1]!s_stm07_bs(D1168,95,$G$5,$H$13))/$E$5))</f>
        <v/>
      </c>
      <c r="N1168" s="241" t="str">
        <f>IF(C1168="","",F1168/([1]!S_STM07_IS(D1168,61,$G$5,$H$13)/IF([1]!s_share_total(D1168,$G$5)=0,[1]!s_share_total(D1168,[1]!s_ipo_listeddate(D1168)),[1]!s_share_total(D1168,$G$5))))</f>
        <v/>
      </c>
      <c r="O1168" s="240" t="str">
        <f ca="1">IF(C1168="","",[1]!s_share_total(D1168,TODAY())/$E$5)</f>
        <v/>
      </c>
      <c r="P1168" s="240" t="str">
        <f t="shared" si="116"/>
        <v/>
      </c>
      <c r="Q1168" s="210" t="str">
        <f t="shared" si="117"/>
        <v/>
      </c>
      <c r="R1168" s="341" t="str">
        <f t="shared" si="118"/>
        <v/>
      </c>
      <c r="S1168" s="144"/>
      <c r="U1168" s="1"/>
    </row>
    <row r="1169" spans="3:21" ht="12" customHeight="1" x14ac:dyDescent="0.35">
      <c r="C1169" s="342" t="str">
        <f t="shared" si="115"/>
        <v/>
      </c>
      <c r="D1169" s="126" t="str">
        <f t="shared" si="113"/>
        <v/>
      </c>
      <c r="E1169" s="126" t="str">
        <f t="shared" si="114"/>
        <v/>
      </c>
      <c r="F1169" s="181" t="str">
        <f ca="1">IF(C1169="","",[1]!s_dq_close(D1169,TODAY(),1))</f>
        <v/>
      </c>
      <c r="G1169" s="182" t="str">
        <f ca="1">IF(C1169="","",[1]!s_pq_pctchange(D1169,TODAY()-$G$12,TODAY())/100)</f>
        <v/>
      </c>
      <c r="H1169" s="242" t="str">
        <f>IF(C1169="","",IF($H$11="收入",[1]!S_STM07_IS(D1169,9,$G$5,$H$13)/$E$5,[1]!S_STM07_IS(D1169,48,$G$5,$H$13)/$E$5))</f>
        <v/>
      </c>
      <c r="I1169" s="242" t="str">
        <f>IF(C1169="","",IF($I$11="毛利率",([1]!S_STM07_IS(D1169,9,$G$5,$H$13)-[1]!S_STM07_IS(D1169,10,$G$5,$H$13))/[1]!S_STM07_IS(D1169,9,$G$5,$H$13),[1]!S_STM07_IS(D1169,14,$G$5,$H$13)/$E$5))</f>
        <v/>
      </c>
      <c r="J1169" s="403" t="str">
        <f>IF(C1169="","",IF($J$11="净利润率",[1]!S_STM07_IS(D1169,61,$G$5,$H$13)/[1]!S_STM07_IS(D1169,9,$G$5,$H$13),[1]!S_STM07_IS(D1169,55,$G$5,$H$13)/$E$5))</f>
        <v/>
      </c>
      <c r="K1169" s="411" t="str">
        <f>IF(C1169="","",[1]!hks_fa_roa2(D1169,$G$5))</f>
        <v/>
      </c>
      <c r="L1169" s="411" t="str">
        <f>IF(C1169="","",[1]!hks_fa_roe(D1169,$G$5))</f>
        <v/>
      </c>
      <c r="M1169" s="243" t="str">
        <f>IF(C1169="","",IF($M$11="EPS",[1]!S_STM07_IS(D1169,61,$G$5,$H$13)/IF([1]!s_share_total(D1169,$G$5)=0,[1]!s_share_total(D1169,[1]!s_ipo_listeddate(D1169)),[1]!s_share_total(D1169,$G$5)),([1]!s_stm07_bs(D1169,75,$G$5,$H$13)+[1]!s_stm07_bs(D1169,88,$G$5,$H$13)+[1]!s_stm07_bs(D1169,94,$G$5,$H$13)+[1]!s_stm07_bs(D1169,95,$G$5,$H$13))/$E$5))</f>
        <v/>
      </c>
      <c r="N1169" s="193" t="str">
        <f>IF(C1169="","",F1169/([1]!S_STM07_IS(D1169,61,$G$5,$H$13)/IF([1]!s_share_total(D1169,$G$5)=0,[1]!s_share_total(D1169,[1]!s_ipo_listeddate(D1169)),[1]!s_share_total(D1169,$G$5))))</f>
        <v/>
      </c>
      <c r="O1169" s="242" t="str">
        <f ca="1">IF(C1169="","",[1]!s_share_total(D1169,TODAY())/$E$5)</f>
        <v/>
      </c>
      <c r="P1169" s="242" t="str">
        <f t="shared" si="116"/>
        <v/>
      </c>
      <c r="Q1169" s="181" t="str">
        <f t="shared" si="117"/>
        <v/>
      </c>
      <c r="R1169" s="342" t="str">
        <f t="shared" si="118"/>
        <v/>
      </c>
      <c r="S1169" s="144"/>
      <c r="U1169" s="1"/>
    </row>
    <row r="1170" spans="3:21" ht="12" customHeight="1" x14ac:dyDescent="0.35">
      <c r="C1170" s="341" t="str">
        <f t="shared" si="115"/>
        <v/>
      </c>
      <c r="D1170" s="239" t="str">
        <f t="shared" si="113"/>
        <v/>
      </c>
      <c r="E1170" s="239" t="str">
        <f t="shared" si="114"/>
        <v/>
      </c>
      <c r="F1170" s="179" t="str">
        <f ca="1">IF(C1170="","",[1]!s_dq_close(D1170,TODAY(),1))</f>
        <v/>
      </c>
      <c r="G1170" s="180" t="str">
        <f ca="1">IF(C1170="","",[1]!s_pq_pctchange(D1170,TODAY()-$G$12,TODAY())/100)</f>
        <v/>
      </c>
      <c r="H1170" s="240" t="str">
        <f>IF(C1170="","",IF($H$11="收入",[1]!S_STM07_IS(D1170,9,$G$5,$H$13)/$E$5,[1]!S_STM07_IS(D1170,48,$G$5,$H$13)/$E$5))</f>
        <v/>
      </c>
      <c r="I1170" s="240" t="str">
        <f>IF(C1170="","",IF($I$11="毛利率",([1]!S_STM07_IS(D1170,9,$G$5,$H$13)-[1]!S_STM07_IS(D1170,10,$G$5,$H$13))/[1]!S_STM07_IS(D1170,9,$G$5,$H$13),[1]!S_STM07_IS(D1170,14,$G$5,$H$13)/$E$5))</f>
        <v/>
      </c>
      <c r="J1170" s="402" t="str">
        <f>IF(C1170="","",IF($J$11="净利润率",[1]!S_STM07_IS(D1170,61,$G$5,$H$13)/[1]!S_STM07_IS(D1170,9,$G$5,$H$13),[1]!S_STM07_IS(D1170,55,$G$5,$H$13)/$E$5))</f>
        <v/>
      </c>
      <c r="K1170" s="411" t="str">
        <f>IF(C1170="","",[1]!hks_fa_roa2(D1170,$G$5))</f>
        <v/>
      </c>
      <c r="L1170" s="411" t="str">
        <f>IF(C1170="","",[1]!hks_fa_roe(D1170,$G$5))</f>
        <v/>
      </c>
      <c r="M1170" s="240" t="str">
        <f>IF(C1170="","",IF($M$11="EPS",[1]!S_STM07_IS(D1170,61,$G$5,$H$13)/IF([1]!s_share_total(D1170,$G$5)=0,[1]!s_share_total(D1170,[1]!s_ipo_listeddate(D1170)),[1]!s_share_total(D1170,$G$5)),([1]!s_stm07_bs(D1170,75,$G$5,$H$13)+[1]!s_stm07_bs(D1170,88,$G$5,$H$13)+[1]!s_stm07_bs(D1170,94,$G$5,$H$13)+[1]!s_stm07_bs(D1170,95,$G$5,$H$13))/$E$5))</f>
        <v/>
      </c>
      <c r="N1170" s="241" t="str">
        <f>IF(C1170="","",F1170/([1]!S_STM07_IS(D1170,61,$G$5,$H$13)/IF([1]!s_share_total(D1170,$G$5)=0,[1]!s_share_total(D1170,[1]!s_ipo_listeddate(D1170)),[1]!s_share_total(D1170,$G$5))))</f>
        <v/>
      </c>
      <c r="O1170" s="240" t="str">
        <f ca="1">IF(C1170="","",[1]!s_share_total(D1170,TODAY())/$E$5)</f>
        <v/>
      </c>
      <c r="P1170" s="240" t="str">
        <f t="shared" si="116"/>
        <v/>
      </c>
      <c r="Q1170" s="210" t="str">
        <f t="shared" si="117"/>
        <v/>
      </c>
      <c r="R1170" s="341" t="str">
        <f t="shared" si="118"/>
        <v/>
      </c>
      <c r="S1170" s="144"/>
      <c r="U1170" s="1"/>
    </row>
    <row r="1171" spans="3:21" ht="12" customHeight="1" x14ac:dyDescent="0.35">
      <c r="C1171" s="342" t="str">
        <f t="shared" si="115"/>
        <v/>
      </c>
      <c r="D1171" s="126" t="str">
        <f t="shared" si="113"/>
        <v/>
      </c>
      <c r="E1171" s="126" t="str">
        <f t="shared" si="114"/>
        <v/>
      </c>
      <c r="F1171" s="181" t="str">
        <f ca="1">IF(C1171="","",[1]!s_dq_close(D1171,TODAY(),1))</f>
        <v/>
      </c>
      <c r="G1171" s="182" t="str">
        <f ca="1">IF(C1171="","",[1]!s_pq_pctchange(D1171,TODAY()-$G$12,TODAY())/100)</f>
        <v/>
      </c>
      <c r="H1171" s="242" t="str">
        <f>IF(C1171="","",IF($H$11="收入",[1]!S_STM07_IS(D1171,9,$G$5,$H$13)/$E$5,[1]!S_STM07_IS(D1171,48,$G$5,$H$13)/$E$5))</f>
        <v/>
      </c>
      <c r="I1171" s="242" t="str">
        <f>IF(C1171="","",IF($I$11="毛利率",([1]!S_STM07_IS(D1171,9,$G$5,$H$13)-[1]!S_STM07_IS(D1171,10,$G$5,$H$13))/[1]!S_STM07_IS(D1171,9,$G$5,$H$13),[1]!S_STM07_IS(D1171,14,$G$5,$H$13)/$E$5))</f>
        <v/>
      </c>
      <c r="J1171" s="403" t="str">
        <f>IF(C1171="","",IF($J$11="净利润率",[1]!S_STM07_IS(D1171,61,$G$5,$H$13)/[1]!S_STM07_IS(D1171,9,$G$5,$H$13),[1]!S_STM07_IS(D1171,55,$G$5,$H$13)/$E$5))</f>
        <v/>
      </c>
      <c r="K1171" s="411" t="str">
        <f>IF(C1171="","",[1]!hks_fa_roa2(D1171,$G$5))</f>
        <v/>
      </c>
      <c r="L1171" s="411" t="str">
        <f>IF(C1171="","",[1]!hks_fa_roe(D1171,$G$5))</f>
        <v/>
      </c>
      <c r="M1171" s="243" t="str">
        <f>IF(C1171="","",IF($M$11="EPS",[1]!S_STM07_IS(D1171,61,$G$5,$H$13)/IF([1]!s_share_total(D1171,$G$5)=0,[1]!s_share_total(D1171,[1]!s_ipo_listeddate(D1171)),[1]!s_share_total(D1171,$G$5)),([1]!s_stm07_bs(D1171,75,$G$5,$H$13)+[1]!s_stm07_bs(D1171,88,$G$5,$H$13)+[1]!s_stm07_bs(D1171,94,$G$5,$H$13)+[1]!s_stm07_bs(D1171,95,$G$5,$H$13))/$E$5))</f>
        <v/>
      </c>
      <c r="N1171" s="193" t="str">
        <f>IF(C1171="","",F1171/([1]!S_STM07_IS(D1171,61,$G$5,$H$13)/IF([1]!s_share_total(D1171,$G$5)=0,[1]!s_share_total(D1171,[1]!s_ipo_listeddate(D1171)),[1]!s_share_total(D1171,$G$5))))</f>
        <v/>
      </c>
      <c r="O1171" s="242" t="str">
        <f ca="1">IF(C1171="","",[1]!s_share_total(D1171,TODAY())/$E$5)</f>
        <v/>
      </c>
      <c r="P1171" s="242" t="str">
        <f t="shared" si="116"/>
        <v/>
      </c>
      <c r="Q1171" s="181" t="str">
        <f t="shared" si="117"/>
        <v/>
      </c>
      <c r="R1171" s="342" t="str">
        <f t="shared" si="118"/>
        <v/>
      </c>
      <c r="S1171" s="144"/>
      <c r="U1171" s="1"/>
    </row>
    <row r="1172" spans="3:21" ht="12" customHeight="1" x14ac:dyDescent="0.35">
      <c r="C1172" s="341" t="str">
        <f t="shared" si="115"/>
        <v/>
      </c>
      <c r="D1172" s="239" t="str">
        <f t="shared" si="113"/>
        <v/>
      </c>
      <c r="E1172" s="239" t="str">
        <f t="shared" si="114"/>
        <v/>
      </c>
      <c r="F1172" s="179" t="str">
        <f ca="1">IF(C1172="","",[1]!s_dq_close(D1172,TODAY(),1))</f>
        <v/>
      </c>
      <c r="G1172" s="180" t="str">
        <f ca="1">IF(C1172="","",[1]!s_pq_pctchange(D1172,TODAY()-$G$12,TODAY())/100)</f>
        <v/>
      </c>
      <c r="H1172" s="240" t="str">
        <f>IF(C1172="","",IF($H$11="收入",[1]!S_STM07_IS(D1172,9,$G$5,$H$13)/$E$5,[1]!S_STM07_IS(D1172,48,$G$5,$H$13)/$E$5))</f>
        <v/>
      </c>
      <c r="I1172" s="240" t="str">
        <f>IF(C1172="","",IF($I$11="毛利率",([1]!S_STM07_IS(D1172,9,$G$5,$H$13)-[1]!S_STM07_IS(D1172,10,$G$5,$H$13))/[1]!S_STM07_IS(D1172,9,$G$5,$H$13),[1]!S_STM07_IS(D1172,14,$G$5,$H$13)/$E$5))</f>
        <v/>
      </c>
      <c r="J1172" s="402" t="str">
        <f>IF(C1172="","",IF($J$11="净利润率",[1]!S_STM07_IS(D1172,61,$G$5,$H$13)/[1]!S_STM07_IS(D1172,9,$G$5,$H$13),[1]!S_STM07_IS(D1172,55,$G$5,$H$13)/$E$5))</f>
        <v/>
      </c>
      <c r="K1172" s="411" t="str">
        <f>IF(C1172="","",[1]!hks_fa_roa2(D1172,$G$5))</f>
        <v/>
      </c>
      <c r="L1172" s="411" t="str">
        <f>IF(C1172="","",[1]!hks_fa_roe(D1172,$G$5))</f>
        <v/>
      </c>
      <c r="M1172" s="240" t="str">
        <f>IF(C1172="","",IF($M$11="EPS",[1]!S_STM07_IS(D1172,61,$G$5,$H$13)/IF([1]!s_share_total(D1172,$G$5)=0,[1]!s_share_total(D1172,[1]!s_ipo_listeddate(D1172)),[1]!s_share_total(D1172,$G$5)),([1]!s_stm07_bs(D1172,75,$G$5,$H$13)+[1]!s_stm07_bs(D1172,88,$G$5,$H$13)+[1]!s_stm07_bs(D1172,94,$G$5,$H$13)+[1]!s_stm07_bs(D1172,95,$G$5,$H$13))/$E$5))</f>
        <v/>
      </c>
      <c r="N1172" s="241" t="str">
        <f>IF(C1172="","",F1172/([1]!S_STM07_IS(D1172,61,$G$5,$H$13)/IF([1]!s_share_total(D1172,$G$5)=0,[1]!s_share_total(D1172,[1]!s_ipo_listeddate(D1172)),[1]!s_share_total(D1172,$G$5))))</f>
        <v/>
      </c>
      <c r="O1172" s="240" t="str">
        <f ca="1">IF(C1172="","",[1]!s_share_total(D1172,TODAY())/$E$5)</f>
        <v/>
      </c>
      <c r="P1172" s="240" t="str">
        <f t="shared" si="116"/>
        <v/>
      </c>
      <c r="Q1172" s="210" t="str">
        <f t="shared" si="117"/>
        <v/>
      </c>
      <c r="R1172" s="341" t="str">
        <f t="shared" si="118"/>
        <v/>
      </c>
      <c r="S1172" s="144"/>
      <c r="U1172" s="1"/>
    </row>
    <row r="1173" spans="3:21" ht="12" customHeight="1" x14ac:dyDescent="0.35">
      <c r="C1173" s="342" t="str">
        <f t="shared" si="115"/>
        <v/>
      </c>
      <c r="D1173" s="126" t="str">
        <f t="shared" si="113"/>
        <v/>
      </c>
      <c r="E1173" s="126" t="str">
        <f t="shared" si="114"/>
        <v/>
      </c>
      <c r="F1173" s="181" t="str">
        <f ca="1">IF(C1173="","",[1]!s_dq_close(D1173,TODAY(),1))</f>
        <v/>
      </c>
      <c r="G1173" s="182" t="str">
        <f ca="1">IF(C1173="","",[1]!s_pq_pctchange(D1173,TODAY()-$G$12,TODAY())/100)</f>
        <v/>
      </c>
      <c r="H1173" s="242" t="str">
        <f>IF(C1173="","",IF($H$11="收入",[1]!S_STM07_IS(D1173,9,$G$5,$H$13)/$E$5,[1]!S_STM07_IS(D1173,48,$G$5,$H$13)/$E$5))</f>
        <v/>
      </c>
      <c r="I1173" s="242" t="str">
        <f>IF(C1173="","",IF($I$11="毛利率",([1]!S_STM07_IS(D1173,9,$G$5,$H$13)-[1]!S_STM07_IS(D1173,10,$G$5,$H$13))/[1]!S_STM07_IS(D1173,9,$G$5,$H$13),[1]!S_STM07_IS(D1173,14,$G$5,$H$13)/$E$5))</f>
        <v/>
      </c>
      <c r="J1173" s="403" t="str">
        <f>IF(C1173="","",IF($J$11="净利润率",[1]!S_STM07_IS(D1173,61,$G$5,$H$13)/[1]!S_STM07_IS(D1173,9,$G$5,$H$13),[1]!S_STM07_IS(D1173,55,$G$5,$H$13)/$E$5))</f>
        <v/>
      </c>
      <c r="K1173" s="411" t="str">
        <f>IF(C1173="","",[1]!hks_fa_roa2(D1173,$G$5))</f>
        <v/>
      </c>
      <c r="L1173" s="411" t="str">
        <f>IF(C1173="","",[1]!hks_fa_roe(D1173,$G$5))</f>
        <v/>
      </c>
      <c r="M1173" s="243" t="str">
        <f>IF(C1173="","",IF($M$11="EPS",[1]!S_STM07_IS(D1173,61,$G$5,$H$13)/IF([1]!s_share_total(D1173,$G$5)=0,[1]!s_share_total(D1173,[1]!s_ipo_listeddate(D1173)),[1]!s_share_total(D1173,$G$5)),([1]!s_stm07_bs(D1173,75,$G$5,$H$13)+[1]!s_stm07_bs(D1173,88,$G$5,$H$13)+[1]!s_stm07_bs(D1173,94,$G$5,$H$13)+[1]!s_stm07_bs(D1173,95,$G$5,$H$13))/$E$5))</f>
        <v/>
      </c>
      <c r="N1173" s="193" t="str">
        <f>IF(C1173="","",F1173/([1]!S_STM07_IS(D1173,61,$G$5,$H$13)/IF([1]!s_share_total(D1173,$G$5)=0,[1]!s_share_total(D1173,[1]!s_ipo_listeddate(D1173)),[1]!s_share_total(D1173,$G$5))))</f>
        <v/>
      </c>
      <c r="O1173" s="242" t="str">
        <f ca="1">IF(C1173="","",[1]!s_share_total(D1173,TODAY())/$E$5)</f>
        <v/>
      </c>
      <c r="P1173" s="242" t="str">
        <f t="shared" si="116"/>
        <v/>
      </c>
      <c r="Q1173" s="181" t="str">
        <f t="shared" si="117"/>
        <v/>
      </c>
      <c r="R1173" s="342" t="str">
        <f t="shared" si="118"/>
        <v/>
      </c>
      <c r="S1173" s="144"/>
      <c r="U1173" s="1"/>
    </row>
    <row r="1174" spans="3:21" ht="12" customHeight="1" x14ac:dyDescent="0.35">
      <c r="C1174" s="341" t="str">
        <f t="shared" si="115"/>
        <v/>
      </c>
      <c r="D1174" s="239" t="str">
        <f t="shared" si="113"/>
        <v/>
      </c>
      <c r="E1174" s="239" t="str">
        <f t="shared" si="114"/>
        <v/>
      </c>
      <c r="F1174" s="179" t="str">
        <f ca="1">IF(C1174="","",[1]!s_dq_close(D1174,TODAY(),1))</f>
        <v/>
      </c>
      <c r="G1174" s="180" t="str">
        <f ca="1">IF(C1174="","",[1]!s_pq_pctchange(D1174,TODAY()-$G$12,TODAY())/100)</f>
        <v/>
      </c>
      <c r="H1174" s="240" t="str">
        <f>IF(C1174="","",IF($H$11="收入",[1]!S_STM07_IS(D1174,9,$G$5,$H$13)/$E$5,[1]!S_STM07_IS(D1174,48,$G$5,$H$13)/$E$5))</f>
        <v/>
      </c>
      <c r="I1174" s="240" t="str">
        <f>IF(C1174="","",IF($I$11="毛利率",([1]!S_STM07_IS(D1174,9,$G$5,$H$13)-[1]!S_STM07_IS(D1174,10,$G$5,$H$13))/[1]!S_STM07_IS(D1174,9,$G$5,$H$13),[1]!S_STM07_IS(D1174,14,$G$5,$H$13)/$E$5))</f>
        <v/>
      </c>
      <c r="J1174" s="402" t="str">
        <f>IF(C1174="","",IF($J$11="净利润率",[1]!S_STM07_IS(D1174,61,$G$5,$H$13)/[1]!S_STM07_IS(D1174,9,$G$5,$H$13),[1]!S_STM07_IS(D1174,55,$G$5,$H$13)/$E$5))</f>
        <v/>
      </c>
      <c r="K1174" s="411" t="str">
        <f>IF(C1174="","",[1]!hks_fa_roa2(D1174,$G$5))</f>
        <v/>
      </c>
      <c r="L1174" s="411" t="str">
        <f>IF(C1174="","",[1]!hks_fa_roe(D1174,$G$5))</f>
        <v/>
      </c>
      <c r="M1174" s="240" t="str">
        <f>IF(C1174="","",IF($M$11="EPS",[1]!S_STM07_IS(D1174,61,$G$5,$H$13)/IF([1]!s_share_total(D1174,$G$5)=0,[1]!s_share_total(D1174,[1]!s_ipo_listeddate(D1174)),[1]!s_share_total(D1174,$G$5)),([1]!s_stm07_bs(D1174,75,$G$5,$H$13)+[1]!s_stm07_bs(D1174,88,$G$5,$H$13)+[1]!s_stm07_bs(D1174,94,$G$5,$H$13)+[1]!s_stm07_bs(D1174,95,$G$5,$H$13))/$E$5))</f>
        <v/>
      </c>
      <c r="N1174" s="241" t="str">
        <f>IF(C1174="","",F1174/([1]!S_STM07_IS(D1174,61,$G$5,$H$13)/IF([1]!s_share_total(D1174,$G$5)=0,[1]!s_share_total(D1174,[1]!s_ipo_listeddate(D1174)),[1]!s_share_total(D1174,$G$5))))</f>
        <v/>
      </c>
      <c r="O1174" s="240" t="str">
        <f ca="1">IF(C1174="","",[1]!s_share_total(D1174,TODAY())/$E$5)</f>
        <v/>
      </c>
      <c r="P1174" s="240" t="str">
        <f t="shared" si="116"/>
        <v/>
      </c>
      <c r="Q1174" s="210" t="str">
        <f t="shared" si="117"/>
        <v/>
      </c>
      <c r="R1174" s="341" t="str">
        <f t="shared" si="118"/>
        <v/>
      </c>
      <c r="S1174" s="144"/>
      <c r="U1174" s="1"/>
    </row>
    <row r="1175" spans="3:21" ht="12" customHeight="1" x14ac:dyDescent="0.35">
      <c r="C1175" s="342" t="str">
        <f t="shared" si="115"/>
        <v/>
      </c>
      <c r="D1175" s="126" t="str">
        <f t="shared" si="113"/>
        <v/>
      </c>
      <c r="E1175" s="126" t="str">
        <f t="shared" si="114"/>
        <v/>
      </c>
      <c r="F1175" s="181" t="str">
        <f ca="1">IF(C1175="","",[1]!s_dq_close(D1175,TODAY(),1))</f>
        <v/>
      </c>
      <c r="G1175" s="182" t="str">
        <f ca="1">IF(C1175="","",[1]!s_pq_pctchange(D1175,TODAY()-$G$12,TODAY())/100)</f>
        <v/>
      </c>
      <c r="H1175" s="242" t="str">
        <f>IF(C1175="","",IF($H$11="收入",[1]!S_STM07_IS(D1175,9,$G$5,$H$13)/$E$5,[1]!S_STM07_IS(D1175,48,$G$5,$H$13)/$E$5))</f>
        <v/>
      </c>
      <c r="I1175" s="242" t="str">
        <f>IF(C1175="","",IF($I$11="毛利率",([1]!S_STM07_IS(D1175,9,$G$5,$H$13)-[1]!S_STM07_IS(D1175,10,$G$5,$H$13))/[1]!S_STM07_IS(D1175,9,$G$5,$H$13),[1]!S_STM07_IS(D1175,14,$G$5,$H$13)/$E$5))</f>
        <v/>
      </c>
      <c r="J1175" s="403" t="str">
        <f>IF(C1175="","",IF($J$11="净利润率",[1]!S_STM07_IS(D1175,61,$G$5,$H$13)/[1]!S_STM07_IS(D1175,9,$G$5,$H$13),[1]!S_STM07_IS(D1175,55,$G$5,$H$13)/$E$5))</f>
        <v/>
      </c>
      <c r="K1175" s="411" t="str">
        <f>IF(C1175="","",[1]!hks_fa_roa2(D1175,$G$5))</f>
        <v/>
      </c>
      <c r="L1175" s="411" t="str">
        <f>IF(C1175="","",[1]!hks_fa_roe(D1175,$G$5))</f>
        <v/>
      </c>
      <c r="M1175" s="243" t="str">
        <f>IF(C1175="","",IF($M$11="EPS",[1]!S_STM07_IS(D1175,61,$G$5,$H$13)/IF([1]!s_share_total(D1175,$G$5)=0,[1]!s_share_total(D1175,[1]!s_ipo_listeddate(D1175)),[1]!s_share_total(D1175,$G$5)),([1]!s_stm07_bs(D1175,75,$G$5,$H$13)+[1]!s_stm07_bs(D1175,88,$G$5,$H$13)+[1]!s_stm07_bs(D1175,94,$G$5,$H$13)+[1]!s_stm07_bs(D1175,95,$G$5,$H$13))/$E$5))</f>
        <v/>
      </c>
      <c r="N1175" s="193" t="str">
        <f>IF(C1175="","",F1175/([1]!S_STM07_IS(D1175,61,$G$5,$H$13)/IF([1]!s_share_total(D1175,$G$5)=0,[1]!s_share_total(D1175,[1]!s_ipo_listeddate(D1175)),[1]!s_share_total(D1175,$G$5))))</f>
        <v/>
      </c>
      <c r="O1175" s="242" t="str">
        <f ca="1">IF(C1175="","",[1]!s_share_total(D1175,TODAY())/$E$5)</f>
        <v/>
      </c>
      <c r="P1175" s="242" t="str">
        <f t="shared" si="116"/>
        <v/>
      </c>
      <c r="Q1175" s="181" t="str">
        <f t="shared" si="117"/>
        <v/>
      </c>
      <c r="R1175" s="342" t="str">
        <f t="shared" si="118"/>
        <v/>
      </c>
      <c r="S1175" s="144"/>
      <c r="U1175" s="1"/>
    </row>
    <row r="1176" spans="3:21" ht="12" customHeight="1" x14ac:dyDescent="0.35">
      <c r="C1176" s="341" t="str">
        <f t="shared" si="115"/>
        <v/>
      </c>
      <c r="D1176" s="239" t="str">
        <f t="shared" si="113"/>
        <v/>
      </c>
      <c r="E1176" s="239" t="str">
        <f t="shared" si="114"/>
        <v/>
      </c>
      <c r="F1176" s="179" t="str">
        <f ca="1">IF(C1176="","",[1]!s_dq_close(D1176,TODAY(),1))</f>
        <v/>
      </c>
      <c r="G1176" s="180" t="str">
        <f ca="1">IF(C1176="","",[1]!s_pq_pctchange(D1176,TODAY()-$G$12,TODAY())/100)</f>
        <v/>
      </c>
      <c r="H1176" s="240" t="str">
        <f>IF(C1176="","",IF($H$11="收入",[1]!S_STM07_IS(D1176,9,$G$5,$H$13)/$E$5,[1]!S_STM07_IS(D1176,48,$G$5,$H$13)/$E$5))</f>
        <v/>
      </c>
      <c r="I1176" s="240" t="str">
        <f>IF(C1176="","",IF($I$11="毛利率",([1]!S_STM07_IS(D1176,9,$G$5,$H$13)-[1]!S_STM07_IS(D1176,10,$G$5,$H$13))/[1]!S_STM07_IS(D1176,9,$G$5,$H$13),[1]!S_STM07_IS(D1176,14,$G$5,$H$13)/$E$5))</f>
        <v/>
      </c>
      <c r="J1176" s="402" t="str">
        <f>IF(C1176="","",IF($J$11="净利润率",[1]!S_STM07_IS(D1176,61,$G$5,$H$13)/[1]!S_STM07_IS(D1176,9,$G$5,$H$13),[1]!S_STM07_IS(D1176,55,$G$5,$H$13)/$E$5))</f>
        <v/>
      </c>
      <c r="K1176" s="411" t="str">
        <f>IF(C1176="","",[1]!hks_fa_roa2(D1176,$G$5))</f>
        <v/>
      </c>
      <c r="L1176" s="411" t="str">
        <f>IF(C1176="","",[1]!hks_fa_roe(D1176,$G$5))</f>
        <v/>
      </c>
      <c r="M1176" s="240" t="str">
        <f>IF(C1176="","",IF($M$11="EPS",[1]!S_STM07_IS(D1176,61,$G$5,$H$13)/IF([1]!s_share_total(D1176,$G$5)=0,[1]!s_share_total(D1176,[1]!s_ipo_listeddate(D1176)),[1]!s_share_total(D1176,$G$5)),([1]!s_stm07_bs(D1176,75,$G$5,$H$13)+[1]!s_stm07_bs(D1176,88,$G$5,$H$13)+[1]!s_stm07_bs(D1176,94,$G$5,$H$13)+[1]!s_stm07_bs(D1176,95,$G$5,$H$13))/$E$5))</f>
        <v/>
      </c>
      <c r="N1176" s="241" t="str">
        <f>IF(C1176="","",F1176/([1]!S_STM07_IS(D1176,61,$G$5,$H$13)/IF([1]!s_share_total(D1176,$G$5)=0,[1]!s_share_total(D1176,[1]!s_ipo_listeddate(D1176)),[1]!s_share_total(D1176,$G$5))))</f>
        <v/>
      </c>
      <c r="O1176" s="240" t="str">
        <f ca="1">IF(C1176="","",[1]!s_share_total(D1176,TODAY())/$E$5)</f>
        <v/>
      </c>
      <c r="P1176" s="240" t="str">
        <f t="shared" si="116"/>
        <v/>
      </c>
      <c r="Q1176" s="210" t="str">
        <f t="shared" si="117"/>
        <v/>
      </c>
      <c r="R1176" s="341" t="str">
        <f t="shared" si="118"/>
        <v/>
      </c>
      <c r="S1176" s="144"/>
      <c r="U1176" s="1"/>
    </row>
    <row r="1177" spans="3:21" ht="12" customHeight="1" x14ac:dyDescent="0.35">
      <c r="C1177" s="342" t="str">
        <f t="shared" si="115"/>
        <v/>
      </c>
      <c r="D1177" s="126" t="str">
        <f t="shared" ref="D1177:D1240" si="119">IF(C1177="","",VLOOKUP(C1177,comppool,2,FALSE))</f>
        <v/>
      </c>
      <c r="E1177" s="126" t="str">
        <f t="shared" ref="E1177:E1240" si="120">IF(C1177="","",VLOOKUP(C1177,comppool,3,FALSE))</f>
        <v/>
      </c>
      <c r="F1177" s="181" t="str">
        <f ca="1">IF(C1177="","",[1]!s_dq_close(D1177,TODAY(),1))</f>
        <v/>
      </c>
      <c r="G1177" s="182" t="str">
        <f ca="1">IF(C1177="","",[1]!s_pq_pctchange(D1177,TODAY()-$G$12,TODAY())/100)</f>
        <v/>
      </c>
      <c r="H1177" s="242" t="str">
        <f>IF(C1177="","",IF($H$11="收入",[1]!S_STM07_IS(D1177,9,$G$5,$H$13)/$E$5,[1]!S_STM07_IS(D1177,48,$G$5,$H$13)/$E$5))</f>
        <v/>
      </c>
      <c r="I1177" s="242" t="str">
        <f>IF(C1177="","",IF($I$11="毛利率",([1]!S_STM07_IS(D1177,9,$G$5,$H$13)-[1]!S_STM07_IS(D1177,10,$G$5,$H$13))/[1]!S_STM07_IS(D1177,9,$G$5,$H$13),[1]!S_STM07_IS(D1177,14,$G$5,$H$13)/$E$5))</f>
        <v/>
      </c>
      <c r="J1177" s="403" t="str">
        <f>IF(C1177="","",IF($J$11="净利润率",[1]!S_STM07_IS(D1177,61,$G$5,$H$13)/[1]!S_STM07_IS(D1177,9,$G$5,$H$13),[1]!S_STM07_IS(D1177,55,$G$5,$H$13)/$E$5))</f>
        <v/>
      </c>
      <c r="K1177" s="411" t="str">
        <f>IF(C1177="","",[1]!hks_fa_roa2(D1177,$G$5))</f>
        <v/>
      </c>
      <c r="L1177" s="411" t="str">
        <f>IF(C1177="","",[1]!hks_fa_roe(D1177,$G$5))</f>
        <v/>
      </c>
      <c r="M1177" s="243" t="str">
        <f>IF(C1177="","",IF($M$11="EPS",[1]!S_STM07_IS(D1177,61,$G$5,$H$13)/IF([1]!s_share_total(D1177,$G$5)=0,[1]!s_share_total(D1177,[1]!s_ipo_listeddate(D1177)),[1]!s_share_total(D1177,$G$5)),([1]!s_stm07_bs(D1177,75,$G$5,$H$13)+[1]!s_stm07_bs(D1177,88,$G$5,$H$13)+[1]!s_stm07_bs(D1177,94,$G$5,$H$13)+[1]!s_stm07_bs(D1177,95,$G$5,$H$13))/$E$5))</f>
        <v/>
      </c>
      <c r="N1177" s="193" t="str">
        <f>IF(C1177="","",F1177/([1]!S_STM07_IS(D1177,61,$G$5,$H$13)/IF([1]!s_share_total(D1177,$G$5)=0,[1]!s_share_total(D1177,[1]!s_ipo_listeddate(D1177)),[1]!s_share_total(D1177,$G$5))))</f>
        <v/>
      </c>
      <c r="O1177" s="242" t="str">
        <f ca="1">IF(C1177="","",[1]!s_share_total(D1177,TODAY())/$E$5)</f>
        <v/>
      </c>
      <c r="P1177" s="242" t="str">
        <f t="shared" si="116"/>
        <v/>
      </c>
      <c r="Q1177" s="181" t="str">
        <f t="shared" si="117"/>
        <v/>
      </c>
      <c r="R1177" s="342" t="str">
        <f t="shared" si="118"/>
        <v/>
      </c>
      <c r="S1177" s="144"/>
      <c r="U1177" s="1"/>
    </row>
    <row r="1178" spans="3:21" ht="12" customHeight="1" x14ac:dyDescent="0.35">
      <c r="C1178" s="341" t="str">
        <f t="shared" si="115"/>
        <v/>
      </c>
      <c r="D1178" s="239" t="str">
        <f t="shared" si="119"/>
        <v/>
      </c>
      <c r="E1178" s="239" t="str">
        <f t="shared" si="120"/>
        <v/>
      </c>
      <c r="F1178" s="179" t="str">
        <f ca="1">IF(C1178="","",[1]!s_dq_close(D1178,TODAY(),1))</f>
        <v/>
      </c>
      <c r="G1178" s="180" t="str">
        <f ca="1">IF(C1178="","",[1]!s_pq_pctchange(D1178,TODAY()-$G$12,TODAY())/100)</f>
        <v/>
      </c>
      <c r="H1178" s="240" t="str">
        <f>IF(C1178="","",IF($H$11="收入",[1]!S_STM07_IS(D1178,9,$G$5,$H$13)/$E$5,[1]!S_STM07_IS(D1178,48,$G$5,$H$13)/$E$5))</f>
        <v/>
      </c>
      <c r="I1178" s="240" t="str">
        <f>IF(C1178="","",IF($I$11="毛利率",([1]!S_STM07_IS(D1178,9,$G$5,$H$13)-[1]!S_STM07_IS(D1178,10,$G$5,$H$13))/[1]!S_STM07_IS(D1178,9,$G$5,$H$13),[1]!S_STM07_IS(D1178,14,$G$5,$H$13)/$E$5))</f>
        <v/>
      </c>
      <c r="J1178" s="402" t="str">
        <f>IF(C1178="","",IF($J$11="净利润率",[1]!S_STM07_IS(D1178,61,$G$5,$H$13)/[1]!S_STM07_IS(D1178,9,$G$5,$H$13),[1]!S_STM07_IS(D1178,55,$G$5,$H$13)/$E$5))</f>
        <v/>
      </c>
      <c r="K1178" s="411" t="str">
        <f>IF(C1178="","",[1]!hks_fa_roa2(D1178,$G$5))</f>
        <v/>
      </c>
      <c r="L1178" s="411" t="str">
        <f>IF(C1178="","",[1]!hks_fa_roe(D1178,$G$5))</f>
        <v/>
      </c>
      <c r="M1178" s="240" t="str">
        <f>IF(C1178="","",IF($M$11="EPS",[1]!S_STM07_IS(D1178,61,$G$5,$H$13)/IF([1]!s_share_total(D1178,$G$5)=0,[1]!s_share_total(D1178,[1]!s_ipo_listeddate(D1178)),[1]!s_share_total(D1178,$G$5)),([1]!s_stm07_bs(D1178,75,$G$5,$H$13)+[1]!s_stm07_bs(D1178,88,$G$5,$H$13)+[1]!s_stm07_bs(D1178,94,$G$5,$H$13)+[1]!s_stm07_bs(D1178,95,$G$5,$H$13))/$E$5))</f>
        <v/>
      </c>
      <c r="N1178" s="241" t="str">
        <f>IF(C1178="","",F1178/([1]!S_STM07_IS(D1178,61,$G$5,$H$13)/IF([1]!s_share_total(D1178,$G$5)=0,[1]!s_share_total(D1178,[1]!s_ipo_listeddate(D1178)),[1]!s_share_total(D1178,$G$5))))</f>
        <v/>
      </c>
      <c r="O1178" s="240" t="str">
        <f ca="1">IF(C1178="","",[1]!s_share_total(D1178,TODAY())/$E$5)</f>
        <v/>
      </c>
      <c r="P1178" s="240" t="str">
        <f t="shared" si="116"/>
        <v/>
      </c>
      <c r="Q1178" s="210" t="str">
        <f t="shared" si="117"/>
        <v/>
      </c>
      <c r="R1178" s="341" t="str">
        <f t="shared" si="118"/>
        <v/>
      </c>
      <c r="S1178" s="144"/>
      <c r="U1178" s="1"/>
    </row>
    <row r="1179" spans="3:21" ht="12" customHeight="1" x14ac:dyDescent="0.35">
      <c r="C1179" s="342" t="str">
        <f t="shared" si="115"/>
        <v/>
      </c>
      <c r="D1179" s="126" t="str">
        <f t="shared" si="119"/>
        <v/>
      </c>
      <c r="E1179" s="126" t="str">
        <f t="shared" si="120"/>
        <v/>
      </c>
      <c r="F1179" s="181" t="str">
        <f ca="1">IF(C1179="","",[1]!s_dq_close(D1179,TODAY(),1))</f>
        <v/>
      </c>
      <c r="G1179" s="182" t="str">
        <f ca="1">IF(C1179="","",[1]!s_pq_pctchange(D1179,TODAY()-$G$12,TODAY())/100)</f>
        <v/>
      </c>
      <c r="H1179" s="242" t="str">
        <f>IF(C1179="","",IF($H$11="收入",[1]!S_STM07_IS(D1179,9,$G$5,$H$13)/$E$5,[1]!S_STM07_IS(D1179,48,$G$5,$H$13)/$E$5))</f>
        <v/>
      </c>
      <c r="I1179" s="242" t="str">
        <f>IF(C1179="","",IF($I$11="毛利率",([1]!S_STM07_IS(D1179,9,$G$5,$H$13)-[1]!S_STM07_IS(D1179,10,$G$5,$H$13))/[1]!S_STM07_IS(D1179,9,$G$5,$H$13),[1]!S_STM07_IS(D1179,14,$G$5,$H$13)/$E$5))</f>
        <v/>
      </c>
      <c r="J1179" s="403" t="str">
        <f>IF(C1179="","",IF($J$11="净利润率",[1]!S_STM07_IS(D1179,61,$G$5,$H$13)/[1]!S_STM07_IS(D1179,9,$G$5,$H$13),[1]!S_STM07_IS(D1179,55,$G$5,$H$13)/$E$5))</f>
        <v/>
      </c>
      <c r="K1179" s="411" t="str">
        <f>IF(C1179="","",[1]!hks_fa_roa2(D1179,$G$5))</f>
        <v/>
      </c>
      <c r="L1179" s="411" t="str">
        <f>IF(C1179="","",[1]!hks_fa_roe(D1179,$G$5))</f>
        <v/>
      </c>
      <c r="M1179" s="243" t="str">
        <f>IF(C1179="","",IF($M$11="EPS",[1]!S_STM07_IS(D1179,61,$G$5,$H$13)/IF([1]!s_share_total(D1179,$G$5)=0,[1]!s_share_total(D1179,[1]!s_ipo_listeddate(D1179)),[1]!s_share_total(D1179,$G$5)),([1]!s_stm07_bs(D1179,75,$G$5,$H$13)+[1]!s_stm07_bs(D1179,88,$G$5,$H$13)+[1]!s_stm07_bs(D1179,94,$G$5,$H$13)+[1]!s_stm07_bs(D1179,95,$G$5,$H$13))/$E$5))</f>
        <v/>
      </c>
      <c r="N1179" s="193" t="str">
        <f>IF(C1179="","",F1179/([1]!S_STM07_IS(D1179,61,$G$5,$H$13)/IF([1]!s_share_total(D1179,$G$5)=0,[1]!s_share_total(D1179,[1]!s_ipo_listeddate(D1179)),[1]!s_share_total(D1179,$G$5))))</f>
        <v/>
      </c>
      <c r="O1179" s="242" t="str">
        <f ca="1">IF(C1179="","",[1]!s_share_total(D1179,TODAY())/$E$5)</f>
        <v/>
      </c>
      <c r="P1179" s="242" t="str">
        <f t="shared" si="116"/>
        <v/>
      </c>
      <c r="Q1179" s="181" t="str">
        <f t="shared" si="117"/>
        <v/>
      </c>
      <c r="R1179" s="342" t="str">
        <f t="shared" si="118"/>
        <v/>
      </c>
      <c r="S1179" s="144"/>
      <c r="U1179" s="1"/>
    </row>
    <row r="1180" spans="3:21" ht="12" customHeight="1" x14ac:dyDescent="0.35">
      <c r="C1180" s="341" t="str">
        <f t="shared" si="115"/>
        <v/>
      </c>
      <c r="D1180" s="239" t="str">
        <f t="shared" si="119"/>
        <v/>
      </c>
      <c r="E1180" s="239" t="str">
        <f t="shared" si="120"/>
        <v/>
      </c>
      <c r="F1180" s="179" t="str">
        <f ca="1">IF(C1180="","",[1]!s_dq_close(D1180,TODAY(),1))</f>
        <v/>
      </c>
      <c r="G1180" s="180" t="str">
        <f ca="1">IF(C1180="","",[1]!s_pq_pctchange(D1180,TODAY()-$G$12,TODAY())/100)</f>
        <v/>
      </c>
      <c r="H1180" s="240" t="str">
        <f>IF(C1180="","",IF($H$11="收入",[1]!S_STM07_IS(D1180,9,$G$5,$H$13)/$E$5,[1]!S_STM07_IS(D1180,48,$G$5,$H$13)/$E$5))</f>
        <v/>
      </c>
      <c r="I1180" s="240" t="str">
        <f>IF(C1180="","",IF($I$11="毛利率",([1]!S_STM07_IS(D1180,9,$G$5,$H$13)-[1]!S_STM07_IS(D1180,10,$G$5,$H$13))/[1]!S_STM07_IS(D1180,9,$G$5,$H$13),[1]!S_STM07_IS(D1180,14,$G$5,$H$13)/$E$5))</f>
        <v/>
      </c>
      <c r="J1180" s="402" t="str">
        <f>IF(C1180="","",IF($J$11="净利润率",[1]!S_STM07_IS(D1180,61,$G$5,$H$13)/[1]!S_STM07_IS(D1180,9,$G$5,$H$13),[1]!S_STM07_IS(D1180,55,$G$5,$H$13)/$E$5))</f>
        <v/>
      </c>
      <c r="K1180" s="411" t="str">
        <f>IF(C1180="","",[1]!hks_fa_roa2(D1180,$G$5))</f>
        <v/>
      </c>
      <c r="L1180" s="411" t="str">
        <f>IF(C1180="","",[1]!hks_fa_roe(D1180,$G$5))</f>
        <v/>
      </c>
      <c r="M1180" s="240" t="str">
        <f>IF(C1180="","",IF($M$11="EPS",[1]!S_STM07_IS(D1180,61,$G$5,$H$13)/IF([1]!s_share_total(D1180,$G$5)=0,[1]!s_share_total(D1180,[1]!s_ipo_listeddate(D1180)),[1]!s_share_total(D1180,$G$5)),([1]!s_stm07_bs(D1180,75,$G$5,$H$13)+[1]!s_stm07_bs(D1180,88,$G$5,$H$13)+[1]!s_stm07_bs(D1180,94,$G$5,$H$13)+[1]!s_stm07_bs(D1180,95,$G$5,$H$13))/$E$5))</f>
        <v/>
      </c>
      <c r="N1180" s="241" t="str">
        <f>IF(C1180="","",F1180/([1]!S_STM07_IS(D1180,61,$G$5,$H$13)/IF([1]!s_share_total(D1180,$G$5)=0,[1]!s_share_total(D1180,[1]!s_ipo_listeddate(D1180)),[1]!s_share_total(D1180,$G$5))))</f>
        <v/>
      </c>
      <c r="O1180" s="240" t="str">
        <f ca="1">IF(C1180="","",[1]!s_share_total(D1180,TODAY())/$E$5)</f>
        <v/>
      </c>
      <c r="P1180" s="240" t="str">
        <f t="shared" si="116"/>
        <v/>
      </c>
      <c r="Q1180" s="210" t="str">
        <f t="shared" si="117"/>
        <v/>
      </c>
      <c r="R1180" s="341" t="str">
        <f t="shared" si="118"/>
        <v/>
      </c>
      <c r="S1180" s="144"/>
      <c r="U1180" s="1"/>
    </row>
    <row r="1181" spans="3:21" ht="12" customHeight="1" x14ac:dyDescent="0.35">
      <c r="C1181" s="342" t="str">
        <f t="shared" si="115"/>
        <v/>
      </c>
      <c r="D1181" s="126" t="str">
        <f t="shared" si="119"/>
        <v/>
      </c>
      <c r="E1181" s="126" t="str">
        <f t="shared" si="120"/>
        <v/>
      </c>
      <c r="F1181" s="181" t="str">
        <f ca="1">IF(C1181="","",[1]!s_dq_close(D1181,TODAY(),1))</f>
        <v/>
      </c>
      <c r="G1181" s="182" t="str">
        <f ca="1">IF(C1181="","",[1]!s_pq_pctchange(D1181,TODAY()-$G$12,TODAY())/100)</f>
        <v/>
      </c>
      <c r="H1181" s="242" t="str">
        <f>IF(C1181="","",IF($H$11="收入",[1]!S_STM07_IS(D1181,9,$G$5,$H$13)/$E$5,[1]!S_STM07_IS(D1181,48,$G$5,$H$13)/$E$5))</f>
        <v/>
      </c>
      <c r="I1181" s="242" t="str">
        <f>IF(C1181="","",IF($I$11="毛利率",([1]!S_STM07_IS(D1181,9,$G$5,$H$13)-[1]!S_STM07_IS(D1181,10,$G$5,$H$13))/[1]!S_STM07_IS(D1181,9,$G$5,$H$13),[1]!S_STM07_IS(D1181,14,$G$5,$H$13)/$E$5))</f>
        <v/>
      </c>
      <c r="J1181" s="403" t="str">
        <f>IF(C1181="","",IF($J$11="净利润率",[1]!S_STM07_IS(D1181,61,$G$5,$H$13)/[1]!S_STM07_IS(D1181,9,$G$5,$H$13),[1]!S_STM07_IS(D1181,55,$G$5,$H$13)/$E$5))</f>
        <v/>
      </c>
      <c r="K1181" s="411" t="str">
        <f>IF(C1181="","",[1]!hks_fa_roa2(D1181,$G$5))</f>
        <v/>
      </c>
      <c r="L1181" s="411" t="str">
        <f>IF(C1181="","",[1]!hks_fa_roe(D1181,$G$5))</f>
        <v/>
      </c>
      <c r="M1181" s="243" t="str">
        <f>IF(C1181="","",IF($M$11="EPS",[1]!S_STM07_IS(D1181,61,$G$5,$H$13)/IF([1]!s_share_total(D1181,$G$5)=0,[1]!s_share_total(D1181,[1]!s_ipo_listeddate(D1181)),[1]!s_share_total(D1181,$G$5)),([1]!s_stm07_bs(D1181,75,$G$5,$H$13)+[1]!s_stm07_bs(D1181,88,$G$5,$H$13)+[1]!s_stm07_bs(D1181,94,$G$5,$H$13)+[1]!s_stm07_bs(D1181,95,$G$5,$H$13))/$E$5))</f>
        <v/>
      </c>
      <c r="N1181" s="193" t="str">
        <f>IF(C1181="","",F1181/([1]!S_STM07_IS(D1181,61,$G$5,$H$13)/IF([1]!s_share_total(D1181,$G$5)=0,[1]!s_share_total(D1181,[1]!s_ipo_listeddate(D1181)),[1]!s_share_total(D1181,$G$5))))</f>
        <v/>
      </c>
      <c r="O1181" s="242" t="str">
        <f ca="1">IF(C1181="","",[1]!s_share_total(D1181,TODAY())/$E$5)</f>
        <v/>
      </c>
      <c r="P1181" s="242" t="str">
        <f t="shared" si="116"/>
        <v/>
      </c>
      <c r="Q1181" s="181" t="str">
        <f t="shared" si="117"/>
        <v/>
      </c>
      <c r="R1181" s="342" t="str">
        <f t="shared" si="118"/>
        <v/>
      </c>
      <c r="S1181" s="144"/>
      <c r="U1181" s="1"/>
    </row>
    <row r="1182" spans="3:21" ht="12" customHeight="1" x14ac:dyDescent="0.35">
      <c r="C1182" s="341" t="str">
        <f t="shared" si="115"/>
        <v/>
      </c>
      <c r="D1182" s="239" t="str">
        <f t="shared" si="119"/>
        <v/>
      </c>
      <c r="E1182" s="239" t="str">
        <f t="shared" si="120"/>
        <v/>
      </c>
      <c r="F1182" s="179" t="str">
        <f ca="1">IF(C1182="","",[1]!s_dq_close(D1182,TODAY(),1))</f>
        <v/>
      </c>
      <c r="G1182" s="180" t="str">
        <f ca="1">IF(C1182="","",[1]!s_pq_pctchange(D1182,TODAY()-$G$12,TODAY())/100)</f>
        <v/>
      </c>
      <c r="H1182" s="240" t="str">
        <f>IF(C1182="","",IF($H$11="收入",[1]!S_STM07_IS(D1182,9,$G$5,$H$13)/$E$5,[1]!S_STM07_IS(D1182,48,$G$5,$H$13)/$E$5))</f>
        <v/>
      </c>
      <c r="I1182" s="240" t="str">
        <f>IF(C1182="","",IF($I$11="毛利率",([1]!S_STM07_IS(D1182,9,$G$5,$H$13)-[1]!S_STM07_IS(D1182,10,$G$5,$H$13))/[1]!S_STM07_IS(D1182,9,$G$5,$H$13),[1]!S_STM07_IS(D1182,14,$G$5,$H$13)/$E$5))</f>
        <v/>
      </c>
      <c r="J1182" s="402" t="str">
        <f>IF(C1182="","",IF($J$11="净利润率",[1]!S_STM07_IS(D1182,61,$G$5,$H$13)/[1]!S_STM07_IS(D1182,9,$G$5,$H$13),[1]!S_STM07_IS(D1182,55,$G$5,$H$13)/$E$5))</f>
        <v/>
      </c>
      <c r="K1182" s="411" t="str">
        <f>IF(C1182="","",[1]!hks_fa_roa2(D1182,$G$5))</f>
        <v/>
      </c>
      <c r="L1182" s="411" t="str">
        <f>IF(C1182="","",[1]!hks_fa_roe(D1182,$G$5))</f>
        <v/>
      </c>
      <c r="M1182" s="240" t="str">
        <f>IF(C1182="","",IF($M$11="EPS",[1]!S_STM07_IS(D1182,61,$G$5,$H$13)/IF([1]!s_share_total(D1182,$G$5)=0,[1]!s_share_total(D1182,[1]!s_ipo_listeddate(D1182)),[1]!s_share_total(D1182,$G$5)),([1]!s_stm07_bs(D1182,75,$G$5,$H$13)+[1]!s_stm07_bs(D1182,88,$G$5,$H$13)+[1]!s_stm07_bs(D1182,94,$G$5,$H$13)+[1]!s_stm07_bs(D1182,95,$G$5,$H$13))/$E$5))</f>
        <v/>
      </c>
      <c r="N1182" s="241" t="str">
        <f>IF(C1182="","",F1182/([1]!S_STM07_IS(D1182,61,$G$5,$H$13)/IF([1]!s_share_total(D1182,$G$5)=0,[1]!s_share_total(D1182,[1]!s_ipo_listeddate(D1182)),[1]!s_share_total(D1182,$G$5))))</f>
        <v/>
      </c>
      <c r="O1182" s="240" t="str">
        <f ca="1">IF(C1182="","",[1]!s_share_total(D1182,TODAY())/$E$5)</f>
        <v/>
      </c>
      <c r="P1182" s="240" t="str">
        <f t="shared" si="116"/>
        <v/>
      </c>
      <c r="Q1182" s="210" t="str">
        <f t="shared" si="117"/>
        <v/>
      </c>
      <c r="R1182" s="341" t="str">
        <f t="shared" si="118"/>
        <v/>
      </c>
      <c r="S1182" s="144"/>
      <c r="U1182" s="1"/>
    </row>
    <row r="1183" spans="3:21" ht="12" customHeight="1" x14ac:dyDescent="0.35">
      <c r="C1183" s="342" t="str">
        <f t="shared" si="115"/>
        <v/>
      </c>
      <c r="D1183" s="126" t="str">
        <f t="shared" si="119"/>
        <v/>
      </c>
      <c r="E1183" s="126" t="str">
        <f t="shared" si="120"/>
        <v/>
      </c>
      <c r="F1183" s="181" t="str">
        <f ca="1">IF(C1183="","",[1]!s_dq_close(D1183,TODAY(),1))</f>
        <v/>
      </c>
      <c r="G1183" s="182" t="str">
        <f ca="1">IF(C1183="","",[1]!s_pq_pctchange(D1183,TODAY()-$G$12,TODAY())/100)</f>
        <v/>
      </c>
      <c r="H1183" s="242" t="str">
        <f>IF(C1183="","",IF($H$11="收入",[1]!S_STM07_IS(D1183,9,$G$5,$H$13)/$E$5,[1]!S_STM07_IS(D1183,48,$G$5,$H$13)/$E$5))</f>
        <v/>
      </c>
      <c r="I1183" s="242" t="str">
        <f>IF(C1183="","",IF($I$11="毛利率",([1]!S_STM07_IS(D1183,9,$G$5,$H$13)-[1]!S_STM07_IS(D1183,10,$G$5,$H$13))/[1]!S_STM07_IS(D1183,9,$G$5,$H$13),[1]!S_STM07_IS(D1183,14,$G$5,$H$13)/$E$5))</f>
        <v/>
      </c>
      <c r="J1183" s="403" t="str">
        <f>IF(C1183="","",IF($J$11="净利润率",[1]!S_STM07_IS(D1183,61,$G$5,$H$13)/[1]!S_STM07_IS(D1183,9,$G$5,$H$13),[1]!S_STM07_IS(D1183,55,$G$5,$H$13)/$E$5))</f>
        <v/>
      </c>
      <c r="K1183" s="411" t="str">
        <f>IF(C1183="","",[1]!hks_fa_roa2(D1183,$G$5))</f>
        <v/>
      </c>
      <c r="L1183" s="411" t="str">
        <f>IF(C1183="","",[1]!hks_fa_roe(D1183,$G$5))</f>
        <v/>
      </c>
      <c r="M1183" s="243" t="str">
        <f>IF(C1183="","",IF($M$11="EPS",[1]!S_STM07_IS(D1183,61,$G$5,$H$13)/IF([1]!s_share_total(D1183,$G$5)=0,[1]!s_share_total(D1183,[1]!s_ipo_listeddate(D1183)),[1]!s_share_total(D1183,$G$5)),([1]!s_stm07_bs(D1183,75,$G$5,$H$13)+[1]!s_stm07_bs(D1183,88,$G$5,$H$13)+[1]!s_stm07_bs(D1183,94,$G$5,$H$13)+[1]!s_stm07_bs(D1183,95,$G$5,$H$13))/$E$5))</f>
        <v/>
      </c>
      <c r="N1183" s="193" t="str">
        <f>IF(C1183="","",F1183/([1]!S_STM07_IS(D1183,61,$G$5,$H$13)/IF([1]!s_share_total(D1183,$G$5)=0,[1]!s_share_total(D1183,[1]!s_ipo_listeddate(D1183)),[1]!s_share_total(D1183,$G$5))))</f>
        <v/>
      </c>
      <c r="O1183" s="242" t="str">
        <f ca="1">IF(C1183="","",[1]!s_share_total(D1183,TODAY())/$E$5)</f>
        <v/>
      </c>
      <c r="P1183" s="242" t="str">
        <f t="shared" si="116"/>
        <v/>
      </c>
      <c r="Q1183" s="181" t="str">
        <f t="shared" si="117"/>
        <v/>
      </c>
      <c r="R1183" s="342" t="str">
        <f t="shared" si="118"/>
        <v/>
      </c>
      <c r="S1183" s="144"/>
      <c r="U1183" s="1"/>
    </row>
    <row r="1184" spans="3:21" ht="12" customHeight="1" x14ac:dyDescent="0.35">
      <c r="C1184" s="341" t="str">
        <f t="shared" si="115"/>
        <v/>
      </c>
      <c r="D1184" s="239" t="str">
        <f t="shared" si="119"/>
        <v/>
      </c>
      <c r="E1184" s="239" t="str">
        <f t="shared" si="120"/>
        <v/>
      </c>
      <c r="F1184" s="179" t="str">
        <f ca="1">IF(C1184="","",[1]!s_dq_close(D1184,TODAY(),1))</f>
        <v/>
      </c>
      <c r="G1184" s="180" t="str">
        <f ca="1">IF(C1184="","",[1]!s_pq_pctchange(D1184,TODAY()-$G$12,TODAY())/100)</f>
        <v/>
      </c>
      <c r="H1184" s="240" t="str">
        <f>IF(C1184="","",IF($H$11="收入",[1]!S_STM07_IS(D1184,9,$G$5,$H$13)/$E$5,[1]!S_STM07_IS(D1184,48,$G$5,$H$13)/$E$5))</f>
        <v/>
      </c>
      <c r="I1184" s="240" t="str">
        <f>IF(C1184="","",IF($I$11="毛利率",([1]!S_STM07_IS(D1184,9,$G$5,$H$13)-[1]!S_STM07_IS(D1184,10,$G$5,$H$13))/[1]!S_STM07_IS(D1184,9,$G$5,$H$13),[1]!S_STM07_IS(D1184,14,$G$5,$H$13)/$E$5))</f>
        <v/>
      </c>
      <c r="J1184" s="402" t="str">
        <f>IF(C1184="","",IF($J$11="净利润率",[1]!S_STM07_IS(D1184,61,$G$5,$H$13)/[1]!S_STM07_IS(D1184,9,$G$5,$H$13),[1]!S_STM07_IS(D1184,55,$G$5,$H$13)/$E$5))</f>
        <v/>
      </c>
      <c r="K1184" s="411" t="str">
        <f>IF(C1184="","",[1]!hks_fa_roa2(D1184,$G$5))</f>
        <v/>
      </c>
      <c r="L1184" s="411" t="str">
        <f>IF(C1184="","",[1]!hks_fa_roe(D1184,$G$5))</f>
        <v/>
      </c>
      <c r="M1184" s="240" t="str">
        <f>IF(C1184="","",IF($M$11="EPS",[1]!S_STM07_IS(D1184,61,$G$5,$H$13)/IF([1]!s_share_total(D1184,$G$5)=0,[1]!s_share_total(D1184,[1]!s_ipo_listeddate(D1184)),[1]!s_share_total(D1184,$G$5)),([1]!s_stm07_bs(D1184,75,$G$5,$H$13)+[1]!s_stm07_bs(D1184,88,$G$5,$H$13)+[1]!s_stm07_bs(D1184,94,$G$5,$H$13)+[1]!s_stm07_bs(D1184,95,$G$5,$H$13))/$E$5))</f>
        <v/>
      </c>
      <c r="N1184" s="241" t="str">
        <f>IF(C1184="","",F1184/([1]!S_STM07_IS(D1184,61,$G$5,$H$13)/IF([1]!s_share_total(D1184,$G$5)=0,[1]!s_share_total(D1184,[1]!s_ipo_listeddate(D1184)),[1]!s_share_total(D1184,$G$5))))</f>
        <v/>
      </c>
      <c r="O1184" s="240" t="str">
        <f ca="1">IF(C1184="","",[1]!s_share_total(D1184,TODAY())/$E$5)</f>
        <v/>
      </c>
      <c r="P1184" s="240" t="str">
        <f t="shared" si="116"/>
        <v/>
      </c>
      <c r="Q1184" s="210" t="str">
        <f t="shared" si="117"/>
        <v/>
      </c>
      <c r="R1184" s="341" t="str">
        <f t="shared" si="118"/>
        <v/>
      </c>
      <c r="S1184" s="144"/>
      <c r="U1184" s="1"/>
    </row>
    <row r="1185" spans="3:21" ht="12" customHeight="1" x14ac:dyDescent="0.35">
      <c r="C1185" s="342" t="str">
        <f t="shared" si="115"/>
        <v/>
      </c>
      <c r="D1185" s="126" t="str">
        <f t="shared" si="119"/>
        <v/>
      </c>
      <c r="E1185" s="126" t="str">
        <f t="shared" si="120"/>
        <v/>
      </c>
      <c r="F1185" s="181" t="str">
        <f ca="1">IF(C1185="","",[1]!s_dq_close(D1185,TODAY(),1))</f>
        <v/>
      </c>
      <c r="G1185" s="182" t="str">
        <f ca="1">IF(C1185="","",[1]!s_pq_pctchange(D1185,TODAY()-$G$12,TODAY())/100)</f>
        <v/>
      </c>
      <c r="H1185" s="242" t="str">
        <f>IF(C1185="","",IF($H$11="收入",[1]!S_STM07_IS(D1185,9,$G$5,$H$13)/$E$5,[1]!S_STM07_IS(D1185,48,$G$5,$H$13)/$E$5))</f>
        <v/>
      </c>
      <c r="I1185" s="242" t="str">
        <f>IF(C1185="","",IF($I$11="毛利率",([1]!S_STM07_IS(D1185,9,$G$5,$H$13)-[1]!S_STM07_IS(D1185,10,$G$5,$H$13))/[1]!S_STM07_IS(D1185,9,$G$5,$H$13),[1]!S_STM07_IS(D1185,14,$G$5,$H$13)/$E$5))</f>
        <v/>
      </c>
      <c r="J1185" s="403" t="str">
        <f>IF(C1185="","",IF($J$11="净利润率",[1]!S_STM07_IS(D1185,61,$G$5,$H$13)/[1]!S_STM07_IS(D1185,9,$G$5,$H$13),[1]!S_STM07_IS(D1185,55,$G$5,$H$13)/$E$5))</f>
        <v/>
      </c>
      <c r="K1185" s="411" t="str">
        <f>IF(C1185="","",[1]!hks_fa_roa2(D1185,$G$5))</f>
        <v/>
      </c>
      <c r="L1185" s="411" t="str">
        <f>IF(C1185="","",[1]!hks_fa_roe(D1185,$G$5))</f>
        <v/>
      </c>
      <c r="M1185" s="243" t="str">
        <f>IF(C1185="","",IF($M$11="EPS",[1]!S_STM07_IS(D1185,61,$G$5,$H$13)/IF([1]!s_share_total(D1185,$G$5)=0,[1]!s_share_total(D1185,[1]!s_ipo_listeddate(D1185)),[1]!s_share_total(D1185,$G$5)),([1]!s_stm07_bs(D1185,75,$G$5,$H$13)+[1]!s_stm07_bs(D1185,88,$G$5,$H$13)+[1]!s_stm07_bs(D1185,94,$G$5,$H$13)+[1]!s_stm07_bs(D1185,95,$G$5,$H$13))/$E$5))</f>
        <v/>
      </c>
      <c r="N1185" s="193" t="str">
        <f>IF(C1185="","",F1185/([1]!S_STM07_IS(D1185,61,$G$5,$H$13)/IF([1]!s_share_total(D1185,$G$5)=0,[1]!s_share_total(D1185,[1]!s_ipo_listeddate(D1185)),[1]!s_share_total(D1185,$G$5))))</f>
        <v/>
      </c>
      <c r="O1185" s="242" t="str">
        <f ca="1">IF(C1185="","",[1]!s_share_total(D1185,TODAY())/$E$5)</f>
        <v/>
      </c>
      <c r="P1185" s="242" t="str">
        <f t="shared" si="116"/>
        <v/>
      </c>
      <c r="Q1185" s="181" t="str">
        <f t="shared" si="117"/>
        <v/>
      </c>
      <c r="R1185" s="342" t="str">
        <f t="shared" si="118"/>
        <v/>
      </c>
      <c r="S1185" s="144"/>
      <c r="U1185" s="1"/>
    </row>
    <row r="1186" spans="3:21" ht="12" customHeight="1" x14ac:dyDescent="0.35">
      <c r="C1186" s="341" t="str">
        <f t="shared" si="115"/>
        <v/>
      </c>
      <c r="D1186" s="239" t="str">
        <f t="shared" si="119"/>
        <v/>
      </c>
      <c r="E1186" s="239" t="str">
        <f t="shared" si="120"/>
        <v/>
      </c>
      <c r="F1186" s="179" t="str">
        <f ca="1">IF(C1186="","",[1]!s_dq_close(D1186,TODAY(),1))</f>
        <v/>
      </c>
      <c r="G1186" s="180" t="str">
        <f ca="1">IF(C1186="","",[1]!s_pq_pctchange(D1186,TODAY()-$G$12,TODAY())/100)</f>
        <v/>
      </c>
      <c r="H1186" s="240" t="str">
        <f>IF(C1186="","",IF($H$11="收入",[1]!S_STM07_IS(D1186,9,$G$5,$H$13)/$E$5,[1]!S_STM07_IS(D1186,48,$G$5,$H$13)/$E$5))</f>
        <v/>
      </c>
      <c r="I1186" s="240" t="str">
        <f>IF(C1186="","",IF($I$11="毛利率",([1]!S_STM07_IS(D1186,9,$G$5,$H$13)-[1]!S_STM07_IS(D1186,10,$G$5,$H$13))/[1]!S_STM07_IS(D1186,9,$G$5,$H$13),[1]!S_STM07_IS(D1186,14,$G$5,$H$13)/$E$5))</f>
        <v/>
      </c>
      <c r="J1186" s="402" t="str">
        <f>IF(C1186="","",IF($J$11="净利润率",[1]!S_STM07_IS(D1186,61,$G$5,$H$13)/[1]!S_STM07_IS(D1186,9,$G$5,$H$13),[1]!S_STM07_IS(D1186,55,$G$5,$H$13)/$E$5))</f>
        <v/>
      </c>
      <c r="K1186" s="411" t="str">
        <f>IF(C1186="","",[1]!hks_fa_roa2(D1186,$G$5))</f>
        <v/>
      </c>
      <c r="L1186" s="411" t="str">
        <f>IF(C1186="","",[1]!hks_fa_roe(D1186,$G$5))</f>
        <v/>
      </c>
      <c r="M1186" s="240" t="str">
        <f>IF(C1186="","",IF($M$11="EPS",[1]!S_STM07_IS(D1186,61,$G$5,$H$13)/IF([1]!s_share_total(D1186,$G$5)=0,[1]!s_share_total(D1186,[1]!s_ipo_listeddate(D1186)),[1]!s_share_total(D1186,$G$5)),([1]!s_stm07_bs(D1186,75,$G$5,$H$13)+[1]!s_stm07_bs(D1186,88,$G$5,$H$13)+[1]!s_stm07_bs(D1186,94,$G$5,$H$13)+[1]!s_stm07_bs(D1186,95,$G$5,$H$13))/$E$5))</f>
        <v/>
      </c>
      <c r="N1186" s="241" t="str">
        <f>IF(C1186="","",F1186/([1]!S_STM07_IS(D1186,61,$G$5,$H$13)/IF([1]!s_share_total(D1186,$G$5)=0,[1]!s_share_total(D1186,[1]!s_ipo_listeddate(D1186)),[1]!s_share_total(D1186,$G$5))))</f>
        <v/>
      </c>
      <c r="O1186" s="240" t="str">
        <f ca="1">IF(C1186="","",[1]!s_share_total(D1186,TODAY())/$E$5)</f>
        <v/>
      </c>
      <c r="P1186" s="240" t="str">
        <f t="shared" si="116"/>
        <v/>
      </c>
      <c r="Q1186" s="210" t="str">
        <f t="shared" si="117"/>
        <v/>
      </c>
      <c r="R1186" s="341" t="str">
        <f t="shared" si="118"/>
        <v/>
      </c>
      <c r="S1186" s="144"/>
      <c r="U1186" s="1"/>
    </row>
    <row r="1187" spans="3:21" ht="12" customHeight="1" x14ac:dyDescent="0.35">
      <c r="C1187" s="342" t="str">
        <f t="shared" si="115"/>
        <v/>
      </c>
      <c r="D1187" s="126" t="str">
        <f t="shared" si="119"/>
        <v/>
      </c>
      <c r="E1187" s="126" t="str">
        <f t="shared" si="120"/>
        <v/>
      </c>
      <c r="F1187" s="181" t="str">
        <f ca="1">IF(C1187="","",[1]!s_dq_close(D1187,TODAY(),1))</f>
        <v/>
      </c>
      <c r="G1187" s="182" t="str">
        <f ca="1">IF(C1187="","",[1]!s_pq_pctchange(D1187,TODAY()-$G$12,TODAY())/100)</f>
        <v/>
      </c>
      <c r="H1187" s="242" t="str">
        <f>IF(C1187="","",IF($H$11="收入",[1]!S_STM07_IS(D1187,9,$G$5,$H$13)/$E$5,[1]!S_STM07_IS(D1187,48,$G$5,$H$13)/$E$5))</f>
        <v/>
      </c>
      <c r="I1187" s="242" t="str">
        <f>IF(C1187="","",IF($I$11="毛利率",([1]!S_STM07_IS(D1187,9,$G$5,$H$13)-[1]!S_STM07_IS(D1187,10,$G$5,$H$13))/[1]!S_STM07_IS(D1187,9,$G$5,$H$13),[1]!S_STM07_IS(D1187,14,$G$5,$H$13)/$E$5))</f>
        <v/>
      </c>
      <c r="J1187" s="403" t="str">
        <f>IF(C1187="","",IF($J$11="净利润率",[1]!S_STM07_IS(D1187,61,$G$5,$H$13)/[1]!S_STM07_IS(D1187,9,$G$5,$H$13),[1]!S_STM07_IS(D1187,55,$G$5,$H$13)/$E$5))</f>
        <v/>
      </c>
      <c r="K1187" s="411" t="str">
        <f>IF(C1187="","",[1]!hks_fa_roa2(D1187,$G$5))</f>
        <v/>
      </c>
      <c r="L1187" s="411" t="str">
        <f>IF(C1187="","",[1]!hks_fa_roe(D1187,$G$5))</f>
        <v/>
      </c>
      <c r="M1187" s="243" t="str">
        <f>IF(C1187="","",IF($M$11="EPS",[1]!S_STM07_IS(D1187,61,$G$5,$H$13)/IF([1]!s_share_total(D1187,$G$5)=0,[1]!s_share_total(D1187,[1]!s_ipo_listeddate(D1187)),[1]!s_share_total(D1187,$G$5)),([1]!s_stm07_bs(D1187,75,$G$5,$H$13)+[1]!s_stm07_bs(D1187,88,$G$5,$H$13)+[1]!s_stm07_bs(D1187,94,$G$5,$H$13)+[1]!s_stm07_bs(D1187,95,$G$5,$H$13))/$E$5))</f>
        <v/>
      </c>
      <c r="N1187" s="193" t="str">
        <f>IF(C1187="","",F1187/([1]!S_STM07_IS(D1187,61,$G$5,$H$13)/IF([1]!s_share_total(D1187,$G$5)=0,[1]!s_share_total(D1187,[1]!s_ipo_listeddate(D1187)),[1]!s_share_total(D1187,$G$5))))</f>
        <v/>
      </c>
      <c r="O1187" s="242" t="str">
        <f ca="1">IF(C1187="","",[1]!s_share_total(D1187,TODAY())/$E$5)</f>
        <v/>
      </c>
      <c r="P1187" s="242" t="str">
        <f t="shared" si="116"/>
        <v/>
      </c>
      <c r="Q1187" s="181" t="str">
        <f t="shared" si="117"/>
        <v/>
      </c>
      <c r="R1187" s="342" t="str">
        <f t="shared" si="118"/>
        <v/>
      </c>
      <c r="S1187" s="144"/>
      <c r="U1187" s="1"/>
    </row>
    <row r="1188" spans="3:21" ht="12" customHeight="1" x14ac:dyDescent="0.35">
      <c r="C1188" s="341" t="str">
        <f t="shared" si="115"/>
        <v/>
      </c>
      <c r="D1188" s="239" t="str">
        <f t="shared" si="119"/>
        <v/>
      </c>
      <c r="E1188" s="239" t="str">
        <f t="shared" si="120"/>
        <v/>
      </c>
      <c r="F1188" s="179" t="str">
        <f ca="1">IF(C1188="","",[1]!s_dq_close(D1188,TODAY(),1))</f>
        <v/>
      </c>
      <c r="G1188" s="180" t="str">
        <f ca="1">IF(C1188="","",[1]!s_pq_pctchange(D1188,TODAY()-$G$12,TODAY())/100)</f>
        <v/>
      </c>
      <c r="H1188" s="240" t="str">
        <f>IF(C1188="","",IF($H$11="收入",[1]!S_STM07_IS(D1188,9,$G$5,$H$13)/$E$5,[1]!S_STM07_IS(D1188,48,$G$5,$H$13)/$E$5))</f>
        <v/>
      </c>
      <c r="I1188" s="240" t="str">
        <f>IF(C1188="","",IF($I$11="毛利率",([1]!S_STM07_IS(D1188,9,$G$5,$H$13)-[1]!S_STM07_IS(D1188,10,$G$5,$H$13))/[1]!S_STM07_IS(D1188,9,$G$5,$H$13),[1]!S_STM07_IS(D1188,14,$G$5,$H$13)/$E$5))</f>
        <v/>
      </c>
      <c r="J1188" s="402" t="str">
        <f>IF(C1188="","",IF($J$11="净利润率",[1]!S_STM07_IS(D1188,61,$G$5,$H$13)/[1]!S_STM07_IS(D1188,9,$G$5,$H$13),[1]!S_STM07_IS(D1188,55,$G$5,$H$13)/$E$5))</f>
        <v/>
      </c>
      <c r="K1188" s="411" t="str">
        <f>IF(C1188="","",[1]!hks_fa_roa2(D1188,$G$5))</f>
        <v/>
      </c>
      <c r="L1188" s="411" t="str">
        <f>IF(C1188="","",[1]!hks_fa_roe(D1188,$G$5))</f>
        <v/>
      </c>
      <c r="M1188" s="240" t="str">
        <f>IF(C1188="","",IF($M$11="EPS",[1]!S_STM07_IS(D1188,61,$G$5,$H$13)/IF([1]!s_share_total(D1188,$G$5)=0,[1]!s_share_total(D1188,[1]!s_ipo_listeddate(D1188)),[1]!s_share_total(D1188,$G$5)),([1]!s_stm07_bs(D1188,75,$G$5,$H$13)+[1]!s_stm07_bs(D1188,88,$G$5,$H$13)+[1]!s_stm07_bs(D1188,94,$G$5,$H$13)+[1]!s_stm07_bs(D1188,95,$G$5,$H$13))/$E$5))</f>
        <v/>
      </c>
      <c r="N1188" s="241" t="str">
        <f>IF(C1188="","",F1188/([1]!S_STM07_IS(D1188,61,$G$5,$H$13)/IF([1]!s_share_total(D1188,$G$5)=0,[1]!s_share_total(D1188,[1]!s_ipo_listeddate(D1188)),[1]!s_share_total(D1188,$G$5))))</f>
        <v/>
      </c>
      <c r="O1188" s="240" t="str">
        <f ca="1">IF(C1188="","",[1]!s_share_total(D1188,TODAY())/$E$5)</f>
        <v/>
      </c>
      <c r="P1188" s="240" t="str">
        <f t="shared" si="116"/>
        <v/>
      </c>
      <c r="Q1188" s="210" t="str">
        <f t="shared" si="117"/>
        <v/>
      </c>
      <c r="R1188" s="341" t="str">
        <f t="shared" si="118"/>
        <v/>
      </c>
      <c r="S1188" s="144"/>
      <c r="U1188" s="1"/>
    </row>
    <row r="1189" spans="3:21" ht="12" customHeight="1" x14ac:dyDescent="0.35">
      <c r="C1189" s="342" t="str">
        <f t="shared" si="115"/>
        <v/>
      </c>
      <c r="D1189" s="126" t="str">
        <f t="shared" si="119"/>
        <v/>
      </c>
      <c r="E1189" s="126" t="str">
        <f t="shared" si="120"/>
        <v/>
      </c>
      <c r="F1189" s="181" t="str">
        <f ca="1">IF(C1189="","",[1]!s_dq_close(D1189,TODAY(),1))</f>
        <v/>
      </c>
      <c r="G1189" s="182" t="str">
        <f ca="1">IF(C1189="","",[1]!s_pq_pctchange(D1189,TODAY()-$G$12,TODAY())/100)</f>
        <v/>
      </c>
      <c r="H1189" s="242" t="str">
        <f>IF(C1189="","",IF($H$11="收入",[1]!S_STM07_IS(D1189,9,$G$5,$H$13)/$E$5,[1]!S_STM07_IS(D1189,48,$G$5,$H$13)/$E$5))</f>
        <v/>
      </c>
      <c r="I1189" s="242" t="str">
        <f>IF(C1189="","",IF($I$11="毛利率",([1]!S_STM07_IS(D1189,9,$G$5,$H$13)-[1]!S_STM07_IS(D1189,10,$G$5,$H$13))/[1]!S_STM07_IS(D1189,9,$G$5,$H$13),[1]!S_STM07_IS(D1189,14,$G$5,$H$13)/$E$5))</f>
        <v/>
      </c>
      <c r="J1189" s="403" t="str">
        <f>IF(C1189="","",IF($J$11="净利润率",[1]!S_STM07_IS(D1189,61,$G$5,$H$13)/[1]!S_STM07_IS(D1189,9,$G$5,$H$13),[1]!S_STM07_IS(D1189,55,$G$5,$H$13)/$E$5))</f>
        <v/>
      </c>
      <c r="K1189" s="411" t="str">
        <f>IF(C1189="","",[1]!hks_fa_roa2(D1189,$G$5))</f>
        <v/>
      </c>
      <c r="L1189" s="411" t="str">
        <f>IF(C1189="","",[1]!hks_fa_roe(D1189,$G$5))</f>
        <v/>
      </c>
      <c r="M1189" s="243" t="str">
        <f>IF(C1189="","",IF($M$11="EPS",[1]!S_STM07_IS(D1189,61,$G$5,$H$13)/IF([1]!s_share_total(D1189,$G$5)=0,[1]!s_share_total(D1189,[1]!s_ipo_listeddate(D1189)),[1]!s_share_total(D1189,$G$5)),([1]!s_stm07_bs(D1189,75,$G$5,$H$13)+[1]!s_stm07_bs(D1189,88,$G$5,$H$13)+[1]!s_stm07_bs(D1189,94,$G$5,$H$13)+[1]!s_stm07_bs(D1189,95,$G$5,$H$13))/$E$5))</f>
        <v/>
      </c>
      <c r="N1189" s="193" t="str">
        <f>IF(C1189="","",F1189/([1]!S_STM07_IS(D1189,61,$G$5,$H$13)/IF([1]!s_share_total(D1189,$G$5)=0,[1]!s_share_total(D1189,[1]!s_ipo_listeddate(D1189)),[1]!s_share_total(D1189,$G$5))))</f>
        <v/>
      </c>
      <c r="O1189" s="242" t="str">
        <f ca="1">IF(C1189="","",[1]!s_share_total(D1189,TODAY())/$E$5)</f>
        <v/>
      </c>
      <c r="P1189" s="242" t="str">
        <f t="shared" si="116"/>
        <v/>
      </c>
      <c r="Q1189" s="181" t="str">
        <f t="shared" si="117"/>
        <v/>
      </c>
      <c r="R1189" s="342" t="str">
        <f t="shared" si="118"/>
        <v/>
      </c>
      <c r="S1189" s="144"/>
      <c r="U1189" s="1"/>
    </row>
    <row r="1190" spans="3:21" ht="12" customHeight="1" x14ac:dyDescent="0.35">
      <c r="C1190" s="341" t="str">
        <f t="shared" si="115"/>
        <v/>
      </c>
      <c r="D1190" s="239" t="str">
        <f t="shared" si="119"/>
        <v/>
      </c>
      <c r="E1190" s="239" t="str">
        <f t="shared" si="120"/>
        <v/>
      </c>
      <c r="F1190" s="179" t="str">
        <f ca="1">IF(C1190="","",[1]!s_dq_close(D1190,TODAY(),1))</f>
        <v/>
      </c>
      <c r="G1190" s="180" t="str">
        <f ca="1">IF(C1190="","",[1]!s_pq_pctchange(D1190,TODAY()-$G$12,TODAY())/100)</f>
        <v/>
      </c>
      <c r="H1190" s="240" t="str">
        <f>IF(C1190="","",IF($H$11="收入",[1]!S_STM07_IS(D1190,9,$G$5,$H$13)/$E$5,[1]!S_STM07_IS(D1190,48,$G$5,$H$13)/$E$5))</f>
        <v/>
      </c>
      <c r="I1190" s="240" t="str">
        <f>IF(C1190="","",IF($I$11="毛利率",([1]!S_STM07_IS(D1190,9,$G$5,$H$13)-[1]!S_STM07_IS(D1190,10,$G$5,$H$13))/[1]!S_STM07_IS(D1190,9,$G$5,$H$13),[1]!S_STM07_IS(D1190,14,$G$5,$H$13)/$E$5))</f>
        <v/>
      </c>
      <c r="J1190" s="402" t="str">
        <f>IF(C1190="","",IF($J$11="净利润率",[1]!S_STM07_IS(D1190,61,$G$5,$H$13)/[1]!S_STM07_IS(D1190,9,$G$5,$H$13),[1]!S_STM07_IS(D1190,55,$G$5,$H$13)/$E$5))</f>
        <v/>
      </c>
      <c r="K1190" s="411" t="str">
        <f>IF(C1190="","",[1]!hks_fa_roa2(D1190,$G$5))</f>
        <v/>
      </c>
      <c r="L1190" s="411" t="str">
        <f>IF(C1190="","",[1]!hks_fa_roe(D1190,$G$5))</f>
        <v/>
      </c>
      <c r="M1190" s="240" t="str">
        <f>IF(C1190="","",IF($M$11="EPS",[1]!S_STM07_IS(D1190,61,$G$5,$H$13)/IF([1]!s_share_total(D1190,$G$5)=0,[1]!s_share_total(D1190,[1]!s_ipo_listeddate(D1190)),[1]!s_share_total(D1190,$G$5)),([1]!s_stm07_bs(D1190,75,$G$5,$H$13)+[1]!s_stm07_bs(D1190,88,$G$5,$H$13)+[1]!s_stm07_bs(D1190,94,$G$5,$H$13)+[1]!s_stm07_bs(D1190,95,$G$5,$H$13))/$E$5))</f>
        <v/>
      </c>
      <c r="N1190" s="241" t="str">
        <f>IF(C1190="","",F1190/([1]!S_STM07_IS(D1190,61,$G$5,$H$13)/IF([1]!s_share_total(D1190,$G$5)=0,[1]!s_share_total(D1190,[1]!s_ipo_listeddate(D1190)),[1]!s_share_total(D1190,$G$5))))</f>
        <v/>
      </c>
      <c r="O1190" s="240" t="str">
        <f ca="1">IF(C1190="","",[1]!s_share_total(D1190,TODAY())/$E$5)</f>
        <v/>
      </c>
      <c r="P1190" s="240" t="str">
        <f t="shared" si="116"/>
        <v/>
      </c>
      <c r="Q1190" s="210" t="str">
        <f t="shared" si="117"/>
        <v/>
      </c>
      <c r="R1190" s="341" t="str">
        <f t="shared" si="118"/>
        <v/>
      </c>
      <c r="S1190" s="144"/>
      <c r="U1190" s="1"/>
    </row>
    <row r="1191" spans="3:21" ht="12" customHeight="1" x14ac:dyDescent="0.35">
      <c r="C1191" s="342" t="str">
        <f t="shared" si="115"/>
        <v/>
      </c>
      <c r="D1191" s="126" t="str">
        <f t="shared" si="119"/>
        <v/>
      </c>
      <c r="E1191" s="126" t="str">
        <f t="shared" si="120"/>
        <v/>
      </c>
      <c r="F1191" s="181" t="str">
        <f ca="1">IF(C1191="","",[1]!s_dq_close(D1191,TODAY(),1))</f>
        <v/>
      </c>
      <c r="G1191" s="182" t="str">
        <f ca="1">IF(C1191="","",[1]!s_pq_pctchange(D1191,TODAY()-$G$12,TODAY())/100)</f>
        <v/>
      </c>
      <c r="H1191" s="242" t="str">
        <f>IF(C1191="","",IF($H$11="收入",[1]!S_STM07_IS(D1191,9,$G$5,$H$13)/$E$5,[1]!S_STM07_IS(D1191,48,$G$5,$H$13)/$E$5))</f>
        <v/>
      </c>
      <c r="I1191" s="242" t="str">
        <f>IF(C1191="","",IF($I$11="毛利率",([1]!S_STM07_IS(D1191,9,$G$5,$H$13)-[1]!S_STM07_IS(D1191,10,$G$5,$H$13))/[1]!S_STM07_IS(D1191,9,$G$5,$H$13),[1]!S_STM07_IS(D1191,14,$G$5,$H$13)/$E$5))</f>
        <v/>
      </c>
      <c r="J1191" s="403" t="str">
        <f>IF(C1191="","",IF($J$11="净利润率",[1]!S_STM07_IS(D1191,61,$G$5,$H$13)/[1]!S_STM07_IS(D1191,9,$G$5,$H$13),[1]!S_STM07_IS(D1191,55,$G$5,$H$13)/$E$5))</f>
        <v/>
      </c>
      <c r="K1191" s="411" t="str">
        <f>IF(C1191="","",[1]!hks_fa_roa2(D1191,$G$5))</f>
        <v/>
      </c>
      <c r="L1191" s="411" t="str">
        <f>IF(C1191="","",[1]!hks_fa_roe(D1191,$G$5))</f>
        <v/>
      </c>
      <c r="M1191" s="243" t="str">
        <f>IF(C1191="","",IF($M$11="EPS",[1]!S_STM07_IS(D1191,61,$G$5,$H$13)/IF([1]!s_share_total(D1191,$G$5)=0,[1]!s_share_total(D1191,[1]!s_ipo_listeddate(D1191)),[1]!s_share_total(D1191,$G$5)),([1]!s_stm07_bs(D1191,75,$G$5,$H$13)+[1]!s_stm07_bs(D1191,88,$G$5,$H$13)+[1]!s_stm07_bs(D1191,94,$G$5,$H$13)+[1]!s_stm07_bs(D1191,95,$G$5,$H$13))/$E$5))</f>
        <v/>
      </c>
      <c r="N1191" s="193" t="str">
        <f>IF(C1191="","",F1191/([1]!S_STM07_IS(D1191,61,$G$5,$H$13)/IF([1]!s_share_total(D1191,$G$5)=0,[1]!s_share_total(D1191,[1]!s_ipo_listeddate(D1191)),[1]!s_share_total(D1191,$G$5))))</f>
        <v/>
      </c>
      <c r="O1191" s="242" t="str">
        <f ca="1">IF(C1191="","",[1]!s_share_total(D1191,TODAY())/$E$5)</f>
        <v/>
      </c>
      <c r="P1191" s="242" t="str">
        <f t="shared" si="116"/>
        <v/>
      </c>
      <c r="Q1191" s="181" t="str">
        <f t="shared" si="117"/>
        <v/>
      </c>
      <c r="R1191" s="342" t="str">
        <f t="shared" si="118"/>
        <v/>
      </c>
      <c r="S1191" s="144"/>
      <c r="U1191" s="1"/>
    </row>
    <row r="1192" spans="3:21" ht="12" customHeight="1" x14ac:dyDescent="0.35">
      <c r="C1192" s="341" t="str">
        <f t="shared" si="115"/>
        <v/>
      </c>
      <c r="D1192" s="239" t="str">
        <f t="shared" si="119"/>
        <v/>
      </c>
      <c r="E1192" s="239" t="str">
        <f t="shared" si="120"/>
        <v/>
      </c>
      <c r="F1192" s="179" t="str">
        <f ca="1">IF(C1192="","",[1]!s_dq_close(D1192,TODAY(),1))</f>
        <v/>
      </c>
      <c r="G1192" s="180" t="str">
        <f ca="1">IF(C1192="","",[1]!s_pq_pctchange(D1192,TODAY()-$G$12,TODAY())/100)</f>
        <v/>
      </c>
      <c r="H1192" s="240" t="str">
        <f>IF(C1192="","",IF($H$11="收入",[1]!S_STM07_IS(D1192,9,$G$5,$H$13)/$E$5,[1]!S_STM07_IS(D1192,48,$G$5,$H$13)/$E$5))</f>
        <v/>
      </c>
      <c r="I1192" s="240" t="str">
        <f>IF(C1192="","",IF($I$11="毛利率",([1]!S_STM07_IS(D1192,9,$G$5,$H$13)-[1]!S_STM07_IS(D1192,10,$G$5,$H$13))/[1]!S_STM07_IS(D1192,9,$G$5,$H$13),[1]!S_STM07_IS(D1192,14,$G$5,$H$13)/$E$5))</f>
        <v/>
      </c>
      <c r="J1192" s="402" t="str">
        <f>IF(C1192="","",IF($J$11="净利润率",[1]!S_STM07_IS(D1192,61,$G$5,$H$13)/[1]!S_STM07_IS(D1192,9,$G$5,$H$13),[1]!S_STM07_IS(D1192,55,$G$5,$H$13)/$E$5))</f>
        <v/>
      </c>
      <c r="K1192" s="411" t="str">
        <f>IF(C1192="","",[1]!hks_fa_roa2(D1192,$G$5))</f>
        <v/>
      </c>
      <c r="L1192" s="411" t="str">
        <f>IF(C1192="","",[1]!hks_fa_roe(D1192,$G$5))</f>
        <v/>
      </c>
      <c r="M1192" s="240" t="str">
        <f>IF(C1192="","",IF($M$11="EPS",[1]!S_STM07_IS(D1192,61,$G$5,$H$13)/IF([1]!s_share_total(D1192,$G$5)=0,[1]!s_share_total(D1192,[1]!s_ipo_listeddate(D1192)),[1]!s_share_total(D1192,$G$5)),([1]!s_stm07_bs(D1192,75,$G$5,$H$13)+[1]!s_stm07_bs(D1192,88,$G$5,$H$13)+[1]!s_stm07_bs(D1192,94,$G$5,$H$13)+[1]!s_stm07_bs(D1192,95,$G$5,$H$13))/$E$5))</f>
        <v/>
      </c>
      <c r="N1192" s="241" t="str">
        <f>IF(C1192="","",F1192/([1]!S_STM07_IS(D1192,61,$G$5,$H$13)/IF([1]!s_share_total(D1192,$G$5)=0,[1]!s_share_total(D1192,[1]!s_ipo_listeddate(D1192)),[1]!s_share_total(D1192,$G$5))))</f>
        <v/>
      </c>
      <c r="O1192" s="240" t="str">
        <f ca="1">IF(C1192="","",[1]!s_share_total(D1192,TODAY())/$E$5)</f>
        <v/>
      </c>
      <c r="P1192" s="240" t="str">
        <f t="shared" si="116"/>
        <v/>
      </c>
      <c r="Q1192" s="210" t="str">
        <f t="shared" si="117"/>
        <v/>
      </c>
      <c r="R1192" s="341" t="str">
        <f t="shared" si="118"/>
        <v/>
      </c>
      <c r="S1192" s="144"/>
      <c r="U1192" s="1"/>
    </row>
    <row r="1193" spans="3:21" ht="12" customHeight="1" x14ac:dyDescent="0.35">
      <c r="C1193" s="342" t="str">
        <f t="shared" si="115"/>
        <v/>
      </c>
      <c r="D1193" s="126" t="str">
        <f t="shared" si="119"/>
        <v/>
      </c>
      <c r="E1193" s="126" t="str">
        <f t="shared" si="120"/>
        <v/>
      </c>
      <c r="F1193" s="181" t="str">
        <f ca="1">IF(C1193="","",[1]!s_dq_close(D1193,TODAY(),1))</f>
        <v/>
      </c>
      <c r="G1193" s="182" t="str">
        <f ca="1">IF(C1193="","",[1]!s_pq_pctchange(D1193,TODAY()-$G$12,TODAY())/100)</f>
        <v/>
      </c>
      <c r="H1193" s="242" t="str">
        <f>IF(C1193="","",IF($H$11="收入",[1]!S_STM07_IS(D1193,9,$G$5,$H$13)/$E$5,[1]!S_STM07_IS(D1193,48,$G$5,$H$13)/$E$5))</f>
        <v/>
      </c>
      <c r="I1193" s="242" t="str">
        <f>IF(C1193="","",IF($I$11="毛利率",([1]!S_STM07_IS(D1193,9,$G$5,$H$13)-[1]!S_STM07_IS(D1193,10,$G$5,$H$13))/[1]!S_STM07_IS(D1193,9,$G$5,$H$13),[1]!S_STM07_IS(D1193,14,$G$5,$H$13)/$E$5))</f>
        <v/>
      </c>
      <c r="J1193" s="403" t="str">
        <f>IF(C1193="","",IF($J$11="净利润率",[1]!S_STM07_IS(D1193,61,$G$5,$H$13)/[1]!S_STM07_IS(D1193,9,$G$5,$H$13),[1]!S_STM07_IS(D1193,55,$G$5,$H$13)/$E$5))</f>
        <v/>
      </c>
      <c r="K1193" s="411" t="str">
        <f>IF(C1193="","",[1]!hks_fa_roa2(D1193,$G$5))</f>
        <v/>
      </c>
      <c r="L1193" s="411" t="str">
        <f>IF(C1193="","",[1]!hks_fa_roe(D1193,$G$5))</f>
        <v/>
      </c>
      <c r="M1193" s="243" t="str">
        <f>IF(C1193="","",IF($M$11="EPS",[1]!S_STM07_IS(D1193,61,$G$5,$H$13)/IF([1]!s_share_total(D1193,$G$5)=0,[1]!s_share_total(D1193,[1]!s_ipo_listeddate(D1193)),[1]!s_share_total(D1193,$G$5)),([1]!s_stm07_bs(D1193,75,$G$5,$H$13)+[1]!s_stm07_bs(D1193,88,$G$5,$H$13)+[1]!s_stm07_bs(D1193,94,$G$5,$H$13)+[1]!s_stm07_bs(D1193,95,$G$5,$H$13))/$E$5))</f>
        <v/>
      </c>
      <c r="N1193" s="193" t="str">
        <f>IF(C1193="","",F1193/([1]!S_STM07_IS(D1193,61,$G$5,$H$13)/IF([1]!s_share_total(D1193,$G$5)=0,[1]!s_share_total(D1193,[1]!s_ipo_listeddate(D1193)),[1]!s_share_total(D1193,$G$5))))</f>
        <v/>
      </c>
      <c r="O1193" s="242" t="str">
        <f ca="1">IF(C1193="","",[1]!s_share_total(D1193,TODAY())/$E$5)</f>
        <v/>
      </c>
      <c r="P1193" s="242" t="str">
        <f t="shared" si="116"/>
        <v/>
      </c>
      <c r="Q1193" s="181" t="str">
        <f t="shared" si="117"/>
        <v/>
      </c>
      <c r="R1193" s="342" t="str">
        <f t="shared" si="118"/>
        <v/>
      </c>
      <c r="S1193" s="144"/>
      <c r="U1193" s="1"/>
    </row>
    <row r="1194" spans="3:21" ht="12" customHeight="1" x14ac:dyDescent="0.35">
      <c r="C1194" s="341" t="str">
        <f t="shared" si="115"/>
        <v/>
      </c>
      <c r="D1194" s="239" t="str">
        <f t="shared" si="119"/>
        <v/>
      </c>
      <c r="E1194" s="239" t="str">
        <f t="shared" si="120"/>
        <v/>
      </c>
      <c r="F1194" s="179" t="str">
        <f ca="1">IF(C1194="","",[1]!s_dq_close(D1194,TODAY(),1))</f>
        <v/>
      </c>
      <c r="G1194" s="180" t="str">
        <f ca="1">IF(C1194="","",[1]!s_pq_pctchange(D1194,TODAY()-$G$12,TODAY())/100)</f>
        <v/>
      </c>
      <c r="H1194" s="240" t="str">
        <f>IF(C1194="","",IF($H$11="收入",[1]!S_STM07_IS(D1194,9,$G$5,$H$13)/$E$5,[1]!S_STM07_IS(D1194,48,$G$5,$H$13)/$E$5))</f>
        <v/>
      </c>
      <c r="I1194" s="240" t="str">
        <f>IF(C1194="","",IF($I$11="毛利率",([1]!S_STM07_IS(D1194,9,$G$5,$H$13)-[1]!S_STM07_IS(D1194,10,$G$5,$H$13))/[1]!S_STM07_IS(D1194,9,$G$5,$H$13),[1]!S_STM07_IS(D1194,14,$G$5,$H$13)/$E$5))</f>
        <v/>
      </c>
      <c r="J1194" s="402" t="str">
        <f>IF(C1194="","",IF($J$11="净利润率",[1]!S_STM07_IS(D1194,61,$G$5,$H$13)/[1]!S_STM07_IS(D1194,9,$G$5,$H$13),[1]!S_STM07_IS(D1194,55,$G$5,$H$13)/$E$5))</f>
        <v/>
      </c>
      <c r="K1194" s="411" t="str">
        <f>IF(C1194="","",[1]!hks_fa_roa2(D1194,$G$5))</f>
        <v/>
      </c>
      <c r="L1194" s="411" t="str">
        <f>IF(C1194="","",[1]!hks_fa_roe(D1194,$G$5))</f>
        <v/>
      </c>
      <c r="M1194" s="240" t="str">
        <f>IF(C1194="","",IF($M$11="EPS",[1]!S_STM07_IS(D1194,61,$G$5,$H$13)/IF([1]!s_share_total(D1194,$G$5)=0,[1]!s_share_total(D1194,[1]!s_ipo_listeddate(D1194)),[1]!s_share_total(D1194,$G$5)),([1]!s_stm07_bs(D1194,75,$G$5,$H$13)+[1]!s_stm07_bs(D1194,88,$G$5,$H$13)+[1]!s_stm07_bs(D1194,94,$G$5,$H$13)+[1]!s_stm07_bs(D1194,95,$G$5,$H$13))/$E$5))</f>
        <v/>
      </c>
      <c r="N1194" s="241" t="str">
        <f>IF(C1194="","",F1194/([1]!S_STM07_IS(D1194,61,$G$5,$H$13)/IF([1]!s_share_total(D1194,$G$5)=0,[1]!s_share_total(D1194,[1]!s_ipo_listeddate(D1194)),[1]!s_share_total(D1194,$G$5))))</f>
        <v/>
      </c>
      <c r="O1194" s="240" t="str">
        <f ca="1">IF(C1194="","",[1]!s_share_total(D1194,TODAY())/$E$5)</f>
        <v/>
      </c>
      <c r="P1194" s="240" t="str">
        <f t="shared" si="116"/>
        <v/>
      </c>
      <c r="Q1194" s="210" t="str">
        <f t="shared" si="117"/>
        <v/>
      </c>
      <c r="R1194" s="341" t="str">
        <f t="shared" si="118"/>
        <v/>
      </c>
      <c r="S1194" s="144"/>
      <c r="U1194" s="1"/>
    </row>
    <row r="1195" spans="3:21" ht="12" customHeight="1" x14ac:dyDescent="0.35">
      <c r="C1195" s="342" t="str">
        <f t="shared" si="115"/>
        <v/>
      </c>
      <c r="D1195" s="126" t="str">
        <f t="shared" si="119"/>
        <v/>
      </c>
      <c r="E1195" s="126" t="str">
        <f t="shared" si="120"/>
        <v/>
      </c>
      <c r="F1195" s="181" t="str">
        <f ca="1">IF(C1195="","",[1]!s_dq_close(D1195,TODAY(),1))</f>
        <v/>
      </c>
      <c r="G1195" s="182" t="str">
        <f ca="1">IF(C1195="","",[1]!s_pq_pctchange(D1195,TODAY()-$G$12,TODAY())/100)</f>
        <v/>
      </c>
      <c r="H1195" s="242" t="str">
        <f>IF(C1195="","",IF($H$11="收入",[1]!S_STM07_IS(D1195,9,$G$5,$H$13)/$E$5,[1]!S_STM07_IS(D1195,48,$G$5,$H$13)/$E$5))</f>
        <v/>
      </c>
      <c r="I1195" s="242" t="str">
        <f>IF(C1195="","",IF($I$11="毛利率",([1]!S_STM07_IS(D1195,9,$G$5,$H$13)-[1]!S_STM07_IS(D1195,10,$G$5,$H$13))/[1]!S_STM07_IS(D1195,9,$G$5,$H$13),[1]!S_STM07_IS(D1195,14,$G$5,$H$13)/$E$5))</f>
        <v/>
      </c>
      <c r="J1195" s="403" t="str">
        <f>IF(C1195="","",IF($J$11="净利润率",[1]!S_STM07_IS(D1195,61,$G$5,$H$13)/[1]!S_STM07_IS(D1195,9,$G$5,$H$13),[1]!S_STM07_IS(D1195,55,$G$5,$H$13)/$E$5))</f>
        <v/>
      </c>
      <c r="K1195" s="411" t="str">
        <f>IF(C1195="","",[1]!hks_fa_roa2(D1195,$G$5))</f>
        <v/>
      </c>
      <c r="L1195" s="411" t="str">
        <f>IF(C1195="","",[1]!hks_fa_roe(D1195,$G$5))</f>
        <v/>
      </c>
      <c r="M1195" s="243" t="str">
        <f>IF(C1195="","",IF($M$11="EPS",[1]!S_STM07_IS(D1195,61,$G$5,$H$13)/IF([1]!s_share_total(D1195,$G$5)=0,[1]!s_share_total(D1195,[1]!s_ipo_listeddate(D1195)),[1]!s_share_total(D1195,$G$5)),([1]!s_stm07_bs(D1195,75,$G$5,$H$13)+[1]!s_stm07_bs(D1195,88,$G$5,$H$13)+[1]!s_stm07_bs(D1195,94,$G$5,$H$13)+[1]!s_stm07_bs(D1195,95,$G$5,$H$13))/$E$5))</f>
        <v/>
      </c>
      <c r="N1195" s="193" t="str">
        <f>IF(C1195="","",F1195/([1]!S_STM07_IS(D1195,61,$G$5,$H$13)/IF([1]!s_share_total(D1195,$G$5)=0,[1]!s_share_total(D1195,[1]!s_ipo_listeddate(D1195)),[1]!s_share_total(D1195,$G$5))))</f>
        <v/>
      </c>
      <c r="O1195" s="242" t="str">
        <f ca="1">IF(C1195="","",[1]!s_share_total(D1195,TODAY())/$E$5)</f>
        <v/>
      </c>
      <c r="P1195" s="242" t="str">
        <f t="shared" si="116"/>
        <v/>
      </c>
      <c r="Q1195" s="181" t="str">
        <f t="shared" si="117"/>
        <v/>
      </c>
      <c r="R1195" s="342" t="str">
        <f t="shared" si="118"/>
        <v/>
      </c>
      <c r="S1195" s="144"/>
      <c r="U1195" s="1"/>
    </row>
    <row r="1196" spans="3:21" ht="12" customHeight="1" x14ac:dyDescent="0.35">
      <c r="C1196" s="341" t="str">
        <f t="shared" si="115"/>
        <v/>
      </c>
      <c r="D1196" s="239" t="str">
        <f t="shared" si="119"/>
        <v/>
      </c>
      <c r="E1196" s="239" t="str">
        <f t="shared" si="120"/>
        <v/>
      </c>
      <c r="F1196" s="179" t="str">
        <f ca="1">IF(C1196="","",[1]!s_dq_close(D1196,TODAY(),1))</f>
        <v/>
      </c>
      <c r="G1196" s="180" t="str">
        <f ca="1">IF(C1196="","",[1]!s_pq_pctchange(D1196,TODAY()-$G$12,TODAY())/100)</f>
        <v/>
      </c>
      <c r="H1196" s="240" t="str">
        <f>IF(C1196="","",IF($H$11="收入",[1]!S_STM07_IS(D1196,9,$G$5,$H$13)/$E$5,[1]!S_STM07_IS(D1196,48,$G$5,$H$13)/$E$5))</f>
        <v/>
      </c>
      <c r="I1196" s="240" t="str">
        <f>IF(C1196="","",IF($I$11="毛利率",([1]!S_STM07_IS(D1196,9,$G$5,$H$13)-[1]!S_STM07_IS(D1196,10,$G$5,$H$13))/[1]!S_STM07_IS(D1196,9,$G$5,$H$13),[1]!S_STM07_IS(D1196,14,$G$5,$H$13)/$E$5))</f>
        <v/>
      </c>
      <c r="J1196" s="402" t="str">
        <f>IF(C1196="","",IF($J$11="净利润率",[1]!S_STM07_IS(D1196,61,$G$5,$H$13)/[1]!S_STM07_IS(D1196,9,$G$5,$H$13),[1]!S_STM07_IS(D1196,55,$G$5,$H$13)/$E$5))</f>
        <v/>
      </c>
      <c r="K1196" s="411" t="str">
        <f>IF(C1196="","",[1]!hks_fa_roa2(D1196,$G$5))</f>
        <v/>
      </c>
      <c r="L1196" s="411" t="str">
        <f>IF(C1196="","",[1]!hks_fa_roe(D1196,$G$5))</f>
        <v/>
      </c>
      <c r="M1196" s="240" t="str">
        <f>IF(C1196="","",IF($M$11="EPS",[1]!S_STM07_IS(D1196,61,$G$5,$H$13)/IF([1]!s_share_total(D1196,$G$5)=0,[1]!s_share_total(D1196,[1]!s_ipo_listeddate(D1196)),[1]!s_share_total(D1196,$G$5)),([1]!s_stm07_bs(D1196,75,$G$5,$H$13)+[1]!s_stm07_bs(D1196,88,$G$5,$H$13)+[1]!s_stm07_bs(D1196,94,$G$5,$H$13)+[1]!s_stm07_bs(D1196,95,$G$5,$H$13))/$E$5))</f>
        <v/>
      </c>
      <c r="N1196" s="241" t="str">
        <f>IF(C1196="","",F1196/([1]!S_STM07_IS(D1196,61,$G$5,$H$13)/IF([1]!s_share_total(D1196,$G$5)=0,[1]!s_share_total(D1196,[1]!s_ipo_listeddate(D1196)),[1]!s_share_total(D1196,$G$5))))</f>
        <v/>
      </c>
      <c r="O1196" s="240" t="str">
        <f ca="1">IF(C1196="","",[1]!s_share_total(D1196,TODAY())/$E$5)</f>
        <v/>
      </c>
      <c r="P1196" s="240" t="str">
        <f t="shared" si="116"/>
        <v/>
      </c>
      <c r="Q1196" s="210" t="str">
        <f t="shared" si="117"/>
        <v/>
      </c>
      <c r="R1196" s="341" t="str">
        <f t="shared" si="118"/>
        <v/>
      </c>
      <c r="S1196" s="144"/>
      <c r="U1196" s="1"/>
    </row>
    <row r="1197" spans="3:21" ht="12" customHeight="1" x14ac:dyDescent="0.35">
      <c r="C1197" s="342" t="str">
        <f t="shared" si="115"/>
        <v/>
      </c>
      <c r="D1197" s="126" t="str">
        <f t="shared" si="119"/>
        <v/>
      </c>
      <c r="E1197" s="126" t="str">
        <f t="shared" si="120"/>
        <v/>
      </c>
      <c r="F1197" s="181" t="str">
        <f ca="1">IF(C1197="","",[1]!s_dq_close(D1197,TODAY(),1))</f>
        <v/>
      </c>
      <c r="G1197" s="182" t="str">
        <f ca="1">IF(C1197="","",[1]!s_pq_pctchange(D1197,TODAY()-$G$12,TODAY())/100)</f>
        <v/>
      </c>
      <c r="H1197" s="242" t="str">
        <f>IF(C1197="","",IF($H$11="收入",[1]!S_STM07_IS(D1197,9,$G$5,$H$13)/$E$5,[1]!S_STM07_IS(D1197,48,$G$5,$H$13)/$E$5))</f>
        <v/>
      </c>
      <c r="I1197" s="242" t="str">
        <f>IF(C1197="","",IF($I$11="毛利率",([1]!S_STM07_IS(D1197,9,$G$5,$H$13)-[1]!S_STM07_IS(D1197,10,$G$5,$H$13))/[1]!S_STM07_IS(D1197,9,$G$5,$H$13),[1]!S_STM07_IS(D1197,14,$G$5,$H$13)/$E$5))</f>
        <v/>
      </c>
      <c r="J1197" s="403" t="str">
        <f>IF(C1197="","",IF($J$11="净利润率",[1]!S_STM07_IS(D1197,61,$G$5,$H$13)/[1]!S_STM07_IS(D1197,9,$G$5,$H$13),[1]!S_STM07_IS(D1197,55,$G$5,$H$13)/$E$5))</f>
        <v/>
      </c>
      <c r="K1197" s="411" t="str">
        <f>IF(C1197="","",[1]!hks_fa_roa2(D1197,$G$5))</f>
        <v/>
      </c>
      <c r="L1197" s="411" t="str">
        <f>IF(C1197="","",[1]!hks_fa_roe(D1197,$G$5))</f>
        <v/>
      </c>
      <c r="M1197" s="243" t="str">
        <f>IF(C1197="","",IF($M$11="EPS",[1]!S_STM07_IS(D1197,61,$G$5,$H$13)/IF([1]!s_share_total(D1197,$G$5)=0,[1]!s_share_total(D1197,[1]!s_ipo_listeddate(D1197)),[1]!s_share_total(D1197,$G$5)),([1]!s_stm07_bs(D1197,75,$G$5,$H$13)+[1]!s_stm07_bs(D1197,88,$G$5,$H$13)+[1]!s_stm07_bs(D1197,94,$G$5,$H$13)+[1]!s_stm07_bs(D1197,95,$G$5,$H$13))/$E$5))</f>
        <v/>
      </c>
      <c r="N1197" s="193" t="str">
        <f>IF(C1197="","",F1197/([1]!S_STM07_IS(D1197,61,$G$5,$H$13)/IF([1]!s_share_total(D1197,$G$5)=0,[1]!s_share_total(D1197,[1]!s_ipo_listeddate(D1197)),[1]!s_share_total(D1197,$G$5))))</f>
        <v/>
      </c>
      <c r="O1197" s="242" t="str">
        <f ca="1">IF(C1197="","",[1]!s_share_total(D1197,TODAY())/$E$5)</f>
        <v/>
      </c>
      <c r="P1197" s="242" t="str">
        <f t="shared" si="116"/>
        <v/>
      </c>
      <c r="Q1197" s="181" t="str">
        <f t="shared" si="117"/>
        <v/>
      </c>
      <c r="R1197" s="342" t="str">
        <f t="shared" si="118"/>
        <v/>
      </c>
      <c r="S1197" s="144"/>
      <c r="U1197" s="1"/>
    </row>
    <row r="1198" spans="3:21" ht="12" customHeight="1" x14ac:dyDescent="0.35">
      <c r="C1198" s="341" t="str">
        <f t="shared" si="115"/>
        <v/>
      </c>
      <c r="D1198" s="239" t="str">
        <f t="shared" si="119"/>
        <v/>
      </c>
      <c r="E1198" s="239" t="str">
        <f t="shared" si="120"/>
        <v/>
      </c>
      <c r="F1198" s="179" t="str">
        <f ca="1">IF(C1198="","",[1]!s_dq_close(D1198,TODAY(),1))</f>
        <v/>
      </c>
      <c r="G1198" s="180" t="str">
        <f ca="1">IF(C1198="","",[1]!s_pq_pctchange(D1198,TODAY()-$G$12,TODAY())/100)</f>
        <v/>
      </c>
      <c r="H1198" s="240" t="str">
        <f>IF(C1198="","",IF($H$11="收入",[1]!S_STM07_IS(D1198,9,$G$5,$H$13)/$E$5,[1]!S_STM07_IS(D1198,48,$G$5,$H$13)/$E$5))</f>
        <v/>
      </c>
      <c r="I1198" s="240" t="str">
        <f>IF(C1198="","",IF($I$11="毛利率",([1]!S_STM07_IS(D1198,9,$G$5,$H$13)-[1]!S_STM07_IS(D1198,10,$G$5,$H$13))/[1]!S_STM07_IS(D1198,9,$G$5,$H$13),[1]!S_STM07_IS(D1198,14,$G$5,$H$13)/$E$5))</f>
        <v/>
      </c>
      <c r="J1198" s="402" t="str">
        <f>IF(C1198="","",IF($J$11="净利润率",[1]!S_STM07_IS(D1198,61,$G$5,$H$13)/[1]!S_STM07_IS(D1198,9,$G$5,$H$13),[1]!S_STM07_IS(D1198,55,$G$5,$H$13)/$E$5))</f>
        <v/>
      </c>
      <c r="K1198" s="411" t="str">
        <f>IF(C1198="","",[1]!hks_fa_roa2(D1198,$G$5))</f>
        <v/>
      </c>
      <c r="L1198" s="411" t="str">
        <f>IF(C1198="","",[1]!hks_fa_roe(D1198,$G$5))</f>
        <v/>
      </c>
      <c r="M1198" s="240" t="str">
        <f>IF(C1198="","",IF($M$11="EPS",[1]!S_STM07_IS(D1198,61,$G$5,$H$13)/IF([1]!s_share_total(D1198,$G$5)=0,[1]!s_share_total(D1198,[1]!s_ipo_listeddate(D1198)),[1]!s_share_total(D1198,$G$5)),([1]!s_stm07_bs(D1198,75,$G$5,$H$13)+[1]!s_stm07_bs(D1198,88,$G$5,$H$13)+[1]!s_stm07_bs(D1198,94,$G$5,$H$13)+[1]!s_stm07_bs(D1198,95,$G$5,$H$13))/$E$5))</f>
        <v/>
      </c>
      <c r="N1198" s="241" t="str">
        <f>IF(C1198="","",F1198/([1]!S_STM07_IS(D1198,61,$G$5,$H$13)/IF([1]!s_share_total(D1198,$G$5)=0,[1]!s_share_total(D1198,[1]!s_ipo_listeddate(D1198)),[1]!s_share_total(D1198,$G$5))))</f>
        <v/>
      </c>
      <c r="O1198" s="240" t="str">
        <f ca="1">IF(C1198="","",[1]!s_share_total(D1198,TODAY())/$E$5)</f>
        <v/>
      </c>
      <c r="P1198" s="240" t="str">
        <f t="shared" si="116"/>
        <v/>
      </c>
      <c r="Q1198" s="210" t="str">
        <f t="shared" si="117"/>
        <v/>
      </c>
      <c r="R1198" s="341" t="str">
        <f t="shared" si="118"/>
        <v/>
      </c>
      <c r="S1198" s="144"/>
      <c r="U1198" s="1"/>
    </row>
    <row r="1199" spans="3:21" ht="12" customHeight="1" x14ac:dyDescent="0.35">
      <c r="C1199" s="342" t="str">
        <f t="shared" si="115"/>
        <v/>
      </c>
      <c r="D1199" s="126" t="str">
        <f t="shared" si="119"/>
        <v/>
      </c>
      <c r="E1199" s="126" t="str">
        <f t="shared" si="120"/>
        <v/>
      </c>
      <c r="F1199" s="181" t="str">
        <f ca="1">IF(C1199="","",[1]!s_dq_close(D1199,TODAY(),1))</f>
        <v/>
      </c>
      <c r="G1199" s="182" t="str">
        <f ca="1">IF(C1199="","",[1]!s_pq_pctchange(D1199,TODAY()-$G$12,TODAY())/100)</f>
        <v/>
      </c>
      <c r="H1199" s="242" t="str">
        <f>IF(C1199="","",IF($H$11="收入",[1]!S_STM07_IS(D1199,9,$G$5,$H$13)/$E$5,[1]!S_STM07_IS(D1199,48,$G$5,$H$13)/$E$5))</f>
        <v/>
      </c>
      <c r="I1199" s="242" t="str">
        <f>IF(C1199="","",IF($I$11="毛利率",([1]!S_STM07_IS(D1199,9,$G$5,$H$13)-[1]!S_STM07_IS(D1199,10,$G$5,$H$13))/[1]!S_STM07_IS(D1199,9,$G$5,$H$13),[1]!S_STM07_IS(D1199,14,$G$5,$H$13)/$E$5))</f>
        <v/>
      </c>
      <c r="J1199" s="403" t="str">
        <f>IF(C1199="","",IF($J$11="净利润率",[1]!S_STM07_IS(D1199,61,$G$5,$H$13)/[1]!S_STM07_IS(D1199,9,$G$5,$H$13),[1]!S_STM07_IS(D1199,55,$G$5,$H$13)/$E$5))</f>
        <v/>
      </c>
      <c r="K1199" s="411" t="str">
        <f>IF(C1199="","",[1]!hks_fa_roa2(D1199,$G$5))</f>
        <v/>
      </c>
      <c r="L1199" s="411" t="str">
        <f>IF(C1199="","",[1]!hks_fa_roe(D1199,$G$5))</f>
        <v/>
      </c>
      <c r="M1199" s="243" t="str">
        <f>IF(C1199="","",IF($M$11="EPS",[1]!S_STM07_IS(D1199,61,$G$5,$H$13)/IF([1]!s_share_total(D1199,$G$5)=0,[1]!s_share_total(D1199,[1]!s_ipo_listeddate(D1199)),[1]!s_share_total(D1199,$G$5)),([1]!s_stm07_bs(D1199,75,$G$5,$H$13)+[1]!s_stm07_bs(D1199,88,$G$5,$H$13)+[1]!s_stm07_bs(D1199,94,$G$5,$H$13)+[1]!s_stm07_bs(D1199,95,$G$5,$H$13))/$E$5))</f>
        <v/>
      </c>
      <c r="N1199" s="193" t="str">
        <f>IF(C1199="","",F1199/([1]!S_STM07_IS(D1199,61,$G$5,$H$13)/IF([1]!s_share_total(D1199,$G$5)=0,[1]!s_share_total(D1199,[1]!s_ipo_listeddate(D1199)),[1]!s_share_total(D1199,$G$5))))</f>
        <v/>
      </c>
      <c r="O1199" s="242" t="str">
        <f ca="1">IF(C1199="","",[1]!s_share_total(D1199,TODAY())/$E$5)</f>
        <v/>
      </c>
      <c r="P1199" s="242" t="str">
        <f t="shared" si="116"/>
        <v/>
      </c>
      <c r="Q1199" s="181" t="str">
        <f t="shared" si="117"/>
        <v/>
      </c>
      <c r="R1199" s="342" t="str">
        <f t="shared" si="118"/>
        <v/>
      </c>
      <c r="S1199" s="144"/>
      <c r="U1199" s="1"/>
    </row>
    <row r="1200" spans="3:21" ht="12" customHeight="1" x14ac:dyDescent="0.35">
      <c r="C1200" s="341" t="str">
        <f t="shared" si="115"/>
        <v/>
      </c>
      <c r="D1200" s="239" t="str">
        <f t="shared" si="119"/>
        <v/>
      </c>
      <c r="E1200" s="239" t="str">
        <f t="shared" si="120"/>
        <v/>
      </c>
      <c r="F1200" s="179" t="str">
        <f ca="1">IF(C1200="","",[1]!s_dq_close(D1200,TODAY(),1))</f>
        <v/>
      </c>
      <c r="G1200" s="180" t="str">
        <f ca="1">IF(C1200="","",[1]!s_pq_pctchange(D1200,TODAY()-$G$12,TODAY())/100)</f>
        <v/>
      </c>
      <c r="H1200" s="240" t="str">
        <f>IF(C1200="","",IF($H$11="收入",[1]!S_STM07_IS(D1200,9,$G$5,$H$13)/$E$5,[1]!S_STM07_IS(D1200,48,$G$5,$H$13)/$E$5))</f>
        <v/>
      </c>
      <c r="I1200" s="240" t="str">
        <f>IF(C1200="","",IF($I$11="毛利率",([1]!S_STM07_IS(D1200,9,$G$5,$H$13)-[1]!S_STM07_IS(D1200,10,$G$5,$H$13))/[1]!S_STM07_IS(D1200,9,$G$5,$H$13),[1]!S_STM07_IS(D1200,14,$G$5,$H$13)/$E$5))</f>
        <v/>
      </c>
      <c r="J1200" s="402" t="str">
        <f>IF(C1200="","",IF($J$11="净利润率",[1]!S_STM07_IS(D1200,61,$G$5,$H$13)/[1]!S_STM07_IS(D1200,9,$G$5,$H$13),[1]!S_STM07_IS(D1200,55,$G$5,$H$13)/$E$5))</f>
        <v/>
      </c>
      <c r="K1200" s="411" t="str">
        <f>IF(C1200="","",[1]!hks_fa_roa2(D1200,$G$5))</f>
        <v/>
      </c>
      <c r="L1200" s="411" t="str">
        <f>IF(C1200="","",[1]!hks_fa_roe(D1200,$G$5))</f>
        <v/>
      </c>
      <c r="M1200" s="240" t="str">
        <f>IF(C1200="","",IF($M$11="EPS",[1]!S_STM07_IS(D1200,61,$G$5,$H$13)/IF([1]!s_share_total(D1200,$G$5)=0,[1]!s_share_total(D1200,[1]!s_ipo_listeddate(D1200)),[1]!s_share_total(D1200,$G$5)),([1]!s_stm07_bs(D1200,75,$G$5,$H$13)+[1]!s_stm07_bs(D1200,88,$G$5,$H$13)+[1]!s_stm07_bs(D1200,94,$G$5,$H$13)+[1]!s_stm07_bs(D1200,95,$G$5,$H$13))/$E$5))</f>
        <v/>
      </c>
      <c r="N1200" s="241" t="str">
        <f>IF(C1200="","",F1200/([1]!S_STM07_IS(D1200,61,$G$5,$H$13)/IF([1]!s_share_total(D1200,$G$5)=0,[1]!s_share_total(D1200,[1]!s_ipo_listeddate(D1200)),[1]!s_share_total(D1200,$G$5))))</f>
        <v/>
      </c>
      <c r="O1200" s="240" t="str">
        <f ca="1">IF(C1200="","",[1]!s_share_total(D1200,TODAY())/$E$5)</f>
        <v/>
      </c>
      <c r="P1200" s="240" t="str">
        <f t="shared" si="116"/>
        <v/>
      </c>
      <c r="Q1200" s="210" t="str">
        <f t="shared" si="117"/>
        <v/>
      </c>
      <c r="R1200" s="341" t="str">
        <f t="shared" si="118"/>
        <v/>
      </c>
      <c r="S1200" s="144"/>
      <c r="U1200" s="1"/>
    </row>
    <row r="1201" spans="3:21" ht="12" customHeight="1" x14ac:dyDescent="0.35">
      <c r="C1201" s="342" t="str">
        <f t="shared" si="115"/>
        <v/>
      </c>
      <c r="D1201" s="126" t="str">
        <f t="shared" si="119"/>
        <v/>
      </c>
      <c r="E1201" s="126" t="str">
        <f t="shared" si="120"/>
        <v/>
      </c>
      <c r="F1201" s="181" t="str">
        <f ca="1">IF(C1201="","",[1]!s_dq_close(D1201,TODAY(),1))</f>
        <v/>
      </c>
      <c r="G1201" s="182" t="str">
        <f ca="1">IF(C1201="","",[1]!s_pq_pctchange(D1201,TODAY()-$G$12,TODAY())/100)</f>
        <v/>
      </c>
      <c r="H1201" s="242" t="str">
        <f>IF(C1201="","",IF($H$11="收入",[1]!S_STM07_IS(D1201,9,$G$5,$H$13)/$E$5,[1]!S_STM07_IS(D1201,48,$G$5,$H$13)/$E$5))</f>
        <v/>
      </c>
      <c r="I1201" s="242" t="str">
        <f>IF(C1201="","",IF($I$11="毛利率",([1]!S_STM07_IS(D1201,9,$G$5,$H$13)-[1]!S_STM07_IS(D1201,10,$G$5,$H$13))/[1]!S_STM07_IS(D1201,9,$G$5,$H$13),[1]!S_STM07_IS(D1201,14,$G$5,$H$13)/$E$5))</f>
        <v/>
      </c>
      <c r="J1201" s="403" t="str">
        <f>IF(C1201="","",IF($J$11="净利润率",[1]!S_STM07_IS(D1201,61,$G$5,$H$13)/[1]!S_STM07_IS(D1201,9,$G$5,$H$13),[1]!S_STM07_IS(D1201,55,$G$5,$H$13)/$E$5))</f>
        <v/>
      </c>
      <c r="K1201" s="411" t="str">
        <f>IF(C1201="","",[1]!hks_fa_roa2(D1201,$G$5))</f>
        <v/>
      </c>
      <c r="L1201" s="411" t="str">
        <f>IF(C1201="","",[1]!hks_fa_roe(D1201,$G$5))</f>
        <v/>
      </c>
      <c r="M1201" s="243" t="str">
        <f>IF(C1201="","",IF($M$11="EPS",[1]!S_STM07_IS(D1201,61,$G$5,$H$13)/IF([1]!s_share_total(D1201,$G$5)=0,[1]!s_share_total(D1201,[1]!s_ipo_listeddate(D1201)),[1]!s_share_total(D1201,$G$5)),([1]!s_stm07_bs(D1201,75,$G$5,$H$13)+[1]!s_stm07_bs(D1201,88,$G$5,$H$13)+[1]!s_stm07_bs(D1201,94,$G$5,$H$13)+[1]!s_stm07_bs(D1201,95,$G$5,$H$13))/$E$5))</f>
        <v/>
      </c>
      <c r="N1201" s="193" t="str">
        <f>IF(C1201="","",F1201/([1]!S_STM07_IS(D1201,61,$G$5,$H$13)/IF([1]!s_share_total(D1201,$G$5)=0,[1]!s_share_total(D1201,[1]!s_ipo_listeddate(D1201)),[1]!s_share_total(D1201,$G$5))))</f>
        <v/>
      </c>
      <c r="O1201" s="242" t="str">
        <f ca="1">IF(C1201="","",[1]!s_share_total(D1201,TODAY())/$E$5)</f>
        <v/>
      </c>
      <c r="P1201" s="242" t="str">
        <f t="shared" si="116"/>
        <v/>
      </c>
      <c r="Q1201" s="181" t="str">
        <f t="shared" si="117"/>
        <v/>
      </c>
      <c r="R1201" s="342" t="str">
        <f t="shared" si="118"/>
        <v/>
      </c>
      <c r="S1201" s="144"/>
      <c r="U1201" s="1"/>
    </row>
    <row r="1202" spans="3:21" ht="12" customHeight="1" x14ac:dyDescent="0.35">
      <c r="C1202" s="341" t="str">
        <f t="shared" si="115"/>
        <v/>
      </c>
      <c r="D1202" s="239" t="str">
        <f t="shared" si="119"/>
        <v/>
      </c>
      <c r="E1202" s="239" t="str">
        <f t="shared" si="120"/>
        <v/>
      </c>
      <c r="F1202" s="179" t="str">
        <f ca="1">IF(C1202="","",[1]!s_dq_close(D1202,TODAY(),1))</f>
        <v/>
      </c>
      <c r="G1202" s="180" t="str">
        <f ca="1">IF(C1202="","",[1]!s_pq_pctchange(D1202,TODAY()-$G$12,TODAY())/100)</f>
        <v/>
      </c>
      <c r="H1202" s="240" t="str">
        <f>IF(C1202="","",IF($H$11="收入",[1]!S_STM07_IS(D1202,9,$G$5,$H$13)/$E$5,[1]!S_STM07_IS(D1202,48,$G$5,$H$13)/$E$5))</f>
        <v/>
      </c>
      <c r="I1202" s="240" t="str">
        <f>IF(C1202="","",IF($I$11="毛利率",([1]!S_STM07_IS(D1202,9,$G$5,$H$13)-[1]!S_STM07_IS(D1202,10,$G$5,$H$13))/[1]!S_STM07_IS(D1202,9,$G$5,$H$13),[1]!S_STM07_IS(D1202,14,$G$5,$H$13)/$E$5))</f>
        <v/>
      </c>
      <c r="J1202" s="402" t="str">
        <f>IF(C1202="","",IF($J$11="净利润率",[1]!S_STM07_IS(D1202,61,$G$5,$H$13)/[1]!S_STM07_IS(D1202,9,$G$5,$H$13),[1]!S_STM07_IS(D1202,55,$G$5,$H$13)/$E$5))</f>
        <v/>
      </c>
      <c r="K1202" s="411" t="str">
        <f>IF(C1202="","",[1]!hks_fa_roa2(D1202,$G$5))</f>
        <v/>
      </c>
      <c r="L1202" s="411" t="str">
        <f>IF(C1202="","",[1]!hks_fa_roe(D1202,$G$5))</f>
        <v/>
      </c>
      <c r="M1202" s="240" t="str">
        <f>IF(C1202="","",IF($M$11="EPS",[1]!S_STM07_IS(D1202,61,$G$5,$H$13)/IF([1]!s_share_total(D1202,$G$5)=0,[1]!s_share_total(D1202,[1]!s_ipo_listeddate(D1202)),[1]!s_share_total(D1202,$G$5)),([1]!s_stm07_bs(D1202,75,$G$5,$H$13)+[1]!s_stm07_bs(D1202,88,$G$5,$H$13)+[1]!s_stm07_bs(D1202,94,$G$5,$H$13)+[1]!s_stm07_bs(D1202,95,$G$5,$H$13))/$E$5))</f>
        <v/>
      </c>
      <c r="N1202" s="241" t="str">
        <f>IF(C1202="","",F1202/([1]!S_STM07_IS(D1202,61,$G$5,$H$13)/IF([1]!s_share_total(D1202,$G$5)=0,[1]!s_share_total(D1202,[1]!s_ipo_listeddate(D1202)),[1]!s_share_total(D1202,$G$5))))</f>
        <v/>
      </c>
      <c r="O1202" s="240" t="str">
        <f ca="1">IF(C1202="","",[1]!s_share_total(D1202,TODAY())/$E$5)</f>
        <v/>
      </c>
      <c r="P1202" s="240" t="str">
        <f t="shared" si="116"/>
        <v/>
      </c>
      <c r="Q1202" s="210" t="str">
        <f t="shared" si="117"/>
        <v/>
      </c>
      <c r="R1202" s="341" t="str">
        <f t="shared" si="118"/>
        <v/>
      </c>
      <c r="S1202" s="144"/>
      <c r="U1202" s="1"/>
    </row>
    <row r="1203" spans="3:21" ht="12" customHeight="1" x14ac:dyDescent="0.35">
      <c r="C1203" s="342" t="str">
        <f t="shared" si="115"/>
        <v/>
      </c>
      <c r="D1203" s="126" t="str">
        <f t="shared" si="119"/>
        <v/>
      </c>
      <c r="E1203" s="126" t="str">
        <f t="shared" si="120"/>
        <v/>
      </c>
      <c r="F1203" s="181" t="str">
        <f ca="1">IF(C1203="","",[1]!s_dq_close(D1203,TODAY(),1))</f>
        <v/>
      </c>
      <c r="G1203" s="182" t="str">
        <f ca="1">IF(C1203="","",[1]!s_pq_pctchange(D1203,TODAY()-$G$12,TODAY())/100)</f>
        <v/>
      </c>
      <c r="H1203" s="242" t="str">
        <f>IF(C1203="","",IF($H$11="收入",[1]!S_STM07_IS(D1203,9,$G$5,$H$13)/$E$5,[1]!S_STM07_IS(D1203,48,$G$5,$H$13)/$E$5))</f>
        <v/>
      </c>
      <c r="I1203" s="242" t="str">
        <f>IF(C1203="","",IF($I$11="毛利率",([1]!S_STM07_IS(D1203,9,$G$5,$H$13)-[1]!S_STM07_IS(D1203,10,$G$5,$H$13))/[1]!S_STM07_IS(D1203,9,$G$5,$H$13),[1]!S_STM07_IS(D1203,14,$G$5,$H$13)/$E$5))</f>
        <v/>
      </c>
      <c r="J1203" s="403" t="str">
        <f>IF(C1203="","",IF($J$11="净利润率",[1]!S_STM07_IS(D1203,61,$G$5,$H$13)/[1]!S_STM07_IS(D1203,9,$G$5,$H$13),[1]!S_STM07_IS(D1203,55,$G$5,$H$13)/$E$5))</f>
        <v/>
      </c>
      <c r="K1203" s="411" t="str">
        <f>IF(C1203="","",[1]!hks_fa_roa2(D1203,$G$5))</f>
        <v/>
      </c>
      <c r="L1203" s="411" t="str">
        <f>IF(C1203="","",[1]!hks_fa_roe(D1203,$G$5))</f>
        <v/>
      </c>
      <c r="M1203" s="243" t="str">
        <f>IF(C1203="","",IF($M$11="EPS",[1]!S_STM07_IS(D1203,61,$G$5,$H$13)/IF([1]!s_share_total(D1203,$G$5)=0,[1]!s_share_total(D1203,[1]!s_ipo_listeddate(D1203)),[1]!s_share_total(D1203,$G$5)),([1]!s_stm07_bs(D1203,75,$G$5,$H$13)+[1]!s_stm07_bs(D1203,88,$G$5,$H$13)+[1]!s_stm07_bs(D1203,94,$G$5,$H$13)+[1]!s_stm07_bs(D1203,95,$G$5,$H$13))/$E$5))</f>
        <v/>
      </c>
      <c r="N1203" s="193" t="str">
        <f>IF(C1203="","",F1203/([1]!S_STM07_IS(D1203,61,$G$5,$H$13)/IF([1]!s_share_total(D1203,$G$5)=0,[1]!s_share_total(D1203,[1]!s_ipo_listeddate(D1203)),[1]!s_share_total(D1203,$G$5))))</f>
        <v/>
      </c>
      <c r="O1203" s="242" t="str">
        <f ca="1">IF(C1203="","",[1]!s_share_total(D1203,TODAY())/$E$5)</f>
        <v/>
      </c>
      <c r="P1203" s="242" t="str">
        <f t="shared" si="116"/>
        <v/>
      </c>
      <c r="Q1203" s="181" t="str">
        <f t="shared" si="117"/>
        <v/>
      </c>
      <c r="R1203" s="342" t="str">
        <f t="shared" si="118"/>
        <v/>
      </c>
      <c r="S1203" s="144"/>
      <c r="U1203" s="1"/>
    </row>
    <row r="1204" spans="3:21" ht="12" customHeight="1" x14ac:dyDescent="0.35">
      <c r="C1204" s="341" t="str">
        <f t="shared" si="115"/>
        <v/>
      </c>
      <c r="D1204" s="239" t="str">
        <f t="shared" si="119"/>
        <v/>
      </c>
      <c r="E1204" s="239" t="str">
        <f t="shared" si="120"/>
        <v/>
      </c>
      <c r="F1204" s="179" t="str">
        <f ca="1">IF(C1204="","",[1]!s_dq_close(D1204,TODAY(),1))</f>
        <v/>
      </c>
      <c r="G1204" s="180" t="str">
        <f ca="1">IF(C1204="","",[1]!s_pq_pctchange(D1204,TODAY()-$G$12,TODAY())/100)</f>
        <v/>
      </c>
      <c r="H1204" s="240" t="str">
        <f>IF(C1204="","",IF($H$11="收入",[1]!S_STM07_IS(D1204,9,$G$5,$H$13)/$E$5,[1]!S_STM07_IS(D1204,48,$G$5,$H$13)/$E$5))</f>
        <v/>
      </c>
      <c r="I1204" s="240" t="str">
        <f>IF(C1204="","",IF($I$11="毛利率",([1]!S_STM07_IS(D1204,9,$G$5,$H$13)-[1]!S_STM07_IS(D1204,10,$G$5,$H$13))/[1]!S_STM07_IS(D1204,9,$G$5,$H$13),[1]!S_STM07_IS(D1204,14,$G$5,$H$13)/$E$5))</f>
        <v/>
      </c>
      <c r="J1204" s="402" t="str">
        <f>IF(C1204="","",IF($J$11="净利润率",[1]!S_STM07_IS(D1204,61,$G$5,$H$13)/[1]!S_STM07_IS(D1204,9,$G$5,$H$13),[1]!S_STM07_IS(D1204,55,$G$5,$H$13)/$E$5))</f>
        <v/>
      </c>
      <c r="K1204" s="411" t="str">
        <f>IF(C1204="","",[1]!hks_fa_roa2(D1204,$G$5))</f>
        <v/>
      </c>
      <c r="L1204" s="411" t="str">
        <f>IF(C1204="","",[1]!hks_fa_roe(D1204,$G$5))</f>
        <v/>
      </c>
      <c r="M1204" s="240" t="str">
        <f>IF(C1204="","",IF($M$11="EPS",[1]!S_STM07_IS(D1204,61,$G$5,$H$13)/IF([1]!s_share_total(D1204,$G$5)=0,[1]!s_share_total(D1204,[1]!s_ipo_listeddate(D1204)),[1]!s_share_total(D1204,$G$5)),([1]!s_stm07_bs(D1204,75,$G$5,$H$13)+[1]!s_stm07_bs(D1204,88,$G$5,$H$13)+[1]!s_stm07_bs(D1204,94,$G$5,$H$13)+[1]!s_stm07_bs(D1204,95,$G$5,$H$13))/$E$5))</f>
        <v/>
      </c>
      <c r="N1204" s="241" t="str">
        <f>IF(C1204="","",F1204/([1]!S_STM07_IS(D1204,61,$G$5,$H$13)/IF([1]!s_share_total(D1204,$G$5)=0,[1]!s_share_total(D1204,[1]!s_ipo_listeddate(D1204)),[1]!s_share_total(D1204,$G$5))))</f>
        <v/>
      </c>
      <c r="O1204" s="240" t="str">
        <f ca="1">IF(C1204="","",[1]!s_share_total(D1204,TODAY())/$E$5)</f>
        <v/>
      </c>
      <c r="P1204" s="240" t="str">
        <f t="shared" si="116"/>
        <v/>
      </c>
      <c r="Q1204" s="210" t="str">
        <f t="shared" si="117"/>
        <v/>
      </c>
      <c r="R1204" s="341" t="str">
        <f t="shared" si="118"/>
        <v/>
      </c>
      <c r="S1204" s="144"/>
      <c r="U1204" s="1"/>
    </row>
    <row r="1205" spans="3:21" ht="12" customHeight="1" x14ac:dyDescent="0.35">
      <c r="C1205" s="342" t="str">
        <f t="shared" si="115"/>
        <v/>
      </c>
      <c r="D1205" s="126" t="str">
        <f t="shared" si="119"/>
        <v/>
      </c>
      <c r="E1205" s="126" t="str">
        <f t="shared" si="120"/>
        <v/>
      </c>
      <c r="F1205" s="181" t="str">
        <f ca="1">IF(C1205="","",[1]!s_dq_close(D1205,TODAY(),1))</f>
        <v/>
      </c>
      <c r="G1205" s="182" t="str">
        <f ca="1">IF(C1205="","",[1]!s_pq_pctchange(D1205,TODAY()-$G$12,TODAY())/100)</f>
        <v/>
      </c>
      <c r="H1205" s="242" t="str">
        <f>IF(C1205="","",IF($H$11="收入",[1]!S_STM07_IS(D1205,9,$G$5,$H$13)/$E$5,[1]!S_STM07_IS(D1205,48,$G$5,$H$13)/$E$5))</f>
        <v/>
      </c>
      <c r="I1205" s="242" t="str">
        <f>IF(C1205="","",IF($I$11="毛利率",([1]!S_STM07_IS(D1205,9,$G$5,$H$13)-[1]!S_STM07_IS(D1205,10,$G$5,$H$13))/[1]!S_STM07_IS(D1205,9,$G$5,$H$13),[1]!S_STM07_IS(D1205,14,$G$5,$H$13)/$E$5))</f>
        <v/>
      </c>
      <c r="J1205" s="403" t="str">
        <f>IF(C1205="","",IF($J$11="净利润率",[1]!S_STM07_IS(D1205,61,$G$5,$H$13)/[1]!S_STM07_IS(D1205,9,$G$5,$H$13),[1]!S_STM07_IS(D1205,55,$G$5,$H$13)/$E$5))</f>
        <v/>
      </c>
      <c r="K1205" s="411" t="str">
        <f>IF(C1205="","",[1]!hks_fa_roa2(D1205,$G$5))</f>
        <v/>
      </c>
      <c r="L1205" s="411" t="str">
        <f>IF(C1205="","",[1]!hks_fa_roe(D1205,$G$5))</f>
        <v/>
      </c>
      <c r="M1205" s="243" t="str">
        <f>IF(C1205="","",IF($M$11="EPS",[1]!S_STM07_IS(D1205,61,$G$5,$H$13)/IF([1]!s_share_total(D1205,$G$5)=0,[1]!s_share_total(D1205,[1]!s_ipo_listeddate(D1205)),[1]!s_share_total(D1205,$G$5)),([1]!s_stm07_bs(D1205,75,$G$5,$H$13)+[1]!s_stm07_bs(D1205,88,$G$5,$H$13)+[1]!s_stm07_bs(D1205,94,$G$5,$H$13)+[1]!s_stm07_bs(D1205,95,$G$5,$H$13))/$E$5))</f>
        <v/>
      </c>
      <c r="N1205" s="193" t="str">
        <f>IF(C1205="","",F1205/([1]!S_STM07_IS(D1205,61,$G$5,$H$13)/IF([1]!s_share_total(D1205,$G$5)=0,[1]!s_share_total(D1205,[1]!s_ipo_listeddate(D1205)),[1]!s_share_total(D1205,$G$5))))</f>
        <v/>
      </c>
      <c r="O1205" s="242" t="str">
        <f ca="1">IF(C1205="","",[1]!s_share_total(D1205,TODAY())/$E$5)</f>
        <v/>
      </c>
      <c r="P1205" s="242" t="str">
        <f t="shared" si="116"/>
        <v/>
      </c>
      <c r="Q1205" s="181" t="str">
        <f t="shared" si="117"/>
        <v/>
      </c>
      <c r="R1205" s="342" t="str">
        <f t="shared" si="118"/>
        <v/>
      </c>
      <c r="S1205" s="144"/>
      <c r="U1205" s="1"/>
    </row>
    <row r="1206" spans="3:21" ht="12" customHeight="1" x14ac:dyDescent="0.35">
      <c r="C1206" s="341" t="str">
        <f t="shared" si="115"/>
        <v/>
      </c>
      <c r="D1206" s="239" t="str">
        <f t="shared" si="119"/>
        <v/>
      </c>
      <c r="E1206" s="239" t="str">
        <f t="shared" si="120"/>
        <v/>
      </c>
      <c r="F1206" s="179" t="str">
        <f ca="1">IF(C1206="","",[1]!s_dq_close(D1206,TODAY(),1))</f>
        <v/>
      </c>
      <c r="G1206" s="180" t="str">
        <f ca="1">IF(C1206="","",[1]!s_pq_pctchange(D1206,TODAY()-$G$12,TODAY())/100)</f>
        <v/>
      </c>
      <c r="H1206" s="240" t="str">
        <f>IF(C1206="","",IF($H$11="收入",[1]!S_STM07_IS(D1206,9,$G$5,$H$13)/$E$5,[1]!S_STM07_IS(D1206,48,$G$5,$H$13)/$E$5))</f>
        <v/>
      </c>
      <c r="I1206" s="240" t="str">
        <f>IF(C1206="","",IF($I$11="毛利率",([1]!S_STM07_IS(D1206,9,$G$5,$H$13)-[1]!S_STM07_IS(D1206,10,$G$5,$H$13))/[1]!S_STM07_IS(D1206,9,$G$5,$H$13),[1]!S_STM07_IS(D1206,14,$G$5,$H$13)/$E$5))</f>
        <v/>
      </c>
      <c r="J1206" s="402" t="str">
        <f>IF(C1206="","",IF($J$11="净利润率",[1]!S_STM07_IS(D1206,61,$G$5,$H$13)/[1]!S_STM07_IS(D1206,9,$G$5,$H$13),[1]!S_STM07_IS(D1206,55,$G$5,$H$13)/$E$5))</f>
        <v/>
      </c>
      <c r="K1206" s="411" t="str">
        <f>IF(C1206="","",[1]!hks_fa_roa2(D1206,$G$5))</f>
        <v/>
      </c>
      <c r="L1206" s="411" t="str">
        <f>IF(C1206="","",[1]!hks_fa_roe(D1206,$G$5))</f>
        <v/>
      </c>
      <c r="M1206" s="240" t="str">
        <f>IF(C1206="","",IF($M$11="EPS",[1]!S_STM07_IS(D1206,61,$G$5,$H$13)/IF([1]!s_share_total(D1206,$G$5)=0,[1]!s_share_total(D1206,[1]!s_ipo_listeddate(D1206)),[1]!s_share_total(D1206,$G$5)),([1]!s_stm07_bs(D1206,75,$G$5,$H$13)+[1]!s_stm07_bs(D1206,88,$G$5,$H$13)+[1]!s_stm07_bs(D1206,94,$G$5,$H$13)+[1]!s_stm07_bs(D1206,95,$G$5,$H$13))/$E$5))</f>
        <v/>
      </c>
      <c r="N1206" s="241" t="str">
        <f>IF(C1206="","",F1206/([1]!S_STM07_IS(D1206,61,$G$5,$H$13)/IF([1]!s_share_total(D1206,$G$5)=0,[1]!s_share_total(D1206,[1]!s_ipo_listeddate(D1206)),[1]!s_share_total(D1206,$G$5))))</f>
        <v/>
      </c>
      <c r="O1206" s="240" t="str">
        <f ca="1">IF(C1206="","",[1]!s_share_total(D1206,TODAY())/$E$5)</f>
        <v/>
      </c>
      <c r="P1206" s="240" t="str">
        <f t="shared" si="116"/>
        <v/>
      </c>
      <c r="Q1206" s="210" t="str">
        <f t="shared" si="117"/>
        <v/>
      </c>
      <c r="R1206" s="341" t="str">
        <f t="shared" si="118"/>
        <v/>
      </c>
      <c r="S1206" s="144"/>
      <c r="U1206" s="1"/>
    </row>
    <row r="1207" spans="3:21" ht="12" customHeight="1" x14ac:dyDescent="0.35">
      <c r="C1207" s="342" t="str">
        <f t="shared" si="115"/>
        <v/>
      </c>
      <c r="D1207" s="126" t="str">
        <f t="shared" si="119"/>
        <v/>
      </c>
      <c r="E1207" s="126" t="str">
        <f t="shared" si="120"/>
        <v/>
      </c>
      <c r="F1207" s="181" t="str">
        <f ca="1">IF(C1207="","",[1]!s_dq_close(D1207,TODAY(),1))</f>
        <v/>
      </c>
      <c r="G1207" s="182" t="str">
        <f ca="1">IF(C1207="","",[1]!s_pq_pctchange(D1207,TODAY()-$G$12,TODAY())/100)</f>
        <v/>
      </c>
      <c r="H1207" s="242" t="str">
        <f>IF(C1207="","",IF($H$11="收入",[1]!S_STM07_IS(D1207,9,$G$5,$H$13)/$E$5,[1]!S_STM07_IS(D1207,48,$G$5,$H$13)/$E$5))</f>
        <v/>
      </c>
      <c r="I1207" s="242" t="str">
        <f>IF(C1207="","",IF($I$11="毛利率",([1]!S_STM07_IS(D1207,9,$G$5,$H$13)-[1]!S_STM07_IS(D1207,10,$G$5,$H$13))/[1]!S_STM07_IS(D1207,9,$G$5,$H$13),[1]!S_STM07_IS(D1207,14,$G$5,$H$13)/$E$5))</f>
        <v/>
      </c>
      <c r="J1207" s="403" t="str">
        <f>IF(C1207="","",IF($J$11="净利润率",[1]!S_STM07_IS(D1207,61,$G$5,$H$13)/[1]!S_STM07_IS(D1207,9,$G$5,$H$13),[1]!S_STM07_IS(D1207,55,$G$5,$H$13)/$E$5))</f>
        <v/>
      </c>
      <c r="K1207" s="411" t="str">
        <f>IF(C1207="","",[1]!hks_fa_roa2(D1207,$G$5))</f>
        <v/>
      </c>
      <c r="L1207" s="411" t="str">
        <f>IF(C1207="","",[1]!hks_fa_roe(D1207,$G$5))</f>
        <v/>
      </c>
      <c r="M1207" s="243" t="str">
        <f>IF(C1207="","",IF($M$11="EPS",[1]!S_STM07_IS(D1207,61,$G$5,$H$13)/IF([1]!s_share_total(D1207,$G$5)=0,[1]!s_share_total(D1207,[1]!s_ipo_listeddate(D1207)),[1]!s_share_total(D1207,$G$5)),([1]!s_stm07_bs(D1207,75,$G$5,$H$13)+[1]!s_stm07_bs(D1207,88,$G$5,$H$13)+[1]!s_stm07_bs(D1207,94,$G$5,$H$13)+[1]!s_stm07_bs(D1207,95,$G$5,$H$13))/$E$5))</f>
        <v/>
      </c>
      <c r="N1207" s="193" t="str">
        <f>IF(C1207="","",F1207/([1]!S_STM07_IS(D1207,61,$G$5,$H$13)/IF([1]!s_share_total(D1207,$G$5)=0,[1]!s_share_total(D1207,[1]!s_ipo_listeddate(D1207)),[1]!s_share_total(D1207,$G$5))))</f>
        <v/>
      </c>
      <c r="O1207" s="242" t="str">
        <f ca="1">IF(C1207="","",[1]!s_share_total(D1207,TODAY())/$E$5)</f>
        <v/>
      </c>
      <c r="P1207" s="242" t="str">
        <f t="shared" si="116"/>
        <v/>
      </c>
      <c r="Q1207" s="181" t="str">
        <f t="shared" si="117"/>
        <v/>
      </c>
      <c r="R1207" s="342" t="str">
        <f t="shared" si="118"/>
        <v/>
      </c>
      <c r="S1207" s="144"/>
      <c r="U1207" s="1"/>
    </row>
    <row r="1208" spans="3:21" ht="12" customHeight="1" x14ac:dyDescent="0.35">
      <c r="C1208" s="341" t="str">
        <f t="shared" si="115"/>
        <v/>
      </c>
      <c r="D1208" s="239" t="str">
        <f t="shared" si="119"/>
        <v/>
      </c>
      <c r="E1208" s="239" t="str">
        <f t="shared" si="120"/>
        <v/>
      </c>
      <c r="F1208" s="179" t="str">
        <f ca="1">IF(C1208="","",[1]!s_dq_close(D1208,TODAY(),1))</f>
        <v/>
      </c>
      <c r="G1208" s="180" t="str">
        <f ca="1">IF(C1208="","",[1]!s_pq_pctchange(D1208,TODAY()-$G$12,TODAY())/100)</f>
        <v/>
      </c>
      <c r="H1208" s="240" t="str">
        <f>IF(C1208="","",IF($H$11="收入",[1]!S_STM07_IS(D1208,9,$G$5,$H$13)/$E$5,[1]!S_STM07_IS(D1208,48,$G$5,$H$13)/$E$5))</f>
        <v/>
      </c>
      <c r="I1208" s="240" t="str">
        <f>IF(C1208="","",IF($I$11="毛利率",([1]!S_STM07_IS(D1208,9,$G$5,$H$13)-[1]!S_STM07_IS(D1208,10,$G$5,$H$13))/[1]!S_STM07_IS(D1208,9,$G$5,$H$13),[1]!S_STM07_IS(D1208,14,$G$5,$H$13)/$E$5))</f>
        <v/>
      </c>
      <c r="J1208" s="402" t="str">
        <f>IF(C1208="","",IF($J$11="净利润率",[1]!S_STM07_IS(D1208,61,$G$5,$H$13)/[1]!S_STM07_IS(D1208,9,$G$5,$H$13),[1]!S_STM07_IS(D1208,55,$G$5,$H$13)/$E$5))</f>
        <v/>
      </c>
      <c r="K1208" s="411" t="str">
        <f>IF(C1208="","",[1]!hks_fa_roa2(D1208,$G$5))</f>
        <v/>
      </c>
      <c r="L1208" s="411" t="str">
        <f>IF(C1208="","",[1]!hks_fa_roe(D1208,$G$5))</f>
        <v/>
      </c>
      <c r="M1208" s="240" t="str">
        <f>IF(C1208="","",IF($M$11="EPS",[1]!S_STM07_IS(D1208,61,$G$5,$H$13)/IF([1]!s_share_total(D1208,$G$5)=0,[1]!s_share_total(D1208,[1]!s_ipo_listeddate(D1208)),[1]!s_share_total(D1208,$G$5)),([1]!s_stm07_bs(D1208,75,$G$5,$H$13)+[1]!s_stm07_bs(D1208,88,$G$5,$H$13)+[1]!s_stm07_bs(D1208,94,$G$5,$H$13)+[1]!s_stm07_bs(D1208,95,$G$5,$H$13))/$E$5))</f>
        <v/>
      </c>
      <c r="N1208" s="241" t="str">
        <f>IF(C1208="","",F1208/([1]!S_STM07_IS(D1208,61,$G$5,$H$13)/IF([1]!s_share_total(D1208,$G$5)=0,[1]!s_share_total(D1208,[1]!s_ipo_listeddate(D1208)),[1]!s_share_total(D1208,$G$5))))</f>
        <v/>
      </c>
      <c r="O1208" s="240" t="str">
        <f ca="1">IF(C1208="","",[1]!s_share_total(D1208,TODAY())/$E$5)</f>
        <v/>
      </c>
      <c r="P1208" s="240" t="str">
        <f t="shared" si="116"/>
        <v/>
      </c>
      <c r="Q1208" s="210" t="str">
        <f t="shared" si="117"/>
        <v/>
      </c>
      <c r="R1208" s="341" t="str">
        <f t="shared" si="118"/>
        <v/>
      </c>
      <c r="S1208" s="144"/>
      <c r="U1208" s="1"/>
    </row>
    <row r="1209" spans="3:21" ht="12" customHeight="1" x14ac:dyDescent="0.35">
      <c r="C1209" s="342" t="str">
        <f t="shared" si="115"/>
        <v/>
      </c>
      <c r="D1209" s="126" t="str">
        <f t="shared" si="119"/>
        <v/>
      </c>
      <c r="E1209" s="126" t="str">
        <f t="shared" si="120"/>
        <v/>
      </c>
      <c r="F1209" s="181" t="str">
        <f ca="1">IF(C1209="","",[1]!s_dq_close(D1209,TODAY(),1))</f>
        <v/>
      </c>
      <c r="G1209" s="182" t="str">
        <f ca="1">IF(C1209="","",[1]!s_pq_pctchange(D1209,TODAY()-$G$12,TODAY())/100)</f>
        <v/>
      </c>
      <c r="H1209" s="242" t="str">
        <f>IF(C1209="","",IF($H$11="收入",[1]!S_STM07_IS(D1209,9,$G$5,$H$13)/$E$5,[1]!S_STM07_IS(D1209,48,$G$5,$H$13)/$E$5))</f>
        <v/>
      </c>
      <c r="I1209" s="242" t="str">
        <f>IF(C1209="","",IF($I$11="毛利率",([1]!S_STM07_IS(D1209,9,$G$5,$H$13)-[1]!S_STM07_IS(D1209,10,$G$5,$H$13))/[1]!S_STM07_IS(D1209,9,$G$5,$H$13),[1]!S_STM07_IS(D1209,14,$G$5,$H$13)/$E$5))</f>
        <v/>
      </c>
      <c r="J1209" s="403" t="str">
        <f>IF(C1209="","",IF($J$11="净利润率",[1]!S_STM07_IS(D1209,61,$G$5,$H$13)/[1]!S_STM07_IS(D1209,9,$G$5,$H$13),[1]!S_STM07_IS(D1209,55,$G$5,$H$13)/$E$5))</f>
        <v/>
      </c>
      <c r="K1209" s="411" t="str">
        <f>IF(C1209="","",[1]!hks_fa_roa2(D1209,$G$5))</f>
        <v/>
      </c>
      <c r="L1209" s="411" t="str">
        <f>IF(C1209="","",[1]!hks_fa_roe(D1209,$G$5))</f>
        <v/>
      </c>
      <c r="M1209" s="243" t="str">
        <f>IF(C1209="","",IF($M$11="EPS",[1]!S_STM07_IS(D1209,61,$G$5,$H$13)/IF([1]!s_share_total(D1209,$G$5)=0,[1]!s_share_total(D1209,[1]!s_ipo_listeddate(D1209)),[1]!s_share_total(D1209,$G$5)),([1]!s_stm07_bs(D1209,75,$G$5,$H$13)+[1]!s_stm07_bs(D1209,88,$G$5,$H$13)+[1]!s_stm07_bs(D1209,94,$G$5,$H$13)+[1]!s_stm07_bs(D1209,95,$G$5,$H$13))/$E$5))</f>
        <v/>
      </c>
      <c r="N1209" s="193" t="str">
        <f>IF(C1209="","",F1209/([1]!S_STM07_IS(D1209,61,$G$5,$H$13)/IF([1]!s_share_total(D1209,$G$5)=0,[1]!s_share_total(D1209,[1]!s_ipo_listeddate(D1209)),[1]!s_share_total(D1209,$G$5))))</f>
        <v/>
      </c>
      <c r="O1209" s="242" t="str">
        <f ca="1">IF(C1209="","",[1]!s_share_total(D1209,TODAY())/$E$5)</f>
        <v/>
      </c>
      <c r="P1209" s="242" t="str">
        <f t="shared" si="116"/>
        <v/>
      </c>
      <c r="Q1209" s="181" t="str">
        <f t="shared" si="117"/>
        <v/>
      </c>
      <c r="R1209" s="342" t="str">
        <f t="shared" si="118"/>
        <v/>
      </c>
      <c r="S1209" s="144"/>
      <c r="U1209" s="1"/>
    </row>
    <row r="1210" spans="3:21" ht="12" customHeight="1" x14ac:dyDescent="0.35">
      <c r="C1210" s="341" t="str">
        <f t="shared" si="115"/>
        <v/>
      </c>
      <c r="D1210" s="239" t="str">
        <f t="shared" si="119"/>
        <v/>
      </c>
      <c r="E1210" s="239" t="str">
        <f t="shared" si="120"/>
        <v/>
      </c>
      <c r="F1210" s="179" t="str">
        <f ca="1">IF(C1210="","",[1]!s_dq_close(D1210,TODAY(),1))</f>
        <v/>
      </c>
      <c r="G1210" s="180" t="str">
        <f ca="1">IF(C1210="","",[1]!s_pq_pctchange(D1210,TODAY()-$G$12,TODAY())/100)</f>
        <v/>
      </c>
      <c r="H1210" s="240" t="str">
        <f>IF(C1210="","",IF($H$11="收入",[1]!S_STM07_IS(D1210,9,$G$5,$H$13)/$E$5,[1]!S_STM07_IS(D1210,48,$G$5,$H$13)/$E$5))</f>
        <v/>
      </c>
      <c r="I1210" s="240" t="str">
        <f>IF(C1210="","",IF($I$11="毛利率",([1]!S_STM07_IS(D1210,9,$G$5,$H$13)-[1]!S_STM07_IS(D1210,10,$G$5,$H$13))/[1]!S_STM07_IS(D1210,9,$G$5,$H$13),[1]!S_STM07_IS(D1210,14,$G$5,$H$13)/$E$5))</f>
        <v/>
      </c>
      <c r="J1210" s="402" t="str">
        <f>IF(C1210="","",IF($J$11="净利润率",[1]!S_STM07_IS(D1210,61,$G$5,$H$13)/[1]!S_STM07_IS(D1210,9,$G$5,$H$13),[1]!S_STM07_IS(D1210,55,$G$5,$H$13)/$E$5))</f>
        <v/>
      </c>
      <c r="K1210" s="411" t="str">
        <f>IF(C1210="","",[1]!hks_fa_roa2(D1210,$G$5))</f>
        <v/>
      </c>
      <c r="L1210" s="411" t="str">
        <f>IF(C1210="","",[1]!hks_fa_roe(D1210,$G$5))</f>
        <v/>
      </c>
      <c r="M1210" s="240" t="str">
        <f>IF(C1210="","",IF($M$11="EPS",[1]!S_STM07_IS(D1210,61,$G$5,$H$13)/IF([1]!s_share_total(D1210,$G$5)=0,[1]!s_share_total(D1210,[1]!s_ipo_listeddate(D1210)),[1]!s_share_total(D1210,$G$5)),([1]!s_stm07_bs(D1210,75,$G$5,$H$13)+[1]!s_stm07_bs(D1210,88,$G$5,$H$13)+[1]!s_stm07_bs(D1210,94,$G$5,$H$13)+[1]!s_stm07_bs(D1210,95,$G$5,$H$13))/$E$5))</f>
        <v/>
      </c>
      <c r="N1210" s="241" t="str">
        <f>IF(C1210="","",F1210/([1]!S_STM07_IS(D1210,61,$G$5,$H$13)/IF([1]!s_share_total(D1210,$G$5)=0,[1]!s_share_total(D1210,[1]!s_ipo_listeddate(D1210)),[1]!s_share_total(D1210,$G$5))))</f>
        <v/>
      </c>
      <c r="O1210" s="240" t="str">
        <f ca="1">IF(C1210="","",[1]!s_share_total(D1210,TODAY())/$E$5)</f>
        <v/>
      </c>
      <c r="P1210" s="240" t="str">
        <f t="shared" si="116"/>
        <v/>
      </c>
      <c r="Q1210" s="210" t="str">
        <f t="shared" si="117"/>
        <v/>
      </c>
      <c r="R1210" s="341" t="str">
        <f t="shared" si="118"/>
        <v/>
      </c>
      <c r="S1210" s="144"/>
      <c r="U1210" s="1"/>
    </row>
    <row r="1211" spans="3:21" ht="12" customHeight="1" x14ac:dyDescent="0.35">
      <c r="C1211" s="342" t="str">
        <f t="shared" si="115"/>
        <v/>
      </c>
      <c r="D1211" s="126" t="str">
        <f t="shared" si="119"/>
        <v/>
      </c>
      <c r="E1211" s="126" t="str">
        <f t="shared" si="120"/>
        <v/>
      </c>
      <c r="F1211" s="181" t="str">
        <f ca="1">IF(C1211="","",[1]!s_dq_close(D1211,TODAY(),1))</f>
        <v/>
      </c>
      <c r="G1211" s="182" t="str">
        <f ca="1">IF(C1211="","",[1]!s_pq_pctchange(D1211,TODAY()-$G$12,TODAY())/100)</f>
        <v/>
      </c>
      <c r="H1211" s="242" t="str">
        <f>IF(C1211="","",IF($H$11="收入",[1]!S_STM07_IS(D1211,9,$G$5,$H$13)/$E$5,[1]!S_STM07_IS(D1211,48,$G$5,$H$13)/$E$5))</f>
        <v/>
      </c>
      <c r="I1211" s="242" t="str">
        <f>IF(C1211="","",IF($I$11="毛利率",([1]!S_STM07_IS(D1211,9,$G$5,$H$13)-[1]!S_STM07_IS(D1211,10,$G$5,$H$13))/[1]!S_STM07_IS(D1211,9,$G$5,$H$13),[1]!S_STM07_IS(D1211,14,$G$5,$H$13)/$E$5))</f>
        <v/>
      </c>
      <c r="J1211" s="403" t="str">
        <f>IF(C1211="","",IF($J$11="净利润率",[1]!S_STM07_IS(D1211,61,$G$5,$H$13)/[1]!S_STM07_IS(D1211,9,$G$5,$H$13),[1]!S_STM07_IS(D1211,55,$G$5,$H$13)/$E$5))</f>
        <v/>
      </c>
      <c r="K1211" s="411" t="str">
        <f>IF(C1211="","",[1]!hks_fa_roa2(D1211,$G$5))</f>
        <v/>
      </c>
      <c r="L1211" s="411" t="str">
        <f>IF(C1211="","",[1]!hks_fa_roe(D1211,$G$5))</f>
        <v/>
      </c>
      <c r="M1211" s="243" t="str">
        <f>IF(C1211="","",IF($M$11="EPS",[1]!S_STM07_IS(D1211,61,$G$5,$H$13)/IF([1]!s_share_total(D1211,$G$5)=0,[1]!s_share_total(D1211,[1]!s_ipo_listeddate(D1211)),[1]!s_share_total(D1211,$G$5)),([1]!s_stm07_bs(D1211,75,$G$5,$H$13)+[1]!s_stm07_bs(D1211,88,$G$5,$H$13)+[1]!s_stm07_bs(D1211,94,$G$5,$H$13)+[1]!s_stm07_bs(D1211,95,$G$5,$H$13))/$E$5))</f>
        <v/>
      </c>
      <c r="N1211" s="193" t="str">
        <f>IF(C1211="","",F1211/([1]!S_STM07_IS(D1211,61,$G$5,$H$13)/IF([1]!s_share_total(D1211,$G$5)=0,[1]!s_share_total(D1211,[1]!s_ipo_listeddate(D1211)),[1]!s_share_total(D1211,$G$5))))</f>
        <v/>
      </c>
      <c r="O1211" s="242" t="str">
        <f ca="1">IF(C1211="","",[1]!s_share_total(D1211,TODAY())/$E$5)</f>
        <v/>
      </c>
      <c r="P1211" s="242" t="str">
        <f t="shared" si="116"/>
        <v/>
      </c>
      <c r="Q1211" s="181" t="str">
        <f t="shared" si="117"/>
        <v/>
      </c>
      <c r="R1211" s="342" t="str">
        <f t="shared" si="118"/>
        <v/>
      </c>
      <c r="S1211" s="144"/>
      <c r="U1211" s="1"/>
    </row>
    <row r="1212" spans="3:21" ht="12" customHeight="1" x14ac:dyDescent="0.35">
      <c r="C1212" s="341" t="str">
        <f t="shared" si="115"/>
        <v/>
      </c>
      <c r="D1212" s="239" t="str">
        <f t="shared" si="119"/>
        <v/>
      </c>
      <c r="E1212" s="239" t="str">
        <f t="shared" si="120"/>
        <v/>
      </c>
      <c r="F1212" s="179" t="str">
        <f ca="1">IF(C1212="","",[1]!s_dq_close(D1212,TODAY(),1))</f>
        <v/>
      </c>
      <c r="G1212" s="180" t="str">
        <f ca="1">IF(C1212="","",[1]!s_pq_pctchange(D1212,TODAY()-$G$12,TODAY())/100)</f>
        <v/>
      </c>
      <c r="H1212" s="240" t="str">
        <f>IF(C1212="","",IF($H$11="收入",[1]!S_STM07_IS(D1212,9,$G$5,$H$13)/$E$5,[1]!S_STM07_IS(D1212,48,$G$5,$H$13)/$E$5))</f>
        <v/>
      </c>
      <c r="I1212" s="240" t="str">
        <f>IF(C1212="","",IF($I$11="毛利率",([1]!S_STM07_IS(D1212,9,$G$5,$H$13)-[1]!S_STM07_IS(D1212,10,$G$5,$H$13))/[1]!S_STM07_IS(D1212,9,$G$5,$H$13),[1]!S_STM07_IS(D1212,14,$G$5,$H$13)/$E$5))</f>
        <v/>
      </c>
      <c r="J1212" s="402" t="str">
        <f>IF(C1212="","",IF($J$11="净利润率",[1]!S_STM07_IS(D1212,61,$G$5,$H$13)/[1]!S_STM07_IS(D1212,9,$G$5,$H$13),[1]!S_STM07_IS(D1212,55,$G$5,$H$13)/$E$5))</f>
        <v/>
      </c>
      <c r="K1212" s="411" t="str">
        <f>IF(C1212="","",[1]!hks_fa_roa2(D1212,$G$5))</f>
        <v/>
      </c>
      <c r="L1212" s="411" t="str">
        <f>IF(C1212="","",[1]!hks_fa_roe(D1212,$G$5))</f>
        <v/>
      </c>
      <c r="M1212" s="240" t="str">
        <f>IF(C1212="","",IF($M$11="EPS",[1]!S_STM07_IS(D1212,61,$G$5,$H$13)/IF([1]!s_share_total(D1212,$G$5)=0,[1]!s_share_total(D1212,[1]!s_ipo_listeddate(D1212)),[1]!s_share_total(D1212,$G$5)),([1]!s_stm07_bs(D1212,75,$G$5,$H$13)+[1]!s_stm07_bs(D1212,88,$G$5,$H$13)+[1]!s_stm07_bs(D1212,94,$G$5,$H$13)+[1]!s_stm07_bs(D1212,95,$G$5,$H$13))/$E$5))</f>
        <v/>
      </c>
      <c r="N1212" s="241" t="str">
        <f>IF(C1212="","",F1212/([1]!S_STM07_IS(D1212,61,$G$5,$H$13)/IF([1]!s_share_total(D1212,$G$5)=0,[1]!s_share_total(D1212,[1]!s_ipo_listeddate(D1212)),[1]!s_share_total(D1212,$G$5))))</f>
        <v/>
      </c>
      <c r="O1212" s="240" t="str">
        <f ca="1">IF(C1212="","",[1]!s_share_total(D1212,TODAY())/$E$5)</f>
        <v/>
      </c>
      <c r="P1212" s="240" t="str">
        <f t="shared" si="116"/>
        <v/>
      </c>
      <c r="Q1212" s="210" t="str">
        <f t="shared" si="117"/>
        <v/>
      </c>
      <c r="R1212" s="341" t="str">
        <f t="shared" si="118"/>
        <v/>
      </c>
      <c r="S1212" s="144"/>
      <c r="U1212" s="1"/>
    </row>
    <row r="1213" spans="3:21" ht="12" customHeight="1" x14ac:dyDescent="0.35">
      <c r="C1213" s="342" t="str">
        <f t="shared" si="115"/>
        <v/>
      </c>
      <c r="D1213" s="126" t="str">
        <f t="shared" si="119"/>
        <v/>
      </c>
      <c r="E1213" s="126" t="str">
        <f t="shared" si="120"/>
        <v/>
      </c>
      <c r="F1213" s="181" t="str">
        <f ca="1">IF(C1213="","",[1]!s_dq_close(D1213,TODAY(),1))</f>
        <v/>
      </c>
      <c r="G1213" s="182" t="str">
        <f ca="1">IF(C1213="","",[1]!s_pq_pctchange(D1213,TODAY()-$G$12,TODAY())/100)</f>
        <v/>
      </c>
      <c r="H1213" s="242" t="str">
        <f>IF(C1213="","",IF($H$11="收入",[1]!S_STM07_IS(D1213,9,$G$5,$H$13)/$E$5,[1]!S_STM07_IS(D1213,48,$G$5,$H$13)/$E$5))</f>
        <v/>
      </c>
      <c r="I1213" s="242" t="str">
        <f>IF(C1213="","",IF($I$11="毛利率",([1]!S_STM07_IS(D1213,9,$G$5,$H$13)-[1]!S_STM07_IS(D1213,10,$G$5,$H$13))/[1]!S_STM07_IS(D1213,9,$G$5,$H$13),[1]!S_STM07_IS(D1213,14,$G$5,$H$13)/$E$5))</f>
        <v/>
      </c>
      <c r="J1213" s="403" t="str">
        <f>IF(C1213="","",IF($J$11="净利润率",[1]!S_STM07_IS(D1213,61,$G$5,$H$13)/[1]!S_STM07_IS(D1213,9,$G$5,$H$13),[1]!S_STM07_IS(D1213,55,$G$5,$H$13)/$E$5))</f>
        <v/>
      </c>
      <c r="K1213" s="411" t="str">
        <f>IF(C1213="","",[1]!hks_fa_roa2(D1213,$G$5))</f>
        <v/>
      </c>
      <c r="L1213" s="411" t="str">
        <f>IF(C1213="","",[1]!hks_fa_roe(D1213,$G$5))</f>
        <v/>
      </c>
      <c r="M1213" s="243" t="str">
        <f>IF(C1213="","",IF($M$11="EPS",[1]!S_STM07_IS(D1213,61,$G$5,$H$13)/IF([1]!s_share_total(D1213,$G$5)=0,[1]!s_share_total(D1213,[1]!s_ipo_listeddate(D1213)),[1]!s_share_total(D1213,$G$5)),([1]!s_stm07_bs(D1213,75,$G$5,$H$13)+[1]!s_stm07_bs(D1213,88,$G$5,$H$13)+[1]!s_stm07_bs(D1213,94,$G$5,$H$13)+[1]!s_stm07_bs(D1213,95,$G$5,$H$13))/$E$5))</f>
        <v/>
      </c>
      <c r="N1213" s="193" t="str">
        <f>IF(C1213="","",F1213/([1]!S_STM07_IS(D1213,61,$G$5,$H$13)/IF([1]!s_share_total(D1213,$G$5)=0,[1]!s_share_total(D1213,[1]!s_ipo_listeddate(D1213)),[1]!s_share_total(D1213,$G$5))))</f>
        <v/>
      </c>
      <c r="O1213" s="242" t="str">
        <f ca="1">IF(C1213="","",[1]!s_share_total(D1213,TODAY())/$E$5)</f>
        <v/>
      </c>
      <c r="P1213" s="242" t="str">
        <f t="shared" si="116"/>
        <v/>
      </c>
      <c r="Q1213" s="181" t="str">
        <f t="shared" si="117"/>
        <v/>
      </c>
      <c r="R1213" s="342" t="str">
        <f t="shared" si="118"/>
        <v/>
      </c>
      <c r="S1213" s="144"/>
      <c r="U1213" s="1"/>
    </row>
    <row r="1214" spans="3:21" ht="12" customHeight="1" x14ac:dyDescent="0.35">
      <c r="C1214" s="341" t="str">
        <f t="shared" si="115"/>
        <v/>
      </c>
      <c r="D1214" s="239" t="str">
        <f t="shared" si="119"/>
        <v/>
      </c>
      <c r="E1214" s="239" t="str">
        <f t="shared" si="120"/>
        <v/>
      </c>
      <c r="F1214" s="179" t="str">
        <f ca="1">IF(C1214="","",[1]!s_dq_close(D1214,TODAY(),1))</f>
        <v/>
      </c>
      <c r="G1214" s="180" t="str">
        <f ca="1">IF(C1214="","",[1]!s_pq_pctchange(D1214,TODAY()-$G$12,TODAY())/100)</f>
        <v/>
      </c>
      <c r="H1214" s="240" t="str">
        <f>IF(C1214="","",IF($H$11="收入",[1]!S_STM07_IS(D1214,9,$G$5,$H$13)/$E$5,[1]!S_STM07_IS(D1214,48,$G$5,$H$13)/$E$5))</f>
        <v/>
      </c>
      <c r="I1214" s="240" t="str">
        <f>IF(C1214="","",IF($I$11="毛利率",([1]!S_STM07_IS(D1214,9,$G$5,$H$13)-[1]!S_STM07_IS(D1214,10,$G$5,$H$13))/[1]!S_STM07_IS(D1214,9,$G$5,$H$13),[1]!S_STM07_IS(D1214,14,$G$5,$H$13)/$E$5))</f>
        <v/>
      </c>
      <c r="J1214" s="402" t="str">
        <f>IF(C1214="","",IF($J$11="净利润率",[1]!S_STM07_IS(D1214,61,$G$5,$H$13)/[1]!S_STM07_IS(D1214,9,$G$5,$H$13),[1]!S_STM07_IS(D1214,55,$G$5,$H$13)/$E$5))</f>
        <v/>
      </c>
      <c r="K1214" s="411" t="str">
        <f>IF(C1214="","",[1]!hks_fa_roa2(D1214,$G$5))</f>
        <v/>
      </c>
      <c r="L1214" s="411" t="str">
        <f>IF(C1214="","",[1]!hks_fa_roe(D1214,$G$5))</f>
        <v/>
      </c>
      <c r="M1214" s="240" t="str">
        <f>IF(C1214="","",IF($M$11="EPS",[1]!S_STM07_IS(D1214,61,$G$5,$H$13)/IF([1]!s_share_total(D1214,$G$5)=0,[1]!s_share_total(D1214,[1]!s_ipo_listeddate(D1214)),[1]!s_share_total(D1214,$G$5)),([1]!s_stm07_bs(D1214,75,$G$5,$H$13)+[1]!s_stm07_bs(D1214,88,$G$5,$H$13)+[1]!s_stm07_bs(D1214,94,$G$5,$H$13)+[1]!s_stm07_bs(D1214,95,$G$5,$H$13))/$E$5))</f>
        <v/>
      </c>
      <c r="N1214" s="241" t="str">
        <f>IF(C1214="","",F1214/([1]!S_STM07_IS(D1214,61,$G$5,$H$13)/IF([1]!s_share_total(D1214,$G$5)=0,[1]!s_share_total(D1214,[1]!s_ipo_listeddate(D1214)),[1]!s_share_total(D1214,$G$5))))</f>
        <v/>
      </c>
      <c r="O1214" s="240" t="str">
        <f ca="1">IF(C1214="","",[1]!s_share_total(D1214,TODAY())/$E$5)</f>
        <v/>
      </c>
      <c r="P1214" s="240" t="str">
        <f t="shared" si="116"/>
        <v/>
      </c>
      <c r="Q1214" s="210" t="str">
        <f t="shared" si="117"/>
        <v/>
      </c>
      <c r="R1214" s="341" t="str">
        <f t="shared" si="118"/>
        <v/>
      </c>
      <c r="S1214" s="144"/>
      <c r="U1214" s="1"/>
    </row>
    <row r="1215" spans="3:21" ht="12" customHeight="1" x14ac:dyDescent="0.35">
      <c r="C1215" s="342" t="str">
        <f t="shared" si="115"/>
        <v/>
      </c>
      <c r="D1215" s="126" t="str">
        <f t="shared" si="119"/>
        <v/>
      </c>
      <c r="E1215" s="126" t="str">
        <f t="shared" si="120"/>
        <v/>
      </c>
      <c r="F1215" s="181" t="str">
        <f ca="1">IF(C1215="","",[1]!s_dq_close(D1215,TODAY(),1))</f>
        <v/>
      </c>
      <c r="G1215" s="182" t="str">
        <f ca="1">IF(C1215="","",[1]!s_pq_pctchange(D1215,TODAY()-$G$12,TODAY())/100)</f>
        <v/>
      </c>
      <c r="H1215" s="242" t="str">
        <f>IF(C1215="","",IF($H$11="收入",[1]!S_STM07_IS(D1215,9,$G$5,$H$13)/$E$5,[1]!S_STM07_IS(D1215,48,$G$5,$H$13)/$E$5))</f>
        <v/>
      </c>
      <c r="I1215" s="242" t="str">
        <f>IF(C1215="","",IF($I$11="毛利率",([1]!S_STM07_IS(D1215,9,$G$5,$H$13)-[1]!S_STM07_IS(D1215,10,$G$5,$H$13))/[1]!S_STM07_IS(D1215,9,$G$5,$H$13),[1]!S_STM07_IS(D1215,14,$G$5,$H$13)/$E$5))</f>
        <v/>
      </c>
      <c r="J1215" s="403" t="str">
        <f>IF(C1215="","",IF($J$11="净利润率",[1]!S_STM07_IS(D1215,61,$G$5,$H$13)/[1]!S_STM07_IS(D1215,9,$G$5,$H$13),[1]!S_STM07_IS(D1215,55,$G$5,$H$13)/$E$5))</f>
        <v/>
      </c>
      <c r="K1215" s="411" t="str">
        <f>IF(C1215="","",[1]!hks_fa_roa2(D1215,$G$5))</f>
        <v/>
      </c>
      <c r="L1215" s="411" t="str">
        <f>IF(C1215="","",[1]!hks_fa_roe(D1215,$G$5))</f>
        <v/>
      </c>
      <c r="M1215" s="243" t="str">
        <f>IF(C1215="","",IF($M$11="EPS",[1]!S_STM07_IS(D1215,61,$G$5,$H$13)/IF([1]!s_share_total(D1215,$G$5)=0,[1]!s_share_total(D1215,[1]!s_ipo_listeddate(D1215)),[1]!s_share_total(D1215,$G$5)),([1]!s_stm07_bs(D1215,75,$G$5,$H$13)+[1]!s_stm07_bs(D1215,88,$G$5,$H$13)+[1]!s_stm07_bs(D1215,94,$G$5,$H$13)+[1]!s_stm07_bs(D1215,95,$G$5,$H$13))/$E$5))</f>
        <v/>
      </c>
      <c r="N1215" s="193" t="str">
        <f>IF(C1215="","",F1215/([1]!S_STM07_IS(D1215,61,$G$5,$H$13)/IF([1]!s_share_total(D1215,$G$5)=0,[1]!s_share_total(D1215,[1]!s_ipo_listeddate(D1215)),[1]!s_share_total(D1215,$G$5))))</f>
        <v/>
      </c>
      <c r="O1215" s="242" t="str">
        <f ca="1">IF(C1215="","",[1]!s_share_total(D1215,TODAY())/$E$5)</f>
        <v/>
      </c>
      <c r="P1215" s="242" t="str">
        <f t="shared" si="116"/>
        <v/>
      </c>
      <c r="Q1215" s="181" t="str">
        <f t="shared" si="117"/>
        <v/>
      </c>
      <c r="R1215" s="342" t="str">
        <f t="shared" si="118"/>
        <v/>
      </c>
      <c r="S1215" s="144"/>
      <c r="U1215" s="1"/>
    </row>
    <row r="1216" spans="3:21" ht="12" customHeight="1" x14ac:dyDescent="0.35">
      <c r="C1216" s="341" t="str">
        <f t="shared" si="115"/>
        <v/>
      </c>
      <c r="D1216" s="239" t="str">
        <f t="shared" si="119"/>
        <v/>
      </c>
      <c r="E1216" s="239" t="str">
        <f t="shared" si="120"/>
        <v/>
      </c>
      <c r="F1216" s="179" t="str">
        <f ca="1">IF(C1216="","",[1]!s_dq_close(D1216,TODAY(),1))</f>
        <v/>
      </c>
      <c r="G1216" s="180" t="str">
        <f ca="1">IF(C1216="","",[1]!s_pq_pctchange(D1216,TODAY()-$G$12,TODAY())/100)</f>
        <v/>
      </c>
      <c r="H1216" s="240" t="str">
        <f>IF(C1216="","",IF($H$11="收入",[1]!S_STM07_IS(D1216,9,$G$5,$H$13)/$E$5,[1]!S_STM07_IS(D1216,48,$G$5,$H$13)/$E$5))</f>
        <v/>
      </c>
      <c r="I1216" s="240" t="str">
        <f>IF(C1216="","",IF($I$11="毛利率",([1]!S_STM07_IS(D1216,9,$G$5,$H$13)-[1]!S_STM07_IS(D1216,10,$G$5,$H$13))/[1]!S_STM07_IS(D1216,9,$G$5,$H$13),[1]!S_STM07_IS(D1216,14,$G$5,$H$13)/$E$5))</f>
        <v/>
      </c>
      <c r="J1216" s="402" t="str">
        <f>IF(C1216="","",IF($J$11="净利润率",[1]!S_STM07_IS(D1216,61,$G$5,$H$13)/[1]!S_STM07_IS(D1216,9,$G$5,$H$13),[1]!S_STM07_IS(D1216,55,$G$5,$H$13)/$E$5))</f>
        <v/>
      </c>
      <c r="K1216" s="411" t="str">
        <f>IF(C1216="","",[1]!hks_fa_roa2(D1216,$G$5))</f>
        <v/>
      </c>
      <c r="L1216" s="411" t="str">
        <f>IF(C1216="","",[1]!hks_fa_roe(D1216,$G$5))</f>
        <v/>
      </c>
      <c r="M1216" s="240" t="str">
        <f>IF(C1216="","",IF($M$11="EPS",[1]!S_STM07_IS(D1216,61,$G$5,$H$13)/IF([1]!s_share_total(D1216,$G$5)=0,[1]!s_share_total(D1216,[1]!s_ipo_listeddate(D1216)),[1]!s_share_total(D1216,$G$5)),([1]!s_stm07_bs(D1216,75,$G$5,$H$13)+[1]!s_stm07_bs(D1216,88,$G$5,$H$13)+[1]!s_stm07_bs(D1216,94,$G$5,$H$13)+[1]!s_stm07_bs(D1216,95,$G$5,$H$13))/$E$5))</f>
        <v/>
      </c>
      <c r="N1216" s="241" t="str">
        <f>IF(C1216="","",F1216/([1]!S_STM07_IS(D1216,61,$G$5,$H$13)/IF([1]!s_share_total(D1216,$G$5)=0,[1]!s_share_total(D1216,[1]!s_ipo_listeddate(D1216)),[1]!s_share_total(D1216,$G$5))))</f>
        <v/>
      </c>
      <c r="O1216" s="240" t="str">
        <f ca="1">IF(C1216="","",[1]!s_share_total(D1216,TODAY())/$E$5)</f>
        <v/>
      </c>
      <c r="P1216" s="240" t="str">
        <f t="shared" si="116"/>
        <v/>
      </c>
      <c r="Q1216" s="210" t="str">
        <f t="shared" si="117"/>
        <v/>
      </c>
      <c r="R1216" s="341" t="str">
        <f t="shared" si="118"/>
        <v/>
      </c>
      <c r="S1216" s="144"/>
      <c r="U1216" s="1"/>
    </row>
    <row r="1217" spans="3:21" ht="12" customHeight="1" x14ac:dyDescent="0.35">
      <c r="C1217" s="342" t="str">
        <f t="shared" si="115"/>
        <v/>
      </c>
      <c r="D1217" s="126" t="str">
        <f t="shared" si="119"/>
        <v/>
      </c>
      <c r="E1217" s="126" t="str">
        <f t="shared" si="120"/>
        <v/>
      </c>
      <c r="F1217" s="181" t="str">
        <f ca="1">IF(C1217="","",[1]!s_dq_close(D1217,TODAY(),1))</f>
        <v/>
      </c>
      <c r="G1217" s="182" t="str">
        <f ca="1">IF(C1217="","",[1]!s_pq_pctchange(D1217,TODAY()-$G$12,TODAY())/100)</f>
        <v/>
      </c>
      <c r="H1217" s="242" t="str">
        <f>IF(C1217="","",IF($H$11="收入",[1]!S_STM07_IS(D1217,9,$G$5,$H$13)/$E$5,[1]!S_STM07_IS(D1217,48,$G$5,$H$13)/$E$5))</f>
        <v/>
      </c>
      <c r="I1217" s="242" t="str">
        <f>IF(C1217="","",IF($I$11="毛利率",([1]!S_STM07_IS(D1217,9,$G$5,$H$13)-[1]!S_STM07_IS(D1217,10,$G$5,$H$13))/[1]!S_STM07_IS(D1217,9,$G$5,$H$13),[1]!S_STM07_IS(D1217,14,$G$5,$H$13)/$E$5))</f>
        <v/>
      </c>
      <c r="J1217" s="403" t="str">
        <f>IF(C1217="","",IF($J$11="净利润率",[1]!S_STM07_IS(D1217,61,$G$5,$H$13)/[1]!S_STM07_IS(D1217,9,$G$5,$H$13),[1]!S_STM07_IS(D1217,55,$G$5,$H$13)/$E$5))</f>
        <v/>
      </c>
      <c r="K1217" s="411" t="str">
        <f>IF(C1217="","",[1]!hks_fa_roa2(D1217,$G$5))</f>
        <v/>
      </c>
      <c r="L1217" s="411" t="str">
        <f>IF(C1217="","",[1]!hks_fa_roe(D1217,$G$5))</f>
        <v/>
      </c>
      <c r="M1217" s="243" t="str">
        <f>IF(C1217="","",IF($M$11="EPS",[1]!S_STM07_IS(D1217,61,$G$5,$H$13)/IF([1]!s_share_total(D1217,$G$5)=0,[1]!s_share_total(D1217,[1]!s_ipo_listeddate(D1217)),[1]!s_share_total(D1217,$G$5)),([1]!s_stm07_bs(D1217,75,$G$5,$H$13)+[1]!s_stm07_bs(D1217,88,$G$5,$H$13)+[1]!s_stm07_bs(D1217,94,$G$5,$H$13)+[1]!s_stm07_bs(D1217,95,$G$5,$H$13))/$E$5))</f>
        <v/>
      </c>
      <c r="N1217" s="193" t="str">
        <f>IF(C1217="","",F1217/([1]!S_STM07_IS(D1217,61,$G$5,$H$13)/IF([1]!s_share_total(D1217,$G$5)=0,[1]!s_share_total(D1217,[1]!s_ipo_listeddate(D1217)),[1]!s_share_total(D1217,$G$5))))</f>
        <v/>
      </c>
      <c r="O1217" s="242" t="str">
        <f ca="1">IF(C1217="","",[1]!s_share_total(D1217,TODAY())/$E$5)</f>
        <v/>
      </c>
      <c r="P1217" s="242" t="str">
        <f t="shared" si="116"/>
        <v/>
      </c>
      <c r="Q1217" s="181" t="str">
        <f t="shared" si="117"/>
        <v/>
      </c>
      <c r="R1217" s="342" t="str">
        <f t="shared" si="118"/>
        <v/>
      </c>
      <c r="S1217" s="144"/>
      <c r="U1217" s="1"/>
    </row>
    <row r="1218" spans="3:21" ht="12" customHeight="1" x14ac:dyDescent="0.35">
      <c r="C1218" s="341" t="str">
        <f t="shared" si="115"/>
        <v/>
      </c>
      <c r="D1218" s="239" t="str">
        <f t="shared" si="119"/>
        <v/>
      </c>
      <c r="E1218" s="239" t="str">
        <f t="shared" si="120"/>
        <v/>
      </c>
      <c r="F1218" s="179" t="str">
        <f ca="1">IF(C1218="","",[1]!s_dq_close(D1218,TODAY(),1))</f>
        <v/>
      </c>
      <c r="G1218" s="180" t="str">
        <f ca="1">IF(C1218="","",[1]!s_pq_pctchange(D1218,TODAY()-$G$12,TODAY())/100)</f>
        <v/>
      </c>
      <c r="H1218" s="240" t="str">
        <f>IF(C1218="","",IF($H$11="收入",[1]!S_STM07_IS(D1218,9,$G$5,$H$13)/$E$5,[1]!S_STM07_IS(D1218,48,$G$5,$H$13)/$E$5))</f>
        <v/>
      </c>
      <c r="I1218" s="240" t="str">
        <f>IF(C1218="","",IF($I$11="毛利率",([1]!S_STM07_IS(D1218,9,$G$5,$H$13)-[1]!S_STM07_IS(D1218,10,$G$5,$H$13))/[1]!S_STM07_IS(D1218,9,$G$5,$H$13),[1]!S_STM07_IS(D1218,14,$G$5,$H$13)/$E$5))</f>
        <v/>
      </c>
      <c r="J1218" s="402" t="str">
        <f>IF(C1218="","",IF($J$11="净利润率",[1]!S_STM07_IS(D1218,61,$G$5,$H$13)/[1]!S_STM07_IS(D1218,9,$G$5,$H$13),[1]!S_STM07_IS(D1218,55,$G$5,$H$13)/$E$5))</f>
        <v/>
      </c>
      <c r="K1218" s="411" t="str">
        <f>IF(C1218="","",[1]!hks_fa_roa2(D1218,$G$5))</f>
        <v/>
      </c>
      <c r="L1218" s="411" t="str">
        <f>IF(C1218="","",[1]!hks_fa_roe(D1218,$G$5))</f>
        <v/>
      </c>
      <c r="M1218" s="240" t="str">
        <f>IF(C1218="","",IF($M$11="EPS",[1]!S_STM07_IS(D1218,61,$G$5,$H$13)/IF([1]!s_share_total(D1218,$G$5)=0,[1]!s_share_total(D1218,[1]!s_ipo_listeddate(D1218)),[1]!s_share_total(D1218,$G$5)),([1]!s_stm07_bs(D1218,75,$G$5,$H$13)+[1]!s_stm07_bs(D1218,88,$G$5,$H$13)+[1]!s_stm07_bs(D1218,94,$G$5,$H$13)+[1]!s_stm07_bs(D1218,95,$G$5,$H$13))/$E$5))</f>
        <v/>
      </c>
      <c r="N1218" s="241" t="str">
        <f>IF(C1218="","",F1218/([1]!S_STM07_IS(D1218,61,$G$5,$H$13)/IF([1]!s_share_total(D1218,$G$5)=0,[1]!s_share_total(D1218,[1]!s_ipo_listeddate(D1218)),[1]!s_share_total(D1218,$G$5))))</f>
        <v/>
      </c>
      <c r="O1218" s="240" t="str">
        <f ca="1">IF(C1218="","",[1]!s_share_total(D1218,TODAY())/$E$5)</f>
        <v/>
      </c>
      <c r="P1218" s="240" t="str">
        <f t="shared" si="116"/>
        <v/>
      </c>
      <c r="Q1218" s="210" t="str">
        <f t="shared" si="117"/>
        <v/>
      </c>
      <c r="R1218" s="341" t="str">
        <f t="shared" si="118"/>
        <v/>
      </c>
      <c r="S1218" s="144"/>
      <c r="U1218" s="1"/>
    </row>
    <row r="1219" spans="3:21" ht="12" customHeight="1" x14ac:dyDescent="0.35">
      <c r="C1219" s="342" t="str">
        <f t="shared" si="115"/>
        <v/>
      </c>
      <c r="D1219" s="126" t="str">
        <f t="shared" si="119"/>
        <v/>
      </c>
      <c r="E1219" s="126" t="str">
        <f t="shared" si="120"/>
        <v/>
      </c>
      <c r="F1219" s="181" t="str">
        <f ca="1">IF(C1219="","",[1]!s_dq_close(D1219,TODAY(),1))</f>
        <v/>
      </c>
      <c r="G1219" s="182" t="str">
        <f ca="1">IF(C1219="","",[1]!s_pq_pctchange(D1219,TODAY()-$G$12,TODAY())/100)</f>
        <v/>
      </c>
      <c r="H1219" s="242" t="str">
        <f>IF(C1219="","",IF($H$11="收入",[1]!S_STM07_IS(D1219,9,$G$5,$H$13)/$E$5,[1]!S_STM07_IS(D1219,48,$G$5,$H$13)/$E$5))</f>
        <v/>
      </c>
      <c r="I1219" s="242" t="str">
        <f>IF(C1219="","",IF($I$11="毛利率",([1]!S_STM07_IS(D1219,9,$G$5,$H$13)-[1]!S_STM07_IS(D1219,10,$G$5,$H$13))/[1]!S_STM07_IS(D1219,9,$G$5,$H$13),[1]!S_STM07_IS(D1219,14,$G$5,$H$13)/$E$5))</f>
        <v/>
      </c>
      <c r="J1219" s="403" t="str">
        <f>IF(C1219="","",IF($J$11="净利润率",[1]!S_STM07_IS(D1219,61,$G$5,$H$13)/[1]!S_STM07_IS(D1219,9,$G$5,$H$13),[1]!S_STM07_IS(D1219,55,$G$5,$H$13)/$E$5))</f>
        <v/>
      </c>
      <c r="K1219" s="411" t="str">
        <f>IF(C1219="","",[1]!hks_fa_roa2(D1219,$G$5))</f>
        <v/>
      </c>
      <c r="L1219" s="411" t="str">
        <f>IF(C1219="","",[1]!hks_fa_roe(D1219,$G$5))</f>
        <v/>
      </c>
      <c r="M1219" s="243" t="str">
        <f>IF(C1219="","",IF($M$11="EPS",[1]!S_STM07_IS(D1219,61,$G$5,$H$13)/IF([1]!s_share_total(D1219,$G$5)=0,[1]!s_share_total(D1219,[1]!s_ipo_listeddate(D1219)),[1]!s_share_total(D1219,$G$5)),([1]!s_stm07_bs(D1219,75,$G$5,$H$13)+[1]!s_stm07_bs(D1219,88,$G$5,$H$13)+[1]!s_stm07_bs(D1219,94,$G$5,$H$13)+[1]!s_stm07_bs(D1219,95,$G$5,$H$13))/$E$5))</f>
        <v/>
      </c>
      <c r="N1219" s="193" t="str">
        <f>IF(C1219="","",F1219/([1]!S_STM07_IS(D1219,61,$G$5,$H$13)/IF([1]!s_share_total(D1219,$G$5)=0,[1]!s_share_total(D1219,[1]!s_ipo_listeddate(D1219)),[1]!s_share_total(D1219,$G$5))))</f>
        <v/>
      </c>
      <c r="O1219" s="242" t="str">
        <f ca="1">IF(C1219="","",[1]!s_share_total(D1219,TODAY())/$E$5)</f>
        <v/>
      </c>
      <c r="P1219" s="242" t="str">
        <f t="shared" si="116"/>
        <v/>
      </c>
      <c r="Q1219" s="181" t="str">
        <f t="shared" si="117"/>
        <v/>
      </c>
      <c r="R1219" s="342" t="str">
        <f t="shared" si="118"/>
        <v/>
      </c>
      <c r="S1219" s="144"/>
      <c r="U1219" s="1"/>
    </row>
    <row r="1220" spans="3:21" ht="12" customHeight="1" x14ac:dyDescent="0.35">
      <c r="C1220" s="341" t="str">
        <f t="shared" si="115"/>
        <v/>
      </c>
      <c r="D1220" s="239" t="str">
        <f t="shared" si="119"/>
        <v/>
      </c>
      <c r="E1220" s="239" t="str">
        <f t="shared" si="120"/>
        <v/>
      </c>
      <c r="F1220" s="179" t="str">
        <f ca="1">IF(C1220="","",[1]!s_dq_close(D1220,TODAY(),1))</f>
        <v/>
      </c>
      <c r="G1220" s="180" t="str">
        <f ca="1">IF(C1220="","",[1]!s_pq_pctchange(D1220,TODAY()-$G$12,TODAY())/100)</f>
        <v/>
      </c>
      <c r="H1220" s="240" t="str">
        <f>IF(C1220="","",IF($H$11="收入",[1]!S_STM07_IS(D1220,9,$G$5,$H$13)/$E$5,[1]!S_STM07_IS(D1220,48,$G$5,$H$13)/$E$5))</f>
        <v/>
      </c>
      <c r="I1220" s="240" t="str">
        <f>IF(C1220="","",IF($I$11="毛利率",([1]!S_STM07_IS(D1220,9,$G$5,$H$13)-[1]!S_STM07_IS(D1220,10,$G$5,$H$13))/[1]!S_STM07_IS(D1220,9,$G$5,$H$13),[1]!S_STM07_IS(D1220,14,$G$5,$H$13)/$E$5))</f>
        <v/>
      </c>
      <c r="J1220" s="402" t="str">
        <f>IF(C1220="","",IF($J$11="净利润率",[1]!S_STM07_IS(D1220,61,$G$5,$H$13)/[1]!S_STM07_IS(D1220,9,$G$5,$H$13),[1]!S_STM07_IS(D1220,55,$G$5,$H$13)/$E$5))</f>
        <v/>
      </c>
      <c r="K1220" s="411" t="str">
        <f>IF(C1220="","",[1]!hks_fa_roa2(D1220,$G$5))</f>
        <v/>
      </c>
      <c r="L1220" s="411" t="str">
        <f>IF(C1220="","",[1]!hks_fa_roe(D1220,$G$5))</f>
        <v/>
      </c>
      <c r="M1220" s="240" t="str">
        <f>IF(C1220="","",IF($M$11="EPS",[1]!S_STM07_IS(D1220,61,$G$5,$H$13)/IF([1]!s_share_total(D1220,$G$5)=0,[1]!s_share_total(D1220,[1]!s_ipo_listeddate(D1220)),[1]!s_share_total(D1220,$G$5)),([1]!s_stm07_bs(D1220,75,$G$5,$H$13)+[1]!s_stm07_bs(D1220,88,$G$5,$H$13)+[1]!s_stm07_bs(D1220,94,$G$5,$H$13)+[1]!s_stm07_bs(D1220,95,$G$5,$H$13))/$E$5))</f>
        <v/>
      </c>
      <c r="N1220" s="241" t="str">
        <f>IF(C1220="","",F1220/([1]!S_STM07_IS(D1220,61,$G$5,$H$13)/IF([1]!s_share_total(D1220,$G$5)=0,[1]!s_share_total(D1220,[1]!s_ipo_listeddate(D1220)),[1]!s_share_total(D1220,$G$5))))</f>
        <v/>
      </c>
      <c r="O1220" s="240" t="str">
        <f ca="1">IF(C1220="","",[1]!s_share_total(D1220,TODAY())/$E$5)</f>
        <v/>
      </c>
      <c r="P1220" s="240" t="str">
        <f t="shared" si="116"/>
        <v/>
      </c>
      <c r="Q1220" s="210" t="str">
        <f t="shared" si="117"/>
        <v/>
      </c>
      <c r="R1220" s="341" t="str">
        <f t="shared" si="118"/>
        <v/>
      </c>
      <c r="S1220" s="144"/>
      <c r="U1220" s="1"/>
    </row>
    <row r="1221" spans="3:21" ht="12" customHeight="1" x14ac:dyDescent="0.35">
      <c r="C1221" s="342" t="str">
        <f t="shared" si="115"/>
        <v/>
      </c>
      <c r="D1221" s="126" t="str">
        <f t="shared" si="119"/>
        <v/>
      </c>
      <c r="E1221" s="126" t="str">
        <f t="shared" si="120"/>
        <v/>
      </c>
      <c r="F1221" s="181" t="str">
        <f ca="1">IF(C1221="","",[1]!s_dq_close(D1221,TODAY(),1))</f>
        <v/>
      </c>
      <c r="G1221" s="182" t="str">
        <f ca="1">IF(C1221="","",[1]!s_pq_pctchange(D1221,TODAY()-$G$12,TODAY())/100)</f>
        <v/>
      </c>
      <c r="H1221" s="242" t="str">
        <f>IF(C1221="","",IF($H$11="收入",[1]!S_STM07_IS(D1221,9,$G$5,$H$13)/$E$5,[1]!S_STM07_IS(D1221,48,$G$5,$H$13)/$E$5))</f>
        <v/>
      </c>
      <c r="I1221" s="242" t="str">
        <f>IF(C1221="","",IF($I$11="毛利率",([1]!S_STM07_IS(D1221,9,$G$5,$H$13)-[1]!S_STM07_IS(D1221,10,$G$5,$H$13))/[1]!S_STM07_IS(D1221,9,$G$5,$H$13),[1]!S_STM07_IS(D1221,14,$G$5,$H$13)/$E$5))</f>
        <v/>
      </c>
      <c r="J1221" s="403" t="str">
        <f>IF(C1221="","",IF($J$11="净利润率",[1]!S_STM07_IS(D1221,61,$G$5,$H$13)/[1]!S_STM07_IS(D1221,9,$G$5,$H$13),[1]!S_STM07_IS(D1221,55,$G$5,$H$13)/$E$5))</f>
        <v/>
      </c>
      <c r="K1221" s="411" t="str">
        <f>IF(C1221="","",[1]!hks_fa_roa2(D1221,$G$5))</f>
        <v/>
      </c>
      <c r="L1221" s="411" t="str">
        <f>IF(C1221="","",[1]!hks_fa_roe(D1221,$G$5))</f>
        <v/>
      </c>
      <c r="M1221" s="243" t="str">
        <f>IF(C1221="","",IF($M$11="EPS",[1]!S_STM07_IS(D1221,61,$G$5,$H$13)/IF([1]!s_share_total(D1221,$G$5)=0,[1]!s_share_total(D1221,[1]!s_ipo_listeddate(D1221)),[1]!s_share_total(D1221,$G$5)),([1]!s_stm07_bs(D1221,75,$G$5,$H$13)+[1]!s_stm07_bs(D1221,88,$G$5,$H$13)+[1]!s_stm07_bs(D1221,94,$G$5,$H$13)+[1]!s_stm07_bs(D1221,95,$G$5,$H$13))/$E$5))</f>
        <v/>
      </c>
      <c r="N1221" s="193" t="str">
        <f>IF(C1221="","",F1221/([1]!S_STM07_IS(D1221,61,$G$5,$H$13)/IF([1]!s_share_total(D1221,$G$5)=0,[1]!s_share_total(D1221,[1]!s_ipo_listeddate(D1221)),[1]!s_share_total(D1221,$G$5))))</f>
        <v/>
      </c>
      <c r="O1221" s="242" t="str">
        <f ca="1">IF(C1221="","",[1]!s_share_total(D1221,TODAY())/$E$5)</f>
        <v/>
      </c>
      <c r="P1221" s="242" t="str">
        <f t="shared" si="116"/>
        <v/>
      </c>
      <c r="Q1221" s="181" t="str">
        <f t="shared" si="117"/>
        <v/>
      </c>
      <c r="R1221" s="342" t="str">
        <f t="shared" si="118"/>
        <v/>
      </c>
      <c r="S1221" s="144"/>
      <c r="U1221" s="1"/>
    </row>
    <row r="1222" spans="3:21" ht="12" customHeight="1" x14ac:dyDescent="0.35">
      <c r="C1222" s="341" t="str">
        <f t="shared" si="115"/>
        <v/>
      </c>
      <c r="D1222" s="239" t="str">
        <f t="shared" si="119"/>
        <v/>
      </c>
      <c r="E1222" s="239" t="str">
        <f t="shared" si="120"/>
        <v/>
      </c>
      <c r="F1222" s="179" t="str">
        <f ca="1">IF(C1222="","",[1]!s_dq_close(D1222,TODAY(),1))</f>
        <v/>
      </c>
      <c r="G1222" s="180" t="str">
        <f ca="1">IF(C1222="","",[1]!s_pq_pctchange(D1222,TODAY()-$G$12,TODAY())/100)</f>
        <v/>
      </c>
      <c r="H1222" s="240" t="str">
        <f>IF(C1222="","",IF($H$11="收入",[1]!S_STM07_IS(D1222,9,$G$5,$H$13)/$E$5,[1]!S_STM07_IS(D1222,48,$G$5,$H$13)/$E$5))</f>
        <v/>
      </c>
      <c r="I1222" s="240" t="str">
        <f>IF(C1222="","",IF($I$11="毛利率",([1]!S_STM07_IS(D1222,9,$G$5,$H$13)-[1]!S_STM07_IS(D1222,10,$G$5,$H$13))/[1]!S_STM07_IS(D1222,9,$G$5,$H$13),[1]!S_STM07_IS(D1222,14,$G$5,$H$13)/$E$5))</f>
        <v/>
      </c>
      <c r="J1222" s="402" t="str">
        <f>IF(C1222="","",IF($J$11="净利润率",[1]!S_STM07_IS(D1222,61,$G$5,$H$13)/[1]!S_STM07_IS(D1222,9,$G$5,$H$13),[1]!S_STM07_IS(D1222,55,$G$5,$H$13)/$E$5))</f>
        <v/>
      </c>
      <c r="K1222" s="411" t="str">
        <f>IF(C1222="","",[1]!hks_fa_roa2(D1222,$G$5))</f>
        <v/>
      </c>
      <c r="L1222" s="411" t="str">
        <f>IF(C1222="","",[1]!hks_fa_roe(D1222,$G$5))</f>
        <v/>
      </c>
      <c r="M1222" s="240" t="str">
        <f>IF(C1222="","",IF($M$11="EPS",[1]!S_STM07_IS(D1222,61,$G$5,$H$13)/IF([1]!s_share_total(D1222,$G$5)=0,[1]!s_share_total(D1222,[1]!s_ipo_listeddate(D1222)),[1]!s_share_total(D1222,$G$5)),([1]!s_stm07_bs(D1222,75,$G$5,$H$13)+[1]!s_stm07_bs(D1222,88,$G$5,$H$13)+[1]!s_stm07_bs(D1222,94,$G$5,$H$13)+[1]!s_stm07_bs(D1222,95,$G$5,$H$13))/$E$5))</f>
        <v/>
      </c>
      <c r="N1222" s="241" t="str">
        <f>IF(C1222="","",F1222/([1]!S_STM07_IS(D1222,61,$G$5,$H$13)/IF([1]!s_share_total(D1222,$G$5)=0,[1]!s_share_total(D1222,[1]!s_ipo_listeddate(D1222)),[1]!s_share_total(D1222,$G$5))))</f>
        <v/>
      </c>
      <c r="O1222" s="240" t="str">
        <f ca="1">IF(C1222="","",[1]!s_share_total(D1222,TODAY())/$E$5)</f>
        <v/>
      </c>
      <c r="P1222" s="240" t="str">
        <f t="shared" si="116"/>
        <v/>
      </c>
      <c r="Q1222" s="210" t="str">
        <f t="shared" si="117"/>
        <v/>
      </c>
      <c r="R1222" s="341" t="str">
        <f t="shared" si="118"/>
        <v/>
      </c>
      <c r="S1222" s="144"/>
      <c r="U1222" s="1"/>
    </row>
    <row r="1223" spans="3:21" ht="12" customHeight="1" x14ac:dyDescent="0.35">
      <c r="C1223" s="342" t="str">
        <f t="shared" si="115"/>
        <v/>
      </c>
      <c r="D1223" s="126" t="str">
        <f t="shared" si="119"/>
        <v/>
      </c>
      <c r="E1223" s="126" t="str">
        <f t="shared" si="120"/>
        <v/>
      </c>
      <c r="F1223" s="181" t="str">
        <f ca="1">IF(C1223="","",[1]!s_dq_close(D1223,TODAY(),1))</f>
        <v/>
      </c>
      <c r="G1223" s="182" t="str">
        <f ca="1">IF(C1223="","",[1]!s_pq_pctchange(D1223,TODAY()-$G$12,TODAY())/100)</f>
        <v/>
      </c>
      <c r="H1223" s="242" t="str">
        <f>IF(C1223="","",IF($H$11="收入",[1]!S_STM07_IS(D1223,9,$G$5,$H$13)/$E$5,[1]!S_STM07_IS(D1223,48,$G$5,$H$13)/$E$5))</f>
        <v/>
      </c>
      <c r="I1223" s="242" t="str">
        <f>IF(C1223="","",IF($I$11="毛利率",([1]!S_STM07_IS(D1223,9,$G$5,$H$13)-[1]!S_STM07_IS(D1223,10,$G$5,$H$13))/[1]!S_STM07_IS(D1223,9,$G$5,$H$13),[1]!S_STM07_IS(D1223,14,$G$5,$H$13)/$E$5))</f>
        <v/>
      </c>
      <c r="J1223" s="403" t="str">
        <f>IF(C1223="","",IF($J$11="净利润率",[1]!S_STM07_IS(D1223,61,$G$5,$H$13)/[1]!S_STM07_IS(D1223,9,$G$5,$H$13),[1]!S_STM07_IS(D1223,55,$G$5,$H$13)/$E$5))</f>
        <v/>
      </c>
      <c r="K1223" s="411" t="str">
        <f>IF(C1223="","",[1]!hks_fa_roa2(D1223,$G$5))</f>
        <v/>
      </c>
      <c r="L1223" s="411" t="str">
        <f>IF(C1223="","",[1]!hks_fa_roe(D1223,$G$5))</f>
        <v/>
      </c>
      <c r="M1223" s="243" t="str">
        <f>IF(C1223="","",IF($M$11="EPS",[1]!S_STM07_IS(D1223,61,$G$5,$H$13)/IF([1]!s_share_total(D1223,$G$5)=0,[1]!s_share_total(D1223,[1]!s_ipo_listeddate(D1223)),[1]!s_share_total(D1223,$G$5)),([1]!s_stm07_bs(D1223,75,$G$5,$H$13)+[1]!s_stm07_bs(D1223,88,$G$5,$H$13)+[1]!s_stm07_bs(D1223,94,$G$5,$H$13)+[1]!s_stm07_bs(D1223,95,$G$5,$H$13))/$E$5))</f>
        <v/>
      </c>
      <c r="N1223" s="193" t="str">
        <f>IF(C1223="","",F1223/([1]!S_STM07_IS(D1223,61,$G$5,$H$13)/IF([1]!s_share_total(D1223,$G$5)=0,[1]!s_share_total(D1223,[1]!s_ipo_listeddate(D1223)),[1]!s_share_total(D1223,$G$5))))</f>
        <v/>
      </c>
      <c r="O1223" s="242" t="str">
        <f ca="1">IF(C1223="","",[1]!s_share_total(D1223,TODAY())/$E$5)</f>
        <v/>
      </c>
      <c r="P1223" s="242" t="str">
        <f t="shared" si="116"/>
        <v/>
      </c>
      <c r="Q1223" s="181" t="str">
        <f t="shared" si="117"/>
        <v/>
      </c>
      <c r="R1223" s="342" t="str">
        <f t="shared" si="118"/>
        <v/>
      </c>
      <c r="S1223" s="144"/>
      <c r="U1223" s="1"/>
    </row>
    <row r="1224" spans="3:21" ht="12" customHeight="1" x14ac:dyDescent="0.35">
      <c r="C1224" s="341" t="str">
        <f t="shared" si="115"/>
        <v/>
      </c>
      <c r="D1224" s="239" t="str">
        <f t="shared" si="119"/>
        <v/>
      </c>
      <c r="E1224" s="239" t="str">
        <f t="shared" si="120"/>
        <v/>
      </c>
      <c r="F1224" s="179" t="str">
        <f ca="1">IF(C1224="","",[1]!s_dq_close(D1224,TODAY(),1))</f>
        <v/>
      </c>
      <c r="G1224" s="180" t="str">
        <f ca="1">IF(C1224="","",[1]!s_pq_pctchange(D1224,TODAY()-$G$12,TODAY())/100)</f>
        <v/>
      </c>
      <c r="H1224" s="240" t="str">
        <f>IF(C1224="","",IF($H$11="收入",[1]!S_STM07_IS(D1224,9,$G$5,$H$13)/$E$5,[1]!S_STM07_IS(D1224,48,$G$5,$H$13)/$E$5))</f>
        <v/>
      </c>
      <c r="I1224" s="240" t="str">
        <f>IF(C1224="","",IF($I$11="毛利率",([1]!S_STM07_IS(D1224,9,$G$5,$H$13)-[1]!S_STM07_IS(D1224,10,$G$5,$H$13))/[1]!S_STM07_IS(D1224,9,$G$5,$H$13),[1]!S_STM07_IS(D1224,14,$G$5,$H$13)/$E$5))</f>
        <v/>
      </c>
      <c r="J1224" s="402" t="str">
        <f>IF(C1224="","",IF($J$11="净利润率",[1]!S_STM07_IS(D1224,61,$G$5,$H$13)/[1]!S_STM07_IS(D1224,9,$G$5,$H$13),[1]!S_STM07_IS(D1224,55,$G$5,$H$13)/$E$5))</f>
        <v/>
      </c>
      <c r="K1224" s="411" t="str">
        <f>IF(C1224="","",[1]!hks_fa_roa2(D1224,$G$5))</f>
        <v/>
      </c>
      <c r="L1224" s="411" t="str">
        <f>IF(C1224="","",[1]!hks_fa_roe(D1224,$G$5))</f>
        <v/>
      </c>
      <c r="M1224" s="240" t="str">
        <f>IF(C1224="","",IF($M$11="EPS",[1]!S_STM07_IS(D1224,61,$G$5,$H$13)/IF([1]!s_share_total(D1224,$G$5)=0,[1]!s_share_total(D1224,[1]!s_ipo_listeddate(D1224)),[1]!s_share_total(D1224,$G$5)),([1]!s_stm07_bs(D1224,75,$G$5,$H$13)+[1]!s_stm07_bs(D1224,88,$G$5,$H$13)+[1]!s_stm07_bs(D1224,94,$G$5,$H$13)+[1]!s_stm07_bs(D1224,95,$G$5,$H$13))/$E$5))</f>
        <v/>
      </c>
      <c r="N1224" s="241" t="str">
        <f>IF(C1224="","",F1224/([1]!S_STM07_IS(D1224,61,$G$5,$H$13)/IF([1]!s_share_total(D1224,$G$5)=0,[1]!s_share_total(D1224,[1]!s_ipo_listeddate(D1224)),[1]!s_share_total(D1224,$G$5))))</f>
        <v/>
      </c>
      <c r="O1224" s="240" t="str">
        <f ca="1">IF(C1224="","",[1]!s_share_total(D1224,TODAY())/$E$5)</f>
        <v/>
      </c>
      <c r="P1224" s="240" t="str">
        <f t="shared" si="116"/>
        <v/>
      </c>
      <c r="Q1224" s="210" t="str">
        <f t="shared" si="117"/>
        <v/>
      </c>
      <c r="R1224" s="341" t="str">
        <f t="shared" si="118"/>
        <v/>
      </c>
      <c r="S1224" s="144"/>
      <c r="U1224" s="1"/>
    </row>
    <row r="1225" spans="3:21" ht="12" customHeight="1" x14ac:dyDescent="0.35">
      <c r="C1225" s="342" t="str">
        <f t="shared" si="115"/>
        <v/>
      </c>
      <c r="D1225" s="126" t="str">
        <f t="shared" si="119"/>
        <v/>
      </c>
      <c r="E1225" s="126" t="str">
        <f t="shared" si="120"/>
        <v/>
      </c>
      <c r="F1225" s="181" t="str">
        <f ca="1">IF(C1225="","",[1]!s_dq_close(D1225,TODAY(),1))</f>
        <v/>
      </c>
      <c r="G1225" s="182" t="str">
        <f ca="1">IF(C1225="","",[1]!s_pq_pctchange(D1225,TODAY()-$G$12,TODAY())/100)</f>
        <v/>
      </c>
      <c r="H1225" s="242" t="str">
        <f>IF(C1225="","",IF($H$11="收入",[1]!S_STM07_IS(D1225,9,$G$5,$H$13)/$E$5,[1]!S_STM07_IS(D1225,48,$G$5,$H$13)/$E$5))</f>
        <v/>
      </c>
      <c r="I1225" s="242" t="str">
        <f>IF(C1225="","",IF($I$11="毛利率",([1]!S_STM07_IS(D1225,9,$G$5,$H$13)-[1]!S_STM07_IS(D1225,10,$G$5,$H$13))/[1]!S_STM07_IS(D1225,9,$G$5,$H$13),[1]!S_STM07_IS(D1225,14,$G$5,$H$13)/$E$5))</f>
        <v/>
      </c>
      <c r="J1225" s="403" t="str">
        <f>IF(C1225="","",IF($J$11="净利润率",[1]!S_STM07_IS(D1225,61,$G$5,$H$13)/[1]!S_STM07_IS(D1225,9,$G$5,$H$13),[1]!S_STM07_IS(D1225,55,$G$5,$H$13)/$E$5))</f>
        <v/>
      </c>
      <c r="K1225" s="411" t="str">
        <f>IF(C1225="","",[1]!hks_fa_roa2(D1225,$G$5))</f>
        <v/>
      </c>
      <c r="L1225" s="411" t="str">
        <f>IF(C1225="","",[1]!hks_fa_roe(D1225,$G$5))</f>
        <v/>
      </c>
      <c r="M1225" s="243" t="str">
        <f>IF(C1225="","",IF($M$11="EPS",[1]!S_STM07_IS(D1225,61,$G$5,$H$13)/IF([1]!s_share_total(D1225,$G$5)=0,[1]!s_share_total(D1225,[1]!s_ipo_listeddate(D1225)),[1]!s_share_total(D1225,$G$5)),([1]!s_stm07_bs(D1225,75,$G$5,$H$13)+[1]!s_stm07_bs(D1225,88,$G$5,$H$13)+[1]!s_stm07_bs(D1225,94,$G$5,$H$13)+[1]!s_stm07_bs(D1225,95,$G$5,$H$13))/$E$5))</f>
        <v/>
      </c>
      <c r="N1225" s="193" t="str">
        <f>IF(C1225="","",F1225/([1]!S_STM07_IS(D1225,61,$G$5,$H$13)/IF([1]!s_share_total(D1225,$G$5)=0,[1]!s_share_total(D1225,[1]!s_ipo_listeddate(D1225)),[1]!s_share_total(D1225,$G$5))))</f>
        <v/>
      </c>
      <c r="O1225" s="242" t="str">
        <f ca="1">IF(C1225="","",[1]!s_share_total(D1225,TODAY())/$E$5)</f>
        <v/>
      </c>
      <c r="P1225" s="242" t="str">
        <f t="shared" si="116"/>
        <v/>
      </c>
      <c r="Q1225" s="181" t="str">
        <f t="shared" si="117"/>
        <v/>
      </c>
      <c r="R1225" s="342" t="str">
        <f t="shared" si="118"/>
        <v/>
      </c>
      <c r="S1225" s="144"/>
      <c r="U1225" s="1"/>
    </row>
    <row r="1226" spans="3:21" ht="12" customHeight="1" x14ac:dyDescent="0.35">
      <c r="C1226" s="341" t="str">
        <f t="shared" si="115"/>
        <v/>
      </c>
      <c r="D1226" s="239" t="str">
        <f t="shared" si="119"/>
        <v/>
      </c>
      <c r="E1226" s="239" t="str">
        <f t="shared" si="120"/>
        <v/>
      </c>
      <c r="F1226" s="179" t="str">
        <f ca="1">IF(C1226="","",[1]!s_dq_close(D1226,TODAY(),1))</f>
        <v/>
      </c>
      <c r="G1226" s="180" t="str">
        <f ca="1">IF(C1226="","",[1]!s_pq_pctchange(D1226,TODAY()-$G$12,TODAY())/100)</f>
        <v/>
      </c>
      <c r="H1226" s="240" t="str">
        <f>IF(C1226="","",IF($H$11="收入",[1]!S_STM07_IS(D1226,9,$G$5,$H$13)/$E$5,[1]!S_STM07_IS(D1226,48,$G$5,$H$13)/$E$5))</f>
        <v/>
      </c>
      <c r="I1226" s="240" t="str">
        <f>IF(C1226="","",IF($I$11="毛利率",([1]!S_STM07_IS(D1226,9,$G$5,$H$13)-[1]!S_STM07_IS(D1226,10,$G$5,$H$13))/[1]!S_STM07_IS(D1226,9,$G$5,$H$13),[1]!S_STM07_IS(D1226,14,$G$5,$H$13)/$E$5))</f>
        <v/>
      </c>
      <c r="J1226" s="402" t="str">
        <f>IF(C1226="","",IF($J$11="净利润率",[1]!S_STM07_IS(D1226,61,$G$5,$H$13)/[1]!S_STM07_IS(D1226,9,$G$5,$H$13),[1]!S_STM07_IS(D1226,55,$G$5,$H$13)/$E$5))</f>
        <v/>
      </c>
      <c r="K1226" s="411" t="str">
        <f>IF(C1226="","",[1]!hks_fa_roa2(D1226,$G$5))</f>
        <v/>
      </c>
      <c r="L1226" s="411" t="str">
        <f>IF(C1226="","",[1]!hks_fa_roe(D1226,$G$5))</f>
        <v/>
      </c>
      <c r="M1226" s="240" t="str">
        <f>IF(C1226="","",IF($M$11="EPS",[1]!S_STM07_IS(D1226,61,$G$5,$H$13)/IF([1]!s_share_total(D1226,$G$5)=0,[1]!s_share_total(D1226,[1]!s_ipo_listeddate(D1226)),[1]!s_share_total(D1226,$G$5)),([1]!s_stm07_bs(D1226,75,$G$5,$H$13)+[1]!s_stm07_bs(D1226,88,$G$5,$H$13)+[1]!s_stm07_bs(D1226,94,$G$5,$H$13)+[1]!s_stm07_bs(D1226,95,$G$5,$H$13))/$E$5))</f>
        <v/>
      </c>
      <c r="N1226" s="241" t="str">
        <f>IF(C1226="","",F1226/([1]!S_STM07_IS(D1226,61,$G$5,$H$13)/IF([1]!s_share_total(D1226,$G$5)=0,[1]!s_share_total(D1226,[1]!s_ipo_listeddate(D1226)),[1]!s_share_total(D1226,$G$5))))</f>
        <v/>
      </c>
      <c r="O1226" s="240" t="str">
        <f ca="1">IF(C1226="","",[1]!s_share_total(D1226,TODAY())/$E$5)</f>
        <v/>
      </c>
      <c r="P1226" s="240" t="str">
        <f t="shared" si="116"/>
        <v/>
      </c>
      <c r="Q1226" s="210" t="str">
        <f t="shared" si="117"/>
        <v/>
      </c>
      <c r="R1226" s="341" t="str">
        <f t="shared" si="118"/>
        <v/>
      </c>
      <c r="S1226" s="144"/>
      <c r="U1226" s="1"/>
    </row>
    <row r="1227" spans="3:21" ht="12" customHeight="1" x14ac:dyDescent="0.35">
      <c r="C1227" s="342" t="str">
        <f t="shared" si="115"/>
        <v/>
      </c>
      <c r="D1227" s="126" t="str">
        <f t="shared" si="119"/>
        <v/>
      </c>
      <c r="E1227" s="126" t="str">
        <f t="shared" si="120"/>
        <v/>
      </c>
      <c r="F1227" s="181" t="str">
        <f ca="1">IF(C1227="","",[1]!s_dq_close(D1227,TODAY(),1))</f>
        <v/>
      </c>
      <c r="G1227" s="182" t="str">
        <f ca="1">IF(C1227="","",[1]!s_pq_pctchange(D1227,TODAY()-$G$12,TODAY())/100)</f>
        <v/>
      </c>
      <c r="H1227" s="242" t="str">
        <f>IF(C1227="","",IF($H$11="收入",[1]!S_STM07_IS(D1227,9,$G$5,$H$13)/$E$5,[1]!S_STM07_IS(D1227,48,$G$5,$H$13)/$E$5))</f>
        <v/>
      </c>
      <c r="I1227" s="242" t="str">
        <f>IF(C1227="","",IF($I$11="毛利率",([1]!S_STM07_IS(D1227,9,$G$5,$H$13)-[1]!S_STM07_IS(D1227,10,$G$5,$H$13))/[1]!S_STM07_IS(D1227,9,$G$5,$H$13),[1]!S_STM07_IS(D1227,14,$G$5,$H$13)/$E$5))</f>
        <v/>
      </c>
      <c r="J1227" s="403" t="str">
        <f>IF(C1227="","",IF($J$11="净利润率",[1]!S_STM07_IS(D1227,61,$G$5,$H$13)/[1]!S_STM07_IS(D1227,9,$G$5,$H$13),[1]!S_STM07_IS(D1227,55,$G$5,$H$13)/$E$5))</f>
        <v/>
      </c>
      <c r="K1227" s="411" t="str">
        <f>IF(C1227="","",[1]!hks_fa_roa2(D1227,$G$5))</f>
        <v/>
      </c>
      <c r="L1227" s="411" t="str">
        <f>IF(C1227="","",[1]!hks_fa_roe(D1227,$G$5))</f>
        <v/>
      </c>
      <c r="M1227" s="243" t="str">
        <f>IF(C1227="","",IF($M$11="EPS",[1]!S_STM07_IS(D1227,61,$G$5,$H$13)/IF([1]!s_share_total(D1227,$G$5)=0,[1]!s_share_total(D1227,[1]!s_ipo_listeddate(D1227)),[1]!s_share_total(D1227,$G$5)),([1]!s_stm07_bs(D1227,75,$G$5,$H$13)+[1]!s_stm07_bs(D1227,88,$G$5,$H$13)+[1]!s_stm07_bs(D1227,94,$G$5,$H$13)+[1]!s_stm07_bs(D1227,95,$G$5,$H$13))/$E$5))</f>
        <v/>
      </c>
      <c r="N1227" s="193" t="str">
        <f>IF(C1227="","",F1227/([1]!S_STM07_IS(D1227,61,$G$5,$H$13)/IF([1]!s_share_total(D1227,$G$5)=0,[1]!s_share_total(D1227,[1]!s_ipo_listeddate(D1227)),[1]!s_share_total(D1227,$G$5))))</f>
        <v/>
      </c>
      <c r="O1227" s="242" t="str">
        <f ca="1">IF(C1227="","",[1]!s_share_total(D1227,TODAY())/$E$5)</f>
        <v/>
      </c>
      <c r="P1227" s="242" t="str">
        <f t="shared" si="116"/>
        <v/>
      </c>
      <c r="Q1227" s="181" t="str">
        <f t="shared" si="117"/>
        <v/>
      </c>
      <c r="R1227" s="342" t="str">
        <f t="shared" si="118"/>
        <v/>
      </c>
      <c r="S1227" s="144"/>
      <c r="U1227" s="1"/>
    </row>
    <row r="1228" spans="3:21" ht="12" customHeight="1" x14ac:dyDescent="0.35">
      <c r="C1228" s="341" t="str">
        <f t="shared" si="115"/>
        <v/>
      </c>
      <c r="D1228" s="239" t="str">
        <f t="shared" si="119"/>
        <v/>
      </c>
      <c r="E1228" s="239" t="str">
        <f t="shared" si="120"/>
        <v/>
      </c>
      <c r="F1228" s="179" t="str">
        <f ca="1">IF(C1228="","",[1]!s_dq_close(D1228,TODAY(),1))</f>
        <v/>
      </c>
      <c r="G1228" s="180" t="str">
        <f ca="1">IF(C1228="","",[1]!s_pq_pctchange(D1228,TODAY()-$G$12,TODAY())/100)</f>
        <v/>
      </c>
      <c r="H1228" s="240" t="str">
        <f>IF(C1228="","",IF($H$11="收入",[1]!S_STM07_IS(D1228,9,$G$5,$H$13)/$E$5,[1]!S_STM07_IS(D1228,48,$G$5,$H$13)/$E$5))</f>
        <v/>
      </c>
      <c r="I1228" s="240" t="str">
        <f>IF(C1228="","",IF($I$11="毛利率",([1]!S_STM07_IS(D1228,9,$G$5,$H$13)-[1]!S_STM07_IS(D1228,10,$G$5,$H$13))/[1]!S_STM07_IS(D1228,9,$G$5,$H$13),[1]!S_STM07_IS(D1228,14,$G$5,$H$13)/$E$5))</f>
        <v/>
      </c>
      <c r="J1228" s="402" t="str">
        <f>IF(C1228="","",IF($J$11="净利润率",[1]!S_STM07_IS(D1228,61,$G$5,$H$13)/[1]!S_STM07_IS(D1228,9,$G$5,$H$13),[1]!S_STM07_IS(D1228,55,$G$5,$H$13)/$E$5))</f>
        <v/>
      </c>
      <c r="K1228" s="411" t="str">
        <f>IF(C1228="","",[1]!hks_fa_roa2(D1228,$G$5))</f>
        <v/>
      </c>
      <c r="L1228" s="411" t="str">
        <f>IF(C1228="","",[1]!hks_fa_roe(D1228,$G$5))</f>
        <v/>
      </c>
      <c r="M1228" s="240" t="str">
        <f>IF(C1228="","",IF($M$11="EPS",[1]!S_STM07_IS(D1228,61,$G$5,$H$13)/IF([1]!s_share_total(D1228,$G$5)=0,[1]!s_share_total(D1228,[1]!s_ipo_listeddate(D1228)),[1]!s_share_total(D1228,$G$5)),([1]!s_stm07_bs(D1228,75,$G$5,$H$13)+[1]!s_stm07_bs(D1228,88,$G$5,$H$13)+[1]!s_stm07_bs(D1228,94,$G$5,$H$13)+[1]!s_stm07_bs(D1228,95,$G$5,$H$13))/$E$5))</f>
        <v/>
      </c>
      <c r="N1228" s="241" t="str">
        <f>IF(C1228="","",F1228/([1]!S_STM07_IS(D1228,61,$G$5,$H$13)/IF([1]!s_share_total(D1228,$G$5)=0,[1]!s_share_total(D1228,[1]!s_ipo_listeddate(D1228)),[1]!s_share_total(D1228,$G$5))))</f>
        <v/>
      </c>
      <c r="O1228" s="240" t="str">
        <f ca="1">IF(C1228="","",[1]!s_share_total(D1228,TODAY())/$E$5)</f>
        <v/>
      </c>
      <c r="P1228" s="240" t="str">
        <f t="shared" si="116"/>
        <v/>
      </c>
      <c r="Q1228" s="210" t="str">
        <f t="shared" si="117"/>
        <v/>
      </c>
      <c r="R1228" s="341" t="str">
        <f t="shared" si="118"/>
        <v/>
      </c>
      <c r="S1228" s="144"/>
      <c r="U1228" s="1"/>
    </row>
    <row r="1229" spans="3:21" ht="12" customHeight="1" x14ac:dyDescent="0.35">
      <c r="C1229" s="342" t="str">
        <f t="shared" si="115"/>
        <v/>
      </c>
      <c r="D1229" s="126" t="str">
        <f t="shared" si="119"/>
        <v/>
      </c>
      <c r="E1229" s="126" t="str">
        <f t="shared" si="120"/>
        <v/>
      </c>
      <c r="F1229" s="181" t="str">
        <f ca="1">IF(C1229="","",[1]!s_dq_close(D1229,TODAY(),1))</f>
        <v/>
      </c>
      <c r="G1229" s="182" t="str">
        <f ca="1">IF(C1229="","",[1]!s_pq_pctchange(D1229,TODAY()-$G$12,TODAY())/100)</f>
        <v/>
      </c>
      <c r="H1229" s="242" t="str">
        <f>IF(C1229="","",IF($H$11="收入",[1]!S_STM07_IS(D1229,9,$G$5,$H$13)/$E$5,[1]!S_STM07_IS(D1229,48,$G$5,$H$13)/$E$5))</f>
        <v/>
      </c>
      <c r="I1229" s="242" t="str">
        <f>IF(C1229="","",IF($I$11="毛利率",([1]!S_STM07_IS(D1229,9,$G$5,$H$13)-[1]!S_STM07_IS(D1229,10,$G$5,$H$13))/[1]!S_STM07_IS(D1229,9,$G$5,$H$13),[1]!S_STM07_IS(D1229,14,$G$5,$H$13)/$E$5))</f>
        <v/>
      </c>
      <c r="J1229" s="403" t="str">
        <f>IF(C1229="","",IF($J$11="净利润率",[1]!S_STM07_IS(D1229,61,$G$5,$H$13)/[1]!S_STM07_IS(D1229,9,$G$5,$H$13),[1]!S_STM07_IS(D1229,55,$G$5,$H$13)/$E$5))</f>
        <v/>
      </c>
      <c r="K1229" s="411" t="str">
        <f>IF(C1229="","",[1]!hks_fa_roa2(D1229,$G$5))</f>
        <v/>
      </c>
      <c r="L1229" s="411" t="str">
        <f>IF(C1229="","",[1]!hks_fa_roe(D1229,$G$5))</f>
        <v/>
      </c>
      <c r="M1229" s="243" t="str">
        <f>IF(C1229="","",IF($M$11="EPS",[1]!S_STM07_IS(D1229,61,$G$5,$H$13)/IF([1]!s_share_total(D1229,$G$5)=0,[1]!s_share_total(D1229,[1]!s_ipo_listeddate(D1229)),[1]!s_share_total(D1229,$G$5)),([1]!s_stm07_bs(D1229,75,$G$5,$H$13)+[1]!s_stm07_bs(D1229,88,$G$5,$H$13)+[1]!s_stm07_bs(D1229,94,$G$5,$H$13)+[1]!s_stm07_bs(D1229,95,$G$5,$H$13))/$E$5))</f>
        <v/>
      </c>
      <c r="N1229" s="193" t="str">
        <f>IF(C1229="","",F1229/([1]!S_STM07_IS(D1229,61,$G$5,$H$13)/IF([1]!s_share_total(D1229,$G$5)=0,[1]!s_share_total(D1229,[1]!s_ipo_listeddate(D1229)),[1]!s_share_total(D1229,$G$5))))</f>
        <v/>
      </c>
      <c r="O1229" s="242" t="str">
        <f ca="1">IF(C1229="","",[1]!s_share_total(D1229,TODAY())/$E$5)</f>
        <v/>
      </c>
      <c r="P1229" s="242" t="str">
        <f t="shared" si="116"/>
        <v/>
      </c>
      <c r="Q1229" s="181" t="str">
        <f t="shared" si="117"/>
        <v/>
      </c>
      <c r="R1229" s="342" t="str">
        <f t="shared" si="118"/>
        <v/>
      </c>
      <c r="S1229" s="144"/>
      <c r="U1229" s="1"/>
    </row>
    <row r="1230" spans="3:21" ht="12" customHeight="1" x14ac:dyDescent="0.35">
      <c r="C1230" s="341" t="str">
        <f t="shared" ref="C1230:C1293" si="121">IF(ROW()-13&lt;=MAX(series),ROW()-13,"")</f>
        <v/>
      </c>
      <c r="D1230" s="239" t="str">
        <f t="shared" si="119"/>
        <v/>
      </c>
      <c r="E1230" s="239" t="str">
        <f t="shared" si="120"/>
        <v/>
      </c>
      <c r="F1230" s="179" t="str">
        <f ca="1">IF(C1230="","",[1]!s_dq_close(D1230,TODAY(),1))</f>
        <v/>
      </c>
      <c r="G1230" s="180" t="str">
        <f ca="1">IF(C1230="","",[1]!s_pq_pctchange(D1230,TODAY()-$G$12,TODAY())/100)</f>
        <v/>
      </c>
      <c r="H1230" s="240" t="str">
        <f>IF(C1230="","",IF($H$11="收入",[1]!S_STM07_IS(D1230,9,$G$5,$H$13)/$E$5,[1]!S_STM07_IS(D1230,48,$G$5,$H$13)/$E$5))</f>
        <v/>
      </c>
      <c r="I1230" s="240" t="str">
        <f>IF(C1230="","",IF($I$11="毛利率",([1]!S_STM07_IS(D1230,9,$G$5,$H$13)-[1]!S_STM07_IS(D1230,10,$G$5,$H$13))/[1]!S_STM07_IS(D1230,9,$G$5,$H$13),[1]!S_STM07_IS(D1230,14,$G$5,$H$13)/$E$5))</f>
        <v/>
      </c>
      <c r="J1230" s="402" t="str">
        <f>IF(C1230="","",IF($J$11="净利润率",[1]!S_STM07_IS(D1230,61,$G$5,$H$13)/[1]!S_STM07_IS(D1230,9,$G$5,$H$13),[1]!S_STM07_IS(D1230,55,$G$5,$H$13)/$E$5))</f>
        <v/>
      </c>
      <c r="K1230" s="411" t="str">
        <f>IF(C1230="","",[1]!hks_fa_roa2(D1230,$G$5))</f>
        <v/>
      </c>
      <c r="L1230" s="411" t="str">
        <f>IF(C1230="","",[1]!hks_fa_roe(D1230,$G$5))</f>
        <v/>
      </c>
      <c r="M1230" s="240" t="str">
        <f>IF(C1230="","",IF($M$11="EPS",[1]!S_STM07_IS(D1230,61,$G$5,$H$13)/IF([1]!s_share_total(D1230,$G$5)=0,[1]!s_share_total(D1230,[1]!s_ipo_listeddate(D1230)),[1]!s_share_total(D1230,$G$5)),([1]!s_stm07_bs(D1230,75,$G$5,$H$13)+[1]!s_stm07_bs(D1230,88,$G$5,$H$13)+[1]!s_stm07_bs(D1230,94,$G$5,$H$13)+[1]!s_stm07_bs(D1230,95,$G$5,$H$13))/$E$5))</f>
        <v/>
      </c>
      <c r="N1230" s="241" t="str">
        <f>IF(C1230="","",F1230/([1]!S_STM07_IS(D1230,61,$G$5,$H$13)/IF([1]!s_share_total(D1230,$G$5)=0,[1]!s_share_total(D1230,[1]!s_ipo_listeddate(D1230)),[1]!s_share_total(D1230,$G$5))))</f>
        <v/>
      </c>
      <c r="O1230" s="240" t="str">
        <f ca="1">IF(C1230="","",[1]!s_share_total(D1230,TODAY())/$E$5)</f>
        <v/>
      </c>
      <c r="P1230" s="240" t="str">
        <f t="shared" ref="P1230:P1293" si="122">IF(C1230="","",F1230*O1230)</f>
        <v/>
      </c>
      <c r="Q1230" s="210" t="str">
        <f t="shared" ref="Q1230:Q1293" si="123">IF(C1230="","",HLOOKUP($R$12,$G$11:$P$20003,ROW()-ROW($G$11)+1,FALSE))</f>
        <v/>
      </c>
      <c r="R1230" s="341" t="str">
        <f t="shared" ref="R1230:R1293" si="124">IF(C1230="","",RANK(Q1230,Q:Q,0))</f>
        <v/>
      </c>
      <c r="S1230" s="144"/>
      <c r="U1230" s="1"/>
    </row>
    <row r="1231" spans="3:21" ht="12" customHeight="1" x14ac:dyDescent="0.35">
      <c r="C1231" s="342" t="str">
        <f t="shared" si="121"/>
        <v/>
      </c>
      <c r="D1231" s="126" t="str">
        <f t="shared" si="119"/>
        <v/>
      </c>
      <c r="E1231" s="126" t="str">
        <f t="shared" si="120"/>
        <v/>
      </c>
      <c r="F1231" s="181" t="str">
        <f ca="1">IF(C1231="","",[1]!s_dq_close(D1231,TODAY(),1))</f>
        <v/>
      </c>
      <c r="G1231" s="182" t="str">
        <f ca="1">IF(C1231="","",[1]!s_pq_pctchange(D1231,TODAY()-$G$12,TODAY())/100)</f>
        <v/>
      </c>
      <c r="H1231" s="242" t="str">
        <f>IF(C1231="","",IF($H$11="收入",[1]!S_STM07_IS(D1231,9,$G$5,$H$13)/$E$5,[1]!S_STM07_IS(D1231,48,$G$5,$H$13)/$E$5))</f>
        <v/>
      </c>
      <c r="I1231" s="242" t="str">
        <f>IF(C1231="","",IF($I$11="毛利率",([1]!S_STM07_IS(D1231,9,$G$5,$H$13)-[1]!S_STM07_IS(D1231,10,$G$5,$H$13))/[1]!S_STM07_IS(D1231,9,$G$5,$H$13),[1]!S_STM07_IS(D1231,14,$G$5,$H$13)/$E$5))</f>
        <v/>
      </c>
      <c r="J1231" s="403" t="str">
        <f>IF(C1231="","",IF($J$11="净利润率",[1]!S_STM07_IS(D1231,61,$G$5,$H$13)/[1]!S_STM07_IS(D1231,9,$G$5,$H$13),[1]!S_STM07_IS(D1231,55,$G$5,$H$13)/$E$5))</f>
        <v/>
      </c>
      <c r="K1231" s="411" t="str">
        <f>IF(C1231="","",[1]!hks_fa_roa2(D1231,$G$5))</f>
        <v/>
      </c>
      <c r="L1231" s="411" t="str">
        <f>IF(C1231="","",[1]!hks_fa_roe(D1231,$G$5))</f>
        <v/>
      </c>
      <c r="M1231" s="243" t="str">
        <f>IF(C1231="","",IF($M$11="EPS",[1]!S_STM07_IS(D1231,61,$G$5,$H$13)/IF([1]!s_share_total(D1231,$G$5)=0,[1]!s_share_total(D1231,[1]!s_ipo_listeddate(D1231)),[1]!s_share_total(D1231,$G$5)),([1]!s_stm07_bs(D1231,75,$G$5,$H$13)+[1]!s_stm07_bs(D1231,88,$G$5,$H$13)+[1]!s_stm07_bs(D1231,94,$G$5,$H$13)+[1]!s_stm07_bs(D1231,95,$G$5,$H$13))/$E$5))</f>
        <v/>
      </c>
      <c r="N1231" s="193" t="str">
        <f>IF(C1231="","",F1231/([1]!S_STM07_IS(D1231,61,$G$5,$H$13)/IF([1]!s_share_total(D1231,$G$5)=0,[1]!s_share_total(D1231,[1]!s_ipo_listeddate(D1231)),[1]!s_share_total(D1231,$G$5))))</f>
        <v/>
      </c>
      <c r="O1231" s="242" t="str">
        <f ca="1">IF(C1231="","",[1]!s_share_total(D1231,TODAY())/$E$5)</f>
        <v/>
      </c>
      <c r="P1231" s="242" t="str">
        <f t="shared" si="122"/>
        <v/>
      </c>
      <c r="Q1231" s="181" t="str">
        <f t="shared" si="123"/>
        <v/>
      </c>
      <c r="R1231" s="342" t="str">
        <f t="shared" si="124"/>
        <v/>
      </c>
      <c r="S1231" s="144"/>
      <c r="U1231" s="1"/>
    </row>
    <row r="1232" spans="3:21" ht="12" customHeight="1" x14ac:dyDescent="0.35">
      <c r="C1232" s="341" t="str">
        <f t="shared" si="121"/>
        <v/>
      </c>
      <c r="D1232" s="239" t="str">
        <f t="shared" si="119"/>
        <v/>
      </c>
      <c r="E1232" s="239" t="str">
        <f t="shared" si="120"/>
        <v/>
      </c>
      <c r="F1232" s="179" t="str">
        <f ca="1">IF(C1232="","",[1]!s_dq_close(D1232,TODAY(),1))</f>
        <v/>
      </c>
      <c r="G1232" s="180" t="str">
        <f ca="1">IF(C1232="","",[1]!s_pq_pctchange(D1232,TODAY()-$G$12,TODAY())/100)</f>
        <v/>
      </c>
      <c r="H1232" s="240" t="str">
        <f>IF(C1232="","",IF($H$11="收入",[1]!S_STM07_IS(D1232,9,$G$5,$H$13)/$E$5,[1]!S_STM07_IS(D1232,48,$G$5,$H$13)/$E$5))</f>
        <v/>
      </c>
      <c r="I1232" s="240" t="str">
        <f>IF(C1232="","",IF($I$11="毛利率",([1]!S_STM07_IS(D1232,9,$G$5,$H$13)-[1]!S_STM07_IS(D1232,10,$G$5,$H$13))/[1]!S_STM07_IS(D1232,9,$G$5,$H$13),[1]!S_STM07_IS(D1232,14,$G$5,$H$13)/$E$5))</f>
        <v/>
      </c>
      <c r="J1232" s="402" t="str">
        <f>IF(C1232="","",IF($J$11="净利润率",[1]!S_STM07_IS(D1232,61,$G$5,$H$13)/[1]!S_STM07_IS(D1232,9,$G$5,$H$13),[1]!S_STM07_IS(D1232,55,$G$5,$H$13)/$E$5))</f>
        <v/>
      </c>
      <c r="K1232" s="411" t="str">
        <f>IF(C1232="","",[1]!hks_fa_roa2(D1232,$G$5))</f>
        <v/>
      </c>
      <c r="L1232" s="411" t="str">
        <f>IF(C1232="","",[1]!hks_fa_roe(D1232,$G$5))</f>
        <v/>
      </c>
      <c r="M1232" s="240" t="str">
        <f>IF(C1232="","",IF($M$11="EPS",[1]!S_STM07_IS(D1232,61,$G$5,$H$13)/IF([1]!s_share_total(D1232,$G$5)=0,[1]!s_share_total(D1232,[1]!s_ipo_listeddate(D1232)),[1]!s_share_total(D1232,$G$5)),([1]!s_stm07_bs(D1232,75,$G$5,$H$13)+[1]!s_stm07_bs(D1232,88,$G$5,$H$13)+[1]!s_stm07_bs(D1232,94,$G$5,$H$13)+[1]!s_stm07_bs(D1232,95,$G$5,$H$13))/$E$5))</f>
        <v/>
      </c>
      <c r="N1232" s="241" t="str">
        <f>IF(C1232="","",F1232/([1]!S_STM07_IS(D1232,61,$G$5,$H$13)/IF([1]!s_share_total(D1232,$G$5)=0,[1]!s_share_total(D1232,[1]!s_ipo_listeddate(D1232)),[1]!s_share_total(D1232,$G$5))))</f>
        <v/>
      </c>
      <c r="O1232" s="240" t="str">
        <f ca="1">IF(C1232="","",[1]!s_share_total(D1232,TODAY())/$E$5)</f>
        <v/>
      </c>
      <c r="P1232" s="240" t="str">
        <f t="shared" si="122"/>
        <v/>
      </c>
      <c r="Q1232" s="210" t="str">
        <f t="shared" si="123"/>
        <v/>
      </c>
      <c r="R1232" s="341" t="str">
        <f t="shared" si="124"/>
        <v/>
      </c>
      <c r="S1232" s="144"/>
      <c r="U1232" s="1"/>
    </row>
    <row r="1233" spans="3:21" ht="12" customHeight="1" x14ac:dyDescent="0.35">
      <c r="C1233" s="342" t="str">
        <f t="shared" si="121"/>
        <v/>
      </c>
      <c r="D1233" s="126" t="str">
        <f t="shared" si="119"/>
        <v/>
      </c>
      <c r="E1233" s="126" t="str">
        <f t="shared" si="120"/>
        <v/>
      </c>
      <c r="F1233" s="181" t="str">
        <f ca="1">IF(C1233="","",[1]!s_dq_close(D1233,TODAY(),1))</f>
        <v/>
      </c>
      <c r="G1233" s="182" t="str">
        <f ca="1">IF(C1233="","",[1]!s_pq_pctchange(D1233,TODAY()-$G$12,TODAY())/100)</f>
        <v/>
      </c>
      <c r="H1233" s="242" t="str">
        <f>IF(C1233="","",IF($H$11="收入",[1]!S_STM07_IS(D1233,9,$G$5,$H$13)/$E$5,[1]!S_STM07_IS(D1233,48,$G$5,$H$13)/$E$5))</f>
        <v/>
      </c>
      <c r="I1233" s="242" t="str">
        <f>IF(C1233="","",IF($I$11="毛利率",([1]!S_STM07_IS(D1233,9,$G$5,$H$13)-[1]!S_STM07_IS(D1233,10,$G$5,$H$13))/[1]!S_STM07_IS(D1233,9,$G$5,$H$13),[1]!S_STM07_IS(D1233,14,$G$5,$H$13)/$E$5))</f>
        <v/>
      </c>
      <c r="J1233" s="403" t="str">
        <f>IF(C1233="","",IF($J$11="净利润率",[1]!S_STM07_IS(D1233,61,$G$5,$H$13)/[1]!S_STM07_IS(D1233,9,$G$5,$H$13),[1]!S_STM07_IS(D1233,55,$G$5,$H$13)/$E$5))</f>
        <v/>
      </c>
      <c r="K1233" s="411" t="str">
        <f>IF(C1233="","",[1]!hks_fa_roa2(D1233,$G$5))</f>
        <v/>
      </c>
      <c r="L1233" s="411" t="str">
        <f>IF(C1233="","",[1]!hks_fa_roe(D1233,$G$5))</f>
        <v/>
      </c>
      <c r="M1233" s="243" t="str">
        <f>IF(C1233="","",IF($M$11="EPS",[1]!S_STM07_IS(D1233,61,$G$5,$H$13)/IF([1]!s_share_total(D1233,$G$5)=0,[1]!s_share_total(D1233,[1]!s_ipo_listeddate(D1233)),[1]!s_share_total(D1233,$G$5)),([1]!s_stm07_bs(D1233,75,$G$5,$H$13)+[1]!s_stm07_bs(D1233,88,$G$5,$H$13)+[1]!s_stm07_bs(D1233,94,$G$5,$H$13)+[1]!s_stm07_bs(D1233,95,$G$5,$H$13))/$E$5))</f>
        <v/>
      </c>
      <c r="N1233" s="193" t="str">
        <f>IF(C1233="","",F1233/([1]!S_STM07_IS(D1233,61,$G$5,$H$13)/IF([1]!s_share_total(D1233,$G$5)=0,[1]!s_share_total(D1233,[1]!s_ipo_listeddate(D1233)),[1]!s_share_total(D1233,$G$5))))</f>
        <v/>
      </c>
      <c r="O1233" s="242" t="str">
        <f ca="1">IF(C1233="","",[1]!s_share_total(D1233,TODAY())/$E$5)</f>
        <v/>
      </c>
      <c r="P1233" s="242" t="str">
        <f t="shared" si="122"/>
        <v/>
      </c>
      <c r="Q1233" s="181" t="str">
        <f t="shared" si="123"/>
        <v/>
      </c>
      <c r="R1233" s="342" t="str">
        <f t="shared" si="124"/>
        <v/>
      </c>
      <c r="S1233" s="144"/>
      <c r="U1233" s="1"/>
    </row>
    <row r="1234" spans="3:21" ht="12" customHeight="1" x14ac:dyDescent="0.35">
      <c r="C1234" s="341" t="str">
        <f t="shared" si="121"/>
        <v/>
      </c>
      <c r="D1234" s="239" t="str">
        <f t="shared" si="119"/>
        <v/>
      </c>
      <c r="E1234" s="239" t="str">
        <f t="shared" si="120"/>
        <v/>
      </c>
      <c r="F1234" s="179" t="str">
        <f ca="1">IF(C1234="","",[1]!s_dq_close(D1234,TODAY(),1))</f>
        <v/>
      </c>
      <c r="G1234" s="180" t="str">
        <f ca="1">IF(C1234="","",[1]!s_pq_pctchange(D1234,TODAY()-$G$12,TODAY())/100)</f>
        <v/>
      </c>
      <c r="H1234" s="240" t="str">
        <f>IF(C1234="","",IF($H$11="收入",[1]!S_STM07_IS(D1234,9,$G$5,$H$13)/$E$5,[1]!S_STM07_IS(D1234,48,$G$5,$H$13)/$E$5))</f>
        <v/>
      </c>
      <c r="I1234" s="240" t="str">
        <f>IF(C1234="","",IF($I$11="毛利率",([1]!S_STM07_IS(D1234,9,$G$5,$H$13)-[1]!S_STM07_IS(D1234,10,$G$5,$H$13))/[1]!S_STM07_IS(D1234,9,$G$5,$H$13),[1]!S_STM07_IS(D1234,14,$G$5,$H$13)/$E$5))</f>
        <v/>
      </c>
      <c r="J1234" s="402" t="str">
        <f>IF(C1234="","",IF($J$11="净利润率",[1]!S_STM07_IS(D1234,61,$G$5,$H$13)/[1]!S_STM07_IS(D1234,9,$G$5,$H$13),[1]!S_STM07_IS(D1234,55,$G$5,$H$13)/$E$5))</f>
        <v/>
      </c>
      <c r="K1234" s="411" t="str">
        <f>IF(C1234="","",[1]!hks_fa_roa2(D1234,$G$5))</f>
        <v/>
      </c>
      <c r="L1234" s="411" t="str">
        <f>IF(C1234="","",[1]!hks_fa_roe(D1234,$G$5))</f>
        <v/>
      </c>
      <c r="M1234" s="240" t="str">
        <f>IF(C1234="","",IF($M$11="EPS",[1]!S_STM07_IS(D1234,61,$G$5,$H$13)/IF([1]!s_share_total(D1234,$G$5)=0,[1]!s_share_total(D1234,[1]!s_ipo_listeddate(D1234)),[1]!s_share_total(D1234,$G$5)),([1]!s_stm07_bs(D1234,75,$G$5,$H$13)+[1]!s_stm07_bs(D1234,88,$G$5,$H$13)+[1]!s_stm07_bs(D1234,94,$G$5,$H$13)+[1]!s_stm07_bs(D1234,95,$G$5,$H$13))/$E$5))</f>
        <v/>
      </c>
      <c r="N1234" s="241" t="str">
        <f>IF(C1234="","",F1234/([1]!S_STM07_IS(D1234,61,$G$5,$H$13)/IF([1]!s_share_total(D1234,$G$5)=0,[1]!s_share_total(D1234,[1]!s_ipo_listeddate(D1234)),[1]!s_share_total(D1234,$G$5))))</f>
        <v/>
      </c>
      <c r="O1234" s="240" t="str">
        <f ca="1">IF(C1234="","",[1]!s_share_total(D1234,TODAY())/$E$5)</f>
        <v/>
      </c>
      <c r="P1234" s="240" t="str">
        <f t="shared" si="122"/>
        <v/>
      </c>
      <c r="Q1234" s="210" t="str">
        <f t="shared" si="123"/>
        <v/>
      </c>
      <c r="R1234" s="341" t="str">
        <f t="shared" si="124"/>
        <v/>
      </c>
      <c r="S1234" s="144"/>
      <c r="U1234" s="1"/>
    </row>
    <row r="1235" spans="3:21" ht="12" customHeight="1" x14ac:dyDescent="0.35">
      <c r="C1235" s="342" t="str">
        <f t="shared" si="121"/>
        <v/>
      </c>
      <c r="D1235" s="126" t="str">
        <f t="shared" si="119"/>
        <v/>
      </c>
      <c r="E1235" s="126" t="str">
        <f t="shared" si="120"/>
        <v/>
      </c>
      <c r="F1235" s="181" t="str">
        <f ca="1">IF(C1235="","",[1]!s_dq_close(D1235,TODAY(),1))</f>
        <v/>
      </c>
      <c r="G1235" s="182" t="str">
        <f ca="1">IF(C1235="","",[1]!s_pq_pctchange(D1235,TODAY()-$G$12,TODAY())/100)</f>
        <v/>
      </c>
      <c r="H1235" s="242" t="str">
        <f>IF(C1235="","",IF($H$11="收入",[1]!S_STM07_IS(D1235,9,$G$5,$H$13)/$E$5,[1]!S_STM07_IS(D1235,48,$G$5,$H$13)/$E$5))</f>
        <v/>
      </c>
      <c r="I1235" s="242" t="str">
        <f>IF(C1235="","",IF($I$11="毛利率",([1]!S_STM07_IS(D1235,9,$G$5,$H$13)-[1]!S_STM07_IS(D1235,10,$G$5,$H$13))/[1]!S_STM07_IS(D1235,9,$G$5,$H$13),[1]!S_STM07_IS(D1235,14,$G$5,$H$13)/$E$5))</f>
        <v/>
      </c>
      <c r="J1235" s="403" t="str">
        <f>IF(C1235="","",IF($J$11="净利润率",[1]!S_STM07_IS(D1235,61,$G$5,$H$13)/[1]!S_STM07_IS(D1235,9,$G$5,$H$13),[1]!S_STM07_IS(D1235,55,$G$5,$H$13)/$E$5))</f>
        <v/>
      </c>
      <c r="K1235" s="411" t="str">
        <f>IF(C1235="","",[1]!hks_fa_roa2(D1235,$G$5))</f>
        <v/>
      </c>
      <c r="L1235" s="411" t="str">
        <f>IF(C1235="","",[1]!hks_fa_roe(D1235,$G$5))</f>
        <v/>
      </c>
      <c r="M1235" s="243" t="str">
        <f>IF(C1235="","",IF($M$11="EPS",[1]!S_STM07_IS(D1235,61,$G$5,$H$13)/IF([1]!s_share_total(D1235,$G$5)=0,[1]!s_share_total(D1235,[1]!s_ipo_listeddate(D1235)),[1]!s_share_total(D1235,$G$5)),([1]!s_stm07_bs(D1235,75,$G$5,$H$13)+[1]!s_stm07_bs(D1235,88,$G$5,$H$13)+[1]!s_stm07_bs(D1235,94,$G$5,$H$13)+[1]!s_stm07_bs(D1235,95,$G$5,$H$13))/$E$5))</f>
        <v/>
      </c>
      <c r="N1235" s="193" t="str">
        <f>IF(C1235="","",F1235/([1]!S_STM07_IS(D1235,61,$G$5,$H$13)/IF([1]!s_share_total(D1235,$G$5)=0,[1]!s_share_total(D1235,[1]!s_ipo_listeddate(D1235)),[1]!s_share_total(D1235,$G$5))))</f>
        <v/>
      </c>
      <c r="O1235" s="242" t="str">
        <f ca="1">IF(C1235="","",[1]!s_share_total(D1235,TODAY())/$E$5)</f>
        <v/>
      </c>
      <c r="P1235" s="242" t="str">
        <f t="shared" si="122"/>
        <v/>
      </c>
      <c r="Q1235" s="181" t="str">
        <f t="shared" si="123"/>
        <v/>
      </c>
      <c r="R1235" s="342" t="str">
        <f t="shared" si="124"/>
        <v/>
      </c>
      <c r="S1235" s="144"/>
      <c r="U1235" s="1"/>
    </row>
    <row r="1236" spans="3:21" ht="12" customHeight="1" x14ac:dyDescent="0.35">
      <c r="C1236" s="341" t="str">
        <f t="shared" si="121"/>
        <v/>
      </c>
      <c r="D1236" s="239" t="str">
        <f t="shared" si="119"/>
        <v/>
      </c>
      <c r="E1236" s="239" t="str">
        <f t="shared" si="120"/>
        <v/>
      </c>
      <c r="F1236" s="179" t="str">
        <f ca="1">IF(C1236="","",[1]!s_dq_close(D1236,TODAY(),1))</f>
        <v/>
      </c>
      <c r="G1236" s="180" t="str">
        <f ca="1">IF(C1236="","",[1]!s_pq_pctchange(D1236,TODAY()-$G$12,TODAY())/100)</f>
        <v/>
      </c>
      <c r="H1236" s="240" t="str">
        <f>IF(C1236="","",IF($H$11="收入",[1]!S_STM07_IS(D1236,9,$G$5,$H$13)/$E$5,[1]!S_STM07_IS(D1236,48,$G$5,$H$13)/$E$5))</f>
        <v/>
      </c>
      <c r="I1236" s="240" t="str">
        <f>IF(C1236="","",IF($I$11="毛利率",([1]!S_STM07_IS(D1236,9,$G$5,$H$13)-[1]!S_STM07_IS(D1236,10,$G$5,$H$13))/[1]!S_STM07_IS(D1236,9,$G$5,$H$13),[1]!S_STM07_IS(D1236,14,$G$5,$H$13)/$E$5))</f>
        <v/>
      </c>
      <c r="J1236" s="402" t="str">
        <f>IF(C1236="","",IF($J$11="净利润率",[1]!S_STM07_IS(D1236,61,$G$5,$H$13)/[1]!S_STM07_IS(D1236,9,$G$5,$H$13),[1]!S_STM07_IS(D1236,55,$G$5,$H$13)/$E$5))</f>
        <v/>
      </c>
      <c r="K1236" s="411" t="str">
        <f>IF(C1236="","",[1]!hks_fa_roa2(D1236,$G$5))</f>
        <v/>
      </c>
      <c r="L1236" s="411" t="str">
        <f>IF(C1236="","",[1]!hks_fa_roe(D1236,$G$5))</f>
        <v/>
      </c>
      <c r="M1236" s="240" t="str">
        <f>IF(C1236="","",IF($M$11="EPS",[1]!S_STM07_IS(D1236,61,$G$5,$H$13)/IF([1]!s_share_total(D1236,$G$5)=0,[1]!s_share_total(D1236,[1]!s_ipo_listeddate(D1236)),[1]!s_share_total(D1236,$G$5)),([1]!s_stm07_bs(D1236,75,$G$5,$H$13)+[1]!s_stm07_bs(D1236,88,$G$5,$H$13)+[1]!s_stm07_bs(D1236,94,$G$5,$H$13)+[1]!s_stm07_bs(D1236,95,$G$5,$H$13))/$E$5))</f>
        <v/>
      </c>
      <c r="N1236" s="241" t="str">
        <f>IF(C1236="","",F1236/([1]!S_STM07_IS(D1236,61,$G$5,$H$13)/IF([1]!s_share_total(D1236,$G$5)=0,[1]!s_share_total(D1236,[1]!s_ipo_listeddate(D1236)),[1]!s_share_total(D1236,$G$5))))</f>
        <v/>
      </c>
      <c r="O1236" s="240" t="str">
        <f ca="1">IF(C1236="","",[1]!s_share_total(D1236,TODAY())/$E$5)</f>
        <v/>
      </c>
      <c r="P1236" s="240" t="str">
        <f t="shared" si="122"/>
        <v/>
      </c>
      <c r="Q1236" s="210" t="str">
        <f t="shared" si="123"/>
        <v/>
      </c>
      <c r="R1236" s="341" t="str">
        <f t="shared" si="124"/>
        <v/>
      </c>
      <c r="S1236" s="144"/>
      <c r="U1236" s="1"/>
    </row>
    <row r="1237" spans="3:21" ht="12" customHeight="1" x14ac:dyDescent="0.35">
      <c r="C1237" s="342" t="str">
        <f t="shared" si="121"/>
        <v/>
      </c>
      <c r="D1237" s="126" t="str">
        <f t="shared" si="119"/>
        <v/>
      </c>
      <c r="E1237" s="126" t="str">
        <f t="shared" si="120"/>
        <v/>
      </c>
      <c r="F1237" s="181" t="str">
        <f ca="1">IF(C1237="","",[1]!s_dq_close(D1237,TODAY(),1))</f>
        <v/>
      </c>
      <c r="G1237" s="182" t="str">
        <f ca="1">IF(C1237="","",[1]!s_pq_pctchange(D1237,TODAY()-$G$12,TODAY())/100)</f>
        <v/>
      </c>
      <c r="H1237" s="242" t="str">
        <f>IF(C1237="","",IF($H$11="收入",[1]!S_STM07_IS(D1237,9,$G$5,$H$13)/$E$5,[1]!S_STM07_IS(D1237,48,$G$5,$H$13)/$E$5))</f>
        <v/>
      </c>
      <c r="I1237" s="242" t="str">
        <f>IF(C1237="","",IF($I$11="毛利率",([1]!S_STM07_IS(D1237,9,$G$5,$H$13)-[1]!S_STM07_IS(D1237,10,$G$5,$H$13))/[1]!S_STM07_IS(D1237,9,$G$5,$H$13),[1]!S_STM07_IS(D1237,14,$G$5,$H$13)/$E$5))</f>
        <v/>
      </c>
      <c r="J1237" s="403" t="str">
        <f>IF(C1237="","",IF($J$11="净利润率",[1]!S_STM07_IS(D1237,61,$G$5,$H$13)/[1]!S_STM07_IS(D1237,9,$G$5,$H$13),[1]!S_STM07_IS(D1237,55,$G$5,$H$13)/$E$5))</f>
        <v/>
      </c>
      <c r="K1237" s="411" t="str">
        <f>IF(C1237="","",[1]!hks_fa_roa2(D1237,$G$5))</f>
        <v/>
      </c>
      <c r="L1237" s="411" t="str">
        <f>IF(C1237="","",[1]!hks_fa_roe(D1237,$G$5))</f>
        <v/>
      </c>
      <c r="M1237" s="243" t="str">
        <f>IF(C1237="","",IF($M$11="EPS",[1]!S_STM07_IS(D1237,61,$G$5,$H$13)/IF([1]!s_share_total(D1237,$G$5)=0,[1]!s_share_total(D1237,[1]!s_ipo_listeddate(D1237)),[1]!s_share_total(D1237,$G$5)),([1]!s_stm07_bs(D1237,75,$G$5,$H$13)+[1]!s_stm07_bs(D1237,88,$G$5,$H$13)+[1]!s_stm07_bs(D1237,94,$G$5,$H$13)+[1]!s_stm07_bs(D1237,95,$G$5,$H$13))/$E$5))</f>
        <v/>
      </c>
      <c r="N1237" s="193" t="str">
        <f>IF(C1237="","",F1237/([1]!S_STM07_IS(D1237,61,$G$5,$H$13)/IF([1]!s_share_total(D1237,$G$5)=0,[1]!s_share_total(D1237,[1]!s_ipo_listeddate(D1237)),[1]!s_share_total(D1237,$G$5))))</f>
        <v/>
      </c>
      <c r="O1237" s="242" t="str">
        <f ca="1">IF(C1237="","",[1]!s_share_total(D1237,TODAY())/$E$5)</f>
        <v/>
      </c>
      <c r="P1237" s="242" t="str">
        <f t="shared" si="122"/>
        <v/>
      </c>
      <c r="Q1237" s="181" t="str">
        <f t="shared" si="123"/>
        <v/>
      </c>
      <c r="R1237" s="342" t="str">
        <f t="shared" si="124"/>
        <v/>
      </c>
      <c r="S1237" s="144"/>
      <c r="U1237" s="1"/>
    </row>
    <row r="1238" spans="3:21" ht="12" customHeight="1" x14ac:dyDescent="0.35">
      <c r="C1238" s="341" t="str">
        <f t="shared" si="121"/>
        <v/>
      </c>
      <c r="D1238" s="239" t="str">
        <f t="shared" si="119"/>
        <v/>
      </c>
      <c r="E1238" s="239" t="str">
        <f t="shared" si="120"/>
        <v/>
      </c>
      <c r="F1238" s="179" t="str">
        <f ca="1">IF(C1238="","",[1]!s_dq_close(D1238,TODAY(),1))</f>
        <v/>
      </c>
      <c r="G1238" s="180" t="str">
        <f ca="1">IF(C1238="","",[1]!s_pq_pctchange(D1238,TODAY()-$G$12,TODAY())/100)</f>
        <v/>
      </c>
      <c r="H1238" s="240" t="str">
        <f>IF(C1238="","",IF($H$11="收入",[1]!S_STM07_IS(D1238,9,$G$5,$H$13)/$E$5,[1]!S_STM07_IS(D1238,48,$G$5,$H$13)/$E$5))</f>
        <v/>
      </c>
      <c r="I1238" s="240" t="str">
        <f>IF(C1238="","",IF($I$11="毛利率",([1]!S_STM07_IS(D1238,9,$G$5,$H$13)-[1]!S_STM07_IS(D1238,10,$G$5,$H$13))/[1]!S_STM07_IS(D1238,9,$G$5,$H$13),[1]!S_STM07_IS(D1238,14,$G$5,$H$13)/$E$5))</f>
        <v/>
      </c>
      <c r="J1238" s="402" t="str">
        <f>IF(C1238="","",IF($J$11="净利润率",[1]!S_STM07_IS(D1238,61,$G$5,$H$13)/[1]!S_STM07_IS(D1238,9,$G$5,$H$13),[1]!S_STM07_IS(D1238,55,$G$5,$H$13)/$E$5))</f>
        <v/>
      </c>
      <c r="K1238" s="411" t="str">
        <f>IF(C1238="","",[1]!hks_fa_roa2(D1238,$G$5))</f>
        <v/>
      </c>
      <c r="L1238" s="411" t="str">
        <f>IF(C1238="","",[1]!hks_fa_roe(D1238,$G$5))</f>
        <v/>
      </c>
      <c r="M1238" s="240" t="str">
        <f>IF(C1238="","",IF($M$11="EPS",[1]!S_STM07_IS(D1238,61,$G$5,$H$13)/IF([1]!s_share_total(D1238,$G$5)=0,[1]!s_share_total(D1238,[1]!s_ipo_listeddate(D1238)),[1]!s_share_total(D1238,$G$5)),([1]!s_stm07_bs(D1238,75,$G$5,$H$13)+[1]!s_stm07_bs(D1238,88,$G$5,$H$13)+[1]!s_stm07_bs(D1238,94,$G$5,$H$13)+[1]!s_stm07_bs(D1238,95,$G$5,$H$13))/$E$5))</f>
        <v/>
      </c>
      <c r="N1238" s="241" t="str">
        <f>IF(C1238="","",F1238/([1]!S_STM07_IS(D1238,61,$G$5,$H$13)/IF([1]!s_share_total(D1238,$G$5)=0,[1]!s_share_total(D1238,[1]!s_ipo_listeddate(D1238)),[1]!s_share_total(D1238,$G$5))))</f>
        <v/>
      </c>
      <c r="O1238" s="240" t="str">
        <f ca="1">IF(C1238="","",[1]!s_share_total(D1238,TODAY())/$E$5)</f>
        <v/>
      </c>
      <c r="P1238" s="240" t="str">
        <f t="shared" si="122"/>
        <v/>
      </c>
      <c r="Q1238" s="210" t="str">
        <f t="shared" si="123"/>
        <v/>
      </c>
      <c r="R1238" s="341" t="str">
        <f t="shared" si="124"/>
        <v/>
      </c>
      <c r="S1238" s="144"/>
      <c r="U1238" s="1"/>
    </row>
    <row r="1239" spans="3:21" ht="12" customHeight="1" x14ac:dyDescent="0.35">
      <c r="C1239" s="342" t="str">
        <f t="shared" si="121"/>
        <v/>
      </c>
      <c r="D1239" s="126" t="str">
        <f t="shared" si="119"/>
        <v/>
      </c>
      <c r="E1239" s="126" t="str">
        <f t="shared" si="120"/>
        <v/>
      </c>
      <c r="F1239" s="181" t="str">
        <f ca="1">IF(C1239="","",[1]!s_dq_close(D1239,TODAY(),1))</f>
        <v/>
      </c>
      <c r="G1239" s="182" t="str">
        <f ca="1">IF(C1239="","",[1]!s_pq_pctchange(D1239,TODAY()-$G$12,TODAY())/100)</f>
        <v/>
      </c>
      <c r="H1239" s="242" t="str">
        <f>IF(C1239="","",IF($H$11="收入",[1]!S_STM07_IS(D1239,9,$G$5,$H$13)/$E$5,[1]!S_STM07_IS(D1239,48,$G$5,$H$13)/$E$5))</f>
        <v/>
      </c>
      <c r="I1239" s="242" t="str">
        <f>IF(C1239="","",IF($I$11="毛利率",([1]!S_STM07_IS(D1239,9,$G$5,$H$13)-[1]!S_STM07_IS(D1239,10,$G$5,$H$13))/[1]!S_STM07_IS(D1239,9,$G$5,$H$13),[1]!S_STM07_IS(D1239,14,$G$5,$H$13)/$E$5))</f>
        <v/>
      </c>
      <c r="J1239" s="403" t="str">
        <f>IF(C1239="","",IF($J$11="净利润率",[1]!S_STM07_IS(D1239,61,$G$5,$H$13)/[1]!S_STM07_IS(D1239,9,$G$5,$H$13),[1]!S_STM07_IS(D1239,55,$G$5,$H$13)/$E$5))</f>
        <v/>
      </c>
      <c r="K1239" s="411" t="str">
        <f>IF(C1239="","",[1]!hks_fa_roa2(D1239,$G$5))</f>
        <v/>
      </c>
      <c r="L1239" s="411" t="str">
        <f>IF(C1239="","",[1]!hks_fa_roe(D1239,$G$5))</f>
        <v/>
      </c>
      <c r="M1239" s="243" t="str">
        <f>IF(C1239="","",IF($M$11="EPS",[1]!S_STM07_IS(D1239,61,$G$5,$H$13)/IF([1]!s_share_total(D1239,$G$5)=0,[1]!s_share_total(D1239,[1]!s_ipo_listeddate(D1239)),[1]!s_share_total(D1239,$G$5)),([1]!s_stm07_bs(D1239,75,$G$5,$H$13)+[1]!s_stm07_bs(D1239,88,$G$5,$H$13)+[1]!s_stm07_bs(D1239,94,$G$5,$H$13)+[1]!s_stm07_bs(D1239,95,$G$5,$H$13))/$E$5))</f>
        <v/>
      </c>
      <c r="N1239" s="193" t="str">
        <f>IF(C1239="","",F1239/([1]!S_STM07_IS(D1239,61,$G$5,$H$13)/IF([1]!s_share_total(D1239,$G$5)=0,[1]!s_share_total(D1239,[1]!s_ipo_listeddate(D1239)),[1]!s_share_total(D1239,$G$5))))</f>
        <v/>
      </c>
      <c r="O1239" s="242" t="str">
        <f ca="1">IF(C1239="","",[1]!s_share_total(D1239,TODAY())/$E$5)</f>
        <v/>
      </c>
      <c r="P1239" s="242" t="str">
        <f t="shared" si="122"/>
        <v/>
      </c>
      <c r="Q1239" s="181" t="str">
        <f t="shared" si="123"/>
        <v/>
      </c>
      <c r="R1239" s="342" t="str">
        <f t="shared" si="124"/>
        <v/>
      </c>
      <c r="S1239" s="144"/>
      <c r="U1239" s="1"/>
    </row>
    <row r="1240" spans="3:21" ht="12" customHeight="1" x14ac:dyDescent="0.35">
      <c r="C1240" s="341" t="str">
        <f t="shared" si="121"/>
        <v/>
      </c>
      <c r="D1240" s="239" t="str">
        <f t="shared" si="119"/>
        <v/>
      </c>
      <c r="E1240" s="239" t="str">
        <f t="shared" si="120"/>
        <v/>
      </c>
      <c r="F1240" s="179" t="str">
        <f ca="1">IF(C1240="","",[1]!s_dq_close(D1240,TODAY(),1))</f>
        <v/>
      </c>
      <c r="G1240" s="180" t="str">
        <f ca="1">IF(C1240="","",[1]!s_pq_pctchange(D1240,TODAY()-$G$12,TODAY())/100)</f>
        <v/>
      </c>
      <c r="H1240" s="240" t="str">
        <f>IF(C1240="","",IF($H$11="收入",[1]!S_STM07_IS(D1240,9,$G$5,$H$13)/$E$5,[1]!S_STM07_IS(D1240,48,$G$5,$H$13)/$E$5))</f>
        <v/>
      </c>
      <c r="I1240" s="240" t="str">
        <f>IF(C1240="","",IF($I$11="毛利率",([1]!S_STM07_IS(D1240,9,$G$5,$H$13)-[1]!S_STM07_IS(D1240,10,$G$5,$H$13))/[1]!S_STM07_IS(D1240,9,$G$5,$H$13),[1]!S_STM07_IS(D1240,14,$G$5,$H$13)/$E$5))</f>
        <v/>
      </c>
      <c r="J1240" s="402" t="str">
        <f>IF(C1240="","",IF($J$11="净利润率",[1]!S_STM07_IS(D1240,61,$G$5,$H$13)/[1]!S_STM07_IS(D1240,9,$G$5,$H$13),[1]!S_STM07_IS(D1240,55,$G$5,$H$13)/$E$5))</f>
        <v/>
      </c>
      <c r="K1240" s="411" t="str">
        <f>IF(C1240="","",[1]!hks_fa_roa2(D1240,$G$5))</f>
        <v/>
      </c>
      <c r="L1240" s="411" t="str">
        <f>IF(C1240="","",[1]!hks_fa_roe(D1240,$G$5))</f>
        <v/>
      </c>
      <c r="M1240" s="240" t="str">
        <f>IF(C1240="","",IF($M$11="EPS",[1]!S_STM07_IS(D1240,61,$G$5,$H$13)/IF([1]!s_share_total(D1240,$G$5)=0,[1]!s_share_total(D1240,[1]!s_ipo_listeddate(D1240)),[1]!s_share_total(D1240,$G$5)),([1]!s_stm07_bs(D1240,75,$G$5,$H$13)+[1]!s_stm07_bs(D1240,88,$G$5,$H$13)+[1]!s_stm07_bs(D1240,94,$G$5,$H$13)+[1]!s_stm07_bs(D1240,95,$G$5,$H$13))/$E$5))</f>
        <v/>
      </c>
      <c r="N1240" s="241" t="str">
        <f>IF(C1240="","",F1240/([1]!S_STM07_IS(D1240,61,$G$5,$H$13)/IF([1]!s_share_total(D1240,$G$5)=0,[1]!s_share_total(D1240,[1]!s_ipo_listeddate(D1240)),[1]!s_share_total(D1240,$G$5))))</f>
        <v/>
      </c>
      <c r="O1240" s="240" t="str">
        <f ca="1">IF(C1240="","",[1]!s_share_total(D1240,TODAY())/$E$5)</f>
        <v/>
      </c>
      <c r="P1240" s="240" t="str">
        <f t="shared" si="122"/>
        <v/>
      </c>
      <c r="Q1240" s="210" t="str">
        <f t="shared" si="123"/>
        <v/>
      </c>
      <c r="R1240" s="341" t="str">
        <f t="shared" si="124"/>
        <v/>
      </c>
      <c r="S1240" s="144"/>
      <c r="U1240" s="1"/>
    </row>
    <row r="1241" spans="3:21" ht="12" customHeight="1" x14ac:dyDescent="0.35">
      <c r="C1241" s="342" t="str">
        <f t="shared" si="121"/>
        <v/>
      </c>
      <c r="D1241" s="126" t="str">
        <f t="shared" ref="D1241:D1304" si="125">IF(C1241="","",VLOOKUP(C1241,comppool,2,FALSE))</f>
        <v/>
      </c>
      <c r="E1241" s="126" t="str">
        <f t="shared" ref="E1241:E1304" si="126">IF(C1241="","",VLOOKUP(C1241,comppool,3,FALSE))</f>
        <v/>
      </c>
      <c r="F1241" s="181" t="str">
        <f ca="1">IF(C1241="","",[1]!s_dq_close(D1241,TODAY(),1))</f>
        <v/>
      </c>
      <c r="G1241" s="182" t="str">
        <f ca="1">IF(C1241="","",[1]!s_pq_pctchange(D1241,TODAY()-$G$12,TODAY())/100)</f>
        <v/>
      </c>
      <c r="H1241" s="242" t="str">
        <f>IF(C1241="","",IF($H$11="收入",[1]!S_STM07_IS(D1241,9,$G$5,$H$13)/$E$5,[1]!S_STM07_IS(D1241,48,$G$5,$H$13)/$E$5))</f>
        <v/>
      </c>
      <c r="I1241" s="242" t="str">
        <f>IF(C1241="","",IF($I$11="毛利率",([1]!S_STM07_IS(D1241,9,$G$5,$H$13)-[1]!S_STM07_IS(D1241,10,$G$5,$H$13))/[1]!S_STM07_IS(D1241,9,$G$5,$H$13),[1]!S_STM07_IS(D1241,14,$G$5,$H$13)/$E$5))</f>
        <v/>
      </c>
      <c r="J1241" s="403" t="str">
        <f>IF(C1241="","",IF($J$11="净利润率",[1]!S_STM07_IS(D1241,61,$G$5,$H$13)/[1]!S_STM07_IS(D1241,9,$G$5,$H$13),[1]!S_STM07_IS(D1241,55,$G$5,$H$13)/$E$5))</f>
        <v/>
      </c>
      <c r="K1241" s="411" t="str">
        <f>IF(C1241="","",[1]!hks_fa_roa2(D1241,$G$5))</f>
        <v/>
      </c>
      <c r="L1241" s="411" t="str">
        <f>IF(C1241="","",[1]!hks_fa_roe(D1241,$G$5))</f>
        <v/>
      </c>
      <c r="M1241" s="243" t="str">
        <f>IF(C1241="","",IF($M$11="EPS",[1]!S_STM07_IS(D1241,61,$G$5,$H$13)/IF([1]!s_share_total(D1241,$G$5)=0,[1]!s_share_total(D1241,[1]!s_ipo_listeddate(D1241)),[1]!s_share_total(D1241,$G$5)),([1]!s_stm07_bs(D1241,75,$G$5,$H$13)+[1]!s_stm07_bs(D1241,88,$G$5,$H$13)+[1]!s_stm07_bs(D1241,94,$G$5,$H$13)+[1]!s_stm07_bs(D1241,95,$G$5,$H$13))/$E$5))</f>
        <v/>
      </c>
      <c r="N1241" s="193" t="str">
        <f>IF(C1241="","",F1241/([1]!S_STM07_IS(D1241,61,$G$5,$H$13)/IF([1]!s_share_total(D1241,$G$5)=0,[1]!s_share_total(D1241,[1]!s_ipo_listeddate(D1241)),[1]!s_share_total(D1241,$G$5))))</f>
        <v/>
      </c>
      <c r="O1241" s="242" t="str">
        <f ca="1">IF(C1241="","",[1]!s_share_total(D1241,TODAY())/$E$5)</f>
        <v/>
      </c>
      <c r="P1241" s="242" t="str">
        <f t="shared" si="122"/>
        <v/>
      </c>
      <c r="Q1241" s="181" t="str">
        <f t="shared" si="123"/>
        <v/>
      </c>
      <c r="R1241" s="342" t="str">
        <f t="shared" si="124"/>
        <v/>
      </c>
      <c r="S1241" s="144"/>
      <c r="U1241" s="1"/>
    </row>
    <row r="1242" spans="3:21" ht="12" customHeight="1" x14ac:dyDescent="0.35">
      <c r="C1242" s="341" t="str">
        <f t="shared" si="121"/>
        <v/>
      </c>
      <c r="D1242" s="239" t="str">
        <f t="shared" si="125"/>
        <v/>
      </c>
      <c r="E1242" s="239" t="str">
        <f t="shared" si="126"/>
        <v/>
      </c>
      <c r="F1242" s="179" t="str">
        <f ca="1">IF(C1242="","",[1]!s_dq_close(D1242,TODAY(),1))</f>
        <v/>
      </c>
      <c r="G1242" s="180" t="str">
        <f ca="1">IF(C1242="","",[1]!s_pq_pctchange(D1242,TODAY()-$G$12,TODAY())/100)</f>
        <v/>
      </c>
      <c r="H1242" s="240" t="str">
        <f>IF(C1242="","",IF($H$11="收入",[1]!S_STM07_IS(D1242,9,$G$5,$H$13)/$E$5,[1]!S_STM07_IS(D1242,48,$G$5,$H$13)/$E$5))</f>
        <v/>
      </c>
      <c r="I1242" s="240" t="str">
        <f>IF(C1242="","",IF($I$11="毛利率",([1]!S_STM07_IS(D1242,9,$G$5,$H$13)-[1]!S_STM07_IS(D1242,10,$G$5,$H$13))/[1]!S_STM07_IS(D1242,9,$G$5,$H$13),[1]!S_STM07_IS(D1242,14,$G$5,$H$13)/$E$5))</f>
        <v/>
      </c>
      <c r="J1242" s="402" t="str">
        <f>IF(C1242="","",IF($J$11="净利润率",[1]!S_STM07_IS(D1242,61,$G$5,$H$13)/[1]!S_STM07_IS(D1242,9,$G$5,$H$13),[1]!S_STM07_IS(D1242,55,$G$5,$H$13)/$E$5))</f>
        <v/>
      </c>
      <c r="K1242" s="411" t="str">
        <f>IF(C1242="","",[1]!hks_fa_roa2(D1242,$G$5))</f>
        <v/>
      </c>
      <c r="L1242" s="411" t="str">
        <f>IF(C1242="","",[1]!hks_fa_roe(D1242,$G$5))</f>
        <v/>
      </c>
      <c r="M1242" s="240" t="str">
        <f>IF(C1242="","",IF($M$11="EPS",[1]!S_STM07_IS(D1242,61,$G$5,$H$13)/IF([1]!s_share_total(D1242,$G$5)=0,[1]!s_share_total(D1242,[1]!s_ipo_listeddate(D1242)),[1]!s_share_total(D1242,$G$5)),([1]!s_stm07_bs(D1242,75,$G$5,$H$13)+[1]!s_stm07_bs(D1242,88,$G$5,$H$13)+[1]!s_stm07_bs(D1242,94,$G$5,$H$13)+[1]!s_stm07_bs(D1242,95,$G$5,$H$13))/$E$5))</f>
        <v/>
      </c>
      <c r="N1242" s="241" t="str">
        <f>IF(C1242="","",F1242/([1]!S_STM07_IS(D1242,61,$G$5,$H$13)/IF([1]!s_share_total(D1242,$G$5)=0,[1]!s_share_total(D1242,[1]!s_ipo_listeddate(D1242)),[1]!s_share_total(D1242,$G$5))))</f>
        <v/>
      </c>
      <c r="O1242" s="240" t="str">
        <f ca="1">IF(C1242="","",[1]!s_share_total(D1242,TODAY())/$E$5)</f>
        <v/>
      </c>
      <c r="P1242" s="240" t="str">
        <f t="shared" si="122"/>
        <v/>
      </c>
      <c r="Q1242" s="210" t="str">
        <f t="shared" si="123"/>
        <v/>
      </c>
      <c r="R1242" s="341" t="str">
        <f t="shared" si="124"/>
        <v/>
      </c>
      <c r="S1242" s="144"/>
      <c r="U1242" s="1"/>
    </row>
    <row r="1243" spans="3:21" ht="12" customHeight="1" x14ac:dyDescent="0.35">
      <c r="C1243" s="342" t="str">
        <f t="shared" si="121"/>
        <v/>
      </c>
      <c r="D1243" s="126" t="str">
        <f t="shared" si="125"/>
        <v/>
      </c>
      <c r="E1243" s="126" t="str">
        <f t="shared" si="126"/>
        <v/>
      </c>
      <c r="F1243" s="181" t="str">
        <f ca="1">IF(C1243="","",[1]!s_dq_close(D1243,TODAY(),1))</f>
        <v/>
      </c>
      <c r="G1243" s="182" t="str">
        <f ca="1">IF(C1243="","",[1]!s_pq_pctchange(D1243,TODAY()-$G$12,TODAY())/100)</f>
        <v/>
      </c>
      <c r="H1243" s="242" t="str">
        <f>IF(C1243="","",IF($H$11="收入",[1]!S_STM07_IS(D1243,9,$G$5,$H$13)/$E$5,[1]!S_STM07_IS(D1243,48,$G$5,$H$13)/$E$5))</f>
        <v/>
      </c>
      <c r="I1243" s="242" t="str">
        <f>IF(C1243="","",IF($I$11="毛利率",([1]!S_STM07_IS(D1243,9,$G$5,$H$13)-[1]!S_STM07_IS(D1243,10,$G$5,$H$13))/[1]!S_STM07_IS(D1243,9,$G$5,$H$13),[1]!S_STM07_IS(D1243,14,$G$5,$H$13)/$E$5))</f>
        <v/>
      </c>
      <c r="J1243" s="403" t="str">
        <f>IF(C1243="","",IF($J$11="净利润率",[1]!S_STM07_IS(D1243,61,$G$5,$H$13)/[1]!S_STM07_IS(D1243,9,$G$5,$H$13),[1]!S_STM07_IS(D1243,55,$G$5,$H$13)/$E$5))</f>
        <v/>
      </c>
      <c r="K1243" s="411" t="str">
        <f>IF(C1243="","",[1]!hks_fa_roa2(D1243,$G$5))</f>
        <v/>
      </c>
      <c r="L1243" s="411" t="str">
        <f>IF(C1243="","",[1]!hks_fa_roe(D1243,$G$5))</f>
        <v/>
      </c>
      <c r="M1243" s="243" t="str">
        <f>IF(C1243="","",IF($M$11="EPS",[1]!S_STM07_IS(D1243,61,$G$5,$H$13)/IF([1]!s_share_total(D1243,$G$5)=0,[1]!s_share_total(D1243,[1]!s_ipo_listeddate(D1243)),[1]!s_share_total(D1243,$G$5)),([1]!s_stm07_bs(D1243,75,$G$5,$H$13)+[1]!s_stm07_bs(D1243,88,$G$5,$H$13)+[1]!s_stm07_bs(D1243,94,$G$5,$H$13)+[1]!s_stm07_bs(D1243,95,$G$5,$H$13))/$E$5))</f>
        <v/>
      </c>
      <c r="N1243" s="193" t="str">
        <f>IF(C1243="","",F1243/([1]!S_STM07_IS(D1243,61,$G$5,$H$13)/IF([1]!s_share_total(D1243,$G$5)=0,[1]!s_share_total(D1243,[1]!s_ipo_listeddate(D1243)),[1]!s_share_total(D1243,$G$5))))</f>
        <v/>
      </c>
      <c r="O1243" s="242" t="str">
        <f ca="1">IF(C1243="","",[1]!s_share_total(D1243,TODAY())/$E$5)</f>
        <v/>
      </c>
      <c r="P1243" s="242" t="str">
        <f t="shared" si="122"/>
        <v/>
      </c>
      <c r="Q1243" s="181" t="str">
        <f t="shared" si="123"/>
        <v/>
      </c>
      <c r="R1243" s="342" t="str">
        <f t="shared" si="124"/>
        <v/>
      </c>
      <c r="S1243" s="144"/>
      <c r="U1243" s="1"/>
    </row>
    <row r="1244" spans="3:21" ht="12" customHeight="1" x14ac:dyDescent="0.35">
      <c r="C1244" s="341" t="str">
        <f t="shared" si="121"/>
        <v/>
      </c>
      <c r="D1244" s="239" t="str">
        <f t="shared" si="125"/>
        <v/>
      </c>
      <c r="E1244" s="239" t="str">
        <f t="shared" si="126"/>
        <v/>
      </c>
      <c r="F1244" s="179" t="str">
        <f ca="1">IF(C1244="","",[1]!s_dq_close(D1244,TODAY(),1))</f>
        <v/>
      </c>
      <c r="G1244" s="180" t="str">
        <f ca="1">IF(C1244="","",[1]!s_pq_pctchange(D1244,TODAY()-$G$12,TODAY())/100)</f>
        <v/>
      </c>
      <c r="H1244" s="240" t="str">
        <f>IF(C1244="","",IF($H$11="收入",[1]!S_STM07_IS(D1244,9,$G$5,$H$13)/$E$5,[1]!S_STM07_IS(D1244,48,$G$5,$H$13)/$E$5))</f>
        <v/>
      </c>
      <c r="I1244" s="240" t="str">
        <f>IF(C1244="","",IF($I$11="毛利率",([1]!S_STM07_IS(D1244,9,$G$5,$H$13)-[1]!S_STM07_IS(D1244,10,$G$5,$H$13))/[1]!S_STM07_IS(D1244,9,$G$5,$H$13),[1]!S_STM07_IS(D1244,14,$G$5,$H$13)/$E$5))</f>
        <v/>
      </c>
      <c r="J1244" s="402" t="str">
        <f>IF(C1244="","",IF($J$11="净利润率",[1]!S_STM07_IS(D1244,61,$G$5,$H$13)/[1]!S_STM07_IS(D1244,9,$G$5,$H$13),[1]!S_STM07_IS(D1244,55,$G$5,$H$13)/$E$5))</f>
        <v/>
      </c>
      <c r="K1244" s="411" t="str">
        <f>IF(C1244="","",[1]!hks_fa_roa2(D1244,$G$5))</f>
        <v/>
      </c>
      <c r="L1244" s="411" t="str">
        <f>IF(C1244="","",[1]!hks_fa_roe(D1244,$G$5))</f>
        <v/>
      </c>
      <c r="M1244" s="240" t="str">
        <f>IF(C1244="","",IF($M$11="EPS",[1]!S_STM07_IS(D1244,61,$G$5,$H$13)/IF([1]!s_share_total(D1244,$G$5)=0,[1]!s_share_total(D1244,[1]!s_ipo_listeddate(D1244)),[1]!s_share_total(D1244,$G$5)),([1]!s_stm07_bs(D1244,75,$G$5,$H$13)+[1]!s_stm07_bs(D1244,88,$G$5,$H$13)+[1]!s_stm07_bs(D1244,94,$G$5,$H$13)+[1]!s_stm07_bs(D1244,95,$G$5,$H$13))/$E$5))</f>
        <v/>
      </c>
      <c r="N1244" s="241" t="str">
        <f>IF(C1244="","",F1244/([1]!S_STM07_IS(D1244,61,$G$5,$H$13)/IF([1]!s_share_total(D1244,$G$5)=0,[1]!s_share_total(D1244,[1]!s_ipo_listeddate(D1244)),[1]!s_share_total(D1244,$G$5))))</f>
        <v/>
      </c>
      <c r="O1244" s="240" t="str">
        <f ca="1">IF(C1244="","",[1]!s_share_total(D1244,TODAY())/$E$5)</f>
        <v/>
      </c>
      <c r="P1244" s="240" t="str">
        <f t="shared" si="122"/>
        <v/>
      </c>
      <c r="Q1244" s="210" t="str">
        <f t="shared" si="123"/>
        <v/>
      </c>
      <c r="R1244" s="341" t="str">
        <f t="shared" si="124"/>
        <v/>
      </c>
      <c r="S1244" s="144"/>
      <c r="U1244" s="1"/>
    </row>
    <row r="1245" spans="3:21" ht="12" customHeight="1" x14ac:dyDescent="0.35">
      <c r="C1245" s="342" t="str">
        <f t="shared" si="121"/>
        <v/>
      </c>
      <c r="D1245" s="126" t="str">
        <f t="shared" si="125"/>
        <v/>
      </c>
      <c r="E1245" s="126" t="str">
        <f t="shared" si="126"/>
        <v/>
      </c>
      <c r="F1245" s="181" t="str">
        <f ca="1">IF(C1245="","",[1]!s_dq_close(D1245,TODAY(),1))</f>
        <v/>
      </c>
      <c r="G1245" s="182" t="str">
        <f ca="1">IF(C1245="","",[1]!s_pq_pctchange(D1245,TODAY()-$G$12,TODAY())/100)</f>
        <v/>
      </c>
      <c r="H1245" s="242" t="str">
        <f>IF(C1245="","",IF($H$11="收入",[1]!S_STM07_IS(D1245,9,$G$5,$H$13)/$E$5,[1]!S_STM07_IS(D1245,48,$G$5,$H$13)/$E$5))</f>
        <v/>
      </c>
      <c r="I1245" s="242" t="str">
        <f>IF(C1245="","",IF($I$11="毛利率",([1]!S_STM07_IS(D1245,9,$G$5,$H$13)-[1]!S_STM07_IS(D1245,10,$G$5,$H$13))/[1]!S_STM07_IS(D1245,9,$G$5,$H$13),[1]!S_STM07_IS(D1245,14,$G$5,$H$13)/$E$5))</f>
        <v/>
      </c>
      <c r="J1245" s="403" t="str">
        <f>IF(C1245="","",IF($J$11="净利润率",[1]!S_STM07_IS(D1245,61,$G$5,$H$13)/[1]!S_STM07_IS(D1245,9,$G$5,$H$13),[1]!S_STM07_IS(D1245,55,$G$5,$H$13)/$E$5))</f>
        <v/>
      </c>
      <c r="K1245" s="411" t="str">
        <f>IF(C1245="","",[1]!hks_fa_roa2(D1245,$G$5))</f>
        <v/>
      </c>
      <c r="L1245" s="411" t="str">
        <f>IF(C1245="","",[1]!hks_fa_roe(D1245,$G$5))</f>
        <v/>
      </c>
      <c r="M1245" s="243" t="str">
        <f>IF(C1245="","",IF($M$11="EPS",[1]!S_STM07_IS(D1245,61,$G$5,$H$13)/IF([1]!s_share_total(D1245,$G$5)=0,[1]!s_share_total(D1245,[1]!s_ipo_listeddate(D1245)),[1]!s_share_total(D1245,$G$5)),([1]!s_stm07_bs(D1245,75,$G$5,$H$13)+[1]!s_stm07_bs(D1245,88,$G$5,$H$13)+[1]!s_stm07_bs(D1245,94,$G$5,$H$13)+[1]!s_stm07_bs(D1245,95,$G$5,$H$13))/$E$5))</f>
        <v/>
      </c>
      <c r="N1245" s="193" t="str">
        <f>IF(C1245="","",F1245/([1]!S_STM07_IS(D1245,61,$G$5,$H$13)/IF([1]!s_share_total(D1245,$G$5)=0,[1]!s_share_total(D1245,[1]!s_ipo_listeddate(D1245)),[1]!s_share_total(D1245,$G$5))))</f>
        <v/>
      </c>
      <c r="O1245" s="242" t="str">
        <f ca="1">IF(C1245="","",[1]!s_share_total(D1245,TODAY())/$E$5)</f>
        <v/>
      </c>
      <c r="P1245" s="242" t="str">
        <f t="shared" si="122"/>
        <v/>
      </c>
      <c r="Q1245" s="181" t="str">
        <f t="shared" si="123"/>
        <v/>
      </c>
      <c r="R1245" s="342" t="str">
        <f t="shared" si="124"/>
        <v/>
      </c>
      <c r="S1245" s="144"/>
      <c r="U1245" s="1"/>
    </row>
    <row r="1246" spans="3:21" ht="12" customHeight="1" x14ac:dyDescent="0.35">
      <c r="C1246" s="341" t="str">
        <f t="shared" si="121"/>
        <v/>
      </c>
      <c r="D1246" s="239" t="str">
        <f t="shared" si="125"/>
        <v/>
      </c>
      <c r="E1246" s="239" t="str">
        <f t="shared" si="126"/>
        <v/>
      </c>
      <c r="F1246" s="179" t="str">
        <f ca="1">IF(C1246="","",[1]!s_dq_close(D1246,TODAY(),1))</f>
        <v/>
      </c>
      <c r="G1246" s="180" t="str">
        <f ca="1">IF(C1246="","",[1]!s_pq_pctchange(D1246,TODAY()-$G$12,TODAY())/100)</f>
        <v/>
      </c>
      <c r="H1246" s="240" t="str">
        <f>IF(C1246="","",IF($H$11="收入",[1]!S_STM07_IS(D1246,9,$G$5,$H$13)/$E$5,[1]!S_STM07_IS(D1246,48,$G$5,$H$13)/$E$5))</f>
        <v/>
      </c>
      <c r="I1246" s="240" t="str">
        <f>IF(C1246="","",IF($I$11="毛利率",([1]!S_STM07_IS(D1246,9,$G$5,$H$13)-[1]!S_STM07_IS(D1246,10,$G$5,$H$13))/[1]!S_STM07_IS(D1246,9,$G$5,$H$13),[1]!S_STM07_IS(D1246,14,$G$5,$H$13)/$E$5))</f>
        <v/>
      </c>
      <c r="J1246" s="402" t="str">
        <f>IF(C1246="","",IF($J$11="净利润率",[1]!S_STM07_IS(D1246,61,$G$5,$H$13)/[1]!S_STM07_IS(D1246,9,$G$5,$H$13),[1]!S_STM07_IS(D1246,55,$G$5,$H$13)/$E$5))</f>
        <v/>
      </c>
      <c r="K1246" s="411" t="str">
        <f>IF(C1246="","",[1]!hks_fa_roa2(D1246,$G$5))</f>
        <v/>
      </c>
      <c r="L1246" s="411" t="str">
        <f>IF(C1246="","",[1]!hks_fa_roe(D1246,$G$5))</f>
        <v/>
      </c>
      <c r="M1246" s="240" t="str">
        <f>IF(C1246="","",IF($M$11="EPS",[1]!S_STM07_IS(D1246,61,$G$5,$H$13)/IF([1]!s_share_total(D1246,$G$5)=0,[1]!s_share_total(D1246,[1]!s_ipo_listeddate(D1246)),[1]!s_share_total(D1246,$G$5)),([1]!s_stm07_bs(D1246,75,$G$5,$H$13)+[1]!s_stm07_bs(D1246,88,$G$5,$H$13)+[1]!s_stm07_bs(D1246,94,$G$5,$H$13)+[1]!s_stm07_bs(D1246,95,$G$5,$H$13))/$E$5))</f>
        <v/>
      </c>
      <c r="N1246" s="241" t="str">
        <f>IF(C1246="","",F1246/([1]!S_STM07_IS(D1246,61,$G$5,$H$13)/IF([1]!s_share_total(D1246,$G$5)=0,[1]!s_share_total(D1246,[1]!s_ipo_listeddate(D1246)),[1]!s_share_total(D1246,$G$5))))</f>
        <v/>
      </c>
      <c r="O1246" s="240" t="str">
        <f ca="1">IF(C1246="","",[1]!s_share_total(D1246,TODAY())/$E$5)</f>
        <v/>
      </c>
      <c r="P1246" s="240" t="str">
        <f t="shared" si="122"/>
        <v/>
      </c>
      <c r="Q1246" s="210" t="str">
        <f t="shared" si="123"/>
        <v/>
      </c>
      <c r="R1246" s="341" t="str">
        <f t="shared" si="124"/>
        <v/>
      </c>
      <c r="S1246" s="144"/>
      <c r="U1246" s="1"/>
    </row>
    <row r="1247" spans="3:21" ht="12" customHeight="1" x14ac:dyDescent="0.35">
      <c r="C1247" s="342" t="str">
        <f t="shared" si="121"/>
        <v/>
      </c>
      <c r="D1247" s="126" t="str">
        <f t="shared" si="125"/>
        <v/>
      </c>
      <c r="E1247" s="126" t="str">
        <f t="shared" si="126"/>
        <v/>
      </c>
      <c r="F1247" s="181" t="str">
        <f ca="1">IF(C1247="","",[1]!s_dq_close(D1247,TODAY(),1))</f>
        <v/>
      </c>
      <c r="G1247" s="182" t="str">
        <f ca="1">IF(C1247="","",[1]!s_pq_pctchange(D1247,TODAY()-$G$12,TODAY())/100)</f>
        <v/>
      </c>
      <c r="H1247" s="242" t="str">
        <f>IF(C1247="","",IF($H$11="收入",[1]!S_STM07_IS(D1247,9,$G$5,$H$13)/$E$5,[1]!S_STM07_IS(D1247,48,$G$5,$H$13)/$E$5))</f>
        <v/>
      </c>
      <c r="I1247" s="242" t="str">
        <f>IF(C1247="","",IF($I$11="毛利率",([1]!S_STM07_IS(D1247,9,$G$5,$H$13)-[1]!S_STM07_IS(D1247,10,$G$5,$H$13))/[1]!S_STM07_IS(D1247,9,$G$5,$H$13),[1]!S_STM07_IS(D1247,14,$G$5,$H$13)/$E$5))</f>
        <v/>
      </c>
      <c r="J1247" s="403" t="str">
        <f>IF(C1247="","",IF($J$11="净利润率",[1]!S_STM07_IS(D1247,61,$G$5,$H$13)/[1]!S_STM07_IS(D1247,9,$G$5,$H$13),[1]!S_STM07_IS(D1247,55,$G$5,$H$13)/$E$5))</f>
        <v/>
      </c>
      <c r="K1247" s="411" t="str">
        <f>IF(C1247="","",[1]!hks_fa_roa2(D1247,$G$5))</f>
        <v/>
      </c>
      <c r="L1247" s="411" t="str">
        <f>IF(C1247="","",[1]!hks_fa_roe(D1247,$G$5))</f>
        <v/>
      </c>
      <c r="M1247" s="243" t="str">
        <f>IF(C1247="","",IF($M$11="EPS",[1]!S_STM07_IS(D1247,61,$G$5,$H$13)/IF([1]!s_share_total(D1247,$G$5)=0,[1]!s_share_total(D1247,[1]!s_ipo_listeddate(D1247)),[1]!s_share_total(D1247,$G$5)),([1]!s_stm07_bs(D1247,75,$G$5,$H$13)+[1]!s_stm07_bs(D1247,88,$G$5,$H$13)+[1]!s_stm07_bs(D1247,94,$G$5,$H$13)+[1]!s_stm07_bs(D1247,95,$G$5,$H$13))/$E$5))</f>
        <v/>
      </c>
      <c r="N1247" s="193" t="str">
        <f>IF(C1247="","",F1247/([1]!S_STM07_IS(D1247,61,$G$5,$H$13)/IF([1]!s_share_total(D1247,$G$5)=0,[1]!s_share_total(D1247,[1]!s_ipo_listeddate(D1247)),[1]!s_share_total(D1247,$G$5))))</f>
        <v/>
      </c>
      <c r="O1247" s="242" t="str">
        <f ca="1">IF(C1247="","",[1]!s_share_total(D1247,TODAY())/$E$5)</f>
        <v/>
      </c>
      <c r="P1247" s="242" t="str">
        <f t="shared" si="122"/>
        <v/>
      </c>
      <c r="Q1247" s="181" t="str">
        <f t="shared" si="123"/>
        <v/>
      </c>
      <c r="R1247" s="342" t="str">
        <f t="shared" si="124"/>
        <v/>
      </c>
      <c r="S1247" s="144"/>
      <c r="U1247" s="1"/>
    </row>
    <row r="1248" spans="3:21" ht="12" customHeight="1" x14ac:dyDescent="0.35">
      <c r="C1248" s="341" t="str">
        <f t="shared" si="121"/>
        <v/>
      </c>
      <c r="D1248" s="239" t="str">
        <f t="shared" si="125"/>
        <v/>
      </c>
      <c r="E1248" s="239" t="str">
        <f t="shared" si="126"/>
        <v/>
      </c>
      <c r="F1248" s="179" t="str">
        <f ca="1">IF(C1248="","",[1]!s_dq_close(D1248,TODAY(),1))</f>
        <v/>
      </c>
      <c r="G1248" s="180" t="str">
        <f ca="1">IF(C1248="","",[1]!s_pq_pctchange(D1248,TODAY()-$G$12,TODAY())/100)</f>
        <v/>
      </c>
      <c r="H1248" s="240" t="str">
        <f>IF(C1248="","",IF($H$11="收入",[1]!S_STM07_IS(D1248,9,$G$5,$H$13)/$E$5,[1]!S_STM07_IS(D1248,48,$G$5,$H$13)/$E$5))</f>
        <v/>
      </c>
      <c r="I1248" s="240" t="str">
        <f>IF(C1248="","",IF($I$11="毛利率",([1]!S_STM07_IS(D1248,9,$G$5,$H$13)-[1]!S_STM07_IS(D1248,10,$G$5,$H$13))/[1]!S_STM07_IS(D1248,9,$G$5,$H$13),[1]!S_STM07_IS(D1248,14,$G$5,$H$13)/$E$5))</f>
        <v/>
      </c>
      <c r="J1248" s="402" t="str">
        <f>IF(C1248="","",IF($J$11="净利润率",[1]!S_STM07_IS(D1248,61,$G$5,$H$13)/[1]!S_STM07_IS(D1248,9,$G$5,$H$13),[1]!S_STM07_IS(D1248,55,$G$5,$H$13)/$E$5))</f>
        <v/>
      </c>
      <c r="K1248" s="411" t="str">
        <f>IF(C1248="","",[1]!hks_fa_roa2(D1248,$G$5))</f>
        <v/>
      </c>
      <c r="L1248" s="411" t="str">
        <f>IF(C1248="","",[1]!hks_fa_roe(D1248,$G$5))</f>
        <v/>
      </c>
      <c r="M1248" s="240" t="str">
        <f>IF(C1248="","",IF($M$11="EPS",[1]!S_STM07_IS(D1248,61,$G$5,$H$13)/IF([1]!s_share_total(D1248,$G$5)=0,[1]!s_share_total(D1248,[1]!s_ipo_listeddate(D1248)),[1]!s_share_total(D1248,$G$5)),([1]!s_stm07_bs(D1248,75,$G$5,$H$13)+[1]!s_stm07_bs(D1248,88,$G$5,$H$13)+[1]!s_stm07_bs(D1248,94,$G$5,$H$13)+[1]!s_stm07_bs(D1248,95,$G$5,$H$13))/$E$5))</f>
        <v/>
      </c>
      <c r="N1248" s="241" t="str">
        <f>IF(C1248="","",F1248/([1]!S_STM07_IS(D1248,61,$G$5,$H$13)/IF([1]!s_share_total(D1248,$G$5)=0,[1]!s_share_total(D1248,[1]!s_ipo_listeddate(D1248)),[1]!s_share_total(D1248,$G$5))))</f>
        <v/>
      </c>
      <c r="O1248" s="240" t="str">
        <f ca="1">IF(C1248="","",[1]!s_share_total(D1248,TODAY())/$E$5)</f>
        <v/>
      </c>
      <c r="P1248" s="240" t="str">
        <f t="shared" si="122"/>
        <v/>
      </c>
      <c r="Q1248" s="210" t="str">
        <f t="shared" si="123"/>
        <v/>
      </c>
      <c r="R1248" s="341" t="str">
        <f t="shared" si="124"/>
        <v/>
      </c>
      <c r="S1248" s="144"/>
      <c r="U1248" s="1"/>
    </row>
    <row r="1249" spans="3:21" ht="12" customHeight="1" x14ac:dyDescent="0.35">
      <c r="C1249" s="342" t="str">
        <f t="shared" si="121"/>
        <v/>
      </c>
      <c r="D1249" s="126" t="str">
        <f t="shared" si="125"/>
        <v/>
      </c>
      <c r="E1249" s="126" t="str">
        <f t="shared" si="126"/>
        <v/>
      </c>
      <c r="F1249" s="181" t="str">
        <f ca="1">IF(C1249="","",[1]!s_dq_close(D1249,TODAY(),1))</f>
        <v/>
      </c>
      <c r="G1249" s="182" t="str">
        <f ca="1">IF(C1249="","",[1]!s_pq_pctchange(D1249,TODAY()-$G$12,TODAY())/100)</f>
        <v/>
      </c>
      <c r="H1249" s="242" t="str">
        <f>IF(C1249="","",IF($H$11="收入",[1]!S_STM07_IS(D1249,9,$G$5,$H$13)/$E$5,[1]!S_STM07_IS(D1249,48,$G$5,$H$13)/$E$5))</f>
        <v/>
      </c>
      <c r="I1249" s="242" t="str">
        <f>IF(C1249="","",IF($I$11="毛利率",([1]!S_STM07_IS(D1249,9,$G$5,$H$13)-[1]!S_STM07_IS(D1249,10,$G$5,$H$13))/[1]!S_STM07_IS(D1249,9,$G$5,$H$13),[1]!S_STM07_IS(D1249,14,$G$5,$H$13)/$E$5))</f>
        <v/>
      </c>
      <c r="J1249" s="403" t="str">
        <f>IF(C1249="","",IF($J$11="净利润率",[1]!S_STM07_IS(D1249,61,$G$5,$H$13)/[1]!S_STM07_IS(D1249,9,$G$5,$H$13),[1]!S_STM07_IS(D1249,55,$G$5,$H$13)/$E$5))</f>
        <v/>
      </c>
      <c r="K1249" s="411" t="str">
        <f>IF(C1249="","",[1]!hks_fa_roa2(D1249,$G$5))</f>
        <v/>
      </c>
      <c r="L1249" s="411" t="str">
        <f>IF(C1249="","",[1]!hks_fa_roe(D1249,$G$5))</f>
        <v/>
      </c>
      <c r="M1249" s="243" t="str">
        <f>IF(C1249="","",IF($M$11="EPS",[1]!S_STM07_IS(D1249,61,$G$5,$H$13)/IF([1]!s_share_total(D1249,$G$5)=0,[1]!s_share_total(D1249,[1]!s_ipo_listeddate(D1249)),[1]!s_share_total(D1249,$G$5)),([1]!s_stm07_bs(D1249,75,$G$5,$H$13)+[1]!s_stm07_bs(D1249,88,$G$5,$H$13)+[1]!s_stm07_bs(D1249,94,$G$5,$H$13)+[1]!s_stm07_bs(D1249,95,$G$5,$H$13))/$E$5))</f>
        <v/>
      </c>
      <c r="N1249" s="193" t="str">
        <f>IF(C1249="","",F1249/([1]!S_STM07_IS(D1249,61,$G$5,$H$13)/IF([1]!s_share_total(D1249,$G$5)=0,[1]!s_share_total(D1249,[1]!s_ipo_listeddate(D1249)),[1]!s_share_total(D1249,$G$5))))</f>
        <v/>
      </c>
      <c r="O1249" s="242" t="str">
        <f ca="1">IF(C1249="","",[1]!s_share_total(D1249,TODAY())/$E$5)</f>
        <v/>
      </c>
      <c r="P1249" s="242" t="str">
        <f t="shared" si="122"/>
        <v/>
      </c>
      <c r="Q1249" s="181" t="str">
        <f t="shared" si="123"/>
        <v/>
      </c>
      <c r="R1249" s="342" t="str">
        <f t="shared" si="124"/>
        <v/>
      </c>
      <c r="S1249" s="144"/>
      <c r="U1249" s="1"/>
    </row>
    <row r="1250" spans="3:21" ht="12" customHeight="1" x14ac:dyDescent="0.35">
      <c r="C1250" s="341" t="str">
        <f t="shared" si="121"/>
        <v/>
      </c>
      <c r="D1250" s="239" t="str">
        <f t="shared" si="125"/>
        <v/>
      </c>
      <c r="E1250" s="239" t="str">
        <f t="shared" si="126"/>
        <v/>
      </c>
      <c r="F1250" s="179" t="str">
        <f ca="1">IF(C1250="","",[1]!s_dq_close(D1250,TODAY(),1))</f>
        <v/>
      </c>
      <c r="G1250" s="180" t="str">
        <f ca="1">IF(C1250="","",[1]!s_pq_pctchange(D1250,TODAY()-$G$12,TODAY())/100)</f>
        <v/>
      </c>
      <c r="H1250" s="240" t="str">
        <f>IF(C1250="","",IF($H$11="收入",[1]!S_STM07_IS(D1250,9,$G$5,$H$13)/$E$5,[1]!S_STM07_IS(D1250,48,$G$5,$H$13)/$E$5))</f>
        <v/>
      </c>
      <c r="I1250" s="240" t="str">
        <f>IF(C1250="","",IF($I$11="毛利率",([1]!S_STM07_IS(D1250,9,$G$5,$H$13)-[1]!S_STM07_IS(D1250,10,$G$5,$H$13))/[1]!S_STM07_IS(D1250,9,$G$5,$H$13),[1]!S_STM07_IS(D1250,14,$G$5,$H$13)/$E$5))</f>
        <v/>
      </c>
      <c r="J1250" s="402" t="str">
        <f>IF(C1250="","",IF($J$11="净利润率",[1]!S_STM07_IS(D1250,61,$G$5,$H$13)/[1]!S_STM07_IS(D1250,9,$G$5,$H$13),[1]!S_STM07_IS(D1250,55,$G$5,$H$13)/$E$5))</f>
        <v/>
      </c>
      <c r="K1250" s="411" t="str">
        <f>IF(C1250="","",[1]!hks_fa_roa2(D1250,$G$5))</f>
        <v/>
      </c>
      <c r="L1250" s="411" t="str">
        <f>IF(C1250="","",[1]!hks_fa_roe(D1250,$G$5))</f>
        <v/>
      </c>
      <c r="M1250" s="240" t="str">
        <f>IF(C1250="","",IF($M$11="EPS",[1]!S_STM07_IS(D1250,61,$G$5,$H$13)/IF([1]!s_share_total(D1250,$G$5)=0,[1]!s_share_total(D1250,[1]!s_ipo_listeddate(D1250)),[1]!s_share_total(D1250,$G$5)),([1]!s_stm07_bs(D1250,75,$G$5,$H$13)+[1]!s_stm07_bs(D1250,88,$G$5,$H$13)+[1]!s_stm07_bs(D1250,94,$G$5,$H$13)+[1]!s_stm07_bs(D1250,95,$G$5,$H$13))/$E$5))</f>
        <v/>
      </c>
      <c r="N1250" s="241" t="str">
        <f>IF(C1250="","",F1250/([1]!S_STM07_IS(D1250,61,$G$5,$H$13)/IF([1]!s_share_total(D1250,$G$5)=0,[1]!s_share_total(D1250,[1]!s_ipo_listeddate(D1250)),[1]!s_share_total(D1250,$G$5))))</f>
        <v/>
      </c>
      <c r="O1250" s="240" t="str">
        <f ca="1">IF(C1250="","",[1]!s_share_total(D1250,TODAY())/$E$5)</f>
        <v/>
      </c>
      <c r="P1250" s="240" t="str">
        <f t="shared" si="122"/>
        <v/>
      </c>
      <c r="Q1250" s="210" t="str">
        <f t="shared" si="123"/>
        <v/>
      </c>
      <c r="R1250" s="341" t="str">
        <f t="shared" si="124"/>
        <v/>
      </c>
      <c r="S1250" s="144"/>
      <c r="U1250" s="1"/>
    </row>
    <row r="1251" spans="3:21" ht="12" customHeight="1" x14ac:dyDescent="0.35">
      <c r="C1251" s="342" t="str">
        <f t="shared" si="121"/>
        <v/>
      </c>
      <c r="D1251" s="126" t="str">
        <f t="shared" si="125"/>
        <v/>
      </c>
      <c r="E1251" s="126" t="str">
        <f t="shared" si="126"/>
        <v/>
      </c>
      <c r="F1251" s="181" t="str">
        <f ca="1">IF(C1251="","",[1]!s_dq_close(D1251,TODAY(),1))</f>
        <v/>
      </c>
      <c r="G1251" s="182" t="str">
        <f ca="1">IF(C1251="","",[1]!s_pq_pctchange(D1251,TODAY()-$G$12,TODAY())/100)</f>
        <v/>
      </c>
      <c r="H1251" s="242" t="str">
        <f>IF(C1251="","",IF($H$11="收入",[1]!S_STM07_IS(D1251,9,$G$5,$H$13)/$E$5,[1]!S_STM07_IS(D1251,48,$G$5,$H$13)/$E$5))</f>
        <v/>
      </c>
      <c r="I1251" s="242" t="str">
        <f>IF(C1251="","",IF($I$11="毛利率",([1]!S_STM07_IS(D1251,9,$G$5,$H$13)-[1]!S_STM07_IS(D1251,10,$G$5,$H$13))/[1]!S_STM07_IS(D1251,9,$G$5,$H$13),[1]!S_STM07_IS(D1251,14,$G$5,$H$13)/$E$5))</f>
        <v/>
      </c>
      <c r="J1251" s="403" t="str">
        <f>IF(C1251="","",IF($J$11="净利润率",[1]!S_STM07_IS(D1251,61,$G$5,$H$13)/[1]!S_STM07_IS(D1251,9,$G$5,$H$13),[1]!S_STM07_IS(D1251,55,$G$5,$H$13)/$E$5))</f>
        <v/>
      </c>
      <c r="K1251" s="411" t="str">
        <f>IF(C1251="","",[1]!hks_fa_roa2(D1251,$G$5))</f>
        <v/>
      </c>
      <c r="L1251" s="411" t="str">
        <f>IF(C1251="","",[1]!hks_fa_roe(D1251,$G$5))</f>
        <v/>
      </c>
      <c r="M1251" s="243" t="str">
        <f>IF(C1251="","",IF($M$11="EPS",[1]!S_STM07_IS(D1251,61,$G$5,$H$13)/IF([1]!s_share_total(D1251,$G$5)=0,[1]!s_share_total(D1251,[1]!s_ipo_listeddate(D1251)),[1]!s_share_total(D1251,$G$5)),([1]!s_stm07_bs(D1251,75,$G$5,$H$13)+[1]!s_stm07_bs(D1251,88,$G$5,$H$13)+[1]!s_stm07_bs(D1251,94,$G$5,$H$13)+[1]!s_stm07_bs(D1251,95,$G$5,$H$13))/$E$5))</f>
        <v/>
      </c>
      <c r="N1251" s="193" t="str">
        <f>IF(C1251="","",F1251/([1]!S_STM07_IS(D1251,61,$G$5,$H$13)/IF([1]!s_share_total(D1251,$G$5)=0,[1]!s_share_total(D1251,[1]!s_ipo_listeddate(D1251)),[1]!s_share_total(D1251,$G$5))))</f>
        <v/>
      </c>
      <c r="O1251" s="242" t="str">
        <f ca="1">IF(C1251="","",[1]!s_share_total(D1251,TODAY())/$E$5)</f>
        <v/>
      </c>
      <c r="P1251" s="242" t="str">
        <f t="shared" si="122"/>
        <v/>
      </c>
      <c r="Q1251" s="181" t="str">
        <f t="shared" si="123"/>
        <v/>
      </c>
      <c r="R1251" s="342" t="str">
        <f t="shared" si="124"/>
        <v/>
      </c>
      <c r="S1251" s="144"/>
      <c r="U1251" s="1"/>
    </row>
    <row r="1252" spans="3:21" ht="12" customHeight="1" x14ac:dyDescent="0.35">
      <c r="C1252" s="341" t="str">
        <f t="shared" si="121"/>
        <v/>
      </c>
      <c r="D1252" s="239" t="str">
        <f t="shared" si="125"/>
        <v/>
      </c>
      <c r="E1252" s="239" t="str">
        <f t="shared" si="126"/>
        <v/>
      </c>
      <c r="F1252" s="179" t="str">
        <f ca="1">IF(C1252="","",[1]!s_dq_close(D1252,TODAY(),1))</f>
        <v/>
      </c>
      <c r="G1252" s="180" t="str">
        <f ca="1">IF(C1252="","",[1]!s_pq_pctchange(D1252,TODAY()-$G$12,TODAY())/100)</f>
        <v/>
      </c>
      <c r="H1252" s="240" t="str">
        <f>IF(C1252="","",IF($H$11="收入",[1]!S_STM07_IS(D1252,9,$G$5,$H$13)/$E$5,[1]!S_STM07_IS(D1252,48,$G$5,$H$13)/$E$5))</f>
        <v/>
      </c>
      <c r="I1252" s="240" t="str">
        <f>IF(C1252="","",IF($I$11="毛利率",([1]!S_STM07_IS(D1252,9,$G$5,$H$13)-[1]!S_STM07_IS(D1252,10,$G$5,$H$13))/[1]!S_STM07_IS(D1252,9,$G$5,$H$13),[1]!S_STM07_IS(D1252,14,$G$5,$H$13)/$E$5))</f>
        <v/>
      </c>
      <c r="J1252" s="402" t="str">
        <f>IF(C1252="","",IF($J$11="净利润率",[1]!S_STM07_IS(D1252,61,$G$5,$H$13)/[1]!S_STM07_IS(D1252,9,$G$5,$H$13),[1]!S_STM07_IS(D1252,55,$G$5,$H$13)/$E$5))</f>
        <v/>
      </c>
      <c r="K1252" s="411" t="str">
        <f>IF(C1252="","",[1]!hks_fa_roa2(D1252,$G$5))</f>
        <v/>
      </c>
      <c r="L1252" s="411" t="str">
        <f>IF(C1252="","",[1]!hks_fa_roe(D1252,$G$5))</f>
        <v/>
      </c>
      <c r="M1252" s="240" t="str">
        <f>IF(C1252="","",IF($M$11="EPS",[1]!S_STM07_IS(D1252,61,$G$5,$H$13)/IF([1]!s_share_total(D1252,$G$5)=0,[1]!s_share_total(D1252,[1]!s_ipo_listeddate(D1252)),[1]!s_share_total(D1252,$G$5)),([1]!s_stm07_bs(D1252,75,$G$5,$H$13)+[1]!s_stm07_bs(D1252,88,$G$5,$H$13)+[1]!s_stm07_bs(D1252,94,$G$5,$H$13)+[1]!s_stm07_bs(D1252,95,$G$5,$H$13))/$E$5))</f>
        <v/>
      </c>
      <c r="N1252" s="241" t="str">
        <f>IF(C1252="","",F1252/([1]!S_STM07_IS(D1252,61,$G$5,$H$13)/IF([1]!s_share_total(D1252,$G$5)=0,[1]!s_share_total(D1252,[1]!s_ipo_listeddate(D1252)),[1]!s_share_total(D1252,$G$5))))</f>
        <v/>
      </c>
      <c r="O1252" s="240" t="str">
        <f ca="1">IF(C1252="","",[1]!s_share_total(D1252,TODAY())/$E$5)</f>
        <v/>
      </c>
      <c r="P1252" s="240" t="str">
        <f t="shared" si="122"/>
        <v/>
      </c>
      <c r="Q1252" s="210" t="str">
        <f t="shared" si="123"/>
        <v/>
      </c>
      <c r="R1252" s="341" t="str">
        <f t="shared" si="124"/>
        <v/>
      </c>
      <c r="S1252" s="144"/>
      <c r="U1252" s="1"/>
    </row>
    <row r="1253" spans="3:21" ht="12" customHeight="1" x14ac:dyDescent="0.35">
      <c r="C1253" s="342" t="str">
        <f t="shared" si="121"/>
        <v/>
      </c>
      <c r="D1253" s="126" t="str">
        <f t="shared" si="125"/>
        <v/>
      </c>
      <c r="E1253" s="126" t="str">
        <f t="shared" si="126"/>
        <v/>
      </c>
      <c r="F1253" s="181" t="str">
        <f ca="1">IF(C1253="","",[1]!s_dq_close(D1253,TODAY(),1))</f>
        <v/>
      </c>
      <c r="G1253" s="182" t="str">
        <f ca="1">IF(C1253="","",[1]!s_pq_pctchange(D1253,TODAY()-$G$12,TODAY())/100)</f>
        <v/>
      </c>
      <c r="H1253" s="242" t="str">
        <f>IF(C1253="","",IF($H$11="收入",[1]!S_STM07_IS(D1253,9,$G$5,$H$13)/$E$5,[1]!S_STM07_IS(D1253,48,$G$5,$H$13)/$E$5))</f>
        <v/>
      </c>
      <c r="I1253" s="242" t="str">
        <f>IF(C1253="","",IF($I$11="毛利率",([1]!S_STM07_IS(D1253,9,$G$5,$H$13)-[1]!S_STM07_IS(D1253,10,$G$5,$H$13))/[1]!S_STM07_IS(D1253,9,$G$5,$H$13),[1]!S_STM07_IS(D1253,14,$G$5,$H$13)/$E$5))</f>
        <v/>
      </c>
      <c r="J1253" s="403" t="str">
        <f>IF(C1253="","",IF($J$11="净利润率",[1]!S_STM07_IS(D1253,61,$G$5,$H$13)/[1]!S_STM07_IS(D1253,9,$G$5,$H$13),[1]!S_STM07_IS(D1253,55,$G$5,$H$13)/$E$5))</f>
        <v/>
      </c>
      <c r="K1253" s="411" t="str">
        <f>IF(C1253="","",[1]!hks_fa_roa2(D1253,$G$5))</f>
        <v/>
      </c>
      <c r="L1253" s="411" t="str">
        <f>IF(C1253="","",[1]!hks_fa_roe(D1253,$G$5))</f>
        <v/>
      </c>
      <c r="M1253" s="243" t="str">
        <f>IF(C1253="","",IF($M$11="EPS",[1]!S_STM07_IS(D1253,61,$G$5,$H$13)/IF([1]!s_share_total(D1253,$G$5)=0,[1]!s_share_total(D1253,[1]!s_ipo_listeddate(D1253)),[1]!s_share_total(D1253,$G$5)),([1]!s_stm07_bs(D1253,75,$G$5,$H$13)+[1]!s_stm07_bs(D1253,88,$G$5,$H$13)+[1]!s_stm07_bs(D1253,94,$G$5,$H$13)+[1]!s_stm07_bs(D1253,95,$G$5,$H$13))/$E$5))</f>
        <v/>
      </c>
      <c r="N1253" s="193" t="str">
        <f>IF(C1253="","",F1253/([1]!S_STM07_IS(D1253,61,$G$5,$H$13)/IF([1]!s_share_total(D1253,$G$5)=0,[1]!s_share_total(D1253,[1]!s_ipo_listeddate(D1253)),[1]!s_share_total(D1253,$G$5))))</f>
        <v/>
      </c>
      <c r="O1253" s="242" t="str">
        <f ca="1">IF(C1253="","",[1]!s_share_total(D1253,TODAY())/$E$5)</f>
        <v/>
      </c>
      <c r="P1253" s="242" t="str">
        <f t="shared" si="122"/>
        <v/>
      </c>
      <c r="Q1253" s="181" t="str">
        <f t="shared" si="123"/>
        <v/>
      </c>
      <c r="R1253" s="342" t="str">
        <f t="shared" si="124"/>
        <v/>
      </c>
      <c r="S1253" s="144"/>
      <c r="U1253" s="1"/>
    </row>
    <row r="1254" spans="3:21" ht="12" customHeight="1" x14ac:dyDescent="0.35">
      <c r="C1254" s="341" t="str">
        <f t="shared" si="121"/>
        <v/>
      </c>
      <c r="D1254" s="239" t="str">
        <f t="shared" si="125"/>
        <v/>
      </c>
      <c r="E1254" s="239" t="str">
        <f t="shared" si="126"/>
        <v/>
      </c>
      <c r="F1254" s="179" t="str">
        <f ca="1">IF(C1254="","",[1]!s_dq_close(D1254,TODAY(),1))</f>
        <v/>
      </c>
      <c r="G1254" s="180" t="str">
        <f ca="1">IF(C1254="","",[1]!s_pq_pctchange(D1254,TODAY()-$G$12,TODAY())/100)</f>
        <v/>
      </c>
      <c r="H1254" s="240" t="str">
        <f>IF(C1254="","",IF($H$11="收入",[1]!S_STM07_IS(D1254,9,$G$5,$H$13)/$E$5,[1]!S_STM07_IS(D1254,48,$G$5,$H$13)/$E$5))</f>
        <v/>
      </c>
      <c r="I1254" s="240" t="str">
        <f>IF(C1254="","",IF($I$11="毛利率",([1]!S_STM07_IS(D1254,9,$G$5,$H$13)-[1]!S_STM07_IS(D1254,10,$G$5,$H$13))/[1]!S_STM07_IS(D1254,9,$G$5,$H$13),[1]!S_STM07_IS(D1254,14,$G$5,$H$13)/$E$5))</f>
        <v/>
      </c>
      <c r="J1254" s="402" t="str">
        <f>IF(C1254="","",IF($J$11="净利润率",[1]!S_STM07_IS(D1254,61,$G$5,$H$13)/[1]!S_STM07_IS(D1254,9,$G$5,$H$13),[1]!S_STM07_IS(D1254,55,$G$5,$H$13)/$E$5))</f>
        <v/>
      </c>
      <c r="K1254" s="411" t="str">
        <f>IF(C1254="","",[1]!hks_fa_roa2(D1254,$G$5))</f>
        <v/>
      </c>
      <c r="L1254" s="411" t="str">
        <f>IF(C1254="","",[1]!hks_fa_roe(D1254,$G$5))</f>
        <v/>
      </c>
      <c r="M1254" s="240" t="str">
        <f>IF(C1254="","",IF($M$11="EPS",[1]!S_STM07_IS(D1254,61,$G$5,$H$13)/IF([1]!s_share_total(D1254,$G$5)=0,[1]!s_share_total(D1254,[1]!s_ipo_listeddate(D1254)),[1]!s_share_total(D1254,$G$5)),([1]!s_stm07_bs(D1254,75,$G$5,$H$13)+[1]!s_stm07_bs(D1254,88,$G$5,$H$13)+[1]!s_stm07_bs(D1254,94,$G$5,$H$13)+[1]!s_stm07_bs(D1254,95,$G$5,$H$13))/$E$5))</f>
        <v/>
      </c>
      <c r="N1254" s="241" t="str">
        <f>IF(C1254="","",F1254/([1]!S_STM07_IS(D1254,61,$G$5,$H$13)/IF([1]!s_share_total(D1254,$G$5)=0,[1]!s_share_total(D1254,[1]!s_ipo_listeddate(D1254)),[1]!s_share_total(D1254,$G$5))))</f>
        <v/>
      </c>
      <c r="O1254" s="240" t="str">
        <f ca="1">IF(C1254="","",[1]!s_share_total(D1254,TODAY())/$E$5)</f>
        <v/>
      </c>
      <c r="P1254" s="240" t="str">
        <f t="shared" si="122"/>
        <v/>
      </c>
      <c r="Q1254" s="210" t="str">
        <f t="shared" si="123"/>
        <v/>
      </c>
      <c r="R1254" s="341" t="str">
        <f t="shared" si="124"/>
        <v/>
      </c>
      <c r="S1254" s="144"/>
      <c r="U1254" s="1"/>
    </row>
    <row r="1255" spans="3:21" ht="12" customHeight="1" x14ac:dyDescent="0.35">
      <c r="C1255" s="342" t="str">
        <f t="shared" si="121"/>
        <v/>
      </c>
      <c r="D1255" s="126" t="str">
        <f t="shared" si="125"/>
        <v/>
      </c>
      <c r="E1255" s="126" t="str">
        <f t="shared" si="126"/>
        <v/>
      </c>
      <c r="F1255" s="181" t="str">
        <f ca="1">IF(C1255="","",[1]!s_dq_close(D1255,TODAY(),1))</f>
        <v/>
      </c>
      <c r="G1255" s="182" t="str">
        <f ca="1">IF(C1255="","",[1]!s_pq_pctchange(D1255,TODAY()-$G$12,TODAY())/100)</f>
        <v/>
      </c>
      <c r="H1255" s="242" t="str">
        <f>IF(C1255="","",IF($H$11="收入",[1]!S_STM07_IS(D1255,9,$G$5,$H$13)/$E$5,[1]!S_STM07_IS(D1255,48,$G$5,$H$13)/$E$5))</f>
        <v/>
      </c>
      <c r="I1255" s="242" t="str">
        <f>IF(C1255="","",IF($I$11="毛利率",([1]!S_STM07_IS(D1255,9,$G$5,$H$13)-[1]!S_STM07_IS(D1255,10,$G$5,$H$13))/[1]!S_STM07_IS(D1255,9,$G$5,$H$13),[1]!S_STM07_IS(D1255,14,$G$5,$H$13)/$E$5))</f>
        <v/>
      </c>
      <c r="J1255" s="403" t="str">
        <f>IF(C1255="","",IF($J$11="净利润率",[1]!S_STM07_IS(D1255,61,$G$5,$H$13)/[1]!S_STM07_IS(D1255,9,$G$5,$H$13),[1]!S_STM07_IS(D1255,55,$G$5,$H$13)/$E$5))</f>
        <v/>
      </c>
      <c r="K1255" s="411" t="str">
        <f>IF(C1255="","",[1]!hks_fa_roa2(D1255,$G$5))</f>
        <v/>
      </c>
      <c r="L1255" s="411" t="str">
        <f>IF(C1255="","",[1]!hks_fa_roe(D1255,$G$5))</f>
        <v/>
      </c>
      <c r="M1255" s="243" t="str">
        <f>IF(C1255="","",IF($M$11="EPS",[1]!S_STM07_IS(D1255,61,$G$5,$H$13)/IF([1]!s_share_total(D1255,$G$5)=0,[1]!s_share_total(D1255,[1]!s_ipo_listeddate(D1255)),[1]!s_share_total(D1255,$G$5)),([1]!s_stm07_bs(D1255,75,$G$5,$H$13)+[1]!s_stm07_bs(D1255,88,$G$5,$H$13)+[1]!s_stm07_bs(D1255,94,$G$5,$H$13)+[1]!s_stm07_bs(D1255,95,$G$5,$H$13))/$E$5))</f>
        <v/>
      </c>
      <c r="N1255" s="193" t="str">
        <f>IF(C1255="","",F1255/([1]!S_STM07_IS(D1255,61,$G$5,$H$13)/IF([1]!s_share_total(D1255,$G$5)=0,[1]!s_share_total(D1255,[1]!s_ipo_listeddate(D1255)),[1]!s_share_total(D1255,$G$5))))</f>
        <v/>
      </c>
      <c r="O1255" s="242" t="str">
        <f ca="1">IF(C1255="","",[1]!s_share_total(D1255,TODAY())/$E$5)</f>
        <v/>
      </c>
      <c r="P1255" s="242" t="str">
        <f t="shared" si="122"/>
        <v/>
      </c>
      <c r="Q1255" s="181" t="str">
        <f t="shared" si="123"/>
        <v/>
      </c>
      <c r="R1255" s="342" t="str">
        <f t="shared" si="124"/>
        <v/>
      </c>
      <c r="S1255" s="144"/>
      <c r="U1255" s="1"/>
    </row>
    <row r="1256" spans="3:21" ht="12" customHeight="1" x14ac:dyDescent="0.35">
      <c r="C1256" s="341" t="str">
        <f t="shared" si="121"/>
        <v/>
      </c>
      <c r="D1256" s="239" t="str">
        <f t="shared" si="125"/>
        <v/>
      </c>
      <c r="E1256" s="239" t="str">
        <f t="shared" si="126"/>
        <v/>
      </c>
      <c r="F1256" s="179" t="str">
        <f ca="1">IF(C1256="","",[1]!s_dq_close(D1256,TODAY(),1))</f>
        <v/>
      </c>
      <c r="G1256" s="180" t="str">
        <f ca="1">IF(C1256="","",[1]!s_pq_pctchange(D1256,TODAY()-$G$12,TODAY())/100)</f>
        <v/>
      </c>
      <c r="H1256" s="240" t="str">
        <f>IF(C1256="","",IF($H$11="收入",[1]!S_STM07_IS(D1256,9,$G$5,$H$13)/$E$5,[1]!S_STM07_IS(D1256,48,$G$5,$H$13)/$E$5))</f>
        <v/>
      </c>
      <c r="I1256" s="240" t="str">
        <f>IF(C1256="","",IF($I$11="毛利率",([1]!S_STM07_IS(D1256,9,$G$5,$H$13)-[1]!S_STM07_IS(D1256,10,$G$5,$H$13))/[1]!S_STM07_IS(D1256,9,$G$5,$H$13),[1]!S_STM07_IS(D1256,14,$G$5,$H$13)/$E$5))</f>
        <v/>
      </c>
      <c r="J1256" s="402" t="str">
        <f>IF(C1256="","",IF($J$11="净利润率",[1]!S_STM07_IS(D1256,61,$G$5,$H$13)/[1]!S_STM07_IS(D1256,9,$G$5,$H$13),[1]!S_STM07_IS(D1256,55,$G$5,$H$13)/$E$5))</f>
        <v/>
      </c>
      <c r="K1256" s="411" t="str">
        <f>IF(C1256="","",[1]!hks_fa_roa2(D1256,$G$5))</f>
        <v/>
      </c>
      <c r="L1256" s="411" t="str">
        <f>IF(C1256="","",[1]!hks_fa_roe(D1256,$G$5))</f>
        <v/>
      </c>
      <c r="M1256" s="240" t="str">
        <f>IF(C1256="","",IF($M$11="EPS",[1]!S_STM07_IS(D1256,61,$G$5,$H$13)/IF([1]!s_share_total(D1256,$G$5)=0,[1]!s_share_total(D1256,[1]!s_ipo_listeddate(D1256)),[1]!s_share_total(D1256,$G$5)),([1]!s_stm07_bs(D1256,75,$G$5,$H$13)+[1]!s_stm07_bs(D1256,88,$G$5,$H$13)+[1]!s_stm07_bs(D1256,94,$G$5,$H$13)+[1]!s_stm07_bs(D1256,95,$G$5,$H$13))/$E$5))</f>
        <v/>
      </c>
      <c r="N1256" s="241" t="str">
        <f>IF(C1256="","",F1256/([1]!S_STM07_IS(D1256,61,$G$5,$H$13)/IF([1]!s_share_total(D1256,$G$5)=0,[1]!s_share_total(D1256,[1]!s_ipo_listeddate(D1256)),[1]!s_share_total(D1256,$G$5))))</f>
        <v/>
      </c>
      <c r="O1256" s="240" t="str">
        <f ca="1">IF(C1256="","",[1]!s_share_total(D1256,TODAY())/$E$5)</f>
        <v/>
      </c>
      <c r="P1256" s="240" t="str">
        <f t="shared" si="122"/>
        <v/>
      </c>
      <c r="Q1256" s="210" t="str">
        <f t="shared" si="123"/>
        <v/>
      </c>
      <c r="R1256" s="341" t="str">
        <f t="shared" si="124"/>
        <v/>
      </c>
      <c r="S1256" s="144"/>
      <c r="U1256" s="1"/>
    </row>
    <row r="1257" spans="3:21" ht="12" customHeight="1" x14ac:dyDescent="0.35">
      <c r="C1257" s="342" t="str">
        <f t="shared" si="121"/>
        <v/>
      </c>
      <c r="D1257" s="126" t="str">
        <f t="shared" si="125"/>
        <v/>
      </c>
      <c r="E1257" s="126" t="str">
        <f t="shared" si="126"/>
        <v/>
      </c>
      <c r="F1257" s="181" t="str">
        <f ca="1">IF(C1257="","",[1]!s_dq_close(D1257,TODAY(),1))</f>
        <v/>
      </c>
      <c r="G1257" s="182" t="str">
        <f ca="1">IF(C1257="","",[1]!s_pq_pctchange(D1257,TODAY()-$G$12,TODAY())/100)</f>
        <v/>
      </c>
      <c r="H1257" s="242" t="str">
        <f>IF(C1257="","",IF($H$11="收入",[1]!S_STM07_IS(D1257,9,$G$5,$H$13)/$E$5,[1]!S_STM07_IS(D1257,48,$G$5,$H$13)/$E$5))</f>
        <v/>
      </c>
      <c r="I1257" s="242" t="str">
        <f>IF(C1257="","",IF($I$11="毛利率",([1]!S_STM07_IS(D1257,9,$G$5,$H$13)-[1]!S_STM07_IS(D1257,10,$G$5,$H$13))/[1]!S_STM07_IS(D1257,9,$G$5,$H$13),[1]!S_STM07_IS(D1257,14,$G$5,$H$13)/$E$5))</f>
        <v/>
      </c>
      <c r="J1257" s="403" t="str">
        <f>IF(C1257="","",IF($J$11="净利润率",[1]!S_STM07_IS(D1257,61,$G$5,$H$13)/[1]!S_STM07_IS(D1257,9,$G$5,$H$13),[1]!S_STM07_IS(D1257,55,$G$5,$H$13)/$E$5))</f>
        <v/>
      </c>
      <c r="K1257" s="411" t="str">
        <f>IF(C1257="","",[1]!hks_fa_roa2(D1257,$G$5))</f>
        <v/>
      </c>
      <c r="L1257" s="411" t="str">
        <f>IF(C1257="","",[1]!hks_fa_roe(D1257,$G$5))</f>
        <v/>
      </c>
      <c r="M1257" s="243" t="str">
        <f>IF(C1257="","",IF($M$11="EPS",[1]!S_STM07_IS(D1257,61,$G$5,$H$13)/IF([1]!s_share_total(D1257,$G$5)=0,[1]!s_share_total(D1257,[1]!s_ipo_listeddate(D1257)),[1]!s_share_total(D1257,$G$5)),([1]!s_stm07_bs(D1257,75,$G$5,$H$13)+[1]!s_stm07_bs(D1257,88,$G$5,$H$13)+[1]!s_stm07_bs(D1257,94,$G$5,$H$13)+[1]!s_stm07_bs(D1257,95,$G$5,$H$13))/$E$5))</f>
        <v/>
      </c>
      <c r="N1257" s="193" t="str">
        <f>IF(C1257="","",F1257/([1]!S_STM07_IS(D1257,61,$G$5,$H$13)/IF([1]!s_share_total(D1257,$G$5)=0,[1]!s_share_total(D1257,[1]!s_ipo_listeddate(D1257)),[1]!s_share_total(D1257,$G$5))))</f>
        <v/>
      </c>
      <c r="O1257" s="242" t="str">
        <f ca="1">IF(C1257="","",[1]!s_share_total(D1257,TODAY())/$E$5)</f>
        <v/>
      </c>
      <c r="P1257" s="242" t="str">
        <f t="shared" si="122"/>
        <v/>
      </c>
      <c r="Q1257" s="181" t="str">
        <f t="shared" si="123"/>
        <v/>
      </c>
      <c r="R1257" s="342" t="str">
        <f t="shared" si="124"/>
        <v/>
      </c>
      <c r="S1257" s="144"/>
      <c r="U1257" s="1"/>
    </row>
    <row r="1258" spans="3:21" ht="12" customHeight="1" x14ac:dyDescent="0.35">
      <c r="C1258" s="341" t="str">
        <f t="shared" si="121"/>
        <v/>
      </c>
      <c r="D1258" s="239" t="str">
        <f t="shared" si="125"/>
        <v/>
      </c>
      <c r="E1258" s="239" t="str">
        <f t="shared" si="126"/>
        <v/>
      </c>
      <c r="F1258" s="179" t="str">
        <f ca="1">IF(C1258="","",[1]!s_dq_close(D1258,TODAY(),1))</f>
        <v/>
      </c>
      <c r="G1258" s="180" t="str">
        <f ca="1">IF(C1258="","",[1]!s_pq_pctchange(D1258,TODAY()-$G$12,TODAY())/100)</f>
        <v/>
      </c>
      <c r="H1258" s="240" t="str">
        <f>IF(C1258="","",IF($H$11="收入",[1]!S_STM07_IS(D1258,9,$G$5,$H$13)/$E$5,[1]!S_STM07_IS(D1258,48,$G$5,$H$13)/$E$5))</f>
        <v/>
      </c>
      <c r="I1258" s="240" t="str">
        <f>IF(C1258="","",IF($I$11="毛利率",([1]!S_STM07_IS(D1258,9,$G$5,$H$13)-[1]!S_STM07_IS(D1258,10,$G$5,$H$13))/[1]!S_STM07_IS(D1258,9,$G$5,$H$13),[1]!S_STM07_IS(D1258,14,$G$5,$H$13)/$E$5))</f>
        <v/>
      </c>
      <c r="J1258" s="402" t="str">
        <f>IF(C1258="","",IF($J$11="净利润率",[1]!S_STM07_IS(D1258,61,$G$5,$H$13)/[1]!S_STM07_IS(D1258,9,$G$5,$H$13),[1]!S_STM07_IS(D1258,55,$G$5,$H$13)/$E$5))</f>
        <v/>
      </c>
      <c r="K1258" s="411" t="str">
        <f>IF(C1258="","",[1]!hks_fa_roa2(D1258,$G$5))</f>
        <v/>
      </c>
      <c r="L1258" s="411" t="str">
        <f>IF(C1258="","",[1]!hks_fa_roe(D1258,$G$5))</f>
        <v/>
      </c>
      <c r="M1258" s="240" t="str">
        <f>IF(C1258="","",IF($M$11="EPS",[1]!S_STM07_IS(D1258,61,$G$5,$H$13)/IF([1]!s_share_total(D1258,$G$5)=0,[1]!s_share_total(D1258,[1]!s_ipo_listeddate(D1258)),[1]!s_share_total(D1258,$G$5)),([1]!s_stm07_bs(D1258,75,$G$5,$H$13)+[1]!s_stm07_bs(D1258,88,$G$5,$H$13)+[1]!s_stm07_bs(D1258,94,$G$5,$H$13)+[1]!s_stm07_bs(D1258,95,$G$5,$H$13))/$E$5))</f>
        <v/>
      </c>
      <c r="N1258" s="241" t="str">
        <f>IF(C1258="","",F1258/([1]!S_STM07_IS(D1258,61,$G$5,$H$13)/IF([1]!s_share_total(D1258,$G$5)=0,[1]!s_share_total(D1258,[1]!s_ipo_listeddate(D1258)),[1]!s_share_total(D1258,$G$5))))</f>
        <v/>
      </c>
      <c r="O1258" s="240" t="str">
        <f ca="1">IF(C1258="","",[1]!s_share_total(D1258,TODAY())/$E$5)</f>
        <v/>
      </c>
      <c r="P1258" s="240" t="str">
        <f t="shared" si="122"/>
        <v/>
      </c>
      <c r="Q1258" s="210" t="str">
        <f t="shared" si="123"/>
        <v/>
      </c>
      <c r="R1258" s="341" t="str">
        <f t="shared" si="124"/>
        <v/>
      </c>
      <c r="S1258" s="144"/>
      <c r="U1258" s="1"/>
    </row>
    <row r="1259" spans="3:21" ht="12" customHeight="1" x14ac:dyDescent="0.35">
      <c r="C1259" s="342" t="str">
        <f t="shared" si="121"/>
        <v/>
      </c>
      <c r="D1259" s="126" t="str">
        <f t="shared" si="125"/>
        <v/>
      </c>
      <c r="E1259" s="126" t="str">
        <f t="shared" si="126"/>
        <v/>
      </c>
      <c r="F1259" s="181" t="str">
        <f ca="1">IF(C1259="","",[1]!s_dq_close(D1259,TODAY(),1))</f>
        <v/>
      </c>
      <c r="G1259" s="182" t="str">
        <f ca="1">IF(C1259="","",[1]!s_pq_pctchange(D1259,TODAY()-$G$12,TODAY())/100)</f>
        <v/>
      </c>
      <c r="H1259" s="242" t="str">
        <f>IF(C1259="","",IF($H$11="收入",[1]!S_STM07_IS(D1259,9,$G$5,$H$13)/$E$5,[1]!S_STM07_IS(D1259,48,$G$5,$H$13)/$E$5))</f>
        <v/>
      </c>
      <c r="I1259" s="242" t="str">
        <f>IF(C1259="","",IF($I$11="毛利率",([1]!S_STM07_IS(D1259,9,$G$5,$H$13)-[1]!S_STM07_IS(D1259,10,$G$5,$H$13))/[1]!S_STM07_IS(D1259,9,$G$5,$H$13),[1]!S_STM07_IS(D1259,14,$G$5,$H$13)/$E$5))</f>
        <v/>
      </c>
      <c r="J1259" s="403" t="str">
        <f>IF(C1259="","",IF($J$11="净利润率",[1]!S_STM07_IS(D1259,61,$G$5,$H$13)/[1]!S_STM07_IS(D1259,9,$G$5,$H$13),[1]!S_STM07_IS(D1259,55,$G$5,$H$13)/$E$5))</f>
        <v/>
      </c>
      <c r="K1259" s="411" t="str">
        <f>IF(C1259="","",[1]!hks_fa_roa2(D1259,$G$5))</f>
        <v/>
      </c>
      <c r="L1259" s="411" t="str">
        <f>IF(C1259="","",[1]!hks_fa_roe(D1259,$G$5))</f>
        <v/>
      </c>
      <c r="M1259" s="243" t="str">
        <f>IF(C1259="","",IF($M$11="EPS",[1]!S_STM07_IS(D1259,61,$G$5,$H$13)/IF([1]!s_share_total(D1259,$G$5)=0,[1]!s_share_total(D1259,[1]!s_ipo_listeddate(D1259)),[1]!s_share_total(D1259,$G$5)),([1]!s_stm07_bs(D1259,75,$G$5,$H$13)+[1]!s_stm07_bs(D1259,88,$G$5,$H$13)+[1]!s_stm07_bs(D1259,94,$G$5,$H$13)+[1]!s_stm07_bs(D1259,95,$G$5,$H$13))/$E$5))</f>
        <v/>
      </c>
      <c r="N1259" s="193" t="str">
        <f>IF(C1259="","",F1259/([1]!S_STM07_IS(D1259,61,$G$5,$H$13)/IF([1]!s_share_total(D1259,$G$5)=0,[1]!s_share_total(D1259,[1]!s_ipo_listeddate(D1259)),[1]!s_share_total(D1259,$G$5))))</f>
        <v/>
      </c>
      <c r="O1259" s="242" t="str">
        <f ca="1">IF(C1259="","",[1]!s_share_total(D1259,TODAY())/$E$5)</f>
        <v/>
      </c>
      <c r="P1259" s="242" t="str">
        <f t="shared" si="122"/>
        <v/>
      </c>
      <c r="Q1259" s="181" t="str">
        <f t="shared" si="123"/>
        <v/>
      </c>
      <c r="R1259" s="342" t="str">
        <f t="shared" si="124"/>
        <v/>
      </c>
      <c r="S1259" s="144"/>
      <c r="U1259" s="1"/>
    </row>
    <row r="1260" spans="3:21" ht="12" customHeight="1" x14ac:dyDescent="0.35">
      <c r="C1260" s="341" t="str">
        <f t="shared" si="121"/>
        <v/>
      </c>
      <c r="D1260" s="239" t="str">
        <f t="shared" si="125"/>
        <v/>
      </c>
      <c r="E1260" s="239" t="str">
        <f t="shared" si="126"/>
        <v/>
      </c>
      <c r="F1260" s="179" t="str">
        <f ca="1">IF(C1260="","",[1]!s_dq_close(D1260,TODAY(),1))</f>
        <v/>
      </c>
      <c r="G1260" s="180" t="str">
        <f ca="1">IF(C1260="","",[1]!s_pq_pctchange(D1260,TODAY()-$G$12,TODAY())/100)</f>
        <v/>
      </c>
      <c r="H1260" s="240" t="str">
        <f>IF(C1260="","",IF($H$11="收入",[1]!S_STM07_IS(D1260,9,$G$5,$H$13)/$E$5,[1]!S_STM07_IS(D1260,48,$G$5,$H$13)/$E$5))</f>
        <v/>
      </c>
      <c r="I1260" s="240" t="str">
        <f>IF(C1260="","",IF($I$11="毛利率",([1]!S_STM07_IS(D1260,9,$G$5,$H$13)-[1]!S_STM07_IS(D1260,10,$G$5,$H$13))/[1]!S_STM07_IS(D1260,9,$G$5,$H$13),[1]!S_STM07_IS(D1260,14,$G$5,$H$13)/$E$5))</f>
        <v/>
      </c>
      <c r="J1260" s="402" t="str">
        <f>IF(C1260="","",IF($J$11="净利润率",[1]!S_STM07_IS(D1260,61,$G$5,$H$13)/[1]!S_STM07_IS(D1260,9,$G$5,$H$13),[1]!S_STM07_IS(D1260,55,$G$5,$H$13)/$E$5))</f>
        <v/>
      </c>
      <c r="K1260" s="411" t="str">
        <f>IF(C1260="","",[1]!hks_fa_roa2(D1260,$G$5))</f>
        <v/>
      </c>
      <c r="L1260" s="411" t="str">
        <f>IF(C1260="","",[1]!hks_fa_roe(D1260,$G$5))</f>
        <v/>
      </c>
      <c r="M1260" s="240" t="str">
        <f>IF(C1260="","",IF($M$11="EPS",[1]!S_STM07_IS(D1260,61,$G$5,$H$13)/IF([1]!s_share_total(D1260,$G$5)=0,[1]!s_share_total(D1260,[1]!s_ipo_listeddate(D1260)),[1]!s_share_total(D1260,$G$5)),([1]!s_stm07_bs(D1260,75,$G$5,$H$13)+[1]!s_stm07_bs(D1260,88,$G$5,$H$13)+[1]!s_stm07_bs(D1260,94,$G$5,$H$13)+[1]!s_stm07_bs(D1260,95,$G$5,$H$13))/$E$5))</f>
        <v/>
      </c>
      <c r="N1260" s="241" t="str">
        <f>IF(C1260="","",F1260/([1]!S_STM07_IS(D1260,61,$G$5,$H$13)/IF([1]!s_share_total(D1260,$G$5)=0,[1]!s_share_total(D1260,[1]!s_ipo_listeddate(D1260)),[1]!s_share_total(D1260,$G$5))))</f>
        <v/>
      </c>
      <c r="O1260" s="240" t="str">
        <f ca="1">IF(C1260="","",[1]!s_share_total(D1260,TODAY())/$E$5)</f>
        <v/>
      </c>
      <c r="P1260" s="240" t="str">
        <f t="shared" si="122"/>
        <v/>
      </c>
      <c r="Q1260" s="210" t="str">
        <f t="shared" si="123"/>
        <v/>
      </c>
      <c r="R1260" s="341" t="str">
        <f t="shared" si="124"/>
        <v/>
      </c>
      <c r="S1260" s="144"/>
      <c r="U1260" s="1"/>
    </row>
    <row r="1261" spans="3:21" ht="12" customHeight="1" x14ac:dyDescent="0.35">
      <c r="C1261" s="342" t="str">
        <f t="shared" si="121"/>
        <v/>
      </c>
      <c r="D1261" s="126" t="str">
        <f t="shared" si="125"/>
        <v/>
      </c>
      <c r="E1261" s="126" t="str">
        <f t="shared" si="126"/>
        <v/>
      </c>
      <c r="F1261" s="181" t="str">
        <f ca="1">IF(C1261="","",[1]!s_dq_close(D1261,TODAY(),1))</f>
        <v/>
      </c>
      <c r="G1261" s="182" t="str">
        <f ca="1">IF(C1261="","",[1]!s_pq_pctchange(D1261,TODAY()-$G$12,TODAY())/100)</f>
        <v/>
      </c>
      <c r="H1261" s="242" t="str">
        <f>IF(C1261="","",IF($H$11="收入",[1]!S_STM07_IS(D1261,9,$G$5,$H$13)/$E$5,[1]!S_STM07_IS(D1261,48,$G$5,$H$13)/$E$5))</f>
        <v/>
      </c>
      <c r="I1261" s="242" t="str">
        <f>IF(C1261="","",IF($I$11="毛利率",([1]!S_STM07_IS(D1261,9,$G$5,$H$13)-[1]!S_STM07_IS(D1261,10,$G$5,$H$13))/[1]!S_STM07_IS(D1261,9,$G$5,$H$13),[1]!S_STM07_IS(D1261,14,$G$5,$H$13)/$E$5))</f>
        <v/>
      </c>
      <c r="J1261" s="403" t="str">
        <f>IF(C1261="","",IF($J$11="净利润率",[1]!S_STM07_IS(D1261,61,$G$5,$H$13)/[1]!S_STM07_IS(D1261,9,$G$5,$H$13),[1]!S_STM07_IS(D1261,55,$G$5,$H$13)/$E$5))</f>
        <v/>
      </c>
      <c r="K1261" s="411" t="str">
        <f>IF(C1261="","",[1]!hks_fa_roa2(D1261,$G$5))</f>
        <v/>
      </c>
      <c r="L1261" s="411" t="str">
        <f>IF(C1261="","",[1]!hks_fa_roe(D1261,$G$5))</f>
        <v/>
      </c>
      <c r="M1261" s="243" t="str">
        <f>IF(C1261="","",IF($M$11="EPS",[1]!S_STM07_IS(D1261,61,$G$5,$H$13)/IF([1]!s_share_total(D1261,$G$5)=0,[1]!s_share_total(D1261,[1]!s_ipo_listeddate(D1261)),[1]!s_share_total(D1261,$G$5)),([1]!s_stm07_bs(D1261,75,$G$5,$H$13)+[1]!s_stm07_bs(D1261,88,$G$5,$H$13)+[1]!s_stm07_bs(D1261,94,$G$5,$H$13)+[1]!s_stm07_bs(D1261,95,$G$5,$H$13))/$E$5))</f>
        <v/>
      </c>
      <c r="N1261" s="193" t="str">
        <f>IF(C1261="","",F1261/([1]!S_STM07_IS(D1261,61,$G$5,$H$13)/IF([1]!s_share_total(D1261,$G$5)=0,[1]!s_share_total(D1261,[1]!s_ipo_listeddate(D1261)),[1]!s_share_total(D1261,$G$5))))</f>
        <v/>
      </c>
      <c r="O1261" s="242" t="str">
        <f ca="1">IF(C1261="","",[1]!s_share_total(D1261,TODAY())/$E$5)</f>
        <v/>
      </c>
      <c r="P1261" s="242" t="str">
        <f t="shared" si="122"/>
        <v/>
      </c>
      <c r="Q1261" s="181" t="str">
        <f t="shared" si="123"/>
        <v/>
      </c>
      <c r="R1261" s="342" t="str">
        <f t="shared" si="124"/>
        <v/>
      </c>
      <c r="S1261" s="144"/>
      <c r="U1261" s="1"/>
    </row>
    <row r="1262" spans="3:21" ht="12" customHeight="1" x14ac:dyDescent="0.35">
      <c r="C1262" s="341" t="str">
        <f t="shared" si="121"/>
        <v/>
      </c>
      <c r="D1262" s="239" t="str">
        <f t="shared" si="125"/>
        <v/>
      </c>
      <c r="E1262" s="239" t="str">
        <f t="shared" si="126"/>
        <v/>
      </c>
      <c r="F1262" s="179" t="str">
        <f ca="1">IF(C1262="","",[1]!s_dq_close(D1262,TODAY(),1))</f>
        <v/>
      </c>
      <c r="G1262" s="180" t="str">
        <f ca="1">IF(C1262="","",[1]!s_pq_pctchange(D1262,TODAY()-$G$12,TODAY())/100)</f>
        <v/>
      </c>
      <c r="H1262" s="240" t="str">
        <f>IF(C1262="","",IF($H$11="收入",[1]!S_STM07_IS(D1262,9,$G$5,$H$13)/$E$5,[1]!S_STM07_IS(D1262,48,$G$5,$H$13)/$E$5))</f>
        <v/>
      </c>
      <c r="I1262" s="240" t="str">
        <f>IF(C1262="","",IF($I$11="毛利率",([1]!S_STM07_IS(D1262,9,$G$5,$H$13)-[1]!S_STM07_IS(D1262,10,$G$5,$H$13))/[1]!S_STM07_IS(D1262,9,$G$5,$H$13),[1]!S_STM07_IS(D1262,14,$G$5,$H$13)/$E$5))</f>
        <v/>
      </c>
      <c r="J1262" s="402" t="str">
        <f>IF(C1262="","",IF($J$11="净利润率",[1]!S_STM07_IS(D1262,61,$G$5,$H$13)/[1]!S_STM07_IS(D1262,9,$G$5,$H$13),[1]!S_STM07_IS(D1262,55,$G$5,$H$13)/$E$5))</f>
        <v/>
      </c>
      <c r="K1262" s="411" t="str">
        <f>IF(C1262="","",[1]!hks_fa_roa2(D1262,$G$5))</f>
        <v/>
      </c>
      <c r="L1262" s="411" t="str">
        <f>IF(C1262="","",[1]!hks_fa_roe(D1262,$G$5))</f>
        <v/>
      </c>
      <c r="M1262" s="240" t="str">
        <f>IF(C1262="","",IF($M$11="EPS",[1]!S_STM07_IS(D1262,61,$G$5,$H$13)/IF([1]!s_share_total(D1262,$G$5)=0,[1]!s_share_total(D1262,[1]!s_ipo_listeddate(D1262)),[1]!s_share_total(D1262,$G$5)),([1]!s_stm07_bs(D1262,75,$G$5,$H$13)+[1]!s_stm07_bs(D1262,88,$G$5,$H$13)+[1]!s_stm07_bs(D1262,94,$G$5,$H$13)+[1]!s_stm07_bs(D1262,95,$G$5,$H$13))/$E$5))</f>
        <v/>
      </c>
      <c r="N1262" s="241" t="str">
        <f>IF(C1262="","",F1262/([1]!S_STM07_IS(D1262,61,$G$5,$H$13)/IF([1]!s_share_total(D1262,$G$5)=0,[1]!s_share_total(D1262,[1]!s_ipo_listeddate(D1262)),[1]!s_share_total(D1262,$G$5))))</f>
        <v/>
      </c>
      <c r="O1262" s="240" t="str">
        <f ca="1">IF(C1262="","",[1]!s_share_total(D1262,TODAY())/$E$5)</f>
        <v/>
      </c>
      <c r="P1262" s="240" t="str">
        <f t="shared" si="122"/>
        <v/>
      </c>
      <c r="Q1262" s="210" t="str">
        <f t="shared" si="123"/>
        <v/>
      </c>
      <c r="R1262" s="341" t="str">
        <f t="shared" si="124"/>
        <v/>
      </c>
      <c r="S1262" s="144"/>
      <c r="U1262" s="1"/>
    </row>
    <row r="1263" spans="3:21" ht="12" customHeight="1" x14ac:dyDescent="0.35">
      <c r="C1263" s="342" t="str">
        <f t="shared" si="121"/>
        <v/>
      </c>
      <c r="D1263" s="126" t="str">
        <f t="shared" si="125"/>
        <v/>
      </c>
      <c r="E1263" s="126" t="str">
        <f t="shared" si="126"/>
        <v/>
      </c>
      <c r="F1263" s="181" t="str">
        <f ca="1">IF(C1263="","",[1]!s_dq_close(D1263,TODAY(),1))</f>
        <v/>
      </c>
      <c r="G1263" s="182" t="str">
        <f ca="1">IF(C1263="","",[1]!s_pq_pctchange(D1263,TODAY()-$G$12,TODAY())/100)</f>
        <v/>
      </c>
      <c r="H1263" s="242" t="str">
        <f>IF(C1263="","",IF($H$11="收入",[1]!S_STM07_IS(D1263,9,$G$5,$H$13)/$E$5,[1]!S_STM07_IS(D1263,48,$G$5,$H$13)/$E$5))</f>
        <v/>
      </c>
      <c r="I1263" s="242" t="str">
        <f>IF(C1263="","",IF($I$11="毛利率",([1]!S_STM07_IS(D1263,9,$G$5,$H$13)-[1]!S_STM07_IS(D1263,10,$G$5,$H$13))/[1]!S_STM07_IS(D1263,9,$G$5,$H$13),[1]!S_STM07_IS(D1263,14,$G$5,$H$13)/$E$5))</f>
        <v/>
      </c>
      <c r="J1263" s="403" t="str">
        <f>IF(C1263="","",IF($J$11="净利润率",[1]!S_STM07_IS(D1263,61,$G$5,$H$13)/[1]!S_STM07_IS(D1263,9,$G$5,$H$13),[1]!S_STM07_IS(D1263,55,$G$5,$H$13)/$E$5))</f>
        <v/>
      </c>
      <c r="K1263" s="411" t="str">
        <f>IF(C1263="","",[1]!hks_fa_roa2(D1263,$G$5))</f>
        <v/>
      </c>
      <c r="L1263" s="411" t="str">
        <f>IF(C1263="","",[1]!hks_fa_roe(D1263,$G$5))</f>
        <v/>
      </c>
      <c r="M1263" s="243" t="str">
        <f>IF(C1263="","",IF($M$11="EPS",[1]!S_STM07_IS(D1263,61,$G$5,$H$13)/IF([1]!s_share_total(D1263,$G$5)=0,[1]!s_share_total(D1263,[1]!s_ipo_listeddate(D1263)),[1]!s_share_total(D1263,$G$5)),([1]!s_stm07_bs(D1263,75,$G$5,$H$13)+[1]!s_stm07_bs(D1263,88,$G$5,$H$13)+[1]!s_stm07_bs(D1263,94,$G$5,$H$13)+[1]!s_stm07_bs(D1263,95,$G$5,$H$13))/$E$5))</f>
        <v/>
      </c>
      <c r="N1263" s="193" t="str">
        <f>IF(C1263="","",F1263/([1]!S_STM07_IS(D1263,61,$G$5,$H$13)/IF([1]!s_share_total(D1263,$G$5)=0,[1]!s_share_total(D1263,[1]!s_ipo_listeddate(D1263)),[1]!s_share_total(D1263,$G$5))))</f>
        <v/>
      </c>
      <c r="O1263" s="242" t="str">
        <f ca="1">IF(C1263="","",[1]!s_share_total(D1263,TODAY())/$E$5)</f>
        <v/>
      </c>
      <c r="P1263" s="242" t="str">
        <f t="shared" si="122"/>
        <v/>
      </c>
      <c r="Q1263" s="181" t="str">
        <f t="shared" si="123"/>
        <v/>
      </c>
      <c r="R1263" s="342" t="str">
        <f t="shared" si="124"/>
        <v/>
      </c>
      <c r="S1263" s="144"/>
      <c r="U1263" s="1"/>
    </row>
    <row r="1264" spans="3:21" ht="12" customHeight="1" x14ac:dyDescent="0.35">
      <c r="C1264" s="341" t="str">
        <f t="shared" si="121"/>
        <v/>
      </c>
      <c r="D1264" s="239" t="str">
        <f t="shared" si="125"/>
        <v/>
      </c>
      <c r="E1264" s="239" t="str">
        <f t="shared" si="126"/>
        <v/>
      </c>
      <c r="F1264" s="179" t="str">
        <f ca="1">IF(C1264="","",[1]!s_dq_close(D1264,TODAY(),1))</f>
        <v/>
      </c>
      <c r="G1264" s="180" t="str">
        <f ca="1">IF(C1264="","",[1]!s_pq_pctchange(D1264,TODAY()-$G$12,TODAY())/100)</f>
        <v/>
      </c>
      <c r="H1264" s="240" t="str">
        <f>IF(C1264="","",IF($H$11="收入",[1]!S_STM07_IS(D1264,9,$G$5,$H$13)/$E$5,[1]!S_STM07_IS(D1264,48,$G$5,$H$13)/$E$5))</f>
        <v/>
      </c>
      <c r="I1264" s="240" t="str">
        <f>IF(C1264="","",IF($I$11="毛利率",([1]!S_STM07_IS(D1264,9,$G$5,$H$13)-[1]!S_STM07_IS(D1264,10,$G$5,$H$13))/[1]!S_STM07_IS(D1264,9,$G$5,$H$13),[1]!S_STM07_IS(D1264,14,$G$5,$H$13)/$E$5))</f>
        <v/>
      </c>
      <c r="J1264" s="402" t="str">
        <f>IF(C1264="","",IF($J$11="净利润率",[1]!S_STM07_IS(D1264,61,$G$5,$H$13)/[1]!S_STM07_IS(D1264,9,$G$5,$H$13),[1]!S_STM07_IS(D1264,55,$G$5,$H$13)/$E$5))</f>
        <v/>
      </c>
      <c r="K1264" s="411" t="str">
        <f>IF(C1264="","",[1]!hks_fa_roa2(D1264,$G$5))</f>
        <v/>
      </c>
      <c r="L1264" s="411" t="str">
        <f>IF(C1264="","",[1]!hks_fa_roe(D1264,$G$5))</f>
        <v/>
      </c>
      <c r="M1264" s="240" t="str">
        <f>IF(C1264="","",IF($M$11="EPS",[1]!S_STM07_IS(D1264,61,$G$5,$H$13)/IF([1]!s_share_total(D1264,$G$5)=0,[1]!s_share_total(D1264,[1]!s_ipo_listeddate(D1264)),[1]!s_share_total(D1264,$G$5)),([1]!s_stm07_bs(D1264,75,$G$5,$H$13)+[1]!s_stm07_bs(D1264,88,$G$5,$H$13)+[1]!s_stm07_bs(D1264,94,$G$5,$H$13)+[1]!s_stm07_bs(D1264,95,$G$5,$H$13))/$E$5))</f>
        <v/>
      </c>
      <c r="N1264" s="241" t="str">
        <f>IF(C1264="","",F1264/([1]!S_STM07_IS(D1264,61,$G$5,$H$13)/IF([1]!s_share_total(D1264,$G$5)=0,[1]!s_share_total(D1264,[1]!s_ipo_listeddate(D1264)),[1]!s_share_total(D1264,$G$5))))</f>
        <v/>
      </c>
      <c r="O1264" s="240" t="str">
        <f ca="1">IF(C1264="","",[1]!s_share_total(D1264,TODAY())/$E$5)</f>
        <v/>
      </c>
      <c r="P1264" s="240" t="str">
        <f t="shared" si="122"/>
        <v/>
      </c>
      <c r="Q1264" s="210" t="str">
        <f t="shared" si="123"/>
        <v/>
      </c>
      <c r="R1264" s="341" t="str">
        <f t="shared" si="124"/>
        <v/>
      </c>
      <c r="S1264" s="144"/>
      <c r="U1264" s="1"/>
    </row>
    <row r="1265" spans="3:21" ht="12" customHeight="1" x14ac:dyDescent="0.35">
      <c r="C1265" s="342" t="str">
        <f t="shared" si="121"/>
        <v/>
      </c>
      <c r="D1265" s="126" t="str">
        <f t="shared" si="125"/>
        <v/>
      </c>
      <c r="E1265" s="126" t="str">
        <f t="shared" si="126"/>
        <v/>
      </c>
      <c r="F1265" s="181" t="str">
        <f ca="1">IF(C1265="","",[1]!s_dq_close(D1265,TODAY(),1))</f>
        <v/>
      </c>
      <c r="G1265" s="182" t="str">
        <f ca="1">IF(C1265="","",[1]!s_pq_pctchange(D1265,TODAY()-$G$12,TODAY())/100)</f>
        <v/>
      </c>
      <c r="H1265" s="242" t="str">
        <f>IF(C1265="","",IF($H$11="收入",[1]!S_STM07_IS(D1265,9,$G$5,$H$13)/$E$5,[1]!S_STM07_IS(D1265,48,$G$5,$H$13)/$E$5))</f>
        <v/>
      </c>
      <c r="I1265" s="242" t="str">
        <f>IF(C1265="","",IF($I$11="毛利率",([1]!S_STM07_IS(D1265,9,$G$5,$H$13)-[1]!S_STM07_IS(D1265,10,$G$5,$H$13))/[1]!S_STM07_IS(D1265,9,$G$5,$H$13),[1]!S_STM07_IS(D1265,14,$G$5,$H$13)/$E$5))</f>
        <v/>
      </c>
      <c r="J1265" s="403" t="str">
        <f>IF(C1265="","",IF($J$11="净利润率",[1]!S_STM07_IS(D1265,61,$G$5,$H$13)/[1]!S_STM07_IS(D1265,9,$G$5,$H$13),[1]!S_STM07_IS(D1265,55,$G$5,$H$13)/$E$5))</f>
        <v/>
      </c>
      <c r="K1265" s="411" t="str">
        <f>IF(C1265="","",[1]!hks_fa_roa2(D1265,$G$5))</f>
        <v/>
      </c>
      <c r="L1265" s="411" t="str">
        <f>IF(C1265="","",[1]!hks_fa_roe(D1265,$G$5))</f>
        <v/>
      </c>
      <c r="M1265" s="243" t="str">
        <f>IF(C1265="","",IF($M$11="EPS",[1]!S_STM07_IS(D1265,61,$G$5,$H$13)/IF([1]!s_share_total(D1265,$G$5)=0,[1]!s_share_total(D1265,[1]!s_ipo_listeddate(D1265)),[1]!s_share_total(D1265,$G$5)),([1]!s_stm07_bs(D1265,75,$G$5,$H$13)+[1]!s_stm07_bs(D1265,88,$G$5,$H$13)+[1]!s_stm07_bs(D1265,94,$G$5,$H$13)+[1]!s_stm07_bs(D1265,95,$G$5,$H$13))/$E$5))</f>
        <v/>
      </c>
      <c r="N1265" s="193" t="str">
        <f>IF(C1265="","",F1265/([1]!S_STM07_IS(D1265,61,$G$5,$H$13)/IF([1]!s_share_total(D1265,$G$5)=0,[1]!s_share_total(D1265,[1]!s_ipo_listeddate(D1265)),[1]!s_share_total(D1265,$G$5))))</f>
        <v/>
      </c>
      <c r="O1265" s="242" t="str">
        <f ca="1">IF(C1265="","",[1]!s_share_total(D1265,TODAY())/$E$5)</f>
        <v/>
      </c>
      <c r="P1265" s="242" t="str">
        <f t="shared" si="122"/>
        <v/>
      </c>
      <c r="Q1265" s="181" t="str">
        <f t="shared" si="123"/>
        <v/>
      </c>
      <c r="R1265" s="342" t="str">
        <f t="shared" si="124"/>
        <v/>
      </c>
      <c r="S1265" s="144"/>
      <c r="U1265" s="1"/>
    </row>
    <row r="1266" spans="3:21" ht="12" customHeight="1" x14ac:dyDescent="0.35">
      <c r="C1266" s="341" t="str">
        <f t="shared" si="121"/>
        <v/>
      </c>
      <c r="D1266" s="239" t="str">
        <f t="shared" si="125"/>
        <v/>
      </c>
      <c r="E1266" s="239" t="str">
        <f t="shared" si="126"/>
        <v/>
      </c>
      <c r="F1266" s="179" t="str">
        <f ca="1">IF(C1266="","",[1]!s_dq_close(D1266,TODAY(),1))</f>
        <v/>
      </c>
      <c r="G1266" s="180" t="str">
        <f ca="1">IF(C1266="","",[1]!s_pq_pctchange(D1266,TODAY()-$G$12,TODAY())/100)</f>
        <v/>
      </c>
      <c r="H1266" s="240" t="str">
        <f>IF(C1266="","",IF($H$11="收入",[1]!S_STM07_IS(D1266,9,$G$5,$H$13)/$E$5,[1]!S_STM07_IS(D1266,48,$G$5,$H$13)/$E$5))</f>
        <v/>
      </c>
      <c r="I1266" s="240" t="str">
        <f>IF(C1266="","",IF($I$11="毛利率",([1]!S_STM07_IS(D1266,9,$G$5,$H$13)-[1]!S_STM07_IS(D1266,10,$G$5,$H$13))/[1]!S_STM07_IS(D1266,9,$G$5,$H$13),[1]!S_STM07_IS(D1266,14,$G$5,$H$13)/$E$5))</f>
        <v/>
      </c>
      <c r="J1266" s="402" t="str">
        <f>IF(C1266="","",IF($J$11="净利润率",[1]!S_STM07_IS(D1266,61,$G$5,$H$13)/[1]!S_STM07_IS(D1266,9,$G$5,$H$13),[1]!S_STM07_IS(D1266,55,$G$5,$H$13)/$E$5))</f>
        <v/>
      </c>
      <c r="K1266" s="411" t="str">
        <f>IF(C1266="","",[1]!hks_fa_roa2(D1266,$G$5))</f>
        <v/>
      </c>
      <c r="L1266" s="411" t="str">
        <f>IF(C1266="","",[1]!hks_fa_roe(D1266,$G$5))</f>
        <v/>
      </c>
      <c r="M1266" s="240" t="str">
        <f>IF(C1266="","",IF($M$11="EPS",[1]!S_STM07_IS(D1266,61,$G$5,$H$13)/IF([1]!s_share_total(D1266,$G$5)=0,[1]!s_share_total(D1266,[1]!s_ipo_listeddate(D1266)),[1]!s_share_total(D1266,$G$5)),([1]!s_stm07_bs(D1266,75,$G$5,$H$13)+[1]!s_stm07_bs(D1266,88,$G$5,$H$13)+[1]!s_stm07_bs(D1266,94,$G$5,$H$13)+[1]!s_stm07_bs(D1266,95,$G$5,$H$13))/$E$5))</f>
        <v/>
      </c>
      <c r="N1266" s="241" t="str">
        <f>IF(C1266="","",F1266/([1]!S_STM07_IS(D1266,61,$G$5,$H$13)/IF([1]!s_share_total(D1266,$G$5)=0,[1]!s_share_total(D1266,[1]!s_ipo_listeddate(D1266)),[1]!s_share_total(D1266,$G$5))))</f>
        <v/>
      </c>
      <c r="O1266" s="240" t="str">
        <f ca="1">IF(C1266="","",[1]!s_share_total(D1266,TODAY())/$E$5)</f>
        <v/>
      </c>
      <c r="P1266" s="240" t="str">
        <f t="shared" si="122"/>
        <v/>
      </c>
      <c r="Q1266" s="210" t="str">
        <f t="shared" si="123"/>
        <v/>
      </c>
      <c r="R1266" s="341" t="str">
        <f t="shared" si="124"/>
        <v/>
      </c>
      <c r="S1266" s="144"/>
      <c r="U1266" s="1"/>
    </row>
    <row r="1267" spans="3:21" ht="12" customHeight="1" x14ac:dyDescent="0.35">
      <c r="C1267" s="342" t="str">
        <f t="shared" si="121"/>
        <v/>
      </c>
      <c r="D1267" s="126" t="str">
        <f t="shared" si="125"/>
        <v/>
      </c>
      <c r="E1267" s="126" t="str">
        <f t="shared" si="126"/>
        <v/>
      </c>
      <c r="F1267" s="181" t="str">
        <f ca="1">IF(C1267="","",[1]!s_dq_close(D1267,TODAY(),1))</f>
        <v/>
      </c>
      <c r="G1267" s="182" t="str">
        <f ca="1">IF(C1267="","",[1]!s_pq_pctchange(D1267,TODAY()-$G$12,TODAY())/100)</f>
        <v/>
      </c>
      <c r="H1267" s="242" t="str">
        <f>IF(C1267="","",IF($H$11="收入",[1]!S_STM07_IS(D1267,9,$G$5,$H$13)/$E$5,[1]!S_STM07_IS(D1267,48,$G$5,$H$13)/$E$5))</f>
        <v/>
      </c>
      <c r="I1267" s="242" t="str">
        <f>IF(C1267="","",IF($I$11="毛利率",([1]!S_STM07_IS(D1267,9,$G$5,$H$13)-[1]!S_STM07_IS(D1267,10,$G$5,$H$13))/[1]!S_STM07_IS(D1267,9,$G$5,$H$13),[1]!S_STM07_IS(D1267,14,$G$5,$H$13)/$E$5))</f>
        <v/>
      </c>
      <c r="J1267" s="403" t="str">
        <f>IF(C1267="","",IF($J$11="净利润率",[1]!S_STM07_IS(D1267,61,$G$5,$H$13)/[1]!S_STM07_IS(D1267,9,$G$5,$H$13),[1]!S_STM07_IS(D1267,55,$G$5,$H$13)/$E$5))</f>
        <v/>
      </c>
      <c r="K1267" s="411" t="str">
        <f>IF(C1267="","",[1]!hks_fa_roa2(D1267,$G$5))</f>
        <v/>
      </c>
      <c r="L1267" s="411" t="str">
        <f>IF(C1267="","",[1]!hks_fa_roe(D1267,$G$5))</f>
        <v/>
      </c>
      <c r="M1267" s="243" t="str">
        <f>IF(C1267="","",IF($M$11="EPS",[1]!S_STM07_IS(D1267,61,$G$5,$H$13)/IF([1]!s_share_total(D1267,$G$5)=0,[1]!s_share_total(D1267,[1]!s_ipo_listeddate(D1267)),[1]!s_share_total(D1267,$G$5)),([1]!s_stm07_bs(D1267,75,$G$5,$H$13)+[1]!s_stm07_bs(D1267,88,$G$5,$H$13)+[1]!s_stm07_bs(D1267,94,$G$5,$H$13)+[1]!s_stm07_bs(D1267,95,$G$5,$H$13))/$E$5))</f>
        <v/>
      </c>
      <c r="N1267" s="193" t="str">
        <f>IF(C1267="","",F1267/([1]!S_STM07_IS(D1267,61,$G$5,$H$13)/IF([1]!s_share_total(D1267,$G$5)=0,[1]!s_share_total(D1267,[1]!s_ipo_listeddate(D1267)),[1]!s_share_total(D1267,$G$5))))</f>
        <v/>
      </c>
      <c r="O1267" s="242" t="str">
        <f ca="1">IF(C1267="","",[1]!s_share_total(D1267,TODAY())/$E$5)</f>
        <v/>
      </c>
      <c r="P1267" s="242" t="str">
        <f t="shared" si="122"/>
        <v/>
      </c>
      <c r="Q1267" s="181" t="str">
        <f t="shared" si="123"/>
        <v/>
      </c>
      <c r="R1267" s="342" t="str">
        <f t="shared" si="124"/>
        <v/>
      </c>
      <c r="S1267" s="144"/>
      <c r="U1267" s="1"/>
    </row>
    <row r="1268" spans="3:21" ht="12" customHeight="1" x14ac:dyDescent="0.35">
      <c r="C1268" s="341" t="str">
        <f t="shared" si="121"/>
        <v/>
      </c>
      <c r="D1268" s="239" t="str">
        <f t="shared" si="125"/>
        <v/>
      </c>
      <c r="E1268" s="239" t="str">
        <f t="shared" si="126"/>
        <v/>
      </c>
      <c r="F1268" s="179" t="str">
        <f ca="1">IF(C1268="","",[1]!s_dq_close(D1268,TODAY(),1))</f>
        <v/>
      </c>
      <c r="G1268" s="180" t="str">
        <f ca="1">IF(C1268="","",[1]!s_pq_pctchange(D1268,TODAY()-$G$12,TODAY())/100)</f>
        <v/>
      </c>
      <c r="H1268" s="240" t="str">
        <f>IF(C1268="","",IF($H$11="收入",[1]!S_STM07_IS(D1268,9,$G$5,$H$13)/$E$5,[1]!S_STM07_IS(D1268,48,$G$5,$H$13)/$E$5))</f>
        <v/>
      </c>
      <c r="I1268" s="240" t="str">
        <f>IF(C1268="","",IF($I$11="毛利率",([1]!S_STM07_IS(D1268,9,$G$5,$H$13)-[1]!S_STM07_IS(D1268,10,$G$5,$H$13))/[1]!S_STM07_IS(D1268,9,$G$5,$H$13),[1]!S_STM07_IS(D1268,14,$G$5,$H$13)/$E$5))</f>
        <v/>
      </c>
      <c r="J1268" s="402" t="str">
        <f>IF(C1268="","",IF($J$11="净利润率",[1]!S_STM07_IS(D1268,61,$G$5,$H$13)/[1]!S_STM07_IS(D1268,9,$G$5,$H$13),[1]!S_STM07_IS(D1268,55,$G$5,$H$13)/$E$5))</f>
        <v/>
      </c>
      <c r="K1268" s="411" t="str">
        <f>IF(C1268="","",[1]!hks_fa_roa2(D1268,$G$5))</f>
        <v/>
      </c>
      <c r="L1268" s="411" t="str">
        <f>IF(C1268="","",[1]!hks_fa_roe(D1268,$G$5))</f>
        <v/>
      </c>
      <c r="M1268" s="240" t="str">
        <f>IF(C1268="","",IF($M$11="EPS",[1]!S_STM07_IS(D1268,61,$G$5,$H$13)/IF([1]!s_share_total(D1268,$G$5)=0,[1]!s_share_total(D1268,[1]!s_ipo_listeddate(D1268)),[1]!s_share_total(D1268,$G$5)),([1]!s_stm07_bs(D1268,75,$G$5,$H$13)+[1]!s_stm07_bs(D1268,88,$G$5,$H$13)+[1]!s_stm07_bs(D1268,94,$G$5,$H$13)+[1]!s_stm07_bs(D1268,95,$G$5,$H$13))/$E$5))</f>
        <v/>
      </c>
      <c r="N1268" s="241" t="str">
        <f>IF(C1268="","",F1268/([1]!S_STM07_IS(D1268,61,$G$5,$H$13)/IF([1]!s_share_total(D1268,$G$5)=0,[1]!s_share_total(D1268,[1]!s_ipo_listeddate(D1268)),[1]!s_share_total(D1268,$G$5))))</f>
        <v/>
      </c>
      <c r="O1268" s="240" t="str">
        <f ca="1">IF(C1268="","",[1]!s_share_total(D1268,TODAY())/$E$5)</f>
        <v/>
      </c>
      <c r="P1268" s="240" t="str">
        <f t="shared" si="122"/>
        <v/>
      </c>
      <c r="Q1268" s="210" t="str">
        <f t="shared" si="123"/>
        <v/>
      </c>
      <c r="R1268" s="341" t="str">
        <f t="shared" si="124"/>
        <v/>
      </c>
      <c r="S1268" s="144"/>
      <c r="U1268" s="1"/>
    </row>
    <row r="1269" spans="3:21" ht="12" customHeight="1" x14ac:dyDescent="0.35">
      <c r="C1269" s="342" t="str">
        <f t="shared" si="121"/>
        <v/>
      </c>
      <c r="D1269" s="126" t="str">
        <f t="shared" si="125"/>
        <v/>
      </c>
      <c r="E1269" s="126" t="str">
        <f t="shared" si="126"/>
        <v/>
      </c>
      <c r="F1269" s="181" t="str">
        <f ca="1">IF(C1269="","",[1]!s_dq_close(D1269,TODAY(),1))</f>
        <v/>
      </c>
      <c r="G1269" s="182" t="str">
        <f ca="1">IF(C1269="","",[1]!s_pq_pctchange(D1269,TODAY()-$G$12,TODAY())/100)</f>
        <v/>
      </c>
      <c r="H1269" s="242" t="str">
        <f>IF(C1269="","",IF($H$11="收入",[1]!S_STM07_IS(D1269,9,$G$5,$H$13)/$E$5,[1]!S_STM07_IS(D1269,48,$G$5,$H$13)/$E$5))</f>
        <v/>
      </c>
      <c r="I1269" s="242" t="str">
        <f>IF(C1269="","",IF($I$11="毛利率",([1]!S_STM07_IS(D1269,9,$G$5,$H$13)-[1]!S_STM07_IS(D1269,10,$G$5,$H$13))/[1]!S_STM07_IS(D1269,9,$G$5,$H$13),[1]!S_STM07_IS(D1269,14,$G$5,$H$13)/$E$5))</f>
        <v/>
      </c>
      <c r="J1269" s="403" t="str">
        <f>IF(C1269="","",IF($J$11="净利润率",[1]!S_STM07_IS(D1269,61,$G$5,$H$13)/[1]!S_STM07_IS(D1269,9,$G$5,$H$13),[1]!S_STM07_IS(D1269,55,$G$5,$H$13)/$E$5))</f>
        <v/>
      </c>
      <c r="K1269" s="411" t="str">
        <f>IF(C1269="","",[1]!hks_fa_roa2(D1269,$G$5))</f>
        <v/>
      </c>
      <c r="L1269" s="411" t="str">
        <f>IF(C1269="","",[1]!hks_fa_roe(D1269,$G$5))</f>
        <v/>
      </c>
      <c r="M1269" s="243" t="str">
        <f>IF(C1269="","",IF($M$11="EPS",[1]!S_STM07_IS(D1269,61,$G$5,$H$13)/IF([1]!s_share_total(D1269,$G$5)=0,[1]!s_share_total(D1269,[1]!s_ipo_listeddate(D1269)),[1]!s_share_total(D1269,$G$5)),([1]!s_stm07_bs(D1269,75,$G$5,$H$13)+[1]!s_stm07_bs(D1269,88,$G$5,$H$13)+[1]!s_stm07_bs(D1269,94,$G$5,$H$13)+[1]!s_stm07_bs(D1269,95,$G$5,$H$13))/$E$5))</f>
        <v/>
      </c>
      <c r="N1269" s="193" t="str">
        <f>IF(C1269="","",F1269/([1]!S_STM07_IS(D1269,61,$G$5,$H$13)/IF([1]!s_share_total(D1269,$G$5)=0,[1]!s_share_total(D1269,[1]!s_ipo_listeddate(D1269)),[1]!s_share_total(D1269,$G$5))))</f>
        <v/>
      </c>
      <c r="O1269" s="242" t="str">
        <f ca="1">IF(C1269="","",[1]!s_share_total(D1269,TODAY())/$E$5)</f>
        <v/>
      </c>
      <c r="P1269" s="242" t="str">
        <f t="shared" si="122"/>
        <v/>
      </c>
      <c r="Q1269" s="181" t="str">
        <f t="shared" si="123"/>
        <v/>
      </c>
      <c r="R1269" s="342" t="str">
        <f t="shared" si="124"/>
        <v/>
      </c>
      <c r="S1269" s="144"/>
      <c r="U1269" s="1"/>
    </row>
    <row r="1270" spans="3:21" ht="12" customHeight="1" x14ac:dyDescent="0.35">
      <c r="C1270" s="341" t="str">
        <f t="shared" si="121"/>
        <v/>
      </c>
      <c r="D1270" s="239" t="str">
        <f t="shared" si="125"/>
        <v/>
      </c>
      <c r="E1270" s="239" t="str">
        <f t="shared" si="126"/>
        <v/>
      </c>
      <c r="F1270" s="179" t="str">
        <f ca="1">IF(C1270="","",[1]!s_dq_close(D1270,TODAY(),1))</f>
        <v/>
      </c>
      <c r="G1270" s="180" t="str">
        <f ca="1">IF(C1270="","",[1]!s_pq_pctchange(D1270,TODAY()-$G$12,TODAY())/100)</f>
        <v/>
      </c>
      <c r="H1270" s="240" t="str">
        <f>IF(C1270="","",IF($H$11="收入",[1]!S_STM07_IS(D1270,9,$G$5,$H$13)/$E$5,[1]!S_STM07_IS(D1270,48,$G$5,$H$13)/$E$5))</f>
        <v/>
      </c>
      <c r="I1270" s="240" t="str">
        <f>IF(C1270="","",IF($I$11="毛利率",([1]!S_STM07_IS(D1270,9,$G$5,$H$13)-[1]!S_STM07_IS(D1270,10,$G$5,$H$13))/[1]!S_STM07_IS(D1270,9,$G$5,$H$13),[1]!S_STM07_IS(D1270,14,$G$5,$H$13)/$E$5))</f>
        <v/>
      </c>
      <c r="J1270" s="402" t="str">
        <f>IF(C1270="","",IF($J$11="净利润率",[1]!S_STM07_IS(D1270,61,$G$5,$H$13)/[1]!S_STM07_IS(D1270,9,$G$5,$H$13),[1]!S_STM07_IS(D1270,55,$G$5,$H$13)/$E$5))</f>
        <v/>
      </c>
      <c r="K1270" s="411" t="str">
        <f>IF(C1270="","",[1]!hks_fa_roa2(D1270,$G$5))</f>
        <v/>
      </c>
      <c r="L1270" s="411" t="str">
        <f>IF(C1270="","",[1]!hks_fa_roe(D1270,$G$5))</f>
        <v/>
      </c>
      <c r="M1270" s="240" t="str">
        <f>IF(C1270="","",IF($M$11="EPS",[1]!S_STM07_IS(D1270,61,$G$5,$H$13)/IF([1]!s_share_total(D1270,$G$5)=0,[1]!s_share_total(D1270,[1]!s_ipo_listeddate(D1270)),[1]!s_share_total(D1270,$G$5)),([1]!s_stm07_bs(D1270,75,$G$5,$H$13)+[1]!s_stm07_bs(D1270,88,$G$5,$H$13)+[1]!s_stm07_bs(D1270,94,$G$5,$H$13)+[1]!s_stm07_bs(D1270,95,$G$5,$H$13))/$E$5))</f>
        <v/>
      </c>
      <c r="N1270" s="241" t="str">
        <f>IF(C1270="","",F1270/([1]!S_STM07_IS(D1270,61,$G$5,$H$13)/IF([1]!s_share_total(D1270,$G$5)=0,[1]!s_share_total(D1270,[1]!s_ipo_listeddate(D1270)),[1]!s_share_total(D1270,$G$5))))</f>
        <v/>
      </c>
      <c r="O1270" s="240" t="str">
        <f ca="1">IF(C1270="","",[1]!s_share_total(D1270,TODAY())/$E$5)</f>
        <v/>
      </c>
      <c r="P1270" s="240" t="str">
        <f t="shared" si="122"/>
        <v/>
      </c>
      <c r="Q1270" s="210" t="str">
        <f t="shared" si="123"/>
        <v/>
      </c>
      <c r="R1270" s="341" t="str">
        <f t="shared" si="124"/>
        <v/>
      </c>
      <c r="S1270" s="144"/>
      <c r="U1270" s="1"/>
    </row>
    <row r="1271" spans="3:21" ht="12" customHeight="1" x14ac:dyDescent="0.35">
      <c r="C1271" s="342" t="str">
        <f t="shared" si="121"/>
        <v/>
      </c>
      <c r="D1271" s="126" t="str">
        <f t="shared" si="125"/>
        <v/>
      </c>
      <c r="E1271" s="126" t="str">
        <f t="shared" si="126"/>
        <v/>
      </c>
      <c r="F1271" s="181" t="str">
        <f ca="1">IF(C1271="","",[1]!s_dq_close(D1271,TODAY(),1))</f>
        <v/>
      </c>
      <c r="G1271" s="182" t="str">
        <f ca="1">IF(C1271="","",[1]!s_pq_pctchange(D1271,TODAY()-$G$12,TODAY())/100)</f>
        <v/>
      </c>
      <c r="H1271" s="242" t="str">
        <f>IF(C1271="","",IF($H$11="收入",[1]!S_STM07_IS(D1271,9,$G$5,$H$13)/$E$5,[1]!S_STM07_IS(D1271,48,$G$5,$H$13)/$E$5))</f>
        <v/>
      </c>
      <c r="I1271" s="242" t="str">
        <f>IF(C1271="","",IF($I$11="毛利率",([1]!S_STM07_IS(D1271,9,$G$5,$H$13)-[1]!S_STM07_IS(D1271,10,$G$5,$H$13))/[1]!S_STM07_IS(D1271,9,$G$5,$H$13),[1]!S_STM07_IS(D1271,14,$G$5,$H$13)/$E$5))</f>
        <v/>
      </c>
      <c r="J1271" s="403" t="str">
        <f>IF(C1271="","",IF($J$11="净利润率",[1]!S_STM07_IS(D1271,61,$G$5,$H$13)/[1]!S_STM07_IS(D1271,9,$G$5,$H$13),[1]!S_STM07_IS(D1271,55,$G$5,$H$13)/$E$5))</f>
        <v/>
      </c>
      <c r="K1271" s="411" t="str">
        <f>IF(C1271="","",[1]!hks_fa_roa2(D1271,$G$5))</f>
        <v/>
      </c>
      <c r="L1271" s="411" t="str">
        <f>IF(C1271="","",[1]!hks_fa_roe(D1271,$G$5))</f>
        <v/>
      </c>
      <c r="M1271" s="243" t="str">
        <f>IF(C1271="","",IF($M$11="EPS",[1]!S_STM07_IS(D1271,61,$G$5,$H$13)/IF([1]!s_share_total(D1271,$G$5)=0,[1]!s_share_total(D1271,[1]!s_ipo_listeddate(D1271)),[1]!s_share_total(D1271,$G$5)),([1]!s_stm07_bs(D1271,75,$G$5,$H$13)+[1]!s_stm07_bs(D1271,88,$G$5,$H$13)+[1]!s_stm07_bs(D1271,94,$G$5,$H$13)+[1]!s_stm07_bs(D1271,95,$G$5,$H$13))/$E$5))</f>
        <v/>
      </c>
      <c r="N1271" s="193" t="str">
        <f>IF(C1271="","",F1271/([1]!S_STM07_IS(D1271,61,$G$5,$H$13)/IF([1]!s_share_total(D1271,$G$5)=0,[1]!s_share_total(D1271,[1]!s_ipo_listeddate(D1271)),[1]!s_share_total(D1271,$G$5))))</f>
        <v/>
      </c>
      <c r="O1271" s="242" t="str">
        <f ca="1">IF(C1271="","",[1]!s_share_total(D1271,TODAY())/$E$5)</f>
        <v/>
      </c>
      <c r="P1271" s="242" t="str">
        <f t="shared" si="122"/>
        <v/>
      </c>
      <c r="Q1271" s="181" t="str">
        <f t="shared" si="123"/>
        <v/>
      </c>
      <c r="R1271" s="342" t="str">
        <f t="shared" si="124"/>
        <v/>
      </c>
      <c r="S1271" s="144"/>
      <c r="U1271" s="1"/>
    </row>
    <row r="1272" spans="3:21" ht="12" customHeight="1" x14ac:dyDescent="0.35">
      <c r="C1272" s="341" t="str">
        <f t="shared" si="121"/>
        <v/>
      </c>
      <c r="D1272" s="239" t="str">
        <f t="shared" si="125"/>
        <v/>
      </c>
      <c r="E1272" s="239" t="str">
        <f t="shared" si="126"/>
        <v/>
      </c>
      <c r="F1272" s="179" t="str">
        <f ca="1">IF(C1272="","",[1]!s_dq_close(D1272,TODAY(),1))</f>
        <v/>
      </c>
      <c r="G1272" s="180" t="str">
        <f ca="1">IF(C1272="","",[1]!s_pq_pctchange(D1272,TODAY()-$G$12,TODAY())/100)</f>
        <v/>
      </c>
      <c r="H1272" s="240" t="str">
        <f>IF(C1272="","",IF($H$11="收入",[1]!S_STM07_IS(D1272,9,$G$5,$H$13)/$E$5,[1]!S_STM07_IS(D1272,48,$G$5,$H$13)/$E$5))</f>
        <v/>
      </c>
      <c r="I1272" s="240" t="str">
        <f>IF(C1272="","",IF($I$11="毛利率",([1]!S_STM07_IS(D1272,9,$G$5,$H$13)-[1]!S_STM07_IS(D1272,10,$G$5,$H$13))/[1]!S_STM07_IS(D1272,9,$G$5,$H$13),[1]!S_STM07_IS(D1272,14,$G$5,$H$13)/$E$5))</f>
        <v/>
      </c>
      <c r="J1272" s="402" t="str">
        <f>IF(C1272="","",IF($J$11="净利润率",[1]!S_STM07_IS(D1272,61,$G$5,$H$13)/[1]!S_STM07_IS(D1272,9,$G$5,$H$13),[1]!S_STM07_IS(D1272,55,$G$5,$H$13)/$E$5))</f>
        <v/>
      </c>
      <c r="K1272" s="411" t="str">
        <f>IF(C1272="","",[1]!hks_fa_roa2(D1272,$G$5))</f>
        <v/>
      </c>
      <c r="L1272" s="411" t="str">
        <f>IF(C1272="","",[1]!hks_fa_roe(D1272,$G$5))</f>
        <v/>
      </c>
      <c r="M1272" s="240" t="str">
        <f>IF(C1272="","",IF($M$11="EPS",[1]!S_STM07_IS(D1272,61,$G$5,$H$13)/IF([1]!s_share_total(D1272,$G$5)=0,[1]!s_share_total(D1272,[1]!s_ipo_listeddate(D1272)),[1]!s_share_total(D1272,$G$5)),([1]!s_stm07_bs(D1272,75,$G$5,$H$13)+[1]!s_stm07_bs(D1272,88,$G$5,$H$13)+[1]!s_stm07_bs(D1272,94,$G$5,$H$13)+[1]!s_stm07_bs(D1272,95,$G$5,$H$13))/$E$5))</f>
        <v/>
      </c>
      <c r="N1272" s="241" t="str">
        <f>IF(C1272="","",F1272/([1]!S_STM07_IS(D1272,61,$G$5,$H$13)/IF([1]!s_share_total(D1272,$G$5)=0,[1]!s_share_total(D1272,[1]!s_ipo_listeddate(D1272)),[1]!s_share_total(D1272,$G$5))))</f>
        <v/>
      </c>
      <c r="O1272" s="240" t="str">
        <f ca="1">IF(C1272="","",[1]!s_share_total(D1272,TODAY())/$E$5)</f>
        <v/>
      </c>
      <c r="P1272" s="240" t="str">
        <f t="shared" si="122"/>
        <v/>
      </c>
      <c r="Q1272" s="210" t="str">
        <f t="shared" si="123"/>
        <v/>
      </c>
      <c r="R1272" s="341" t="str">
        <f t="shared" si="124"/>
        <v/>
      </c>
      <c r="S1272" s="144"/>
      <c r="U1272" s="1"/>
    </row>
    <row r="1273" spans="3:21" ht="12" customHeight="1" x14ac:dyDescent="0.35">
      <c r="C1273" s="342" t="str">
        <f t="shared" si="121"/>
        <v/>
      </c>
      <c r="D1273" s="126" t="str">
        <f t="shared" si="125"/>
        <v/>
      </c>
      <c r="E1273" s="126" t="str">
        <f t="shared" si="126"/>
        <v/>
      </c>
      <c r="F1273" s="181" t="str">
        <f ca="1">IF(C1273="","",[1]!s_dq_close(D1273,TODAY(),1))</f>
        <v/>
      </c>
      <c r="G1273" s="182" t="str">
        <f ca="1">IF(C1273="","",[1]!s_pq_pctchange(D1273,TODAY()-$G$12,TODAY())/100)</f>
        <v/>
      </c>
      <c r="H1273" s="242" t="str">
        <f>IF(C1273="","",IF($H$11="收入",[1]!S_STM07_IS(D1273,9,$G$5,$H$13)/$E$5,[1]!S_STM07_IS(D1273,48,$G$5,$H$13)/$E$5))</f>
        <v/>
      </c>
      <c r="I1273" s="242" t="str">
        <f>IF(C1273="","",IF($I$11="毛利率",([1]!S_STM07_IS(D1273,9,$G$5,$H$13)-[1]!S_STM07_IS(D1273,10,$G$5,$H$13))/[1]!S_STM07_IS(D1273,9,$G$5,$H$13),[1]!S_STM07_IS(D1273,14,$G$5,$H$13)/$E$5))</f>
        <v/>
      </c>
      <c r="J1273" s="403" t="str">
        <f>IF(C1273="","",IF($J$11="净利润率",[1]!S_STM07_IS(D1273,61,$G$5,$H$13)/[1]!S_STM07_IS(D1273,9,$G$5,$H$13),[1]!S_STM07_IS(D1273,55,$G$5,$H$13)/$E$5))</f>
        <v/>
      </c>
      <c r="K1273" s="411" t="str">
        <f>IF(C1273="","",[1]!hks_fa_roa2(D1273,$G$5))</f>
        <v/>
      </c>
      <c r="L1273" s="411" t="str">
        <f>IF(C1273="","",[1]!hks_fa_roe(D1273,$G$5))</f>
        <v/>
      </c>
      <c r="M1273" s="243" t="str">
        <f>IF(C1273="","",IF($M$11="EPS",[1]!S_STM07_IS(D1273,61,$G$5,$H$13)/IF([1]!s_share_total(D1273,$G$5)=0,[1]!s_share_total(D1273,[1]!s_ipo_listeddate(D1273)),[1]!s_share_total(D1273,$G$5)),([1]!s_stm07_bs(D1273,75,$G$5,$H$13)+[1]!s_stm07_bs(D1273,88,$G$5,$H$13)+[1]!s_stm07_bs(D1273,94,$G$5,$H$13)+[1]!s_stm07_bs(D1273,95,$G$5,$H$13))/$E$5))</f>
        <v/>
      </c>
      <c r="N1273" s="193" t="str">
        <f>IF(C1273="","",F1273/([1]!S_STM07_IS(D1273,61,$G$5,$H$13)/IF([1]!s_share_total(D1273,$G$5)=0,[1]!s_share_total(D1273,[1]!s_ipo_listeddate(D1273)),[1]!s_share_total(D1273,$G$5))))</f>
        <v/>
      </c>
      <c r="O1273" s="242" t="str">
        <f ca="1">IF(C1273="","",[1]!s_share_total(D1273,TODAY())/$E$5)</f>
        <v/>
      </c>
      <c r="P1273" s="242" t="str">
        <f t="shared" si="122"/>
        <v/>
      </c>
      <c r="Q1273" s="181" t="str">
        <f t="shared" si="123"/>
        <v/>
      </c>
      <c r="R1273" s="342" t="str">
        <f t="shared" si="124"/>
        <v/>
      </c>
      <c r="S1273" s="144"/>
      <c r="U1273" s="1"/>
    </row>
    <row r="1274" spans="3:21" ht="12" customHeight="1" x14ac:dyDescent="0.35">
      <c r="C1274" s="341" t="str">
        <f t="shared" si="121"/>
        <v/>
      </c>
      <c r="D1274" s="239" t="str">
        <f t="shared" si="125"/>
        <v/>
      </c>
      <c r="E1274" s="239" t="str">
        <f t="shared" si="126"/>
        <v/>
      </c>
      <c r="F1274" s="179" t="str">
        <f ca="1">IF(C1274="","",[1]!s_dq_close(D1274,TODAY(),1))</f>
        <v/>
      </c>
      <c r="G1274" s="180" t="str">
        <f ca="1">IF(C1274="","",[1]!s_pq_pctchange(D1274,TODAY()-$G$12,TODAY())/100)</f>
        <v/>
      </c>
      <c r="H1274" s="240" t="str">
        <f>IF(C1274="","",IF($H$11="收入",[1]!S_STM07_IS(D1274,9,$G$5,$H$13)/$E$5,[1]!S_STM07_IS(D1274,48,$G$5,$H$13)/$E$5))</f>
        <v/>
      </c>
      <c r="I1274" s="240" t="str">
        <f>IF(C1274="","",IF($I$11="毛利率",([1]!S_STM07_IS(D1274,9,$G$5,$H$13)-[1]!S_STM07_IS(D1274,10,$G$5,$H$13))/[1]!S_STM07_IS(D1274,9,$G$5,$H$13),[1]!S_STM07_IS(D1274,14,$G$5,$H$13)/$E$5))</f>
        <v/>
      </c>
      <c r="J1274" s="402" t="str">
        <f>IF(C1274="","",IF($J$11="净利润率",[1]!S_STM07_IS(D1274,61,$G$5,$H$13)/[1]!S_STM07_IS(D1274,9,$G$5,$H$13),[1]!S_STM07_IS(D1274,55,$G$5,$H$13)/$E$5))</f>
        <v/>
      </c>
      <c r="K1274" s="411" t="str">
        <f>IF(C1274="","",[1]!hks_fa_roa2(D1274,$G$5))</f>
        <v/>
      </c>
      <c r="L1274" s="411" t="str">
        <f>IF(C1274="","",[1]!hks_fa_roe(D1274,$G$5))</f>
        <v/>
      </c>
      <c r="M1274" s="240" t="str">
        <f>IF(C1274="","",IF($M$11="EPS",[1]!S_STM07_IS(D1274,61,$G$5,$H$13)/IF([1]!s_share_total(D1274,$G$5)=0,[1]!s_share_total(D1274,[1]!s_ipo_listeddate(D1274)),[1]!s_share_total(D1274,$G$5)),([1]!s_stm07_bs(D1274,75,$G$5,$H$13)+[1]!s_stm07_bs(D1274,88,$G$5,$H$13)+[1]!s_stm07_bs(D1274,94,$G$5,$H$13)+[1]!s_stm07_bs(D1274,95,$G$5,$H$13))/$E$5))</f>
        <v/>
      </c>
      <c r="N1274" s="241" t="str">
        <f>IF(C1274="","",F1274/([1]!S_STM07_IS(D1274,61,$G$5,$H$13)/IF([1]!s_share_total(D1274,$G$5)=0,[1]!s_share_total(D1274,[1]!s_ipo_listeddate(D1274)),[1]!s_share_total(D1274,$G$5))))</f>
        <v/>
      </c>
      <c r="O1274" s="240" t="str">
        <f ca="1">IF(C1274="","",[1]!s_share_total(D1274,TODAY())/$E$5)</f>
        <v/>
      </c>
      <c r="P1274" s="240" t="str">
        <f t="shared" si="122"/>
        <v/>
      </c>
      <c r="Q1274" s="210" t="str">
        <f t="shared" si="123"/>
        <v/>
      </c>
      <c r="R1274" s="341" t="str">
        <f t="shared" si="124"/>
        <v/>
      </c>
      <c r="S1274" s="144"/>
      <c r="U1274" s="1"/>
    </row>
    <row r="1275" spans="3:21" ht="12" customHeight="1" x14ac:dyDescent="0.35">
      <c r="C1275" s="342" t="str">
        <f t="shared" si="121"/>
        <v/>
      </c>
      <c r="D1275" s="126" t="str">
        <f t="shared" si="125"/>
        <v/>
      </c>
      <c r="E1275" s="126" t="str">
        <f t="shared" si="126"/>
        <v/>
      </c>
      <c r="F1275" s="181" t="str">
        <f ca="1">IF(C1275="","",[1]!s_dq_close(D1275,TODAY(),1))</f>
        <v/>
      </c>
      <c r="G1275" s="182" t="str">
        <f ca="1">IF(C1275="","",[1]!s_pq_pctchange(D1275,TODAY()-$G$12,TODAY())/100)</f>
        <v/>
      </c>
      <c r="H1275" s="242" t="str">
        <f>IF(C1275="","",IF($H$11="收入",[1]!S_STM07_IS(D1275,9,$G$5,$H$13)/$E$5,[1]!S_STM07_IS(D1275,48,$G$5,$H$13)/$E$5))</f>
        <v/>
      </c>
      <c r="I1275" s="242" t="str">
        <f>IF(C1275="","",IF($I$11="毛利率",([1]!S_STM07_IS(D1275,9,$G$5,$H$13)-[1]!S_STM07_IS(D1275,10,$G$5,$H$13))/[1]!S_STM07_IS(D1275,9,$G$5,$H$13),[1]!S_STM07_IS(D1275,14,$G$5,$H$13)/$E$5))</f>
        <v/>
      </c>
      <c r="J1275" s="403" t="str">
        <f>IF(C1275="","",IF($J$11="净利润率",[1]!S_STM07_IS(D1275,61,$G$5,$H$13)/[1]!S_STM07_IS(D1275,9,$G$5,$H$13),[1]!S_STM07_IS(D1275,55,$G$5,$H$13)/$E$5))</f>
        <v/>
      </c>
      <c r="K1275" s="411" t="str">
        <f>IF(C1275="","",[1]!hks_fa_roa2(D1275,$G$5))</f>
        <v/>
      </c>
      <c r="L1275" s="411" t="str">
        <f>IF(C1275="","",[1]!hks_fa_roe(D1275,$G$5))</f>
        <v/>
      </c>
      <c r="M1275" s="243" t="str">
        <f>IF(C1275="","",IF($M$11="EPS",[1]!S_STM07_IS(D1275,61,$G$5,$H$13)/IF([1]!s_share_total(D1275,$G$5)=0,[1]!s_share_total(D1275,[1]!s_ipo_listeddate(D1275)),[1]!s_share_total(D1275,$G$5)),([1]!s_stm07_bs(D1275,75,$G$5,$H$13)+[1]!s_stm07_bs(D1275,88,$G$5,$H$13)+[1]!s_stm07_bs(D1275,94,$G$5,$H$13)+[1]!s_stm07_bs(D1275,95,$G$5,$H$13))/$E$5))</f>
        <v/>
      </c>
      <c r="N1275" s="193" t="str">
        <f>IF(C1275="","",F1275/([1]!S_STM07_IS(D1275,61,$G$5,$H$13)/IF([1]!s_share_total(D1275,$G$5)=0,[1]!s_share_total(D1275,[1]!s_ipo_listeddate(D1275)),[1]!s_share_total(D1275,$G$5))))</f>
        <v/>
      </c>
      <c r="O1275" s="242" t="str">
        <f ca="1">IF(C1275="","",[1]!s_share_total(D1275,TODAY())/$E$5)</f>
        <v/>
      </c>
      <c r="P1275" s="242" t="str">
        <f t="shared" si="122"/>
        <v/>
      </c>
      <c r="Q1275" s="181" t="str">
        <f t="shared" si="123"/>
        <v/>
      </c>
      <c r="R1275" s="342" t="str">
        <f t="shared" si="124"/>
        <v/>
      </c>
      <c r="S1275" s="144"/>
      <c r="U1275" s="1"/>
    </row>
    <row r="1276" spans="3:21" ht="12" customHeight="1" x14ac:dyDescent="0.35">
      <c r="C1276" s="341" t="str">
        <f t="shared" si="121"/>
        <v/>
      </c>
      <c r="D1276" s="239" t="str">
        <f t="shared" si="125"/>
        <v/>
      </c>
      <c r="E1276" s="239" t="str">
        <f t="shared" si="126"/>
        <v/>
      </c>
      <c r="F1276" s="179" t="str">
        <f ca="1">IF(C1276="","",[1]!s_dq_close(D1276,TODAY(),1))</f>
        <v/>
      </c>
      <c r="G1276" s="180" t="str">
        <f ca="1">IF(C1276="","",[1]!s_pq_pctchange(D1276,TODAY()-$G$12,TODAY())/100)</f>
        <v/>
      </c>
      <c r="H1276" s="240" t="str">
        <f>IF(C1276="","",IF($H$11="收入",[1]!S_STM07_IS(D1276,9,$G$5,$H$13)/$E$5,[1]!S_STM07_IS(D1276,48,$G$5,$H$13)/$E$5))</f>
        <v/>
      </c>
      <c r="I1276" s="240" t="str">
        <f>IF(C1276="","",IF($I$11="毛利率",([1]!S_STM07_IS(D1276,9,$G$5,$H$13)-[1]!S_STM07_IS(D1276,10,$G$5,$H$13))/[1]!S_STM07_IS(D1276,9,$G$5,$H$13),[1]!S_STM07_IS(D1276,14,$G$5,$H$13)/$E$5))</f>
        <v/>
      </c>
      <c r="J1276" s="402" t="str">
        <f>IF(C1276="","",IF($J$11="净利润率",[1]!S_STM07_IS(D1276,61,$G$5,$H$13)/[1]!S_STM07_IS(D1276,9,$G$5,$H$13),[1]!S_STM07_IS(D1276,55,$G$5,$H$13)/$E$5))</f>
        <v/>
      </c>
      <c r="K1276" s="411" t="str">
        <f>IF(C1276="","",[1]!hks_fa_roa2(D1276,$G$5))</f>
        <v/>
      </c>
      <c r="L1276" s="411" t="str">
        <f>IF(C1276="","",[1]!hks_fa_roe(D1276,$G$5))</f>
        <v/>
      </c>
      <c r="M1276" s="240" t="str">
        <f>IF(C1276="","",IF($M$11="EPS",[1]!S_STM07_IS(D1276,61,$G$5,$H$13)/IF([1]!s_share_total(D1276,$G$5)=0,[1]!s_share_total(D1276,[1]!s_ipo_listeddate(D1276)),[1]!s_share_total(D1276,$G$5)),([1]!s_stm07_bs(D1276,75,$G$5,$H$13)+[1]!s_stm07_bs(D1276,88,$G$5,$H$13)+[1]!s_stm07_bs(D1276,94,$G$5,$H$13)+[1]!s_stm07_bs(D1276,95,$G$5,$H$13))/$E$5))</f>
        <v/>
      </c>
      <c r="N1276" s="241" t="str">
        <f>IF(C1276="","",F1276/([1]!S_STM07_IS(D1276,61,$G$5,$H$13)/IF([1]!s_share_total(D1276,$G$5)=0,[1]!s_share_total(D1276,[1]!s_ipo_listeddate(D1276)),[1]!s_share_total(D1276,$G$5))))</f>
        <v/>
      </c>
      <c r="O1276" s="240" t="str">
        <f ca="1">IF(C1276="","",[1]!s_share_total(D1276,TODAY())/$E$5)</f>
        <v/>
      </c>
      <c r="P1276" s="240" t="str">
        <f t="shared" si="122"/>
        <v/>
      </c>
      <c r="Q1276" s="210" t="str">
        <f t="shared" si="123"/>
        <v/>
      </c>
      <c r="R1276" s="341" t="str">
        <f t="shared" si="124"/>
        <v/>
      </c>
      <c r="S1276" s="144"/>
      <c r="U1276" s="1"/>
    </row>
    <row r="1277" spans="3:21" ht="12" customHeight="1" x14ac:dyDescent="0.35">
      <c r="C1277" s="342" t="str">
        <f t="shared" si="121"/>
        <v/>
      </c>
      <c r="D1277" s="126" t="str">
        <f t="shared" si="125"/>
        <v/>
      </c>
      <c r="E1277" s="126" t="str">
        <f t="shared" si="126"/>
        <v/>
      </c>
      <c r="F1277" s="181" t="str">
        <f ca="1">IF(C1277="","",[1]!s_dq_close(D1277,TODAY(),1))</f>
        <v/>
      </c>
      <c r="G1277" s="182" t="str">
        <f ca="1">IF(C1277="","",[1]!s_pq_pctchange(D1277,TODAY()-$G$12,TODAY())/100)</f>
        <v/>
      </c>
      <c r="H1277" s="242" t="str">
        <f>IF(C1277="","",IF($H$11="收入",[1]!S_STM07_IS(D1277,9,$G$5,$H$13)/$E$5,[1]!S_STM07_IS(D1277,48,$G$5,$H$13)/$E$5))</f>
        <v/>
      </c>
      <c r="I1277" s="242" t="str">
        <f>IF(C1277="","",IF($I$11="毛利率",([1]!S_STM07_IS(D1277,9,$G$5,$H$13)-[1]!S_STM07_IS(D1277,10,$G$5,$H$13))/[1]!S_STM07_IS(D1277,9,$G$5,$H$13),[1]!S_STM07_IS(D1277,14,$G$5,$H$13)/$E$5))</f>
        <v/>
      </c>
      <c r="J1277" s="403" t="str">
        <f>IF(C1277="","",IF($J$11="净利润率",[1]!S_STM07_IS(D1277,61,$G$5,$H$13)/[1]!S_STM07_IS(D1277,9,$G$5,$H$13),[1]!S_STM07_IS(D1277,55,$G$5,$H$13)/$E$5))</f>
        <v/>
      </c>
      <c r="K1277" s="411" t="str">
        <f>IF(C1277="","",[1]!hks_fa_roa2(D1277,$G$5))</f>
        <v/>
      </c>
      <c r="L1277" s="411" t="str">
        <f>IF(C1277="","",[1]!hks_fa_roe(D1277,$G$5))</f>
        <v/>
      </c>
      <c r="M1277" s="243" t="str">
        <f>IF(C1277="","",IF($M$11="EPS",[1]!S_STM07_IS(D1277,61,$G$5,$H$13)/IF([1]!s_share_total(D1277,$G$5)=0,[1]!s_share_total(D1277,[1]!s_ipo_listeddate(D1277)),[1]!s_share_total(D1277,$G$5)),([1]!s_stm07_bs(D1277,75,$G$5,$H$13)+[1]!s_stm07_bs(D1277,88,$G$5,$H$13)+[1]!s_stm07_bs(D1277,94,$G$5,$H$13)+[1]!s_stm07_bs(D1277,95,$G$5,$H$13))/$E$5))</f>
        <v/>
      </c>
      <c r="N1277" s="193" t="str">
        <f>IF(C1277="","",F1277/([1]!S_STM07_IS(D1277,61,$G$5,$H$13)/IF([1]!s_share_total(D1277,$G$5)=0,[1]!s_share_total(D1277,[1]!s_ipo_listeddate(D1277)),[1]!s_share_total(D1277,$G$5))))</f>
        <v/>
      </c>
      <c r="O1277" s="242" t="str">
        <f ca="1">IF(C1277="","",[1]!s_share_total(D1277,TODAY())/$E$5)</f>
        <v/>
      </c>
      <c r="P1277" s="242" t="str">
        <f t="shared" si="122"/>
        <v/>
      </c>
      <c r="Q1277" s="181" t="str">
        <f t="shared" si="123"/>
        <v/>
      </c>
      <c r="R1277" s="342" t="str">
        <f t="shared" si="124"/>
        <v/>
      </c>
      <c r="S1277" s="144"/>
      <c r="U1277" s="1"/>
    </row>
    <row r="1278" spans="3:21" ht="12" customHeight="1" x14ac:dyDescent="0.35">
      <c r="C1278" s="341" t="str">
        <f t="shared" si="121"/>
        <v/>
      </c>
      <c r="D1278" s="239" t="str">
        <f t="shared" si="125"/>
        <v/>
      </c>
      <c r="E1278" s="239" t="str">
        <f t="shared" si="126"/>
        <v/>
      </c>
      <c r="F1278" s="179" t="str">
        <f ca="1">IF(C1278="","",[1]!s_dq_close(D1278,TODAY(),1))</f>
        <v/>
      </c>
      <c r="G1278" s="180" t="str">
        <f ca="1">IF(C1278="","",[1]!s_pq_pctchange(D1278,TODAY()-$G$12,TODAY())/100)</f>
        <v/>
      </c>
      <c r="H1278" s="240" t="str">
        <f>IF(C1278="","",IF($H$11="收入",[1]!S_STM07_IS(D1278,9,$G$5,$H$13)/$E$5,[1]!S_STM07_IS(D1278,48,$G$5,$H$13)/$E$5))</f>
        <v/>
      </c>
      <c r="I1278" s="240" t="str">
        <f>IF(C1278="","",IF($I$11="毛利率",([1]!S_STM07_IS(D1278,9,$G$5,$H$13)-[1]!S_STM07_IS(D1278,10,$G$5,$H$13))/[1]!S_STM07_IS(D1278,9,$G$5,$H$13),[1]!S_STM07_IS(D1278,14,$G$5,$H$13)/$E$5))</f>
        <v/>
      </c>
      <c r="J1278" s="402" t="str">
        <f>IF(C1278="","",IF($J$11="净利润率",[1]!S_STM07_IS(D1278,61,$G$5,$H$13)/[1]!S_STM07_IS(D1278,9,$G$5,$H$13),[1]!S_STM07_IS(D1278,55,$G$5,$H$13)/$E$5))</f>
        <v/>
      </c>
      <c r="K1278" s="411" t="str">
        <f>IF(C1278="","",[1]!hks_fa_roa2(D1278,$G$5))</f>
        <v/>
      </c>
      <c r="L1278" s="411" t="str">
        <f>IF(C1278="","",[1]!hks_fa_roe(D1278,$G$5))</f>
        <v/>
      </c>
      <c r="M1278" s="240" t="str">
        <f>IF(C1278="","",IF($M$11="EPS",[1]!S_STM07_IS(D1278,61,$G$5,$H$13)/IF([1]!s_share_total(D1278,$G$5)=0,[1]!s_share_total(D1278,[1]!s_ipo_listeddate(D1278)),[1]!s_share_total(D1278,$G$5)),([1]!s_stm07_bs(D1278,75,$G$5,$H$13)+[1]!s_stm07_bs(D1278,88,$G$5,$H$13)+[1]!s_stm07_bs(D1278,94,$G$5,$H$13)+[1]!s_stm07_bs(D1278,95,$G$5,$H$13))/$E$5))</f>
        <v/>
      </c>
      <c r="N1278" s="241" t="str">
        <f>IF(C1278="","",F1278/([1]!S_STM07_IS(D1278,61,$G$5,$H$13)/IF([1]!s_share_total(D1278,$G$5)=0,[1]!s_share_total(D1278,[1]!s_ipo_listeddate(D1278)),[1]!s_share_total(D1278,$G$5))))</f>
        <v/>
      </c>
      <c r="O1278" s="240" t="str">
        <f ca="1">IF(C1278="","",[1]!s_share_total(D1278,TODAY())/$E$5)</f>
        <v/>
      </c>
      <c r="P1278" s="240" t="str">
        <f t="shared" si="122"/>
        <v/>
      </c>
      <c r="Q1278" s="210" t="str">
        <f t="shared" si="123"/>
        <v/>
      </c>
      <c r="R1278" s="341" t="str">
        <f t="shared" si="124"/>
        <v/>
      </c>
      <c r="S1278" s="144"/>
      <c r="U1278" s="1"/>
    </row>
    <row r="1279" spans="3:21" ht="12" customHeight="1" x14ac:dyDescent="0.35">
      <c r="C1279" s="342" t="str">
        <f t="shared" si="121"/>
        <v/>
      </c>
      <c r="D1279" s="126" t="str">
        <f t="shared" si="125"/>
        <v/>
      </c>
      <c r="E1279" s="126" t="str">
        <f t="shared" si="126"/>
        <v/>
      </c>
      <c r="F1279" s="181" t="str">
        <f ca="1">IF(C1279="","",[1]!s_dq_close(D1279,TODAY(),1))</f>
        <v/>
      </c>
      <c r="G1279" s="182" t="str">
        <f ca="1">IF(C1279="","",[1]!s_pq_pctchange(D1279,TODAY()-$G$12,TODAY())/100)</f>
        <v/>
      </c>
      <c r="H1279" s="242" t="str">
        <f>IF(C1279="","",IF($H$11="收入",[1]!S_STM07_IS(D1279,9,$G$5,$H$13)/$E$5,[1]!S_STM07_IS(D1279,48,$G$5,$H$13)/$E$5))</f>
        <v/>
      </c>
      <c r="I1279" s="242" t="str">
        <f>IF(C1279="","",IF($I$11="毛利率",([1]!S_STM07_IS(D1279,9,$G$5,$H$13)-[1]!S_STM07_IS(D1279,10,$G$5,$H$13))/[1]!S_STM07_IS(D1279,9,$G$5,$H$13),[1]!S_STM07_IS(D1279,14,$G$5,$H$13)/$E$5))</f>
        <v/>
      </c>
      <c r="J1279" s="403" t="str">
        <f>IF(C1279="","",IF($J$11="净利润率",[1]!S_STM07_IS(D1279,61,$G$5,$H$13)/[1]!S_STM07_IS(D1279,9,$G$5,$H$13),[1]!S_STM07_IS(D1279,55,$G$5,$H$13)/$E$5))</f>
        <v/>
      </c>
      <c r="K1279" s="411" t="str">
        <f>IF(C1279="","",[1]!hks_fa_roa2(D1279,$G$5))</f>
        <v/>
      </c>
      <c r="L1279" s="411" t="str">
        <f>IF(C1279="","",[1]!hks_fa_roe(D1279,$G$5))</f>
        <v/>
      </c>
      <c r="M1279" s="243" t="str">
        <f>IF(C1279="","",IF($M$11="EPS",[1]!S_STM07_IS(D1279,61,$G$5,$H$13)/IF([1]!s_share_total(D1279,$G$5)=0,[1]!s_share_total(D1279,[1]!s_ipo_listeddate(D1279)),[1]!s_share_total(D1279,$G$5)),([1]!s_stm07_bs(D1279,75,$G$5,$H$13)+[1]!s_stm07_bs(D1279,88,$G$5,$H$13)+[1]!s_stm07_bs(D1279,94,$G$5,$H$13)+[1]!s_stm07_bs(D1279,95,$G$5,$H$13))/$E$5))</f>
        <v/>
      </c>
      <c r="N1279" s="193" t="str">
        <f>IF(C1279="","",F1279/([1]!S_STM07_IS(D1279,61,$G$5,$H$13)/IF([1]!s_share_total(D1279,$G$5)=0,[1]!s_share_total(D1279,[1]!s_ipo_listeddate(D1279)),[1]!s_share_total(D1279,$G$5))))</f>
        <v/>
      </c>
      <c r="O1279" s="242" t="str">
        <f ca="1">IF(C1279="","",[1]!s_share_total(D1279,TODAY())/$E$5)</f>
        <v/>
      </c>
      <c r="P1279" s="242" t="str">
        <f t="shared" si="122"/>
        <v/>
      </c>
      <c r="Q1279" s="181" t="str">
        <f t="shared" si="123"/>
        <v/>
      </c>
      <c r="R1279" s="342" t="str">
        <f t="shared" si="124"/>
        <v/>
      </c>
      <c r="S1279" s="144"/>
      <c r="U1279" s="1"/>
    </row>
    <row r="1280" spans="3:21" ht="12" customHeight="1" x14ac:dyDescent="0.35">
      <c r="C1280" s="341" t="str">
        <f t="shared" si="121"/>
        <v/>
      </c>
      <c r="D1280" s="239" t="str">
        <f t="shared" si="125"/>
        <v/>
      </c>
      <c r="E1280" s="239" t="str">
        <f t="shared" si="126"/>
        <v/>
      </c>
      <c r="F1280" s="179" t="str">
        <f ca="1">IF(C1280="","",[1]!s_dq_close(D1280,TODAY(),1))</f>
        <v/>
      </c>
      <c r="G1280" s="180" t="str">
        <f ca="1">IF(C1280="","",[1]!s_pq_pctchange(D1280,TODAY()-$G$12,TODAY())/100)</f>
        <v/>
      </c>
      <c r="H1280" s="240" t="str">
        <f>IF(C1280="","",IF($H$11="收入",[1]!S_STM07_IS(D1280,9,$G$5,$H$13)/$E$5,[1]!S_STM07_IS(D1280,48,$G$5,$H$13)/$E$5))</f>
        <v/>
      </c>
      <c r="I1280" s="240" t="str">
        <f>IF(C1280="","",IF($I$11="毛利率",([1]!S_STM07_IS(D1280,9,$G$5,$H$13)-[1]!S_STM07_IS(D1280,10,$G$5,$H$13))/[1]!S_STM07_IS(D1280,9,$G$5,$H$13),[1]!S_STM07_IS(D1280,14,$G$5,$H$13)/$E$5))</f>
        <v/>
      </c>
      <c r="J1280" s="402" t="str">
        <f>IF(C1280="","",IF($J$11="净利润率",[1]!S_STM07_IS(D1280,61,$G$5,$H$13)/[1]!S_STM07_IS(D1280,9,$G$5,$H$13),[1]!S_STM07_IS(D1280,55,$G$5,$H$13)/$E$5))</f>
        <v/>
      </c>
      <c r="K1280" s="411" t="str">
        <f>IF(C1280="","",[1]!hks_fa_roa2(D1280,$G$5))</f>
        <v/>
      </c>
      <c r="L1280" s="411" t="str">
        <f>IF(C1280="","",[1]!hks_fa_roe(D1280,$G$5))</f>
        <v/>
      </c>
      <c r="M1280" s="240" t="str">
        <f>IF(C1280="","",IF($M$11="EPS",[1]!S_STM07_IS(D1280,61,$G$5,$H$13)/IF([1]!s_share_total(D1280,$G$5)=0,[1]!s_share_total(D1280,[1]!s_ipo_listeddate(D1280)),[1]!s_share_total(D1280,$G$5)),([1]!s_stm07_bs(D1280,75,$G$5,$H$13)+[1]!s_stm07_bs(D1280,88,$G$5,$H$13)+[1]!s_stm07_bs(D1280,94,$G$5,$H$13)+[1]!s_stm07_bs(D1280,95,$G$5,$H$13))/$E$5))</f>
        <v/>
      </c>
      <c r="N1280" s="241" t="str">
        <f>IF(C1280="","",F1280/([1]!S_STM07_IS(D1280,61,$G$5,$H$13)/IF([1]!s_share_total(D1280,$G$5)=0,[1]!s_share_total(D1280,[1]!s_ipo_listeddate(D1280)),[1]!s_share_total(D1280,$G$5))))</f>
        <v/>
      </c>
      <c r="O1280" s="240" t="str">
        <f ca="1">IF(C1280="","",[1]!s_share_total(D1280,TODAY())/$E$5)</f>
        <v/>
      </c>
      <c r="P1280" s="240" t="str">
        <f t="shared" si="122"/>
        <v/>
      </c>
      <c r="Q1280" s="210" t="str">
        <f t="shared" si="123"/>
        <v/>
      </c>
      <c r="R1280" s="341" t="str">
        <f t="shared" si="124"/>
        <v/>
      </c>
      <c r="S1280" s="144"/>
      <c r="U1280" s="1"/>
    </row>
    <row r="1281" spans="3:21" ht="12" customHeight="1" x14ac:dyDescent="0.35">
      <c r="C1281" s="342" t="str">
        <f t="shared" si="121"/>
        <v/>
      </c>
      <c r="D1281" s="126" t="str">
        <f t="shared" si="125"/>
        <v/>
      </c>
      <c r="E1281" s="126" t="str">
        <f t="shared" si="126"/>
        <v/>
      </c>
      <c r="F1281" s="181" t="str">
        <f ca="1">IF(C1281="","",[1]!s_dq_close(D1281,TODAY(),1))</f>
        <v/>
      </c>
      <c r="G1281" s="182" t="str">
        <f ca="1">IF(C1281="","",[1]!s_pq_pctchange(D1281,TODAY()-$G$12,TODAY())/100)</f>
        <v/>
      </c>
      <c r="H1281" s="242" t="str">
        <f>IF(C1281="","",IF($H$11="收入",[1]!S_STM07_IS(D1281,9,$G$5,$H$13)/$E$5,[1]!S_STM07_IS(D1281,48,$G$5,$H$13)/$E$5))</f>
        <v/>
      </c>
      <c r="I1281" s="242" t="str">
        <f>IF(C1281="","",IF($I$11="毛利率",([1]!S_STM07_IS(D1281,9,$G$5,$H$13)-[1]!S_STM07_IS(D1281,10,$G$5,$H$13))/[1]!S_STM07_IS(D1281,9,$G$5,$H$13),[1]!S_STM07_IS(D1281,14,$G$5,$H$13)/$E$5))</f>
        <v/>
      </c>
      <c r="J1281" s="403" t="str">
        <f>IF(C1281="","",IF($J$11="净利润率",[1]!S_STM07_IS(D1281,61,$G$5,$H$13)/[1]!S_STM07_IS(D1281,9,$G$5,$H$13),[1]!S_STM07_IS(D1281,55,$G$5,$H$13)/$E$5))</f>
        <v/>
      </c>
      <c r="K1281" s="411" t="str">
        <f>IF(C1281="","",[1]!hks_fa_roa2(D1281,$G$5))</f>
        <v/>
      </c>
      <c r="L1281" s="411" t="str">
        <f>IF(C1281="","",[1]!hks_fa_roe(D1281,$G$5))</f>
        <v/>
      </c>
      <c r="M1281" s="243" t="str">
        <f>IF(C1281="","",IF($M$11="EPS",[1]!S_STM07_IS(D1281,61,$G$5,$H$13)/IF([1]!s_share_total(D1281,$G$5)=0,[1]!s_share_total(D1281,[1]!s_ipo_listeddate(D1281)),[1]!s_share_total(D1281,$G$5)),([1]!s_stm07_bs(D1281,75,$G$5,$H$13)+[1]!s_stm07_bs(D1281,88,$G$5,$H$13)+[1]!s_stm07_bs(D1281,94,$G$5,$H$13)+[1]!s_stm07_bs(D1281,95,$G$5,$H$13))/$E$5))</f>
        <v/>
      </c>
      <c r="N1281" s="193" t="str">
        <f>IF(C1281="","",F1281/([1]!S_STM07_IS(D1281,61,$G$5,$H$13)/IF([1]!s_share_total(D1281,$G$5)=0,[1]!s_share_total(D1281,[1]!s_ipo_listeddate(D1281)),[1]!s_share_total(D1281,$G$5))))</f>
        <v/>
      </c>
      <c r="O1281" s="242" t="str">
        <f ca="1">IF(C1281="","",[1]!s_share_total(D1281,TODAY())/$E$5)</f>
        <v/>
      </c>
      <c r="P1281" s="242" t="str">
        <f t="shared" si="122"/>
        <v/>
      </c>
      <c r="Q1281" s="181" t="str">
        <f t="shared" si="123"/>
        <v/>
      </c>
      <c r="R1281" s="342" t="str">
        <f t="shared" si="124"/>
        <v/>
      </c>
      <c r="S1281" s="144"/>
      <c r="U1281" s="1"/>
    </row>
    <row r="1282" spans="3:21" ht="12" customHeight="1" x14ac:dyDescent="0.35">
      <c r="C1282" s="341" t="str">
        <f t="shared" si="121"/>
        <v/>
      </c>
      <c r="D1282" s="239" t="str">
        <f t="shared" si="125"/>
        <v/>
      </c>
      <c r="E1282" s="239" t="str">
        <f t="shared" si="126"/>
        <v/>
      </c>
      <c r="F1282" s="179" t="str">
        <f ca="1">IF(C1282="","",[1]!s_dq_close(D1282,TODAY(),1))</f>
        <v/>
      </c>
      <c r="G1282" s="180" t="str">
        <f ca="1">IF(C1282="","",[1]!s_pq_pctchange(D1282,TODAY()-$G$12,TODAY())/100)</f>
        <v/>
      </c>
      <c r="H1282" s="240" t="str">
        <f>IF(C1282="","",IF($H$11="收入",[1]!S_STM07_IS(D1282,9,$G$5,$H$13)/$E$5,[1]!S_STM07_IS(D1282,48,$G$5,$H$13)/$E$5))</f>
        <v/>
      </c>
      <c r="I1282" s="240" t="str">
        <f>IF(C1282="","",IF($I$11="毛利率",([1]!S_STM07_IS(D1282,9,$G$5,$H$13)-[1]!S_STM07_IS(D1282,10,$G$5,$H$13))/[1]!S_STM07_IS(D1282,9,$G$5,$H$13),[1]!S_STM07_IS(D1282,14,$G$5,$H$13)/$E$5))</f>
        <v/>
      </c>
      <c r="J1282" s="402" t="str">
        <f>IF(C1282="","",IF($J$11="净利润率",[1]!S_STM07_IS(D1282,61,$G$5,$H$13)/[1]!S_STM07_IS(D1282,9,$G$5,$H$13),[1]!S_STM07_IS(D1282,55,$G$5,$H$13)/$E$5))</f>
        <v/>
      </c>
      <c r="K1282" s="411" t="str">
        <f>IF(C1282="","",[1]!hks_fa_roa2(D1282,$G$5))</f>
        <v/>
      </c>
      <c r="L1282" s="411" t="str">
        <f>IF(C1282="","",[1]!hks_fa_roe(D1282,$G$5))</f>
        <v/>
      </c>
      <c r="M1282" s="240" t="str">
        <f>IF(C1282="","",IF($M$11="EPS",[1]!S_STM07_IS(D1282,61,$G$5,$H$13)/IF([1]!s_share_total(D1282,$G$5)=0,[1]!s_share_total(D1282,[1]!s_ipo_listeddate(D1282)),[1]!s_share_total(D1282,$G$5)),([1]!s_stm07_bs(D1282,75,$G$5,$H$13)+[1]!s_stm07_bs(D1282,88,$G$5,$H$13)+[1]!s_stm07_bs(D1282,94,$G$5,$H$13)+[1]!s_stm07_bs(D1282,95,$G$5,$H$13))/$E$5))</f>
        <v/>
      </c>
      <c r="N1282" s="241" t="str">
        <f>IF(C1282="","",F1282/([1]!S_STM07_IS(D1282,61,$G$5,$H$13)/IF([1]!s_share_total(D1282,$G$5)=0,[1]!s_share_total(D1282,[1]!s_ipo_listeddate(D1282)),[1]!s_share_total(D1282,$G$5))))</f>
        <v/>
      </c>
      <c r="O1282" s="240" t="str">
        <f ca="1">IF(C1282="","",[1]!s_share_total(D1282,TODAY())/$E$5)</f>
        <v/>
      </c>
      <c r="P1282" s="240" t="str">
        <f t="shared" si="122"/>
        <v/>
      </c>
      <c r="Q1282" s="210" t="str">
        <f t="shared" si="123"/>
        <v/>
      </c>
      <c r="R1282" s="341" t="str">
        <f t="shared" si="124"/>
        <v/>
      </c>
      <c r="S1282" s="144"/>
      <c r="U1282" s="1"/>
    </row>
    <row r="1283" spans="3:21" ht="12" customHeight="1" x14ac:dyDescent="0.35">
      <c r="C1283" s="342" t="str">
        <f t="shared" si="121"/>
        <v/>
      </c>
      <c r="D1283" s="126" t="str">
        <f t="shared" si="125"/>
        <v/>
      </c>
      <c r="E1283" s="126" t="str">
        <f t="shared" si="126"/>
        <v/>
      </c>
      <c r="F1283" s="181" t="str">
        <f ca="1">IF(C1283="","",[1]!s_dq_close(D1283,TODAY(),1))</f>
        <v/>
      </c>
      <c r="G1283" s="182" t="str">
        <f ca="1">IF(C1283="","",[1]!s_pq_pctchange(D1283,TODAY()-$G$12,TODAY())/100)</f>
        <v/>
      </c>
      <c r="H1283" s="242" t="str">
        <f>IF(C1283="","",IF($H$11="收入",[1]!S_STM07_IS(D1283,9,$G$5,$H$13)/$E$5,[1]!S_STM07_IS(D1283,48,$G$5,$H$13)/$E$5))</f>
        <v/>
      </c>
      <c r="I1283" s="242" t="str">
        <f>IF(C1283="","",IF($I$11="毛利率",([1]!S_STM07_IS(D1283,9,$G$5,$H$13)-[1]!S_STM07_IS(D1283,10,$G$5,$H$13))/[1]!S_STM07_IS(D1283,9,$G$5,$H$13),[1]!S_STM07_IS(D1283,14,$G$5,$H$13)/$E$5))</f>
        <v/>
      </c>
      <c r="J1283" s="403" t="str">
        <f>IF(C1283="","",IF($J$11="净利润率",[1]!S_STM07_IS(D1283,61,$G$5,$H$13)/[1]!S_STM07_IS(D1283,9,$G$5,$H$13),[1]!S_STM07_IS(D1283,55,$G$5,$H$13)/$E$5))</f>
        <v/>
      </c>
      <c r="K1283" s="411" t="str">
        <f>IF(C1283="","",[1]!hks_fa_roa2(D1283,$G$5))</f>
        <v/>
      </c>
      <c r="L1283" s="411" t="str">
        <f>IF(C1283="","",[1]!hks_fa_roe(D1283,$G$5))</f>
        <v/>
      </c>
      <c r="M1283" s="243" t="str">
        <f>IF(C1283="","",IF($M$11="EPS",[1]!S_STM07_IS(D1283,61,$G$5,$H$13)/IF([1]!s_share_total(D1283,$G$5)=0,[1]!s_share_total(D1283,[1]!s_ipo_listeddate(D1283)),[1]!s_share_total(D1283,$G$5)),([1]!s_stm07_bs(D1283,75,$G$5,$H$13)+[1]!s_stm07_bs(D1283,88,$G$5,$H$13)+[1]!s_stm07_bs(D1283,94,$G$5,$H$13)+[1]!s_stm07_bs(D1283,95,$G$5,$H$13))/$E$5))</f>
        <v/>
      </c>
      <c r="N1283" s="193" t="str">
        <f>IF(C1283="","",F1283/([1]!S_STM07_IS(D1283,61,$G$5,$H$13)/IF([1]!s_share_total(D1283,$G$5)=0,[1]!s_share_total(D1283,[1]!s_ipo_listeddate(D1283)),[1]!s_share_total(D1283,$G$5))))</f>
        <v/>
      </c>
      <c r="O1283" s="242" t="str">
        <f ca="1">IF(C1283="","",[1]!s_share_total(D1283,TODAY())/$E$5)</f>
        <v/>
      </c>
      <c r="P1283" s="242" t="str">
        <f t="shared" si="122"/>
        <v/>
      </c>
      <c r="Q1283" s="181" t="str">
        <f t="shared" si="123"/>
        <v/>
      </c>
      <c r="R1283" s="342" t="str">
        <f t="shared" si="124"/>
        <v/>
      </c>
      <c r="S1283" s="144"/>
      <c r="U1283" s="1"/>
    </row>
    <row r="1284" spans="3:21" ht="12" customHeight="1" x14ac:dyDescent="0.35">
      <c r="C1284" s="341" t="str">
        <f t="shared" si="121"/>
        <v/>
      </c>
      <c r="D1284" s="239" t="str">
        <f t="shared" si="125"/>
        <v/>
      </c>
      <c r="E1284" s="239" t="str">
        <f t="shared" si="126"/>
        <v/>
      </c>
      <c r="F1284" s="179" t="str">
        <f ca="1">IF(C1284="","",[1]!s_dq_close(D1284,TODAY(),1))</f>
        <v/>
      </c>
      <c r="G1284" s="180" t="str">
        <f ca="1">IF(C1284="","",[1]!s_pq_pctchange(D1284,TODAY()-$G$12,TODAY())/100)</f>
        <v/>
      </c>
      <c r="H1284" s="240" t="str">
        <f>IF(C1284="","",IF($H$11="收入",[1]!S_STM07_IS(D1284,9,$G$5,$H$13)/$E$5,[1]!S_STM07_IS(D1284,48,$G$5,$H$13)/$E$5))</f>
        <v/>
      </c>
      <c r="I1284" s="240" t="str">
        <f>IF(C1284="","",IF($I$11="毛利率",([1]!S_STM07_IS(D1284,9,$G$5,$H$13)-[1]!S_STM07_IS(D1284,10,$G$5,$H$13))/[1]!S_STM07_IS(D1284,9,$G$5,$H$13),[1]!S_STM07_IS(D1284,14,$G$5,$H$13)/$E$5))</f>
        <v/>
      </c>
      <c r="J1284" s="402" t="str">
        <f>IF(C1284="","",IF($J$11="净利润率",[1]!S_STM07_IS(D1284,61,$G$5,$H$13)/[1]!S_STM07_IS(D1284,9,$G$5,$H$13),[1]!S_STM07_IS(D1284,55,$G$5,$H$13)/$E$5))</f>
        <v/>
      </c>
      <c r="K1284" s="411" t="str">
        <f>IF(C1284="","",[1]!hks_fa_roa2(D1284,$G$5))</f>
        <v/>
      </c>
      <c r="L1284" s="411" t="str">
        <f>IF(C1284="","",[1]!hks_fa_roe(D1284,$G$5))</f>
        <v/>
      </c>
      <c r="M1284" s="240" t="str">
        <f>IF(C1284="","",IF($M$11="EPS",[1]!S_STM07_IS(D1284,61,$G$5,$H$13)/IF([1]!s_share_total(D1284,$G$5)=0,[1]!s_share_total(D1284,[1]!s_ipo_listeddate(D1284)),[1]!s_share_total(D1284,$G$5)),([1]!s_stm07_bs(D1284,75,$G$5,$H$13)+[1]!s_stm07_bs(D1284,88,$G$5,$H$13)+[1]!s_stm07_bs(D1284,94,$G$5,$H$13)+[1]!s_stm07_bs(D1284,95,$G$5,$H$13))/$E$5))</f>
        <v/>
      </c>
      <c r="N1284" s="241" t="str">
        <f>IF(C1284="","",F1284/([1]!S_STM07_IS(D1284,61,$G$5,$H$13)/IF([1]!s_share_total(D1284,$G$5)=0,[1]!s_share_total(D1284,[1]!s_ipo_listeddate(D1284)),[1]!s_share_total(D1284,$G$5))))</f>
        <v/>
      </c>
      <c r="O1284" s="240" t="str">
        <f ca="1">IF(C1284="","",[1]!s_share_total(D1284,TODAY())/$E$5)</f>
        <v/>
      </c>
      <c r="P1284" s="240" t="str">
        <f t="shared" si="122"/>
        <v/>
      </c>
      <c r="Q1284" s="210" t="str">
        <f t="shared" si="123"/>
        <v/>
      </c>
      <c r="R1284" s="341" t="str">
        <f t="shared" si="124"/>
        <v/>
      </c>
      <c r="S1284" s="144"/>
      <c r="U1284" s="1"/>
    </row>
    <row r="1285" spans="3:21" ht="12" customHeight="1" x14ac:dyDescent="0.35">
      <c r="C1285" s="342" t="str">
        <f t="shared" si="121"/>
        <v/>
      </c>
      <c r="D1285" s="126" t="str">
        <f t="shared" si="125"/>
        <v/>
      </c>
      <c r="E1285" s="126" t="str">
        <f t="shared" si="126"/>
        <v/>
      </c>
      <c r="F1285" s="181" t="str">
        <f ca="1">IF(C1285="","",[1]!s_dq_close(D1285,TODAY(),1))</f>
        <v/>
      </c>
      <c r="G1285" s="182" t="str">
        <f ca="1">IF(C1285="","",[1]!s_pq_pctchange(D1285,TODAY()-$G$12,TODAY())/100)</f>
        <v/>
      </c>
      <c r="H1285" s="242" t="str">
        <f>IF(C1285="","",IF($H$11="收入",[1]!S_STM07_IS(D1285,9,$G$5,$H$13)/$E$5,[1]!S_STM07_IS(D1285,48,$G$5,$H$13)/$E$5))</f>
        <v/>
      </c>
      <c r="I1285" s="242" t="str">
        <f>IF(C1285="","",IF($I$11="毛利率",([1]!S_STM07_IS(D1285,9,$G$5,$H$13)-[1]!S_STM07_IS(D1285,10,$G$5,$H$13))/[1]!S_STM07_IS(D1285,9,$G$5,$H$13),[1]!S_STM07_IS(D1285,14,$G$5,$H$13)/$E$5))</f>
        <v/>
      </c>
      <c r="J1285" s="403" t="str">
        <f>IF(C1285="","",IF($J$11="净利润率",[1]!S_STM07_IS(D1285,61,$G$5,$H$13)/[1]!S_STM07_IS(D1285,9,$G$5,$H$13),[1]!S_STM07_IS(D1285,55,$G$5,$H$13)/$E$5))</f>
        <v/>
      </c>
      <c r="K1285" s="411" t="str">
        <f>IF(C1285="","",[1]!hks_fa_roa2(D1285,$G$5))</f>
        <v/>
      </c>
      <c r="L1285" s="411" t="str">
        <f>IF(C1285="","",[1]!hks_fa_roe(D1285,$G$5))</f>
        <v/>
      </c>
      <c r="M1285" s="243" t="str">
        <f>IF(C1285="","",IF($M$11="EPS",[1]!S_STM07_IS(D1285,61,$G$5,$H$13)/IF([1]!s_share_total(D1285,$G$5)=0,[1]!s_share_total(D1285,[1]!s_ipo_listeddate(D1285)),[1]!s_share_total(D1285,$G$5)),([1]!s_stm07_bs(D1285,75,$G$5,$H$13)+[1]!s_stm07_bs(D1285,88,$G$5,$H$13)+[1]!s_stm07_bs(D1285,94,$G$5,$H$13)+[1]!s_stm07_bs(D1285,95,$G$5,$H$13))/$E$5))</f>
        <v/>
      </c>
      <c r="N1285" s="193" t="str">
        <f>IF(C1285="","",F1285/([1]!S_STM07_IS(D1285,61,$G$5,$H$13)/IF([1]!s_share_total(D1285,$G$5)=0,[1]!s_share_total(D1285,[1]!s_ipo_listeddate(D1285)),[1]!s_share_total(D1285,$G$5))))</f>
        <v/>
      </c>
      <c r="O1285" s="242" t="str">
        <f ca="1">IF(C1285="","",[1]!s_share_total(D1285,TODAY())/$E$5)</f>
        <v/>
      </c>
      <c r="P1285" s="242" t="str">
        <f t="shared" si="122"/>
        <v/>
      </c>
      <c r="Q1285" s="181" t="str">
        <f t="shared" si="123"/>
        <v/>
      </c>
      <c r="R1285" s="342" t="str">
        <f t="shared" si="124"/>
        <v/>
      </c>
      <c r="S1285" s="144"/>
      <c r="U1285" s="1"/>
    </row>
    <row r="1286" spans="3:21" ht="12" customHeight="1" x14ac:dyDescent="0.35">
      <c r="C1286" s="341" t="str">
        <f t="shared" si="121"/>
        <v/>
      </c>
      <c r="D1286" s="239" t="str">
        <f t="shared" si="125"/>
        <v/>
      </c>
      <c r="E1286" s="239" t="str">
        <f t="shared" si="126"/>
        <v/>
      </c>
      <c r="F1286" s="179" t="str">
        <f ca="1">IF(C1286="","",[1]!s_dq_close(D1286,TODAY(),1))</f>
        <v/>
      </c>
      <c r="G1286" s="180" t="str">
        <f ca="1">IF(C1286="","",[1]!s_pq_pctchange(D1286,TODAY()-$G$12,TODAY())/100)</f>
        <v/>
      </c>
      <c r="H1286" s="240" t="str">
        <f>IF(C1286="","",IF($H$11="收入",[1]!S_STM07_IS(D1286,9,$G$5,$H$13)/$E$5,[1]!S_STM07_IS(D1286,48,$G$5,$H$13)/$E$5))</f>
        <v/>
      </c>
      <c r="I1286" s="240" t="str">
        <f>IF(C1286="","",IF($I$11="毛利率",([1]!S_STM07_IS(D1286,9,$G$5,$H$13)-[1]!S_STM07_IS(D1286,10,$G$5,$H$13))/[1]!S_STM07_IS(D1286,9,$G$5,$H$13),[1]!S_STM07_IS(D1286,14,$G$5,$H$13)/$E$5))</f>
        <v/>
      </c>
      <c r="J1286" s="402" t="str">
        <f>IF(C1286="","",IF($J$11="净利润率",[1]!S_STM07_IS(D1286,61,$G$5,$H$13)/[1]!S_STM07_IS(D1286,9,$G$5,$H$13),[1]!S_STM07_IS(D1286,55,$G$5,$H$13)/$E$5))</f>
        <v/>
      </c>
      <c r="K1286" s="411" t="str">
        <f>IF(C1286="","",[1]!hks_fa_roa2(D1286,$G$5))</f>
        <v/>
      </c>
      <c r="L1286" s="411" t="str">
        <f>IF(C1286="","",[1]!hks_fa_roe(D1286,$G$5))</f>
        <v/>
      </c>
      <c r="M1286" s="240" t="str">
        <f>IF(C1286="","",IF($M$11="EPS",[1]!S_STM07_IS(D1286,61,$G$5,$H$13)/IF([1]!s_share_total(D1286,$G$5)=0,[1]!s_share_total(D1286,[1]!s_ipo_listeddate(D1286)),[1]!s_share_total(D1286,$G$5)),([1]!s_stm07_bs(D1286,75,$G$5,$H$13)+[1]!s_stm07_bs(D1286,88,$G$5,$H$13)+[1]!s_stm07_bs(D1286,94,$G$5,$H$13)+[1]!s_stm07_bs(D1286,95,$G$5,$H$13))/$E$5))</f>
        <v/>
      </c>
      <c r="N1286" s="241" t="str">
        <f>IF(C1286="","",F1286/([1]!S_STM07_IS(D1286,61,$G$5,$H$13)/IF([1]!s_share_total(D1286,$G$5)=0,[1]!s_share_total(D1286,[1]!s_ipo_listeddate(D1286)),[1]!s_share_total(D1286,$G$5))))</f>
        <v/>
      </c>
      <c r="O1286" s="240" t="str">
        <f ca="1">IF(C1286="","",[1]!s_share_total(D1286,TODAY())/$E$5)</f>
        <v/>
      </c>
      <c r="P1286" s="240" t="str">
        <f t="shared" si="122"/>
        <v/>
      </c>
      <c r="Q1286" s="210" t="str">
        <f t="shared" si="123"/>
        <v/>
      </c>
      <c r="R1286" s="341" t="str">
        <f t="shared" si="124"/>
        <v/>
      </c>
      <c r="S1286" s="144"/>
      <c r="U1286" s="1"/>
    </row>
    <row r="1287" spans="3:21" ht="12" customHeight="1" x14ac:dyDescent="0.35">
      <c r="C1287" s="342" t="str">
        <f t="shared" si="121"/>
        <v/>
      </c>
      <c r="D1287" s="126" t="str">
        <f t="shared" si="125"/>
        <v/>
      </c>
      <c r="E1287" s="126" t="str">
        <f t="shared" si="126"/>
        <v/>
      </c>
      <c r="F1287" s="181" t="str">
        <f ca="1">IF(C1287="","",[1]!s_dq_close(D1287,TODAY(),1))</f>
        <v/>
      </c>
      <c r="G1287" s="182" t="str">
        <f ca="1">IF(C1287="","",[1]!s_pq_pctchange(D1287,TODAY()-$G$12,TODAY())/100)</f>
        <v/>
      </c>
      <c r="H1287" s="242" t="str">
        <f>IF(C1287="","",IF($H$11="收入",[1]!S_STM07_IS(D1287,9,$G$5,$H$13)/$E$5,[1]!S_STM07_IS(D1287,48,$G$5,$H$13)/$E$5))</f>
        <v/>
      </c>
      <c r="I1287" s="242" t="str">
        <f>IF(C1287="","",IF($I$11="毛利率",([1]!S_STM07_IS(D1287,9,$G$5,$H$13)-[1]!S_STM07_IS(D1287,10,$G$5,$H$13))/[1]!S_STM07_IS(D1287,9,$G$5,$H$13),[1]!S_STM07_IS(D1287,14,$G$5,$H$13)/$E$5))</f>
        <v/>
      </c>
      <c r="J1287" s="403" t="str">
        <f>IF(C1287="","",IF($J$11="净利润率",[1]!S_STM07_IS(D1287,61,$G$5,$H$13)/[1]!S_STM07_IS(D1287,9,$G$5,$H$13),[1]!S_STM07_IS(D1287,55,$G$5,$H$13)/$E$5))</f>
        <v/>
      </c>
      <c r="K1287" s="411" t="str">
        <f>IF(C1287="","",[1]!hks_fa_roa2(D1287,$G$5))</f>
        <v/>
      </c>
      <c r="L1287" s="411" t="str">
        <f>IF(C1287="","",[1]!hks_fa_roe(D1287,$G$5))</f>
        <v/>
      </c>
      <c r="M1287" s="243" t="str">
        <f>IF(C1287="","",IF($M$11="EPS",[1]!S_STM07_IS(D1287,61,$G$5,$H$13)/IF([1]!s_share_total(D1287,$G$5)=0,[1]!s_share_total(D1287,[1]!s_ipo_listeddate(D1287)),[1]!s_share_total(D1287,$G$5)),([1]!s_stm07_bs(D1287,75,$G$5,$H$13)+[1]!s_stm07_bs(D1287,88,$G$5,$H$13)+[1]!s_stm07_bs(D1287,94,$G$5,$H$13)+[1]!s_stm07_bs(D1287,95,$G$5,$H$13))/$E$5))</f>
        <v/>
      </c>
      <c r="N1287" s="193" t="str">
        <f>IF(C1287="","",F1287/([1]!S_STM07_IS(D1287,61,$G$5,$H$13)/IF([1]!s_share_total(D1287,$G$5)=0,[1]!s_share_total(D1287,[1]!s_ipo_listeddate(D1287)),[1]!s_share_total(D1287,$G$5))))</f>
        <v/>
      </c>
      <c r="O1287" s="242" t="str">
        <f ca="1">IF(C1287="","",[1]!s_share_total(D1287,TODAY())/$E$5)</f>
        <v/>
      </c>
      <c r="P1287" s="242" t="str">
        <f t="shared" si="122"/>
        <v/>
      </c>
      <c r="Q1287" s="181" t="str">
        <f t="shared" si="123"/>
        <v/>
      </c>
      <c r="R1287" s="342" t="str">
        <f t="shared" si="124"/>
        <v/>
      </c>
      <c r="S1287" s="144"/>
      <c r="U1287" s="1"/>
    </row>
    <row r="1288" spans="3:21" ht="12" customHeight="1" x14ac:dyDescent="0.35">
      <c r="C1288" s="341" t="str">
        <f t="shared" si="121"/>
        <v/>
      </c>
      <c r="D1288" s="239" t="str">
        <f t="shared" si="125"/>
        <v/>
      </c>
      <c r="E1288" s="239" t="str">
        <f t="shared" si="126"/>
        <v/>
      </c>
      <c r="F1288" s="179" t="str">
        <f ca="1">IF(C1288="","",[1]!s_dq_close(D1288,TODAY(),1))</f>
        <v/>
      </c>
      <c r="G1288" s="180" t="str">
        <f ca="1">IF(C1288="","",[1]!s_pq_pctchange(D1288,TODAY()-$G$12,TODAY())/100)</f>
        <v/>
      </c>
      <c r="H1288" s="240" t="str">
        <f>IF(C1288="","",IF($H$11="收入",[1]!S_STM07_IS(D1288,9,$G$5,$H$13)/$E$5,[1]!S_STM07_IS(D1288,48,$G$5,$H$13)/$E$5))</f>
        <v/>
      </c>
      <c r="I1288" s="240" t="str">
        <f>IF(C1288="","",IF($I$11="毛利率",([1]!S_STM07_IS(D1288,9,$G$5,$H$13)-[1]!S_STM07_IS(D1288,10,$G$5,$H$13))/[1]!S_STM07_IS(D1288,9,$G$5,$H$13),[1]!S_STM07_IS(D1288,14,$G$5,$H$13)/$E$5))</f>
        <v/>
      </c>
      <c r="J1288" s="402" t="str">
        <f>IF(C1288="","",IF($J$11="净利润率",[1]!S_STM07_IS(D1288,61,$G$5,$H$13)/[1]!S_STM07_IS(D1288,9,$G$5,$H$13),[1]!S_STM07_IS(D1288,55,$G$5,$H$13)/$E$5))</f>
        <v/>
      </c>
      <c r="K1288" s="411" t="str">
        <f>IF(C1288="","",[1]!hks_fa_roa2(D1288,$G$5))</f>
        <v/>
      </c>
      <c r="L1288" s="411" t="str">
        <f>IF(C1288="","",[1]!hks_fa_roe(D1288,$G$5))</f>
        <v/>
      </c>
      <c r="M1288" s="240" t="str">
        <f>IF(C1288="","",IF($M$11="EPS",[1]!S_STM07_IS(D1288,61,$G$5,$H$13)/IF([1]!s_share_total(D1288,$G$5)=0,[1]!s_share_total(D1288,[1]!s_ipo_listeddate(D1288)),[1]!s_share_total(D1288,$G$5)),([1]!s_stm07_bs(D1288,75,$G$5,$H$13)+[1]!s_stm07_bs(D1288,88,$G$5,$H$13)+[1]!s_stm07_bs(D1288,94,$G$5,$H$13)+[1]!s_stm07_bs(D1288,95,$G$5,$H$13))/$E$5))</f>
        <v/>
      </c>
      <c r="N1288" s="241" t="str">
        <f>IF(C1288="","",F1288/([1]!S_STM07_IS(D1288,61,$G$5,$H$13)/IF([1]!s_share_total(D1288,$G$5)=0,[1]!s_share_total(D1288,[1]!s_ipo_listeddate(D1288)),[1]!s_share_total(D1288,$G$5))))</f>
        <v/>
      </c>
      <c r="O1288" s="240" t="str">
        <f ca="1">IF(C1288="","",[1]!s_share_total(D1288,TODAY())/$E$5)</f>
        <v/>
      </c>
      <c r="P1288" s="240" t="str">
        <f t="shared" si="122"/>
        <v/>
      </c>
      <c r="Q1288" s="210" t="str">
        <f t="shared" si="123"/>
        <v/>
      </c>
      <c r="R1288" s="341" t="str">
        <f t="shared" si="124"/>
        <v/>
      </c>
      <c r="S1288" s="144"/>
      <c r="U1288" s="1"/>
    </row>
    <row r="1289" spans="3:21" ht="12" customHeight="1" x14ac:dyDescent="0.35">
      <c r="C1289" s="342" t="str">
        <f t="shared" si="121"/>
        <v/>
      </c>
      <c r="D1289" s="126" t="str">
        <f t="shared" si="125"/>
        <v/>
      </c>
      <c r="E1289" s="126" t="str">
        <f t="shared" si="126"/>
        <v/>
      </c>
      <c r="F1289" s="181" t="str">
        <f ca="1">IF(C1289="","",[1]!s_dq_close(D1289,TODAY(),1))</f>
        <v/>
      </c>
      <c r="G1289" s="182" t="str">
        <f ca="1">IF(C1289="","",[1]!s_pq_pctchange(D1289,TODAY()-$G$12,TODAY())/100)</f>
        <v/>
      </c>
      <c r="H1289" s="242" t="str">
        <f>IF(C1289="","",IF($H$11="收入",[1]!S_STM07_IS(D1289,9,$G$5,$H$13)/$E$5,[1]!S_STM07_IS(D1289,48,$G$5,$H$13)/$E$5))</f>
        <v/>
      </c>
      <c r="I1289" s="242" t="str">
        <f>IF(C1289="","",IF($I$11="毛利率",([1]!S_STM07_IS(D1289,9,$G$5,$H$13)-[1]!S_STM07_IS(D1289,10,$G$5,$H$13))/[1]!S_STM07_IS(D1289,9,$G$5,$H$13),[1]!S_STM07_IS(D1289,14,$G$5,$H$13)/$E$5))</f>
        <v/>
      </c>
      <c r="J1289" s="403" t="str">
        <f>IF(C1289="","",IF($J$11="净利润率",[1]!S_STM07_IS(D1289,61,$G$5,$H$13)/[1]!S_STM07_IS(D1289,9,$G$5,$H$13),[1]!S_STM07_IS(D1289,55,$G$5,$H$13)/$E$5))</f>
        <v/>
      </c>
      <c r="K1289" s="411" t="str">
        <f>IF(C1289="","",[1]!hks_fa_roa2(D1289,$G$5))</f>
        <v/>
      </c>
      <c r="L1289" s="411" t="str">
        <f>IF(C1289="","",[1]!hks_fa_roe(D1289,$G$5))</f>
        <v/>
      </c>
      <c r="M1289" s="243" t="str">
        <f>IF(C1289="","",IF($M$11="EPS",[1]!S_STM07_IS(D1289,61,$G$5,$H$13)/IF([1]!s_share_total(D1289,$G$5)=0,[1]!s_share_total(D1289,[1]!s_ipo_listeddate(D1289)),[1]!s_share_total(D1289,$G$5)),([1]!s_stm07_bs(D1289,75,$G$5,$H$13)+[1]!s_stm07_bs(D1289,88,$G$5,$H$13)+[1]!s_stm07_bs(D1289,94,$G$5,$H$13)+[1]!s_stm07_bs(D1289,95,$G$5,$H$13))/$E$5))</f>
        <v/>
      </c>
      <c r="N1289" s="193" t="str">
        <f>IF(C1289="","",F1289/([1]!S_STM07_IS(D1289,61,$G$5,$H$13)/IF([1]!s_share_total(D1289,$G$5)=0,[1]!s_share_total(D1289,[1]!s_ipo_listeddate(D1289)),[1]!s_share_total(D1289,$G$5))))</f>
        <v/>
      </c>
      <c r="O1289" s="242" t="str">
        <f ca="1">IF(C1289="","",[1]!s_share_total(D1289,TODAY())/$E$5)</f>
        <v/>
      </c>
      <c r="P1289" s="242" t="str">
        <f t="shared" si="122"/>
        <v/>
      </c>
      <c r="Q1289" s="181" t="str">
        <f t="shared" si="123"/>
        <v/>
      </c>
      <c r="R1289" s="342" t="str">
        <f t="shared" si="124"/>
        <v/>
      </c>
      <c r="S1289" s="144"/>
      <c r="U1289" s="1"/>
    </row>
    <row r="1290" spans="3:21" ht="12" customHeight="1" x14ac:dyDescent="0.35">
      <c r="C1290" s="341" t="str">
        <f t="shared" si="121"/>
        <v/>
      </c>
      <c r="D1290" s="239" t="str">
        <f t="shared" si="125"/>
        <v/>
      </c>
      <c r="E1290" s="239" t="str">
        <f t="shared" si="126"/>
        <v/>
      </c>
      <c r="F1290" s="179" t="str">
        <f ca="1">IF(C1290="","",[1]!s_dq_close(D1290,TODAY(),1))</f>
        <v/>
      </c>
      <c r="G1290" s="180" t="str">
        <f ca="1">IF(C1290="","",[1]!s_pq_pctchange(D1290,TODAY()-$G$12,TODAY())/100)</f>
        <v/>
      </c>
      <c r="H1290" s="240" t="str">
        <f>IF(C1290="","",IF($H$11="收入",[1]!S_STM07_IS(D1290,9,$G$5,$H$13)/$E$5,[1]!S_STM07_IS(D1290,48,$G$5,$H$13)/$E$5))</f>
        <v/>
      </c>
      <c r="I1290" s="240" t="str">
        <f>IF(C1290="","",IF($I$11="毛利率",([1]!S_STM07_IS(D1290,9,$G$5,$H$13)-[1]!S_STM07_IS(D1290,10,$G$5,$H$13))/[1]!S_STM07_IS(D1290,9,$G$5,$H$13),[1]!S_STM07_IS(D1290,14,$G$5,$H$13)/$E$5))</f>
        <v/>
      </c>
      <c r="J1290" s="402" t="str">
        <f>IF(C1290="","",IF($J$11="净利润率",[1]!S_STM07_IS(D1290,61,$G$5,$H$13)/[1]!S_STM07_IS(D1290,9,$G$5,$H$13),[1]!S_STM07_IS(D1290,55,$G$5,$H$13)/$E$5))</f>
        <v/>
      </c>
      <c r="K1290" s="411" t="str">
        <f>IF(C1290="","",[1]!hks_fa_roa2(D1290,$G$5))</f>
        <v/>
      </c>
      <c r="L1290" s="411" t="str">
        <f>IF(C1290="","",[1]!hks_fa_roe(D1290,$G$5))</f>
        <v/>
      </c>
      <c r="M1290" s="240" t="str">
        <f>IF(C1290="","",IF($M$11="EPS",[1]!S_STM07_IS(D1290,61,$G$5,$H$13)/IF([1]!s_share_total(D1290,$G$5)=0,[1]!s_share_total(D1290,[1]!s_ipo_listeddate(D1290)),[1]!s_share_total(D1290,$G$5)),([1]!s_stm07_bs(D1290,75,$G$5,$H$13)+[1]!s_stm07_bs(D1290,88,$G$5,$H$13)+[1]!s_stm07_bs(D1290,94,$G$5,$H$13)+[1]!s_stm07_bs(D1290,95,$G$5,$H$13))/$E$5))</f>
        <v/>
      </c>
      <c r="N1290" s="241" t="str">
        <f>IF(C1290="","",F1290/([1]!S_STM07_IS(D1290,61,$G$5,$H$13)/IF([1]!s_share_total(D1290,$G$5)=0,[1]!s_share_total(D1290,[1]!s_ipo_listeddate(D1290)),[1]!s_share_total(D1290,$G$5))))</f>
        <v/>
      </c>
      <c r="O1290" s="240" t="str">
        <f ca="1">IF(C1290="","",[1]!s_share_total(D1290,TODAY())/$E$5)</f>
        <v/>
      </c>
      <c r="P1290" s="240" t="str">
        <f t="shared" si="122"/>
        <v/>
      </c>
      <c r="Q1290" s="210" t="str">
        <f t="shared" si="123"/>
        <v/>
      </c>
      <c r="R1290" s="341" t="str">
        <f t="shared" si="124"/>
        <v/>
      </c>
      <c r="S1290" s="144"/>
      <c r="U1290" s="1"/>
    </row>
    <row r="1291" spans="3:21" ht="12" customHeight="1" x14ac:dyDescent="0.35">
      <c r="C1291" s="342" t="str">
        <f t="shared" si="121"/>
        <v/>
      </c>
      <c r="D1291" s="126" t="str">
        <f t="shared" si="125"/>
        <v/>
      </c>
      <c r="E1291" s="126" t="str">
        <f t="shared" si="126"/>
        <v/>
      </c>
      <c r="F1291" s="181" t="str">
        <f ca="1">IF(C1291="","",[1]!s_dq_close(D1291,TODAY(),1))</f>
        <v/>
      </c>
      <c r="G1291" s="182" t="str">
        <f ca="1">IF(C1291="","",[1]!s_pq_pctchange(D1291,TODAY()-$G$12,TODAY())/100)</f>
        <v/>
      </c>
      <c r="H1291" s="242" t="str">
        <f>IF(C1291="","",IF($H$11="收入",[1]!S_STM07_IS(D1291,9,$G$5,$H$13)/$E$5,[1]!S_STM07_IS(D1291,48,$G$5,$H$13)/$E$5))</f>
        <v/>
      </c>
      <c r="I1291" s="242" t="str">
        <f>IF(C1291="","",IF($I$11="毛利率",([1]!S_STM07_IS(D1291,9,$G$5,$H$13)-[1]!S_STM07_IS(D1291,10,$G$5,$H$13))/[1]!S_STM07_IS(D1291,9,$G$5,$H$13),[1]!S_STM07_IS(D1291,14,$G$5,$H$13)/$E$5))</f>
        <v/>
      </c>
      <c r="J1291" s="403" t="str">
        <f>IF(C1291="","",IF($J$11="净利润率",[1]!S_STM07_IS(D1291,61,$G$5,$H$13)/[1]!S_STM07_IS(D1291,9,$G$5,$H$13),[1]!S_STM07_IS(D1291,55,$G$5,$H$13)/$E$5))</f>
        <v/>
      </c>
      <c r="K1291" s="411" t="str">
        <f>IF(C1291="","",[1]!hks_fa_roa2(D1291,$G$5))</f>
        <v/>
      </c>
      <c r="L1291" s="411" t="str">
        <f>IF(C1291="","",[1]!hks_fa_roe(D1291,$G$5))</f>
        <v/>
      </c>
      <c r="M1291" s="243" t="str">
        <f>IF(C1291="","",IF($M$11="EPS",[1]!S_STM07_IS(D1291,61,$G$5,$H$13)/IF([1]!s_share_total(D1291,$G$5)=0,[1]!s_share_total(D1291,[1]!s_ipo_listeddate(D1291)),[1]!s_share_total(D1291,$G$5)),([1]!s_stm07_bs(D1291,75,$G$5,$H$13)+[1]!s_stm07_bs(D1291,88,$G$5,$H$13)+[1]!s_stm07_bs(D1291,94,$G$5,$H$13)+[1]!s_stm07_bs(D1291,95,$G$5,$H$13))/$E$5))</f>
        <v/>
      </c>
      <c r="N1291" s="193" t="str">
        <f>IF(C1291="","",F1291/([1]!S_STM07_IS(D1291,61,$G$5,$H$13)/IF([1]!s_share_total(D1291,$G$5)=0,[1]!s_share_total(D1291,[1]!s_ipo_listeddate(D1291)),[1]!s_share_total(D1291,$G$5))))</f>
        <v/>
      </c>
      <c r="O1291" s="242" t="str">
        <f ca="1">IF(C1291="","",[1]!s_share_total(D1291,TODAY())/$E$5)</f>
        <v/>
      </c>
      <c r="P1291" s="242" t="str">
        <f t="shared" si="122"/>
        <v/>
      </c>
      <c r="Q1291" s="181" t="str">
        <f t="shared" si="123"/>
        <v/>
      </c>
      <c r="R1291" s="342" t="str">
        <f t="shared" si="124"/>
        <v/>
      </c>
      <c r="S1291" s="144"/>
      <c r="U1291" s="1"/>
    </row>
    <row r="1292" spans="3:21" ht="12" customHeight="1" x14ac:dyDescent="0.35">
      <c r="C1292" s="341" t="str">
        <f t="shared" si="121"/>
        <v/>
      </c>
      <c r="D1292" s="239" t="str">
        <f t="shared" si="125"/>
        <v/>
      </c>
      <c r="E1292" s="239" t="str">
        <f t="shared" si="126"/>
        <v/>
      </c>
      <c r="F1292" s="179" t="str">
        <f ca="1">IF(C1292="","",[1]!s_dq_close(D1292,TODAY(),1))</f>
        <v/>
      </c>
      <c r="G1292" s="180" t="str">
        <f ca="1">IF(C1292="","",[1]!s_pq_pctchange(D1292,TODAY()-$G$12,TODAY())/100)</f>
        <v/>
      </c>
      <c r="H1292" s="240" t="str">
        <f>IF(C1292="","",IF($H$11="收入",[1]!S_STM07_IS(D1292,9,$G$5,$H$13)/$E$5,[1]!S_STM07_IS(D1292,48,$G$5,$H$13)/$E$5))</f>
        <v/>
      </c>
      <c r="I1292" s="240" t="str">
        <f>IF(C1292="","",IF($I$11="毛利率",([1]!S_STM07_IS(D1292,9,$G$5,$H$13)-[1]!S_STM07_IS(D1292,10,$G$5,$H$13))/[1]!S_STM07_IS(D1292,9,$G$5,$H$13),[1]!S_STM07_IS(D1292,14,$G$5,$H$13)/$E$5))</f>
        <v/>
      </c>
      <c r="J1292" s="402" t="str">
        <f>IF(C1292="","",IF($J$11="净利润率",[1]!S_STM07_IS(D1292,61,$G$5,$H$13)/[1]!S_STM07_IS(D1292,9,$G$5,$H$13),[1]!S_STM07_IS(D1292,55,$G$5,$H$13)/$E$5))</f>
        <v/>
      </c>
      <c r="K1292" s="411" t="str">
        <f>IF(C1292="","",[1]!hks_fa_roa2(D1292,$G$5))</f>
        <v/>
      </c>
      <c r="L1292" s="411" t="str">
        <f>IF(C1292="","",[1]!hks_fa_roe(D1292,$G$5))</f>
        <v/>
      </c>
      <c r="M1292" s="240" t="str">
        <f>IF(C1292="","",IF($M$11="EPS",[1]!S_STM07_IS(D1292,61,$G$5,$H$13)/IF([1]!s_share_total(D1292,$G$5)=0,[1]!s_share_total(D1292,[1]!s_ipo_listeddate(D1292)),[1]!s_share_total(D1292,$G$5)),([1]!s_stm07_bs(D1292,75,$G$5,$H$13)+[1]!s_stm07_bs(D1292,88,$G$5,$H$13)+[1]!s_stm07_bs(D1292,94,$G$5,$H$13)+[1]!s_stm07_bs(D1292,95,$G$5,$H$13))/$E$5))</f>
        <v/>
      </c>
      <c r="N1292" s="241" t="str">
        <f>IF(C1292="","",F1292/([1]!S_STM07_IS(D1292,61,$G$5,$H$13)/IF([1]!s_share_total(D1292,$G$5)=0,[1]!s_share_total(D1292,[1]!s_ipo_listeddate(D1292)),[1]!s_share_total(D1292,$G$5))))</f>
        <v/>
      </c>
      <c r="O1292" s="240" t="str">
        <f ca="1">IF(C1292="","",[1]!s_share_total(D1292,TODAY())/$E$5)</f>
        <v/>
      </c>
      <c r="P1292" s="240" t="str">
        <f t="shared" si="122"/>
        <v/>
      </c>
      <c r="Q1292" s="210" t="str">
        <f t="shared" si="123"/>
        <v/>
      </c>
      <c r="R1292" s="341" t="str">
        <f t="shared" si="124"/>
        <v/>
      </c>
      <c r="S1292" s="144"/>
      <c r="U1292" s="1"/>
    </row>
    <row r="1293" spans="3:21" ht="12" customHeight="1" x14ac:dyDescent="0.35">
      <c r="C1293" s="342" t="str">
        <f t="shared" si="121"/>
        <v/>
      </c>
      <c r="D1293" s="126" t="str">
        <f t="shared" si="125"/>
        <v/>
      </c>
      <c r="E1293" s="126" t="str">
        <f t="shared" si="126"/>
        <v/>
      </c>
      <c r="F1293" s="181" t="str">
        <f ca="1">IF(C1293="","",[1]!s_dq_close(D1293,TODAY(),1))</f>
        <v/>
      </c>
      <c r="G1293" s="182" t="str">
        <f ca="1">IF(C1293="","",[1]!s_pq_pctchange(D1293,TODAY()-$G$12,TODAY())/100)</f>
        <v/>
      </c>
      <c r="H1293" s="242" t="str">
        <f>IF(C1293="","",IF($H$11="收入",[1]!S_STM07_IS(D1293,9,$G$5,$H$13)/$E$5,[1]!S_STM07_IS(D1293,48,$G$5,$H$13)/$E$5))</f>
        <v/>
      </c>
      <c r="I1293" s="242" t="str">
        <f>IF(C1293="","",IF($I$11="毛利率",([1]!S_STM07_IS(D1293,9,$G$5,$H$13)-[1]!S_STM07_IS(D1293,10,$G$5,$H$13))/[1]!S_STM07_IS(D1293,9,$G$5,$H$13),[1]!S_STM07_IS(D1293,14,$G$5,$H$13)/$E$5))</f>
        <v/>
      </c>
      <c r="J1293" s="403" t="str">
        <f>IF(C1293="","",IF($J$11="净利润率",[1]!S_STM07_IS(D1293,61,$G$5,$H$13)/[1]!S_STM07_IS(D1293,9,$G$5,$H$13),[1]!S_STM07_IS(D1293,55,$G$5,$H$13)/$E$5))</f>
        <v/>
      </c>
      <c r="K1293" s="411" t="str">
        <f>IF(C1293="","",[1]!hks_fa_roa2(D1293,$G$5))</f>
        <v/>
      </c>
      <c r="L1293" s="411" t="str">
        <f>IF(C1293="","",[1]!hks_fa_roe(D1293,$G$5))</f>
        <v/>
      </c>
      <c r="M1293" s="243" t="str">
        <f>IF(C1293="","",IF($M$11="EPS",[1]!S_STM07_IS(D1293,61,$G$5,$H$13)/IF([1]!s_share_total(D1293,$G$5)=0,[1]!s_share_total(D1293,[1]!s_ipo_listeddate(D1293)),[1]!s_share_total(D1293,$G$5)),([1]!s_stm07_bs(D1293,75,$G$5,$H$13)+[1]!s_stm07_bs(D1293,88,$G$5,$H$13)+[1]!s_stm07_bs(D1293,94,$G$5,$H$13)+[1]!s_stm07_bs(D1293,95,$G$5,$H$13))/$E$5))</f>
        <v/>
      </c>
      <c r="N1293" s="193" t="str">
        <f>IF(C1293="","",F1293/([1]!S_STM07_IS(D1293,61,$G$5,$H$13)/IF([1]!s_share_total(D1293,$G$5)=0,[1]!s_share_total(D1293,[1]!s_ipo_listeddate(D1293)),[1]!s_share_total(D1293,$G$5))))</f>
        <v/>
      </c>
      <c r="O1293" s="242" t="str">
        <f ca="1">IF(C1293="","",[1]!s_share_total(D1293,TODAY())/$E$5)</f>
        <v/>
      </c>
      <c r="P1293" s="242" t="str">
        <f t="shared" si="122"/>
        <v/>
      </c>
      <c r="Q1293" s="181" t="str">
        <f t="shared" si="123"/>
        <v/>
      </c>
      <c r="R1293" s="342" t="str">
        <f t="shared" si="124"/>
        <v/>
      </c>
      <c r="S1293" s="144"/>
      <c r="U1293" s="1"/>
    </row>
    <row r="1294" spans="3:21" ht="12" customHeight="1" x14ac:dyDescent="0.35">
      <c r="C1294" s="341" t="str">
        <f t="shared" ref="C1294:C1357" si="127">IF(ROW()-13&lt;=MAX(series),ROW()-13,"")</f>
        <v/>
      </c>
      <c r="D1294" s="239" t="str">
        <f t="shared" si="125"/>
        <v/>
      </c>
      <c r="E1294" s="239" t="str">
        <f t="shared" si="126"/>
        <v/>
      </c>
      <c r="F1294" s="179" t="str">
        <f ca="1">IF(C1294="","",[1]!s_dq_close(D1294,TODAY(),1))</f>
        <v/>
      </c>
      <c r="G1294" s="180" t="str">
        <f ca="1">IF(C1294="","",[1]!s_pq_pctchange(D1294,TODAY()-$G$12,TODAY())/100)</f>
        <v/>
      </c>
      <c r="H1294" s="240" t="str">
        <f>IF(C1294="","",IF($H$11="收入",[1]!S_STM07_IS(D1294,9,$G$5,$H$13)/$E$5,[1]!S_STM07_IS(D1294,48,$G$5,$H$13)/$E$5))</f>
        <v/>
      </c>
      <c r="I1294" s="240" t="str">
        <f>IF(C1294="","",IF($I$11="毛利率",([1]!S_STM07_IS(D1294,9,$G$5,$H$13)-[1]!S_STM07_IS(D1294,10,$G$5,$H$13))/[1]!S_STM07_IS(D1294,9,$G$5,$H$13),[1]!S_STM07_IS(D1294,14,$G$5,$H$13)/$E$5))</f>
        <v/>
      </c>
      <c r="J1294" s="402" t="str">
        <f>IF(C1294="","",IF($J$11="净利润率",[1]!S_STM07_IS(D1294,61,$G$5,$H$13)/[1]!S_STM07_IS(D1294,9,$G$5,$H$13),[1]!S_STM07_IS(D1294,55,$G$5,$H$13)/$E$5))</f>
        <v/>
      </c>
      <c r="K1294" s="411" t="str">
        <f>IF(C1294="","",[1]!hks_fa_roa2(D1294,$G$5))</f>
        <v/>
      </c>
      <c r="L1294" s="411" t="str">
        <f>IF(C1294="","",[1]!hks_fa_roe(D1294,$G$5))</f>
        <v/>
      </c>
      <c r="M1294" s="240" t="str">
        <f>IF(C1294="","",IF($M$11="EPS",[1]!S_STM07_IS(D1294,61,$G$5,$H$13)/IF([1]!s_share_total(D1294,$G$5)=0,[1]!s_share_total(D1294,[1]!s_ipo_listeddate(D1294)),[1]!s_share_total(D1294,$G$5)),([1]!s_stm07_bs(D1294,75,$G$5,$H$13)+[1]!s_stm07_bs(D1294,88,$G$5,$H$13)+[1]!s_stm07_bs(D1294,94,$G$5,$H$13)+[1]!s_stm07_bs(D1294,95,$G$5,$H$13))/$E$5))</f>
        <v/>
      </c>
      <c r="N1294" s="241" t="str">
        <f>IF(C1294="","",F1294/([1]!S_STM07_IS(D1294,61,$G$5,$H$13)/IF([1]!s_share_total(D1294,$G$5)=0,[1]!s_share_total(D1294,[1]!s_ipo_listeddate(D1294)),[1]!s_share_total(D1294,$G$5))))</f>
        <v/>
      </c>
      <c r="O1294" s="240" t="str">
        <f ca="1">IF(C1294="","",[1]!s_share_total(D1294,TODAY())/$E$5)</f>
        <v/>
      </c>
      <c r="P1294" s="240" t="str">
        <f t="shared" ref="P1294:P1357" si="128">IF(C1294="","",F1294*O1294)</f>
        <v/>
      </c>
      <c r="Q1294" s="210" t="str">
        <f t="shared" ref="Q1294:Q1357" si="129">IF(C1294="","",HLOOKUP($R$12,$G$11:$P$20003,ROW()-ROW($G$11)+1,FALSE))</f>
        <v/>
      </c>
      <c r="R1294" s="341" t="str">
        <f t="shared" ref="R1294:R1357" si="130">IF(C1294="","",RANK(Q1294,Q:Q,0))</f>
        <v/>
      </c>
      <c r="S1294" s="144"/>
      <c r="U1294" s="1"/>
    </row>
    <row r="1295" spans="3:21" ht="12" customHeight="1" x14ac:dyDescent="0.35">
      <c r="C1295" s="342" t="str">
        <f t="shared" si="127"/>
        <v/>
      </c>
      <c r="D1295" s="126" t="str">
        <f t="shared" si="125"/>
        <v/>
      </c>
      <c r="E1295" s="126" t="str">
        <f t="shared" si="126"/>
        <v/>
      </c>
      <c r="F1295" s="181" t="str">
        <f ca="1">IF(C1295="","",[1]!s_dq_close(D1295,TODAY(),1))</f>
        <v/>
      </c>
      <c r="G1295" s="182" t="str">
        <f ca="1">IF(C1295="","",[1]!s_pq_pctchange(D1295,TODAY()-$G$12,TODAY())/100)</f>
        <v/>
      </c>
      <c r="H1295" s="242" t="str">
        <f>IF(C1295="","",IF($H$11="收入",[1]!S_STM07_IS(D1295,9,$G$5,$H$13)/$E$5,[1]!S_STM07_IS(D1295,48,$G$5,$H$13)/$E$5))</f>
        <v/>
      </c>
      <c r="I1295" s="242" t="str">
        <f>IF(C1295="","",IF($I$11="毛利率",([1]!S_STM07_IS(D1295,9,$G$5,$H$13)-[1]!S_STM07_IS(D1295,10,$G$5,$H$13))/[1]!S_STM07_IS(D1295,9,$G$5,$H$13),[1]!S_STM07_IS(D1295,14,$G$5,$H$13)/$E$5))</f>
        <v/>
      </c>
      <c r="J1295" s="403" t="str">
        <f>IF(C1295="","",IF($J$11="净利润率",[1]!S_STM07_IS(D1295,61,$G$5,$H$13)/[1]!S_STM07_IS(D1295,9,$G$5,$H$13),[1]!S_STM07_IS(D1295,55,$G$5,$H$13)/$E$5))</f>
        <v/>
      </c>
      <c r="K1295" s="411" t="str">
        <f>IF(C1295="","",[1]!hks_fa_roa2(D1295,$G$5))</f>
        <v/>
      </c>
      <c r="L1295" s="411" t="str">
        <f>IF(C1295="","",[1]!hks_fa_roe(D1295,$G$5))</f>
        <v/>
      </c>
      <c r="M1295" s="243" t="str">
        <f>IF(C1295="","",IF($M$11="EPS",[1]!S_STM07_IS(D1295,61,$G$5,$H$13)/IF([1]!s_share_total(D1295,$G$5)=0,[1]!s_share_total(D1295,[1]!s_ipo_listeddate(D1295)),[1]!s_share_total(D1295,$G$5)),([1]!s_stm07_bs(D1295,75,$G$5,$H$13)+[1]!s_stm07_bs(D1295,88,$G$5,$H$13)+[1]!s_stm07_bs(D1295,94,$G$5,$H$13)+[1]!s_stm07_bs(D1295,95,$G$5,$H$13))/$E$5))</f>
        <v/>
      </c>
      <c r="N1295" s="193" t="str">
        <f>IF(C1295="","",F1295/([1]!S_STM07_IS(D1295,61,$G$5,$H$13)/IF([1]!s_share_total(D1295,$G$5)=0,[1]!s_share_total(D1295,[1]!s_ipo_listeddate(D1295)),[1]!s_share_total(D1295,$G$5))))</f>
        <v/>
      </c>
      <c r="O1295" s="242" t="str">
        <f ca="1">IF(C1295="","",[1]!s_share_total(D1295,TODAY())/$E$5)</f>
        <v/>
      </c>
      <c r="P1295" s="242" t="str">
        <f t="shared" si="128"/>
        <v/>
      </c>
      <c r="Q1295" s="181" t="str">
        <f t="shared" si="129"/>
        <v/>
      </c>
      <c r="R1295" s="342" t="str">
        <f t="shared" si="130"/>
        <v/>
      </c>
      <c r="S1295" s="144"/>
      <c r="U1295" s="1"/>
    </row>
    <row r="1296" spans="3:21" ht="12" customHeight="1" x14ac:dyDescent="0.35">
      <c r="C1296" s="341" t="str">
        <f t="shared" si="127"/>
        <v/>
      </c>
      <c r="D1296" s="239" t="str">
        <f t="shared" si="125"/>
        <v/>
      </c>
      <c r="E1296" s="239" t="str">
        <f t="shared" si="126"/>
        <v/>
      </c>
      <c r="F1296" s="179" t="str">
        <f ca="1">IF(C1296="","",[1]!s_dq_close(D1296,TODAY(),1))</f>
        <v/>
      </c>
      <c r="G1296" s="180" t="str">
        <f ca="1">IF(C1296="","",[1]!s_pq_pctchange(D1296,TODAY()-$G$12,TODAY())/100)</f>
        <v/>
      </c>
      <c r="H1296" s="240" t="str">
        <f>IF(C1296="","",IF($H$11="收入",[1]!S_STM07_IS(D1296,9,$G$5,$H$13)/$E$5,[1]!S_STM07_IS(D1296,48,$G$5,$H$13)/$E$5))</f>
        <v/>
      </c>
      <c r="I1296" s="240" t="str">
        <f>IF(C1296="","",IF($I$11="毛利率",([1]!S_STM07_IS(D1296,9,$G$5,$H$13)-[1]!S_STM07_IS(D1296,10,$G$5,$H$13))/[1]!S_STM07_IS(D1296,9,$G$5,$H$13),[1]!S_STM07_IS(D1296,14,$G$5,$H$13)/$E$5))</f>
        <v/>
      </c>
      <c r="J1296" s="402" t="str">
        <f>IF(C1296="","",IF($J$11="净利润率",[1]!S_STM07_IS(D1296,61,$G$5,$H$13)/[1]!S_STM07_IS(D1296,9,$G$5,$H$13),[1]!S_STM07_IS(D1296,55,$G$5,$H$13)/$E$5))</f>
        <v/>
      </c>
      <c r="K1296" s="411" t="str">
        <f>IF(C1296="","",[1]!hks_fa_roa2(D1296,$G$5))</f>
        <v/>
      </c>
      <c r="L1296" s="411" t="str">
        <f>IF(C1296="","",[1]!hks_fa_roe(D1296,$G$5))</f>
        <v/>
      </c>
      <c r="M1296" s="240" t="str">
        <f>IF(C1296="","",IF($M$11="EPS",[1]!S_STM07_IS(D1296,61,$G$5,$H$13)/IF([1]!s_share_total(D1296,$G$5)=0,[1]!s_share_total(D1296,[1]!s_ipo_listeddate(D1296)),[1]!s_share_total(D1296,$G$5)),([1]!s_stm07_bs(D1296,75,$G$5,$H$13)+[1]!s_stm07_bs(D1296,88,$G$5,$H$13)+[1]!s_stm07_bs(D1296,94,$G$5,$H$13)+[1]!s_stm07_bs(D1296,95,$G$5,$H$13))/$E$5))</f>
        <v/>
      </c>
      <c r="N1296" s="241" t="str">
        <f>IF(C1296="","",F1296/([1]!S_STM07_IS(D1296,61,$G$5,$H$13)/IF([1]!s_share_total(D1296,$G$5)=0,[1]!s_share_total(D1296,[1]!s_ipo_listeddate(D1296)),[1]!s_share_total(D1296,$G$5))))</f>
        <v/>
      </c>
      <c r="O1296" s="240" t="str">
        <f ca="1">IF(C1296="","",[1]!s_share_total(D1296,TODAY())/$E$5)</f>
        <v/>
      </c>
      <c r="P1296" s="240" t="str">
        <f t="shared" si="128"/>
        <v/>
      </c>
      <c r="Q1296" s="210" t="str">
        <f t="shared" si="129"/>
        <v/>
      </c>
      <c r="R1296" s="341" t="str">
        <f t="shared" si="130"/>
        <v/>
      </c>
      <c r="S1296" s="144"/>
      <c r="U1296" s="1"/>
    </row>
    <row r="1297" spans="3:21" ht="12" customHeight="1" x14ac:dyDescent="0.35">
      <c r="C1297" s="342" t="str">
        <f t="shared" si="127"/>
        <v/>
      </c>
      <c r="D1297" s="126" t="str">
        <f t="shared" si="125"/>
        <v/>
      </c>
      <c r="E1297" s="126" t="str">
        <f t="shared" si="126"/>
        <v/>
      </c>
      <c r="F1297" s="181" t="str">
        <f ca="1">IF(C1297="","",[1]!s_dq_close(D1297,TODAY(),1))</f>
        <v/>
      </c>
      <c r="G1297" s="182" t="str">
        <f ca="1">IF(C1297="","",[1]!s_pq_pctchange(D1297,TODAY()-$G$12,TODAY())/100)</f>
        <v/>
      </c>
      <c r="H1297" s="242" t="str">
        <f>IF(C1297="","",IF($H$11="收入",[1]!S_STM07_IS(D1297,9,$G$5,$H$13)/$E$5,[1]!S_STM07_IS(D1297,48,$G$5,$H$13)/$E$5))</f>
        <v/>
      </c>
      <c r="I1297" s="242" t="str">
        <f>IF(C1297="","",IF($I$11="毛利率",([1]!S_STM07_IS(D1297,9,$G$5,$H$13)-[1]!S_STM07_IS(D1297,10,$G$5,$H$13))/[1]!S_STM07_IS(D1297,9,$G$5,$H$13),[1]!S_STM07_IS(D1297,14,$G$5,$H$13)/$E$5))</f>
        <v/>
      </c>
      <c r="J1297" s="403" t="str">
        <f>IF(C1297="","",IF($J$11="净利润率",[1]!S_STM07_IS(D1297,61,$G$5,$H$13)/[1]!S_STM07_IS(D1297,9,$G$5,$H$13),[1]!S_STM07_IS(D1297,55,$G$5,$H$13)/$E$5))</f>
        <v/>
      </c>
      <c r="K1297" s="411" t="str">
        <f>IF(C1297="","",[1]!hks_fa_roa2(D1297,$G$5))</f>
        <v/>
      </c>
      <c r="L1297" s="411" t="str">
        <f>IF(C1297="","",[1]!hks_fa_roe(D1297,$G$5))</f>
        <v/>
      </c>
      <c r="M1297" s="243" t="str">
        <f>IF(C1297="","",IF($M$11="EPS",[1]!S_STM07_IS(D1297,61,$G$5,$H$13)/IF([1]!s_share_total(D1297,$G$5)=0,[1]!s_share_total(D1297,[1]!s_ipo_listeddate(D1297)),[1]!s_share_total(D1297,$G$5)),([1]!s_stm07_bs(D1297,75,$G$5,$H$13)+[1]!s_stm07_bs(D1297,88,$G$5,$H$13)+[1]!s_stm07_bs(D1297,94,$G$5,$H$13)+[1]!s_stm07_bs(D1297,95,$G$5,$H$13))/$E$5))</f>
        <v/>
      </c>
      <c r="N1297" s="193" t="str">
        <f>IF(C1297="","",F1297/([1]!S_STM07_IS(D1297,61,$G$5,$H$13)/IF([1]!s_share_total(D1297,$G$5)=0,[1]!s_share_total(D1297,[1]!s_ipo_listeddate(D1297)),[1]!s_share_total(D1297,$G$5))))</f>
        <v/>
      </c>
      <c r="O1297" s="242" t="str">
        <f ca="1">IF(C1297="","",[1]!s_share_total(D1297,TODAY())/$E$5)</f>
        <v/>
      </c>
      <c r="P1297" s="242" t="str">
        <f t="shared" si="128"/>
        <v/>
      </c>
      <c r="Q1297" s="181" t="str">
        <f t="shared" si="129"/>
        <v/>
      </c>
      <c r="R1297" s="342" t="str">
        <f t="shared" si="130"/>
        <v/>
      </c>
      <c r="S1297" s="144"/>
      <c r="U1297" s="1"/>
    </row>
    <row r="1298" spans="3:21" ht="12" customHeight="1" x14ac:dyDescent="0.35">
      <c r="C1298" s="341" t="str">
        <f t="shared" si="127"/>
        <v/>
      </c>
      <c r="D1298" s="239" t="str">
        <f t="shared" si="125"/>
        <v/>
      </c>
      <c r="E1298" s="239" t="str">
        <f t="shared" si="126"/>
        <v/>
      </c>
      <c r="F1298" s="179" t="str">
        <f ca="1">IF(C1298="","",[1]!s_dq_close(D1298,TODAY(),1))</f>
        <v/>
      </c>
      <c r="G1298" s="180" t="str">
        <f ca="1">IF(C1298="","",[1]!s_pq_pctchange(D1298,TODAY()-$G$12,TODAY())/100)</f>
        <v/>
      </c>
      <c r="H1298" s="240" t="str">
        <f>IF(C1298="","",IF($H$11="收入",[1]!S_STM07_IS(D1298,9,$G$5,$H$13)/$E$5,[1]!S_STM07_IS(D1298,48,$G$5,$H$13)/$E$5))</f>
        <v/>
      </c>
      <c r="I1298" s="240" t="str">
        <f>IF(C1298="","",IF($I$11="毛利率",([1]!S_STM07_IS(D1298,9,$G$5,$H$13)-[1]!S_STM07_IS(D1298,10,$G$5,$H$13))/[1]!S_STM07_IS(D1298,9,$G$5,$H$13),[1]!S_STM07_IS(D1298,14,$G$5,$H$13)/$E$5))</f>
        <v/>
      </c>
      <c r="J1298" s="402" t="str">
        <f>IF(C1298="","",IF($J$11="净利润率",[1]!S_STM07_IS(D1298,61,$G$5,$H$13)/[1]!S_STM07_IS(D1298,9,$G$5,$H$13),[1]!S_STM07_IS(D1298,55,$G$5,$H$13)/$E$5))</f>
        <v/>
      </c>
      <c r="K1298" s="411" t="str">
        <f>IF(C1298="","",[1]!hks_fa_roa2(D1298,$G$5))</f>
        <v/>
      </c>
      <c r="L1298" s="411" t="str">
        <f>IF(C1298="","",[1]!hks_fa_roe(D1298,$G$5))</f>
        <v/>
      </c>
      <c r="M1298" s="240" t="str">
        <f>IF(C1298="","",IF($M$11="EPS",[1]!S_STM07_IS(D1298,61,$G$5,$H$13)/IF([1]!s_share_total(D1298,$G$5)=0,[1]!s_share_total(D1298,[1]!s_ipo_listeddate(D1298)),[1]!s_share_total(D1298,$G$5)),([1]!s_stm07_bs(D1298,75,$G$5,$H$13)+[1]!s_stm07_bs(D1298,88,$G$5,$H$13)+[1]!s_stm07_bs(D1298,94,$G$5,$H$13)+[1]!s_stm07_bs(D1298,95,$G$5,$H$13))/$E$5))</f>
        <v/>
      </c>
      <c r="N1298" s="241" t="str">
        <f>IF(C1298="","",F1298/([1]!S_STM07_IS(D1298,61,$G$5,$H$13)/IF([1]!s_share_total(D1298,$G$5)=0,[1]!s_share_total(D1298,[1]!s_ipo_listeddate(D1298)),[1]!s_share_total(D1298,$G$5))))</f>
        <v/>
      </c>
      <c r="O1298" s="240" t="str">
        <f ca="1">IF(C1298="","",[1]!s_share_total(D1298,TODAY())/$E$5)</f>
        <v/>
      </c>
      <c r="P1298" s="240" t="str">
        <f t="shared" si="128"/>
        <v/>
      </c>
      <c r="Q1298" s="210" t="str">
        <f t="shared" si="129"/>
        <v/>
      </c>
      <c r="R1298" s="341" t="str">
        <f t="shared" si="130"/>
        <v/>
      </c>
      <c r="S1298" s="144"/>
      <c r="U1298" s="1"/>
    </row>
    <row r="1299" spans="3:21" ht="12" customHeight="1" x14ac:dyDescent="0.35">
      <c r="C1299" s="342" t="str">
        <f t="shared" si="127"/>
        <v/>
      </c>
      <c r="D1299" s="126" t="str">
        <f t="shared" si="125"/>
        <v/>
      </c>
      <c r="E1299" s="126" t="str">
        <f t="shared" si="126"/>
        <v/>
      </c>
      <c r="F1299" s="181" t="str">
        <f ca="1">IF(C1299="","",[1]!s_dq_close(D1299,TODAY(),1))</f>
        <v/>
      </c>
      <c r="G1299" s="182" t="str">
        <f ca="1">IF(C1299="","",[1]!s_pq_pctchange(D1299,TODAY()-$G$12,TODAY())/100)</f>
        <v/>
      </c>
      <c r="H1299" s="242" t="str">
        <f>IF(C1299="","",IF($H$11="收入",[1]!S_STM07_IS(D1299,9,$G$5,$H$13)/$E$5,[1]!S_STM07_IS(D1299,48,$G$5,$H$13)/$E$5))</f>
        <v/>
      </c>
      <c r="I1299" s="242" t="str">
        <f>IF(C1299="","",IF($I$11="毛利率",([1]!S_STM07_IS(D1299,9,$G$5,$H$13)-[1]!S_STM07_IS(D1299,10,$G$5,$H$13))/[1]!S_STM07_IS(D1299,9,$G$5,$H$13),[1]!S_STM07_IS(D1299,14,$G$5,$H$13)/$E$5))</f>
        <v/>
      </c>
      <c r="J1299" s="403" t="str">
        <f>IF(C1299="","",IF($J$11="净利润率",[1]!S_STM07_IS(D1299,61,$G$5,$H$13)/[1]!S_STM07_IS(D1299,9,$G$5,$H$13),[1]!S_STM07_IS(D1299,55,$G$5,$H$13)/$E$5))</f>
        <v/>
      </c>
      <c r="K1299" s="411" t="str">
        <f>IF(C1299="","",[1]!hks_fa_roa2(D1299,$G$5))</f>
        <v/>
      </c>
      <c r="L1299" s="411" t="str">
        <f>IF(C1299="","",[1]!hks_fa_roe(D1299,$G$5))</f>
        <v/>
      </c>
      <c r="M1299" s="243" t="str">
        <f>IF(C1299="","",IF($M$11="EPS",[1]!S_STM07_IS(D1299,61,$G$5,$H$13)/IF([1]!s_share_total(D1299,$G$5)=0,[1]!s_share_total(D1299,[1]!s_ipo_listeddate(D1299)),[1]!s_share_total(D1299,$G$5)),([1]!s_stm07_bs(D1299,75,$G$5,$H$13)+[1]!s_stm07_bs(D1299,88,$G$5,$H$13)+[1]!s_stm07_bs(D1299,94,$G$5,$H$13)+[1]!s_stm07_bs(D1299,95,$G$5,$H$13))/$E$5))</f>
        <v/>
      </c>
      <c r="N1299" s="193" t="str">
        <f>IF(C1299="","",F1299/([1]!S_STM07_IS(D1299,61,$G$5,$H$13)/IF([1]!s_share_total(D1299,$G$5)=0,[1]!s_share_total(D1299,[1]!s_ipo_listeddate(D1299)),[1]!s_share_total(D1299,$G$5))))</f>
        <v/>
      </c>
      <c r="O1299" s="242" t="str">
        <f ca="1">IF(C1299="","",[1]!s_share_total(D1299,TODAY())/$E$5)</f>
        <v/>
      </c>
      <c r="P1299" s="242" t="str">
        <f t="shared" si="128"/>
        <v/>
      </c>
      <c r="Q1299" s="181" t="str">
        <f t="shared" si="129"/>
        <v/>
      </c>
      <c r="R1299" s="342" t="str">
        <f t="shared" si="130"/>
        <v/>
      </c>
      <c r="S1299" s="144"/>
      <c r="U1299" s="1"/>
    </row>
    <row r="1300" spans="3:21" ht="12" customHeight="1" x14ac:dyDescent="0.35">
      <c r="C1300" s="341" t="str">
        <f t="shared" si="127"/>
        <v/>
      </c>
      <c r="D1300" s="239" t="str">
        <f t="shared" si="125"/>
        <v/>
      </c>
      <c r="E1300" s="239" t="str">
        <f t="shared" si="126"/>
        <v/>
      </c>
      <c r="F1300" s="179" t="str">
        <f ca="1">IF(C1300="","",[1]!s_dq_close(D1300,TODAY(),1))</f>
        <v/>
      </c>
      <c r="G1300" s="180" t="str">
        <f ca="1">IF(C1300="","",[1]!s_pq_pctchange(D1300,TODAY()-$G$12,TODAY())/100)</f>
        <v/>
      </c>
      <c r="H1300" s="240" t="str">
        <f>IF(C1300="","",IF($H$11="收入",[1]!S_STM07_IS(D1300,9,$G$5,$H$13)/$E$5,[1]!S_STM07_IS(D1300,48,$G$5,$H$13)/$E$5))</f>
        <v/>
      </c>
      <c r="I1300" s="240" t="str">
        <f>IF(C1300="","",IF($I$11="毛利率",([1]!S_STM07_IS(D1300,9,$G$5,$H$13)-[1]!S_STM07_IS(D1300,10,$G$5,$H$13))/[1]!S_STM07_IS(D1300,9,$G$5,$H$13),[1]!S_STM07_IS(D1300,14,$G$5,$H$13)/$E$5))</f>
        <v/>
      </c>
      <c r="J1300" s="402" t="str">
        <f>IF(C1300="","",IF($J$11="净利润率",[1]!S_STM07_IS(D1300,61,$G$5,$H$13)/[1]!S_STM07_IS(D1300,9,$G$5,$H$13),[1]!S_STM07_IS(D1300,55,$G$5,$H$13)/$E$5))</f>
        <v/>
      </c>
      <c r="K1300" s="411" t="str">
        <f>IF(C1300="","",[1]!hks_fa_roa2(D1300,$G$5))</f>
        <v/>
      </c>
      <c r="L1300" s="411" t="str">
        <f>IF(C1300="","",[1]!hks_fa_roe(D1300,$G$5))</f>
        <v/>
      </c>
      <c r="M1300" s="240" t="str">
        <f>IF(C1300="","",IF($M$11="EPS",[1]!S_STM07_IS(D1300,61,$G$5,$H$13)/IF([1]!s_share_total(D1300,$G$5)=0,[1]!s_share_total(D1300,[1]!s_ipo_listeddate(D1300)),[1]!s_share_total(D1300,$G$5)),([1]!s_stm07_bs(D1300,75,$G$5,$H$13)+[1]!s_stm07_bs(D1300,88,$G$5,$H$13)+[1]!s_stm07_bs(D1300,94,$G$5,$H$13)+[1]!s_stm07_bs(D1300,95,$G$5,$H$13))/$E$5))</f>
        <v/>
      </c>
      <c r="N1300" s="241" t="str">
        <f>IF(C1300="","",F1300/([1]!S_STM07_IS(D1300,61,$G$5,$H$13)/IF([1]!s_share_total(D1300,$G$5)=0,[1]!s_share_total(D1300,[1]!s_ipo_listeddate(D1300)),[1]!s_share_total(D1300,$G$5))))</f>
        <v/>
      </c>
      <c r="O1300" s="240" t="str">
        <f ca="1">IF(C1300="","",[1]!s_share_total(D1300,TODAY())/$E$5)</f>
        <v/>
      </c>
      <c r="P1300" s="240" t="str">
        <f t="shared" si="128"/>
        <v/>
      </c>
      <c r="Q1300" s="210" t="str">
        <f t="shared" si="129"/>
        <v/>
      </c>
      <c r="R1300" s="341" t="str">
        <f t="shared" si="130"/>
        <v/>
      </c>
      <c r="S1300" s="144"/>
      <c r="U1300" s="1"/>
    </row>
    <row r="1301" spans="3:21" ht="12" customHeight="1" x14ac:dyDescent="0.35">
      <c r="C1301" s="342" t="str">
        <f t="shared" si="127"/>
        <v/>
      </c>
      <c r="D1301" s="126" t="str">
        <f t="shared" si="125"/>
        <v/>
      </c>
      <c r="E1301" s="126" t="str">
        <f t="shared" si="126"/>
        <v/>
      </c>
      <c r="F1301" s="181" t="str">
        <f ca="1">IF(C1301="","",[1]!s_dq_close(D1301,TODAY(),1))</f>
        <v/>
      </c>
      <c r="G1301" s="182" t="str">
        <f ca="1">IF(C1301="","",[1]!s_pq_pctchange(D1301,TODAY()-$G$12,TODAY())/100)</f>
        <v/>
      </c>
      <c r="H1301" s="242" t="str">
        <f>IF(C1301="","",IF($H$11="收入",[1]!S_STM07_IS(D1301,9,$G$5,$H$13)/$E$5,[1]!S_STM07_IS(D1301,48,$G$5,$H$13)/$E$5))</f>
        <v/>
      </c>
      <c r="I1301" s="242" t="str">
        <f>IF(C1301="","",IF($I$11="毛利率",([1]!S_STM07_IS(D1301,9,$G$5,$H$13)-[1]!S_STM07_IS(D1301,10,$G$5,$H$13))/[1]!S_STM07_IS(D1301,9,$G$5,$H$13),[1]!S_STM07_IS(D1301,14,$G$5,$H$13)/$E$5))</f>
        <v/>
      </c>
      <c r="J1301" s="403" t="str">
        <f>IF(C1301="","",IF($J$11="净利润率",[1]!S_STM07_IS(D1301,61,$G$5,$H$13)/[1]!S_STM07_IS(D1301,9,$G$5,$H$13),[1]!S_STM07_IS(D1301,55,$G$5,$H$13)/$E$5))</f>
        <v/>
      </c>
      <c r="K1301" s="411" t="str">
        <f>IF(C1301="","",[1]!hks_fa_roa2(D1301,$G$5))</f>
        <v/>
      </c>
      <c r="L1301" s="411" t="str">
        <f>IF(C1301="","",[1]!hks_fa_roe(D1301,$G$5))</f>
        <v/>
      </c>
      <c r="M1301" s="243" t="str">
        <f>IF(C1301="","",IF($M$11="EPS",[1]!S_STM07_IS(D1301,61,$G$5,$H$13)/IF([1]!s_share_total(D1301,$G$5)=0,[1]!s_share_total(D1301,[1]!s_ipo_listeddate(D1301)),[1]!s_share_total(D1301,$G$5)),([1]!s_stm07_bs(D1301,75,$G$5,$H$13)+[1]!s_stm07_bs(D1301,88,$G$5,$H$13)+[1]!s_stm07_bs(D1301,94,$G$5,$H$13)+[1]!s_stm07_bs(D1301,95,$G$5,$H$13))/$E$5))</f>
        <v/>
      </c>
      <c r="N1301" s="193" t="str">
        <f>IF(C1301="","",F1301/([1]!S_STM07_IS(D1301,61,$G$5,$H$13)/IF([1]!s_share_total(D1301,$G$5)=0,[1]!s_share_total(D1301,[1]!s_ipo_listeddate(D1301)),[1]!s_share_total(D1301,$G$5))))</f>
        <v/>
      </c>
      <c r="O1301" s="242" t="str">
        <f ca="1">IF(C1301="","",[1]!s_share_total(D1301,TODAY())/$E$5)</f>
        <v/>
      </c>
      <c r="P1301" s="242" t="str">
        <f t="shared" si="128"/>
        <v/>
      </c>
      <c r="Q1301" s="181" t="str">
        <f t="shared" si="129"/>
        <v/>
      </c>
      <c r="R1301" s="342" t="str">
        <f t="shared" si="130"/>
        <v/>
      </c>
      <c r="S1301" s="144"/>
      <c r="U1301" s="1"/>
    </row>
    <row r="1302" spans="3:21" ht="12" customHeight="1" x14ac:dyDescent="0.35">
      <c r="C1302" s="341" t="str">
        <f t="shared" si="127"/>
        <v/>
      </c>
      <c r="D1302" s="239" t="str">
        <f t="shared" si="125"/>
        <v/>
      </c>
      <c r="E1302" s="239" t="str">
        <f t="shared" si="126"/>
        <v/>
      </c>
      <c r="F1302" s="179" t="str">
        <f ca="1">IF(C1302="","",[1]!s_dq_close(D1302,TODAY(),1))</f>
        <v/>
      </c>
      <c r="G1302" s="180" t="str">
        <f ca="1">IF(C1302="","",[1]!s_pq_pctchange(D1302,TODAY()-$G$12,TODAY())/100)</f>
        <v/>
      </c>
      <c r="H1302" s="240" t="str">
        <f>IF(C1302="","",IF($H$11="收入",[1]!S_STM07_IS(D1302,9,$G$5,$H$13)/$E$5,[1]!S_STM07_IS(D1302,48,$G$5,$H$13)/$E$5))</f>
        <v/>
      </c>
      <c r="I1302" s="240" t="str">
        <f>IF(C1302="","",IF($I$11="毛利率",([1]!S_STM07_IS(D1302,9,$G$5,$H$13)-[1]!S_STM07_IS(D1302,10,$G$5,$H$13))/[1]!S_STM07_IS(D1302,9,$G$5,$H$13),[1]!S_STM07_IS(D1302,14,$G$5,$H$13)/$E$5))</f>
        <v/>
      </c>
      <c r="J1302" s="402" t="str">
        <f>IF(C1302="","",IF($J$11="净利润率",[1]!S_STM07_IS(D1302,61,$G$5,$H$13)/[1]!S_STM07_IS(D1302,9,$G$5,$H$13),[1]!S_STM07_IS(D1302,55,$G$5,$H$13)/$E$5))</f>
        <v/>
      </c>
      <c r="K1302" s="411" t="str">
        <f>IF(C1302="","",[1]!hks_fa_roa2(D1302,$G$5))</f>
        <v/>
      </c>
      <c r="L1302" s="411" t="str">
        <f>IF(C1302="","",[1]!hks_fa_roe(D1302,$G$5))</f>
        <v/>
      </c>
      <c r="M1302" s="240" t="str">
        <f>IF(C1302="","",IF($M$11="EPS",[1]!S_STM07_IS(D1302,61,$G$5,$H$13)/IF([1]!s_share_total(D1302,$G$5)=0,[1]!s_share_total(D1302,[1]!s_ipo_listeddate(D1302)),[1]!s_share_total(D1302,$G$5)),([1]!s_stm07_bs(D1302,75,$G$5,$H$13)+[1]!s_stm07_bs(D1302,88,$G$5,$H$13)+[1]!s_stm07_bs(D1302,94,$G$5,$H$13)+[1]!s_stm07_bs(D1302,95,$G$5,$H$13))/$E$5))</f>
        <v/>
      </c>
      <c r="N1302" s="241" t="str">
        <f>IF(C1302="","",F1302/([1]!S_STM07_IS(D1302,61,$G$5,$H$13)/IF([1]!s_share_total(D1302,$G$5)=0,[1]!s_share_total(D1302,[1]!s_ipo_listeddate(D1302)),[1]!s_share_total(D1302,$G$5))))</f>
        <v/>
      </c>
      <c r="O1302" s="240" t="str">
        <f ca="1">IF(C1302="","",[1]!s_share_total(D1302,TODAY())/$E$5)</f>
        <v/>
      </c>
      <c r="P1302" s="240" t="str">
        <f t="shared" si="128"/>
        <v/>
      </c>
      <c r="Q1302" s="210" t="str">
        <f t="shared" si="129"/>
        <v/>
      </c>
      <c r="R1302" s="341" t="str">
        <f t="shared" si="130"/>
        <v/>
      </c>
      <c r="S1302" s="144"/>
      <c r="U1302" s="1"/>
    </row>
    <row r="1303" spans="3:21" ht="12" customHeight="1" x14ac:dyDescent="0.35">
      <c r="C1303" s="342" t="str">
        <f t="shared" si="127"/>
        <v/>
      </c>
      <c r="D1303" s="126" t="str">
        <f t="shared" si="125"/>
        <v/>
      </c>
      <c r="E1303" s="126" t="str">
        <f t="shared" si="126"/>
        <v/>
      </c>
      <c r="F1303" s="181" t="str">
        <f ca="1">IF(C1303="","",[1]!s_dq_close(D1303,TODAY(),1))</f>
        <v/>
      </c>
      <c r="G1303" s="182" t="str">
        <f ca="1">IF(C1303="","",[1]!s_pq_pctchange(D1303,TODAY()-$G$12,TODAY())/100)</f>
        <v/>
      </c>
      <c r="H1303" s="242" t="str">
        <f>IF(C1303="","",IF($H$11="收入",[1]!S_STM07_IS(D1303,9,$G$5,$H$13)/$E$5,[1]!S_STM07_IS(D1303,48,$G$5,$H$13)/$E$5))</f>
        <v/>
      </c>
      <c r="I1303" s="242" t="str">
        <f>IF(C1303="","",IF($I$11="毛利率",([1]!S_STM07_IS(D1303,9,$G$5,$H$13)-[1]!S_STM07_IS(D1303,10,$G$5,$H$13))/[1]!S_STM07_IS(D1303,9,$G$5,$H$13),[1]!S_STM07_IS(D1303,14,$G$5,$H$13)/$E$5))</f>
        <v/>
      </c>
      <c r="J1303" s="403" t="str">
        <f>IF(C1303="","",IF($J$11="净利润率",[1]!S_STM07_IS(D1303,61,$G$5,$H$13)/[1]!S_STM07_IS(D1303,9,$G$5,$H$13),[1]!S_STM07_IS(D1303,55,$G$5,$H$13)/$E$5))</f>
        <v/>
      </c>
      <c r="K1303" s="411" t="str">
        <f>IF(C1303="","",[1]!hks_fa_roa2(D1303,$G$5))</f>
        <v/>
      </c>
      <c r="L1303" s="411" t="str">
        <f>IF(C1303="","",[1]!hks_fa_roe(D1303,$G$5))</f>
        <v/>
      </c>
      <c r="M1303" s="243" t="str">
        <f>IF(C1303="","",IF($M$11="EPS",[1]!S_STM07_IS(D1303,61,$G$5,$H$13)/IF([1]!s_share_total(D1303,$G$5)=0,[1]!s_share_total(D1303,[1]!s_ipo_listeddate(D1303)),[1]!s_share_total(D1303,$G$5)),([1]!s_stm07_bs(D1303,75,$G$5,$H$13)+[1]!s_stm07_bs(D1303,88,$G$5,$H$13)+[1]!s_stm07_bs(D1303,94,$G$5,$H$13)+[1]!s_stm07_bs(D1303,95,$G$5,$H$13))/$E$5))</f>
        <v/>
      </c>
      <c r="N1303" s="193" t="str">
        <f>IF(C1303="","",F1303/([1]!S_STM07_IS(D1303,61,$G$5,$H$13)/IF([1]!s_share_total(D1303,$G$5)=0,[1]!s_share_total(D1303,[1]!s_ipo_listeddate(D1303)),[1]!s_share_total(D1303,$G$5))))</f>
        <v/>
      </c>
      <c r="O1303" s="242" t="str">
        <f ca="1">IF(C1303="","",[1]!s_share_total(D1303,TODAY())/$E$5)</f>
        <v/>
      </c>
      <c r="P1303" s="242" t="str">
        <f t="shared" si="128"/>
        <v/>
      </c>
      <c r="Q1303" s="181" t="str">
        <f t="shared" si="129"/>
        <v/>
      </c>
      <c r="R1303" s="342" t="str">
        <f t="shared" si="130"/>
        <v/>
      </c>
      <c r="S1303" s="144"/>
      <c r="U1303" s="1"/>
    </row>
    <row r="1304" spans="3:21" ht="12" customHeight="1" x14ac:dyDescent="0.35">
      <c r="C1304" s="341" t="str">
        <f t="shared" si="127"/>
        <v/>
      </c>
      <c r="D1304" s="239" t="str">
        <f t="shared" si="125"/>
        <v/>
      </c>
      <c r="E1304" s="239" t="str">
        <f t="shared" si="126"/>
        <v/>
      </c>
      <c r="F1304" s="179" t="str">
        <f ca="1">IF(C1304="","",[1]!s_dq_close(D1304,TODAY(),1))</f>
        <v/>
      </c>
      <c r="G1304" s="180" t="str">
        <f ca="1">IF(C1304="","",[1]!s_pq_pctchange(D1304,TODAY()-$G$12,TODAY())/100)</f>
        <v/>
      </c>
      <c r="H1304" s="240" t="str">
        <f>IF(C1304="","",IF($H$11="收入",[1]!S_STM07_IS(D1304,9,$G$5,$H$13)/$E$5,[1]!S_STM07_IS(D1304,48,$G$5,$H$13)/$E$5))</f>
        <v/>
      </c>
      <c r="I1304" s="240" t="str">
        <f>IF(C1304="","",IF($I$11="毛利率",([1]!S_STM07_IS(D1304,9,$G$5,$H$13)-[1]!S_STM07_IS(D1304,10,$G$5,$H$13))/[1]!S_STM07_IS(D1304,9,$G$5,$H$13),[1]!S_STM07_IS(D1304,14,$G$5,$H$13)/$E$5))</f>
        <v/>
      </c>
      <c r="J1304" s="402" t="str">
        <f>IF(C1304="","",IF($J$11="净利润率",[1]!S_STM07_IS(D1304,61,$G$5,$H$13)/[1]!S_STM07_IS(D1304,9,$G$5,$H$13),[1]!S_STM07_IS(D1304,55,$G$5,$H$13)/$E$5))</f>
        <v/>
      </c>
      <c r="K1304" s="411" t="str">
        <f>IF(C1304="","",[1]!hks_fa_roa2(D1304,$G$5))</f>
        <v/>
      </c>
      <c r="L1304" s="411" t="str">
        <f>IF(C1304="","",[1]!hks_fa_roe(D1304,$G$5))</f>
        <v/>
      </c>
      <c r="M1304" s="240" t="str">
        <f>IF(C1304="","",IF($M$11="EPS",[1]!S_STM07_IS(D1304,61,$G$5,$H$13)/IF([1]!s_share_total(D1304,$G$5)=0,[1]!s_share_total(D1304,[1]!s_ipo_listeddate(D1304)),[1]!s_share_total(D1304,$G$5)),([1]!s_stm07_bs(D1304,75,$G$5,$H$13)+[1]!s_stm07_bs(D1304,88,$G$5,$H$13)+[1]!s_stm07_bs(D1304,94,$G$5,$H$13)+[1]!s_stm07_bs(D1304,95,$G$5,$H$13))/$E$5))</f>
        <v/>
      </c>
      <c r="N1304" s="241" t="str">
        <f>IF(C1304="","",F1304/([1]!S_STM07_IS(D1304,61,$G$5,$H$13)/IF([1]!s_share_total(D1304,$G$5)=0,[1]!s_share_total(D1304,[1]!s_ipo_listeddate(D1304)),[1]!s_share_total(D1304,$G$5))))</f>
        <v/>
      </c>
      <c r="O1304" s="240" t="str">
        <f ca="1">IF(C1304="","",[1]!s_share_total(D1304,TODAY())/$E$5)</f>
        <v/>
      </c>
      <c r="P1304" s="240" t="str">
        <f t="shared" si="128"/>
        <v/>
      </c>
      <c r="Q1304" s="210" t="str">
        <f t="shared" si="129"/>
        <v/>
      </c>
      <c r="R1304" s="341" t="str">
        <f t="shared" si="130"/>
        <v/>
      </c>
      <c r="S1304" s="144"/>
      <c r="U1304" s="1"/>
    </row>
    <row r="1305" spans="3:21" ht="12" customHeight="1" x14ac:dyDescent="0.35">
      <c r="C1305" s="342" t="str">
        <f t="shared" si="127"/>
        <v/>
      </c>
      <c r="D1305" s="126" t="str">
        <f t="shared" ref="D1305:D1368" si="131">IF(C1305="","",VLOOKUP(C1305,comppool,2,FALSE))</f>
        <v/>
      </c>
      <c r="E1305" s="126" t="str">
        <f t="shared" ref="E1305:E1368" si="132">IF(C1305="","",VLOOKUP(C1305,comppool,3,FALSE))</f>
        <v/>
      </c>
      <c r="F1305" s="181" t="str">
        <f ca="1">IF(C1305="","",[1]!s_dq_close(D1305,TODAY(),1))</f>
        <v/>
      </c>
      <c r="G1305" s="182" t="str">
        <f ca="1">IF(C1305="","",[1]!s_pq_pctchange(D1305,TODAY()-$G$12,TODAY())/100)</f>
        <v/>
      </c>
      <c r="H1305" s="242" t="str">
        <f>IF(C1305="","",IF($H$11="收入",[1]!S_STM07_IS(D1305,9,$G$5,$H$13)/$E$5,[1]!S_STM07_IS(D1305,48,$G$5,$H$13)/$E$5))</f>
        <v/>
      </c>
      <c r="I1305" s="242" t="str">
        <f>IF(C1305="","",IF($I$11="毛利率",([1]!S_STM07_IS(D1305,9,$G$5,$H$13)-[1]!S_STM07_IS(D1305,10,$G$5,$H$13))/[1]!S_STM07_IS(D1305,9,$G$5,$H$13),[1]!S_STM07_IS(D1305,14,$G$5,$H$13)/$E$5))</f>
        <v/>
      </c>
      <c r="J1305" s="403" t="str">
        <f>IF(C1305="","",IF($J$11="净利润率",[1]!S_STM07_IS(D1305,61,$G$5,$H$13)/[1]!S_STM07_IS(D1305,9,$G$5,$H$13),[1]!S_STM07_IS(D1305,55,$G$5,$H$13)/$E$5))</f>
        <v/>
      </c>
      <c r="K1305" s="411" t="str">
        <f>IF(C1305="","",[1]!hks_fa_roa2(D1305,$G$5))</f>
        <v/>
      </c>
      <c r="L1305" s="411" t="str">
        <f>IF(C1305="","",[1]!hks_fa_roe(D1305,$G$5))</f>
        <v/>
      </c>
      <c r="M1305" s="243" t="str">
        <f>IF(C1305="","",IF($M$11="EPS",[1]!S_STM07_IS(D1305,61,$G$5,$H$13)/IF([1]!s_share_total(D1305,$G$5)=0,[1]!s_share_total(D1305,[1]!s_ipo_listeddate(D1305)),[1]!s_share_total(D1305,$G$5)),([1]!s_stm07_bs(D1305,75,$G$5,$H$13)+[1]!s_stm07_bs(D1305,88,$G$5,$H$13)+[1]!s_stm07_bs(D1305,94,$G$5,$H$13)+[1]!s_stm07_bs(D1305,95,$G$5,$H$13))/$E$5))</f>
        <v/>
      </c>
      <c r="N1305" s="193" t="str">
        <f>IF(C1305="","",F1305/([1]!S_STM07_IS(D1305,61,$G$5,$H$13)/IF([1]!s_share_total(D1305,$G$5)=0,[1]!s_share_total(D1305,[1]!s_ipo_listeddate(D1305)),[1]!s_share_total(D1305,$G$5))))</f>
        <v/>
      </c>
      <c r="O1305" s="242" t="str">
        <f ca="1">IF(C1305="","",[1]!s_share_total(D1305,TODAY())/$E$5)</f>
        <v/>
      </c>
      <c r="P1305" s="242" t="str">
        <f t="shared" si="128"/>
        <v/>
      </c>
      <c r="Q1305" s="181" t="str">
        <f t="shared" si="129"/>
        <v/>
      </c>
      <c r="R1305" s="342" t="str">
        <f t="shared" si="130"/>
        <v/>
      </c>
      <c r="S1305" s="144"/>
      <c r="U1305" s="1"/>
    </row>
    <row r="1306" spans="3:21" ht="12" customHeight="1" x14ac:dyDescent="0.35">
      <c r="C1306" s="341" t="str">
        <f t="shared" si="127"/>
        <v/>
      </c>
      <c r="D1306" s="239" t="str">
        <f t="shared" si="131"/>
        <v/>
      </c>
      <c r="E1306" s="239" t="str">
        <f t="shared" si="132"/>
        <v/>
      </c>
      <c r="F1306" s="179" t="str">
        <f ca="1">IF(C1306="","",[1]!s_dq_close(D1306,TODAY(),1))</f>
        <v/>
      </c>
      <c r="G1306" s="180" t="str">
        <f ca="1">IF(C1306="","",[1]!s_pq_pctchange(D1306,TODAY()-$G$12,TODAY())/100)</f>
        <v/>
      </c>
      <c r="H1306" s="240" t="str">
        <f>IF(C1306="","",IF($H$11="收入",[1]!S_STM07_IS(D1306,9,$G$5,$H$13)/$E$5,[1]!S_STM07_IS(D1306,48,$G$5,$H$13)/$E$5))</f>
        <v/>
      </c>
      <c r="I1306" s="240" t="str">
        <f>IF(C1306="","",IF($I$11="毛利率",([1]!S_STM07_IS(D1306,9,$G$5,$H$13)-[1]!S_STM07_IS(D1306,10,$G$5,$H$13))/[1]!S_STM07_IS(D1306,9,$G$5,$H$13),[1]!S_STM07_IS(D1306,14,$G$5,$H$13)/$E$5))</f>
        <v/>
      </c>
      <c r="J1306" s="402" t="str">
        <f>IF(C1306="","",IF($J$11="净利润率",[1]!S_STM07_IS(D1306,61,$G$5,$H$13)/[1]!S_STM07_IS(D1306,9,$G$5,$H$13),[1]!S_STM07_IS(D1306,55,$G$5,$H$13)/$E$5))</f>
        <v/>
      </c>
      <c r="K1306" s="411" t="str">
        <f>IF(C1306="","",[1]!hks_fa_roa2(D1306,$G$5))</f>
        <v/>
      </c>
      <c r="L1306" s="411" t="str">
        <f>IF(C1306="","",[1]!hks_fa_roe(D1306,$G$5))</f>
        <v/>
      </c>
      <c r="M1306" s="240" t="str">
        <f>IF(C1306="","",IF($M$11="EPS",[1]!S_STM07_IS(D1306,61,$G$5,$H$13)/IF([1]!s_share_total(D1306,$G$5)=0,[1]!s_share_total(D1306,[1]!s_ipo_listeddate(D1306)),[1]!s_share_total(D1306,$G$5)),([1]!s_stm07_bs(D1306,75,$G$5,$H$13)+[1]!s_stm07_bs(D1306,88,$G$5,$H$13)+[1]!s_stm07_bs(D1306,94,$G$5,$H$13)+[1]!s_stm07_bs(D1306,95,$G$5,$H$13))/$E$5))</f>
        <v/>
      </c>
      <c r="N1306" s="241" t="str">
        <f>IF(C1306="","",F1306/([1]!S_STM07_IS(D1306,61,$G$5,$H$13)/IF([1]!s_share_total(D1306,$G$5)=0,[1]!s_share_total(D1306,[1]!s_ipo_listeddate(D1306)),[1]!s_share_total(D1306,$G$5))))</f>
        <v/>
      </c>
      <c r="O1306" s="240" t="str">
        <f ca="1">IF(C1306="","",[1]!s_share_total(D1306,TODAY())/$E$5)</f>
        <v/>
      </c>
      <c r="P1306" s="240" t="str">
        <f t="shared" si="128"/>
        <v/>
      </c>
      <c r="Q1306" s="210" t="str">
        <f t="shared" si="129"/>
        <v/>
      </c>
      <c r="R1306" s="341" t="str">
        <f t="shared" si="130"/>
        <v/>
      </c>
      <c r="S1306" s="144"/>
      <c r="U1306" s="1"/>
    </row>
    <row r="1307" spans="3:21" ht="12" customHeight="1" x14ac:dyDescent="0.35">
      <c r="C1307" s="342" t="str">
        <f t="shared" si="127"/>
        <v/>
      </c>
      <c r="D1307" s="126" t="str">
        <f t="shared" si="131"/>
        <v/>
      </c>
      <c r="E1307" s="126" t="str">
        <f t="shared" si="132"/>
        <v/>
      </c>
      <c r="F1307" s="181" t="str">
        <f ca="1">IF(C1307="","",[1]!s_dq_close(D1307,TODAY(),1))</f>
        <v/>
      </c>
      <c r="G1307" s="182" t="str">
        <f ca="1">IF(C1307="","",[1]!s_pq_pctchange(D1307,TODAY()-$G$12,TODAY())/100)</f>
        <v/>
      </c>
      <c r="H1307" s="242" t="str">
        <f>IF(C1307="","",IF($H$11="收入",[1]!S_STM07_IS(D1307,9,$G$5,$H$13)/$E$5,[1]!S_STM07_IS(D1307,48,$G$5,$H$13)/$E$5))</f>
        <v/>
      </c>
      <c r="I1307" s="242" t="str">
        <f>IF(C1307="","",IF($I$11="毛利率",([1]!S_STM07_IS(D1307,9,$G$5,$H$13)-[1]!S_STM07_IS(D1307,10,$G$5,$H$13))/[1]!S_STM07_IS(D1307,9,$G$5,$H$13),[1]!S_STM07_IS(D1307,14,$G$5,$H$13)/$E$5))</f>
        <v/>
      </c>
      <c r="J1307" s="403" t="str">
        <f>IF(C1307="","",IF($J$11="净利润率",[1]!S_STM07_IS(D1307,61,$G$5,$H$13)/[1]!S_STM07_IS(D1307,9,$G$5,$H$13),[1]!S_STM07_IS(D1307,55,$G$5,$H$13)/$E$5))</f>
        <v/>
      </c>
      <c r="K1307" s="411" t="str">
        <f>IF(C1307="","",[1]!hks_fa_roa2(D1307,$G$5))</f>
        <v/>
      </c>
      <c r="L1307" s="411" t="str">
        <f>IF(C1307="","",[1]!hks_fa_roe(D1307,$G$5))</f>
        <v/>
      </c>
      <c r="M1307" s="243" t="str">
        <f>IF(C1307="","",IF($M$11="EPS",[1]!S_STM07_IS(D1307,61,$G$5,$H$13)/IF([1]!s_share_total(D1307,$G$5)=0,[1]!s_share_total(D1307,[1]!s_ipo_listeddate(D1307)),[1]!s_share_total(D1307,$G$5)),([1]!s_stm07_bs(D1307,75,$G$5,$H$13)+[1]!s_stm07_bs(D1307,88,$G$5,$H$13)+[1]!s_stm07_bs(D1307,94,$G$5,$H$13)+[1]!s_stm07_bs(D1307,95,$G$5,$H$13))/$E$5))</f>
        <v/>
      </c>
      <c r="N1307" s="193" t="str">
        <f>IF(C1307="","",F1307/([1]!S_STM07_IS(D1307,61,$G$5,$H$13)/IF([1]!s_share_total(D1307,$G$5)=0,[1]!s_share_total(D1307,[1]!s_ipo_listeddate(D1307)),[1]!s_share_total(D1307,$G$5))))</f>
        <v/>
      </c>
      <c r="O1307" s="242" t="str">
        <f ca="1">IF(C1307="","",[1]!s_share_total(D1307,TODAY())/$E$5)</f>
        <v/>
      </c>
      <c r="P1307" s="242" t="str">
        <f t="shared" si="128"/>
        <v/>
      </c>
      <c r="Q1307" s="181" t="str">
        <f t="shared" si="129"/>
        <v/>
      </c>
      <c r="R1307" s="342" t="str">
        <f t="shared" si="130"/>
        <v/>
      </c>
      <c r="S1307" s="144"/>
      <c r="U1307" s="1"/>
    </row>
    <row r="1308" spans="3:21" ht="12" customHeight="1" x14ac:dyDescent="0.35">
      <c r="C1308" s="341" t="str">
        <f t="shared" si="127"/>
        <v/>
      </c>
      <c r="D1308" s="239" t="str">
        <f t="shared" si="131"/>
        <v/>
      </c>
      <c r="E1308" s="239" t="str">
        <f t="shared" si="132"/>
        <v/>
      </c>
      <c r="F1308" s="179" t="str">
        <f ca="1">IF(C1308="","",[1]!s_dq_close(D1308,TODAY(),1))</f>
        <v/>
      </c>
      <c r="G1308" s="180" t="str">
        <f ca="1">IF(C1308="","",[1]!s_pq_pctchange(D1308,TODAY()-$G$12,TODAY())/100)</f>
        <v/>
      </c>
      <c r="H1308" s="240" t="str">
        <f>IF(C1308="","",IF($H$11="收入",[1]!S_STM07_IS(D1308,9,$G$5,$H$13)/$E$5,[1]!S_STM07_IS(D1308,48,$G$5,$H$13)/$E$5))</f>
        <v/>
      </c>
      <c r="I1308" s="240" t="str">
        <f>IF(C1308="","",IF($I$11="毛利率",([1]!S_STM07_IS(D1308,9,$G$5,$H$13)-[1]!S_STM07_IS(D1308,10,$G$5,$H$13))/[1]!S_STM07_IS(D1308,9,$G$5,$H$13),[1]!S_STM07_IS(D1308,14,$G$5,$H$13)/$E$5))</f>
        <v/>
      </c>
      <c r="J1308" s="402" t="str">
        <f>IF(C1308="","",IF($J$11="净利润率",[1]!S_STM07_IS(D1308,61,$G$5,$H$13)/[1]!S_STM07_IS(D1308,9,$G$5,$H$13),[1]!S_STM07_IS(D1308,55,$G$5,$H$13)/$E$5))</f>
        <v/>
      </c>
      <c r="K1308" s="411" t="str">
        <f>IF(C1308="","",[1]!hks_fa_roa2(D1308,$G$5))</f>
        <v/>
      </c>
      <c r="L1308" s="411" t="str">
        <f>IF(C1308="","",[1]!hks_fa_roe(D1308,$G$5))</f>
        <v/>
      </c>
      <c r="M1308" s="240" t="str">
        <f>IF(C1308="","",IF($M$11="EPS",[1]!S_STM07_IS(D1308,61,$G$5,$H$13)/IF([1]!s_share_total(D1308,$G$5)=0,[1]!s_share_total(D1308,[1]!s_ipo_listeddate(D1308)),[1]!s_share_total(D1308,$G$5)),([1]!s_stm07_bs(D1308,75,$G$5,$H$13)+[1]!s_stm07_bs(D1308,88,$G$5,$H$13)+[1]!s_stm07_bs(D1308,94,$G$5,$H$13)+[1]!s_stm07_bs(D1308,95,$G$5,$H$13))/$E$5))</f>
        <v/>
      </c>
      <c r="N1308" s="241" t="str">
        <f>IF(C1308="","",F1308/([1]!S_STM07_IS(D1308,61,$G$5,$H$13)/IF([1]!s_share_total(D1308,$G$5)=0,[1]!s_share_total(D1308,[1]!s_ipo_listeddate(D1308)),[1]!s_share_total(D1308,$G$5))))</f>
        <v/>
      </c>
      <c r="O1308" s="240" t="str">
        <f ca="1">IF(C1308="","",[1]!s_share_total(D1308,TODAY())/$E$5)</f>
        <v/>
      </c>
      <c r="P1308" s="240" t="str">
        <f t="shared" si="128"/>
        <v/>
      </c>
      <c r="Q1308" s="210" t="str">
        <f t="shared" si="129"/>
        <v/>
      </c>
      <c r="R1308" s="341" t="str">
        <f t="shared" si="130"/>
        <v/>
      </c>
      <c r="S1308" s="144"/>
      <c r="U1308" s="1"/>
    </row>
    <row r="1309" spans="3:21" ht="12" customHeight="1" x14ac:dyDescent="0.35">
      <c r="C1309" s="342" t="str">
        <f t="shared" si="127"/>
        <v/>
      </c>
      <c r="D1309" s="126" t="str">
        <f t="shared" si="131"/>
        <v/>
      </c>
      <c r="E1309" s="126" t="str">
        <f t="shared" si="132"/>
        <v/>
      </c>
      <c r="F1309" s="181" t="str">
        <f ca="1">IF(C1309="","",[1]!s_dq_close(D1309,TODAY(),1))</f>
        <v/>
      </c>
      <c r="G1309" s="182" t="str">
        <f ca="1">IF(C1309="","",[1]!s_pq_pctchange(D1309,TODAY()-$G$12,TODAY())/100)</f>
        <v/>
      </c>
      <c r="H1309" s="242" t="str">
        <f>IF(C1309="","",IF($H$11="收入",[1]!S_STM07_IS(D1309,9,$G$5,$H$13)/$E$5,[1]!S_STM07_IS(D1309,48,$G$5,$H$13)/$E$5))</f>
        <v/>
      </c>
      <c r="I1309" s="242" t="str">
        <f>IF(C1309="","",IF($I$11="毛利率",([1]!S_STM07_IS(D1309,9,$G$5,$H$13)-[1]!S_STM07_IS(D1309,10,$G$5,$H$13))/[1]!S_STM07_IS(D1309,9,$G$5,$H$13),[1]!S_STM07_IS(D1309,14,$G$5,$H$13)/$E$5))</f>
        <v/>
      </c>
      <c r="J1309" s="403" t="str">
        <f>IF(C1309="","",IF($J$11="净利润率",[1]!S_STM07_IS(D1309,61,$G$5,$H$13)/[1]!S_STM07_IS(D1309,9,$G$5,$H$13),[1]!S_STM07_IS(D1309,55,$G$5,$H$13)/$E$5))</f>
        <v/>
      </c>
      <c r="K1309" s="411" t="str">
        <f>IF(C1309="","",[1]!hks_fa_roa2(D1309,$G$5))</f>
        <v/>
      </c>
      <c r="L1309" s="411" t="str">
        <f>IF(C1309="","",[1]!hks_fa_roe(D1309,$G$5))</f>
        <v/>
      </c>
      <c r="M1309" s="243" t="str">
        <f>IF(C1309="","",IF($M$11="EPS",[1]!S_STM07_IS(D1309,61,$G$5,$H$13)/IF([1]!s_share_total(D1309,$G$5)=0,[1]!s_share_total(D1309,[1]!s_ipo_listeddate(D1309)),[1]!s_share_total(D1309,$G$5)),([1]!s_stm07_bs(D1309,75,$G$5,$H$13)+[1]!s_stm07_bs(D1309,88,$G$5,$H$13)+[1]!s_stm07_bs(D1309,94,$G$5,$H$13)+[1]!s_stm07_bs(D1309,95,$G$5,$H$13))/$E$5))</f>
        <v/>
      </c>
      <c r="N1309" s="193" t="str">
        <f>IF(C1309="","",F1309/([1]!S_STM07_IS(D1309,61,$G$5,$H$13)/IF([1]!s_share_total(D1309,$G$5)=0,[1]!s_share_total(D1309,[1]!s_ipo_listeddate(D1309)),[1]!s_share_total(D1309,$G$5))))</f>
        <v/>
      </c>
      <c r="O1309" s="242" t="str">
        <f ca="1">IF(C1309="","",[1]!s_share_total(D1309,TODAY())/$E$5)</f>
        <v/>
      </c>
      <c r="P1309" s="242" t="str">
        <f t="shared" si="128"/>
        <v/>
      </c>
      <c r="Q1309" s="181" t="str">
        <f t="shared" si="129"/>
        <v/>
      </c>
      <c r="R1309" s="342" t="str">
        <f t="shared" si="130"/>
        <v/>
      </c>
      <c r="S1309" s="144"/>
      <c r="U1309" s="1"/>
    </row>
    <row r="1310" spans="3:21" ht="12" customHeight="1" x14ac:dyDescent="0.35">
      <c r="C1310" s="341" t="str">
        <f t="shared" si="127"/>
        <v/>
      </c>
      <c r="D1310" s="239" t="str">
        <f t="shared" si="131"/>
        <v/>
      </c>
      <c r="E1310" s="239" t="str">
        <f t="shared" si="132"/>
        <v/>
      </c>
      <c r="F1310" s="179" t="str">
        <f ca="1">IF(C1310="","",[1]!s_dq_close(D1310,TODAY(),1))</f>
        <v/>
      </c>
      <c r="G1310" s="180" t="str">
        <f ca="1">IF(C1310="","",[1]!s_pq_pctchange(D1310,TODAY()-$G$12,TODAY())/100)</f>
        <v/>
      </c>
      <c r="H1310" s="240" t="str">
        <f>IF(C1310="","",IF($H$11="收入",[1]!S_STM07_IS(D1310,9,$G$5,$H$13)/$E$5,[1]!S_STM07_IS(D1310,48,$G$5,$H$13)/$E$5))</f>
        <v/>
      </c>
      <c r="I1310" s="240" t="str">
        <f>IF(C1310="","",IF($I$11="毛利率",([1]!S_STM07_IS(D1310,9,$G$5,$H$13)-[1]!S_STM07_IS(D1310,10,$G$5,$H$13))/[1]!S_STM07_IS(D1310,9,$G$5,$H$13),[1]!S_STM07_IS(D1310,14,$G$5,$H$13)/$E$5))</f>
        <v/>
      </c>
      <c r="J1310" s="402" t="str">
        <f>IF(C1310="","",IF($J$11="净利润率",[1]!S_STM07_IS(D1310,61,$G$5,$H$13)/[1]!S_STM07_IS(D1310,9,$G$5,$H$13),[1]!S_STM07_IS(D1310,55,$G$5,$H$13)/$E$5))</f>
        <v/>
      </c>
      <c r="K1310" s="411" t="str">
        <f>IF(C1310="","",[1]!hks_fa_roa2(D1310,$G$5))</f>
        <v/>
      </c>
      <c r="L1310" s="411" t="str">
        <f>IF(C1310="","",[1]!hks_fa_roe(D1310,$G$5))</f>
        <v/>
      </c>
      <c r="M1310" s="240" t="str">
        <f>IF(C1310="","",IF($M$11="EPS",[1]!S_STM07_IS(D1310,61,$G$5,$H$13)/IF([1]!s_share_total(D1310,$G$5)=0,[1]!s_share_total(D1310,[1]!s_ipo_listeddate(D1310)),[1]!s_share_total(D1310,$G$5)),([1]!s_stm07_bs(D1310,75,$G$5,$H$13)+[1]!s_stm07_bs(D1310,88,$G$5,$H$13)+[1]!s_stm07_bs(D1310,94,$G$5,$H$13)+[1]!s_stm07_bs(D1310,95,$G$5,$H$13))/$E$5))</f>
        <v/>
      </c>
      <c r="N1310" s="241" t="str">
        <f>IF(C1310="","",F1310/([1]!S_STM07_IS(D1310,61,$G$5,$H$13)/IF([1]!s_share_total(D1310,$G$5)=0,[1]!s_share_total(D1310,[1]!s_ipo_listeddate(D1310)),[1]!s_share_total(D1310,$G$5))))</f>
        <v/>
      </c>
      <c r="O1310" s="240" t="str">
        <f ca="1">IF(C1310="","",[1]!s_share_total(D1310,TODAY())/$E$5)</f>
        <v/>
      </c>
      <c r="P1310" s="240" t="str">
        <f t="shared" si="128"/>
        <v/>
      </c>
      <c r="Q1310" s="210" t="str">
        <f t="shared" si="129"/>
        <v/>
      </c>
      <c r="R1310" s="341" t="str">
        <f t="shared" si="130"/>
        <v/>
      </c>
      <c r="S1310" s="144"/>
      <c r="U1310" s="1"/>
    </row>
    <row r="1311" spans="3:21" ht="12" customHeight="1" x14ac:dyDescent="0.35">
      <c r="C1311" s="342" t="str">
        <f t="shared" si="127"/>
        <v/>
      </c>
      <c r="D1311" s="126" t="str">
        <f t="shared" si="131"/>
        <v/>
      </c>
      <c r="E1311" s="126" t="str">
        <f t="shared" si="132"/>
        <v/>
      </c>
      <c r="F1311" s="181" t="str">
        <f ca="1">IF(C1311="","",[1]!s_dq_close(D1311,TODAY(),1))</f>
        <v/>
      </c>
      <c r="G1311" s="182" t="str">
        <f ca="1">IF(C1311="","",[1]!s_pq_pctchange(D1311,TODAY()-$G$12,TODAY())/100)</f>
        <v/>
      </c>
      <c r="H1311" s="242" t="str">
        <f>IF(C1311="","",IF($H$11="收入",[1]!S_STM07_IS(D1311,9,$G$5,$H$13)/$E$5,[1]!S_STM07_IS(D1311,48,$G$5,$H$13)/$E$5))</f>
        <v/>
      </c>
      <c r="I1311" s="242" t="str">
        <f>IF(C1311="","",IF($I$11="毛利率",([1]!S_STM07_IS(D1311,9,$G$5,$H$13)-[1]!S_STM07_IS(D1311,10,$G$5,$H$13))/[1]!S_STM07_IS(D1311,9,$G$5,$H$13),[1]!S_STM07_IS(D1311,14,$G$5,$H$13)/$E$5))</f>
        <v/>
      </c>
      <c r="J1311" s="403" t="str">
        <f>IF(C1311="","",IF($J$11="净利润率",[1]!S_STM07_IS(D1311,61,$G$5,$H$13)/[1]!S_STM07_IS(D1311,9,$G$5,$H$13),[1]!S_STM07_IS(D1311,55,$G$5,$H$13)/$E$5))</f>
        <v/>
      </c>
      <c r="K1311" s="411" t="str">
        <f>IF(C1311="","",[1]!hks_fa_roa2(D1311,$G$5))</f>
        <v/>
      </c>
      <c r="L1311" s="411" t="str">
        <f>IF(C1311="","",[1]!hks_fa_roe(D1311,$G$5))</f>
        <v/>
      </c>
      <c r="M1311" s="243" t="str">
        <f>IF(C1311="","",IF($M$11="EPS",[1]!S_STM07_IS(D1311,61,$G$5,$H$13)/IF([1]!s_share_total(D1311,$G$5)=0,[1]!s_share_total(D1311,[1]!s_ipo_listeddate(D1311)),[1]!s_share_total(D1311,$G$5)),([1]!s_stm07_bs(D1311,75,$G$5,$H$13)+[1]!s_stm07_bs(D1311,88,$G$5,$H$13)+[1]!s_stm07_bs(D1311,94,$G$5,$H$13)+[1]!s_stm07_bs(D1311,95,$G$5,$H$13))/$E$5))</f>
        <v/>
      </c>
      <c r="N1311" s="193" t="str">
        <f>IF(C1311="","",F1311/([1]!S_STM07_IS(D1311,61,$G$5,$H$13)/IF([1]!s_share_total(D1311,$G$5)=0,[1]!s_share_total(D1311,[1]!s_ipo_listeddate(D1311)),[1]!s_share_total(D1311,$G$5))))</f>
        <v/>
      </c>
      <c r="O1311" s="242" t="str">
        <f ca="1">IF(C1311="","",[1]!s_share_total(D1311,TODAY())/$E$5)</f>
        <v/>
      </c>
      <c r="P1311" s="242" t="str">
        <f t="shared" si="128"/>
        <v/>
      </c>
      <c r="Q1311" s="181" t="str">
        <f t="shared" si="129"/>
        <v/>
      </c>
      <c r="R1311" s="342" t="str">
        <f t="shared" si="130"/>
        <v/>
      </c>
      <c r="S1311" s="144"/>
      <c r="U1311" s="1"/>
    </row>
    <row r="1312" spans="3:21" ht="12" customHeight="1" x14ac:dyDescent="0.35">
      <c r="C1312" s="341" t="str">
        <f t="shared" si="127"/>
        <v/>
      </c>
      <c r="D1312" s="239" t="str">
        <f t="shared" si="131"/>
        <v/>
      </c>
      <c r="E1312" s="239" t="str">
        <f t="shared" si="132"/>
        <v/>
      </c>
      <c r="F1312" s="179" t="str">
        <f ca="1">IF(C1312="","",[1]!s_dq_close(D1312,TODAY(),1))</f>
        <v/>
      </c>
      <c r="G1312" s="180" t="str">
        <f ca="1">IF(C1312="","",[1]!s_pq_pctchange(D1312,TODAY()-$G$12,TODAY())/100)</f>
        <v/>
      </c>
      <c r="H1312" s="240" t="str">
        <f>IF(C1312="","",IF($H$11="收入",[1]!S_STM07_IS(D1312,9,$G$5,$H$13)/$E$5,[1]!S_STM07_IS(D1312,48,$G$5,$H$13)/$E$5))</f>
        <v/>
      </c>
      <c r="I1312" s="240" t="str">
        <f>IF(C1312="","",IF($I$11="毛利率",([1]!S_STM07_IS(D1312,9,$G$5,$H$13)-[1]!S_STM07_IS(D1312,10,$G$5,$H$13))/[1]!S_STM07_IS(D1312,9,$G$5,$H$13),[1]!S_STM07_IS(D1312,14,$G$5,$H$13)/$E$5))</f>
        <v/>
      </c>
      <c r="J1312" s="402" t="str">
        <f>IF(C1312="","",IF($J$11="净利润率",[1]!S_STM07_IS(D1312,61,$G$5,$H$13)/[1]!S_STM07_IS(D1312,9,$G$5,$H$13),[1]!S_STM07_IS(D1312,55,$G$5,$H$13)/$E$5))</f>
        <v/>
      </c>
      <c r="K1312" s="411" t="str">
        <f>IF(C1312="","",[1]!hks_fa_roa2(D1312,$G$5))</f>
        <v/>
      </c>
      <c r="L1312" s="411" t="str">
        <f>IF(C1312="","",[1]!hks_fa_roe(D1312,$G$5))</f>
        <v/>
      </c>
      <c r="M1312" s="240" t="str">
        <f>IF(C1312="","",IF($M$11="EPS",[1]!S_STM07_IS(D1312,61,$G$5,$H$13)/IF([1]!s_share_total(D1312,$G$5)=0,[1]!s_share_total(D1312,[1]!s_ipo_listeddate(D1312)),[1]!s_share_total(D1312,$G$5)),([1]!s_stm07_bs(D1312,75,$G$5,$H$13)+[1]!s_stm07_bs(D1312,88,$G$5,$H$13)+[1]!s_stm07_bs(D1312,94,$G$5,$H$13)+[1]!s_stm07_bs(D1312,95,$G$5,$H$13))/$E$5))</f>
        <v/>
      </c>
      <c r="N1312" s="241" t="str">
        <f>IF(C1312="","",F1312/([1]!S_STM07_IS(D1312,61,$G$5,$H$13)/IF([1]!s_share_total(D1312,$G$5)=0,[1]!s_share_total(D1312,[1]!s_ipo_listeddate(D1312)),[1]!s_share_total(D1312,$G$5))))</f>
        <v/>
      </c>
      <c r="O1312" s="240" t="str">
        <f ca="1">IF(C1312="","",[1]!s_share_total(D1312,TODAY())/$E$5)</f>
        <v/>
      </c>
      <c r="P1312" s="240" t="str">
        <f t="shared" si="128"/>
        <v/>
      </c>
      <c r="Q1312" s="210" t="str">
        <f t="shared" si="129"/>
        <v/>
      </c>
      <c r="R1312" s="341" t="str">
        <f t="shared" si="130"/>
        <v/>
      </c>
      <c r="S1312" s="144"/>
      <c r="U1312" s="1"/>
    </row>
    <row r="1313" spans="3:21" ht="12" customHeight="1" x14ac:dyDescent="0.35">
      <c r="C1313" s="342" t="str">
        <f t="shared" si="127"/>
        <v/>
      </c>
      <c r="D1313" s="126" t="str">
        <f t="shared" si="131"/>
        <v/>
      </c>
      <c r="E1313" s="126" t="str">
        <f t="shared" si="132"/>
        <v/>
      </c>
      <c r="F1313" s="181" t="str">
        <f ca="1">IF(C1313="","",[1]!s_dq_close(D1313,TODAY(),1))</f>
        <v/>
      </c>
      <c r="G1313" s="182" t="str">
        <f ca="1">IF(C1313="","",[1]!s_pq_pctchange(D1313,TODAY()-$G$12,TODAY())/100)</f>
        <v/>
      </c>
      <c r="H1313" s="242" t="str">
        <f>IF(C1313="","",IF($H$11="收入",[1]!S_STM07_IS(D1313,9,$G$5,$H$13)/$E$5,[1]!S_STM07_IS(D1313,48,$G$5,$H$13)/$E$5))</f>
        <v/>
      </c>
      <c r="I1313" s="242" t="str">
        <f>IF(C1313="","",IF($I$11="毛利率",([1]!S_STM07_IS(D1313,9,$G$5,$H$13)-[1]!S_STM07_IS(D1313,10,$G$5,$H$13))/[1]!S_STM07_IS(D1313,9,$G$5,$H$13),[1]!S_STM07_IS(D1313,14,$G$5,$H$13)/$E$5))</f>
        <v/>
      </c>
      <c r="J1313" s="403" t="str">
        <f>IF(C1313="","",IF($J$11="净利润率",[1]!S_STM07_IS(D1313,61,$G$5,$H$13)/[1]!S_STM07_IS(D1313,9,$G$5,$H$13),[1]!S_STM07_IS(D1313,55,$G$5,$H$13)/$E$5))</f>
        <v/>
      </c>
      <c r="K1313" s="411" t="str">
        <f>IF(C1313="","",[1]!hks_fa_roa2(D1313,$G$5))</f>
        <v/>
      </c>
      <c r="L1313" s="411" t="str">
        <f>IF(C1313="","",[1]!hks_fa_roe(D1313,$G$5))</f>
        <v/>
      </c>
      <c r="M1313" s="243" t="str">
        <f>IF(C1313="","",IF($M$11="EPS",[1]!S_STM07_IS(D1313,61,$G$5,$H$13)/IF([1]!s_share_total(D1313,$G$5)=0,[1]!s_share_total(D1313,[1]!s_ipo_listeddate(D1313)),[1]!s_share_total(D1313,$G$5)),([1]!s_stm07_bs(D1313,75,$G$5,$H$13)+[1]!s_stm07_bs(D1313,88,$G$5,$H$13)+[1]!s_stm07_bs(D1313,94,$G$5,$H$13)+[1]!s_stm07_bs(D1313,95,$G$5,$H$13))/$E$5))</f>
        <v/>
      </c>
      <c r="N1313" s="193" t="str">
        <f>IF(C1313="","",F1313/([1]!S_STM07_IS(D1313,61,$G$5,$H$13)/IF([1]!s_share_total(D1313,$G$5)=0,[1]!s_share_total(D1313,[1]!s_ipo_listeddate(D1313)),[1]!s_share_total(D1313,$G$5))))</f>
        <v/>
      </c>
      <c r="O1313" s="242" t="str">
        <f ca="1">IF(C1313="","",[1]!s_share_total(D1313,TODAY())/$E$5)</f>
        <v/>
      </c>
      <c r="P1313" s="242" t="str">
        <f t="shared" si="128"/>
        <v/>
      </c>
      <c r="Q1313" s="181" t="str">
        <f t="shared" si="129"/>
        <v/>
      </c>
      <c r="R1313" s="342" t="str">
        <f t="shared" si="130"/>
        <v/>
      </c>
      <c r="S1313" s="144"/>
      <c r="U1313" s="1"/>
    </row>
    <row r="1314" spans="3:21" ht="12" customHeight="1" x14ac:dyDescent="0.35">
      <c r="C1314" s="341" t="str">
        <f t="shared" si="127"/>
        <v/>
      </c>
      <c r="D1314" s="239" t="str">
        <f t="shared" si="131"/>
        <v/>
      </c>
      <c r="E1314" s="239" t="str">
        <f t="shared" si="132"/>
        <v/>
      </c>
      <c r="F1314" s="179" t="str">
        <f ca="1">IF(C1314="","",[1]!s_dq_close(D1314,TODAY(),1))</f>
        <v/>
      </c>
      <c r="G1314" s="180" t="str">
        <f ca="1">IF(C1314="","",[1]!s_pq_pctchange(D1314,TODAY()-$G$12,TODAY())/100)</f>
        <v/>
      </c>
      <c r="H1314" s="240" t="str">
        <f>IF(C1314="","",IF($H$11="收入",[1]!S_STM07_IS(D1314,9,$G$5,$H$13)/$E$5,[1]!S_STM07_IS(D1314,48,$G$5,$H$13)/$E$5))</f>
        <v/>
      </c>
      <c r="I1314" s="240" t="str">
        <f>IF(C1314="","",IF($I$11="毛利率",([1]!S_STM07_IS(D1314,9,$G$5,$H$13)-[1]!S_STM07_IS(D1314,10,$G$5,$H$13))/[1]!S_STM07_IS(D1314,9,$G$5,$H$13),[1]!S_STM07_IS(D1314,14,$G$5,$H$13)/$E$5))</f>
        <v/>
      </c>
      <c r="J1314" s="402" t="str">
        <f>IF(C1314="","",IF($J$11="净利润率",[1]!S_STM07_IS(D1314,61,$G$5,$H$13)/[1]!S_STM07_IS(D1314,9,$G$5,$H$13),[1]!S_STM07_IS(D1314,55,$G$5,$H$13)/$E$5))</f>
        <v/>
      </c>
      <c r="K1314" s="411" t="str">
        <f>IF(C1314="","",[1]!hks_fa_roa2(D1314,$G$5))</f>
        <v/>
      </c>
      <c r="L1314" s="411" t="str">
        <f>IF(C1314="","",[1]!hks_fa_roe(D1314,$G$5))</f>
        <v/>
      </c>
      <c r="M1314" s="240" t="str">
        <f>IF(C1314="","",IF($M$11="EPS",[1]!S_STM07_IS(D1314,61,$G$5,$H$13)/IF([1]!s_share_total(D1314,$G$5)=0,[1]!s_share_total(D1314,[1]!s_ipo_listeddate(D1314)),[1]!s_share_total(D1314,$G$5)),([1]!s_stm07_bs(D1314,75,$G$5,$H$13)+[1]!s_stm07_bs(D1314,88,$G$5,$H$13)+[1]!s_stm07_bs(D1314,94,$G$5,$H$13)+[1]!s_stm07_bs(D1314,95,$G$5,$H$13))/$E$5))</f>
        <v/>
      </c>
      <c r="N1314" s="241" t="str">
        <f>IF(C1314="","",F1314/([1]!S_STM07_IS(D1314,61,$G$5,$H$13)/IF([1]!s_share_total(D1314,$G$5)=0,[1]!s_share_total(D1314,[1]!s_ipo_listeddate(D1314)),[1]!s_share_total(D1314,$G$5))))</f>
        <v/>
      </c>
      <c r="O1314" s="240" t="str">
        <f ca="1">IF(C1314="","",[1]!s_share_total(D1314,TODAY())/$E$5)</f>
        <v/>
      </c>
      <c r="P1314" s="240" t="str">
        <f t="shared" si="128"/>
        <v/>
      </c>
      <c r="Q1314" s="210" t="str">
        <f t="shared" si="129"/>
        <v/>
      </c>
      <c r="R1314" s="341" t="str">
        <f t="shared" si="130"/>
        <v/>
      </c>
      <c r="S1314" s="144"/>
      <c r="U1314" s="1"/>
    </row>
    <row r="1315" spans="3:21" ht="12" customHeight="1" x14ac:dyDescent="0.35">
      <c r="C1315" s="342" t="str">
        <f t="shared" si="127"/>
        <v/>
      </c>
      <c r="D1315" s="126" t="str">
        <f t="shared" si="131"/>
        <v/>
      </c>
      <c r="E1315" s="126" t="str">
        <f t="shared" si="132"/>
        <v/>
      </c>
      <c r="F1315" s="181" t="str">
        <f ca="1">IF(C1315="","",[1]!s_dq_close(D1315,TODAY(),1))</f>
        <v/>
      </c>
      <c r="G1315" s="182" t="str">
        <f ca="1">IF(C1315="","",[1]!s_pq_pctchange(D1315,TODAY()-$G$12,TODAY())/100)</f>
        <v/>
      </c>
      <c r="H1315" s="242" t="str">
        <f>IF(C1315="","",IF($H$11="收入",[1]!S_STM07_IS(D1315,9,$G$5,$H$13)/$E$5,[1]!S_STM07_IS(D1315,48,$G$5,$H$13)/$E$5))</f>
        <v/>
      </c>
      <c r="I1315" s="242" t="str">
        <f>IF(C1315="","",IF($I$11="毛利率",([1]!S_STM07_IS(D1315,9,$G$5,$H$13)-[1]!S_STM07_IS(D1315,10,$G$5,$H$13))/[1]!S_STM07_IS(D1315,9,$G$5,$H$13),[1]!S_STM07_IS(D1315,14,$G$5,$H$13)/$E$5))</f>
        <v/>
      </c>
      <c r="J1315" s="403" t="str">
        <f>IF(C1315="","",IF($J$11="净利润率",[1]!S_STM07_IS(D1315,61,$G$5,$H$13)/[1]!S_STM07_IS(D1315,9,$G$5,$H$13),[1]!S_STM07_IS(D1315,55,$G$5,$H$13)/$E$5))</f>
        <v/>
      </c>
      <c r="K1315" s="411" t="str">
        <f>IF(C1315="","",[1]!hks_fa_roa2(D1315,$G$5))</f>
        <v/>
      </c>
      <c r="L1315" s="411" t="str">
        <f>IF(C1315="","",[1]!hks_fa_roe(D1315,$G$5))</f>
        <v/>
      </c>
      <c r="M1315" s="243" t="str">
        <f>IF(C1315="","",IF($M$11="EPS",[1]!S_STM07_IS(D1315,61,$G$5,$H$13)/IF([1]!s_share_total(D1315,$G$5)=0,[1]!s_share_total(D1315,[1]!s_ipo_listeddate(D1315)),[1]!s_share_total(D1315,$G$5)),([1]!s_stm07_bs(D1315,75,$G$5,$H$13)+[1]!s_stm07_bs(D1315,88,$G$5,$H$13)+[1]!s_stm07_bs(D1315,94,$G$5,$H$13)+[1]!s_stm07_bs(D1315,95,$G$5,$H$13))/$E$5))</f>
        <v/>
      </c>
      <c r="N1315" s="193" t="str">
        <f>IF(C1315="","",F1315/([1]!S_STM07_IS(D1315,61,$G$5,$H$13)/IF([1]!s_share_total(D1315,$G$5)=0,[1]!s_share_total(D1315,[1]!s_ipo_listeddate(D1315)),[1]!s_share_total(D1315,$G$5))))</f>
        <v/>
      </c>
      <c r="O1315" s="242" t="str">
        <f ca="1">IF(C1315="","",[1]!s_share_total(D1315,TODAY())/$E$5)</f>
        <v/>
      </c>
      <c r="P1315" s="242" t="str">
        <f t="shared" si="128"/>
        <v/>
      </c>
      <c r="Q1315" s="181" t="str">
        <f t="shared" si="129"/>
        <v/>
      </c>
      <c r="R1315" s="342" t="str">
        <f t="shared" si="130"/>
        <v/>
      </c>
      <c r="S1315" s="144"/>
      <c r="U1315" s="1"/>
    </row>
    <row r="1316" spans="3:21" ht="12" customHeight="1" x14ac:dyDescent="0.35">
      <c r="C1316" s="341" t="str">
        <f t="shared" si="127"/>
        <v/>
      </c>
      <c r="D1316" s="239" t="str">
        <f t="shared" si="131"/>
        <v/>
      </c>
      <c r="E1316" s="239" t="str">
        <f t="shared" si="132"/>
        <v/>
      </c>
      <c r="F1316" s="179" t="str">
        <f ca="1">IF(C1316="","",[1]!s_dq_close(D1316,TODAY(),1))</f>
        <v/>
      </c>
      <c r="G1316" s="180" t="str">
        <f ca="1">IF(C1316="","",[1]!s_pq_pctchange(D1316,TODAY()-$G$12,TODAY())/100)</f>
        <v/>
      </c>
      <c r="H1316" s="240" t="str">
        <f>IF(C1316="","",IF($H$11="收入",[1]!S_STM07_IS(D1316,9,$G$5,$H$13)/$E$5,[1]!S_STM07_IS(D1316,48,$G$5,$H$13)/$E$5))</f>
        <v/>
      </c>
      <c r="I1316" s="240" t="str">
        <f>IF(C1316="","",IF($I$11="毛利率",([1]!S_STM07_IS(D1316,9,$G$5,$H$13)-[1]!S_STM07_IS(D1316,10,$G$5,$H$13))/[1]!S_STM07_IS(D1316,9,$G$5,$H$13),[1]!S_STM07_IS(D1316,14,$G$5,$H$13)/$E$5))</f>
        <v/>
      </c>
      <c r="J1316" s="402" t="str">
        <f>IF(C1316="","",IF($J$11="净利润率",[1]!S_STM07_IS(D1316,61,$G$5,$H$13)/[1]!S_STM07_IS(D1316,9,$G$5,$H$13),[1]!S_STM07_IS(D1316,55,$G$5,$H$13)/$E$5))</f>
        <v/>
      </c>
      <c r="K1316" s="411" t="str">
        <f>IF(C1316="","",[1]!hks_fa_roa2(D1316,$G$5))</f>
        <v/>
      </c>
      <c r="L1316" s="411" t="str">
        <f>IF(C1316="","",[1]!hks_fa_roe(D1316,$G$5))</f>
        <v/>
      </c>
      <c r="M1316" s="240" t="str">
        <f>IF(C1316="","",IF($M$11="EPS",[1]!S_STM07_IS(D1316,61,$G$5,$H$13)/IF([1]!s_share_total(D1316,$G$5)=0,[1]!s_share_total(D1316,[1]!s_ipo_listeddate(D1316)),[1]!s_share_total(D1316,$G$5)),([1]!s_stm07_bs(D1316,75,$G$5,$H$13)+[1]!s_stm07_bs(D1316,88,$G$5,$H$13)+[1]!s_stm07_bs(D1316,94,$G$5,$H$13)+[1]!s_stm07_bs(D1316,95,$G$5,$H$13))/$E$5))</f>
        <v/>
      </c>
      <c r="N1316" s="241" t="str">
        <f>IF(C1316="","",F1316/([1]!S_STM07_IS(D1316,61,$G$5,$H$13)/IF([1]!s_share_total(D1316,$G$5)=0,[1]!s_share_total(D1316,[1]!s_ipo_listeddate(D1316)),[1]!s_share_total(D1316,$G$5))))</f>
        <v/>
      </c>
      <c r="O1316" s="240" t="str">
        <f ca="1">IF(C1316="","",[1]!s_share_total(D1316,TODAY())/$E$5)</f>
        <v/>
      </c>
      <c r="P1316" s="240" t="str">
        <f t="shared" si="128"/>
        <v/>
      </c>
      <c r="Q1316" s="210" t="str">
        <f t="shared" si="129"/>
        <v/>
      </c>
      <c r="R1316" s="341" t="str">
        <f t="shared" si="130"/>
        <v/>
      </c>
      <c r="S1316" s="144"/>
      <c r="U1316" s="1"/>
    </row>
    <row r="1317" spans="3:21" ht="12" customHeight="1" x14ac:dyDescent="0.35">
      <c r="C1317" s="342" t="str">
        <f t="shared" si="127"/>
        <v/>
      </c>
      <c r="D1317" s="126" t="str">
        <f t="shared" si="131"/>
        <v/>
      </c>
      <c r="E1317" s="126" t="str">
        <f t="shared" si="132"/>
        <v/>
      </c>
      <c r="F1317" s="181" t="str">
        <f ca="1">IF(C1317="","",[1]!s_dq_close(D1317,TODAY(),1))</f>
        <v/>
      </c>
      <c r="G1317" s="182" t="str">
        <f ca="1">IF(C1317="","",[1]!s_pq_pctchange(D1317,TODAY()-$G$12,TODAY())/100)</f>
        <v/>
      </c>
      <c r="H1317" s="242" t="str">
        <f>IF(C1317="","",IF($H$11="收入",[1]!S_STM07_IS(D1317,9,$G$5,$H$13)/$E$5,[1]!S_STM07_IS(D1317,48,$G$5,$H$13)/$E$5))</f>
        <v/>
      </c>
      <c r="I1317" s="242" t="str">
        <f>IF(C1317="","",IF($I$11="毛利率",([1]!S_STM07_IS(D1317,9,$G$5,$H$13)-[1]!S_STM07_IS(D1317,10,$G$5,$H$13))/[1]!S_STM07_IS(D1317,9,$G$5,$H$13),[1]!S_STM07_IS(D1317,14,$G$5,$H$13)/$E$5))</f>
        <v/>
      </c>
      <c r="J1317" s="403" t="str">
        <f>IF(C1317="","",IF($J$11="净利润率",[1]!S_STM07_IS(D1317,61,$G$5,$H$13)/[1]!S_STM07_IS(D1317,9,$G$5,$H$13),[1]!S_STM07_IS(D1317,55,$G$5,$H$13)/$E$5))</f>
        <v/>
      </c>
      <c r="K1317" s="411" t="str">
        <f>IF(C1317="","",[1]!hks_fa_roa2(D1317,$G$5))</f>
        <v/>
      </c>
      <c r="L1317" s="411" t="str">
        <f>IF(C1317="","",[1]!hks_fa_roe(D1317,$G$5))</f>
        <v/>
      </c>
      <c r="M1317" s="243" t="str">
        <f>IF(C1317="","",IF($M$11="EPS",[1]!S_STM07_IS(D1317,61,$G$5,$H$13)/IF([1]!s_share_total(D1317,$G$5)=0,[1]!s_share_total(D1317,[1]!s_ipo_listeddate(D1317)),[1]!s_share_total(D1317,$G$5)),([1]!s_stm07_bs(D1317,75,$G$5,$H$13)+[1]!s_stm07_bs(D1317,88,$G$5,$H$13)+[1]!s_stm07_bs(D1317,94,$G$5,$H$13)+[1]!s_stm07_bs(D1317,95,$G$5,$H$13))/$E$5))</f>
        <v/>
      </c>
      <c r="N1317" s="193" t="str">
        <f>IF(C1317="","",F1317/([1]!S_STM07_IS(D1317,61,$G$5,$H$13)/IF([1]!s_share_total(D1317,$G$5)=0,[1]!s_share_total(D1317,[1]!s_ipo_listeddate(D1317)),[1]!s_share_total(D1317,$G$5))))</f>
        <v/>
      </c>
      <c r="O1317" s="242" t="str">
        <f ca="1">IF(C1317="","",[1]!s_share_total(D1317,TODAY())/$E$5)</f>
        <v/>
      </c>
      <c r="P1317" s="242" t="str">
        <f t="shared" si="128"/>
        <v/>
      </c>
      <c r="Q1317" s="181" t="str">
        <f t="shared" si="129"/>
        <v/>
      </c>
      <c r="R1317" s="342" t="str">
        <f t="shared" si="130"/>
        <v/>
      </c>
      <c r="S1317" s="144"/>
      <c r="U1317" s="1"/>
    </row>
    <row r="1318" spans="3:21" ht="12" customHeight="1" x14ac:dyDescent="0.35">
      <c r="C1318" s="341" t="str">
        <f t="shared" si="127"/>
        <v/>
      </c>
      <c r="D1318" s="239" t="str">
        <f t="shared" si="131"/>
        <v/>
      </c>
      <c r="E1318" s="239" t="str">
        <f t="shared" si="132"/>
        <v/>
      </c>
      <c r="F1318" s="179" t="str">
        <f ca="1">IF(C1318="","",[1]!s_dq_close(D1318,TODAY(),1))</f>
        <v/>
      </c>
      <c r="G1318" s="180" t="str">
        <f ca="1">IF(C1318="","",[1]!s_pq_pctchange(D1318,TODAY()-$G$12,TODAY())/100)</f>
        <v/>
      </c>
      <c r="H1318" s="240" t="str">
        <f>IF(C1318="","",IF($H$11="收入",[1]!S_STM07_IS(D1318,9,$G$5,$H$13)/$E$5,[1]!S_STM07_IS(D1318,48,$G$5,$H$13)/$E$5))</f>
        <v/>
      </c>
      <c r="I1318" s="240" t="str">
        <f>IF(C1318="","",IF($I$11="毛利率",([1]!S_STM07_IS(D1318,9,$G$5,$H$13)-[1]!S_STM07_IS(D1318,10,$G$5,$H$13))/[1]!S_STM07_IS(D1318,9,$G$5,$H$13),[1]!S_STM07_IS(D1318,14,$G$5,$H$13)/$E$5))</f>
        <v/>
      </c>
      <c r="J1318" s="402" t="str">
        <f>IF(C1318="","",IF($J$11="净利润率",[1]!S_STM07_IS(D1318,61,$G$5,$H$13)/[1]!S_STM07_IS(D1318,9,$G$5,$H$13),[1]!S_STM07_IS(D1318,55,$G$5,$H$13)/$E$5))</f>
        <v/>
      </c>
      <c r="K1318" s="411" t="str">
        <f>IF(C1318="","",[1]!hks_fa_roa2(D1318,$G$5))</f>
        <v/>
      </c>
      <c r="L1318" s="411" t="str">
        <f>IF(C1318="","",[1]!hks_fa_roe(D1318,$G$5))</f>
        <v/>
      </c>
      <c r="M1318" s="240" t="str">
        <f>IF(C1318="","",IF($M$11="EPS",[1]!S_STM07_IS(D1318,61,$G$5,$H$13)/IF([1]!s_share_total(D1318,$G$5)=0,[1]!s_share_total(D1318,[1]!s_ipo_listeddate(D1318)),[1]!s_share_total(D1318,$G$5)),([1]!s_stm07_bs(D1318,75,$G$5,$H$13)+[1]!s_stm07_bs(D1318,88,$G$5,$H$13)+[1]!s_stm07_bs(D1318,94,$G$5,$H$13)+[1]!s_stm07_bs(D1318,95,$G$5,$H$13))/$E$5))</f>
        <v/>
      </c>
      <c r="N1318" s="241" t="str">
        <f>IF(C1318="","",F1318/([1]!S_STM07_IS(D1318,61,$G$5,$H$13)/IF([1]!s_share_total(D1318,$G$5)=0,[1]!s_share_total(D1318,[1]!s_ipo_listeddate(D1318)),[1]!s_share_total(D1318,$G$5))))</f>
        <v/>
      </c>
      <c r="O1318" s="240" t="str">
        <f ca="1">IF(C1318="","",[1]!s_share_total(D1318,TODAY())/$E$5)</f>
        <v/>
      </c>
      <c r="P1318" s="240" t="str">
        <f t="shared" si="128"/>
        <v/>
      </c>
      <c r="Q1318" s="210" t="str">
        <f t="shared" si="129"/>
        <v/>
      </c>
      <c r="R1318" s="341" t="str">
        <f t="shared" si="130"/>
        <v/>
      </c>
      <c r="S1318" s="144"/>
      <c r="U1318" s="1"/>
    </row>
    <row r="1319" spans="3:21" ht="12" customHeight="1" x14ac:dyDescent="0.35">
      <c r="C1319" s="342" t="str">
        <f t="shared" si="127"/>
        <v/>
      </c>
      <c r="D1319" s="126" t="str">
        <f t="shared" si="131"/>
        <v/>
      </c>
      <c r="E1319" s="126" t="str">
        <f t="shared" si="132"/>
        <v/>
      </c>
      <c r="F1319" s="181" t="str">
        <f ca="1">IF(C1319="","",[1]!s_dq_close(D1319,TODAY(),1))</f>
        <v/>
      </c>
      <c r="G1319" s="182" t="str">
        <f ca="1">IF(C1319="","",[1]!s_pq_pctchange(D1319,TODAY()-$G$12,TODAY())/100)</f>
        <v/>
      </c>
      <c r="H1319" s="242" t="str">
        <f>IF(C1319="","",IF($H$11="收入",[1]!S_STM07_IS(D1319,9,$G$5,$H$13)/$E$5,[1]!S_STM07_IS(D1319,48,$G$5,$H$13)/$E$5))</f>
        <v/>
      </c>
      <c r="I1319" s="242" t="str">
        <f>IF(C1319="","",IF($I$11="毛利率",([1]!S_STM07_IS(D1319,9,$G$5,$H$13)-[1]!S_STM07_IS(D1319,10,$G$5,$H$13))/[1]!S_STM07_IS(D1319,9,$G$5,$H$13),[1]!S_STM07_IS(D1319,14,$G$5,$H$13)/$E$5))</f>
        <v/>
      </c>
      <c r="J1319" s="403" t="str">
        <f>IF(C1319="","",IF($J$11="净利润率",[1]!S_STM07_IS(D1319,61,$G$5,$H$13)/[1]!S_STM07_IS(D1319,9,$G$5,$H$13),[1]!S_STM07_IS(D1319,55,$G$5,$H$13)/$E$5))</f>
        <v/>
      </c>
      <c r="K1319" s="411" t="str">
        <f>IF(C1319="","",[1]!hks_fa_roa2(D1319,$G$5))</f>
        <v/>
      </c>
      <c r="L1319" s="411" t="str">
        <f>IF(C1319="","",[1]!hks_fa_roe(D1319,$G$5))</f>
        <v/>
      </c>
      <c r="M1319" s="243" t="str">
        <f>IF(C1319="","",IF($M$11="EPS",[1]!S_STM07_IS(D1319,61,$G$5,$H$13)/IF([1]!s_share_total(D1319,$G$5)=0,[1]!s_share_total(D1319,[1]!s_ipo_listeddate(D1319)),[1]!s_share_total(D1319,$G$5)),([1]!s_stm07_bs(D1319,75,$G$5,$H$13)+[1]!s_stm07_bs(D1319,88,$G$5,$H$13)+[1]!s_stm07_bs(D1319,94,$G$5,$H$13)+[1]!s_stm07_bs(D1319,95,$G$5,$H$13))/$E$5))</f>
        <v/>
      </c>
      <c r="N1319" s="193" t="str">
        <f>IF(C1319="","",F1319/([1]!S_STM07_IS(D1319,61,$G$5,$H$13)/IF([1]!s_share_total(D1319,$G$5)=0,[1]!s_share_total(D1319,[1]!s_ipo_listeddate(D1319)),[1]!s_share_total(D1319,$G$5))))</f>
        <v/>
      </c>
      <c r="O1319" s="242" t="str">
        <f ca="1">IF(C1319="","",[1]!s_share_total(D1319,TODAY())/$E$5)</f>
        <v/>
      </c>
      <c r="P1319" s="242" t="str">
        <f t="shared" si="128"/>
        <v/>
      </c>
      <c r="Q1319" s="181" t="str">
        <f t="shared" si="129"/>
        <v/>
      </c>
      <c r="R1319" s="342" t="str">
        <f t="shared" si="130"/>
        <v/>
      </c>
      <c r="S1319" s="144"/>
      <c r="U1319" s="1"/>
    </row>
    <row r="1320" spans="3:21" ht="12" customHeight="1" x14ac:dyDescent="0.35">
      <c r="C1320" s="341" t="str">
        <f t="shared" si="127"/>
        <v/>
      </c>
      <c r="D1320" s="239" t="str">
        <f t="shared" si="131"/>
        <v/>
      </c>
      <c r="E1320" s="239" t="str">
        <f t="shared" si="132"/>
        <v/>
      </c>
      <c r="F1320" s="179" t="str">
        <f ca="1">IF(C1320="","",[1]!s_dq_close(D1320,TODAY(),1))</f>
        <v/>
      </c>
      <c r="G1320" s="180" t="str">
        <f ca="1">IF(C1320="","",[1]!s_pq_pctchange(D1320,TODAY()-$G$12,TODAY())/100)</f>
        <v/>
      </c>
      <c r="H1320" s="240" t="str">
        <f>IF(C1320="","",IF($H$11="收入",[1]!S_STM07_IS(D1320,9,$G$5,$H$13)/$E$5,[1]!S_STM07_IS(D1320,48,$G$5,$H$13)/$E$5))</f>
        <v/>
      </c>
      <c r="I1320" s="240" t="str">
        <f>IF(C1320="","",IF($I$11="毛利率",([1]!S_STM07_IS(D1320,9,$G$5,$H$13)-[1]!S_STM07_IS(D1320,10,$G$5,$H$13))/[1]!S_STM07_IS(D1320,9,$G$5,$H$13),[1]!S_STM07_IS(D1320,14,$G$5,$H$13)/$E$5))</f>
        <v/>
      </c>
      <c r="J1320" s="402" t="str">
        <f>IF(C1320="","",IF($J$11="净利润率",[1]!S_STM07_IS(D1320,61,$G$5,$H$13)/[1]!S_STM07_IS(D1320,9,$G$5,$H$13),[1]!S_STM07_IS(D1320,55,$G$5,$H$13)/$E$5))</f>
        <v/>
      </c>
      <c r="K1320" s="411" t="str">
        <f>IF(C1320="","",[1]!hks_fa_roa2(D1320,$G$5))</f>
        <v/>
      </c>
      <c r="L1320" s="411" t="str">
        <f>IF(C1320="","",[1]!hks_fa_roe(D1320,$G$5))</f>
        <v/>
      </c>
      <c r="M1320" s="240" t="str">
        <f>IF(C1320="","",IF($M$11="EPS",[1]!S_STM07_IS(D1320,61,$G$5,$H$13)/IF([1]!s_share_total(D1320,$G$5)=0,[1]!s_share_total(D1320,[1]!s_ipo_listeddate(D1320)),[1]!s_share_total(D1320,$G$5)),([1]!s_stm07_bs(D1320,75,$G$5,$H$13)+[1]!s_stm07_bs(D1320,88,$G$5,$H$13)+[1]!s_stm07_bs(D1320,94,$G$5,$H$13)+[1]!s_stm07_bs(D1320,95,$G$5,$H$13))/$E$5))</f>
        <v/>
      </c>
      <c r="N1320" s="241" t="str">
        <f>IF(C1320="","",F1320/([1]!S_STM07_IS(D1320,61,$G$5,$H$13)/IF([1]!s_share_total(D1320,$G$5)=0,[1]!s_share_total(D1320,[1]!s_ipo_listeddate(D1320)),[1]!s_share_total(D1320,$G$5))))</f>
        <v/>
      </c>
      <c r="O1320" s="240" t="str">
        <f ca="1">IF(C1320="","",[1]!s_share_total(D1320,TODAY())/$E$5)</f>
        <v/>
      </c>
      <c r="P1320" s="240" t="str">
        <f t="shared" si="128"/>
        <v/>
      </c>
      <c r="Q1320" s="210" t="str">
        <f t="shared" si="129"/>
        <v/>
      </c>
      <c r="R1320" s="341" t="str">
        <f t="shared" si="130"/>
        <v/>
      </c>
      <c r="S1320" s="144"/>
      <c r="U1320" s="1"/>
    </row>
    <row r="1321" spans="3:21" ht="12" customHeight="1" x14ac:dyDescent="0.35">
      <c r="C1321" s="342" t="str">
        <f t="shared" si="127"/>
        <v/>
      </c>
      <c r="D1321" s="126" t="str">
        <f t="shared" si="131"/>
        <v/>
      </c>
      <c r="E1321" s="126" t="str">
        <f t="shared" si="132"/>
        <v/>
      </c>
      <c r="F1321" s="181" t="str">
        <f ca="1">IF(C1321="","",[1]!s_dq_close(D1321,TODAY(),1))</f>
        <v/>
      </c>
      <c r="G1321" s="182" t="str">
        <f ca="1">IF(C1321="","",[1]!s_pq_pctchange(D1321,TODAY()-$G$12,TODAY())/100)</f>
        <v/>
      </c>
      <c r="H1321" s="242" t="str">
        <f>IF(C1321="","",IF($H$11="收入",[1]!S_STM07_IS(D1321,9,$G$5,$H$13)/$E$5,[1]!S_STM07_IS(D1321,48,$G$5,$H$13)/$E$5))</f>
        <v/>
      </c>
      <c r="I1321" s="242" t="str">
        <f>IF(C1321="","",IF($I$11="毛利率",([1]!S_STM07_IS(D1321,9,$G$5,$H$13)-[1]!S_STM07_IS(D1321,10,$G$5,$H$13))/[1]!S_STM07_IS(D1321,9,$G$5,$H$13),[1]!S_STM07_IS(D1321,14,$G$5,$H$13)/$E$5))</f>
        <v/>
      </c>
      <c r="J1321" s="403" t="str">
        <f>IF(C1321="","",IF($J$11="净利润率",[1]!S_STM07_IS(D1321,61,$G$5,$H$13)/[1]!S_STM07_IS(D1321,9,$G$5,$H$13),[1]!S_STM07_IS(D1321,55,$G$5,$H$13)/$E$5))</f>
        <v/>
      </c>
      <c r="K1321" s="411" t="str">
        <f>IF(C1321="","",[1]!hks_fa_roa2(D1321,$G$5))</f>
        <v/>
      </c>
      <c r="L1321" s="411" t="str">
        <f>IF(C1321="","",[1]!hks_fa_roe(D1321,$G$5))</f>
        <v/>
      </c>
      <c r="M1321" s="243" t="str">
        <f>IF(C1321="","",IF($M$11="EPS",[1]!S_STM07_IS(D1321,61,$G$5,$H$13)/IF([1]!s_share_total(D1321,$G$5)=0,[1]!s_share_total(D1321,[1]!s_ipo_listeddate(D1321)),[1]!s_share_total(D1321,$G$5)),([1]!s_stm07_bs(D1321,75,$G$5,$H$13)+[1]!s_stm07_bs(D1321,88,$G$5,$H$13)+[1]!s_stm07_bs(D1321,94,$G$5,$H$13)+[1]!s_stm07_bs(D1321,95,$G$5,$H$13))/$E$5))</f>
        <v/>
      </c>
      <c r="N1321" s="193" t="str">
        <f>IF(C1321="","",F1321/([1]!S_STM07_IS(D1321,61,$G$5,$H$13)/IF([1]!s_share_total(D1321,$G$5)=0,[1]!s_share_total(D1321,[1]!s_ipo_listeddate(D1321)),[1]!s_share_total(D1321,$G$5))))</f>
        <v/>
      </c>
      <c r="O1321" s="242" t="str">
        <f ca="1">IF(C1321="","",[1]!s_share_total(D1321,TODAY())/$E$5)</f>
        <v/>
      </c>
      <c r="P1321" s="242" t="str">
        <f t="shared" si="128"/>
        <v/>
      </c>
      <c r="Q1321" s="181" t="str">
        <f t="shared" si="129"/>
        <v/>
      </c>
      <c r="R1321" s="342" t="str">
        <f t="shared" si="130"/>
        <v/>
      </c>
      <c r="S1321" s="144"/>
      <c r="U1321" s="1"/>
    </row>
    <row r="1322" spans="3:21" ht="12" customHeight="1" x14ac:dyDescent="0.35">
      <c r="C1322" s="341" t="str">
        <f t="shared" si="127"/>
        <v/>
      </c>
      <c r="D1322" s="239" t="str">
        <f t="shared" si="131"/>
        <v/>
      </c>
      <c r="E1322" s="239" t="str">
        <f t="shared" si="132"/>
        <v/>
      </c>
      <c r="F1322" s="179" t="str">
        <f ca="1">IF(C1322="","",[1]!s_dq_close(D1322,TODAY(),1))</f>
        <v/>
      </c>
      <c r="G1322" s="180" t="str">
        <f ca="1">IF(C1322="","",[1]!s_pq_pctchange(D1322,TODAY()-$G$12,TODAY())/100)</f>
        <v/>
      </c>
      <c r="H1322" s="240" t="str">
        <f>IF(C1322="","",IF($H$11="收入",[1]!S_STM07_IS(D1322,9,$G$5,$H$13)/$E$5,[1]!S_STM07_IS(D1322,48,$G$5,$H$13)/$E$5))</f>
        <v/>
      </c>
      <c r="I1322" s="240" t="str">
        <f>IF(C1322="","",IF($I$11="毛利率",([1]!S_STM07_IS(D1322,9,$G$5,$H$13)-[1]!S_STM07_IS(D1322,10,$G$5,$H$13))/[1]!S_STM07_IS(D1322,9,$G$5,$H$13),[1]!S_STM07_IS(D1322,14,$G$5,$H$13)/$E$5))</f>
        <v/>
      </c>
      <c r="J1322" s="402" t="str">
        <f>IF(C1322="","",IF($J$11="净利润率",[1]!S_STM07_IS(D1322,61,$G$5,$H$13)/[1]!S_STM07_IS(D1322,9,$G$5,$H$13),[1]!S_STM07_IS(D1322,55,$G$5,$H$13)/$E$5))</f>
        <v/>
      </c>
      <c r="K1322" s="411" t="str">
        <f>IF(C1322="","",[1]!hks_fa_roa2(D1322,$G$5))</f>
        <v/>
      </c>
      <c r="L1322" s="411" t="str">
        <f>IF(C1322="","",[1]!hks_fa_roe(D1322,$G$5))</f>
        <v/>
      </c>
      <c r="M1322" s="240" t="str">
        <f>IF(C1322="","",IF($M$11="EPS",[1]!S_STM07_IS(D1322,61,$G$5,$H$13)/IF([1]!s_share_total(D1322,$G$5)=0,[1]!s_share_total(D1322,[1]!s_ipo_listeddate(D1322)),[1]!s_share_total(D1322,$G$5)),([1]!s_stm07_bs(D1322,75,$G$5,$H$13)+[1]!s_stm07_bs(D1322,88,$G$5,$H$13)+[1]!s_stm07_bs(D1322,94,$G$5,$H$13)+[1]!s_stm07_bs(D1322,95,$G$5,$H$13))/$E$5))</f>
        <v/>
      </c>
      <c r="N1322" s="241" t="str">
        <f>IF(C1322="","",F1322/([1]!S_STM07_IS(D1322,61,$G$5,$H$13)/IF([1]!s_share_total(D1322,$G$5)=0,[1]!s_share_total(D1322,[1]!s_ipo_listeddate(D1322)),[1]!s_share_total(D1322,$G$5))))</f>
        <v/>
      </c>
      <c r="O1322" s="240" t="str">
        <f ca="1">IF(C1322="","",[1]!s_share_total(D1322,TODAY())/$E$5)</f>
        <v/>
      </c>
      <c r="P1322" s="240" t="str">
        <f t="shared" si="128"/>
        <v/>
      </c>
      <c r="Q1322" s="210" t="str">
        <f t="shared" si="129"/>
        <v/>
      </c>
      <c r="R1322" s="341" t="str">
        <f t="shared" si="130"/>
        <v/>
      </c>
      <c r="S1322" s="144"/>
      <c r="U1322" s="1"/>
    </row>
    <row r="1323" spans="3:21" ht="12" customHeight="1" x14ac:dyDescent="0.35">
      <c r="C1323" s="342" t="str">
        <f t="shared" si="127"/>
        <v/>
      </c>
      <c r="D1323" s="126" t="str">
        <f t="shared" si="131"/>
        <v/>
      </c>
      <c r="E1323" s="126" t="str">
        <f t="shared" si="132"/>
        <v/>
      </c>
      <c r="F1323" s="181" t="str">
        <f ca="1">IF(C1323="","",[1]!s_dq_close(D1323,TODAY(),1))</f>
        <v/>
      </c>
      <c r="G1323" s="182" t="str">
        <f ca="1">IF(C1323="","",[1]!s_pq_pctchange(D1323,TODAY()-$G$12,TODAY())/100)</f>
        <v/>
      </c>
      <c r="H1323" s="242" t="str">
        <f>IF(C1323="","",IF($H$11="收入",[1]!S_STM07_IS(D1323,9,$G$5,$H$13)/$E$5,[1]!S_STM07_IS(D1323,48,$G$5,$H$13)/$E$5))</f>
        <v/>
      </c>
      <c r="I1323" s="242" t="str">
        <f>IF(C1323="","",IF($I$11="毛利率",([1]!S_STM07_IS(D1323,9,$G$5,$H$13)-[1]!S_STM07_IS(D1323,10,$G$5,$H$13))/[1]!S_STM07_IS(D1323,9,$G$5,$H$13),[1]!S_STM07_IS(D1323,14,$G$5,$H$13)/$E$5))</f>
        <v/>
      </c>
      <c r="J1323" s="403" t="str">
        <f>IF(C1323="","",IF($J$11="净利润率",[1]!S_STM07_IS(D1323,61,$G$5,$H$13)/[1]!S_STM07_IS(D1323,9,$G$5,$H$13),[1]!S_STM07_IS(D1323,55,$G$5,$H$13)/$E$5))</f>
        <v/>
      </c>
      <c r="K1323" s="411" t="str">
        <f>IF(C1323="","",[1]!hks_fa_roa2(D1323,$G$5))</f>
        <v/>
      </c>
      <c r="L1323" s="411" t="str">
        <f>IF(C1323="","",[1]!hks_fa_roe(D1323,$G$5))</f>
        <v/>
      </c>
      <c r="M1323" s="243" t="str">
        <f>IF(C1323="","",IF($M$11="EPS",[1]!S_STM07_IS(D1323,61,$G$5,$H$13)/IF([1]!s_share_total(D1323,$G$5)=0,[1]!s_share_total(D1323,[1]!s_ipo_listeddate(D1323)),[1]!s_share_total(D1323,$G$5)),([1]!s_stm07_bs(D1323,75,$G$5,$H$13)+[1]!s_stm07_bs(D1323,88,$G$5,$H$13)+[1]!s_stm07_bs(D1323,94,$G$5,$H$13)+[1]!s_stm07_bs(D1323,95,$G$5,$H$13))/$E$5))</f>
        <v/>
      </c>
      <c r="N1323" s="193" t="str">
        <f>IF(C1323="","",F1323/([1]!S_STM07_IS(D1323,61,$G$5,$H$13)/IF([1]!s_share_total(D1323,$G$5)=0,[1]!s_share_total(D1323,[1]!s_ipo_listeddate(D1323)),[1]!s_share_total(D1323,$G$5))))</f>
        <v/>
      </c>
      <c r="O1323" s="242" t="str">
        <f ca="1">IF(C1323="","",[1]!s_share_total(D1323,TODAY())/$E$5)</f>
        <v/>
      </c>
      <c r="P1323" s="242" t="str">
        <f t="shared" si="128"/>
        <v/>
      </c>
      <c r="Q1323" s="181" t="str">
        <f t="shared" si="129"/>
        <v/>
      </c>
      <c r="R1323" s="342" t="str">
        <f t="shared" si="130"/>
        <v/>
      </c>
      <c r="S1323" s="144"/>
      <c r="U1323" s="1"/>
    </row>
    <row r="1324" spans="3:21" ht="12" customHeight="1" x14ac:dyDescent="0.35">
      <c r="C1324" s="341" t="str">
        <f t="shared" si="127"/>
        <v/>
      </c>
      <c r="D1324" s="239" t="str">
        <f t="shared" si="131"/>
        <v/>
      </c>
      <c r="E1324" s="239" t="str">
        <f t="shared" si="132"/>
        <v/>
      </c>
      <c r="F1324" s="179" t="str">
        <f ca="1">IF(C1324="","",[1]!s_dq_close(D1324,TODAY(),1))</f>
        <v/>
      </c>
      <c r="G1324" s="180" t="str">
        <f ca="1">IF(C1324="","",[1]!s_pq_pctchange(D1324,TODAY()-$G$12,TODAY())/100)</f>
        <v/>
      </c>
      <c r="H1324" s="240" t="str">
        <f>IF(C1324="","",IF($H$11="收入",[1]!S_STM07_IS(D1324,9,$G$5,$H$13)/$E$5,[1]!S_STM07_IS(D1324,48,$G$5,$H$13)/$E$5))</f>
        <v/>
      </c>
      <c r="I1324" s="240" t="str">
        <f>IF(C1324="","",IF($I$11="毛利率",([1]!S_STM07_IS(D1324,9,$G$5,$H$13)-[1]!S_STM07_IS(D1324,10,$G$5,$H$13))/[1]!S_STM07_IS(D1324,9,$G$5,$H$13),[1]!S_STM07_IS(D1324,14,$G$5,$H$13)/$E$5))</f>
        <v/>
      </c>
      <c r="J1324" s="402" t="str">
        <f>IF(C1324="","",IF($J$11="净利润率",[1]!S_STM07_IS(D1324,61,$G$5,$H$13)/[1]!S_STM07_IS(D1324,9,$G$5,$H$13),[1]!S_STM07_IS(D1324,55,$G$5,$H$13)/$E$5))</f>
        <v/>
      </c>
      <c r="K1324" s="411" t="str">
        <f>IF(C1324="","",[1]!hks_fa_roa2(D1324,$G$5))</f>
        <v/>
      </c>
      <c r="L1324" s="411" t="str">
        <f>IF(C1324="","",[1]!hks_fa_roe(D1324,$G$5))</f>
        <v/>
      </c>
      <c r="M1324" s="240" t="str">
        <f>IF(C1324="","",IF($M$11="EPS",[1]!S_STM07_IS(D1324,61,$G$5,$H$13)/IF([1]!s_share_total(D1324,$G$5)=0,[1]!s_share_total(D1324,[1]!s_ipo_listeddate(D1324)),[1]!s_share_total(D1324,$G$5)),([1]!s_stm07_bs(D1324,75,$G$5,$H$13)+[1]!s_stm07_bs(D1324,88,$G$5,$H$13)+[1]!s_stm07_bs(D1324,94,$G$5,$H$13)+[1]!s_stm07_bs(D1324,95,$G$5,$H$13))/$E$5))</f>
        <v/>
      </c>
      <c r="N1324" s="241" t="str">
        <f>IF(C1324="","",F1324/([1]!S_STM07_IS(D1324,61,$G$5,$H$13)/IF([1]!s_share_total(D1324,$G$5)=0,[1]!s_share_total(D1324,[1]!s_ipo_listeddate(D1324)),[1]!s_share_total(D1324,$G$5))))</f>
        <v/>
      </c>
      <c r="O1324" s="240" t="str">
        <f ca="1">IF(C1324="","",[1]!s_share_total(D1324,TODAY())/$E$5)</f>
        <v/>
      </c>
      <c r="P1324" s="240" t="str">
        <f t="shared" si="128"/>
        <v/>
      </c>
      <c r="Q1324" s="210" t="str">
        <f t="shared" si="129"/>
        <v/>
      </c>
      <c r="R1324" s="341" t="str">
        <f t="shared" si="130"/>
        <v/>
      </c>
      <c r="S1324" s="144"/>
      <c r="U1324" s="1"/>
    </row>
    <row r="1325" spans="3:21" ht="12" customHeight="1" x14ac:dyDescent="0.35">
      <c r="C1325" s="342" t="str">
        <f t="shared" si="127"/>
        <v/>
      </c>
      <c r="D1325" s="126" t="str">
        <f t="shared" si="131"/>
        <v/>
      </c>
      <c r="E1325" s="126" t="str">
        <f t="shared" si="132"/>
        <v/>
      </c>
      <c r="F1325" s="181" t="str">
        <f ca="1">IF(C1325="","",[1]!s_dq_close(D1325,TODAY(),1))</f>
        <v/>
      </c>
      <c r="G1325" s="182" t="str">
        <f ca="1">IF(C1325="","",[1]!s_pq_pctchange(D1325,TODAY()-$G$12,TODAY())/100)</f>
        <v/>
      </c>
      <c r="H1325" s="242" t="str">
        <f>IF(C1325="","",IF($H$11="收入",[1]!S_STM07_IS(D1325,9,$G$5,$H$13)/$E$5,[1]!S_STM07_IS(D1325,48,$G$5,$H$13)/$E$5))</f>
        <v/>
      </c>
      <c r="I1325" s="242" t="str">
        <f>IF(C1325="","",IF($I$11="毛利率",([1]!S_STM07_IS(D1325,9,$G$5,$H$13)-[1]!S_STM07_IS(D1325,10,$G$5,$H$13))/[1]!S_STM07_IS(D1325,9,$G$5,$H$13),[1]!S_STM07_IS(D1325,14,$G$5,$H$13)/$E$5))</f>
        <v/>
      </c>
      <c r="J1325" s="403" t="str">
        <f>IF(C1325="","",IF($J$11="净利润率",[1]!S_STM07_IS(D1325,61,$G$5,$H$13)/[1]!S_STM07_IS(D1325,9,$G$5,$H$13),[1]!S_STM07_IS(D1325,55,$G$5,$H$13)/$E$5))</f>
        <v/>
      </c>
      <c r="K1325" s="411" t="str">
        <f>IF(C1325="","",[1]!hks_fa_roa2(D1325,$G$5))</f>
        <v/>
      </c>
      <c r="L1325" s="411" t="str">
        <f>IF(C1325="","",[1]!hks_fa_roe(D1325,$G$5))</f>
        <v/>
      </c>
      <c r="M1325" s="243" t="str">
        <f>IF(C1325="","",IF($M$11="EPS",[1]!S_STM07_IS(D1325,61,$G$5,$H$13)/IF([1]!s_share_total(D1325,$G$5)=0,[1]!s_share_total(D1325,[1]!s_ipo_listeddate(D1325)),[1]!s_share_total(D1325,$G$5)),([1]!s_stm07_bs(D1325,75,$G$5,$H$13)+[1]!s_stm07_bs(D1325,88,$G$5,$H$13)+[1]!s_stm07_bs(D1325,94,$G$5,$H$13)+[1]!s_stm07_bs(D1325,95,$G$5,$H$13))/$E$5))</f>
        <v/>
      </c>
      <c r="N1325" s="193" t="str">
        <f>IF(C1325="","",F1325/([1]!S_STM07_IS(D1325,61,$G$5,$H$13)/IF([1]!s_share_total(D1325,$G$5)=0,[1]!s_share_total(D1325,[1]!s_ipo_listeddate(D1325)),[1]!s_share_total(D1325,$G$5))))</f>
        <v/>
      </c>
      <c r="O1325" s="242" t="str">
        <f ca="1">IF(C1325="","",[1]!s_share_total(D1325,TODAY())/$E$5)</f>
        <v/>
      </c>
      <c r="P1325" s="242" t="str">
        <f t="shared" si="128"/>
        <v/>
      </c>
      <c r="Q1325" s="181" t="str">
        <f t="shared" si="129"/>
        <v/>
      </c>
      <c r="R1325" s="342" t="str">
        <f t="shared" si="130"/>
        <v/>
      </c>
      <c r="S1325" s="144"/>
      <c r="U1325" s="1"/>
    </row>
    <row r="1326" spans="3:21" ht="12" customHeight="1" x14ac:dyDescent="0.35">
      <c r="C1326" s="341" t="str">
        <f t="shared" si="127"/>
        <v/>
      </c>
      <c r="D1326" s="239" t="str">
        <f t="shared" si="131"/>
        <v/>
      </c>
      <c r="E1326" s="239" t="str">
        <f t="shared" si="132"/>
        <v/>
      </c>
      <c r="F1326" s="179" t="str">
        <f ca="1">IF(C1326="","",[1]!s_dq_close(D1326,TODAY(),1))</f>
        <v/>
      </c>
      <c r="G1326" s="180" t="str">
        <f ca="1">IF(C1326="","",[1]!s_pq_pctchange(D1326,TODAY()-$G$12,TODAY())/100)</f>
        <v/>
      </c>
      <c r="H1326" s="240" t="str">
        <f>IF(C1326="","",IF($H$11="收入",[1]!S_STM07_IS(D1326,9,$G$5,$H$13)/$E$5,[1]!S_STM07_IS(D1326,48,$G$5,$H$13)/$E$5))</f>
        <v/>
      </c>
      <c r="I1326" s="240" t="str">
        <f>IF(C1326="","",IF($I$11="毛利率",([1]!S_STM07_IS(D1326,9,$G$5,$H$13)-[1]!S_STM07_IS(D1326,10,$G$5,$H$13))/[1]!S_STM07_IS(D1326,9,$G$5,$H$13),[1]!S_STM07_IS(D1326,14,$G$5,$H$13)/$E$5))</f>
        <v/>
      </c>
      <c r="J1326" s="402" t="str">
        <f>IF(C1326="","",IF($J$11="净利润率",[1]!S_STM07_IS(D1326,61,$G$5,$H$13)/[1]!S_STM07_IS(D1326,9,$G$5,$H$13),[1]!S_STM07_IS(D1326,55,$G$5,$H$13)/$E$5))</f>
        <v/>
      </c>
      <c r="K1326" s="411" t="str">
        <f>IF(C1326="","",[1]!hks_fa_roa2(D1326,$G$5))</f>
        <v/>
      </c>
      <c r="L1326" s="411" t="str">
        <f>IF(C1326="","",[1]!hks_fa_roe(D1326,$G$5))</f>
        <v/>
      </c>
      <c r="M1326" s="240" t="str">
        <f>IF(C1326="","",IF($M$11="EPS",[1]!S_STM07_IS(D1326,61,$G$5,$H$13)/IF([1]!s_share_total(D1326,$G$5)=0,[1]!s_share_total(D1326,[1]!s_ipo_listeddate(D1326)),[1]!s_share_total(D1326,$G$5)),([1]!s_stm07_bs(D1326,75,$G$5,$H$13)+[1]!s_stm07_bs(D1326,88,$G$5,$H$13)+[1]!s_stm07_bs(D1326,94,$G$5,$H$13)+[1]!s_stm07_bs(D1326,95,$G$5,$H$13))/$E$5))</f>
        <v/>
      </c>
      <c r="N1326" s="241" t="str">
        <f>IF(C1326="","",F1326/([1]!S_STM07_IS(D1326,61,$G$5,$H$13)/IF([1]!s_share_total(D1326,$G$5)=0,[1]!s_share_total(D1326,[1]!s_ipo_listeddate(D1326)),[1]!s_share_total(D1326,$G$5))))</f>
        <v/>
      </c>
      <c r="O1326" s="240" t="str">
        <f ca="1">IF(C1326="","",[1]!s_share_total(D1326,TODAY())/$E$5)</f>
        <v/>
      </c>
      <c r="P1326" s="240" t="str">
        <f t="shared" si="128"/>
        <v/>
      </c>
      <c r="Q1326" s="210" t="str">
        <f t="shared" si="129"/>
        <v/>
      </c>
      <c r="R1326" s="341" t="str">
        <f t="shared" si="130"/>
        <v/>
      </c>
      <c r="S1326" s="144"/>
      <c r="U1326" s="1"/>
    </row>
    <row r="1327" spans="3:21" ht="12" customHeight="1" x14ac:dyDescent="0.35">
      <c r="C1327" s="342" t="str">
        <f t="shared" si="127"/>
        <v/>
      </c>
      <c r="D1327" s="126" t="str">
        <f t="shared" si="131"/>
        <v/>
      </c>
      <c r="E1327" s="126" t="str">
        <f t="shared" si="132"/>
        <v/>
      </c>
      <c r="F1327" s="181" t="str">
        <f ca="1">IF(C1327="","",[1]!s_dq_close(D1327,TODAY(),1))</f>
        <v/>
      </c>
      <c r="G1327" s="182" t="str">
        <f ca="1">IF(C1327="","",[1]!s_pq_pctchange(D1327,TODAY()-$G$12,TODAY())/100)</f>
        <v/>
      </c>
      <c r="H1327" s="242" t="str">
        <f>IF(C1327="","",IF($H$11="收入",[1]!S_STM07_IS(D1327,9,$G$5,$H$13)/$E$5,[1]!S_STM07_IS(D1327,48,$G$5,$H$13)/$E$5))</f>
        <v/>
      </c>
      <c r="I1327" s="242" t="str">
        <f>IF(C1327="","",IF($I$11="毛利率",([1]!S_STM07_IS(D1327,9,$G$5,$H$13)-[1]!S_STM07_IS(D1327,10,$G$5,$H$13))/[1]!S_STM07_IS(D1327,9,$G$5,$H$13),[1]!S_STM07_IS(D1327,14,$G$5,$H$13)/$E$5))</f>
        <v/>
      </c>
      <c r="J1327" s="403" t="str">
        <f>IF(C1327="","",IF($J$11="净利润率",[1]!S_STM07_IS(D1327,61,$G$5,$H$13)/[1]!S_STM07_IS(D1327,9,$G$5,$H$13),[1]!S_STM07_IS(D1327,55,$G$5,$H$13)/$E$5))</f>
        <v/>
      </c>
      <c r="K1327" s="411" t="str">
        <f>IF(C1327="","",[1]!hks_fa_roa2(D1327,$G$5))</f>
        <v/>
      </c>
      <c r="L1327" s="411" t="str">
        <f>IF(C1327="","",[1]!hks_fa_roe(D1327,$G$5))</f>
        <v/>
      </c>
      <c r="M1327" s="243" t="str">
        <f>IF(C1327="","",IF($M$11="EPS",[1]!S_STM07_IS(D1327,61,$G$5,$H$13)/IF([1]!s_share_total(D1327,$G$5)=0,[1]!s_share_total(D1327,[1]!s_ipo_listeddate(D1327)),[1]!s_share_total(D1327,$G$5)),([1]!s_stm07_bs(D1327,75,$G$5,$H$13)+[1]!s_stm07_bs(D1327,88,$G$5,$H$13)+[1]!s_stm07_bs(D1327,94,$G$5,$H$13)+[1]!s_stm07_bs(D1327,95,$G$5,$H$13))/$E$5))</f>
        <v/>
      </c>
      <c r="N1327" s="193" t="str">
        <f>IF(C1327="","",F1327/([1]!S_STM07_IS(D1327,61,$G$5,$H$13)/IF([1]!s_share_total(D1327,$G$5)=0,[1]!s_share_total(D1327,[1]!s_ipo_listeddate(D1327)),[1]!s_share_total(D1327,$G$5))))</f>
        <v/>
      </c>
      <c r="O1327" s="242" t="str">
        <f ca="1">IF(C1327="","",[1]!s_share_total(D1327,TODAY())/$E$5)</f>
        <v/>
      </c>
      <c r="P1327" s="242" t="str">
        <f t="shared" si="128"/>
        <v/>
      </c>
      <c r="Q1327" s="181" t="str">
        <f t="shared" si="129"/>
        <v/>
      </c>
      <c r="R1327" s="342" t="str">
        <f t="shared" si="130"/>
        <v/>
      </c>
      <c r="S1327" s="144"/>
      <c r="U1327" s="1"/>
    </row>
    <row r="1328" spans="3:21" ht="12" customHeight="1" x14ac:dyDescent="0.35">
      <c r="C1328" s="341" t="str">
        <f t="shared" si="127"/>
        <v/>
      </c>
      <c r="D1328" s="239" t="str">
        <f t="shared" si="131"/>
        <v/>
      </c>
      <c r="E1328" s="239" t="str">
        <f t="shared" si="132"/>
        <v/>
      </c>
      <c r="F1328" s="179" t="str">
        <f ca="1">IF(C1328="","",[1]!s_dq_close(D1328,TODAY(),1))</f>
        <v/>
      </c>
      <c r="G1328" s="180" t="str">
        <f ca="1">IF(C1328="","",[1]!s_pq_pctchange(D1328,TODAY()-$G$12,TODAY())/100)</f>
        <v/>
      </c>
      <c r="H1328" s="240" t="str">
        <f>IF(C1328="","",IF($H$11="收入",[1]!S_STM07_IS(D1328,9,$G$5,$H$13)/$E$5,[1]!S_STM07_IS(D1328,48,$G$5,$H$13)/$E$5))</f>
        <v/>
      </c>
      <c r="I1328" s="240" t="str">
        <f>IF(C1328="","",IF($I$11="毛利率",([1]!S_STM07_IS(D1328,9,$G$5,$H$13)-[1]!S_STM07_IS(D1328,10,$G$5,$H$13))/[1]!S_STM07_IS(D1328,9,$G$5,$H$13),[1]!S_STM07_IS(D1328,14,$G$5,$H$13)/$E$5))</f>
        <v/>
      </c>
      <c r="J1328" s="402" t="str">
        <f>IF(C1328="","",IF($J$11="净利润率",[1]!S_STM07_IS(D1328,61,$G$5,$H$13)/[1]!S_STM07_IS(D1328,9,$G$5,$H$13),[1]!S_STM07_IS(D1328,55,$G$5,$H$13)/$E$5))</f>
        <v/>
      </c>
      <c r="K1328" s="411" t="str">
        <f>IF(C1328="","",[1]!hks_fa_roa2(D1328,$G$5))</f>
        <v/>
      </c>
      <c r="L1328" s="411" t="str">
        <f>IF(C1328="","",[1]!hks_fa_roe(D1328,$G$5))</f>
        <v/>
      </c>
      <c r="M1328" s="240" t="str">
        <f>IF(C1328="","",IF($M$11="EPS",[1]!S_STM07_IS(D1328,61,$G$5,$H$13)/IF([1]!s_share_total(D1328,$G$5)=0,[1]!s_share_total(D1328,[1]!s_ipo_listeddate(D1328)),[1]!s_share_total(D1328,$G$5)),([1]!s_stm07_bs(D1328,75,$G$5,$H$13)+[1]!s_stm07_bs(D1328,88,$G$5,$H$13)+[1]!s_stm07_bs(D1328,94,$G$5,$H$13)+[1]!s_stm07_bs(D1328,95,$G$5,$H$13))/$E$5))</f>
        <v/>
      </c>
      <c r="N1328" s="241" t="str">
        <f>IF(C1328="","",F1328/([1]!S_STM07_IS(D1328,61,$G$5,$H$13)/IF([1]!s_share_total(D1328,$G$5)=0,[1]!s_share_total(D1328,[1]!s_ipo_listeddate(D1328)),[1]!s_share_total(D1328,$G$5))))</f>
        <v/>
      </c>
      <c r="O1328" s="240" t="str">
        <f ca="1">IF(C1328="","",[1]!s_share_total(D1328,TODAY())/$E$5)</f>
        <v/>
      </c>
      <c r="P1328" s="240" t="str">
        <f t="shared" si="128"/>
        <v/>
      </c>
      <c r="Q1328" s="210" t="str">
        <f t="shared" si="129"/>
        <v/>
      </c>
      <c r="R1328" s="341" t="str">
        <f t="shared" si="130"/>
        <v/>
      </c>
      <c r="S1328" s="144"/>
      <c r="U1328" s="1"/>
    </row>
    <row r="1329" spans="3:21" ht="12" customHeight="1" x14ac:dyDescent="0.35">
      <c r="C1329" s="342" t="str">
        <f t="shared" si="127"/>
        <v/>
      </c>
      <c r="D1329" s="126" t="str">
        <f t="shared" si="131"/>
        <v/>
      </c>
      <c r="E1329" s="126" t="str">
        <f t="shared" si="132"/>
        <v/>
      </c>
      <c r="F1329" s="181" t="str">
        <f ca="1">IF(C1329="","",[1]!s_dq_close(D1329,TODAY(),1))</f>
        <v/>
      </c>
      <c r="G1329" s="182" t="str">
        <f ca="1">IF(C1329="","",[1]!s_pq_pctchange(D1329,TODAY()-$G$12,TODAY())/100)</f>
        <v/>
      </c>
      <c r="H1329" s="242" t="str">
        <f>IF(C1329="","",IF($H$11="收入",[1]!S_STM07_IS(D1329,9,$G$5,$H$13)/$E$5,[1]!S_STM07_IS(D1329,48,$G$5,$H$13)/$E$5))</f>
        <v/>
      </c>
      <c r="I1329" s="242" t="str">
        <f>IF(C1329="","",IF($I$11="毛利率",([1]!S_STM07_IS(D1329,9,$G$5,$H$13)-[1]!S_STM07_IS(D1329,10,$G$5,$H$13))/[1]!S_STM07_IS(D1329,9,$G$5,$H$13),[1]!S_STM07_IS(D1329,14,$G$5,$H$13)/$E$5))</f>
        <v/>
      </c>
      <c r="J1329" s="403" t="str">
        <f>IF(C1329="","",IF($J$11="净利润率",[1]!S_STM07_IS(D1329,61,$G$5,$H$13)/[1]!S_STM07_IS(D1329,9,$G$5,$H$13),[1]!S_STM07_IS(D1329,55,$G$5,$H$13)/$E$5))</f>
        <v/>
      </c>
      <c r="K1329" s="411" t="str">
        <f>IF(C1329="","",[1]!hks_fa_roa2(D1329,$G$5))</f>
        <v/>
      </c>
      <c r="L1329" s="411" t="str">
        <f>IF(C1329="","",[1]!hks_fa_roe(D1329,$G$5))</f>
        <v/>
      </c>
      <c r="M1329" s="243" t="str">
        <f>IF(C1329="","",IF($M$11="EPS",[1]!S_STM07_IS(D1329,61,$G$5,$H$13)/IF([1]!s_share_total(D1329,$G$5)=0,[1]!s_share_total(D1329,[1]!s_ipo_listeddate(D1329)),[1]!s_share_total(D1329,$G$5)),([1]!s_stm07_bs(D1329,75,$G$5,$H$13)+[1]!s_stm07_bs(D1329,88,$G$5,$H$13)+[1]!s_stm07_bs(D1329,94,$G$5,$H$13)+[1]!s_stm07_bs(D1329,95,$G$5,$H$13))/$E$5))</f>
        <v/>
      </c>
      <c r="N1329" s="193" t="str">
        <f>IF(C1329="","",F1329/([1]!S_STM07_IS(D1329,61,$G$5,$H$13)/IF([1]!s_share_total(D1329,$G$5)=0,[1]!s_share_total(D1329,[1]!s_ipo_listeddate(D1329)),[1]!s_share_total(D1329,$G$5))))</f>
        <v/>
      </c>
      <c r="O1329" s="242" t="str">
        <f ca="1">IF(C1329="","",[1]!s_share_total(D1329,TODAY())/$E$5)</f>
        <v/>
      </c>
      <c r="P1329" s="242" t="str">
        <f t="shared" si="128"/>
        <v/>
      </c>
      <c r="Q1329" s="181" t="str">
        <f t="shared" si="129"/>
        <v/>
      </c>
      <c r="R1329" s="342" t="str">
        <f t="shared" si="130"/>
        <v/>
      </c>
      <c r="S1329" s="144"/>
      <c r="U1329" s="1"/>
    </row>
    <row r="1330" spans="3:21" ht="12" customHeight="1" x14ac:dyDescent="0.35">
      <c r="C1330" s="341" t="str">
        <f t="shared" si="127"/>
        <v/>
      </c>
      <c r="D1330" s="239" t="str">
        <f t="shared" si="131"/>
        <v/>
      </c>
      <c r="E1330" s="239" t="str">
        <f t="shared" si="132"/>
        <v/>
      </c>
      <c r="F1330" s="179" t="str">
        <f ca="1">IF(C1330="","",[1]!s_dq_close(D1330,TODAY(),1))</f>
        <v/>
      </c>
      <c r="G1330" s="180" t="str">
        <f ca="1">IF(C1330="","",[1]!s_pq_pctchange(D1330,TODAY()-$G$12,TODAY())/100)</f>
        <v/>
      </c>
      <c r="H1330" s="240" t="str">
        <f>IF(C1330="","",IF($H$11="收入",[1]!S_STM07_IS(D1330,9,$G$5,$H$13)/$E$5,[1]!S_STM07_IS(D1330,48,$G$5,$H$13)/$E$5))</f>
        <v/>
      </c>
      <c r="I1330" s="240" t="str">
        <f>IF(C1330="","",IF($I$11="毛利率",([1]!S_STM07_IS(D1330,9,$G$5,$H$13)-[1]!S_STM07_IS(D1330,10,$G$5,$H$13))/[1]!S_STM07_IS(D1330,9,$G$5,$H$13),[1]!S_STM07_IS(D1330,14,$G$5,$H$13)/$E$5))</f>
        <v/>
      </c>
      <c r="J1330" s="402" t="str">
        <f>IF(C1330="","",IF($J$11="净利润率",[1]!S_STM07_IS(D1330,61,$G$5,$H$13)/[1]!S_STM07_IS(D1330,9,$G$5,$H$13),[1]!S_STM07_IS(D1330,55,$G$5,$H$13)/$E$5))</f>
        <v/>
      </c>
      <c r="K1330" s="411" t="str">
        <f>IF(C1330="","",[1]!hks_fa_roa2(D1330,$G$5))</f>
        <v/>
      </c>
      <c r="L1330" s="411" t="str">
        <f>IF(C1330="","",[1]!hks_fa_roe(D1330,$G$5))</f>
        <v/>
      </c>
      <c r="M1330" s="240" t="str">
        <f>IF(C1330="","",IF($M$11="EPS",[1]!S_STM07_IS(D1330,61,$G$5,$H$13)/IF([1]!s_share_total(D1330,$G$5)=0,[1]!s_share_total(D1330,[1]!s_ipo_listeddate(D1330)),[1]!s_share_total(D1330,$G$5)),([1]!s_stm07_bs(D1330,75,$G$5,$H$13)+[1]!s_stm07_bs(D1330,88,$G$5,$H$13)+[1]!s_stm07_bs(D1330,94,$G$5,$H$13)+[1]!s_stm07_bs(D1330,95,$G$5,$H$13))/$E$5))</f>
        <v/>
      </c>
      <c r="N1330" s="241" t="str">
        <f>IF(C1330="","",F1330/([1]!S_STM07_IS(D1330,61,$G$5,$H$13)/IF([1]!s_share_total(D1330,$G$5)=0,[1]!s_share_total(D1330,[1]!s_ipo_listeddate(D1330)),[1]!s_share_total(D1330,$G$5))))</f>
        <v/>
      </c>
      <c r="O1330" s="240" t="str">
        <f ca="1">IF(C1330="","",[1]!s_share_total(D1330,TODAY())/$E$5)</f>
        <v/>
      </c>
      <c r="P1330" s="240" t="str">
        <f t="shared" si="128"/>
        <v/>
      </c>
      <c r="Q1330" s="210" t="str">
        <f t="shared" si="129"/>
        <v/>
      </c>
      <c r="R1330" s="341" t="str">
        <f t="shared" si="130"/>
        <v/>
      </c>
      <c r="S1330" s="144"/>
      <c r="U1330" s="1"/>
    </row>
    <row r="1331" spans="3:21" ht="12" customHeight="1" x14ac:dyDescent="0.35">
      <c r="C1331" s="342" t="str">
        <f t="shared" si="127"/>
        <v/>
      </c>
      <c r="D1331" s="126" t="str">
        <f t="shared" si="131"/>
        <v/>
      </c>
      <c r="E1331" s="126" t="str">
        <f t="shared" si="132"/>
        <v/>
      </c>
      <c r="F1331" s="181" t="str">
        <f ca="1">IF(C1331="","",[1]!s_dq_close(D1331,TODAY(),1))</f>
        <v/>
      </c>
      <c r="G1331" s="182" t="str">
        <f ca="1">IF(C1331="","",[1]!s_pq_pctchange(D1331,TODAY()-$G$12,TODAY())/100)</f>
        <v/>
      </c>
      <c r="H1331" s="242" t="str">
        <f>IF(C1331="","",IF($H$11="收入",[1]!S_STM07_IS(D1331,9,$G$5,$H$13)/$E$5,[1]!S_STM07_IS(D1331,48,$G$5,$H$13)/$E$5))</f>
        <v/>
      </c>
      <c r="I1331" s="242" t="str">
        <f>IF(C1331="","",IF($I$11="毛利率",([1]!S_STM07_IS(D1331,9,$G$5,$H$13)-[1]!S_STM07_IS(D1331,10,$G$5,$H$13))/[1]!S_STM07_IS(D1331,9,$G$5,$H$13),[1]!S_STM07_IS(D1331,14,$G$5,$H$13)/$E$5))</f>
        <v/>
      </c>
      <c r="J1331" s="403" t="str">
        <f>IF(C1331="","",IF($J$11="净利润率",[1]!S_STM07_IS(D1331,61,$G$5,$H$13)/[1]!S_STM07_IS(D1331,9,$G$5,$H$13),[1]!S_STM07_IS(D1331,55,$G$5,$H$13)/$E$5))</f>
        <v/>
      </c>
      <c r="K1331" s="411" t="str">
        <f>IF(C1331="","",[1]!hks_fa_roa2(D1331,$G$5))</f>
        <v/>
      </c>
      <c r="L1331" s="411" t="str">
        <f>IF(C1331="","",[1]!hks_fa_roe(D1331,$G$5))</f>
        <v/>
      </c>
      <c r="M1331" s="243" t="str">
        <f>IF(C1331="","",IF($M$11="EPS",[1]!S_STM07_IS(D1331,61,$G$5,$H$13)/IF([1]!s_share_total(D1331,$G$5)=0,[1]!s_share_total(D1331,[1]!s_ipo_listeddate(D1331)),[1]!s_share_total(D1331,$G$5)),([1]!s_stm07_bs(D1331,75,$G$5,$H$13)+[1]!s_stm07_bs(D1331,88,$G$5,$H$13)+[1]!s_stm07_bs(D1331,94,$G$5,$H$13)+[1]!s_stm07_bs(D1331,95,$G$5,$H$13))/$E$5))</f>
        <v/>
      </c>
      <c r="N1331" s="193" t="str">
        <f>IF(C1331="","",F1331/([1]!S_STM07_IS(D1331,61,$G$5,$H$13)/IF([1]!s_share_total(D1331,$G$5)=0,[1]!s_share_total(D1331,[1]!s_ipo_listeddate(D1331)),[1]!s_share_total(D1331,$G$5))))</f>
        <v/>
      </c>
      <c r="O1331" s="242" t="str">
        <f ca="1">IF(C1331="","",[1]!s_share_total(D1331,TODAY())/$E$5)</f>
        <v/>
      </c>
      <c r="P1331" s="242" t="str">
        <f t="shared" si="128"/>
        <v/>
      </c>
      <c r="Q1331" s="181" t="str">
        <f t="shared" si="129"/>
        <v/>
      </c>
      <c r="R1331" s="342" t="str">
        <f t="shared" si="130"/>
        <v/>
      </c>
      <c r="S1331" s="144"/>
      <c r="U1331" s="1"/>
    </row>
    <row r="1332" spans="3:21" ht="12" customHeight="1" x14ac:dyDescent="0.35">
      <c r="C1332" s="341" t="str">
        <f t="shared" si="127"/>
        <v/>
      </c>
      <c r="D1332" s="239" t="str">
        <f t="shared" si="131"/>
        <v/>
      </c>
      <c r="E1332" s="239" t="str">
        <f t="shared" si="132"/>
        <v/>
      </c>
      <c r="F1332" s="179" t="str">
        <f ca="1">IF(C1332="","",[1]!s_dq_close(D1332,TODAY(),1))</f>
        <v/>
      </c>
      <c r="G1332" s="180" t="str">
        <f ca="1">IF(C1332="","",[1]!s_pq_pctchange(D1332,TODAY()-$G$12,TODAY())/100)</f>
        <v/>
      </c>
      <c r="H1332" s="240" t="str">
        <f>IF(C1332="","",IF($H$11="收入",[1]!S_STM07_IS(D1332,9,$G$5,$H$13)/$E$5,[1]!S_STM07_IS(D1332,48,$G$5,$H$13)/$E$5))</f>
        <v/>
      </c>
      <c r="I1332" s="240" t="str">
        <f>IF(C1332="","",IF($I$11="毛利率",([1]!S_STM07_IS(D1332,9,$G$5,$H$13)-[1]!S_STM07_IS(D1332,10,$G$5,$H$13))/[1]!S_STM07_IS(D1332,9,$G$5,$H$13),[1]!S_STM07_IS(D1332,14,$G$5,$H$13)/$E$5))</f>
        <v/>
      </c>
      <c r="J1332" s="402" t="str">
        <f>IF(C1332="","",IF($J$11="净利润率",[1]!S_STM07_IS(D1332,61,$G$5,$H$13)/[1]!S_STM07_IS(D1332,9,$G$5,$H$13),[1]!S_STM07_IS(D1332,55,$G$5,$H$13)/$E$5))</f>
        <v/>
      </c>
      <c r="K1332" s="411" t="str">
        <f>IF(C1332="","",[1]!hks_fa_roa2(D1332,$G$5))</f>
        <v/>
      </c>
      <c r="L1332" s="411" t="str">
        <f>IF(C1332="","",[1]!hks_fa_roe(D1332,$G$5))</f>
        <v/>
      </c>
      <c r="M1332" s="240" t="str">
        <f>IF(C1332="","",IF($M$11="EPS",[1]!S_STM07_IS(D1332,61,$G$5,$H$13)/IF([1]!s_share_total(D1332,$G$5)=0,[1]!s_share_total(D1332,[1]!s_ipo_listeddate(D1332)),[1]!s_share_total(D1332,$G$5)),([1]!s_stm07_bs(D1332,75,$G$5,$H$13)+[1]!s_stm07_bs(D1332,88,$G$5,$H$13)+[1]!s_stm07_bs(D1332,94,$G$5,$H$13)+[1]!s_stm07_bs(D1332,95,$G$5,$H$13))/$E$5))</f>
        <v/>
      </c>
      <c r="N1332" s="241" t="str">
        <f>IF(C1332="","",F1332/([1]!S_STM07_IS(D1332,61,$G$5,$H$13)/IF([1]!s_share_total(D1332,$G$5)=0,[1]!s_share_total(D1332,[1]!s_ipo_listeddate(D1332)),[1]!s_share_total(D1332,$G$5))))</f>
        <v/>
      </c>
      <c r="O1332" s="240" t="str">
        <f ca="1">IF(C1332="","",[1]!s_share_total(D1332,TODAY())/$E$5)</f>
        <v/>
      </c>
      <c r="P1332" s="240" t="str">
        <f t="shared" si="128"/>
        <v/>
      </c>
      <c r="Q1332" s="210" t="str">
        <f t="shared" si="129"/>
        <v/>
      </c>
      <c r="R1332" s="341" t="str">
        <f t="shared" si="130"/>
        <v/>
      </c>
      <c r="S1332" s="144"/>
      <c r="U1332" s="1"/>
    </row>
    <row r="1333" spans="3:21" ht="12" customHeight="1" x14ac:dyDescent="0.35">
      <c r="C1333" s="342" t="str">
        <f t="shared" si="127"/>
        <v/>
      </c>
      <c r="D1333" s="126" t="str">
        <f t="shared" si="131"/>
        <v/>
      </c>
      <c r="E1333" s="126" t="str">
        <f t="shared" si="132"/>
        <v/>
      </c>
      <c r="F1333" s="181" t="str">
        <f ca="1">IF(C1333="","",[1]!s_dq_close(D1333,TODAY(),1))</f>
        <v/>
      </c>
      <c r="G1333" s="182" t="str">
        <f ca="1">IF(C1333="","",[1]!s_pq_pctchange(D1333,TODAY()-$G$12,TODAY())/100)</f>
        <v/>
      </c>
      <c r="H1333" s="242" t="str">
        <f>IF(C1333="","",IF($H$11="收入",[1]!S_STM07_IS(D1333,9,$G$5,$H$13)/$E$5,[1]!S_STM07_IS(D1333,48,$G$5,$H$13)/$E$5))</f>
        <v/>
      </c>
      <c r="I1333" s="242" t="str">
        <f>IF(C1333="","",IF($I$11="毛利率",([1]!S_STM07_IS(D1333,9,$G$5,$H$13)-[1]!S_STM07_IS(D1333,10,$G$5,$H$13))/[1]!S_STM07_IS(D1333,9,$G$5,$H$13),[1]!S_STM07_IS(D1333,14,$G$5,$H$13)/$E$5))</f>
        <v/>
      </c>
      <c r="J1333" s="403" t="str">
        <f>IF(C1333="","",IF($J$11="净利润率",[1]!S_STM07_IS(D1333,61,$G$5,$H$13)/[1]!S_STM07_IS(D1333,9,$G$5,$H$13),[1]!S_STM07_IS(D1333,55,$G$5,$H$13)/$E$5))</f>
        <v/>
      </c>
      <c r="K1333" s="411" t="str">
        <f>IF(C1333="","",[1]!hks_fa_roa2(D1333,$G$5))</f>
        <v/>
      </c>
      <c r="L1333" s="411" t="str">
        <f>IF(C1333="","",[1]!hks_fa_roe(D1333,$G$5))</f>
        <v/>
      </c>
      <c r="M1333" s="243" t="str">
        <f>IF(C1333="","",IF($M$11="EPS",[1]!S_STM07_IS(D1333,61,$G$5,$H$13)/IF([1]!s_share_total(D1333,$G$5)=0,[1]!s_share_total(D1333,[1]!s_ipo_listeddate(D1333)),[1]!s_share_total(D1333,$G$5)),([1]!s_stm07_bs(D1333,75,$G$5,$H$13)+[1]!s_stm07_bs(D1333,88,$G$5,$H$13)+[1]!s_stm07_bs(D1333,94,$G$5,$H$13)+[1]!s_stm07_bs(D1333,95,$G$5,$H$13))/$E$5))</f>
        <v/>
      </c>
      <c r="N1333" s="193" t="str">
        <f>IF(C1333="","",F1333/([1]!S_STM07_IS(D1333,61,$G$5,$H$13)/IF([1]!s_share_total(D1333,$G$5)=0,[1]!s_share_total(D1333,[1]!s_ipo_listeddate(D1333)),[1]!s_share_total(D1333,$G$5))))</f>
        <v/>
      </c>
      <c r="O1333" s="242" t="str">
        <f ca="1">IF(C1333="","",[1]!s_share_total(D1333,TODAY())/$E$5)</f>
        <v/>
      </c>
      <c r="P1333" s="242" t="str">
        <f t="shared" si="128"/>
        <v/>
      </c>
      <c r="Q1333" s="181" t="str">
        <f t="shared" si="129"/>
        <v/>
      </c>
      <c r="R1333" s="342" t="str">
        <f t="shared" si="130"/>
        <v/>
      </c>
      <c r="S1333" s="144"/>
      <c r="U1333" s="1"/>
    </row>
    <row r="1334" spans="3:21" ht="12" customHeight="1" x14ac:dyDescent="0.35">
      <c r="C1334" s="341" t="str">
        <f t="shared" si="127"/>
        <v/>
      </c>
      <c r="D1334" s="239" t="str">
        <f t="shared" si="131"/>
        <v/>
      </c>
      <c r="E1334" s="239" t="str">
        <f t="shared" si="132"/>
        <v/>
      </c>
      <c r="F1334" s="179" t="str">
        <f ca="1">IF(C1334="","",[1]!s_dq_close(D1334,TODAY(),1))</f>
        <v/>
      </c>
      <c r="G1334" s="180" t="str">
        <f ca="1">IF(C1334="","",[1]!s_pq_pctchange(D1334,TODAY()-$G$12,TODAY())/100)</f>
        <v/>
      </c>
      <c r="H1334" s="240" t="str">
        <f>IF(C1334="","",IF($H$11="收入",[1]!S_STM07_IS(D1334,9,$G$5,$H$13)/$E$5,[1]!S_STM07_IS(D1334,48,$G$5,$H$13)/$E$5))</f>
        <v/>
      </c>
      <c r="I1334" s="240" t="str">
        <f>IF(C1334="","",IF($I$11="毛利率",([1]!S_STM07_IS(D1334,9,$G$5,$H$13)-[1]!S_STM07_IS(D1334,10,$G$5,$H$13))/[1]!S_STM07_IS(D1334,9,$G$5,$H$13),[1]!S_STM07_IS(D1334,14,$G$5,$H$13)/$E$5))</f>
        <v/>
      </c>
      <c r="J1334" s="402" t="str">
        <f>IF(C1334="","",IF($J$11="净利润率",[1]!S_STM07_IS(D1334,61,$G$5,$H$13)/[1]!S_STM07_IS(D1334,9,$G$5,$H$13),[1]!S_STM07_IS(D1334,55,$G$5,$H$13)/$E$5))</f>
        <v/>
      </c>
      <c r="K1334" s="411" t="str">
        <f>IF(C1334="","",[1]!hks_fa_roa2(D1334,$G$5))</f>
        <v/>
      </c>
      <c r="L1334" s="411" t="str">
        <f>IF(C1334="","",[1]!hks_fa_roe(D1334,$G$5))</f>
        <v/>
      </c>
      <c r="M1334" s="240" t="str">
        <f>IF(C1334="","",IF($M$11="EPS",[1]!S_STM07_IS(D1334,61,$G$5,$H$13)/IF([1]!s_share_total(D1334,$G$5)=0,[1]!s_share_total(D1334,[1]!s_ipo_listeddate(D1334)),[1]!s_share_total(D1334,$G$5)),([1]!s_stm07_bs(D1334,75,$G$5,$H$13)+[1]!s_stm07_bs(D1334,88,$G$5,$H$13)+[1]!s_stm07_bs(D1334,94,$G$5,$H$13)+[1]!s_stm07_bs(D1334,95,$G$5,$H$13))/$E$5))</f>
        <v/>
      </c>
      <c r="N1334" s="241" t="str">
        <f>IF(C1334="","",F1334/([1]!S_STM07_IS(D1334,61,$G$5,$H$13)/IF([1]!s_share_total(D1334,$G$5)=0,[1]!s_share_total(D1334,[1]!s_ipo_listeddate(D1334)),[1]!s_share_total(D1334,$G$5))))</f>
        <v/>
      </c>
      <c r="O1334" s="240" t="str">
        <f ca="1">IF(C1334="","",[1]!s_share_total(D1334,TODAY())/$E$5)</f>
        <v/>
      </c>
      <c r="P1334" s="240" t="str">
        <f t="shared" si="128"/>
        <v/>
      </c>
      <c r="Q1334" s="210" t="str">
        <f t="shared" si="129"/>
        <v/>
      </c>
      <c r="R1334" s="341" t="str">
        <f t="shared" si="130"/>
        <v/>
      </c>
      <c r="S1334" s="144"/>
      <c r="U1334" s="1"/>
    </row>
    <row r="1335" spans="3:21" ht="12" customHeight="1" x14ac:dyDescent="0.35">
      <c r="C1335" s="342" t="str">
        <f t="shared" si="127"/>
        <v/>
      </c>
      <c r="D1335" s="126" t="str">
        <f t="shared" si="131"/>
        <v/>
      </c>
      <c r="E1335" s="126" t="str">
        <f t="shared" si="132"/>
        <v/>
      </c>
      <c r="F1335" s="181" t="str">
        <f ca="1">IF(C1335="","",[1]!s_dq_close(D1335,TODAY(),1))</f>
        <v/>
      </c>
      <c r="G1335" s="182" t="str">
        <f ca="1">IF(C1335="","",[1]!s_pq_pctchange(D1335,TODAY()-$G$12,TODAY())/100)</f>
        <v/>
      </c>
      <c r="H1335" s="242" t="str">
        <f>IF(C1335="","",IF($H$11="收入",[1]!S_STM07_IS(D1335,9,$G$5,$H$13)/$E$5,[1]!S_STM07_IS(D1335,48,$G$5,$H$13)/$E$5))</f>
        <v/>
      </c>
      <c r="I1335" s="242" t="str">
        <f>IF(C1335="","",IF($I$11="毛利率",([1]!S_STM07_IS(D1335,9,$G$5,$H$13)-[1]!S_STM07_IS(D1335,10,$G$5,$H$13))/[1]!S_STM07_IS(D1335,9,$G$5,$H$13),[1]!S_STM07_IS(D1335,14,$G$5,$H$13)/$E$5))</f>
        <v/>
      </c>
      <c r="J1335" s="403" t="str">
        <f>IF(C1335="","",IF($J$11="净利润率",[1]!S_STM07_IS(D1335,61,$G$5,$H$13)/[1]!S_STM07_IS(D1335,9,$G$5,$H$13),[1]!S_STM07_IS(D1335,55,$G$5,$H$13)/$E$5))</f>
        <v/>
      </c>
      <c r="K1335" s="411" t="str">
        <f>IF(C1335="","",[1]!hks_fa_roa2(D1335,$G$5))</f>
        <v/>
      </c>
      <c r="L1335" s="411" t="str">
        <f>IF(C1335="","",[1]!hks_fa_roe(D1335,$G$5))</f>
        <v/>
      </c>
      <c r="M1335" s="243" t="str">
        <f>IF(C1335="","",IF($M$11="EPS",[1]!S_STM07_IS(D1335,61,$G$5,$H$13)/IF([1]!s_share_total(D1335,$G$5)=0,[1]!s_share_total(D1335,[1]!s_ipo_listeddate(D1335)),[1]!s_share_total(D1335,$G$5)),([1]!s_stm07_bs(D1335,75,$G$5,$H$13)+[1]!s_stm07_bs(D1335,88,$G$5,$H$13)+[1]!s_stm07_bs(D1335,94,$G$5,$H$13)+[1]!s_stm07_bs(D1335,95,$G$5,$H$13))/$E$5))</f>
        <v/>
      </c>
      <c r="N1335" s="193" t="str">
        <f>IF(C1335="","",F1335/([1]!S_STM07_IS(D1335,61,$G$5,$H$13)/IF([1]!s_share_total(D1335,$G$5)=0,[1]!s_share_total(D1335,[1]!s_ipo_listeddate(D1335)),[1]!s_share_total(D1335,$G$5))))</f>
        <v/>
      </c>
      <c r="O1335" s="242" t="str">
        <f ca="1">IF(C1335="","",[1]!s_share_total(D1335,TODAY())/$E$5)</f>
        <v/>
      </c>
      <c r="P1335" s="242" t="str">
        <f t="shared" si="128"/>
        <v/>
      </c>
      <c r="Q1335" s="181" t="str">
        <f t="shared" si="129"/>
        <v/>
      </c>
      <c r="R1335" s="342" t="str">
        <f t="shared" si="130"/>
        <v/>
      </c>
      <c r="S1335" s="144"/>
      <c r="U1335" s="1"/>
    </row>
    <row r="1336" spans="3:21" ht="12" customHeight="1" x14ac:dyDescent="0.35">
      <c r="C1336" s="341" t="str">
        <f t="shared" si="127"/>
        <v/>
      </c>
      <c r="D1336" s="239" t="str">
        <f t="shared" si="131"/>
        <v/>
      </c>
      <c r="E1336" s="239" t="str">
        <f t="shared" si="132"/>
        <v/>
      </c>
      <c r="F1336" s="179" t="str">
        <f ca="1">IF(C1336="","",[1]!s_dq_close(D1336,TODAY(),1))</f>
        <v/>
      </c>
      <c r="G1336" s="180" t="str">
        <f ca="1">IF(C1336="","",[1]!s_pq_pctchange(D1336,TODAY()-$G$12,TODAY())/100)</f>
        <v/>
      </c>
      <c r="H1336" s="240" t="str">
        <f>IF(C1336="","",IF($H$11="收入",[1]!S_STM07_IS(D1336,9,$G$5,$H$13)/$E$5,[1]!S_STM07_IS(D1336,48,$G$5,$H$13)/$E$5))</f>
        <v/>
      </c>
      <c r="I1336" s="240" t="str">
        <f>IF(C1336="","",IF($I$11="毛利率",([1]!S_STM07_IS(D1336,9,$G$5,$H$13)-[1]!S_STM07_IS(D1336,10,$G$5,$H$13))/[1]!S_STM07_IS(D1336,9,$G$5,$H$13),[1]!S_STM07_IS(D1336,14,$G$5,$H$13)/$E$5))</f>
        <v/>
      </c>
      <c r="J1336" s="402" t="str">
        <f>IF(C1336="","",IF($J$11="净利润率",[1]!S_STM07_IS(D1336,61,$G$5,$H$13)/[1]!S_STM07_IS(D1336,9,$G$5,$H$13),[1]!S_STM07_IS(D1336,55,$G$5,$H$13)/$E$5))</f>
        <v/>
      </c>
      <c r="K1336" s="411" t="str">
        <f>IF(C1336="","",[1]!hks_fa_roa2(D1336,$G$5))</f>
        <v/>
      </c>
      <c r="L1336" s="411" t="str">
        <f>IF(C1336="","",[1]!hks_fa_roe(D1336,$G$5))</f>
        <v/>
      </c>
      <c r="M1336" s="240" t="str">
        <f>IF(C1336="","",IF($M$11="EPS",[1]!S_STM07_IS(D1336,61,$G$5,$H$13)/IF([1]!s_share_total(D1336,$G$5)=0,[1]!s_share_total(D1336,[1]!s_ipo_listeddate(D1336)),[1]!s_share_total(D1336,$G$5)),([1]!s_stm07_bs(D1336,75,$G$5,$H$13)+[1]!s_stm07_bs(D1336,88,$G$5,$H$13)+[1]!s_stm07_bs(D1336,94,$G$5,$H$13)+[1]!s_stm07_bs(D1336,95,$G$5,$H$13))/$E$5))</f>
        <v/>
      </c>
      <c r="N1336" s="241" t="str">
        <f>IF(C1336="","",F1336/([1]!S_STM07_IS(D1336,61,$G$5,$H$13)/IF([1]!s_share_total(D1336,$G$5)=0,[1]!s_share_total(D1336,[1]!s_ipo_listeddate(D1336)),[1]!s_share_total(D1336,$G$5))))</f>
        <v/>
      </c>
      <c r="O1336" s="240" t="str">
        <f ca="1">IF(C1336="","",[1]!s_share_total(D1336,TODAY())/$E$5)</f>
        <v/>
      </c>
      <c r="P1336" s="240" t="str">
        <f t="shared" si="128"/>
        <v/>
      </c>
      <c r="Q1336" s="210" t="str">
        <f t="shared" si="129"/>
        <v/>
      </c>
      <c r="R1336" s="341" t="str">
        <f t="shared" si="130"/>
        <v/>
      </c>
      <c r="S1336" s="144"/>
      <c r="U1336" s="1"/>
    </row>
    <row r="1337" spans="3:21" ht="12" customHeight="1" x14ac:dyDescent="0.35">
      <c r="C1337" s="342" t="str">
        <f t="shared" si="127"/>
        <v/>
      </c>
      <c r="D1337" s="126" t="str">
        <f t="shared" si="131"/>
        <v/>
      </c>
      <c r="E1337" s="126" t="str">
        <f t="shared" si="132"/>
        <v/>
      </c>
      <c r="F1337" s="181" t="str">
        <f ca="1">IF(C1337="","",[1]!s_dq_close(D1337,TODAY(),1))</f>
        <v/>
      </c>
      <c r="G1337" s="182" t="str">
        <f ca="1">IF(C1337="","",[1]!s_pq_pctchange(D1337,TODAY()-$G$12,TODAY())/100)</f>
        <v/>
      </c>
      <c r="H1337" s="242" t="str">
        <f>IF(C1337="","",IF($H$11="收入",[1]!S_STM07_IS(D1337,9,$G$5,$H$13)/$E$5,[1]!S_STM07_IS(D1337,48,$G$5,$H$13)/$E$5))</f>
        <v/>
      </c>
      <c r="I1337" s="242" t="str">
        <f>IF(C1337="","",IF($I$11="毛利率",([1]!S_STM07_IS(D1337,9,$G$5,$H$13)-[1]!S_STM07_IS(D1337,10,$G$5,$H$13))/[1]!S_STM07_IS(D1337,9,$G$5,$H$13),[1]!S_STM07_IS(D1337,14,$G$5,$H$13)/$E$5))</f>
        <v/>
      </c>
      <c r="J1337" s="403" t="str">
        <f>IF(C1337="","",IF($J$11="净利润率",[1]!S_STM07_IS(D1337,61,$G$5,$H$13)/[1]!S_STM07_IS(D1337,9,$G$5,$H$13),[1]!S_STM07_IS(D1337,55,$G$5,$H$13)/$E$5))</f>
        <v/>
      </c>
      <c r="K1337" s="411" t="str">
        <f>IF(C1337="","",[1]!hks_fa_roa2(D1337,$G$5))</f>
        <v/>
      </c>
      <c r="L1337" s="411" t="str">
        <f>IF(C1337="","",[1]!hks_fa_roe(D1337,$G$5))</f>
        <v/>
      </c>
      <c r="M1337" s="243" t="str">
        <f>IF(C1337="","",IF($M$11="EPS",[1]!S_STM07_IS(D1337,61,$G$5,$H$13)/IF([1]!s_share_total(D1337,$G$5)=0,[1]!s_share_total(D1337,[1]!s_ipo_listeddate(D1337)),[1]!s_share_total(D1337,$G$5)),([1]!s_stm07_bs(D1337,75,$G$5,$H$13)+[1]!s_stm07_bs(D1337,88,$G$5,$H$13)+[1]!s_stm07_bs(D1337,94,$G$5,$H$13)+[1]!s_stm07_bs(D1337,95,$G$5,$H$13))/$E$5))</f>
        <v/>
      </c>
      <c r="N1337" s="193" t="str">
        <f>IF(C1337="","",F1337/([1]!S_STM07_IS(D1337,61,$G$5,$H$13)/IF([1]!s_share_total(D1337,$G$5)=0,[1]!s_share_total(D1337,[1]!s_ipo_listeddate(D1337)),[1]!s_share_total(D1337,$G$5))))</f>
        <v/>
      </c>
      <c r="O1337" s="242" t="str">
        <f ca="1">IF(C1337="","",[1]!s_share_total(D1337,TODAY())/$E$5)</f>
        <v/>
      </c>
      <c r="P1337" s="242" t="str">
        <f t="shared" si="128"/>
        <v/>
      </c>
      <c r="Q1337" s="181" t="str">
        <f t="shared" si="129"/>
        <v/>
      </c>
      <c r="R1337" s="342" t="str">
        <f t="shared" si="130"/>
        <v/>
      </c>
      <c r="S1337" s="144"/>
      <c r="U1337" s="1"/>
    </row>
    <row r="1338" spans="3:21" ht="12" customHeight="1" x14ac:dyDescent="0.35">
      <c r="C1338" s="341" t="str">
        <f t="shared" si="127"/>
        <v/>
      </c>
      <c r="D1338" s="239" t="str">
        <f t="shared" si="131"/>
        <v/>
      </c>
      <c r="E1338" s="239" t="str">
        <f t="shared" si="132"/>
        <v/>
      </c>
      <c r="F1338" s="179" t="str">
        <f ca="1">IF(C1338="","",[1]!s_dq_close(D1338,TODAY(),1))</f>
        <v/>
      </c>
      <c r="G1338" s="180" t="str">
        <f ca="1">IF(C1338="","",[1]!s_pq_pctchange(D1338,TODAY()-$G$12,TODAY())/100)</f>
        <v/>
      </c>
      <c r="H1338" s="240" t="str">
        <f>IF(C1338="","",IF($H$11="收入",[1]!S_STM07_IS(D1338,9,$G$5,$H$13)/$E$5,[1]!S_STM07_IS(D1338,48,$G$5,$H$13)/$E$5))</f>
        <v/>
      </c>
      <c r="I1338" s="240" t="str">
        <f>IF(C1338="","",IF($I$11="毛利率",([1]!S_STM07_IS(D1338,9,$G$5,$H$13)-[1]!S_STM07_IS(D1338,10,$G$5,$H$13))/[1]!S_STM07_IS(D1338,9,$G$5,$H$13),[1]!S_STM07_IS(D1338,14,$G$5,$H$13)/$E$5))</f>
        <v/>
      </c>
      <c r="J1338" s="402" t="str">
        <f>IF(C1338="","",IF($J$11="净利润率",[1]!S_STM07_IS(D1338,61,$G$5,$H$13)/[1]!S_STM07_IS(D1338,9,$G$5,$H$13),[1]!S_STM07_IS(D1338,55,$G$5,$H$13)/$E$5))</f>
        <v/>
      </c>
      <c r="K1338" s="411" t="str">
        <f>IF(C1338="","",[1]!hks_fa_roa2(D1338,$G$5))</f>
        <v/>
      </c>
      <c r="L1338" s="411" t="str">
        <f>IF(C1338="","",[1]!hks_fa_roe(D1338,$G$5))</f>
        <v/>
      </c>
      <c r="M1338" s="240" t="str">
        <f>IF(C1338="","",IF($M$11="EPS",[1]!S_STM07_IS(D1338,61,$G$5,$H$13)/IF([1]!s_share_total(D1338,$G$5)=0,[1]!s_share_total(D1338,[1]!s_ipo_listeddate(D1338)),[1]!s_share_total(D1338,$G$5)),([1]!s_stm07_bs(D1338,75,$G$5,$H$13)+[1]!s_stm07_bs(D1338,88,$G$5,$H$13)+[1]!s_stm07_bs(D1338,94,$G$5,$H$13)+[1]!s_stm07_bs(D1338,95,$G$5,$H$13))/$E$5))</f>
        <v/>
      </c>
      <c r="N1338" s="241" t="str">
        <f>IF(C1338="","",F1338/([1]!S_STM07_IS(D1338,61,$G$5,$H$13)/IF([1]!s_share_total(D1338,$G$5)=0,[1]!s_share_total(D1338,[1]!s_ipo_listeddate(D1338)),[1]!s_share_total(D1338,$G$5))))</f>
        <v/>
      </c>
      <c r="O1338" s="240" t="str">
        <f ca="1">IF(C1338="","",[1]!s_share_total(D1338,TODAY())/$E$5)</f>
        <v/>
      </c>
      <c r="P1338" s="240" t="str">
        <f t="shared" si="128"/>
        <v/>
      </c>
      <c r="Q1338" s="210" t="str">
        <f t="shared" si="129"/>
        <v/>
      </c>
      <c r="R1338" s="341" t="str">
        <f t="shared" si="130"/>
        <v/>
      </c>
      <c r="S1338" s="144"/>
      <c r="U1338" s="1"/>
    </row>
    <row r="1339" spans="3:21" ht="12" customHeight="1" x14ac:dyDescent="0.35">
      <c r="C1339" s="342" t="str">
        <f t="shared" si="127"/>
        <v/>
      </c>
      <c r="D1339" s="126" t="str">
        <f t="shared" si="131"/>
        <v/>
      </c>
      <c r="E1339" s="126" t="str">
        <f t="shared" si="132"/>
        <v/>
      </c>
      <c r="F1339" s="181" t="str">
        <f ca="1">IF(C1339="","",[1]!s_dq_close(D1339,TODAY(),1))</f>
        <v/>
      </c>
      <c r="G1339" s="182" t="str">
        <f ca="1">IF(C1339="","",[1]!s_pq_pctchange(D1339,TODAY()-$G$12,TODAY())/100)</f>
        <v/>
      </c>
      <c r="H1339" s="242" t="str">
        <f>IF(C1339="","",IF($H$11="收入",[1]!S_STM07_IS(D1339,9,$G$5,$H$13)/$E$5,[1]!S_STM07_IS(D1339,48,$G$5,$H$13)/$E$5))</f>
        <v/>
      </c>
      <c r="I1339" s="242" t="str">
        <f>IF(C1339="","",IF($I$11="毛利率",([1]!S_STM07_IS(D1339,9,$G$5,$H$13)-[1]!S_STM07_IS(D1339,10,$G$5,$H$13))/[1]!S_STM07_IS(D1339,9,$G$5,$H$13),[1]!S_STM07_IS(D1339,14,$G$5,$H$13)/$E$5))</f>
        <v/>
      </c>
      <c r="J1339" s="403" t="str">
        <f>IF(C1339="","",IF($J$11="净利润率",[1]!S_STM07_IS(D1339,61,$G$5,$H$13)/[1]!S_STM07_IS(D1339,9,$G$5,$H$13),[1]!S_STM07_IS(D1339,55,$G$5,$H$13)/$E$5))</f>
        <v/>
      </c>
      <c r="K1339" s="411" t="str">
        <f>IF(C1339="","",[1]!hks_fa_roa2(D1339,$G$5))</f>
        <v/>
      </c>
      <c r="L1339" s="411" t="str">
        <f>IF(C1339="","",[1]!hks_fa_roe(D1339,$G$5))</f>
        <v/>
      </c>
      <c r="M1339" s="243" t="str">
        <f>IF(C1339="","",IF($M$11="EPS",[1]!S_STM07_IS(D1339,61,$G$5,$H$13)/IF([1]!s_share_total(D1339,$G$5)=0,[1]!s_share_total(D1339,[1]!s_ipo_listeddate(D1339)),[1]!s_share_total(D1339,$G$5)),([1]!s_stm07_bs(D1339,75,$G$5,$H$13)+[1]!s_stm07_bs(D1339,88,$G$5,$H$13)+[1]!s_stm07_bs(D1339,94,$G$5,$H$13)+[1]!s_stm07_bs(D1339,95,$G$5,$H$13))/$E$5))</f>
        <v/>
      </c>
      <c r="N1339" s="193" t="str">
        <f>IF(C1339="","",F1339/([1]!S_STM07_IS(D1339,61,$G$5,$H$13)/IF([1]!s_share_total(D1339,$G$5)=0,[1]!s_share_total(D1339,[1]!s_ipo_listeddate(D1339)),[1]!s_share_total(D1339,$G$5))))</f>
        <v/>
      </c>
      <c r="O1339" s="242" t="str">
        <f ca="1">IF(C1339="","",[1]!s_share_total(D1339,TODAY())/$E$5)</f>
        <v/>
      </c>
      <c r="P1339" s="242" t="str">
        <f t="shared" si="128"/>
        <v/>
      </c>
      <c r="Q1339" s="181" t="str">
        <f t="shared" si="129"/>
        <v/>
      </c>
      <c r="R1339" s="342" t="str">
        <f t="shared" si="130"/>
        <v/>
      </c>
      <c r="S1339" s="144"/>
      <c r="U1339" s="1"/>
    </row>
    <row r="1340" spans="3:21" ht="12" customHeight="1" x14ac:dyDescent="0.35">
      <c r="C1340" s="341" t="str">
        <f t="shared" si="127"/>
        <v/>
      </c>
      <c r="D1340" s="239" t="str">
        <f t="shared" si="131"/>
        <v/>
      </c>
      <c r="E1340" s="239" t="str">
        <f t="shared" si="132"/>
        <v/>
      </c>
      <c r="F1340" s="179" t="str">
        <f ca="1">IF(C1340="","",[1]!s_dq_close(D1340,TODAY(),1))</f>
        <v/>
      </c>
      <c r="G1340" s="180" t="str">
        <f ca="1">IF(C1340="","",[1]!s_pq_pctchange(D1340,TODAY()-$G$12,TODAY())/100)</f>
        <v/>
      </c>
      <c r="H1340" s="240" t="str">
        <f>IF(C1340="","",IF($H$11="收入",[1]!S_STM07_IS(D1340,9,$G$5,$H$13)/$E$5,[1]!S_STM07_IS(D1340,48,$G$5,$H$13)/$E$5))</f>
        <v/>
      </c>
      <c r="I1340" s="240" t="str">
        <f>IF(C1340="","",IF($I$11="毛利率",([1]!S_STM07_IS(D1340,9,$G$5,$H$13)-[1]!S_STM07_IS(D1340,10,$G$5,$H$13))/[1]!S_STM07_IS(D1340,9,$G$5,$H$13),[1]!S_STM07_IS(D1340,14,$G$5,$H$13)/$E$5))</f>
        <v/>
      </c>
      <c r="J1340" s="402" t="str">
        <f>IF(C1340="","",IF($J$11="净利润率",[1]!S_STM07_IS(D1340,61,$G$5,$H$13)/[1]!S_STM07_IS(D1340,9,$G$5,$H$13),[1]!S_STM07_IS(D1340,55,$G$5,$H$13)/$E$5))</f>
        <v/>
      </c>
      <c r="K1340" s="411" t="str">
        <f>IF(C1340="","",[1]!hks_fa_roa2(D1340,$G$5))</f>
        <v/>
      </c>
      <c r="L1340" s="411" t="str">
        <f>IF(C1340="","",[1]!hks_fa_roe(D1340,$G$5))</f>
        <v/>
      </c>
      <c r="M1340" s="240" t="str">
        <f>IF(C1340="","",IF($M$11="EPS",[1]!S_STM07_IS(D1340,61,$G$5,$H$13)/IF([1]!s_share_total(D1340,$G$5)=0,[1]!s_share_total(D1340,[1]!s_ipo_listeddate(D1340)),[1]!s_share_total(D1340,$G$5)),([1]!s_stm07_bs(D1340,75,$G$5,$H$13)+[1]!s_stm07_bs(D1340,88,$G$5,$H$13)+[1]!s_stm07_bs(D1340,94,$G$5,$H$13)+[1]!s_stm07_bs(D1340,95,$G$5,$H$13))/$E$5))</f>
        <v/>
      </c>
      <c r="N1340" s="241" t="str">
        <f>IF(C1340="","",F1340/([1]!S_STM07_IS(D1340,61,$G$5,$H$13)/IF([1]!s_share_total(D1340,$G$5)=0,[1]!s_share_total(D1340,[1]!s_ipo_listeddate(D1340)),[1]!s_share_total(D1340,$G$5))))</f>
        <v/>
      </c>
      <c r="O1340" s="240" t="str">
        <f ca="1">IF(C1340="","",[1]!s_share_total(D1340,TODAY())/$E$5)</f>
        <v/>
      </c>
      <c r="P1340" s="240" t="str">
        <f t="shared" si="128"/>
        <v/>
      </c>
      <c r="Q1340" s="210" t="str">
        <f t="shared" si="129"/>
        <v/>
      </c>
      <c r="R1340" s="341" t="str">
        <f t="shared" si="130"/>
        <v/>
      </c>
      <c r="S1340" s="144"/>
      <c r="U1340" s="1"/>
    </row>
    <row r="1341" spans="3:21" ht="12" customHeight="1" x14ac:dyDescent="0.35">
      <c r="C1341" s="342" t="str">
        <f t="shared" si="127"/>
        <v/>
      </c>
      <c r="D1341" s="126" t="str">
        <f t="shared" si="131"/>
        <v/>
      </c>
      <c r="E1341" s="126" t="str">
        <f t="shared" si="132"/>
        <v/>
      </c>
      <c r="F1341" s="181" t="str">
        <f ca="1">IF(C1341="","",[1]!s_dq_close(D1341,TODAY(),1))</f>
        <v/>
      </c>
      <c r="G1341" s="182" t="str">
        <f ca="1">IF(C1341="","",[1]!s_pq_pctchange(D1341,TODAY()-$G$12,TODAY())/100)</f>
        <v/>
      </c>
      <c r="H1341" s="242" t="str">
        <f>IF(C1341="","",IF($H$11="收入",[1]!S_STM07_IS(D1341,9,$G$5,$H$13)/$E$5,[1]!S_STM07_IS(D1341,48,$G$5,$H$13)/$E$5))</f>
        <v/>
      </c>
      <c r="I1341" s="242" t="str">
        <f>IF(C1341="","",IF($I$11="毛利率",([1]!S_STM07_IS(D1341,9,$G$5,$H$13)-[1]!S_STM07_IS(D1341,10,$G$5,$H$13))/[1]!S_STM07_IS(D1341,9,$G$5,$H$13),[1]!S_STM07_IS(D1341,14,$G$5,$H$13)/$E$5))</f>
        <v/>
      </c>
      <c r="J1341" s="403" t="str">
        <f>IF(C1341="","",IF($J$11="净利润率",[1]!S_STM07_IS(D1341,61,$G$5,$H$13)/[1]!S_STM07_IS(D1341,9,$G$5,$H$13),[1]!S_STM07_IS(D1341,55,$G$5,$H$13)/$E$5))</f>
        <v/>
      </c>
      <c r="K1341" s="411" t="str">
        <f>IF(C1341="","",[1]!hks_fa_roa2(D1341,$G$5))</f>
        <v/>
      </c>
      <c r="L1341" s="411" t="str">
        <f>IF(C1341="","",[1]!hks_fa_roe(D1341,$G$5))</f>
        <v/>
      </c>
      <c r="M1341" s="243" t="str">
        <f>IF(C1341="","",IF($M$11="EPS",[1]!S_STM07_IS(D1341,61,$G$5,$H$13)/IF([1]!s_share_total(D1341,$G$5)=0,[1]!s_share_total(D1341,[1]!s_ipo_listeddate(D1341)),[1]!s_share_total(D1341,$G$5)),([1]!s_stm07_bs(D1341,75,$G$5,$H$13)+[1]!s_stm07_bs(D1341,88,$G$5,$H$13)+[1]!s_stm07_bs(D1341,94,$G$5,$H$13)+[1]!s_stm07_bs(D1341,95,$G$5,$H$13))/$E$5))</f>
        <v/>
      </c>
      <c r="N1341" s="193" t="str">
        <f>IF(C1341="","",F1341/([1]!S_STM07_IS(D1341,61,$G$5,$H$13)/IF([1]!s_share_total(D1341,$G$5)=0,[1]!s_share_total(D1341,[1]!s_ipo_listeddate(D1341)),[1]!s_share_total(D1341,$G$5))))</f>
        <v/>
      </c>
      <c r="O1341" s="242" t="str">
        <f ca="1">IF(C1341="","",[1]!s_share_total(D1341,TODAY())/$E$5)</f>
        <v/>
      </c>
      <c r="P1341" s="242" t="str">
        <f t="shared" si="128"/>
        <v/>
      </c>
      <c r="Q1341" s="181" t="str">
        <f t="shared" si="129"/>
        <v/>
      </c>
      <c r="R1341" s="342" t="str">
        <f t="shared" si="130"/>
        <v/>
      </c>
      <c r="S1341" s="144"/>
      <c r="U1341" s="1"/>
    </row>
    <row r="1342" spans="3:21" ht="12" customHeight="1" x14ac:dyDescent="0.35">
      <c r="C1342" s="341" t="str">
        <f t="shared" si="127"/>
        <v/>
      </c>
      <c r="D1342" s="239" t="str">
        <f t="shared" si="131"/>
        <v/>
      </c>
      <c r="E1342" s="239" t="str">
        <f t="shared" si="132"/>
        <v/>
      </c>
      <c r="F1342" s="179" t="str">
        <f ca="1">IF(C1342="","",[1]!s_dq_close(D1342,TODAY(),1))</f>
        <v/>
      </c>
      <c r="G1342" s="180" t="str">
        <f ca="1">IF(C1342="","",[1]!s_pq_pctchange(D1342,TODAY()-$G$12,TODAY())/100)</f>
        <v/>
      </c>
      <c r="H1342" s="240" t="str">
        <f>IF(C1342="","",IF($H$11="收入",[1]!S_STM07_IS(D1342,9,$G$5,$H$13)/$E$5,[1]!S_STM07_IS(D1342,48,$G$5,$H$13)/$E$5))</f>
        <v/>
      </c>
      <c r="I1342" s="240" t="str">
        <f>IF(C1342="","",IF($I$11="毛利率",([1]!S_STM07_IS(D1342,9,$G$5,$H$13)-[1]!S_STM07_IS(D1342,10,$G$5,$H$13))/[1]!S_STM07_IS(D1342,9,$G$5,$H$13),[1]!S_STM07_IS(D1342,14,$G$5,$H$13)/$E$5))</f>
        <v/>
      </c>
      <c r="J1342" s="402" t="str">
        <f>IF(C1342="","",IF($J$11="净利润率",[1]!S_STM07_IS(D1342,61,$G$5,$H$13)/[1]!S_STM07_IS(D1342,9,$G$5,$H$13),[1]!S_STM07_IS(D1342,55,$G$5,$H$13)/$E$5))</f>
        <v/>
      </c>
      <c r="K1342" s="411" t="str">
        <f>IF(C1342="","",[1]!hks_fa_roa2(D1342,$G$5))</f>
        <v/>
      </c>
      <c r="L1342" s="411" t="str">
        <f>IF(C1342="","",[1]!hks_fa_roe(D1342,$G$5))</f>
        <v/>
      </c>
      <c r="M1342" s="240" t="str">
        <f>IF(C1342="","",IF($M$11="EPS",[1]!S_STM07_IS(D1342,61,$G$5,$H$13)/IF([1]!s_share_total(D1342,$G$5)=0,[1]!s_share_total(D1342,[1]!s_ipo_listeddate(D1342)),[1]!s_share_total(D1342,$G$5)),([1]!s_stm07_bs(D1342,75,$G$5,$H$13)+[1]!s_stm07_bs(D1342,88,$G$5,$H$13)+[1]!s_stm07_bs(D1342,94,$G$5,$H$13)+[1]!s_stm07_bs(D1342,95,$G$5,$H$13))/$E$5))</f>
        <v/>
      </c>
      <c r="N1342" s="241" t="str">
        <f>IF(C1342="","",F1342/([1]!S_STM07_IS(D1342,61,$G$5,$H$13)/IF([1]!s_share_total(D1342,$G$5)=0,[1]!s_share_total(D1342,[1]!s_ipo_listeddate(D1342)),[1]!s_share_total(D1342,$G$5))))</f>
        <v/>
      </c>
      <c r="O1342" s="240" t="str">
        <f ca="1">IF(C1342="","",[1]!s_share_total(D1342,TODAY())/$E$5)</f>
        <v/>
      </c>
      <c r="P1342" s="240" t="str">
        <f t="shared" si="128"/>
        <v/>
      </c>
      <c r="Q1342" s="210" t="str">
        <f t="shared" si="129"/>
        <v/>
      </c>
      <c r="R1342" s="341" t="str">
        <f t="shared" si="130"/>
        <v/>
      </c>
      <c r="S1342" s="144"/>
      <c r="U1342" s="1"/>
    </row>
    <row r="1343" spans="3:21" ht="12" customHeight="1" x14ac:dyDescent="0.35">
      <c r="C1343" s="342" t="str">
        <f t="shared" si="127"/>
        <v/>
      </c>
      <c r="D1343" s="126" t="str">
        <f t="shared" si="131"/>
        <v/>
      </c>
      <c r="E1343" s="126" t="str">
        <f t="shared" si="132"/>
        <v/>
      </c>
      <c r="F1343" s="181" t="str">
        <f ca="1">IF(C1343="","",[1]!s_dq_close(D1343,TODAY(),1))</f>
        <v/>
      </c>
      <c r="G1343" s="182" t="str">
        <f ca="1">IF(C1343="","",[1]!s_pq_pctchange(D1343,TODAY()-$G$12,TODAY())/100)</f>
        <v/>
      </c>
      <c r="H1343" s="242" t="str">
        <f>IF(C1343="","",IF($H$11="收入",[1]!S_STM07_IS(D1343,9,$G$5,$H$13)/$E$5,[1]!S_STM07_IS(D1343,48,$G$5,$H$13)/$E$5))</f>
        <v/>
      </c>
      <c r="I1343" s="242" t="str">
        <f>IF(C1343="","",IF($I$11="毛利率",([1]!S_STM07_IS(D1343,9,$G$5,$H$13)-[1]!S_STM07_IS(D1343,10,$G$5,$H$13))/[1]!S_STM07_IS(D1343,9,$G$5,$H$13),[1]!S_STM07_IS(D1343,14,$G$5,$H$13)/$E$5))</f>
        <v/>
      </c>
      <c r="J1343" s="403" t="str">
        <f>IF(C1343="","",IF($J$11="净利润率",[1]!S_STM07_IS(D1343,61,$G$5,$H$13)/[1]!S_STM07_IS(D1343,9,$G$5,$H$13),[1]!S_STM07_IS(D1343,55,$G$5,$H$13)/$E$5))</f>
        <v/>
      </c>
      <c r="K1343" s="411" t="str">
        <f>IF(C1343="","",[1]!hks_fa_roa2(D1343,$G$5))</f>
        <v/>
      </c>
      <c r="L1343" s="411" t="str">
        <f>IF(C1343="","",[1]!hks_fa_roe(D1343,$G$5))</f>
        <v/>
      </c>
      <c r="M1343" s="243" t="str">
        <f>IF(C1343="","",IF($M$11="EPS",[1]!S_STM07_IS(D1343,61,$G$5,$H$13)/IF([1]!s_share_total(D1343,$G$5)=0,[1]!s_share_total(D1343,[1]!s_ipo_listeddate(D1343)),[1]!s_share_total(D1343,$G$5)),([1]!s_stm07_bs(D1343,75,$G$5,$H$13)+[1]!s_stm07_bs(D1343,88,$G$5,$H$13)+[1]!s_stm07_bs(D1343,94,$G$5,$H$13)+[1]!s_stm07_bs(D1343,95,$G$5,$H$13))/$E$5))</f>
        <v/>
      </c>
      <c r="N1343" s="193" t="str">
        <f>IF(C1343="","",F1343/([1]!S_STM07_IS(D1343,61,$G$5,$H$13)/IF([1]!s_share_total(D1343,$G$5)=0,[1]!s_share_total(D1343,[1]!s_ipo_listeddate(D1343)),[1]!s_share_total(D1343,$G$5))))</f>
        <v/>
      </c>
      <c r="O1343" s="242" t="str">
        <f ca="1">IF(C1343="","",[1]!s_share_total(D1343,TODAY())/$E$5)</f>
        <v/>
      </c>
      <c r="P1343" s="242" t="str">
        <f t="shared" si="128"/>
        <v/>
      </c>
      <c r="Q1343" s="181" t="str">
        <f t="shared" si="129"/>
        <v/>
      </c>
      <c r="R1343" s="342" t="str">
        <f t="shared" si="130"/>
        <v/>
      </c>
      <c r="S1343" s="144"/>
      <c r="U1343" s="1"/>
    </row>
    <row r="1344" spans="3:21" ht="12" customHeight="1" x14ac:dyDescent="0.35">
      <c r="C1344" s="341" t="str">
        <f t="shared" si="127"/>
        <v/>
      </c>
      <c r="D1344" s="239" t="str">
        <f t="shared" si="131"/>
        <v/>
      </c>
      <c r="E1344" s="239" t="str">
        <f t="shared" si="132"/>
        <v/>
      </c>
      <c r="F1344" s="179" t="str">
        <f ca="1">IF(C1344="","",[1]!s_dq_close(D1344,TODAY(),1))</f>
        <v/>
      </c>
      <c r="G1344" s="180" t="str">
        <f ca="1">IF(C1344="","",[1]!s_pq_pctchange(D1344,TODAY()-$G$12,TODAY())/100)</f>
        <v/>
      </c>
      <c r="H1344" s="240" t="str">
        <f>IF(C1344="","",IF($H$11="收入",[1]!S_STM07_IS(D1344,9,$G$5,$H$13)/$E$5,[1]!S_STM07_IS(D1344,48,$G$5,$H$13)/$E$5))</f>
        <v/>
      </c>
      <c r="I1344" s="240" t="str">
        <f>IF(C1344="","",IF($I$11="毛利率",([1]!S_STM07_IS(D1344,9,$G$5,$H$13)-[1]!S_STM07_IS(D1344,10,$G$5,$H$13))/[1]!S_STM07_IS(D1344,9,$G$5,$H$13),[1]!S_STM07_IS(D1344,14,$G$5,$H$13)/$E$5))</f>
        <v/>
      </c>
      <c r="J1344" s="402" t="str">
        <f>IF(C1344="","",IF($J$11="净利润率",[1]!S_STM07_IS(D1344,61,$G$5,$H$13)/[1]!S_STM07_IS(D1344,9,$G$5,$H$13),[1]!S_STM07_IS(D1344,55,$G$5,$H$13)/$E$5))</f>
        <v/>
      </c>
      <c r="K1344" s="411" t="str">
        <f>IF(C1344="","",[1]!hks_fa_roa2(D1344,$G$5))</f>
        <v/>
      </c>
      <c r="L1344" s="411" t="str">
        <f>IF(C1344="","",[1]!hks_fa_roe(D1344,$G$5))</f>
        <v/>
      </c>
      <c r="M1344" s="240" t="str">
        <f>IF(C1344="","",IF($M$11="EPS",[1]!S_STM07_IS(D1344,61,$G$5,$H$13)/IF([1]!s_share_total(D1344,$G$5)=0,[1]!s_share_total(D1344,[1]!s_ipo_listeddate(D1344)),[1]!s_share_total(D1344,$G$5)),([1]!s_stm07_bs(D1344,75,$G$5,$H$13)+[1]!s_stm07_bs(D1344,88,$G$5,$H$13)+[1]!s_stm07_bs(D1344,94,$G$5,$H$13)+[1]!s_stm07_bs(D1344,95,$G$5,$H$13))/$E$5))</f>
        <v/>
      </c>
      <c r="N1344" s="241" t="str">
        <f>IF(C1344="","",F1344/([1]!S_STM07_IS(D1344,61,$G$5,$H$13)/IF([1]!s_share_total(D1344,$G$5)=0,[1]!s_share_total(D1344,[1]!s_ipo_listeddate(D1344)),[1]!s_share_total(D1344,$G$5))))</f>
        <v/>
      </c>
      <c r="O1344" s="240" t="str">
        <f ca="1">IF(C1344="","",[1]!s_share_total(D1344,TODAY())/$E$5)</f>
        <v/>
      </c>
      <c r="P1344" s="240" t="str">
        <f t="shared" si="128"/>
        <v/>
      </c>
      <c r="Q1344" s="210" t="str">
        <f t="shared" si="129"/>
        <v/>
      </c>
      <c r="R1344" s="341" t="str">
        <f t="shared" si="130"/>
        <v/>
      </c>
      <c r="S1344" s="144"/>
      <c r="U1344" s="1"/>
    </row>
    <row r="1345" spans="3:21" ht="12" customHeight="1" x14ac:dyDescent="0.35">
      <c r="C1345" s="342" t="str">
        <f t="shared" si="127"/>
        <v/>
      </c>
      <c r="D1345" s="126" t="str">
        <f t="shared" si="131"/>
        <v/>
      </c>
      <c r="E1345" s="126" t="str">
        <f t="shared" si="132"/>
        <v/>
      </c>
      <c r="F1345" s="181" t="str">
        <f ca="1">IF(C1345="","",[1]!s_dq_close(D1345,TODAY(),1))</f>
        <v/>
      </c>
      <c r="G1345" s="182" t="str">
        <f ca="1">IF(C1345="","",[1]!s_pq_pctchange(D1345,TODAY()-$G$12,TODAY())/100)</f>
        <v/>
      </c>
      <c r="H1345" s="242" t="str">
        <f>IF(C1345="","",IF($H$11="收入",[1]!S_STM07_IS(D1345,9,$G$5,$H$13)/$E$5,[1]!S_STM07_IS(D1345,48,$G$5,$H$13)/$E$5))</f>
        <v/>
      </c>
      <c r="I1345" s="242" t="str">
        <f>IF(C1345="","",IF($I$11="毛利率",([1]!S_STM07_IS(D1345,9,$G$5,$H$13)-[1]!S_STM07_IS(D1345,10,$G$5,$H$13))/[1]!S_STM07_IS(D1345,9,$G$5,$H$13),[1]!S_STM07_IS(D1345,14,$G$5,$H$13)/$E$5))</f>
        <v/>
      </c>
      <c r="J1345" s="403" t="str">
        <f>IF(C1345="","",IF($J$11="净利润率",[1]!S_STM07_IS(D1345,61,$G$5,$H$13)/[1]!S_STM07_IS(D1345,9,$G$5,$H$13),[1]!S_STM07_IS(D1345,55,$G$5,$H$13)/$E$5))</f>
        <v/>
      </c>
      <c r="K1345" s="411" t="str">
        <f>IF(C1345="","",[1]!hks_fa_roa2(D1345,$G$5))</f>
        <v/>
      </c>
      <c r="L1345" s="411" t="str">
        <f>IF(C1345="","",[1]!hks_fa_roe(D1345,$G$5))</f>
        <v/>
      </c>
      <c r="M1345" s="243" t="str">
        <f>IF(C1345="","",IF($M$11="EPS",[1]!S_STM07_IS(D1345,61,$G$5,$H$13)/IF([1]!s_share_total(D1345,$G$5)=0,[1]!s_share_total(D1345,[1]!s_ipo_listeddate(D1345)),[1]!s_share_total(D1345,$G$5)),([1]!s_stm07_bs(D1345,75,$G$5,$H$13)+[1]!s_stm07_bs(D1345,88,$G$5,$H$13)+[1]!s_stm07_bs(D1345,94,$G$5,$H$13)+[1]!s_stm07_bs(D1345,95,$G$5,$H$13))/$E$5))</f>
        <v/>
      </c>
      <c r="N1345" s="193" t="str">
        <f>IF(C1345="","",F1345/([1]!S_STM07_IS(D1345,61,$G$5,$H$13)/IF([1]!s_share_total(D1345,$G$5)=0,[1]!s_share_total(D1345,[1]!s_ipo_listeddate(D1345)),[1]!s_share_total(D1345,$G$5))))</f>
        <v/>
      </c>
      <c r="O1345" s="242" t="str">
        <f ca="1">IF(C1345="","",[1]!s_share_total(D1345,TODAY())/$E$5)</f>
        <v/>
      </c>
      <c r="P1345" s="242" t="str">
        <f t="shared" si="128"/>
        <v/>
      </c>
      <c r="Q1345" s="181" t="str">
        <f t="shared" si="129"/>
        <v/>
      </c>
      <c r="R1345" s="342" t="str">
        <f t="shared" si="130"/>
        <v/>
      </c>
      <c r="S1345" s="144"/>
      <c r="U1345" s="1"/>
    </row>
    <row r="1346" spans="3:21" ht="12" customHeight="1" x14ac:dyDescent="0.35">
      <c r="C1346" s="341" t="str">
        <f t="shared" si="127"/>
        <v/>
      </c>
      <c r="D1346" s="239" t="str">
        <f t="shared" si="131"/>
        <v/>
      </c>
      <c r="E1346" s="239" t="str">
        <f t="shared" si="132"/>
        <v/>
      </c>
      <c r="F1346" s="179" t="str">
        <f ca="1">IF(C1346="","",[1]!s_dq_close(D1346,TODAY(),1))</f>
        <v/>
      </c>
      <c r="G1346" s="180" t="str">
        <f ca="1">IF(C1346="","",[1]!s_pq_pctchange(D1346,TODAY()-$G$12,TODAY())/100)</f>
        <v/>
      </c>
      <c r="H1346" s="240" t="str">
        <f>IF(C1346="","",IF($H$11="收入",[1]!S_STM07_IS(D1346,9,$G$5,$H$13)/$E$5,[1]!S_STM07_IS(D1346,48,$G$5,$H$13)/$E$5))</f>
        <v/>
      </c>
      <c r="I1346" s="240" t="str">
        <f>IF(C1346="","",IF($I$11="毛利率",([1]!S_STM07_IS(D1346,9,$G$5,$H$13)-[1]!S_STM07_IS(D1346,10,$G$5,$H$13))/[1]!S_STM07_IS(D1346,9,$G$5,$H$13),[1]!S_STM07_IS(D1346,14,$G$5,$H$13)/$E$5))</f>
        <v/>
      </c>
      <c r="J1346" s="402" t="str">
        <f>IF(C1346="","",IF($J$11="净利润率",[1]!S_STM07_IS(D1346,61,$G$5,$H$13)/[1]!S_STM07_IS(D1346,9,$G$5,$H$13),[1]!S_STM07_IS(D1346,55,$G$5,$H$13)/$E$5))</f>
        <v/>
      </c>
      <c r="K1346" s="411" t="str">
        <f>IF(C1346="","",[1]!hks_fa_roa2(D1346,$G$5))</f>
        <v/>
      </c>
      <c r="L1346" s="411" t="str">
        <f>IF(C1346="","",[1]!hks_fa_roe(D1346,$G$5))</f>
        <v/>
      </c>
      <c r="M1346" s="240" t="str">
        <f>IF(C1346="","",IF($M$11="EPS",[1]!S_STM07_IS(D1346,61,$G$5,$H$13)/IF([1]!s_share_total(D1346,$G$5)=0,[1]!s_share_total(D1346,[1]!s_ipo_listeddate(D1346)),[1]!s_share_total(D1346,$G$5)),([1]!s_stm07_bs(D1346,75,$G$5,$H$13)+[1]!s_stm07_bs(D1346,88,$G$5,$H$13)+[1]!s_stm07_bs(D1346,94,$G$5,$H$13)+[1]!s_stm07_bs(D1346,95,$G$5,$H$13))/$E$5))</f>
        <v/>
      </c>
      <c r="N1346" s="241" t="str">
        <f>IF(C1346="","",F1346/([1]!S_STM07_IS(D1346,61,$G$5,$H$13)/IF([1]!s_share_total(D1346,$G$5)=0,[1]!s_share_total(D1346,[1]!s_ipo_listeddate(D1346)),[1]!s_share_total(D1346,$G$5))))</f>
        <v/>
      </c>
      <c r="O1346" s="240" t="str">
        <f ca="1">IF(C1346="","",[1]!s_share_total(D1346,TODAY())/$E$5)</f>
        <v/>
      </c>
      <c r="P1346" s="240" t="str">
        <f t="shared" si="128"/>
        <v/>
      </c>
      <c r="Q1346" s="210" t="str">
        <f t="shared" si="129"/>
        <v/>
      </c>
      <c r="R1346" s="341" t="str">
        <f t="shared" si="130"/>
        <v/>
      </c>
      <c r="S1346" s="144"/>
      <c r="U1346" s="1"/>
    </row>
    <row r="1347" spans="3:21" ht="12" customHeight="1" x14ac:dyDescent="0.35">
      <c r="C1347" s="342" t="str">
        <f t="shared" si="127"/>
        <v/>
      </c>
      <c r="D1347" s="126" t="str">
        <f t="shared" si="131"/>
        <v/>
      </c>
      <c r="E1347" s="126" t="str">
        <f t="shared" si="132"/>
        <v/>
      </c>
      <c r="F1347" s="181" t="str">
        <f ca="1">IF(C1347="","",[1]!s_dq_close(D1347,TODAY(),1))</f>
        <v/>
      </c>
      <c r="G1347" s="182" t="str">
        <f ca="1">IF(C1347="","",[1]!s_pq_pctchange(D1347,TODAY()-$G$12,TODAY())/100)</f>
        <v/>
      </c>
      <c r="H1347" s="242" t="str">
        <f>IF(C1347="","",IF($H$11="收入",[1]!S_STM07_IS(D1347,9,$G$5,$H$13)/$E$5,[1]!S_STM07_IS(D1347,48,$G$5,$H$13)/$E$5))</f>
        <v/>
      </c>
      <c r="I1347" s="242" t="str">
        <f>IF(C1347="","",IF($I$11="毛利率",([1]!S_STM07_IS(D1347,9,$G$5,$H$13)-[1]!S_STM07_IS(D1347,10,$G$5,$H$13))/[1]!S_STM07_IS(D1347,9,$G$5,$H$13),[1]!S_STM07_IS(D1347,14,$G$5,$H$13)/$E$5))</f>
        <v/>
      </c>
      <c r="J1347" s="403" t="str">
        <f>IF(C1347="","",IF($J$11="净利润率",[1]!S_STM07_IS(D1347,61,$G$5,$H$13)/[1]!S_STM07_IS(D1347,9,$G$5,$H$13),[1]!S_STM07_IS(D1347,55,$G$5,$H$13)/$E$5))</f>
        <v/>
      </c>
      <c r="K1347" s="411" t="str">
        <f>IF(C1347="","",[1]!hks_fa_roa2(D1347,$G$5))</f>
        <v/>
      </c>
      <c r="L1347" s="411" t="str">
        <f>IF(C1347="","",[1]!hks_fa_roe(D1347,$G$5))</f>
        <v/>
      </c>
      <c r="M1347" s="243" t="str">
        <f>IF(C1347="","",IF($M$11="EPS",[1]!S_STM07_IS(D1347,61,$G$5,$H$13)/IF([1]!s_share_total(D1347,$G$5)=0,[1]!s_share_total(D1347,[1]!s_ipo_listeddate(D1347)),[1]!s_share_total(D1347,$G$5)),([1]!s_stm07_bs(D1347,75,$G$5,$H$13)+[1]!s_stm07_bs(D1347,88,$G$5,$H$13)+[1]!s_stm07_bs(D1347,94,$G$5,$H$13)+[1]!s_stm07_bs(D1347,95,$G$5,$H$13))/$E$5))</f>
        <v/>
      </c>
      <c r="N1347" s="193" t="str">
        <f>IF(C1347="","",F1347/([1]!S_STM07_IS(D1347,61,$G$5,$H$13)/IF([1]!s_share_total(D1347,$G$5)=0,[1]!s_share_total(D1347,[1]!s_ipo_listeddate(D1347)),[1]!s_share_total(D1347,$G$5))))</f>
        <v/>
      </c>
      <c r="O1347" s="242" t="str">
        <f ca="1">IF(C1347="","",[1]!s_share_total(D1347,TODAY())/$E$5)</f>
        <v/>
      </c>
      <c r="P1347" s="242" t="str">
        <f t="shared" si="128"/>
        <v/>
      </c>
      <c r="Q1347" s="181" t="str">
        <f t="shared" si="129"/>
        <v/>
      </c>
      <c r="R1347" s="342" t="str">
        <f t="shared" si="130"/>
        <v/>
      </c>
      <c r="S1347" s="144"/>
      <c r="U1347" s="1"/>
    </row>
    <row r="1348" spans="3:21" ht="12" customHeight="1" x14ac:dyDescent="0.35">
      <c r="C1348" s="341" t="str">
        <f t="shared" si="127"/>
        <v/>
      </c>
      <c r="D1348" s="239" t="str">
        <f t="shared" si="131"/>
        <v/>
      </c>
      <c r="E1348" s="239" t="str">
        <f t="shared" si="132"/>
        <v/>
      </c>
      <c r="F1348" s="179" t="str">
        <f ca="1">IF(C1348="","",[1]!s_dq_close(D1348,TODAY(),1))</f>
        <v/>
      </c>
      <c r="G1348" s="180" t="str">
        <f ca="1">IF(C1348="","",[1]!s_pq_pctchange(D1348,TODAY()-$G$12,TODAY())/100)</f>
        <v/>
      </c>
      <c r="H1348" s="240" t="str">
        <f>IF(C1348="","",IF($H$11="收入",[1]!S_STM07_IS(D1348,9,$G$5,$H$13)/$E$5,[1]!S_STM07_IS(D1348,48,$G$5,$H$13)/$E$5))</f>
        <v/>
      </c>
      <c r="I1348" s="240" t="str">
        <f>IF(C1348="","",IF($I$11="毛利率",([1]!S_STM07_IS(D1348,9,$G$5,$H$13)-[1]!S_STM07_IS(D1348,10,$G$5,$H$13))/[1]!S_STM07_IS(D1348,9,$G$5,$H$13),[1]!S_STM07_IS(D1348,14,$G$5,$H$13)/$E$5))</f>
        <v/>
      </c>
      <c r="J1348" s="402" t="str">
        <f>IF(C1348="","",IF($J$11="净利润率",[1]!S_STM07_IS(D1348,61,$G$5,$H$13)/[1]!S_STM07_IS(D1348,9,$G$5,$H$13),[1]!S_STM07_IS(D1348,55,$G$5,$H$13)/$E$5))</f>
        <v/>
      </c>
      <c r="K1348" s="411" t="str">
        <f>IF(C1348="","",[1]!hks_fa_roa2(D1348,$G$5))</f>
        <v/>
      </c>
      <c r="L1348" s="411" t="str">
        <f>IF(C1348="","",[1]!hks_fa_roe(D1348,$G$5))</f>
        <v/>
      </c>
      <c r="M1348" s="240" t="str">
        <f>IF(C1348="","",IF($M$11="EPS",[1]!S_STM07_IS(D1348,61,$G$5,$H$13)/IF([1]!s_share_total(D1348,$G$5)=0,[1]!s_share_total(D1348,[1]!s_ipo_listeddate(D1348)),[1]!s_share_total(D1348,$G$5)),([1]!s_stm07_bs(D1348,75,$G$5,$H$13)+[1]!s_stm07_bs(D1348,88,$G$5,$H$13)+[1]!s_stm07_bs(D1348,94,$G$5,$H$13)+[1]!s_stm07_bs(D1348,95,$G$5,$H$13))/$E$5))</f>
        <v/>
      </c>
      <c r="N1348" s="241" t="str">
        <f>IF(C1348="","",F1348/([1]!S_STM07_IS(D1348,61,$G$5,$H$13)/IF([1]!s_share_total(D1348,$G$5)=0,[1]!s_share_total(D1348,[1]!s_ipo_listeddate(D1348)),[1]!s_share_total(D1348,$G$5))))</f>
        <v/>
      </c>
      <c r="O1348" s="240" t="str">
        <f ca="1">IF(C1348="","",[1]!s_share_total(D1348,TODAY())/$E$5)</f>
        <v/>
      </c>
      <c r="P1348" s="240" t="str">
        <f t="shared" si="128"/>
        <v/>
      </c>
      <c r="Q1348" s="210" t="str">
        <f t="shared" si="129"/>
        <v/>
      </c>
      <c r="R1348" s="341" t="str">
        <f t="shared" si="130"/>
        <v/>
      </c>
      <c r="S1348" s="144"/>
      <c r="U1348" s="1"/>
    </row>
    <row r="1349" spans="3:21" ht="12" customHeight="1" x14ac:dyDescent="0.35">
      <c r="C1349" s="342" t="str">
        <f t="shared" si="127"/>
        <v/>
      </c>
      <c r="D1349" s="126" t="str">
        <f t="shared" si="131"/>
        <v/>
      </c>
      <c r="E1349" s="126" t="str">
        <f t="shared" si="132"/>
        <v/>
      </c>
      <c r="F1349" s="181" t="str">
        <f ca="1">IF(C1349="","",[1]!s_dq_close(D1349,TODAY(),1))</f>
        <v/>
      </c>
      <c r="G1349" s="182" t="str">
        <f ca="1">IF(C1349="","",[1]!s_pq_pctchange(D1349,TODAY()-$G$12,TODAY())/100)</f>
        <v/>
      </c>
      <c r="H1349" s="242" t="str">
        <f>IF(C1349="","",IF($H$11="收入",[1]!S_STM07_IS(D1349,9,$G$5,$H$13)/$E$5,[1]!S_STM07_IS(D1349,48,$G$5,$H$13)/$E$5))</f>
        <v/>
      </c>
      <c r="I1349" s="242" t="str">
        <f>IF(C1349="","",IF($I$11="毛利率",([1]!S_STM07_IS(D1349,9,$G$5,$H$13)-[1]!S_STM07_IS(D1349,10,$G$5,$H$13))/[1]!S_STM07_IS(D1349,9,$G$5,$H$13),[1]!S_STM07_IS(D1349,14,$G$5,$H$13)/$E$5))</f>
        <v/>
      </c>
      <c r="J1349" s="403" t="str">
        <f>IF(C1349="","",IF($J$11="净利润率",[1]!S_STM07_IS(D1349,61,$G$5,$H$13)/[1]!S_STM07_IS(D1349,9,$G$5,$H$13),[1]!S_STM07_IS(D1349,55,$G$5,$H$13)/$E$5))</f>
        <v/>
      </c>
      <c r="K1349" s="411" t="str">
        <f>IF(C1349="","",[1]!hks_fa_roa2(D1349,$G$5))</f>
        <v/>
      </c>
      <c r="L1349" s="411" t="str">
        <f>IF(C1349="","",[1]!hks_fa_roe(D1349,$G$5))</f>
        <v/>
      </c>
      <c r="M1349" s="243" t="str">
        <f>IF(C1349="","",IF($M$11="EPS",[1]!S_STM07_IS(D1349,61,$G$5,$H$13)/IF([1]!s_share_total(D1349,$G$5)=0,[1]!s_share_total(D1349,[1]!s_ipo_listeddate(D1349)),[1]!s_share_total(D1349,$G$5)),([1]!s_stm07_bs(D1349,75,$G$5,$H$13)+[1]!s_stm07_bs(D1349,88,$G$5,$H$13)+[1]!s_stm07_bs(D1349,94,$G$5,$H$13)+[1]!s_stm07_bs(D1349,95,$G$5,$H$13))/$E$5))</f>
        <v/>
      </c>
      <c r="N1349" s="193" t="str">
        <f>IF(C1349="","",F1349/([1]!S_STM07_IS(D1349,61,$G$5,$H$13)/IF([1]!s_share_total(D1349,$G$5)=0,[1]!s_share_total(D1349,[1]!s_ipo_listeddate(D1349)),[1]!s_share_total(D1349,$G$5))))</f>
        <v/>
      </c>
      <c r="O1349" s="242" t="str">
        <f ca="1">IF(C1349="","",[1]!s_share_total(D1349,TODAY())/$E$5)</f>
        <v/>
      </c>
      <c r="P1349" s="242" t="str">
        <f t="shared" si="128"/>
        <v/>
      </c>
      <c r="Q1349" s="181" t="str">
        <f t="shared" si="129"/>
        <v/>
      </c>
      <c r="R1349" s="342" t="str">
        <f t="shared" si="130"/>
        <v/>
      </c>
      <c r="S1349" s="144"/>
      <c r="U1349" s="1"/>
    </row>
    <row r="1350" spans="3:21" ht="12" customHeight="1" x14ac:dyDescent="0.35">
      <c r="C1350" s="341" t="str">
        <f t="shared" si="127"/>
        <v/>
      </c>
      <c r="D1350" s="239" t="str">
        <f t="shared" si="131"/>
        <v/>
      </c>
      <c r="E1350" s="239" t="str">
        <f t="shared" si="132"/>
        <v/>
      </c>
      <c r="F1350" s="179" t="str">
        <f ca="1">IF(C1350="","",[1]!s_dq_close(D1350,TODAY(),1))</f>
        <v/>
      </c>
      <c r="G1350" s="180" t="str">
        <f ca="1">IF(C1350="","",[1]!s_pq_pctchange(D1350,TODAY()-$G$12,TODAY())/100)</f>
        <v/>
      </c>
      <c r="H1350" s="240" t="str">
        <f>IF(C1350="","",IF($H$11="收入",[1]!S_STM07_IS(D1350,9,$G$5,$H$13)/$E$5,[1]!S_STM07_IS(D1350,48,$G$5,$H$13)/$E$5))</f>
        <v/>
      </c>
      <c r="I1350" s="240" t="str">
        <f>IF(C1350="","",IF($I$11="毛利率",([1]!S_STM07_IS(D1350,9,$G$5,$H$13)-[1]!S_STM07_IS(D1350,10,$G$5,$H$13))/[1]!S_STM07_IS(D1350,9,$G$5,$H$13),[1]!S_STM07_IS(D1350,14,$G$5,$H$13)/$E$5))</f>
        <v/>
      </c>
      <c r="J1350" s="402" t="str">
        <f>IF(C1350="","",IF($J$11="净利润率",[1]!S_STM07_IS(D1350,61,$G$5,$H$13)/[1]!S_STM07_IS(D1350,9,$G$5,$H$13),[1]!S_STM07_IS(D1350,55,$G$5,$H$13)/$E$5))</f>
        <v/>
      </c>
      <c r="K1350" s="411" t="str">
        <f>IF(C1350="","",[1]!hks_fa_roa2(D1350,$G$5))</f>
        <v/>
      </c>
      <c r="L1350" s="411" t="str">
        <f>IF(C1350="","",[1]!hks_fa_roe(D1350,$G$5))</f>
        <v/>
      </c>
      <c r="M1350" s="240" t="str">
        <f>IF(C1350="","",IF($M$11="EPS",[1]!S_STM07_IS(D1350,61,$G$5,$H$13)/IF([1]!s_share_total(D1350,$G$5)=0,[1]!s_share_total(D1350,[1]!s_ipo_listeddate(D1350)),[1]!s_share_total(D1350,$G$5)),([1]!s_stm07_bs(D1350,75,$G$5,$H$13)+[1]!s_stm07_bs(D1350,88,$G$5,$H$13)+[1]!s_stm07_bs(D1350,94,$G$5,$H$13)+[1]!s_stm07_bs(D1350,95,$G$5,$H$13))/$E$5))</f>
        <v/>
      </c>
      <c r="N1350" s="241" t="str">
        <f>IF(C1350="","",F1350/([1]!S_STM07_IS(D1350,61,$G$5,$H$13)/IF([1]!s_share_total(D1350,$G$5)=0,[1]!s_share_total(D1350,[1]!s_ipo_listeddate(D1350)),[1]!s_share_total(D1350,$G$5))))</f>
        <v/>
      </c>
      <c r="O1350" s="240" t="str">
        <f ca="1">IF(C1350="","",[1]!s_share_total(D1350,TODAY())/$E$5)</f>
        <v/>
      </c>
      <c r="P1350" s="240" t="str">
        <f t="shared" si="128"/>
        <v/>
      </c>
      <c r="Q1350" s="210" t="str">
        <f t="shared" si="129"/>
        <v/>
      </c>
      <c r="R1350" s="341" t="str">
        <f t="shared" si="130"/>
        <v/>
      </c>
      <c r="S1350" s="144"/>
      <c r="U1350" s="1"/>
    </row>
    <row r="1351" spans="3:21" ht="12" customHeight="1" x14ac:dyDescent="0.35">
      <c r="C1351" s="342" t="str">
        <f t="shared" si="127"/>
        <v/>
      </c>
      <c r="D1351" s="126" t="str">
        <f t="shared" si="131"/>
        <v/>
      </c>
      <c r="E1351" s="126" t="str">
        <f t="shared" si="132"/>
        <v/>
      </c>
      <c r="F1351" s="181" t="str">
        <f ca="1">IF(C1351="","",[1]!s_dq_close(D1351,TODAY(),1))</f>
        <v/>
      </c>
      <c r="G1351" s="182" t="str">
        <f ca="1">IF(C1351="","",[1]!s_pq_pctchange(D1351,TODAY()-$G$12,TODAY())/100)</f>
        <v/>
      </c>
      <c r="H1351" s="242" t="str">
        <f>IF(C1351="","",IF($H$11="收入",[1]!S_STM07_IS(D1351,9,$G$5,$H$13)/$E$5,[1]!S_STM07_IS(D1351,48,$G$5,$H$13)/$E$5))</f>
        <v/>
      </c>
      <c r="I1351" s="242" t="str">
        <f>IF(C1351="","",IF($I$11="毛利率",([1]!S_STM07_IS(D1351,9,$G$5,$H$13)-[1]!S_STM07_IS(D1351,10,$G$5,$H$13))/[1]!S_STM07_IS(D1351,9,$G$5,$H$13),[1]!S_STM07_IS(D1351,14,$G$5,$H$13)/$E$5))</f>
        <v/>
      </c>
      <c r="J1351" s="403" t="str">
        <f>IF(C1351="","",IF($J$11="净利润率",[1]!S_STM07_IS(D1351,61,$G$5,$H$13)/[1]!S_STM07_IS(D1351,9,$G$5,$H$13),[1]!S_STM07_IS(D1351,55,$G$5,$H$13)/$E$5))</f>
        <v/>
      </c>
      <c r="K1351" s="411" t="str">
        <f>IF(C1351="","",[1]!hks_fa_roa2(D1351,$G$5))</f>
        <v/>
      </c>
      <c r="L1351" s="411" t="str">
        <f>IF(C1351="","",[1]!hks_fa_roe(D1351,$G$5))</f>
        <v/>
      </c>
      <c r="M1351" s="243" t="str">
        <f>IF(C1351="","",IF($M$11="EPS",[1]!S_STM07_IS(D1351,61,$G$5,$H$13)/IF([1]!s_share_total(D1351,$G$5)=0,[1]!s_share_total(D1351,[1]!s_ipo_listeddate(D1351)),[1]!s_share_total(D1351,$G$5)),([1]!s_stm07_bs(D1351,75,$G$5,$H$13)+[1]!s_stm07_bs(D1351,88,$G$5,$H$13)+[1]!s_stm07_bs(D1351,94,$G$5,$H$13)+[1]!s_stm07_bs(D1351,95,$G$5,$H$13))/$E$5))</f>
        <v/>
      </c>
      <c r="N1351" s="193" t="str">
        <f>IF(C1351="","",F1351/([1]!S_STM07_IS(D1351,61,$G$5,$H$13)/IF([1]!s_share_total(D1351,$G$5)=0,[1]!s_share_total(D1351,[1]!s_ipo_listeddate(D1351)),[1]!s_share_total(D1351,$G$5))))</f>
        <v/>
      </c>
      <c r="O1351" s="242" t="str">
        <f ca="1">IF(C1351="","",[1]!s_share_total(D1351,TODAY())/$E$5)</f>
        <v/>
      </c>
      <c r="P1351" s="242" t="str">
        <f t="shared" si="128"/>
        <v/>
      </c>
      <c r="Q1351" s="181" t="str">
        <f t="shared" si="129"/>
        <v/>
      </c>
      <c r="R1351" s="342" t="str">
        <f t="shared" si="130"/>
        <v/>
      </c>
      <c r="S1351" s="144"/>
      <c r="U1351" s="1"/>
    </row>
    <row r="1352" spans="3:21" ht="12" customHeight="1" x14ac:dyDescent="0.35">
      <c r="C1352" s="341" t="str">
        <f t="shared" si="127"/>
        <v/>
      </c>
      <c r="D1352" s="239" t="str">
        <f t="shared" si="131"/>
        <v/>
      </c>
      <c r="E1352" s="239" t="str">
        <f t="shared" si="132"/>
        <v/>
      </c>
      <c r="F1352" s="179" t="str">
        <f ca="1">IF(C1352="","",[1]!s_dq_close(D1352,TODAY(),1))</f>
        <v/>
      </c>
      <c r="G1352" s="180" t="str">
        <f ca="1">IF(C1352="","",[1]!s_pq_pctchange(D1352,TODAY()-$G$12,TODAY())/100)</f>
        <v/>
      </c>
      <c r="H1352" s="240" t="str">
        <f>IF(C1352="","",IF($H$11="收入",[1]!S_STM07_IS(D1352,9,$G$5,$H$13)/$E$5,[1]!S_STM07_IS(D1352,48,$G$5,$H$13)/$E$5))</f>
        <v/>
      </c>
      <c r="I1352" s="240" t="str">
        <f>IF(C1352="","",IF($I$11="毛利率",([1]!S_STM07_IS(D1352,9,$G$5,$H$13)-[1]!S_STM07_IS(D1352,10,$G$5,$H$13))/[1]!S_STM07_IS(D1352,9,$G$5,$H$13),[1]!S_STM07_IS(D1352,14,$G$5,$H$13)/$E$5))</f>
        <v/>
      </c>
      <c r="J1352" s="402" t="str">
        <f>IF(C1352="","",IF($J$11="净利润率",[1]!S_STM07_IS(D1352,61,$G$5,$H$13)/[1]!S_STM07_IS(D1352,9,$G$5,$H$13),[1]!S_STM07_IS(D1352,55,$G$5,$H$13)/$E$5))</f>
        <v/>
      </c>
      <c r="K1352" s="411" t="str">
        <f>IF(C1352="","",[1]!hks_fa_roa2(D1352,$G$5))</f>
        <v/>
      </c>
      <c r="L1352" s="411" t="str">
        <f>IF(C1352="","",[1]!hks_fa_roe(D1352,$G$5))</f>
        <v/>
      </c>
      <c r="M1352" s="240" t="str">
        <f>IF(C1352="","",IF($M$11="EPS",[1]!S_STM07_IS(D1352,61,$G$5,$H$13)/IF([1]!s_share_total(D1352,$G$5)=0,[1]!s_share_total(D1352,[1]!s_ipo_listeddate(D1352)),[1]!s_share_total(D1352,$G$5)),([1]!s_stm07_bs(D1352,75,$G$5,$H$13)+[1]!s_stm07_bs(D1352,88,$G$5,$H$13)+[1]!s_stm07_bs(D1352,94,$G$5,$H$13)+[1]!s_stm07_bs(D1352,95,$G$5,$H$13))/$E$5))</f>
        <v/>
      </c>
      <c r="N1352" s="241" t="str">
        <f>IF(C1352="","",F1352/([1]!S_STM07_IS(D1352,61,$G$5,$H$13)/IF([1]!s_share_total(D1352,$G$5)=0,[1]!s_share_total(D1352,[1]!s_ipo_listeddate(D1352)),[1]!s_share_total(D1352,$G$5))))</f>
        <v/>
      </c>
      <c r="O1352" s="240" t="str">
        <f ca="1">IF(C1352="","",[1]!s_share_total(D1352,TODAY())/$E$5)</f>
        <v/>
      </c>
      <c r="P1352" s="240" t="str">
        <f t="shared" si="128"/>
        <v/>
      </c>
      <c r="Q1352" s="210" t="str">
        <f t="shared" si="129"/>
        <v/>
      </c>
      <c r="R1352" s="341" t="str">
        <f t="shared" si="130"/>
        <v/>
      </c>
      <c r="S1352" s="144"/>
      <c r="U1352" s="1"/>
    </row>
    <row r="1353" spans="3:21" ht="12" customHeight="1" x14ac:dyDescent="0.35">
      <c r="C1353" s="342" t="str">
        <f t="shared" si="127"/>
        <v/>
      </c>
      <c r="D1353" s="126" t="str">
        <f t="shared" si="131"/>
        <v/>
      </c>
      <c r="E1353" s="126" t="str">
        <f t="shared" si="132"/>
        <v/>
      </c>
      <c r="F1353" s="181" t="str">
        <f ca="1">IF(C1353="","",[1]!s_dq_close(D1353,TODAY(),1))</f>
        <v/>
      </c>
      <c r="G1353" s="182" t="str">
        <f ca="1">IF(C1353="","",[1]!s_pq_pctchange(D1353,TODAY()-$G$12,TODAY())/100)</f>
        <v/>
      </c>
      <c r="H1353" s="242" t="str">
        <f>IF(C1353="","",IF($H$11="收入",[1]!S_STM07_IS(D1353,9,$G$5,$H$13)/$E$5,[1]!S_STM07_IS(D1353,48,$G$5,$H$13)/$E$5))</f>
        <v/>
      </c>
      <c r="I1353" s="242" t="str">
        <f>IF(C1353="","",IF($I$11="毛利率",([1]!S_STM07_IS(D1353,9,$G$5,$H$13)-[1]!S_STM07_IS(D1353,10,$G$5,$H$13))/[1]!S_STM07_IS(D1353,9,$G$5,$H$13),[1]!S_STM07_IS(D1353,14,$G$5,$H$13)/$E$5))</f>
        <v/>
      </c>
      <c r="J1353" s="403" t="str">
        <f>IF(C1353="","",IF($J$11="净利润率",[1]!S_STM07_IS(D1353,61,$G$5,$H$13)/[1]!S_STM07_IS(D1353,9,$G$5,$H$13),[1]!S_STM07_IS(D1353,55,$G$5,$H$13)/$E$5))</f>
        <v/>
      </c>
      <c r="K1353" s="411" t="str">
        <f>IF(C1353="","",[1]!hks_fa_roa2(D1353,$G$5))</f>
        <v/>
      </c>
      <c r="L1353" s="411" t="str">
        <f>IF(C1353="","",[1]!hks_fa_roe(D1353,$G$5))</f>
        <v/>
      </c>
      <c r="M1353" s="243" t="str">
        <f>IF(C1353="","",IF($M$11="EPS",[1]!S_STM07_IS(D1353,61,$G$5,$H$13)/IF([1]!s_share_total(D1353,$G$5)=0,[1]!s_share_total(D1353,[1]!s_ipo_listeddate(D1353)),[1]!s_share_total(D1353,$G$5)),([1]!s_stm07_bs(D1353,75,$G$5,$H$13)+[1]!s_stm07_bs(D1353,88,$G$5,$H$13)+[1]!s_stm07_bs(D1353,94,$G$5,$H$13)+[1]!s_stm07_bs(D1353,95,$G$5,$H$13))/$E$5))</f>
        <v/>
      </c>
      <c r="N1353" s="193" t="str">
        <f>IF(C1353="","",F1353/([1]!S_STM07_IS(D1353,61,$G$5,$H$13)/IF([1]!s_share_total(D1353,$G$5)=0,[1]!s_share_total(D1353,[1]!s_ipo_listeddate(D1353)),[1]!s_share_total(D1353,$G$5))))</f>
        <v/>
      </c>
      <c r="O1353" s="242" t="str">
        <f ca="1">IF(C1353="","",[1]!s_share_total(D1353,TODAY())/$E$5)</f>
        <v/>
      </c>
      <c r="P1353" s="242" t="str">
        <f t="shared" si="128"/>
        <v/>
      </c>
      <c r="Q1353" s="181" t="str">
        <f t="shared" si="129"/>
        <v/>
      </c>
      <c r="R1353" s="342" t="str">
        <f t="shared" si="130"/>
        <v/>
      </c>
      <c r="S1353" s="144"/>
      <c r="U1353" s="1"/>
    </row>
    <row r="1354" spans="3:21" ht="12" customHeight="1" x14ac:dyDescent="0.35">
      <c r="C1354" s="341" t="str">
        <f t="shared" si="127"/>
        <v/>
      </c>
      <c r="D1354" s="239" t="str">
        <f t="shared" si="131"/>
        <v/>
      </c>
      <c r="E1354" s="239" t="str">
        <f t="shared" si="132"/>
        <v/>
      </c>
      <c r="F1354" s="179" t="str">
        <f ca="1">IF(C1354="","",[1]!s_dq_close(D1354,TODAY(),1))</f>
        <v/>
      </c>
      <c r="G1354" s="180" t="str">
        <f ca="1">IF(C1354="","",[1]!s_pq_pctchange(D1354,TODAY()-$G$12,TODAY())/100)</f>
        <v/>
      </c>
      <c r="H1354" s="240" t="str">
        <f>IF(C1354="","",IF($H$11="收入",[1]!S_STM07_IS(D1354,9,$G$5,$H$13)/$E$5,[1]!S_STM07_IS(D1354,48,$G$5,$H$13)/$E$5))</f>
        <v/>
      </c>
      <c r="I1354" s="240" t="str">
        <f>IF(C1354="","",IF($I$11="毛利率",([1]!S_STM07_IS(D1354,9,$G$5,$H$13)-[1]!S_STM07_IS(D1354,10,$G$5,$H$13))/[1]!S_STM07_IS(D1354,9,$G$5,$H$13),[1]!S_STM07_IS(D1354,14,$G$5,$H$13)/$E$5))</f>
        <v/>
      </c>
      <c r="J1354" s="402" t="str">
        <f>IF(C1354="","",IF($J$11="净利润率",[1]!S_STM07_IS(D1354,61,$G$5,$H$13)/[1]!S_STM07_IS(D1354,9,$G$5,$H$13),[1]!S_STM07_IS(D1354,55,$G$5,$H$13)/$E$5))</f>
        <v/>
      </c>
      <c r="K1354" s="411" t="str">
        <f>IF(C1354="","",[1]!hks_fa_roa2(D1354,$G$5))</f>
        <v/>
      </c>
      <c r="L1354" s="411" t="str">
        <f>IF(C1354="","",[1]!hks_fa_roe(D1354,$G$5))</f>
        <v/>
      </c>
      <c r="M1354" s="240" t="str">
        <f>IF(C1354="","",IF($M$11="EPS",[1]!S_STM07_IS(D1354,61,$G$5,$H$13)/IF([1]!s_share_total(D1354,$G$5)=0,[1]!s_share_total(D1354,[1]!s_ipo_listeddate(D1354)),[1]!s_share_total(D1354,$G$5)),([1]!s_stm07_bs(D1354,75,$G$5,$H$13)+[1]!s_stm07_bs(D1354,88,$G$5,$H$13)+[1]!s_stm07_bs(D1354,94,$G$5,$H$13)+[1]!s_stm07_bs(D1354,95,$G$5,$H$13))/$E$5))</f>
        <v/>
      </c>
      <c r="N1354" s="241" t="str">
        <f>IF(C1354="","",F1354/([1]!S_STM07_IS(D1354,61,$G$5,$H$13)/IF([1]!s_share_total(D1354,$G$5)=0,[1]!s_share_total(D1354,[1]!s_ipo_listeddate(D1354)),[1]!s_share_total(D1354,$G$5))))</f>
        <v/>
      </c>
      <c r="O1354" s="240" t="str">
        <f ca="1">IF(C1354="","",[1]!s_share_total(D1354,TODAY())/$E$5)</f>
        <v/>
      </c>
      <c r="P1354" s="240" t="str">
        <f t="shared" si="128"/>
        <v/>
      </c>
      <c r="Q1354" s="210" t="str">
        <f t="shared" si="129"/>
        <v/>
      </c>
      <c r="R1354" s="341" t="str">
        <f t="shared" si="130"/>
        <v/>
      </c>
      <c r="S1354" s="144"/>
      <c r="U1354" s="1"/>
    </row>
    <row r="1355" spans="3:21" ht="12" customHeight="1" x14ac:dyDescent="0.35">
      <c r="C1355" s="342" t="str">
        <f t="shared" si="127"/>
        <v/>
      </c>
      <c r="D1355" s="126" t="str">
        <f t="shared" si="131"/>
        <v/>
      </c>
      <c r="E1355" s="126" t="str">
        <f t="shared" si="132"/>
        <v/>
      </c>
      <c r="F1355" s="181" t="str">
        <f ca="1">IF(C1355="","",[1]!s_dq_close(D1355,TODAY(),1))</f>
        <v/>
      </c>
      <c r="G1355" s="182" t="str">
        <f ca="1">IF(C1355="","",[1]!s_pq_pctchange(D1355,TODAY()-$G$12,TODAY())/100)</f>
        <v/>
      </c>
      <c r="H1355" s="242" t="str">
        <f>IF(C1355="","",IF($H$11="收入",[1]!S_STM07_IS(D1355,9,$G$5,$H$13)/$E$5,[1]!S_STM07_IS(D1355,48,$G$5,$H$13)/$E$5))</f>
        <v/>
      </c>
      <c r="I1355" s="242" t="str">
        <f>IF(C1355="","",IF($I$11="毛利率",([1]!S_STM07_IS(D1355,9,$G$5,$H$13)-[1]!S_STM07_IS(D1355,10,$G$5,$H$13))/[1]!S_STM07_IS(D1355,9,$G$5,$H$13),[1]!S_STM07_IS(D1355,14,$G$5,$H$13)/$E$5))</f>
        <v/>
      </c>
      <c r="J1355" s="403" t="str">
        <f>IF(C1355="","",IF($J$11="净利润率",[1]!S_STM07_IS(D1355,61,$G$5,$H$13)/[1]!S_STM07_IS(D1355,9,$G$5,$H$13),[1]!S_STM07_IS(D1355,55,$G$5,$H$13)/$E$5))</f>
        <v/>
      </c>
      <c r="K1355" s="411" t="str">
        <f>IF(C1355="","",[1]!hks_fa_roa2(D1355,$G$5))</f>
        <v/>
      </c>
      <c r="L1355" s="411" t="str">
        <f>IF(C1355="","",[1]!hks_fa_roe(D1355,$G$5))</f>
        <v/>
      </c>
      <c r="M1355" s="243" t="str">
        <f>IF(C1355="","",IF($M$11="EPS",[1]!S_STM07_IS(D1355,61,$G$5,$H$13)/IF([1]!s_share_total(D1355,$G$5)=0,[1]!s_share_total(D1355,[1]!s_ipo_listeddate(D1355)),[1]!s_share_total(D1355,$G$5)),([1]!s_stm07_bs(D1355,75,$G$5,$H$13)+[1]!s_stm07_bs(D1355,88,$G$5,$H$13)+[1]!s_stm07_bs(D1355,94,$G$5,$H$13)+[1]!s_stm07_bs(D1355,95,$G$5,$H$13))/$E$5))</f>
        <v/>
      </c>
      <c r="N1355" s="193" t="str">
        <f>IF(C1355="","",F1355/([1]!S_STM07_IS(D1355,61,$G$5,$H$13)/IF([1]!s_share_total(D1355,$G$5)=0,[1]!s_share_total(D1355,[1]!s_ipo_listeddate(D1355)),[1]!s_share_total(D1355,$G$5))))</f>
        <v/>
      </c>
      <c r="O1355" s="242" t="str">
        <f ca="1">IF(C1355="","",[1]!s_share_total(D1355,TODAY())/$E$5)</f>
        <v/>
      </c>
      <c r="P1355" s="242" t="str">
        <f t="shared" si="128"/>
        <v/>
      </c>
      <c r="Q1355" s="181" t="str">
        <f t="shared" si="129"/>
        <v/>
      </c>
      <c r="R1355" s="342" t="str">
        <f t="shared" si="130"/>
        <v/>
      </c>
      <c r="S1355" s="144"/>
      <c r="U1355" s="1"/>
    </row>
    <row r="1356" spans="3:21" ht="12" customHeight="1" x14ac:dyDescent="0.35">
      <c r="C1356" s="341" t="str">
        <f t="shared" si="127"/>
        <v/>
      </c>
      <c r="D1356" s="239" t="str">
        <f t="shared" si="131"/>
        <v/>
      </c>
      <c r="E1356" s="239" t="str">
        <f t="shared" si="132"/>
        <v/>
      </c>
      <c r="F1356" s="179" t="str">
        <f ca="1">IF(C1356="","",[1]!s_dq_close(D1356,TODAY(),1))</f>
        <v/>
      </c>
      <c r="G1356" s="180" t="str">
        <f ca="1">IF(C1356="","",[1]!s_pq_pctchange(D1356,TODAY()-$G$12,TODAY())/100)</f>
        <v/>
      </c>
      <c r="H1356" s="240" t="str">
        <f>IF(C1356="","",IF($H$11="收入",[1]!S_STM07_IS(D1356,9,$G$5,$H$13)/$E$5,[1]!S_STM07_IS(D1356,48,$G$5,$H$13)/$E$5))</f>
        <v/>
      </c>
      <c r="I1356" s="240" t="str">
        <f>IF(C1356="","",IF($I$11="毛利率",([1]!S_STM07_IS(D1356,9,$G$5,$H$13)-[1]!S_STM07_IS(D1356,10,$G$5,$H$13))/[1]!S_STM07_IS(D1356,9,$G$5,$H$13),[1]!S_STM07_IS(D1356,14,$G$5,$H$13)/$E$5))</f>
        <v/>
      </c>
      <c r="J1356" s="402" t="str">
        <f>IF(C1356="","",IF($J$11="净利润率",[1]!S_STM07_IS(D1356,61,$G$5,$H$13)/[1]!S_STM07_IS(D1356,9,$G$5,$H$13),[1]!S_STM07_IS(D1356,55,$G$5,$H$13)/$E$5))</f>
        <v/>
      </c>
      <c r="K1356" s="411" t="str">
        <f>IF(C1356="","",[1]!hks_fa_roa2(D1356,$G$5))</f>
        <v/>
      </c>
      <c r="L1356" s="411" t="str">
        <f>IF(C1356="","",[1]!hks_fa_roe(D1356,$G$5))</f>
        <v/>
      </c>
      <c r="M1356" s="240" t="str">
        <f>IF(C1356="","",IF($M$11="EPS",[1]!S_STM07_IS(D1356,61,$G$5,$H$13)/IF([1]!s_share_total(D1356,$G$5)=0,[1]!s_share_total(D1356,[1]!s_ipo_listeddate(D1356)),[1]!s_share_total(D1356,$G$5)),([1]!s_stm07_bs(D1356,75,$G$5,$H$13)+[1]!s_stm07_bs(D1356,88,$G$5,$H$13)+[1]!s_stm07_bs(D1356,94,$G$5,$H$13)+[1]!s_stm07_bs(D1356,95,$G$5,$H$13))/$E$5))</f>
        <v/>
      </c>
      <c r="N1356" s="241" t="str">
        <f>IF(C1356="","",F1356/([1]!S_STM07_IS(D1356,61,$G$5,$H$13)/IF([1]!s_share_total(D1356,$G$5)=0,[1]!s_share_total(D1356,[1]!s_ipo_listeddate(D1356)),[1]!s_share_total(D1356,$G$5))))</f>
        <v/>
      </c>
      <c r="O1356" s="240" t="str">
        <f ca="1">IF(C1356="","",[1]!s_share_total(D1356,TODAY())/$E$5)</f>
        <v/>
      </c>
      <c r="P1356" s="240" t="str">
        <f t="shared" si="128"/>
        <v/>
      </c>
      <c r="Q1356" s="210" t="str">
        <f t="shared" si="129"/>
        <v/>
      </c>
      <c r="R1356" s="341" t="str">
        <f t="shared" si="130"/>
        <v/>
      </c>
      <c r="S1356" s="144"/>
      <c r="U1356" s="1"/>
    </row>
    <row r="1357" spans="3:21" ht="12" customHeight="1" x14ac:dyDescent="0.35">
      <c r="C1357" s="342" t="str">
        <f t="shared" si="127"/>
        <v/>
      </c>
      <c r="D1357" s="126" t="str">
        <f t="shared" si="131"/>
        <v/>
      </c>
      <c r="E1357" s="126" t="str">
        <f t="shared" si="132"/>
        <v/>
      </c>
      <c r="F1357" s="181" t="str">
        <f ca="1">IF(C1357="","",[1]!s_dq_close(D1357,TODAY(),1))</f>
        <v/>
      </c>
      <c r="G1357" s="182" t="str">
        <f ca="1">IF(C1357="","",[1]!s_pq_pctchange(D1357,TODAY()-$G$12,TODAY())/100)</f>
        <v/>
      </c>
      <c r="H1357" s="242" t="str">
        <f>IF(C1357="","",IF($H$11="收入",[1]!S_STM07_IS(D1357,9,$G$5,$H$13)/$E$5,[1]!S_STM07_IS(D1357,48,$G$5,$H$13)/$E$5))</f>
        <v/>
      </c>
      <c r="I1357" s="242" t="str">
        <f>IF(C1357="","",IF($I$11="毛利率",([1]!S_STM07_IS(D1357,9,$G$5,$H$13)-[1]!S_STM07_IS(D1357,10,$G$5,$H$13))/[1]!S_STM07_IS(D1357,9,$G$5,$H$13),[1]!S_STM07_IS(D1357,14,$G$5,$H$13)/$E$5))</f>
        <v/>
      </c>
      <c r="J1357" s="403" t="str">
        <f>IF(C1357="","",IF($J$11="净利润率",[1]!S_STM07_IS(D1357,61,$G$5,$H$13)/[1]!S_STM07_IS(D1357,9,$G$5,$H$13),[1]!S_STM07_IS(D1357,55,$G$5,$H$13)/$E$5))</f>
        <v/>
      </c>
      <c r="K1357" s="411" t="str">
        <f>IF(C1357="","",[1]!hks_fa_roa2(D1357,$G$5))</f>
        <v/>
      </c>
      <c r="L1357" s="411" t="str">
        <f>IF(C1357="","",[1]!hks_fa_roe(D1357,$G$5))</f>
        <v/>
      </c>
      <c r="M1357" s="243" t="str">
        <f>IF(C1357="","",IF($M$11="EPS",[1]!S_STM07_IS(D1357,61,$G$5,$H$13)/IF([1]!s_share_total(D1357,$G$5)=0,[1]!s_share_total(D1357,[1]!s_ipo_listeddate(D1357)),[1]!s_share_total(D1357,$G$5)),([1]!s_stm07_bs(D1357,75,$G$5,$H$13)+[1]!s_stm07_bs(D1357,88,$G$5,$H$13)+[1]!s_stm07_bs(D1357,94,$G$5,$H$13)+[1]!s_stm07_bs(D1357,95,$G$5,$H$13))/$E$5))</f>
        <v/>
      </c>
      <c r="N1357" s="193" t="str">
        <f>IF(C1357="","",F1357/([1]!S_STM07_IS(D1357,61,$G$5,$H$13)/IF([1]!s_share_total(D1357,$G$5)=0,[1]!s_share_total(D1357,[1]!s_ipo_listeddate(D1357)),[1]!s_share_total(D1357,$G$5))))</f>
        <v/>
      </c>
      <c r="O1357" s="242" t="str">
        <f ca="1">IF(C1357="","",[1]!s_share_total(D1357,TODAY())/$E$5)</f>
        <v/>
      </c>
      <c r="P1357" s="242" t="str">
        <f t="shared" si="128"/>
        <v/>
      </c>
      <c r="Q1357" s="181" t="str">
        <f t="shared" si="129"/>
        <v/>
      </c>
      <c r="R1357" s="342" t="str">
        <f t="shared" si="130"/>
        <v/>
      </c>
      <c r="S1357" s="144"/>
      <c r="U1357" s="1"/>
    </row>
    <row r="1358" spans="3:21" ht="12" customHeight="1" x14ac:dyDescent="0.35">
      <c r="C1358" s="341" t="str">
        <f t="shared" ref="C1358:C1421" si="133">IF(ROW()-13&lt;=MAX(series),ROW()-13,"")</f>
        <v/>
      </c>
      <c r="D1358" s="239" t="str">
        <f t="shared" si="131"/>
        <v/>
      </c>
      <c r="E1358" s="239" t="str">
        <f t="shared" si="132"/>
        <v/>
      </c>
      <c r="F1358" s="179" t="str">
        <f ca="1">IF(C1358="","",[1]!s_dq_close(D1358,TODAY(),1))</f>
        <v/>
      </c>
      <c r="G1358" s="180" t="str">
        <f ca="1">IF(C1358="","",[1]!s_pq_pctchange(D1358,TODAY()-$G$12,TODAY())/100)</f>
        <v/>
      </c>
      <c r="H1358" s="240" t="str">
        <f>IF(C1358="","",IF($H$11="收入",[1]!S_STM07_IS(D1358,9,$G$5,$H$13)/$E$5,[1]!S_STM07_IS(D1358,48,$G$5,$H$13)/$E$5))</f>
        <v/>
      </c>
      <c r="I1358" s="240" t="str">
        <f>IF(C1358="","",IF($I$11="毛利率",([1]!S_STM07_IS(D1358,9,$G$5,$H$13)-[1]!S_STM07_IS(D1358,10,$G$5,$H$13))/[1]!S_STM07_IS(D1358,9,$G$5,$H$13),[1]!S_STM07_IS(D1358,14,$G$5,$H$13)/$E$5))</f>
        <v/>
      </c>
      <c r="J1358" s="402" t="str">
        <f>IF(C1358="","",IF($J$11="净利润率",[1]!S_STM07_IS(D1358,61,$G$5,$H$13)/[1]!S_STM07_IS(D1358,9,$G$5,$H$13),[1]!S_STM07_IS(D1358,55,$G$5,$H$13)/$E$5))</f>
        <v/>
      </c>
      <c r="K1358" s="411" t="str">
        <f>IF(C1358="","",[1]!hks_fa_roa2(D1358,$G$5))</f>
        <v/>
      </c>
      <c r="L1358" s="411" t="str">
        <f>IF(C1358="","",[1]!hks_fa_roe(D1358,$G$5))</f>
        <v/>
      </c>
      <c r="M1358" s="240" t="str">
        <f>IF(C1358="","",IF($M$11="EPS",[1]!S_STM07_IS(D1358,61,$G$5,$H$13)/IF([1]!s_share_total(D1358,$G$5)=0,[1]!s_share_total(D1358,[1]!s_ipo_listeddate(D1358)),[1]!s_share_total(D1358,$G$5)),([1]!s_stm07_bs(D1358,75,$G$5,$H$13)+[1]!s_stm07_bs(D1358,88,$G$5,$H$13)+[1]!s_stm07_bs(D1358,94,$G$5,$H$13)+[1]!s_stm07_bs(D1358,95,$G$5,$H$13))/$E$5))</f>
        <v/>
      </c>
      <c r="N1358" s="241" t="str">
        <f>IF(C1358="","",F1358/([1]!S_STM07_IS(D1358,61,$G$5,$H$13)/IF([1]!s_share_total(D1358,$G$5)=0,[1]!s_share_total(D1358,[1]!s_ipo_listeddate(D1358)),[1]!s_share_total(D1358,$G$5))))</f>
        <v/>
      </c>
      <c r="O1358" s="240" t="str">
        <f ca="1">IF(C1358="","",[1]!s_share_total(D1358,TODAY())/$E$5)</f>
        <v/>
      </c>
      <c r="P1358" s="240" t="str">
        <f t="shared" ref="P1358:P1421" si="134">IF(C1358="","",F1358*O1358)</f>
        <v/>
      </c>
      <c r="Q1358" s="210" t="str">
        <f t="shared" ref="Q1358:Q1421" si="135">IF(C1358="","",HLOOKUP($R$12,$G$11:$P$20003,ROW()-ROW($G$11)+1,FALSE))</f>
        <v/>
      </c>
      <c r="R1358" s="341" t="str">
        <f t="shared" ref="R1358:R1421" si="136">IF(C1358="","",RANK(Q1358,Q:Q,0))</f>
        <v/>
      </c>
      <c r="S1358" s="144"/>
      <c r="U1358" s="1"/>
    </row>
    <row r="1359" spans="3:21" ht="12" customHeight="1" x14ac:dyDescent="0.35">
      <c r="C1359" s="342" t="str">
        <f t="shared" si="133"/>
        <v/>
      </c>
      <c r="D1359" s="126" t="str">
        <f t="shared" si="131"/>
        <v/>
      </c>
      <c r="E1359" s="126" t="str">
        <f t="shared" si="132"/>
        <v/>
      </c>
      <c r="F1359" s="181" t="str">
        <f ca="1">IF(C1359="","",[1]!s_dq_close(D1359,TODAY(),1))</f>
        <v/>
      </c>
      <c r="G1359" s="182" t="str">
        <f ca="1">IF(C1359="","",[1]!s_pq_pctchange(D1359,TODAY()-$G$12,TODAY())/100)</f>
        <v/>
      </c>
      <c r="H1359" s="242" t="str">
        <f>IF(C1359="","",IF($H$11="收入",[1]!S_STM07_IS(D1359,9,$G$5,$H$13)/$E$5,[1]!S_STM07_IS(D1359,48,$G$5,$H$13)/$E$5))</f>
        <v/>
      </c>
      <c r="I1359" s="242" t="str">
        <f>IF(C1359="","",IF($I$11="毛利率",([1]!S_STM07_IS(D1359,9,$G$5,$H$13)-[1]!S_STM07_IS(D1359,10,$G$5,$H$13))/[1]!S_STM07_IS(D1359,9,$G$5,$H$13),[1]!S_STM07_IS(D1359,14,$G$5,$H$13)/$E$5))</f>
        <v/>
      </c>
      <c r="J1359" s="403" t="str">
        <f>IF(C1359="","",IF($J$11="净利润率",[1]!S_STM07_IS(D1359,61,$G$5,$H$13)/[1]!S_STM07_IS(D1359,9,$G$5,$H$13),[1]!S_STM07_IS(D1359,55,$G$5,$H$13)/$E$5))</f>
        <v/>
      </c>
      <c r="K1359" s="411" t="str">
        <f>IF(C1359="","",[1]!hks_fa_roa2(D1359,$G$5))</f>
        <v/>
      </c>
      <c r="L1359" s="411" t="str">
        <f>IF(C1359="","",[1]!hks_fa_roe(D1359,$G$5))</f>
        <v/>
      </c>
      <c r="M1359" s="243" t="str">
        <f>IF(C1359="","",IF($M$11="EPS",[1]!S_STM07_IS(D1359,61,$G$5,$H$13)/IF([1]!s_share_total(D1359,$G$5)=0,[1]!s_share_total(D1359,[1]!s_ipo_listeddate(D1359)),[1]!s_share_total(D1359,$G$5)),([1]!s_stm07_bs(D1359,75,$G$5,$H$13)+[1]!s_stm07_bs(D1359,88,$G$5,$H$13)+[1]!s_stm07_bs(D1359,94,$G$5,$H$13)+[1]!s_stm07_bs(D1359,95,$G$5,$H$13))/$E$5))</f>
        <v/>
      </c>
      <c r="N1359" s="193" t="str">
        <f>IF(C1359="","",F1359/([1]!S_STM07_IS(D1359,61,$G$5,$H$13)/IF([1]!s_share_total(D1359,$G$5)=0,[1]!s_share_total(D1359,[1]!s_ipo_listeddate(D1359)),[1]!s_share_total(D1359,$G$5))))</f>
        <v/>
      </c>
      <c r="O1359" s="242" t="str">
        <f ca="1">IF(C1359="","",[1]!s_share_total(D1359,TODAY())/$E$5)</f>
        <v/>
      </c>
      <c r="P1359" s="242" t="str">
        <f t="shared" si="134"/>
        <v/>
      </c>
      <c r="Q1359" s="181" t="str">
        <f t="shared" si="135"/>
        <v/>
      </c>
      <c r="R1359" s="342" t="str">
        <f t="shared" si="136"/>
        <v/>
      </c>
      <c r="S1359" s="144"/>
      <c r="U1359" s="1"/>
    </row>
    <row r="1360" spans="3:21" ht="12" customHeight="1" x14ac:dyDescent="0.35">
      <c r="C1360" s="341" t="str">
        <f t="shared" si="133"/>
        <v/>
      </c>
      <c r="D1360" s="239" t="str">
        <f t="shared" si="131"/>
        <v/>
      </c>
      <c r="E1360" s="239" t="str">
        <f t="shared" si="132"/>
        <v/>
      </c>
      <c r="F1360" s="179" t="str">
        <f ca="1">IF(C1360="","",[1]!s_dq_close(D1360,TODAY(),1))</f>
        <v/>
      </c>
      <c r="G1360" s="180" t="str">
        <f ca="1">IF(C1360="","",[1]!s_pq_pctchange(D1360,TODAY()-$G$12,TODAY())/100)</f>
        <v/>
      </c>
      <c r="H1360" s="240" t="str">
        <f>IF(C1360="","",IF($H$11="收入",[1]!S_STM07_IS(D1360,9,$G$5,$H$13)/$E$5,[1]!S_STM07_IS(D1360,48,$G$5,$H$13)/$E$5))</f>
        <v/>
      </c>
      <c r="I1360" s="240" t="str">
        <f>IF(C1360="","",IF($I$11="毛利率",([1]!S_STM07_IS(D1360,9,$G$5,$H$13)-[1]!S_STM07_IS(D1360,10,$G$5,$H$13))/[1]!S_STM07_IS(D1360,9,$G$5,$H$13),[1]!S_STM07_IS(D1360,14,$G$5,$H$13)/$E$5))</f>
        <v/>
      </c>
      <c r="J1360" s="402" t="str">
        <f>IF(C1360="","",IF($J$11="净利润率",[1]!S_STM07_IS(D1360,61,$G$5,$H$13)/[1]!S_STM07_IS(D1360,9,$G$5,$H$13),[1]!S_STM07_IS(D1360,55,$G$5,$H$13)/$E$5))</f>
        <v/>
      </c>
      <c r="K1360" s="411" t="str">
        <f>IF(C1360="","",[1]!hks_fa_roa2(D1360,$G$5))</f>
        <v/>
      </c>
      <c r="L1360" s="411" t="str">
        <f>IF(C1360="","",[1]!hks_fa_roe(D1360,$G$5))</f>
        <v/>
      </c>
      <c r="M1360" s="240" t="str">
        <f>IF(C1360="","",IF($M$11="EPS",[1]!S_STM07_IS(D1360,61,$G$5,$H$13)/IF([1]!s_share_total(D1360,$G$5)=0,[1]!s_share_total(D1360,[1]!s_ipo_listeddate(D1360)),[1]!s_share_total(D1360,$G$5)),([1]!s_stm07_bs(D1360,75,$G$5,$H$13)+[1]!s_stm07_bs(D1360,88,$G$5,$H$13)+[1]!s_stm07_bs(D1360,94,$G$5,$H$13)+[1]!s_stm07_bs(D1360,95,$G$5,$H$13))/$E$5))</f>
        <v/>
      </c>
      <c r="N1360" s="241" t="str">
        <f>IF(C1360="","",F1360/([1]!S_STM07_IS(D1360,61,$G$5,$H$13)/IF([1]!s_share_total(D1360,$G$5)=0,[1]!s_share_total(D1360,[1]!s_ipo_listeddate(D1360)),[1]!s_share_total(D1360,$G$5))))</f>
        <v/>
      </c>
      <c r="O1360" s="240" t="str">
        <f ca="1">IF(C1360="","",[1]!s_share_total(D1360,TODAY())/$E$5)</f>
        <v/>
      </c>
      <c r="P1360" s="240" t="str">
        <f t="shared" si="134"/>
        <v/>
      </c>
      <c r="Q1360" s="210" t="str">
        <f t="shared" si="135"/>
        <v/>
      </c>
      <c r="R1360" s="341" t="str">
        <f t="shared" si="136"/>
        <v/>
      </c>
      <c r="S1360" s="144"/>
      <c r="U1360" s="1"/>
    </row>
    <row r="1361" spans="3:21" ht="12" customHeight="1" x14ac:dyDescent="0.35">
      <c r="C1361" s="342" t="str">
        <f t="shared" si="133"/>
        <v/>
      </c>
      <c r="D1361" s="126" t="str">
        <f t="shared" si="131"/>
        <v/>
      </c>
      <c r="E1361" s="126" t="str">
        <f t="shared" si="132"/>
        <v/>
      </c>
      <c r="F1361" s="181" t="str">
        <f ca="1">IF(C1361="","",[1]!s_dq_close(D1361,TODAY(),1))</f>
        <v/>
      </c>
      <c r="G1361" s="182" t="str">
        <f ca="1">IF(C1361="","",[1]!s_pq_pctchange(D1361,TODAY()-$G$12,TODAY())/100)</f>
        <v/>
      </c>
      <c r="H1361" s="242" t="str">
        <f>IF(C1361="","",IF($H$11="收入",[1]!S_STM07_IS(D1361,9,$G$5,$H$13)/$E$5,[1]!S_STM07_IS(D1361,48,$G$5,$H$13)/$E$5))</f>
        <v/>
      </c>
      <c r="I1361" s="242" t="str">
        <f>IF(C1361="","",IF($I$11="毛利率",([1]!S_STM07_IS(D1361,9,$G$5,$H$13)-[1]!S_STM07_IS(D1361,10,$G$5,$H$13))/[1]!S_STM07_IS(D1361,9,$G$5,$H$13),[1]!S_STM07_IS(D1361,14,$G$5,$H$13)/$E$5))</f>
        <v/>
      </c>
      <c r="J1361" s="403" t="str">
        <f>IF(C1361="","",IF($J$11="净利润率",[1]!S_STM07_IS(D1361,61,$G$5,$H$13)/[1]!S_STM07_IS(D1361,9,$G$5,$H$13),[1]!S_STM07_IS(D1361,55,$G$5,$H$13)/$E$5))</f>
        <v/>
      </c>
      <c r="K1361" s="411" t="str">
        <f>IF(C1361="","",[1]!hks_fa_roa2(D1361,$G$5))</f>
        <v/>
      </c>
      <c r="L1361" s="411" t="str">
        <f>IF(C1361="","",[1]!hks_fa_roe(D1361,$G$5))</f>
        <v/>
      </c>
      <c r="M1361" s="243" t="str">
        <f>IF(C1361="","",IF($M$11="EPS",[1]!S_STM07_IS(D1361,61,$G$5,$H$13)/IF([1]!s_share_total(D1361,$G$5)=0,[1]!s_share_total(D1361,[1]!s_ipo_listeddate(D1361)),[1]!s_share_total(D1361,$G$5)),([1]!s_stm07_bs(D1361,75,$G$5,$H$13)+[1]!s_stm07_bs(D1361,88,$G$5,$H$13)+[1]!s_stm07_bs(D1361,94,$G$5,$H$13)+[1]!s_stm07_bs(D1361,95,$G$5,$H$13))/$E$5))</f>
        <v/>
      </c>
      <c r="N1361" s="193" t="str">
        <f>IF(C1361="","",F1361/([1]!S_STM07_IS(D1361,61,$G$5,$H$13)/IF([1]!s_share_total(D1361,$G$5)=0,[1]!s_share_total(D1361,[1]!s_ipo_listeddate(D1361)),[1]!s_share_total(D1361,$G$5))))</f>
        <v/>
      </c>
      <c r="O1361" s="242" t="str">
        <f ca="1">IF(C1361="","",[1]!s_share_total(D1361,TODAY())/$E$5)</f>
        <v/>
      </c>
      <c r="P1361" s="242" t="str">
        <f t="shared" si="134"/>
        <v/>
      </c>
      <c r="Q1361" s="181" t="str">
        <f t="shared" si="135"/>
        <v/>
      </c>
      <c r="R1361" s="342" t="str">
        <f t="shared" si="136"/>
        <v/>
      </c>
      <c r="S1361" s="144"/>
      <c r="U1361" s="1"/>
    </row>
    <row r="1362" spans="3:21" ht="12" customHeight="1" x14ac:dyDescent="0.35">
      <c r="C1362" s="341" t="str">
        <f t="shared" si="133"/>
        <v/>
      </c>
      <c r="D1362" s="239" t="str">
        <f t="shared" si="131"/>
        <v/>
      </c>
      <c r="E1362" s="239" t="str">
        <f t="shared" si="132"/>
        <v/>
      </c>
      <c r="F1362" s="179" t="str">
        <f ca="1">IF(C1362="","",[1]!s_dq_close(D1362,TODAY(),1))</f>
        <v/>
      </c>
      <c r="G1362" s="180" t="str">
        <f ca="1">IF(C1362="","",[1]!s_pq_pctchange(D1362,TODAY()-$G$12,TODAY())/100)</f>
        <v/>
      </c>
      <c r="H1362" s="240" t="str">
        <f>IF(C1362="","",IF($H$11="收入",[1]!S_STM07_IS(D1362,9,$G$5,$H$13)/$E$5,[1]!S_STM07_IS(D1362,48,$G$5,$H$13)/$E$5))</f>
        <v/>
      </c>
      <c r="I1362" s="240" t="str">
        <f>IF(C1362="","",IF($I$11="毛利率",([1]!S_STM07_IS(D1362,9,$G$5,$H$13)-[1]!S_STM07_IS(D1362,10,$G$5,$H$13))/[1]!S_STM07_IS(D1362,9,$G$5,$H$13),[1]!S_STM07_IS(D1362,14,$G$5,$H$13)/$E$5))</f>
        <v/>
      </c>
      <c r="J1362" s="402" t="str">
        <f>IF(C1362="","",IF($J$11="净利润率",[1]!S_STM07_IS(D1362,61,$G$5,$H$13)/[1]!S_STM07_IS(D1362,9,$G$5,$H$13),[1]!S_STM07_IS(D1362,55,$G$5,$H$13)/$E$5))</f>
        <v/>
      </c>
      <c r="K1362" s="411" t="str">
        <f>IF(C1362="","",[1]!hks_fa_roa2(D1362,$G$5))</f>
        <v/>
      </c>
      <c r="L1362" s="411" t="str">
        <f>IF(C1362="","",[1]!hks_fa_roe(D1362,$G$5))</f>
        <v/>
      </c>
      <c r="M1362" s="240" t="str">
        <f>IF(C1362="","",IF($M$11="EPS",[1]!S_STM07_IS(D1362,61,$G$5,$H$13)/IF([1]!s_share_total(D1362,$G$5)=0,[1]!s_share_total(D1362,[1]!s_ipo_listeddate(D1362)),[1]!s_share_total(D1362,$G$5)),([1]!s_stm07_bs(D1362,75,$G$5,$H$13)+[1]!s_stm07_bs(D1362,88,$G$5,$H$13)+[1]!s_stm07_bs(D1362,94,$G$5,$H$13)+[1]!s_stm07_bs(D1362,95,$G$5,$H$13))/$E$5))</f>
        <v/>
      </c>
      <c r="N1362" s="241" t="str">
        <f>IF(C1362="","",F1362/([1]!S_STM07_IS(D1362,61,$G$5,$H$13)/IF([1]!s_share_total(D1362,$G$5)=0,[1]!s_share_total(D1362,[1]!s_ipo_listeddate(D1362)),[1]!s_share_total(D1362,$G$5))))</f>
        <v/>
      </c>
      <c r="O1362" s="240" t="str">
        <f ca="1">IF(C1362="","",[1]!s_share_total(D1362,TODAY())/$E$5)</f>
        <v/>
      </c>
      <c r="P1362" s="240" t="str">
        <f t="shared" si="134"/>
        <v/>
      </c>
      <c r="Q1362" s="210" t="str">
        <f t="shared" si="135"/>
        <v/>
      </c>
      <c r="R1362" s="341" t="str">
        <f t="shared" si="136"/>
        <v/>
      </c>
      <c r="S1362" s="144"/>
      <c r="U1362" s="1"/>
    </row>
    <row r="1363" spans="3:21" ht="12" customHeight="1" x14ac:dyDescent="0.35">
      <c r="C1363" s="342" t="str">
        <f t="shared" si="133"/>
        <v/>
      </c>
      <c r="D1363" s="126" t="str">
        <f t="shared" si="131"/>
        <v/>
      </c>
      <c r="E1363" s="126" t="str">
        <f t="shared" si="132"/>
        <v/>
      </c>
      <c r="F1363" s="181" t="str">
        <f ca="1">IF(C1363="","",[1]!s_dq_close(D1363,TODAY(),1))</f>
        <v/>
      </c>
      <c r="G1363" s="182" t="str">
        <f ca="1">IF(C1363="","",[1]!s_pq_pctchange(D1363,TODAY()-$G$12,TODAY())/100)</f>
        <v/>
      </c>
      <c r="H1363" s="242" t="str">
        <f>IF(C1363="","",IF($H$11="收入",[1]!S_STM07_IS(D1363,9,$G$5,$H$13)/$E$5,[1]!S_STM07_IS(D1363,48,$G$5,$H$13)/$E$5))</f>
        <v/>
      </c>
      <c r="I1363" s="242" t="str">
        <f>IF(C1363="","",IF($I$11="毛利率",([1]!S_STM07_IS(D1363,9,$G$5,$H$13)-[1]!S_STM07_IS(D1363,10,$G$5,$H$13))/[1]!S_STM07_IS(D1363,9,$G$5,$H$13),[1]!S_STM07_IS(D1363,14,$G$5,$H$13)/$E$5))</f>
        <v/>
      </c>
      <c r="J1363" s="403" t="str">
        <f>IF(C1363="","",IF($J$11="净利润率",[1]!S_STM07_IS(D1363,61,$G$5,$H$13)/[1]!S_STM07_IS(D1363,9,$G$5,$H$13),[1]!S_STM07_IS(D1363,55,$G$5,$H$13)/$E$5))</f>
        <v/>
      </c>
      <c r="K1363" s="411" t="str">
        <f>IF(C1363="","",[1]!hks_fa_roa2(D1363,$G$5))</f>
        <v/>
      </c>
      <c r="L1363" s="411" t="str">
        <f>IF(C1363="","",[1]!hks_fa_roe(D1363,$G$5))</f>
        <v/>
      </c>
      <c r="M1363" s="243" t="str">
        <f>IF(C1363="","",IF($M$11="EPS",[1]!S_STM07_IS(D1363,61,$G$5,$H$13)/IF([1]!s_share_total(D1363,$G$5)=0,[1]!s_share_total(D1363,[1]!s_ipo_listeddate(D1363)),[1]!s_share_total(D1363,$G$5)),([1]!s_stm07_bs(D1363,75,$G$5,$H$13)+[1]!s_stm07_bs(D1363,88,$G$5,$H$13)+[1]!s_stm07_bs(D1363,94,$G$5,$H$13)+[1]!s_stm07_bs(D1363,95,$G$5,$H$13))/$E$5))</f>
        <v/>
      </c>
      <c r="N1363" s="193" t="str">
        <f>IF(C1363="","",F1363/([1]!S_STM07_IS(D1363,61,$G$5,$H$13)/IF([1]!s_share_total(D1363,$G$5)=0,[1]!s_share_total(D1363,[1]!s_ipo_listeddate(D1363)),[1]!s_share_total(D1363,$G$5))))</f>
        <v/>
      </c>
      <c r="O1363" s="242" t="str">
        <f ca="1">IF(C1363="","",[1]!s_share_total(D1363,TODAY())/$E$5)</f>
        <v/>
      </c>
      <c r="P1363" s="242" t="str">
        <f t="shared" si="134"/>
        <v/>
      </c>
      <c r="Q1363" s="181" t="str">
        <f t="shared" si="135"/>
        <v/>
      </c>
      <c r="R1363" s="342" t="str">
        <f t="shared" si="136"/>
        <v/>
      </c>
      <c r="S1363" s="144"/>
      <c r="U1363" s="1"/>
    </row>
    <row r="1364" spans="3:21" ht="12" customHeight="1" x14ac:dyDescent="0.35">
      <c r="C1364" s="341" t="str">
        <f t="shared" si="133"/>
        <v/>
      </c>
      <c r="D1364" s="239" t="str">
        <f t="shared" si="131"/>
        <v/>
      </c>
      <c r="E1364" s="239" t="str">
        <f t="shared" si="132"/>
        <v/>
      </c>
      <c r="F1364" s="179" t="str">
        <f ca="1">IF(C1364="","",[1]!s_dq_close(D1364,TODAY(),1))</f>
        <v/>
      </c>
      <c r="G1364" s="180" t="str">
        <f ca="1">IF(C1364="","",[1]!s_pq_pctchange(D1364,TODAY()-$G$12,TODAY())/100)</f>
        <v/>
      </c>
      <c r="H1364" s="240" t="str">
        <f>IF(C1364="","",IF($H$11="收入",[1]!S_STM07_IS(D1364,9,$G$5,$H$13)/$E$5,[1]!S_STM07_IS(D1364,48,$G$5,$H$13)/$E$5))</f>
        <v/>
      </c>
      <c r="I1364" s="240" t="str">
        <f>IF(C1364="","",IF($I$11="毛利率",([1]!S_STM07_IS(D1364,9,$G$5,$H$13)-[1]!S_STM07_IS(D1364,10,$G$5,$H$13))/[1]!S_STM07_IS(D1364,9,$G$5,$H$13),[1]!S_STM07_IS(D1364,14,$G$5,$H$13)/$E$5))</f>
        <v/>
      </c>
      <c r="J1364" s="402" t="str">
        <f>IF(C1364="","",IF($J$11="净利润率",[1]!S_STM07_IS(D1364,61,$G$5,$H$13)/[1]!S_STM07_IS(D1364,9,$G$5,$H$13),[1]!S_STM07_IS(D1364,55,$G$5,$H$13)/$E$5))</f>
        <v/>
      </c>
      <c r="K1364" s="411" t="str">
        <f>IF(C1364="","",[1]!hks_fa_roa2(D1364,$G$5))</f>
        <v/>
      </c>
      <c r="L1364" s="411" t="str">
        <f>IF(C1364="","",[1]!hks_fa_roe(D1364,$G$5))</f>
        <v/>
      </c>
      <c r="M1364" s="240" t="str">
        <f>IF(C1364="","",IF($M$11="EPS",[1]!S_STM07_IS(D1364,61,$G$5,$H$13)/IF([1]!s_share_total(D1364,$G$5)=0,[1]!s_share_total(D1364,[1]!s_ipo_listeddate(D1364)),[1]!s_share_total(D1364,$G$5)),([1]!s_stm07_bs(D1364,75,$G$5,$H$13)+[1]!s_stm07_bs(D1364,88,$G$5,$H$13)+[1]!s_stm07_bs(D1364,94,$G$5,$H$13)+[1]!s_stm07_bs(D1364,95,$G$5,$H$13))/$E$5))</f>
        <v/>
      </c>
      <c r="N1364" s="241" t="str">
        <f>IF(C1364="","",F1364/([1]!S_STM07_IS(D1364,61,$G$5,$H$13)/IF([1]!s_share_total(D1364,$G$5)=0,[1]!s_share_total(D1364,[1]!s_ipo_listeddate(D1364)),[1]!s_share_total(D1364,$G$5))))</f>
        <v/>
      </c>
      <c r="O1364" s="240" t="str">
        <f ca="1">IF(C1364="","",[1]!s_share_total(D1364,TODAY())/$E$5)</f>
        <v/>
      </c>
      <c r="P1364" s="240" t="str">
        <f t="shared" si="134"/>
        <v/>
      </c>
      <c r="Q1364" s="210" t="str">
        <f t="shared" si="135"/>
        <v/>
      </c>
      <c r="R1364" s="341" t="str">
        <f t="shared" si="136"/>
        <v/>
      </c>
      <c r="S1364" s="144"/>
      <c r="U1364" s="1"/>
    </row>
    <row r="1365" spans="3:21" ht="12" customHeight="1" x14ac:dyDescent="0.35">
      <c r="C1365" s="342" t="str">
        <f t="shared" si="133"/>
        <v/>
      </c>
      <c r="D1365" s="126" t="str">
        <f t="shared" si="131"/>
        <v/>
      </c>
      <c r="E1365" s="126" t="str">
        <f t="shared" si="132"/>
        <v/>
      </c>
      <c r="F1365" s="181" t="str">
        <f ca="1">IF(C1365="","",[1]!s_dq_close(D1365,TODAY(),1))</f>
        <v/>
      </c>
      <c r="G1365" s="182" t="str">
        <f ca="1">IF(C1365="","",[1]!s_pq_pctchange(D1365,TODAY()-$G$12,TODAY())/100)</f>
        <v/>
      </c>
      <c r="H1365" s="242" t="str">
        <f>IF(C1365="","",IF($H$11="收入",[1]!S_STM07_IS(D1365,9,$G$5,$H$13)/$E$5,[1]!S_STM07_IS(D1365,48,$G$5,$H$13)/$E$5))</f>
        <v/>
      </c>
      <c r="I1365" s="242" t="str">
        <f>IF(C1365="","",IF($I$11="毛利率",([1]!S_STM07_IS(D1365,9,$G$5,$H$13)-[1]!S_STM07_IS(D1365,10,$G$5,$H$13))/[1]!S_STM07_IS(D1365,9,$G$5,$H$13),[1]!S_STM07_IS(D1365,14,$G$5,$H$13)/$E$5))</f>
        <v/>
      </c>
      <c r="J1365" s="403" t="str">
        <f>IF(C1365="","",IF($J$11="净利润率",[1]!S_STM07_IS(D1365,61,$G$5,$H$13)/[1]!S_STM07_IS(D1365,9,$G$5,$H$13),[1]!S_STM07_IS(D1365,55,$G$5,$H$13)/$E$5))</f>
        <v/>
      </c>
      <c r="K1365" s="411" t="str">
        <f>IF(C1365="","",[1]!hks_fa_roa2(D1365,$G$5))</f>
        <v/>
      </c>
      <c r="L1365" s="411" t="str">
        <f>IF(C1365="","",[1]!hks_fa_roe(D1365,$G$5))</f>
        <v/>
      </c>
      <c r="M1365" s="243" t="str">
        <f>IF(C1365="","",IF($M$11="EPS",[1]!S_STM07_IS(D1365,61,$G$5,$H$13)/IF([1]!s_share_total(D1365,$G$5)=0,[1]!s_share_total(D1365,[1]!s_ipo_listeddate(D1365)),[1]!s_share_total(D1365,$G$5)),([1]!s_stm07_bs(D1365,75,$G$5,$H$13)+[1]!s_stm07_bs(D1365,88,$G$5,$H$13)+[1]!s_stm07_bs(D1365,94,$G$5,$H$13)+[1]!s_stm07_bs(D1365,95,$G$5,$H$13))/$E$5))</f>
        <v/>
      </c>
      <c r="N1365" s="193" t="str">
        <f>IF(C1365="","",F1365/([1]!S_STM07_IS(D1365,61,$G$5,$H$13)/IF([1]!s_share_total(D1365,$G$5)=0,[1]!s_share_total(D1365,[1]!s_ipo_listeddate(D1365)),[1]!s_share_total(D1365,$G$5))))</f>
        <v/>
      </c>
      <c r="O1365" s="242" t="str">
        <f ca="1">IF(C1365="","",[1]!s_share_total(D1365,TODAY())/$E$5)</f>
        <v/>
      </c>
      <c r="P1365" s="242" t="str">
        <f t="shared" si="134"/>
        <v/>
      </c>
      <c r="Q1365" s="181" t="str">
        <f t="shared" si="135"/>
        <v/>
      </c>
      <c r="R1365" s="342" t="str">
        <f t="shared" si="136"/>
        <v/>
      </c>
      <c r="S1365" s="144"/>
      <c r="U1365" s="1"/>
    </row>
    <row r="1366" spans="3:21" ht="12" customHeight="1" x14ac:dyDescent="0.35">
      <c r="C1366" s="341" t="str">
        <f t="shared" si="133"/>
        <v/>
      </c>
      <c r="D1366" s="239" t="str">
        <f t="shared" si="131"/>
        <v/>
      </c>
      <c r="E1366" s="239" t="str">
        <f t="shared" si="132"/>
        <v/>
      </c>
      <c r="F1366" s="179" t="str">
        <f ca="1">IF(C1366="","",[1]!s_dq_close(D1366,TODAY(),1))</f>
        <v/>
      </c>
      <c r="G1366" s="180" t="str">
        <f ca="1">IF(C1366="","",[1]!s_pq_pctchange(D1366,TODAY()-$G$12,TODAY())/100)</f>
        <v/>
      </c>
      <c r="H1366" s="240" t="str">
        <f>IF(C1366="","",IF($H$11="收入",[1]!S_STM07_IS(D1366,9,$G$5,$H$13)/$E$5,[1]!S_STM07_IS(D1366,48,$G$5,$H$13)/$E$5))</f>
        <v/>
      </c>
      <c r="I1366" s="240" t="str">
        <f>IF(C1366="","",IF($I$11="毛利率",([1]!S_STM07_IS(D1366,9,$G$5,$H$13)-[1]!S_STM07_IS(D1366,10,$G$5,$H$13))/[1]!S_STM07_IS(D1366,9,$G$5,$H$13),[1]!S_STM07_IS(D1366,14,$G$5,$H$13)/$E$5))</f>
        <v/>
      </c>
      <c r="J1366" s="402" t="str">
        <f>IF(C1366="","",IF($J$11="净利润率",[1]!S_STM07_IS(D1366,61,$G$5,$H$13)/[1]!S_STM07_IS(D1366,9,$G$5,$H$13),[1]!S_STM07_IS(D1366,55,$G$5,$H$13)/$E$5))</f>
        <v/>
      </c>
      <c r="K1366" s="411" t="str">
        <f>IF(C1366="","",[1]!hks_fa_roa2(D1366,$G$5))</f>
        <v/>
      </c>
      <c r="L1366" s="411" t="str">
        <f>IF(C1366="","",[1]!hks_fa_roe(D1366,$G$5))</f>
        <v/>
      </c>
      <c r="M1366" s="240" t="str">
        <f>IF(C1366="","",IF($M$11="EPS",[1]!S_STM07_IS(D1366,61,$G$5,$H$13)/IF([1]!s_share_total(D1366,$G$5)=0,[1]!s_share_total(D1366,[1]!s_ipo_listeddate(D1366)),[1]!s_share_total(D1366,$G$5)),([1]!s_stm07_bs(D1366,75,$G$5,$H$13)+[1]!s_stm07_bs(D1366,88,$G$5,$H$13)+[1]!s_stm07_bs(D1366,94,$G$5,$H$13)+[1]!s_stm07_bs(D1366,95,$G$5,$H$13))/$E$5))</f>
        <v/>
      </c>
      <c r="N1366" s="241" t="str">
        <f>IF(C1366="","",F1366/([1]!S_STM07_IS(D1366,61,$G$5,$H$13)/IF([1]!s_share_total(D1366,$G$5)=0,[1]!s_share_total(D1366,[1]!s_ipo_listeddate(D1366)),[1]!s_share_total(D1366,$G$5))))</f>
        <v/>
      </c>
      <c r="O1366" s="240" t="str">
        <f ca="1">IF(C1366="","",[1]!s_share_total(D1366,TODAY())/$E$5)</f>
        <v/>
      </c>
      <c r="P1366" s="240" t="str">
        <f t="shared" si="134"/>
        <v/>
      </c>
      <c r="Q1366" s="210" t="str">
        <f t="shared" si="135"/>
        <v/>
      </c>
      <c r="R1366" s="341" t="str">
        <f t="shared" si="136"/>
        <v/>
      </c>
      <c r="S1366" s="144"/>
      <c r="U1366" s="1"/>
    </row>
    <row r="1367" spans="3:21" ht="12" customHeight="1" x14ac:dyDescent="0.35">
      <c r="C1367" s="342" t="str">
        <f t="shared" si="133"/>
        <v/>
      </c>
      <c r="D1367" s="126" t="str">
        <f t="shared" si="131"/>
        <v/>
      </c>
      <c r="E1367" s="126" t="str">
        <f t="shared" si="132"/>
        <v/>
      </c>
      <c r="F1367" s="181" t="str">
        <f ca="1">IF(C1367="","",[1]!s_dq_close(D1367,TODAY(),1))</f>
        <v/>
      </c>
      <c r="G1367" s="182" t="str">
        <f ca="1">IF(C1367="","",[1]!s_pq_pctchange(D1367,TODAY()-$G$12,TODAY())/100)</f>
        <v/>
      </c>
      <c r="H1367" s="242" t="str">
        <f>IF(C1367="","",IF($H$11="收入",[1]!S_STM07_IS(D1367,9,$G$5,$H$13)/$E$5,[1]!S_STM07_IS(D1367,48,$G$5,$H$13)/$E$5))</f>
        <v/>
      </c>
      <c r="I1367" s="242" t="str">
        <f>IF(C1367="","",IF($I$11="毛利率",([1]!S_STM07_IS(D1367,9,$G$5,$H$13)-[1]!S_STM07_IS(D1367,10,$G$5,$H$13))/[1]!S_STM07_IS(D1367,9,$G$5,$H$13),[1]!S_STM07_IS(D1367,14,$G$5,$H$13)/$E$5))</f>
        <v/>
      </c>
      <c r="J1367" s="403" t="str">
        <f>IF(C1367="","",IF($J$11="净利润率",[1]!S_STM07_IS(D1367,61,$G$5,$H$13)/[1]!S_STM07_IS(D1367,9,$G$5,$H$13),[1]!S_STM07_IS(D1367,55,$G$5,$H$13)/$E$5))</f>
        <v/>
      </c>
      <c r="K1367" s="411" t="str">
        <f>IF(C1367="","",[1]!hks_fa_roa2(D1367,$G$5))</f>
        <v/>
      </c>
      <c r="L1367" s="411" t="str">
        <f>IF(C1367="","",[1]!hks_fa_roe(D1367,$G$5))</f>
        <v/>
      </c>
      <c r="M1367" s="243" t="str">
        <f>IF(C1367="","",IF($M$11="EPS",[1]!S_STM07_IS(D1367,61,$G$5,$H$13)/IF([1]!s_share_total(D1367,$G$5)=0,[1]!s_share_total(D1367,[1]!s_ipo_listeddate(D1367)),[1]!s_share_total(D1367,$G$5)),([1]!s_stm07_bs(D1367,75,$G$5,$H$13)+[1]!s_stm07_bs(D1367,88,$G$5,$H$13)+[1]!s_stm07_bs(D1367,94,$G$5,$H$13)+[1]!s_stm07_bs(D1367,95,$G$5,$H$13))/$E$5))</f>
        <v/>
      </c>
      <c r="N1367" s="193" t="str">
        <f>IF(C1367="","",F1367/([1]!S_STM07_IS(D1367,61,$G$5,$H$13)/IF([1]!s_share_total(D1367,$G$5)=0,[1]!s_share_total(D1367,[1]!s_ipo_listeddate(D1367)),[1]!s_share_total(D1367,$G$5))))</f>
        <v/>
      </c>
      <c r="O1367" s="242" t="str">
        <f ca="1">IF(C1367="","",[1]!s_share_total(D1367,TODAY())/$E$5)</f>
        <v/>
      </c>
      <c r="P1367" s="242" t="str">
        <f t="shared" si="134"/>
        <v/>
      </c>
      <c r="Q1367" s="181" t="str">
        <f t="shared" si="135"/>
        <v/>
      </c>
      <c r="R1367" s="342" t="str">
        <f t="shared" si="136"/>
        <v/>
      </c>
      <c r="S1367" s="144"/>
      <c r="U1367" s="1"/>
    </row>
    <row r="1368" spans="3:21" ht="12" customHeight="1" x14ac:dyDescent="0.35">
      <c r="C1368" s="341" t="str">
        <f t="shared" si="133"/>
        <v/>
      </c>
      <c r="D1368" s="239" t="str">
        <f t="shared" si="131"/>
        <v/>
      </c>
      <c r="E1368" s="239" t="str">
        <f t="shared" si="132"/>
        <v/>
      </c>
      <c r="F1368" s="179" t="str">
        <f ca="1">IF(C1368="","",[1]!s_dq_close(D1368,TODAY(),1))</f>
        <v/>
      </c>
      <c r="G1368" s="180" t="str">
        <f ca="1">IF(C1368="","",[1]!s_pq_pctchange(D1368,TODAY()-$G$12,TODAY())/100)</f>
        <v/>
      </c>
      <c r="H1368" s="240" t="str">
        <f>IF(C1368="","",IF($H$11="收入",[1]!S_STM07_IS(D1368,9,$G$5,$H$13)/$E$5,[1]!S_STM07_IS(D1368,48,$G$5,$H$13)/$E$5))</f>
        <v/>
      </c>
      <c r="I1368" s="240" t="str">
        <f>IF(C1368="","",IF($I$11="毛利率",([1]!S_STM07_IS(D1368,9,$G$5,$H$13)-[1]!S_STM07_IS(D1368,10,$G$5,$H$13))/[1]!S_STM07_IS(D1368,9,$G$5,$H$13),[1]!S_STM07_IS(D1368,14,$G$5,$H$13)/$E$5))</f>
        <v/>
      </c>
      <c r="J1368" s="402" t="str">
        <f>IF(C1368="","",IF($J$11="净利润率",[1]!S_STM07_IS(D1368,61,$G$5,$H$13)/[1]!S_STM07_IS(D1368,9,$G$5,$H$13),[1]!S_STM07_IS(D1368,55,$G$5,$H$13)/$E$5))</f>
        <v/>
      </c>
      <c r="K1368" s="411" t="str">
        <f>IF(C1368="","",[1]!hks_fa_roa2(D1368,$G$5))</f>
        <v/>
      </c>
      <c r="L1368" s="411" t="str">
        <f>IF(C1368="","",[1]!hks_fa_roe(D1368,$G$5))</f>
        <v/>
      </c>
      <c r="M1368" s="240" t="str">
        <f>IF(C1368="","",IF($M$11="EPS",[1]!S_STM07_IS(D1368,61,$G$5,$H$13)/IF([1]!s_share_total(D1368,$G$5)=0,[1]!s_share_total(D1368,[1]!s_ipo_listeddate(D1368)),[1]!s_share_total(D1368,$G$5)),([1]!s_stm07_bs(D1368,75,$G$5,$H$13)+[1]!s_stm07_bs(D1368,88,$G$5,$H$13)+[1]!s_stm07_bs(D1368,94,$G$5,$H$13)+[1]!s_stm07_bs(D1368,95,$G$5,$H$13))/$E$5))</f>
        <v/>
      </c>
      <c r="N1368" s="241" t="str">
        <f>IF(C1368="","",F1368/([1]!S_STM07_IS(D1368,61,$G$5,$H$13)/IF([1]!s_share_total(D1368,$G$5)=0,[1]!s_share_total(D1368,[1]!s_ipo_listeddate(D1368)),[1]!s_share_total(D1368,$G$5))))</f>
        <v/>
      </c>
      <c r="O1368" s="240" t="str">
        <f ca="1">IF(C1368="","",[1]!s_share_total(D1368,TODAY())/$E$5)</f>
        <v/>
      </c>
      <c r="P1368" s="240" t="str">
        <f t="shared" si="134"/>
        <v/>
      </c>
      <c r="Q1368" s="210" t="str">
        <f t="shared" si="135"/>
        <v/>
      </c>
      <c r="R1368" s="341" t="str">
        <f t="shared" si="136"/>
        <v/>
      </c>
      <c r="S1368" s="144"/>
      <c r="U1368" s="1"/>
    </row>
    <row r="1369" spans="3:21" ht="12" customHeight="1" x14ac:dyDescent="0.35">
      <c r="C1369" s="342" t="str">
        <f t="shared" si="133"/>
        <v/>
      </c>
      <c r="D1369" s="126" t="str">
        <f t="shared" ref="D1369:D1432" si="137">IF(C1369="","",VLOOKUP(C1369,comppool,2,FALSE))</f>
        <v/>
      </c>
      <c r="E1369" s="126" t="str">
        <f t="shared" ref="E1369:E1432" si="138">IF(C1369="","",VLOOKUP(C1369,comppool,3,FALSE))</f>
        <v/>
      </c>
      <c r="F1369" s="181" t="str">
        <f ca="1">IF(C1369="","",[1]!s_dq_close(D1369,TODAY(),1))</f>
        <v/>
      </c>
      <c r="G1369" s="182" t="str">
        <f ca="1">IF(C1369="","",[1]!s_pq_pctchange(D1369,TODAY()-$G$12,TODAY())/100)</f>
        <v/>
      </c>
      <c r="H1369" s="242" t="str">
        <f>IF(C1369="","",IF($H$11="收入",[1]!S_STM07_IS(D1369,9,$G$5,$H$13)/$E$5,[1]!S_STM07_IS(D1369,48,$G$5,$H$13)/$E$5))</f>
        <v/>
      </c>
      <c r="I1369" s="242" t="str">
        <f>IF(C1369="","",IF($I$11="毛利率",([1]!S_STM07_IS(D1369,9,$G$5,$H$13)-[1]!S_STM07_IS(D1369,10,$G$5,$H$13))/[1]!S_STM07_IS(D1369,9,$G$5,$H$13),[1]!S_STM07_IS(D1369,14,$G$5,$H$13)/$E$5))</f>
        <v/>
      </c>
      <c r="J1369" s="403" t="str">
        <f>IF(C1369="","",IF($J$11="净利润率",[1]!S_STM07_IS(D1369,61,$G$5,$H$13)/[1]!S_STM07_IS(D1369,9,$G$5,$H$13),[1]!S_STM07_IS(D1369,55,$G$5,$H$13)/$E$5))</f>
        <v/>
      </c>
      <c r="K1369" s="411" t="str">
        <f>IF(C1369="","",[1]!hks_fa_roa2(D1369,$G$5))</f>
        <v/>
      </c>
      <c r="L1369" s="411" t="str">
        <f>IF(C1369="","",[1]!hks_fa_roe(D1369,$G$5))</f>
        <v/>
      </c>
      <c r="M1369" s="243" t="str">
        <f>IF(C1369="","",IF($M$11="EPS",[1]!S_STM07_IS(D1369,61,$G$5,$H$13)/IF([1]!s_share_total(D1369,$G$5)=0,[1]!s_share_total(D1369,[1]!s_ipo_listeddate(D1369)),[1]!s_share_total(D1369,$G$5)),([1]!s_stm07_bs(D1369,75,$G$5,$H$13)+[1]!s_stm07_bs(D1369,88,$G$5,$H$13)+[1]!s_stm07_bs(D1369,94,$G$5,$H$13)+[1]!s_stm07_bs(D1369,95,$G$5,$H$13))/$E$5))</f>
        <v/>
      </c>
      <c r="N1369" s="193" t="str">
        <f>IF(C1369="","",F1369/([1]!S_STM07_IS(D1369,61,$G$5,$H$13)/IF([1]!s_share_total(D1369,$G$5)=0,[1]!s_share_total(D1369,[1]!s_ipo_listeddate(D1369)),[1]!s_share_total(D1369,$G$5))))</f>
        <v/>
      </c>
      <c r="O1369" s="242" t="str">
        <f ca="1">IF(C1369="","",[1]!s_share_total(D1369,TODAY())/$E$5)</f>
        <v/>
      </c>
      <c r="P1369" s="242" t="str">
        <f t="shared" si="134"/>
        <v/>
      </c>
      <c r="Q1369" s="181" t="str">
        <f t="shared" si="135"/>
        <v/>
      </c>
      <c r="R1369" s="342" t="str">
        <f t="shared" si="136"/>
        <v/>
      </c>
      <c r="S1369" s="144"/>
      <c r="U1369" s="1"/>
    </row>
    <row r="1370" spans="3:21" ht="12" customHeight="1" x14ac:dyDescent="0.35">
      <c r="C1370" s="341" t="str">
        <f t="shared" si="133"/>
        <v/>
      </c>
      <c r="D1370" s="239" t="str">
        <f t="shared" si="137"/>
        <v/>
      </c>
      <c r="E1370" s="239" t="str">
        <f t="shared" si="138"/>
        <v/>
      </c>
      <c r="F1370" s="179" t="str">
        <f ca="1">IF(C1370="","",[1]!s_dq_close(D1370,TODAY(),1))</f>
        <v/>
      </c>
      <c r="G1370" s="180" t="str">
        <f ca="1">IF(C1370="","",[1]!s_pq_pctchange(D1370,TODAY()-$G$12,TODAY())/100)</f>
        <v/>
      </c>
      <c r="H1370" s="240" t="str">
        <f>IF(C1370="","",IF($H$11="收入",[1]!S_STM07_IS(D1370,9,$G$5,$H$13)/$E$5,[1]!S_STM07_IS(D1370,48,$G$5,$H$13)/$E$5))</f>
        <v/>
      </c>
      <c r="I1370" s="240" t="str">
        <f>IF(C1370="","",IF($I$11="毛利率",([1]!S_STM07_IS(D1370,9,$G$5,$H$13)-[1]!S_STM07_IS(D1370,10,$G$5,$H$13))/[1]!S_STM07_IS(D1370,9,$G$5,$H$13),[1]!S_STM07_IS(D1370,14,$G$5,$H$13)/$E$5))</f>
        <v/>
      </c>
      <c r="J1370" s="402" t="str">
        <f>IF(C1370="","",IF($J$11="净利润率",[1]!S_STM07_IS(D1370,61,$G$5,$H$13)/[1]!S_STM07_IS(D1370,9,$G$5,$H$13),[1]!S_STM07_IS(D1370,55,$G$5,$H$13)/$E$5))</f>
        <v/>
      </c>
      <c r="K1370" s="411" t="str">
        <f>IF(C1370="","",[1]!hks_fa_roa2(D1370,$G$5))</f>
        <v/>
      </c>
      <c r="L1370" s="411" t="str">
        <f>IF(C1370="","",[1]!hks_fa_roe(D1370,$G$5))</f>
        <v/>
      </c>
      <c r="M1370" s="240" t="str">
        <f>IF(C1370="","",IF($M$11="EPS",[1]!S_STM07_IS(D1370,61,$G$5,$H$13)/IF([1]!s_share_total(D1370,$G$5)=0,[1]!s_share_total(D1370,[1]!s_ipo_listeddate(D1370)),[1]!s_share_total(D1370,$G$5)),([1]!s_stm07_bs(D1370,75,$G$5,$H$13)+[1]!s_stm07_bs(D1370,88,$G$5,$H$13)+[1]!s_stm07_bs(D1370,94,$G$5,$H$13)+[1]!s_stm07_bs(D1370,95,$G$5,$H$13))/$E$5))</f>
        <v/>
      </c>
      <c r="N1370" s="241" t="str">
        <f>IF(C1370="","",F1370/([1]!S_STM07_IS(D1370,61,$G$5,$H$13)/IF([1]!s_share_total(D1370,$G$5)=0,[1]!s_share_total(D1370,[1]!s_ipo_listeddate(D1370)),[1]!s_share_total(D1370,$G$5))))</f>
        <v/>
      </c>
      <c r="O1370" s="240" t="str">
        <f ca="1">IF(C1370="","",[1]!s_share_total(D1370,TODAY())/$E$5)</f>
        <v/>
      </c>
      <c r="P1370" s="240" t="str">
        <f t="shared" si="134"/>
        <v/>
      </c>
      <c r="Q1370" s="210" t="str">
        <f t="shared" si="135"/>
        <v/>
      </c>
      <c r="R1370" s="341" t="str">
        <f t="shared" si="136"/>
        <v/>
      </c>
      <c r="S1370" s="144"/>
      <c r="U1370" s="1"/>
    </row>
    <row r="1371" spans="3:21" ht="12" customHeight="1" x14ac:dyDescent="0.35">
      <c r="C1371" s="342" t="str">
        <f t="shared" si="133"/>
        <v/>
      </c>
      <c r="D1371" s="126" t="str">
        <f t="shared" si="137"/>
        <v/>
      </c>
      <c r="E1371" s="126" t="str">
        <f t="shared" si="138"/>
        <v/>
      </c>
      <c r="F1371" s="181" t="str">
        <f ca="1">IF(C1371="","",[1]!s_dq_close(D1371,TODAY(),1))</f>
        <v/>
      </c>
      <c r="G1371" s="182" t="str">
        <f ca="1">IF(C1371="","",[1]!s_pq_pctchange(D1371,TODAY()-$G$12,TODAY())/100)</f>
        <v/>
      </c>
      <c r="H1371" s="242" t="str">
        <f>IF(C1371="","",IF($H$11="收入",[1]!S_STM07_IS(D1371,9,$G$5,$H$13)/$E$5,[1]!S_STM07_IS(D1371,48,$G$5,$H$13)/$E$5))</f>
        <v/>
      </c>
      <c r="I1371" s="242" t="str">
        <f>IF(C1371="","",IF($I$11="毛利率",([1]!S_STM07_IS(D1371,9,$G$5,$H$13)-[1]!S_STM07_IS(D1371,10,$G$5,$H$13))/[1]!S_STM07_IS(D1371,9,$G$5,$H$13),[1]!S_STM07_IS(D1371,14,$G$5,$H$13)/$E$5))</f>
        <v/>
      </c>
      <c r="J1371" s="403" t="str">
        <f>IF(C1371="","",IF($J$11="净利润率",[1]!S_STM07_IS(D1371,61,$G$5,$H$13)/[1]!S_STM07_IS(D1371,9,$G$5,$H$13),[1]!S_STM07_IS(D1371,55,$G$5,$H$13)/$E$5))</f>
        <v/>
      </c>
      <c r="K1371" s="411" t="str">
        <f>IF(C1371="","",[1]!hks_fa_roa2(D1371,$G$5))</f>
        <v/>
      </c>
      <c r="L1371" s="411" t="str">
        <f>IF(C1371="","",[1]!hks_fa_roe(D1371,$G$5))</f>
        <v/>
      </c>
      <c r="M1371" s="243" t="str">
        <f>IF(C1371="","",IF($M$11="EPS",[1]!S_STM07_IS(D1371,61,$G$5,$H$13)/IF([1]!s_share_total(D1371,$G$5)=0,[1]!s_share_total(D1371,[1]!s_ipo_listeddate(D1371)),[1]!s_share_total(D1371,$G$5)),([1]!s_stm07_bs(D1371,75,$G$5,$H$13)+[1]!s_stm07_bs(D1371,88,$G$5,$H$13)+[1]!s_stm07_bs(D1371,94,$G$5,$H$13)+[1]!s_stm07_bs(D1371,95,$G$5,$H$13))/$E$5))</f>
        <v/>
      </c>
      <c r="N1371" s="193" t="str">
        <f>IF(C1371="","",F1371/([1]!S_STM07_IS(D1371,61,$G$5,$H$13)/IF([1]!s_share_total(D1371,$G$5)=0,[1]!s_share_total(D1371,[1]!s_ipo_listeddate(D1371)),[1]!s_share_total(D1371,$G$5))))</f>
        <v/>
      </c>
      <c r="O1371" s="242" t="str">
        <f ca="1">IF(C1371="","",[1]!s_share_total(D1371,TODAY())/$E$5)</f>
        <v/>
      </c>
      <c r="P1371" s="242" t="str">
        <f t="shared" si="134"/>
        <v/>
      </c>
      <c r="Q1371" s="181" t="str">
        <f t="shared" si="135"/>
        <v/>
      </c>
      <c r="R1371" s="342" t="str">
        <f t="shared" si="136"/>
        <v/>
      </c>
      <c r="S1371" s="144"/>
      <c r="U1371" s="1"/>
    </row>
    <row r="1372" spans="3:21" ht="12" customHeight="1" x14ac:dyDescent="0.35">
      <c r="C1372" s="341" t="str">
        <f t="shared" si="133"/>
        <v/>
      </c>
      <c r="D1372" s="239" t="str">
        <f t="shared" si="137"/>
        <v/>
      </c>
      <c r="E1372" s="239" t="str">
        <f t="shared" si="138"/>
        <v/>
      </c>
      <c r="F1372" s="179" t="str">
        <f ca="1">IF(C1372="","",[1]!s_dq_close(D1372,TODAY(),1))</f>
        <v/>
      </c>
      <c r="G1372" s="180" t="str">
        <f ca="1">IF(C1372="","",[1]!s_pq_pctchange(D1372,TODAY()-$G$12,TODAY())/100)</f>
        <v/>
      </c>
      <c r="H1372" s="240" t="str">
        <f>IF(C1372="","",IF($H$11="收入",[1]!S_STM07_IS(D1372,9,$G$5,$H$13)/$E$5,[1]!S_STM07_IS(D1372,48,$G$5,$H$13)/$E$5))</f>
        <v/>
      </c>
      <c r="I1372" s="240" t="str">
        <f>IF(C1372="","",IF($I$11="毛利率",([1]!S_STM07_IS(D1372,9,$G$5,$H$13)-[1]!S_STM07_IS(D1372,10,$G$5,$H$13))/[1]!S_STM07_IS(D1372,9,$G$5,$H$13),[1]!S_STM07_IS(D1372,14,$G$5,$H$13)/$E$5))</f>
        <v/>
      </c>
      <c r="J1372" s="402" t="str">
        <f>IF(C1372="","",IF($J$11="净利润率",[1]!S_STM07_IS(D1372,61,$G$5,$H$13)/[1]!S_STM07_IS(D1372,9,$G$5,$H$13),[1]!S_STM07_IS(D1372,55,$G$5,$H$13)/$E$5))</f>
        <v/>
      </c>
      <c r="K1372" s="411" t="str">
        <f>IF(C1372="","",[1]!hks_fa_roa2(D1372,$G$5))</f>
        <v/>
      </c>
      <c r="L1372" s="411" t="str">
        <f>IF(C1372="","",[1]!hks_fa_roe(D1372,$G$5))</f>
        <v/>
      </c>
      <c r="M1372" s="240" t="str">
        <f>IF(C1372="","",IF($M$11="EPS",[1]!S_STM07_IS(D1372,61,$G$5,$H$13)/IF([1]!s_share_total(D1372,$G$5)=0,[1]!s_share_total(D1372,[1]!s_ipo_listeddate(D1372)),[1]!s_share_total(D1372,$G$5)),([1]!s_stm07_bs(D1372,75,$G$5,$H$13)+[1]!s_stm07_bs(D1372,88,$G$5,$H$13)+[1]!s_stm07_bs(D1372,94,$G$5,$H$13)+[1]!s_stm07_bs(D1372,95,$G$5,$H$13))/$E$5))</f>
        <v/>
      </c>
      <c r="N1372" s="241" t="str">
        <f>IF(C1372="","",F1372/([1]!S_STM07_IS(D1372,61,$G$5,$H$13)/IF([1]!s_share_total(D1372,$G$5)=0,[1]!s_share_total(D1372,[1]!s_ipo_listeddate(D1372)),[1]!s_share_total(D1372,$G$5))))</f>
        <v/>
      </c>
      <c r="O1372" s="240" t="str">
        <f ca="1">IF(C1372="","",[1]!s_share_total(D1372,TODAY())/$E$5)</f>
        <v/>
      </c>
      <c r="P1372" s="240" t="str">
        <f t="shared" si="134"/>
        <v/>
      </c>
      <c r="Q1372" s="210" t="str">
        <f t="shared" si="135"/>
        <v/>
      </c>
      <c r="R1372" s="341" t="str">
        <f t="shared" si="136"/>
        <v/>
      </c>
      <c r="S1372" s="144"/>
      <c r="U1372" s="1"/>
    </row>
    <row r="1373" spans="3:21" ht="12" customHeight="1" x14ac:dyDescent="0.35">
      <c r="C1373" s="342" t="str">
        <f t="shared" si="133"/>
        <v/>
      </c>
      <c r="D1373" s="126" t="str">
        <f t="shared" si="137"/>
        <v/>
      </c>
      <c r="E1373" s="126" t="str">
        <f t="shared" si="138"/>
        <v/>
      </c>
      <c r="F1373" s="181" t="str">
        <f ca="1">IF(C1373="","",[1]!s_dq_close(D1373,TODAY(),1))</f>
        <v/>
      </c>
      <c r="G1373" s="182" t="str">
        <f ca="1">IF(C1373="","",[1]!s_pq_pctchange(D1373,TODAY()-$G$12,TODAY())/100)</f>
        <v/>
      </c>
      <c r="H1373" s="242" t="str">
        <f>IF(C1373="","",IF($H$11="收入",[1]!S_STM07_IS(D1373,9,$G$5,$H$13)/$E$5,[1]!S_STM07_IS(D1373,48,$G$5,$H$13)/$E$5))</f>
        <v/>
      </c>
      <c r="I1373" s="242" t="str">
        <f>IF(C1373="","",IF($I$11="毛利率",([1]!S_STM07_IS(D1373,9,$G$5,$H$13)-[1]!S_STM07_IS(D1373,10,$G$5,$H$13))/[1]!S_STM07_IS(D1373,9,$G$5,$H$13),[1]!S_STM07_IS(D1373,14,$G$5,$H$13)/$E$5))</f>
        <v/>
      </c>
      <c r="J1373" s="403" t="str">
        <f>IF(C1373="","",IF($J$11="净利润率",[1]!S_STM07_IS(D1373,61,$G$5,$H$13)/[1]!S_STM07_IS(D1373,9,$G$5,$H$13),[1]!S_STM07_IS(D1373,55,$G$5,$H$13)/$E$5))</f>
        <v/>
      </c>
      <c r="K1373" s="411" t="str">
        <f>IF(C1373="","",[1]!hks_fa_roa2(D1373,$G$5))</f>
        <v/>
      </c>
      <c r="L1373" s="411" t="str">
        <f>IF(C1373="","",[1]!hks_fa_roe(D1373,$G$5))</f>
        <v/>
      </c>
      <c r="M1373" s="243" t="str">
        <f>IF(C1373="","",IF($M$11="EPS",[1]!S_STM07_IS(D1373,61,$G$5,$H$13)/IF([1]!s_share_total(D1373,$G$5)=0,[1]!s_share_total(D1373,[1]!s_ipo_listeddate(D1373)),[1]!s_share_total(D1373,$G$5)),([1]!s_stm07_bs(D1373,75,$G$5,$H$13)+[1]!s_stm07_bs(D1373,88,$G$5,$H$13)+[1]!s_stm07_bs(D1373,94,$G$5,$H$13)+[1]!s_stm07_bs(D1373,95,$G$5,$H$13))/$E$5))</f>
        <v/>
      </c>
      <c r="N1373" s="193" t="str">
        <f>IF(C1373="","",F1373/([1]!S_STM07_IS(D1373,61,$G$5,$H$13)/IF([1]!s_share_total(D1373,$G$5)=0,[1]!s_share_total(D1373,[1]!s_ipo_listeddate(D1373)),[1]!s_share_total(D1373,$G$5))))</f>
        <v/>
      </c>
      <c r="O1373" s="242" t="str">
        <f ca="1">IF(C1373="","",[1]!s_share_total(D1373,TODAY())/$E$5)</f>
        <v/>
      </c>
      <c r="P1373" s="242" t="str">
        <f t="shared" si="134"/>
        <v/>
      </c>
      <c r="Q1373" s="181" t="str">
        <f t="shared" si="135"/>
        <v/>
      </c>
      <c r="R1373" s="342" t="str">
        <f t="shared" si="136"/>
        <v/>
      </c>
      <c r="S1373" s="144"/>
      <c r="U1373" s="1"/>
    </row>
    <row r="1374" spans="3:21" ht="12" customHeight="1" x14ac:dyDescent="0.35">
      <c r="C1374" s="341" t="str">
        <f t="shared" si="133"/>
        <v/>
      </c>
      <c r="D1374" s="239" t="str">
        <f t="shared" si="137"/>
        <v/>
      </c>
      <c r="E1374" s="239" t="str">
        <f t="shared" si="138"/>
        <v/>
      </c>
      <c r="F1374" s="179" t="str">
        <f ca="1">IF(C1374="","",[1]!s_dq_close(D1374,TODAY(),1))</f>
        <v/>
      </c>
      <c r="G1374" s="180" t="str">
        <f ca="1">IF(C1374="","",[1]!s_pq_pctchange(D1374,TODAY()-$G$12,TODAY())/100)</f>
        <v/>
      </c>
      <c r="H1374" s="240" t="str">
        <f>IF(C1374="","",IF($H$11="收入",[1]!S_STM07_IS(D1374,9,$G$5,$H$13)/$E$5,[1]!S_STM07_IS(D1374,48,$G$5,$H$13)/$E$5))</f>
        <v/>
      </c>
      <c r="I1374" s="240" t="str">
        <f>IF(C1374="","",IF($I$11="毛利率",([1]!S_STM07_IS(D1374,9,$G$5,$H$13)-[1]!S_STM07_IS(D1374,10,$G$5,$H$13))/[1]!S_STM07_IS(D1374,9,$G$5,$H$13),[1]!S_STM07_IS(D1374,14,$G$5,$H$13)/$E$5))</f>
        <v/>
      </c>
      <c r="J1374" s="402" t="str">
        <f>IF(C1374="","",IF($J$11="净利润率",[1]!S_STM07_IS(D1374,61,$G$5,$H$13)/[1]!S_STM07_IS(D1374,9,$G$5,$H$13),[1]!S_STM07_IS(D1374,55,$G$5,$H$13)/$E$5))</f>
        <v/>
      </c>
      <c r="K1374" s="411" t="str">
        <f>IF(C1374="","",[1]!hks_fa_roa2(D1374,$G$5))</f>
        <v/>
      </c>
      <c r="L1374" s="411" t="str">
        <f>IF(C1374="","",[1]!hks_fa_roe(D1374,$G$5))</f>
        <v/>
      </c>
      <c r="M1374" s="240" t="str">
        <f>IF(C1374="","",IF($M$11="EPS",[1]!S_STM07_IS(D1374,61,$G$5,$H$13)/IF([1]!s_share_total(D1374,$G$5)=0,[1]!s_share_total(D1374,[1]!s_ipo_listeddate(D1374)),[1]!s_share_total(D1374,$G$5)),([1]!s_stm07_bs(D1374,75,$G$5,$H$13)+[1]!s_stm07_bs(D1374,88,$G$5,$H$13)+[1]!s_stm07_bs(D1374,94,$G$5,$H$13)+[1]!s_stm07_bs(D1374,95,$G$5,$H$13))/$E$5))</f>
        <v/>
      </c>
      <c r="N1374" s="241" t="str">
        <f>IF(C1374="","",F1374/([1]!S_STM07_IS(D1374,61,$G$5,$H$13)/IF([1]!s_share_total(D1374,$G$5)=0,[1]!s_share_total(D1374,[1]!s_ipo_listeddate(D1374)),[1]!s_share_total(D1374,$G$5))))</f>
        <v/>
      </c>
      <c r="O1374" s="240" t="str">
        <f ca="1">IF(C1374="","",[1]!s_share_total(D1374,TODAY())/$E$5)</f>
        <v/>
      </c>
      <c r="P1374" s="240" t="str">
        <f t="shared" si="134"/>
        <v/>
      </c>
      <c r="Q1374" s="210" t="str">
        <f t="shared" si="135"/>
        <v/>
      </c>
      <c r="R1374" s="341" t="str">
        <f t="shared" si="136"/>
        <v/>
      </c>
      <c r="S1374" s="144"/>
      <c r="U1374" s="1"/>
    </row>
    <row r="1375" spans="3:21" ht="12" customHeight="1" x14ac:dyDescent="0.35">
      <c r="C1375" s="342" t="str">
        <f t="shared" si="133"/>
        <v/>
      </c>
      <c r="D1375" s="126" t="str">
        <f t="shared" si="137"/>
        <v/>
      </c>
      <c r="E1375" s="126" t="str">
        <f t="shared" si="138"/>
        <v/>
      </c>
      <c r="F1375" s="181" t="str">
        <f ca="1">IF(C1375="","",[1]!s_dq_close(D1375,TODAY(),1))</f>
        <v/>
      </c>
      <c r="G1375" s="182" t="str">
        <f ca="1">IF(C1375="","",[1]!s_pq_pctchange(D1375,TODAY()-$G$12,TODAY())/100)</f>
        <v/>
      </c>
      <c r="H1375" s="242" t="str">
        <f>IF(C1375="","",IF($H$11="收入",[1]!S_STM07_IS(D1375,9,$G$5,$H$13)/$E$5,[1]!S_STM07_IS(D1375,48,$G$5,$H$13)/$E$5))</f>
        <v/>
      </c>
      <c r="I1375" s="242" t="str">
        <f>IF(C1375="","",IF($I$11="毛利率",([1]!S_STM07_IS(D1375,9,$G$5,$H$13)-[1]!S_STM07_IS(D1375,10,$G$5,$H$13))/[1]!S_STM07_IS(D1375,9,$G$5,$H$13),[1]!S_STM07_IS(D1375,14,$G$5,$H$13)/$E$5))</f>
        <v/>
      </c>
      <c r="J1375" s="403" t="str">
        <f>IF(C1375="","",IF($J$11="净利润率",[1]!S_STM07_IS(D1375,61,$G$5,$H$13)/[1]!S_STM07_IS(D1375,9,$G$5,$H$13),[1]!S_STM07_IS(D1375,55,$G$5,$H$13)/$E$5))</f>
        <v/>
      </c>
      <c r="K1375" s="411" t="str">
        <f>IF(C1375="","",[1]!hks_fa_roa2(D1375,$G$5))</f>
        <v/>
      </c>
      <c r="L1375" s="411" t="str">
        <f>IF(C1375="","",[1]!hks_fa_roe(D1375,$G$5))</f>
        <v/>
      </c>
      <c r="M1375" s="243" t="str">
        <f>IF(C1375="","",IF($M$11="EPS",[1]!S_STM07_IS(D1375,61,$G$5,$H$13)/IF([1]!s_share_total(D1375,$G$5)=0,[1]!s_share_total(D1375,[1]!s_ipo_listeddate(D1375)),[1]!s_share_total(D1375,$G$5)),([1]!s_stm07_bs(D1375,75,$G$5,$H$13)+[1]!s_stm07_bs(D1375,88,$G$5,$H$13)+[1]!s_stm07_bs(D1375,94,$G$5,$H$13)+[1]!s_stm07_bs(D1375,95,$G$5,$H$13))/$E$5))</f>
        <v/>
      </c>
      <c r="N1375" s="193" t="str">
        <f>IF(C1375="","",F1375/([1]!S_STM07_IS(D1375,61,$G$5,$H$13)/IF([1]!s_share_total(D1375,$G$5)=0,[1]!s_share_total(D1375,[1]!s_ipo_listeddate(D1375)),[1]!s_share_total(D1375,$G$5))))</f>
        <v/>
      </c>
      <c r="O1375" s="242" t="str">
        <f ca="1">IF(C1375="","",[1]!s_share_total(D1375,TODAY())/$E$5)</f>
        <v/>
      </c>
      <c r="P1375" s="242" t="str">
        <f t="shared" si="134"/>
        <v/>
      </c>
      <c r="Q1375" s="181" t="str">
        <f t="shared" si="135"/>
        <v/>
      </c>
      <c r="R1375" s="342" t="str">
        <f t="shared" si="136"/>
        <v/>
      </c>
      <c r="S1375" s="144"/>
      <c r="U1375" s="1"/>
    </row>
    <row r="1376" spans="3:21" ht="12" customHeight="1" x14ac:dyDescent="0.35">
      <c r="C1376" s="341" t="str">
        <f t="shared" si="133"/>
        <v/>
      </c>
      <c r="D1376" s="239" t="str">
        <f t="shared" si="137"/>
        <v/>
      </c>
      <c r="E1376" s="239" t="str">
        <f t="shared" si="138"/>
        <v/>
      </c>
      <c r="F1376" s="179" t="str">
        <f ca="1">IF(C1376="","",[1]!s_dq_close(D1376,TODAY(),1))</f>
        <v/>
      </c>
      <c r="G1376" s="180" t="str">
        <f ca="1">IF(C1376="","",[1]!s_pq_pctchange(D1376,TODAY()-$G$12,TODAY())/100)</f>
        <v/>
      </c>
      <c r="H1376" s="240" t="str">
        <f>IF(C1376="","",IF($H$11="收入",[1]!S_STM07_IS(D1376,9,$G$5,$H$13)/$E$5,[1]!S_STM07_IS(D1376,48,$G$5,$H$13)/$E$5))</f>
        <v/>
      </c>
      <c r="I1376" s="240" t="str">
        <f>IF(C1376="","",IF($I$11="毛利率",([1]!S_STM07_IS(D1376,9,$G$5,$H$13)-[1]!S_STM07_IS(D1376,10,$G$5,$H$13))/[1]!S_STM07_IS(D1376,9,$G$5,$H$13),[1]!S_STM07_IS(D1376,14,$G$5,$H$13)/$E$5))</f>
        <v/>
      </c>
      <c r="J1376" s="402" t="str">
        <f>IF(C1376="","",IF($J$11="净利润率",[1]!S_STM07_IS(D1376,61,$G$5,$H$13)/[1]!S_STM07_IS(D1376,9,$G$5,$H$13),[1]!S_STM07_IS(D1376,55,$G$5,$H$13)/$E$5))</f>
        <v/>
      </c>
      <c r="K1376" s="411" t="str">
        <f>IF(C1376="","",[1]!hks_fa_roa2(D1376,$G$5))</f>
        <v/>
      </c>
      <c r="L1376" s="411" t="str">
        <f>IF(C1376="","",[1]!hks_fa_roe(D1376,$G$5))</f>
        <v/>
      </c>
      <c r="M1376" s="240" t="str">
        <f>IF(C1376="","",IF($M$11="EPS",[1]!S_STM07_IS(D1376,61,$G$5,$H$13)/IF([1]!s_share_total(D1376,$G$5)=0,[1]!s_share_total(D1376,[1]!s_ipo_listeddate(D1376)),[1]!s_share_total(D1376,$G$5)),([1]!s_stm07_bs(D1376,75,$G$5,$H$13)+[1]!s_stm07_bs(D1376,88,$G$5,$H$13)+[1]!s_stm07_bs(D1376,94,$G$5,$H$13)+[1]!s_stm07_bs(D1376,95,$G$5,$H$13))/$E$5))</f>
        <v/>
      </c>
      <c r="N1376" s="241" t="str">
        <f>IF(C1376="","",F1376/([1]!S_STM07_IS(D1376,61,$G$5,$H$13)/IF([1]!s_share_total(D1376,$G$5)=0,[1]!s_share_total(D1376,[1]!s_ipo_listeddate(D1376)),[1]!s_share_total(D1376,$G$5))))</f>
        <v/>
      </c>
      <c r="O1376" s="240" t="str">
        <f ca="1">IF(C1376="","",[1]!s_share_total(D1376,TODAY())/$E$5)</f>
        <v/>
      </c>
      <c r="P1376" s="240" t="str">
        <f t="shared" si="134"/>
        <v/>
      </c>
      <c r="Q1376" s="210" t="str">
        <f t="shared" si="135"/>
        <v/>
      </c>
      <c r="R1376" s="341" t="str">
        <f t="shared" si="136"/>
        <v/>
      </c>
      <c r="S1376" s="144"/>
      <c r="U1376" s="1"/>
    </row>
    <row r="1377" spans="3:21" ht="12" customHeight="1" x14ac:dyDescent="0.35">
      <c r="C1377" s="342" t="str">
        <f t="shared" si="133"/>
        <v/>
      </c>
      <c r="D1377" s="126" t="str">
        <f t="shared" si="137"/>
        <v/>
      </c>
      <c r="E1377" s="126" t="str">
        <f t="shared" si="138"/>
        <v/>
      </c>
      <c r="F1377" s="181" t="str">
        <f ca="1">IF(C1377="","",[1]!s_dq_close(D1377,TODAY(),1))</f>
        <v/>
      </c>
      <c r="G1377" s="182" t="str">
        <f ca="1">IF(C1377="","",[1]!s_pq_pctchange(D1377,TODAY()-$G$12,TODAY())/100)</f>
        <v/>
      </c>
      <c r="H1377" s="242" t="str">
        <f>IF(C1377="","",IF($H$11="收入",[1]!S_STM07_IS(D1377,9,$G$5,$H$13)/$E$5,[1]!S_STM07_IS(D1377,48,$G$5,$H$13)/$E$5))</f>
        <v/>
      </c>
      <c r="I1377" s="242" t="str">
        <f>IF(C1377="","",IF($I$11="毛利率",([1]!S_STM07_IS(D1377,9,$G$5,$H$13)-[1]!S_STM07_IS(D1377,10,$G$5,$H$13))/[1]!S_STM07_IS(D1377,9,$G$5,$H$13),[1]!S_STM07_IS(D1377,14,$G$5,$H$13)/$E$5))</f>
        <v/>
      </c>
      <c r="J1377" s="403" t="str">
        <f>IF(C1377="","",IF($J$11="净利润率",[1]!S_STM07_IS(D1377,61,$G$5,$H$13)/[1]!S_STM07_IS(D1377,9,$G$5,$H$13),[1]!S_STM07_IS(D1377,55,$G$5,$H$13)/$E$5))</f>
        <v/>
      </c>
      <c r="K1377" s="411" t="str">
        <f>IF(C1377="","",[1]!hks_fa_roa2(D1377,$G$5))</f>
        <v/>
      </c>
      <c r="L1377" s="411" t="str">
        <f>IF(C1377="","",[1]!hks_fa_roe(D1377,$G$5))</f>
        <v/>
      </c>
      <c r="M1377" s="243" t="str">
        <f>IF(C1377="","",IF($M$11="EPS",[1]!S_STM07_IS(D1377,61,$G$5,$H$13)/IF([1]!s_share_total(D1377,$G$5)=0,[1]!s_share_total(D1377,[1]!s_ipo_listeddate(D1377)),[1]!s_share_total(D1377,$G$5)),([1]!s_stm07_bs(D1377,75,$G$5,$H$13)+[1]!s_stm07_bs(D1377,88,$G$5,$H$13)+[1]!s_stm07_bs(D1377,94,$G$5,$H$13)+[1]!s_stm07_bs(D1377,95,$G$5,$H$13))/$E$5))</f>
        <v/>
      </c>
      <c r="N1377" s="193" t="str">
        <f>IF(C1377="","",F1377/([1]!S_STM07_IS(D1377,61,$G$5,$H$13)/IF([1]!s_share_total(D1377,$G$5)=0,[1]!s_share_total(D1377,[1]!s_ipo_listeddate(D1377)),[1]!s_share_total(D1377,$G$5))))</f>
        <v/>
      </c>
      <c r="O1377" s="242" t="str">
        <f ca="1">IF(C1377="","",[1]!s_share_total(D1377,TODAY())/$E$5)</f>
        <v/>
      </c>
      <c r="P1377" s="242" t="str">
        <f t="shared" si="134"/>
        <v/>
      </c>
      <c r="Q1377" s="181" t="str">
        <f t="shared" si="135"/>
        <v/>
      </c>
      <c r="R1377" s="342" t="str">
        <f t="shared" si="136"/>
        <v/>
      </c>
      <c r="S1377" s="144"/>
      <c r="U1377" s="1"/>
    </row>
    <row r="1378" spans="3:21" ht="12" customHeight="1" x14ac:dyDescent="0.35">
      <c r="C1378" s="341" t="str">
        <f t="shared" si="133"/>
        <v/>
      </c>
      <c r="D1378" s="239" t="str">
        <f t="shared" si="137"/>
        <v/>
      </c>
      <c r="E1378" s="239" t="str">
        <f t="shared" si="138"/>
        <v/>
      </c>
      <c r="F1378" s="179" t="str">
        <f ca="1">IF(C1378="","",[1]!s_dq_close(D1378,TODAY(),1))</f>
        <v/>
      </c>
      <c r="G1378" s="180" t="str">
        <f ca="1">IF(C1378="","",[1]!s_pq_pctchange(D1378,TODAY()-$G$12,TODAY())/100)</f>
        <v/>
      </c>
      <c r="H1378" s="240" t="str">
        <f>IF(C1378="","",IF($H$11="收入",[1]!S_STM07_IS(D1378,9,$G$5,$H$13)/$E$5,[1]!S_STM07_IS(D1378,48,$G$5,$H$13)/$E$5))</f>
        <v/>
      </c>
      <c r="I1378" s="240" t="str">
        <f>IF(C1378="","",IF($I$11="毛利率",([1]!S_STM07_IS(D1378,9,$G$5,$H$13)-[1]!S_STM07_IS(D1378,10,$G$5,$H$13))/[1]!S_STM07_IS(D1378,9,$G$5,$H$13),[1]!S_STM07_IS(D1378,14,$G$5,$H$13)/$E$5))</f>
        <v/>
      </c>
      <c r="J1378" s="402" t="str">
        <f>IF(C1378="","",IF($J$11="净利润率",[1]!S_STM07_IS(D1378,61,$G$5,$H$13)/[1]!S_STM07_IS(D1378,9,$G$5,$H$13),[1]!S_STM07_IS(D1378,55,$G$5,$H$13)/$E$5))</f>
        <v/>
      </c>
      <c r="K1378" s="411" t="str">
        <f>IF(C1378="","",[1]!hks_fa_roa2(D1378,$G$5))</f>
        <v/>
      </c>
      <c r="L1378" s="411" t="str">
        <f>IF(C1378="","",[1]!hks_fa_roe(D1378,$G$5))</f>
        <v/>
      </c>
      <c r="M1378" s="240" t="str">
        <f>IF(C1378="","",IF($M$11="EPS",[1]!S_STM07_IS(D1378,61,$G$5,$H$13)/IF([1]!s_share_total(D1378,$G$5)=0,[1]!s_share_total(D1378,[1]!s_ipo_listeddate(D1378)),[1]!s_share_total(D1378,$G$5)),([1]!s_stm07_bs(D1378,75,$G$5,$H$13)+[1]!s_stm07_bs(D1378,88,$G$5,$H$13)+[1]!s_stm07_bs(D1378,94,$G$5,$H$13)+[1]!s_stm07_bs(D1378,95,$G$5,$H$13))/$E$5))</f>
        <v/>
      </c>
      <c r="N1378" s="241" t="str">
        <f>IF(C1378="","",F1378/([1]!S_STM07_IS(D1378,61,$G$5,$H$13)/IF([1]!s_share_total(D1378,$G$5)=0,[1]!s_share_total(D1378,[1]!s_ipo_listeddate(D1378)),[1]!s_share_total(D1378,$G$5))))</f>
        <v/>
      </c>
      <c r="O1378" s="240" t="str">
        <f ca="1">IF(C1378="","",[1]!s_share_total(D1378,TODAY())/$E$5)</f>
        <v/>
      </c>
      <c r="P1378" s="240" t="str">
        <f t="shared" si="134"/>
        <v/>
      </c>
      <c r="Q1378" s="210" t="str">
        <f t="shared" si="135"/>
        <v/>
      </c>
      <c r="R1378" s="341" t="str">
        <f t="shared" si="136"/>
        <v/>
      </c>
      <c r="S1378" s="144"/>
      <c r="U1378" s="1"/>
    </row>
    <row r="1379" spans="3:21" ht="12" customHeight="1" x14ac:dyDescent="0.35">
      <c r="C1379" s="342" t="str">
        <f t="shared" si="133"/>
        <v/>
      </c>
      <c r="D1379" s="126" t="str">
        <f t="shared" si="137"/>
        <v/>
      </c>
      <c r="E1379" s="126" t="str">
        <f t="shared" si="138"/>
        <v/>
      </c>
      <c r="F1379" s="181" t="str">
        <f ca="1">IF(C1379="","",[1]!s_dq_close(D1379,TODAY(),1))</f>
        <v/>
      </c>
      <c r="G1379" s="182" t="str">
        <f ca="1">IF(C1379="","",[1]!s_pq_pctchange(D1379,TODAY()-$G$12,TODAY())/100)</f>
        <v/>
      </c>
      <c r="H1379" s="242" t="str">
        <f>IF(C1379="","",IF($H$11="收入",[1]!S_STM07_IS(D1379,9,$G$5,$H$13)/$E$5,[1]!S_STM07_IS(D1379,48,$G$5,$H$13)/$E$5))</f>
        <v/>
      </c>
      <c r="I1379" s="242" t="str">
        <f>IF(C1379="","",IF($I$11="毛利率",([1]!S_STM07_IS(D1379,9,$G$5,$H$13)-[1]!S_STM07_IS(D1379,10,$G$5,$H$13))/[1]!S_STM07_IS(D1379,9,$G$5,$H$13),[1]!S_STM07_IS(D1379,14,$G$5,$H$13)/$E$5))</f>
        <v/>
      </c>
      <c r="J1379" s="403" t="str">
        <f>IF(C1379="","",IF($J$11="净利润率",[1]!S_STM07_IS(D1379,61,$G$5,$H$13)/[1]!S_STM07_IS(D1379,9,$G$5,$H$13),[1]!S_STM07_IS(D1379,55,$G$5,$H$13)/$E$5))</f>
        <v/>
      </c>
      <c r="K1379" s="411" t="str">
        <f>IF(C1379="","",[1]!hks_fa_roa2(D1379,$G$5))</f>
        <v/>
      </c>
      <c r="L1379" s="411" t="str">
        <f>IF(C1379="","",[1]!hks_fa_roe(D1379,$G$5))</f>
        <v/>
      </c>
      <c r="M1379" s="243" t="str">
        <f>IF(C1379="","",IF($M$11="EPS",[1]!S_STM07_IS(D1379,61,$G$5,$H$13)/IF([1]!s_share_total(D1379,$G$5)=0,[1]!s_share_total(D1379,[1]!s_ipo_listeddate(D1379)),[1]!s_share_total(D1379,$G$5)),([1]!s_stm07_bs(D1379,75,$G$5,$H$13)+[1]!s_stm07_bs(D1379,88,$G$5,$H$13)+[1]!s_stm07_bs(D1379,94,$G$5,$H$13)+[1]!s_stm07_bs(D1379,95,$G$5,$H$13))/$E$5))</f>
        <v/>
      </c>
      <c r="N1379" s="193" t="str">
        <f>IF(C1379="","",F1379/([1]!S_STM07_IS(D1379,61,$G$5,$H$13)/IF([1]!s_share_total(D1379,$G$5)=0,[1]!s_share_total(D1379,[1]!s_ipo_listeddate(D1379)),[1]!s_share_total(D1379,$G$5))))</f>
        <v/>
      </c>
      <c r="O1379" s="242" t="str">
        <f ca="1">IF(C1379="","",[1]!s_share_total(D1379,TODAY())/$E$5)</f>
        <v/>
      </c>
      <c r="P1379" s="242" t="str">
        <f t="shared" si="134"/>
        <v/>
      </c>
      <c r="Q1379" s="181" t="str">
        <f t="shared" si="135"/>
        <v/>
      </c>
      <c r="R1379" s="342" t="str">
        <f t="shared" si="136"/>
        <v/>
      </c>
      <c r="S1379" s="144"/>
      <c r="U1379" s="1"/>
    </row>
    <row r="1380" spans="3:21" ht="12" customHeight="1" x14ac:dyDescent="0.35">
      <c r="C1380" s="341" t="str">
        <f t="shared" si="133"/>
        <v/>
      </c>
      <c r="D1380" s="239" t="str">
        <f t="shared" si="137"/>
        <v/>
      </c>
      <c r="E1380" s="239" t="str">
        <f t="shared" si="138"/>
        <v/>
      </c>
      <c r="F1380" s="179" t="str">
        <f ca="1">IF(C1380="","",[1]!s_dq_close(D1380,TODAY(),1))</f>
        <v/>
      </c>
      <c r="G1380" s="180" t="str">
        <f ca="1">IF(C1380="","",[1]!s_pq_pctchange(D1380,TODAY()-$G$12,TODAY())/100)</f>
        <v/>
      </c>
      <c r="H1380" s="240" t="str">
        <f>IF(C1380="","",IF($H$11="收入",[1]!S_STM07_IS(D1380,9,$G$5,$H$13)/$E$5,[1]!S_STM07_IS(D1380,48,$G$5,$H$13)/$E$5))</f>
        <v/>
      </c>
      <c r="I1380" s="240" t="str">
        <f>IF(C1380="","",IF($I$11="毛利率",([1]!S_STM07_IS(D1380,9,$G$5,$H$13)-[1]!S_STM07_IS(D1380,10,$G$5,$H$13))/[1]!S_STM07_IS(D1380,9,$G$5,$H$13),[1]!S_STM07_IS(D1380,14,$G$5,$H$13)/$E$5))</f>
        <v/>
      </c>
      <c r="J1380" s="402" t="str">
        <f>IF(C1380="","",IF($J$11="净利润率",[1]!S_STM07_IS(D1380,61,$G$5,$H$13)/[1]!S_STM07_IS(D1380,9,$G$5,$H$13),[1]!S_STM07_IS(D1380,55,$G$5,$H$13)/$E$5))</f>
        <v/>
      </c>
      <c r="K1380" s="411" t="str">
        <f>IF(C1380="","",[1]!hks_fa_roa2(D1380,$G$5))</f>
        <v/>
      </c>
      <c r="L1380" s="411" t="str">
        <f>IF(C1380="","",[1]!hks_fa_roe(D1380,$G$5))</f>
        <v/>
      </c>
      <c r="M1380" s="240" t="str">
        <f>IF(C1380="","",IF($M$11="EPS",[1]!S_STM07_IS(D1380,61,$G$5,$H$13)/IF([1]!s_share_total(D1380,$G$5)=0,[1]!s_share_total(D1380,[1]!s_ipo_listeddate(D1380)),[1]!s_share_total(D1380,$G$5)),([1]!s_stm07_bs(D1380,75,$G$5,$H$13)+[1]!s_stm07_bs(D1380,88,$G$5,$H$13)+[1]!s_stm07_bs(D1380,94,$G$5,$H$13)+[1]!s_stm07_bs(D1380,95,$G$5,$H$13))/$E$5))</f>
        <v/>
      </c>
      <c r="N1380" s="241" t="str">
        <f>IF(C1380="","",F1380/([1]!S_STM07_IS(D1380,61,$G$5,$H$13)/IF([1]!s_share_total(D1380,$G$5)=0,[1]!s_share_total(D1380,[1]!s_ipo_listeddate(D1380)),[1]!s_share_total(D1380,$G$5))))</f>
        <v/>
      </c>
      <c r="O1380" s="240" t="str">
        <f ca="1">IF(C1380="","",[1]!s_share_total(D1380,TODAY())/$E$5)</f>
        <v/>
      </c>
      <c r="P1380" s="240" t="str">
        <f t="shared" si="134"/>
        <v/>
      </c>
      <c r="Q1380" s="210" t="str">
        <f t="shared" si="135"/>
        <v/>
      </c>
      <c r="R1380" s="341" t="str">
        <f t="shared" si="136"/>
        <v/>
      </c>
      <c r="S1380" s="144"/>
      <c r="U1380" s="1"/>
    </row>
    <row r="1381" spans="3:21" ht="12" customHeight="1" x14ac:dyDescent="0.35">
      <c r="C1381" s="342" t="str">
        <f t="shared" si="133"/>
        <v/>
      </c>
      <c r="D1381" s="126" t="str">
        <f t="shared" si="137"/>
        <v/>
      </c>
      <c r="E1381" s="126" t="str">
        <f t="shared" si="138"/>
        <v/>
      </c>
      <c r="F1381" s="181" t="str">
        <f ca="1">IF(C1381="","",[1]!s_dq_close(D1381,TODAY(),1))</f>
        <v/>
      </c>
      <c r="G1381" s="182" t="str">
        <f ca="1">IF(C1381="","",[1]!s_pq_pctchange(D1381,TODAY()-$G$12,TODAY())/100)</f>
        <v/>
      </c>
      <c r="H1381" s="242" t="str">
        <f>IF(C1381="","",IF($H$11="收入",[1]!S_STM07_IS(D1381,9,$G$5,$H$13)/$E$5,[1]!S_STM07_IS(D1381,48,$G$5,$H$13)/$E$5))</f>
        <v/>
      </c>
      <c r="I1381" s="242" t="str">
        <f>IF(C1381="","",IF($I$11="毛利率",([1]!S_STM07_IS(D1381,9,$G$5,$H$13)-[1]!S_STM07_IS(D1381,10,$G$5,$H$13))/[1]!S_STM07_IS(D1381,9,$G$5,$H$13),[1]!S_STM07_IS(D1381,14,$G$5,$H$13)/$E$5))</f>
        <v/>
      </c>
      <c r="J1381" s="403" t="str">
        <f>IF(C1381="","",IF($J$11="净利润率",[1]!S_STM07_IS(D1381,61,$G$5,$H$13)/[1]!S_STM07_IS(D1381,9,$G$5,$H$13),[1]!S_STM07_IS(D1381,55,$G$5,$H$13)/$E$5))</f>
        <v/>
      </c>
      <c r="K1381" s="411" t="str">
        <f>IF(C1381="","",[1]!hks_fa_roa2(D1381,$G$5))</f>
        <v/>
      </c>
      <c r="L1381" s="411" t="str">
        <f>IF(C1381="","",[1]!hks_fa_roe(D1381,$G$5))</f>
        <v/>
      </c>
      <c r="M1381" s="243" t="str">
        <f>IF(C1381="","",IF($M$11="EPS",[1]!S_STM07_IS(D1381,61,$G$5,$H$13)/IF([1]!s_share_total(D1381,$G$5)=0,[1]!s_share_total(D1381,[1]!s_ipo_listeddate(D1381)),[1]!s_share_total(D1381,$G$5)),([1]!s_stm07_bs(D1381,75,$G$5,$H$13)+[1]!s_stm07_bs(D1381,88,$G$5,$H$13)+[1]!s_stm07_bs(D1381,94,$G$5,$H$13)+[1]!s_stm07_bs(D1381,95,$G$5,$H$13))/$E$5))</f>
        <v/>
      </c>
      <c r="N1381" s="193" t="str">
        <f>IF(C1381="","",F1381/([1]!S_STM07_IS(D1381,61,$G$5,$H$13)/IF([1]!s_share_total(D1381,$G$5)=0,[1]!s_share_total(D1381,[1]!s_ipo_listeddate(D1381)),[1]!s_share_total(D1381,$G$5))))</f>
        <v/>
      </c>
      <c r="O1381" s="242" t="str">
        <f ca="1">IF(C1381="","",[1]!s_share_total(D1381,TODAY())/$E$5)</f>
        <v/>
      </c>
      <c r="P1381" s="242" t="str">
        <f t="shared" si="134"/>
        <v/>
      </c>
      <c r="Q1381" s="181" t="str">
        <f t="shared" si="135"/>
        <v/>
      </c>
      <c r="R1381" s="342" t="str">
        <f t="shared" si="136"/>
        <v/>
      </c>
      <c r="S1381" s="144"/>
      <c r="U1381" s="1"/>
    </row>
    <row r="1382" spans="3:21" ht="12" customHeight="1" x14ac:dyDescent="0.35">
      <c r="C1382" s="341" t="str">
        <f t="shared" si="133"/>
        <v/>
      </c>
      <c r="D1382" s="239" t="str">
        <f t="shared" si="137"/>
        <v/>
      </c>
      <c r="E1382" s="239" t="str">
        <f t="shared" si="138"/>
        <v/>
      </c>
      <c r="F1382" s="179" t="str">
        <f ca="1">IF(C1382="","",[1]!s_dq_close(D1382,TODAY(),1))</f>
        <v/>
      </c>
      <c r="G1382" s="180" t="str">
        <f ca="1">IF(C1382="","",[1]!s_pq_pctchange(D1382,TODAY()-$G$12,TODAY())/100)</f>
        <v/>
      </c>
      <c r="H1382" s="240" t="str">
        <f>IF(C1382="","",IF($H$11="收入",[1]!S_STM07_IS(D1382,9,$G$5,$H$13)/$E$5,[1]!S_STM07_IS(D1382,48,$G$5,$H$13)/$E$5))</f>
        <v/>
      </c>
      <c r="I1382" s="240" t="str">
        <f>IF(C1382="","",IF($I$11="毛利率",([1]!S_STM07_IS(D1382,9,$G$5,$H$13)-[1]!S_STM07_IS(D1382,10,$G$5,$H$13))/[1]!S_STM07_IS(D1382,9,$G$5,$H$13),[1]!S_STM07_IS(D1382,14,$G$5,$H$13)/$E$5))</f>
        <v/>
      </c>
      <c r="J1382" s="402" t="str">
        <f>IF(C1382="","",IF($J$11="净利润率",[1]!S_STM07_IS(D1382,61,$G$5,$H$13)/[1]!S_STM07_IS(D1382,9,$G$5,$H$13),[1]!S_STM07_IS(D1382,55,$G$5,$H$13)/$E$5))</f>
        <v/>
      </c>
      <c r="K1382" s="411" t="str">
        <f>IF(C1382="","",[1]!hks_fa_roa2(D1382,$G$5))</f>
        <v/>
      </c>
      <c r="L1382" s="411" t="str">
        <f>IF(C1382="","",[1]!hks_fa_roe(D1382,$G$5))</f>
        <v/>
      </c>
      <c r="M1382" s="240" t="str">
        <f>IF(C1382="","",IF($M$11="EPS",[1]!S_STM07_IS(D1382,61,$G$5,$H$13)/IF([1]!s_share_total(D1382,$G$5)=0,[1]!s_share_total(D1382,[1]!s_ipo_listeddate(D1382)),[1]!s_share_total(D1382,$G$5)),([1]!s_stm07_bs(D1382,75,$G$5,$H$13)+[1]!s_stm07_bs(D1382,88,$G$5,$H$13)+[1]!s_stm07_bs(D1382,94,$G$5,$H$13)+[1]!s_stm07_bs(D1382,95,$G$5,$H$13))/$E$5))</f>
        <v/>
      </c>
      <c r="N1382" s="241" t="str">
        <f>IF(C1382="","",F1382/([1]!S_STM07_IS(D1382,61,$G$5,$H$13)/IF([1]!s_share_total(D1382,$G$5)=0,[1]!s_share_total(D1382,[1]!s_ipo_listeddate(D1382)),[1]!s_share_total(D1382,$G$5))))</f>
        <v/>
      </c>
      <c r="O1382" s="240" t="str">
        <f ca="1">IF(C1382="","",[1]!s_share_total(D1382,TODAY())/$E$5)</f>
        <v/>
      </c>
      <c r="P1382" s="240" t="str">
        <f t="shared" si="134"/>
        <v/>
      </c>
      <c r="Q1382" s="210" t="str">
        <f t="shared" si="135"/>
        <v/>
      </c>
      <c r="R1382" s="341" t="str">
        <f t="shared" si="136"/>
        <v/>
      </c>
      <c r="S1382" s="144"/>
      <c r="U1382" s="1"/>
    </row>
    <row r="1383" spans="3:21" ht="12" customHeight="1" x14ac:dyDescent="0.35">
      <c r="C1383" s="342" t="str">
        <f t="shared" si="133"/>
        <v/>
      </c>
      <c r="D1383" s="126" t="str">
        <f t="shared" si="137"/>
        <v/>
      </c>
      <c r="E1383" s="126" t="str">
        <f t="shared" si="138"/>
        <v/>
      </c>
      <c r="F1383" s="181" t="str">
        <f ca="1">IF(C1383="","",[1]!s_dq_close(D1383,TODAY(),1))</f>
        <v/>
      </c>
      <c r="G1383" s="182" t="str">
        <f ca="1">IF(C1383="","",[1]!s_pq_pctchange(D1383,TODAY()-$G$12,TODAY())/100)</f>
        <v/>
      </c>
      <c r="H1383" s="242" t="str">
        <f>IF(C1383="","",IF($H$11="收入",[1]!S_STM07_IS(D1383,9,$G$5,$H$13)/$E$5,[1]!S_STM07_IS(D1383,48,$G$5,$H$13)/$E$5))</f>
        <v/>
      </c>
      <c r="I1383" s="242" t="str">
        <f>IF(C1383="","",IF($I$11="毛利率",([1]!S_STM07_IS(D1383,9,$G$5,$H$13)-[1]!S_STM07_IS(D1383,10,$G$5,$H$13))/[1]!S_STM07_IS(D1383,9,$G$5,$H$13),[1]!S_STM07_IS(D1383,14,$G$5,$H$13)/$E$5))</f>
        <v/>
      </c>
      <c r="J1383" s="403" t="str">
        <f>IF(C1383="","",IF($J$11="净利润率",[1]!S_STM07_IS(D1383,61,$G$5,$H$13)/[1]!S_STM07_IS(D1383,9,$G$5,$H$13),[1]!S_STM07_IS(D1383,55,$G$5,$H$13)/$E$5))</f>
        <v/>
      </c>
      <c r="K1383" s="411" t="str">
        <f>IF(C1383="","",[1]!hks_fa_roa2(D1383,$G$5))</f>
        <v/>
      </c>
      <c r="L1383" s="411" t="str">
        <f>IF(C1383="","",[1]!hks_fa_roe(D1383,$G$5))</f>
        <v/>
      </c>
      <c r="M1383" s="243" t="str">
        <f>IF(C1383="","",IF($M$11="EPS",[1]!S_STM07_IS(D1383,61,$G$5,$H$13)/IF([1]!s_share_total(D1383,$G$5)=0,[1]!s_share_total(D1383,[1]!s_ipo_listeddate(D1383)),[1]!s_share_total(D1383,$G$5)),([1]!s_stm07_bs(D1383,75,$G$5,$H$13)+[1]!s_stm07_bs(D1383,88,$G$5,$H$13)+[1]!s_stm07_bs(D1383,94,$G$5,$H$13)+[1]!s_stm07_bs(D1383,95,$G$5,$H$13))/$E$5))</f>
        <v/>
      </c>
      <c r="N1383" s="193" t="str">
        <f>IF(C1383="","",F1383/([1]!S_STM07_IS(D1383,61,$G$5,$H$13)/IF([1]!s_share_total(D1383,$G$5)=0,[1]!s_share_total(D1383,[1]!s_ipo_listeddate(D1383)),[1]!s_share_total(D1383,$G$5))))</f>
        <v/>
      </c>
      <c r="O1383" s="242" t="str">
        <f ca="1">IF(C1383="","",[1]!s_share_total(D1383,TODAY())/$E$5)</f>
        <v/>
      </c>
      <c r="P1383" s="242" t="str">
        <f t="shared" si="134"/>
        <v/>
      </c>
      <c r="Q1383" s="181" t="str">
        <f t="shared" si="135"/>
        <v/>
      </c>
      <c r="R1383" s="342" t="str">
        <f t="shared" si="136"/>
        <v/>
      </c>
      <c r="S1383" s="144"/>
      <c r="U1383" s="1"/>
    </row>
    <row r="1384" spans="3:21" ht="12" customHeight="1" x14ac:dyDescent="0.35">
      <c r="C1384" s="341" t="str">
        <f t="shared" si="133"/>
        <v/>
      </c>
      <c r="D1384" s="239" t="str">
        <f t="shared" si="137"/>
        <v/>
      </c>
      <c r="E1384" s="239" t="str">
        <f t="shared" si="138"/>
        <v/>
      </c>
      <c r="F1384" s="179" t="str">
        <f ca="1">IF(C1384="","",[1]!s_dq_close(D1384,TODAY(),1))</f>
        <v/>
      </c>
      <c r="G1384" s="180" t="str">
        <f ca="1">IF(C1384="","",[1]!s_pq_pctchange(D1384,TODAY()-$G$12,TODAY())/100)</f>
        <v/>
      </c>
      <c r="H1384" s="240" t="str">
        <f>IF(C1384="","",IF($H$11="收入",[1]!S_STM07_IS(D1384,9,$G$5,$H$13)/$E$5,[1]!S_STM07_IS(D1384,48,$G$5,$H$13)/$E$5))</f>
        <v/>
      </c>
      <c r="I1384" s="240" t="str">
        <f>IF(C1384="","",IF($I$11="毛利率",([1]!S_STM07_IS(D1384,9,$G$5,$H$13)-[1]!S_STM07_IS(D1384,10,$G$5,$H$13))/[1]!S_STM07_IS(D1384,9,$G$5,$H$13),[1]!S_STM07_IS(D1384,14,$G$5,$H$13)/$E$5))</f>
        <v/>
      </c>
      <c r="J1384" s="402" t="str">
        <f>IF(C1384="","",IF($J$11="净利润率",[1]!S_STM07_IS(D1384,61,$G$5,$H$13)/[1]!S_STM07_IS(D1384,9,$G$5,$H$13),[1]!S_STM07_IS(D1384,55,$G$5,$H$13)/$E$5))</f>
        <v/>
      </c>
      <c r="K1384" s="411" t="str">
        <f>IF(C1384="","",[1]!hks_fa_roa2(D1384,$G$5))</f>
        <v/>
      </c>
      <c r="L1384" s="411" t="str">
        <f>IF(C1384="","",[1]!hks_fa_roe(D1384,$G$5))</f>
        <v/>
      </c>
      <c r="M1384" s="240" t="str">
        <f>IF(C1384="","",IF($M$11="EPS",[1]!S_STM07_IS(D1384,61,$G$5,$H$13)/IF([1]!s_share_total(D1384,$G$5)=0,[1]!s_share_total(D1384,[1]!s_ipo_listeddate(D1384)),[1]!s_share_total(D1384,$G$5)),([1]!s_stm07_bs(D1384,75,$G$5,$H$13)+[1]!s_stm07_bs(D1384,88,$G$5,$H$13)+[1]!s_stm07_bs(D1384,94,$G$5,$H$13)+[1]!s_stm07_bs(D1384,95,$G$5,$H$13))/$E$5))</f>
        <v/>
      </c>
      <c r="N1384" s="241" t="str">
        <f>IF(C1384="","",F1384/([1]!S_STM07_IS(D1384,61,$G$5,$H$13)/IF([1]!s_share_total(D1384,$G$5)=0,[1]!s_share_total(D1384,[1]!s_ipo_listeddate(D1384)),[1]!s_share_total(D1384,$G$5))))</f>
        <v/>
      </c>
      <c r="O1384" s="240" t="str">
        <f ca="1">IF(C1384="","",[1]!s_share_total(D1384,TODAY())/$E$5)</f>
        <v/>
      </c>
      <c r="P1384" s="240" t="str">
        <f t="shared" si="134"/>
        <v/>
      </c>
      <c r="Q1384" s="210" t="str">
        <f t="shared" si="135"/>
        <v/>
      </c>
      <c r="R1384" s="341" t="str">
        <f t="shared" si="136"/>
        <v/>
      </c>
      <c r="S1384" s="144"/>
      <c r="U1384" s="1"/>
    </row>
    <row r="1385" spans="3:21" ht="12" customHeight="1" x14ac:dyDescent="0.35">
      <c r="C1385" s="342" t="str">
        <f t="shared" si="133"/>
        <v/>
      </c>
      <c r="D1385" s="126" t="str">
        <f t="shared" si="137"/>
        <v/>
      </c>
      <c r="E1385" s="126" t="str">
        <f t="shared" si="138"/>
        <v/>
      </c>
      <c r="F1385" s="181" t="str">
        <f ca="1">IF(C1385="","",[1]!s_dq_close(D1385,TODAY(),1))</f>
        <v/>
      </c>
      <c r="G1385" s="182" t="str">
        <f ca="1">IF(C1385="","",[1]!s_pq_pctchange(D1385,TODAY()-$G$12,TODAY())/100)</f>
        <v/>
      </c>
      <c r="H1385" s="242" t="str">
        <f>IF(C1385="","",IF($H$11="收入",[1]!S_STM07_IS(D1385,9,$G$5,$H$13)/$E$5,[1]!S_STM07_IS(D1385,48,$G$5,$H$13)/$E$5))</f>
        <v/>
      </c>
      <c r="I1385" s="242" t="str">
        <f>IF(C1385="","",IF($I$11="毛利率",([1]!S_STM07_IS(D1385,9,$G$5,$H$13)-[1]!S_STM07_IS(D1385,10,$G$5,$H$13))/[1]!S_STM07_IS(D1385,9,$G$5,$H$13),[1]!S_STM07_IS(D1385,14,$G$5,$H$13)/$E$5))</f>
        <v/>
      </c>
      <c r="J1385" s="403" t="str">
        <f>IF(C1385="","",IF($J$11="净利润率",[1]!S_STM07_IS(D1385,61,$G$5,$H$13)/[1]!S_STM07_IS(D1385,9,$G$5,$H$13),[1]!S_STM07_IS(D1385,55,$G$5,$H$13)/$E$5))</f>
        <v/>
      </c>
      <c r="K1385" s="411" t="str">
        <f>IF(C1385="","",[1]!hks_fa_roa2(D1385,$G$5))</f>
        <v/>
      </c>
      <c r="L1385" s="411" t="str">
        <f>IF(C1385="","",[1]!hks_fa_roe(D1385,$G$5))</f>
        <v/>
      </c>
      <c r="M1385" s="243" t="str">
        <f>IF(C1385="","",IF($M$11="EPS",[1]!S_STM07_IS(D1385,61,$G$5,$H$13)/IF([1]!s_share_total(D1385,$G$5)=0,[1]!s_share_total(D1385,[1]!s_ipo_listeddate(D1385)),[1]!s_share_total(D1385,$G$5)),([1]!s_stm07_bs(D1385,75,$G$5,$H$13)+[1]!s_stm07_bs(D1385,88,$G$5,$H$13)+[1]!s_stm07_bs(D1385,94,$G$5,$H$13)+[1]!s_stm07_bs(D1385,95,$G$5,$H$13))/$E$5))</f>
        <v/>
      </c>
      <c r="N1385" s="193" t="str">
        <f>IF(C1385="","",F1385/([1]!S_STM07_IS(D1385,61,$G$5,$H$13)/IF([1]!s_share_total(D1385,$G$5)=0,[1]!s_share_total(D1385,[1]!s_ipo_listeddate(D1385)),[1]!s_share_total(D1385,$G$5))))</f>
        <v/>
      </c>
      <c r="O1385" s="242" t="str">
        <f ca="1">IF(C1385="","",[1]!s_share_total(D1385,TODAY())/$E$5)</f>
        <v/>
      </c>
      <c r="P1385" s="242" t="str">
        <f t="shared" si="134"/>
        <v/>
      </c>
      <c r="Q1385" s="181" t="str">
        <f t="shared" si="135"/>
        <v/>
      </c>
      <c r="R1385" s="342" t="str">
        <f t="shared" si="136"/>
        <v/>
      </c>
      <c r="S1385" s="144"/>
      <c r="U1385" s="1"/>
    </row>
    <row r="1386" spans="3:21" ht="12" customHeight="1" x14ac:dyDescent="0.35">
      <c r="C1386" s="341" t="str">
        <f t="shared" si="133"/>
        <v/>
      </c>
      <c r="D1386" s="239" t="str">
        <f t="shared" si="137"/>
        <v/>
      </c>
      <c r="E1386" s="239" t="str">
        <f t="shared" si="138"/>
        <v/>
      </c>
      <c r="F1386" s="179" t="str">
        <f ca="1">IF(C1386="","",[1]!s_dq_close(D1386,TODAY(),1))</f>
        <v/>
      </c>
      <c r="G1386" s="180" t="str">
        <f ca="1">IF(C1386="","",[1]!s_pq_pctchange(D1386,TODAY()-$G$12,TODAY())/100)</f>
        <v/>
      </c>
      <c r="H1386" s="240" t="str">
        <f>IF(C1386="","",IF($H$11="收入",[1]!S_STM07_IS(D1386,9,$G$5,$H$13)/$E$5,[1]!S_STM07_IS(D1386,48,$G$5,$H$13)/$E$5))</f>
        <v/>
      </c>
      <c r="I1386" s="240" t="str">
        <f>IF(C1386="","",IF($I$11="毛利率",([1]!S_STM07_IS(D1386,9,$G$5,$H$13)-[1]!S_STM07_IS(D1386,10,$G$5,$H$13))/[1]!S_STM07_IS(D1386,9,$G$5,$H$13),[1]!S_STM07_IS(D1386,14,$G$5,$H$13)/$E$5))</f>
        <v/>
      </c>
      <c r="J1386" s="402" t="str">
        <f>IF(C1386="","",IF($J$11="净利润率",[1]!S_STM07_IS(D1386,61,$G$5,$H$13)/[1]!S_STM07_IS(D1386,9,$G$5,$H$13),[1]!S_STM07_IS(D1386,55,$G$5,$H$13)/$E$5))</f>
        <v/>
      </c>
      <c r="K1386" s="411" t="str">
        <f>IF(C1386="","",[1]!hks_fa_roa2(D1386,$G$5))</f>
        <v/>
      </c>
      <c r="L1386" s="411" t="str">
        <f>IF(C1386="","",[1]!hks_fa_roe(D1386,$G$5))</f>
        <v/>
      </c>
      <c r="M1386" s="240" t="str">
        <f>IF(C1386="","",IF($M$11="EPS",[1]!S_STM07_IS(D1386,61,$G$5,$H$13)/IF([1]!s_share_total(D1386,$G$5)=0,[1]!s_share_total(D1386,[1]!s_ipo_listeddate(D1386)),[1]!s_share_total(D1386,$G$5)),([1]!s_stm07_bs(D1386,75,$G$5,$H$13)+[1]!s_stm07_bs(D1386,88,$G$5,$H$13)+[1]!s_stm07_bs(D1386,94,$G$5,$H$13)+[1]!s_stm07_bs(D1386,95,$G$5,$H$13))/$E$5))</f>
        <v/>
      </c>
      <c r="N1386" s="241" t="str">
        <f>IF(C1386="","",F1386/([1]!S_STM07_IS(D1386,61,$G$5,$H$13)/IF([1]!s_share_total(D1386,$G$5)=0,[1]!s_share_total(D1386,[1]!s_ipo_listeddate(D1386)),[1]!s_share_total(D1386,$G$5))))</f>
        <v/>
      </c>
      <c r="O1386" s="240" t="str">
        <f ca="1">IF(C1386="","",[1]!s_share_total(D1386,TODAY())/$E$5)</f>
        <v/>
      </c>
      <c r="P1386" s="240" t="str">
        <f t="shared" si="134"/>
        <v/>
      </c>
      <c r="Q1386" s="210" t="str">
        <f t="shared" si="135"/>
        <v/>
      </c>
      <c r="R1386" s="341" t="str">
        <f t="shared" si="136"/>
        <v/>
      </c>
      <c r="S1386" s="144"/>
      <c r="U1386" s="1"/>
    </row>
    <row r="1387" spans="3:21" ht="12" customHeight="1" x14ac:dyDescent="0.35">
      <c r="C1387" s="342" t="str">
        <f t="shared" si="133"/>
        <v/>
      </c>
      <c r="D1387" s="126" t="str">
        <f t="shared" si="137"/>
        <v/>
      </c>
      <c r="E1387" s="126" t="str">
        <f t="shared" si="138"/>
        <v/>
      </c>
      <c r="F1387" s="181" t="str">
        <f ca="1">IF(C1387="","",[1]!s_dq_close(D1387,TODAY(),1))</f>
        <v/>
      </c>
      <c r="G1387" s="182" t="str">
        <f ca="1">IF(C1387="","",[1]!s_pq_pctchange(D1387,TODAY()-$G$12,TODAY())/100)</f>
        <v/>
      </c>
      <c r="H1387" s="242" t="str">
        <f>IF(C1387="","",IF($H$11="收入",[1]!S_STM07_IS(D1387,9,$G$5,$H$13)/$E$5,[1]!S_STM07_IS(D1387,48,$G$5,$H$13)/$E$5))</f>
        <v/>
      </c>
      <c r="I1387" s="242" t="str">
        <f>IF(C1387="","",IF($I$11="毛利率",([1]!S_STM07_IS(D1387,9,$G$5,$H$13)-[1]!S_STM07_IS(D1387,10,$G$5,$H$13))/[1]!S_STM07_IS(D1387,9,$G$5,$H$13),[1]!S_STM07_IS(D1387,14,$G$5,$H$13)/$E$5))</f>
        <v/>
      </c>
      <c r="J1387" s="403" t="str">
        <f>IF(C1387="","",IF($J$11="净利润率",[1]!S_STM07_IS(D1387,61,$G$5,$H$13)/[1]!S_STM07_IS(D1387,9,$G$5,$H$13),[1]!S_STM07_IS(D1387,55,$G$5,$H$13)/$E$5))</f>
        <v/>
      </c>
      <c r="K1387" s="411" t="str">
        <f>IF(C1387="","",[1]!hks_fa_roa2(D1387,$G$5))</f>
        <v/>
      </c>
      <c r="L1387" s="411" t="str">
        <f>IF(C1387="","",[1]!hks_fa_roe(D1387,$G$5))</f>
        <v/>
      </c>
      <c r="M1387" s="243" t="str">
        <f>IF(C1387="","",IF($M$11="EPS",[1]!S_STM07_IS(D1387,61,$G$5,$H$13)/IF([1]!s_share_total(D1387,$G$5)=0,[1]!s_share_total(D1387,[1]!s_ipo_listeddate(D1387)),[1]!s_share_total(D1387,$G$5)),([1]!s_stm07_bs(D1387,75,$G$5,$H$13)+[1]!s_stm07_bs(D1387,88,$G$5,$H$13)+[1]!s_stm07_bs(D1387,94,$G$5,$H$13)+[1]!s_stm07_bs(D1387,95,$G$5,$H$13))/$E$5))</f>
        <v/>
      </c>
      <c r="N1387" s="193" t="str">
        <f>IF(C1387="","",F1387/([1]!S_STM07_IS(D1387,61,$G$5,$H$13)/IF([1]!s_share_total(D1387,$G$5)=0,[1]!s_share_total(D1387,[1]!s_ipo_listeddate(D1387)),[1]!s_share_total(D1387,$G$5))))</f>
        <v/>
      </c>
      <c r="O1387" s="242" t="str">
        <f ca="1">IF(C1387="","",[1]!s_share_total(D1387,TODAY())/$E$5)</f>
        <v/>
      </c>
      <c r="P1387" s="242" t="str">
        <f t="shared" si="134"/>
        <v/>
      </c>
      <c r="Q1387" s="181" t="str">
        <f t="shared" si="135"/>
        <v/>
      </c>
      <c r="R1387" s="342" t="str">
        <f t="shared" si="136"/>
        <v/>
      </c>
      <c r="S1387" s="144"/>
      <c r="U1387" s="1"/>
    </row>
    <row r="1388" spans="3:21" ht="12" customHeight="1" x14ac:dyDescent="0.35">
      <c r="C1388" s="341" t="str">
        <f t="shared" si="133"/>
        <v/>
      </c>
      <c r="D1388" s="239" t="str">
        <f t="shared" si="137"/>
        <v/>
      </c>
      <c r="E1388" s="239" t="str">
        <f t="shared" si="138"/>
        <v/>
      </c>
      <c r="F1388" s="179" t="str">
        <f ca="1">IF(C1388="","",[1]!s_dq_close(D1388,TODAY(),1))</f>
        <v/>
      </c>
      <c r="G1388" s="180" t="str">
        <f ca="1">IF(C1388="","",[1]!s_pq_pctchange(D1388,TODAY()-$G$12,TODAY())/100)</f>
        <v/>
      </c>
      <c r="H1388" s="240" t="str">
        <f>IF(C1388="","",IF($H$11="收入",[1]!S_STM07_IS(D1388,9,$G$5,$H$13)/$E$5,[1]!S_STM07_IS(D1388,48,$G$5,$H$13)/$E$5))</f>
        <v/>
      </c>
      <c r="I1388" s="240" t="str">
        <f>IF(C1388="","",IF($I$11="毛利率",([1]!S_STM07_IS(D1388,9,$G$5,$H$13)-[1]!S_STM07_IS(D1388,10,$G$5,$H$13))/[1]!S_STM07_IS(D1388,9,$G$5,$H$13),[1]!S_STM07_IS(D1388,14,$G$5,$H$13)/$E$5))</f>
        <v/>
      </c>
      <c r="J1388" s="402" t="str">
        <f>IF(C1388="","",IF($J$11="净利润率",[1]!S_STM07_IS(D1388,61,$G$5,$H$13)/[1]!S_STM07_IS(D1388,9,$G$5,$H$13),[1]!S_STM07_IS(D1388,55,$G$5,$H$13)/$E$5))</f>
        <v/>
      </c>
      <c r="K1388" s="411" t="str">
        <f>IF(C1388="","",[1]!hks_fa_roa2(D1388,$G$5))</f>
        <v/>
      </c>
      <c r="L1388" s="411" t="str">
        <f>IF(C1388="","",[1]!hks_fa_roe(D1388,$G$5))</f>
        <v/>
      </c>
      <c r="M1388" s="240" t="str">
        <f>IF(C1388="","",IF($M$11="EPS",[1]!S_STM07_IS(D1388,61,$G$5,$H$13)/IF([1]!s_share_total(D1388,$G$5)=0,[1]!s_share_total(D1388,[1]!s_ipo_listeddate(D1388)),[1]!s_share_total(D1388,$G$5)),([1]!s_stm07_bs(D1388,75,$G$5,$H$13)+[1]!s_stm07_bs(D1388,88,$G$5,$H$13)+[1]!s_stm07_bs(D1388,94,$G$5,$H$13)+[1]!s_stm07_bs(D1388,95,$G$5,$H$13))/$E$5))</f>
        <v/>
      </c>
      <c r="N1388" s="241" t="str">
        <f>IF(C1388="","",F1388/([1]!S_STM07_IS(D1388,61,$G$5,$H$13)/IF([1]!s_share_total(D1388,$G$5)=0,[1]!s_share_total(D1388,[1]!s_ipo_listeddate(D1388)),[1]!s_share_total(D1388,$G$5))))</f>
        <v/>
      </c>
      <c r="O1388" s="240" t="str">
        <f ca="1">IF(C1388="","",[1]!s_share_total(D1388,TODAY())/$E$5)</f>
        <v/>
      </c>
      <c r="P1388" s="240" t="str">
        <f t="shared" si="134"/>
        <v/>
      </c>
      <c r="Q1388" s="210" t="str">
        <f t="shared" si="135"/>
        <v/>
      </c>
      <c r="R1388" s="341" t="str">
        <f t="shared" si="136"/>
        <v/>
      </c>
      <c r="S1388" s="144"/>
      <c r="U1388" s="1"/>
    </row>
    <row r="1389" spans="3:21" ht="12" customHeight="1" x14ac:dyDescent="0.35">
      <c r="C1389" s="342" t="str">
        <f t="shared" si="133"/>
        <v/>
      </c>
      <c r="D1389" s="126" t="str">
        <f t="shared" si="137"/>
        <v/>
      </c>
      <c r="E1389" s="126" t="str">
        <f t="shared" si="138"/>
        <v/>
      </c>
      <c r="F1389" s="181" t="str">
        <f ca="1">IF(C1389="","",[1]!s_dq_close(D1389,TODAY(),1))</f>
        <v/>
      </c>
      <c r="G1389" s="182" t="str">
        <f ca="1">IF(C1389="","",[1]!s_pq_pctchange(D1389,TODAY()-$G$12,TODAY())/100)</f>
        <v/>
      </c>
      <c r="H1389" s="242" t="str">
        <f>IF(C1389="","",IF($H$11="收入",[1]!S_STM07_IS(D1389,9,$G$5,$H$13)/$E$5,[1]!S_STM07_IS(D1389,48,$G$5,$H$13)/$E$5))</f>
        <v/>
      </c>
      <c r="I1389" s="242" t="str">
        <f>IF(C1389="","",IF($I$11="毛利率",([1]!S_STM07_IS(D1389,9,$G$5,$H$13)-[1]!S_STM07_IS(D1389,10,$G$5,$H$13))/[1]!S_STM07_IS(D1389,9,$G$5,$H$13),[1]!S_STM07_IS(D1389,14,$G$5,$H$13)/$E$5))</f>
        <v/>
      </c>
      <c r="J1389" s="403" t="str">
        <f>IF(C1389="","",IF($J$11="净利润率",[1]!S_STM07_IS(D1389,61,$G$5,$H$13)/[1]!S_STM07_IS(D1389,9,$G$5,$H$13),[1]!S_STM07_IS(D1389,55,$G$5,$H$13)/$E$5))</f>
        <v/>
      </c>
      <c r="K1389" s="411" t="str">
        <f>IF(C1389="","",[1]!hks_fa_roa2(D1389,$G$5))</f>
        <v/>
      </c>
      <c r="L1389" s="411" t="str">
        <f>IF(C1389="","",[1]!hks_fa_roe(D1389,$G$5))</f>
        <v/>
      </c>
      <c r="M1389" s="243" t="str">
        <f>IF(C1389="","",IF($M$11="EPS",[1]!S_STM07_IS(D1389,61,$G$5,$H$13)/IF([1]!s_share_total(D1389,$G$5)=0,[1]!s_share_total(D1389,[1]!s_ipo_listeddate(D1389)),[1]!s_share_total(D1389,$G$5)),([1]!s_stm07_bs(D1389,75,$G$5,$H$13)+[1]!s_stm07_bs(D1389,88,$G$5,$H$13)+[1]!s_stm07_bs(D1389,94,$G$5,$H$13)+[1]!s_stm07_bs(D1389,95,$G$5,$H$13))/$E$5))</f>
        <v/>
      </c>
      <c r="N1389" s="193" t="str">
        <f>IF(C1389="","",F1389/([1]!S_STM07_IS(D1389,61,$G$5,$H$13)/IF([1]!s_share_total(D1389,$G$5)=0,[1]!s_share_total(D1389,[1]!s_ipo_listeddate(D1389)),[1]!s_share_total(D1389,$G$5))))</f>
        <v/>
      </c>
      <c r="O1389" s="242" t="str">
        <f ca="1">IF(C1389="","",[1]!s_share_total(D1389,TODAY())/$E$5)</f>
        <v/>
      </c>
      <c r="P1389" s="242" t="str">
        <f t="shared" si="134"/>
        <v/>
      </c>
      <c r="Q1389" s="181" t="str">
        <f t="shared" si="135"/>
        <v/>
      </c>
      <c r="R1389" s="342" t="str">
        <f t="shared" si="136"/>
        <v/>
      </c>
      <c r="S1389" s="144"/>
      <c r="U1389" s="1"/>
    </row>
    <row r="1390" spans="3:21" ht="12" customHeight="1" x14ac:dyDescent="0.35">
      <c r="C1390" s="341" t="str">
        <f t="shared" si="133"/>
        <v/>
      </c>
      <c r="D1390" s="239" t="str">
        <f t="shared" si="137"/>
        <v/>
      </c>
      <c r="E1390" s="239" t="str">
        <f t="shared" si="138"/>
        <v/>
      </c>
      <c r="F1390" s="179" t="str">
        <f ca="1">IF(C1390="","",[1]!s_dq_close(D1390,TODAY(),1))</f>
        <v/>
      </c>
      <c r="G1390" s="180" t="str">
        <f ca="1">IF(C1390="","",[1]!s_pq_pctchange(D1390,TODAY()-$G$12,TODAY())/100)</f>
        <v/>
      </c>
      <c r="H1390" s="240" t="str">
        <f>IF(C1390="","",IF($H$11="收入",[1]!S_STM07_IS(D1390,9,$G$5,$H$13)/$E$5,[1]!S_STM07_IS(D1390,48,$G$5,$H$13)/$E$5))</f>
        <v/>
      </c>
      <c r="I1390" s="240" t="str">
        <f>IF(C1390="","",IF($I$11="毛利率",([1]!S_STM07_IS(D1390,9,$G$5,$H$13)-[1]!S_STM07_IS(D1390,10,$G$5,$H$13))/[1]!S_STM07_IS(D1390,9,$G$5,$H$13),[1]!S_STM07_IS(D1390,14,$G$5,$H$13)/$E$5))</f>
        <v/>
      </c>
      <c r="J1390" s="402" t="str">
        <f>IF(C1390="","",IF($J$11="净利润率",[1]!S_STM07_IS(D1390,61,$G$5,$H$13)/[1]!S_STM07_IS(D1390,9,$G$5,$H$13),[1]!S_STM07_IS(D1390,55,$G$5,$H$13)/$E$5))</f>
        <v/>
      </c>
      <c r="K1390" s="411" t="str">
        <f>IF(C1390="","",[1]!hks_fa_roa2(D1390,$G$5))</f>
        <v/>
      </c>
      <c r="L1390" s="411" t="str">
        <f>IF(C1390="","",[1]!hks_fa_roe(D1390,$G$5))</f>
        <v/>
      </c>
      <c r="M1390" s="240" t="str">
        <f>IF(C1390="","",IF($M$11="EPS",[1]!S_STM07_IS(D1390,61,$G$5,$H$13)/IF([1]!s_share_total(D1390,$G$5)=0,[1]!s_share_total(D1390,[1]!s_ipo_listeddate(D1390)),[1]!s_share_total(D1390,$G$5)),([1]!s_stm07_bs(D1390,75,$G$5,$H$13)+[1]!s_stm07_bs(D1390,88,$G$5,$H$13)+[1]!s_stm07_bs(D1390,94,$G$5,$H$13)+[1]!s_stm07_bs(D1390,95,$G$5,$H$13))/$E$5))</f>
        <v/>
      </c>
      <c r="N1390" s="241" t="str">
        <f>IF(C1390="","",F1390/([1]!S_STM07_IS(D1390,61,$G$5,$H$13)/IF([1]!s_share_total(D1390,$G$5)=0,[1]!s_share_total(D1390,[1]!s_ipo_listeddate(D1390)),[1]!s_share_total(D1390,$G$5))))</f>
        <v/>
      </c>
      <c r="O1390" s="240" t="str">
        <f ca="1">IF(C1390="","",[1]!s_share_total(D1390,TODAY())/$E$5)</f>
        <v/>
      </c>
      <c r="P1390" s="240" t="str">
        <f t="shared" si="134"/>
        <v/>
      </c>
      <c r="Q1390" s="210" t="str">
        <f t="shared" si="135"/>
        <v/>
      </c>
      <c r="R1390" s="341" t="str">
        <f t="shared" si="136"/>
        <v/>
      </c>
      <c r="S1390" s="144"/>
      <c r="U1390" s="1"/>
    </row>
    <row r="1391" spans="3:21" ht="12" customHeight="1" x14ac:dyDescent="0.35">
      <c r="C1391" s="342" t="str">
        <f t="shared" si="133"/>
        <v/>
      </c>
      <c r="D1391" s="126" t="str">
        <f t="shared" si="137"/>
        <v/>
      </c>
      <c r="E1391" s="126" t="str">
        <f t="shared" si="138"/>
        <v/>
      </c>
      <c r="F1391" s="181" t="str">
        <f ca="1">IF(C1391="","",[1]!s_dq_close(D1391,TODAY(),1))</f>
        <v/>
      </c>
      <c r="G1391" s="182" t="str">
        <f ca="1">IF(C1391="","",[1]!s_pq_pctchange(D1391,TODAY()-$G$12,TODAY())/100)</f>
        <v/>
      </c>
      <c r="H1391" s="242" t="str">
        <f>IF(C1391="","",IF($H$11="收入",[1]!S_STM07_IS(D1391,9,$G$5,$H$13)/$E$5,[1]!S_STM07_IS(D1391,48,$G$5,$H$13)/$E$5))</f>
        <v/>
      </c>
      <c r="I1391" s="242" t="str">
        <f>IF(C1391="","",IF($I$11="毛利率",([1]!S_STM07_IS(D1391,9,$G$5,$H$13)-[1]!S_STM07_IS(D1391,10,$G$5,$H$13))/[1]!S_STM07_IS(D1391,9,$G$5,$H$13),[1]!S_STM07_IS(D1391,14,$G$5,$H$13)/$E$5))</f>
        <v/>
      </c>
      <c r="J1391" s="403" t="str">
        <f>IF(C1391="","",IF($J$11="净利润率",[1]!S_STM07_IS(D1391,61,$G$5,$H$13)/[1]!S_STM07_IS(D1391,9,$G$5,$H$13),[1]!S_STM07_IS(D1391,55,$G$5,$H$13)/$E$5))</f>
        <v/>
      </c>
      <c r="K1391" s="411" t="str">
        <f>IF(C1391="","",[1]!hks_fa_roa2(D1391,$G$5))</f>
        <v/>
      </c>
      <c r="L1391" s="411" t="str">
        <f>IF(C1391="","",[1]!hks_fa_roe(D1391,$G$5))</f>
        <v/>
      </c>
      <c r="M1391" s="243" t="str">
        <f>IF(C1391="","",IF($M$11="EPS",[1]!S_STM07_IS(D1391,61,$G$5,$H$13)/IF([1]!s_share_total(D1391,$G$5)=0,[1]!s_share_total(D1391,[1]!s_ipo_listeddate(D1391)),[1]!s_share_total(D1391,$G$5)),([1]!s_stm07_bs(D1391,75,$G$5,$H$13)+[1]!s_stm07_bs(D1391,88,$G$5,$H$13)+[1]!s_stm07_bs(D1391,94,$G$5,$H$13)+[1]!s_stm07_bs(D1391,95,$G$5,$H$13))/$E$5))</f>
        <v/>
      </c>
      <c r="N1391" s="193" t="str">
        <f>IF(C1391="","",F1391/([1]!S_STM07_IS(D1391,61,$G$5,$H$13)/IF([1]!s_share_total(D1391,$G$5)=0,[1]!s_share_total(D1391,[1]!s_ipo_listeddate(D1391)),[1]!s_share_total(D1391,$G$5))))</f>
        <v/>
      </c>
      <c r="O1391" s="242" t="str">
        <f ca="1">IF(C1391="","",[1]!s_share_total(D1391,TODAY())/$E$5)</f>
        <v/>
      </c>
      <c r="P1391" s="242" t="str">
        <f t="shared" si="134"/>
        <v/>
      </c>
      <c r="Q1391" s="181" t="str">
        <f t="shared" si="135"/>
        <v/>
      </c>
      <c r="R1391" s="342" t="str">
        <f t="shared" si="136"/>
        <v/>
      </c>
      <c r="S1391" s="144"/>
      <c r="U1391" s="1"/>
    </row>
    <row r="1392" spans="3:21" ht="12" customHeight="1" x14ac:dyDescent="0.35">
      <c r="C1392" s="341" t="str">
        <f t="shared" si="133"/>
        <v/>
      </c>
      <c r="D1392" s="239" t="str">
        <f t="shared" si="137"/>
        <v/>
      </c>
      <c r="E1392" s="239" t="str">
        <f t="shared" si="138"/>
        <v/>
      </c>
      <c r="F1392" s="179" t="str">
        <f ca="1">IF(C1392="","",[1]!s_dq_close(D1392,TODAY(),1))</f>
        <v/>
      </c>
      <c r="G1392" s="180" t="str">
        <f ca="1">IF(C1392="","",[1]!s_pq_pctchange(D1392,TODAY()-$G$12,TODAY())/100)</f>
        <v/>
      </c>
      <c r="H1392" s="240" t="str">
        <f>IF(C1392="","",IF($H$11="收入",[1]!S_STM07_IS(D1392,9,$G$5,$H$13)/$E$5,[1]!S_STM07_IS(D1392,48,$G$5,$H$13)/$E$5))</f>
        <v/>
      </c>
      <c r="I1392" s="240" t="str">
        <f>IF(C1392="","",IF($I$11="毛利率",([1]!S_STM07_IS(D1392,9,$G$5,$H$13)-[1]!S_STM07_IS(D1392,10,$G$5,$H$13))/[1]!S_STM07_IS(D1392,9,$G$5,$H$13),[1]!S_STM07_IS(D1392,14,$G$5,$H$13)/$E$5))</f>
        <v/>
      </c>
      <c r="J1392" s="402" t="str">
        <f>IF(C1392="","",IF($J$11="净利润率",[1]!S_STM07_IS(D1392,61,$G$5,$H$13)/[1]!S_STM07_IS(D1392,9,$G$5,$H$13),[1]!S_STM07_IS(D1392,55,$G$5,$H$13)/$E$5))</f>
        <v/>
      </c>
      <c r="K1392" s="411" t="str">
        <f>IF(C1392="","",[1]!hks_fa_roa2(D1392,$G$5))</f>
        <v/>
      </c>
      <c r="L1392" s="411" t="str">
        <f>IF(C1392="","",[1]!hks_fa_roe(D1392,$G$5))</f>
        <v/>
      </c>
      <c r="M1392" s="240" t="str">
        <f>IF(C1392="","",IF($M$11="EPS",[1]!S_STM07_IS(D1392,61,$G$5,$H$13)/IF([1]!s_share_total(D1392,$G$5)=0,[1]!s_share_total(D1392,[1]!s_ipo_listeddate(D1392)),[1]!s_share_total(D1392,$G$5)),([1]!s_stm07_bs(D1392,75,$G$5,$H$13)+[1]!s_stm07_bs(D1392,88,$G$5,$H$13)+[1]!s_stm07_bs(D1392,94,$G$5,$H$13)+[1]!s_stm07_bs(D1392,95,$G$5,$H$13))/$E$5))</f>
        <v/>
      </c>
      <c r="N1392" s="241" t="str">
        <f>IF(C1392="","",F1392/([1]!S_STM07_IS(D1392,61,$G$5,$H$13)/IF([1]!s_share_total(D1392,$G$5)=0,[1]!s_share_total(D1392,[1]!s_ipo_listeddate(D1392)),[1]!s_share_total(D1392,$G$5))))</f>
        <v/>
      </c>
      <c r="O1392" s="240" t="str">
        <f ca="1">IF(C1392="","",[1]!s_share_total(D1392,TODAY())/$E$5)</f>
        <v/>
      </c>
      <c r="P1392" s="240" t="str">
        <f t="shared" si="134"/>
        <v/>
      </c>
      <c r="Q1392" s="210" t="str">
        <f t="shared" si="135"/>
        <v/>
      </c>
      <c r="R1392" s="341" t="str">
        <f t="shared" si="136"/>
        <v/>
      </c>
      <c r="S1392" s="144"/>
      <c r="U1392" s="1"/>
    </row>
    <row r="1393" spans="3:21" ht="12" customHeight="1" x14ac:dyDescent="0.35">
      <c r="C1393" s="342" t="str">
        <f t="shared" si="133"/>
        <v/>
      </c>
      <c r="D1393" s="126" t="str">
        <f t="shared" si="137"/>
        <v/>
      </c>
      <c r="E1393" s="126" t="str">
        <f t="shared" si="138"/>
        <v/>
      </c>
      <c r="F1393" s="181" t="str">
        <f ca="1">IF(C1393="","",[1]!s_dq_close(D1393,TODAY(),1))</f>
        <v/>
      </c>
      <c r="G1393" s="182" t="str">
        <f ca="1">IF(C1393="","",[1]!s_pq_pctchange(D1393,TODAY()-$G$12,TODAY())/100)</f>
        <v/>
      </c>
      <c r="H1393" s="242" t="str">
        <f>IF(C1393="","",IF($H$11="收入",[1]!S_STM07_IS(D1393,9,$G$5,$H$13)/$E$5,[1]!S_STM07_IS(D1393,48,$G$5,$H$13)/$E$5))</f>
        <v/>
      </c>
      <c r="I1393" s="242" t="str">
        <f>IF(C1393="","",IF($I$11="毛利率",([1]!S_STM07_IS(D1393,9,$G$5,$H$13)-[1]!S_STM07_IS(D1393,10,$G$5,$H$13))/[1]!S_STM07_IS(D1393,9,$G$5,$H$13),[1]!S_STM07_IS(D1393,14,$G$5,$H$13)/$E$5))</f>
        <v/>
      </c>
      <c r="J1393" s="403" t="str">
        <f>IF(C1393="","",IF($J$11="净利润率",[1]!S_STM07_IS(D1393,61,$G$5,$H$13)/[1]!S_STM07_IS(D1393,9,$G$5,$H$13),[1]!S_STM07_IS(D1393,55,$G$5,$H$13)/$E$5))</f>
        <v/>
      </c>
      <c r="K1393" s="411" t="str">
        <f>IF(C1393="","",[1]!hks_fa_roa2(D1393,$G$5))</f>
        <v/>
      </c>
      <c r="L1393" s="411" t="str">
        <f>IF(C1393="","",[1]!hks_fa_roe(D1393,$G$5))</f>
        <v/>
      </c>
      <c r="M1393" s="243" t="str">
        <f>IF(C1393="","",IF($M$11="EPS",[1]!S_STM07_IS(D1393,61,$G$5,$H$13)/IF([1]!s_share_total(D1393,$G$5)=0,[1]!s_share_total(D1393,[1]!s_ipo_listeddate(D1393)),[1]!s_share_total(D1393,$G$5)),([1]!s_stm07_bs(D1393,75,$G$5,$H$13)+[1]!s_stm07_bs(D1393,88,$G$5,$H$13)+[1]!s_stm07_bs(D1393,94,$G$5,$H$13)+[1]!s_stm07_bs(D1393,95,$G$5,$H$13))/$E$5))</f>
        <v/>
      </c>
      <c r="N1393" s="193" t="str">
        <f>IF(C1393="","",F1393/([1]!S_STM07_IS(D1393,61,$G$5,$H$13)/IF([1]!s_share_total(D1393,$G$5)=0,[1]!s_share_total(D1393,[1]!s_ipo_listeddate(D1393)),[1]!s_share_total(D1393,$G$5))))</f>
        <v/>
      </c>
      <c r="O1393" s="242" t="str">
        <f ca="1">IF(C1393="","",[1]!s_share_total(D1393,TODAY())/$E$5)</f>
        <v/>
      </c>
      <c r="P1393" s="242" t="str">
        <f t="shared" si="134"/>
        <v/>
      </c>
      <c r="Q1393" s="181" t="str">
        <f t="shared" si="135"/>
        <v/>
      </c>
      <c r="R1393" s="342" t="str">
        <f t="shared" si="136"/>
        <v/>
      </c>
      <c r="S1393" s="144"/>
      <c r="U1393" s="1"/>
    </row>
    <row r="1394" spans="3:21" ht="12" customHeight="1" x14ac:dyDescent="0.35">
      <c r="C1394" s="341" t="str">
        <f t="shared" si="133"/>
        <v/>
      </c>
      <c r="D1394" s="239" t="str">
        <f t="shared" si="137"/>
        <v/>
      </c>
      <c r="E1394" s="239" t="str">
        <f t="shared" si="138"/>
        <v/>
      </c>
      <c r="F1394" s="179" t="str">
        <f ca="1">IF(C1394="","",[1]!s_dq_close(D1394,TODAY(),1))</f>
        <v/>
      </c>
      <c r="G1394" s="180" t="str">
        <f ca="1">IF(C1394="","",[1]!s_pq_pctchange(D1394,TODAY()-$G$12,TODAY())/100)</f>
        <v/>
      </c>
      <c r="H1394" s="240" t="str">
        <f>IF(C1394="","",IF($H$11="收入",[1]!S_STM07_IS(D1394,9,$G$5,$H$13)/$E$5,[1]!S_STM07_IS(D1394,48,$G$5,$H$13)/$E$5))</f>
        <v/>
      </c>
      <c r="I1394" s="240" t="str">
        <f>IF(C1394="","",IF($I$11="毛利率",([1]!S_STM07_IS(D1394,9,$G$5,$H$13)-[1]!S_STM07_IS(D1394,10,$G$5,$H$13))/[1]!S_STM07_IS(D1394,9,$G$5,$H$13),[1]!S_STM07_IS(D1394,14,$G$5,$H$13)/$E$5))</f>
        <v/>
      </c>
      <c r="J1394" s="402" t="str">
        <f>IF(C1394="","",IF($J$11="净利润率",[1]!S_STM07_IS(D1394,61,$G$5,$H$13)/[1]!S_STM07_IS(D1394,9,$G$5,$H$13),[1]!S_STM07_IS(D1394,55,$G$5,$H$13)/$E$5))</f>
        <v/>
      </c>
      <c r="K1394" s="411" t="str">
        <f>IF(C1394="","",[1]!hks_fa_roa2(D1394,$G$5))</f>
        <v/>
      </c>
      <c r="L1394" s="411" t="str">
        <f>IF(C1394="","",[1]!hks_fa_roe(D1394,$G$5))</f>
        <v/>
      </c>
      <c r="M1394" s="240" t="str">
        <f>IF(C1394="","",IF($M$11="EPS",[1]!S_STM07_IS(D1394,61,$G$5,$H$13)/IF([1]!s_share_total(D1394,$G$5)=0,[1]!s_share_total(D1394,[1]!s_ipo_listeddate(D1394)),[1]!s_share_total(D1394,$G$5)),([1]!s_stm07_bs(D1394,75,$G$5,$H$13)+[1]!s_stm07_bs(D1394,88,$G$5,$H$13)+[1]!s_stm07_bs(D1394,94,$G$5,$H$13)+[1]!s_stm07_bs(D1394,95,$G$5,$H$13))/$E$5))</f>
        <v/>
      </c>
      <c r="N1394" s="241" t="str">
        <f>IF(C1394="","",F1394/([1]!S_STM07_IS(D1394,61,$G$5,$H$13)/IF([1]!s_share_total(D1394,$G$5)=0,[1]!s_share_total(D1394,[1]!s_ipo_listeddate(D1394)),[1]!s_share_total(D1394,$G$5))))</f>
        <v/>
      </c>
      <c r="O1394" s="240" t="str">
        <f ca="1">IF(C1394="","",[1]!s_share_total(D1394,TODAY())/$E$5)</f>
        <v/>
      </c>
      <c r="P1394" s="240" t="str">
        <f t="shared" si="134"/>
        <v/>
      </c>
      <c r="Q1394" s="210" t="str">
        <f t="shared" si="135"/>
        <v/>
      </c>
      <c r="R1394" s="341" t="str">
        <f t="shared" si="136"/>
        <v/>
      </c>
      <c r="S1394" s="144"/>
      <c r="U1394" s="1"/>
    </row>
    <row r="1395" spans="3:21" ht="12" customHeight="1" x14ac:dyDescent="0.35">
      <c r="C1395" s="342" t="str">
        <f t="shared" si="133"/>
        <v/>
      </c>
      <c r="D1395" s="126" t="str">
        <f t="shared" si="137"/>
        <v/>
      </c>
      <c r="E1395" s="126" t="str">
        <f t="shared" si="138"/>
        <v/>
      </c>
      <c r="F1395" s="181" t="str">
        <f ca="1">IF(C1395="","",[1]!s_dq_close(D1395,TODAY(),1))</f>
        <v/>
      </c>
      <c r="G1395" s="182" t="str">
        <f ca="1">IF(C1395="","",[1]!s_pq_pctchange(D1395,TODAY()-$G$12,TODAY())/100)</f>
        <v/>
      </c>
      <c r="H1395" s="242" t="str">
        <f>IF(C1395="","",IF($H$11="收入",[1]!S_STM07_IS(D1395,9,$G$5,$H$13)/$E$5,[1]!S_STM07_IS(D1395,48,$G$5,$H$13)/$E$5))</f>
        <v/>
      </c>
      <c r="I1395" s="242" t="str">
        <f>IF(C1395="","",IF($I$11="毛利率",([1]!S_STM07_IS(D1395,9,$G$5,$H$13)-[1]!S_STM07_IS(D1395,10,$G$5,$H$13))/[1]!S_STM07_IS(D1395,9,$G$5,$H$13),[1]!S_STM07_IS(D1395,14,$G$5,$H$13)/$E$5))</f>
        <v/>
      </c>
      <c r="J1395" s="403" t="str">
        <f>IF(C1395="","",IF($J$11="净利润率",[1]!S_STM07_IS(D1395,61,$G$5,$H$13)/[1]!S_STM07_IS(D1395,9,$G$5,$H$13),[1]!S_STM07_IS(D1395,55,$G$5,$H$13)/$E$5))</f>
        <v/>
      </c>
      <c r="K1395" s="411" t="str">
        <f>IF(C1395="","",[1]!hks_fa_roa2(D1395,$G$5))</f>
        <v/>
      </c>
      <c r="L1395" s="411" t="str">
        <f>IF(C1395="","",[1]!hks_fa_roe(D1395,$G$5))</f>
        <v/>
      </c>
      <c r="M1395" s="243" t="str">
        <f>IF(C1395="","",IF($M$11="EPS",[1]!S_STM07_IS(D1395,61,$G$5,$H$13)/IF([1]!s_share_total(D1395,$G$5)=0,[1]!s_share_total(D1395,[1]!s_ipo_listeddate(D1395)),[1]!s_share_total(D1395,$G$5)),([1]!s_stm07_bs(D1395,75,$G$5,$H$13)+[1]!s_stm07_bs(D1395,88,$G$5,$H$13)+[1]!s_stm07_bs(D1395,94,$G$5,$H$13)+[1]!s_stm07_bs(D1395,95,$G$5,$H$13))/$E$5))</f>
        <v/>
      </c>
      <c r="N1395" s="193" t="str">
        <f>IF(C1395="","",F1395/([1]!S_STM07_IS(D1395,61,$G$5,$H$13)/IF([1]!s_share_total(D1395,$G$5)=0,[1]!s_share_total(D1395,[1]!s_ipo_listeddate(D1395)),[1]!s_share_total(D1395,$G$5))))</f>
        <v/>
      </c>
      <c r="O1395" s="242" t="str">
        <f ca="1">IF(C1395="","",[1]!s_share_total(D1395,TODAY())/$E$5)</f>
        <v/>
      </c>
      <c r="P1395" s="242" t="str">
        <f t="shared" si="134"/>
        <v/>
      </c>
      <c r="Q1395" s="181" t="str">
        <f t="shared" si="135"/>
        <v/>
      </c>
      <c r="R1395" s="342" t="str">
        <f t="shared" si="136"/>
        <v/>
      </c>
      <c r="S1395" s="144"/>
      <c r="U1395" s="1"/>
    </row>
    <row r="1396" spans="3:21" ht="12" customHeight="1" x14ac:dyDescent="0.35">
      <c r="C1396" s="341" t="str">
        <f t="shared" si="133"/>
        <v/>
      </c>
      <c r="D1396" s="239" t="str">
        <f t="shared" si="137"/>
        <v/>
      </c>
      <c r="E1396" s="239" t="str">
        <f t="shared" si="138"/>
        <v/>
      </c>
      <c r="F1396" s="179" t="str">
        <f ca="1">IF(C1396="","",[1]!s_dq_close(D1396,TODAY(),1))</f>
        <v/>
      </c>
      <c r="G1396" s="180" t="str">
        <f ca="1">IF(C1396="","",[1]!s_pq_pctchange(D1396,TODAY()-$G$12,TODAY())/100)</f>
        <v/>
      </c>
      <c r="H1396" s="240" t="str">
        <f>IF(C1396="","",IF($H$11="收入",[1]!S_STM07_IS(D1396,9,$G$5,$H$13)/$E$5,[1]!S_STM07_IS(D1396,48,$G$5,$H$13)/$E$5))</f>
        <v/>
      </c>
      <c r="I1396" s="240" t="str">
        <f>IF(C1396="","",IF($I$11="毛利率",([1]!S_STM07_IS(D1396,9,$G$5,$H$13)-[1]!S_STM07_IS(D1396,10,$G$5,$H$13))/[1]!S_STM07_IS(D1396,9,$G$5,$H$13),[1]!S_STM07_IS(D1396,14,$G$5,$H$13)/$E$5))</f>
        <v/>
      </c>
      <c r="J1396" s="402" t="str">
        <f>IF(C1396="","",IF($J$11="净利润率",[1]!S_STM07_IS(D1396,61,$G$5,$H$13)/[1]!S_STM07_IS(D1396,9,$G$5,$H$13),[1]!S_STM07_IS(D1396,55,$G$5,$H$13)/$E$5))</f>
        <v/>
      </c>
      <c r="K1396" s="411" t="str">
        <f>IF(C1396="","",[1]!hks_fa_roa2(D1396,$G$5))</f>
        <v/>
      </c>
      <c r="L1396" s="411" t="str">
        <f>IF(C1396="","",[1]!hks_fa_roe(D1396,$G$5))</f>
        <v/>
      </c>
      <c r="M1396" s="240" t="str">
        <f>IF(C1396="","",IF($M$11="EPS",[1]!S_STM07_IS(D1396,61,$G$5,$H$13)/IF([1]!s_share_total(D1396,$G$5)=0,[1]!s_share_total(D1396,[1]!s_ipo_listeddate(D1396)),[1]!s_share_total(D1396,$G$5)),([1]!s_stm07_bs(D1396,75,$G$5,$H$13)+[1]!s_stm07_bs(D1396,88,$G$5,$H$13)+[1]!s_stm07_bs(D1396,94,$G$5,$H$13)+[1]!s_stm07_bs(D1396,95,$G$5,$H$13))/$E$5))</f>
        <v/>
      </c>
      <c r="N1396" s="241" t="str">
        <f>IF(C1396="","",F1396/([1]!S_STM07_IS(D1396,61,$G$5,$H$13)/IF([1]!s_share_total(D1396,$G$5)=0,[1]!s_share_total(D1396,[1]!s_ipo_listeddate(D1396)),[1]!s_share_total(D1396,$G$5))))</f>
        <v/>
      </c>
      <c r="O1396" s="240" t="str">
        <f ca="1">IF(C1396="","",[1]!s_share_total(D1396,TODAY())/$E$5)</f>
        <v/>
      </c>
      <c r="P1396" s="240" t="str">
        <f t="shared" si="134"/>
        <v/>
      </c>
      <c r="Q1396" s="210" t="str">
        <f t="shared" si="135"/>
        <v/>
      </c>
      <c r="R1396" s="341" t="str">
        <f t="shared" si="136"/>
        <v/>
      </c>
      <c r="S1396" s="144"/>
      <c r="U1396" s="1"/>
    </row>
    <row r="1397" spans="3:21" ht="12" customHeight="1" x14ac:dyDescent="0.35">
      <c r="C1397" s="342" t="str">
        <f t="shared" si="133"/>
        <v/>
      </c>
      <c r="D1397" s="126" t="str">
        <f t="shared" si="137"/>
        <v/>
      </c>
      <c r="E1397" s="126" t="str">
        <f t="shared" si="138"/>
        <v/>
      </c>
      <c r="F1397" s="181" t="str">
        <f ca="1">IF(C1397="","",[1]!s_dq_close(D1397,TODAY(),1))</f>
        <v/>
      </c>
      <c r="G1397" s="182" t="str">
        <f ca="1">IF(C1397="","",[1]!s_pq_pctchange(D1397,TODAY()-$G$12,TODAY())/100)</f>
        <v/>
      </c>
      <c r="H1397" s="242" t="str">
        <f>IF(C1397="","",IF($H$11="收入",[1]!S_STM07_IS(D1397,9,$G$5,$H$13)/$E$5,[1]!S_STM07_IS(D1397,48,$G$5,$H$13)/$E$5))</f>
        <v/>
      </c>
      <c r="I1397" s="242" t="str">
        <f>IF(C1397="","",IF($I$11="毛利率",([1]!S_STM07_IS(D1397,9,$G$5,$H$13)-[1]!S_STM07_IS(D1397,10,$G$5,$H$13))/[1]!S_STM07_IS(D1397,9,$G$5,$H$13),[1]!S_STM07_IS(D1397,14,$G$5,$H$13)/$E$5))</f>
        <v/>
      </c>
      <c r="J1397" s="403" t="str">
        <f>IF(C1397="","",IF($J$11="净利润率",[1]!S_STM07_IS(D1397,61,$G$5,$H$13)/[1]!S_STM07_IS(D1397,9,$G$5,$H$13),[1]!S_STM07_IS(D1397,55,$G$5,$H$13)/$E$5))</f>
        <v/>
      </c>
      <c r="K1397" s="411" t="str">
        <f>IF(C1397="","",[1]!hks_fa_roa2(D1397,$G$5))</f>
        <v/>
      </c>
      <c r="L1397" s="411" t="str">
        <f>IF(C1397="","",[1]!hks_fa_roe(D1397,$G$5))</f>
        <v/>
      </c>
      <c r="M1397" s="243" t="str">
        <f>IF(C1397="","",IF($M$11="EPS",[1]!S_STM07_IS(D1397,61,$G$5,$H$13)/IF([1]!s_share_total(D1397,$G$5)=0,[1]!s_share_total(D1397,[1]!s_ipo_listeddate(D1397)),[1]!s_share_total(D1397,$G$5)),([1]!s_stm07_bs(D1397,75,$G$5,$H$13)+[1]!s_stm07_bs(D1397,88,$G$5,$H$13)+[1]!s_stm07_bs(D1397,94,$G$5,$H$13)+[1]!s_stm07_bs(D1397,95,$G$5,$H$13))/$E$5))</f>
        <v/>
      </c>
      <c r="N1397" s="193" t="str">
        <f>IF(C1397="","",F1397/([1]!S_STM07_IS(D1397,61,$G$5,$H$13)/IF([1]!s_share_total(D1397,$G$5)=0,[1]!s_share_total(D1397,[1]!s_ipo_listeddate(D1397)),[1]!s_share_total(D1397,$G$5))))</f>
        <v/>
      </c>
      <c r="O1397" s="242" t="str">
        <f ca="1">IF(C1397="","",[1]!s_share_total(D1397,TODAY())/$E$5)</f>
        <v/>
      </c>
      <c r="P1397" s="242" t="str">
        <f t="shared" si="134"/>
        <v/>
      </c>
      <c r="Q1397" s="181" t="str">
        <f t="shared" si="135"/>
        <v/>
      </c>
      <c r="R1397" s="342" t="str">
        <f t="shared" si="136"/>
        <v/>
      </c>
      <c r="S1397" s="144"/>
      <c r="U1397" s="1"/>
    </row>
    <row r="1398" spans="3:21" ht="12" customHeight="1" x14ac:dyDescent="0.35">
      <c r="C1398" s="341" t="str">
        <f t="shared" si="133"/>
        <v/>
      </c>
      <c r="D1398" s="239" t="str">
        <f t="shared" si="137"/>
        <v/>
      </c>
      <c r="E1398" s="239" t="str">
        <f t="shared" si="138"/>
        <v/>
      </c>
      <c r="F1398" s="179" t="str">
        <f ca="1">IF(C1398="","",[1]!s_dq_close(D1398,TODAY(),1))</f>
        <v/>
      </c>
      <c r="G1398" s="180" t="str">
        <f ca="1">IF(C1398="","",[1]!s_pq_pctchange(D1398,TODAY()-$G$12,TODAY())/100)</f>
        <v/>
      </c>
      <c r="H1398" s="240" t="str">
        <f>IF(C1398="","",IF($H$11="收入",[1]!S_STM07_IS(D1398,9,$G$5,$H$13)/$E$5,[1]!S_STM07_IS(D1398,48,$G$5,$H$13)/$E$5))</f>
        <v/>
      </c>
      <c r="I1398" s="240" t="str">
        <f>IF(C1398="","",IF($I$11="毛利率",([1]!S_STM07_IS(D1398,9,$G$5,$H$13)-[1]!S_STM07_IS(D1398,10,$G$5,$H$13))/[1]!S_STM07_IS(D1398,9,$G$5,$H$13),[1]!S_STM07_IS(D1398,14,$G$5,$H$13)/$E$5))</f>
        <v/>
      </c>
      <c r="J1398" s="402" t="str">
        <f>IF(C1398="","",IF($J$11="净利润率",[1]!S_STM07_IS(D1398,61,$G$5,$H$13)/[1]!S_STM07_IS(D1398,9,$G$5,$H$13),[1]!S_STM07_IS(D1398,55,$G$5,$H$13)/$E$5))</f>
        <v/>
      </c>
      <c r="K1398" s="411" t="str">
        <f>IF(C1398="","",[1]!hks_fa_roa2(D1398,$G$5))</f>
        <v/>
      </c>
      <c r="L1398" s="411" t="str">
        <f>IF(C1398="","",[1]!hks_fa_roe(D1398,$G$5))</f>
        <v/>
      </c>
      <c r="M1398" s="240" t="str">
        <f>IF(C1398="","",IF($M$11="EPS",[1]!S_STM07_IS(D1398,61,$G$5,$H$13)/IF([1]!s_share_total(D1398,$G$5)=0,[1]!s_share_total(D1398,[1]!s_ipo_listeddate(D1398)),[1]!s_share_total(D1398,$G$5)),([1]!s_stm07_bs(D1398,75,$G$5,$H$13)+[1]!s_stm07_bs(D1398,88,$G$5,$H$13)+[1]!s_stm07_bs(D1398,94,$G$5,$H$13)+[1]!s_stm07_bs(D1398,95,$G$5,$H$13))/$E$5))</f>
        <v/>
      </c>
      <c r="N1398" s="241" t="str">
        <f>IF(C1398="","",F1398/([1]!S_STM07_IS(D1398,61,$G$5,$H$13)/IF([1]!s_share_total(D1398,$G$5)=0,[1]!s_share_total(D1398,[1]!s_ipo_listeddate(D1398)),[1]!s_share_total(D1398,$G$5))))</f>
        <v/>
      </c>
      <c r="O1398" s="240" t="str">
        <f ca="1">IF(C1398="","",[1]!s_share_total(D1398,TODAY())/$E$5)</f>
        <v/>
      </c>
      <c r="P1398" s="240" t="str">
        <f t="shared" si="134"/>
        <v/>
      </c>
      <c r="Q1398" s="210" t="str">
        <f t="shared" si="135"/>
        <v/>
      </c>
      <c r="R1398" s="341" t="str">
        <f t="shared" si="136"/>
        <v/>
      </c>
      <c r="S1398" s="144"/>
      <c r="U1398" s="1"/>
    </row>
    <row r="1399" spans="3:21" ht="12" customHeight="1" x14ac:dyDescent="0.35">
      <c r="C1399" s="342" t="str">
        <f t="shared" si="133"/>
        <v/>
      </c>
      <c r="D1399" s="126" t="str">
        <f t="shared" si="137"/>
        <v/>
      </c>
      <c r="E1399" s="126" t="str">
        <f t="shared" si="138"/>
        <v/>
      </c>
      <c r="F1399" s="181" t="str">
        <f ca="1">IF(C1399="","",[1]!s_dq_close(D1399,TODAY(),1))</f>
        <v/>
      </c>
      <c r="G1399" s="182" t="str">
        <f ca="1">IF(C1399="","",[1]!s_pq_pctchange(D1399,TODAY()-$G$12,TODAY())/100)</f>
        <v/>
      </c>
      <c r="H1399" s="242" t="str">
        <f>IF(C1399="","",IF($H$11="收入",[1]!S_STM07_IS(D1399,9,$G$5,$H$13)/$E$5,[1]!S_STM07_IS(D1399,48,$G$5,$H$13)/$E$5))</f>
        <v/>
      </c>
      <c r="I1399" s="242" t="str">
        <f>IF(C1399="","",IF($I$11="毛利率",([1]!S_STM07_IS(D1399,9,$G$5,$H$13)-[1]!S_STM07_IS(D1399,10,$G$5,$H$13))/[1]!S_STM07_IS(D1399,9,$G$5,$H$13),[1]!S_STM07_IS(D1399,14,$G$5,$H$13)/$E$5))</f>
        <v/>
      </c>
      <c r="J1399" s="403" t="str">
        <f>IF(C1399="","",IF($J$11="净利润率",[1]!S_STM07_IS(D1399,61,$G$5,$H$13)/[1]!S_STM07_IS(D1399,9,$G$5,$H$13),[1]!S_STM07_IS(D1399,55,$G$5,$H$13)/$E$5))</f>
        <v/>
      </c>
      <c r="K1399" s="411" t="str">
        <f>IF(C1399="","",[1]!hks_fa_roa2(D1399,$G$5))</f>
        <v/>
      </c>
      <c r="L1399" s="411" t="str">
        <f>IF(C1399="","",[1]!hks_fa_roe(D1399,$G$5))</f>
        <v/>
      </c>
      <c r="M1399" s="243" t="str">
        <f>IF(C1399="","",IF($M$11="EPS",[1]!S_STM07_IS(D1399,61,$G$5,$H$13)/IF([1]!s_share_total(D1399,$G$5)=0,[1]!s_share_total(D1399,[1]!s_ipo_listeddate(D1399)),[1]!s_share_total(D1399,$G$5)),([1]!s_stm07_bs(D1399,75,$G$5,$H$13)+[1]!s_stm07_bs(D1399,88,$G$5,$H$13)+[1]!s_stm07_bs(D1399,94,$G$5,$H$13)+[1]!s_stm07_bs(D1399,95,$G$5,$H$13))/$E$5))</f>
        <v/>
      </c>
      <c r="N1399" s="193" t="str">
        <f>IF(C1399="","",F1399/([1]!S_STM07_IS(D1399,61,$G$5,$H$13)/IF([1]!s_share_total(D1399,$G$5)=0,[1]!s_share_total(D1399,[1]!s_ipo_listeddate(D1399)),[1]!s_share_total(D1399,$G$5))))</f>
        <v/>
      </c>
      <c r="O1399" s="242" t="str">
        <f ca="1">IF(C1399="","",[1]!s_share_total(D1399,TODAY())/$E$5)</f>
        <v/>
      </c>
      <c r="P1399" s="242" t="str">
        <f t="shared" si="134"/>
        <v/>
      </c>
      <c r="Q1399" s="181" t="str">
        <f t="shared" si="135"/>
        <v/>
      </c>
      <c r="R1399" s="342" t="str">
        <f t="shared" si="136"/>
        <v/>
      </c>
      <c r="S1399" s="144"/>
      <c r="U1399" s="1"/>
    </row>
    <row r="1400" spans="3:21" ht="12" customHeight="1" x14ac:dyDescent="0.35">
      <c r="C1400" s="341" t="str">
        <f t="shared" si="133"/>
        <v/>
      </c>
      <c r="D1400" s="239" t="str">
        <f t="shared" si="137"/>
        <v/>
      </c>
      <c r="E1400" s="239" t="str">
        <f t="shared" si="138"/>
        <v/>
      </c>
      <c r="F1400" s="179" t="str">
        <f ca="1">IF(C1400="","",[1]!s_dq_close(D1400,TODAY(),1))</f>
        <v/>
      </c>
      <c r="G1400" s="180" t="str">
        <f ca="1">IF(C1400="","",[1]!s_pq_pctchange(D1400,TODAY()-$G$12,TODAY())/100)</f>
        <v/>
      </c>
      <c r="H1400" s="240" t="str">
        <f>IF(C1400="","",IF($H$11="收入",[1]!S_STM07_IS(D1400,9,$G$5,$H$13)/$E$5,[1]!S_STM07_IS(D1400,48,$G$5,$H$13)/$E$5))</f>
        <v/>
      </c>
      <c r="I1400" s="240" t="str">
        <f>IF(C1400="","",IF($I$11="毛利率",([1]!S_STM07_IS(D1400,9,$G$5,$H$13)-[1]!S_STM07_IS(D1400,10,$G$5,$H$13))/[1]!S_STM07_IS(D1400,9,$G$5,$H$13),[1]!S_STM07_IS(D1400,14,$G$5,$H$13)/$E$5))</f>
        <v/>
      </c>
      <c r="J1400" s="402" t="str">
        <f>IF(C1400="","",IF($J$11="净利润率",[1]!S_STM07_IS(D1400,61,$G$5,$H$13)/[1]!S_STM07_IS(D1400,9,$G$5,$H$13),[1]!S_STM07_IS(D1400,55,$G$5,$H$13)/$E$5))</f>
        <v/>
      </c>
      <c r="K1400" s="411" t="str">
        <f>IF(C1400="","",[1]!hks_fa_roa2(D1400,$G$5))</f>
        <v/>
      </c>
      <c r="L1400" s="411" t="str">
        <f>IF(C1400="","",[1]!hks_fa_roe(D1400,$G$5))</f>
        <v/>
      </c>
      <c r="M1400" s="240" t="str">
        <f>IF(C1400="","",IF($M$11="EPS",[1]!S_STM07_IS(D1400,61,$G$5,$H$13)/IF([1]!s_share_total(D1400,$G$5)=0,[1]!s_share_total(D1400,[1]!s_ipo_listeddate(D1400)),[1]!s_share_total(D1400,$G$5)),([1]!s_stm07_bs(D1400,75,$G$5,$H$13)+[1]!s_stm07_bs(D1400,88,$G$5,$H$13)+[1]!s_stm07_bs(D1400,94,$G$5,$H$13)+[1]!s_stm07_bs(D1400,95,$G$5,$H$13))/$E$5))</f>
        <v/>
      </c>
      <c r="N1400" s="241" t="str">
        <f>IF(C1400="","",F1400/([1]!S_STM07_IS(D1400,61,$G$5,$H$13)/IF([1]!s_share_total(D1400,$G$5)=0,[1]!s_share_total(D1400,[1]!s_ipo_listeddate(D1400)),[1]!s_share_total(D1400,$G$5))))</f>
        <v/>
      </c>
      <c r="O1400" s="240" t="str">
        <f ca="1">IF(C1400="","",[1]!s_share_total(D1400,TODAY())/$E$5)</f>
        <v/>
      </c>
      <c r="P1400" s="240" t="str">
        <f t="shared" si="134"/>
        <v/>
      </c>
      <c r="Q1400" s="210" t="str">
        <f t="shared" si="135"/>
        <v/>
      </c>
      <c r="R1400" s="341" t="str">
        <f t="shared" si="136"/>
        <v/>
      </c>
      <c r="S1400" s="144"/>
      <c r="U1400" s="1"/>
    </row>
    <row r="1401" spans="3:21" ht="12" customHeight="1" x14ac:dyDescent="0.35">
      <c r="C1401" s="342" t="str">
        <f t="shared" si="133"/>
        <v/>
      </c>
      <c r="D1401" s="126" t="str">
        <f t="shared" si="137"/>
        <v/>
      </c>
      <c r="E1401" s="126" t="str">
        <f t="shared" si="138"/>
        <v/>
      </c>
      <c r="F1401" s="181" t="str">
        <f ca="1">IF(C1401="","",[1]!s_dq_close(D1401,TODAY(),1))</f>
        <v/>
      </c>
      <c r="G1401" s="182" t="str">
        <f ca="1">IF(C1401="","",[1]!s_pq_pctchange(D1401,TODAY()-$G$12,TODAY())/100)</f>
        <v/>
      </c>
      <c r="H1401" s="242" t="str">
        <f>IF(C1401="","",IF($H$11="收入",[1]!S_STM07_IS(D1401,9,$G$5,$H$13)/$E$5,[1]!S_STM07_IS(D1401,48,$G$5,$H$13)/$E$5))</f>
        <v/>
      </c>
      <c r="I1401" s="242" t="str">
        <f>IF(C1401="","",IF($I$11="毛利率",([1]!S_STM07_IS(D1401,9,$G$5,$H$13)-[1]!S_STM07_IS(D1401,10,$G$5,$H$13))/[1]!S_STM07_IS(D1401,9,$G$5,$H$13),[1]!S_STM07_IS(D1401,14,$G$5,$H$13)/$E$5))</f>
        <v/>
      </c>
      <c r="J1401" s="403" t="str">
        <f>IF(C1401="","",IF($J$11="净利润率",[1]!S_STM07_IS(D1401,61,$G$5,$H$13)/[1]!S_STM07_IS(D1401,9,$G$5,$H$13),[1]!S_STM07_IS(D1401,55,$G$5,$H$13)/$E$5))</f>
        <v/>
      </c>
      <c r="K1401" s="411" t="str">
        <f>IF(C1401="","",[1]!hks_fa_roa2(D1401,$G$5))</f>
        <v/>
      </c>
      <c r="L1401" s="411" t="str">
        <f>IF(C1401="","",[1]!hks_fa_roe(D1401,$G$5))</f>
        <v/>
      </c>
      <c r="M1401" s="243" t="str">
        <f>IF(C1401="","",IF($M$11="EPS",[1]!S_STM07_IS(D1401,61,$G$5,$H$13)/IF([1]!s_share_total(D1401,$G$5)=0,[1]!s_share_total(D1401,[1]!s_ipo_listeddate(D1401)),[1]!s_share_total(D1401,$G$5)),([1]!s_stm07_bs(D1401,75,$G$5,$H$13)+[1]!s_stm07_bs(D1401,88,$G$5,$H$13)+[1]!s_stm07_bs(D1401,94,$G$5,$H$13)+[1]!s_stm07_bs(D1401,95,$G$5,$H$13))/$E$5))</f>
        <v/>
      </c>
      <c r="N1401" s="193" t="str">
        <f>IF(C1401="","",F1401/([1]!S_STM07_IS(D1401,61,$G$5,$H$13)/IF([1]!s_share_total(D1401,$G$5)=0,[1]!s_share_total(D1401,[1]!s_ipo_listeddate(D1401)),[1]!s_share_total(D1401,$G$5))))</f>
        <v/>
      </c>
      <c r="O1401" s="242" t="str">
        <f ca="1">IF(C1401="","",[1]!s_share_total(D1401,TODAY())/$E$5)</f>
        <v/>
      </c>
      <c r="P1401" s="242" t="str">
        <f t="shared" si="134"/>
        <v/>
      </c>
      <c r="Q1401" s="181" t="str">
        <f t="shared" si="135"/>
        <v/>
      </c>
      <c r="R1401" s="342" t="str">
        <f t="shared" si="136"/>
        <v/>
      </c>
      <c r="S1401" s="144"/>
      <c r="U1401" s="1"/>
    </row>
    <row r="1402" spans="3:21" ht="12" customHeight="1" x14ac:dyDescent="0.35">
      <c r="C1402" s="341" t="str">
        <f t="shared" si="133"/>
        <v/>
      </c>
      <c r="D1402" s="239" t="str">
        <f t="shared" si="137"/>
        <v/>
      </c>
      <c r="E1402" s="239" t="str">
        <f t="shared" si="138"/>
        <v/>
      </c>
      <c r="F1402" s="179" t="str">
        <f ca="1">IF(C1402="","",[1]!s_dq_close(D1402,TODAY(),1))</f>
        <v/>
      </c>
      <c r="G1402" s="180" t="str">
        <f ca="1">IF(C1402="","",[1]!s_pq_pctchange(D1402,TODAY()-$G$12,TODAY())/100)</f>
        <v/>
      </c>
      <c r="H1402" s="240" t="str">
        <f>IF(C1402="","",IF($H$11="收入",[1]!S_STM07_IS(D1402,9,$G$5,$H$13)/$E$5,[1]!S_STM07_IS(D1402,48,$G$5,$H$13)/$E$5))</f>
        <v/>
      </c>
      <c r="I1402" s="240" t="str">
        <f>IF(C1402="","",IF($I$11="毛利率",([1]!S_STM07_IS(D1402,9,$G$5,$H$13)-[1]!S_STM07_IS(D1402,10,$G$5,$H$13))/[1]!S_STM07_IS(D1402,9,$G$5,$H$13),[1]!S_STM07_IS(D1402,14,$G$5,$H$13)/$E$5))</f>
        <v/>
      </c>
      <c r="J1402" s="402" t="str">
        <f>IF(C1402="","",IF($J$11="净利润率",[1]!S_STM07_IS(D1402,61,$G$5,$H$13)/[1]!S_STM07_IS(D1402,9,$G$5,$H$13),[1]!S_STM07_IS(D1402,55,$G$5,$H$13)/$E$5))</f>
        <v/>
      </c>
      <c r="K1402" s="411" t="str">
        <f>IF(C1402="","",[1]!hks_fa_roa2(D1402,$G$5))</f>
        <v/>
      </c>
      <c r="L1402" s="411" t="str">
        <f>IF(C1402="","",[1]!hks_fa_roe(D1402,$G$5))</f>
        <v/>
      </c>
      <c r="M1402" s="240" t="str">
        <f>IF(C1402="","",IF($M$11="EPS",[1]!S_STM07_IS(D1402,61,$G$5,$H$13)/IF([1]!s_share_total(D1402,$G$5)=0,[1]!s_share_total(D1402,[1]!s_ipo_listeddate(D1402)),[1]!s_share_total(D1402,$G$5)),([1]!s_stm07_bs(D1402,75,$G$5,$H$13)+[1]!s_stm07_bs(D1402,88,$G$5,$H$13)+[1]!s_stm07_bs(D1402,94,$G$5,$H$13)+[1]!s_stm07_bs(D1402,95,$G$5,$H$13))/$E$5))</f>
        <v/>
      </c>
      <c r="N1402" s="241" t="str">
        <f>IF(C1402="","",F1402/([1]!S_STM07_IS(D1402,61,$G$5,$H$13)/IF([1]!s_share_total(D1402,$G$5)=0,[1]!s_share_total(D1402,[1]!s_ipo_listeddate(D1402)),[1]!s_share_total(D1402,$G$5))))</f>
        <v/>
      </c>
      <c r="O1402" s="240" t="str">
        <f ca="1">IF(C1402="","",[1]!s_share_total(D1402,TODAY())/$E$5)</f>
        <v/>
      </c>
      <c r="P1402" s="240" t="str">
        <f t="shared" si="134"/>
        <v/>
      </c>
      <c r="Q1402" s="210" t="str">
        <f t="shared" si="135"/>
        <v/>
      </c>
      <c r="R1402" s="341" t="str">
        <f t="shared" si="136"/>
        <v/>
      </c>
      <c r="S1402" s="144"/>
      <c r="U1402" s="1"/>
    </row>
    <row r="1403" spans="3:21" ht="12" customHeight="1" x14ac:dyDescent="0.35">
      <c r="C1403" s="342" t="str">
        <f t="shared" si="133"/>
        <v/>
      </c>
      <c r="D1403" s="126" t="str">
        <f t="shared" si="137"/>
        <v/>
      </c>
      <c r="E1403" s="126" t="str">
        <f t="shared" si="138"/>
        <v/>
      </c>
      <c r="F1403" s="181" t="str">
        <f ca="1">IF(C1403="","",[1]!s_dq_close(D1403,TODAY(),1))</f>
        <v/>
      </c>
      <c r="G1403" s="182" t="str">
        <f ca="1">IF(C1403="","",[1]!s_pq_pctchange(D1403,TODAY()-$G$12,TODAY())/100)</f>
        <v/>
      </c>
      <c r="H1403" s="242" t="str">
        <f>IF(C1403="","",IF($H$11="收入",[1]!S_STM07_IS(D1403,9,$G$5,$H$13)/$E$5,[1]!S_STM07_IS(D1403,48,$G$5,$H$13)/$E$5))</f>
        <v/>
      </c>
      <c r="I1403" s="242" t="str">
        <f>IF(C1403="","",IF($I$11="毛利率",([1]!S_STM07_IS(D1403,9,$G$5,$H$13)-[1]!S_STM07_IS(D1403,10,$G$5,$H$13))/[1]!S_STM07_IS(D1403,9,$G$5,$H$13),[1]!S_STM07_IS(D1403,14,$G$5,$H$13)/$E$5))</f>
        <v/>
      </c>
      <c r="J1403" s="403" t="str">
        <f>IF(C1403="","",IF($J$11="净利润率",[1]!S_STM07_IS(D1403,61,$G$5,$H$13)/[1]!S_STM07_IS(D1403,9,$G$5,$H$13),[1]!S_STM07_IS(D1403,55,$G$5,$H$13)/$E$5))</f>
        <v/>
      </c>
      <c r="K1403" s="411" t="str">
        <f>IF(C1403="","",[1]!hks_fa_roa2(D1403,$G$5))</f>
        <v/>
      </c>
      <c r="L1403" s="411" t="str">
        <f>IF(C1403="","",[1]!hks_fa_roe(D1403,$G$5))</f>
        <v/>
      </c>
      <c r="M1403" s="243" t="str">
        <f>IF(C1403="","",IF($M$11="EPS",[1]!S_STM07_IS(D1403,61,$G$5,$H$13)/IF([1]!s_share_total(D1403,$G$5)=0,[1]!s_share_total(D1403,[1]!s_ipo_listeddate(D1403)),[1]!s_share_total(D1403,$G$5)),([1]!s_stm07_bs(D1403,75,$G$5,$H$13)+[1]!s_stm07_bs(D1403,88,$G$5,$H$13)+[1]!s_stm07_bs(D1403,94,$G$5,$H$13)+[1]!s_stm07_bs(D1403,95,$G$5,$H$13))/$E$5))</f>
        <v/>
      </c>
      <c r="N1403" s="193" t="str">
        <f>IF(C1403="","",F1403/([1]!S_STM07_IS(D1403,61,$G$5,$H$13)/IF([1]!s_share_total(D1403,$G$5)=0,[1]!s_share_total(D1403,[1]!s_ipo_listeddate(D1403)),[1]!s_share_total(D1403,$G$5))))</f>
        <v/>
      </c>
      <c r="O1403" s="242" t="str">
        <f ca="1">IF(C1403="","",[1]!s_share_total(D1403,TODAY())/$E$5)</f>
        <v/>
      </c>
      <c r="P1403" s="242" t="str">
        <f t="shared" si="134"/>
        <v/>
      </c>
      <c r="Q1403" s="181" t="str">
        <f t="shared" si="135"/>
        <v/>
      </c>
      <c r="R1403" s="342" t="str">
        <f t="shared" si="136"/>
        <v/>
      </c>
      <c r="S1403" s="144"/>
      <c r="U1403" s="1"/>
    </row>
    <row r="1404" spans="3:21" ht="12" customHeight="1" x14ac:dyDescent="0.35">
      <c r="C1404" s="341" t="str">
        <f t="shared" si="133"/>
        <v/>
      </c>
      <c r="D1404" s="239" t="str">
        <f t="shared" si="137"/>
        <v/>
      </c>
      <c r="E1404" s="239" t="str">
        <f t="shared" si="138"/>
        <v/>
      </c>
      <c r="F1404" s="179" t="str">
        <f ca="1">IF(C1404="","",[1]!s_dq_close(D1404,TODAY(),1))</f>
        <v/>
      </c>
      <c r="G1404" s="180" t="str">
        <f ca="1">IF(C1404="","",[1]!s_pq_pctchange(D1404,TODAY()-$G$12,TODAY())/100)</f>
        <v/>
      </c>
      <c r="H1404" s="240" t="str">
        <f>IF(C1404="","",IF($H$11="收入",[1]!S_STM07_IS(D1404,9,$G$5,$H$13)/$E$5,[1]!S_STM07_IS(D1404,48,$G$5,$H$13)/$E$5))</f>
        <v/>
      </c>
      <c r="I1404" s="240" t="str">
        <f>IF(C1404="","",IF($I$11="毛利率",([1]!S_STM07_IS(D1404,9,$G$5,$H$13)-[1]!S_STM07_IS(D1404,10,$G$5,$H$13))/[1]!S_STM07_IS(D1404,9,$G$5,$H$13),[1]!S_STM07_IS(D1404,14,$G$5,$H$13)/$E$5))</f>
        <v/>
      </c>
      <c r="J1404" s="402" t="str">
        <f>IF(C1404="","",IF($J$11="净利润率",[1]!S_STM07_IS(D1404,61,$G$5,$H$13)/[1]!S_STM07_IS(D1404,9,$G$5,$H$13),[1]!S_STM07_IS(D1404,55,$G$5,$H$13)/$E$5))</f>
        <v/>
      </c>
      <c r="K1404" s="411" t="str">
        <f>IF(C1404="","",[1]!hks_fa_roa2(D1404,$G$5))</f>
        <v/>
      </c>
      <c r="L1404" s="411" t="str">
        <f>IF(C1404="","",[1]!hks_fa_roe(D1404,$G$5))</f>
        <v/>
      </c>
      <c r="M1404" s="240" t="str">
        <f>IF(C1404="","",IF($M$11="EPS",[1]!S_STM07_IS(D1404,61,$G$5,$H$13)/IF([1]!s_share_total(D1404,$G$5)=0,[1]!s_share_total(D1404,[1]!s_ipo_listeddate(D1404)),[1]!s_share_total(D1404,$G$5)),([1]!s_stm07_bs(D1404,75,$G$5,$H$13)+[1]!s_stm07_bs(D1404,88,$G$5,$H$13)+[1]!s_stm07_bs(D1404,94,$G$5,$H$13)+[1]!s_stm07_bs(D1404,95,$G$5,$H$13))/$E$5))</f>
        <v/>
      </c>
      <c r="N1404" s="241" t="str">
        <f>IF(C1404="","",F1404/([1]!S_STM07_IS(D1404,61,$G$5,$H$13)/IF([1]!s_share_total(D1404,$G$5)=0,[1]!s_share_total(D1404,[1]!s_ipo_listeddate(D1404)),[1]!s_share_total(D1404,$G$5))))</f>
        <v/>
      </c>
      <c r="O1404" s="240" t="str">
        <f ca="1">IF(C1404="","",[1]!s_share_total(D1404,TODAY())/$E$5)</f>
        <v/>
      </c>
      <c r="P1404" s="240" t="str">
        <f t="shared" si="134"/>
        <v/>
      </c>
      <c r="Q1404" s="210" t="str">
        <f t="shared" si="135"/>
        <v/>
      </c>
      <c r="R1404" s="341" t="str">
        <f t="shared" si="136"/>
        <v/>
      </c>
      <c r="S1404" s="144"/>
      <c r="U1404" s="1"/>
    </row>
    <row r="1405" spans="3:21" ht="12" customHeight="1" x14ac:dyDescent="0.35">
      <c r="C1405" s="342" t="str">
        <f t="shared" si="133"/>
        <v/>
      </c>
      <c r="D1405" s="126" t="str">
        <f t="shared" si="137"/>
        <v/>
      </c>
      <c r="E1405" s="126" t="str">
        <f t="shared" si="138"/>
        <v/>
      </c>
      <c r="F1405" s="181" t="str">
        <f ca="1">IF(C1405="","",[1]!s_dq_close(D1405,TODAY(),1))</f>
        <v/>
      </c>
      <c r="G1405" s="182" t="str">
        <f ca="1">IF(C1405="","",[1]!s_pq_pctchange(D1405,TODAY()-$G$12,TODAY())/100)</f>
        <v/>
      </c>
      <c r="H1405" s="242" t="str">
        <f>IF(C1405="","",IF($H$11="收入",[1]!S_STM07_IS(D1405,9,$G$5,$H$13)/$E$5,[1]!S_STM07_IS(D1405,48,$G$5,$H$13)/$E$5))</f>
        <v/>
      </c>
      <c r="I1405" s="242" t="str">
        <f>IF(C1405="","",IF($I$11="毛利率",([1]!S_STM07_IS(D1405,9,$G$5,$H$13)-[1]!S_STM07_IS(D1405,10,$G$5,$H$13))/[1]!S_STM07_IS(D1405,9,$G$5,$H$13),[1]!S_STM07_IS(D1405,14,$G$5,$H$13)/$E$5))</f>
        <v/>
      </c>
      <c r="J1405" s="403" t="str">
        <f>IF(C1405="","",IF($J$11="净利润率",[1]!S_STM07_IS(D1405,61,$G$5,$H$13)/[1]!S_STM07_IS(D1405,9,$G$5,$H$13),[1]!S_STM07_IS(D1405,55,$G$5,$H$13)/$E$5))</f>
        <v/>
      </c>
      <c r="K1405" s="411" t="str">
        <f>IF(C1405="","",[1]!hks_fa_roa2(D1405,$G$5))</f>
        <v/>
      </c>
      <c r="L1405" s="411" t="str">
        <f>IF(C1405="","",[1]!hks_fa_roe(D1405,$G$5))</f>
        <v/>
      </c>
      <c r="M1405" s="243" t="str">
        <f>IF(C1405="","",IF($M$11="EPS",[1]!S_STM07_IS(D1405,61,$G$5,$H$13)/IF([1]!s_share_total(D1405,$G$5)=0,[1]!s_share_total(D1405,[1]!s_ipo_listeddate(D1405)),[1]!s_share_total(D1405,$G$5)),([1]!s_stm07_bs(D1405,75,$G$5,$H$13)+[1]!s_stm07_bs(D1405,88,$G$5,$H$13)+[1]!s_stm07_bs(D1405,94,$G$5,$H$13)+[1]!s_stm07_bs(D1405,95,$G$5,$H$13))/$E$5))</f>
        <v/>
      </c>
      <c r="N1405" s="193" t="str">
        <f>IF(C1405="","",F1405/([1]!S_STM07_IS(D1405,61,$G$5,$H$13)/IF([1]!s_share_total(D1405,$G$5)=0,[1]!s_share_total(D1405,[1]!s_ipo_listeddate(D1405)),[1]!s_share_total(D1405,$G$5))))</f>
        <v/>
      </c>
      <c r="O1405" s="242" t="str">
        <f ca="1">IF(C1405="","",[1]!s_share_total(D1405,TODAY())/$E$5)</f>
        <v/>
      </c>
      <c r="P1405" s="242" t="str">
        <f t="shared" si="134"/>
        <v/>
      </c>
      <c r="Q1405" s="181" t="str">
        <f t="shared" si="135"/>
        <v/>
      </c>
      <c r="R1405" s="342" t="str">
        <f t="shared" si="136"/>
        <v/>
      </c>
      <c r="S1405" s="144"/>
      <c r="U1405" s="1"/>
    </row>
    <row r="1406" spans="3:21" ht="12" customHeight="1" x14ac:dyDescent="0.35">
      <c r="C1406" s="341" t="str">
        <f t="shared" si="133"/>
        <v/>
      </c>
      <c r="D1406" s="239" t="str">
        <f t="shared" si="137"/>
        <v/>
      </c>
      <c r="E1406" s="239" t="str">
        <f t="shared" si="138"/>
        <v/>
      </c>
      <c r="F1406" s="179" t="str">
        <f ca="1">IF(C1406="","",[1]!s_dq_close(D1406,TODAY(),1))</f>
        <v/>
      </c>
      <c r="G1406" s="180" t="str">
        <f ca="1">IF(C1406="","",[1]!s_pq_pctchange(D1406,TODAY()-$G$12,TODAY())/100)</f>
        <v/>
      </c>
      <c r="H1406" s="240" t="str">
        <f>IF(C1406="","",IF($H$11="收入",[1]!S_STM07_IS(D1406,9,$G$5,$H$13)/$E$5,[1]!S_STM07_IS(D1406,48,$G$5,$H$13)/$E$5))</f>
        <v/>
      </c>
      <c r="I1406" s="240" t="str">
        <f>IF(C1406="","",IF($I$11="毛利率",([1]!S_STM07_IS(D1406,9,$G$5,$H$13)-[1]!S_STM07_IS(D1406,10,$G$5,$H$13))/[1]!S_STM07_IS(D1406,9,$G$5,$H$13),[1]!S_STM07_IS(D1406,14,$G$5,$H$13)/$E$5))</f>
        <v/>
      </c>
      <c r="J1406" s="402" t="str">
        <f>IF(C1406="","",IF($J$11="净利润率",[1]!S_STM07_IS(D1406,61,$G$5,$H$13)/[1]!S_STM07_IS(D1406,9,$G$5,$H$13),[1]!S_STM07_IS(D1406,55,$G$5,$H$13)/$E$5))</f>
        <v/>
      </c>
      <c r="K1406" s="411" t="str">
        <f>IF(C1406="","",[1]!hks_fa_roa2(D1406,$G$5))</f>
        <v/>
      </c>
      <c r="L1406" s="411" t="str">
        <f>IF(C1406="","",[1]!hks_fa_roe(D1406,$G$5))</f>
        <v/>
      </c>
      <c r="M1406" s="240" t="str">
        <f>IF(C1406="","",IF($M$11="EPS",[1]!S_STM07_IS(D1406,61,$G$5,$H$13)/IF([1]!s_share_total(D1406,$G$5)=0,[1]!s_share_total(D1406,[1]!s_ipo_listeddate(D1406)),[1]!s_share_total(D1406,$G$5)),([1]!s_stm07_bs(D1406,75,$G$5,$H$13)+[1]!s_stm07_bs(D1406,88,$G$5,$H$13)+[1]!s_stm07_bs(D1406,94,$G$5,$H$13)+[1]!s_stm07_bs(D1406,95,$G$5,$H$13))/$E$5))</f>
        <v/>
      </c>
      <c r="N1406" s="241" t="str">
        <f>IF(C1406="","",F1406/([1]!S_STM07_IS(D1406,61,$G$5,$H$13)/IF([1]!s_share_total(D1406,$G$5)=0,[1]!s_share_total(D1406,[1]!s_ipo_listeddate(D1406)),[1]!s_share_total(D1406,$G$5))))</f>
        <v/>
      </c>
      <c r="O1406" s="240" t="str">
        <f ca="1">IF(C1406="","",[1]!s_share_total(D1406,TODAY())/$E$5)</f>
        <v/>
      </c>
      <c r="P1406" s="240" t="str">
        <f t="shared" si="134"/>
        <v/>
      </c>
      <c r="Q1406" s="210" t="str">
        <f t="shared" si="135"/>
        <v/>
      </c>
      <c r="R1406" s="341" t="str">
        <f t="shared" si="136"/>
        <v/>
      </c>
      <c r="S1406" s="144"/>
      <c r="U1406" s="1"/>
    </row>
    <row r="1407" spans="3:21" ht="12" customHeight="1" x14ac:dyDescent="0.35">
      <c r="C1407" s="342" t="str">
        <f t="shared" si="133"/>
        <v/>
      </c>
      <c r="D1407" s="126" t="str">
        <f t="shared" si="137"/>
        <v/>
      </c>
      <c r="E1407" s="126" t="str">
        <f t="shared" si="138"/>
        <v/>
      </c>
      <c r="F1407" s="181" t="str">
        <f ca="1">IF(C1407="","",[1]!s_dq_close(D1407,TODAY(),1))</f>
        <v/>
      </c>
      <c r="G1407" s="182" t="str">
        <f ca="1">IF(C1407="","",[1]!s_pq_pctchange(D1407,TODAY()-$G$12,TODAY())/100)</f>
        <v/>
      </c>
      <c r="H1407" s="242" t="str">
        <f>IF(C1407="","",IF($H$11="收入",[1]!S_STM07_IS(D1407,9,$G$5,$H$13)/$E$5,[1]!S_STM07_IS(D1407,48,$G$5,$H$13)/$E$5))</f>
        <v/>
      </c>
      <c r="I1407" s="242" t="str">
        <f>IF(C1407="","",IF($I$11="毛利率",([1]!S_STM07_IS(D1407,9,$G$5,$H$13)-[1]!S_STM07_IS(D1407,10,$G$5,$H$13))/[1]!S_STM07_IS(D1407,9,$G$5,$H$13),[1]!S_STM07_IS(D1407,14,$G$5,$H$13)/$E$5))</f>
        <v/>
      </c>
      <c r="J1407" s="403" t="str">
        <f>IF(C1407="","",IF($J$11="净利润率",[1]!S_STM07_IS(D1407,61,$G$5,$H$13)/[1]!S_STM07_IS(D1407,9,$G$5,$H$13),[1]!S_STM07_IS(D1407,55,$G$5,$H$13)/$E$5))</f>
        <v/>
      </c>
      <c r="K1407" s="411" t="str">
        <f>IF(C1407="","",[1]!hks_fa_roa2(D1407,$G$5))</f>
        <v/>
      </c>
      <c r="L1407" s="411" t="str">
        <f>IF(C1407="","",[1]!hks_fa_roe(D1407,$G$5))</f>
        <v/>
      </c>
      <c r="M1407" s="243" t="str">
        <f>IF(C1407="","",IF($M$11="EPS",[1]!S_STM07_IS(D1407,61,$G$5,$H$13)/IF([1]!s_share_total(D1407,$G$5)=0,[1]!s_share_total(D1407,[1]!s_ipo_listeddate(D1407)),[1]!s_share_total(D1407,$G$5)),([1]!s_stm07_bs(D1407,75,$G$5,$H$13)+[1]!s_stm07_bs(D1407,88,$G$5,$H$13)+[1]!s_stm07_bs(D1407,94,$G$5,$H$13)+[1]!s_stm07_bs(D1407,95,$G$5,$H$13))/$E$5))</f>
        <v/>
      </c>
      <c r="N1407" s="193" t="str">
        <f>IF(C1407="","",F1407/([1]!S_STM07_IS(D1407,61,$G$5,$H$13)/IF([1]!s_share_total(D1407,$G$5)=0,[1]!s_share_total(D1407,[1]!s_ipo_listeddate(D1407)),[1]!s_share_total(D1407,$G$5))))</f>
        <v/>
      </c>
      <c r="O1407" s="242" t="str">
        <f ca="1">IF(C1407="","",[1]!s_share_total(D1407,TODAY())/$E$5)</f>
        <v/>
      </c>
      <c r="P1407" s="242" t="str">
        <f t="shared" si="134"/>
        <v/>
      </c>
      <c r="Q1407" s="181" t="str">
        <f t="shared" si="135"/>
        <v/>
      </c>
      <c r="R1407" s="342" t="str">
        <f t="shared" si="136"/>
        <v/>
      </c>
      <c r="S1407" s="144"/>
      <c r="U1407" s="1"/>
    </row>
    <row r="1408" spans="3:21" ht="12" customHeight="1" x14ac:dyDescent="0.35">
      <c r="C1408" s="341" t="str">
        <f t="shared" si="133"/>
        <v/>
      </c>
      <c r="D1408" s="239" t="str">
        <f t="shared" si="137"/>
        <v/>
      </c>
      <c r="E1408" s="239" t="str">
        <f t="shared" si="138"/>
        <v/>
      </c>
      <c r="F1408" s="179" t="str">
        <f ca="1">IF(C1408="","",[1]!s_dq_close(D1408,TODAY(),1))</f>
        <v/>
      </c>
      <c r="G1408" s="180" t="str">
        <f ca="1">IF(C1408="","",[1]!s_pq_pctchange(D1408,TODAY()-$G$12,TODAY())/100)</f>
        <v/>
      </c>
      <c r="H1408" s="240" t="str">
        <f>IF(C1408="","",IF($H$11="收入",[1]!S_STM07_IS(D1408,9,$G$5,$H$13)/$E$5,[1]!S_STM07_IS(D1408,48,$G$5,$H$13)/$E$5))</f>
        <v/>
      </c>
      <c r="I1408" s="240" t="str">
        <f>IF(C1408="","",IF($I$11="毛利率",([1]!S_STM07_IS(D1408,9,$G$5,$H$13)-[1]!S_STM07_IS(D1408,10,$G$5,$H$13))/[1]!S_STM07_IS(D1408,9,$G$5,$H$13),[1]!S_STM07_IS(D1408,14,$G$5,$H$13)/$E$5))</f>
        <v/>
      </c>
      <c r="J1408" s="402" t="str">
        <f>IF(C1408="","",IF($J$11="净利润率",[1]!S_STM07_IS(D1408,61,$G$5,$H$13)/[1]!S_STM07_IS(D1408,9,$G$5,$H$13),[1]!S_STM07_IS(D1408,55,$G$5,$H$13)/$E$5))</f>
        <v/>
      </c>
      <c r="K1408" s="411" t="str">
        <f>IF(C1408="","",[1]!hks_fa_roa2(D1408,$G$5))</f>
        <v/>
      </c>
      <c r="L1408" s="411" t="str">
        <f>IF(C1408="","",[1]!hks_fa_roe(D1408,$G$5))</f>
        <v/>
      </c>
      <c r="M1408" s="240" t="str">
        <f>IF(C1408="","",IF($M$11="EPS",[1]!S_STM07_IS(D1408,61,$G$5,$H$13)/IF([1]!s_share_total(D1408,$G$5)=0,[1]!s_share_total(D1408,[1]!s_ipo_listeddate(D1408)),[1]!s_share_total(D1408,$G$5)),([1]!s_stm07_bs(D1408,75,$G$5,$H$13)+[1]!s_stm07_bs(D1408,88,$G$5,$H$13)+[1]!s_stm07_bs(D1408,94,$G$5,$H$13)+[1]!s_stm07_bs(D1408,95,$G$5,$H$13))/$E$5))</f>
        <v/>
      </c>
      <c r="N1408" s="241" t="str">
        <f>IF(C1408="","",F1408/([1]!S_STM07_IS(D1408,61,$G$5,$H$13)/IF([1]!s_share_total(D1408,$G$5)=0,[1]!s_share_total(D1408,[1]!s_ipo_listeddate(D1408)),[1]!s_share_total(D1408,$G$5))))</f>
        <v/>
      </c>
      <c r="O1408" s="240" t="str">
        <f ca="1">IF(C1408="","",[1]!s_share_total(D1408,TODAY())/$E$5)</f>
        <v/>
      </c>
      <c r="P1408" s="240" t="str">
        <f t="shared" si="134"/>
        <v/>
      </c>
      <c r="Q1408" s="210" t="str">
        <f t="shared" si="135"/>
        <v/>
      </c>
      <c r="R1408" s="341" t="str">
        <f t="shared" si="136"/>
        <v/>
      </c>
      <c r="S1408" s="144"/>
      <c r="U1408" s="1"/>
    </row>
    <row r="1409" spans="3:21" ht="12" customHeight="1" x14ac:dyDescent="0.35">
      <c r="C1409" s="342" t="str">
        <f t="shared" si="133"/>
        <v/>
      </c>
      <c r="D1409" s="126" t="str">
        <f t="shared" si="137"/>
        <v/>
      </c>
      <c r="E1409" s="126" t="str">
        <f t="shared" si="138"/>
        <v/>
      </c>
      <c r="F1409" s="181" t="str">
        <f ca="1">IF(C1409="","",[1]!s_dq_close(D1409,TODAY(),1))</f>
        <v/>
      </c>
      <c r="G1409" s="182" t="str">
        <f ca="1">IF(C1409="","",[1]!s_pq_pctchange(D1409,TODAY()-$G$12,TODAY())/100)</f>
        <v/>
      </c>
      <c r="H1409" s="242" t="str">
        <f>IF(C1409="","",IF($H$11="收入",[1]!S_STM07_IS(D1409,9,$G$5,$H$13)/$E$5,[1]!S_STM07_IS(D1409,48,$G$5,$H$13)/$E$5))</f>
        <v/>
      </c>
      <c r="I1409" s="242" t="str">
        <f>IF(C1409="","",IF($I$11="毛利率",([1]!S_STM07_IS(D1409,9,$G$5,$H$13)-[1]!S_STM07_IS(D1409,10,$G$5,$H$13))/[1]!S_STM07_IS(D1409,9,$G$5,$H$13),[1]!S_STM07_IS(D1409,14,$G$5,$H$13)/$E$5))</f>
        <v/>
      </c>
      <c r="J1409" s="403" t="str">
        <f>IF(C1409="","",IF($J$11="净利润率",[1]!S_STM07_IS(D1409,61,$G$5,$H$13)/[1]!S_STM07_IS(D1409,9,$G$5,$H$13),[1]!S_STM07_IS(D1409,55,$G$5,$H$13)/$E$5))</f>
        <v/>
      </c>
      <c r="K1409" s="411" t="str">
        <f>IF(C1409="","",[1]!hks_fa_roa2(D1409,$G$5))</f>
        <v/>
      </c>
      <c r="L1409" s="411" t="str">
        <f>IF(C1409="","",[1]!hks_fa_roe(D1409,$G$5))</f>
        <v/>
      </c>
      <c r="M1409" s="243" t="str">
        <f>IF(C1409="","",IF($M$11="EPS",[1]!S_STM07_IS(D1409,61,$G$5,$H$13)/IF([1]!s_share_total(D1409,$G$5)=0,[1]!s_share_total(D1409,[1]!s_ipo_listeddate(D1409)),[1]!s_share_total(D1409,$G$5)),([1]!s_stm07_bs(D1409,75,$G$5,$H$13)+[1]!s_stm07_bs(D1409,88,$G$5,$H$13)+[1]!s_stm07_bs(D1409,94,$G$5,$H$13)+[1]!s_stm07_bs(D1409,95,$G$5,$H$13))/$E$5))</f>
        <v/>
      </c>
      <c r="N1409" s="193" t="str">
        <f>IF(C1409="","",F1409/([1]!S_STM07_IS(D1409,61,$G$5,$H$13)/IF([1]!s_share_total(D1409,$G$5)=0,[1]!s_share_total(D1409,[1]!s_ipo_listeddate(D1409)),[1]!s_share_total(D1409,$G$5))))</f>
        <v/>
      </c>
      <c r="O1409" s="242" t="str">
        <f ca="1">IF(C1409="","",[1]!s_share_total(D1409,TODAY())/$E$5)</f>
        <v/>
      </c>
      <c r="P1409" s="242" t="str">
        <f t="shared" si="134"/>
        <v/>
      </c>
      <c r="Q1409" s="181" t="str">
        <f t="shared" si="135"/>
        <v/>
      </c>
      <c r="R1409" s="342" t="str">
        <f t="shared" si="136"/>
        <v/>
      </c>
      <c r="S1409" s="144"/>
      <c r="U1409" s="1"/>
    </row>
    <row r="1410" spans="3:21" ht="12" customHeight="1" x14ac:dyDescent="0.35">
      <c r="C1410" s="341" t="str">
        <f t="shared" si="133"/>
        <v/>
      </c>
      <c r="D1410" s="239" t="str">
        <f t="shared" si="137"/>
        <v/>
      </c>
      <c r="E1410" s="239" t="str">
        <f t="shared" si="138"/>
        <v/>
      </c>
      <c r="F1410" s="179" t="str">
        <f ca="1">IF(C1410="","",[1]!s_dq_close(D1410,TODAY(),1))</f>
        <v/>
      </c>
      <c r="G1410" s="180" t="str">
        <f ca="1">IF(C1410="","",[1]!s_pq_pctchange(D1410,TODAY()-$G$12,TODAY())/100)</f>
        <v/>
      </c>
      <c r="H1410" s="240" t="str">
        <f>IF(C1410="","",IF($H$11="收入",[1]!S_STM07_IS(D1410,9,$G$5,$H$13)/$E$5,[1]!S_STM07_IS(D1410,48,$G$5,$H$13)/$E$5))</f>
        <v/>
      </c>
      <c r="I1410" s="240" t="str">
        <f>IF(C1410="","",IF($I$11="毛利率",([1]!S_STM07_IS(D1410,9,$G$5,$H$13)-[1]!S_STM07_IS(D1410,10,$G$5,$H$13))/[1]!S_STM07_IS(D1410,9,$G$5,$H$13),[1]!S_STM07_IS(D1410,14,$G$5,$H$13)/$E$5))</f>
        <v/>
      </c>
      <c r="J1410" s="402" t="str">
        <f>IF(C1410="","",IF($J$11="净利润率",[1]!S_STM07_IS(D1410,61,$G$5,$H$13)/[1]!S_STM07_IS(D1410,9,$G$5,$H$13),[1]!S_STM07_IS(D1410,55,$G$5,$H$13)/$E$5))</f>
        <v/>
      </c>
      <c r="K1410" s="411" t="str">
        <f>IF(C1410="","",[1]!hks_fa_roa2(D1410,$G$5))</f>
        <v/>
      </c>
      <c r="L1410" s="411" t="str">
        <f>IF(C1410="","",[1]!hks_fa_roe(D1410,$G$5))</f>
        <v/>
      </c>
      <c r="M1410" s="240" t="str">
        <f>IF(C1410="","",IF($M$11="EPS",[1]!S_STM07_IS(D1410,61,$G$5,$H$13)/IF([1]!s_share_total(D1410,$G$5)=0,[1]!s_share_total(D1410,[1]!s_ipo_listeddate(D1410)),[1]!s_share_total(D1410,$G$5)),([1]!s_stm07_bs(D1410,75,$G$5,$H$13)+[1]!s_stm07_bs(D1410,88,$G$5,$H$13)+[1]!s_stm07_bs(D1410,94,$G$5,$H$13)+[1]!s_stm07_bs(D1410,95,$G$5,$H$13))/$E$5))</f>
        <v/>
      </c>
      <c r="N1410" s="241" t="str">
        <f>IF(C1410="","",F1410/([1]!S_STM07_IS(D1410,61,$G$5,$H$13)/IF([1]!s_share_total(D1410,$G$5)=0,[1]!s_share_total(D1410,[1]!s_ipo_listeddate(D1410)),[1]!s_share_total(D1410,$G$5))))</f>
        <v/>
      </c>
      <c r="O1410" s="240" t="str">
        <f ca="1">IF(C1410="","",[1]!s_share_total(D1410,TODAY())/$E$5)</f>
        <v/>
      </c>
      <c r="P1410" s="240" t="str">
        <f t="shared" si="134"/>
        <v/>
      </c>
      <c r="Q1410" s="210" t="str">
        <f t="shared" si="135"/>
        <v/>
      </c>
      <c r="R1410" s="341" t="str">
        <f t="shared" si="136"/>
        <v/>
      </c>
      <c r="S1410" s="144"/>
      <c r="U1410" s="1"/>
    </row>
    <row r="1411" spans="3:21" ht="12" customHeight="1" x14ac:dyDescent="0.35">
      <c r="C1411" s="342" t="str">
        <f t="shared" si="133"/>
        <v/>
      </c>
      <c r="D1411" s="126" t="str">
        <f t="shared" si="137"/>
        <v/>
      </c>
      <c r="E1411" s="126" t="str">
        <f t="shared" si="138"/>
        <v/>
      </c>
      <c r="F1411" s="181" t="str">
        <f ca="1">IF(C1411="","",[1]!s_dq_close(D1411,TODAY(),1))</f>
        <v/>
      </c>
      <c r="G1411" s="182" t="str">
        <f ca="1">IF(C1411="","",[1]!s_pq_pctchange(D1411,TODAY()-$G$12,TODAY())/100)</f>
        <v/>
      </c>
      <c r="H1411" s="242" t="str">
        <f>IF(C1411="","",IF($H$11="收入",[1]!S_STM07_IS(D1411,9,$G$5,$H$13)/$E$5,[1]!S_STM07_IS(D1411,48,$G$5,$H$13)/$E$5))</f>
        <v/>
      </c>
      <c r="I1411" s="242" t="str">
        <f>IF(C1411="","",IF($I$11="毛利率",([1]!S_STM07_IS(D1411,9,$G$5,$H$13)-[1]!S_STM07_IS(D1411,10,$G$5,$H$13))/[1]!S_STM07_IS(D1411,9,$G$5,$H$13),[1]!S_STM07_IS(D1411,14,$G$5,$H$13)/$E$5))</f>
        <v/>
      </c>
      <c r="J1411" s="403" t="str">
        <f>IF(C1411="","",IF($J$11="净利润率",[1]!S_STM07_IS(D1411,61,$G$5,$H$13)/[1]!S_STM07_IS(D1411,9,$G$5,$H$13),[1]!S_STM07_IS(D1411,55,$G$5,$H$13)/$E$5))</f>
        <v/>
      </c>
      <c r="K1411" s="411" t="str">
        <f>IF(C1411="","",[1]!hks_fa_roa2(D1411,$G$5))</f>
        <v/>
      </c>
      <c r="L1411" s="411" t="str">
        <f>IF(C1411="","",[1]!hks_fa_roe(D1411,$G$5))</f>
        <v/>
      </c>
      <c r="M1411" s="243" t="str">
        <f>IF(C1411="","",IF($M$11="EPS",[1]!S_STM07_IS(D1411,61,$G$5,$H$13)/IF([1]!s_share_total(D1411,$G$5)=0,[1]!s_share_total(D1411,[1]!s_ipo_listeddate(D1411)),[1]!s_share_total(D1411,$G$5)),([1]!s_stm07_bs(D1411,75,$G$5,$H$13)+[1]!s_stm07_bs(D1411,88,$G$5,$H$13)+[1]!s_stm07_bs(D1411,94,$G$5,$H$13)+[1]!s_stm07_bs(D1411,95,$G$5,$H$13))/$E$5))</f>
        <v/>
      </c>
      <c r="N1411" s="193" t="str">
        <f>IF(C1411="","",F1411/([1]!S_STM07_IS(D1411,61,$G$5,$H$13)/IF([1]!s_share_total(D1411,$G$5)=0,[1]!s_share_total(D1411,[1]!s_ipo_listeddate(D1411)),[1]!s_share_total(D1411,$G$5))))</f>
        <v/>
      </c>
      <c r="O1411" s="242" t="str">
        <f ca="1">IF(C1411="","",[1]!s_share_total(D1411,TODAY())/$E$5)</f>
        <v/>
      </c>
      <c r="P1411" s="242" t="str">
        <f t="shared" si="134"/>
        <v/>
      </c>
      <c r="Q1411" s="181" t="str">
        <f t="shared" si="135"/>
        <v/>
      </c>
      <c r="R1411" s="342" t="str">
        <f t="shared" si="136"/>
        <v/>
      </c>
      <c r="S1411" s="144"/>
      <c r="U1411" s="1"/>
    </row>
    <row r="1412" spans="3:21" ht="12" customHeight="1" x14ac:dyDescent="0.35">
      <c r="C1412" s="341" t="str">
        <f t="shared" si="133"/>
        <v/>
      </c>
      <c r="D1412" s="239" t="str">
        <f t="shared" si="137"/>
        <v/>
      </c>
      <c r="E1412" s="239" t="str">
        <f t="shared" si="138"/>
        <v/>
      </c>
      <c r="F1412" s="179" t="str">
        <f ca="1">IF(C1412="","",[1]!s_dq_close(D1412,TODAY(),1))</f>
        <v/>
      </c>
      <c r="G1412" s="180" t="str">
        <f ca="1">IF(C1412="","",[1]!s_pq_pctchange(D1412,TODAY()-$G$12,TODAY())/100)</f>
        <v/>
      </c>
      <c r="H1412" s="240" t="str">
        <f>IF(C1412="","",IF($H$11="收入",[1]!S_STM07_IS(D1412,9,$G$5,$H$13)/$E$5,[1]!S_STM07_IS(D1412,48,$G$5,$H$13)/$E$5))</f>
        <v/>
      </c>
      <c r="I1412" s="240" t="str">
        <f>IF(C1412="","",IF($I$11="毛利率",([1]!S_STM07_IS(D1412,9,$G$5,$H$13)-[1]!S_STM07_IS(D1412,10,$G$5,$H$13))/[1]!S_STM07_IS(D1412,9,$G$5,$H$13),[1]!S_STM07_IS(D1412,14,$G$5,$H$13)/$E$5))</f>
        <v/>
      </c>
      <c r="J1412" s="402" t="str">
        <f>IF(C1412="","",IF($J$11="净利润率",[1]!S_STM07_IS(D1412,61,$G$5,$H$13)/[1]!S_STM07_IS(D1412,9,$G$5,$H$13),[1]!S_STM07_IS(D1412,55,$G$5,$H$13)/$E$5))</f>
        <v/>
      </c>
      <c r="K1412" s="411" t="str">
        <f>IF(C1412="","",[1]!hks_fa_roa2(D1412,$G$5))</f>
        <v/>
      </c>
      <c r="L1412" s="411" t="str">
        <f>IF(C1412="","",[1]!hks_fa_roe(D1412,$G$5))</f>
        <v/>
      </c>
      <c r="M1412" s="240" t="str">
        <f>IF(C1412="","",IF($M$11="EPS",[1]!S_STM07_IS(D1412,61,$G$5,$H$13)/IF([1]!s_share_total(D1412,$G$5)=0,[1]!s_share_total(D1412,[1]!s_ipo_listeddate(D1412)),[1]!s_share_total(D1412,$G$5)),([1]!s_stm07_bs(D1412,75,$G$5,$H$13)+[1]!s_stm07_bs(D1412,88,$G$5,$H$13)+[1]!s_stm07_bs(D1412,94,$G$5,$H$13)+[1]!s_stm07_bs(D1412,95,$G$5,$H$13))/$E$5))</f>
        <v/>
      </c>
      <c r="N1412" s="241" t="str">
        <f>IF(C1412="","",F1412/([1]!S_STM07_IS(D1412,61,$G$5,$H$13)/IF([1]!s_share_total(D1412,$G$5)=0,[1]!s_share_total(D1412,[1]!s_ipo_listeddate(D1412)),[1]!s_share_total(D1412,$G$5))))</f>
        <v/>
      </c>
      <c r="O1412" s="240" t="str">
        <f ca="1">IF(C1412="","",[1]!s_share_total(D1412,TODAY())/$E$5)</f>
        <v/>
      </c>
      <c r="P1412" s="240" t="str">
        <f t="shared" si="134"/>
        <v/>
      </c>
      <c r="Q1412" s="210" t="str">
        <f t="shared" si="135"/>
        <v/>
      </c>
      <c r="R1412" s="341" t="str">
        <f t="shared" si="136"/>
        <v/>
      </c>
      <c r="S1412" s="144"/>
      <c r="U1412" s="1"/>
    </row>
    <row r="1413" spans="3:21" ht="12" customHeight="1" x14ac:dyDescent="0.35">
      <c r="C1413" s="342" t="str">
        <f t="shared" si="133"/>
        <v/>
      </c>
      <c r="D1413" s="126" t="str">
        <f t="shared" si="137"/>
        <v/>
      </c>
      <c r="E1413" s="126" t="str">
        <f t="shared" si="138"/>
        <v/>
      </c>
      <c r="F1413" s="181" t="str">
        <f ca="1">IF(C1413="","",[1]!s_dq_close(D1413,TODAY(),1))</f>
        <v/>
      </c>
      <c r="G1413" s="182" t="str">
        <f ca="1">IF(C1413="","",[1]!s_pq_pctchange(D1413,TODAY()-$G$12,TODAY())/100)</f>
        <v/>
      </c>
      <c r="H1413" s="242" t="str">
        <f>IF(C1413="","",IF($H$11="收入",[1]!S_STM07_IS(D1413,9,$G$5,$H$13)/$E$5,[1]!S_STM07_IS(D1413,48,$G$5,$H$13)/$E$5))</f>
        <v/>
      </c>
      <c r="I1413" s="242" t="str">
        <f>IF(C1413="","",IF($I$11="毛利率",([1]!S_STM07_IS(D1413,9,$G$5,$H$13)-[1]!S_STM07_IS(D1413,10,$G$5,$H$13))/[1]!S_STM07_IS(D1413,9,$G$5,$H$13),[1]!S_STM07_IS(D1413,14,$G$5,$H$13)/$E$5))</f>
        <v/>
      </c>
      <c r="J1413" s="403" t="str">
        <f>IF(C1413="","",IF($J$11="净利润率",[1]!S_STM07_IS(D1413,61,$G$5,$H$13)/[1]!S_STM07_IS(D1413,9,$G$5,$H$13),[1]!S_STM07_IS(D1413,55,$G$5,$H$13)/$E$5))</f>
        <v/>
      </c>
      <c r="K1413" s="411" t="str">
        <f>IF(C1413="","",[1]!hks_fa_roa2(D1413,$G$5))</f>
        <v/>
      </c>
      <c r="L1413" s="411" t="str">
        <f>IF(C1413="","",[1]!hks_fa_roe(D1413,$G$5))</f>
        <v/>
      </c>
      <c r="M1413" s="243" t="str">
        <f>IF(C1413="","",IF($M$11="EPS",[1]!S_STM07_IS(D1413,61,$G$5,$H$13)/IF([1]!s_share_total(D1413,$G$5)=0,[1]!s_share_total(D1413,[1]!s_ipo_listeddate(D1413)),[1]!s_share_total(D1413,$G$5)),([1]!s_stm07_bs(D1413,75,$G$5,$H$13)+[1]!s_stm07_bs(D1413,88,$G$5,$H$13)+[1]!s_stm07_bs(D1413,94,$G$5,$H$13)+[1]!s_stm07_bs(D1413,95,$G$5,$H$13))/$E$5))</f>
        <v/>
      </c>
      <c r="N1413" s="193" t="str">
        <f>IF(C1413="","",F1413/([1]!S_STM07_IS(D1413,61,$G$5,$H$13)/IF([1]!s_share_total(D1413,$G$5)=0,[1]!s_share_total(D1413,[1]!s_ipo_listeddate(D1413)),[1]!s_share_total(D1413,$G$5))))</f>
        <v/>
      </c>
      <c r="O1413" s="242" t="str">
        <f ca="1">IF(C1413="","",[1]!s_share_total(D1413,TODAY())/$E$5)</f>
        <v/>
      </c>
      <c r="P1413" s="242" t="str">
        <f t="shared" si="134"/>
        <v/>
      </c>
      <c r="Q1413" s="181" t="str">
        <f t="shared" si="135"/>
        <v/>
      </c>
      <c r="R1413" s="342" t="str">
        <f t="shared" si="136"/>
        <v/>
      </c>
      <c r="S1413" s="144"/>
      <c r="U1413" s="1"/>
    </row>
    <row r="1414" spans="3:21" ht="12" customHeight="1" x14ac:dyDescent="0.35">
      <c r="C1414" s="341" t="str">
        <f t="shared" si="133"/>
        <v/>
      </c>
      <c r="D1414" s="239" t="str">
        <f t="shared" si="137"/>
        <v/>
      </c>
      <c r="E1414" s="239" t="str">
        <f t="shared" si="138"/>
        <v/>
      </c>
      <c r="F1414" s="179" t="str">
        <f ca="1">IF(C1414="","",[1]!s_dq_close(D1414,TODAY(),1))</f>
        <v/>
      </c>
      <c r="G1414" s="180" t="str">
        <f ca="1">IF(C1414="","",[1]!s_pq_pctchange(D1414,TODAY()-$G$12,TODAY())/100)</f>
        <v/>
      </c>
      <c r="H1414" s="240" t="str">
        <f>IF(C1414="","",IF($H$11="收入",[1]!S_STM07_IS(D1414,9,$G$5,$H$13)/$E$5,[1]!S_STM07_IS(D1414,48,$G$5,$H$13)/$E$5))</f>
        <v/>
      </c>
      <c r="I1414" s="240" t="str">
        <f>IF(C1414="","",IF($I$11="毛利率",([1]!S_STM07_IS(D1414,9,$G$5,$H$13)-[1]!S_STM07_IS(D1414,10,$G$5,$H$13))/[1]!S_STM07_IS(D1414,9,$G$5,$H$13),[1]!S_STM07_IS(D1414,14,$G$5,$H$13)/$E$5))</f>
        <v/>
      </c>
      <c r="J1414" s="402" t="str">
        <f>IF(C1414="","",IF($J$11="净利润率",[1]!S_STM07_IS(D1414,61,$G$5,$H$13)/[1]!S_STM07_IS(D1414,9,$G$5,$H$13),[1]!S_STM07_IS(D1414,55,$G$5,$H$13)/$E$5))</f>
        <v/>
      </c>
      <c r="K1414" s="411" t="str">
        <f>IF(C1414="","",[1]!hks_fa_roa2(D1414,$G$5))</f>
        <v/>
      </c>
      <c r="L1414" s="411" t="str">
        <f>IF(C1414="","",[1]!hks_fa_roe(D1414,$G$5))</f>
        <v/>
      </c>
      <c r="M1414" s="240" t="str">
        <f>IF(C1414="","",IF($M$11="EPS",[1]!S_STM07_IS(D1414,61,$G$5,$H$13)/IF([1]!s_share_total(D1414,$G$5)=0,[1]!s_share_total(D1414,[1]!s_ipo_listeddate(D1414)),[1]!s_share_total(D1414,$G$5)),([1]!s_stm07_bs(D1414,75,$G$5,$H$13)+[1]!s_stm07_bs(D1414,88,$G$5,$H$13)+[1]!s_stm07_bs(D1414,94,$G$5,$H$13)+[1]!s_stm07_bs(D1414,95,$G$5,$H$13))/$E$5))</f>
        <v/>
      </c>
      <c r="N1414" s="241" t="str">
        <f>IF(C1414="","",F1414/([1]!S_STM07_IS(D1414,61,$G$5,$H$13)/IF([1]!s_share_total(D1414,$G$5)=0,[1]!s_share_total(D1414,[1]!s_ipo_listeddate(D1414)),[1]!s_share_total(D1414,$G$5))))</f>
        <v/>
      </c>
      <c r="O1414" s="240" t="str">
        <f ca="1">IF(C1414="","",[1]!s_share_total(D1414,TODAY())/$E$5)</f>
        <v/>
      </c>
      <c r="P1414" s="240" t="str">
        <f t="shared" si="134"/>
        <v/>
      </c>
      <c r="Q1414" s="210" t="str">
        <f t="shared" si="135"/>
        <v/>
      </c>
      <c r="R1414" s="341" t="str">
        <f t="shared" si="136"/>
        <v/>
      </c>
      <c r="S1414" s="144"/>
      <c r="U1414" s="1"/>
    </row>
    <row r="1415" spans="3:21" ht="12" customHeight="1" x14ac:dyDescent="0.35">
      <c r="C1415" s="342" t="str">
        <f t="shared" si="133"/>
        <v/>
      </c>
      <c r="D1415" s="126" t="str">
        <f t="shared" si="137"/>
        <v/>
      </c>
      <c r="E1415" s="126" t="str">
        <f t="shared" si="138"/>
        <v/>
      </c>
      <c r="F1415" s="181" t="str">
        <f ca="1">IF(C1415="","",[1]!s_dq_close(D1415,TODAY(),1))</f>
        <v/>
      </c>
      <c r="G1415" s="182" t="str">
        <f ca="1">IF(C1415="","",[1]!s_pq_pctchange(D1415,TODAY()-$G$12,TODAY())/100)</f>
        <v/>
      </c>
      <c r="H1415" s="242" t="str">
        <f>IF(C1415="","",IF($H$11="收入",[1]!S_STM07_IS(D1415,9,$G$5,$H$13)/$E$5,[1]!S_STM07_IS(D1415,48,$G$5,$H$13)/$E$5))</f>
        <v/>
      </c>
      <c r="I1415" s="242" t="str">
        <f>IF(C1415="","",IF($I$11="毛利率",([1]!S_STM07_IS(D1415,9,$G$5,$H$13)-[1]!S_STM07_IS(D1415,10,$G$5,$H$13))/[1]!S_STM07_IS(D1415,9,$G$5,$H$13),[1]!S_STM07_IS(D1415,14,$G$5,$H$13)/$E$5))</f>
        <v/>
      </c>
      <c r="J1415" s="403" t="str">
        <f>IF(C1415="","",IF($J$11="净利润率",[1]!S_STM07_IS(D1415,61,$G$5,$H$13)/[1]!S_STM07_IS(D1415,9,$G$5,$H$13),[1]!S_STM07_IS(D1415,55,$G$5,$H$13)/$E$5))</f>
        <v/>
      </c>
      <c r="K1415" s="411" t="str">
        <f>IF(C1415="","",[1]!hks_fa_roa2(D1415,$G$5))</f>
        <v/>
      </c>
      <c r="L1415" s="411" t="str">
        <f>IF(C1415="","",[1]!hks_fa_roe(D1415,$G$5))</f>
        <v/>
      </c>
      <c r="M1415" s="243" t="str">
        <f>IF(C1415="","",IF($M$11="EPS",[1]!S_STM07_IS(D1415,61,$G$5,$H$13)/IF([1]!s_share_total(D1415,$G$5)=0,[1]!s_share_total(D1415,[1]!s_ipo_listeddate(D1415)),[1]!s_share_total(D1415,$G$5)),([1]!s_stm07_bs(D1415,75,$G$5,$H$13)+[1]!s_stm07_bs(D1415,88,$G$5,$H$13)+[1]!s_stm07_bs(D1415,94,$G$5,$H$13)+[1]!s_stm07_bs(D1415,95,$G$5,$H$13))/$E$5))</f>
        <v/>
      </c>
      <c r="N1415" s="193" t="str">
        <f>IF(C1415="","",F1415/([1]!S_STM07_IS(D1415,61,$G$5,$H$13)/IF([1]!s_share_total(D1415,$G$5)=0,[1]!s_share_total(D1415,[1]!s_ipo_listeddate(D1415)),[1]!s_share_total(D1415,$G$5))))</f>
        <v/>
      </c>
      <c r="O1415" s="242" t="str">
        <f ca="1">IF(C1415="","",[1]!s_share_total(D1415,TODAY())/$E$5)</f>
        <v/>
      </c>
      <c r="P1415" s="242" t="str">
        <f t="shared" si="134"/>
        <v/>
      </c>
      <c r="Q1415" s="181" t="str">
        <f t="shared" si="135"/>
        <v/>
      </c>
      <c r="R1415" s="342" t="str">
        <f t="shared" si="136"/>
        <v/>
      </c>
      <c r="S1415" s="144"/>
      <c r="U1415" s="1"/>
    </row>
    <row r="1416" spans="3:21" ht="12" customHeight="1" x14ac:dyDescent="0.35">
      <c r="C1416" s="341" t="str">
        <f t="shared" si="133"/>
        <v/>
      </c>
      <c r="D1416" s="239" t="str">
        <f t="shared" si="137"/>
        <v/>
      </c>
      <c r="E1416" s="239" t="str">
        <f t="shared" si="138"/>
        <v/>
      </c>
      <c r="F1416" s="179" t="str">
        <f ca="1">IF(C1416="","",[1]!s_dq_close(D1416,TODAY(),1))</f>
        <v/>
      </c>
      <c r="G1416" s="180" t="str">
        <f ca="1">IF(C1416="","",[1]!s_pq_pctchange(D1416,TODAY()-$G$12,TODAY())/100)</f>
        <v/>
      </c>
      <c r="H1416" s="240" t="str">
        <f>IF(C1416="","",IF($H$11="收入",[1]!S_STM07_IS(D1416,9,$G$5,$H$13)/$E$5,[1]!S_STM07_IS(D1416,48,$G$5,$H$13)/$E$5))</f>
        <v/>
      </c>
      <c r="I1416" s="240" t="str">
        <f>IF(C1416="","",IF($I$11="毛利率",([1]!S_STM07_IS(D1416,9,$G$5,$H$13)-[1]!S_STM07_IS(D1416,10,$G$5,$H$13))/[1]!S_STM07_IS(D1416,9,$G$5,$H$13),[1]!S_STM07_IS(D1416,14,$G$5,$H$13)/$E$5))</f>
        <v/>
      </c>
      <c r="J1416" s="402" t="str">
        <f>IF(C1416="","",IF($J$11="净利润率",[1]!S_STM07_IS(D1416,61,$G$5,$H$13)/[1]!S_STM07_IS(D1416,9,$G$5,$H$13),[1]!S_STM07_IS(D1416,55,$G$5,$H$13)/$E$5))</f>
        <v/>
      </c>
      <c r="K1416" s="411" t="str">
        <f>IF(C1416="","",[1]!hks_fa_roa2(D1416,$G$5))</f>
        <v/>
      </c>
      <c r="L1416" s="411" t="str">
        <f>IF(C1416="","",[1]!hks_fa_roe(D1416,$G$5))</f>
        <v/>
      </c>
      <c r="M1416" s="240" t="str">
        <f>IF(C1416="","",IF($M$11="EPS",[1]!S_STM07_IS(D1416,61,$G$5,$H$13)/IF([1]!s_share_total(D1416,$G$5)=0,[1]!s_share_total(D1416,[1]!s_ipo_listeddate(D1416)),[1]!s_share_total(D1416,$G$5)),([1]!s_stm07_bs(D1416,75,$G$5,$H$13)+[1]!s_stm07_bs(D1416,88,$G$5,$H$13)+[1]!s_stm07_bs(D1416,94,$G$5,$H$13)+[1]!s_stm07_bs(D1416,95,$G$5,$H$13))/$E$5))</f>
        <v/>
      </c>
      <c r="N1416" s="241" t="str">
        <f>IF(C1416="","",F1416/([1]!S_STM07_IS(D1416,61,$G$5,$H$13)/IF([1]!s_share_total(D1416,$G$5)=0,[1]!s_share_total(D1416,[1]!s_ipo_listeddate(D1416)),[1]!s_share_total(D1416,$G$5))))</f>
        <v/>
      </c>
      <c r="O1416" s="240" t="str">
        <f ca="1">IF(C1416="","",[1]!s_share_total(D1416,TODAY())/$E$5)</f>
        <v/>
      </c>
      <c r="P1416" s="240" t="str">
        <f t="shared" si="134"/>
        <v/>
      </c>
      <c r="Q1416" s="210" t="str">
        <f t="shared" si="135"/>
        <v/>
      </c>
      <c r="R1416" s="341" t="str">
        <f t="shared" si="136"/>
        <v/>
      </c>
      <c r="S1416" s="144"/>
      <c r="U1416" s="1"/>
    </row>
    <row r="1417" spans="3:21" ht="12" customHeight="1" x14ac:dyDescent="0.35">
      <c r="C1417" s="342" t="str">
        <f t="shared" si="133"/>
        <v/>
      </c>
      <c r="D1417" s="126" t="str">
        <f t="shared" si="137"/>
        <v/>
      </c>
      <c r="E1417" s="126" t="str">
        <f t="shared" si="138"/>
        <v/>
      </c>
      <c r="F1417" s="181" t="str">
        <f ca="1">IF(C1417="","",[1]!s_dq_close(D1417,TODAY(),1))</f>
        <v/>
      </c>
      <c r="G1417" s="182" t="str">
        <f ca="1">IF(C1417="","",[1]!s_pq_pctchange(D1417,TODAY()-$G$12,TODAY())/100)</f>
        <v/>
      </c>
      <c r="H1417" s="242" t="str">
        <f>IF(C1417="","",IF($H$11="收入",[1]!S_STM07_IS(D1417,9,$G$5,$H$13)/$E$5,[1]!S_STM07_IS(D1417,48,$G$5,$H$13)/$E$5))</f>
        <v/>
      </c>
      <c r="I1417" s="242" t="str">
        <f>IF(C1417="","",IF($I$11="毛利率",([1]!S_STM07_IS(D1417,9,$G$5,$H$13)-[1]!S_STM07_IS(D1417,10,$G$5,$H$13))/[1]!S_STM07_IS(D1417,9,$G$5,$H$13),[1]!S_STM07_IS(D1417,14,$G$5,$H$13)/$E$5))</f>
        <v/>
      </c>
      <c r="J1417" s="403" t="str">
        <f>IF(C1417="","",IF($J$11="净利润率",[1]!S_STM07_IS(D1417,61,$G$5,$H$13)/[1]!S_STM07_IS(D1417,9,$G$5,$H$13),[1]!S_STM07_IS(D1417,55,$G$5,$H$13)/$E$5))</f>
        <v/>
      </c>
      <c r="K1417" s="411" t="str">
        <f>IF(C1417="","",[1]!hks_fa_roa2(D1417,$G$5))</f>
        <v/>
      </c>
      <c r="L1417" s="411" t="str">
        <f>IF(C1417="","",[1]!hks_fa_roe(D1417,$G$5))</f>
        <v/>
      </c>
      <c r="M1417" s="243" t="str">
        <f>IF(C1417="","",IF($M$11="EPS",[1]!S_STM07_IS(D1417,61,$G$5,$H$13)/IF([1]!s_share_total(D1417,$G$5)=0,[1]!s_share_total(D1417,[1]!s_ipo_listeddate(D1417)),[1]!s_share_total(D1417,$G$5)),([1]!s_stm07_bs(D1417,75,$G$5,$H$13)+[1]!s_stm07_bs(D1417,88,$G$5,$H$13)+[1]!s_stm07_bs(D1417,94,$G$5,$H$13)+[1]!s_stm07_bs(D1417,95,$G$5,$H$13))/$E$5))</f>
        <v/>
      </c>
      <c r="N1417" s="193" t="str">
        <f>IF(C1417="","",F1417/([1]!S_STM07_IS(D1417,61,$G$5,$H$13)/IF([1]!s_share_total(D1417,$G$5)=0,[1]!s_share_total(D1417,[1]!s_ipo_listeddate(D1417)),[1]!s_share_total(D1417,$G$5))))</f>
        <v/>
      </c>
      <c r="O1417" s="242" t="str">
        <f ca="1">IF(C1417="","",[1]!s_share_total(D1417,TODAY())/$E$5)</f>
        <v/>
      </c>
      <c r="P1417" s="242" t="str">
        <f t="shared" si="134"/>
        <v/>
      </c>
      <c r="Q1417" s="181" t="str">
        <f t="shared" si="135"/>
        <v/>
      </c>
      <c r="R1417" s="342" t="str">
        <f t="shared" si="136"/>
        <v/>
      </c>
      <c r="S1417" s="144"/>
      <c r="U1417" s="1"/>
    </row>
    <row r="1418" spans="3:21" ht="12" customHeight="1" x14ac:dyDescent="0.35">
      <c r="C1418" s="341" t="str">
        <f t="shared" si="133"/>
        <v/>
      </c>
      <c r="D1418" s="239" t="str">
        <f t="shared" si="137"/>
        <v/>
      </c>
      <c r="E1418" s="239" t="str">
        <f t="shared" si="138"/>
        <v/>
      </c>
      <c r="F1418" s="179" t="str">
        <f ca="1">IF(C1418="","",[1]!s_dq_close(D1418,TODAY(),1))</f>
        <v/>
      </c>
      <c r="G1418" s="180" t="str">
        <f ca="1">IF(C1418="","",[1]!s_pq_pctchange(D1418,TODAY()-$G$12,TODAY())/100)</f>
        <v/>
      </c>
      <c r="H1418" s="240" t="str">
        <f>IF(C1418="","",IF($H$11="收入",[1]!S_STM07_IS(D1418,9,$G$5,$H$13)/$E$5,[1]!S_STM07_IS(D1418,48,$G$5,$H$13)/$E$5))</f>
        <v/>
      </c>
      <c r="I1418" s="240" t="str">
        <f>IF(C1418="","",IF($I$11="毛利率",([1]!S_STM07_IS(D1418,9,$G$5,$H$13)-[1]!S_STM07_IS(D1418,10,$G$5,$H$13))/[1]!S_STM07_IS(D1418,9,$G$5,$H$13),[1]!S_STM07_IS(D1418,14,$G$5,$H$13)/$E$5))</f>
        <v/>
      </c>
      <c r="J1418" s="402" t="str">
        <f>IF(C1418="","",IF($J$11="净利润率",[1]!S_STM07_IS(D1418,61,$G$5,$H$13)/[1]!S_STM07_IS(D1418,9,$G$5,$H$13),[1]!S_STM07_IS(D1418,55,$G$5,$H$13)/$E$5))</f>
        <v/>
      </c>
      <c r="K1418" s="411" t="str">
        <f>IF(C1418="","",[1]!hks_fa_roa2(D1418,$G$5))</f>
        <v/>
      </c>
      <c r="L1418" s="411" t="str">
        <f>IF(C1418="","",[1]!hks_fa_roe(D1418,$G$5))</f>
        <v/>
      </c>
      <c r="M1418" s="240" t="str">
        <f>IF(C1418="","",IF($M$11="EPS",[1]!S_STM07_IS(D1418,61,$G$5,$H$13)/IF([1]!s_share_total(D1418,$G$5)=0,[1]!s_share_total(D1418,[1]!s_ipo_listeddate(D1418)),[1]!s_share_total(D1418,$G$5)),([1]!s_stm07_bs(D1418,75,$G$5,$H$13)+[1]!s_stm07_bs(D1418,88,$G$5,$H$13)+[1]!s_stm07_bs(D1418,94,$G$5,$H$13)+[1]!s_stm07_bs(D1418,95,$G$5,$H$13))/$E$5))</f>
        <v/>
      </c>
      <c r="N1418" s="241" t="str">
        <f>IF(C1418="","",F1418/([1]!S_STM07_IS(D1418,61,$G$5,$H$13)/IF([1]!s_share_total(D1418,$G$5)=0,[1]!s_share_total(D1418,[1]!s_ipo_listeddate(D1418)),[1]!s_share_total(D1418,$G$5))))</f>
        <v/>
      </c>
      <c r="O1418" s="240" t="str">
        <f ca="1">IF(C1418="","",[1]!s_share_total(D1418,TODAY())/$E$5)</f>
        <v/>
      </c>
      <c r="P1418" s="240" t="str">
        <f t="shared" si="134"/>
        <v/>
      </c>
      <c r="Q1418" s="210" t="str">
        <f t="shared" si="135"/>
        <v/>
      </c>
      <c r="R1418" s="341" t="str">
        <f t="shared" si="136"/>
        <v/>
      </c>
      <c r="S1418" s="144"/>
      <c r="U1418" s="1"/>
    </row>
    <row r="1419" spans="3:21" ht="12" customHeight="1" x14ac:dyDescent="0.35">
      <c r="C1419" s="342" t="str">
        <f t="shared" si="133"/>
        <v/>
      </c>
      <c r="D1419" s="126" t="str">
        <f t="shared" si="137"/>
        <v/>
      </c>
      <c r="E1419" s="126" t="str">
        <f t="shared" si="138"/>
        <v/>
      </c>
      <c r="F1419" s="181" t="str">
        <f ca="1">IF(C1419="","",[1]!s_dq_close(D1419,TODAY(),1))</f>
        <v/>
      </c>
      <c r="G1419" s="182" t="str">
        <f ca="1">IF(C1419="","",[1]!s_pq_pctchange(D1419,TODAY()-$G$12,TODAY())/100)</f>
        <v/>
      </c>
      <c r="H1419" s="242" t="str">
        <f>IF(C1419="","",IF($H$11="收入",[1]!S_STM07_IS(D1419,9,$G$5,$H$13)/$E$5,[1]!S_STM07_IS(D1419,48,$G$5,$H$13)/$E$5))</f>
        <v/>
      </c>
      <c r="I1419" s="242" t="str">
        <f>IF(C1419="","",IF($I$11="毛利率",([1]!S_STM07_IS(D1419,9,$G$5,$H$13)-[1]!S_STM07_IS(D1419,10,$G$5,$H$13))/[1]!S_STM07_IS(D1419,9,$G$5,$H$13),[1]!S_STM07_IS(D1419,14,$G$5,$H$13)/$E$5))</f>
        <v/>
      </c>
      <c r="J1419" s="403" t="str">
        <f>IF(C1419="","",IF($J$11="净利润率",[1]!S_STM07_IS(D1419,61,$G$5,$H$13)/[1]!S_STM07_IS(D1419,9,$G$5,$H$13),[1]!S_STM07_IS(D1419,55,$G$5,$H$13)/$E$5))</f>
        <v/>
      </c>
      <c r="K1419" s="411" t="str">
        <f>IF(C1419="","",[1]!hks_fa_roa2(D1419,$G$5))</f>
        <v/>
      </c>
      <c r="L1419" s="411" t="str">
        <f>IF(C1419="","",[1]!hks_fa_roe(D1419,$G$5))</f>
        <v/>
      </c>
      <c r="M1419" s="243" t="str">
        <f>IF(C1419="","",IF($M$11="EPS",[1]!S_STM07_IS(D1419,61,$G$5,$H$13)/IF([1]!s_share_total(D1419,$G$5)=0,[1]!s_share_total(D1419,[1]!s_ipo_listeddate(D1419)),[1]!s_share_total(D1419,$G$5)),([1]!s_stm07_bs(D1419,75,$G$5,$H$13)+[1]!s_stm07_bs(D1419,88,$G$5,$H$13)+[1]!s_stm07_bs(D1419,94,$G$5,$H$13)+[1]!s_stm07_bs(D1419,95,$G$5,$H$13))/$E$5))</f>
        <v/>
      </c>
      <c r="N1419" s="193" t="str">
        <f>IF(C1419="","",F1419/([1]!S_STM07_IS(D1419,61,$G$5,$H$13)/IF([1]!s_share_total(D1419,$G$5)=0,[1]!s_share_total(D1419,[1]!s_ipo_listeddate(D1419)),[1]!s_share_total(D1419,$G$5))))</f>
        <v/>
      </c>
      <c r="O1419" s="242" t="str">
        <f ca="1">IF(C1419="","",[1]!s_share_total(D1419,TODAY())/$E$5)</f>
        <v/>
      </c>
      <c r="P1419" s="242" t="str">
        <f t="shared" si="134"/>
        <v/>
      </c>
      <c r="Q1419" s="181" t="str">
        <f t="shared" si="135"/>
        <v/>
      </c>
      <c r="R1419" s="342" t="str">
        <f t="shared" si="136"/>
        <v/>
      </c>
      <c r="S1419" s="144"/>
      <c r="U1419" s="1"/>
    </row>
    <row r="1420" spans="3:21" ht="12" customHeight="1" x14ac:dyDescent="0.35">
      <c r="C1420" s="341" t="str">
        <f t="shared" si="133"/>
        <v/>
      </c>
      <c r="D1420" s="239" t="str">
        <f t="shared" si="137"/>
        <v/>
      </c>
      <c r="E1420" s="239" t="str">
        <f t="shared" si="138"/>
        <v/>
      </c>
      <c r="F1420" s="179" t="str">
        <f ca="1">IF(C1420="","",[1]!s_dq_close(D1420,TODAY(),1))</f>
        <v/>
      </c>
      <c r="G1420" s="180" t="str">
        <f ca="1">IF(C1420="","",[1]!s_pq_pctchange(D1420,TODAY()-$G$12,TODAY())/100)</f>
        <v/>
      </c>
      <c r="H1420" s="240" t="str">
        <f>IF(C1420="","",IF($H$11="收入",[1]!S_STM07_IS(D1420,9,$G$5,$H$13)/$E$5,[1]!S_STM07_IS(D1420,48,$G$5,$H$13)/$E$5))</f>
        <v/>
      </c>
      <c r="I1420" s="240" t="str">
        <f>IF(C1420="","",IF($I$11="毛利率",([1]!S_STM07_IS(D1420,9,$G$5,$H$13)-[1]!S_STM07_IS(D1420,10,$G$5,$H$13))/[1]!S_STM07_IS(D1420,9,$G$5,$H$13),[1]!S_STM07_IS(D1420,14,$G$5,$H$13)/$E$5))</f>
        <v/>
      </c>
      <c r="J1420" s="402" t="str">
        <f>IF(C1420="","",IF($J$11="净利润率",[1]!S_STM07_IS(D1420,61,$G$5,$H$13)/[1]!S_STM07_IS(D1420,9,$G$5,$H$13),[1]!S_STM07_IS(D1420,55,$G$5,$H$13)/$E$5))</f>
        <v/>
      </c>
      <c r="K1420" s="411" t="str">
        <f>IF(C1420="","",[1]!hks_fa_roa2(D1420,$G$5))</f>
        <v/>
      </c>
      <c r="L1420" s="411" t="str">
        <f>IF(C1420="","",[1]!hks_fa_roe(D1420,$G$5))</f>
        <v/>
      </c>
      <c r="M1420" s="240" t="str">
        <f>IF(C1420="","",IF($M$11="EPS",[1]!S_STM07_IS(D1420,61,$G$5,$H$13)/IF([1]!s_share_total(D1420,$G$5)=0,[1]!s_share_total(D1420,[1]!s_ipo_listeddate(D1420)),[1]!s_share_total(D1420,$G$5)),([1]!s_stm07_bs(D1420,75,$G$5,$H$13)+[1]!s_stm07_bs(D1420,88,$G$5,$H$13)+[1]!s_stm07_bs(D1420,94,$G$5,$H$13)+[1]!s_stm07_bs(D1420,95,$G$5,$H$13))/$E$5))</f>
        <v/>
      </c>
      <c r="N1420" s="241" t="str">
        <f>IF(C1420="","",F1420/([1]!S_STM07_IS(D1420,61,$G$5,$H$13)/IF([1]!s_share_total(D1420,$G$5)=0,[1]!s_share_total(D1420,[1]!s_ipo_listeddate(D1420)),[1]!s_share_total(D1420,$G$5))))</f>
        <v/>
      </c>
      <c r="O1420" s="240" t="str">
        <f ca="1">IF(C1420="","",[1]!s_share_total(D1420,TODAY())/$E$5)</f>
        <v/>
      </c>
      <c r="P1420" s="240" t="str">
        <f t="shared" si="134"/>
        <v/>
      </c>
      <c r="Q1420" s="210" t="str">
        <f t="shared" si="135"/>
        <v/>
      </c>
      <c r="R1420" s="341" t="str">
        <f t="shared" si="136"/>
        <v/>
      </c>
      <c r="S1420" s="144"/>
      <c r="U1420" s="1"/>
    </row>
    <row r="1421" spans="3:21" ht="12" customHeight="1" x14ac:dyDescent="0.35">
      <c r="C1421" s="342" t="str">
        <f t="shared" si="133"/>
        <v/>
      </c>
      <c r="D1421" s="126" t="str">
        <f t="shared" si="137"/>
        <v/>
      </c>
      <c r="E1421" s="126" t="str">
        <f t="shared" si="138"/>
        <v/>
      </c>
      <c r="F1421" s="181" t="str">
        <f ca="1">IF(C1421="","",[1]!s_dq_close(D1421,TODAY(),1))</f>
        <v/>
      </c>
      <c r="G1421" s="182" t="str">
        <f ca="1">IF(C1421="","",[1]!s_pq_pctchange(D1421,TODAY()-$G$12,TODAY())/100)</f>
        <v/>
      </c>
      <c r="H1421" s="242" t="str">
        <f>IF(C1421="","",IF($H$11="收入",[1]!S_STM07_IS(D1421,9,$G$5,$H$13)/$E$5,[1]!S_STM07_IS(D1421,48,$G$5,$H$13)/$E$5))</f>
        <v/>
      </c>
      <c r="I1421" s="242" t="str">
        <f>IF(C1421="","",IF($I$11="毛利率",([1]!S_STM07_IS(D1421,9,$G$5,$H$13)-[1]!S_STM07_IS(D1421,10,$G$5,$H$13))/[1]!S_STM07_IS(D1421,9,$G$5,$H$13),[1]!S_STM07_IS(D1421,14,$G$5,$H$13)/$E$5))</f>
        <v/>
      </c>
      <c r="J1421" s="403" t="str">
        <f>IF(C1421="","",IF($J$11="净利润率",[1]!S_STM07_IS(D1421,61,$G$5,$H$13)/[1]!S_STM07_IS(D1421,9,$G$5,$H$13),[1]!S_STM07_IS(D1421,55,$G$5,$H$13)/$E$5))</f>
        <v/>
      </c>
      <c r="K1421" s="411" t="str">
        <f>IF(C1421="","",[1]!hks_fa_roa2(D1421,$G$5))</f>
        <v/>
      </c>
      <c r="L1421" s="411" t="str">
        <f>IF(C1421="","",[1]!hks_fa_roe(D1421,$G$5))</f>
        <v/>
      </c>
      <c r="M1421" s="243" t="str">
        <f>IF(C1421="","",IF($M$11="EPS",[1]!S_STM07_IS(D1421,61,$G$5,$H$13)/IF([1]!s_share_total(D1421,$G$5)=0,[1]!s_share_total(D1421,[1]!s_ipo_listeddate(D1421)),[1]!s_share_total(D1421,$G$5)),([1]!s_stm07_bs(D1421,75,$G$5,$H$13)+[1]!s_stm07_bs(D1421,88,$G$5,$H$13)+[1]!s_stm07_bs(D1421,94,$G$5,$H$13)+[1]!s_stm07_bs(D1421,95,$G$5,$H$13))/$E$5))</f>
        <v/>
      </c>
      <c r="N1421" s="193" t="str">
        <f>IF(C1421="","",F1421/([1]!S_STM07_IS(D1421,61,$G$5,$H$13)/IF([1]!s_share_total(D1421,$G$5)=0,[1]!s_share_total(D1421,[1]!s_ipo_listeddate(D1421)),[1]!s_share_total(D1421,$G$5))))</f>
        <v/>
      </c>
      <c r="O1421" s="242" t="str">
        <f ca="1">IF(C1421="","",[1]!s_share_total(D1421,TODAY())/$E$5)</f>
        <v/>
      </c>
      <c r="P1421" s="242" t="str">
        <f t="shared" si="134"/>
        <v/>
      </c>
      <c r="Q1421" s="181" t="str">
        <f t="shared" si="135"/>
        <v/>
      </c>
      <c r="R1421" s="342" t="str">
        <f t="shared" si="136"/>
        <v/>
      </c>
      <c r="S1421" s="144"/>
      <c r="U1421" s="1"/>
    </row>
    <row r="1422" spans="3:21" ht="12" customHeight="1" x14ac:dyDescent="0.35">
      <c r="C1422" s="341" t="str">
        <f t="shared" ref="C1422:C1485" si="139">IF(ROW()-13&lt;=MAX(series),ROW()-13,"")</f>
        <v/>
      </c>
      <c r="D1422" s="239" t="str">
        <f t="shared" si="137"/>
        <v/>
      </c>
      <c r="E1422" s="239" t="str">
        <f t="shared" si="138"/>
        <v/>
      </c>
      <c r="F1422" s="179" t="str">
        <f ca="1">IF(C1422="","",[1]!s_dq_close(D1422,TODAY(),1))</f>
        <v/>
      </c>
      <c r="G1422" s="180" t="str">
        <f ca="1">IF(C1422="","",[1]!s_pq_pctchange(D1422,TODAY()-$G$12,TODAY())/100)</f>
        <v/>
      </c>
      <c r="H1422" s="240" t="str">
        <f>IF(C1422="","",IF($H$11="收入",[1]!S_STM07_IS(D1422,9,$G$5,$H$13)/$E$5,[1]!S_STM07_IS(D1422,48,$G$5,$H$13)/$E$5))</f>
        <v/>
      </c>
      <c r="I1422" s="240" t="str">
        <f>IF(C1422="","",IF($I$11="毛利率",([1]!S_STM07_IS(D1422,9,$G$5,$H$13)-[1]!S_STM07_IS(D1422,10,$G$5,$H$13))/[1]!S_STM07_IS(D1422,9,$G$5,$H$13),[1]!S_STM07_IS(D1422,14,$G$5,$H$13)/$E$5))</f>
        <v/>
      </c>
      <c r="J1422" s="402" t="str">
        <f>IF(C1422="","",IF($J$11="净利润率",[1]!S_STM07_IS(D1422,61,$G$5,$H$13)/[1]!S_STM07_IS(D1422,9,$G$5,$H$13),[1]!S_STM07_IS(D1422,55,$G$5,$H$13)/$E$5))</f>
        <v/>
      </c>
      <c r="K1422" s="411" t="str">
        <f>IF(C1422="","",[1]!hks_fa_roa2(D1422,$G$5))</f>
        <v/>
      </c>
      <c r="L1422" s="411" t="str">
        <f>IF(C1422="","",[1]!hks_fa_roe(D1422,$G$5))</f>
        <v/>
      </c>
      <c r="M1422" s="240" t="str">
        <f>IF(C1422="","",IF($M$11="EPS",[1]!S_STM07_IS(D1422,61,$G$5,$H$13)/IF([1]!s_share_total(D1422,$G$5)=0,[1]!s_share_total(D1422,[1]!s_ipo_listeddate(D1422)),[1]!s_share_total(D1422,$G$5)),([1]!s_stm07_bs(D1422,75,$G$5,$H$13)+[1]!s_stm07_bs(D1422,88,$G$5,$H$13)+[1]!s_stm07_bs(D1422,94,$G$5,$H$13)+[1]!s_stm07_bs(D1422,95,$G$5,$H$13))/$E$5))</f>
        <v/>
      </c>
      <c r="N1422" s="241" t="str">
        <f>IF(C1422="","",F1422/([1]!S_STM07_IS(D1422,61,$G$5,$H$13)/IF([1]!s_share_total(D1422,$G$5)=0,[1]!s_share_total(D1422,[1]!s_ipo_listeddate(D1422)),[1]!s_share_total(D1422,$G$5))))</f>
        <v/>
      </c>
      <c r="O1422" s="240" t="str">
        <f ca="1">IF(C1422="","",[1]!s_share_total(D1422,TODAY())/$E$5)</f>
        <v/>
      </c>
      <c r="P1422" s="240" t="str">
        <f t="shared" ref="P1422:P1485" si="140">IF(C1422="","",F1422*O1422)</f>
        <v/>
      </c>
      <c r="Q1422" s="210" t="str">
        <f t="shared" ref="Q1422:Q1485" si="141">IF(C1422="","",HLOOKUP($R$12,$G$11:$P$20003,ROW()-ROW($G$11)+1,FALSE))</f>
        <v/>
      </c>
      <c r="R1422" s="341" t="str">
        <f t="shared" ref="R1422:R1485" si="142">IF(C1422="","",RANK(Q1422,Q:Q,0))</f>
        <v/>
      </c>
      <c r="S1422" s="144"/>
      <c r="U1422" s="1"/>
    </row>
    <row r="1423" spans="3:21" ht="12" customHeight="1" x14ac:dyDescent="0.35">
      <c r="C1423" s="342" t="str">
        <f t="shared" si="139"/>
        <v/>
      </c>
      <c r="D1423" s="126" t="str">
        <f t="shared" si="137"/>
        <v/>
      </c>
      <c r="E1423" s="126" t="str">
        <f t="shared" si="138"/>
        <v/>
      </c>
      <c r="F1423" s="181" t="str">
        <f ca="1">IF(C1423="","",[1]!s_dq_close(D1423,TODAY(),1))</f>
        <v/>
      </c>
      <c r="G1423" s="182" t="str">
        <f ca="1">IF(C1423="","",[1]!s_pq_pctchange(D1423,TODAY()-$G$12,TODAY())/100)</f>
        <v/>
      </c>
      <c r="H1423" s="242" t="str">
        <f>IF(C1423="","",IF($H$11="收入",[1]!S_STM07_IS(D1423,9,$G$5,$H$13)/$E$5,[1]!S_STM07_IS(D1423,48,$G$5,$H$13)/$E$5))</f>
        <v/>
      </c>
      <c r="I1423" s="242" t="str">
        <f>IF(C1423="","",IF($I$11="毛利率",([1]!S_STM07_IS(D1423,9,$G$5,$H$13)-[1]!S_STM07_IS(D1423,10,$G$5,$H$13))/[1]!S_STM07_IS(D1423,9,$G$5,$H$13),[1]!S_STM07_IS(D1423,14,$G$5,$H$13)/$E$5))</f>
        <v/>
      </c>
      <c r="J1423" s="403" t="str">
        <f>IF(C1423="","",IF($J$11="净利润率",[1]!S_STM07_IS(D1423,61,$G$5,$H$13)/[1]!S_STM07_IS(D1423,9,$G$5,$H$13),[1]!S_STM07_IS(D1423,55,$G$5,$H$13)/$E$5))</f>
        <v/>
      </c>
      <c r="K1423" s="411" t="str">
        <f>IF(C1423="","",[1]!hks_fa_roa2(D1423,$G$5))</f>
        <v/>
      </c>
      <c r="L1423" s="411" t="str">
        <f>IF(C1423="","",[1]!hks_fa_roe(D1423,$G$5))</f>
        <v/>
      </c>
      <c r="M1423" s="243" t="str">
        <f>IF(C1423="","",IF($M$11="EPS",[1]!S_STM07_IS(D1423,61,$G$5,$H$13)/IF([1]!s_share_total(D1423,$G$5)=0,[1]!s_share_total(D1423,[1]!s_ipo_listeddate(D1423)),[1]!s_share_total(D1423,$G$5)),([1]!s_stm07_bs(D1423,75,$G$5,$H$13)+[1]!s_stm07_bs(D1423,88,$G$5,$H$13)+[1]!s_stm07_bs(D1423,94,$G$5,$H$13)+[1]!s_stm07_bs(D1423,95,$G$5,$H$13))/$E$5))</f>
        <v/>
      </c>
      <c r="N1423" s="193" t="str">
        <f>IF(C1423="","",F1423/([1]!S_STM07_IS(D1423,61,$G$5,$H$13)/IF([1]!s_share_total(D1423,$G$5)=0,[1]!s_share_total(D1423,[1]!s_ipo_listeddate(D1423)),[1]!s_share_total(D1423,$G$5))))</f>
        <v/>
      </c>
      <c r="O1423" s="242" t="str">
        <f ca="1">IF(C1423="","",[1]!s_share_total(D1423,TODAY())/$E$5)</f>
        <v/>
      </c>
      <c r="P1423" s="242" t="str">
        <f t="shared" si="140"/>
        <v/>
      </c>
      <c r="Q1423" s="181" t="str">
        <f t="shared" si="141"/>
        <v/>
      </c>
      <c r="R1423" s="342" t="str">
        <f t="shared" si="142"/>
        <v/>
      </c>
      <c r="S1423" s="144"/>
      <c r="U1423" s="1"/>
    </row>
    <row r="1424" spans="3:21" ht="12" customHeight="1" x14ac:dyDescent="0.35">
      <c r="C1424" s="341" t="str">
        <f t="shared" si="139"/>
        <v/>
      </c>
      <c r="D1424" s="239" t="str">
        <f t="shared" si="137"/>
        <v/>
      </c>
      <c r="E1424" s="239" t="str">
        <f t="shared" si="138"/>
        <v/>
      </c>
      <c r="F1424" s="179" t="str">
        <f ca="1">IF(C1424="","",[1]!s_dq_close(D1424,TODAY(),1))</f>
        <v/>
      </c>
      <c r="G1424" s="180" t="str">
        <f ca="1">IF(C1424="","",[1]!s_pq_pctchange(D1424,TODAY()-$G$12,TODAY())/100)</f>
        <v/>
      </c>
      <c r="H1424" s="240" t="str">
        <f>IF(C1424="","",IF($H$11="收入",[1]!S_STM07_IS(D1424,9,$G$5,$H$13)/$E$5,[1]!S_STM07_IS(D1424,48,$G$5,$H$13)/$E$5))</f>
        <v/>
      </c>
      <c r="I1424" s="240" t="str">
        <f>IF(C1424="","",IF($I$11="毛利率",([1]!S_STM07_IS(D1424,9,$G$5,$H$13)-[1]!S_STM07_IS(D1424,10,$G$5,$H$13))/[1]!S_STM07_IS(D1424,9,$G$5,$H$13),[1]!S_STM07_IS(D1424,14,$G$5,$H$13)/$E$5))</f>
        <v/>
      </c>
      <c r="J1424" s="402" t="str">
        <f>IF(C1424="","",IF($J$11="净利润率",[1]!S_STM07_IS(D1424,61,$G$5,$H$13)/[1]!S_STM07_IS(D1424,9,$G$5,$H$13),[1]!S_STM07_IS(D1424,55,$G$5,$H$13)/$E$5))</f>
        <v/>
      </c>
      <c r="K1424" s="411" t="str">
        <f>IF(C1424="","",[1]!hks_fa_roa2(D1424,$G$5))</f>
        <v/>
      </c>
      <c r="L1424" s="411" t="str">
        <f>IF(C1424="","",[1]!hks_fa_roe(D1424,$G$5))</f>
        <v/>
      </c>
      <c r="M1424" s="240" t="str">
        <f>IF(C1424="","",IF($M$11="EPS",[1]!S_STM07_IS(D1424,61,$G$5,$H$13)/IF([1]!s_share_total(D1424,$G$5)=0,[1]!s_share_total(D1424,[1]!s_ipo_listeddate(D1424)),[1]!s_share_total(D1424,$G$5)),([1]!s_stm07_bs(D1424,75,$G$5,$H$13)+[1]!s_stm07_bs(D1424,88,$G$5,$H$13)+[1]!s_stm07_bs(D1424,94,$G$5,$H$13)+[1]!s_stm07_bs(D1424,95,$G$5,$H$13))/$E$5))</f>
        <v/>
      </c>
      <c r="N1424" s="241" t="str">
        <f>IF(C1424="","",F1424/([1]!S_STM07_IS(D1424,61,$G$5,$H$13)/IF([1]!s_share_total(D1424,$G$5)=0,[1]!s_share_total(D1424,[1]!s_ipo_listeddate(D1424)),[1]!s_share_total(D1424,$G$5))))</f>
        <v/>
      </c>
      <c r="O1424" s="240" t="str">
        <f ca="1">IF(C1424="","",[1]!s_share_total(D1424,TODAY())/$E$5)</f>
        <v/>
      </c>
      <c r="P1424" s="240" t="str">
        <f t="shared" si="140"/>
        <v/>
      </c>
      <c r="Q1424" s="210" t="str">
        <f t="shared" si="141"/>
        <v/>
      </c>
      <c r="R1424" s="341" t="str">
        <f t="shared" si="142"/>
        <v/>
      </c>
      <c r="S1424" s="144"/>
      <c r="U1424" s="1"/>
    </row>
    <row r="1425" spans="3:21" ht="12" customHeight="1" x14ac:dyDescent="0.35">
      <c r="C1425" s="342" t="str">
        <f t="shared" si="139"/>
        <v/>
      </c>
      <c r="D1425" s="126" t="str">
        <f t="shared" si="137"/>
        <v/>
      </c>
      <c r="E1425" s="126" t="str">
        <f t="shared" si="138"/>
        <v/>
      </c>
      <c r="F1425" s="181" t="str">
        <f ca="1">IF(C1425="","",[1]!s_dq_close(D1425,TODAY(),1))</f>
        <v/>
      </c>
      <c r="G1425" s="182" t="str">
        <f ca="1">IF(C1425="","",[1]!s_pq_pctchange(D1425,TODAY()-$G$12,TODAY())/100)</f>
        <v/>
      </c>
      <c r="H1425" s="242" t="str">
        <f>IF(C1425="","",IF($H$11="收入",[1]!S_STM07_IS(D1425,9,$G$5,$H$13)/$E$5,[1]!S_STM07_IS(D1425,48,$G$5,$H$13)/$E$5))</f>
        <v/>
      </c>
      <c r="I1425" s="242" t="str">
        <f>IF(C1425="","",IF($I$11="毛利率",([1]!S_STM07_IS(D1425,9,$G$5,$H$13)-[1]!S_STM07_IS(D1425,10,$G$5,$H$13))/[1]!S_STM07_IS(D1425,9,$G$5,$H$13),[1]!S_STM07_IS(D1425,14,$G$5,$H$13)/$E$5))</f>
        <v/>
      </c>
      <c r="J1425" s="403" t="str">
        <f>IF(C1425="","",IF($J$11="净利润率",[1]!S_STM07_IS(D1425,61,$G$5,$H$13)/[1]!S_STM07_IS(D1425,9,$G$5,$H$13),[1]!S_STM07_IS(D1425,55,$G$5,$H$13)/$E$5))</f>
        <v/>
      </c>
      <c r="K1425" s="411" t="str">
        <f>IF(C1425="","",[1]!hks_fa_roa2(D1425,$G$5))</f>
        <v/>
      </c>
      <c r="L1425" s="411" t="str">
        <f>IF(C1425="","",[1]!hks_fa_roe(D1425,$G$5))</f>
        <v/>
      </c>
      <c r="M1425" s="243" t="str">
        <f>IF(C1425="","",IF($M$11="EPS",[1]!S_STM07_IS(D1425,61,$G$5,$H$13)/IF([1]!s_share_total(D1425,$G$5)=0,[1]!s_share_total(D1425,[1]!s_ipo_listeddate(D1425)),[1]!s_share_total(D1425,$G$5)),([1]!s_stm07_bs(D1425,75,$G$5,$H$13)+[1]!s_stm07_bs(D1425,88,$G$5,$H$13)+[1]!s_stm07_bs(D1425,94,$G$5,$H$13)+[1]!s_stm07_bs(D1425,95,$G$5,$H$13))/$E$5))</f>
        <v/>
      </c>
      <c r="N1425" s="193" t="str">
        <f>IF(C1425="","",F1425/([1]!S_STM07_IS(D1425,61,$G$5,$H$13)/IF([1]!s_share_total(D1425,$G$5)=0,[1]!s_share_total(D1425,[1]!s_ipo_listeddate(D1425)),[1]!s_share_total(D1425,$G$5))))</f>
        <v/>
      </c>
      <c r="O1425" s="242" t="str">
        <f ca="1">IF(C1425="","",[1]!s_share_total(D1425,TODAY())/$E$5)</f>
        <v/>
      </c>
      <c r="P1425" s="242" t="str">
        <f t="shared" si="140"/>
        <v/>
      </c>
      <c r="Q1425" s="181" t="str">
        <f t="shared" si="141"/>
        <v/>
      </c>
      <c r="R1425" s="342" t="str">
        <f t="shared" si="142"/>
        <v/>
      </c>
      <c r="S1425" s="144"/>
      <c r="U1425" s="1"/>
    </row>
    <row r="1426" spans="3:21" ht="12" customHeight="1" x14ac:dyDescent="0.35">
      <c r="C1426" s="341" t="str">
        <f t="shared" si="139"/>
        <v/>
      </c>
      <c r="D1426" s="239" t="str">
        <f t="shared" si="137"/>
        <v/>
      </c>
      <c r="E1426" s="239" t="str">
        <f t="shared" si="138"/>
        <v/>
      </c>
      <c r="F1426" s="179" t="str">
        <f ca="1">IF(C1426="","",[1]!s_dq_close(D1426,TODAY(),1))</f>
        <v/>
      </c>
      <c r="G1426" s="180" t="str">
        <f ca="1">IF(C1426="","",[1]!s_pq_pctchange(D1426,TODAY()-$G$12,TODAY())/100)</f>
        <v/>
      </c>
      <c r="H1426" s="240" t="str">
        <f>IF(C1426="","",IF($H$11="收入",[1]!S_STM07_IS(D1426,9,$G$5,$H$13)/$E$5,[1]!S_STM07_IS(D1426,48,$G$5,$H$13)/$E$5))</f>
        <v/>
      </c>
      <c r="I1426" s="240" t="str">
        <f>IF(C1426="","",IF($I$11="毛利率",([1]!S_STM07_IS(D1426,9,$G$5,$H$13)-[1]!S_STM07_IS(D1426,10,$G$5,$H$13))/[1]!S_STM07_IS(D1426,9,$G$5,$H$13),[1]!S_STM07_IS(D1426,14,$G$5,$H$13)/$E$5))</f>
        <v/>
      </c>
      <c r="J1426" s="402" t="str">
        <f>IF(C1426="","",IF($J$11="净利润率",[1]!S_STM07_IS(D1426,61,$G$5,$H$13)/[1]!S_STM07_IS(D1426,9,$G$5,$H$13),[1]!S_STM07_IS(D1426,55,$G$5,$H$13)/$E$5))</f>
        <v/>
      </c>
      <c r="K1426" s="411" t="str">
        <f>IF(C1426="","",[1]!hks_fa_roa2(D1426,$G$5))</f>
        <v/>
      </c>
      <c r="L1426" s="411" t="str">
        <f>IF(C1426="","",[1]!hks_fa_roe(D1426,$G$5))</f>
        <v/>
      </c>
      <c r="M1426" s="240" t="str">
        <f>IF(C1426="","",IF($M$11="EPS",[1]!S_STM07_IS(D1426,61,$G$5,$H$13)/IF([1]!s_share_total(D1426,$G$5)=0,[1]!s_share_total(D1426,[1]!s_ipo_listeddate(D1426)),[1]!s_share_total(D1426,$G$5)),([1]!s_stm07_bs(D1426,75,$G$5,$H$13)+[1]!s_stm07_bs(D1426,88,$G$5,$H$13)+[1]!s_stm07_bs(D1426,94,$G$5,$H$13)+[1]!s_stm07_bs(D1426,95,$G$5,$H$13))/$E$5))</f>
        <v/>
      </c>
      <c r="N1426" s="241" t="str">
        <f>IF(C1426="","",F1426/([1]!S_STM07_IS(D1426,61,$G$5,$H$13)/IF([1]!s_share_total(D1426,$G$5)=0,[1]!s_share_total(D1426,[1]!s_ipo_listeddate(D1426)),[1]!s_share_total(D1426,$G$5))))</f>
        <v/>
      </c>
      <c r="O1426" s="240" t="str">
        <f ca="1">IF(C1426="","",[1]!s_share_total(D1426,TODAY())/$E$5)</f>
        <v/>
      </c>
      <c r="P1426" s="240" t="str">
        <f t="shared" si="140"/>
        <v/>
      </c>
      <c r="Q1426" s="210" t="str">
        <f t="shared" si="141"/>
        <v/>
      </c>
      <c r="R1426" s="341" t="str">
        <f t="shared" si="142"/>
        <v/>
      </c>
      <c r="S1426" s="144"/>
      <c r="U1426" s="1"/>
    </row>
    <row r="1427" spans="3:21" ht="12" customHeight="1" x14ac:dyDescent="0.35">
      <c r="C1427" s="342" t="str">
        <f t="shared" si="139"/>
        <v/>
      </c>
      <c r="D1427" s="126" t="str">
        <f t="shared" si="137"/>
        <v/>
      </c>
      <c r="E1427" s="126" t="str">
        <f t="shared" si="138"/>
        <v/>
      </c>
      <c r="F1427" s="181" t="str">
        <f ca="1">IF(C1427="","",[1]!s_dq_close(D1427,TODAY(),1))</f>
        <v/>
      </c>
      <c r="G1427" s="182" t="str">
        <f ca="1">IF(C1427="","",[1]!s_pq_pctchange(D1427,TODAY()-$G$12,TODAY())/100)</f>
        <v/>
      </c>
      <c r="H1427" s="242" t="str">
        <f>IF(C1427="","",IF($H$11="收入",[1]!S_STM07_IS(D1427,9,$G$5,$H$13)/$E$5,[1]!S_STM07_IS(D1427,48,$G$5,$H$13)/$E$5))</f>
        <v/>
      </c>
      <c r="I1427" s="242" t="str">
        <f>IF(C1427="","",IF($I$11="毛利率",([1]!S_STM07_IS(D1427,9,$G$5,$H$13)-[1]!S_STM07_IS(D1427,10,$G$5,$H$13))/[1]!S_STM07_IS(D1427,9,$G$5,$H$13),[1]!S_STM07_IS(D1427,14,$G$5,$H$13)/$E$5))</f>
        <v/>
      </c>
      <c r="J1427" s="403" t="str">
        <f>IF(C1427="","",IF($J$11="净利润率",[1]!S_STM07_IS(D1427,61,$G$5,$H$13)/[1]!S_STM07_IS(D1427,9,$G$5,$H$13),[1]!S_STM07_IS(D1427,55,$G$5,$H$13)/$E$5))</f>
        <v/>
      </c>
      <c r="K1427" s="411" t="str">
        <f>IF(C1427="","",[1]!hks_fa_roa2(D1427,$G$5))</f>
        <v/>
      </c>
      <c r="L1427" s="411" t="str">
        <f>IF(C1427="","",[1]!hks_fa_roe(D1427,$G$5))</f>
        <v/>
      </c>
      <c r="M1427" s="243" t="str">
        <f>IF(C1427="","",IF($M$11="EPS",[1]!S_STM07_IS(D1427,61,$G$5,$H$13)/IF([1]!s_share_total(D1427,$G$5)=0,[1]!s_share_total(D1427,[1]!s_ipo_listeddate(D1427)),[1]!s_share_total(D1427,$G$5)),([1]!s_stm07_bs(D1427,75,$G$5,$H$13)+[1]!s_stm07_bs(D1427,88,$G$5,$H$13)+[1]!s_stm07_bs(D1427,94,$G$5,$H$13)+[1]!s_stm07_bs(D1427,95,$G$5,$H$13))/$E$5))</f>
        <v/>
      </c>
      <c r="N1427" s="193" t="str">
        <f>IF(C1427="","",F1427/([1]!S_STM07_IS(D1427,61,$G$5,$H$13)/IF([1]!s_share_total(D1427,$G$5)=0,[1]!s_share_total(D1427,[1]!s_ipo_listeddate(D1427)),[1]!s_share_total(D1427,$G$5))))</f>
        <v/>
      </c>
      <c r="O1427" s="242" t="str">
        <f ca="1">IF(C1427="","",[1]!s_share_total(D1427,TODAY())/$E$5)</f>
        <v/>
      </c>
      <c r="P1427" s="242" t="str">
        <f t="shared" si="140"/>
        <v/>
      </c>
      <c r="Q1427" s="181" t="str">
        <f t="shared" si="141"/>
        <v/>
      </c>
      <c r="R1427" s="342" t="str">
        <f t="shared" si="142"/>
        <v/>
      </c>
      <c r="S1427" s="144"/>
      <c r="U1427" s="1"/>
    </row>
    <row r="1428" spans="3:21" ht="12" customHeight="1" x14ac:dyDescent="0.35">
      <c r="C1428" s="341" t="str">
        <f t="shared" si="139"/>
        <v/>
      </c>
      <c r="D1428" s="239" t="str">
        <f t="shared" si="137"/>
        <v/>
      </c>
      <c r="E1428" s="239" t="str">
        <f t="shared" si="138"/>
        <v/>
      </c>
      <c r="F1428" s="179" t="str">
        <f ca="1">IF(C1428="","",[1]!s_dq_close(D1428,TODAY(),1))</f>
        <v/>
      </c>
      <c r="G1428" s="180" t="str">
        <f ca="1">IF(C1428="","",[1]!s_pq_pctchange(D1428,TODAY()-$G$12,TODAY())/100)</f>
        <v/>
      </c>
      <c r="H1428" s="240" t="str">
        <f>IF(C1428="","",IF($H$11="收入",[1]!S_STM07_IS(D1428,9,$G$5,$H$13)/$E$5,[1]!S_STM07_IS(D1428,48,$G$5,$H$13)/$E$5))</f>
        <v/>
      </c>
      <c r="I1428" s="240" t="str">
        <f>IF(C1428="","",IF($I$11="毛利率",([1]!S_STM07_IS(D1428,9,$G$5,$H$13)-[1]!S_STM07_IS(D1428,10,$G$5,$H$13))/[1]!S_STM07_IS(D1428,9,$G$5,$H$13),[1]!S_STM07_IS(D1428,14,$G$5,$H$13)/$E$5))</f>
        <v/>
      </c>
      <c r="J1428" s="402" t="str">
        <f>IF(C1428="","",IF($J$11="净利润率",[1]!S_STM07_IS(D1428,61,$G$5,$H$13)/[1]!S_STM07_IS(D1428,9,$G$5,$H$13),[1]!S_STM07_IS(D1428,55,$G$5,$H$13)/$E$5))</f>
        <v/>
      </c>
      <c r="K1428" s="411" t="str">
        <f>IF(C1428="","",[1]!hks_fa_roa2(D1428,$G$5))</f>
        <v/>
      </c>
      <c r="L1428" s="411" t="str">
        <f>IF(C1428="","",[1]!hks_fa_roe(D1428,$G$5))</f>
        <v/>
      </c>
      <c r="M1428" s="240" t="str">
        <f>IF(C1428="","",IF($M$11="EPS",[1]!S_STM07_IS(D1428,61,$G$5,$H$13)/IF([1]!s_share_total(D1428,$G$5)=0,[1]!s_share_total(D1428,[1]!s_ipo_listeddate(D1428)),[1]!s_share_total(D1428,$G$5)),([1]!s_stm07_bs(D1428,75,$G$5,$H$13)+[1]!s_stm07_bs(D1428,88,$G$5,$H$13)+[1]!s_stm07_bs(D1428,94,$G$5,$H$13)+[1]!s_stm07_bs(D1428,95,$G$5,$H$13))/$E$5))</f>
        <v/>
      </c>
      <c r="N1428" s="241" t="str">
        <f>IF(C1428="","",F1428/([1]!S_STM07_IS(D1428,61,$G$5,$H$13)/IF([1]!s_share_total(D1428,$G$5)=0,[1]!s_share_total(D1428,[1]!s_ipo_listeddate(D1428)),[1]!s_share_total(D1428,$G$5))))</f>
        <v/>
      </c>
      <c r="O1428" s="240" t="str">
        <f ca="1">IF(C1428="","",[1]!s_share_total(D1428,TODAY())/$E$5)</f>
        <v/>
      </c>
      <c r="P1428" s="240" t="str">
        <f t="shared" si="140"/>
        <v/>
      </c>
      <c r="Q1428" s="210" t="str">
        <f t="shared" si="141"/>
        <v/>
      </c>
      <c r="R1428" s="341" t="str">
        <f t="shared" si="142"/>
        <v/>
      </c>
      <c r="S1428" s="144"/>
      <c r="U1428" s="1"/>
    </row>
    <row r="1429" spans="3:21" ht="12" customHeight="1" x14ac:dyDescent="0.35">
      <c r="C1429" s="342" t="str">
        <f t="shared" si="139"/>
        <v/>
      </c>
      <c r="D1429" s="126" t="str">
        <f t="shared" si="137"/>
        <v/>
      </c>
      <c r="E1429" s="126" t="str">
        <f t="shared" si="138"/>
        <v/>
      </c>
      <c r="F1429" s="181" t="str">
        <f ca="1">IF(C1429="","",[1]!s_dq_close(D1429,TODAY(),1))</f>
        <v/>
      </c>
      <c r="G1429" s="182" t="str">
        <f ca="1">IF(C1429="","",[1]!s_pq_pctchange(D1429,TODAY()-$G$12,TODAY())/100)</f>
        <v/>
      </c>
      <c r="H1429" s="242" t="str">
        <f>IF(C1429="","",IF($H$11="收入",[1]!S_STM07_IS(D1429,9,$G$5,$H$13)/$E$5,[1]!S_STM07_IS(D1429,48,$G$5,$H$13)/$E$5))</f>
        <v/>
      </c>
      <c r="I1429" s="242" t="str">
        <f>IF(C1429="","",IF($I$11="毛利率",([1]!S_STM07_IS(D1429,9,$G$5,$H$13)-[1]!S_STM07_IS(D1429,10,$G$5,$H$13))/[1]!S_STM07_IS(D1429,9,$G$5,$H$13),[1]!S_STM07_IS(D1429,14,$G$5,$H$13)/$E$5))</f>
        <v/>
      </c>
      <c r="J1429" s="403" t="str">
        <f>IF(C1429="","",IF($J$11="净利润率",[1]!S_STM07_IS(D1429,61,$G$5,$H$13)/[1]!S_STM07_IS(D1429,9,$G$5,$H$13),[1]!S_STM07_IS(D1429,55,$G$5,$H$13)/$E$5))</f>
        <v/>
      </c>
      <c r="K1429" s="411" t="str">
        <f>IF(C1429="","",[1]!hks_fa_roa2(D1429,$G$5))</f>
        <v/>
      </c>
      <c r="L1429" s="411" t="str">
        <f>IF(C1429="","",[1]!hks_fa_roe(D1429,$G$5))</f>
        <v/>
      </c>
      <c r="M1429" s="243" t="str">
        <f>IF(C1429="","",IF($M$11="EPS",[1]!S_STM07_IS(D1429,61,$G$5,$H$13)/IF([1]!s_share_total(D1429,$G$5)=0,[1]!s_share_total(D1429,[1]!s_ipo_listeddate(D1429)),[1]!s_share_total(D1429,$G$5)),([1]!s_stm07_bs(D1429,75,$G$5,$H$13)+[1]!s_stm07_bs(D1429,88,$G$5,$H$13)+[1]!s_stm07_bs(D1429,94,$G$5,$H$13)+[1]!s_stm07_bs(D1429,95,$G$5,$H$13))/$E$5))</f>
        <v/>
      </c>
      <c r="N1429" s="193" t="str">
        <f>IF(C1429="","",F1429/([1]!S_STM07_IS(D1429,61,$G$5,$H$13)/IF([1]!s_share_total(D1429,$G$5)=0,[1]!s_share_total(D1429,[1]!s_ipo_listeddate(D1429)),[1]!s_share_total(D1429,$G$5))))</f>
        <v/>
      </c>
      <c r="O1429" s="242" t="str">
        <f ca="1">IF(C1429="","",[1]!s_share_total(D1429,TODAY())/$E$5)</f>
        <v/>
      </c>
      <c r="P1429" s="242" t="str">
        <f t="shared" si="140"/>
        <v/>
      </c>
      <c r="Q1429" s="181" t="str">
        <f t="shared" si="141"/>
        <v/>
      </c>
      <c r="R1429" s="342" t="str">
        <f t="shared" si="142"/>
        <v/>
      </c>
      <c r="S1429" s="144"/>
      <c r="U1429" s="1"/>
    </row>
    <row r="1430" spans="3:21" ht="12" customHeight="1" x14ac:dyDescent="0.35">
      <c r="C1430" s="341" t="str">
        <f t="shared" si="139"/>
        <v/>
      </c>
      <c r="D1430" s="239" t="str">
        <f t="shared" si="137"/>
        <v/>
      </c>
      <c r="E1430" s="239" t="str">
        <f t="shared" si="138"/>
        <v/>
      </c>
      <c r="F1430" s="179" t="str">
        <f ca="1">IF(C1430="","",[1]!s_dq_close(D1430,TODAY(),1))</f>
        <v/>
      </c>
      <c r="G1430" s="180" t="str">
        <f ca="1">IF(C1430="","",[1]!s_pq_pctchange(D1430,TODAY()-$G$12,TODAY())/100)</f>
        <v/>
      </c>
      <c r="H1430" s="240" t="str">
        <f>IF(C1430="","",IF($H$11="收入",[1]!S_STM07_IS(D1430,9,$G$5,$H$13)/$E$5,[1]!S_STM07_IS(D1430,48,$G$5,$H$13)/$E$5))</f>
        <v/>
      </c>
      <c r="I1430" s="240" t="str">
        <f>IF(C1430="","",IF($I$11="毛利率",([1]!S_STM07_IS(D1430,9,$G$5,$H$13)-[1]!S_STM07_IS(D1430,10,$G$5,$H$13))/[1]!S_STM07_IS(D1430,9,$G$5,$H$13),[1]!S_STM07_IS(D1430,14,$G$5,$H$13)/$E$5))</f>
        <v/>
      </c>
      <c r="J1430" s="402" t="str">
        <f>IF(C1430="","",IF($J$11="净利润率",[1]!S_STM07_IS(D1430,61,$G$5,$H$13)/[1]!S_STM07_IS(D1430,9,$G$5,$H$13),[1]!S_STM07_IS(D1430,55,$G$5,$H$13)/$E$5))</f>
        <v/>
      </c>
      <c r="K1430" s="411" t="str">
        <f>IF(C1430="","",[1]!hks_fa_roa2(D1430,$G$5))</f>
        <v/>
      </c>
      <c r="L1430" s="411" t="str">
        <f>IF(C1430="","",[1]!hks_fa_roe(D1430,$G$5))</f>
        <v/>
      </c>
      <c r="M1430" s="240" t="str">
        <f>IF(C1430="","",IF($M$11="EPS",[1]!S_STM07_IS(D1430,61,$G$5,$H$13)/IF([1]!s_share_total(D1430,$G$5)=0,[1]!s_share_total(D1430,[1]!s_ipo_listeddate(D1430)),[1]!s_share_total(D1430,$G$5)),([1]!s_stm07_bs(D1430,75,$G$5,$H$13)+[1]!s_stm07_bs(D1430,88,$G$5,$H$13)+[1]!s_stm07_bs(D1430,94,$G$5,$H$13)+[1]!s_stm07_bs(D1430,95,$G$5,$H$13))/$E$5))</f>
        <v/>
      </c>
      <c r="N1430" s="241" t="str">
        <f>IF(C1430="","",F1430/([1]!S_STM07_IS(D1430,61,$G$5,$H$13)/IF([1]!s_share_total(D1430,$G$5)=0,[1]!s_share_total(D1430,[1]!s_ipo_listeddate(D1430)),[1]!s_share_total(D1430,$G$5))))</f>
        <v/>
      </c>
      <c r="O1430" s="240" t="str">
        <f ca="1">IF(C1430="","",[1]!s_share_total(D1430,TODAY())/$E$5)</f>
        <v/>
      </c>
      <c r="P1430" s="240" t="str">
        <f t="shared" si="140"/>
        <v/>
      </c>
      <c r="Q1430" s="210" t="str">
        <f t="shared" si="141"/>
        <v/>
      </c>
      <c r="R1430" s="341" t="str">
        <f t="shared" si="142"/>
        <v/>
      </c>
      <c r="S1430" s="144"/>
      <c r="U1430" s="1"/>
    </row>
    <row r="1431" spans="3:21" ht="12" customHeight="1" x14ac:dyDescent="0.35">
      <c r="C1431" s="342" t="str">
        <f t="shared" si="139"/>
        <v/>
      </c>
      <c r="D1431" s="126" t="str">
        <f t="shared" si="137"/>
        <v/>
      </c>
      <c r="E1431" s="126" t="str">
        <f t="shared" si="138"/>
        <v/>
      </c>
      <c r="F1431" s="181" t="str">
        <f ca="1">IF(C1431="","",[1]!s_dq_close(D1431,TODAY(),1))</f>
        <v/>
      </c>
      <c r="G1431" s="182" t="str">
        <f ca="1">IF(C1431="","",[1]!s_pq_pctchange(D1431,TODAY()-$G$12,TODAY())/100)</f>
        <v/>
      </c>
      <c r="H1431" s="242" t="str">
        <f>IF(C1431="","",IF($H$11="收入",[1]!S_STM07_IS(D1431,9,$G$5,$H$13)/$E$5,[1]!S_STM07_IS(D1431,48,$G$5,$H$13)/$E$5))</f>
        <v/>
      </c>
      <c r="I1431" s="242" t="str">
        <f>IF(C1431="","",IF($I$11="毛利率",([1]!S_STM07_IS(D1431,9,$G$5,$H$13)-[1]!S_STM07_IS(D1431,10,$G$5,$H$13))/[1]!S_STM07_IS(D1431,9,$G$5,$H$13),[1]!S_STM07_IS(D1431,14,$G$5,$H$13)/$E$5))</f>
        <v/>
      </c>
      <c r="J1431" s="403" t="str">
        <f>IF(C1431="","",IF($J$11="净利润率",[1]!S_STM07_IS(D1431,61,$G$5,$H$13)/[1]!S_STM07_IS(D1431,9,$G$5,$H$13),[1]!S_STM07_IS(D1431,55,$G$5,$H$13)/$E$5))</f>
        <v/>
      </c>
      <c r="K1431" s="411" t="str">
        <f>IF(C1431="","",[1]!hks_fa_roa2(D1431,$G$5))</f>
        <v/>
      </c>
      <c r="L1431" s="411" t="str">
        <f>IF(C1431="","",[1]!hks_fa_roe(D1431,$G$5))</f>
        <v/>
      </c>
      <c r="M1431" s="243" t="str">
        <f>IF(C1431="","",IF($M$11="EPS",[1]!S_STM07_IS(D1431,61,$G$5,$H$13)/IF([1]!s_share_total(D1431,$G$5)=0,[1]!s_share_total(D1431,[1]!s_ipo_listeddate(D1431)),[1]!s_share_total(D1431,$G$5)),([1]!s_stm07_bs(D1431,75,$G$5,$H$13)+[1]!s_stm07_bs(D1431,88,$G$5,$H$13)+[1]!s_stm07_bs(D1431,94,$G$5,$H$13)+[1]!s_stm07_bs(D1431,95,$G$5,$H$13))/$E$5))</f>
        <v/>
      </c>
      <c r="N1431" s="193" t="str">
        <f>IF(C1431="","",F1431/([1]!S_STM07_IS(D1431,61,$G$5,$H$13)/IF([1]!s_share_total(D1431,$G$5)=0,[1]!s_share_total(D1431,[1]!s_ipo_listeddate(D1431)),[1]!s_share_total(D1431,$G$5))))</f>
        <v/>
      </c>
      <c r="O1431" s="242" t="str">
        <f ca="1">IF(C1431="","",[1]!s_share_total(D1431,TODAY())/$E$5)</f>
        <v/>
      </c>
      <c r="P1431" s="242" t="str">
        <f t="shared" si="140"/>
        <v/>
      </c>
      <c r="Q1431" s="181" t="str">
        <f t="shared" si="141"/>
        <v/>
      </c>
      <c r="R1431" s="342" t="str">
        <f t="shared" si="142"/>
        <v/>
      </c>
      <c r="S1431" s="144"/>
      <c r="U1431" s="1"/>
    </row>
    <row r="1432" spans="3:21" ht="12" customHeight="1" x14ac:dyDescent="0.35">
      <c r="C1432" s="341" t="str">
        <f t="shared" si="139"/>
        <v/>
      </c>
      <c r="D1432" s="239" t="str">
        <f t="shared" si="137"/>
        <v/>
      </c>
      <c r="E1432" s="239" t="str">
        <f t="shared" si="138"/>
        <v/>
      </c>
      <c r="F1432" s="179" t="str">
        <f ca="1">IF(C1432="","",[1]!s_dq_close(D1432,TODAY(),1))</f>
        <v/>
      </c>
      <c r="G1432" s="180" t="str">
        <f ca="1">IF(C1432="","",[1]!s_pq_pctchange(D1432,TODAY()-$G$12,TODAY())/100)</f>
        <v/>
      </c>
      <c r="H1432" s="240" t="str">
        <f>IF(C1432="","",IF($H$11="收入",[1]!S_STM07_IS(D1432,9,$G$5,$H$13)/$E$5,[1]!S_STM07_IS(D1432,48,$G$5,$H$13)/$E$5))</f>
        <v/>
      </c>
      <c r="I1432" s="240" t="str">
        <f>IF(C1432="","",IF($I$11="毛利率",([1]!S_STM07_IS(D1432,9,$G$5,$H$13)-[1]!S_STM07_IS(D1432,10,$G$5,$H$13))/[1]!S_STM07_IS(D1432,9,$G$5,$H$13),[1]!S_STM07_IS(D1432,14,$G$5,$H$13)/$E$5))</f>
        <v/>
      </c>
      <c r="J1432" s="402" t="str">
        <f>IF(C1432="","",IF($J$11="净利润率",[1]!S_STM07_IS(D1432,61,$G$5,$H$13)/[1]!S_STM07_IS(D1432,9,$G$5,$H$13),[1]!S_STM07_IS(D1432,55,$G$5,$H$13)/$E$5))</f>
        <v/>
      </c>
      <c r="K1432" s="411" t="str">
        <f>IF(C1432="","",[1]!hks_fa_roa2(D1432,$G$5))</f>
        <v/>
      </c>
      <c r="L1432" s="411" t="str">
        <f>IF(C1432="","",[1]!hks_fa_roe(D1432,$G$5))</f>
        <v/>
      </c>
      <c r="M1432" s="240" t="str">
        <f>IF(C1432="","",IF($M$11="EPS",[1]!S_STM07_IS(D1432,61,$G$5,$H$13)/IF([1]!s_share_total(D1432,$G$5)=0,[1]!s_share_total(D1432,[1]!s_ipo_listeddate(D1432)),[1]!s_share_total(D1432,$G$5)),([1]!s_stm07_bs(D1432,75,$G$5,$H$13)+[1]!s_stm07_bs(D1432,88,$G$5,$H$13)+[1]!s_stm07_bs(D1432,94,$G$5,$H$13)+[1]!s_stm07_bs(D1432,95,$G$5,$H$13))/$E$5))</f>
        <v/>
      </c>
      <c r="N1432" s="241" t="str">
        <f>IF(C1432="","",F1432/([1]!S_STM07_IS(D1432,61,$G$5,$H$13)/IF([1]!s_share_total(D1432,$G$5)=0,[1]!s_share_total(D1432,[1]!s_ipo_listeddate(D1432)),[1]!s_share_total(D1432,$G$5))))</f>
        <v/>
      </c>
      <c r="O1432" s="240" t="str">
        <f ca="1">IF(C1432="","",[1]!s_share_total(D1432,TODAY())/$E$5)</f>
        <v/>
      </c>
      <c r="P1432" s="240" t="str">
        <f t="shared" si="140"/>
        <v/>
      </c>
      <c r="Q1432" s="210" t="str">
        <f t="shared" si="141"/>
        <v/>
      </c>
      <c r="R1432" s="341" t="str">
        <f t="shared" si="142"/>
        <v/>
      </c>
      <c r="S1432" s="144"/>
      <c r="U1432" s="1"/>
    </row>
    <row r="1433" spans="3:21" ht="12" customHeight="1" x14ac:dyDescent="0.35">
      <c r="C1433" s="342" t="str">
        <f t="shared" si="139"/>
        <v/>
      </c>
      <c r="D1433" s="126" t="str">
        <f t="shared" ref="D1433:D1496" si="143">IF(C1433="","",VLOOKUP(C1433,comppool,2,FALSE))</f>
        <v/>
      </c>
      <c r="E1433" s="126" t="str">
        <f t="shared" ref="E1433:E1496" si="144">IF(C1433="","",VLOOKUP(C1433,comppool,3,FALSE))</f>
        <v/>
      </c>
      <c r="F1433" s="181" t="str">
        <f ca="1">IF(C1433="","",[1]!s_dq_close(D1433,TODAY(),1))</f>
        <v/>
      </c>
      <c r="G1433" s="182" t="str">
        <f ca="1">IF(C1433="","",[1]!s_pq_pctchange(D1433,TODAY()-$G$12,TODAY())/100)</f>
        <v/>
      </c>
      <c r="H1433" s="242" t="str">
        <f>IF(C1433="","",IF($H$11="收入",[1]!S_STM07_IS(D1433,9,$G$5,$H$13)/$E$5,[1]!S_STM07_IS(D1433,48,$G$5,$H$13)/$E$5))</f>
        <v/>
      </c>
      <c r="I1433" s="242" t="str">
        <f>IF(C1433="","",IF($I$11="毛利率",([1]!S_STM07_IS(D1433,9,$G$5,$H$13)-[1]!S_STM07_IS(D1433,10,$G$5,$H$13))/[1]!S_STM07_IS(D1433,9,$G$5,$H$13),[1]!S_STM07_IS(D1433,14,$G$5,$H$13)/$E$5))</f>
        <v/>
      </c>
      <c r="J1433" s="403" t="str">
        <f>IF(C1433="","",IF($J$11="净利润率",[1]!S_STM07_IS(D1433,61,$G$5,$H$13)/[1]!S_STM07_IS(D1433,9,$G$5,$H$13),[1]!S_STM07_IS(D1433,55,$G$5,$H$13)/$E$5))</f>
        <v/>
      </c>
      <c r="K1433" s="411" t="str">
        <f>IF(C1433="","",[1]!hks_fa_roa2(D1433,$G$5))</f>
        <v/>
      </c>
      <c r="L1433" s="411" t="str">
        <f>IF(C1433="","",[1]!hks_fa_roe(D1433,$G$5))</f>
        <v/>
      </c>
      <c r="M1433" s="243" t="str">
        <f>IF(C1433="","",IF($M$11="EPS",[1]!S_STM07_IS(D1433,61,$G$5,$H$13)/IF([1]!s_share_total(D1433,$G$5)=0,[1]!s_share_total(D1433,[1]!s_ipo_listeddate(D1433)),[1]!s_share_total(D1433,$G$5)),([1]!s_stm07_bs(D1433,75,$G$5,$H$13)+[1]!s_stm07_bs(D1433,88,$G$5,$H$13)+[1]!s_stm07_bs(D1433,94,$G$5,$H$13)+[1]!s_stm07_bs(D1433,95,$G$5,$H$13))/$E$5))</f>
        <v/>
      </c>
      <c r="N1433" s="193" t="str">
        <f>IF(C1433="","",F1433/([1]!S_STM07_IS(D1433,61,$G$5,$H$13)/IF([1]!s_share_total(D1433,$G$5)=0,[1]!s_share_total(D1433,[1]!s_ipo_listeddate(D1433)),[1]!s_share_total(D1433,$G$5))))</f>
        <v/>
      </c>
      <c r="O1433" s="242" t="str">
        <f ca="1">IF(C1433="","",[1]!s_share_total(D1433,TODAY())/$E$5)</f>
        <v/>
      </c>
      <c r="P1433" s="242" t="str">
        <f t="shared" si="140"/>
        <v/>
      </c>
      <c r="Q1433" s="181" t="str">
        <f t="shared" si="141"/>
        <v/>
      </c>
      <c r="R1433" s="342" t="str">
        <f t="shared" si="142"/>
        <v/>
      </c>
      <c r="S1433" s="144"/>
      <c r="U1433" s="1"/>
    </row>
    <row r="1434" spans="3:21" ht="12" customHeight="1" x14ac:dyDescent="0.35">
      <c r="C1434" s="341" t="str">
        <f t="shared" si="139"/>
        <v/>
      </c>
      <c r="D1434" s="239" t="str">
        <f t="shared" si="143"/>
        <v/>
      </c>
      <c r="E1434" s="239" t="str">
        <f t="shared" si="144"/>
        <v/>
      </c>
      <c r="F1434" s="179" t="str">
        <f ca="1">IF(C1434="","",[1]!s_dq_close(D1434,TODAY(),1))</f>
        <v/>
      </c>
      <c r="G1434" s="180" t="str">
        <f ca="1">IF(C1434="","",[1]!s_pq_pctchange(D1434,TODAY()-$G$12,TODAY())/100)</f>
        <v/>
      </c>
      <c r="H1434" s="240" t="str">
        <f>IF(C1434="","",IF($H$11="收入",[1]!S_STM07_IS(D1434,9,$G$5,$H$13)/$E$5,[1]!S_STM07_IS(D1434,48,$G$5,$H$13)/$E$5))</f>
        <v/>
      </c>
      <c r="I1434" s="240" t="str">
        <f>IF(C1434="","",IF($I$11="毛利率",([1]!S_STM07_IS(D1434,9,$G$5,$H$13)-[1]!S_STM07_IS(D1434,10,$G$5,$H$13))/[1]!S_STM07_IS(D1434,9,$G$5,$H$13),[1]!S_STM07_IS(D1434,14,$G$5,$H$13)/$E$5))</f>
        <v/>
      </c>
      <c r="J1434" s="402" t="str">
        <f>IF(C1434="","",IF($J$11="净利润率",[1]!S_STM07_IS(D1434,61,$G$5,$H$13)/[1]!S_STM07_IS(D1434,9,$G$5,$H$13),[1]!S_STM07_IS(D1434,55,$G$5,$H$13)/$E$5))</f>
        <v/>
      </c>
      <c r="K1434" s="411" t="str">
        <f>IF(C1434="","",[1]!hks_fa_roa2(D1434,$G$5))</f>
        <v/>
      </c>
      <c r="L1434" s="411" t="str">
        <f>IF(C1434="","",[1]!hks_fa_roe(D1434,$G$5))</f>
        <v/>
      </c>
      <c r="M1434" s="240" t="str">
        <f>IF(C1434="","",IF($M$11="EPS",[1]!S_STM07_IS(D1434,61,$G$5,$H$13)/IF([1]!s_share_total(D1434,$G$5)=0,[1]!s_share_total(D1434,[1]!s_ipo_listeddate(D1434)),[1]!s_share_total(D1434,$G$5)),([1]!s_stm07_bs(D1434,75,$G$5,$H$13)+[1]!s_stm07_bs(D1434,88,$G$5,$H$13)+[1]!s_stm07_bs(D1434,94,$G$5,$H$13)+[1]!s_stm07_bs(D1434,95,$G$5,$H$13))/$E$5))</f>
        <v/>
      </c>
      <c r="N1434" s="241" t="str">
        <f>IF(C1434="","",F1434/([1]!S_STM07_IS(D1434,61,$G$5,$H$13)/IF([1]!s_share_total(D1434,$G$5)=0,[1]!s_share_total(D1434,[1]!s_ipo_listeddate(D1434)),[1]!s_share_total(D1434,$G$5))))</f>
        <v/>
      </c>
      <c r="O1434" s="240" t="str">
        <f ca="1">IF(C1434="","",[1]!s_share_total(D1434,TODAY())/$E$5)</f>
        <v/>
      </c>
      <c r="P1434" s="240" t="str">
        <f t="shared" si="140"/>
        <v/>
      </c>
      <c r="Q1434" s="210" t="str">
        <f t="shared" si="141"/>
        <v/>
      </c>
      <c r="R1434" s="341" t="str">
        <f t="shared" si="142"/>
        <v/>
      </c>
      <c r="S1434" s="144"/>
      <c r="U1434" s="1"/>
    </row>
    <row r="1435" spans="3:21" ht="12" customHeight="1" x14ac:dyDescent="0.35">
      <c r="C1435" s="342" t="str">
        <f t="shared" si="139"/>
        <v/>
      </c>
      <c r="D1435" s="126" t="str">
        <f t="shared" si="143"/>
        <v/>
      </c>
      <c r="E1435" s="126" t="str">
        <f t="shared" si="144"/>
        <v/>
      </c>
      <c r="F1435" s="181" t="str">
        <f ca="1">IF(C1435="","",[1]!s_dq_close(D1435,TODAY(),1))</f>
        <v/>
      </c>
      <c r="G1435" s="182" t="str">
        <f ca="1">IF(C1435="","",[1]!s_pq_pctchange(D1435,TODAY()-$G$12,TODAY())/100)</f>
        <v/>
      </c>
      <c r="H1435" s="242" t="str">
        <f>IF(C1435="","",IF($H$11="收入",[1]!S_STM07_IS(D1435,9,$G$5,$H$13)/$E$5,[1]!S_STM07_IS(D1435,48,$G$5,$H$13)/$E$5))</f>
        <v/>
      </c>
      <c r="I1435" s="242" t="str">
        <f>IF(C1435="","",IF($I$11="毛利率",([1]!S_STM07_IS(D1435,9,$G$5,$H$13)-[1]!S_STM07_IS(D1435,10,$G$5,$H$13))/[1]!S_STM07_IS(D1435,9,$G$5,$H$13),[1]!S_STM07_IS(D1435,14,$G$5,$H$13)/$E$5))</f>
        <v/>
      </c>
      <c r="J1435" s="403" t="str">
        <f>IF(C1435="","",IF($J$11="净利润率",[1]!S_STM07_IS(D1435,61,$G$5,$H$13)/[1]!S_STM07_IS(D1435,9,$G$5,$H$13),[1]!S_STM07_IS(D1435,55,$G$5,$H$13)/$E$5))</f>
        <v/>
      </c>
      <c r="K1435" s="411" t="str">
        <f>IF(C1435="","",[1]!hks_fa_roa2(D1435,$G$5))</f>
        <v/>
      </c>
      <c r="L1435" s="411" t="str">
        <f>IF(C1435="","",[1]!hks_fa_roe(D1435,$G$5))</f>
        <v/>
      </c>
      <c r="M1435" s="243" t="str">
        <f>IF(C1435="","",IF($M$11="EPS",[1]!S_STM07_IS(D1435,61,$G$5,$H$13)/IF([1]!s_share_total(D1435,$G$5)=0,[1]!s_share_total(D1435,[1]!s_ipo_listeddate(D1435)),[1]!s_share_total(D1435,$G$5)),([1]!s_stm07_bs(D1435,75,$G$5,$H$13)+[1]!s_stm07_bs(D1435,88,$G$5,$H$13)+[1]!s_stm07_bs(D1435,94,$G$5,$H$13)+[1]!s_stm07_bs(D1435,95,$G$5,$H$13))/$E$5))</f>
        <v/>
      </c>
      <c r="N1435" s="193" t="str">
        <f>IF(C1435="","",F1435/([1]!S_STM07_IS(D1435,61,$G$5,$H$13)/IF([1]!s_share_total(D1435,$G$5)=0,[1]!s_share_total(D1435,[1]!s_ipo_listeddate(D1435)),[1]!s_share_total(D1435,$G$5))))</f>
        <v/>
      </c>
      <c r="O1435" s="242" t="str">
        <f ca="1">IF(C1435="","",[1]!s_share_total(D1435,TODAY())/$E$5)</f>
        <v/>
      </c>
      <c r="P1435" s="242" t="str">
        <f t="shared" si="140"/>
        <v/>
      </c>
      <c r="Q1435" s="181" t="str">
        <f t="shared" si="141"/>
        <v/>
      </c>
      <c r="R1435" s="342" t="str">
        <f t="shared" si="142"/>
        <v/>
      </c>
      <c r="S1435" s="144"/>
      <c r="U1435" s="1"/>
    </row>
    <row r="1436" spans="3:21" ht="12" customHeight="1" x14ac:dyDescent="0.35">
      <c r="C1436" s="341" t="str">
        <f t="shared" si="139"/>
        <v/>
      </c>
      <c r="D1436" s="239" t="str">
        <f t="shared" si="143"/>
        <v/>
      </c>
      <c r="E1436" s="239" t="str">
        <f t="shared" si="144"/>
        <v/>
      </c>
      <c r="F1436" s="179" t="str">
        <f ca="1">IF(C1436="","",[1]!s_dq_close(D1436,TODAY(),1))</f>
        <v/>
      </c>
      <c r="G1436" s="180" t="str">
        <f ca="1">IF(C1436="","",[1]!s_pq_pctchange(D1436,TODAY()-$G$12,TODAY())/100)</f>
        <v/>
      </c>
      <c r="H1436" s="240" t="str">
        <f>IF(C1436="","",IF($H$11="收入",[1]!S_STM07_IS(D1436,9,$G$5,$H$13)/$E$5,[1]!S_STM07_IS(D1436,48,$G$5,$H$13)/$E$5))</f>
        <v/>
      </c>
      <c r="I1436" s="240" t="str">
        <f>IF(C1436="","",IF($I$11="毛利率",([1]!S_STM07_IS(D1436,9,$G$5,$H$13)-[1]!S_STM07_IS(D1436,10,$G$5,$H$13))/[1]!S_STM07_IS(D1436,9,$G$5,$H$13),[1]!S_STM07_IS(D1436,14,$G$5,$H$13)/$E$5))</f>
        <v/>
      </c>
      <c r="J1436" s="402" t="str">
        <f>IF(C1436="","",IF($J$11="净利润率",[1]!S_STM07_IS(D1436,61,$G$5,$H$13)/[1]!S_STM07_IS(D1436,9,$G$5,$H$13),[1]!S_STM07_IS(D1436,55,$G$5,$H$13)/$E$5))</f>
        <v/>
      </c>
      <c r="K1436" s="411" t="str">
        <f>IF(C1436="","",[1]!hks_fa_roa2(D1436,$G$5))</f>
        <v/>
      </c>
      <c r="L1436" s="411" t="str">
        <f>IF(C1436="","",[1]!hks_fa_roe(D1436,$G$5))</f>
        <v/>
      </c>
      <c r="M1436" s="240" t="str">
        <f>IF(C1436="","",IF($M$11="EPS",[1]!S_STM07_IS(D1436,61,$G$5,$H$13)/IF([1]!s_share_total(D1436,$G$5)=0,[1]!s_share_total(D1436,[1]!s_ipo_listeddate(D1436)),[1]!s_share_total(D1436,$G$5)),([1]!s_stm07_bs(D1436,75,$G$5,$H$13)+[1]!s_stm07_bs(D1436,88,$G$5,$H$13)+[1]!s_stm07_bs(D1436,94,$G$5,$H$13)+[1]!s_stm07_bs(D1436,95,$G$5,$H$13))/$E$5))</f>
        <v/>
      </c>
      <c r="N1436" s="241" t="str">
        <f>IF(C1436="","",F1436/([1]!S_STM07_IS(D1436,61,$G$5,$H$13)/IF([1]!s_share_total(D1436,$G$5)=0,[1]!s_share_total(D1436,[1]!s_ipo_listeddate(D1436)),[1]!s_share_total(D1436,$G$5))))</f>
        <v/>
      </c>
      <c r="O1436" s="240" t="str">
        <f ca="1">IF(C1436="","",[1]!s_share_total(D1436,TODAY())/$E$5)</f>
        <v/>
      </c>
      <c r="P1436" s="240" t="str">
        <f t="shared" si="140"/>
        <v/>
      </c>
      <c r="Q1436" s="210" t="str">
        <f t="shared" si="141"/>
        <v/>
      </c>
      <c r="R1436" s="341" t="str">
        <f t="shared" si="142"/>
        <v/>
      </c>
      <c r="S1436" s="144"/>
      <c r="U1436" s="1"/>
    </row>
    <row r="1437" spans="3:21" ht="12" customHeight="1" x14ac:dyDescent="0.35">
      <c r="C1437" s="342" t="str">
        <f t="shared" si="139"/>
        <v/>
      </c>
      <c r="D1437" s="126" t="str">
        <f t="shared" si="143"/>
        <v/>
      </c>
      <c r="E1437" s="126" t="str">
        <f t="shared" si="144"/>
        <v/>
      </c>
      <c r="F1437" s="181" t="str">
        <f ca="1">IF(C1437="","",[1]!s_dq_close(D1437,TODAY(),1))</f>
        <v/>
      </c>
      <c r="G1437" s="182" t="str">
        <f ca="1">IF(C1437="","",[1]!s_pq_pctchange(D1437,TODAY()-$G$12,TODAY())/100)</f>
        <v/>
      </c>
      <c r="H1437" s="242" t="str">
        <f>IF(C1437="","",IF($H$11="收入",[1]!S_STM07_IS(D1437,9,$G$5,$H$13)/$E$5,[1]!S_STM07_IS(D1437,48,$G$5,$H$13)/$E$5))</f>
        <v/>
      </c>
      <c r="I1437" s="242" t="str">
        <f>IF(C1437="","",IF($I$11="毛利率",([1]!S_STM07_IS(D1437,9,$G$5,$H$13)-[1]!S_STM07_IS(D1437,10,$G$5,$H$13))/[1]!S_STM07_IS(D1437,9,$G$5,$H$13),[1]!S_STM07_IS(D1437,14,$G$5,$H$13)/$E$5))</f>
        <v/>
      </c>
      <c r="J1437" s="403" t="str">
        <f>IF(C1437="","",IF($J$11="净利润率",[1]!S_STM07_IS(D1437,61,$G$5,$H$13)/[1]!S_STM07_IS(D1437,9,$G$5,$H$13),[1]!S_STM07_IS(D1437,55,$G$5,$H$13)/$E$5))</f>
        <v/>
      </c>
      <c r="K1437" s="411" t="str">
        <f>IF(C1437="","",[1]!hks_fa_roa2(D1437,$G$5))</f>
        <v/>
      </c>
      <c r="L1437" s="411" t="str">
        <f>IF(C1437="","",[1]!hks_fa_roe(D1437,$G$5))</f>
        <v/>
      </c>
      <c r="M1437" s="243" t="str">
        <f>IF(C1437="","",IF($M$11="EPS",[1]!S_STM07_IS(D1437,61,$G$5,$H$13)/IF([1]!s_share_total(D1437,$G$5)=0,[1]!s_share_total(D1437,[1]!s_ipo_listeddate(D1437)),[1]!s_share_total(D1437,$G$5)),([1]!s_stm07_bs(D1437,75,$G$5,$H$13)+[1]!s_stm07_bs(D1437,88,$G$5,$H$13)+[1]!s_stm07_bs(D1437,94,$G$5,$H$13)+[1]!s_stm07_bs(D1437,95,$G$5,$H$13))/$E$5))</f>
        <v/>
      </c>
      <c r="N1437" s="193" t="str">
        <f>IF(C1437="","",F1437/([1]!S_STM07_IS(D1437,61,$G$5,$H$13)/IF([1]!s_share_total(D1437,$G$5)=0,[1]!s_share_total(D1437,[1]!s_ipo_listeddate(D1437)),[1]!s_share_total(D1437,$G$5))))</f>
        <v/>
      </c>
      <c r="O1437" s="242" t="str">
        <f ca="1">IF(C1437="","",[1]!s_share_total(D1437,TODAY())/$E$5)</f>
        <v/>
      </c>
      <c r="P1437" s="242" t="str">
        <f t="shared" si="140"/>
        <v/>
      </c>
      <c r="Q1437" s="181" t="str">
        <f t="shared" si="141"/>
        <v/>
      </c>
      <c r="R1437" s="342" t="str">
        <f t="shared" si="142"/>
        <v/>
      </c>
      <c r="S1437" s="144"/>
      <c r="U1437" s="1"/>
    </row>
    <row r="1438" spans="3:21" ht="12" customHeight="1" x14ac:dyDescent="0.35">
      <c r="C1438" s="341" t="str">
        <f t="shared" si="139"/>
        <v/>
      </c>
      <c r="D1438" s="239" t="str">
        <f t="shared" si="143"/>
        <v/>
      </c>
      <c r="E1438" s="239" t="str">
        <f t="shared" si="144"/>
        <v/>
      </c>
      <c r="F1438" s="179" t="str">
        <f ca="1">IF(C1438="","",[1]!s_dq_close(D1438,TODAY(),1))</f>
        <v/>
      </c>
      <c r="G1438" s="180" t="str">
        <f ca="1">IF(C1438="","",[1]!s_pq_pctchange(D1438,TODAY()-$G$12,TODAY())/100)</f>
        <v/>
      </c>
      <c r="H1438" s="240" t="str">
        <f>IF(C1438="","",IF($H$11="收入",[1]!S_STM07_IS(D1438,9,$G$5,$H$13)/$E$5,[1]!S_STM07_IS(D1438,48,$G$5,$H$13)/$E$5))</f>
        <v/>
      </c>
      <c r="I1438" s="240" t="str">
        <f>IF(C1438="","",IF($I$11="毛利率",([1]!S_STM07_IS(D1438,9,$G$5,$H$13)-[1]!S_STM07_IS(D1438,10,$G$5,$H$13))/[1]!S_STM07_IS(D1438,9,$G$5,$H$13),[1]!S_STM07_IS(D1438,14,$G$5,$H$13)/$E$5))</f>
        <v/>
      </c>
      <c r="J1438" s="402" t="str">
        <f>IF(C1438="","",IF($J$11="净利润率",[1]!S_STM07_IS(D1438,61,$G$5,$H$13)/[1]!S_STM07_IS(D1438,9,$G$5,$H$13),[1]!S_STM07_IS(D1438,55,$G$5,$H$13)/$E$5))</f>
        <v/>
      </c>
      <c r="K1438" s="411" t="str">
        <f>IF(C1438="","",[1]!hks_fa_roa2(D1438,$G$5))</f>
        <v/>
      </c>
      <c r="L1438" s="411" t="str">
        <f>IF(C1438="","",[1]!hks_fa_roe(D1438,$G$5))</f>
        <v/>
      </c>
      <c r="M1438" s="240" t="str">
        <f>IF(C1438="","",IF($M$11="EPS",[1]!S_STM07_IS(D1438,61,$G$5,$H$13)/IF([1]!s_share_total(D1438,$G$5)=0,[1]!s_share_total(D1438,[1]!s_ipo_listeddate(D1438)),[1]!s_share_total(D1438,$G$5)),([1]!s_stm07_bs(D1438,75,$G$5,$H$13)+[1]!s_stm07_bs(D1438,88,$G$5,$H$13)+[1]!s_stm07_bs(D1438,94,$G$5,$H$13)+[1]!s_stm07_bs(D1438,95,$G$5,$H$13))/$E$5))</f>
        <v/>
      </c>
      <c r="N1438" s="241" t="str">
        <f>IF(C1438="","",F1438/([1]!S_STM07_IS(D1438,61,$G$5,$H$13)/IF([1]!s_share_total(D1438,$G$5)=0,[1]!s_share_total(D1438,[1]!s_ipo_listeddate(D1438)),[1]!s_share_total(D1438,$G$5))))</f>
        <v/>
      </c>
      <c r="O1438" s="240" t="str">
        <f ca="1">IF(C1438="","",[1]!s_share_total(D1438,TODAY())/$E$5)</f>
        <v/>
      </c>
      <c r="P1438" s="240" t="str">
        <f t="shared" si="140"/>
        <v/>
      </c>
      <c r="Q1438" s="210" t="str">
        <f t="shared" si="141"/>
        <v/>
      </c>
      <c r="R1438" s="341" t="str">
        <f t="shared" si="142"/>
        <v/>
      </c>
      <c r="S1438" s="144"/>
      <c r="U1438" s="1"/>
    </row>
    <row r="1439" spans="3:21" ht="12" customHeight="1" x14ac:dyDescent="0.35">
      <c r="C1439" s="342" t="str">
        <f t="shared" si="139"/>
        <v/>
      </c>
      <c r="D1439" s="126" t="str">
        <f t="shared" si="143"/>
        <v/>
      </c>
      <c r="E1439" s="126" t="str">
        <f t="shared" si="144"/>
        <v/>
      </c>
      <c r="F1439" s="181" t="str">
        <f ca="1">IF(C1439="","",[1]!s_dq_close(D1439,TODAY(),1))</f>
        <v/>
      </c>
      <c r="G1439" s="182" t="str">
        <f ca="1">IF(C1439="","",[1]!s_pq_pctchange(D1439,TODAY()-$G$12,TODAY())/100)</f>
        <v/>
      </c>
      <c r="H1439" s="242" t="str">
        <f>IF(C1439="","",IF($H$11="收入",[1]!S_STM07_IS(D1439,9,$G$5,$H$13)/$E$5,[1]!S_STM07_IS(D1439,48,$G$5,$H$13)/$E$5))</f>
        <v/>
      </c>
      <c r="I1439" s="242" t="str">
        <f>IF(C1439="","",IF($I$11="毛利率",([1]!S_STM07_IS(D1439,9,$G$5,$H$13)-[1]!S_STM07_IS(D1439,10,$G$5,$H$13))/[1]!S_STM07_IS(D1439,9,$G$5,$H$13),[1]!S_STM07_IS(D1439,14,$G$5,$H$13)/$E$5))</f>
        <v/>
      </c>
      <c r="J1439" s="403" t="str">
        <f>IF(C1439="","",IF($J$11="净利润率",[1]!S_STM07_IS(D1439,61,$G$5,$H$13)/[1]!S_STM07_IS(D1439,9,$G$5,$H$13),[1]!S_STM07_IS(D1439,55,$G$5,$H$13)/$E$5))</f>
        <v/>
      </c>
      <c r="K1439" s="411" t="str">
        <f>IF(C1439="","",[1]!hks_fa_roa2(D1439,$G$5))</f>
        <v/>
      </c>
      <c r="L1439" s="411" t="str">
        <f>IF(C1439="","",[1]!hks_fa_roe(D1439,$G$5))</f>
        <v/>
      </c>
      <c r="M1439" s="243" t="str">
        <f>IF(C1439="","",IF($M$11="EPS",[1]!S_STM07_IS(D1439,61,$G$5,$H$13)/IF([1]!s_share_total(D1439,$G$5)=0,[1]!s_share_total(D1439,[1]!s_ipo_listeddate(D1439)),[1]!s_share_total(D1439,$G$5)),([1]!s_stm07_bs(D1439,75,$G$5,$H$13)+[1]!s_stm07_bs(D1439,88,$G$5,$H$13)+[1]!s_stm07_bs(D1439,94,$G$5,$H$13)+[1]!s_stm07_bs(D1439,95,$G$5,$H$13))/$E$5))</f>
        <v/>
      </c>
      <c r="N1439" s="193" t="str">
        <f>IF(C1439="","",F1439/([1]!S_STM07_IS(D1439,61,$G$5,$H$13)/IF([1]!s_share_total(D1439,$G$5)=0,[1]!s_share_total(D1439,[1]!s_ipo_listeddate(D1439)),[1]!s_share_total(D1439,$G$5))))</f>
        <v/>
      </c>
      <c r="O1439" s="242" t="str">
        <f ca="1">IF(C1439="","",[1]!s_share_total(D1439,TODAY())/$E$5)</f>
        <v/>
      </c>
      <c r="P1439" s="242" t="str">
        <f t="shared" si="140"/>
        <v/>
      </c>
      <c r="Q1439" s="181" t="str">
        <f t="shared" si="141"/>
        <v/>
      </c>
      <c r="R1439" s="342" t="str">
        <f t="shared" si="142"/>
        <v/>
      </c>
      <c r="S1439" s="144"/>
      <c r="U1439" s="1"/>
    </row>
    <row r="1440" spans="3:21" ht="12" customHeight="1" x14ac:dyDescent="0.35">
      <c r="C1440" s="341" t="str">
        <f t="shared" si="139"/>
        <v/>
      </c>
      <c r="D1440" s="239" t="str">
        <f t="shared" si="143"/>
        <v/>
      </c>
      <c r="E1440" s="239" t="str">
        <f t="shared" si="144"/>
        <v/>
      </c>
      <c r="F1440" s="179" t="str">
        <f ca="1">IF(C1440="","",[1]!s_dq_close(D1440,TODAY(),1))</f>
        <v/>
      </c>
      <c r="G1440" s="180" t="str">
        <f ca="1">IF(C1440="","",[1]!s_pq_pctchange(D1440,TODAY()-$G$12,TODAY())/100)</f>
        <v/>
      </c>
      <c r="H1440" s="240" t="str">
        <f>IF(C1440="","",IF($H$11="收入",[1]!S_STM07_IS(D1440,9,$G$5,$H$13)/$E$5,[1]!S_STM07_IS(D1440,48,$G$5,$H$13)/$E$5))</f>
        <v/>
      </c>
      <c r="I1440" s="240" t="str">
        <f>IF(C1440="","",IF($I$11="毛利率",([1]!S_STM07_IS(D1440,9,$G$5,$H$13)-[1]!S_STM07_IS(D1440,10,$G$5,$H$13))/[1]!S_STM07_IS(D1440,9,$G$5,$H$13),[1]!S_STM07_IS(D1440,14,$G$5,$H$13)/$E$5))</f>
        <v/>
      </c>
      <c r="J1440" s="402" t="str">
        <f>IF(C1440="","",IF($J$11="净利润率",[1]!S_STM07_IS(D1440,61,$G$5,$H$13)/[1]!S_STM07_IS(D1440,9,$G$5,$H$13),[1]!S_STM07_IS(D1440,55,$G$5,$H$13)/$E$5))</f>
        <v/>
      </c>
      <c r="K1440" s="411" t="str">
        <f>IF(C1440="","",[1]!hks_fa_roa2(D1440,$G$5))</f>
        <v/>
      </c>
      <c r="L1440" s="411" t="str">
        <f>IF(C1440="","",[1]!hks_fa_roe(D1440,$G$5))</f>
        <v/>
      </c>
      <c r="M1440" s="240" t="str">
        <f>IF(C1440="","",IF($M$11="EPS",[1]!S_STM07_IS(D1440,61,$G$5,$H$13)/IF([1]!s_share_total(D1440,$G$5)=0,[1]!s_share_total(D1440,[1]!s_ipo_listeddate(D1440)),[1]!s_share_total(D1440,$G$5)),([1]!s_stm07_bs(D1440,75,$G$5,$H$13)+[1]!s_stm07_bs(D1440,88,$G$5,$H$13)+[1]!s_stm07_bs(D1440,94,$G$5,$H$13)+[1]!s_stm07_bs(D1440,95,$G$5,$H$13))/$E$5))</f>
        <v/>
      </c>
      <c r="N1440" s="241" t="str">
        <f>IF(C1440="","",F1440/([1]!S_STM07_IS(D1440,61,$G$5,$H$13)/IF([1]!s_share_total(D1440,$G$5)=0,[1]!s_share_total(D1440,[1]!s_ipo_listeddate(D1440)),[1]!s_share_total(D1440,$G$5))))</f>
        <v/>
      </c>
      <c r="O1440" s="240" t="str">
        <f ca="1">IF(C1440="","",[1]!s_share_total(D1440,TODAY())/$E$5)</f>
        <v/>
      </c>
      <c r="P1440" s="240" t="str">
        <f t="shared" si="140"/>
        <v/>
      </c>
      <c r="Q1440" s="210" t="str">
        <f t="shared" si="141"/>
        <v/>
      </c>
      <c r="R1440" s="341" t="str">
        <f t="shared" si="142"/>
        <v/>
      </c>
      <c r="S1440" s="144"/>
      <c r="U1440" s="1"/>
    </row>
    <row r="1441" spans="3:21" ht="12" customHeight="1" x14ac:dyDescent="0.35">
      <c r="C1441" s="342" t="str">
        <f t="shared" si="139"/>
        <v/>
      </c>
      <c r="D1441" s="126" t="str">
        <f t="shared" si="143"/>
        <v/>
      </c>
      <c r="E1441" s="126" t="str">
        <f t="shared" si="144"/>
        <v/>
      </c>
      <c r="F1441" s="181" t="str">
        <f ca="1">IF(C1441="","",[1]!s_dq_close(D1441,TODAY(),1))</f>
        <v/>
      </c>
      <c r="G1441" s="182" t="str">
        <f ca="1">IF(C1441="","",[1]!s_pq_pctchange(D1441,TODAY()-$G$12,TODAY())/100)</f>
        <v/>
      </c>
      <c r="H1441" s="242" t="str">
        <f>IF(C1441="","",IF($H$11="收入",[1]!S_STM07_IS(D1441,9,$G$5,$H$13)/$E$5,[1]!S_STM07_IS(D1441,48,$G$5,$H$13)/$E$5))</f>
        <v/>
      </c>
      <c r="I1441" s="242" t="str">
        <f>IF(C1441="","",IF($I$11="毛利率",([1]!S_STM07_IS(D1441,9,$G$5,$H$13)-[1]!S_STM07_IS(D1441,10,$G$5,$H$13))/[1]!S_STM07_IS(D1441,9,$G$5,$H$13),[1]!S_STM07_IS(D1441,14,$G$5,$H$13)/$E$5))</f>
        <v/>
      </c>
      <c r="J1441" s="403" t="str">
        <f>IF(C1441="","",IF($J$11="净利润率",[1]!S_STM07_IS(D1441,61,$G$5,$H$13)/[1]!S_STM07_IS(D1441,9,$G$5,$H$13),[1]!S_STM07_IS(D1441,55,$G$5,$H$13)/$E$5))</f>
        <v/>
      </c>
      <c r="K1441" s="411" t="str">
        <f>IF(C1441="","",[1]!hks_fa_roa2(D1441,$G$5))</f>
        <v/>
      </c>
      <c r="L1441" s="411" t="str">
        <f>IF(C1441="","",[1]!hks_fa_roe(D1441,$G$5))</f>
        <v/>
      </c>
      <c r="M1441" s="243" t="str">
        <f>IF(C1441="","",IF($M$11="EPS",[1]!S_STM07_IS(D1441,61,$G$5,$H$13)/IF([1]!s_share_total(D1441,$G$5)=0,[1]!s_share_total(D1441,[1]!s_ipo_listeddate(D1441)),[1]!s_share_total(D1441,$G$5)),([1]!s_stm07_bs(D1441,75,$G$5,$H$13)+[1]!s_stm07_bs(D1441,88,$G$5,$H$13)+[1]!s_stm07_bs(D1441,94,$G$5,$H$13)+[1]!s_stm07_bs(D1441,95,$G$5,$H$13))/$E$5))</f>
        <v/>
      </c>
      <c r="N1441" s="193" t="str">
        <f>IF(C1441="","",F1441/([1]!S_STM07_IS(D1441,61,$G$5,$H$13)/IF([1]!s_share_total(D1441,$G$5)=0,[1]!s_share_total(D1441,[1]!s_ipo_listeddate(D1441)),[1]!s_share_total(D1441,$G$5))))</f>
        <v/>
      </c>
      <c r="O1441" s="242" t="str">
        <f ca="1">IF(C1441="","",[1]!s_share_total(D1441,TODAY())/$E$5)</f>
        <v/>
      </c>
      <c r="P1441" s="242" t="str">
        <f t="shared" si="140"/>
        <v/>
      </c>
      <c r="Q1441" s="181" t="str">
        <f t="shared" si="141"/>
        <v/>
      </c>
      <c r="R1441" s="342" t="str">
        <f t="shared" si="142"/>
        <v/>
      </c>
      <c r="S1441" s="144"/>
      <c r="U1441" s="1"/>
    </row>
    <row r="1442" spans="3:21" ht="12" customHeight="1" x14ac:dyDescent="0.35">
      <c r="C1442" s="341" t="str">
        <f t="shared" si="139"/>
        <v/>
      </c>
      <c r="D1442" s="239" t="str">
        <f t="shared" si="143"/>
        <v/>
      </c>
      <c r="E1442" s="239" t="str">
        <f t="shared" si="144"/>
        <v/>
      </c>
      <c r="F1442" s="179" t="str">
        <f ca="1">IF(C1442="","",[1]!s_dq_close(D1442,TODAY(),1))</f>
        <v/>
      </c>
      <c r="G1442" s="180" t="str">
        <f ca="1">IF(C1442="","",[1]!s_pq_pctchange(D1442,TODAY()-$G$12,TODAY())/100)</f>
        <v/>
      </c>
      <c r="H1442" s="240" t="str">
        <f>IF(C1442="","",IF($H$11="收入",[1]!S_STM07_IS(D1442,9,$G$5,$H$13)/$E$5,[1]!S_STM07_IS(D1442,48,$G$5,$H$13)/$E$5))</f>
        <v/>
      </c>
      <c r="I1442" s="240" t="str">
        <f>IF(C1442="","",IF($I$11="毛利率",([1]!S_STM07_IS(D1442,9,$G$5,$H$13)-[1]!S_STM07_IS(D1442,10,$G$5,$H$13))/[1]!S_STM07_IS(D1442,9,$G$5,$H$13),[1]!S_STM07_IS(D1442,14,$G$5,$H$13)/$E$5))</f>
        <v/>
      </c>
      <c r="J1442" s="402" t="str">
        <f>IF(C1442="","",IF($J$11="净利润率",[1]!S_STM07_IS(D1442,61,$G$5,$H$13)/[1]!S_STM07_IS(D1442,9,$G$5,$H$13),[1]!S_STM07_IS(D1442,55,$G$5,$H$13)/$E$5))</f>
        <v/>
      </c>
      <c r="K1442" s="411" t="str">
        <f>IF(C1442="","",[1]!hks_fa_roa2(D1442,$G$5))</f>
        <v/>
      </c>
      <c r="L1442" s="411" t="str">
        <f>IF(C1442="","",[1]!hks_fa_roe(D1442,$G$5))</f>
        <v/>
      </c>
      <c r="M1442" s="240" t="str">
        <f>IF(C1442="","",IF($M$11="EPS",[1]!S_STM07_IS(D1442,61,$G$5,$H$13)/IF([1]!s_share_total(D1442,$G$5)=0,[1]!s_share_total(D1442,[1]!s_ipo_listeddate(D1442)),[1]!s_share_total(D1442,$G$5)),([1]!s_stm07_bs(D1442,75,$G$5,$H$13)+[1]!s_stm07_bs(D1442,88,$G$5,$H$13)+[1]!s_stm07_bs(D1442,94,$G$5,$H$13)+[1]!s_stm07_bs(D1442,95,$G$5,$H$13))/$E$5))</f>
        <v/>
      </c>
      <c r="N1442" s="241" t="str">
        <f>IF(C1442="","",F1442/([1]!S_STM07_IS(D1442,61,$G$5,$H$13)/IF([1]!s_share_total(D1442,$G$5)=0,[1]!s_share_total(D1442,[1]!s_ipo_listeddate(D1442)),[1]!s_share_total(D1442,$G$5))))</f>
        <v/>
      </c>
      <c r="O1442" s="240" t="str">
        <f ca="1">IF(C1442="","",[1]!s_share_total(D1442,TODAY())/$E$5)</f>
        <v/>
      </c>
      <c r="P1442" s="240" t="str">
        <f t="shared" si="140"/>
        <v/>
      </c>
      <c r="Q1442" s="210" t="str">
        <f t="shared" si="141"/>
        <v/>
      </c>
      <c r="R1442" s="341" t="str">
        <f t="shared" si="142"/>
        <v/>
      </c>
      <c r="S1442" s="144"/>
      <c r="U1442" s="1"/>
    </row>
    <row r="1443" spans="3:21" ht="12" customHeight="1" x14ac:dyDescent="0.35">
      <c r="C1443" s="342" t="str">
        <f t="shared" si="139"/>
        <v/>
      </c>
      <c r="D1443" s="126" t="str">
        <f t="shared" si="143"/>
        <v/>
      </c>
      <c r="E1443" s="126" t="str">
        <f t="shared" si="144"/>
        <v/>
      </c>
      <c r="F1443" s="181" t="str">
        <f ca="1">IF(C1443="","",[1]!s_dq_close(D1443,TODAY(),1))</f>
        <v/>
      </c>
      <c r="G1443" s="182" t="str">
        <f ca="1">IF(C1443="","",[1]!s_pq_pctchange(D1443,TODAY()-$G$12,TODAY())/100)</f>
        <v/>
      </c>
      <c r="H1443" s="242" t="str">
        <f>IF(C1443="","",IF($H$11="收入",[1]!S_STM07_IS(D1443,9,$G$5,$H$13)/$E$5,[1]!S_STM07_IS(D1443,48,$G$5,$H$13)/$E$5))</f>
        <v/>
      </c>
      <c r="I1443" s="242" t="str">
        <f>IF(C1443="","",IF($I$11="毛利率",([1]!S_STM07_IS(D1443,9,$G$5,$H$13)-[1]!S_STM07_IS(D1443,10,$G$5,$H$13))/[1]!S_STM07_IS(D1443,9,$G$5,$H$13),[1]!S_STM07_IS(D1443,14,$G$5,$H$13)/$E$5))</f>
        <v/>
      </c>
      <c r="J1443" s="403" t="str">
        <f>IF(C1443="","",IF($J$11="净利润率",[1]!S_STM07_IS(D1443,61,$G$5,$H$13)/[1]!S_STM07_IS(D1443,9,$G$5,$H$13),[1]!S_STM07_IS(D1443,55,$G$5,$H$13)/$E$5))</f>
        <v/>
      </c>
      <c r="K1443" s="411" t="str">
        <f>IF(C1443="","",[1]!hks_fa_roa2(D1443,$G$5))</f>
        <v/>
      </c>
      <c r="L1443" s="411" t="str">
        <f>IF(C1443="","",[1]!hks_fa_roe(D1443,$G$5))</f>
        <v/>
      </c>
      <c r="M1443" s="243" t="str">
        <f>IF(C1443="","",IF($M$11="EPS",[1]!S_STM07_IS(D1443,61,$G$5,$H$13)/IF([1]!s_share_total(D1443,$G$5)=0,[1]!s_share_total(D1443,[1]!s_ipo_listeddate(D1443)),[1]!s_share_total(D1443,$G$5)),([1]!s_stm07_bs(D1443,75,$G$5,$H$13)+[1]!s_stm07_bs(D1443,88,$G$5,$H$13)+[1]!s_stm07_bs(D1443,94,$G$5,$H$13)+[1]!s_stm07_bs(D1443,95,$G$5,$H$13))/$E$5))</f>
        <v/>
      </c>
      <c r="N1443" s="193" t="str">
        <f>IF(C1443="","",F1443/([1]!S_STM07_IS(D1443,61,$G$5,$H$13)/IF([1]!s_share_total(D1443,$G$5)=0,[1]!s_share_total(D1443,[1]!s_ipo_listeddate(D1443)),[1]!s_share_total(D1443,$G$5))))</f>
        <v/>
      </c>
      <c r="O1443" s="242" t="str">
        <f ca="1">IF(C1443="","",[1]!s_share_total(D1443,TODAY())/$E$5)</f>
        <v/>
      </c>
      <c r="P1443" s="242" t="str">
        <f t="shared" si="140"/>
        <v/>
      </c>
      <c r="Q1443" s="181" t="str">
        <f t="shared" si="141"/>
        <v/>
      </c>
      <c r="R1443" s="342" t="str">
        <f t="shared" si="142"/>
        <v/>
      </c>
      <c r="S1443" s="144"/>
      <c r="U1443" s="1"/>
    </row>
    <row r="1444" spans="3:21" ht="12" customHeight="1" x14ac:dyDescent="0.35">
      <c r="C1444" s="341" t="str">
        <f t="shared" si="139"/>
        <v/>
      </c>
      <c r="D1444" s="239" t="str">
        <f t="shared" si="143"/>
        <v/>
      </c>
      <c r="E1444" s="239" t="str">
        <f t="shared" si="144"/>
        <v/>
      </c>
      <c r="F1444" s="179" t="str">
        <f ca="1">IF(C1444="","",[1]!s_dq_close(D1444,TODAY(),1))</f>
        <v/>
      </c>
      <c r="G1444" s="180" t="str">
        <f ca="1">IF(C1444="","",[1]!s_pq_pctchange(D1444,TODAY()-$G$12,TODAY())/100)</f>
        <v/>
      </c>
      <c r="H1444" s="240" t="str">
        <f>IF(C1444="","",IF($H$11="收入",[1]!S_STM07_IS(D1444,9,$G$5,$H$13)/$E$5,[1]!S_STM07_IS(D1444,48,$G$5,$H$13)/$E$5))</f>
        <v/>
      </c>
      <c r="I1444" s="240" t="str">
        <f>IF(C1444="","",IF($I$11="毛利率",([1]!S_STM07_IS(D1444,9,$G$5,$H$13)-[1]!S_STM07_IS(D1444,10,$G$5,$H$13))/[1]!S_STM07_IS(D1444,9,$G$5,$H$13),[1]!S_STM07_IS(D1444,14,$G$5,$H$13)/$E$5))</f>
        <v/>
      </c>
      <c r="J1444" s="402" t="str">
        <f>IF(C1444="","",IF($J$11="净利润率",[1]!S_STM07_IS(D1444,61,$G$5,$H$13)/[1]!S_STM07_IS(D1444,9,$G$5,$H$13),[1]!S_STM07_IS(D1444,55,$G$5,$H$13)/$E$5))</f>
        <v/>
      </c>
      <c r="K1444" s="411" t="str">
        <f>IF(C1444="","",[1]!hks_fa_roa2(D1444,$G$5))</f>
        <v/>
      </c>
      <c r="L1444" s="411" t="str">
        <f>IF(C1444="","",[1]!hks_fa_roe(D1444,$G$5))</f>
        <v/>
      </c>
      <c r="M1444" s="240" t="str">
        <f>IF(C1444="","",IF($M$11="EPS",[1]!S_STM07_IS(D1444,61,$G$5,$H$13)/IF([1]!s_share_total(D1444,$G$5)=0,[1]!s_share_total(D1444,[1]!s_ipo_listeddate(D1444)),[1]!s_share_total(D1444,$G$5)),([1]!s_stm07_bs(D1444,75,$G$5,$H$13)+[1]!s_stm07_bs(D1444,88,$G$5,$H$13)+[1]!s_stm07_bs(D1444,94,$G$5,$H$13)+[1]!s_stm07_bs(D1444,95,$G$5,$H$13))/$E$5))</f>
        <v/>
      </c>
      <c r="N1444" s="241" t="str">
        <f>IF(C1444="","",F1444/([1]!S_STM07_IS(D1444,61,$G$5,$H$13)/IF([1]!s_share_total(D1444,$G$5)=0,[1]!s_share_total(D1444,[1]!s_ipo_listeddate(D1444)),[1]!s_share_total(D1444,$G$5))))</f>
        <v/>
      </c>
      <c r="O1444" s="240" t="str">
        <f ca="1">IF(C1444="","",[1]!s_share_total(D1444,TODAY())/$E$5)</f>
        <v/>
      </c>
      <c r="P1444" s="240" t="str">
        <f t="shared" si="140"/>
        <v/>
      </c>
      <c r="Q1444" s="210" t="str">
        <f t="shared" si="141"/>
        <v/>
      </c>
      <c r="R1444" s="341" t="str">
        <f t="shared" si="142"/>
        <v/>
      </c>
      <c r="S1444" s="144"/>
      <c r="U1444" s="1"/>
    </row>
    <row r="1445" spans="3:21" ht="12" customHeight="1" x14ac:dyDescent="0.35">
      <c r="C1445" s="342" t="str">
        <f t="shared" si="139"/>
        <v/>
      </c>
      <c r="D1445" s="126" t="str">
        <f t="shared" si="143"/>
        <v/>
      </c>
      <c r="E1445" s="126" t="str">
        <f t="shared" si="144"/>
        <v/>
      </c>
      <c r="F1445" s="181" t="str">
        <f ca="1">IF(C1445="","",[1]!s_dq_close(D1445,TODAY(),1))</f>
        <v/>
      </c>
      <c r="G1445" s="182" t="str">
        <f ca="1">IF(C1445="","",[1]!s_pq_pctchange(D1445,TODAY()-$G$12,TODAY())/100)</f>
        <v/>
      </c>
      <c r="H1445" s="242" t="str">
        <f>IF(C1445="","",IF($H$11="收入",[1]!S_STM07_IS(D1445,9,$G$5,$H$13)/$E$5,[1]!S_STM07_IS(D1445,48,$G$5,$H$13)/$E$5))</f>
        <v/>
      </c>
      <c r="I1445" s="242" t="str">
        <f>IF(C1445="","",IF($I$11="毛利率",([1]!S_STM07_IS(D1445,9,$G$5,$H$13)-[1]!S_STM07_IS(D1445,10,$G$5,$H$13))/[1]!S_STM07_IS(D1445,9,$G$5,$H$13),[1]!S_STM07_IS(D1445,14,$G$5,$H$13)/$E$5))</f>
        <v/>
      </c>
      <c r="J1445" s="403" t="str">
        <f>IF(C1445="","",IF($J$11="净利润率",[1]!S_STM07_IS(D1445,61,$G$5,$H$13)/[1]!S_STM07_IS(D1445,9,$G$5,$H$13),[1]!S_STM07_IS(D1445,55,$G$5,$H$13)/$E$5))</f>
        <v/>
      </c>
      <c r="K1445" s="411" t="str">
        <f>IF(C1445="","",[1]!hks_fa_roa2(D1445,$G$5))</f>
        <v/>
      </c>
      <c r="L1445" s="411" t="str">
        <f>IF(C1445="","",[1]!hks_fa_roe(D1445,$G$5))</f>
        <v/>
      </c>
      <c r="M1445" s="243" t="str">
        <f>IF(C1445="","",IF($M$11="EPS",[1]!S_STM07_IS(D1445,61,$G$5,$H$13)/IF([1]!s_share_total(D1445,$G$5)=0,[1]!s_share_total(D1445,[1]!s_ipo_listeddate(D1445)),[1]!s_share_total(D1445,$G$5)),([1]!s_stm07_bs(D1445,75,$G$5,$H$13)+[1]!s_stm07_bs(D1445,88,$G$5,$H$13)+[1]!s_stm07_bs(D1445,94,$G$5,$H$13)+[1]!s_stm07_bs(D1445,95,$G$5,$H$13))/$E$5))</f>
        <v/>
      </c>
      <c r="N1445" s="193" t="str">
        <f>IF(C1445="","",F1445/([1]!S_STM07_IS(D1445,61,$G$5,$H$13)/IF([1]!s_share_total(D1445,$G$5)=0,[1]!s_share_total(D1445,[1]!s_ipo_listeddate(D1445)),[1]!s_share_total(D1445,$G$5))))</f>
        <v/>
      </c>
      <c r="O1445" s="242" t="str">
        <f ca="1">IF(C1445="","",[1]!s_share_total(D1445,TODAY())/$E$5)</f>
        <v/>
      </c>
      <c r="P1445" s="242" t="str">
        <f t="shared" si="140"/>
        <v/>
      </c>
      <c r="Q1445" s="181" t="str">
        <f t="shared" si="141"/>
        <v/>
      </c>
      <c r="R1445" s="342" t="str">
        <f t="shared" si="142"/>
        <v/>
      </c>
      <c r="S1445" s="144"/>
      <c r="U1445" s="1"/>
    </row>
    <row r="1446" spans="3:21" ht="12" customHeight="1" x14ac:dyDescent="0.35">
      <c r="C1446" s="341" t="str">
        <f t="shared" si="139"/>
        <v/>
      </c>
      <c r="D1446" s="239" t="str">
        <f t="shared" si="143"/>
        <v/>
      </c>
      <c r="E1446" s="239" t="str">
        <f t="shared" si="144"/>
        <v/>
      </c>
      <c r="F1446" s="179" t="str">
        <f ca="1">IF(C1446="","",[1]!s_dq_close(D1446,TODAY(),1))</f>
        <v/>
      </c>
      <c r="G1446" s="180" t="str">
        <f ca="1">IF(C1446="","",[1]!s_pq_pctchange(D1446,TODAY()-$G$12,TODAY())/100)</f>
        <v/>
      </c>
      <c r="H1446" s="240" t="str">
        <f>IF(C1446="","",IF($H$11="收入",[1]!S_STM07_IS(D1446,9,$G$5,$H$13)/$E$5,[1]!S_STM07_IS(D1446,48,$G$5,$H$13)/$E$5))</f>
        <v/>
      </c>
      <c r="I1446" s="240" t="str">
        <f>IF(C1446="","",IF($I$11="毛利率",([1]!S_STM07_IS(D1446,9,$G$5,$H$13)-[1]!S_STM07_IS(D1446,10,$G$5,$H$13))/[1]!S_STM07_IS(D1446,9,$G$5,$H$13),[1]!S_STM07_IS(D1446,14,$G$5,$H$13)/$E$5))</f>
        <v/>
      </c>
      <c r="J1446" s="402" t="str">
        <f>IF(C1446="","",IF($J$11="净利润率",[1]!S_STM07_IS(D1446,61,$G$5,$H$13)/[1]!S_STM07_IS(D1446,9,$G$5,$H$13),[1]!S_STM07_IS(D1446,55,$G$5,$H$13)/$E$5))</f>
        <v/>
      </c>
      <c r="K1446" s="411" t="str">
        <f>IF(C1446="","",[1]!hks_fa_roa2(D1446,$G$5))</f>
        <v/>
      </c>
      <c r="L1446" s="411" t="str">
        <f>IF(C1446="","",[1]!hks_fa_roe(D1446,$G$5))</f>
        <v/>
      </c>
      <c r="M1446" s="240" t="str">
        <f>IF(C1446="","",IF($M$11="EPS",[1]!S_STM07_IS(D1446,61,$G$5,$H$13)/IF([1]!s_share_total(D1446,$G$5)=0,[1]!s_share_total(D1446,[1]!s_ipo_listeddate(D1446)),[1]!s_share_total(D1446,$G$5)),([1]!s_stm07_bs(D1446,75,$G$5,$H$13)+[1]!s_stm07_bs(D1446,88,$G$5,$H$13)+[1]!s_stm07_bs(D1446,94,$G$5,$H$13)+[1]!s_stm07_bs(D1446,95,$G$5,$H$13))/$E$5))</f>
        <v/>
      </c>
      <c r="N1446" s="241" t="str">
        <f>IF(C1446="","",F1446/([1]!S_STM07_IS(D1446,61,$G$5,$H$13)/IF([1]!s_share_total(D1446,$G$5)=0,[1]!s_share_total(D1446,[1]!s_ipo_listeddate(D1446)),[1]!s_share_total(D1446,$G$5))))</f>
        <v/>
      </c>
      <c r="O1446" s="240" t="str">
        <f ca="1">IF(C1446="","",[1]!s_share_total(D1446,TODAY())/$E$5)</f>
        <v/>
      </c>
      <c r="P1446" s="240" t="str">
        <f t="shared" si="140"/>
        <v/>
      </c>
      <c r="Q1446" s="210" t="str">
        <f t="shared" si="141"/>
        <v/>
      </c>
      <c r="R1446" s="341" t="str">
        <f t="shared" si="142"/>
        <v/>
      </c>
      <c r="S1446" s="144"/>
      <c r="U1446" s="1"/>
    </row>
    <row r="1447" spans="3:21" ht="12" customHeight="1" x14ac:dyDescent="0.35">
      <c r="C1447" s="342" t="str">
        <f t="shared" si="139"/>
        <v/>
      </c>
      <c r="D1447" s="126" t="str">
        <f t="shared" si="143"/>
        <v/>
      </c>
      <c r="E1447" s="126" t="str">
        <f t="shared" si="144"/>
        <v/>
      </c>
      <c r="F1447" s="181" t="str">
        <f ca="1">IF(C1447="","",[1]!s_dq_close(D1447,TODAY(),1))</f>
        <v/>
      </c>
      <c r="G1447" s="182" t="str">
        <f ca="1">IF(C1447="","",[1]!s_pq_pctchange(D1447,TODAY()-$G$12,TODAY())/100)</f>
        <v/>
      </c>
      <c r="H1447" s="242" t="str">
        <f>IF(C1447="","",IF($H$11="收入",[1]!S_STM07_IS(D1447,9,$G$5,$H$13)/$E$5,[1]!S_STM07_IS(D1447,48,$G$5,$H$13)/$E$5))</f>
        <v/>
      </c>
      <c r="I1447" s="242" t="str">
        <f>IF(C1447="","",IF($I$11="毛利率",([1]!S_STM07_IS(D1447,9,$G$5,$H$13)-[1]!S_STM07_IS(D1447,10,$G$5,$H$13))/[1]!S_STM07_IS(D1447,9,$G$5,$H$13),[1]!S_STM07_IS(D1447,14,$G$5,$H$13)/$E$5))</f>
        <v/>
      </c>
      <c r="J1447" s="403" t="str">
        <f>IF(C1447="","",IF($J$11="净利润率",[1]!S_STM07_IS(D1447,61,$G$5,$H$13)/[1]!S_STM07_IS(D1447,9,$G$5,$H$13),[1]!S_STM07_IS(D1447,55,$G$5,$H$13)/$E$5))</f>
        <v/>
      </c>
      <c r="K1447" s="411" t="str">
        <f>IF(C1447="","",[1]!hks_fa_roa2(D1447,$G$5))</f>
        <v/>
      </c>
      <c r="L1447" s="411" t="str">
        <f>IF(C1447="","",[1]!hks_fa_roe(D1447,$G$5))</f>
        <v/>
      </c>
      <c r="M1447" s="243" t="str">
        <f>IF(C1447="","",IF($M$11="EPS",[1]!S_STM07_IS(D1447,61,$G$5,$H$13)/IF([1]!s_share_total(D1447,$G$5)=0,[1]!s_share_total(D1447,[1]!s_ipo_listeddate(D1447)),[1]!s_share_total(D1447,$G$5)),([1]!s_stm07_bs(D1447,75,$G$5,$H$13)+[1]!s_stm07_bs(D1447,88,$G$5,$H$13)+[1]!s_stm07_bs(D1447,94,$G$5,$H$13)+[1]!s_stm07_bs(D1447,95,$G$5,$H$13))/$E$5))</f>
        <v/>
      </c>
      <c r="N1447" s="193" t="str">
        <f>IF(C1447="","",F1447/([1]!S_STM07_IS(D1447,61,$G$5,$H$13)/IF([1]!s_share_total(D1447,$G$5)=0,[1]!s_share_total(D1447,[1]!s_ipo_listeddate(D1447)),[1]!s_share_total(D1447,$G$5))))</f>
        <v/>
      </c>
      <c r="O1447" s="242" t="str">
        <f ca="1">IF(C1447="","",[1]!s_share_total(D1447,TODAY())/$E$5)</f>
        <v/>
      </c>
      <c r="P1447" s="242" t="str">
        <f t="shared" si="140"/>
        <v/>
      </c>
      <c r="Q1447" s="181" t="str">
        <f t="shared" si="141"/>
        <v/>
      </c>
      <c r="R1447" s="342" t="str">
        <f t="shared" si="142"/>
        <v/>
      </c>
      <c r="S1447" s="144"/>
      <c r="U1447" s="1"/>
    </row>
    <row r="1448" spans="3:21" ht="12" customHeight="1" x14ac:dyDescent="0.35">
      <c r="C1448" s="341" t="str">
        <f t="shared" si="139"/>
        <v/>
      </c>
      <c r="D1448" s="239" t="str">
        <f t="shared" si="143"/>
        <v/>
      </c>
      <c r="E1448" s="239" t="str">
        <f t="shared" si="144"/>
        <v/>
      </c>
      <c r="F1448" s="179" t="str">
        <f ca="1">IF(C1448="","",[1]!s_dq_close(D1448,TODAY(),1))</f>
        <v/>
      </c>
      <c r="G1448" s="180" t="str">
        <f ca="1">IF(C1448="","",[1]!s_pq_pctchange(D1448,TODAY()-$G$12,TODAY())/100)</f>
        <v/>
      </c>
      <c r="H1448" s="240" t="str">
        <f>IF(C1448="","",IF($H$11="收入",[1]!S_STM07_IS(D1448,9,$G$5,$H$13)/$E$5,[1]!S_STM07_IS(D1448,48,$G$5,$H$13)/$E$5))</f>
        <v/>
      </c>
      <c r="I1448" s="240" t="str">
        <f>IF(C1448="","",IF($I$11="毛利率",([1]!S_STM07_IS(D1448,9,$G$5,$H$13)-[1]!S_STM07_IS(D1448,10,$G$5,$H$13))/[1]!S_STM07_IS(D1448,9,$G$5,$H$13),[1]!S_STM07_IS(D1448,14,$G$5,$H$13)/$E$5))</f>
        <v/>
      </c>
      <c r="J1448" s="402" t="str">
        <f>IF(C1448="","",IF($J$11="净利润率",[1]!S_STM07_IS(D1448,61,$G$5,$H$13)/[1]!S_STM07_IS(D1448,9,$G$5,$H$13),[1]!S_STM07_IS(D1448,55,$G$5,$H$13)/$E$5))</f>
        <v/>
      </c>
      <c r="K1448" s="411" t="str">
        <f>IF(C1448="","",[1]!hks_fa_roa2(D1448,$G$5))</f>
        <v/>
      </c>
      <c r="L1448" s="411" t="str">
        <f>IF(C1448="","",[1]!hks_fa_roe(D1448,$G$5))</f>
        <v/>
      </c>
      <c r="M1448" s="240" t="str">
        <f>IF(C1448="","",IF($M$11="EPS",[1]!S_STM07_IS(D1448,61,$G$5,$H$13)/IF([1]!s_share_total(D1448,$G$5)=0,[1]!s_share_total(D1448,[1]!s_ipo_listeddate(D1448)),[1]!s_share_total(D1448,$G$5)),([1]!s_stm07_bs(D1448,75,$G$5,$H$13)+[1]!s_stm07_bs(D1448,88,$G$5,$H$13)+[1]!s_stm07_bs(D1448,94,$G$5,$H$13)+[1]!s_stm07_bs(D1448,95,$G$5,$H$13))/$E$5))</f>
        <v/>
      </c>
      <c r="N1448" s="241" t="str">
        <f>IF(C1448="","",F1448/([1]!S_STM07_IS(D1448,61,$G$5,$H$13)/IF([1]!s_share_total(D1448,$G$5)=0,[1]!s_share_total(D1448,[1]!s_ipo_listeddate(D1448)),[1]!s_share_total(D1448,$G$5))))</f>
        <v/>
      </c>
      <c r="O1448" s="240" t="str">
        <f ca="1">IF(C1448="","",[1]!s_share_total(D1448,TODAY())/$E$5)</f>
        <v/>
      </c>
      <c r="P1448" s="240" t="str">
        <f t="shared" si="140"/>
        <v/>
      </c>
      <c r="Q1448" s="210" t="str">
        <f t="shared" si="141"/>
        <v/>
      </c>
      <c r="R1448" s="341" t="str">
        <f t="shared" si="142"/>
        <v/>
      </c>
      <c r="S1448" s="144"/>
      <c r="U1448" s="1"/>
    </row>
    <row r="1449" spans="3:21" ht="12" customHeight="1" x14ac:dyDescent="0.35">
      <c r="C1449" s="342" t="str">
        <f t="shared" si="139"/>
        <v/>
      </c>
      <c r="D1449" s="126" t="str">
        <f t="shared" si="143"/>
        <v/>
      </c>
      <c r="E1449" s="126" t="str">
        <f t="shared" si="144"/>
        <v/>
      </c>
      <c r="F1449" s="181" t="str">
        <f ca="1">IF(C1449="","",[1]!s_dq_close(D1449,TODAY(),1))</f>
        <v/>
      </c>
      <c r="G1449" s="182" t="str">
        <f ca="1">IF(C1449="","",[1]!s_pq_pctchange(D1449,TODAY()-$G$12,TODAY())/100)</f>
        <v/>
      </c>
      <c r="H1449" s="242" t="str">
        <f>IF(C1449="","",IF($H$11="收入",[1]!S_STM07_IS(D1449,9,$G$5,$H$13)/$E$5,[1]!S_STM07_IS(D1449,48,$G$5,$H$13)/$E$5))</f>
        <v/>
      </c>
      <c r="I1449" s="242" t="str">
        <f>IF(C1449="","",IF($I$11="毛利率",([1]!S_STM07_IS(D1449,9,$G$5,$H$13)-[1]!S_STM07_IS(D1449,10,$G$5,$H$13))/[1]!S_STM07_IS(D1449,9,$G$5,$H$13),[1]!S_STM07_IS(D1449,14,$G$5,$H$13)/$E$5))</f>
        <v/>
      </c>
      <c r="J1449" s="403" t="str">
        <f>IF(C1449="","",IF($J$11="净利润率",[1]!S_STM07_IS(D1449,61,$G$5,$H$13)/[1]!S_STM07_IS(D1449,9,$G$5,$H$13),[1]!S_STM07_IS(D1449,55,$G$5,$H$13)/$E$5))</f>
        <v/>
      </c>
      <c r="K1449" s="411" t="str">
        <f>IF(C1449="","",[1]!hks_fa_roa2(D1449,$G$5))</f>
        <v/>
      </c>
      <c r="L1449" s="411" t="str">
        <f>IF(C1449="","",[1]!hks_fa_roe(D1449,$G$5))</f>
        <v/>
      </c>
      <c r="M1449" s="243" t="str">
        <f>IF(C1449="","",IF($M$11="EPS",[1]!S_STM07_IS(D1449,61,$G$5,$H$13)/IF([1]!s_share_total(D1449,$G$5)=0,[1]!s_share_total(D1449,[1]!s_ipo_listeddate(D1449)),[1]!s_share_total(D1449,$G$5)),([1]!s_stm07_bs(D1449,75,$G$5,$H$13)+[1]!s_stm07_bs(D1449,88,$G$5,$H$13)+[1]!s_stm07_bs(D1449,94,$G$5,$H$13)+[1]!s_stm07_bs(D1449,95,$G$5,$H$13))/$E$5))</f>
        <v/>
      </c>
      <c r="N1449" s="193" t="str">
        <f>IF(C1449="","",F1449/([1]!S_STM07_IS(D1449,61,$G$5,$H$13)/IF([1]!s_share_total(D1449,$G$5)=0,[1]!s_share_total(D1449,[1]!s_ipo_listeddate(D1449)),[1]!s_share_total(D1449,$G$5))))</f>
        <v/>
      </c>
      <c r="O1449" s="242" t="str">
        <f ca="1">IF(C1449="","",[1]!s_share_total(D1449,TODAY())/$E$5)</f>
        <v/>
      </c>
      <c r="P1449" s="242" t="str">
        <f t="shared" si="140"/>
        <v/>
      </c>
      <c r="Q1449" s="181" t="str">
        <f t="shared" si="141"/>
        <v/>
      </c>
      <c r="R1449" s="342" t="str">
        <f t="shared" si="142"/>
        <v/>
      </c>
      <c r="S1449" s="144"/>
      <c r="U1449" s="1"/>
    </row>
    <row r="1450" spans="3:21" ht="12" customHeight="1" x14ac:dyDescent="0.35">
      <c r="C1450" s="341" t="str">
        <f t="shared" si="139"/>
        <v/>
      </c>
      <c r="D1450" s="239" t="str">
        <f t="shared" si="143"/>
        <v/>
      </c>
      <c r="E1450" s="239" t="str">
        <f t="shared" si="144"/>
        <v/>
      </c>
      <c r="F1450" s="179" t="str">
        <f ca="1">IF(C1450="","",[1]!s_dq_close(D1450,TODAY(),1))</f>
        <v/>
      </c>
      <c r="G1450" s="180" t="str">
        <f ca="1">IF(C1450="","",[1]!s_pq_pctchange(D1450,TODAY()-$G$12,TODAY())/100)</f>
        <v/>
      </c>
      <c r="H1450" s="240" t="str">
        <f>IF(C1450="","",IF($H$11="收入",[1]!S_STM07_IS(D1450,9,$G$5,$H$13)/$E$5,[1]!S_STM07_IS(D1450,48,$G$5,$H$13)/$E$5))</f>
        <v/>
      </c>
      <c r="I1450" s="240" t="str">
        <f>IF(C1450="","",IF($I$11="毛利率",([1]!S_STM07_IS(D1450,9,$G$5,$H$13)-[1]!S_STM07_IS(D1450,10,$G$5,$H$13))/[1]!S_STM07_IS(D1450,9,$G$5,$H$13),[1]!S_STM07_IS(D1450,14,$G$5,$H$13)/$E$5))</f>
        <v/>
      </c>
      <c r="J1450" s="402" t="str">
        <f>IF(C1450="","",IF($J$11="净利润率",[1]!S_STM07_IS(D1450,61,$G$5,$H$13)/[1]!S_STM07_IS(D1450,9,$G$5,$H$13),[1]!S_STM07_IS(D1450,55,$G$5,$H$13)/$E$5))</f>
        <v/>
      </c>
      <c r="K1450" s="411" t="str">
        <f>IF(C1450="","",[1]!hks_fa_roa2(D1450,$G$5))</f>
        <v/>
      </c>
      <c r="L1450" s="411" t="str">
        <f>IF(C1450="","",[1]!hks_fa_roe(D1450,$G$5))</f>
        <v/>
      </c>
      <c r="M1450" s="240" t="str">
        <f>IF(C1450="","",IF($M$11="EPS",[1]!S_STM07_IS(D1450,61,$G$5,$H$13)/IF([1]!s_share_total(D1450,$G$5)=0,[1]!s_share_total(D1450,[1]!s_ipo_listeddate(D1450)),[1]!s_share_total(D1450,$G$5)),([1]!s_stm07_bs(D1450,75,$G$5,$H$13)+[1]!s_stm07_bs(D1450,88,$G$5,$H$13)+[1]!s_stm07_bs(D1450,94,$G$5,$H$13)+[1]!s_stm07_bs(D1450,95,$G$5,$H$13))/$E$5))</f>
        <v/>
      </c>
      <c r="N1450" s="241" t="str">
        <f>IF(C1450="","",F1450/([1]!S_STM07_IS(D1450,61,$G$5,$H$13)/IF([1]!s_share_total(D1450,$G$5)=0,[1]!s_share_total(D1450,[1]!s_ipo_listeddate(D1450)),[1]!s_share_total(D1450,$G$5))))</f>
        <v/>
      </c>
      <c r="O1450" s="240" t="str">
        <f ca="1">IF(C1450="","",[1]!s_share_total(D1450,TODAY())/$E$5)</f>
        <v/>
      </c>
      <c r="P1450" s="240" t="str">
        <f t="shared" si="140"/>
        <v/>
      </c>
      <c r="Q1450" s="210" t="str">
        <f t="shared" si="141"/>
        <v/>
      </c>
      <c r="R1450" s="341" t="str">
        <f t="shared" si="142"/>
        <v/>
      </c>
      <c r="S1450" s="144"/>
      <c r="U1450" s="1"/>
    </row>
    <row r="1451" spans="3:21" ht="12" customHeight="1" x14ac:dyDescent="0.35">
      <c r="C1451" s="342" t="str">
        <f t="shared" si="139"/>
        <v/>
      </c>
      <c r="D1451" s="126" t="str">
        <f t="shared" si="143"/>
        <v/>
      </c>
      <c r="E1451" s="126" t="str">
        <f t="shared" si="144"/>
        <v/>
      </c>
      <c r="F1451" s="181" t="str">
        <f ca="1">IF(C1451="","",[1]!s_dq_close(D1451,TODAY(),1))</f>
        <v/>
      </c>
      <c r="G1451" s="182" t="str">
        <f ca="1">IF(C1451="","",[1]!s_pq_pctchange(D1451,TODAY()-$G$12,TODAY())/100)</f>
        <v/>
      </c>
      <c r="H1451" s="242" t="str">
        <f>IF(C1451="","",IF($H$11="收入",[1]!S_STM07_IS(D1451,9,$G$5,$H$13)/$E$5,[1]!S_STM07_IS(D1451,48,$G$5,$H$13)/$E$5))</f>
        <v/>
      </c>
      <c r="I1451" s="242" t="str">
        <f>IF(C1451="","",IF($I$11="毛利率",([1]!S_STM07_IS(D1451,9,$G$5,$H$13)-[1]!S_STM07_IS(D1451,10,$G$5,$H$13))/[1]!S_STM07_IS(D1451,9,$G$5,$H$13),[1]!S_STM07_IS(D1451,14,$G$5,$H$13)/$E$5))</f>
        <v/>
      </c>
      <c r="J1451" s="403" t="str">
        <f>IF(C1451="","",IF($J$11="净利润率",[1]!S_STM07_IS(D1451,61,$G$5,$H$13)/[1]!S_STM07_IS(D1451,9,$G$5,$H$13),[1]!S_STM07_IS(D1451,55,$G$5,$H$13)/$E$5))</f>
        <v/>
      </c>
      <c r="K1451" s="411" t="str">
        <f>IF(C1451="","",[1]!hks_fa_roa2(D1451,$G$5))</f>
        <v/>
      </c>
      <c r="L1451" s="411" t="str">
        <f>IF(C1451="","",[1]!hks_fa_roe(D1451,$G$5))</f>
        <v/>
      </c>
      <c r="M1451" s="243" t="str">
        <f>IF(C1451="","",IF($M$11="EPS",[1]!S_STM07_IS(D1451,61,$G$5,$H$13)/IF([1]!s_share_total(D1451,$G$5)=0,[1]!s_share_total(D1451,[1]!s_ipo_listeddate(D1451)),[1]!s_share_total(D1451,$G$5)),([1]!s_stm07_bs(D1451,75,$G$5,$H$13)+[1]!s_stm07_bs(D1451,88,$G$5,$H$13)+[1]!s_stm07_bs(D1451,94,$G$5,$H$13)+[1]!s_stm07_bs(D1451,95,$G$5,$H$13))/$E$5))</f>
        <v/>
      </c>
      <c r="N1451" s="193" t="str">
        <f>IF(C1451="","",F1451/([1]!S_STM07_IS(D1451,61,$G$5,$H$13)/IF([1]!s_share_total(D1451,$G$5)=0,[1]!s_share_total(D1451,[1]!s_ipo_listeddate(D1451)),[1]!s_share_total(D1451,$G$5))))</f>
        <v/>
      </c>
      <c r="O1451" s="242" t="str">
        <f ca="1">IF(C1451="","",[1]!s_share_total(D1451,TODAY())/$E$5)</f>
        <v/>
      </c>
      <c r="P1451" s="242" t="str">
        <f t="shared" si="140"/>
        <v/>
      </c>
      <c r="Q1451" s="181" t="str">
        <f t="shared" si="141"/>
        <v/>
      </c>
      <c r="R1451" s="342" t="str">
        <f t="shared" si="142"/>
        <v/>
      </c>
      <c r="S1451" s="144"/>
      <c r="U1451" s="1"/>
    </row>
    <row r="1452" spans="3:21" ht="12" customHeight="1" x14ac:dyDescent="0.35">
      <c r="C1452" s="341" t="str">
        <f t="shared" si="139"/>
        <v/>
      </c>
      <c r="D1452" s="239" t="str">
        <f t="shared" si="143"/>
        <v/>
      </c>
      <c r="E1452" s="239" t="str">
        <f t="shared" si="144"/>
        <v/>
      </c>
      <c r="F1452" s="179" t="str">
        <f ca="1">IF(C1452="","",[1]!s_dq_close(D1452,TODAY(),1))</f>
        <v/>
      </c>
      <c r="G1452" s="180" t="str">
        <f ca="1">IF(C1452="","",[1]!s_pq_pctchange(D1452,TODAY()-$G$12,TODAY())/100)</f>
        <v/>
      </c>
      <c r="H1452" s="240" t="str">
        <f>IF(C1452="","",IF($H$11="收入",[1]!S_STM07_IS(D1452,9,$G$5,$H$13)/$E$5,[1]!S_STM07_IS(D1452,48,$G$5,$H$13)/$E$5))</f>
        <v/>
      </c>
      <c r="I1452" s="240" t="str">
        <f>IF(C1452="","",IF($I$11="毛利率",([1]!S_STM07_IS(D1452,9,$G$5,$H$13)-[1]!S_STM07_IS(D1452,10,$G$5,$H$13))/[1]!S_STM07_IS(D1452,9,$G$5,$H$13),[1]!S_STM07_IS(D1452,14,$G$5,$H$13)/$E$5))</f>
        <v/>
      </c>
      <c r="J1452" s="402" t="str">
        <f>IF(C1452="","",IF($J$11="净利润率",[1]!S_STM07_IS(D1452,61,$G$5,$H$13)/[1]!S_STM07_IS(D1452,9,$G$5,$H$13),[1]!S_STM07_IS(D1452,55,$G$5,$H$13)/$E$5))</f>
        <v/>
      </c>
      <c r="K1452" s="411" t="str">
        <f>IF(C1452="","",[1]!hks_fa_roa2(D1452,$G$5))</f>
        <v/>
      </c>
      <c r="L1452" s="411" t="str">
        <f>IF(C1452="","",[1]!hks_fa_roe(D1452,$G$5))</f>
        <v/>
      </c>
      <c r="M1452" s="240" t="str">
        <f>IF(C1452="","",IF($M$11="EPS",[1]!S_STM07_IS(D1452,61,$G$5,$H$13)/IF([1]!s_share_total(D1452,$G$5)=0,[1]!s_share_total(D1452,[1]!s_ipo_listeddate(D1452)),[1]!s_share_total(D1452,$G$5)),([1]!s_stm07_bs(D1452,75,$G$5,$H$13)+[1]!s_stm07_bs(D1452,88,$G$5,$H$13)+[1]!s_stm07_bs(D1452,94,$G$5,$H$13)+[1]!s_stm07_bs(D1452,95,$G$5,$H$13))/$E$5))</f>
        <v/>
      </c>
      <c r="N1452" s="241" t="str">
        <f>IF(C1452="","",F1452/([1]!S_STM07_IS(D1452,61,$G$5,$H$13)/IF([1]!s_share_total(D1452,$G$5)=0,[1]!s_share_total(D1452,[1]!s_ipo_listeddate(D1452)),[1]!s_share_total(D1452,$G$5))))</f>
        <v/>
      </c>
      <c r="O1452" s="240" t="str">
        <f ca="1">IF(C1452="","",[1]!s_share_total(D1452,TODAY())/$E$5)</f>
        <v/>
      </c>
      <c r="P1452" s="240" t="str">
        <f t="shared" si="140"/>
        <v/>
      </c>
      <c r="Q1452" s="210" t="str">
        <f t="shared" si="141"/>
        <v/>
      </c>
      <c r="R1452" s="341" t="str">
        <f t="shared" si="142"/>
        <v/>
      </c>
      <c r="S1452" s="144"/>
      <c r="U1452" s="1"/>
    </row>
    <row r="1453" spans="3:21" ht="12" customHeight="1" x14ac:dyDescent="0.35">
      <c r="C1453" s="342" t="str">
        <f t="shared" si="139"/>
        <v/>
      </c>
      <c r="D1453" s="126" t="str">
        <f t="shared" si="143"/>
        <v/>
      </c>
      <c r="E1453" s="126" t="str">
        <f t="shared" si="144"/>
        <v/>
      </c>
      <c r="F1453" s="181" t="str">
        <f ca="1">IF(C1453="","",[1]!s_dq_close(D1453,TODAY(),1))</f>
        <v/>
      </c>
      <c r="G1453" s="182" t="str">
        <f ca="1">IF(C1453="","",[1]!s_pq_pctchange(D1453,TODAY()-$G$12,TODAY())/100)</f>
        <v/>
      </c>
      <c r="H1453" s="242" t="str">
        <f>IF(C1453="","",IF($H$11="收入",[1]!S_STM07_IS(D1453,9,$G$5,$H$13)/$E$5,[1]!S_STM07_IS(D1453,48,$G$5,$H$13)/$E$5))</f>
        <v/>
      </c>
      <c r="I1453" s="242" t="str">
        <f>IF(C1453="","",IF($I$11="毛利率",([1]!S_STM07_IS(D1453,9,$G$5,$H$13)-[1]!S_STM07_IS(D1453,10,$G$5,$H$13))/[1]!S_STM07_IS(D1453,9,$G$5,$H$13),[1]!S_STM07_IS(D1453,14,$G$5,$H$13)/$E$5))</f>
        <v/>
      </c>
      <c r="J1453" s="403" t="str">
        <f>IF(C1453="","",IF($J$11="净利润率",[1]!S_STM07_IS(D1453,61,$G$5,$H$13)/[1]!S_STM07_IS(D1453,9,$G$5,$H$13),[1]!S_STM07_IS(D1453,55,$G$5,$H$13)/$E$5))</f>
        <v/>
      </c>
      <c r="K1453" s="411" t="str">
        <f>IF(C1453="","",[1]!hks_fa_roa2(D1453,$G$5))</f>
        <v/>
      </c>
      <c r="L1453" s="411" t="str">
        <f>IF(C1453="","",[1]!hks_fa_roe(D1453,$G$5))</f>
        <v/>
      </c>
      <c r="M1453" s="243" t="str">
        <f>IF(C1453="","",IF($M$11="EPS",[1]!S_STM07_IS(D1453,61,$G$5,$H$13)/IF([1]!s_share_total(D1453,$G$5)=0,[1]!s_share_total(D1453,[1]!s_ipo_listeddate(D1453)),[1]!s_share_total(D1453,$G$5)),([1]!s_stm07_bs(D1453,75,$G$5,$H$13)+[1]!s_stm07_bs(D1453,88,$G$5,$H$13)+[1]!s_stm07_bs(D1453,94,$G$5,$H$13)+[1]!s_stm07_bs(D1453,95,$G$5,$H$13))/$E$5))</f>
        <v/>
      </c>
      <c r="N1453" s="193" t="str">
        <f>IF(C1453="","",F1453/([1]!S_STM07_IS(D1453,61,$G$5,$H$13)/IF([1]!s_share_total(D1453,$G$5)=0,[1]!s_share_total(D1453,[1]!s_ipo_listeddate(D1453)),[1]!s_share_total(D1453,$G$5))))</f>
        <v/>
      </c>
      <c r="O1453" s="242" t="str">
        <f ca="1">IF(C1453="","",[1]!s_share_total(D1453,TODAY())/$E$5)</f>
        <v/>
      </c>
      <c r="P1453" s="242" t="str">
        <f t="shared" si="140"/>
        <v/>
      </c>
      <c r="Q1453" s="181" t="str">
        <f t="shared" si="141"/>
        <v/>
      </c>
      <c r="R1453" s="342" t="str">
        <f t="shared" si="142"/>
        <v/>
      </c>
      <c r="S1453" s="144"/>
      <c r="U1453" s="1"/>
    </row>
    <row r="1454" spans="3:21" ht="12" customHeight="1" x14ac:dyDescent="0.35">
      <c r="C1454" s="341" t="str">
        <f t="shared" si="139"/>
        <v/>
      </c>
      <c r="D1454" s="239" t="str">
        <f t="shared" si="143"/>
        <v/>
      </c>
      <c r="E1454" s="239" t="str">
        <f t="shared" si="144"/>
        <v/>
      </c>
      <c r="F1454" s="179" t="str">
        <f ca="1">IF(C1454="","",[1]!s_dq_close(D1454,TODAY(),1))</f>
        <v/>
      </c>
      <c r="G1454" s="180" t="str">
        <f ca="1">IF(C1454="","",[1]!s_pq_pctchange(D1454,TODAY()-$G$12,TODAY())/100)</f>
        <v/>
      </c>
      <c r="H1454" s="240" t="str">
        <f>IF(C1454="","",IF($H$11="收入",[1]!S_STM07_IS(D1454,9,$G$5,$H$13)/$E$5,[1]!S_STM07_IS(D1454,48,$G$5,$H$13)/$E$5))</f>
        <v/>
      </c>
      <c r="I1454" s="240" t="str">
        <f>IF(C1454="","",IF($I$11="毛利率",([1]!S_STM07_IS(D1454,9,$G$5,$H$13)-[1]!S_STM07_IS(D1454,10,$G$5,$H$13))/[1]!S_STM07_IS(D1454,9,$G$5,$H$13),[1]!S_STM07_IS(D1454,14,$G$5,$H$13)/$E$5))</f>
        <v/>
      </c>
      <c r="J1454" s="402" t="str">
        <f>IF(C1454="","",IF($J$11="净利润率",[1]!S_STM07_IS(D1454,61,$G$5,$H$13)/[1]!S_STM07_IS(D1454,9,$G$5,$H$13),[1]!S_STM07_IS(D1454,55,$G$5,$H$13)/$E$5))</f>
        <v/>
      </c>
      <c r="K1454" s="411" t="str">
        <f>IF(C1454="","",[1]!hks_fa_roa2(D1454,$G$5))</f>
        <v/>
      </c>
      <c r="L1454" s="411" t="str">
        <f>IF(C1454="","",[1]!hks_fa_roe(D1454,$G$5))</f>
        <v/>
      </c>
      <c r="M1454" s="240" t="str">
        <f>IF(C1454="","",IF($M$11="EPS",[1]!S_STM07_IS(D1454,61,$G$5,$H$13)/IF([1]!s_share_total(D1454,$G$5)=0,[1]!s_share_total(D1454,[1]!s_ipo_listeddate(D1454)),[1]!s_share_total(D1454,$G$5)),([1]!s_stm07_bs(D1454,75,$G$5,$H$13)+[1]!s_stm07_bs(D1454,88,$G$5,$H$13)+[1]!s_stm07_bs(D1454,94,$G$5,$H$13)+[1]!s_stm07_bs(D1454,95,$G$5,$H$13))/$E$5))</f>
        <v/>
      </c>
      <c r="N1454" s="241" t="str">
        <f>IF(C1454="","",F1454/([1]!S_STM07_IS(D1454,61,$G$5,$H$13)/IF([1]!s_share_total(D1454,$G$5)=0,[1]!s_share_total(D1454,[1]!s_ipo_listeddate(D1454)),[1]!s_share_total(D1454,$G$5))))</f>
        <v/>
      </c>
      <c r="O1454" s="240" t="str">
        <f ca="1">IF(C1454="","",[1]!s_share_total(D1454,TODAY())/$E$5)</f>
        <v/>
      </c>
      <c r="P1454" s="240" t="str">
        <f t="shared" si="140"/>
        <v/>
      </c>
      <c r="Q1454" s="210" t="str">
        <f t="shared" si="141"/>
        <v/>
      </c>
      <c r="R1454" s="341" t="str">
        <f t="shared" si="142"/>
        <v/>
      </c>
      <c r="S1454" s="144"/>
      <c r="U1454" s="1"/>
    </row>
    <row r="1455" spans="3:21" ht="12" customHeight="1" x14ac:dyDescent="0.35">
      <c r="C1455" s="342" t="str">
        <f t="shared" si="139"/>
        <v/>
      </c>
      <c r="D1455" s="126" t="str">
        <f t="shared" si="143"/>
        <v/>
      </c>
      <c r="E1455" s="126" t="str">
        <f t="shared" si="144"/>
        <v/>
      </c>
      <c r="F1455" s="181" t="str">
        <f ca="1">IF(C1455="","",[1]!s_dq_close(D1455,TODAY(),1))</f>
        <v/>
      </c>
      <c r="G1455" s="182" t="str">
        <f ca="1">IF(C1455="","",[1]!s_pq_pctchange(D1455,TODAY()-$G$12,TODAY())/100)</f>
        <v/>
      </c>
      <c r="H1455" s="242" t="str">
        <f>IF(C1455="","",IF($H$11="收入",[1]!S_STM07_IS(D1455,9,$G$5,$H$13)/$E$5,[1]!S_STM07_IS(D1455,48,$G$5,$H$13)/$E$5))</f>
        <v/>
      </c>
      <c r="I1455" s="242" t="str">
        <f>IF(C1455="","",IF($I$11="毛利率",([1]!S_STM07_IS(D1455,9,$G$5,$H$13)-[1]!S_STM07_IS(D1455,10,$G$5,$H$13))/[1]!S_STM07_IS(D1455,9,$G$5,$H$13),[1]!S_STM07_IS(D1455,14,$G$5,$H$13)/$E$5))</f>
        <v/>
      </c>
      <c r="J1455" s="403" t="str">
        <f>IF(C1455="","",IF($J$11="净利润率",[1]!S_STM07_IS(D1455,61,$G$5,$H$13)/[1]!S_STM07_IS(D1455,9,$G$5,$H$13),[1]!S_STM07_IS(D1455,55,$G$5,$H$13)/$E$5))</f>
        <v/>
      </c>
      <c r="K1455" s="411" t="str">
        <f>IF(C1455="","",[1]!hks_fa_roa2(D1455,$G$5))</f>
        <v/>
      </c>
      <c r="L1455" s="411" t="str">
        <f>IF(C1455="","",[1]!hks_fa_roe(D1455,$G$5))</f>
        <v/>
      </c>
      <c r="M1455" s="243" t="str">
        <f>IF(C1455="","",IF($M$11="EPS",[1]!S_STM07_IS(D1455,61,$G$5,$H$13)/IF([1]!s_share_total(D1455,$G$5)=0,[1]!s_share_total(D1455,[1]!s_ipo_listeddate(D1455)),[1]!s_share_total(D1455,$G$5)),([1]!s_stm07_bs(D1455,75,$G$5,$H$13)+[1]!s_stm07_bs(D1455,88,$G$5,$H$13)+[1]!s_stm07_bs(D1455,94,$G$5,$H$13)+[1]!s_stm07_bs(D1455,95,$G$5,$H$13))/$E$5))</f>
        <v/>
      </c>
      <c r="N1455" s="193" t="str">
        <f>IF(C1455="","",F1455/([1]!S_STM07_IS(D1455,61,$G$5,$H$13)/IF([1]!s_share_total(D1455,$G$5)=0,[1]!s_share_total(D1455,[1]!s_ipo_listeddate(D1455)),[1]!s_share_total(D1455,$G$5))))</f>
        <v/>
      </c>
      <c r="O1455" s="242" t="str">
        <f ca="1">IF(C1455="","",[1]!s_share_total(D1455,TODAY())/$E$5)</f>
        <v/>
      </c>
      <c r="P1455" s="242" t="str">
        <f t="shared" si="140"/>
        <v/>
      </c>
      <c r="Q1455" s="181" t="str">
        <f t="shared" si="141"/>
        <v/>
      </c>
      <c r="R1455" s="342" t="str">
        <f t="shared" si="142"/>
        <v/>
      </c>
      <c r="S1455" s="144"/>
      <c r="U1455" s="1"/>
    </row>
    <row r="1456" spans="3:21" ht="12" customHeight="1" x14ac:dyDescent="0.35">
      <c r="C1456" s="341" t="str">
        <f t="shared" si="139"/>
        <v/>
      </c>
      <c r="D1456" s="239" t="str">
        <f t="shared" si="143"/>
        <v/>
      </c>
      <c r="E1456" s="239" t="str">
        <f t="shared" si="144"/>
        <v/>
      </c>
      <c r="F1456" s="179" t="str">
        <f ca="1">IF(C1456="","",[1]!s_dq_close(D1456,TODAY(),1))</f>
        <v/>
      </c>
      <c r="G1456" s="180" t="str">
        <f ca="1">IF(C1456="","",[1]!s_pq_pctchange(D1456,TODAY()-$G$12,TODAY())/100)</f>
        <v/>
      </c>
      <c r="H1456" s="240" t="str">
        <f>IF(C1456="","",IF($H$11="收入",[1]!S_STM07_IS(D1456,9,$G$5,$H$13)/$E$5,[1]!S_STM07_IS(D1456,48,$G$5,$H$13)/$E$5))</f>
        <v/>
      </c>
      <c r="I1456" s="240" t="str">
        <f>IF(C1456="","",IF($I$11="毛利率",([1]!S_STM07_IS(D1456,9,$G$5,$H$13)-[1]!S_STM07_IS(D1456,10,$G$5,$H$13))/[1]!S_STM07_IS(D1456,9,$G$5,$H$13),[1]!S_STM07_IS(D1456,14,$G$5,$H$13)/$E$5))</f>
        <v/>
      </c>
      <c r="J1456" s="402" t="str">
        <f>IF(C1456="","",IF($J$11="净利润率",[1]!S_STM07_IS(D1456,61,$G$5,$H$13)/[1]!S_STM07_IS(D1456,9,$G$5,$H$13),[1]!S_STM07_IS(D1456,55,$G$5,$H$13)/$E$5))</f>
        <v/>
      </c>
      <c r="K1456" s="411" t="str">
        <f>IF(C1456="","",[1]!hks_fa_roa2(D1456,$G$5))</f>
        <v/>
      </c>
      <c r="L1456" s="411" t="str">
        <f>IF(C1456="","",[1]!hks_fa_roe(D1456,$G$5))</f>
        <v/>
      </c>
      <c r="M1456" s="240" t="str">
        <f>IF(C1456="","",IF($M$11="EPS",[1]!S_STM07_IS(D1456,61,$G$5,$H$13)/IF([1]!s_share_total(D1456,$G$5)=0,[1]!s_share_total(D1456,[1]!s_ipo_listeddate(D1456)),[1]!s_share_total(D1456,$G$5)),([1]!s_stm07_bs(D1456,75,$G$5,$H$13)+[1]!s_stm07_bs(D1456,88,$G$5,$H$13)+[1]!s_stm07_bs(D1456,94,$G$5,$H$13)+[1]!s_stm07_bs(D1456,95,$G$5,$H$13))/$E$5))</f>
        <v/>
      </c>
      <c r="N1456" s="241" t="str">
        <f>IF(C1456="","",F1456/([1]!S_STM07_IS(D1456,61,$G$5,$H$13)/IF([1]!s_share_total(D1456,$G$5)=0,[1]!s_share_total(D1456,[1]!s_ipo_listeddate(D1456)),[1]!s_share_total(D1456,$G$5))))</f>
        <v/>
      </c>
      <c r="O1456" s="240" t="str">
        <f ca="1">IF(C1456="","",[1]!s_share_total(D1456,TODAY())/$E$5)</f>
        <v/>
      </c>
      <c r="P1456" s="240" t="str">
        <f t="shared" si="140"/>
        <v/>
      </c>
      <c r="Q1456" s="210" t="str">
        <f t="shared" si="141"/>
        <v/>
      </c>
      <c r="R1456" s="341" t="str">
        <f t="shared" si="142"/>
        <v/>
      </c>
      <c r="S1456" s="144"/>
      <c r="U1456" s="1"/>
    </row>
    <row r="1457" spans="3:21" ht="12" customHeight="1" x14ac:dyDescent="0.35">
      <c r="C1457" s="342" t="str">
        <f t="shared" si="139"/>
        <v/>
      </c>
      <c r="D1457" s="126" t="str">
        <f t="shared" si="143"/>
        <v/>
      </c>
      <c r="E1457" s="126" t="str">
        <f t="shared" si="144"/>
        <v/>
      </c>
      <c r="F1457" s="181" t="str">
        <f ca="1">IF(C1457="","",[1]!s_dq_close(D1457,TODAY(),1))</f>
        <v/>
      </c>
      <c r="G1457" s="182" t="str">
        <f ca="1">IF(C1457="","",[1]!s_pq_pctchange(D1457,TODAY()-$G$12,TODAY())/100)</f>
        <v/>
      </c>
      <c r="H1457" s="242" t="str">
        <f>IF(C1457="","",IF($H$11="收入",[1]!S_STM07_IS(D1457,9,$G$5,$H$13)/$E$5,[1]!S_STM07_IS(D1457,48,$G$5,$H$13)/$E$5))</f>
        <v/>
      </c>
      <c r="I1457" s="242" t="str">
        <f>IF(C1457="","",IF($I$11="毛利率",([1]!S_STM07_IS(D1457,9,$G$5,$H$13)-[1]!S_STM07_IS(D1457,10,$G$5,$H$13))/[1]!S_STM07_IS(D1457,9,$G$5,$H$13),[1]!S_STM07_IS(D1457,14,$G$5,$H$13)/$E$5))</f>
        <v/>
      </c>
      <c r="J1457" s="403" t="str">
        <f>IF(C1457="","",IF($J$11="净利润率",[1]!S_STM07_IS(D1457,61,$G$5,$H$13)/[1]!S_STM07_IS(D1457,9,$G$5,$H$13),[1]!S_STM07_IS(D1457,55,$G$5,$H$13)/$E$5))</f>
        <v/>
      </c>
      <c r="K1457" s="411" t="str">
        <f>IF(C1457="","",[1]!hks_fa_roa2(D1457,$G$5))</f>
        <v/>
      </c>
      <c r="L1457" s="411" t="str">
        <f>IF(C1457="","",[1]!hks_fa_roe(D1457,$G$5))</f>
        <v/>
      </c>
      <c r="M1457" s="243" t="str">
        <f>IF(C1457="","",IF($M$11="EPS",[1]!S_STM07_IS(D1457,61,$G$5,$H$13)/IF([1]!s_share_total(D1457,$G$5)=0,[1]!s_share_total(D1457,[1]!s_ipo_listeddate(D1457)),[1]!s_share_total(D1457,$G$5)),([1]!s_stm07_bs(D1457,75,$G$5,$H$13)+[1]!s_stm07_bs(D1457,88,$G$5,$H$13)+[1]!s_stm07_bs(D1457,94,$G$5,$H$13)+[1]!s_stm07_bs(D1457,95,$G$5,$H$13))/$E$5))</f>
        <v/>
      </c>
      <c r="N1457" s="193" t="str">
        <f>IF(C1457="","",F1457/([1]!S_STM07_IS(D1457,61,$G$5,$H$13)/IF([1]!s_share_total(D1457,$G$5)=0,[1]!s_share_total(D1457,[1]!s_ipo_listeddate(D1457)),[1]!s_share_total(D1457,$G$5))))</f>
        <v/>
      </c>
      <c r="O1457" s="242" t="str">
        <f ca="1">IF(C1457="","",[1]!s_share_total(D1457,TODAY())/$E$5)</f>
        <v/>
      </c>
      <c r="P1457" s="242" t="str">
        <f t="shared" si="140"/>
        <v/>
      </c>
      <c r="Q1457" s="181" t="str">
        <f t="shared" si="141"/>
        <v/>
      </c>
      <c r="R1457" s="342" t="str">
        <f t="shared" si="142"/>
        <v/>
      </c>
      <c r="S1457" s="144"/>
      <c r="U1457" s="1"/>
    </row>
    <row r="1458" spans="3:21" ht="12" customHeight="1" x14ac:dyDescent="0.35">
      <c r="C1458" s="341" t="str">
        <f t="shared" si="139"/>
        <v/>
      </c>
      <c r="D1458" s="239" t="str">
        <f t="shared" si="143"/>
        <v/>
      </c>
      <c r="E1458" s="239" t="str">
        <f t="shared" si="144"/>
        <v/>
      </c>
      <c r="F1458" s="179" t="str">
        <f ca="1">IF(C1458="","",[1]!s_dq_close(D1458,TODAY(),1))</f>
        <v/>
      </c>
      <c r="G1458" s="180" t="str">
        <f ca="1">IF(C1458="","",[1]!s_pq_pctchange(D1458,TODAY()-$G$12,TODAY())/100)</f>
        <v/>
      </c>
      <c r="H1458" s="240" t="str">
        <f>IF(C1458="","",IF($H$11="收入",[1]!S_STM07_IS(D1458,9,$G$5,$H$13)/$E$5,[1]!S_STM07_IS(D1458,48,$G$5,$H$13)/$E$5))</f>
        <v/>
      </c>
      <c r="I1458" s="240" t="str">
        <f>IF(C1458="","",IF($I$11="毛利率",([1]!S_STM07_IS(D1458,9,$G$5,$H$13)-[1]!S_STM07_IS(D1458,10,$G$5,$H$13))/[1]!S_STM07_IS(D1458,9,$G$5,$H$13),[1]!S_STM07_IS(D1458,14,$G$5,$H$13)/$E$5))</f>
        <v/>
      </c>
      <c r="J1458" s="402" t="str">
        <f>IF(C1458="","",IF($J$11="净利润率",[1]!S_STM07_IS(D1458,61,$G$5,$H$13)/[1]!S_STM07_IS(D1458,9,$G$5,$H$13),[1]!S_STM07_IS(D1458,55,$G$5,$H$13)/$E$5))</f>
        <v/>
      </c>
      <c r="K1458" s="411" t="str">
        <f>IF(C1458="","",[1]!hks_fa_roa2(D1458,$G$5))</f>
        <v/>
      </c>
      <c r="L1458" s="411" t="str">
        <f>IF(C1458="","",[1]!hks_fa_roe(D1458,$G$5))</f>
        <v/>
      </c>
      <c r="M1458" s="240" t="str">
        <f>IF(C1458="","",IF($M$11="EPS",[1]!S_STM07_IS(D1458,61,$G$5,$H$13)/IF([1]!s_share_total(D1458,$G$5)=0,[1]!s_share_total(D1458,[1]!s_ipo_listeddate(D1458)),[1]!s_share_total(D1458,$G$5)),([1]!s_stm07_bs(D1458,75,$G$5,$H$13)+[1]!s_stm07_bs(D1458,88,$G$5,$H$13)+[1]!s_stm07_bs(D1458,94,$G$5,$H$13)+[1]!s_stm07_bs(D1458,95,$G$5,$H$13))/$E$5))</f>
        <v/>
      </c>
      <c r="N1458" s="241" t="str">
        <f>IF(C1458="","",F1458/([1]!S_STM07_IS(D1458,61,$G$5,$H$13)/IF([1]!s_share_total(D1458,$G$5)=0,[1]!s_share_total(D1458,[1]!s_ipo_listeddate(D1458)),[1]!s_share_total(D1458,$G$5))))</f>
        <v/>
      </c>
      <c r="O1458" s="240" t="str">
        <f ca="1">IF(C1458="","",[1]!s_share_total(D1458,TODAY())/$E$5)</f>
        <v/>
      </c>
      <c r="P1458" s="240" t="str">
        <f t="shared" si="140"/>
        <v/>
      </c>
      <c r="Q1458" s="210" t="str">
        <f t="shared" si="141"/>
        <v/>
      </c>
      <c r="R1458" s="341" t="str">
        <f t="shared" si="142"/>
        <v/>
      </c>
      <c r="S1458" s="144"/>
      <c r="U1458" s="1"/>
    </row>
    <row r="1459" spans="3:21" ht="12" customHeight="1" x14ac:dyDescent="0.35">
      <c r="C1459" s="342" t="str">
        <f t="shared" si="139"/>
        <v/>
      </c>
      <c r="D1459" s="126" t="str">
        <f t="shared" si="143"/>
        <v/>
      </c>
      <c r="E1459" s="126" t="str">
        <f t="shared" si="144"/>
        <v/>
      </c>
      <c r="F1459" s="181" t="str">
        <f ca="1">IF(C1459="","",[1]!s_dq_close(D1459,TODAY(),1))</f>
        <v/>
      </c>
      <c r="G1459" s="182" t="str">
        <f ca="1">IF(C1459="","",[1]!s_pq_pctchange(D1459,TODAY()-$G$12,TODAY())/100)</f>
        <v/>
      </c>
      <c r="H1459" s="242" t="str">
        <f>IF(C1459="","",IF($H$11="收入",[1]!S_STM07_IS(D1459,9,$G$5,$H$13)/$E$5,[1]!S_STM07_IS(D1459,48,$G$5,$H$13)/$E$5))</f>
        <v/>
      </c>
      <c r="I1459" s="242" t="str">
        <f>IF(C1459="","",IF($I$11="毛利率",([1]!S_STM07_IS(D1459,9,$G$5,$H$13)-[1]!S_STM07_IS(D1459,10,$G$5,$H$13))/[1]!S_STM07_IS(D1459,9,$G$5,$H$13),[1]!S_STM07_IS(D1459,14,$G$5,$H$13)/$E$5))</f>
        <v/>
      </c>
      <c r="J1459" s="403" t="str">
        <f>IF(C1459="","",IF($J$11="净利润率",[1]!S_STM07_IS(D1459,61,$G$5,$H$13)/[1]!S_STM07_IS(D1459,9,$G$5,$H$13),[1]!S_STM07_IS(D1459,55,$G$5,$H$13)/$E$5))</f>
        <v/>
      </c>
      <c r="K1459" s="411" t="str">
        <f>IF(C1459="","",[1]!hks_fa_roa2(D1459,$G$5))</f>
        <v/>
      </c>
      <c r="L1459" s="411" t="str">
        <f>IF(C1459="","",[1]!hks_fa_roe(D1459,$G$5))</f>
        <v/>
      </c>
      <c r="M1459" s="243" t="str">
        <f>IF(C1459="","",IF($M$11="EPS",[1]!S_STM07_IS(D1459,61,$G$5,$H$13)/IF([1]!s_share_total(D1459,$G$5)=0,[1]!s_share_total(D1459,[1]!s_ipo_listeddate(D1459)),[1]!s_share_total(D1459,$G$5)),([1]!s_stm07_bs(D1459,75,$G$5,$H$13)+[1]!s_stm07_bs(D1459,88,$G$5,$H$13)+[1]!s_stm07_bs(D1459,94,$G$5,$H$13)+[1]!s_stm07_bs(D1459,95,$G$5,$H$13))/$E$5))</f>
        <v/>
      </c>
      <c r="N1459" s="193" t="str">
        <f>IF(C1459="","",F1459/([1]!S_STM07_IS(D1459,61,$G$5,$H$13)/IF([1]!s_share_total(D1459,$G$5)=0,[1]!s_share_total(D1459,[1]!s_ipo_listeddate(D1459)),[1]!s_share_total(D1459,$G$5))))</f>
        <v/>
      </c>
      <c r="O1459" s="242" t="str">
        <f ca="1">IF(C1459="","",[1]!s_share_total(D1459,TODAY())/$E$5)</f>
        <v/>
      </c>
      <c r="P1459" s="242" t="str">
        <f t="shared" si="140"/>
        <v/>
      </c>
      <c r="Q1459" s="181" t="str">
        <f t="shared" si="141"/>
        <v/>
      </c>
      <c r="R1459" s="342" t="str">
        <f t="shared" si="142"/>
        <v/>
      </c>
      <c r="S1459" s="144"/>
      <c r="U1459" s="1"/>
    </row>
    <row r="1460" spans="3:21" ht="12" customHeight="1" x14ac:dyDescent="0.35">
      <c r="C1460" s="341" t="str">
        <f t="shared" si="139"/>
        <v/>
      </c>
      <c r="D1460" s="239" t="str">
        <f t="shared" si="143"/>
        <v/>
      </c>
      <c r="E1460" s="239" t="str">
        <f t="shared" si="144"/>
        <v/>
      </c>
      <c r="F1460" s="179" t="str">
        <f ca="1">IF(C1460="","",[1]!s_dq_close(D1460,TODAY(),1))</f>
        <v/>
      </c>
      <c r="G1460" s="180" t="str">
        <f ca="1">IF(C1460="","",[1]!s_pq_pctchange(D1460,TODAY()-$G$12,TODAY())/100)</f>
        <v/>
      </c>
      <c r="H1460" s="240" t="str">
        <f>IF(C1460="","",IF($H$11="收入",[1]!S_STM07_IS(D1460,9,$G$5,$H$13)/$E$5,[1]!S_STM07_IS(D1460,48,$G$5,$H$13)/$E$5))</f>
        <v/>
      </c>
      <c r="I1460" s="240" t="str">
        <f>IF(C1460="","",IF($I$11="毛利率",([1]!S_STM07_IS(D1460,9,$G$5,$H$13)-[1]!S_STM07_IS(D1460,10,$G$5,$H$13))/[1]!S_STM07_IS(D1460,9,$G$5,$H$13),[1]!S_STM07_IS(D1460,14,$G$5,$H$13)/$E$5))</f>
        <v/>
      </c>
      <c r="J1460" s="402" t="str">
        <f>IF(C1460="","",IF($J$11="净利润率",[1]!S_STM07_IS(D1460,61,$G$5,$H$13)/[1]!S_STM07_IS(D1460,9,$G$5,$H$13),[1]!S_STM07_IS(D1460,55,$G$5,$H$13)/$E$5))</f>
        <v/>
      </c>
      <c r="K1460" s="411" t="str">
        <f>IF(C1460="","",[1]!hks_fa_roa2(D1460,$G$5))</f>
        <v/>
      </c>
      <c r="L1460" s="411" t="str">
        <f>IF(C1460="","",[1]!hks_fa_roe(D1460,$G$5))</f>
        <v/>
      </c>
      <c r="M1460" s="240" t="str">
        <f>IF(C1460="","",IF($M$11="EPS",[1]!S_STM07_IS(D1460,61,$G$5,$H$13)/IF([1]!s_share_total(D1460,$G$5)=0,[1]!s_share_total(D1460,[1]!s_ipo_listeddate(D1460)),[1]!s_share_total(D1460,$G$5)),([1]!s_stm07_bs(D1460,75,$G$5,$H$13)+[1]!s_stm07_bs(D1460,88,$G$5,$H$13)+[1]!s_stm07_bs(D1460,94,$G$5,$H$13)+[1]!s_stm07_bs(D1460,95,$G$5,$H$13))/$E$5))</f>
        <v/>
      </c>
      <c r="N1460" s="241" t="str">
        <f>IF(C1460="","",F1460/([1]!S_STM07_IS(D1460,61,$G$5,$H$13)/IF([1]!s_share_total(D1460,$G$5)=0,[1]!s_share_total(D1460,[1]!s_ipo_listeddate(D1460)),[1]!s_share_total(D1460,$G$5))))</f>
        <v/>
      </c>
      <c r="O1460" s="240" t="str">
        <f ca="1">IF(C1460="","",[1]!s_share_total(D1460,TODAY())/$E$5)</f>
        <v/>
      </c>
      <c r="P1460" s="240" t="str">
        <f t="shared" si="140"/>
        <v/>
      </c>
      <c r="Q1460" s="210" t="str">
        <f t="shared" si="141"/>
        <v/>
      </c>
      <c r="R1460" s="341" t="str">
        <f t="shared" si="142"/>
        <v/>
      </c>
      <c r="S1460" s="144"/>
      <c r="U1460" s="1"/>
    </row>
    <row r="1461" spans="3:21" ht="12" customHeight="1" x14ac:dyDescent="0.35">
      <c r="C1461" s="342" t="str">
        <f t="shared" si="139"/>
        <v/>
      </c>
      <c r="D1461" s="126" t="str">
        <f t="shared" si="143"/>
        <v/>
      </c>
      <c r="E1461" s="126" t="str">
        <f t="shared" si="144"/>
        <v/>
      </c>
      <c r="F1461" s="181" t="str">
        <f ca="1">IF(C1461="","",[1]!s_dq_close(D1461,TODAY(),1))</f>
        <v/>
      </c>
      <c r="G1461" s="182" t="str">
        <f ca="1">IF(C1461="","",[1]!s_pq_pctchange(D1461,TODAY()-$G$12,TODAY())/100)</f>
        <v/>
      </c>
      <c r="H1461" s="242" t="str">
        <f>IF(C1461="","",IF($H$11="收入",[1]!S_STM07_IS(D1461,9,$G$5,$H$13)/$E$5,[1]!S_STM07_IS(D1461,48,$G$5,$H$13)/$E$5))</f>
        <v/>
      </c>
      <c r="I1461" s="242" t="str">
        <f>IF(C1461="","",IF($I$11="毛利率",([1]!S_STM07_IS(D1461,9,$G$5,$H$13)-[1]!S_STM07_IS(D1461,10,$G$5,$H$13))/[1]!S_STM07_IS(D1461,9,$G$5,$H$13),[1]!S_STM07_IS(D1461,14,$G$5,$H$13)/$E$5))</f>
        <v/>
      </c>
      <c r="J1461" s="403" t="str">
        <f>IF(C1461="","",IF($J$11="净利润率",[1]!S_STM07_IS(D1461,61,$G$5,$H$13)/[1]!S_STM07_IS(D1461,9,$G$5,$H$13),[1]!S_STM07_IS(D1461,55,$G$5,$H$13)/$E$5))</f>
        <v/>
      </c>
      <c r="K1461" s="411" t="str">
        <f>IF(C1461="","",[1]!hks_fa_roa2(D1461,$G$5))</f>
        <v/>
      </c>
      <c r="L1461" s="411" t="str">
        <f>IF(C1461="","",[1]!hks_fa_roe(D1461,$G$5))</f>
        <v/>
      </c>
      <c r="M1461" s="243" t="str">
        <f>IF(C1461="","",IF($M$11="EPS",[1]!S_STM07_IS(D1461,61,$G$5,$H$13)/IF([1]!s_share_total(D1461,$G$5)=0,[1]!s_share_total(D1461,[1]!s_ipo_listeddate(D1461)),[1]!s_share_total(D1461,$G$5)),([1]!s_stm07_bs(D1461,75,$G$5,$H$13)+[1]!s_stm07_bs(D1461,88,$G$5,$H$13)+[1]!s_stm07_bs(D1461,94,$G$5,$H$13)+[1]!s_stm07_bs(D1461,95,$G$5,$H$13))/$E$5))</f>
        <v/>
      </c>
      <c r="N1461" s="193" t="str">
        <f>IF(C1461="","",F1461/([1]!S_STM07_IS(D1461,61,$G$5,$H$13)/IF([1]!s_share_total(D1461,$G$5)=0,[1]!s_share_total(D1461,[1]!s_ipo_listeddate(D1461)),[1]!s_share_total(D1461,$G$5))))</f>
        <v/>
      </c>
      <c r="O1461" s="242" t="str">
        <f ca="1">IF(C1461="","",[1]!s_share_total(D1461,TODAY())/$E$5)</f>
        <v/>
      </c>
      <c r="P1461" s="242" t="str">
        <f t="shared" si="140"/>
        <v/>
      </c>
      <c r="Q1461" s="181" t="str">
        <f t="shared" si="141"/>
        <v/>
      </c>
      <c r="R1461" s="342" t="str">
        <f t="shared" si="142"/>
        <v/>
      </c>
      <c r="S1461" s="144"/>
      <c r="U1461" s="1"/>
    </row>
    <row r="1462" spans="3:21" ht="12" customHeight="1" x14ac:dyDescent="0.35">
      <c r="C1462" s="341" t="str">
        <f t="shared" si="139"/>
        <v/>
      </c>
      <c r="D1462" s="239" t="str">
        <f t="shared" si="143"/>
        <v/>
      </c>
      <c r="E1462" s="239" t="str">
        <f t="shared" si="144"/>
        <v/>
      </c>
      <c r="F1462" s="179" t="str">
        <f ca="1">IF(C1462="","",[1]!s_dq_close(D1462,TODAY(),1))</f>
        <v/>
      </c>
      <c r="G1462" s="180" t="str">
        <f ca="1">IF(C1462="","",[1]!s_pq_pctchange(D1462,TODAY()-$G$12,TODAY())/100)</f>
        <v/>
      </c>
      <c r="H1462" s="240" t="str">
        <f>IF(C1462="","",IF($H$11="收入",[1]!S_STM07_IS(D1462,9,$G$5,$H$13)/$E$5,[1]!S_STM07_IS(D1462,48,$G$5,$H$13)/$E$5))</f>
        <v/>
      </c>
      <c r="I1462" s="240" t="str">
        <f>IF(C1462="","",IF($I$11="毛利率",([1]!S_STM07_IS(D1462,9,$G$5,$H$13)-[1]!S_STM07_IS(D1462,10,$G$5,$H$13))/[1]!S_STM07_IS(D1462,9,$G$5,$H$13),[1]!S_STM07_IS(D1462,14,$G$5,$H$13)/$E$5))</f>
        <v/>
      </c>
      <c r="J1462" s="402" t="str">
        <f>IF(C1462="","",IF($J$11="净利润率",[1]!S_STM07_IS(D1462,61,$G$5,$H$13)/[1]!S_STM07_IS(D1462,9,$G$5,$H$13),[1]!S_STM07_IS(D1462,55,$G$5,$H$13)/$E$5))</f>
        <v/>
      </c>
      <c r="K1462" s="411" t="str">
        <f>IF(C1462="","",[1]!hks_fa_roa2(D1462,$G$5))</f>
        <v/>
      </c>
      <c r="L1462" s="411" t="str">
        <f>IF(C1462="","",[1]!hks_fa_roe(D1462,$G$5))</f>
        <v/>
      </c>
      <c r="M1462" s="240" t="str">
        <f>IF(C1462="","",IF($M$11="EPS",[1]!S_STM07_IS(D1462,61,$G$5,$H$13)/IF([1]!s_share_total(D1462,$G$5)=0,[1]!s_share_total(D1462,[1]!s_ipo_listeddate(D1462)),[1]!s_share_total(D1462,$G$5)),([1]!s_stm07_bs(D1462,75,$G$5,$H$13)+[1]!s_stm07_bs(D1462,88,$G$5,$H$13)+[1]!s_stm07_bs(D1462,94,$G$5,$H$13)+[1]!s_stm07_bs(D1462,95,$G$5,$H$13))/$E$5))</f>
        <v/>
      </c>
      <c r="N1462" s="241" t="str">
        <f>IF(C1462="","",F1462/([1]!S_STM07_IS(D1462,61,$G$5,$H$13)/IF([1]!s_share_total(D1462,$G$5)=0,[1]!s_share_total(D1462,[1]!s_ipo_listeddate(D1462)),[1]!s_share_total(D1462,$G$5))))</f>
        <v/>
      </c>
      <c r="O1462" s="240" t="str">
        <f ca="1">IF(C1462="","",[1]!s_share_total(D1462,TODAY())/$E$5)</f>
        <v/>
      </c>
      <c r="P1462" s="240" t="str">
        <f t="shared" si="140"/>
        <v/>
      </c>
      <c r="Q1462" s="210" t="str">
        <f t="shared" si="141"/>
        <v/>
      </c>
      <c r="R1462" s="341" t="str">
        <f t="shared" si="142"/>
        <v/>
      </c>
      <c r="S1462" s="144"/>
      <c r="U1462" s="1"/>
    </row>
    <row r="1463" spans="3:21" ht="12" customHeight="1" x14ac:dyDescent="0.35">
      <c r="C1463" s="342" t="str">
        <f t="shared" si="139"/>
        <v/>
      </c>
      <c r="D1463" s="126" t="str">
        <f t="shared" si="143"/>
        <v/>
      </c>
      <c r="E1463" s="126" t="str">
        <f t="shared" si="144"/>
        <v/>
      </c>
      <c r="F1463" s="181" t="str">
        <f ca="1">IF(C1463="","",[1]!s_dq_close(D1463,TODAY(),1))</f>
        <v/>
      </c>
      <c r="G1463" s="182" t="str">
        <f ca="1">IF(C1463="","",[1]!s_pq_pctchange(D1463,TODAY()-$G$12,TODAY())/100)</f>
        <v/>
      </c>
      <c r="H1463" s="242" t="str">
        <f>IF(C1463="","",IF($H$11="收入",[1]!S_STM07_IS(D1463,9,$G$5,$H$13)/$E$5,[1]!S_STM07_IS(D1463,48,$G$5,$H$13)/$E$5))</f>
        <v/>
      </c>
      <c r="I1463" s="242" t="str">
        <f>IF(C1463="","",IF($I$11="毛利率",([1]!S_STM07_IS(D1463,9,$G$5,$H$13)-[1]!S_STM07_IS(D1463,10,$G$5,$H$13))/[1]!S_STM07_IS(D1463,9,$G$5,$H$13),[1]!S_STM07_IS(D1463,14,$G$5,$H$13)/$E$5))</f>
        <v/>
      </c>
      <c r="J1463" s="403" t="str">
        <f>IF(C1463="","",IF($J$11="净利润率",[1]!S_STM07_IS(D1463,61,$G$5,$H$13)/[1]!S_STM07_IS(D1463,9,$G$5,$H$13),[1]!S_STM07_IS(D1463,55,$G$5,$H$13)/$E$5))</f>
        <v/>
      </c>
      <c r="K1463" s="411" t="str">
        <f>IF(C1463="","",[1]!hks_fa_roa2(D1463,$G$5))</f>
        <v/>
      </c>
      <c r="L1463" s="411" t="str">
        <f>IF(C1463="","",[1]!hks_fa_roe(D1463,$G$5))</f>
        <v/>
      </c>
      <c r="M1463" s="243" t="str">
        <f>IF(C1463="","",IF($M$11="EPS",[1]!S_STM07_IS(D1463,61,$G$5,$H$13)/IF([1]!s_share_total(D1463,$G$5)=0,[1]!s_share_total(D1463,[1]!s_ipo_listeddate(D1463)),[1]!s_share_total(D1463,$G$5)),([1]!s_stm07_bs(D1463,75,$G$5,$H$13)+[1]!s_stm07_bs(D1463,88,$G$5,$H$13)+[1]!s_stm07_bs(D1463,94,$G$5,$H$13)+[1]!s_stm07_bs(D1463,95,$G$5,$H$13))/$E$5))</f>
        <v/>
      </c>
      <c r="N1463" s="193" t="str">
        <f>IF(C1463="","",F1463/([1]!S_STM07_IS(D1463,61,$G$5,$H$13)/IF([1]!s_share_total(D1463,$G$5)=0,[1]!s_share_total(D1463,[1]!s_ipo_listeddate(D1463)),[1]!s_share_total(D1463,$G$5))))</f>
        <v/>
      </c>
      <c r="O1463" s="242" t="str">
        <f ca="1">IF(C1463="","",[1]!s_share_total(D1463,TODAY())/$E$5)</f>
        <v/>
      </c>
      <c r="P1463" s="242" t="str">
        <f t="shared" si="140"/>
        <v/>
      </c>
      <c r="Q1463" s="181" t="str">
        <f t="shared" si="141"/>
        <v/>
      </c>
      <c r="R1463" s="342" t="str">
        <f t="shared" si="142"/>
        <v/>
      </c>
      <c r="S1463" s="144"/>
      <c r="U1463" s="1"/>
    </row>
    <row r="1464" spans="3:21" ht="12" customHeight="1" x14ac:dyDescent="0.35">
      <c r="C1464" s="341" t="str">
        <f t="shared" si="139"/>
        <v/>
      </c>
      <c r="D1464" s="239" t="str">
        <f t="shared" si="143"/>
        <v/>
      </c>
      <c r="E1464" s="239" t="str">
        <f t="shared" si="144"/>
        <v/>
      </c>
      <c r="F1464" s="179" t="str">
        <f ca="1">IF(C1464="","",[1]!s_dq_close(D1464,TODAY(),1))</f>
        <v/>
      </c>
      <c r="G1464" s="180" t="str">
        <f ca="1">IF(C1464="","",[1]!s_pq_pctchange(D1464,TODAY()-$G$12,TODAY())/100)</f>
        <v/>
      </c>
      <c r="H1464" s="240" t="str">
        <f>IF(C1464="","",IF($H$11="收入",[1]!S_STM07_IS(D1464,9,$G$5,$H$13)/$E$5,[1]!S_STM07_IS(D1464,48,$G$5,$H$13)/$E$5))</f>
        <v/>
      </c>
      <c r="I1464" s="240" t="str">
        <f>IF(C1464="","",IF($I$11="毛利率",([1]!S_STM07_IS(D1464,9,$G$5,$H$13)-[1]!S_STM07_IS(D1464,10,$G$5,$H$13))/[1]!S_STM07_IS(D1464,9,$G$5,$H$13),[1]!S_STM07_IS(D1464,14,$G$5,$H$13)/$E$5))</f>
        <v/>
      </c>
      <c r="J1464" s="402" t="str">
        <f>IF(C1464="","",IF($J$11="净利润率",[1]!S_STM07_IS(D1464,61,$G$5,$H$13)/[1]!S_STM07_IS(D1464,9,$G$5,$H$13),[1]!S_STM07_IS(D1464,55,$G$5,$H$13)/$E$5))</f>
        <v/>
      </c>
      <c r="K1464" s="411" t="str">
        <f>IF(C1464="","",[1]!hks_fa_roa2(D1464,$G$5))</f>
        <v/>
      </c>
      <c r="L1464" s="411" t="str">
        <f>IF(C1464="","",[1]!hks_fa_roe(D1464,$G$5))</f>
        <v/>
      </c>
      <c r="M1464" s="240" t="str">
        <f>IF(C1464="","",IF($M$11="EPS",[1]!S_STM07_IS(D1464,61,$G$5,$H$13)/IF([1]!s_share_total(D1464,$G$5)=0,[1]!s_share_total(D1464,[1]!s_ipo_listeddate(D1464)),[1]!s_share_total(D1464,$G$5)),([1]!s_stm07_bs(D1464,75,$G$5,$H$13)+[1]!s_stm07_bs(D1464,88,$G$5,$H$13)+[1]!s_stm07_bs(D1464,94,$G$5,$H$13)+[1]!s_stm07_bs(D1464,95,$G$5,$H$13))/$E$5))</f>
        <v/>
      </c>
      <c r="N1464" s="241" t="str">
        <f>IF(C1464="","",F1464/([1]!S_STM07_IS(D1464,61,$G$5,$H$13)/IF([1]!s_share_total(D1464,$G$5)=0,[1]!s_share_total(D1464,[1]!s_ipo_listeddate(D1464)),[1]!s_share_total(D1464,$G$5))))</f>
        <v/>
      </c>
      <c r="O1464" s="240" t="str">
        <f ca="1">IF(C1464="","",[1]!s_share_total(D1464,TODAY())/$E$5)</f>
        <v/>
      </c>
      <c r="P1464" s="240" t="str">
        <f t="shared" si="140"/>
        <v/>
      </c>
      <c r="Q1464" s="210" t="str">
        <f t="shared" si="141"/>
        <v/>
      </c>
      <c r="R1464" s="341" t="str">
        <f t="shared" si="142"/>
        <v/>
      </c>
      <c r="S1464" s="144"/>
      <c r="U1464" s="1"/>
    </row>
    <row r="1465" spans="3:21" ht="12" customHeight="1" x14ac:dyDescent="0.35">
      <c r="C1465" s="342" t="str">
        <f t="shared" si="139"/>
        <v/>
      </c>
      <c r="D1465" s="126" t="str">
        <f t="shared" si="143"/>
        <v/>
      </c>
      <c r="E1465" s="126" t="str">
        <f t="shared" si="144"/>
        <v/>
      </c>
      <c r="F1465" s="181" t="str">
        <f ca="1">IF(C1465="","",[1]!s_dq_close(D1465,TODAY(),1))</f>
        <v/>
      </c>
      <c r="G1465" s="182" t="str">
        <f ca="1">IF(C1465="","",[1]!s_pq_pctchange(D1465,TODAY()-$G$12,TODAY())/100)</f>
        <v/>
      </c>
      <c r="H1465" s="242" t="str">
        <f>IF(C1465="","",IF($H$11="收入",[1]!S_STM07_IS(D1465,9,$G$5,$H$13)/$E$5,[1]!S_STM07_IS(D1465,48,$G$5,$H$13)/$E$5))</f>
        <v/>
      </c>
      <c r="I1465" s="242" t="str">
        <f>IF(C1465="","",IF($I$11="毛利率",([1]!S_STM07_IS(D1465,9,$G$5,$H$13)-[1]!S_STM07_IS(D1465,10,$G$5,$H$13))/[1]!S_STM07_IS(D1465,9,$G$5,$H$13),[1]!S_STM07_IS(D1465,14,$G$5,$H$13)/$E$5))</f>
        <v/>
      </c>
      <c r="J1465" s="403" t="str">
        <f>IF(C1465="","",IF($J$11="净利润率",[1]!S_STM07_IS(D1465,61,$G$5,$H$13)/[1]!S_STM07_IS(D1465,9,$G$5,$H$13),[1]!S_STM07_IS(D1465,55,$G$5,$H$13)/$E$5))</f>
        <v/>
      </c>
      <c r="K1465" s="411" t="str">
        <f>IF(C1465="","",[1]!hks_fa_roa2(D1465,$G$5))</f>
        <v/>
      </c>
      <c r="L1465" s="411" t="str">
        <f>IF(C1465="","",[1]!hks_fa_roe(D1465,$G$5))</f>
        <v/>
      </c>
      <c r="M1465" s="243" t="str">
        <f>IF(C1465="","",IF($M$11="EPS",[1]!S_STM07_IS(D1465,61,$G$5,$H$13)/IF([1]!s_share_total(D1465,$G$5)=0,[1]!s_share_total(D1465,[1]!s_ipo_listeddate(D1465)),[1]!s_share_total(D1465,$G$5)),([1]!s_stm07_bs(D1465,75,$G$5,$H$13)+[1]!s_stm07_bs(D1465,88,$G$5,$H$13)+[1]!s_stm07_bs(D1465,94,$G$5,$H$13)+[1]!s_stm07_bs(D1465,95,$G$5,$H$13))/$E$5))</f>
        <v/>
      </c>
      <c r="N1465" s="193" t="str">
        <f>IF(C1465="","",F1465/([1]!S_STM07_IS(D1465,61,$G$5,$H$13)/IF([1]!s_share_total(D1465,$G$5)=0,[1]!s_share_total(D1465,[1]!s_ipo_listeddate(D1465)),[1]!s_share_total(D1465,$G$5))))</f>
        <v/>
      </c>
      <c r="O1465" s="242" t="str">
        <f ca="1">IF(C1465="","",[1]!s_share_total(D1465,TODAY())/$E$5)</f>
        <v/>
      </c>
      <c r="P1465" s="242" t="str">
        <f t="shared" si="140"/>
        <v/>
      </c>
      <c r="Q1465" s="181" t="str">
        <f t="shared" si="141"/>
        <v/>
      </c>
      <c r="R1465" s="342" t="str">
        <f t="shared" si="142"/>
        <v/>
      </c>
      <c r="S1465" s="144"/>
      <c r="U1465" s="1"/>
    </row>
    <row r="1466" spans="3:21" ht="12" customHeight="1" x14ac:dyDescent="0.35">
      <c r="C1466" s="341" t="str">
        <f t="shared" si="139"/>
        <v/>
      </c>
      <c r="D1466" s="239" t="str">
        <f t="shared" si="143"/>
        <v/>
      </c>
      <c r="E1466" s="239" t="str">
        <f t="shared" si="144"/>
        <v/>
      </c>
      <c r="F1466" s="179" t="str">
        <f ca="1">IF(C1466="","",[1]!s_dq_close(D1466,TODAY(),1))</f>
        <v/>
      </c>
      <c r="G1466" s="180" t="str">
        <f ca="1">IF(C1466="","",[1]!s_pq_pctchange(D1466,TODAY()-$G$12,TODAY())/100)</f>
        <v/>
      </c>
      <c r="H1466" s="240" t="str">
        <f>IF(C1466="","",IF($H$11="收入",[1]!S_STM07_IS(D1466,9,$G$5,$H$13)/$E$5,[1]!S_STM07_IS(D1466,48,$G$5,$H$13)/$E$5))</f>
        <v/>
      </c>
      <c r="I1466" s="240" t="str">
        <f>IF(C1466="","",IF($I$11="毛利率",([1]!S_STM07_IS(D1466,9,$G$5,$H$13)-[1]!S_STM07_IS(D1466,10,$G$5,$H$13))/[1]!S_STM07_IS(D1466,9,$G$5,$H$13),[1]!S_STM07_IS(D1466,14,$G$5,$H$13)/$E$5))</f>
        <v/>
      </c>
      <c r="J1466" s="402" t="str">
        <f>IF(C1466="","",IF($J$11="净利润率",[1]!S_STM07_IS(D1466,61,$G$5,$H$13)/[1]!S_STM07_IS(D1466,9,$G$5,$H$13),[1]!S_STM07_IS(D1466,55,$G$5,$H$13)/$E$5))</f>
        <v/>
      </c>
      <c r="K1466" s="411" t="str">
        <f>IF(C1466="","",[1]!hks_fa_roa2(D1466,$G$5))</f>
        <v/>
      </c>
      <c r="L1466" s="411" t="str">
        <f>IF(C1466="","",[1]!hks_fa_roe(D1466,$G$5))</f>
        <v/>
      </c>
      <c r="M1466" s="240" t="str">
        <f>IF(C1466="","",IF($M$11="EPS",[1]!S_STM07_IS(D1466,61,$G$5,$H$13)/IF([1]!s_share_total(D1466,$G$5)=0,[1]!s_share_total(D1466,[1]!s_ipo_listeddate(D1466)),[1]!s_share_total(D1466,$G$5)),([1]!s_stm07_bs(D1466,75,$G$5,$H$13)+[1]!s_stm07_bs(D1466,88,$G$5,$H$13)+[1]!s_stm07_bs(D1466,94,$G$5,$H$13)+[1]!s_stm07_bs(D1466,95,$G$5,$H$13))/$E$5))</f>
        <v/>
      </c>
      <c r="N1466" s="241" t="str">
        <f>IF(C1466="","",F1466/([1]!S_STM07_IS(D1466,61,$G$5,$H$13)/IF([1]!s_share_total(D1466,$G$5)=0,[1]!s_share_total(D1466,[1]!s_ipo_listeddate(D1466)),[1]!s_share_total(D1466,$G$5))))</f>
        <v/>
      </c>
      <c r="O1466" s="240" t="str">
        <f ca="1">IF(C1466="","",[1]!s_share_total(D1466,TODAY())/$E$5)</f>
        <v/>
      </c>
      <c r="P1466" s="240" t="str">
        <f t="shared" si="140"/>
        <v/>
      </c>
      <c r="Q1466" s="210" t="str">
        <f t="shared" si="141"/>
        <v/>
      </c>
      <c r="R1466" s="341" t="str">
        <f t="shared" si="142"/>
        <v/>
      </c>
      <c r="S1466" s="144"/>
      <c r="U1466" s="1"/>
    </row>
    <row r="1467" spans="3:21" ht="12" customHeight="1" x14ac:dyDescent="0.35">
      <c r="C1467" s="342" t="str">
        <f t="shared" si="139"/>
        <v/>
      </c>
      <c r="D1467" s="126" t="str">
        <f t="shared" si="143"/>
        <v/>
      </c>
      <c r="E1467" s="126" t="str">
        <f t="shared" si="144"/>
        <v/>
      </c>
      <c r="F1467" s="181" t="str">
        <f ca="1">IF(C1467="","",[1]!s_dq_close(D1467,TODAY(),1))</f>
        <v/>
      </c>
      <c r="G1467" s="182" t="str">
        <f ca="1">IF(C1467="","",[1]!s_pq_pctchange(D1467,TODAY()-$G$12,TODAY())/100)</f>
        <v/>
      </c>
      <c r="H1467" s="242" t="str">
        <f>IF(C1467="","",IF($H$11="收入",[1]!S_STM07_IS(D1467,9,$G$5,$H$13)/$E$5,[1]!S_STM07_IS(D1467,48,$G$5,$H$13)/$E$5))</f>
        <v/>
      </c>
      <c r="I1467" s="242" t="str">
        <f>IF(C1467="","",IF($I$11="毛利率",([1]!S_STM07_IS(D1467,9,$G$5,$H$13)-[1]!S_STM07_IS(D1467,10,$G$5,$H$13))/[1]!S_STM07_IS(D1467,9,$G$5,$H$13),[1]!S_STM07_IS(D1467,14,$G$5,$H$13)/$E$5))</f>
        <v/>
      </c>
      <c r="J1467" s="403" t="str">
        <f>IF(C1467="","",IF($J$11="净利润率",[1]!S_STM07_IS(D1467,61,$G$5,$H$13)/[1]!S_STM07_IS(D1467,9,$G$5,$H$13),[1]!S_STM07_IS(D1467,55,$G$5,$H$13)/$E$5))</f>
        <v/>
      </c>
      <c r="K1467" s="411" t="str">
        <f>IF(C1467="","",[1]!hks_fa_roa2(D1467,$G$5))</f>
        <v/>
      </c>
      <c r="L1467" s="411" t="str">
        <f>IF(C1467="","",[1]!hks_fa_roe(D1467,$G$5))</f>
        <v/>
      </c>
      <c r="M1467" s="243" t="str">
        <f>IF(C1467="","",IF($M$11="EPS",[1]!S_STM07_IS(D1467,61,$G$5,$H$13)/IF([1]!s_share_total(D1467,$G$5)=0,[1]!s_share_total(D1467,[1]!s_ipo_listeddate(D1467)),[1]!s_share_total(D1467,$G$5)),([1]!s_stm07_bs(D1467,75,$G$5,$H$13)+[1]!s_stm07_bs(D1467,88,$G$5,$H$13)+[1]!s_stm07_bs(D1467,94,$G$5,$H$13)+[1]!s_stm07_bs(D1467,95,$G$5,$H$13))/$E$5))</f>
        <v/>
      </c>
      <c r="N1467" s="193" t="str">
        <f>IF(C1467="","",F1467/([1]!S_STM07_IS(D1467,61,$G$5,$H$13)/IF([1]!s_share_total(D1467,$G$5)=0,[1]!s_share_total(D1467,[1]!s_ipo_listeddate(D1467)),[1]!s_share_total(D1467,$G$5))))</f>
        <v/>
      </c>
      <c r="O1467" s="242" t="str">
        <f ca="1">IF(C1467="","",[1]!s_share_total(D1467,TODAY())/$E$5)</f>
        <v/>
      </c>
      <c r="P1467" s="242" t="str">
        <f t="shared" si="140"/>
        <v/>
      </c>
      <c r="Q1467" s="181" t="str">
        <f t="shared" si="141"/>
        <v/>
      </c>
      <c r="R1467" s="342" t="str">
        <f t="shared" si="142"/>
        <v/>
      </c>
      <c r="S1467" s="144"/>
      <c r="U1467" s="1"/>
    </row>
    <row r="1468" spans="3:21" ht="12" customHeight="1" x14ac:dyDescent="0.35">
      <c r="C1468" s="341" t="str">
        <f t="shared" si="139"/>
        <v/>
      </c>
      <c r="D1468" s="239" t="str">
        <f t="shared" si="143"/>
        <v/>
      </c>
      <c r="E1468" s="239" t="str">
        <f t="shared" si="144"/>
        <v/>
      </c>
      <c r="F1468" s="179" t="str">
        <f ca="1">IF(C1468="","",[1]!s_dq_close(D1468,TODAY(),1))</f>
        <v/>
      </c>
      <c r="G1468" s="180" t="str">
        <f ca="1">IF(C1468="","",[1]!s_pq_pctchange(D1468,TODAY()-$G$12,TODAY())/100)</f>
        <v/>
      </c>
      <c r="H1468" s="240" t="str">
        <f>IF(C1468="","",IF($H$11="收入",[1]!S_STM07_IS(D1468,9,$G$5,$H$13)/$E$5,[1]!S_STM07_IS(D1468,48,$G$5,$H$13)/$E$5))</f>
        <v/>
      </c>
      <c r="I1468" s="240" t="str">
        <f>IF(C1468="","",IF($I$11="毛利率",([1]!S_STM07_IS(D1468,9,$G$5,$H$13)-[1]!S_STM07_IS(D1468,10,$G$5,$H$13))/[1]!S_STM07_IS(D1468,9,$G$5,$H$13),[1]!S_STM07_IS(D1468,14,$G$5,$H$13)/$E$5))</f>
        <v/>
      </c>
      <c r="J1468" s="402" t="str">
        <f>IF(C1468="","",IF($J$11="净利润率",[1]!S_STM07_IS(D1468,61,$G$5,$H$13)/[1]!S_STM07_IS(D1468,9,$G$5,$H$13),[1]!S_STM07_IS(D1468,55,$G$5,$H$13)/$E$5))</f>
        <v/>
      </c>
      <c r="K1468" s="411" t="str">
        <f>IF(C1468="","",[1]!hks_fa_roa2(D1468,$G$5))</f>
        <v/>
      </c>
      <c r="L1468" s="411" t="str">
        <f>IF(C1468="","",[1]!hks_fa_roe(D1468,$G$5))</f>
        <v/>
      </c>
      <c r="M1468" s="240" t="str">
        <f>IF(C1468="","",IF($M$11="EPS",[1]!S_STM07_IS(D1468,61,$G$5,$H$13)/IF([1]!s_share_total(D1468,$G$5)=0,[1]!s_share_total(D1468,[1]!s_ipo_listeddate(D1468)),[1]!s_share_total(D1468,$G$5)),([1]!s_stm07_bs(D1468,75,$G$5,$H$13)+[1]!s_stm07_bs(D1468,88,$G$5,$H$13)+[1]!s_stm07_bs(D1468,94,$G$5,$H$13)+[1]!s_stm07_bs(D1468,95,$G$5,$H$13))/$E$5))</f>
        <v/>
      </c>
      <c r="N1468" s="241" t="str">
        <f>IF(C1468="","",F1468/([1]!S_STM07_IS(D1468,61,$G$5,$H$13)/IF([1]!s_share_total(D1468,$G$5)=0,[1]!s_share_total(D1468,[1]!s_ipo_listeddate(D1468)),[1]!s_share_total(D1468,$G$5))))</f>
        <v/>
      </c>
      <c r="O1468" s="240" t="str">
        <f ca="1">IF(C1468="","",[1]!s_share_total(D1468,TODAY())/$E$5)</f>
        <v/>
      </c>
      <c r="P1468" s="240" t="str">
        <f t="shared" si="140"/>
        <v/>
      </c>
      <c r="Q1468" s="210" t="str">
        <f t="shared" si="141"/>
        <v/>
      </c>
      <c r="R1468" s="341" t="str">
        <f t="shared" si="142"/>
        <v/>
      </c>
      <c r="S1468" s="144"/>
      <c r="U1468" s="1"/>
    </row>
    <row r="1469" spans="3:21" ht="12" customHeight="1" x14ac:dyDescent="0.35">
      <c r="C1469" s="342" t="str">
        <f t="shared" si="139"/>
        <v/>
      </c>
      <c r="D1469" s="126" t="str">
        <f t="shared" si="143"/>
        <v/>
      </c>
      <c r="E1469" s="126" t="str">
        <f t="shared" si="144"/>
        <v/>
      </c>
      <c r="F1469" s="181" t="str">
        <f ca="1">IF(C1469="","",[1]!s_dq_close(D1469,TODAY(),1))</f>
        <v/>
      </c>
      <c r="G1469" s="182" t="str">
        <f ca="1">IF(C1469="","",[1]!s_pq_pctchange(D1469,TODAY()-$G$12,TODAY())/100)</f>
        <v/>
      </c>
      <c r="H1469" s="242" t="str">
        <f>IF(C1469="","",IF($H$11="收入",[1]!S_STM07_IS(D1469,9,$G$5,$H$13)/$E$5,[1]!S_STM07_IS(D1469,48,$G$5,$H$13)/$E$5))</f>
        <v/>
      </c>
      <c r="I1469" s="242" t="str">
        <f>IF(C1469="","",IF($I$11="毛利率",([1]!S_STM07_IS(D1469,9,$G$5,$H$13)-[1]!S_STM07_IS(D1469,10,$G$5,$H$13))/[1]!S_STM07_IS(D1469,9,$G$5,$H$13),[1]!S_STM07_IS(D1469,14,$G$5,$H$13)/$E$5))</f>
        <v/>
      </c>
      <c r="J1469" s="403" t="str">
        <f>IF(C1469="","",IF($J$11="净利润率",[1]!S_STM07_IS(D1469,61,$G$5,$H$13)/[1]!S_STM07_IS(D1469,9,$G$5,$H$13),[1]!S_STM07_IS(D1469,55,$G$5,$H$13)/$E$5))</f>
        <v/>
      </c>
      <c r="K1469" s="411" t="str">
        <f>IF(C1469="","",[1]!hks_fa_roa2(D1469,$G$5))</f>
        <v/>
      </c>
      <c r="L1469" s="411" t="str">
        <f>IF(C1469="","",[1]!hks_fa_roe(D1469,$G$5))</f>
        <v/>
      </c>
      <c r="M1469" s="243" t="str">
        <f>IF(C1469="","",IF($M$11="EPS",[1]!S_STM07_IS(D1469,61,$G$5,$H$13)/IF([1]!s_share_total(D1469,$G$5)=0,[1]!s_share_total(D1469,[1]!s_ipo_listeddate(D1469)),[1]!s_share_total(D1469,$G$5)),([1]!s_stm07_bs(D1469,75,$G$5,$H$13)+[1]!s_stm07_bs(D1469,88,$G$5,$H$13)+[1]!s_stm07_bs(D1469,94,$G$5,$H$13)+[1]!s_stm07_bs(D1469,95,$G$5,$H$13))/$E$5))</f>
        <v/>
      </c>
      <c r="N1469" s="193" t="str">
        <f>IF(C1469="","",F1469/([1]!S_STM07_IS(D1469,61,$G$5,$H$13)/IF([1]!s_share_total(D1469,$G$5)=0,[1]!s_share_total(D1469,[1]!s_ipo_listeddate(D1469)),[1]!s_share_total(D1469,$G$5))))</f>
        <v/>
      </c>
      <c r="O1469" s="242" t="str">
        <f ca="1">IF(C1469="","",[1]!s_share_total(D1469,TODAY())/$E$5)</f>
        <v/>
      </c>
      <c r="P1469" s="242" t="str">
        <f t="shared" si="140"/>
        <v/>
      </c>
      <c r="Q1469" s="181" t="str">
        <f t="shared" si="141"/>
        <v/>
      </c>
      <c r="R1469" s="342" t="str">
        <f t="shared" si="142"/>
        <v/>
      </c>
      <c r="S1469" s="144"/>
      <c r="U1469" s="1"/>
    </row>
    <row r="1470" spans="3:21" ht="12" customHeight="1" x14ac:dyDescent="0.35">
      <c r="C1470" s="341" t="str">
        <f t="shared" si="139"/>
        <v/>
      </c>
      <c r="D1470" s="239" t="str">
        <f t="shared" si="143"/>
        <v/>
      </c>
      <c r="E1470" s="239" t="str">
        <f t="shared" si="144"/>
        <v/>
      </c>
      <c r="F1470" s="179" t="str">
        <f ca="1">IF(C1470="","",[1]!s_dq_close(D1470,TODAY(),1))</f>
        <v/>
      </c>
      <c r="G1470" s="180" t="str">
        <f ca="1">IF(C1470="","",[1]!s_pq_pctchange(D1470,TODAY()-$G$12,TODAY())/100)</f>
        <v/>
      </c>
      <c r="H1470" s="240" t="str">
        <f>IF(C1470="","",IF($H$11="收入",[1]!S_STM07_IS(D1470,9,$G$5,$H$13)/$E$5,[1]!S_STM07_IS(D1470,48,$G$5,$H$13)/$E$5))</f>
        <v/>
      </c>
      <c r="I1470" s="240" t="str">
        <f>IF(C1470="","",IF($I$11="毛利率",([1]!S_STM07_IS(D1470,9,$G$5,$H$13)-[1]!S_STM07_IS(D1470,10,$G$5,$H$13))/[1]!S_STM07_IS(D1470,9,$G$5,$H$13),[1]!S_STM07_IS(D1470,14,$G$5,$H$13)/$E$5))</f>
        <v/>
      </c>
      <c r="J1470" s="402" t="str">
        <f>IF(C1470="","",IF($J$11="净利润率",[1]!S_STM07_IS(D1470,61,$G$5,$H$13)/[1]!S_STM07_IS(D1470,9,$G$5,$H$13),[1]!S_STM07_IS(D1470,55,$G$5,$H$13)/$E$5))</f>
        <v/>
      </c>
      <c r="K1470" s="411" t="str">
        <f>IF(C1470="","",[1]!hks_fa_roa2(D1470,$G$5))</f>
        <v/>
      </c>
      <c r="L1470" s="411" t="str">
        <f>IF(C1470="","",[1]!hks_fa_roe(D1470,$G$5))</f>
        <v/>
      </c>
      <c r="M1470" s="240" t="str">
        <f>IF(C1470="","",IF($M$11="EPS",[1]!S_STM07_IS(D1470,61,$G$5,$H$13)/IF([1]!s_share_total(D1470,$G$5)=0,[1]!s_share_total(D1470,[1]!s_ipo_listeddate(D1470)),[1]!s_share_total(D1470,$G$5)),([1]!s_stm07_bs(D1470,75,$G$5,$H$13)+[1]!s_stm07_bs(D1470,88,$G$5,$H$13)+[1]!s_stm07_bs(D1470,94,$G$5,$H$13)+[1]!s_stm07_bs(D1470,95,$G$5,$H$13))/$E$5))</f>
        <v/>
      </c>
      <c r="N1470" s="241" t="str">
        <f>IF(C1470="","",F1470/([1]!S_STM07_IS(D1470,61,$G$5,$H$13)/IF([1]!s_share_total(D1470,$G$5)=0,[1]!s_share_total(D1470,[1]!s_ipo_listeddate(D1470)),[1]!s_share_total(D1470,$G$5))))</f>
        <v/>
      </c>
      <c r="O1470" s="240" t="str">
        <f ca="1">IF(C1470="","",[1]!s_share_total(D1470,TODAY())/$E$5)</f>
        <v/>
      </c>
      <c r="P1470" s="240" t="str">
        <f t="shared" si="140"/>
        <v/>
      </c>
      <c r="Q1470" s="210" t="str">
        <f t="shared" si="141"/>
        <v/>
      </c>
      <c r="R1470" s="341" t="str">
        <f t="shared" si="142"/>
        <v/>
      </c>
      <c r="S1470" s="144"/>
      <c r="U1470" s="1"/>
    </row>
    <row r="1471" spans="3:21" ht="12" customHeight="1" x14ac:dyDescent="0.35">
      <c r="C1471" s="342" t="str">
        <f t="shared" si="139"/>
        <v/>
      </c>
      <c r="D1471" s="126" t="str">
        <f t="shared" si="143"/>
        <v/>
      </c>
      <c r="E1471" s="126" t="str">
        <f t="shared" si="144"/>
        <v/>
      </c>
      <c r="F1471" s="181" t="str">
        <f ca="1">IF(C1471="","",[1]!s_dq_close(D1471,TODAY(),1))</f>
        <v/>
      </c>
      <c r="G1471" s="182" t="str">
        <f ca="1">IF(C1471="","",[1]!s_pq_pctchange(D1471,TODAY()-$G$12,TODAY())/100)</f>
        <v/>
      </c>
      <c r="H1471" s="242" t="str">
        <f>IF(C1471="","",IF($H$11="收入",[1]!S_STM07_IS(D1471,9,$G$5,$H$13)/$E$5,[1]!S_STM07_IS(D1471,48,$G$5,$H$13)/$E$5))</f>
        <v/>
      </c>
      <c r="I1471" s="242" t="str">
        <f>IF(C1471="","",IF($I$11="毛利率",([1]!S_STM07_IS(D1471,9,$G$5,$H$13)-[1]!S_STM07_IS(D1471,10,$G$5,$H$13))/[1]!S_STM07_IS(D1471,9,$G$5,$H$13),[1]!S_STM07_IS(D1471,14,$G$5,$H$13)/$E$5))</f>
        <v/>
      </c>
      <c r="J1471" s="403" t="str">
        <f>IF(C1471="","",IF($J$11="净利润率",[1]!S_STM07_IS(D1471,61,$G$5,$H$13)/[1]!S_STM07_IS(D1471,9,$G$5,$H$13),[1]!S_STM07_IS(D1471,55,$G$5,$H$13)/$E$5))</f>
        <v/>
      </c>
      <c r="K1471" s="411" t="str">
        <f>IF(C1471="","",[1]!hks_fa_roa2(D1471,$G$5))</f>
        <v/>
      </c>
      <c r="L1471" s="411" t="str">
        <f>IF(C1471="","",[1]!hks_fa_roe(D1471,$G$5))</f>
        <v/>
      </c>
      <c r="M1471" s="243" t="str">
        <f>IF(C1471="","",IF($M$11="EPS",[1]!S_STM07_IS(D1471,61,$G$5,$H$13)/IF([1]!s_share_total(D1471,$G$5)=0,[1]!s_share_total(D1471,[1]!s_ipo_listeddate(D1471)),[1]!s_share_total(D1471,$G$5)),([1]!s_stm07_bs(D1471,75,$G$5,$H$13)+[1]!s_stm07_bs(D1471,88,$G$5,$H$13)+[1]!s_stm07_bs(D1471,94,$G$5,$H$13)+[1]!s_stm07_bs(D1471,95,$G$5,$H$13))/$E$5))</f>
        <v/>
      </c>
      <c r="N1471" s="193" t="str">
        <f>IF(C1471="","",F1471/([1]!S_STM07_IS(D1471,61,$G$5,$H$13)/IF([1]!s_share_total(D1471,$G$5)=0,[1]!s_share_total(D1471,[1]!s_ipo_listeddate(D1471)),[1]!s_share_total(D1471,$G$5))))</f>
        <v/>
      </c>
      <c r="O1471" s="242" t="str">
        <f ca="1">IF(C1471="","",[1]!s_share_total(D1471,TODAY())/$E$5)</f>
        <v/>
      </c>
      <c r="P1471" s="242" t="str">
        <f t="shared" si="140"/>
        <v/>
      </c>
      <c r="Q1471" s="181" t="str">
        <f t="shared" si="141"/>
        <v/>
      </c>
      <c r="R1471" s="342" t="str">
        <f t="shared" si="142"/>
        <v/>
      </c>
      <c r="S1471" s="144"/>
      <c r="U1471" s="1"/>
    </row>
    <row r="1472" spans="3:21" ht="12" customHeight="1" x14ac:dyDescent="0.35">
      <c r="C1472" s="341" t="str">
        <f t="shared" si="139"/>
        <v/>
      </c>
      <c r="D1472" s="239" t="str">
        <f t="shared" si="143"/>
        <v/>
      </c>
      <c r="E1472" s="239" t="str">
        <f t="shared" si="144"/>
        <v/>
      </c>
      <c r="F1472" s="179" t="str">
        <f ca="1">IF(C1472="","",[1]!s_dq_close(D1472,TODAY(),1))</f>
        <v/>
      </c>
      <c r="G1472" s="180" t="str">
        <f ca="1">IF(C1472="","",[1]!s_pq_pctchange(D1472,TODAY()-$G$12,TODAY())/100)</f>
        <v/>
      </c>
      <c r="H1472" s="240" t="str">
        <f>IF(C1472="","",IF($H$11="收入",[1]!S_STM07_IS(D1472,9,$G$5,$H$13)/$E$5,[1]!S_STM07_IS(D1472,48,$G$5,$H$13)/$E$5))</f>
        <v/>
      </c>
      <c r="I1472" s="240" t="str">
        <f>IF(C1472="","",IF($I$11="毛利率",([1]!S_STM07_IS(D1472,9,$G$5,$H$13)-[1]!S_STM07_IS(D1472,10,$G$5,$H$13))/[1]!S_STM07_IS(D1472,9,$G$5,$H$13),[1]!S_STM07_IS(D1472,14,$G$5,$H$13)/$E$5))</f>
        <v/>
      </c>
      <c r="J1472" s="402" t="str">
        <f>IF(C1472="","",IF($J$11="净利润率",[1]!S_STM07_IS(D1472,61,$G$5,$H$13)/[1]!S_STM07_IS(D1472,9,$G$5,$H$13),[1]!S_STM07_IS(D1472,55,$G$5,$H$13)/$E$5))</f>
        <v/>
      </c>
      <c r="K1472" s="411" t="str">
        <f>IF(C1472="","",[1]!hks_fa_roa2(D1472,$G$5))</f>
        <v/>
      </c>
      <c r="L1472" s="411" t="str">
        <f>IF(C1472="","",[1]!hks_fa_roe(D1472,$G$5))</f>
        <v/>
      </c>
      <c r="M1472" s="240" t="str">
        <f>IF(C1472="","",IF($M$11="EPS",[1]!S_STM07_IS(D1472,61,$G$5,$H$13)/IF([1]!s_share_total(D1472,$G$5)=0,[1]!s_share_total(D1472,[1]!s_ipo_listeddate(D1472)),[1]!s_share_total(D1472,$G$5)),([1]!s_stm07_bs(D1472,75,$G$5,$H$13)+[1]!s_stm07_bs(D1472,88,$G$5,$H$13)+[1]!s_stm07_bs(D1472,94,$G$5,$H$13)+[1]!s_stm07_bs(D1472,95,$G$5,$H$13))/$E$5))</f>
        <v/>
      </c>
      <c r="N1472" s="241" t="str">
        <f>IF(C1472="","",F1472/([1]!S_STM07_IS(D1472,61,$G$5,$H$13)/IF([1]!s_share_total(D1472,$G$5)=0,[1]!s_share_total(D1472,[1]!s_ipo_listeddate(D1472)),[1]!s_share_total(D1472,$G$5))))</f>
        <v/>
      </c>
      <c r="O1472" s="240" t="str">
        <f ca="1">IF(C1472="","",[1]!s_share_total(D1472,TODAY())/$E$5)</f>
        <v/>
      </c>
      <c r="P1472" s="240" t="str">
        <f t="shared" si="140"/>
        <v/>
      </c>
      <c r="Q1472" s="210" t="str">
        <f t="shared" si="141"/>
        <v/>
      </c>
      <c r="R1472" s="341" t="str">
        <f t="shared" si="142"/>
        <v/>
      </c>
      <c r="S1472" s="144"/>
      <c r="U1472" s="1"/>
    </row>
    <row r="1473" spans="3:21" ht="12" customHeight="1" x14ac:dyDescent="0.35">
      <c r="C1473" s="342" t="str">
        <f t="shared" si="139"/>
        <v/>
      </c>
      <c r="D1473" s="126" t="str">
        <f t="shared" si="143"/>
        <v/>
      </c>
      <c r="E1473" s="126" t="str">
        <f t="shared" si="144"/>
        <v/>
      </c>
      <c r="F1473" s="181" t="str">
        <f ca="1">IF(C1473="","",[1]!s_dq_close(D1473,TODAY(),1))</f>
        <v/>
      </c>
      <c r="G1473" s="182" t="str">
        <f ca="1">IF(C1473="","",[1]!s_pq_pctchange(D1473,TODAY()-$G$12,TODAY())/100)</f>
        <v/>
      </c>
      <c r="H1473" s="242" t="str">
        <f>IF(C1473="","",IF($H$11="收入",[1]!S_STM07_IS(D1473,9,$G$5,$H$13)/$E$5,[1]!S_STM07_IS(D1473,48,$G$5,$H$13)/$E$5))</f>
        <v/>
      </c>
      <c r="I1473" s="242" t="str">
        <f>IF(C1473="","",IF($I$11="毛利率",([1]!S_STM07_IS(D1473,9,$G$5,$H$13)-[1]!S_STM07_IS(D1473,10,$G$5,$H$13))/[1]!S_STM07_IS(D1473,9,$G$5,$H$13),[1]!S_STM07_IS(D1473,14,$G$5,$H$13)/$E$5))</f>
        <v/>
      </c>
      <c r="J1473" s="403" t="str">
        <f>IF(C1473="","",IF($J$11="净利润率",[1]!S_STM07_IS(D1473,61,$G$5,$H$13)/[1]!S_STM07_IS(D1473,9,$G$5,$H$13),[1]!S_STM07_IS(D1473,55,$G$5,$H$13)/$E$5))</f>
        <v/>
      </c>
      <c r="K1473" s="411" t="str">
        <f>IF(C1473="","",[1]!hks_fa_roa2(D1473,$G$5))</f>
        <v/>
      </c>
      <c r="L1473" s="411" t="str">
        <f>IF(C1473="","",[1]!hks_fa_roe(D1473,$G$5))</f>
        <v/>
      </c>
      <c r="M1473" s="243" t="str">
        <f>IF(C1473="","",IF($M$11="EPS",[1]!S_STM07_IS(D1473,61,$G$5,$H$13)/IF([1]!s_share_total(D1473,$G$5)=0,[1]!s_share_total(D1473,[1]!s_ipo_listeddate(D1473)),[1]!s_share_total(D1473,$G$5)),([1]!s_stm07_bs(D1473,75,$G$5,$H$13)+[1]!s_stm07_bs(D1473,88,$G$5,$H$13)+[1]!s_stm07_bs(D1473,94,$G$5,$H$13)+[1]!s_stm07_bs(D1473,95,$G$5,$H$13))/$E$5))</f>
        <v/>
      </c>
      <c r="N1473" s="193" t="str">
        <f>IF(C1473="","",F1473/([1]!S_STM07_IS(D1473,61,$G$5,$H$13)/IF([1]!s_share_total(D1473,$G$5)=0,[1]!s_share_total(D1473,[1]!s_ipo_listeddate(D1473)),[1]!s_share_total(D1473,$G$5))))</f>
        <v/>
      </c>
      <c r="O1473" s="242" t="str">
        <f ca="1">IF(C1473="","",[1]!s_share_total(D1473,TODAY())/$E$5)</f>
        <v/>
      </c>
      <c r="P1473" s="242" t="str">
        <f t="shared" si="140"/>
        <v/>
      </c>
      <c r="Q1473" s="181" t="str">
        <f t="shared" si="141"/>
        <v/>
      </c>
      <c r="R1473" s="342" t="str">
        <f t="shared" si="142"/>
        <v/>
      </c>
      <c r="S1473" s="144"/>
      <c r="U1473" s="1"/>
    </row>
    <row r="1474" spans="3:21" ht="12" customHeight="1" x14ac:dyDescent="0.35">
      <c r="C1474" s="341" t="str">
        <f t="shared" si="139"/>
        <v/>
      </c>
      <c r="D1474" s="239" t="str">
        <f t="shared" si="143"/>
        <v/>
      </c>
      <c r="E1474" s="239" t="str">
        <f t="shared" si="144"/>
        <v/>
      </c>
      <c r="F1474" s="179" t="str">
        <f ca="1">IF(C1474="","",[1]!s_dq_close(D1474,TODAY(),1))</f>
        <v/>
      </c>
      <c r="G1474" s="180" t="str">
        <f ca="1">IF(C1474="","",[1]!s_pq_pctchange(D1474,TODAY()-$G$12,TODAY())/100)</f>
        <v/>
      </c>
      <c r="H1474" s="240" t="str">
        <f>IF(C1474="","",IF($H$11="收入",[1]!S_STM07_IS(D1474,9,$G$5,$H$13)/$E$5,[1]!S_STM07_IS(D1474,48,$G$5,$H$13)/$E$5))</f>
        <v/>
      </c>
      <c r="I1474" s="240" t="str">
        <f>IF(C1474="","",IF($I$11="毛利率",([1]!S_STM07_IS(D1474,9,$G$5,$H$13)-[1]!S_STM07_IS(D1474,10,$G$5,$H$13))/[1]!S_STM07_IS(D1474,9,$G$5,$H$13),[1]!S_STM07_IS(D1474,14,$G$5,$H$13)/$E$5))</f>
        <v/>
      </c>
      <c r="J1474" s="402" t="str">
        <f>IF(C1474="","",IF($J$11="净利润率",[1]!S_STM07_IS(D1474,61,$G$5,$H$13)/[1]!S_STM07_IS(D1474,9,$G$5,$H$13),[1]!S_STM07_IS(D1474,55,$G$5,$H$13)/$E$5))</f>
        <v/>
      </c>
      <c r="K1474" s="411" t="str">
        <f>IF(C1474="","",[1]!hks_fa_roa2(D1474,$G$5))</f>
        <v/>
      </c>
      <c r="L1474" s="411" t="str">
        <f>IF(C1474="","",[1]!hks_fa_roe(D1474,$G$5))</f>
        <v/>
      </c>
      <c r="M1474" s="240" t="str">
        <f>IF(C1474="","",IF($M$11="EPS",[1]!S_STM07_IS(D1474,61,$G$5,$H$13)/IF([1]!s_share_total(D1474,$G$5)=0,[1]!s_share_total(D1474,[1]!s_ipo_listeddate(D1474)),[1]!s_share_total(D1474,$G$5)),([1]!s_stm07_bs(D1474,75,$G$5,$H$13)+[1]!s_stm07_bs(D1474,88,$G$5,$H$13)+[1]!s_stm07_bs(D1474,94,$G$5,$H$13)+[1]!s_stm07_bs(D1474,95,$G$5,$H$13))/$E$5))</f>
        <v/>
      </c>
      <c r="N1474" s="241" t="str">
        <f>IF(C1474="","",F1474/([1]!S_STM07_IS(D1474,61,$G$5,$H$13)/IF([1]!s_share_total(D1474,$G$5)=0,[1]!s_share_total(D1474,[1]!s_ipo_listeddate(D1474)),[1]!s_share_total(D1474,$G$5))))</f>
        <v/>
      </c>
      <c r="O1474" s="240" t="str">
        <f ca="1">IF(C1474="","",[1]!s_share_total(D1474,TODAY())/$E$5)</f>
        <v/>
      </c>
      <c r="P1474" s="240" t="str">
        <f t="shared" si="140"/>
        <v/>
      </c>
      <c r="Q1474" s="210" t="str">
        <f t="shared" si="141"/>
        <v/>
      </c>
      <c r="R1474" s="341" t="str">
        <f t="shared" si="142"/>
        <v/>
      </c>
      <c r="S1474" s="144"/>
      <c r="U1474" s="1"/>
    </row>
    <row r="1475" spans="3:21" ht="12" customHeight="1" x14ac:dyDescent="0.35">
      <c r="C1475" s="342" t="str">
        <f t="shared" si="139"/>
        <v/>
      </c>
      <c r="D1475" s="126" t="str">
        <f t="shared" si="143"/>
        <v/>
      </c>
      <c r="E1475" s="126" t="str">
        <f t="shared" si="144"/>
        <v/>
      </c>
      <c r="F1475" s="181" t="str">
        <f ca="1">IF(C1475="","",[1]!s_dq_close(D1475,TODAY(),1))</f>
        <v/>
      </c>
      <c r="G1475" s="182" t="str">
        <f ca="1">IF(C1475="","",[1]!s_pq_pctchange(D1475,TODAY()-$G$12,TODAY())/100)</f>
        <v/>
      </c>
      <c r="H1475" s="242" t="str">
        <f>IF(C1475="","",IF($H$11="收入",[1]!S_STM07_IS(D1475,9,$G$5,$H$13)/$E$5,[1]!S_STM07_IS(D1475,48,$G$5,$H$13)/$E$5))</f>
        <v/>
      </c>
      <c r="I1475" s="242" t="str">
        <f>IF(C1475="","",IF($I$11="毛利率",([1]!S_STM07_IS(D1475,9,$G$5,$H$13)-[1]!S_STM07_IS(D1475,10,$G$5,$H$13))/[1]!S_STM07_IS(D1475,9,$G$5,$H$13),[1]!S_STM07_IS(D1475,14,$G$5,$H$13)/$E$5))</f>
        <v/>
      </c>
      <c r="J1475" s="403" t="str">
        <f>IF(C1475="","",IF($J$11="净利润率",[1]!S_STM07_IS(D1475,61,$G$5,$H$13)/[1]!S_STM07_IS(D1475,9,$G$5,$H$13),[1]!S_STM07_IS(D1475,55,$G$5,$H$13)/$E$5))</f>
        <v/>
      </c>
      <c r="K1475" s="411" t="str">
        <f>IF(C1475="","",[1]!hks_fa_roa2(D1475,$G$5))</f>
        <v/>
      </c>
      <c r="L1475" s="411" t="str">
        <f>IF(C1475="","",[1]!hks_fa_roe(D1475,$G$5))</f>
        <v/>
      </c>
      <c r="M1475" s="243" t="str">
        <f>IF(C1475="","",IF($M$11="EPS",[1]!S_STM07_IS(D1475,61,$G$5,$H$13)/IF([1]!s_share_total(D1475,$G$5)=0,[1]!s_share_total(D1475,[1]!s_ipo_listeddate(D1475)),[1]!s_share_total(D1475,$G$5)),([1]!s_stm07_bs(D1475,75,$G$5,$H$13)+[1]!s_stm07_bs(D1475,88,$G$5,$H$13)+[1]!s_stm07_bs(D1475,94,$G$5,$H$13)+[1]!s_stm07_bs(D1475,95,$G$5,$H$13))/$E$5))</f>
        <v/>
      </c>
      <c r="N1475" s="193" t="str">
        <f>IF(C1475="","",F1475/([1]!S_STM07_IS(D1475,61,$G$5,$H$13)/IF([1]!s_share_total(D1475,$G$5)=0,[1]!s_share_total(D1475,[1]!s_ipo_listeddate(D1475)),[1]!s_share_total(D1475,$G$5))))</f>
        <v/>
      </c>
      <c r="O1475" s="242" t="str">
        <f ca="1">IF(C1475="","",[1]!s_share_total(D1475,TODAY())/$E$5)</f>
        <v/>
      </c>
      <c r="P1475" s="242" t="str">
        <f t="shared" si="140"/>
        <v/>
      </c>
      <c r="Q1475" s="181" t="str">
        <f t="shared" si="141"/>
        <v/>
      </c>
      <c r="R1475" s="342" t="str">
        <f t="shared" si="142"/>
        <v/>
      </c>
      <c r="S1475" s="144"/>
      <c r="U1475" s="1"/>
    </row>
    <row r="1476" spans="3:21" ht="12" customHeight="1" x14ac:dyDescent="0.35">
      <c r="C1476" s="341" t="str">
        <f t="shared" si="139"/>
        <v/>
      </c>
      <c r="D1476" s="239" t="str">
        <f t="shared" si="143"/>
        <v/>
      </c>
      <c r="E1476" s="239" t="str">
        <f t="shared" si="144"/>
        <v/>
      </c>
      <c r="F1476" s="179" t="str">
        <f ca="1">IF(C1476="","",[1]!s_dq_close(D1476,TODAY(),1))</f>
        <v/>
      </c>
      <c r="G1476" s="180" t="str">
        <f ca="1">IF(C1476="","",[1]!s_pq_pctchange(D1476,TODAY()-$G$12,TODAY())/100)</f>
        <v/>
      </c>
      <c r="H1476" s="240" t="str">
        <f>IF(C1476="","",IF($H$11="收入",[1]!S_STM07_IS(D1476,9,$G$5,$H$13)/$E$5,[1]!S_STM07_IS(D1476,48,$G$5,$H$13)/$E$5))</f>
        <v/>
      </c>
      <c r="I1476" s="240" t="str">
        <f>IF(C1476="","",IF($I$11="毛利率",([1]!S_STM07_IS(D1476,9,$G$5,$H$13)-[1]!S_STM07_IS(D1476,10,$G$5,$H$13))/[1]!S_STM07_IS(D1476,9,$G$5,$H$13),[1]!S_STM07_IS(D1476,14,$G$5,$H$13)/$E$5))</f>
        <v/>
      </c>
      <c r="J1476" s="402" t="str">
        <f>IF(C1476="","",IF($J$11="净利润率",[1]!S_STM07_IS(D1476,61,$G$5,$H$13)/[1]!S_STM07_IS(D1476,9,$G$5,$H$13),[1]!S_STM07_IS(D1476,55,$G$5,$H$13)/$E$5))</f>
        <v/>
      </c>
      <c r="K1476" s="411" t="str">
        <f>IF(C1476="","",[1]!hks_fa_roa2(D1476,$G$5))</f>
        <v/>
      </c>
      <c r="L1476" s="411" t="str">
        <f>IF(C1476="","",[1]!hks_fa_roe(D1476,$G$5))</f>
        <v/>
      </c>
      <c r="M1476" s="240" t="str">
        <f>IF(C1476="","",IF($M$11="EPS",[1]!S_STM07_IS(D1476,61,$G$5,$H$13)/IF([1]!s_share_total(D1476,$G$5)=0,[1]!s_share_total(D1476,[1]!s_ipo_listeddate(D1476)),[1]!s_share_total(D1476,$G$5)),([1]!s_stm07_bs(D1476,75,$G$5,$H$13)+[1]!s_stm07_bs(D1476,88,$G$5,$H$13)+[1]!s_stm07_bs(D1476,94,$G$5,$H$13)+[1]!s_stm07_bs(D1476,95,$G$5,$H$13))/$E$5))</f>
        <v/>
      </c>
      <c r="N1476" s="241" t="str">
        <f>IF(C1476="","",F1476/([1]!S_STM07_IS(D1476,61,$G$5,$H$13)/IF([1]!s_share_total(D1476,$G$5)=0,[1]!s_share_total(D1476,[1]!s_ipo_listeddate(D1476)),[1]!s_share_total(D1476,$G$5))))</f>
        <v/>
      </c>
      <c r="O1476" s="240" t="str">
        <f ca="1">IF(C1476="","",[1]!s_share_total(D1476,TODAY())/$E$5)</f>
        <v/>
      </c>
      <c r="P1476" s="240" t="str">
        <f t="shared" si="140"/>
        <v/>
      </c>
      <c r="Q1476" s="210" t="str">
        <f t="shared" si="141"/>
        <v/>
      </c>
      <c r="R1476" s="341" t="str">
        <f t="shared" si="142"/>
        <v/>
      </c>
      <c r="S1476" s="144"/>
      <c r="U1476" s="1"/>
    </row>
    <row r="1477" spans="3:21" ht="12" customHeight="1" x14ac:dyDescent="0.35">
      <c r="C1477" s="342" t="str">
        <f t="shared" si="139"/>
        <v/>
      </c>
      <c r="D1477" s="126" t="str">
        <f t="shared" si="143"/>
        <v/>
      </c>
      <c r="E1477" s="126" t="str">
        <f t="shared" si="144"/>
        <v/>
      </c>
      <c r="F1477" s="181" t="str">
        <f ca="1">IF(C1477="","",[1]!s_dq_close(D1477,TODAY(),1))</f>
        <v/>
      </c>
      <c r="G1477" s="182" t="str">
        <f ca="1">IF(C1477="","",[1]!s_pq_pctchange(D1477,TODAY()-$G$12,TODAY())/100)</f>
        <v/>
      </c>
      <c r="H1477" s="242" t="str">
        <f>IF(C1477="","",IF($H$11="收入",[1]!S_STM07_IS(D1477,9,$G$5,$H$13)/$E$5,[1]!S_STM07_IS(D1477,48,$G$5,$H$13)/$E$5))</f>
        <v/>
      </c>
      <c r="I1477" s="242" t="str">
        <f>IF(C1477="","",IF($I$11="毛利率",([1]!S_STM07_IS(D1477,9,$G$5,$H$13)-[1]!S_STM07_IS(D1477,10,$G$5,$H$13))/[1]!S_STM07_IS(D1477,9,$G$5,$H$13),[1]!S_STM07_IS(D1477,14,$G$5,$H$13)/$E$5))</f>
        <v/>
      </c>
      <c r="J1477" s="403" t="str">
        <f>IF(C1477="","",IF($J$11="净利润率",[1]!S_STM07_IS(D1477,61,$G$5,$H$13)/[1]!S_STM07_IS(D1477,9,$G$5,$H$13),[1]!S_STM07_IS(D1477,55,$G$5,$H$13)/$E$5))</f>
        <v/>
      </c>
      <c r="K1477" s="411" t="str">
        <f>IF(C1477="","",[1]!hks_fa_roa2(D1477,$G$5))</f>
        <v/>
      </c>
      <c r="L1477" s="411" t="str">
        <f>IF(C1477="","",[1]!hks_fa_roe(D1477,$G$5))</f>
        <v/>
      </c>
      <c r="M1477" s="243" t="str">
        <f>IF(C1477="","",IF($M$11="EPS",[1]!S_STM07_IS(D1477,61,$G$5,$H$13)/IF([1]!s_share_total(D1477,$G$5)=0,[1]!s_share_total(D1477,[1]!s_ipo_listeddate(D1477)),[1]!s_share_total(D1477,$G$5)),([1]!s_stm07_bs(D1477,75,$G$5,$H$13)+[1]!s_stm07_bs(D1477,88,$G$5,$H$13)+[1]!s_stm07_bs(D1477,94,$G$5,$H$13)+[1]!s_stm07_bs(D1477,95,$G$5,$H$13))/$E$5))</f>
        <v/>
      </c>
      <c r="N1477" s="193" t="str">
        <f>IF(C1477="","",F1477/([1]!S_STM07_IS(D1477,61,$G$5,$H$13)/IF([1]!s_share_total(D1477,$G$5)=0,[1]!s_share_total(D1477,[1]!s_ipo_listeddate(D1477)),[1]!s_share_total(D1477,$G$5))))</f>
        <v/>
      </c>
      <c r="O1477" s="242" t="str">
        <f ca="1">IF(C1477="","",[1]!s_share_total(D1477,TODAY())/$E$5)</f>
        <v/>
      </c>
      <c r="P1477" s="242" t="str">
        <f t="shared" si="140"/>
        <v/>
      </c>
      <c r="Q1477" s="181" t="str">
        <f t="shared" si="141"/>
        <v/>
      </c>
      <c r="R1477" s="342" t="str">
        <f t="shared" si="142"/>
        <v/>
      </c>
      <c r="S1477" s="144"/>
      <c r="U1477" s="1"/>
    </row>
    <row r="1478" spans="3:21" ht="12" customHeight="1" x14ac:dyDescent="0.35">
      <c r="C1478" s="341" t="str">
        <f t="shared" si="139"/>
        <v/>
      </c>
      <c r="D1478" s="239" t="str">
        <f t="shared" si="143"/>
        <v/>
      </c>
      <c r="E1478" s="239" t="str">
        <f t="shared" si="144"/>
        <v/>
      </c>
      <c r="F1478" s="179" t="str">
        <f ca="1">IF(C1478="","",[1]!s_dq_close(D1478,TODAY(),1))</f>
        <v/>
      </c>
      <c r="G1478" s="180" t="str">
        <f ca="1">IF(C1478="","",[1]!s_pq_pctchange(D1478,TODAY()-$G$12,TODAY())/100)</f>
        <v/>
      </c>
      <c r="H1478" s="240" t="str">
        <f>IF(C1478="","",IF($H$11="收入",[1]!S_STM07_IS(D1478,9,$G$5,$H$13)/$E$5,[1]!S_STM07_IS(D1478,48,$G$5,$H$13)/$E$5))</f>
        <v/>
      </c>
      <c r="I1478" s="240" t="str">
        <f>IF(C1478="","",IF($I$11="毛利率",([1]!S_STM07_IS(D1478,9,$G$5,$H$13)-[1]!S_STM07_IS(D1478,10,$G$5,$H$13))/[1]!S_STM07_IS(D1478,9,$G$5,$H$13),[1]!S_STM07_IS(D1478,14,$G$5,$H$13)/$E$5))</f>
        <v/>
      </c>
      <c r="J1478" s="402" t="str">
        <f>IF(C1478="","",IF($J$11="净利润率",[1]!S_STM07_IS(D1478,61,$G$5,$H$13)/[1]!S_STM07_IS(D1478,9,$G$5,$H$13),[1]!S_STM07_IS(D1478,55,$G$5,$H$13)/$E$5))</f>
        <v/>
      </c>
      <c r="K1478" s="411" t="str">
        <f>IF(C1478="","",[1]!hks_fa_roa2(D1478,$G$5))</f>
        <v/>
      </c>
      <c r="L1478" s="411" t="str">
        <f>IF(C1478="","",[1]!hks_fa_roe(D1478,$G$5))</f>
        <v/>
      </c>
      <c r="M1478" s="240" t="str">
        <f>IF(C1478="","",IF($M$11="EPS",[1]!S_STM07_IS(D1478,61,$G$5,$H$13)/IF([1]!s_share_total(D1478,$G$5)=0,[1]!s_share_total(D1478,[1]!s_ipo_listeddate(D1478)),[1]!s_share_total(D1478,$G$5)),([1]!s_stm07_bs(D1478,75,$G$5,$H$13)+[1]!s_stm07_bs(D1478,88,$G$5,$H$13)+[1]!s_stm07_bs(D1478,94,$G$5,$H$13)+[1]!s_stm07_bs(D1478,95,$G$5,$H$13))/$E$5))</f>
        <v/>
      </c>
      <c r="N1478" s="241" t="str">
        <f>IF(C1478="","",F1478/([1]!S_STM07_IS(D1478,61,$G$5,$H$13)/IF([1]!s_share_total(D1478,$G$5)=0,[1]!s_share_total(D1478,[1]!s_ipo_listeddate(D1478)),[1]!s_share_total(D1478,$G$5))))</f>
        <v/>
      </c>
      <c r="O1478" s="240" t="str">
        <f ca="1">IF(C1478="","",[1]!s_share_total(D1478,TODAY())/$E$5)</f>
        <v/>
      </c>
      <c r="P1478" s="240" t="str">
        <f t="shared" si="140"/>
        <v/>
      </c>
      <c r="Q1478" s="210" t="str">
        <f t="shared" si="141"/>
        <v/>
      </c>
      <c r="R1478" s="341" t="str">
        <f t="shared" si="142"/>
        <v/>
      </c>
      <c r="S1478" s="144"/>
      <c r="U1478" s="1"/>
    </row>
    <row r="1479" spans="3:21" ht="12" customHeight="1" x14ac:dyDescent="0.35">
      <c r="C1479" s="342" t="str">
        <f t="shared" si="139"/>
        <v/>
      </c>
      <c r="D1479" s="126" t="str">
        <f t="shared" si="143"/>
        <v/>
      </c>
      <c r="E1479" s="126" t="str">
        <f t="shared" si="144"/>
        <v/>
      </c>
      <c r="F1479" s="181" t="str">
        <f ca="1">IF(C1479="","",[1]!s_dq_close(D1479,TODAY(),1))</f>
        <v/>
      </c>
      <c r="G1479" s="182" t="str">
        <f ca="1">IF(C1479="","",[1]!s_pq_pctchange(D1479,TODAY()-$G$12,TODAY())/100)</f>
        <v/>
      </c>
      <c r="H1479" s="242" t="str">
        <f>IF(C1479="","",IF($H$11="收入",[1]!S_STM07_IS(D1479,9,$G$5,$H$13)/$E$5,[1]!S_STM07_IS(D1479,48,$G$5,$H$13)/$E$5))</f>
        <v/>
      </c>
      <c r="I1479" s="242" t="str">
        <f>IF(C1479="","",IF($I$11="毛利率",([1]!S_STM07_IS(D1479,9,$G$5,$H$13)-[1]!S_STM07_IS(D1479,10,$G$5,$H$13))/[1]!S_STM07_IS(D1479,9,$G$5,$H$13),[1]!S_STM07_IS(D1479,14,$G$5,$H$13)/$E$5))</f>
        <v/>
      </c>
      <c r="J1479" s="403" t="str">
        <f>IF(C1479="","",IF($J$11="净利润率",[1]!S_STM07_IS(D1479,61,$G$5,$H$13)/[1]!S_STM07_IS(D1479,9,$G$5,$H$13),[1]!S_STM07_IS(D1479,55,$G$5,$H$13)/$E$5))</f>
        <v/>
      </c>
      <c r="K1479" s="411" t="str">
        <f>IF(C1479="","",[1]!hks_fa_roa2(D1479,$G$5))</f>
        <v/>
      </c>
      <c r="L1479" s="411" t="str">
        <f>IF(C1479="","",[1]!hks_fa_roe(D1479,$G$5))</f>
        <v/>
      </c>
      <c r="M1479" s="243" t="str">
        <f>IF(C1479="","",IF($M$11="EPS",[1]!S_STM07_IS(D1479,61,$G$5,$H$13)/IF([1]!s_share_total(D1479,$G$5)=0,[1]!s_share_total(D1479,[1]!s_ipo_listeddate(D1479)),[1]!s_share_total(D1479,$G$5)),([1]!s_stm07_bs(D1479,75,$G$5,$H$13)+[1]!s_stm07_bs(D1479,88,$G$5,$H$13)+[1]!s_stm07_bs(D1479,94,$G$5,$H$13)+[1]!s_stm07_bs(D1479,95,$G$5,$H$13))/$E$5))</f>
        <v/>
      </c>
      <c r="N1479" s="193" t="str">
        <f>IF(C1479="","",F1479/([1]!S_STM07_IS(D1479,61,$G$5,$H$13)/IF([1]!s_share_total(D1479,$G$5)=0,[1]!s_share_total(D1479,[1]!s_ipo_listeddate(D1479)),[1]!s_share_total(D1479,$G$5))))</f>
        <v/>
      </c>
      <c r="O1479" s="242" t="str">
        <f ca="1">IF(C1479="","",[1]!s_share_total(D1479,TODAY())/$E$5)</f>
        <v/>
      </c>
      <c r="P1479" s="242" t="str">
        <f t="shared" si="140"/>
        <v/>
      </c>
      <c r="Q1479" s="181" t="str">
        <f t="shared" si="141"/>
        <v/>
      </c>
      <c r="R1479" s="342" t="str">
        <f t="shared" si="142"/>
        <v/>
      </c>
      <c r="S1479" s="144"/>
      <c r="U1479" s="1"/>
    </row>
    <row r="1480" spans="3:21" ht="12" customHeight="1" x14ac:dyDescent="0.35">
      <c r="C1480" s="341" t="str">
        <f t="shared" si="139"/>
        <v/>
      </c>
      <c r="D1480" s="239" t="str">
        <f t="shared" si="143"/>
        <v/>
      </c>
      <c r="E1480" s="239" t="str">
        <f t="shared" si="144"/>
        <v/>
      </c>
      <c r="F1480" s="179" t="str">
        <f ca="1">IF(C1480="","",[1]!s_dq_close(D1480,TODAY(),1))</f>
        <v/>
      </c>
      <c r="G1480" s="180" t="str">
        <f ca="1">IF(C1480="","",[1]!s_pq_pctchange(D1480,TODAY()-$G$12,TODAY())/100)</f>
        <v/>
      </c>
      <c r="H1480" s="240" t="str">
        <f>IF(C1480="","",IF($H$11="收入",[1]!S_STM07_IS(D1480,9,$G$5,$H$13)/$E$5,[1]!S_STM07_IS(D1480,48,$G$5,$H$13)/$E$5))</f>
        <v/>
      </c>
      <c r="I1480" s="240" t="str">
        <f>IF(C1480="","",IF($I$11="毛利率",([1]!S_STM07_IS(D1480,9,$G$5,$H$13)-[1]!S_STM07_IS(D1480,10,$G$5,$H$13))/[1]!S_STM07_IS(D1480,9,$G$5,$H$13),[1]!S_STM07_IS(D1480,14,$G$5,$H$13)/$E$5))</f>
        <v/>
      </c>
      <c r="J1480" s="402" t="str">
        <f>IF(C1480="","",IF($J$11="净利润率",[1]!S_STM07_IS(D1480,61,$G$5,$H$13)/[1]!S_STM07_IS(D1480,9,$G$5,$H$13),[1]!S_STM07_IS(D1480,55,$G$5,$H$13)/$E$5))</f>
        <v/>
      </c>
      <c r="K1480" s="411" t="str">
        <f>IF(C1480="","",[1]!hks_fa_roa2(D1480,$G$5))</f>
        <v/>
      </c>
      <c r="L1480" s="411" t="str">
        <f>IF(C1480="","",[1]!hks_fa_roe(D1480,$G$5))</f>
        <v/>
      </c>
      <c r="M1480" s="240" t="str">
        <f>IF(C1480="","",IF($M$11="EPS",[1]!S_STM07_IS(D1480,61,$G$5,$H$13)/IF([1]!s_share_total(D1480,$G$5)=0,[1]!s_share_total(D1480,[1]!s_ipo_listeddate(D1480)),[1]!s_share_total(D1480,$G$5)),([1]!s_stm07_bs(D1480,75,$G$5,$H$13)+[1]!s_stm07_bs(D1480,88,$G$5,$H$13)+[1]!s_stm07_bs(D1480,94,$G$5,$H$13)+[1]!s_stm07_bs(D1480,95,$G$5,$H$13))/$E$5))</f>
        <v/>
      </c>
      <c r="N1480" s="241" t="str">
        <f>IF(C1480="","",F1480/([1]!S_STM07_IS(D1480,61,$G$5,$H$13)/IF([1]!s_share_total(D1480,$G$5)=0,[1]!s_share_total(D1480,[1]!s_ipo_listeddate(D1480)),[1]!s_share_total(D1480,$G$5))))</f>
        <v/>
      </c>
      <c r="O1480" s="240" t="str">
        <f ca="1">IF(C1480="","",[1]!s_share_total(D1480,TODAY())/$E$5)</f>
        <v/>
      </c>
      <c r="P1480" s="240" t="str">
        <f t="shared" si="140"/>
        <v/>
      </c>
      <c r="Q1480" s="210" t="str">
        <f t="shared" si="141"/>
        <v/>
      </c>
      <c r="R1480" s="341" t="str">
        <f t="shared" si="142"/>
        <v/>
      </c>
      <c r="S1480" s="144"/>
      <c r="U1480" s="1"/>
    </row>
    <row r="1481" spans="3:21" ht="12" customHeight="1" x14ac:dyDescent="0.35">
      <c r="C1481" s="342" t="str">
        <f t="shared" si="139"/>
        <v/>
      </c>
      <c r="D1481" s="126" t="str">
        <f t="shared" si="143"/>
        <v/>
      </c>
      <c r="E1481" s="126" t="str">
        <f t="shared" si="144"/>
        <v/>
      </c>
      <c r="F1481" s="181" t="str">
        <f ca="1">IF(C1481="","",[1]!s_dq_close(D1481,TODAY(),1))</f>
        <v/>
      </c>
      <c r="G1481" s="182" t="str">
        <f ca="1">IF(C1481="","",[1]!s_pq_pctchange(D1481,TODAY()-$G$12,TODAY())/100)</f>
        <v/>
      </c>
      <c r="H1481" s="242" t="str">
        <f>IF(C1481="","",IF($H$11="收入",[1]!S_STM07_IS(D1481,9,$G$5,$H$13)/$E$5,[1]!S_STM07_IS(D1481,48,$G$5,$H$13)/$E$5))</f>
        <v/>
      </c>
      <c r="I1481" s="242" t="str">
        <f>IF(C1481="","",IF($I$11="毛利率",([1]!S_STM07_IS(D1481,9,$G$5,$H$13)-[1]!S_STM07_IS(D1481,10,$G$5,$H$13))/[1]!S_STM07_IS(D1481,9,$G$5,$H$13),[1]!S_STM07_IS(D1481,14,$G$5,$H$13)/$E$5))</f>
        <v/>
      </c>
      <c r="J1481" s="403" t="str">
        <f>IF(C1481="","",IF($J$11="净利润率",[1]!S_STM07_IS(D1481,61,$G$5,$H$13)/[1]!S_STM07_IS(D1481,9,$G$5,$H$13),[1]!S_STM07_IS(D1481,55,$G$5,$H$13)/$E$5))</f>
        <v/>
      </c>
      <c r="K1481" s="411" t="str">
        <f>IF(C1481="","",[1]!hks_fa_roa2(D1481,$G$5))</f>
        <v/>
      </c>
      <c r="L1481" s="411" t="str">
        <f>IF(C1481="","",[1]!hks_fa_roe(D1481,$G$5))</f>
        <v/>
      </c>
      <c r="M1481" s="243" t="str">
        <f>IF(C1481="","",IF($M$11="EPS",[1]!S_STM07_IS(D1481,61,$G$5,$H$13)/IF([1]!s_share_total(D1481,$G$5)=0,[1]!s_share_total(D1481,[1]!s_ipo_listeddate(D1481)),[1]!s_share_total(D1481,$G$5)),([1]!s_stm07_bs(D1481,75,$G$5,$H$13)+[1]!s_stm07_bs(D1481,88,$G$5,$H$13)+[1]!s_stm07_bs(D1481,94,$G$5,$H$13)+[1]!s_stm07_bs(D1481,95,$G$5,$H$13))/$E$5))</f>
        <v/>
      </c>
      <c r="N1481" s="193" t="str">
        <f>IF(C1481="","",F1481/([1]!S_STM07_IS(D1481,61,$G$5,$H$13)/IF([1]!s_share_total(D1481,$G$5)=0,[1]!s_share_total(D1481,[1]!s_ipo_listeddate(D1481)),[1]!s_share_total(D1481,$G$5))))</f>
        <v/>
      </c>
      <c r="O1481" s="242" t="str">
        <f ca="1">IF(C1481="","",[1]!s_share_total(D1481,TODAY())/$E$5)</f>
        <v/>
      </c>
      <c r="P1481" s="242" t="str">
        <f t="shared" si="140"/>
        <v/>
      </c>
      <c r="Q1481" s="181" t="str">
        <f t="shared" si="141"/>
        <v/>
      </c>
      <c r="R1481" s="342" t="str">
        <f t="shared" si="142"/>
        <v/>
      </c>
      <c r="S1481" s="144"/>
      <c r="U1481" s="1"/>
    </row>
    <row r="1482" spans="3:21" ht="12" customHeight="1" x14ac:dyDescent="0.35">
      <c r="C1482" s="341" t="str">
        <f t="shared" si="139"/>
        <v/>
      </c>
      <c r="D1482" s="239" t="str">
        <f t="shared" si="143"/>
        <v/>
      </c>
      <c r="E1482" s="239" t="str">
        <f t="shared" si="144"/>
        <v/>
      </c>
      <c r="F1482" s="179" t="str">
        <f ca="1">IF(C1482="","",[1]!s_dq_close(D1482,TODAY(),1))</f>
        <v/>
      </c>
      <c r="G1482" s="180" t="str">
        <f ca="1">IF(C1482="","",[1]!s_pq_pctchange(D1482,TODAY()-$G$12,TODAY())/100)</f>
        <v/>
      </c>
      <c r="H1482" s="240" t="str">
        <f>IF(C1482="","",IF($H$11="收入",[1]!S_STM07_IS(D1482,9,$G$5,$H$13)/$E$5,[1]!S_STM07_IS(D1482,48,$G$5,$H$13)/$E$5))</f>
        <v/>
      </c>
      <c r="I1482" s="240" t="str">
        <f>IF(C1482="","",IF($I$11="毛利率",([1]!S_STM07_IS(D1482,9,$G$5,$H$13)-[1]!S_STM07_IS(D1482,10,$G$5,$H$13))/[1]!S_STM07_IS(D1482,9,$G$5,$H$13),[1]!S_STM07_IS(D1482,14,$G$5,$H$13)/$E$5))</f>
        <v/>
      </c>
      <c r="J1482" s="402" t="str">
        <f>IF(C1482="","",IF($J$11="净利润率",[1]!S_STM07_IS(D1482,61,$G$5,$H$13)/[1]!S_STM07_IS(D1482,9,$G$5,$H$13),[1]!S_STM07_IS(D1482,55,$G$5,$H$13)/$E$5))</f>
        <v/>
      </c>
      <c r="K1482" s="411" t="str">
        <f>IF(C1482="","",[1]!hks_fa_roa2(D1482,$G$5))</f>
        <v/>
      </c>
      <c r="L1482" s="411" t="str">
        <f>IF(C1482="","",[1]!hks_fa_roe(D1482,$G$5))</f>
        <v/>
      </c>
      <c r="M1482" s="240" t="str">
        <f>IF(C1482="","",IF($M$11="EPS",[1]!S_STM07_IS(D1482,61,$G$5,$H$13)/IF([1]!s_share_total(D1482,$G$5)=0,[1]!s_share_total(D1482,[1]!s_ipo_listeddate(D1482)),[1]!s_share_total(D1482,$G$5)),([1]!s_stm07_bs(D1482,75,$G$5,$H$13)+[1]!s_stm07_bs(D1482,88,$G$5,$H$13)+[1]!s_stm07_bs(D1482,94,$G$5,$H$13)+[1]!s_stm07_bs(D1482,95,$G$5,$H$13))/$E$5))</f>
        <v/>
      </c>
      <c r="N1482" s="241" t="str">
        <f>IF(C1482="","",F1482/([1]!S_STM07_IS(D1482,61,$G$5,$H$13)/IF([1]!s_share_total(D1482,$G$5)=0,[1]!s_share_total(D1482,[1]!s_ipo_listeddate(D1482)),[1]!s_share_total(D1482,$G$5))))</f>
        <v/>
      </c>
      <c r="O1482" s="240" t="str">
        <f ca="1">IF(C1482="","",[1]!s_share_total(D1482,TODAY())/$E$5)</f>
        <v/>
      </c>
      <c r="P1482" s="240" t="str">
        <f t="shared" si="140"/>
        <v/>
      </c>
      <c r="Q1482" s="210" t="str">
        <f t="shared" si="141"/>
        <v/>
      </c>
      <c r="R1482" s="341" t="str">
        <f t="shared" si="142"/>
        <v/>
      </c>
      <c r="S1482" s="144"/>
      <c r="U1482" s="1"/>
    </row>
    <row r="1483" spans="3:21" ht="12" customHeight="1" x14ac:dyDescent="0.35">
      <c r="C1483" s="342" t="str">
        <f t="shared" si="139"/>
        <v/>
      </c>
      <c r="D1483" s="126" t="str">
        <f t="shared" si="143"/>
        <v/>
      </c>
      <c r="E1483" s="126" t="str">
        <f t="shared" si="144"/>
        <v/>
      </c>
      <c r="F1483" s="181" t="str">
        <f ca="1">IF(C1483="","",[1]!s_dq_close(D1483,TODAY(),1))</f>
        <v/>
      </c>
      <c r="G1483" s="182" t="str">
        <f ca="1">IF(C1483="","",[1]!s_pq_pctchange(D1483,TODAY()-$G$12,TODAY())/100)</f>
        <v/>
      </c>
      <c r="H1483" s="242" t="str">
        <f>IF(C1483="","",IF($H$11="收入",[1]!S_STM07_IS(D1483,9,$G$5,$H$13)/$E$5,[1]!S_STM07_IS(D1483,48,$G$5,$H$13)/$E$5))</f>
        <v/>
      </c>
      <c r="I1483" s="242" t="str">
        <f>IF(C1483="","",IF($I$11="毛利率",([1]!S_STM07_IS(D1483,9,$G$5,$H$13)-[1]!S_STM07_IS(D1483,10,$G$5,$H$13))/[1]!S_STM07_IS(D1483,9,$G$5,$H$13),[1]!S_STM07_IS(D1483,14,$G$5,$H$13)/$E$5))</f>
        <v/>
      </c>
      <c r="J1483" s="403" t="str">
        <f>IF(C1483="","",IF($J$11="净利润率",[1]!S_STM07_IS(D1483,61,$G$5,$H$13)/[1]!S_STM07_IS(D1483,9,$G$5,$H$13),[1]!S_STM07_IS(D1483,55,$G$5,$H$13)/$E$5))</f>
        <v/>
      </c>
      <c r="K1483" s="411" t="str">
        <f>IF(C1483="","",[1]!hks_fa_roa2(D1483,$G$5))</f>
        <v/>
      </c>
      <c r="L1483" s="411" t="str">
        <f>IF(C1483="","",[1]!hks_fa_roe(D1483,$G$5))</f>
        <v/>
      </c>
      <c r="M1483" s="243" t="str">
        <f>IF(C1483="","",IF($M$11="EPS",[1]!S_STM07_IS(D1483,61,$G$5,$H$13)/IF([1]!s_share_total(D1483,$G$5)=0,[1]!s_share_total(D1483,[1]!s_ipo_listeddate(D1483)),[1]!s_share_total(D1483,$G$5)),([1]!s_stm07_bs(D1483,75,$G$5,$H$13)+[1]!s_stm07_bs(D1483,88,$G$5,$H$13)+[1]!s_stm07_bs(D1483,94,$G$5,$H$13)+[1]!s_stm07_bs(D1483,95,$G$5,$H$13))/$E$5))</f>
        <v/>
      </c>
      <c r="N1483" s="193" t="str">
        <f>IF(C1483="","",F1483/([1]!S_STM07_IS(D1483,61,$G$5,$H$13)/IF([1]!s_share_total(D1483,$G$5)=0,[1]!s_share_total(D1483,[1]!s_ipo_listeddate(D1483)),[1]!s_share_total(D1483,$G$5))))</f>
        <v/>
      </c>
      <c r="O1483" s="242" t="str">
        <f ca="1">IF(C1483="","",[1]!s_share_total(D1483,TODAY())/$E$5)</f>
        <v/>
      </c>
      <c r="P1483" s="242" t="str">
        <f t="shared" si="140"/>
        <v/>
      </c>
      <c r="Q1483" s="181" t="str">
        <f t="shared" si="141"/>
        <v/>
      </c>
      <c r="R1483" s="342" t="str">
        <f t="shared" si="142"/>
        <v/>
      </c>
      <c r="S1483" s="144"/>
      <c r="U1483" s="1"/>
    </row>
    <row r="1484" spans="3:21" ht="12" customHeight="1" x14ac:dyDescent="0.35">
      <c r="C1484" s="341" t="str">
        <f t="shared" si="139"/>
        <v/>
      </c>
      <c r="D1484" s="239" t="str">
        <f t="shared" si="143"/>
        <v/>
      </c>
      <c r="E1484" s="239" t="str">
        <f t="shared" si="144"/>
        <v/>
      </c>
      <c r="F1484" s="179" t="str">
        <f ca="1">IF(C1484="","",[1]!s_dq_close(D1484,TODAY(),1))</f>
        <v/>
      </c>
      <c r="G1484" s="180" t="str">
        <f ca="1">IF(C1484="","",[1]!s_pq_pctchange(D1484,TODAY()-$G$12,TODAY())/100)</f>
        <v/>
      </c>
      <c r="H1484" s="240" t="str">
        <f>IF(C1484="","",IF($H$11="收入",[1]!S_STM07_IS(D1484,9,$G$5,$H$13)/$E$5,[1]!S_STM07_IS(D1484,48,$G$5,$H$13)/$E$5))</f>
        <v/>
      </c>
      <c r="I1484" s="240" t="str">
        <f>IF(C1484="","",IF($I$11="毛利率",([1]!S_STM07_IS(D1484,9,$G$5,$H$13)-[1]!S_STM07_IS(D1484,10,$G$5,$H$13))/[1]!S_STM07_IS(D1484,9,$G$5,$H$13),[1]!S_STM07_IS(D1484,14,$G$5,$H$13)/$E$5))</f>
        <v/>
      </c>
      <c r="J1484" s="402" t="str">
        <f>IF(C1484="","",IF($J$11="净利润率",[1]!S_STM07_IS(D1484,61,$G$5,$H$13)/[1]!S_STM07_IS(D1484,9,$G$5,$H$13),[1]!S_STM07_IS(D1484,55,$G$5,$H$13)/$E$5))</f>
        <v/>
      </c>
      <c r="K1484" s="411" t="str">
        <f>IF(C1484="","",[1]!hks_fa_roa2(D1484,$G$5))</f>
        <v/>
      </c>
      <c r="L1484" s="411" t="str">
        <f>IF(C1484="","",[1]!hks_fa_roe(D1484,$G$5))</f>
        <v/>
      </c>
      <c r="M1484" s="240" t="str">
        <f>IF(C1484="","",IF($M$11="EPS",[1]!S_STM07_IS(D1484,61,$G$5,$H$13)/IF([1]!s_share_total(D1484,$G$5)=0,[1]!s_share_total(D1484,[1]!s_ipo_listeddate(D1484)),[1]!s_share_total(D1484,$G$5)),([1]!s_stm07_bs(D1484,75,$G$5,$H$13)+[1]!s_stm07_bs(D1484,88,$G$5,$H$13)+[1]!s_stm07_bs(D1484,94,$G$5,$H$13)+[1]!s_stm07_bs(D1484,95,$G$5,$H$13))/$E$5))</f>
        <v/>
      </c>
      <c r="N1484" s="241" t="str">
        <f>IF(C1484="","",F1484/([1]!S_STM07_IS(D1484,61,$G$5,$H$13)/IF([1]!s_share_total(D1484,$G$5)=0,[1]!s_share_total(D1484,[1]!s_ipo_listeddate(D1484)),[1]!s_share_total(D1484,$G$5))))</f>
        <v/>
      </c>
      <c r="O1484" s="240" t="str">
        <f ca="1">IF(C1484="","",[1]!s_share_total(D1484,TODAY())/$E$5)</f>
        <v/>
      </c>
      <c r="P1484" s="240" t="str">
        <f t="shared" si="140"/>
        <v/>
      </c>
      <c r="Q1484" s="210" t="str">
        <f t="shared" si="141"/>
        <v/>
      </c>
      <c r="R1484" s="341" t="str">
        <f t="shared" si="142"/>
        <v/>
      </c>
      <c r="S1484" s="144"/>
      <c r="U1484" s="1"/>
    </row>
    <row r="1485" spans="3:21" ht="12" customHeight="1" x14ac:dyDescent="0.35">
      <c r="C1485" s="342" t="str">
        <f t="shared" si="139"/>
        <v/>
      </c>
      <c r="D1485" s="126" t="str">
        <f t="shared" si="143"/>
        <v/>
      </c>
      <c r="E1485" s="126" t="str">
        <f t="shared" si="144"/>
        <v/>
      </c>
      <c r="F1485" s="181" t="str">
        <f ca="1">IF(C1485="","",[1]!s_dq_close(D1485,TODAY(),1))</f>
        <v/>
      </c>
      <c r="G1485" s="182" t="str">
        <f ca="1">IF(C1485="","",[1]!s_pq_pctchange(D1485,TODAY()-$G$12,TODAY())/100)</f>
        <v/>
      </c>
      <c r="H1485" s="242" t="str">
        <f>IF(C1485="","",IF($H$11="收入",[1]!S_STM07_IS(D1485,9,$G$5,$H$13)/$E$5,[1]!S_STM07_IS(D1485,48,$G$5,$H$13)/$E$5))</f>
        <v/>
      </c>
      <c r="I1485" s="242" t="str">
        <f>IF(C1485="","",IF($I$11="毛利率",([1]!S_STM07_IS(D1485,9,$G$5,$H$13)-[1]!S_STM07_IS(D1485,10,$G$5,$H$13))/[1]!S_STM07_IS(D1485,9,$G$5,$H$13),[1]!S_STM07_IS(D1485,14,$G$5,$H$13)/$E$5))</f>
        <v/>
      </c>
      <c r="J1485" s="403" t="str">
        <f>IF(C1485="","",IF($J$11="净利润率",[1]!S_STM07_IS(D1485,61,$G$5,$H$13)/[1]!S_STM07_IS(D1485,9,$G$5,$H$13),[1]!S_STM07_IS(D1485,55,$G$5,$H$13)/$E$5))</f>
        <v/>
      </c>
      <c r="K1485" s="411" t="str">
        <f>IF(C1485="","",[1]!hks_fa_roa2(D1485,$G$5))</f>
        <v/>
      </c>
      <c r="L1485" s="411" t="str">
        <f>IF(C1485="","",[1]!hks_fa_roe(D1485,$G$5))</f>
        <v/>
      </c>
      <c r="M1485" s="243" t="str">
        <f>IF(C1485="","",IF($M$11="EPS",[1]!S_STM07_IS(D1485,61,$G$5,$H$13)/IF([1]!s_share_total(D1485,$G$5)=0,[1]!s_share_total(D1485,[1]!s_ipo_listeddate(D1485)),[1]!s_share_total(D1485,$G$5)),([1]!s_stm07_bs(D1485,75,$G$5,$H$13)+[1]!s_stm07_bs(D1485,88,$G$5,$H$13)+[1]!s_stm07_bs(D1485,94,$G$5,$H$13)+[1]!s_stm07_bs(D1485,95,$G$5,$H$13))/$E$5))</f>
        <v/>
      </c>
      <c r="N1485" s="193" t="str">
        <f>IF(C1485="","",F1485/([1]!S_STM07_IS(D1485,61,$G$5,$H$13)/IF([1]!s_share_total(D1485,$G$5)=0,[1]!s_share_total(D1485,[1]!s_ipo_listeddate(D1485)),[1]!s_share_total(D1485,$G$5))))</f>
        <v/>
      </c>
      <c r="O1485" s="242" t="str">
        <f ca="1">IF(C1485="","",[1]!s_share_total(D1485,TODAY())/$E$5)</f>
        <v/>
      </c>
      <c r="P1485" s="242" t="str">
        <f t="shared" si="140"/>
        <v/>
      </c>
      <c r="Q1485" s="181" t="str">
        <f t="shared" si="141"/>
        <v/>
      </c>
      <c r="R1485" s="342" t="str">
        <f t="shared" si="142"/>
        <v/>
      </c>
      <c r="S1485" s="144"/>
      <c r="U1485" s="1"/>
    </row>
    <row r="1486" spans="3:21" ht="12" customHeight="1" x14ac:dyDescent="0.35">
      <c r="C1486" s="341" t="str">
        <f t="shared" ref="C1486:C1549" si="145">IF(ROW()-13&lt;=MAX(series),ROW()-13,"")</f>
        <v/>
      </c>
      <c r="D1486" s="239" t="str">
        <f t="shared" si="143"/>
        <v/>
      </c>
      <c r="E1486" s="239" t="str">
        <f t="shared" si="144"/>
        <v/>
      </c>
      <c r="F1486" s="179" t="str">
        <f ca="1">IF(C1486="","",[1]!s_dq_close(D1486,TODAY(),1))</f>
        <v/>
      </c>
      <c r="G1486" s="180" t="str">
        <f ca="1">IF(C1486="","",[1]!s_pq_pctchange(D1486,TODAY()-$G$12,TODAY())/100)</f>
        <v/>
      </c>
      <c r="H1486" s="240" t="str">
        <f>IF(C1486="","",IF($H$11="收入",[1]!S_STM07_IS(D1486,9,$G$5,$H$13)/$E$5,[1]!S_STM07_IS(D1486,48,$G$5,$H$13)/$E$5))</f>
        <v/>
      </c>
      <c r="I1486" s="240" t="str">
        <f>IF(C1486="","",IF($I$11="毛利率",([1]!S_STM07_IS(D1486,9,$G$5,$H$13)-[1]!S_STM07_IS(D1486,10,$G$5,$H$13))/[1]!S_STM07_IS(D1486,9,$G$5,$H$13),[1]!S_STM07_IS(D1486,14,$G$5,$H$13)/$E$5))</f>
        <v/>
      </c>
      <c r="J1486" s="402" t="str">
        <f>IF(C1486="","",IF($J$11="净利润率",[1]!S_STM07_IS(D1486,61,$G$5,$H$13)/[1]!S_STM07_IS(D1486,9,$G$5,$H$13),[1]!S_STM07_IS(D1486,55,$G$5,$H$13)/$E$5))</f>
        <v/>
      </c>
      <c r="K1486" s="411" t="str">
        <f>IF(C1486="","",[1]!hks_fa_roa2(D1486,$G$5))</f>
        <v/>
      </c>
      <c r="L1486" s="411" t="str">
        <f>IF(C1486="","",[1]!hks_fa_roe(D1486,$G$5))</f>
        <v/>
      </c>
      <c r="M1486" s="240" t="str">
        <f>IF(C1486="","",IF($M$11="EPS",[1]!S_STM07_IS(D1486,61,$G$5,$H$13)/IF([1]!s_share_total(D1486,$G$5)=0,[1]!s_share_total(D1486,[1]!s_ipo_listeddate(D1486)),[1]!s_share_total(D1486,$G$5)),([1]!s_stm07_bs(D1486,75,$G$5,$H$13)+[1]!s_stm07_bs(D1486,88,$G$5,$H$13)+[1]!s_stm07_bs(D1486,94,$G$5,$H$13)+[1]!s_stm07_bs(D1486,95,$G$5,$H$13))/$E$5))</f>
        <v/>
      </c>
      <c r="N1486" s="241" t="str">
        <f>IF(C1486="","",F1486/([1]!S_STM07_IS(D1486,61,$G$5,$H$13)/IF([1]!s_share_total(D1486,$G$5)=0,[1]!s_share_total(D1486,[1]!s_ipo_listeddate(D1486)),[1]!s_share_total(D1486,$G$5))))</f>
        <v/>
      </c>
      <c r="O1486" s="240" t="str">
        <f ca="1">IF(C1486="","",[1]!s_share_total(D1486,TODAY())/$E$5)</f>
        <v/>
      </c>
      <c r="P1486" s="240" t="str">
        <f t="shared" ref="P1486:P1549" si="146">IF(C1486="","",F1486*O1486)</f>
        <v/>
      </c>
      <c r="Q1486" s="210" t="str">
        <f t="shared" ref="Q1486:Q1500" si="147">IF(C1486="","",HLOOKUP($R$12,$G$11:$P$20003,ROW()-ROW($G$11)+1,FALSE))</f>
        <v/>
      </c>
      <c r="R1486" s="341" t="str">
        <f t="shared" ref="R1486:R1549" si="148">IF(C1486="","",RANK(Q1486,Q:Q,0))</f>
        <v/>
      </c>
      <c r="S1486" s="144"/>
      <c r="U1486" s="1"/>
    </row>
    <row r="1487" spans="3:21" ht="12" customHeight="1" x14ac:dyDescent="0.35">
      <c r="C1487" s="342" t="str">
        <f t="shared" si="145"/>
        <v/>
      </c>
      <c r="D1487" s="126" t="str">
        <f t="shared" si="143"/>
        <v/>
      </c>
      <c r="E1487" s="126" t="str">
        <f t="shared" si="144"/>
        <v/>
      </c>
      <c r="F1487" s="181" t="str">
        <f ca="1">IF(C1487="","",[1]!s_dq_close(D1487,TODAY(),1))</f>
        <v/>
      </c>
      <c r="G1487" s="182" t="str">
        <f ca="1">IF(C1487="","",[1]!s_pq_pctchange(D1487,TODAY()-$G$12,TODAY())/100)</f>
        <v/>
      </c>
      <c r="H1487" s="242" t="str">
        <f>IF(C1487="","",IF($H$11="收入",[1]!S_STM07_IS(D1487,9,$G$5,$H$13)/$E$5,[1]!S_STM07_IS(D1487,48,$G$5,$H$13)/$E$5))</f>
        <v/>
      </c>
      <c r="I1487" s="242" t="str">
        <f>IF(C1487="","",IF($I$11="毛利率",([1]!S_STM07_IS(D1487,9,$G$5,$H$13)-[1]!S_STM07_IS(D1487,10,$G$5,$H$13))/[1]!S_STM07_IS(D1487,9,$G$5,$H$13),[1]!S_STM07_IS(D1487,14,$G$5,$H$13)/$E$5))</f>
        <v/>
      </c>
      <c r="J1487" s="403" t="str">
        <f>IF(C1487="","",IF($J$11="净利润率",[1]!S_STM07_IS(D1487,61,$G$5,$H$13)/[1]!S_STM07_IS(D1487,9,$G$5,$H$13),[1]!S_STM07_IS(D1487,55,$G$5,$H$13)/$E$5))</f>
        <v/>
      </c>
      <c r="K1487" s="411" t="str">
        <f>IF(C1487="","",[1]!hks_fa_roa2(D1487,$G$5))</f>
        <v/>
      </c>
      <c r="L1487" s="411" t="str">
        <f>IF(C1487="","",[1]!hks_fa_roe(D1487,$G$5))</f>
        <v/>
      </c>
      <c r="M1487" s="243" t="str">
        <f>IF(C1487="","",IF($M$11="EPS",[1]!S_STM07_IS(D1487,61,$G$5,$H$13)/IF([1]!s_share_total(D1487,$G$5)=0,[1]!s_share_total(D1487,[1]!s_ipo_listeddate(D1487)),[1]!s_share_total(D1487,$G$5)),([1]!s_stm07_bs(D1487,75,$G$5,$H$13)+[1]!s_stm07_bs(D1487,88,$G$5,$H$13)+[1]!s_stm07_bs(D1487,94,$G$5,$H$13)+[1]!s_stm07_bs(D1487,95,$G$5,$H$13))/$E$5))</f>
        <v/>
      </c>
      <c r="N1487" s="193" t="str">
        <f>IF(C1487="","",F1487/([1]!S_STM07_IS(D1487,61,$G$5,$H$13)/IF([1]!s_share_total(D1487,$G$5)=0,[1]!s_share_total(D1487,[1]!s_ipo_listeddate(D1487)),[1]!s_share_total(D1487,$G$5))))</f>
        <v/>
      </c>
      <c r="O1487" s="242" t="str">
        <f ca="1">IF(C1487="","",[1]!s_share_total(D1487,TODAY())/$E$5)</f>
        <v/>
      </c>
      <c r="P1487" s="242" t="str">
        <f t="shared" si="146"/>
        <v/>
      </c>
      <c r="Q1487" s="181" t="str">
        <f t="shared" si="147"/>
        <v/>
      </c>
      <c r="R1487" s="342" t="str">
        <f t="shared" si="148"/>
        <v/>
      </c>
      <c r="S1487" s="144"/>
      <c r="U1487" s="1"/>
    </row>
    <row r="1488" spans="3:21" ht="12" customHeight="1" x14ac:dyDescent="0.35">
      <c r="C1488" s="341" t="str">
        <f t="shared" si="145"/>
        <v/>
      </c>
      <c r="D1488" s="239" t="str">
        <f t="shared" si="143"/>
        <v/>
      </c>
      <c r="E1488" s="239" t="str">
        <f t="shared" si="144"/>
        <v/>
      </c>
      <c r="F1488" s="179" t="str">
        <f ca="1">IF(C1488="","",[1]!s_dq_close(D1488,TODAY(),1))</f>
        <v/>
      </c>
      <c r="G1488" s="180" t="str">
        <f ca="1">IF(C1488="","",[1]!s_pq_pctchange(D1488,TODAY()-$G$12,TODAY())/100)</f>
        <v/>
      </c>
      <c r="H1488" s="240" t="str">
        <f>IF(C1488="","",IF($H$11="收入",[1]!S_STM07_IS(D1488,9,$G$5,$H$13)/$E$5,[1]!S_STM07_IS(D1488,48,$G$5,$H$13)/$E$5))</f>
        <v/>
      </c>
      <c r="I1488" s="240" t="str">
        <f>IF(C1488="","",IF($I$11="毛利率",([1]!S_STM07_IS(D1488,9,$G$5,$H$13)-[1]!S_STM07_IS(D1488,10,$G$5,$H$13))/[1]!S_STM07_IS(D1488,9,$G$5,$H$13),[1]!S_STM07_IS(D1488,14,$G$5,$H$13)/$E$5))</f>
        <v/>
      </c>
      <c r="J1488" s="402" t="str">
        <f>IF(C1488="","",IF($J$11="净利润率",[1]!S_STM07_IS(D1488,61,$G$5,$H$13)/[1]!S_STM07_IS(D1488,9,$G$5,$H$13),[1]!S_STM07_IS(D1488,55,$G$5,$H$13)/$E$5))</f>
        <v/>
      </c>
      <c r="K1488" s="411" t="str">
        <f>IF(C1488="","",[1]!hks_fa_roa2(D1488,$G$5))</f>
        <v/>
      </c>
      <c r="L1488" s="411" t="str">
        <f>IF(C1488="","",[1]!hks_fa_roe(D1488,$G$5))</f>
        <v/>
      </c>
      <c r="M1488" s="240" t="str">
        <f>IF(C1488="","",IF($M$11="EPS",[1]!S_STM07_IS(D1488,61,$G$5,$H$13)/IF([1]!s_share_total(D1488,$G$5)=0,[1]!s_share_total(D1488,[1]!s_ipo_listeddate(D1488)),[1]!s_share_total(D1488,$G$5)),([1]!s_stm07_bs(D1488,75,$G$5,$H$13)+[1]!s_stm07_bs(D1488,88,$G$5,$H$13)+[1]!s_stm07_bs(D1488,94,$G$5,$H$13)+[1]!s_stm07_bs(D1488,95,$G$5,$H$13))/$E$5))</f>
        <v/>
      </c>
      <c r="N1488" s="241" t="str">
        <f>IF(C1488="","",F1488/([1]!S_STM07_IS(D1488,61,$G$5,$H$13)/IF([1]!s_share_total(D1488,$G$5)=0,[1]!s_share_total(D1488,[1]!s_ipo_listeddate(D1488)),[1]!s_share_total(D1488,$G$5))))</f>
        <v/>
      </c>
      <c r="O1488" s="240" t="str">
        <f ca="1">IF(C1488="","",[1]!s_share_total(D1488,TODAY())/$E$5)</f>
        <v/>
      </c>
      <c r="P1488" s="240" t="str">
        <f t="shared" si="146"/>
        <v/>
      </c>
      <c r="Q1488" s="210" t="str">
        <f t="shared" si="147"/>
        <v/>
      </c>
      <c r="R1488" s="341" t="str">
        <f t="shared" si="148"/>
        <v/>
      </c>
      <c r="S1488" s="144"/>
      <c r="U1488" s="1"/>
    </row>
    <row r="1489" spans="3:21" ht="12" customHeight="1" x14ac:dyDescent="0.35">
      <c r="C1489" s="342" t="str">
        <f t="shared" si="145"/>
        <v/>
      </c>
      <c r="D1489" s="126" t="str">
        <f t="shared" si="143"/>
        <v/>
      </c>
      <c r="E1489" s="126" t="str">
        <f t="shared" si="144"/>
        <v/>
      </c>
      <c r="F1489" s="181" t="str">
        <f ca="1">IF(C1489="","",[1]!s_dq_close(D1489,TODAY(),1))</f>
        <v/>
      </c>
      <c r="G1489" s="182" t="str">
        <f ca="1">IF(C1489="","",[1]!s_pq_pctchange(D1489,TODAY()-$G$12,TODAY())/100)</f>
        <v/>
      </c>
      <c r="H1489" s="242" t="str">
        <f>IF(C1489="","",IF($H$11="收入",[1]!S_STM07_IS(D1489,9,$G$5,$H$13)/$E$5,[1]!S_STM07_IS(D1489,48,$G$5,$H$13)/$E$5))</f>
        <v/>
      </c>
      <c r="I1489" s="242" t="str">
        <f>IF(C1489="","",IF($I$11="毛利率",([1]!S_STM07_IS(D1489,9,$G$5,$H$13)-[1]!S_STM07_IS(D1489,10,$G$5,$H$13))/[1]!S_STM07_IS(D1489,9,$G$5,$H$13),[1]!S_STM07_IS(D1489,14,$G$5,$H$13)/$E$5))</f>
        <v/>
      </c>
      <c r="J1489" s="403" t="str">
        <f>IF(C1489="","",IF($J$11="净利润率",[1]!S_STM07_IS(D1489,61,$G$5,$H$13)/[1]!S_STM07_IS(D1489,9,$G$5,$H$13),[1]!S_STM07_IS(D1489,55,$G$5,$H$13)/$E$5))</f>
        <v/>
      </c>
      <c r="K1489" s="411" t="str">
        <f>IF(C1489="","",[1]!hks_fa_roa2(D1489,$G$5))</f>
        <v/>
      </c>
      <c r="L1489" s="411" t="str">
        <f>IF(C1489="","",[1]!hks_fa_roe(D1489,$G$5))</f>
        <v/>
      </c>
      <c r="M1489" s="243" t="str">
        <f>IF(C1489="","",IF($M$11="EPS",[1]!S_STM07_IS(D1489,61,$G$5,$H$13)/IF([1]!s_share_total(D1489,$G$5)=0,[1]!s_share_total(D1489,[1]!s_ipo_listeddate(D1489)),[1]!s_share_total(D1489,$G$5)),([1]!s_stm07_bs(D1489,75,$G$5,$H$13)+[1]!s_stm07_bs(D1489,88,$G$5,$H$13)+[1]!s_stm07_bs(D1489,94,$G$5,$H$13)+[1]!s_stm07_bs(D1489,95,$G$5,$H$13))/$E$5))</f>
        <v/>
      </c>
      <c r="N1489" s="193" t="str">
        <f>IF(C1489="","",F1489/([1]!S_STM07_IS(D1489,61,$G$5,$H$13)/IF([1]!s_share_total(D1489,$G$5)=0,[1]!s_share_total(D1489,[1]!s_ipo_listeddate(D1489)),[1]!s_share_total(D1489,$G$5))))</f>
        <v/>
      </c>
      <c r="O1489" s="242" t="str">
        <f ca="1">IF(C1489="","",[1]!s_share_total(D1489,TODAY())/$E$5)</f>
        <v/>
      </c>
      <c r="P1489" s="242" t="str">
        <f t="shared" si="146"/>
        <v/>
      </c>
      <c r="Q1489" s="181" t="str">
        <f t="shared" si="147"/>
        <v/>
      </c>
      <c r="R1489" s="342" t="str">
        <f t="shared" si="148"/>
        <v/>
      </c>
      <c r="S1489" s="144"/>
      <c r="U1489" s="1"/>
    </row>
    <row r="1490" spans="3:21" ht="12" customHeight="1" x14ac:dyDescent="0.35">
      <c r="C1490" s="341" t="str">
        <f t="shared" si="145"/>
        <v/>
      </c>
      <c r="D1490" s="239" t="str">
        <f t="shared" si="143"/>
        <v/>
      </c>
      <c r="E1490" s="239" t="str">
        <f t="shared" si="144"/>
        <v/>
      </c>
      <c r="F1490" s="179" t="str">
        <f ca="1">IF(C1490="","",[1]!s_dq_close(D1490,TODAY(),1))</f>
        <v/>
      </c>
      <c r="G1490" s="180" t="str">
        <f ca="1">IF(C1490="","",[1]!s_pq_pctchange(D1490,TODAY()-$G$12,TODAY())/100)</f>
        <v/>
      </c>
      <c r="H1490" s="240" t="str">
        <f>IF(C1490="","",IF($H$11="收入",[1]!S_STM07_IS(D1490,9,$G$5,$H$13)/$E$5,[1]!S_STM07_IS(D1490,48,$G$5,$H$13)/$E$5))</f>
        <v/>
      </c>
      <c r="I1490" s="240" t="str">
        <f>IF(C1490="","",IF($I$11="毛利率",([1]!S_STM07_IS(D1490,9,$G$5,$H$13)-[1]!S_STM07_IS(D1490,10,$G$5,$H$13))/[1]!S_STM07_IS(D1490,9,$G$5,$H$13),[1]!S_STM07_IS(D1490,14,$G$5,$H$13)/$E$5))</f>
        <v/>
      </c>
      <c r="J1490" s="402" t="str">
        <f>IF(C1490="","",IF($J$11="净利润率",[1]!S_STM07_IS(D1490,61,$G$5,$H$13)/[1]!S_STM07_IS(D1490,9,$G$5,$H$13),[1]!S_STM07_IS(D1490,55,$G$5,$H$13)/$E$5))</f>
        <v/>
      </c>
      <c r="K1490" s="411" t="str">
        <f>IF(C1490="","",[1]!hks_fa_roa2(D1490,$G$5))</f>
        <v/>
      </c>
      <c r="L1490" s="411" t="str">
        <f>IF(C1490="","",[1]!hks_fa_roe(D1490,$G$5))</f>
        <v/>
      </c>
      <c r="M1490" s="240" t="str">
        <f>IF(C1490="","",IF($M$11="EPS",[1]!S_STM07_IS(D1490,61,$G$5,$H$13)/IF([1]!s_share_total(D1490,$G$5)=0,[1]!s_share_total(D1490,[1]!s_ipo_listeddate(D1490)),[1]!s_share_total(D1490,$G$5)),([1]!s_stm07_bs(D1490,75,$G$5,$H$13)+[1]!s_stm07_bs(D1490,88,$G$5,$H$13)+[1]!s_stm07_bs(D1490,94,$G$5,$H$13)+[1]!s_stm07_bs(D1490,95,$G$5,$H$13))/$E$5))</f>
        <v/>
      </c>
      <c r="N1490" s="241" t="str">
        <f>IF(C1490="","",F1490/([1]!S_STM07_IS(D1490,61,$G$5,$H$13)/IF([1]!s_share_total(D1490,$G$5)=0,[1]!s_share_total(D1490,[1]!s_ipo_listeddate(D1490)),[1]!s_share_total(D1490,$G$5))))</f>
        <v/>
      </c>
      <c r="O1490" s="240" t="str">
        <f ca="1">IF(C1490="","",[1]!s_share_total(D1490,TODAY())/$E$5)</f>
        <v/>
      </c>
      <c r="P1490" s="240" t="str">
        <f t="shared" si="146"/>
        <v/>
      </c>
      <c r="Q1490" s="210" t="str">
        <f t="shared" si="147"/>
        <v/>
      </c>
      <c r="R1490" s="341" t="str">
        <f t="shared" si="148"/>
        <v/>
      </c>
      <c r="S1490" s="144"/>
      <c r="U1490" s="1"/>
    </row>
    <row r="1491" spans="3:21" ht="12" customHeight="1" x14ac:dyDescent="0.35">
      <c r="C1491" s="342" t="str">
        <f t="shared" si="145"/>
        <v/>
      </c>
      <c r="D1491" s="126" t="str">
        <f t="shared" si="143"/>
        <v/>
      </c>
      <c r="E1491" s="126" t="str">
        <f t="shared" si="144"/>
        <v/>
      </c>
      <c r="F1491" s="181" t="str">
        <f ca="1">IF(C1491="","",[1]!s_dq_close(D1491,TODAY(),1))</f>
        <v/>
      </c>
      <c r="G1491" s="182" t="str">
        <f ca="1">IF(C1491="","",[1]!s_pq_pctchange(D1491,TODAY()-$G$12,TODAY())/100)</f>
        <v/>
      </c>
      <c r="H1491" s="242" t="str">
        <f>IF(C1491="","",IF($H$11="收入",[1]!S_STM07_IS(D1491,9,$G$5,$H$13)/$E$5,[1]!S_STM07_IS(D1491,48,$G$5,$H$13)/$E$5))</f>
        <v/>
      </c>
      <c r="I1491" s="242" t="str">
        <f>IF(C1491="","",IF($I$11="毛利率",([1]!S_STM07_IS(D1491,9,$G$5,$H$13)-[1]!S_STM07_IS(D1491,10,$G$5,$H$13))/[1]!S_STM07_IS(D1491,9,$G$5,$H$13),[1]!S_STM07_IS(D1491,14,$G$5,$H$13)/$E$5))</f>
        <v/>
      </c>
      <c r="J1491" s="403" t="str">
        <f>IF(C1491="","",IF($J$11="净利润率",[1]!S_STM07_IS(D1491,61,$G$5,$H$13)/[1]!S_STM07_IS(D1491,9,$G$5,$H$13),[1]!S_STM07_IS(D1491,55,$G$5,$H$13)/$E$5))</f>
        <v/>
      </c>
      <c r="K1491" s="411" t="str">
        <f>IF(C1491="","",[1]!hks_fa_roa2(D1491,$G$5))</f>
        <v/>
      </c>
      <c r="L1491" s="411" t="str">
        <f>IF(C1491="","",[1]!hks_fa_roe(D1491,$G$5))</f>
        <v/>
      </c>
      <c r="M1491" s="243" t="str">
        <f>IF(C1491="","",IF($M$11="EPS",[1]!S_STM07_IS(D1491,61,$G$5,$H$13)/IF([1]!s_share_total(D1491,$G$5)=0,[1]!s_share_total(D1491,[1]!s_ipo_listeddate(D1491)),[1]!s_share_total(D1491,$G$5)),([1]!s_stm07_bs(D1491,75,$G$5,$H$13)+[1]!s_stm07_bs(D1491,88,$G$5,$H$13)+[1]!s_stm07_bs(D1491,94,$G$5,$H$13)+[1]!s_stm07_bs(D1491,95,$G$5,$H$13))/$E$5))</f>
        <v/>
      </c>
      <c r="N1491" s="193" t="str">
        <f>IF(C1491="","",F1491/([1]!S_STM07_IS(D1491,61,$G$5,$H$13)/IF([1]!s_share_total(D1491,$G$5)=0,[1]!s_share_total(D1491,[1]!s_ipo_listeddate(D1491)),[1]!s_share_total(D1491,$G$5))))</f>
        <v/>
      </c>
      <c r="O1491" s="242" t="str">
        <f ca="1">IF(C1491="","",[1]!s_share_total(D1491,TODAY())/$E$5)</f>
        <v/>
      </c>
      <c r="P1491" s="242" t="str">
        <f t="shared" si="146"/>
        <v/>
      </c>
      <c r="Q1491" s="181" t="str">
        <f t="shared" si="147"/>
        <v/>
      </c>
      <c r="R1491" s="342" t="str">
        <f t="shared" si="148"/>
        <v/>
      </c>
      <c r="S1491" s="144"/>
      <c r="U1491" s="1"/>
    </row>
    <row r="1492" spans="3:21" ht="12" customHeight="1" x14ac:dyDescent="0.35">
      <c r="C1492" s="341" t="str">
        <f t="shared" si="145"/>
        <v/>
      </c>
      <c r="D1492" s="239" t="str">
        <f t="shared" si="143"/>
        <v/>
      </c>
      <c r="E1492" s="239" t="str">
        <f t="shared" si="144"/>
        <v/>
      </c>
      <c r="F1492" s="179" t="str">
        <f ca="1">IF(C1492="","",[1]!s_dq_close(D1492,TODAY(),1))</f>
        <v/>
      </c>
      <c r="G1492" s="180" t="str">
        <f ca="1">IF(C1492="","",[1]!s_pq_pctchange(D1492,TODAY()-$G$12,TODAY())/100)</f>
        <v/>
      </c>
      <c r="H1492" s="240" t="str">
        <f>IF(C1492="","",IF($H$11="收入",[1]!S_STM07_IS(D1492,9,$G$5,$H$13)/$E$5,[1]!S_STM07_IS(D1492,48,$G$5,$H$13)/$E$5))</f>
        <v/>
      </c>
      <c r="I1492" s="240" t="str">
        <f>IF(C1492="","",IF($I$11="毛利率",([1]!S_STM07_IS(D1492,9,$G$5,$H$13)-[1]!S_STM07_IS(D1492,10,$G$5,$H$13))/[1]!S_STM07_IS(D1492,9,$G$5,$H$13),[1]!S_STM07_IS(D1492,14,$G$5,$H$13)/$E$5))</f>
        <v/>
      </c>
      <c r="J1492" s="402" t="str">
        <f>IF(C1492="","",IF($J$11="净利润率",[1]!S_STM07_IS(D1492,61,$G$5,$H$13)/[1]!S_STM07_IS(D1492,9,$G$5,$H$13),[1]!S_STM07_IS(D1492,55,$G$5,$H$13)/$E$5))</f>
        <v/>
      </c>
      <c r="K1492" s="411" t="str">
        <f>IF(C1492="","",[1]!hks_fa_roa2(D1492,$G$5))</f>
        <v/>
      </c>
      <c r="L1492" s="411" t="str">
        <f>IF(C1492="","",[1]!hks_fa_roe(D1492,$G$5))</f>
        <v/>
      </c>
      <c r="M1492" s="240" t="str">
        <f>IF(C1492="","",IF($M$11="EPS",[1]!S_STM07_IS(D1492,61,$G$5,$H$13)/IF([1]!s_share_total(D1492,$G$5)=0,[1]!s_share_total(D1492,[1]!s_ipo_listeddate(D1492)),[1]!s_share_total(D1492,$G$5)),([1]!s_stm07_bs(D1492,75,$G$5,$H$13)+[1]!s_stm07_bs(D1492,88,$G$5,$H$13)+[1]!s_stm07_bs(D1492,94,$G$5,$H$13)+[1]!s_stm07_bs(D1492,95,$G$5,$H$13))/$E$5))</f>
        <v/>
      </c>
      <c r="N1492" s="241" t="str">
        <f>IF(C1492="","",F1492/([1]!S_STM07_IS(D1492,61,$G$5,$H$13)/IF([1]!s_share_total(D1492,$G$5)=0,[1]!s_share_total(D1492,[1]!s_ipo_listeddate(D1492)),[1]!s_share_total(D1492,$G$5))))</f>
        <v/>
      </c>
      <c r="O1492" s="240" t="str">
        <f ca="1">IF(C1492="","",[1]!s_share_total(D1492,TODAY())/$E$5)</f>
        <v/>
      </c>
      <c r="P1492" s="240" t="str">
        <f t="shared" si="146"/>
        <v/>
      </c>
      <c r="Q1492" s="210" t="str">
        <f t="shared" si="147"/>
        <v/>
      </c>
      <c r="R1492" s="341" t="str">
        <f t="shared" si="148"/>
        <v/>
      </c>
      <c r="S1492" s="144"/>
      <c r="U1492" s="1"/>
    </row>
    <row r="1493" spans="3:21" ht="12" customHeight="1" x14ac:dyDescent="0.35">
      <c r="C1493" s="342" t="str">
        <f t="shared" si="145"/>
        <v/>
      </c>
      <c r="D1493" s="126" t="str">
        <f t="shared" si="143"/>
        <v/>
      </c>
      <c r="E1493" s="126" t="str">
        <f t="shared" si="144"/>
        <v/>
      </c>
      <c r="F1493" s="181" t="str">
        <f ca="1">IF(C1493="","",[1]!s_dq_close(D1493,TODAY(),1))</f>
        <v/>
      </c>
      <c r="G1493" s="182" t="str">
        <f ca="1">IF(C1493="","",[1]!s_pq_pctchange(D1493,TODAY()-$G$12,TODAY())/100)</f>
        <v/>
      </c>
      <c r="H1493" s="242" t="str">
        <f>IF(C1493="","",IF($H$11="收入",[1]!S_STM07_IS(D1493,9,$G$5,$H$13)/$E$5,[1]!S_STM07_IS(D1493,48,$G$5,$H$13)/$E$5))</f>
        <v/>
      </c>
      <c r="I1493" s="242" t="str">
        <f>IF(C1493="","",IF($I$11="毛利率",([1]!S_STM07_IS(D1493,9,$G$5,$H$13)-[1]!S_STM07_IS(D1493,10,$G$5,$H$13))/[1]!S_STM07_IS(D1493,9,$G$5,$H$13),[1]!S_STM07_IS(D1493,14,$G$5,$H$13)/$E$5))</f>
        <v/>
      </c>
      <c r="J1493" s="403" t="str">
        <f>IF(C1493="","",IF($J$11="净利润率",[1]!S_STM07_IS(D1493,61,$G$5,$H$13)/[1]!S_STM07_IS(D1493,9,$G$5,$H$13),[1]!S_STM07_IS(D1493,55,$G$5,$H$13)/$E$5))</f>
        <v/>
      </c>
      <c r="K1493" s="411" t="str">
        <f>IF(C1493="","",[1]!hks_fa_roa2(D1493,$G$5))</f>
        <v/>
      </c>
      <c r="L1493" s="411" t="str">
        <f>IF(C1493="","",[1]!hks_fa_roe(D1493,$G$5))</f>
        <v/>
      </c>
      <c r="M1493" s="243" t="str">
        <f>IF(C1493="","",IF($M$11="EPS",[1]!S_STM07_IS(D1493,61,$G$5,$H$13)/IF([1]!s_share_total(D1493,$G$5)=0,[1]!s_share_total(D1493,[1]!s_ipo_listeddate(D1493)),[1]!s_share_total(D1493,$G$5)),([1]!s_stm07_bs(D1493,75,$G$5,$H$13)+[1]!s_stm07_bs(D1493,88,$G$5,$H$13)+[1]!s_stm07_bs(D1493,94,$G$5,$H$13)+[1]!s_stm07_bs(D1493,95,$G$5,$H$13))/$E$5))</f>
        <v/>
      </c>
      <c r="N1493" s="193" t="str">
        <f>IF(C1493="","",F1493/([1]!S_STM07_IS(D1493,61,$G$5,$H$13)/IF([1]!s_share_total(D1493,$G$5)=0,[1]!s_share_total(D1493,[1]!s_ipo_listeddate(D1493)),[1]!s_share_total(D1493,$G$5))))</f>
        <v/>
      </c>
      <c r="O1493" s="242" t="str">
        <f ca="1">IF(C1493="","",[1]!s_share_total(D1493,TODAY())/$E$5)</f>
        <v/>
      </c>
      <c r="P1493" s="242" t="str">
        <f t="shared" si="146"/>
        <v/>
      </c>
      <c r="Q1493" s="181" t="str">
        <f t="shared" si="147"/>
        <v/>
      </c>
      <c r="R1493" s="342" t="str">
        <f t="shared" si="148"/>
        <v/>
      </c>
      <c r="S1493" s="144"/>
      <c r="U1493" s="1"/>
    </row>
    <row r="1494" spans="3:21" ht="12" customHeight="1" x14ac:dyDescent="0.35">
      <c r="C1494" s="341" t="str">
        <f t="shared" si="145"/>
        <v/>
      </c>
      <c r="D1494" s="239" t="str">
        <f t="shared" si="143"/>
        <v/>
      </c>
      <c r="E1494" s="239" t="str">
        <f t="shared" si="144"/>
        <v/>
      </c>
      <c r="F1494" s="179" t="str">
        <f ca="1">IF(C1494="","",[1]!s_dq_close(D1494,TODAY(),1))</f>
        <v/>
      </c>
      <c r="G1494" s="180" t="str">
        <f ca="1">IF(C1494="","",[1]!s_pq_pctchange(D1494,TODAY()-$G$12,TODAY())/100)</f>
        <v/>
      </c>
      <c r="H1494" s="240" t="str">
        <f>IF(C1494="","",IF($H$11="收入",[1]!S_STM07_IS(D1494,9,$G$5,$H$13)/$E$5,[1]!S_STM07_IS(D1494,48,$G$5,$H$13)/$E$5))</f>
        <v/>
      </c>
      <c r="I1494" s="240" t="str">
        <f>IF(C1494="","",IF($I$11="毛利率",([1]!S_STM07_IS(D1494,9,$G$5,$H$13)-[1]!S_STM07_IS(D1494,10,$G$5,$H$13))/[1]!S_STM07_IS(D1494,9,$G$5,$H$13),[1]!S_STM07_IS(D1494,14,$G$5,$H$13)/$E$5))</f>
        <v/>
      </c>
      <c r="J1494" s="402" t="str">
        <f>IF(C1494="","",IF($J$11="净利润率",[1]!S_STM07_IS(D1494,61,$G$5,$H$13)/[1]!S_STM07_IS(D1494,9,$G$5,$H$13),[1]!S_STM07_IS(D1494,55,$G$5,$H$13)/$E$5))</f>
        <v/>
      </c>
      <c r="K1494" s="411" t="str">
        <f>IF(C1494="","",[1]!hks_fa_roa2(D1494,$G$5))</f>
        <v/>
      </c>
      <c r="L1494" s="411" t="str">
        <f>IF(C1494="","",[1]!hks_fa_roe(D1494,$G$5))</f>
        <v/>
      </c>
      <c r="M1494" s="240" t="str">
        <f>IF(C1494="","",IF($M$11="EPS",[1]!S_STM07_IS(D1494,61,$G$5,$H$13)/IF([1]!s_share_total(D1494,$G$5)=0,[1]!s_share_total(D1494,[1]!s_ipo_listeddate(D1494)),[1]!s_share_total(D1494,$G$5)),([1]!s_stm07_bs(D1494,75,$G$5,$H$13)+[1]!s_stm07_bs(D1494,88,$G$5,$H$13)+[1]!s_stm07_bs(D1494,94,$G$5,$H$13)+[1]!s_stm07_bs(D1494,95,$G$5,$H$13))/$E$5))</f>
        <v/>
      </c>
      <c r="N1494" s="241" t="str">
        <f>IF(C1494="","",F1494/([1]!S_STM07_IS(D1494,61,$G$5,$H$13)/IF([1]!s_share_total(D1494,$G$5)=0,[1]!s_share_total(D1494,[1]!s_ipo_listeddate(D1494)),[1]!s_share_total(D1494,$G$5))))</f>
        <v/>
      </c>
      <c r="O1494" s="240" t="str">
        <f ca="1">IF(C1494="","",[1]!s_share_total(D1494,TODAY())/$E$5)</f>
        <v/>
      </c>
      <c r="P1494" s="240" t="str">
        <f t="shared" si="146"/>
        <v/>
      </c>
      <c r="Q1494" s="210" t="str">
        <f t="shared" si="147"/>
        <v/>
      </c>
      <c r="R1494" s="341" t="str">
        <f t="shared" si="148"/>
        <v/>
      </c>
      <c r="S1494" s="144"/>
      <c r="U1494" s="1"/>
    </row>
    <row r="1495" spans="3:21" ht="12" customHeight="1" x14ac:dyDescent="0.35">
      <c r="C1495" s="342" t="str">
        <f t="shared" si="145"/>
        <v/>
      </c>
      <c r="D1495" s="126" t="str">
        <f t="shared" si="143"/>
        <v/>
      </c>
      <c r="E1495" s="126" t="str">
        <f t="shared" si="144"/>
        <v/>
      </c>
      <c r="F1495" s="181" t="str">
        <f ca="1">IF(C1495="","",[1]!s_dq_close(D1495,TODAY(),1))</f>
        <v/>
      </c>
      <c r="G1495" s="182" t="str">
        <f ca="1">IF(C1495="","",[1]!s_pq_pctchange(D1495,TODAY()-$G$12,TODAY())/100)</f>
        <v/>
      </c>
      <c r="H1495" s="242" t="str">
        <f>IF(C1495="","",IF($H$11="收入",[1]!S_STM07_IS(D1495,9,$G$5,$H$13)/$E$5,[1]!S_STM07_IS(D1495,48,$G$5,$H$13)/$E$5))</f>
        <v/>
      </c>
      <c r="I1495" s="242" t="str">
        <f>IF(C1495="","",IF($I$11="毛利率",([1]!S_STM07_IS(D1495,9,$G$5,$H$13)-[1]!S_STM07_IS(D1495,10,$G$5,$H$13))/[1]!S_STM07_IS(D1495,9,$G$5,$H$13),[1]!S_STM07_IS(D1495,14,$G$5,$H$13)/$E$5))</f>
        <v/>
      </c>
      <c r="J1495" s="403" t="str">
        <f>IF(C1495="","",IF($J$11="净利润率",[1]!S_STM07_IS(D1495,61,$G$5,$H$13)/[1]!S_STM07_IS(D1495,9,$G$5,$H$13),[1]!S_STM07_IS(D1495,55,$G$5,$H$13)/$E$5))</f>
        <v/>
      </c>
      <c r="K1495" s="411" t="str">
        <f>IF(C1495="","",[1]!hks_fa_roa2(D1495,$G$5))</f>
        <v/>
      </c>
      <c r="L1495" s="411" t="str">
        <f>IF(C1495="","",[1]!hks_fa_roe(D1495,$G$5))</f>
        <v/>
      </c>
      <c r="M1495" s="243" t="str">
        <f>IF(C1495="","",IF($M$11="EPS",[1]!S_STM07_IS(D1495,61,$G$5,$H$13)/IF([1]!s_share_total(D1495,$G$5)=0,[1]!s_share_total(D1495,[1]!s_ipo_listeddate(D1495)),[1]!s_share_total(D1495,$G$5)),([1]!s_stm07_bs(D1495,75,$G$5,$H$13)+[1]!s_stm07_bs(D1495,88,$G$5,$H$13)+[1]!s_stm07_bs(D1495,94,$G$5,$H$13)+[1]!s_stm07_bs(D1495,95,$G$5,$H$13))/$E$5))</f>
        <v/>
      </c>
      <c r="N1495" s="193" t="str">
        <f>IF(C1495="","",F1495/([1]!S_STM07_IS(D1495,61,$G$5,$H$13)/IF([1]!s_share_total(D1495,$G$5)=0,[1]!s_share_total(D1495,[1]!s_ipo_listeddate(D1495)),[1]!s_share_total(D1495,$G$5))))</f>
        <v/>
      </c>
      <c r="O1495" s="242" t="str">
        <f ca="1">IF(C1495="","",[1]!s_share_total(D1495,TODAY())/$E$5)</f>
        <v/>
      </c>
      <c r="P1495" s="242" t="str">
        <f t="shared" si="146"/>
        <v/>
      </c>
      <c r="Q1495" s="181" t="str">
        <f t="shared" si="147"/>
        <v/>
      </c>
      <c r="R1495" s="342" t="str">
        <f t="shared" si="148"/>
        <v/>
      </c>
      <c r="S1495" s="144"/>
      <c r="U1495" s="1"/>
    </row>
    <row r="1496" spans="3:21" ht="12" customHeight="1" x14ac:dyDescent="0.35">
      <c r="C1496" s="341" t="str">
        <f t="shared" si="145"/>
        <v/>
      </c>
      <c r="D1496" s="239" t="str">
        <f t="shared" si="143"/>
        <v/>
      </c>
      <c r="E1496" s="239" t="str">
        <f t="shared" si="144"/>
        <v/>
      </c>
      <c r="F1496" s="179" t="str">
        <f ca="1">IF(C1496="","",[1]!s_dq_close(D1496,TODAY(),1))</f>
        <v/>
      </c>
      <c r="G1496" s="180" t="str">
        <f ca="1">IF(C1496="","",[1]!s_pq_pctchange(D1496,TODAY()-$G$12,TODAY())/100)</f>
        <v/>
      </c>
      <c r="H1496" s="240" t="str">
        <f>IF(C1496="","",IF($H$11="收入",[1]!S_STM07_IS(D1496,9,$G$5,$H$13)/$E$5,[1]!S_STM07_IS(D1496,48,$G$5,$H$13)/$E$5))</f>
        <v/>
      </c>
      <c r="I1496" s="240" t="str">
        <f>IF(C1496="","",IF($I$11="毛利率",([1]!S_STM07_IS(D1496,9,$G$5,$H$13)-[1]!S_STM07_IS(D1496,10,$G$5,$H$13))/[1]!S_STM07_IS(D1496,9,$G$5,$H$13),[1]!S_STM07_IS(D1496,14,$G$5,$H$13)/$E$5))</f>
        <v/>
      </c>
      <c r="J1496" s="402" t="str">
        <f>IF(C1496="","",IF($J$11="净利润率",[1]!S_STM07_IS(D1496,61,$G$5,$H$13)/[1]!S_STM07_IS(D1496,9,$G$5,$H$13),[1]!S_STM07_IS(D1496,55,$G$5,$H$13)/$E$5))</f>
        <v/>
      </c>
      <c r="K1496" s="411" t="str">
        <f>IF(C1496="","",[1]!hks_fa_roa2(D1496,$G$5))</f>
        <v/>
      </c>
      <c r="L1496" s="411" t="str">
        <f>IF(C1496="","",[1]!hks_fa_roe(D1496,$G$5))</f>
        <v/>
      </c>
      <c r="M1496" s="240" t="str">
        <f>IF(C1496="","",IF($M$11="EPS",[1]!S_STM07_IS(D1496,61,$G$5,$H$13)/IF([1]!s_share_total(D1496,$G$5)=0,[1]!s_share_total(D1496,[1]!s_ipo_listeddate(D1496)),[1]!s_share_total(D1496,$G$5)),([1]!s_stm07_bs(D1496,75,$G$5,$H$13)+[1]!s_stm07_bs(D1496,88,$G$5,$H$13)+[1]!s_stm07_bs(D1496,94,$G$5,$H$13)+[1]!s_stm07_bs(D1496,95,$G$5,$H$13))/$E$5))</f>
        <v/>
      </c>
      <c r="N1496" s="241" t="str">
        <f>IF(C1496="","",F1496/([1]!S_STM07_IS(D1496,61,$G$5,$H$13)/IF([1]!s_share_total(D1496,$G$5)=0,[1]!s_share_total(D1496,[1]!s_ipo_listeddate(D1496)),[1]!s_share_total(D1496,$G$5))))</f>
        <v/>
      </c>
      <c r="O1496" s="240" t="str">
        <f ca="1">IF(C1496="","",[1]!s_share_total(D1496,TODAY())/$E$5)</f>
        <v/>
      </c>
      <c r="P1496" s="240" t="str">
        <f t="shared" si="146"/>
        <v/>
      </c>
      <c r="Q1496" s="210" t="str">
        <f t="shared" si="147"/>
        <v/>
      </c>
      <c r="R1496" s="341" t="str">
        <f t="shared" si="148"/>
        <v/>
      </c>
      <c r="S1496" s="144"/>
      <c r="U1496" s="1"/>
    </row>
    <row r="1497" spans="3:21" ht="12" customHeight="1" x14ac:dyDescent="0.35">
      <c r="C1497" s="342" t="str">
        <f t="shared" si="145"/>
        <v/>
      </c>
      <c r="D1497" s="126" t="str">
        <f t="shared" ref="D1497:D1500" si="149">IF(C1497="","",VLOOKUP(C1497,comppool,2,FALSE))</f>
        <v/>
      </c>
      <c r="E1497" s="126" t="str">
        <f t="shared" ref="E1497:E1500" si="150">IF(C1497="","",VLOOKUP(C1497,comppool,3,FALSE))</f>
        <v/>
      </c>
      <c r="F1497" s="181" t="str">
        <f ca="1">IF(C1497="","",[1]!s_dq_close(D1497,TODAY(),1))</f>
        <v/>
      </c>
      <c r="G1497" s="182" t="str">
        <f ca="1">IF(C1497="","",[1]!s_pq_pctchange(D1497,TODAY()-$G$12,TODAY())/100)</f>
        <v/>
      </c>
      <c r="H1497" s="242" t="str">
        <f>IF(C1497="","",IF($H$11="收入",[1]!S_STM07_IS(D1497,9,$G$5,$H$13)/$E$5,[1]!S_STM07_IS(D1497,48,$G$5,$H$13)/$E$5))</f>
        <v/>
      </c>
      <c r="I1497" s="242" t="str">
        <f>IF(C1497="","",IF($I$11="毛利率",([1]!S_STM07_IS(D1497,9,$G$5,$H$13)-[1]!S_STM07_IS(D1497,10,$G$5,$H$13))/[1]!S_STM07_IS(D1497,9,$G$5,$H$13),[1]!S_STM07_IS(D1497,14,$G$5,$H$13)/$E$5))</f>
        <v/>
      </c>
      <c r="J1497" s="403" t="str">
        <f>IF(C1497="","",IF($J$11="净利润率",[1]!S_STM07_IS(D1497,61,$G$5,$H$13)/[1]!S_STM07_IS(D1497,9,$G$5,$H$13),[1]!S_STM07_IS(D1497,55,$G$5,$H$13)/$E$5))</f>
        <v/>
      </c>
      <c r="K1497" s="411" t="str">
        <f>IF(C1497="","",[1]!hks_fa_roa2(D1497,$G$5))</f>
        <v/>
      </c>
      <c r="L1497" s="411" t="str">
        <f>IF(C1497="","",[1]!hks_fa_roe(D1497,$G$5))</f>
        <v/>
      </c>
      <c r="M1497" s="243" t="str">
        <f>IF(C1497="","",IF($M$11="EPS",[1]!S_STM07_IS(D1497,61,$G$5,$H$13)/IF([1]!s_share_total(D1497,$G$5)=0,[1]!s_share_total(D1497,[1]!s_ipo_listeddate(D1497)),[1]!s_share_total(D1497,$G$5)),([1]!s_stm07_bs(D1497,75,$G$5,$H$13)+[1]!s_stm07_bs(D1497,88,$G$5,$H$13)+[1]!s_stm07_bs(D1497,94,$G$5,$H$13)+[1]!s_stm07_bs(D1497,95,$G$5,$H$13))/$E$5))</f>
        <v/>
      </c>
      <c r="N1497" s="193" t="str">
        <f>IF(C1497="","",F1497/([1]!S_STM07_IS(D1497,61,$G$5,$H$13)/IF([1]!s_share_total(D1497,$G$5)=0,[1]!s_share_total(D1497,[1]!s_ipo_listeddate(D1497)),[1]!s_share_total(D1497,$G$5))))</f>
        <v/>
      </c>
      <c r="O1497" s="242" t="str">
        <f ca="1">IF(C1497="","",[1]!s_share_total(D1497,TODAY())/$E$5)</f>
        <v/>
      </c>
      <c r="P1497" s="242" t="str">
        <f t="shared" si="146"/>
        <v/>
      </c>
      <c r="Q1497" s="181" t="str">
        <f t="shared" si="147"/>
        <v/>
      </c>
      <c r="R1497" s="342" t="str">
        <f t="shared" si="148"/>
        <v/>
      </c>
      <c r="S1497" s="144"/>
      <c r="U1497" s="1"/>
    </row>
    <row r="1498" spans="3:21" ht="12" customHeight="1" x14ac:dyDescent="0.35">
      <c r="C1498" s="341" t="str">
        <f t="shared" si="145"/>
        <v/>
      </c>
      <c r="D1498" s="239" t="str">
        <f t="shared" si="149"/>
        <v/>
      </c>
      <c r="E1498" s="239" t="str">
        <f t="shared" si="150"/>
        <v/>
      </c>
      <c r="F1498" s="179" t="str">
        <f ca="1">IF(C1498="","",[1]!s_dq_close(D1498,TODAY(),1))</f>
        <v/>
      </c>
      <c r="G1498" s="180" t="str">
        <f ca="1">IF(C1498="","",[1]!s_pq_pctchange(D1498,TODAY()-$G$12,TODAY())/100)</f>
        <v/>
      </c>
      <c r="H1498" s="240" t="str">
        <f>IF(C1498="","",IF($H$11="收入",[1]!S_STM07_IS(D1498,9,$G$5,$H$13)/$E$5,[1]!S_STM07_IS(D1498,48,$G$5,$H$13)/$E$5))</f>
        <v/>
      </c>
      <c r="I1498" s="240" t="str">
        <f>IF(C1498="","",IF($I$11="毛利率",([1]!S_STM07_IS(D1498,9,$G$5,$H$13)-[1]!S_STM07_IS(D1498,10,$G$5,$H$13))/[1]!S_STM07_IS(D1498,9,$G$5,$H$13),[1]!S_STM07_IS(D1498,14,$G$5,$H$13)/$E$5))</f>
        <v/>
      </c>
      <c r="J1498" s="402" t="str">
        <f>IF(C1498="","",IF($J$11="净利润率",[1]!S_STM07_IS(D1498,61,$G$5,$H$13)/[1]!S_STM07_IS(D1498,9,$G$5,$H$13),[1]!S_STM07_IS(D1498,55,$G$5,$H$13)/$E$5))</f>
        <v/>
      </c>
      <c r="K1498" s="411" t="str">
        <f>IF(C1498="","",[1]!hks_fa_roa2(D1498,$G$5))</f>
        <v/>
      </c>
      <c r="L1498" s="411" t="str">
        <f>IF(C1498="","",[1]!hks_fa_roe(D1498,$G$5))</f>
        <v/>
      </c>
      <c r="M1498" s="240" t="str">
        <f>IF(C1498="","",IF($M$11="EPS",[1]!S_STM07_IS(D1498,61,$G$5,$H$13)/IF([1]!s_share_total(D1498,$G$5)=0,[1]!s_share_total(D1498,[1]!s_ipo_listeddate(D1498)),[1]!s_share_total(D1498,$G$5)),([1]!s_stm07_bs(D1498,75,$G$5,$H$13)+[1]!s_stm07_bs(D1498,88,$G$5,$H$13)+[1]!s_stm07_bs(D1498,94,$G$5,$H$13)+[1]!s_stm07_bs(D1498,95,$G$5,$H$13))/$E$5))</f>
        <v/>
      </c>
      <c r="N1498" s="241" t="str">
        <f>IF(C1498="","",F1498/([1]!S_STM07_IS(D1498,61,$G$5,$H$13)/IF([1]!s_share_total(D1498,$G$5)=0,[1]!s_share_total(D1498,[1]!s_ipo_listeddate(D1498)),[1]!s_share_total(D1498,$G$5))))</f>
        <v/>
      </c>
      <c r="O1498" s="240" t="str">
        <f ca="1">IF(C1498="","",[1]!s_share_total(D1498,TODAY())/$E$5)</f>
        <v/>
      </c>
      <c r="P1498" s="240" t="str">
        <f t="shared" si="146"/>
        <v/>
      </c>
      <c r="Q1498" s="210" t="str">
        <f t="shared" si="147"/>
        <v/>
      </c>
      <c r="R1498" s="341" t="str">
        <f t="shared" si="148"/>
        <v/>
      </c>
      <c r="S1498" s="144"/>
      <c r="U1498" s="1"/>
    </row>
    <row r="1499" spans="3:21" ht="12" customHeight="1" x14ac:dyDescent="0.35">
      <c r="C1499" s="342" t="str">
        <f t="shared" si="145"/>
        <v/>
      </c>
      <c r="D1499" s="126" t="str">
        <f t="shared" si="149"/>
        <v/>
      </c>
      <c r="E1499" s="126" t="str">
        <f t="shared" si="150"/>
        <v/>
      </c>
      <c r="F1499" s="181" t="str">
        <f ca="1">IF(C1499="","",[1]!s_dq_close(D1499,TODAY(),1))</f>
        <v/>
      </c>
      <c r="G1499" s="182" t="str">
        <f ca="1">IF(C1499="","",[1]!s_pq_pctchange(D1499,TODAY()-$G$12,TODAY())/100)</f>
        <v/>
      </c>
      <c r="H1499" s="242" t="str">
        <f>IF(C1499="","",IF($H$11="收入",[1]!S_STM07_IS(D1499,9,$G$5,$H$13)/$E$5,[1]!S_STM07_IS(D1499,48,$G$5,$H$13)/$E$5))</f>
        <v/>
      </c>
      <c r="I1499" s="242" t="str">
        <f>IF(C1499="","",IF($I$11="毛利率",([1]!S_STM07_IS(D1499,9,$G$5,$H$13)-[1]!S_STM07_IS(D1499,10,$G$5,$H$13))/[1]!S_STM07_IS(D1499,9,$G$5,$H$13),[1]!S_STM07_IS(D1499,14,$G$5,$H$13)/$E$5))</f>
        <v/>
      </c>
      <c r="J1499" s="403" t="str">
        <f>IF(C1499="","",IF($J$11="净利润率",[1]!S_STM07_IS(D1499,61,$G$5,$H$13)/[1]!S_STM07_IS(D1499,9,$G$5,$H$13),[1]!S_STM07_IS(D1499,55,$G$5,$H$13)/$E$5))</f>
        <v/>
      </c>
      <c r="K1499" s="411" t="str">
        <f>IF(C1499="","",[1]!hks_fa_roa2(D1499,$G$5))</f>
        <v/>
      </c>
      <c r="L1499" s="411" t="str">
        <f>IF(C1499="","",[1]!hks_fa_roe(D1499,$G$5))</f>
        <v/>
      </c>
      <c r="M1499" s="243" t="str">
        <f>IF(C1499="","",IF($M$11="EPS",[1]!S_STM07_IS(D1499,61,$G$5,$H$13)/IF([1]!s_share_total(D1499,$G$5)=0,[1]!s_share_total(D1499,[1]!s_ipo_listeddate(D1499)),[1]!s_share_total(D1499,$G$5)),([1]!s_stm07_bs(D1499,75,$G$5,$H$13)+[1]!s_stm07_bs(D1499,88,$G$5,$H$13)+[1]!s_stm07_bs(D1499,94,$G$5,$H$13)+[1]!s_stm07_bs(D1499,95,$G$5,$H$13))/$E$5))</f>
        <v/>
      </c>
      <c r="N1499" s="193" t="str">
        <f>IF(C1499="","",F1499/([1]!S_STM07_IS(D1499,61,$G$5,$H$13)/IF([1]!s_share_total(D1499,$G$5)=0,[1]!s_share_total(D1499,[1]!s_ipo_listeddate(D1499)),[1]!s_share_total(D1499,$G$5))))</f>
        <v/>
      </c>
      <c r="O1499" s="242" t="str">
        <f ca="1">IF(C1499="","",[1]!s_share_total(D1499,TODAY())/$E$5)</f>
        <v/>
      </c>
      <c r="P1499" s="242" t="str">
        <f t="shared" si="146"/>
        <v/>
      </c>
      <c r="Q1499" s="181" t="str">
        <f t="shared" si="147"/>
        <v/>
      </c>
      <c r="R1499" s="342" t="str">
        <f t="shared" si="148"/>
        <v/>
      </c>
      <c r="S1499" s="144"/>
      <c r="U1499" s="1"/>
    </row>
    <row r="1500" spans="3:21" ht="12" customHeight="1" x14ac:dyDescent="0.35">
      <c r="C1500" s="341" t="str">
        <f t="shared" si="145"/>
        <v/>
      </c>
      <c r="D1500" s="239" t="str">
        <f t="shared" si="149"/>
        <v/>
      </c>
      <c r="E1500" s="239" t="str">
        <f t="shared" si="150"/>
        <v/>
      </c>
      <c r="F1500" s="179" t="str">
        <f ca="1">IF(C1500="","",[1]!s_dq_close(D1500,TODAY(),1))</f>
        <v/>
      </c>
      <c r="G1500" s="180" t="str">
        <f ca="1">IF(C1500="","",[1]!s_pq_pctchange(D1500,TODAY()-$G$12,TODAY())/100)</f>
        <v/>
      </c>
      <c r="H1500" s="240" t="str">
        <f>IF(C1500="","",IF($H$11="收入",[1]!S_STM07_IS(D1500,9,$G$5,$H$13)/$E$5,[1]!S_STM07_IS(D1500,48,$G$5,$H$13)/$E$5))</f>
        <v/>
      </c>
      <c r="I1500" s="240" t="str">
        <f>IF(C1500="","",IF($I$11="毛利率",([1]!S_STM07_IS(D1500,9,$G$5,$H$13)-[1]!S_STM07_IS(D1500,10,$G$5,$H$13))/[1]!S_STM07_IS(D1500,9,$G$5,$H$13),[1]!S_STM07_IS(D1500,14,$G$5,$H$13)/$E$5))</f>
        <v/>
      </c>
      <c r="J1500" s="402" t="str">
        <f>IF(C1500="","",IF($J$11="净利润率",[1]!S_STM07_IS(D1500,61,$G$5,$H$13)/[1]!S_STM07_IS(D1500,9,$G$5,$H$13),[1]!S_STM07_IS(D1500,55,$G$5,$H$13)/$E$5))</f>
        <v/>
      </c>
      <c r="K1500" s="411" t="str">
        <f>IF(C1500="","",[1]!hks_fa_roa2(D1500,$G$5))</f>
        <v/>
      </c>
      <c r="L1500" s="411" t="str">
        <f>IF(C1500="","",[1]!hks_fa_roe(D1500,$G$5))</f>
        <v/>
      </c>
      <c r="M1500" s="240" t="str">
        <f>IF(C1500="","",IF($M$11="EPS",[1]!S_STM07_IS(D1500,61,$G$5,$H$13)/IF([1]!s_share_total(D1500,$G$5)=0,[1]!s_share_total(D1500,[1]!s_ipo_listeddate(D1500)),[1]!s_share_total(D1500,$G$5)),([1]!s_stm07_bs(D1500,75,$G$5,$H$13)+[1]!s_stm07_bs(D1500,88,$G$5,$H$13)+[1]!s_stm07_bs(D1500,94,$G$5,$H$13)+[1]!s_stm07_bs(D1500,95,$G$5,$H$13))/$E$5))</f>
        <v/>
      </c>
      <c r="N1500" s="241" t="str">
        <f>IF(C1500="","",F1500/([1]!S_STM07_IS(D1500,61,$G$5,$H$13)/IF([1]!s_share_total(D1500,$G$5)=0,[1]!s_share_total(D1500,[1]!s_ipo_listeddate(D1500)),[1]!s_share_total(D1500,$G$5))))</f>
        <v/>
      </c>
      <c r="O1500" s="240" t="str">
        <f ca="1">IF(C1500="","",[1]!s_share_total(D1500,TODAY())/$E$5)</f>
        <v/>
      </c>
      <c r="P1500" s="240" t="str">
        <f t="shared" si="146"/>
        <v/>
      </c>
      <c r="Q1500" s="210" t="str">
        <f t="shared" si="147"/>
        <v/>
      </c>
      <c r="R1500" s="341" t="str">
        <f t="shared" si="148"/>
        <v/>
      </c>
      <c r="S1500" s="144"/>
      <c r="U1500" s="1"/>
    </row>
    <row r="1501" spans="3:21" ht="12" customHeight="1" x14ac:dyDescent="0.35">
      <c r="C1501" s="342" t="str">
        <f t="shared" si="145"/>
        <v/>
      </c>
      <c r="D1501" s="126"/>
      <c r="E1501" s="126"/>
      <c r="F1501" s="181"/>
      <c r="G1501" s="182"/>
      <c r="H1501" s="242"/>
      <c r="I1501" s="242"/>
      <c r="J1501" s="403"/>
      <c r="K1501" s="411"/>
      <c r="L1501" s="411"/>
      <c r="M1501" s="243"/>
      <c r="N1501" s="193"/>
      <c r="O1501" s="242"/>
      <c r="P1501" s="242"/>
      <c r="Q1501" s="181"/>
      <c r="R1501" s="342"/>
      <c r="S1501" s="144"/>
      <c r="U1501" s="1"/>
    </row>
    <row r="1502" spans="3:21" ht="12" customHeight="1" x14ac:dyDescent="0.35">
      <c r="C1502" s="341" t="str">
        <f t="shared" si="145"/>
        <v/>
      </c>
      <c r="D1502" s="239"/>
      <c r="E1502" s="239"/>
      <c r="F1502" s="179"/>
      <c r="G1502" s="180"/>
      <c r="H1502" s="240"/>
      <c r="I1502" s="240"/>
      <c r="J1502" s="402"/>
      <c r="K1502" s="411"/>
      <c r="L1502" s="411"/>
      <c r="M1502" s="240"/>
      <c r="N1502" s="241"/>
      <c r="O1502" s="240"/>
      <c r="P1502" s="240"/>
      <c r="Q1502" s="210"/>
      <c r="R1502" s="341"/>
      <c r="S1502" s="144"/>
      <c r="U1502" s="1"/>
    </row>
    <row r="1503" spans="3:21" ht="12" customHeight="1" x14ac:dyDescent="0.35">
      <c r="C1503" s="342" t="str">
        <f t="shared" si="145"/>
        <v/>
      </c>
      <c r="D1503" s="126"/>
      <c r="E1503" s="126"/>
      <c r="F1503" s="181"/>
      <c r="G1503" s="182"/>
      <c r="H1503" s="242"/>
      <c r="I1503" s="242"/>
      <c r="J1503" s="403"/>
      <c r="K1503" s="411"/>
      <c r="L1503" s="411"/>
      <c r="M1503" s="243"/>
      <c r="N1503" s="193"/>
      <c r="O1503" s="242"/>
      <c r="P1503" s="242"/>
      <c r="Q1503" s="181"/>
      <c r="R1503" s="342"/>
      <c r="S1503" s="144"/>
      <c r="U1503" s="1"/>
    </row>
    <row r="1504" spans="3:21" ht="12" customHeight="1" x14ac:dyDescent="0.35">
      <c r="C1504" s="341" t="str">
        <f t="shared" si="145"/>
        <v/>
      </c>
      <c r="D1504" s="239"/>
      <c r="E1504" s="239"/>
      <c r="F1504" s="179"/>
      <c r="G1504" s="180"/>
      <c r="H1504" s="240"/>
      <c r="I1504" s="240"/>
      <c r="J1504" s="402"/>
      <c r="K1504" s="411"/>
      <c r="L1504" s="411"/>
      <c r="M1504" s="240"/>
      <c r="N1504" s="241"/>
      <c r="O1504" s="240"/>
      <c r="P1504" s="240"/>
      <c r="Q1504" s="210"/>
      <c r="R1504" s="341"/>
      <c r="S1504" s="144"/>
      <c r="U1504" s="1"/>
    </row>
    <row r="1505" spans="3:21" ht="12" customHeight="1" x14ac:dyDescent="0.35">
      <c r="C1505" s="342" t="str">
        <f t="shared" si="145"/>
        <v/>
      </c>
      <c r="D1505" s="126"/>
      <c r="E1505" s="126"/>
      <c r="F1505" s="181"/>
      <c r="G1505" s="182"/>
      <c r="H1505" s="242"/>
      <c r="I1505" s="242"/>
      <c r="J1505" s="403"/>
      <c r="K1505" s="411"/>
      <c r="L1505" s="411"/>
      <c r="M1505" s="243"/>
      <c r="N1505" s="193"/>
      <c r="O1505" s="242"/>
      <c r="P1505" s="242"/>
      <c r="Q1505" s="181"/>
      <c r="R1505" s="342"/>
      <c r="S1505" s="144"/>
      <c r="U1505" s="1"/>
    </row>
    <row r="1506" spans="3:21" ht="12" customHeight="1" x14ac:dyDescent="0.35">
      <c r="C1506" s="341" t="str">
        <f t="shared" si="145"/>
        <v/>
      </c>
      <c r="D1506" s="239"/>
      <c r="E1506" s="239"/>
      <c r="F1506" s="179"/>
      <c r="G1506" s="180"/>
      <c r="H1506" s="240"/>
      <c r="I1506" s="240"/>
      <c r="J1506" s="402"/>
      <c r="K1506" s="411"/>
      <c r="L1506" s="411"/>
      <c r="M1506" s="240"/>
      <c r="N1506" s="241"/>
      <c r="O1506" s="240"/>
      <c r="P1506" s="240"/>
      <c r="Q1506" s="210"/>
      <c r="R1506" s="341"/>
      <c r="S1506" s="144"/>
      <c r="U1506" s="1"/>
    </row>
    <row r="1507" spans="3:21" ht="12" customHeight="1" x14ac:dyDescent="0.35">
      <c r="C1507" s="342" t="str">
        <f t="shared" si="145"/>
        <v/>
      </c>
      <c r="D1507" s="126"/>
      <c r="E1507" s="126"/>
      <c r="F1507" s="181"/>
      <c r="G1507" s="182"/>
      <c r="H1507" s="242"/>
      <c r="I1507" s="242"/>
      <c r="J1507" s="403"/>
      <c r="K1507" s="411"/>
      <c r="L1507" s="411"/>
      <c r="M1507" s="243"/>
      <c r="N1507" s="193"/>
      <c r="O1507" s="242"/>
      <c r="P1507" s="242"/>
      <c r="Q1507" s="181"/>
      <c r="R1507" s="342"/>
      <c r="S1507" s="144"/>
      <c r="U1507" s="1"/>
    </row>
    <row r="1508" spans="3:21" ht="12" customHeight="1" x14ac:dyDescent="0.35">
      <c r="C1508" s="341" t="str">
        <f t="shared" si="145"/>
        <v/>
      </c>
      <c r="D1508" s="239"/>
      <c r="E1508" s="239"/>
      <c r="F1508" s="179"/>
      <c r="G1508" s="180"/>
      <c r="H1508" s="240"/>
      <c r="I1508" s="240"/>
      <c r="J1508" s="402"/>
      <c r="K1508" s="411"/>
      <c r="L1508" s="411"/>
      <c r="M1508" s="240"/>
      <c r="N1508" s="241"/>
      <c r="O1508" s="240"/>
      <c r="P1508" s="240"/>
      <c r="Q1508" s="210"/>
      <c r="R1508" s="341"/>
      <c r="S1508" s="144"/>
      <c r="U1508" s="1"/>
    </row>
    <row r="1509" spans="3:21" ht="12" customHeight="1" x14ac:dyDescent="0.35">
      <c r="C1509" s="342" t="str">
        <f t="shared" si="145"/>
        <v/>
      </c>
      <c r="D1509" s="126"/>
      <c r="E1509" s="126"/>
      <c r="F1509" s="181"/>
      <c r="G1509" s="182"/>
      <c r="H1509" s="242"/>
      <c r="I1509" s="242"/>
      <c r="J1509" s="403"/>
      <c r="K1509" s="411"/>
      <c r="L1509" s="411"/>
      <c r="M1509" s="243"/>
      <c r="N1509" s="193"/>
      <c r="O1509" s="242"/>
      <c r="P1509" s="242"/>
      <c r="Q1509" s="181"/>
      <c r="R1509" s="342"/>
      <c r="S1509" s="144"/>
      <c r="U1509" s="1"/>
    </row>
    <row r="1510" spans="3:21" ht="12" customHeight="1" x14ac:dyDescent="0.35">
      <c r="C1510" s="341" t="str">
        <f t="shared" si="145"/>
        <v/>
      </c>
      <c r="D1510" s="239"/>
      <c r="E1510" s="239"/>
      <c r="F1510" s="179"/>
      <c r="G1510" s="180"/>
      <c r="H1510" s="240"/>
      <c r="I1510" s="240"/>
      <c r="J1510" s="402"/>
      <c r="K1510" s="411"/>
      <c r="L1510" s="411"/>
      <c r="M1510" s="240"/>
      <c r="N1510" s="241"/>
      <c r="O1510" s="240"/>
      <c r="P1510" s="240"/>
      <c r="Q1510" s="210"/>
      <c r="R1510" s="341"/>
      <c r="S1510" s="144"/>
      <c r="U1510" s="1"/>
    </row>
    <row r="1511" spans="3:21" ht="12" customHeight="1" x14ac:dyDescent="0.35">
      <c r="C1511" s="342" t="str">
        <f t="shared" si="145"/>
        <v/>
      </c>
      <c r="D1511" s="126"/>
      <c r="E1511" s="126"/>
      <c r="F1511" s="181"/>
      <c r="G1511" s="182"/>
      <c r="H1511" s="242"/>
      <c r="I1511" s="242"/>
      <c r="J1511" s="403"/>
      <c r="K1511" s="411"/>
      <c r="L1511" s="411"/>
      <c r="M1511" s="243"/>
      <c r="N1511" s="193"/>
      <c r="O1511" s="242"/>
      <c r="P1511" s="242"/>
      <c r="Q1511" s="181"/>
      <c r="R1511" s="342"/>
      <c r="S1511" s="144"/>
      <c r="U1511" s="1"/>
    </row>
    <row r="1512" spans="3:21" ht="12" customHeight="1" x14ac:dyDescent="0.35">
      <c r="C1512" s="341" t="str">
        <f t="shared" si="145"/>
        <v/>
      </c>
      <c r="D1512" s="239"/>
      <c r="E1512" s="239"/>
      <c r="F1512" s="179"/>
      <c r="G1512" s="180"/>
      <c r="H1512" s="240"/>
      <c r="I1512" s="240"/>
      <c r="J1512" s="402"/>
      <c r="K1512" s="411"/>
      <c r="L1512" s="411"/>
      <c r="M1512" s="240"/>
      <c r="N1512" s="241"/>
      <c r="O1512" s="240"/>
      <c r="P1512" s="240"/>
      <c r="Q1512" s="210"/>
      <c r="R1512" s="341"/>
      <c r="S1512" s="144"/>
      <c r="U1512" s="1"/>
    </row>
    <row r="1513" spans="3:21" ht="12" customHeight="1" x14ac:dyDescent="0.35">
      <c r="C1513" s="342" t="str">
        <f t="shared" si="145"/>
        <v/>
      </c>
      <c r="D1513" s="126"/>
      <c r="E1513" s="126"/>
      <c r="F1513" s="181"/>
      <c r="G1513" s="182"/>
      <c r="H1513" s="242"/>
      <c r="I1513" s="242"/>
      <c r="J1513" s="403"/>
      <c r="K1513" s="411"/>
      <c r="L1513" s="411"/>
      <c r="M1513" s="243"/>
      <c r="N1513" s="193"/>
      <c r="O1513" s="242"/>
      <c r="P1513" s="242"/>
      <c r="Q1513" s="181"/>
      <c r="R1513" s="342"/>
      <c r="S1513" s="144"/>
      <c r="U1513" s="1"/>
    </row>
    <row r="1514" spans="3:21" ht="12" customHeight="1" x14ac:dyDescent="0.35">
      <c r="C1514" s="341" t="str">
        <f t="shared" si="145"/>
        <v/>
      </c>
      <c r="D1514" s="239"/>
      <c r="E1514" s="239"/>
      <c r="F1514" s="179"/>
      <c r="G1514" s="180"/>
      <c r="H1514" s="240"/>
      <c r="I1514" s="240"/>
      <c r="J1514" s="402"/>
      <c r="K1514" s="411"/>
      <c r="L1514" s="411"/>
      <c r="M1514" s="240"/>
      <c r="N1514" s="241"/>
      <c r="O1514" s="240"/>
      <c r="P1514" s="240"/>
      <c r="Q1514" s="210"/>
      <c r="R1514" s="341"/>
      <c r="S1514" s="144"/>
      <c r="U1514" s="1"/>
    </row>
    <row r="1515" spans="3:21" ht="12" customHeight="1" x14ac:dyDescent="0.35">
      <c r="C1515" s="342" t="str">
        <f t="shared" si="145"/>
        <v/>
      </c>
      <c r="D1515" s="126"/>
      <c r="E1515" s="126"/>
      <c r="F1515" s="181"/>
      <c r="G1515" s="182"/>
      <c r="H1515" s="242"/>
      <c r="I1515" s="242"/>
      <c r="J1515" s="403"/>
      <c r="K1515" s="411"/>
      <c r="L1515" s="411"/>
      <c r="M1515" s="243"/>
      <c r="N1515" s="193"/>
      <c r="O1515" s="242"/>
      <c r="P1515" s="242"/>
      <c r="Q1515" s="181"/>
      <c r="R1515" s="342"/>
      <c r="S1515" s="144"/>
      <c r="U1515" s="1"/>
    </row>
    <row r="1516" spans="3:21" ht="12" customHeight="1" x14ac:dyDescent="0.35">
      <c r="C1516" s="341" t="str">
        <f t="shared" si="145"/>
        <v/>
      </c>
      <c r="D1516" s="239"/>
      <c r="E1516" s="239"/>
      <c r="F1516" s="179"/>
      <c r="G1516" s="180"/>
      <c r="H1516" s="240"/>
      <c r="I1516" s="240"/>
      <c r="J1516" s="402"/>
      <c r="K1516" s="411"/>
      <c r="L1516" s="411"/>
      <c r="M1516" s="240"/>
      <c r="N1516" s="241"/>
      <c r="O1516" s="240"/>
      <c r="P1516" s="240"/>
      <c r="Q1516" s="210"/>
      <c r="R1516" s="341"/>
      <c r="S1516" s="144"/>
      <c r="U1516" s="1"/>
    </row>
    <row r="1517" spans="3:21" ht="12" customHeight="1" x14ac:dyDescent="0.35">
      <c r="C1517" s="342" t="str">
        <f t="shared" si="145"/>
        <v/>
      </c>
      <c r="D1517" s="126"/>
      <c r="E1517" s="126"/>
      <c r="F1517" s="181"/>
      <c r="G1517" s="182"/>
      <c r="H1517" s="242"/>
      <c r="I1517" s="242"/>
      <c r="J1517" s="403"/>
      <c r="K1517" s="411"/>
      <c r="L1517" s="411"/>
      <c r="M1517" s="243"/>
      <c r="N1517" s="193"/>
      <c r="O1517" s="242"/>
      <c r="P1517" s="242"/>
      <c r="Q1517" s="181"/>
      <c r="R1517" s="342"/>
      <c r="S1517" s="144"/>
      <c r="U1517" s="1"/>
    </row>
    <row r="1518" spans="3:21" ht="12" customHeight="1" x14ac:dyDescent="0.35">
      <c r="C1518" s="341" t="str">
        <f t="shared" si="145"/>
        <v/>
      </c>
      <c r="D1518" s="239"/>
      <c r="E1518" s="239"/>
      <c r="F1518" s="179"/>
      <c r="G1518" s="180"/>
      <c r="H1518" s="240"/>
      <c r="I1518" s="240"/>
      <c r="J1518" s="402"/>
      <c r="K1518" s="411"/>
      <c r="L1518" s="411"/>
      <c r="M1518" s="240"/>
      <c r="N1518" s="241"/>
      <c r="O1518" s="240"/>
      <c r="P1518" s="240"/>
      <c r="Q1518" s="210"/>
      <c r="R1518" s="341"/>
      <c r="S1518" s="144"/>
      <c r="U1518" s="1"/>
    </row>
    <row r="1519" spans="3:21" ht="12" customHeight="1" x14ac:dyDescent="0.35">
      <c r="C1519" s="342" t="str">
        <f t="shared" si="145"/>
        <v/>
      </c>
      <c r="D1519" s="126"/>
      <c r="E1519" s="126"/>
      <c r="F1519" s="181"/>
      <c r="G1519" s="182"/>
      <c r="H1519" s="242"/>
      <c r="I1519" s="242"/>
      <c r="J1519" s="403"/>
      <c r="K1519" s="411"/>
      <c r="L1519" s="411"/>
      <c r="M1519" s="243"/>
      <c r="N1519" s="193"/>
      <c r="O1519" s="242"/>
      <c r="P1519" s="242"/>
      <c r="Q1519" s="181"/>
      <c r="R1519" s="342"/>
      <c r="S1519" s="144"/>
      <c r="U1519" s="1"/>
    </row>
    <row r="1520" spans="3:21" ht="12" customHeight="1" x14ac:dyDescent="0.35">
      <c r="C1520" s="341" t="str">
        <f t="shared" si="145"/>
        <v/>
      </c>
      <c r="D1520" s="239"/>
      <c r="E1520" s="239"/>
      <c r="F1520" s="179"/>
      <c r="G1520" s="180"/>
      <c r="H1520" s="240"/>
      <c r="I1520" s="240"/>
      <c r="J1520" s="402"/>
      <c r="K1520" s="411"/>
      <c r="L1520" s="411"/>
      <c r="M1520" s="240"/>
      <c r="N1520" s="241"/>
      <c r="O1520" s="240"/>
      <c r="P1520" s="240"/>
      <c r="Q1520" s="210"/>
      <c r="R1520" s="341"/>
      <c r="S1520" s="144"/>
      <c r="U1520" s="1"/>
    </row>
    <row r="1521" spans="3:21" ht="12" customHeight="1" x14ac:dyDescent="0.35">
      <c r="C1521" s="342" t="str">
        <f t="shared" si="145"/>
        <v/>
      </c>
      <c r="D1521" s="126"/>
      <c r="E1521" s="126"/>
      <c r="F1521" s="181"/>
      <c r="G1521" s="182"/>
      <c r="H1521" s="242"/>
      <c r="I1521" s="242"/>
      <c r="J1521" s="403"/>
      <c r="K1521" s="411"/>
      <c r="L1521" s="411"/>
      <c r="M1521" s="243"/>
      <c r="N1521" s="193"/>
      <c r="O1521" s="242"/>
      <c r="P1521" s="242"/>
      <c r="Q1521" s="181"/>
      <c r="R1521" s="342"/>
      <c r="S1521" s="144"/>
      <c r="U1521" s="1"/>
    </row>
    <row r="1522" spans="3:21" ht="12" customHeight="1" x14ac:dyDescent="0.35">
      <c r="C1522" s="341" t="str">
        <f t="shared" si="145"/>
        <v/>
      </c>
      <c r="D1522" s="239"/>
      <c r="E1522" s="239"/>
      <c r="F1522" s="179"/>
      <c r="G1522" s="180"/>
      <c r="H1522" s="240"/>
      <c r="I1522" s="240"/>
      <c r="J1522" s="402"/>
      <c r="K1522" s="411"/>
      <c r="L1522" s="411"/>
      <c r="M1522" s="240"/>
      <c r="N1522" s="241"/>
      <c r="O1522" s="240"/>
      <c r="P1522" s="240"/>
      <c r="Q1522" s="210"/>
      <c r="R1522" s="341"/>
      <c r="S1522" s="144"/>
      <c r="U1522" s="1"/>
    </row>
    <row r="1523" spans="3:21" ht="12" customHeight="1" x14ac:dyDescent="0.35">
      <c r="C1523" s="342" t="str">
        <f t="shared" si="145"/>
        <v/>
      </c>
      <c r="D1523" s="126"/>
      <c r="E1523" s="126"/>
      <c r="F1523" s="181"/>
      <c r="G1523" s="182"/>
      <c r="H1523" s="242"/>
      <c r="I1523" s="242"/>
      <c r="J1523" s="403"/>
      <c r="K1523" s="411"/>
      <c r="L1523" s="411"/>
      <c r="M1523" s="243"/>
      <c r="N1523" s="193"/>
      <c r="O1523" s="242"/>
      <c r="P1523" s="242"/>
      <c r="Q1523" s="181"/>
      <c r="R1523" s="342"/>
      <c r="S1523" s="144"/>
      <c r="U1523" s="1"/>
    </row>
    <row r="1524" spans="3:21" ht="12" customHeight="1" x14ac:dyDescent="0.35">
      <c r="C1524" s="341" t="str">
        <f t="shared" si="145"/>
        <v/>
      </c>
      <c r="D1524" s="239"/>
      <c r="E1524" s="239"/>
      <c r="F1524" s="179"/>
      <c r="G1524" s="180"/>
      <c r="H1524" s="240"/>
      <c r="I1524" s="240"/>
      <c r="J1524" s="402"/>
      <c r="K1524" s="411"/>
      <c r="L1524" s="411"/>
      <c r="M1524" s="240"/>
      <c r="N1524" s="241"/>
      <c r="O1524" s="240"/>
      <c r="P1524" s="240"/>
      <c r="Q1524" s="210"/>
      <c r="R1524" s="341"/>
      <c r="S1524" s="144"/>
      <c r="U1524" s="1"/>
    </row>
    <row r="1525" spans="3:21" ht="12" customHeight="1" x14ac:dyDescent="0.35">
      <c r="C1525" s="342" t="str">
        <f t="shared" si="145"/>
        <v/>
      </c>
      <c r="D1525" s="126"/>
      <c r="E1525" s="126"/>
      <c r="F1525" s="181"/>
      <c r="G1525" s="182"/>
      <c r="H1525" s="242"/>
      <c r="I1525" s="242"/>
      <c r="J1525" s="403"/>
      <c r="K1525" s="411"/>
      <c r="L1525" s="411"/>
      <c r="M1525" s="243"/>
      <c r="N1525" s="193"/>
      <c r="O1525" s="242"/>
      <c r="P1525" s="242"/>
      <c r="Q1525" s="181"/>
      <c r="R1525" s="342"/>
      <c r="S1525" s="144"/>
      <c r="U1525" s="1"/>
    </row>
    <row r="1526" spans="3:21" ht="12" customHeight="1" x14ac:dyDescent="0.35">
      <c r="C1526" s="341" t="str">
        <f t="shared" si="145"/>
        <v/>
      </c>
      <c r="D1526" s="239"/>
      <c r="E1526" s="239"/>
      <c r="F1526" s="179"/>
      <c r="G1526" s="180"/>
      <c r="H1526" s="240"/>
      <c r="I1526" s="240"/>
      <c r="J1526" s="402"/>
      <c r="K1526" s="411"/>
      <c r="L1526" s="411"/>
      <c r="M1526" s="240"/>
      <c r="N1526" s="241"/>
      <c r="O1526" s="240"/>
      <c r="P1526" s="240"/>
      <c r="Q1526" s="210"/>
      <c r="R1526" s="341"/>
      <c r="S1526" s="144"/>
      <c r="U1526" s="1"/>
    </row>
    <row r="1527" spans="3:21" ht="12" customHeight="1" x14ac:dyDescent="0.35">
      <c r="C1527" s="342" t="str">
        <f t="shared" si="145"/>
        <v/>
      </c>
      <c r="D1527" s="126"/>
      <c r="E1527" s="126"/>
      <c r="F1527" s="181"/>
      <c r="G1527" s="182"/>
      <c r="H1527" s="242"/>
      <c r="I1527" s="242"/>
      <c r="J1527" s="403"/>
      <c r="K1527" s="411"/>
      <c r="L1527" s="411"/>
      <c r="M1527" s="243"/>
      <c r="N1527" s="193"/>
      <c r="O1527" s="242"/>
      <c r="P1527" s="242"/>
      <c r="Q1527" s="181"/>
      <c r="R1527" s="342"/>
      <c r="S1527" s="144"/>
      <c r="U1527" s="1"/>
    </row>
    <row r="1528" spans="3:21" ht="12" customHeight="1" x14ac:dyDescent="0.35">
      <c r="C1528" s="341" t="str">
        <f t="shared" si="145"/>
        <v/>
      </c>
      <c r="D1528" s="239"/>
      <c r="E1528" s="239"/>
      <c r="F1528" s="179"/>
      <c r="G1528" s="180"/>
      <c r="H1528" s="240"/>
      <c r="I1528" s="240"/>
      <c r="J1528" s="402"/>
      <c r="K1528" s="411"/>
      <c r="L1528" s="411"/>
      <c r="M1528" s="240"/>
      <c r="N1528" s="241"/>
      <c r="O1528" s="240"/>
      <c r="P1528" s="240"/>
      <c r="Q1528" s="210"/>
      <c r="R1528" s="341"/>
      <c r="S1528" s="144"/>
      <c r="U1528" s="1"/>
    </row>
    <row r="1529" spans="3:21" ht="12" customHeight="1" x14ac:dyDescent="0.35">
      <c r="C1529" s="342" t="str">
        <f t="shared" si="145"/>
        <v/>
      </c>
      <c r="D1529" s="126"/>
      <c r="E1529" s="126"/>
      <c r="F1529" s="181"/>
      <c r="G1529" s="182"/>
      <c r="H1529" s="242"/>
      <c r="I1529" s="242"/>
      <c r="J1529" s="403"/>
      <c r="K1529" s="411"/>
      <c r="L1529" s="411"/>
      <c r="M1529" s="243"/>
      <c r="N1529" s="193"/>
      <c r="O1529" s="242"/>
      <c r="P1529" s="242"/>
      <c r="Q1529" s="181"/>
      <c r="R1529" s="342"/>
      <c r="S1529" s="144"/>
      <c r="U1529" s="1"/>
    </row>
    <row r="1530" spans="3:21" ht="12" customHeight="1" x14ac:dyDescent="0.35">
      <c r="C1530" s="341" t="str">
        <f t="shared" si="145"/>
        <v/>
      </c>
      <c r="D1530" s="239"/>
      <c r="E1530" s="239"/>
      <c r="F1530" s="179"/>
      <c r="G1530" s="180"/>
      <c r="H1530" s="240"/>
      <c r="I1530" s="240"/>
      <c r="J1530" s="402"/>
      <c r="K1530" s="411"/>
      <c r="L1530" s="411"/>
      <c r="M1530" s="240"/>
      <c r="N1530" s="241"/>
      <c r="O1530" s="240"/>
      <c r="P1530" s="240"/>
      <c r="Q1530" s="210"/>
      <c r="R1530" s="341"/>
      <c r="S1530" s="144"/>
      <c r="U1530" s="1"/>
    </row>
    <row r="1531" spans="3:21" ht="12" customHeight="1" x14ac:dyDescent="0.35">
      <c r="C1531" s="342" t="str">
        <f t="shared" si="145"/>
        <v/>
      </c>
      <c r="D1531" s="126"/>
      <c r="E1531" s="126"/>
      <c r="F1531" s="181"/>
      <c r="G1531" s="182"/>
      <c r="H1531" s="242"/>
      <c r="I1531" s="242"/>
      <c r="J1531" s="403"/>
      <c r="K1531" s="411"/>
      <c r="L1531" s="411"/>
      <c r="M1531" s="243"/>
      <c r="N1531" s="193"/>
      <c r="O1531" s="242"/>
      <c r="P1531" s="242"/>
      <c r="Q1531" s="181"/>
      <c r="R1531" s="342"/>
      <c r="S1531" s="144"/>
      <c r="U1531" s="1"/>
    </row>
    <row r="1532" spans="3:21" ht="12" customHeight="1" x14ac:dyDescent="0.35">
      <c r="C1532" s="341" t="str">
        <f t="shared" si="145"/>
        <v/>
      </c>
      <c r="D1532" s="239"/>
      <c r="E1532" s="239"/>
      <c r="F1532" s="179"/>
      <c r="G1532" s="180"/>
      <c r="H1532" s="240"/>
      <c r="I1532" s="240"/>
      <c r="J1532" s="402"/>
      <c r="K1532" s="411"/>
      <c r="L1532" s="411"/>
      <c r="M1532" s="240"/>
      <c r="N1532" s="241"/>
      <c r="O1532" s="240"/>
      <c r="P1532" s="240"/>
      <c r="Q1532" s="210"/>
      <c r="R1532" s="341"/>
      <c r="S1532" s="144"/>
      <c r="U1532" s="1"/>
    </row>
    <row r="1533" spans="3:21" ht="12" customHeight="1" x14ac:dyDescent="0.35">
      <c r="C1533" s="342" t="str">
        <f t="shared" si="145"/>
        <v/>
      </c>
      <c r="D1533" s="126"/>
      <c r="E1533" s="126"/>
      <c r="F1533" s="181"/>
      <c r="G1533" s="182"/>
      <c r="H1533" s="242"/>
      <c r="I1533" s="242"/>
      <c r="J1533" s="403"/>
      <c r="K1533" s="411"/>
      <c r="L1533" s="411"/>
      <c r="M1533" s="243"/>
      <c r="N1533" s="193"/>
      <c r="O1533" s="242"/>
      <c r="P1533" s="242"/>
      <c r="Q1533" s="181"/>
      <c r="R1533" s="342"/>
      <c r="S1533" s="144"/>
      <c r="U1533" s="1"/>
    </row>
    <row r="1534" spans="3:21" ht="12" customHeight="1" x14ac:dyDescent="0.35">
      <c r="C1534" s="341" t="str">
        <f t="shared" si="145"/>
        <v/>
      </c>
      <c r="D1534" s="239"/>
      <c r="E1534" s="239"/>
      <c r="F1534" s="179"/>
      <c r="G1534" s="180"/>
      <c r="H1534" s="240"/>
      <c r="I1534" s="240"/>
      <c r="J1534" s="402"/>
      <c r="K1534" s="411"/>
      <c r="L1534" s="411"/>
      <c r="M1534" s="240"/>
      <c r="N1534" s="241"/>
      <c r="O1534" s="240"/>
      <c r="P1534" s="240"/>
      <c r="Q1534" s="210"/>
      <c r="R1534" s="341"/>
      <c r="S1534" s="144"/>
      <c r="U1534" s="1"/>
    </row>
    <row r="1535" spans="3:21" ht="12" customHeight="1" x14ac:dyDescent="0.35">
      <c r="C1535" s="342" t="str">
        <f t="shared" si="145"/>
        <v/>
      </c>
      <c r="D1535" s="126"/>
      <c r="E1535" s="126"/>
      <c r="F1535" s="181"/>
      <c r="G1535" s="182"/>
      <c r="H1535" s="242"/>
      <c r="I1535" s="242"/>
      <c r="J1535" s="403"/>
      <c r="K1535" s="411"/>
      <c r="L1535" s="411"/>
      <c r="M1535" s="243"/>
      <c r="N1535" s="193"/>
      <c r="O1535" s="242"/>
      <c r="P1535" s="242"/>
      <c r="Q1535" s="181"/>
      <c r="R1535" s="342"/>
      <c r="S1535" s="144"/>
      <c r="U1535" s="1"/>
    </row>
    <row r="1536" spans="3:21" ht="12" customHeight="1" x14ac:dyDescent="0.35">
      <c r="C1536" s="341" t="str">
        <f t="shared" si="145"/>
        <v/>
      </c>
      <c r="D1536" s="239"/>
      <c r="E1536" s="239"/>
      <c r="F1536" s="179"/>
      <c r="G1536" s="180"/>
      <c r="H1536" s="240"/>
      <c r="I1536" s="240"/>
      <c r="J1536" s="402"/>
      <c r="K1536" s="411"/>
      <c r="L1536" s="411"/>
      <c r="M1536" s="240"/>
      <c r="N1536" s="241"/>
      <c r="O1536" s="240"/>
      <c r="P1536" s="240"/>
      <c r="Q1536" s="210"/>
      <c r="R1536" s="341"/>
      <c r="S1536" s="144"/>
      <c r="U1536" s="1"/>
    </row>
    <row r="1537" spans="3:21" ht="12" customHeight="1" x14ac:dyDescent="0.35">
      <c r="C1537" s="342" t="str">
        <f t="shared" si="145"/>
        <v/>
      </c>
      <c r="D1537" s="126"/>
      <c r="E1537" s="126"/>
      <c r="F1537" s="181"/>
      <c r="G1537" s="182"/>
      <c r="H1537" s="242"/>
      <c r="I1537" s="242"/>
      <c r="J1537" s="403"/>
      <c r="K1537" s="411"/>
      <c r="L1537" s="411"/>
      <c r="M1537" s="243"/>
      <c r="N1537" s="193"/>
      <c r="O1537" s="242"/>
      <c r="P1537" s="242"/>
      <c r="Q1537" s="181"/>
      <c r="R1537" s="342"/>
      <c r="S1537" s="144"/>
      <c r="U1537" s="1"/>
    </row>
    <row r="1538" spans="3:21" ht="12" customHeight="1" x14ac:dyDescent="0.35">
      <c r="C1538" s="341" t="str">
        <f t="shared" si="145"/>
        <v/>
      </c>
      <c r="D1538" s="239"/>
      <c r="E1538" s="239"/>
      <c r="F1538" s="179"/>
      <c r="G1538" s="180"/>
      <c r="H1538" s="240"/>
      <c r="I1538" s="240"/>
      <c r="J1538" s="402"/>
      <c r="K1538" s="411"/>
      <c r="L1538" s="411"/>
      <c r="M1538" s="240"/>
      <c r="N1538" s="241"/>
      <c r="O1538" s="240"/>
      <c r="P1538" s="240"/>
      <c r="Q1538" s="210"/>
      <c r="R1538" s="341"/>
      <c r="S1538" s="144"/>
      <c r="U1538" s="1"/>
    </row>
    <row r="1539" spans="3:21" ht="12" customHeight="1" x14ac:dyDescent="0.35">
      <c r="C1539" s="342" t="str">
        <f t="shared" si="145"/>
        <v/>
      </c>
      <c r="D1539" s="126"/>
      <c r="E1539" s="126"/>
      <c r="F1539" s="181"/>
      <c r="G1539" s="182"/>
      <c r="H1539" s="242"/>
      <c r="I1539" s="242"/>
      <c r="J1539" s="403"/>
      <c r="K1539" s="411"/>
      <c r="L1539" s="411"/>
      <c r="M1539" s="243"/>
      <c r="N1539" s="193"/>
      <c r="O1539" s="242"/>
      <c r="P1539" s="242"/>
      <c r="Q1539" s="181"/>
      <c r="R1539" s="342"/>
      <c r="S1539" s="144"/>
      <c r="U1539" s="1"/>
    </row>
    <row r="1540" spans="3:21" ht="12" customHeight="1" x14ac:dyDescent="0.35">
      <c r="C1540" s="341" t="str">
        <f t="shared" si="145"/>
        <v/>
      </c>
      <c r="D1540" s="239"/>
      <c r="E1540" s="239"/>
      <c r="F1540" s="179"/>
      <c r="G1540" s="180"/>
      <c r="H1540" s="240"/>
      <c r="I1540" s="240"/>
      <c r="J1540" s="402"/>
      <c r="K1540" s="411"/>
      <c r="L1540" s="411"/>
      <c r="M1540" s="240"/>
      <c r="N1540" s="241"/>
      <c r="O1540" s="240"/>
      <c r="P1540" s="240"/>
      <c r="Q1540" s="210"/>
      <c r="R1540" s="341"/>
      <c r="S1540" s="144"/>
      <c r="U1540" s="1"/>
    </row>
    <row r="1541" spans="3:21" ht="12" customHeight="1" x14ac:dyDescent="0.35">
      <c r="C1541" s="342" t="str">
        <f t="shared" si="145"/>
        <v/>
      </c>
      <c r="D1541" s="126"/>
      <c r="E1541" s="126"/>
      <c r="F1541" s="181"/>
      <c r="G1541" s="182"/>
      <c r="H1541" s="242"/>
      <c r="I1541" s="242"/>
      <c r="J1541" s="403"/>
      <c r="K1541" s="411"/>
      <c r="L1541" s="411"/>
      <c r="M1541" s="243"/>
      <c r="N1541" s="193"/>
      <c r="O1541" s="242"/>
      <c r="P1541" s="242"/>
      <c r="Q1541" s="181"/>
      <c r="R1541" s="342"/>
      <c r="S1541" s="144"/>
      <c r="U1541" s="1"/>
    </row>
    <row r="1542" spans="3:21" ht="12" customHeight="1" x14ac:dyDescent="0.35">
      <c r="C1542" s="341" t="str">
        <f t="shared" si="145"/>
        <v/>
      </c>
      <c r="D1542" s="239"/>
      <c r="E1542" s="239"/>
      <c r="F1542" s="179"/>
      <c r="G1542" s="180"/>
      <c r="H1542" s="240"/>
      <c r="I1542" s="240"/>
      <c r="J1542" s="402"/>
      <c r="K1542" s="411"/>
      <c r="L1542" s="411"/>
      <c r="M1542" s="240"/>
      <c r="N1542" s="241"/>
      <c r="O1542" s="240"/>
      <c r="P1542" s="240"/>
      <c r="Q1542" s="210"/>
      <c r="R1542" s="341"/>
      <c r="S1542" s="144"/>
      <c r="U1542" s="1"/>
    </row>
    <row r="1543" spans="3:21" ht="12" customHeight="1" x14ac:dyDescent="0.35">
      <c r="C1543" s="342" t="str">
        <f t="shared" si="145"/>
        <v/>
      </c>
      <c r="D1543" s="126"/>
      <c r="E1543" s="126"/>
      <c r="F1543" s="181"/>
      <c r="G1543" s="182"/>
      <c r="H1543" s="242"/>
      <c r="I1543" s="242"/>
      <c r="J1543" s="403"/>
      <c r="K1543" s="411"/>
      <c r="L1543" s="411"/>
      <c r="M1543" s="243"/>
      <c r="N1543" s="193"/>
      <c r="O1543" s="242"/>
      <c r="P1543" s="242"/>
      <c r="Q1543" s="181"/>
      <c r="R1543" s="342"/>
      <c r="S1543" s="144"/>
      <c r="U1543" s="1"/>
    </row>
    <row r="1544" spans="3:21" ht="12" customHeight="1" x14ac:dyDescent="0.35">
      <c r="C1544" s="341" t="str">
        <f t="shared" si="145"/>
        <v/>
      </c>
      <c r="D1544" s="239"/>
      <c r="E1544" s="239"/>
      <c r="F1544" s="179"/>
      <c r="G1544" s="180"/>
      <c r="H1544" s="240"/>
      <c r="I1544" s="240"/>
      <c r="J1544" s="402"/>
      <c r="K1544" s="411"/>
      <c r="L1544" s="411"/>
      <c r="M1544" s="240"/>
      <c r="N1544" s="241"/>
      <c r="O1544" s="240"/>
      <c r="P1544" s="240"/>
      <c r="Q1544" s="210"/>
      <c r="R1544" s="341"/>
      <c r="S1544" s="144"/>
      <c r="U1544" s="1"/>
    </row>
    <row r="1545" spans="3:21" ht="12" customHeight="1" x14ac:dyDescent="0.35">
      <c r="C1545" s="342" t="str">
        <f t="shared" si="145"/>
        <v/>
      </c>
      <c r="D1545" s="126"/>
      <c r="E1545" s="126"/>
      <c r="F1545" s="181"/>
      <c r="G1545" s="182"/>
      <c r="H1545" s="242"/>
      <c r="I1545" s="242"/>
      <c r="J1545" s="403"/>
      <c r="K1545" s="411"/>
      <c r="L1545" s="411"/>
      <c r="M1545" s="243"/>
      <c r="N1545" s="193"/>
      <c r="O1545" s="242"/>
      <c r="P1545" s="242"/>
      <c r="Q1545" s="181"/>
      <c r="R1545" s="342"/>
      <c r="S1545" s="144"/>
      <c r="U1545" s="1"/>
    </row>
    <row r="1546" spans="3:21" ht="12" customHeight="1" x14ac:dyDescent="0.35">
      <c r="C1546" s="341" t="str">
        <f t="shared" si="145"/>
        <v/>
      </c>
      <c r="D1546" s="239"/>
      <c r="E1546" s="239"/>
      <c r="F1546" s="179"/>
      <c r="G1546" s="180"/>
      <c r="H1546" s="240"/>
      <c r="I1546" s="240"/>
      <c r="J1546" s="402"/>
      <c r="K1546" s="411"/>
      <c r="L1546" s="411"/>
      <c r="M1546" s="240"/>
      <c r="N1546" s="241"/>
      <c r="O1546" s="240"/>
      <c r="P1546" s="240"/>
      <c r="Q1546" s="210"/>
      <c r="R1546" s="341"/>
      <c r="S1546" s="144"/>
      <c r="U1546" s="1"/>
    </row>
    <row r="1547" spans="3:21" ht="12" customHeight="1" x14ac:dyDescent="0.35">
      <c r="C1547" s="342" t="str">
        <f t="shared" si="145"/>
        <v/>
      </c>
      <c r="D1547" s="126"/>
      <c r="E1547" s="126"/>
      <c r="F1547" s="181"/>
      <c r="G1547" s="182"/>
      <c r="H1547" s="242"/>
      <c r="I1547" s="242"/>
      <c r="J1547" s="403"/>
      <c r="K1547" s="411"/>
      <c r="L1547" s="411"/>
      <c r="M1547" s="243"/>
      <c r="N1547" s="193"/>
      <c r="O1547" s="242"/>
      <c r="P1547" s="242"/>
      <c r="Q1547" s="181"/>
      <c r="R1547" s="342"/>
      <c r="S1547" s="144"/>
      <c r="U1547" s="1"/>
    </row>
    <row r="1548" spans="3:21" ht="12" customHeight="1" x14ac:dyDescent="0.35">
      <c r="C1548" s="341" t="str">
        <f t="shared" si="145"/>
        <v/>
      </c>
      <c r="D1548" s="239"/>
      <c r="E1548" s="239"/>
      <c r="F1548" s="179"/>
      <c r="G1548" s="180"/>
      <c r="H1548" s="240"/>
      <c r="I1548" s="240"/>
      <c r="J1548" s="402"/>
      <c r="K1548" s="411"/>
      <c r="L1548" s="411"/>
      <c r="M1548" s="240"/>
      <c r="N1548" s="241"/>
      <c r="O1548" s="240"/>
      <c r="P1548" s="240"/>
      <c r="Q1548" s="210"/>
      <c r="R1548" s="341"/>
      <c r="S1548" s="144"/>
      <c r="U1548" s="1"/>
    </row>
    <row r="1549" spans="3:21" ht="12" customHeight="1" x14ac:dyDescent="0.35">
      <c r="C1549" s="342" t="str">
        <f t="shared" si="145"/>
        <v/>
      </c>
      <c r="D1549" s="126"/>
      <c r="E1549" s="126"/>
      <c r="F1549" s="181"/>
      <c r="G1549" s="182"/>
      <c r="H1549" s="242"/>
      <c r="I1549" s="242"/>
      <c r="J1549" s="403"/>
      <c r="K1549" s="411"/>
      <c r="L1549" s="411"/>
      <c r="M1549" s="243"/>
      <c r="N1549" s="193"/>
      <c r="O1549" s="242"/>
      <c r="P1549" s="242"/>
      <c r="Q1549" s="181"/>
      <c r="R1549" s="342"/>
      <c r="S1549" s="144"/>
      <c r="U1549" s="1"/>
    </row>
    <row r="1550" spans="3:21" ht="12" customHeight="1" x14ac:dyDescent="0.35">
      <c r="C1550" s="341" t="str">
        <f t="shared" ref="C1550:C1613" si="151">IF(ROW()-13&lt;=MAX(series),ROW()-13,"")</f>
        <v/>
      </c>
      <c r="D1550" s="239"/>
      <c r="E1550" s="239"/>
      <c r="F1550" s="179"/>
      <c r="G1550" s="180"/>
      <c r="H1550" s="240"/>
      <c r="I1550" s="240"/>
      <c r="J1550" s="402"/>
      <c r="K1550" s="411"/>
      <c r="L1550" s="411"/>
      <c r="M1550" s="240"/>
      <c r="N1550" s="241"/>
      <c r="O1550" s="240"/>
      <c r="P1550" s="240"/>
      <c r="Q1550" s="210"/>
      <c r="R1550" s="341"/>
      <c r="S1550" s="144"/>
      <c r="U1550" s="1"/>
    </row>
    <row r="1551" spans="3:21" ht="12" customHeight="1" x14ac:dyDescent="0.35">
      <c r="C1551" s="342" t="str">
        <f t="shared" si="151"/>
        <v/>
      </c>
      <c r="D1551" s="126"/>
      <c r="E1551" s="126"/>
      <c r="F1551" s="181"/>
      <c r="G1551" s="182"/>
      <c r="H1551" s="242"/>
      <c r="I1551" s="242"/>
      <c r="J1551" s="403"/>
      <c r="K1551" s="411"/>
      <c r="L1551" s="411"/>
      <c r="M1551" s="243"/>
      <c r="N1551" s="193"/>
      <c r="O1551" s="242"/>
      <c r="P1551" s="242"/>
      <c r="Q1551" s="181"/>
      <c r="R1551" s="342"/>
      <c r="S1551" s="144"/>
      <c r="U1551" s="1"/>
    </row>
    <row r="1552" spans="3:21" ht="12" customHeight="1" x14ac:dyDescent="0.35">
      <c r="C1552" s="341" t="str">
        <f t="shared" si="151"/>
        <v/>
      </c>
      <c r="D1552" s="239"/>
      <c r="E1552" s="239"/>
      <c r="F1552" s="179"/>
      <c r="G1552" s="180"/>
      <c r="H1552" s="240"/>
      <c r="I1552" s="240"/>
      <c r="J1552" s="402"/>
      <c r="K1552" s="411"/>
      <c r="L1552" s="411"/>
      <c r="M1552" s="240"/>
      <c r="N1552" s="241"/>
      <c r="O1552" s="240"/>
      <c r="P1552" s="240"/>
      <c r="Q1552" s="210"/>
      <c r="R1552" s="341"/>
      <c r="S1552" s="144"/>
      <c r="U1552" s="1"/>
    </row>
    <row r="1553" spans="3:21" ht="12" customHeight="1" x14ac:dyDescent="0.35">
      <c r="C1553" s="342" t="str">
        <f t="shared" si="151"/>
        <v/>
      </c>
      <c r="D1553" s="126"/>
      <c r="E1553" s="126"/>
      <c r="F1553" s="181"/>
      <c r="G1553" s="182"/>
      <c r="H1553" s="242"/>
      <c r="I1553" s="242"/>
      <c r="J1553" s="403"/>
      <c r="K1553" s="411"/>
      <c r="L1553" s="411"/>
      <c r="M1553" s="243"/>
      <c r="N1553" s="193"/>
      <c r="O1553" s="242"/>
      <c r="P1553" s="242"/>
      <c r="Q1553" s="181"/>
      <c r="R1553" s="342"/>
      <c r="S1553" s="144"/>
      <c r="U1553" s="1"/>
    </row>
    <row r="1554" spans="3:21" ht="12" customHeight="1" x14ac:dyDescent="0.35">
      <c r="C1554" s="341" t="str">
        <f t="shared" si="151"/>
        <v/>
      </c>
      <c r="D1554" s="239"/>
      <c r="E1554" s="239"/>
      <c r="F1554" s="179"/>
      <c r="G1554" s="180"/>
      <c r="H1554" s="240"/>
      <c r="I1554" s="240"/>
      <c r="J1554" s="402"/>
      <c r="K1554" s="411"/>
      <c r="L1554" s="411"/>
      <c r="M1554" s="240"/>
      <c r="N1554" s="241"/>
      <c r="O1554" s="240"/>
      <c r="P1554" s="240"/>
      <c r="Q1554" s="210"/>
      <c r="R1554" s="341"/>
      <c r="S1554" s="144"/>
      <c r="U1554" s="1"/>
    </row>
    <row r="1555" spans="3:21" ht="12" customHeight="1" x14ac:dyDescent="0.35">
      <c r="C1555" s="342" t="str">
        <f t="shared" si="151"/>
        <v/>
      </c>
      <c r="D1555" s="126"/>
      <c r="E1555" s="126"/>
      <c r="F1555" s="181"/>
      <c r="G1555" s="182"/>
      <c r="H1555" s="242"/>
      <c r="I1555" s="242"/>
      <c r="J1555" s="403"/>
      <c r="K1555" s="411"/>
      <c r="L1555" s="411"/>
      <c r="M1555" s="243"/>
      <c r="N1555" s="193"/>
      <c r="O1555" s="242"/>
      <c r="P1555" s="242"/>
      <c r="Q1555" s="181"/>
      <c r="R1555" s="342"/>
      <c r="S1555" s="144"/>
      <c r="U1555" s="1"/>
    </row>
    <row r="1556" spans="3:21" ht="12" customHeight="1" x14ac:dyDescent="0.35">
      <c r="C1556" s="341" t="str">
        <f t="shared" si="151"/>
        <v/>
      </c>
      <c r="D1556" s="239"/>
      <c r="E1556" s="239"/>
      <c r="F1556" s="179"/>
      <c r="G1556" s="180"/>
      <c r="H1556" s="240"/>
      <c r="I1556" s="240"/>
      <c r="J1556" s="402"/>
      <c r="K1556" s="411"/>
      <c r="L1556" s="411"/>
      <c r="M1556" s="240"/>
      <c r="N1556" s="241"/>
      <c r="O1556" s="240"/>
      <c r="P1556" s="240"/>
      <c r="Q1556" s="210"/>
      <c r="R1556" s="341"/>
      <c r="S1556" s="144"/>
      <c r="U1556" s="1"/>
    </row>
    <row r="1557" spans="3:21" ht="12" customHeight="1" x14ac:dyDescent="0.35">
      <c r="C1557" s="342" t="str">
        <f t="shared" si="151"/>
        <v/>
      </c>
      <c r="D1557" s="126"/>
      <c r="E1557" s="126"/>
      <c r="F1557" s="181"/>
      <c r="G1557" s="182"/>
      <c r="H1557" s="242"/>
      <c r="I1557" s="242"/>
      <c r="J1557" s="403"/>
      <c r="K1557" s="411"/>
      <c r="L1557" s="411"/>
      <c r="M1557" s="243"/>
      <c r="N1557" s="193"/>
      <c r="O1557" s="242"/>
      <c r="P1557" s="242"/>
      <c r="Q1557" s="181"/>
      <c r="R1557" s="342"/>
      <c r="S1557" s="144"/>
      <c r="U1557" s="1"/>
    </row>
    <row r="1558" spans="3:21" ht="12" customHeight="1" x14ac:dyDescent="0.35">
      <c r="C1558" s="341" t="str">
        <f t="shared" si="151"/>
        <v/>
      </c>
      <c r="D1558" s="239"/>
      <c r="E1558" s="239"/>
      <c r="F1558" s="179"/>
      <c r="G1558" s="180"/>
      <c r="H1558" s="240"/>
      <c r="I1558" s="240"/>
      <c r="J1558" s="402"/>
      <c r="K1558" s="411"/>
      <c r="L1558" s="411"/>
      <c r="M1558" s="240"/>
      <c r="N1558" s="241"/>
      <c r="O1558" s="240"/>
      <c r="P1558" s="240"/>
      <c r="Q1558" s="210"/>
      <c r="R1558" s="341"/>
      <c r="S1558" s="144"/>
      <c r="U1558" s="1"/>
    </row>
    <row r="1559" spans="3:21" ht="12" customHeight="1" x14ac:dyDescent="0.35">
      <c r="C1559" s="342" t="str">
        <f t="shared" si="151"/>
        <v/>
      </c>
      <c r="D1559" s="126"/>
      <c r="E1559" s="126"/>
      <c r="F1559" s="181"/>
      <c r="G1559" s="182"/>
      <c r="H1559" s="242"/>
      <c r="I1559" s="242"/>
      <c r="J1559" s="403"/>
      <c r="K1559" s="411"/>
      <c r="L1559" s="411"/>
      <c r="M1559" s="243"/>
      <c r="N1559" s="193"/>
      <c r="O1559" s="242"/>
      <c r="P1559" s="242"/>
      <c r="Q1559" s="181"/>
      <c r="R1559" s="342"/>
      <c r="S1559" s="144"/>
      <c r="U1559" s="1"/>
    </row>
    <row r="1560" spans="3:21" ht="12" customHeight="1" x14ac:dyDescent="0.35">
      <c r="C1560" s="341" t="str">
        <f t="shared" si="151"/>
        <v/>
      </c>
      <c r="D1560" s="239"/>
      <c r="E1560" s="239"/>
      <c r="F1560" s="179"/>
      <c r="G1560" s="180"/>
      <c r="H1560" s="240"/>
      <c r="I1560" s="240"/>
      <c r="J1560" s="402"/>
      <c r="K1560" s="411"/>
      <c r="L1560" s="411"/>
      <c r="M1560" s="240"/>
      <c r="N1560" s="241"/>
      <c r="O1560" s="240"/>
      <c r="P1560" s="240"/>
      <c r="Q1560" s="210"/>
      <c r="R1560" s="341"/>
      <c r="S1560" s="144"/>
      <c r="U1560" s="1"/>
    </row>
    <row r="1561" spans="3:21" ht="12" customHeight="1" x14ac:dyDescent="0.35">
      <c r="C1561" s="342" t="str">
        <f t="shared" si="151"/>
        <v/>
      </c>
      <c r="D1561" s="126"/>
      <c r="E1561" s="126"/>
      <c r="F1561" s="181"/>
      <c r="G1561" s="182"/>
      <c r="H1561" s="242"/>
      <c r="I1561" s="242"/>
      <c r="J1561" s="403"/>
      <c r="K1561" s="411"/>
      <c r="L1561" s="411"/>
      <c r="M1561" s="243"/>
      <c r="N1561" s="193"/>
      <c r="O1561" s="242"/>
      <c r="P1561" s="242"/>
      <c r="Q1561" s="181"/>
      <c r="R1561" s="342"/>
      <c r="S1561" s="144"/>
      <c r="U1561" s="1"/>
    </row>
    <row r="1562" spans="3:21" ht="12" customHeight="1" x14ac:dyDescent="0.35">
      <c r="C1562" s="341" t="str">
        <f t="shared" si="151"/>
        <v/>
      </c>
      <c r="D1562" s="239"/>
      <c r="E1562" s="239"/>
      <c r="F1562" s="179"/>
      <c r="G1562" s="180"/>
      <c r="H1562" s="240"/>
      <c r="I1562" s="240"/>
      <c r="J1562" s="402"/>
      <c r="K1562" s="411"/>
      <c r="L1562" s="411"/>
      <c r="M1562" s="240"/>
      <c r="N1562" s="241"/>
      <c r="O1562" s="240"/>
      <c r="P1562" s="240"/>
      <c r="Q1562" s="210"/>
      <c r="R1562" s="341"/>
      <c r="S1562" s="144"/>
      <c r="U1562" s="1"/>
    </row>
    <row r="1563" spans="3:21" ht="12" customHeight="1" x14ac:dyDescent="0.35">
      <c r="C1563" s="342" t="str">
        <f t="shared" si="151"/>
        <v/>
      </c>
      <c r="D1563" s="126"/>
      <c r="E1563" s="126"/>
      <c r="F1563" s="181"/>
      <c r="G1563" s="182"/>
      <c r="H1563" s="242"/>
      <c r="I1563" s="242"/>
      <c r="J1563" s="403"/>
      <c r="K1563" s="411"/>
      <c r="L1563" s="411"/>
      <c r="M1563" s="243"/>
      <c r="N1563" s="193"/>
      <c r="O1563" s="242"/>
      <c r="P1563" s="242"/>
      <c r="Q1563" s="181"/>
      <c r="R1563" s="342"/>
      <c r="S1563" s="144"/>
      <c r="U1563" s="1"/>
    </row>
    <row r="1564" spans="3:21" ht="12" customHeight="1" x14ac:dyDescent="0.35">
      <c r="C1564" s="341" t="str">
        <f t="shared" si="151"/>
        <v/>
      </c>
      <c r="D1564" s="239"/>
      <c r="E1564" s="239"/>
      <c r="F1564" s="179"/>
      <c r="G1564" s="180"/>
      <c r="H1564" s="240"/>
      <c r="I1564" s="240"/>
      <c r="J1564" s="402"/>
      <c r="K1564" s="411"/>
      <c r="L1564" s="411"/>
      <c r="M1564" s="240"/>
      <c r="N1564" s="241"/>
      <c r="O1564" s="240"/>
      <c r="P1564" s="240"/>
      <c r="Q1564" s="210"/>
      <c r="R1564" s="341"/>
      <c r="S1564" s="144"/>
      <c r="U1564" s="1"/>
    </row>
    <row r="1565" spans="3:21" ht="12" customHeight="1" x14ac:dyDescent="0.35">
      <c r="C1565" s="342" t="str">
        <f t="shared" si="151"/>
        <v/>
      </c>
      <c r="D1565" s="126"/>
      <c r="E1565" s="126"/>
      <c r="F1565" s="181"/>
      <c r="G1565" s="182"/>
      <c r="H1565" s="242"/>
      <c r="I1565" s="242"/>
      <c r="J1565" s="403"/>
      <c r="K1565" s="411"/>
      <c r="L1565" s="411"/>
      <c r="M1565" s="243"/>
      <c r="N1565" s="193"/>
      <c r="O1565" s="242"/>
      <c r="P1565" s="242"/>
      <c r="Q1565" s="181"/>
      <c r="R1565" s="342"/>
      <c r="S1565" s="144"/>
      <c r="U1565" s="1"/>
    </row>
    <row r="1566" spans="3:21" ht="12" customHeight="1" x14ac:dyDescent="0.35">
      <c r="C1566" s="341" t="str">
        <f t="shared" si="151"/>
        <v/>
      </c>
      <c r="D1566" s="239"/>
      <c r="E1566" s="239"/>
      <c r="F1566" s="179"/>
      <c r="G1566" s="180"/>
      <c r="H1566" s="240"/>
      <c r="I1566" s="240"/>
      <c r="J1566" s="402"/>
      <c r="K1566" s="411"/>
      <c r="L1566" s="411"/>
      <c r="M1566" s="240"/>
      <c r="N1566" s="241"/>
      <c r="O1566" s="240"/>
      <c r="P1566" s="240"/>
      <c r="Q1566" s="210"/>
      <c r="R1566" s="341"/>
      <c r="S1566" s="144"/>
      <c r="U1566" s="1"/>
    </row>
    <row r="1567" spans="3:21" ht="12" customHeight="1" x14ac:dyDescent="0.35">
      <c r="C1567" s="342" t="str">
        <f t="shared" si="151"/>
        <v/>
      </c>
      <c r="D1567" s="126"/>
      <c r="E1567" s="126"/>
      <c r="F1567" s="181"/>
      <c r="G1567" s="182"/>
      <c r="H1567" s="242"/>
      <c r="I1567" s="242"/>
      <c r="J1567" s="403"/>
      <c r="K1567" s="411"/>
      <c r="L1567" s="411"/>
      <c r="M1567" s="243"/>
      <c r="N1567" s="193"/>
      <c r="O1567" s="242"/>
      <c r="P1567" s="242"/>
      <c r="Q1567" s="181"/>
      <c r="R1567" s="342"/>
      <c r="S1567" s="144"/>
      <c r="U1567" s="1"/>
    </row>
    <row r="1568" spans="3:21" ht="12" customHeight="1" x14ac:dyDescent="0.35">
      <c r="C1568" s="341" t="str">
        <f t="shared" si="151"/>
        <v/>
      </c>
      <c r="D1568" s="239"/>
      <c r="E1568" s="239"/>
      <c r="F1568" s="179"/>
      <c r="G1568" s="180"/>
      <c r="H1568" s="240"/>
      <c r="I1568" s="240"/>
      <c r="J1568" s="402"/>
      <c r="K1568" s="411"/>
      <c r="L1568" s="411"/>
      <c r="M1568" s="240"/>
      <c r="N1568" s="241"/>
      <c r="O1568" s="240"/>
      <c r="P1568" s="240"/>
      <c r="Q1568" s="210"/>
      <c r="R1568" s="341"/>
      <c r="S1568" s="144"/>
      <c r="U1568" s="1"/>
    </row>
    <row r="1569" spans="3:21" ht="12" customHeight="1" x14ac:dyDescent="0.35">
      <c r="C1569" s="342" t="str">
        <f t="shared" si="151"/>
        <v/>
      </c>
      <c r="D1569" s="126"/>
      <c r="E1569" s="126"/>
      <c r="F1569" s="181"/>
      <c r="G1569" s="182"/>
      <c r="H1569" s="242"/>
      <c r="I1569" s="242"/>
      <c r="J1569" s="403"/>
      <c r="K1569" s="411"/>
      <c r="L1569" s="411"/>
      <c r="M1569" s="243"/>
      <c r="N1569" s="193"/>
      <c r="O1569" s="242"/>
      <c r="P1569" s="242"/>
      <c r="Q1569" s="181"/>
      <c r="R1569" s="342"/>
      <c r="S1569" s="144"/>
      <c r="U1569" s="1"/>
    </row>
    <row r="1570" spans="3:21" ht="12" customHeight="1" x14ac:dyDescent="0.35">
      <c r="C1570" s="341" t="str">
        <f t="shared" si="151"/>
        <v/>
      </c>
      <c r="D1570" s="239"/>
      <c r="E1570" s="239"/>
      <c r="F1570" s="179"/>
      <c r="G1570" s="180"/>
      <c r="H1570" s="240"/>
      <c r="I1570" s="240"/>
      <c r="J1570" s="402"/>
      <c r="K1570" s="411"/>
      <c r="L1570" s="411"/>
      <c r="M1570" s="240"/>
      <c r="N1570" s="241"/>
      <c r="O1570" s="240"/>
      <c r="P1570" s="240"/>
      <c r="Q1570" s="210"/>
      <c r="R1570" s="341"/>
      <c r="S1570" s="144"/>
      <c r="U1570" s="1"/>
    </row>
    <row r="1571" spans="3:21" ht="12" customHeight="1" x14ac:dyDescent="0.35">
      <c r="C1571" s="342" t="str">
        <f t="shared" si="151"/>
        <v/>
      </c>
      <c r="D1571" s="126"/>
      <c r="E1571" s="126"/>
      <c r="F1571" s="181"/>
      <c r="G1571" s="182"/>
      <c r="H1571" s="242"/>
      <c r="I1571" s="242"/>
      <c r="J1571" s="403"/>
      <c r="K1571" s="411"/>
      <c r="L1571" s="411"/>
      <c r="M1571" s="243"/>
      <c r="N1571" s="193"/>
      <c r="O1571" s="242"/>
      <c r="P1571" s="242"/>
      <c r="Q1571" s="181"/>
      <c r="R1571" s="342"/>
      <c r="S1571" s="144"/>
      <c r="U1571" s="1"/>
    </row>
    <row r="1572" spans="3:21" ht="12" customHeight="1" x14ac:dyDescent="0.35">
      <c r="C1572" s="341" t="str">
        <f t="shared" si="151"/>
        <v/>
      </c>
      <c r="D1572" s="239"/>
      <c r="E1572" s="239"/>
      <c r="F1572" s="179"/>
      <c r="G1572" s="180"/>
      <c r="H1572" s="240"/>
      <c r="I1572" s="240"/>
      <c r="J1572" s="402"/>
      <c r="K1572" s="411"/>
      <c r="L1572" s="411"/>
      <c r="M1572" s="240"/>
      <c r="N1572" s="241"/>
      <c r="O1572" s="240"/>
      <c r="P1572" s="240"/>
      <c r="Q1572" s="210"/>
      <c r="R1572" s="341"/>
      <c r="S1572" s="144"/>
      <c r="U1572" s="1"/>
    </row>
    <row r="1573" spans="3:21" ht="12" customHeight="1" x14ac:dyDescent="0.35">
      <c r="C1573" s="342" t="str">
        <f t="shared" si="151"/>
        <v/>
      </c>
      <c r="D1573" s="126"/>
      <c r="E1573" s="126"/>
      <c r="F1573" s="181"/>
      <c r="G1573" s="182"/>
      <c r="H1573" s="242"/>
      <c r="I1573" s="242"/>
      <c r="J1573" s="403"/>
      <c r="K1573" s="411"/>
      <c r="L1573" s="411"/>
      <c r="M1573" s="243"/>
      <c r="N1573" s="193"/>
      <c r="O1573" s="242"/>
      <c r="P1573" s="242"/>
      <c r="Q1573" s="181"/>
      <c r="R1573" s="342"/>
      <c r="S1573" s="144"/>
      <c r="U1573" s="1"/>
    </row>
    <row r="1574" spans="3:21" ht="12" customHeight="1" x14ac:dyDescent="0.35">
      <c r="C1574" s="341" t="str">
        <f t="shared" si="151"/>
        <v/>
      </c>
      <c r="D1574" s="239"/>
      <c r="E1574" s="239"/>
      <c r="F1574" s="179"/>
      <c r="G1574" s="180"/>
      <c r="H1574" s="240"/>
      <c r="I1574" s="240"/>
      <c r="J1574" s="402"/>
      <c r="K1574" s="411"/>
      <c r="L1574" s="411"/>
      <c r="M1574" s="240"/>
      <c r="N1574" s="241"/>
      <c r="O1574" s="240"/>
      <c r="P1574" s="240"/>
      <c r="Q1574" s="210"/>
      <c r="R1574" s="341"/>
      <c r="S1574" s="144"/>
      <c r="U1574" s="1"/>
    </row>
    <row r="1575" spans="3:21" ht="12" customHeight="1" x14ac:dyDescent="0.35">
      <c r="C1575" s="342" t="str">
        <f t="shared" si="151"/>
        <v/>
      </c>
      <c r="D1575" s="126"/>
      <c r="E1575" s="126"/>
      <c r="F1575" s="181"/>
      <c r="G1575" s="182"/>
      <c r="H1575" s="242"/>
      <c r="I1575" s="242"/>
      <c r="J1575" s="403"/>
      <c r="K1575" s="411"/>
      <c r="L1575" s="411"/>
      <c r="M1575" s="243"/>
      <c r="N1575" s="193"/>
      <c r="O1575" s="242"/>
      <c r="P1575" s="242"/>
      <c r="Q1575" s="181"/>
      <c r="R1575" s="342"/>
      <c r="S1575" s="144"/>
      <c r="U1575" s="1"/>
    </row>
    <row r="1576" spans="3:21" ht="12" customHeight="1" x14ac:dyDescent="0.35">
      <c r="C1576" s="341" t="str">
        <f t="shared" si="151"/>
        <v/>
      </c>
      <c r="D1576" s="239"/>
      <c r="E1576" s="239"/>
      <c r="F1576" s="179"/>
      <c r="G1576" s="180"/>
      <c r="H1576" s="240"/>
      <c r="I1576" s="240"/>
      <c r="J1576" s="402"/>
      <c r="K1576" s="411"/>
      <c r="L1576" s="411"/>
      <c r="M1576" s="240"/>
      <c r="N1576" s="241"/>
      <c r="O1576" s="240"/>
      <c r="P1576" s="240"/>
      <c r="Q1576" s="210"/>
      <c r="R1576" s="341"/>
      <c r="S1576" s="144"/>
      <c r="U1576" s="1"/>
    </row>
    <row r="1577" spans="3:21" ht="12" customHeight="1" x14ac:dyDescent="0.35">
      <c r="C1577" s="342" t="str">
        <f t="shared" si="151"/>
        <v/>
      </c>
      <c r="D1577" s="126"/>
      <c r="E1577" s="126"/>
      <c r="F1577" s="181"/>
      <c r="G1577" s="182"/>
      <c r="H1577" s="242"/>
      <c r="I1577" s="242"/>
      <c r="J1577" s="403"/>
      <c r="K1577" s="411"/>
      <c r="L1577" s="411"/>
      <c r="M1577" s="243"/>
      <c r="N1577" s="193"/>
      <c r="O1577" s="242"/>
      <c r="P1577" s="242"/>
      <c r="Q1577" s="181"/>
      <c r="R1577" s="342"/>
      <c r="S1577" s="144"/>
      <c r="U1577" s="1"/>
    </row>
    <row r="1578" spans="3:21" ht="12" customHeight="1" x14ac:dyDescent="0.35">
      <c r="C1578" s="341" t="str">
        <f t="shared" si="151"/>
        <v/>
      </c>
      <c r="D1578" s="239"/>
      <c r="E1578" s="239"/>
      <c r="F1578" s="179"/>
      <c r="G1578" s="180"/>
      <c r="H1578" s="240"/>
      <c r="I1578" s="240"/>
      <c r="J1578" s="402"/>
      <c r="K1578" s="411"/>
      <c r="L1578" s="411"/>
      <c r="M1578" s="240"/>
      <c r="N1578" s="241"/>
      <c r="O1578" s="240"/>
      <c r="P1578" s="240"/>
      <c r="Q1578" s="210"/>
      <c r="R1578" s="341"/>
      <c r="S1578" s="144"/>
      <c r="U1578" s="1"/>
    </row>
    <row r="1579" spans="3:21" ht="12" customHeight="1" x14ac:dyDescent="0.35">
      <c r="C1579" s="342" t="str">
        <f t="shared" si="151"/>
        <v/>
      </c>
      <c r="D1579" s="126"/>
      <c r="E1579" s="126"/>
      <c r="F1579" s="181"/>
      <c r="G1579" s="182"/>
      <c r="H1579" s="242"/>
      <c r="I1579" s="242"/>
      <c r="J1579" s="403"/>
      <c r="K1579" s="411"/>
      <c r="L1579" s="411"/>
      <c r="M1579" s="243"/>
      <c r="N1579" s="193"/>
      <c r="O1579" s="242"/>
      <c r="P1579" s="242"/>
      <c r="Q1579" s="181"/>
      <c r="R1579" s="342"/>
      <c r="S1579" s="144"/>
      <c r="U1579" s="1"/>
    </row>
    <row r="1580" spans="3:21" ht="12" customHeight="1" x14ac:dyDescent="0.35">
      <c r="C1580" s="341" t="str">
        <f t="shared" si="151"/>
        <v/>
      </c>
      <c r="D1580" s="239"/>
      <c r="E1580" s="239"/>
      <c r="F1580" s="179"/>
      <c r="G1580" s="180"/>
      <c r="H1580" s="240"/>
      <c r="I1580" s="240"/>
      <c r="J1580" s="402"/>
      <c r="K1580" s="411"/>
      <c r="L1580" s="411"/>
      <c r="M1580" s="240"/>
      <c r="N1580" s="241"/>
      <c r="O1580" s="240"/>
      <c r="P1580" s="240"/>
      <c r="Q1580" s="210"/>
      <c r="R1580" s="341"/>
      <c r="S1580" s="144"/>
      <c r="U1580" s="1"/>
    </row>
    <row r="1581" spans="3:21" ht="12" customHeight="1" x14ac:dyDescent="0.35">
      <c r="C1581" s="342" t="str">
        <f t="shared" si="151"/>
        <v/>
      </c>
      <c r="D1581" s="126"/>
      <c r="E1581" s="126"/>
      <c r="F1581" s="181"/>
      <c r="G1581" s="182"/>
      <c r="H1581" s="242"/>
      <c r="I1581" s="242"/>
      <c r="J1581" s="403"/>
      <c r="K1581" s="411"/>
      <c r="L1581" s="411"/>
      <c r="M1581" s="243"/>
      <c r="N1581" s="193"/>
      <c r="O1581" s="242"/>
      <c r="P1581" s="242"/>
      <c r="Q1581" s="181"/>
      <c r="R1581" s="342"/>
      <c r="S1581" s="144"/>
      <c r="U1581" s="1"/>
    </row>
    <row r="1582" spans="3:21" ht="12" customHeight="1" x14ac:dyDescent="0.35">
      <c r="C1582" s="341" t="str">
        <f t="shared" si="151"/>
        <v/>
      </c>
      <c r="D1582" s="239"/>
      <c r="E1582" s="239"/>
      <c r="F1582" s="179"/>
      <c r="G1582" s="180"/>
      <c r="H1582" s="240"/>
      <c r="I1582" s="240"/>
      <c r="J1582" s="402"/>
      <c r="K1582" s="411"/>
      <c r="L1582" s="411"/>
      <c r="M1582" s="240"/>
      <c r="N1582" s="241"/>
      <c r="O1582" s="240"/>
      <c r="P1582" s="240"/>
      <c r="Q1582" s="210"/>
      <c r="R1582" s="341"/>
      <c r="S1582" s="144"/>
      <c r="U1582" s="1"/>
    </row>
    <row r="1583" spans="3:21" ht="12" customHeight="1" x14ac:dyDescent="0.35">
      <c r="C1583" s="342" t="str">
        <f t="shared" si="151"/>
        <v/>
      </c>
      <c r="D1583" s="126"/>
      <c r="E1583" s="126"/>
      <c r="F1583" s="181"/>
      <c r="G1583" s="182"/>
      <c r="H1583" s="242"/>
      <c r="I1583" s="242"/>
      <c r="J1583" s="403"/>
      <c r="K1583" s="411"/>
      <c r="L1583" s="411"/>
      <c r="M1583" s="243"/>
      <c r="N1583" s="193"/>
      <c r="O1583" s="242"/>
      <c r="P1583" s="242"/>
      <c r="Q1583" s="181"/>
      <c r="R1583" s="342"/>
      <c r="S1583" s="144"/>
      <c r="U1583" s="1"/>
    </row>
    <row r="1584" spans="3:21" ht="12" customHeight="1" x14ac:dyDescent="0.35">
      <c r="C1584" s="341" t="str">
        <f t="shared" si="151"/>
        <v/>
      </c>
      <c r="D1584" s="239"/>
      <c r="E1584" s="239"/>
      <c r="F1584" s="179"/>
      <c r="G1584" s="180"/>
      <c r="H1584" s="240"/>
      <c r="I1584" s="240"/>
      <c r="J1584" s="402"/>
      <c r="K1584" s="411"/>
      <c r="L1584" s="411"/>
      <c r="M1584" s="240"/>
      <c r="N1584" s="241"/>
      <c r="O1584" s="240"/>
      <c r="P1584" s="240"/>
      <c r="Q1584" s="210"/>
      <c r="R1584" s="341"/>
      <c r="S1584" s="144"/>
      <c r="U1584" s="1"/>
    </row>
    <row r="1585" spans="3:21" ht="12" customHeight="1" x14ac:dyDescent="0.35">
      <c r="C1585" s="342" t="str">
        <f t="shared" si="151"/>
        <v/>
      </c>
      <c r="D1585" s="126"/>
      <c r="E1585" s="126"/>
      <c r="F1585" s="181"/>
      <c r="G1585" s="182"/>
      <c r="H1585" s="242"/>
      <c r="I1585" s="242"/>
      <c r="J1585" s="403"/>
      <c r="K1585" s="411"/>
      <c r="L1585" s="411"/>
      <c r="M1585" s="243"/>
      <c r="N1585" s="193"/>
      <c r="O1585" s="242"/>
      <c r="P1585" s="242"/>
      <c r="Q1585" s="181"/>
      <c r="R1585" s="342"/>
      <c r="S1585" s="144"/>
      <c r="U1585" s="1"/>
    </row>
    <row r="1586" spans="3:21" ht="12" customHeight="1" x14ac:dyDescent="0.35">
      <c r="C1586" s="341" t="str">
        <f t="shared" si="151"/>
        <v/>
      </c>
      <c r="D1586" s="239"/>
      <c r="E1586" s="239"/>
      <c r="F1586" s="179"/>
      <c r="G1586" s="180"/>
      <c r="H1586" s="240"/>
      <c r="I1586" s="240"/>
      <c r="J1586" s="402"/>
      <c r="K1586" s="411"/>
      <c r="L1586" s="411"/>
      <c r="M1586" s="240"/>
      <c r="N1586" s="241"/>
      <c r="O1586" s="240"/>
      <c r="P1586" s="240"/>
      <c r="Q1586" s="210"/>
      <c r="R1586" s="341"/>
      <c r="S1586" s="144"/>
      <c r="U1586" s="1"/>
    </row>
    <row r="1587" spans="3:21" ht="12" customHeight="1" x14ac:dyDescent="0.35">
      <c r="C1587" s="342" t="str">
        <f t="shared" si="151"/>
        <v/>
      </c>
      <c r="D1587" s="126"/>
      <c r="E1587" s="126"/>
      <c r="F1587" s="181"/>
      <c r="G1587" s="182"/>
      <c r="H1587" s="242"/>
      <c r="I1587" s="242"/>
      <c r="J1587" s="403"/>
      <c r="K1587" s="411"/>
      <c r="L1587" s="411"/>
      <c r="M1587" s="243"/>
      <c r="N1587" s="193"/>
      <c r="O1587" s="242"/>
      <c r="P1587" s="242"/>
      <c r="Q1587" s="181"/>
      <c r="R1587" s="342"/>
      <c r="S1587" s="144"/>
      <c r="U1587" s="1"/>
    </row>
    <row r="1588" spans="3:21" ht="12" customHeight="1" x14ac:dyDescent="0.35">
      <c r="C1588" s="341" t="str">
        <f t="shared" si="151"/>
        <v/>
      </c>
      <c r="D1588" s="239"/>
      <c r="E1588" s="239"/>
      <c r="F1588" s="179"/>
      <c r="G1588" s="180"/>
      <c r="H1588" s="240"/>
      <c r="I1588" s="240"/>
      <c r="J1588" s="402"/>
      <c r="K1588" s="411"/>
      <c r="L1588" s="411"/>
      <c r="M1588" s="240"/>
      <c r="N1588" s="241"/>
      <c r="O1588" s="240"/>
      <c r="P1588" s="240"/>
      <c r="Q1588" s="210"/>
      <c r="R1588" s="341"/>
      <c r="S1588" s="144"/>
      <c r="U1588" s="1"/>
    </row>
    <row r="1589" spans="3:21" ht="12" customHeight="1" x14ac:dyDescent="0.35">
      <c r="C1589" s="342" t="str">
        <f t="shared" si="151"/>
        <v/>
      </c>
      <c r="D1589" s="126"/>
      <c r="E1589" s="126"/>
      <c r="F1589" s="181"/>
      <c r="G1589" s="182"/>
      <c r="H1589" s="242"/>
      <c r="I1589" s="242"/>
      <c r="J1589" s="403"/>
      <c r="K1589" s="411"/>
      <c r="L1589" s="411"/>
      <c r="M1589" s="243"/>
      <c r="N1589" s="193"/>
      <c r="O1589" s="242"/>
      <c r="P1589" s="242"/>
      <c r="Q1589" s="181"/>
      <c r="R1589" s="342"/>
      <c r="S1589" s="144"/>
      <c r="U1589" s="1"/>
    </row>
    <row r="1590" spans="3:21" ht="12" customHeight="1" x14ac:dyDescent="0.35">
      <c r="C1590" s="341" t="str">
        <f t="shared" si="151"/>
        <v/>
      </c>
      <c r="D1590" s="239"/>
      <c r="E1590" s="239"/>
      <c r="F1590" s="179"/>
      <c r="G1590" s="180"/>
      <c r="H1590" s="240"/>
      <c r="I1590" s="240"/>
      <c r="J1590" s="402"/>
      <c r="K1590" s="411"/>
      <c r="L1590" s="411"/>
      <c r="M1590" s="240"/>
      <c r="N1590" s="241"/>
      <c r="O1590" s="240"/>
      <c r="P1590" s="240"/>
      <c r="Q1590" s="210"/>
      <c r="R1590" s="341"/>
      <c r="S1590" s="144"/>
      <c r="U1590" s="1"/>
    </row>
    <row r="1591" spans="3:21" ht="12" customHeight="1" x14ac:dyDescent="0.35">
      <c r="C1591" s="342" t="str">
        <f t="shared" si="151"/>
        <v/>
      </c>
      <c r="D1591" s="126"/>
      <c r="E1591" s="126"/>
      <c r="F1591" s="181"/>
      <c r="G1591" s="182"/>
      <c r="H1591" s="242"/>
      <c r="I1591" s="242"/>
      <c r="J1591" s="403"/>
      <c r="K1591" s="411"/>
      <c r="L1591" s="411"/>
      <c r="M1591" s="243"/>
      <c r="N1591" s="193"/>
      <c r="O1591" s="242"/>
      <c r="P1591" s="242"/>
      <c r="Q1591" s="181"/>
      <c r="R1591" s="342"/>
      <c r="S1591" s="144"/>
      <c r="U1591" s="1"/>
    </row>
    <row r="1592" spans="3:21" ht="12" customHeight="1" x14ac:dyDescent="0.35">
      <c r="C1592" s="341" t="str">
        <f t="shared" si="151"/>
        <v/>
      </c>
      <c r="D1592" s="239"/>
      <c r="E1592" s="239"/>
      <c r="F1592" s="179"/>
      <c r="G1592" s="180"/>
      <c r="H1592" s="240"/>
      <c r="I1592" s="240"/>
      <c r="J1592" s="402"/>
      <c r="K1592" s="411"/>
      <c r="L1592" s="411"/>
      <c r="M1592" s="240"/>
      <c r="N1592" s="241"/>
      <c r="O1592" s="240"/>
      <c r="P1592" s="240"/>
      <c r="Q1592" s="210"/>
      <c r="R1592" s="341"/>
      <c r="S1592" s="144"/>
      <c r="U1592" s="1"/>
    </row>
    <row r="1593" spans="3:21" ht="12" customHeight="1" x14ac:dyDescent="0.35">
      <c r="C1593" s="342" t="str">
        <f t="shared" si="151"/>
        <v/>
      </c>
      <c r="D1593" s="126"/>
      <c r="E1593" s="126"/>
      <c r="F1593" s="181"/>
      <c r="G1593" s="182"/>
      <c r="H1593" s="242"/>
      <c r="I1593" s="242"/>
      <c r="J1593" s="403"/>
      <c r="K1593" s="411"/>
      <c r="L1593" s="411"/>
      <c r="M1593" s="243"/>
      <c r="N1593" s="193"/>
      <c r="O1593" s="242"/>
      <c r="P1593" s="242"/>
      <c r="Q1593" s="181"/>
      <c r="R1593" s="342"/>
      <c r="S1593" s="144"/>
      <c r="U1593" s="1"/>
    </row>
    <row r="1594" spans="3:21" ht="12" customHeight="1" x14ac:dyDescent="0.35">
      <c r="C1594" s="341" t="str">
        <f t="shared" si="151"/>
        <v/>
      </c>
      <c r="D1594" s="239"/>
      <c r="E1594" s="239"/>
      <c r="F1594" s="179"/>
      <c r="G1594" s="180"/>
      <c r="H1594" s="240"/>
      <c r="I1594" s="240"/>
      <c r="J1594" s="402"/>
      <c r="K1594" s="411"/>
      <c r="L1594" s="411"/>
      <c r="M1594" s="240"/>
      <c r="N1594" s="241"/>
      <c r="O1594" s="240"/>
      <c r="P1594" s="240"/>
      <c r="Q1594" s="210"/>
      <c r="R1594" s="341"/>
      <c r="S1594" s="144"/>
      <c r="U1594" s="1"/>
    </row>
    <row r="1595" spans="3:21" ht="12" customHeight="1" x14ac:dyDescent="0.35">
      <c r="C1595" s="342" t="str">
        <f t="shared" si="151"/>
        <v/>
      </c>
      <c r="D1595" s="126"/>
      <c r="E1595" s="126"/>
      <c r="F1595" s="181"/>
      <c r="G1595" s="182"/>
      <c r="H1595" s="242"/>
      <c r="I1595" s="242"/>
      <c r="J1595" s="403"/>
      <c r="K1595" s="411"/>
      <c r="L1595" s="411"/>
      <c r="M1595" s="243"/>
      <c r="N1595" s="193"/>
      <c r="O1595" s="242"/>
      <c r="P1595" s="242"/>
      <c r="Q1595" s="181"/>
      <c r="R1595" s="342"/>
      <c r="S1595" s="144"/>
      <c r="U1595" s="1"/>
    </row>
    <row r="1596" spans="3:21" ht="12" customHeight="1" x14ac:dyDescent="0.35">
      <c r="C1596" s="341" t="str">
        <f t="shared" si="151"/>
        <v/>
      </c>
      <c r="D1596" s="239"/>
      <c r="E1596" s="239"/>
      <c r="F1596" s="179"/>
      <c r="G1596" s="180"/>
      <c r="H1596" s="240"/>
      <c r="I1596" s="240"/>
      <c r="J1596" s="402"/>
      <c r="K1596" s="411"/>
      <c r="L1596" s="411"/>
      <c r="M1596" s="240"/>
      <c r="N1596" s="241"/>
      <c r="O1596" s="240"/>
      <c r="P1596" s="240"/>
      <c r="Q1596" s="210"/>
      <c r="R1596" s="341"/>
      <c r="S1596" s="144"/>
      <c r="U1596" s="1"/>
    </row>
    <row r="1597" spans="3:21" ht="12" customHeight="1" x14ac:dyDescent="0.35">
      <c r="C1597" s="342" t="str">
        <f t="shared" si="151"/>
        <v/>
      </c>
      <c r="D1597" s="126"/>
      <c r="E1597" s="126"/>
      <c r="F1597" s="181"/>
      <c r="G1597" s="182"/>
      <c r="H1597" s="242"/>
      <c r="I1597" s="242"/>
      <c r="J1597" s="403"/>
      <c r="K1597" s="411"/>
      <c r="L1597" s="411"/>
      <c r="M1597" s="243"/>
      <c r="N1597" s="193"/>
      <c r="O1597" s="242"/>
      <c r="P1597" s="242"/>
      <c r="Q1597" s="181"/>
      <c r="R1597" s="342"/>
      <c r="S1597" s="144"/>
      <c r="U1597" s="1"/>
    </row>
    <row r="1598" spans="3:21" ht="12" customHeight="1" x14ac:dyDescent="0.35">
      <c r="C1598" s="341" t="str">
        <f t="shared" si="151"/>
        <v/>
      </c>
      <c r="D1598" s="239"/>
      <c r="E1598" s="239"/>
      <c r="F1598" s="179"/>
      <c r="G1598" s="180"/>
      <c r="H1598" s="240"/>
      <c r="I1598" s="240"/>
      <c r="J1598" s="402"/>
      <c r="K1598" s="411"/>
      <c r="L1598" s="411"/>
      <c r="M1598" s="240"/>
      <c r="N1598" s="241"/>
      <c r="O1598" s="240"/>
      <c r="P1598" s="240"/>
      <c r="Q1598" s="210"/>
      <c r="R1598" s="341"/>
      <c r="S1598" s="144"/>
      <c r="U1598" s="1"/>
    </row>
    <row r="1599" spans="3:21" ht="12" customHeight="1" x14ac:dyDescent="0.35">
      <c r="C1599" s="342" t="str">
        <f t="shared" si="151"/>
        <v/>
      </c>
      <c r="D1599" s="126"/>
      <c r="E1599" s="126"/>
      <c r="F1599" s="181"/>
      <c r="G1599" s="182"/>
      <c r="H1599" s="242"/>
      <c r="I1599" s="242"/>
      <c r="J1599" s="403"/>
      <c r="K1599" s="411"/>
      <c r="L1599" s="411"/>
      <c r="M1599" s="243"/>
      <c r="N1599" s="193"/>
      <c r="O1599" s="242"/>
      <c r="P1599" s="242"/>
      <c r="Q1599" s="181"/>
      <c r="R1599" s="342"/>
      <c r="S1599" s="144"/>
      <c r="U1599" s="1"/>
    </row>
    <row r="1600" spans="3:21" ht="12" customHeight="1" x14ac:dyDescent="0.35">
      <c r="C1600" s="341" t="str">
        <f t="shared" si="151"/>
        <v/>
      </c>
      <c r="D1600" s="239"/>
      <c r="E1600" s="239"/>
      <c r="F1600" s="179"/>
      <c r="G1600" s="180"/>
      <c r="H1600" s="240"/>
      <c r="I1600" s="240"/>
      <c r="J1600" s="402"/>
      <c r="K1600" s="411"/>
      <c r="L1600" s="411"/>
      <c r="M1600" s="240"/>
      <c r="N1600" s="241"/>
      <c r="O1600" s="240"/>
      <c r="P1600" s="240"/>
      <c r="Q1600" s="210"/>
      <c r="R1600" s="341"/>
      <c r="S1600" s="144"/>
      <c r="U1600" s="1"/>
    </row>
    <row r="1601" spans="3:21" ht="12" customHeight="1" x14ac:dyDescent="0.35">
      <c r="C1601" s="342" t="str">
        <f t="shared" si="151"/>
        <v/>
      </c>
      <c r="D1601" s="126"/>
      <c r="E1601" s="126"/>
      <c r="F1601" s="181"/>
      <c r="G1601" s="182"/>
      <c r="H1601" s="242"/>
      <c r="I1601" s="242"/>
      <c r="J1601" s="403"/>
      <c r="K1601" s="411"/>
      <c r="L1601" s="411"/>
      <c r="M1601" s="243"/>
      <c r="N1601" s="193"/>
      <c r="O1601" s="242"/>
      <c r="P1601" s="242"/>
      <c r="Q1601" s="181"/>
      <c r="R1601" s="342"/>
      <c r="S1601" s="144"/>
      <c r="U1601" s="1"/>
    </row>
    <row r="1602" spans="3:21" ht="12" customHeight="1" x14ac:dyDescent="0.35">
      <c r="C1602" s="341" t="str">
        <f t="shared" si="151"/>
        <v/>
      </c>
      <c r="D1602" s="239"/>
      <c r="E1602" s="239"/>
      <c r="F1602" s="179"/>
      <c r="G1602" s="180"/>
      <c r="H1602" s="240"/>
      <c r="I1602" s="240"/>
      <c r="J1602" s="402"/>
      <c r="K1602" s="411"/>
      <c r="L1602" s="411"/>
      <c r="M1602" s="240"/>
      <c r="N1602" s="241"/>
      <c r="O1602" s="240"/>
      <c r="P1602" s="240"/>
      <c r="Q1602" s="210"/>
      <c r="R1602" s="341"/>
      <c r="S1602" s="144"/>
      <c r="U1602" s="1"/>
    </row>
    <row r="1603" spans="3:21" ht="12" customHeight="1" x14ac:dyDescent="0.35">
      <c r="C1603" s="342" t="str">
        <f t="shared" si="151"/>
        <v/>
      </c>
      <c r="D1603" s="126"/>
      <c r="E1603" s="126"/>
      <c r="F1603" s="181"/>
      <c r="G1603" s="182"/>
      <c r="H1603" s="242"/>
      <c r="I1603" s="242"/>
      <c r="J1603" s="403"/>
      <c r="K1603" s="411"/>
      <c r="L1603" s="411"/>
      <c r="M1603" s="243"/>
      <c r="N1603" s="193"/>
      <c r="O1603" s="242"/>
      <c r="P1603" s="242"/>
      <c r="Q1603" s="181"/>
      <c r="R1603" s="342"/>
      <c r="S1603" s="144"/>
      <c r="U1603" s="1"/>
    </row>
    <row r="1604" spans="3:21" ht="12" customHeight="1" x14ac:dyDescent="0.35">
      <c r="C1604" s="341" t="str">
        <f t="shared" si="151"/>
        <v/>
      </c>
      <c r="D1604" s="239"/>
      <c r="E1604" s="239"/>
      <c r="F1604" s="179"/>
      <c r="G1604" s="180"/>
      <c r="H1604" s="240"/>
      <c r="I1604" s="240"/>
      <c r="J1604" s="402"/>
      <c r="K1604" s="411"/>
      <c r="L1604" s="411"/>
      <c r="M1604" s="240"/>
      <c r="N1604" s="241"/>
      <c r="O1604" s="240"/>
      <c r="P1604" s="240"/>
      <c r="Q1604" s="210"/>
      <c r="R1604" s="341"/>
      <c r="S1604" s="144"/>
      <c r="U1604" s="1"/>
    </row>
    <row r="1605" spans="3:21" ht="12" customHeight="1" x14ac:dyDescent="0.35">
      <c r="C1605" s="342" t="str">
        <f t="shared" si="151"/>
        <v/>
      </c>
      <c r="D1605" s="126"/>
      <c r="E1605" s="126"/>
      <c r="F1605" s="181"/>
      <c r="G1605" s="182"/>
      <c r="H1605" s="242"/>
      <c r="I1605" s="242"/>
      <c r="J1605" s="403"/>
      <c r="K1605" s="411"/>
      <c r="L1605" s="411"/>
      <c r="M1605" s="243"/>
      <c r="N1605" s="193"/>
      <c r="O1605" s="242"/>
      <c r="P1605" s="242"/>
      <c r="Q1605" s="181"/>
      <c r="R1605" s="342"/>
      <c r="S1605" s="144"/>
      <c r="U1605" s="1"/>
    </row>
    <row r="1606" spans="3:21" ht="12" customHeight="1" x14ac:dyDescent="0.35">
      <c r="C1606" s="341" t="str">
        <f t="shared" si="151"/>
        <v/>
      </c>
      <c r="D1606" s="239"/>
      <c r="E1606" s="239"/>
      <c r="F1606" s="179"/>
      <c r="G1606" s="180"/>
      <c r="H1606" s="240"/>
      <c r="I1606" s="240"/>
      <c r="J1606" s="402"/>
      <c r="K1606" s="411"/>
      <c r="L1606" s="411"/>
      <c r="M1606" s="240"/>
      <c r="N1606" s="241"/>
      <c r="O1606" s="240"/>
      <c r="P1606" s="240"/>
      <c r="Q1606" s="210"/>
      <c r="R1606" s="341"/>
      <c r="S1606" s="144"/>
      <c r="U1606" s="1"/>
    </row>
    <row r="1607" spans="3:21" ht="12" customHeight="1" x14ac:dyDescent="0.35">
      <c r="C1607" s="342" t="str">
        <f t="shared" si="151"/>
        <v/>
      </c>
      <c r="D1607" s="126"/>
      <c r="E1607" s="126"/>
      <c r="F1607" s="181"/>
      <c r="G1607" s="182"/>
      <c r="H1607" s="242"/>
      <c r="I1607" s="242"/>
      <c r="J1607" s="403"/>
      <c r="K1607" s="411"/>
      <c r="L1607" s="411"/>
      <c r="M1607" s="243"/>
      <c r="N1607" s="193"/>
      <c r="O1607" s="242"/>
      <c r="P1607" s="242"/>
      <c r="Q1607" s="181"/>
      <c r="R1607" s="342"/>
      <c r="S1607" s="144"/>
      <c r="U1607" s="1"/>
    </row>
    <row r="1608" spans="3:21" ht="12" customHeight="1" x14ac:dyDescent="0.35">
      <c r="C1608" s="341" t="str">
        <f t="shared" si="151"/>
        <v/>
      </c>
      <c r="D1608" s="239"/>
      <c r="E1608" s="239"/>
      <c r="F1608" s="179"/>
      <c r="G1608" s="180"/>
      <c r="H1608" s="240"/>
      <c r="I1608" s="240"/>
      <c r="J1608" s="402"/>
      <c r="K1608" s="411"/>
      <c r="L1608" s="411"/>
      <c r="M1608" s="240"/>
      <c r="N1608" s="241"/>
      <c r="O1608" s="240"/>
      <c r="P1608" s="240"/>
      <c r="Q1608" s="210"/>
      <c r="R1608" s="341"/>
      <c r="S1608" s="144"/>
      <c r="U1608" s="1"/>
    </row>
    <row r="1609" spans="3:21" ht="12" customHeight="1" x14ac:dyDescent="0.35">
      <c r="C1609" s="342" t="str">
        <f t="shared" si="151"/>
        <v/>
      </c>
      <c r="D1609" s="126"/>
      <c r="E1609" s="126"/>
      <c r="F1609" s="181"/>
      <c r="G1609" s="182"/>
      <c r="H1609" s="242"/>
      <c r="I1609" s="242"/>
      <c r="J1609" s="403"/>
      <c r="K1609" s="411"/>
      <c r="L1609" s="411"/>
      <c r="M1609" s="243"/>
      <c r="N1609" s="193"/>
      <c r="O1609" s="242"/>
      <c r="P1609" s="242"/>
      <c r="Q1609" s="181"/>
      <c r="R1609" s="342"/>
      <c r="S1609" s="144"/>
      <c r="U1609" s="1"/>
    </row>
    <row r="1610" spans="3:21" ht="12" customHeight="1" x14ac:dyDescent="0.35">
      <c r="C1610" s="341" t="str">
        <f t="shared" si="151"/>
        <v/>
      </c>
      <c r="D1610" s="239"/>
      <c r="E1610" s="239"/>
      <c r="F1610" s="179"/>
      <c r="G1610" s="180"/>
      <c r="H1610" s="240"/>
      <c r="I1610" s="240"/>
      <c r="J1610" s="402"/>
      <c r="K1610" s="411"/>
      <c r="L1610" s="411"/>
      <c r="M1610" s="240"/>
      <c r="N1610" s="241"/>
      <c r="O1610" s="240"/>
      <c r="P1610" s="240"/>
      <c r="Q1610" s="210"/>
      <c r="R1610" s="341"/>
      <c r="S1610" s="144"/>
      <c r="U1610" s="1"/>
    </row>
    <row r="1611" spans="3:21" ht="12" customHeight="1" x14ac:dyDescent="0.35">
      <c r="C1611" s="342" t="str">
        <f t="shared" si="151"/>
        <v/>
      </c>
      <c r="D1611" s="126"/>
      <c r="E1611" s="126"/>
      <c r="F1611" s="181"/>
      <c r="G1611" s="182"/>
      <c r="H1611" s="242"/>
      <c r="I1611" s="242"/>
      <c r="J1611" s="403"/>
      <c r="K1611" s="411"/>
      <c r="L1611" s="411"/>
      <c r="M1611" s="243"/>
      <c r="N1611" s="193"/>
      <c r="O1611" s="242"/>
      <c r="P1611" s="242"/>
      <c r="Q1611" s="181"/>
      <c r="R1611" s="342"/>
      <c r="S1611" s="144"/>
      <c r="U1611" s="1"/>
    </row>
    <row r="1612" spans="3:21" ht="12" customHeight="1" x14ac:dyDescent="0.35">
      <c r="C1612" s="341" t="str">
        <f t="shared" si="151"/>
        <v/>
      </c>
      <c r="D1612" s="239"/>
      <c r="E1612" s="239"/>
      <c r="F1612" s="179"/>
      <c r="G1612" s="180"/>
      <c r="H1612" s="240"/>
      <c r="I1612" s="240"/>
      <c r="J1612" s="402"/>
      <c r="K1612" s="411"/>
      <c r="L1612" s="411"/>
      <c r="M1612" s="240"/>
      <c r="N1612" s="241"/>
      <c r="O1612" s="240"/>
      <c r="P1612" s="240"/>
      <c r="Q1612" s="210"/>
      <c r="R1612" s="341"/>
      <c r="S1612" s="144"/>
      <c r="U1612" s="1"/>
    </row>
    <row r="1613" spans="3:21" ht="12" customHeight="1" x14ac:dyDescent="0.35">
      <c r="C1613" s="342" t="str">
        <f t="shared" si="151"/>
        <v/>
      </c>
      <c r="D1613" s="126"/>
      <c r="E1613" s="126"/>
      <c r="F1613" s="181"/>
      <c r="G1613" s="182"/>
      <c r="H1613" s="242"/>
      <c r="I1613" s="242"/>
      <c r="J1613" s="403"/>
      <c r="K1613" s="411"/>
      <c r="L1613" s="411"/>
      <c r="M1613" s="243"/>
      <c r="N1613" s="193"/>
      <c r="O1613" s="242"/>
      <c r="P1613" s="242"/>
      <c r="Q1613" s="181"/>
      <c r="R1613" s="342"/>
      <c r="S1613" s="144"/>
      <c r="U1613" s="1"/>
    </row>
    <row r="1614" spans="3:21" ht="12" customHeight="1" x14ac:dyDescent="0.35">
      <c r="C1614" s="341" t="str">
        <f t="shared" ref="C1614:C1677" si="152">IF(ROW()-13&lt;=MAX(series),ROW()-13,"")</f>
        <v/>
      </c>
      <c r="D1614" s="239"/>
      <c r="E1614" s="239"/>
      <c r="F1614" s="179"/>
      <c r="G1614" s="180"/>
      <c r="H1614" s="240"/>
      <c r="I1614" s="240"/>
      <c r="J1614" s="402"/>
      <c r="K1614" s="411"/>
      <c r="L1614" s="411"/>
      <c r="M1614" s="240"/>
      <c r="N1614" s="241"/>
      <c r="O1614" s="240"/>
      <c r="P1614" s="240"/>
      <c r="Q1614" s="210"/>
      <c r="R1614" s="341"/>
      <c r="S1614" s="144"/>
      <c r="U1614" s="1"/>
    </row>
    <row r="1615" spans="3:21" ht="12" customHeight="1" x14ac:dyDescent="0.35">
      <c r="C1615" s="342" t="str">
        <f t="shared" si="152"/>
        <v/>
      </c>
      <c r="D1615" s="126"/>
      <c r="E1615" s="126"/>
      <c r="F1615" s="181"/>
      <c r="G1615" s="182"/>
      <c r="H1615" s="242"/>
      <c r="I1615" s="242"/>
      <c r="J1615" s="403"/>
      <c r="K1615" s="411"/>
      <c r="L1615" s="411"/>
      <c r="M1615" s="243"/>
      <c r="N1615" s="193"/>
      <c r="O1615" s="242"/>
      <c r="P1615" s="242"/>
      <c r="Q1615" s="181"/>
      <c r="R1615" s="342"/>
      <c r="S1615" s="144"/>
      <c r="U1615" s="1"/>
    </row>
    <row r="1616" spans="3:21" ht="12" customHeight="1" x14ac:dyDescent="0.35">
      <c r="C1616" s="341" t="str">
        <f t="shared" si="152"/>
        <v/>
      </c>
      <c r="D1616" s="239"/>
      <c r="E1616" s="239"/>
      <c r="F1616" s="179"/>
      <c r="G1616" s="180"/>
      <c r="H1616" s="240"/>
      <c r="I1616" s="240"/>
      <c r="J1616" s="402"/>
      <c r="K1616" s="411"/>
      <c r="L1616" s="411"/>
      <c r="M1616" s="240"/>
      <c r="N1616" s="241"/>
      <c r="O1616" s="240"/>
      <c r="P1616" s="240"/>
      <c r="Q1616" s="210"/>
      <c r="R1616" s="341"/>
      <c r="S1616" s="144"/>
      <c r="U1616" s="1"/>
    </row>
    <row r="1617" spans="3:21" ht="12" customHeight="1" x14ac:dyDescent="0.35">
      <c r="C1617" s="342" t="str">
        <f t="shared" si="152"/>
        <v/>
      </c>
      <c r="D1617" s="126"/>
      <c r="E1617" s="126"/>
      <c r="F1617" s="181"/>
      <c r="G1617" s="182"/>
      <c r="H1617" s="242"/>
      <c r="I1617" s="242"/>
      <c r="J1617" s="403"/>
      <c r="K1617" s="411"/>
      <c r="L1617" s="411"/>
      <c r="M1617" s="243"/>
      <c r="N1617" s="193"/>
      <c r="O1617" s="242"/>
      <c r="P1617" s="242"/>
      <c r="Q1617" s="181"/>
      <c r="R1617" s="342"/>
      <c r="S1617" s="144"/>
      <c r="U1617" s="1"/>
    </row>
    <row r="1618" spans="3:21" ht="12" customHeight="1" x14ac:dyDescent="0.35">
      <c r="C1618" s="341" t="str">
        <f t="shared" si="152"/>
        <v/>
      </c>
      <c r="D1618" s="239"/>
      <c r="E1618" s="239"/>
      <c r="F1618" s="179"/>
      <c r="G1618" s="180"/>
      <c r="H1618" s="240"/>
      <c r="I1618" s="240"/>
      <c r="J1618" s="402"/>
      <c r="K1618" s="411"/>
      <c r="L1618" s="411"/>
      <c r="M1618" s="240"/>
      <c r="N1618" s="241"/>
      <c r="O1618" s="240"/>
      <c r="P1618" s="240"/>
      <c r="Q1618" s="210"/>
      <c r="R1618" s="341"/>
      <c r="S1618" s="144"/>
      <c r="U1618" s="1"/>
    </row>
    <row r="1619" spans="3:21" ht="12" customHeight="1" x14ac:dyDescent="0.35">
      <c r="C1619" s="342" t="str">
        <f t="shared" si="152"/>
        <v/>
      </c>
      <c r="D1619" s="126"/>
      <c r="E1619" s="126"/>
      <c r="F1619" s="181"/>
      <c r="G1619" s="182"/>
      <c r="H1619" s="242"/>
      <c r="I1619" s="242"/>
      <c r="J1619" s="403"/>
      <c r="K1619" s="411"/>
      <c r="L1619" s="411"/>
      <c r="M1619" s="243"/>
      <c r="N1619" s="193"/>
      <c r="O1619" s="242"/>
      <c r="P1619" s="242"/>
      <c r="Q1619" s="181"/>
      <c r="R1619" s="342"/>
      <c r="S1619" s="144"/>
      <c r="U1619" s="1"/>
    </row>
    <row r="1620" spans="3:21" ht="12" customHeight="1" x14ac:dyDescent="0.35">
      <c r="C1620" s="341" t="str">
        <f t="shared" si="152"/>
        <v/>
      </c>
      <c r="D1620" s="239"/>
      <c r="E1620" s="239"/>
      <c r="F1620" s="179"/>
      <c r="G1620" s="180"/>
      <c r="H1620" s="240"/>
      <c r="I1620" s="240"/>
      <c r="J1620" s="402"/>
      <c r="K1620" s="411"/>
      <c r="L1620" s="411"/>
      <c r="M1620" s="240"/>
      <c r="N1620" s="241"/>
      <c r="O1620" s="240"/>
      <c r="P1620" s="240"/>
      <c r="Q1620" s="210"/>
      <c r="R1620" s="341"/>
      <c r="S1620" s="144"/>
      <c r="U1620" s="1"/>
    </row>
    <row r="1621" spans="3:21" ht="12" customHeight="1" x14ac:dyDescent="0.35">
      <c r="C1621" s="342" t="str">
        <f t="shared" si="152"/>
        <v/>
      </c>
      <c r="D1621" s="126"/>
      <c r="E1621" s="126"/>
      <c r="F1621" s="181"/>
      <c r="G1621" s="182"/>
      <c r="H1621" s="242"/>
      <c r="I1621" s="242"/>
      <c r="J1621" s="403"/>
      <c r="K1621" s="411"/>
      <c r="L1621" s="411"/>
      <c r="M1621" s="243"/>
      <c r="N1621" s="193"/>
      <c r="O1621" s="242"/>
      <c r="P1621" s="242"/>
      <c r="Q1621" s="181"/>
      <c r="R1621" s="342"/>
      <c r="S1621" s="144"/>
      <c r="U1621" s="1"/>
    </row>
    <row r="1622" spans="3:21" ht="12" customHeight="1" x14ac:dyDescent="0.35">
      <c r="C1622" s="341" t="str">
        <f t="shared" si="152"/>
        <v/>
      </c>
      <c r="D1622" s="239"/>
      <c r="E1622" s="239"/>
      <c r="F1622" s="179"/>
      <c r="G1622" s="180"/>
      <c r="H1622" s="240"/>
      <c r="I1622" s="240"/>
      <c r="J1622" s="402"/>
      <c r="K1622" s="411"/>
      <c r="L1622" s="411"/>
      <c r="M1622" s="240"/>
      <c r="N1622" s="241"/>
      <c r="O1622" s="240"/>
      <c r="P1622" s="240"/>
      <c r="Q1622" s="210"/>
      <c r="R1622" s="341"/>
      <c r="S1622" s="144"/>
      <c r="U1622" s="1"/>
    </row>
    <row r="1623" spans="3:21" ht="12" customHeight="1" x14ac:dyDescent="0.35">
      <c r="C1623" s="342" t="str">
        <f t="shared" si="152"/>
        <v/>
      </c>
      <c r="D1623" s="126"/>
      <c r="E1623" s="126"/>
      <c r="F1623" s="181"/>
      <c r="G1623" s="182"/>
      <c r="H1623" s="242"/>
      <c r="I1623" s="242"/>
      <c r="J1623" s="403"/>
      <c r="K1623" s="411"/>
      <c r="L1623" s="411"/>
      <c r="M1623" s="243"/>
      <c r="N1623" s="193"/>
      <c r="O1623" s="242"/>
      <c r="P1623" s="242"/>
      <c r="Q1623" s="181"/>
      <c r="R1623" s="342"/>
      <c r="S1623" s="144"/>
      <c r="U1623" s="1"/>
    </row>
    <row r="1624" spans="3:21" ht="12" customHeight="1" x14ac:dyDescent="0.35">
      <c r="C1624" s="341" t="str">
        <f t="shared" si="152"/>
        <v/>
      </c>
      <c r="D1624" s="239"/>
      <c r="E1624" s="239"/>
      <c r="F1624" s="179"/>
      <c r="G1624" s="180"/>
      <c r="H1624" s="240"/>
      <c r="I1624" s="240"/>
      <c r="J1624" s="402"/>
      <c r="K1624" s="411"/>
      <c r="L1624" s="411"/>
      <c r="M1624" s="240"/>
      <c r="N1624" s="241"/>
      <c r="O1624" s="240"/>
      <c r="P1624" s="240"/>
      <c r="Q1624" s="210"/>
      <c r="R1624" s="341"/>
      <c r="S1624" s="144"/>
      <c r="U1624" s="1"/>
    </row>
    <row r="1625" spans="3:21" ht="12" customHeight="1" x14ac:dyDescent="0.35">
      <c r="C1625" s="342" t="str">
        <f t="shared" si="152"/>
        <v/>
      </c>
      <c r="D1625" s="126"/>
      <c r="E1625" s="126"/>
      <c r="F1625" s="181"/>
      <c r="G1625" s="182"/>
      <c r="H1625" s="242"/>
      <c r="I1625" s="242"/>
      <c r="J1625" s="403"/>
      <c r="K1625" s="411"/>
      <c r="L1625" s="411"/>
      <c r="M1625" s="243"/>
      <c r="N1625" s="193"/>
      <c r="O1625" s="242"/>
      <c r="P1625" s="242"/>
      <c r="Q1625" s="181"/>
      <c r="R1625" s="342"/>
      <c r="S1625" s="144"/>
      <c r="U1625" s="1"/>
    </row>
    <row r="1626" spans="3:21" ht="12" customHeight="1" x14ac:dyDescent="0.35">
      <c r="C1626" s="341" t="str">
        <f t="shared" si="152"/>
        <v/>
      </c>
      <c r="D1626" s="239"/>
      <c r="E1626" s="239"/>
      <c r="F1626" s="179"/>
      <c r="G1626" s="180"/>
      <c r="H1626" s="240"/>
      <c r="I1626" s="240"/>
      <c r="J1626" s="402"/>
      <c r="K1626" s="411"/>
      <c r="L1626" s="411"/>
      <c r="M1626" s="240"/>
      <c r="N1626" s="241"/>
      <c r="O1626" s="240"/>
      <c r="P1626" s="240"/>
      <c r="Q1626" s="210"/>
      <c r="R1626" s="341"/>
      <c r="S1626" s="144"/>
      <c r="U1626" s="1"/>
    </row>
    <row r="1627" spans="3:21" ht="12" customHeight="1" x14ac:dyDescent="0.35">
      <c r="C1627" s="342" t="str">
        <f t="shared" si="152"/>
        <v/>
      </c>
      <c r="D1627" s="126"/>
      <c r="E1627" s="126"/>
      <c r="F1627" s="181"/>
      <c r="G1627" s="182"/>
      <c r="H1627" s="242"/>
      <c r="I1627" s="242"/>
      <c r="J1627" s="403"/>
      <c r="K1627" s="411"/>
      <c r="L1627" s="411"/>
      <c r="M1627" s="243"/>
      <c r="N1627" s="193"/>
      <c r="O1627" s="242"/>
      <c r="P1627" s="242"/>
      <c r="Q1627" s="181"/>
      <c r="R1627" s="342"/>
      <c r="S1627" s="144"/>
      <c r="U1627" s="1"/>
    </row>
    <row r="1628" spans="3:21" ht="12" customHeight="1" x14ac:dyDescent="0.35">
      <c r="C1628" s="341" t="str">
        <f t="shared" si="152"/>
        <v/>
      </c>
      <c r="D1628" s="239"/>
      <c r="E1628" s="239"/>
      <c r="F1628" s="179"/>
      <c r="G1628" s="180"/>
      <c r="H1628" s="240"/>
      <c r="I1628" s="240"/>
      <c r="J1628" s="402"/>
      <c r="K1628" s="411"/>
      <c r="L1628" s="411"/>
      <c r="M1628" s="240"/>
      <c r="N1628" s="241"/>
      <c r="O1628" s="240"/>
      <c r="P1628" s="240"/>
      <c r="Q1628" s="210"/>
      <c r="R1628" s="341"/>
      <c r="S1628" s="144"/>
      <c r="U1628" s="1"/>
    </row>
    <row r="1629" spans="3:21" ht="12" customHeight="1" x14ac:dyDescent="0.35">
      <c r="C1629" s="342" t="str">
        <f t="shared" si="152"/>
        <v/>
      </c>
      <c r="D1629" s="126"/>
      <c r="E1629" s="126"/>
      <c r="F1629" s="181"/>
      <c r="G1629" s="182"/>
      <c r="H1629" s="242"/>
      <c r="I1629" s="242"/>
      <c r="J1629" s="403"/>
      <c r="K1629" s="411"/>
      <c r="L1629" s="411"/>
      <c r="M1629" s="243"/>
      <c r="N1629" s="193"/>
      <c r="O1629" s="242"/>
      <c r="P1629" s="242"/>
      <c r="Q1629" s="181"/>
      <c r="R1629" s="342"/>
      <c r="S1629" s="144"/>
      <c r="U1629" s="1"/>
    </row>
    <row r="1630" spans="3:21" ht="12" customHeight="1" x14ac:dyDescent="0.35">
      <c r="C1630" s="341" t="str">
        <f t="shared" si="152"/>
        <v/>
      </c>
      <c r="D1630" s="239"/>
      <c r="E1630" s="239"/>
      <c r="F1630" s="179"/>
      <c r="G1630" s="180"/>
      <c r="H1630" s="240"/>
      <c r="I1630" s="240"/>
      <c r="J1630" s="402"/>
      <c r="K1630" s="411"/>
      <c r="L1630" s="411"/>
      <c r="M1630" s="240"/>
      <c r="N1630" s="241"/>
      <c r="O1630" s="240"/>
      <c r="P1630" s="240"/>
      <c r="Q1630" s="210"/>
      <c r="R1630" s="341"/>
      <c r="S1630" s="144"/>
      <c r="U1630" s="1"/>
    </row>
    <row r="1631" spans="3:21" ht="12" customHeight="1" x14ac:dyDescent="0.35">
      <c r="C1631" s="342" t="str">
        <f t="shared" si="152"/>
        <v/>
      </c>
      <c r="D1631" s="126"/>
      <c r="E1631" s="126"/>
      <c r="F1631" s="181"/>
      <c r="G1631" s="182"/>
      <c r="H1631" s="242"/>
      <c r="I1631" s="242"/>
      <c r="J1631" s="403"/>
      <c r="K1631" s="411"/>
      <c r="L1631" s="411"/>
      <c r="M1631" s="243"/>
      <c r="N1631" s="193"/>
      <c r="O1631" s="242"/>
      <c r="P1631" s="242"/>
      <c r="Q1631" s="181"/>
      <c r="R1631" s="342"/>
      <c r="S1631" s="144"/>
      <c r="U1631" s="1"/>
    </row>
    <row r="1632" spans="3:21" ht="12" customHeight="1" x14ac:dyDescent="0.35">
      <c r="C1632" s="341" t="str">
        <f t="shared" si="152"/>
        <v/>
      </c>
      <c r="D1632" s="239"/>
      <c r="E1632" s="239"/>
      <c r="F1632" s="179"/>
      <c r="G1632" s="180"/>
      <c r="H1632" s="240"/>
      <c r="I1632" s="240"/>
      <c r="J1632" s="402"/>
      <c r="K1632" s="411"/>
      <c r="L1632" s="411"/>
      <c r="M1632" s="240"/>
      <c r="N1632" s="241"/>
      <c r="O1632" s="240"/>
      <c r="P1632" s="240"/>
      <c r="Q1632" s="210"/>
      <c r="R1632" s="341"/>
      <c r="S1632" s="144"/>
      <c r="U1632" s="1"/>
    </row>
    <row r="1633" spans="3:21" ht="12" customHeight="1" x14ac:dyDescent="0.35">
      <c r="C1633" s="342" t="str">
        <f t="shared" si="152"/>
        <v/>
      </c>
      <c r="D1633" s="126"/>
      <c r="E1633" s="126"/>
      <c r="F1633" s="181"/>
      <c r="G1633" s="182"/>
      <c r="H1633" s="242"/>
      <c r="I1633" s="242"/>
      <c r="J1633" s="403"/>
      <c r="K1633" s="411"/>
      <c r="L1633" s="411"/>
      <c r="M1633" s="243"/>
      <c r="N1633" s="193"/>
      <c r="O1633" s="242"/>
      <c r="P1633" s="242"/>
      <c r="Q1633" s="181"/>
      <c r="R1633" s="342"/>
      <c r="S1633" s="144"/>
      <c r="U1633" s="1"/>
    </row>
    <row r="1634" spans="3:21" ht="12" customHeight="1" x14ac:dyDescent="0.35">
      <c r="C1634" s="341" t="str">
        <f t="shared" si="152"/>
        <v/>
      </c>
      <c r="D1634" s="239"/>
      <c r="E1634" s="239"/>
      <c r="F1634" s="179"/>
      <c r="G1634" s="180"/>
      <c r="H1634" s="240"/>
      <c r="I1634" s="240"/>
      <c r="J1634" s="402"/>
      <c r="K1634" s="411"/>
      <c r="L1634" s="411"/>
      <c r="M1634" s="240"/>
      <c r="N1634" s="241"/>
      <c r="O1634" s="240"/>
      <c r="P1634" s="240"/>
      <c r="Q1634" s="210"/>
      <c r="R1634" s="341"/>
      <c r="S1634" s="144"/>
      <c r="U1634" s="1"/>
    </row>
    <row r="1635" spans="3:21" ht="12" customHeight="1" x14ac:dyDescent="0.35">
      <c r="C1635" s="342" t="str">
        <f t="shared" si="152"/>
        <v/>
      </c>
      <c r="D1635" s="126"/>
      <c r="E1635" s="126"/>
      <c r="F1635" s="181"/>
      <c r="G1635" s="182"/>
      <c r="H1635" s="242"/>
      <c r="I1635" s="242"/>
      <c r="J1635" s="403"/>
      <c r="K1635" s="411"/>
      <c r="L1635" s="411"/>
      <c r="M1635" s="243"/>
      <c r="N1635" s="193"/>
      <c r="O1635" s="242"/>
      <c r="P1635" s="242"/>
      <c r="Q1635" s="181"/>
      <c r="R1635" s="342"/>
      <c r="S1635" s="144"/>
      <c r="U1635" s="1"/>
    </row>
    <row r="1636" spans="3:21" ht="12" customHeight="1" x14ac:dyDescent="0.35">
      <c r="C1636" s="341" t="str">
        <f t="shared" si="152"/>
        <v/>
      </c>
      <c r="D1636" s="239"/>
      <c r="E1636" s="239"/>
      <c r="F1636" s="179"/>
      <c r="G1636" s="180"/>
      <c r="H1636" s="240"/>
      <c r="I1636" s="240"/>
      <c r="J1636" s="402"/>
      <c r="K1636" s="411"/>
      <c r="L1636" s="411"/>
      <c r="M1636" s="240"/>
      <c r="N1636" s="241"/>
      <c r="O1636" s="240"/>
      <c r="P1636" s="240"/>
      <c r="Q1636" s="210"/>
      <c r="R1636" s="341"/>
      <c r="S1636" s="144"/>
      <c r="U1636" s="1"/>
    </row>
    <row r="1637" spans="3:21" ht="12" customHeight="1" x14ac:dyDescent="0.35">
      <c r="C1637" s="342" t="str">
        <f t="shared" si="152"/>
        <v/>
      </c>
      <c r="D1637" s="126"/>
      <c r="E1637" s="126"/>
      <c r="F1637" s="181"/>
      <c r="G1637" s="182"/>
      <c r="H1637" s="242"/>
      <c r="I1637" s="242"/>
      <c r="J1637" s="403"/>
      <c r="K1637" s="411"/>
      <c r="L1637" s="411"/>
      <c r="M1637" s="243"/>
      <c r="N1637" s="193"/>
      <c r="O1637" s="242"/>
      <c r="P1637" s="242"/>
      <c r="Q1637" s="181"/>
      <c r="R1637" s="342"/>
      <c r="S1637" s="144"/>
      <c r="U1637" s="1"/>
    </row>
    <row r="1638" spans="3:21" ht="12" customHeight="1" x14ac:dyDescent="0.35">
      <c r="C1638" s="341" t="str">
        <f t="shared" si="152"/>
        <v/>
      </c>
      <c r="D1638" s="239"/>
      <c r="E1638" s="239"/>
      <c r="F1638" s="179"/>
      <c r="G1638" s="180"/>
      <c r="H1638" s="240"/>
      <c r="I1638" s="240"/>
      <c r="J1638" s="402"/>
      <c r="K1638" s="411"/>
      <c r="L1638" s="411"/>
      <c r="M1638" s="240"/>
      <c r="N1638" s="241"/>
      <c r="O1638" s="240"/>
      <c r="P1638" s="240"/>
      <c r="Q1638" s="210"/>
      <c r="R1638" s="341"/>
      <c r="S1638" s="144"/>
      <c r="U1638" s="1"/>
    </row>
    <row r="1639" spans="3:21" ht="12" customHeight="1" x14ac:dyDescent="0.35">
      <c r="C1639" s="342" t="str">
        <f t="shared" si="152"/>
        <v/>
      </c>
      <c r="D1639" s="126"/>
      <c r="E1639" s="126"/>
      <c r="F1639" s="181"/>
      <c r="G1639" s="182"/>
      <c r="H1639" s="242"/>
      <c r="I1639" s="242"/>
      <c r="J1639" s="403"/>
      <c r="K1639" s="411"/>
      <c r="L1639" s="411"/>
      <c r="M1639" s="243"/>
      <c r="N1639" s="193"/>
      <c r="O1639" s="242"/>
      <c r="P1639" s="242"/>
      <c r="Q1639" s="181"/>
      <c r="R1639" s="342"/>
      <c r="S1639" s="144"/>
      <c r="U1639" s="1"/>
    </row>
    <row r="1640" spans="3:21" ht="12" customHeight="1" x14ac:dyDescent="0.35">
      <c r="C1640" s="341" t="str">
        <f t="shared" si="152"/>
        <v/>
      </c>
      <c r="D1640" s="239"/>
      <c r="E1640" s="239"/>
      <c r="F1640" s="179"/>
      <c r="G1640" s="180"/>
      <c r="H1640" s="240"/>
      <c r="I1640" s="240"/>
      <c r="J1640" s="402"/>
      <c r="K1640" s="411"/>
      <c r="L1640" s="411"/>
      <c r="M1640" s="240"/>
      <c r="N1640" s="241"/>
      <c r="O1640" s="240"/>
      <c r="P1640" s="240"/>
      <c r="Q1640" s="210"/>
      <c r="R1640" s="341"/>
      <c r="S1640" s="144"/>
      <c r="U1640" s="1"/>
    </row>
    <row r="1641" spans="3:21" ht="12" customHeight="1" x14ac:dyDescent="0.35">
      <c r="C1641" s="342" t="str">
        <f t="shared" si="152"/>
        <v/>
      </c>
      <c r="D1641" s="126"/>
      <c r="E1641" s="126"/>
      <c r="F1641" s="181"/>
      <c r="G1641" s="182"/>
      <c r="H1641" s="242"/>
      <c r="I1641" s="242"/>
      <c r="J1641" s="403"/>
      <c r="K1641" s="411"/>
      <c r="L1641" s="411"/>
      <c r="M1641" s="243"/>
      <c r="N1641" s="193"/>
      <c r="O1641" s="242"/>
      <c r="P1641" s="242"/>
      <c r="Q1641" s="181"/>
      <c r="R1641" s="342"/>
      <c r="S1641" s="144"/>
      <c r="U1641" s="1"/>
    </row>
    <row r="1642" spans="3:21" ht="12" customHeight="1" x14ac:dyDescent="0.35">
      <c r="C1642" s="341" t="str">
        <f t="shared" si="152"/>
        <v/>
      </c>
      <c r="D1642" s="239"/>
      <c r="E1642" s="239"/>
      <c r="F1642" s="179"/>
      <c r="G1642" s="180"/>
      <c r="H1642" s="240"/>
      <c r="I1642" s="240"/>
      <c r="J1642" s="402"/>
      <c r="K1642" s="411"/>
      <c r="L1642" s="411"/>
      <c r="M1642" s="240"/>
      <c r="N1642" s="241"/>
      <c r="O1642" s="240"/>
      <c r="P1642" s="240"/>
      <c r="Q1642" s="210"/>
      <c r="R1642" s="341"/>
      <c r="S1642" s="144"/>
      <c r="U1642" s="1"/>
    </row>
    <row r="1643" spans="3:21" ht="12" customHeight="1" x14ac:dyDescent="0.35">
      <c r="C1643" s="342" t="str">
        <f t="shared" si="152"/>
        <v/>
      </c>
      <c r="D1643" s="126"/>
      <c r="E1643" s="126"/>
      <c r="F1643" s="181"/>
      <c r="G1643" s="182"/>
      <c r="H1643" s="242"/>
      <c r="I1643" s="242"/>
      <c r="J1643" s="403"/>
      <c r="K1643" s="411"/>
      <c r="L1643" s="411"/>
      <c r="M1643" s="243"/>
      <c r="N1643" s="193"/>
      <c r="O1643" s="242"/>
      <c r="P1643" s="242"/>
      <c r="Q1643" s="181"/>
      <c r="R1643" s="342"/>
      <c r="S1643" s="144"/>
      <c r="U1643" s="1"/>
    </row>
    <row r="1644" spans="3:21" ht="12" customHeight="1" x14ac:dyDescent="0.35">
      <c r="C1644" s="341" t="str">
        <f t="shared" si="152"/>
        <v/>
      </c>
      <c r="D1644" s="239"/>
      <c r="E1644" s="239"/>
      <c r="F1644" s="179"/>
      <c r="G1644" s="180"/>
      <c r="H1644" s="240"/>
      <c r="I1644" s="240"/>
      <c r="J1644" s="402"/>
      <c r="K1644" s="411"/>
      <c r="L1644" s="411"/>
      <c r="M1644" s="240"/>
      <c r="N1644" s="241"/>
      <c r="O1644" s="240"/>
      <c r="P1644" s="240"/>
      <c r="Q1644" s="210"/>
      <c r="R1644" s="341"/>
      <c r="S1644" s="144"/>
      <c r="U1644" s="1"/>
    </row>
    <row r="1645" spans="3:21" ht="12" customHeight="1" x14ac:dyDescent="0.35">
      <c r="C1645" s="342" t="str">
        <f t="shared" si="152"/>
        <v/>
      </c>
      <c r="D1645" s="126"/>
      <c r="E1645" s="126"/>
      <c r="F1645" s="181"/>
      <c r="G1645" s="182"/>
      <c r="H1645" s="242"/>
      <c r="I1645" s="242"/>
      <c r="J1645" s="403"/>
      <c r="K1645" s="411"/>
      <c r="L1645" s="411"/>
      <c r="M1645" s="243"/>
      <c r="N1645" s="193"/>
      <c r="O1645" s="242"/>
      <c r="P1645" s="242"/>
      <c r="Q1645" s="181"/>
      <c r="R1645" s="342"/>
      <c r="S1645" s="144"/>
      <c r="U1645" s="1"/>
    </row>
    <row r="1646" spans="3:21" ht="12" customHeight="1" x14ac:dyDescent="0.35">
      <c r="C1646" s="341" t="str">
        <f t="shared" si="152"/>
        <v/>
      </c>
      <c r="D1646" s="239"/>
      <c r="E1646" s="239"/>
      <c r="F1646" s="179"/>
      <c r="G1646" s="180"/>
      <c r="H1646" s="240"/>
      <c r="I1646" s="240"/>
      <c r="J1646" s="402"/>
      <c r="K1646" s="411"/>
      <c r="L1646" s="411"/>
      <c r="M1646" s="240"/>
      <c r="N1646" s="241"/>
      <c r="O1646" s="240"/>
      <c r="P1646" s="240"/>
      <c r="Q1646" s="210"/>
      <c r="R1646" s="341"/>
      <c r="S1646" s="144"/>
      <c r="U1646" s="1"/>
    </row>
    <row r="1647" spans="3:21" ht="12" customHeight="1" x14ac:dyDescent="0.35">
      <c r="C1647" s="342" t="str">
        <f t="shared" si="152"/>
        <v/>
      </c>
      <c r="D1647" s="126"/>
      <c r="E1647" s="126"/>
      <c r="F1647" s="181"/>
      <c r="G1647" s="182"/>
      <c r="H1647" s="242"/>
      <c r="I1647" s="242"/>
      <c r="J1647" s="403"/>
      <c r="K1647" s="411"/>
      <c r="L1647" s="411"/>
      <c r="M1647" s="243"/>
      <c r="N1647" s="193"/>
      <c r="O1647" s="242"/>
      <c r="P1647" s="242"/>
      <c r="Q1647" s="181"/>
      <c r="R1647" s="342"/>
      <c r="S1647" s="144"/>
      <c r="U1647" s="1"/>
    </row>
    <row r="1648" spans="3:21" ht="12" customHeight="1" x14ac:dyDescent="0.35">
      <c r="C1648" s="341" t="str">
        <f t="shared" si="152"/>
        <v/>
      </c>
      <c r="D1648" s="239"/>
      <c r="E1648" s="239"/>
      <c r="F1648" s="179"/>
      <c r="G1648" s="180"/>
      <c r="H1648" s="240"/>
      <c r="I1648" s="240"/>
      <c r="J1648" s="402"/>
      <c r="K1648" s="411"/>
      <c r="L1648" s="411"/>
      <c r="M1648" s="240"/>
      <c r="N1648" s="241"/>
      <c r="O1648" s="240"/>
      <c r="P1648" s="240"/>
      <c r="Q1648" s="210"/>
      <c r="R1648" s="341"/>
      <c r="S1648" s="144"/>
      <c r="U1648" s="1"/>
    </row>
    <row r="1649" spans="3:21" ht="12" customHeight="1" x14ac:dyDescent="0.35">
      <c r="C1649" s="342" t="str">
        <f t="shared" si="152"/>
        <v/>
      </c>
      <c r="D1649" s="126"/>
      <c r="E1649" s="126"/>
      <c r="F1649" s="181"/>
      <c r="G1649" s="182"/>
      <c r="H1649" s="242"/>
      <c r="I1649" s="242"/>
      <c r="J1649" s="403"/>
      <c r="K1649" s="411"/>
      <c r="L1649" s="411"/>
      <c r="M1649" s="243"/>
      <c r="N1649" s="193"/>
      <c r="O1649" s="242"/>
      <c r="P1649" s="242"/>
      <c r="Q1649" s="181"/>
      <c r="R1649" s="342"/>
      <c r="S1649" s="144"/>
      <c r="U1649" s="1"/>
    </row>
    <row r="1650" spans="3:21" ht="12" customHeight="1" x14ac:dyDescent="0.35">
      <c r="C1650" s="341" t="str">
        <f t="shared" si="152"/>
        <v/>
      </c>
      <c r="D1650" s="239"/>
      <c r="E1650" s="239"/>
      <c r="F1650" s="179"/>
      <c r="G1650" s="180"/>
      <c r="H1650" s="240"/>
      <c r="I1650" s="240"/>
      <c r="J1650" s="402"/>
      <c r="K1650" s="411"/>
      <c r="L1650" s="411"/>
      <c r="M1650" s="240"/>
      <c r="N1650" s="241"/>
      <c r="O1650" s="240"/>
      <c r="P1650" s="240"/>
      <c r="Q1650" s="210"/>
      <c r="R1650" s="341"/>
      <c r="S1650" s="144"/>
      <c r="U1650" s="1"/>
    </row>
    <row r="1651" spans="3:21" ht="12" customHeight="1" x14ac:dyDescent="0.35">
      <c r="C1651" s="342" t="str">
        <f t="shared" si="152"/>
        <v/>
      </c>
      <c r="D1651" s="126"/>
      <c r="E1651" s="126"/>
      <c r="F1651" s="181"/>
      <c r="G1651" s="182"/>
      <c r="H1651" s="242"/>
      <c r="I1651" s="242"/>
      <c r="J1651" s="403"/>
      <c r="K1651" s="411"/>
      <c r="L1651" s="411"/>
      <c r="M1651" s="243"/>
      <c r="N1651" s="193"/>
      <c r="O1651" s="242"/>
      <c r="P1651" s="242"/>
      <c r="Q1651" s="181"/>
      <c r="R1651" s="342"/>
      <c r="S1651" s="144"/>
      <c r="U1651" s="1"/>
    </row>
    <row r="1652" spans="3:21" ht="12" customHeight="1" x14ac:dyDescent="0.35">
      <c r="C1652" s="341" t="str">
        <f t="shared" si="152"/>
        <v/>
      </c>
      <c r="D1652" s="239"/>
      <c r="E1652" s="239"/>
      <c r="F1652" s="179"/>
      <c r="G1652" s="180"/>
      <c r="H1652" s="240"/>
      <c r="I1652" s="240"/>
      <c r="J1652" s="402"/>
      <c r="K1652" s="411"/>
      <c r="L1652" s="411"/>
      <c r="M1652" s="240"/>
      <c r="N1652" s="241"/>
      <c r="O1652" s="240"/>
      <c r="P1652" s="240"/>
      <c r="Q1652" s="210"/>
      <c r="R1652" s="341"/>
      <c r="S1652" s="144"/>
      <c r="U1652" s="1"/>
    </row>
    <row r="1653" spans="3:21" ht="12" customHeight="1" x14ac:dyDescent="0.35">
      <c r="C1653" s="342" t="str">
        <f t="shared" si="152"/>
        <v/>
      </c>
      <c r="D1653" s="126"/>
      <c r="E1653" s="126"/>
      <c r="F1653" s="181"/>
      <c r="G1653" s="182"/>
      <c r="H1653" s="242"/>
      <c r="I1653" s="242"/>
      <c r="J1653" s="403"/>
      <c r="K1653" s="411"/>
      <c r="L1653" s="411"/>
      <c r="M1653" s="243"/>
      <c r="N1653" s="193"/>
      <c r="O1653" s="242"/>
      <c r="P1653" s="242"/>
      <c r="Q1653" s="181"/>
      <c r="R1653" s="342"/>
      <c r="S1653" s="144"/>
      <c r="U1653" s="1"/>
    </row>
    <row r="1654" spans="3:21" ht="12" customHeight="1" x14ac:dyDescent="0.35">
      <c r="C1654" s="341" t="str">
        <f t="shared" si="152"/>
        <v/>
      </c>
      <c r="D1654" s="239"/>
      <c r="E1654" s="239"/>
      <c r="F1654" s="179"/>
      <c r="G1654" s="180"/>
      <c r="H1654" s="240"/>
      <c r="I1654" s="240"/>
      <c r="J1654" s="402"/>
      <c r="K1654" s="411"/>
      <c r="L1654" s="411"/>
      <c r="M1654" s="240"/>
      <c r="N1654" s="241"/>
      <c r="O1654" s="240"/>
      <c r="P1654" s="240"/>
      <c r="Q1654" s="210"/>
      <c r="R1654" s="341"/>
      <c r="S1654" s="144"/>
      <c r="U1654" s="1"/>
    </row>
    <row r="1655" spans="3:21" ht="12" customHeight="1" x14ac:dyDescent="0.35">
      <c r="C1655" s="342" t="str">
        <f t="shared" si="152"/>
        <v/>
      </c>
      <c r="D1655" s="126"/>
      <c r="E1655" s="126"/>
      <c r="F1655" s="181"/>
      <c r="G1655" s="182"/>
      <c r="H1655" s="242"/>
      <c r="I1655" s="242"/>
      <c r="J1655" s="403"/>
      <c r="K1655" s="411"/>
      <c r="L1655" s="411"/>
      <c r="M1655" s="243"/>
      <c r="N1655" s="193"/>
      <c r="O1655" s="242"/>
      <c r="P1655" s="242"/>
      <c r="Q1655" s="181"/>
      <c r="R1655" s="342"/>
      <c r="S1655" s="144"/>
      <c r="U1655" s="1"/>
    </row>
    <row r="1656" spans="3:21" ht="12" customHeight="1" x14ac:dyDescent="0.35">
      <c r="C1656" s="341" t="str">
        <f t="shared" si="152"/>
        <v/>
      </c>
      <c r="D1656" s="239"/>
      <c r="E1656" s="239"/>
      <c r="F1656" s="179"/>
      <c r="G1656" s="180"/>
      <c r="H1656" s="240"/>
      <c r="I1656" s="240"/>
      <c r="J1656" s="402"/>
      <c r="K1656" s="411"/>
      <c r="L1656" s="411"/>
      <c r="M1656" s="240"/>
      <c r="N1656" s="241"/>
      <c r="O1656" s="240"/>
      <c r="P1656" s="240"/>
      <c r="Q1656" s="210"/>
      <c r="R1656" s="341"/>
      <c r="S1656" s="144"/>
      <c r="U1656" s="1"/>
    </row>
    <row r="1657" spans="3:21" ht="12" customHeight="1" x14ac:dyDescent="0.35">
      <c r="C1657" s="342" t="str">
        <f t="shared" si="152"/>
        <v/>
      </c>
      <c r="D1657" s="126"/>
      <c r="E1657" s="126"/>
      <c r="F1657" s="181"/>
      <c r="G1657" s="182"/>
      <c r="H1657" s="242"/>
      <c r="I1657" s="242"/>
      <c r="J1657" s="403"/>
      <c r="K1657" s="411"/>
      <c r="L1657" s="411"/>
      <c r="M1657" s="243"/>
      <c r="N1657" s="193"/>
      <c r="O1657" s="242"/>
      <c r="P1657" s="242"/>
      <c r="Q1657" s="181"/>
      <c r="R1657" s="342"/>
      <c r="S1657" s="144"/>
      <c r="U1657" s="1"/>
    </row>
    <row r="1658" spans="3:21" ht="12" customHeight="1" x14ac:dyDescent="0.35">
      <c r="C1658" s="341" t="str">
        <f t="shared" si="152"/>
        <v/>
      </c>
      <c r="D1658" s="239"/>
      <c r="E1658" s="239"/>
      <c r="F1658" s="179"/>
      <c r="G1658" s="180"/>
      <c r="H1658" s="240"/>
      <c r="I1658" s="240"/>
      <c r="J1658" s="402"/>
      <c r="K1658" s="411"/>
      <c r="L1658" s="411"/>
      <c r="M1658" s="240"/>
      <c r="N1658" s="241"/>
      <c r="O1658" s="240"/>
      <c r="P1658" s="240"/>
      <c r="Q1658" s="210"/>
      <c r="R1658" s="341"/>
      <c r="S1658" s="144"/>
      <c r="U1658" s="1"/>
    </row>
    <row r="1659" spans="3:21" ht="12" customHeight="1" x14ac:dyDescent="0.35">
      <c r="C1659" s="342" t="str">
        <f t="shared" si="152"/>
        <v/>
      </c>
      <c r="D1659" s="126"/>
      <c r="E1659" s="126"/>
      <c r="F1659" s="181"/>
      <c r="G1659" s="182"/>
      <c r="H1659" s="242"/>
      <c r="I1659" s="242"/>
      <c r="J1659" s="403"/>
      <c r="K1659" s="411"/>
      <c r="L1659" s="411"/>
      <c r="M1659" s="243"/>
      <c r="N1659" s="193"/>
      <c r="O1659" s="242"/>
      <c r="P1659" s="242"/>
      <c r="Q1659" s="181"/>
      <c r="R1659" s="342"/>
      <c r="S1659" s="144"/>
      <c r="U1659" s="1"/>
    </row>
    <row r="1660" spans="3:21" ht="12" customHeight="1" x14ac:dyDescent="0.35">
      <c r="C1660" s="341" t="str">
        <f t="shared" si="152"/>
        <v/>
      </c>
      <c r="D1660" s="239"/>
      <c r="E1660" s="239"/>
      <c r="F1660" s="179"/>
      <c r="G1660" s="180"/>
      <c r="H1660" s="240"/>
      <c r="I1660" s="240"/>
      <c r="J1660" s="402"/>
      <c r="K1660" s="411"/>
      <c r="L1660" s="411"/>
      <c r="M1660" s="240"/>
      <c r="N1660" s="241"/>
      <c r="O1660" s="240"/>
      <c r="P1660" s="240"/>
      <c r="Q1660" s="210"/>
      <c r="R1660" s="341"/>
      <c r="S1660" s="144"/>
      <c r="U1660" s="1"/>
    </row>
    <row r="1661" spans="3:21" ht="12" customHeight="1" x14ac:dyDescent="0.35">
      <c r="C1661" s="342" t="str">
        <f t="shared" si="152"/>
        <v/>
      </c>
      <c r="D1661" s="126"/>
      <c r="E1661" s="126"/>
      <c r="F1661" s="181"/>
      <c r="G1661" s="182"/>
      <c r="H1661" s="242"/>
      <c r="I1661" s="242"/>
      <c r="J1661" s="403"/>
      <c r="K1661" s="411"/>
      <c r="L1661" s="411"/>
      <c r="M1661" s="243"/>
      <c r="N1661" s="193"/>
      <c r="O1661" s="242"/>
      <c r="P1661" s="242"/>
      <c r="Q1661" s="181"/>
      <c r="R1661" s="342"/>
      <c r="S1661" s="144"/>
      <c r="U1661" s="1"/>
    </row>
    <row r="1662" spans="3:21" ht="12" customHeight="1" x14ac:dyDescent="0.35">
      <c r="C1662" s="341" t="str">
        <f t="shared" si="152"/>
        <v/>
      </c>
      <c r="D1662" s="239"/>
      <c r="E1662" s="239"/>
      <c r="F1662" s="179"/>
      <c r="G1662" s="180"/>
      <c r="H1662" s="240"/>
      <c r="I1662" s="240"/>
      <c r="J1662" s="402"/>
      <c r="K1662" s="411"/>
      <c r="L1662" s="411"/>
      <c r="M1662" s="240"/>
      <c r="N1662" s="241"/>
      <c r="O1662" s="240"/>
      <c r="P1662" s="240"/>
      <c r="Q1662" s="210"/>
      <c r="R1662" s="341"/>
      <c r="S1662" s="144"/>
      <c r="U1662" s="1"/>
    </row>
    <row r="1663" spans="3:21" ht="12" customHeight="1" x14ac:dyDescent="0.35">
      <c r="C1663" s="342" t="str">
        <f t="shared" si="152"/>
        <v/>
      </c>
      <c r="D1663" s="126"/>
      <c r="E1663" s="126"/>
      <c r="F1663" s="181"/>
      <c r="G1663" s="182"/>
      <c r="H1663" s="242"/>
      <c r="I1663" s="242"/>
      <c r="J1663" s="403"/>
      <c r="K1663" s="411"/>
      <c r="L1663" s="411"/>
      <c r="M1663" s="243"/>
      <c r="N1663" s="193"/>
      <c r="O1663" s="242"/>
      <c r="P1663" s="242"/>
      <c r="Q1663" s="181"/>
      <c r="R1663" s="342"/>
      <c r="S1663" s="144"/>
      <c r="U1663" s="1"/>
    </row>
    <row r="1664" spans="3:21" ht="12" customHeight="1" x14ac:dyDescent="0.35">
      <c r="C1664" s="341" t="str">
        <f t="shared" si="152"/>
        <v/>
      </c>
      <c r="D1664" s="239"/>
      <c r="E1664" s="239"/>
      <c r="F1664" s="179"/>
      <c r="G1664" s="180"/>
      <c r="H1664" s="240"/>
      <c r="I1664" s="240"/>
      <c r="J1664" s="402"/>
      <c r="K1664" s="411"/>
      <c r="L1664" s="411"/>
      <c r="M1664" s="240"/>
      <c r="N1664" s="241"/>
      <c r="O1664" s="240"/>
      <c r="P1664" s="240"/>
      <c r="Q1664" s="210"/>
      <c r="R1664" s="341"/>
      <c r="S1664" s="144"/>
      <c r="U1664" s="1"/>
    </row>
    <row r="1665" spans="3:21" ht="12" customHeight="1" x14ac:dyDescent="0.35">
      <c r="C1665" s="342" t="str">
        <f t="shared" si="152"/>
        <v/>
      </c>
      <c r="D1665" s="126"/>
      <c r="E1665" s="126"/>
      <c r="F1665" s="181"/>
      <c r="G1665" s="182"/>
      <c r="H1665" s="242"/>
      <c r="I1665" s="242"/>
      <c r="J1665" s="403"/>
      <c r="K1665" s="411"/>
      <c r="L1665" s="411"/>
      <c r="M1665" s="243"/>
      <c r="N1665" s="193"/>
      <c r="O1665" s="242"/>
      <c r="P1665" s="242"/>
      <c r="Q1665" s="181"/>
      <c r="R1665" s="342"/>
      <c r="S1665" s="144"/>
      <c r="U1665" s="1"/>
    </row>
    <row r="1666" spans="3:21" ht="12" customHeight="1" x14ac:dyDescent="0.35">
      <c r="C1666" s="341" t="str">
        <f t="shared" si="152"/>
        <v/>
      </c>
      <c r="D1666" s="239"/>
      <c r="E1666" s="239"/>
      <c r="F1666" s="179"/>
      <c r="G1666" s="180"/>
      <c r="H1666" s="240"/>
      <c r="I1666" s="240"/>
      <c r="J1666" s="402"/>
      <c r="K1666" s="411"/>
      <c r="L1666" s="411"/>
      <c r="M1666" s="240"/>
      <c r="N1666" s="241"/>
      <c r="O1666" s="240"/>
      <c r="P1666" s="240"/>
      <c r="Q1666" s="210"/>
      <c r="R1666" s="341"/>
      <c r="S1666" s="144"/>
      <c r="U1666" s="1"/>
    </row>
    <row r="1667" spans="3:21" ht="12" customHeight="1" x14ac:dyDescent="0.35">
      <c r="C1667" s="342" t="str">
        <f t="shared" si="152"/>
        <v/>
      </c>
      <c r="D1667" s="126"/>
      <c r="E1667" s="126"/>
      <c r="F1667" s="181"/>
      <c r="G1667" s="182"/>
      <c r="H1667" s="242"/>
      <c r="I1667" s="242"/>
      <c r="J1667" s="403"/>
      <c r="K1667" s="411"/>
      <c r="L1667" s="411"/>
      <c r="M1667" s="243"/>
      <c r="N1667" s="193"/>
      <c r="O1667" s="242"/>
      <c r="P1667" s="242"/>
      <c r="Q1667" s="181"/>
      <c r="R1667" s="342"/>
      <c r="S1667" s="144"/>
      <c r="U1667" s="1"/>
    </row>
    <row r="1668" spans="3:21" ht="12" customHeight="1" x14ac:dyDescent="0.35">
      <c r="C1668" s="341" t="str">
        <f t="shared" si="152"/>
        <v/>
      </c>
      <c r="D1668" s="239"/>
      <c r="E1668" s="239"/>
      <c r="F1668" s="179"/>
      <c r="G1668" s="180"/>
      <c r="H1668" s="240"/>
      <c r="I1668" s="240"/>
      <c r="J1668" s="402"/>
      <c r="K1668" s="411"/>
      <c r="L1668" s="411"/>
      <c r="M1668" s="240"/>
      <c r="N1668" s="241"/>
      <c r="O1668" s="240"/>
      <c r="P1668" s="240"/>
      <c r="Q1668" s="210"/>
      <c r="R1668" s="341"/>
      <c r="S1668" s="144"/>
      <c r="U1668" s="1"/>
    </row>
    <row r="1669" spans="3:21" ht="12" customHeight="1" x14ac:dyDescent="0.35">
      <c r="C1669" s="342" t="str">
        <f t="shared" si="152"/>
        <v/>
      </c>
      <c r="D1669" s="126"/>
      <c r="E1669" s="126"/>
      <c r="F1669" s="181"/>
      <c r="G1669" s="182"/>
      <c r="H1669" s="242"/>
      <c r="I1669" s="242"/>
      <c r="J1669" s="403"/>
      <c r="K1669" s="411"/>
      <c r="L1669" s="411"/>
      <c r="M1669" s="243"/>
      <c r="N1669" s="193"/>
      <c r="O1669" s="242"/>
      <c r="P1669" s="242"/>
      <c r="Q1669" s="181"/>
      <c r="R1669" s="342"/>
      <c r="S1669" s="144"/>
      <c r="U1669" s="1"/>
    </row>
    <row r="1670" spans="3:21" ht="12" customHeight="1" x14ac:dyDescent="0.35">
      <c r="C1670" s="341" t="str">
        <f t="shared" si="152"/>
        <v/>
      </c>
      <c r="D1670" s="239"/>
      <c r="E1670" s="239"/>
      <c r="F1670" s="179"/>
      <c r="G1670" s="180"/>
      <c r="H1670" s="240"/>
      <c r="I1670" s="240"/>
      <c r="J1670" s="402"/>
      <c r="K1670" s="411"/>
      <c r="L1670" s="411"/>
      <c r="M1670" s="240"/>
      <c r="N1670" s="241"/>
      <c r="O1670" s="240"/>
      <c r="P1670" s="240"/>
      <c r="Q1670" s="210"/>
      <c r="R1670" s="341"/>
      <c r="S1670" s="144"/>
      <c r="U1670" s="1"/>
    </row>
    <row r="1671" spans="3:21" ht="12" customHeight="1" x14ac:dyDescent="0.35">
      <c r="C1671" s="342" t="str">
        <f t="shared" si="152"/>
        <v/>
      </c>
      <c r="D1671" s="126"/>
      <c r="E1671" s="126"/>
      <c r="F1671" s="181"/>
      <c r="G1671" s="182"/>
      <c r="H1671" s="242"/>
      <c r="I1671" s="242"/>
      <c r="J1671" s="403"/>
      <c r="K1671" s="411"/>
      <c r="L1671" s="411"/>
      <c r="M1671" s="243"/>
      <c r="N1671" s="193"/>
      <c r="O1671" s="242"/>
      <c r="P1671" s="242"/>
      <c r="Q1671" s="181"/>
      <c r="R1671" s="342"/>
      <c r="S1671" s="144"/>
      <c r="U1671" s="1"/>
    </row>
    <row r="1672" spans="3:21" ht="12" customHeight="1" x14ac:dyDescent="0.35">
      <c r="C1672" s="341" t="str">
        <f t="shared" si="152"/>
        <v/>
      </c>
      <c r="D1672" s="239"/>
      <c r="E1672" s="239"/>
      <c r="F1672" s="179"/>
      <c r="G1672" s="180"/>
      <c r="H1672" s="240"/>
      <c r="I1672" s="240"/>
      <c r="J1672" s="402"/>
      <c r="K1672" s="411"/>
      <c r="L1672" s="411"/>
      <c r="M1672" s="240"/>
      <c r="N1672" s="241"/>
      <c r="O1672" s="240"/>
      <c r="P1672" s="240"/>
      <c r="Q1672" s="210"/>
      <c r="R1672" s="341"/>
      <c r="S1672" s="144"/>
      <c r="U1672" s="1"/>
    </row>
    <row r="1673" spans="3:21" ht="12" customHeight="1" x14ac:dyDescent="0.35">
      <c r="C1673" s="342" t="str">
        <f t="shared" si="152"/>
        <v/>
      </c>
      <c r="D1673" s="126"/>
      <c r="E1673" s="126"/>
      <c r="F1673" s="181"/>
      <c r="G1673" s="182"/>
      <c r="H1673" s="242"/>
      <c r="I1673" s="242"/>
      <c r="J1673" s="403"/>
      <c r="K1673" s="411"/>
      <c r="L1673" s="411"/>
      <c r="M1673" s="243"/>
      <c r="N1673" s="193"/>
      <c r="O1673" s="242"/>
      <c r="P1673" s="242"/>
      <c r="Q1673" s="181"/>
      <c r="R1673" s="342"/>
      <c r="S1673" s="144"/>
      <c r="U1673" s="1"/>
    </row>
    <row r="1674" spans="3:21" ht="12" customHeight="1" x14ac:dyDescent="0.35">
      <c r="C1674" s="341" t="str">
        <f t="shared" si="152"/>
        <v/>
      </c>
      <c r="D1674" s="239"/>
      <c r="E1674" s="239"/>
      <c r="F1674" s="179"/>
      <c r="G1674" s="180"/>
      <c r="H1674" s="240"/>
      <c r="I1674" s="240"/>
      <c r="J1674" s="402"/>
      <c r="K1674" s="411"/>
      <c r="L1674" s="411"/>
      <c r="M1674" s="240"/>
      <c r="N1674" s="241"/>
      <c r="O1674" s="240"/>
      <c r="P1674" s="240"/>
      <c r="Q1674" s="210"/>
      <c r="R1674" s="341"/>
      <c r="S1674" s="144"/>
      <c r="U1674" s="1"/>
    </row>
    <row r="1675" spans="3:21" ht="12" customHeight="1" x14ac:dyDescent="0.35">
      <c r="C1675" s="342" t="str">
        <f t="shared" si="152"/>
        <v/>
      </c>
      <c r="D1675" s="126"/>
      <c r="E1675" s="126"/>
      <c r="F1675" s="181"/>
      <c r="G1675" s="182"/>
      <c r="H1675" s="242"/>
      <c r="I1675" s="242"/>
      <c r="J1675" s="403"/>
      <c r="K1675" s="411"/>
      <c r="L1675" s="411"/>
      <c r="M1675" s="243"/>
      <c r="N1675" s="193"/>
      <c r="O1675" s="242"/>
      <c r="P1675" s="242"/>
      <c r="Q1675" s="181"/>
      <c r="R1675" s="342"/>
      <c r="S1675" s="144"/>
      <c r="U1675" s="1"/>
    </row>
    <row r="1676" spans="3:21" ht="12" customHeight="1" x14ac:dyDescent="0.35">
      <c r="C1676" s="341" t="str">
        <f t="shared" si="152"/>
        <v/>
      </c>
      <c r="D1676" s="239"/>
      <c r="E1676" s="239"/>
      <c r="F1676" s="179"/>
      <c r="G1676" s="180"/>
      <c r="H1676" s="240"/>
      <c r="I1676" s="240"/>
      <c r="J1676" s="402"/>
      <c r="K1676" s="411"/>
      <c r="L1676" s="411"/>
      <c r="M1676" s="240"/>
      <c r="N1676" s="241"/>
      <c r="O1676" s="240"/>
      <c r="P1676" s="240"/>
      <c r="Q1676" s="210"/>
      <c r="R1676" s="341"/>
      <c r="S1676" s="144"/>
      <c r="U1676" s="1"/>
    </row>
    <row r="1677" spans="3:21" ht="12" customHeight="1" x14ac:dyDescent="0.35">
      <c r="C1677" s="342" t="str">
        <f t="shared" si="152"/>
        <v/>
      </c>
      <c r="D1677" s="126"/>
      <c r="E1677" s="126"/>
      <c r="F1677" s="181"/>
      <c r="G1677" s="182"/>
      <c r="H1677" s="242"/>
      <c r="I1677" s="242"/>
      <c r="J1677" s="403"/>
      <c r="K1677" s="411"/>
      <c r="L1677" s="411"/>
      <c r="M1677" s="243"/>
      <c r="N1677" s="193"/>
      <c r="O1677" s="242"/>
      <c r="P1677" s="242"/>
      <c r="Q1677" s="181"/>
      <c r="R1677" s="342"/>
      <c r="S1677" s="144"/>
      <c r="U1677" s="1"/>
    </row>
    <row r="1678" spans="3:21" ht="12" customHeight="1" x14ac:dyDescent="0.35">
      <c r="C1678" s="341" t="str">
        <f t="shared" ref="C1678:C1741" si="153">IF(ROW()-13&lt;=MAX(series),ROW()-13,"")</f>
        <v/>
      </c>
      <c r="D1678" s="239"/>
      <c r="E1678" s="239"/>
      <c r="F1678" s="179"/>
      <c r="G1678" s="180"/>
      <c r="H1678" s="240"/>
      <c r="I1678" s="240"/>
      <c r="J1678" s="402"/>
      <c r="K1678" s="411"/>
      <c r="L1678" s="411"/>
      <c r="M1678" s="240"/>
      <c r="N1678" s="241"/>
      <c r="O1678" s="240"/>
      <c r="P1678" s="240"/>
      <c r="Q1678" s="210"/>
      <c r="R1678" s="341"/>
      <c r="S1678" s="144"/>
      <c r="U1678" s="1"/>
    </row>
    <row r="1679" spans="3:21" ht="12" customHeight="1" x14ac:dyDescent="0.35">
      <c r="C1679" s="342" t="str">
        <f t="shared" si="153"/>
        <v/>
      </c>
      <c r="D1679" s="126"/>
      <c r="E1679" s="126"/>
      <c r="F1679" s="181"/>
      <c r="G1679" s="182"/>
      <c r="H1679" s="242"/>
      <c r="I1679" s="242"/>
      <c r="J1679" s="403"/>
      <c r="K1679" s="411"/>
      <c r="L1679" s="411"/>
      <c r="M1679" s="243"/>
      <c r="N1679" s="193"/>
      <c r="O1679" s="242"/>
      <c r="P1679" s="242"/>
      <c r="Q1679" s="181"/>
      <c r="R1679" s="342"/>
      <c r="S1679" s="144"/>
      <c r="U1679" s="1"/>
    </row>
    <row r="1680" spans="3:21" ht="12" customHeight="1" x14ac:dyDescent="0.35">
      <c r="C1680" s="341" t="str">
        <f t="shared" si="153"/>
        <v/>
      </c>
      <c r="D1680" s="239"/>
      <c r="E1680" s="239"/>
      <c r="F1680" s="179"/>
      <c r="G1680" s="180"/>
      <c r="H1680" s="240"/>
      <c r="I1680" s="240"/>
      <c r="J1680" s="402"/>
      <c r="K1680" s="411"/>
      <c r="L1680" s="411"/>
      <c r="M1680" s="240"/>
      <c r="N1680" s="241"/>
      <c r="O1680" s="240"/>
      <c r="P1680" s="240"/>
      <c r="Q1680" s="210"/>
      <c r="R1680" s="341"/>
      <c r="S1680" s="144"/>
      <c r="U1680" s="1"/>
    </row>
    <row r="1681" spans="3:21" ht="12" customHeight="1" x14ac:dyDescent="0.35">
      <c r="C1681" s="342" t="str">
        <f t="shared" si="153"/>
        <v/>
      </c>
      <c r="D1681" s="126"/>
      <c r="E1681" s="126"/>
      <c r="F1681" s="181"/>
      <c r="G1681" s="182"/>
      <c r="H1681" s="242"/>
      <c r="I1681" s="242"/>
      <c r="J1681" s="403"/>
      <c r="K1681" s="411"/>
      <c r="L1681" s="411"/>
      <c r="M1681" s="243"/>
      <c r="N1681" s="193"/>
      <c r="O1681" s="242"/>
      <c r="P1681" s="242"/>
      <c r="Q1681" s="181"/>
      <c r="R1681" s="342"/>
      <c r="S1681" s="144"/>
      <c r="U1681" s="1"/>
    </row>
    <row r="1682" spans="3:21" ht="12" customHeight="1" x14ac:dyDescent="0.35">
      <c r="C1682" s="341" t="str">
        <f t="shared" si="153"/>
        <v/>
      </c>
      <c r="D1682" s="239"/>
      <c r="E1682" s="239"/>
      <c r="F1682" s="179"/>
      <c r="G1682" s="180"/>
      <c r="H1682" s="240"/>
      <c r="I1682" s="240"/>
      <c r="J1682" s="402"/>
      <c r="K1682" s="411"/>
      <c r="L1682" s="411"/>
      <c r="M1682" s="240"/>
      <c r="N1682" s="241"/>
      <c r="O1682" s="240"/>
      <c r="P1682" s="240"/>
      <c r="Q1682" s="210"/>
      <c r="R1682" s="341"/>
      <c r="S1682" s="144"/>
      <c r="U1682" s="1"/>
    </row>
    <row r="1683" spans="3:21" ht="12" customHeight="1" x14ac:dyDescent="0.35">
      <c r="C1683" s="342" t="str">
        <f t="shared" si="153"/>
        <v/>
      </c>
      <c r="D1683" s="126"/>
      <c r="E1683" s="126"/>
      <c r="F1683" s="181"/>
      <c r="G1683" s="182"/>
      <c r="H1683" s="242"/>
      <c r="I1683" s="242"/>
      <c r="J1683" s="403"/>
      <c r="K1683" s="411"/>
      <c r="L1683" s="411"/>
      <c r="M1683" s="243"/>
      <c r="N1683" s="193"/>
      <c r="O1683" s="242"/>
      <c r="P1683" s="242"/>
      <c r="Q1683" s="181"/>
      <c r="R1683" s="342"/>
      <c r="S1683" s="144"/>
      <c r="U1683" s="1"/>
    </row>
    <row r="1684" spans="3:21" ht="12" customHeight="1" x14ac:dyDescent="0.35">
      <c r="C1684" s="341" t="str">
        <f t="shared" si="153"/>
        <v/>
      </c>
      <c r="D1684" s="239"/>
      <c r="E1684" s="239"/>
      <c r="F1684" s="179"/>
      <c r="G1684" s="180"/>
      <c r="H1684" s="240"/>
      <c r="I1684" s="240"/>
      <c r="J1684" s="402"/>
      <c r="K1684" s="411"/>
      <c r="L1684" s="411"/>
      <c r="M1684" s="240"/>
      <c r="N1684" s="241"/>
      <c r="O1684" s="240"/>
      <c r="P1684" s="240"/>
      <c r="Q1684" s="210"/>
      <c r="R1684" s="341"/>
      <c r="S1684" s="144"/>
      <c r="U1684" s="1"/>
    </row>
    <row r="1685" spans="3:21" ht="12" customHeight="1" x14ac:dyDescent="0.35">
      <c r="C1685" s="342" t="str">
        <f t="shared" si="153"/>
        <v/>
      </c>
      <c r="D1685" s="126"/>
      <c r="E1685" s="126"/>
      <c r="F1685" s="181"/>
      <c r="G1685" s="182"/>
      <c r="H1685" s="242"/>
      <c r="I1685" s="242"/>
      <c r="J1685" s="403"/>
      <c r="K1685" s="411"/>
      <c r="L1685" s="411"/>
      <c r="M1685" s="243"/>
      <c r="N1685" s="193"/>
      <c r="O1685" s="242"/>
      <c r="P1685" s="242"/>
      <c r="Q1685" s="181"/>
      <c r="R1685" s="342"/>
      <c r="S1685" s="144"/>
      <c r="U1685" s="1"/>
    </row>
    <row r="1686" spans="3:21" ht="12" customHeight="1" x14ac:dyDescent="0.35">
      <c r="C1686" s="341" t="str">
        <f t="shared" si="153"/>
        <v/>
      </c>
      <c r="D1686" s="239"/>
      <c r="E1686" s="239"/>
      <c r="F1686" s="179"/>
      <c r="G1686" s="180"/>
      <c r="H1686" s="240"/>
      <c r="I1686" s="240"/>
      <c r="J1686" s="402"/>
      <c r="K1686" s="411"/>
      <c r="L1686" s="411"/>
      <c r="M1686" s="240"/>
      <c r="N1686" s="241"/>
      <c r="O1686" s="240"/>
      <c r="P1686" s="240"/>
      <c r="Q1686" s="210"/>
      <c r="R1686" s="341"/>
      <c r="S1686" s="144"/>
      <c r="U1686" s="1"/>
    </row>
    <row r="1687" spans="3:21" ht="12" customHeight="1" x14ac:dyDescent="0.35">
      <c r="C1687" s="342" t="str">
        <f t="shared" si="153"/>
        <v/>
      </c>
      <c r="D1687" s="126"/>
      <c r="E1687" s="126"/>
      <c r="F1687" s="181"/>
      <c r="G1687" s="182"/>
      <c r="H1687" s="242"/>
      <c r="I1687" s="242"/>
      <c r="J1687" s="403"/>
      <c r="K1687" s="411"/>
      <c r="L1687" s="411"/>
      <c r="M1687" s="243"/>
      <c r="N1687" s="193"/>
      <c r="O1687" s="242"/>
      <c r="P1687" s="242"/>
      <c r="Q1687" s="181"/>
      <c r="R1687" s="342"/>
      <c r="S1687" s="144"/>
      <c r="U1687" s="1"/>
    </row>
    <row r="1688" spans="3:21" ht="12" customHeight="1" x14ac:dyDescent="0.35">
      <c r="C1688" s="341" t="str">
        <f t="shared" si="153"/>
        <v/>
      </c>
      <c r="D1688" s="239"/>
      <c r="E1688" s="239"/>
      <c r="F1688" s="179"/>
      <c r="G1688" s="180"/>
      <c r="H1688" s="240"/>
      <c r="I1688" s="240"/>
      <c r="J1688" s="402"/>
      <c r="K1688" s="411"/>
      <c r="L1688" s="411"/>
      <c r="M1688" s="240"/>
      <c r="N1688" s="241"/>
      <c r="O1688" s="240"/>
      <c r="P1688" s="240"/>
      <c r="Q1688" s="210"/>
      <c r="R1688" s="341"/>
      <c r="S1688" s="144"/>
      <c r="U1688" s="1"/>
    </row>
    <row r="1689" spans="3:21" ht="12" customHeight="1" x14ac:dyDescent="0.35">
      <c r="C1689" s="342" t="str">
        <f t="shared" si="153"/>
        <v/>
      </c>
      <c r="D1689" s="126"/>
      <c r="E1689" s="126"/>
      <c r="F1689" s="181"/>
      <c r="G1689" s="182"/>
      <c r="H1689" s="242"/>
      <c r="I1689" s="242"/>
      <c r="J1689" s="403"/>
      <c r="K1689" s="411"/>
      <c r="L1689" s="411"/>
      <c r="M1689" s="243"/>
      <c r="N1689" s="193"/>
      <c r="O1689" s="242"/>
      <c r="P1689" s="242"/>
      <c r="Q1689" s="181"/>
      <c r="R1689" s="342"/>
      <c r="S1689" s="144"/>
      <c r="U1689" s="1"/>
    </row>
    <row r="1690" spans="3:21" ht="12" customHeight="1" x14ac:dyDescent="0.35">
      <c r="C1690" s="341" t="str">
        <f t="shared" si="153"/>
        <v/>
      </c>
      <c r="D1690" s="239"/>
      <c r="E1690" s="239"/>
      <c r="F1690" s="179"/>
      <c r="G1690" s="180"/>
      <c r="H1690" s="240"/>
      <c r="I1690" s="240"/>
      <c r="J1690" s="402"/>
      <c r="K1690" s="411"/>
      <c r="L1690" s="411"/>
      <c r="M1690" s="240"/>
      <c r="N1690" s="241"/>
      <c r="O1690" s="240"/>
      <c r="P1690" s="240"/>
      <c r="Q1690" s="210"/>
      <c r="R1690" s="341"/>
      <c r="S1690" s="144"/>
      <c r="U1690" s="1"/>
    </row>
    <row r="1691" spans="3:21" ht="12" customHeight="1" x14ac:dyDescent="0.35">
      <c r="C1691" s="342" t="str">
        <f t="shared" si="153"/>
        <v/>
      </c>
      <c r="D1691" s="126"/>
      <c r="E1691" s="126"/>
      <c r="F1691" s="181"/>
      <c r="G1691" s="182"/>
      <c r="H1691" s="242"/>
      <c r="I1691" s="242"/>
      <c r="J1691" s="403"/>
      <c r="K1691" s="411"/>
      <c r="L1691" s="411"/>
      <c r="M1691" s="243"/>
      <c r="N1691" s="193"/>
      <c r="O1691" s="242"/>
      <c r="P1691" s="242"/>
      <c r="Q1691" s="181"/>
      <c r="R1691" s="342"/>
      <c r="S1691" s="144"/>
      <c r="U1691" s="1"/>
    </row>
    <row r="1692" spans="3:21" ht="12" customHeight="1" x14ac:dyDescent="0.35">
      <c r="C1692" s="341" t="str">
        <f t="shared" si="153"/>
        <v/>
      </c>
      <c r="D1692" s="239"/>
      <c r="E1692" s="239"/>
      <c r="F1692" s="179"/>
      <c r="G1692" s="180"/>
      <c r="H1692" s="240"/>
      <c r="I1692" s="240"/>
      <c r="J1692" s="402"/>
      <c r="K1692" s="411"/>
      <c r="L1692" s="411"/>
      <c r="M1692" s="240"/>
      <c r="N1692" s="241"/>
      <c r="O1692" s="240"/>
      <c r="P1692" s="240"/>
      <c r="Q1692" s="210"/>
      <c r="R1692" s="341"/>
      <c r="S1692" s="144"/>
      <c r="U1692" s="1"/>
    </row>
    <row r="1693" spans="3:21" ht="12" customHeight="1" x14ac:dyDescent="0.35">
      <c r="C1693" s="342" t="str">
        <f t="shared" si="153"/>
        <v/>
      </c>
      <c r="D1693" s="126"/>
      <c r="E1693" s="126"/>
      <c r="F1693" s="181"/>
      <c r="G1693" s="182"/>
      <c r="H1693" s="242"/>
      <c r="I1693" s="242"/>
      <c r="J1693" s="403"/>
      <c r="K1693" s="411"/>
      <c r="L1693" s="411"/>
      <c r="M1693" s="243"/>
      <c r="N1693" s="193"/>
      <c r="O1693" s="242"/>
      <c r="P1693" s="242"/>
      <c r="Q1693" s="181"/>
      <c r="R1693" s="342"/>
      <c r="S1693" s="144"/>
      <c r="U1693" s="1"/>
    </row>
    <row r="1694" spans="3:21" ht="12" customHeight="1" x14ac:dyDescent="0.35">
      <c r="C1694" s="341" t="str">
        <f t="shared" si="153"/>
        <v/>
      </c>
      <c r="D1694" s="239"/>
      <c r="E1694" s="239"/>
      <c r="F1694" s="179"/>
      <c r="G1694" s="180"/>
      <c r="H1694" s="240"/>
      <c r="I1694" s="240"/>
      <c r="J1694" s="402"/>
      <c r="K1694" s="411"/>
      <c r="L1694" s="411"/>
      <c r="M1694" s="240"/>
      <c r="N1694" s="241"/>
      <c r="O1694" s="240"/>
      <c r="P1694" s="240"/>
      <c r="Q1694" s="210"/>
      <c r="R1694" s="341"/>
      <c r="S1694" s="144"/>
      <c r="U1694" s="1"/>
    </row>
    <row r="1695" spans="3:21" ht="12" customHeight="1" x14ac:dyDescent="0.35">
      <c r="C1695" s="342" t="str">
        <f t="shared" si="153"/>
        <v/>
      </c>
      <c r="D1695" s="126"/>
      <c r="E1695" s="126"/>
      <c r="F1695" s="181"/>
      <c r="G1695" s="182"/>
      <c r="H1695" s="242"/>
      <c r="I1695" s="242"/>
      <c r="J1695" s="403"/>
      <c r="K1695" s="411"/>
      <c r="L1695" s="411"/>
      <c r="M1695" s="243"/>
      <c r="N1695" s="193"/>
      <c r="O1695" s="242"/>
      <c r="P1695" s="242"/>
      <c r="Q1695" s="181"/>
      <c r="R1695" s="342"/>
      <c r="S1695" s="144"/>
      <c r="U1695" s="1"/>
    </row>
    <row r="1696" spans="3:21" ht="12" customHeight="1" x14ac:dyDescent="0.35">
      <c r="C1696" s="341" t="str">
        <f t="shared" si="153"/>
        <v/>
      </c>
      <c r="D1696" s="239"/>
      <c r="E1696" s="239"/>
      <c r="F1696" s="179"/>
      <c r="G1696" s="180"/>
      <c r="H1696" s="240"/>
      <c r="I1696" s="240"/>
      <c r="J1696" s="402"/>
      <c r="K1696" s="411"/>
      <c r="L1696" s="411"/>
      <c r="M1696" s="240"/>
      <c r="N1696" s="241"/>
      <c r="O1696" s="240"/>
      <c r="P1696" s="240"/>
      <c r="Q1696" s="210"/>
      <c r="R1696" s="341"/>
      <c r="S1696" s="144"/>
      <c r="U1696" s="1"/>
    </row>
    <row r="1697" spans="3:21" ht="12" customHeight="1" x14ac:dyDescent="0.35">
      <c r="C1697" s="342" t="str">
        <f t="shared" si="153"/>
        <v/>
      </c>
      <c r="D1697" s="126"/>
      <c r="E1697" s="126"/>
      <c r="F1697" s="181"/>
      <c r="G1697" s="182"/>
      <c r="H1697" s="242"/>
      <c r="I1697" s="242"/>
      <c r="J1697" s="403"/>
      <c r="K1697" s="411"/>
      <c r="L1697" s="411"/>
      <c r="M1697" s="243"/>
      <c r="N1697" s="193"/>
      <c r="O1697" s="242"/>
      <c r="P1697" s="242"/>
      <c r="Q1697" s="181"/>
      <c r="R1697" s="342"/>
      <c r="S1697" s="144"/>
      <c r="U1697" s="1"/>
    </row>
    <row r="1698" spans="3:21" ht="12" customHeight="1" x14ac:dyDescent="0.35">
      <c r="C1698" s="341" t="str">
        <f t="shared" si="153"/>
        <v/>
      </c>
      <c r="D1698" s="239"/>
      <c r="E1698" s="239"/>
      <c r="F1698" s="179"/>
      <c r="G1698" s="180"/>
      <c r="H1698" s="240"/>
      <c r="I1698" s="240"/>
      <c r="J1698" s="402"/>
      <c r="K1698" s="411"/>
      <c r="L1698" s="411"/>
      <c r="M1698" s="240"/>
      <c r="N1698" s="241"/>
      <c r="O1698" s="240"/>
      <c r="P1698" s="240"/>
      <c r="Q1698" s="210"/>
      <c r="R1698" s="341"/>
      <c r="S1698" s="144"/>
      <c r="U1698" s="1"/>
    </row>
    <row r="1699" spans="3:21" ht="12" customHeight="1" x14ac:dyDescent="0.35">
      <c r="C1699" s="342" t="str">
        <f t="shared" si="153"/>
        <v/>
      </c>
      <c r="D1699" s="126"/>
      <c r="E1699" s="126"/>
      <c r="F1699" s="181"/>
      <c r="G1699" s="182"/>
      <c r="H1699" s="242"/>
      <c r="I1699" s="242"/>
      <c r="J1699" s="403"/>
      <c r="K1699" s="411"/>
      <c r="L1699" s="411"/>
      <c r="M1699" s="243"/>
      <c r="N1699" s="193"/>
      <c r="O1699" s="242"/>
      <c r="P1699" s="242"/>
      <c r="Q1699" s="181"/>
      <c r="R1699" s="342"/>
      <c r="S1699" s="144"/>
      <c r="U1699" s="1"/>
    </row>
    <row r="1700" spans="3:21" ht="12" customHeight="1" x14ac:dyDescent="0.35">
      <c r="C1700" s="341" t="str">
        <f t="shared" si="153"/>
        <v/>
      </c>
      <c r="D1700" s="239"/>
      <c r="E1700" s="239"/>
      <c r="F1700" s="179"/>
      <c r="G1700" s="180"/>
      <c r="H1700" s="240"/>
      <c r="I1700" s="240"/>
      <c r="J1700" s="402"/>
      <c r="K1700" s="411"/>
      <c r="L1700" s="411"/>
      <c r="M1700" s="240"/>
      <c r="N1700" s="241"/>
      <c r="O1700" s="240"/>
      <c r="P1700" s="240"/>
      <c r="Q1700" s="210"/>
      <c r="R1700" s="341"/>
      <c r="S1700" s="144"/>
      <c r="U1700" s="1"/>
    </row>
    <row r="1701" spans="3:21" ht="12" customHeight="1" x14ac:dyDescent="0.35">
      <c r="C1701" s="342" t="str">
        <f t="shared" si="153"/>
        <v/>
      </c>
      <c r="D1701" s="126"/>
      <c r="E1701" s="126"/>
      <c r="F1701" s="181"/>
      <c r="G1701" s="182"/>
      <c r="H1701" s="242"/>
      <c r="I1701" s="242"/>
      <c r="J1701" s="403"/>
      <c r="K1701" s="411"/>
      <c r="L1701" s="411"/>
      <c r="M1701" s="243"/>
      <c r="N1701" s="193"/>
      <c r="O1701" s="242"/>
      <c r="P1701" s="242"/>
      <c r="Q1701" s="181"/>
      <c r="R1701" s="342"/>
      <c r="S1701" s="144"/>
      <c r="U1701" s="1"/>
    </row>
    <row r="1702" spans="3:21" ht="12" customHeight="1" x14ac:dyDescent="0.35">
      <c r="C1702" s="341" t="str">
        <f t="shared" si="153"/>
        <v/>
      </c>
      <c r="D1702" s="239"/>
      <c r="E1702" s="239"/>
      <c r="F1702" s="179"/>
      <c r="G1702" s="180"/>
      <c r="H1702" s="240"/>
      <c r="I1702" s="240"/>
      <c r="J1702" s="402"/>
      <c r="K1702" s="411"/>
      <c r="L1702" s="411"/>
      <c r="M1702" s="240"/>
      <c r="N1702" s="241"/>
      <c r="O1702" s="240"/>
      <c r="P1702" s="240"/>
      <c r="Q1702" s="210"/>
      <c r="R1702" s="341"/>
      <c r="S1702" s="144"/>
      <c r="U1702" s="1"/>
    </row>
    <row r="1703" spans="3:21" ht="12" customHeight="1" x14ac:dyDescent="0.35">
      <c r="C1703" s="342" t="str">
        <f t="shared" si="153"/>
        <v/>
      </c>
      <c r="D1703" s="126"/>
      <c r="E1703" s="126"/>
      <c r="F1703" s="181"/>
      <c r="G1703" s="182"/>
      <c r="H1703" s="242"/>
      <c r="I1703" s="242"/>
      <c r="J1703" s="403"/>
      <c r="K1703" s="411"/>
      <c r="L1703" s="411"/>
      <c r="M1703" s="243"/>
      <c r="N1703" s="193"/>
      <c r="O1703" s="242"/>
      <c r="P1703" s="242"/>
      <c r="Q1703" s="181"/>
      <c r="R1703" s="342"/>
      <c r="S1703" s="144"/>
      <c r="U1703" s="1"/>
    </row>
    <row r="1704" spans="3:21" ht="12" customHeight="1" x14ac:dyDescent="0.35">
      <c r="C1704" s="341" t="str">
        <f t="shared" si="153"/>
        <v/>
      </c>
      <c r="D1704" s="239"/>
      <c r="E1704" s="239"/>
      <c r="F1704" s="179"/>
      <c r="G1704" s="180"/>
      <c r="H1704" s="240"/>
      <c r="I1704" s="240"/>
      <c r="J1704" s="402"/>
      <c r="K1704" s="411"/>
      <c r="L1704" s="411"/>
      <c r="M1704" s="240"/>
      <c r="N1704" s="241"/>
      <c r="O1704" s="240"/>
      <c r="P1704" s="240"/>
      <c r="Q1704" s="210"/>
      <c r="R1704" s="341"/>
      <c r="S1704" s="144"/>
      <c r="U1704" s="1"/>
    </row>
    <row r="1705" spans="3:21" ht="12" customHeight="1" x14ac:dyDescent="0.35">
      <c r="C1705" s="342" t="str">
        <f t="shared" si="153"/>
        <v/>
      </c>
      <c r="D1705" s="126"/>
      <c r="E1705" s="126"/>
      <c r="F1705" s="181"/>
      <c r="G1705" s="182"/>
      <c r="H1705" s="242"/>
      <c r="I1705" s="242"/>
      <c r="J1705" s="403"/>
      <c r="K1705" s="411"/>
      <c r="L1705" s="411"/>
      <c r="M1705" s="243"/>
      <c r="N1705" s="193"/>
      <c r="O1705" s="242"/>
      <c r="P1705" s="242"/>
      <c r="Q1705" s="181"/>
      <c r="R1705" s="342"/>
      <c r="S1705" s="144"/>
      <c r="U1705" s="1"/>
    </row>
    <row r="1706" spans="3:21" ht="12" customHeight="1" x14ac:dyDescent="0.35">
      <c r="C1706" s="341" t="str">
        <f t="shared" si="153"/>
        <v/>
      </c>
      <c r="D1706" s="239"/>
      <c r="E1706" s="239"/>
      <c r="F1706" s="179"/>
      <c r="G1706" s="180"/>
      <c r="H1706" s="240"/>
      <c r="I1706" s="240"/>
      <c r="J1706" s="402"/>
      <c r="K1706" s="411"/>
      <c r="L1706" s="411"/>
      <c r="M1706" s="240"/>
      <c r="N1706" s="241"/>
      <c r="O1706" s="240"/>
      <c r="P1706" s="240"/>
      <c r="Q1706" s="210"/>
      <c r="R1706" s="341"/>
      <c r="S1706" s="144"/>
      <c r="U1706" s="1"/>
    </row>
    <row r="1707" spans="3:21" ht="12" customHeight="1" x14ac:dyDescent="0.35">
      <c r="C1707" s="342" t="str">
        <f t="shared" si="153"/>
        <v/>
      </c>
      <c r="D1707" s="126"/>
      <c r="E1707" s="126"/>
      <c r="F1707" s="181"/>
      <c r="G1707" s="182"/>
      <c r="H1707" s="242"/>
      <c r="I1707" s="242"/>
      <c r="J1707" s="403"/>
      <c r="K1707" s="411"/>
      <c r="L1707" s="411"/>
      <c r="M1707" s="243"/>
      <c r="N1707" s="193"/>
      <c r="O1707" s="242"/>
      <c r="P1707" s="242"/>
      <c r="Q1707" s="181"/>
      <c r="R1707" s="342"/>
      <c r="S1707" s="144"/>
      <c r="U1707" s="1"/>
    </row>
    <row r="1708" spans="3:21" ht="12" customHeight="1" x14ac:dyDescent="0.35">
      <c r="C1708" s="341" t="str">
        <f t="shared" si="153"/>
        <v/>
      </c>
      <c r="D1708" s="239"/>
      <c r="E1708" s="239"/>
      <c r="F1708" s="179"/>
      <c r="G1708" s="180"/>
      <c r="H1708" s="240"/>
      <c r="I1708" s="240"/>
      <c r="J1708" s="402"/>
      <c r="K1708" s="411"/>
      <c r="L1708" s="411"/>
      <c r="M1708" s="240"/>
      <c r="N1708" s="241"/>
      <c r="O1708" s="240"/>
      <c r="P1708" s="240"/>
      <c r="Q1708" s="210"/>
      <c r="R1708" s="341"/>
      <c r="S1708" s="144"/>
      <c r="U1708" s="1"/>
    </row>
    <row r="1709" spans="3:21" ht="12" customHeight="1" x14ac:dyDescent="0.35">
      <c r="C1709" s="342" t="str">
        <f t="shared" si="153"/>
        <v/>
      </c>
      <c r="D1709" s="126"/>
      <c r="E1709" s="126"/>
      <c r="F1709" s="181"/>
      <c r="G1709" s="182"/>
      <c r="H1709" s="242"/>
      <c r="I1709" s="242"/>
      <c r="J1709" s="403"/>
      <c r="K1709" s="411"/>
      <c r="L1709" s="411"/>
      <c r="M1709" s="243"/>
      <c r="N1709" s="193"/>
      <c r="O1709" s="242"/>
      <c r="P1709" s="242"/>
      <c r="Q1709" s="181"/>
      <c r="R1709" s="342"/>
      <c r="S1709" s="144"/>
      <c r="U1709" s="1"/>
    </row>
    <row r="1710" spans="3:21" ht="12" customHeight="1" x14ac:dyDescent="0.35">
      <c r="C1710" s="341" t="str">
        <f t="shared" si="153"/>
        <v/>
      </c>
      <c r="D1710" s="239"/>
      <c r="E1710" s="239"/>
      <c r="F1710" s="179"/>
      <c r="G1710" s="180"/>
      <c r="H1710" s="240"/>
      <c r="I1710" s="240"/>
      <c r="J1710" s="402"/>
      <c r="K1710" s="411"/>
      <c r="L1710" s="411"/>
      <c r="M1710" s="240"/>
      <c r="N1710" s="241"/>
      <c r="O1710" s="240"/>
      <c r="P1710" s="240"/>
      <c r="Q1710" s="210"/>
      <c r="R1710" s="341"/>
      <c r="S1710" s="144"/>
      <c r="U1710" s="1"/>
    </row>
    <row r="1711" spans="3:21" ht="12" customHeight="1" x14ac:dyDescent="0.35">
      <c r="C1711" s="342" t="str">
        <f t="shared" si="153"/>
        <v/>
      </c>
      <c r="D1711" s="126"/>
      <c r="E1711" s="126"/>
      <c r="F1711" s="181"/>
      <c r="G1711" s="182"/>
      <c r="H1711" s="242"/>
      <c r="I1711" s="242"/>
      <c r="J1711" s="403"/>
      <c r="K1711" s="411"/>
      <c r="L1711" s="411"/>
      <c r="M1711" s="243"/>
      <c r="N1711" s="193"/>
      <c r="O1711" s="242"/>
      <c r="P1711" s="242"/>
      <c r="Q1711" s="181"/>
      <c r="R1711" s="342"/>
      <c r="S1711" s="144"/>
      <c r="U1711" s="1"/>
    </row>
    <row r="1712" spans="3:21" ht="12" customHeight="1" x14ac:dyDescent="0.35">
      <c r="C1712" s="341" t="str">
        <f t="shared" si="153"/>
        <v/>
      </c>
      <c r="D1712" s="239"/>
      <c r="E1712" s="239"/>
      <c r="F1712" s="179"/>
      <c r="G1712" s="180"/>
      <c r="H1712" s="240"/>
      <c r="I1712" s="240"/>
      <c r="J1712" s="402"/>
      <c r="K1712" s="411"/>
      <c r="L1712" s="411"/>
      <c r="M1712" s="240"/>
      <c r="N1712" s="241"/>
      <c r="O1712" s="240"/>
      <c r="P1712" s="240"/>
      <c r="Q1712" s="210"/>
      <c r="R1712" s="341"/>
      <c r="S1712" s="144"/>
      <c r="U1712" s="1"/>
    </row>
    <row r="1713" spans="3:21" ht="12" customHeight="1" x14ac:dyDescent="0.35">
      <c r="C1713" s="342" t="str">
        <f t="shared" si="153"/>
        <v/>
      </c>
      <c r="D1713" s="126"/>
      <c r="E1713" s="126"/>
      <c r="F1713" s="181"/>
      <c r="G1713" s="182"/>
      <c r="H1713" s="242"/>
      <c r="I1713" s="242"/>
      <c r="J1713" s="403"/>
      <c r="K1713" s="411"/>
      <c r="L1713" s="411"/>
      <c r="M1713" s="243"/>
      <c r="N1713" s="193"/>
      <c r="O1713" s="242"/>
      <c r="P1713" s="242"/>
      <c r="Q1713" s="181"/>
      <c r="R1713" s="342"/>
      <c r="S1713" s="144"/>
      <c r="U1713" s="1"/>
    </row>
    <row r="1714" spans="3:21" ht="12" customHeight="1" x14ac:dyDescent="0.35">
      <c r="C1714" s="341" t="str">
        <f t="shared" si="153"/>
        <v/>
      </c>
      <c r="D1714" s="239"/>
      <c r="E1714" s="239"/>
      <c r="F1714" s="179"/>
      <c r="G1714" s="180"/>
      <c r="H1714" s="240"/>
      <c r="I1714" s="240"/>
      <c r="J1714" s="402"/>
      <c r="K1714" s="411"/>
      <c r="L1714" s="411"/>
      <c r="M1714" s="240"/>
      <c r="N1714" s="241"/>
      <c r="O1714" s="240"/>
      <c r="P1714" s="240"/>
      <c r="Q1714" s="210"/>
      <c r="R1714" s="341"/>
      <c r="S1714" s="144"/>
      <c r="U1714" s="1"/>
    </row>
    <row r="1715" spans="3:21" ht="12" customHeight="1" x14ac:dyDescent="0.35">
      <c r="C1715" s="342" t="str">
        <f t="shared" si="153"/>
        <v/>
      </c>
      <c r="D1715" s="126"/>
      <c r="E1715" s="126"/>
      <c r="F1715" s="181"/>
      <c r="G1715" s="182"/>
      <c r="H1715" s="242"/>
      <c r="I1715" s="242"/>
      <c r="J1715" s="403"/>
      <c r="K1715" s="411"/>
      <c r="L1715" s="411"/>
      <c r="M1715" s="243"/>
      <c r="N1715" s="193"/>
      <c r="O1715" s="242"/>
      <c r="P1715" s="242"/>
      <c r="Q1715" s="181"/>
      <c r="R1715" s="342"/>
      <c r="S1715" s="144"/>
      <c r="U1715" s="1"/>
    </row>
    <row r="1716" spans="3:21" ht="12" customHeight="1" x14ac:dyDescent="0.35">
      <c r="C1716" s="341" t="str">
        <f t="shared" si="153"/>
        <v/>
      </c>
      <c r="D1716" s="239"/>
      <c r="E1716" s="239"/>
      <c r="F1716" s="179"/>
      <c r="G1716" s="180"/>
      <c r="H1716" s="240"/>
      <c r="I1716" s="240"/>
      <c r="J1716" s="402"/>
      <c r="K1716" s="411"/>
      <c r="L1716" s="411"/>
      <c r="M1716" s="240"/>
      <c r="N1716" s="241"/>
      <c r="O1716" s="240"/>
      <c r="P1716" s="240"/>
      <c r="Q1716" s="210"/>
      <c r="R1716" s="341"/>
      <c r="S1716" s="144"/>
      <c r="U1716" s="1"/>
    </row>
    <row r="1717" spans="3:21" ht="12" customHeight="1" x14ac:dyDescent="0.35">
      <c r="C1717" s="342" t="str">
        <f t="shared" si="153"/>
        <v/>
      </c>
      <c r="D1717" s="126"/>
      <c r="E1717" s="126"/>
      <c r="F1717" s="181"/>
      <c r="G1717" s="182"/>
      <c r="H1717" s="242"/>
      <c r="I1717" s="242"/>
      <c r="J1717" s="403"/>
      <c r="K1717" s="411"/>
      <c r="L1717" s="411"/>
      <c r="M1717" s="243"/>
      <c r="N1717" s="193"/>
      <c r="O1717" s="242"/>
      <c r="P1717" s="242"/>
      <c r="Q1717" s="181"/>
      <c r="R1717" s="342"/>
      <c r="S1717" s="144"/>
      <c r="U1717" s="1"/>
    </row>
    <row r="1718" spans="3:21" ht="12" customHeight="1" x14ac:dyDescent="0.35">
      <c r="C1718" s="341" t="str">
        <f t="shared" si="153"/>
        <v/>
      </c>
      <c r="D1718" s="239"/>
      <c r="E1718" s="239"/>
      <c r="F1718" s="179"/>
      <c r="G1718" s="180"/>
      <c r="H1718" s="240"/>
      <c r="I1718" s="240"/>
      <c r="J1718" s="402"/>
      <c r="K1718" s="411"/>
      <c r="L1718" s="411"/>
      <c r="M1718" s="240"/>
      <c r="N1718" s="241"/>
      <c r="O1718" s="240"/>
      <c r="P1718" s="240"/>
      <c r="Q1718" s="210"/>
      <c r="R1718" s="341"/>
      <c r="S1718" s="144"/>
      <c r="U1718" s="1"/>
    </row>
    <row r="1719" spans="3:21" ht="12" customHeight="1" x14ac:dyDescent="0.35">
      <c r="C1719" s="342" t="str">
        <f t="shared" si="153"/>
        <v/>
      </c>
      <c r="D1719" s="126"/>
      <c r="E1719" s="126"/>
      <c r="F1719" s="181"/>
      <c r="G1719" s="182"/>
      <c r="H1719" s="242"/>
      <c r="I1719" s="242"/>
      <c r="J1719" s="403"/>
      <c r="K1719" s="411"/>
      <c r="L1719" s="411"/>
      <c r="M1719" s="243"/>
      <c r="N1719" s="193"/>
      <c r="O1719" s="242"/>
      <c r="P1719" s="242"/>
      <c r="Q1719" s="181"/>
      <c r="R1719" s="342"/>
      <c r="S1719" s="144"/>
      <c r="U1719" s="1"/>
    </row>
    <row r="1720" spans="3:21" ht="12" customHeight="1" x14ac:dyDescent="0.35">
      <c r="C1720" s="341" t="str">
        <f t="shared" si="153"/>
        <v/>
      </c>
      <c r="D1720" s="239"/>
      <c r="E1720" s="239"/>
      <c r="F1720" s="179"/>
      <c r="G1720" s="180"/>
      <c r="H1720" s="240"/>
      <c r="I1720" s="240"/>
      <c r="J1720" s="402"/>
      <c r="K1720" s="411"/>
      <c r="L1720" s="411"/>
      <c r="M1720" s="240"/>
      <c r="N1720" s="241"/>
      <c r="O1720" s="240"/>
      <c r="P1720" s="240"/>
      <c r="Q1720" s="210"/>
      <c r="R1720" s="341"/>
      <c r="S1720" s="144"/>
      <c r="U1720" s="1"/>
    </row>
    <row r="1721" spans="3:21" ht="12" customHeight="1" x14ac:dyDescent="0.35">
      <c r="C1721" s="342" t="str">
        <f t="shared" si="153"/>
        <v/>
      </c>
      <c r="D1721" s="126"/>
      <c r="E1721" s="126"/>
      <c r="F1721" s="181"/>
      <c r="G1721" s="182"/>
      <c r="H1721" s="242"/>
      <c r="I1721" s="242"/>
      <c r="J1721" s="403"/>
      <c r="K1721" s="411"/>
      <c r="L1721" s="411"/>
      <c r="M1721" s="243"/>
      <c r="N1721" s="193"/>
      <c r="O1721" s="242"/>
      <c r="P1721" s="242"/>
      <c r="Q1721" s="181"/>
      <c r="R1721" s="342"/>
      <c r="S1721" s="144"/>
      <c r="U1721" s="1"/>
    </row>
    <row r="1722" spans="3:21" ht="12" customHeight="1" x14ac:dyDescent="0.35">
      <c r="C1722" s="341" t="str">
        <f t="shared" si="153"/>
        <v/>
      </c>
      <c r="D1722" s="239"/>
      <c r="E1722" s="239"/>
      <c r="F1722" s="179"/>
      <c r="G1722" s="180"/>
      <c r="H1722" s="240"/>
      <c r="I1722" s="240"/>
      <c r="J1722" s="402"/>
      <c r="K1722" s="411"/>
      <c r="L1722" s="411"/>
      <c r="M1722" s="240"/>
      <c r="N1722" s="241"/>
      <c r="O1722" s="240"/>
      <c r="P1722" s="240"/>
      <c r="Q1722" s="210"/>
      <c r="R1722" s="341"/>
      <c r="S1722" s="144"/>
      <c r="U1722" s="1"/>
    </row>
    <row r="1723" spans="3:21" ht="12" customHeight="1" x14ac:dyDescent="0.35">
      <c r="C1723" s="342" t="str">
        <f t="shared" si="153"/>
        <v/>
      </c>
      <c r="D1723" s="126"/>
      <c r="E1723" s="126"/>
      <c r="F1723" s="181"/>
      <c r="G1723" s="182"/>
      <c r="H1723" s="242"/>
      <c r="I1723" s="242"/>
      <c r="J1723" s="403"/>
      <c r="K1723" s="411"/>
      <c r="L1723" s="411"/>
      <c r="M1723" s="243"/>
      <c r="N1723" s="193"/>
      <c r="O1723" s="242"/>
      <c r="P1723" s="242"/>
      <c r="Q1723" s="181"/>
      <c r="R1723" s="342"/>
      <c r="S1723" s="144"/>
      <c r="U1723" s="1"/>
    </row>
    <row r="1724" spans="3:21" ht="12" customHeight="1" x14ac:dyDescent="0.35">
      <c r="C1724" s="341" t="str">
        <f t="shared" si="153"/>
        <v/>
      </c>
      <c r="D1724" s="239"/>
      <c r="E1724" s="239"/>
      <c r="F1724" s="179"/>
      <c r="G1724" s="180"/>
      <c r="H1724" s="240"/>
      <c r="I1724" s="240"/>
      <c r="J1724" s="402"/>
      <c r="K1724" s="411"/>
      <c r="L1724" s="411"/>
      <c r="M1724" s="240"/>
      <c r="N1724" s="241"/>
      <c r="O1724" s="240"/>
      <c r="P1724" s="240"/>
      <c r="Q1724" s="210"/>
      <c r="R1724" s="341"/>
      <c r="S1724" s="144"/>
      <c r="U1724" s="1"/>
    </row>
    <row r="1725" spans="3:21" ht="12" customHeight="1" x14ac:dyDescent="0.35">
      <c r="C1725" s="342" t="str">
        <f t="shared" si="153"/>
        <v/>
      </c>
      <c r="D1725" s="126"/>
      <c r="E1725" s="126"/>
      <c r="F1725" s="181"/>
      <c r="G1725" s="182"/>
      <c r="H1725" s="242"/>
      <c r="I1725" s="242"/>
      <c r="J1725" s="403"/>
      <c r="K1725" s="411"/>
      <c r="L1725" s="411"/>
      <c r="M1725" s="243"/>
      <c r="N1725" s="193"/>
      <c r="O1725" s="242"/>
      <c r="P1725" s="242"/>
      <c r="Q1725" s="181"/>
      <c r="R1725" s="342"/>
      <c r="S1725" s="144"/>
      <c r="U1725" s="1"/>
    </row>
    <row r="1726" spans="3:21" ht="12" customHeight="1" x14ac:dyDescent="0.35">
      <c r="C1726" s="341" t="str">
        <f t="shared" si="153"/>
        <v/>
      </c>
      <c r="D1726" s="239"/>
      <c r="E1726" s="239"/>
      <c r="F1726" s="179"/>
      <c r="G1726" s="180"/>
      <c r="H1726" s="240"/>
      <c r="I1726" s="240"/>
      <c r="J1726" s="402"/>
      <c r="K1726" s="411"/>
      <c r="L1726" s="411"/>
      <c r="M1726" s="240"/>
      <c r="N1726" s="241"/>
      <c r="O1726" s="240"/>
      <c r="P1726" s="240"/>
      <c r="Q1726" s="210"/>
      <c r="R1726" s="341"/>
      <c r="S1726" s="144"/>
      <c r="U1726" s="1"/>
    </row>
    <row r="1727" spans="3:21" ht="12" customHeight="1" x14ac:dyDescent="0.35">
      <c r="C1727" s="342" t="str">
        <f t="shared" si="153"/>
        <v/>
      </c>
      <c r="D1727" s="126"/>
      <c r="E1727" s="126"/>
      <c r="F1727" s="181"/>
      <c r="G1727" s="182"/>
      <c r="H1727" s="242"/>
      <c r="I1727" s="242"/>
      <c r="J1727" s="403"/>
      <c r="K1727" s="411"/>
      <c r="L1727" s="411"/>
      <c r="M1727" s="243"/>
      <c r="N1727" s="193"/>
      <c r="O1727" s="242"/>
      <c r="P1727" s="242"/>
      <c r="Q1727" s="181"/>
      <c r="R1727" s="342"/>
      <c r="S1727" s="144"/>
      <c r="U1727" s="1"/>
    </row>
    <row r="1728" spans="3:21" ht="12" customHeight="1" x14ac:dyDescent="0.35">
      <c r="C1728" s="341" t="str">
        <f t="shared" si="153"/>
        <v/>
      </c>
      <c r="D1728" s="239"/>
      <c r="E1728" s="239"/>
      <c r="F1728" s="179"/>
      <c r="G1728" s="180"/>
      <c r="H1728" s="240"/>
      <c r="I1728" s="240"/>
      <c r="J1728" s="402"/>
      <c r="K1728" s="411"/>
      <c r="L1728" s="411"/>
      <c r="M1728" s="240"/>
      <c r="N1728" s="241"/>
      <c r="O1728" s="240"/>
      <c r="P1728" s="240"/>
      <c r="Q1728" s="210"/>
      <c r="R1728" s="341"/>
      <c r="S1728" s="144"/>
      <c r="U1728" s="1"/>
    </row>
    <row r="1729" spans="3:21" ht="12" customHeight="1" x14ac:dyDescent="0.35">
      <c r="C1729" s="342" t="str">
        <f t="shared" si="153"/>
        <v/>
      </c>
      <c r="D1729" s="126"/>
      <c r="E1729" s="126"/>
      <c r="F1729" s="181"/>
      <c r="G1729" s="182"/>
      <c r="H1729" s="242"/>
      <c r="I1729" s="242"/>
      <c r="J1729" s="403"/>
      <c r="K1729" s="411"/>
      <c r="L1729" s="411"/>
      <c r="M1729" s="243"/>
      <c r="N1729" s="193"/>
      <c r="O1729" s="242"/>
      <c r="P1729" s="242"/>
      <c r="Q1729" s="181"/>
      <c r="R1729" s="342"/>
      <c r="S1729" s="144"/>
      <c r="U1729" s="1"/>
    </row>
    <row r="1730" spans="3:21" ht="12" customHeight="1" x14ac:dyDescent="0.35">
      <c r="C1730" s="341" t="str">
        <f t="shared" si="153"/>
        <v/>
      </c>
      <c r="D1730" s="239"/>
      <c r="E1730" s="239"/>
      <c r="F1730" s="179"/>
      <c r="G1730" s="180"/>
      <c r="H1730" s="240"/>
      <c r="I1730" s="240"/>
      <c r="J1730" s="402"/>
      <c r="K1730" s="411"/>
      <c r="L1730" s="411"/>
      <c r="M1730" s="240"/>
      <c r="N1730" s="241"/>
      <c r="O1730" s="240"/>
      <c r="P1730" s="240"/>
      <c r="Q1730" s="210"/>
      <c r="R1730" s="341"/>
      <c r="S1730" s="144"/>
      <c r="U1730" s="1"/>
    </row>
    <row r="1731" spans="3:21" ht="12" customHeight="1" x14ac:dyDescent="0.35">
      <c r="C1731" s="342" t="str">
        <f t="shared" si="153"/>
        <v/>
      </c>
      <c r="D1731" s="126"/>
      <c r="E1731" s="126"/>
      <c r="F1731" s="181"/>
      <c r="G1731" s="182"/>
      <c r="H1731" s="242"/>
      <c r="I1731" s="242"/>
      <c r="J1731" s="403"/>
      <c r="K1731" s="411"/>
      <c r="L1731" s="411"/>
      <c r="M1731" s="243"/>
      <c r="N1731" s="193"/>
      <c r="O1731" s="242"/>
      <c r="P1731" s="242"/>
      <c r="Q1731" s="181"/>
      <c r="R1731" s="342"/>
      <c r="S1731" s="144"/>
      <c r="U1731" s="1"/>
    </row>
    <row r="1732" spans="3:21" ht="12" customHeight="1" x14ac:dyDescent="0.35">
      <c r="C1732" s="341" t="str">
        <f t="shared" si="153"/>
        <v/>
      </c>
      <c r="D1732" s="239"/>
      <c r="E1732" s="239"/>
      <c r="F1732" s="179"/>
      <c r="G1732" s="180"/>
      <c r="H1732" s="240"/>
      <c r="I1732" s="240"/>
      <c r="J1732" s="402"/>
      <c r="K1732" s="411"/>
      <c r="L1732" s="411"/>
      <c r="M1732" s="240"/>
      <c r="N1732" s="241"/>
      <c r="O1732" s="240"/>
      <c r="P1732" s="240"/>
      <c r="Q1732" s="210"/>
      <c r="R1732" s="341"/>
      <c r="S1732" s="144"/>
      <c r="U1732" s="1"/>
    </row>
    <row r="1733" spans="3:21" ht="12" customHeight="1" x14ac:dyDescent="0.35">
      <c r="C1733" s="342" t="str">
        <f t="shared" si="153"/>
        <v/>
      </c>
      <c r="D1733" s="126"/>
      <c r="E1733" s="126"/>
      <c r="F1733" s="181"/>
      <c r="G1733" s="182"/>
      <c r="H1733" s="242"/>
      <c r="I1733" s="242"/>
      <c r="J1733" s="403"/>
      <c r="K1733" s="411"/>
      <c r="L1733" s="411"/>
      <c r="M1733" s="243"/>
      <c r="N1733" s="193"/>
      <c r="O1733" s="242"/>
      <c r="P1733" s="242"/>
      <c r="Q1733" s="181"/>
      <c r="R1733" s="342"/>
      <c r="S1733" s="144"/>
      <c r="U1733" s="1"/>
    </row>
    <row r="1734" spans="3:21" ht="12" customHeight="1" x14ac:dyDescent="0.35">
      <c r="C1734" s="341" t="str">
        <f t="shared" si="153"/>
        <v/>
      </c>
      <c r="D1734" s="239"/>
      <c r="E1734" s="239"/>
      <c r="F1734" s="179"/>
      <c r="G1734" s="180"/>
      <c r="H1734" s="240"/>
      <c r="I1734" s="240"/>
      <c r="J1734" s="402"/>
      <c r="K1734" s="411"/>
      <c r="L1734" s="411"/>
      <c r="M1734" s="240"/>
      <c r="N1734" s="241"/>
      <c r="O1734" s="240"/>
      <c r="P1734" s="240"/>
      <c r="Q1734" s="210"/>
      <c r="R1734" s="341"/>
      <c r="S1734" s="144"/>
      <c r="U1734" s="1"/>
    </row>
    <row r="1735" spans="3:21" ht="12" customHeight="1" x14ac:dyDescent="0.35">
      <c r="C1735" s="342" t="str">
        <f t="shared" si="153"/>
        <v/>
      </c>
      <c r="D1735" s="126"/>
      <c r="E1735" s="126"/>
      <c r="F1735" s="181"/>
      <c r="G1735" s="182"/>
      <c r="H1735" s="242"/>
      <c r="I1735" s="242"/>
      <c r="J1735" s="403"/>
      <c r="K1735" s="411"/>
      <c r="L1735" s="411"/>
      <c r="M1735" s="243"/>
      <c r="N1735" s="193"/>
      <c r="O1735" s="242"/>
      <c r="P1735" s="242"/>
      <c r="Q1735" s="181"/>
      <c r="R1735" s="342"/>
      <c r="S1735" s="144"/>
      <c r="U1735" s="1"/>
    </row>
    <row r="1736" spans="3:21" ht="12" customHeight="1" x14ac:dyDescent="0.35">
      <c r="C1736" s="341" t="str">
        <f t="shared" si="153"/>
        <v/>
      </c>
      <c r="D1736" s="239"/>
      <c r="E1736" s="239"/>
      <c r="F1736" s="179"/>
      <c r="G1736" s="180"/>
      <c r="H1736" s="240"/>
      <c r="I1736" s="240"/>
      <c r="J1736" s="402"/>
      <c r="K1736" s="411"/>
      <c r="L1736" s="411"/>
      <c r="M1736" s="240"/>
      <c r="N1736" s="241"/>
      <c r="O1736" s="240"/>
      <c r="P1736" s="240"/>
      <c r="Q1736" s="210"/>
      <c r="R1736" s="341"/>
      <c r="S1736" s="144"/>
      <c r="U1736" s="1"/>
    </row>
    <row r="1737" spans="3:21" ht="12" customHeight="1" x14ac:dyDescent="0.35">
      <c r="C1737" s="342" t="str">
        <f t="shared" si="153"/>
        <v/>
      </c>
      <c r="D1737" s="126"/>
      <c r="E1737" s="126"/>
      <c r="F1737" s="181"/>
      <c r="G1737" s="182"/>
      <c r="H1737" s="242"/>
      <c r="I1737" s="242"/>
      <c r="J1737" s="403"/>
      <c r="K1737" s="411"/>
      <c r="L1737" s="411"/>
      <c r="M1737" s="243"/>
      <c r="N1737" s="193"/>
      <c r="O1737" s="242"/>
      <c r="P1737" s="242"/>
      <c r="Q1737" s="181"/>
      <c r="R1737" s="342"/>
      <c r="S1737" s="144"/>
      <c r="U1737" s="1"/>
    </row>
    <row r="1738" spans="3:21" ht="12" customHeight="1" x14ac:dyDescent="0.35">
      <c r="C1738" s="341" t="str">
        <f t="shared" si="153"/>
        <v/>
      </c>
      <c r="D1738" s="239"/>
      <c r="E1738" s="239"/>
      <c r="F1738" s="179"/>
      <c r="G1738" s="180"/>
      <c r="H1738" s="240"/>
      <c r="I1738" s="240"/>
      <c r="J1738" s="402"/>
      <c r="K1738" s="411"/>
      <c r="L1738" s="411"/>
      <c r="M1738" s="240"/>
      <c r="N1738" s="241"/>
      <c r="O1738" s="240"/>
      <c r="P1738" s="240"/>
      <c r="Q1738" s="210"/>
      <c r="R1738" s="341"/>
      <c r="S1738" s="144"/>
      <c r="U1738" s="1"/>
    </row>
    <row r="1739" spans="3:21" ht="12" customHeight="1" x14ac:dyDescent="0.35">
      <c r="C1739" s="342" t="str">
        <f t="shared" si="153"/>
        <v/>
      </c>
      <c r="D1739" s="126"/>
      <c r="E1739" s="126"/>
      <c r="F1739" s="181"/>
      <c r="G1739" s="182"/>
      <c r="H1739" s="242"/>
      <c r="I1739" s="242"/>
      <c r="J1739" s="403"/>
      <c r="K1739" s="411"/>
      <c r="L1739" s="411"/>
      <c r="M1739" s="243"/>
      <c r="N1739" s="193"/>
      <c r="O1739" s="242"/>
      <c r="P1739" s="242"/>
      <c r="Q1739" s="181"/>
      <c r="R1739" s="342"/>
      <c r="S1739" s="144"/>
      <c r="U1739" s="1"/>
    </row>
    <row r="1740" spans="3:21" ht="12" customHeight="1" x14ac:dyDescent="0.35">
      <c r="C1740" s="341" t="str">
        <f t="shared" si="153"/>
        <v/>
      </c>
      <c r="D1740" s="239"/>
      <c r="E1740" s="239"/>
      <c r="F1740" s="179"/>
      <c r="G1740" s="180"/>
      <c r="H1740" s="240"/>
      <c r="I1740" s="240"/>
      <c r="J1740" s="402"/>
      <c r="K1740" s="411"/>
      <c r="L1740" s="411"/>
      <c r="M1740" s="240"/>
      <c r="N1740" s="241"/>
      <c r="O1740" s="240"/>
      <c r="P1740" s="240"/>
      <c r="Q1740" s="210"/>
      <c r="R1740" s="341"/>
      <c r="S1740" s="144"/>
      <c r="U1740" s="1"/>
    </row>
    <row r="1741" spans="3:21" ht="12" customHeight="1" x14ac:dyDescent="0.35">
      <c r="C1741" s="342" t="str">
        <f t="shared" si="153"/>
        <v/>
      </c>
      <c r="D1741" s="126"/>
      <c r="E1741" s="126"/>
      <c r="F1741" s="181"/>
      <c r="G1741" s="182"/>
      <c r="H1741" s="242"/>
      <c r="I1741" s="242"/>
      <c r="J1741" s="403"/>
      <c r="K1741" s="411"/>
      <c r="L1741" s="411"/>
      <c r="M1741" s="243"/>
      <c r="N1741" s="193"/>
      <c r="O1741" s="242"/>
      <c r="P1741" s="242"/>
      <c r="Q1741" s="181"/>
      <c r="R1741" s="342"/>
      <c r="S1741" s="144"/>
      <c r="U1741" s="1"/>
    </row>
    <row r="1742" spans="3:21" ht="12" customHeight="1" x14ac:dyDescent="0.35">
      <c r="C1742" s="341" t="str">
        <f t="shared" ref="C1742:C1805" si="154">IF(ROW()-13&lt;=MAX(series),ROW()-13,"")</f>
        <v/>
      </c>
      <c r="D1742" s="239"/>
      <c r="E1742" s="239"/>
      <c r="F1742" s="179"/>
      <c r="G1742" s="180"/>
      <c r="H1742" s="240"/>
      <c r="I1742" s="240"/>
      <c r="J1742" s="402"/>
      <c r="K1742" s="411"/>
      <c r="L1742" s="411"/>
      <c r="M1742" s="240"/>
      <c r="N1742" s="241"/>
      <c r="O1742" s="240"/>
      <c r="P1742" s="240"/>
      <c r="Q1742" s="210"/>
      <c r="R1742" s="341"/>
      <c r="S1742" s="144"/>
      <c r="U1742" s="1"/>
    </row>
    <row r="1743" spans="3:21" ht="12" customHeight="1" x14ac:dyDescent="0.35">
      <c r="C1743" s="342" t="str">
        <f t="shared" si="154"/>
        <v/>
      </c>
      <c r="D1743" s="126"/>
      <c r="E1743" s="126"/>
      <c r="F1743" s="181"/>
      <c r="G1743" s="182"/>
      <c r="H1743" s="242"/>
      <c r="I1743" s="242"/>
      <c r="J1743" s="403"/>
      <c r="K1743" s="411"/>
      <c r="L1743" s="411"/>
      <c r="M1743" s="243"/>
      <c r="N1743" s="193"/>
      <c r="O1743" s="242"/>
      <c r="P1743" s="242"/>
      <c r="Q1743" s="181"/>
      <c r="R1743" s="342"/>
      <c r="S1743" s="144"/>
      <c r="U1743" s="1"/>
    </row>
    <row r="1744" spans="3:21" ht="12" customHeight="1" x14ac:dyDescent="0.35">
      <c r="C1744" s="341" t="str">
        <f t="shared" si="154"/>
        <v/>
      </c>
      <c r="D1744" s="239"/>
      <c r="E1744" s="239"/>
      <c r="F1744" s="179"/>
      <c r="G1744" s="180"/>
      <c r="H1744" s="240"/>
      <c r="I1744" s="240"/>
      <c r="J1744" s="402"/>
      <c r="K1744" s="411"/>
      <c r="L1744" s="411"/>
      <c r="M1744" s="240"/>
      <c r="N1744" s="241"/>
      <c r="O1744" s="240"/>
      <c r="P1744" s="240"/>
      <c r="Q1744" s="210"/>
      <c r="R1744" s="341"/>
      <c r="S1744" s="144"/>
      <c r="U1744" s="1"/>
    </row>
    <row r="1745" spans="3:21" ht="12" customHeight="1" x14ac:dyDescent="0.35">
      <c r="C1745" s="342" t="str">
        <f t="shared" si="154"/>
        <v/>
      </c>
      <c r="D1745" s="126"/>
      <c r="E1745" s="126"/>
      <c r="F1745" s="181"/>
      <c r="G1745" s="182"/>
      <c r="H1745" s="242"/>
      <c r="I1745" s="242"/>
      <c r="J1745" s="403"/>
      <c r="K1745" s="411"/>
      <c r="L1745" s="411"/>
      <c r="M1745" s="243"/>
      <c r="N1745" s="193"/>
      <c r="O1745" s="242"/>
      <c r="P1745" s="242"/>
      <c r="Q1745" s="181"/>
      <c r="R1745" s="342"/>
      <c r="S1745" s="144"/>
      <c r="U1745" s="1"/>
    </row>
    <row r="1746" spans="3:21" ht="12" customHeight="1" x14ac:dyDescent="0.35">
      <c r="C1746" s="341" t="str">
        <f t="shared" si="154"/>
        <v/>
      </c>
      <c r="D1746" s="239"/>
      <c r="E1746" s="239"/>
      <c r="F1746" s="179"/>
      <c r="G1746" s="180"/>
      <c r="H1746" s="240"/>
      <c r="I1746" s="240"/>
      <c r="J1746" s="402"/>
      <c r="K1746" s="411"/>
      <c r="L1746" s="411"/>
      <c r="M1746" s="240"/>
      <c r="N1746" s="241"/>
      <c r="O1746" s="240"/>
      <c r="P1746" s="240"/>
      <c r="Q1746" s="210"/>
      <c r="R1746" s="341"/>
      <c r="S1746" s="144"/>
      <c r="U1746" s="1"/>
    </row>
    <row r="1747" spans="3:21" ht="12" customHeight="1" x14ac:dyDescent="0.35">
      <c r="C1747" s="342" t="str">
        <f t="shared" si="154"/>
        <v/>
      </c>
      <c r="D1747" s="126"/>
      <c r="E1747" s="126"/>
      <c r="F1747" s="181"/>
      <c r="G1747" s="182"/>
      <c r="H1747" s="242"/>
      <c r="I1747" s="242"/>
      <c r="J1747" s="403"/>
      <c r="K1747" s="411"/>
      <c r="L1747" s="411"/>
      <c r="M1747" s="243"/>
      <c r="N1747" s="193"/>
      <c r="O1747" s="242"/>
      <c r="P1747" s="242"/>
      <c r="Q1747" s="181"/>
      <c r="R1747" s="342"/>
      <c r="S1747" s="144"/>
      <c r="U1747" s="1"/>
    </row>
    <row r="1748" spans="3:21" ht="12" customHeight="1" x14ac:dyDescent="0.35">
      <c r="C1748" s="341" t="str">
        <f t="shared" si="154"/>
        <v/>
      </c>
      <c r="D1748" s="239"/>
      <c r="E1748" s="239"/>
      <c r="F1748" s="179"/>
      <c r="G1748" s="180"/>
      <c r="H1748" s="240"/>
      <c r="I1748" s="240"/>
      <c r="J1748" s="402"/>
      <c r="K1748" s="411"/>
      <c r="L1748" s="411"/>
      <c r="M1748" s="240"/>
      <c r="N1748" s="241"/>
      <c r="O1748" s="240"/>
      <c r="P1748" s="240"/>
      <c r="Q1748" s="210"/>
      <c r="R1748" s="341"/>
      <c r="S1748" s="144"/>
      <c r="U1748" s="1"/>
    </row>
    <row r="1749" spans="3:21" ht="12" customHeight="1" x14ac:dyDescent="0.35">
      <c r="C1749" s="342" t="str">
        <f t="shared" si="154"/>
        <v/>
      </c>
      <c r="D1749" s="126"/>
      <c r="E1749" s="126"/>
      <c r="F1749" s="181"/>
      <c r="G1749" s="182"/>
      <c r="H1749" s="242"/>
      <c r="I1749" s="242"/>
      <c r="J1749" s="403"/>
      <c r="K1749" s="411"/>
      <c r="L1749" s="411"/>
      <c r="M1749" s="243"/>
      <c r="N1749" s="193"/>
      <c r="O1749" s="242"/>
      <c r="P1749" s="242"/>
      <c r="Q1749" s="181"/>
      <c r="R1749" s="342"/>
      <c r="S1749" s="144"/>
      <c r="U1749" s="1"/>
    </row>
    <row r="1750" spans="3:21" ht="12" customHeight="1" x14ac:dyDescent="0.35">
      <c r="C1750" s="341" t="str">
        <f t="shared" si="154"/>
        <v/>
      </c>
      <c r="D1750" s="239"/>
      <c r="E1750" s="239"/>
      <c r="F1750" s="179"/>
      <c r="G1750" s="180"/>
      <c r="H1750" s="240"/>
      <c r="I1750" s="240"/>
      <c r="J1750" s="402"/>
      <c r="K1750" s="411"/>
      <c r="L1750" s="411"/>
      <c r="M1750" s="240"/>
      <c r="N1750" s="241"/>
      <c r="O1750" s="240"/>
      <c r="P1750" s="240"/>
      <c r="Q1750" s="210"/>
      <c r="R1750" s="341"/>
      <c r="S1750" s="144"/>
      <c r="U1750" s="1"/>
    </row>
    <row r="1751" spans="3:21" ht="12" customHeight="1" x14ac:dyDescent="0.35">
      <c r="C1751" s="342" t="str">
        <f t="shared" si="154"/>
        <v/>
      </c>
      <c r="D1751" s="126"/>
      <c r="E1751" s="126"/>
      <c r="F1751" s="181"/>
      <c r="G1751" s="182"/>
      <c r="H1751" s="242"/>
      <c r="I1751" s="242"/>
      <c r="J1751" s="403"/>
      <c r="K1751" s="411"/>
      <c r="L1751" s="411"/>
      <c r="M1751" s="243"/>
      <c r="N1751" s="193"/>
      <c r="O1751" s="242"/>
      <c r="P1751" s="242"/>
      <c r="Q1751" s="181"/>
      <c r="R1751" s="342"/>
      <c r="S1751" s="144"/>
      <c r="U1751" s="1"/>
    </row>
    <row r="1752" spans="3:21" ht="12" customHeight="1" x14ac:dyDescent="0.35">
      <c r="C1752" s="341" t="str">
        <f t="shared" si="154"/>
        <v/>
      </c>
      <c r="D1752" s="239"/>
      <c r="E1752" s="239"/>
      <c r="F1752" s="179"/>
      <c r="G1752" s="180"/>
      <c r="H1752" s="240"/>
      <c r="I1752" s="240"/>
      <c r="J1752" s="402"/>
      <c r="K1752" s="411"/>
      <c r="L1752" s="411"/>
      <c r="M1752" s="240"/>
      <c r="N1752" s="241"/>
      <c r="O1752" s="240"/>
      <c r="P1752" s="240"/>
      <c r="Q1752" s="210"/>
      <c r="R1752" s="341"/>
      <c r="S1752" s="144"/>
      <c r="U1752" s="1"/>
    </row>
    <row r="1753" spans="3:21" ht="12" customHeight="1" x14ac:dyDescent="0.35">
      <c r="C1753" s="342" t="str">
        <f t="shared" si="154"/>
        <v/>
      </c>
      <c r="D1753" s="126"/>
      <c r="E1753" s="126"/>
      <c r="F1753" s="181"/>
      <c r="G1753" s="182"/>
      <c r="H1753" s="242"/>
      <c r="I1753" s="242"/>
      <c r="J1753" s="403"/>
      <c r="K1753" s="411"/>
      <c r="L1753" s="411"/>
      <c r="M1753" s="243"/>
      <c r="N1753" s="193"/>
      <c r="O1753" s="242"/>
      <c r="P1753" s="242"/>
      <c r="Q1753" s="181"/>
      <c r="R1753" s="342"/>
      <c r="S1753" s="144"/>
      <c r="U1753" s="1"/>
    </row>
    <row r="1754" spans="3:21" ht="12" customHeight="1" x14ac:dyDescent="0.35">
      <c r="C1754" s="341" t="str">
        <f t="shared" si="154"/>
        <v/>
      </c>
      <c r="D1754" s="239"/>
      <c r="E1754" s="239"/>
      <c r="F1754" s="179"/>
      <c r="G1754" s="180"/>
      <c r="H1754" s="240"/>
      <c r="I1754" s="240"/>
      <c r="J1754" s="402"/>
      <c r="K1754" s="411"/>
      <c r="L1754" s="411"/>
      <c r="M1754" s="240"/>
      <c r="N1754" s="241"/>
      <c r="O1754" s="240"/>
      <c r="P1754" s="240"/>
      <c r="Q1754" s="210"/>
      <c r="R1754" s="341"/>
      <c r="S1754" s="144"/>
      <c r="U1754" s="1"/>
    </row>
    <row r="1755" spans="3:21" ht="12" customHeight="1" x14ac:dyDescent="0.35">
      <c r="C1755" s="342" t="str">
        <f t="shared" si="154"/>
        <v/>
      </c>
      <c r="D1755" s="126"/>
      <c r="E1755" s="126"/>
      <c r="F1755" s="181"/>
      <c r="G1755" s="182"/>
      <c r="H1755" s="242"/>
      <c r="I1755" s="242"/>
      <c r="J1755" s="403"/>
      <c r="K1755" s="411"/>
      <c r="L1755" s="411"/>
      <c r="M1755" s="243"/>
      <c r="N1755" s="193"/>
      <c r="O1755" s="242"/>
      <c r="P1755" s="242"/>
      <c r="Q1755" s="181"/>
      <c r="R1755" s="342"/>
      <c r="S1755" s="144"/>
      <c r="U1755" s="1"/>
    </row>
    <row r="1756" spans="3:21" ht="12" customHeight="1" x14ac:dyDescent="0.35">
      <c r="C1756" s="341" t="str">
        <f t="shared" si="154"/>
        <v/>
      </c>
      <c r="D1756" s="239"/>
      <c r="E1756" s="239"/>
      <c r="F1756" s="179"/>
      <c r="G1756" s="180"/>
      <c r="H1756" s="240"/>
      <c r="I1756" s="240"/>
      <c r="J1756" s="402"/>
      <c r="K1756" s="411"/>
      <c r="L1756" s="411"/>
      <c r="M1756" s="240"/>
      <c r="N1756" s="241"/>
      <c r="O1756" s="240"/>
      <c r="P1756" s="240"/>
      <c r="Q1756" s="210"/>
      <c r="R1756" s="341"/>
      <c r="S1756" s="144"/>
      <c r="U1756" s="1"/>
    </row>
    <row r="1757" spans="3:21" ht="12" customHeight="1" x14ac:dyDescent="0.35">
      <c r="C1757" s="342" t="str">
        <f t="shared" si="154"/>
        <v/>
      </c>
      <c r="D1757" s="126"/>
      <c r="E1757" s="126"/>
      <c r="F1757" s="181"/>
      <c r="G1757" s="182"/>
      <c r="H1757" s="242"/>
      <c r="I1757" s="242"/>
      <c r="J1757" s="403"/>
      <c r="K1757" s="411"/>
      <c r="L1757" s="411"/>
      <c r="M1757" s="243"/>
      <c r="N1757" s="193"/>
      <c r="O1757" s="242"/>
      <c r="P1757" s="242"/>
      <c r="Q1757" s="181"/>
      <c r="R1757" s="342"/>
      <c r="S1757" s="144"/>
      <c r="U1757" s="1"/>
    </row>
    <row r="1758" spans="3:21" ht="12" customHeight="1" x14ac:dyDescent="0.35">
      <c r="C1758" s="341" t="str">
        <f t="shared" si="154"/>
        <v/>
      </c>
      <c r="D1758" s="239"/>
      <c r="E1758" s="239"/>
      <c r="F1758" s="179"/>
      <c r="G1758" s="180"/>
      <c r="H1758" s="240"/>
      <c r="I1758" s="240"/>
      <c r="J1758" s="402"/>
      <c r="K1758" s="411"/>
      <c r="L1758" s="411"/>
      <c r="M1758" s="240"/>
      <c r="N1758" s="241"/>
      <c r="O1758" s="240"/>
      <c r="P1758" s="240"/>
      <c r="Q1758" s="210"/>
      <c r="R1758" s="341"/>
      <c r="S1758" s="144"/>
      <c r="U1758" s="1"/>
    </row>
    <row r="1759" spans="3:21" ht="12" customHeight="1" x14ac:dyDescent="0.35">
      <c r="C1759" s="342" t="str">
        <f t="shared" si="154"/>
        <v/>
      </c>
      <c r="D1759" s="126"/>
      <c r="E1759" s="126"/>
      <c r="F1759" s="181"/>
      <c r="G1759" s="182"/>
      <c r="H1759" s="242"/>
      <c r="I1759" s="242"/>
      <c r="J1759" s="403"/>
      <c r="K1759" s="411"/>
      <c r="L1759" s="411"/>
      <c r="M1759" s="243"/>
      <c r="N1759" s="193"/>
      <c r="O1759" s="242"/>
      <c r="P1759" s="242"/>
      <c r="Q1759" s="181"/>
      <c r="R1759" s="342"/>
      <c r="S1759" s="144"/>
      <c r="U1759" s="1"/>
    </row>
    <row r="1760" spans="3:21" ht="12" customHeight="1" x14ac:dyDescent="0.35">
      <c r="C1760" s="341" t="str">
        <f t="shared" si="154"/>
        <v/>
      </c>
      <c r="D1760" s="239"/>
      <c r="E1760" s="239"/>
      <c r="F1760" s="179"/>
      <c r="G1760" s="180"/>
      <c r="H1760" s="240"/>
      <c r="I1760" s="240"/>
      <c r="J1760" s="402"/>
      <c r="K1760" s="411"/>
      <c r="L1760" s="411"/>
      <c r="M1760" s="240"/>
      <c r="N1760" s="241"/>
      <c r="O1760" s="240"/>
      <c r="P1760" s="240"/>
      <c r="Q1760" s="210"/>
      <c r="R1760" s="341"/>
      <c r="S1760" s="144"/>
      <c r="U1760" s="1"/>
    </row>
    <row r="1761" spans="3:21" ht="12" customHeight="1" x14ac:dyDescent="0.35">
      <c r="C1761" s="342" t="str">
        <f t="shared" si="154"/>
        <v/>
      </c>
      <c r="D1761" s="126"/>
      <c r="E1761" s="126"/>
      <c r="F1761" s="181"/>
      <c r="G1761" s="182"/>
      <c r="H1761" s="242"/>
      <c r="I1761" s="242"/>
      <c r="J1761" s="403"/>
      <c r="K1761" s="411"/>
      <c r="L1761" s="411"/>
      <c r="M1761" s="243"/>
      <c r="N1761" s="193"/>
      <c r="O1761" s="242"/>
      <c r="P1761" s="242"/>
      <c r="Q1761" s="181"/>
      <c r="R1761" s="342"/>
      <c r="S1761" s="144"/>
      <c r="U1761" s="1"/>
    </row>
    <row r="1762" spans="3:21" ht="12" customHeight="1" x14ac:dyDescent="0.35">
      <c r="C1762" s="341" t="str">
        <f t="shared" si="154"/>
        <v/>
      </c>
      <c r="D1762" s="239"/>
      <c r="E1762" s="239"/>
      <c r="F1762" s="179"/>
      <c r="G1762" s="180"/>
      <c r="H1762" s="240"/>
      <c r="I1762" s="240"/>
      <c r="J1762" s="402"/>
      <c r="K1762" s="411"/>
      <c r="L1762" s="411"/>
      <c r="M1762" s="240"/>
      <c r="N1762" s="241"/>
      <c r="O1762" s="240"/>
      <c r="P1762" s="240"/>
      <c r="Q1762" s="210"/>
      <c r="R1762" s="341"/>
      <c r="S1762" s="144"/>
      <c r="U1762" s="1"/>
    </row>
    <row r="1763" spans="3:21" ht="12" customHeight="1" x14ac:dyDescent="0.35">
      <c r="C1763" s="342" t="str">
        <f t="shared" si="154"/>
        <v/>
      </c>
      <c r="D1763" s="126"/>
      <c r="E1763" s="126"/>
      <c r="F1763" s="181"/>
      <c r="G1763" s="182"/>
      <c r="H1763" s="242"/>
      <c r="I1763" s="242"/>
      <c r="J1763" s="403"/>
      <c r="K1763" s="411"/>
      <c r="L1763" s="411"/>
      <c r="M1763" s="243"/>
      <c r="N1763" s="193"/>
      <c r="O1763" s="242"/>
      <c r="P1763" s="242"/>
      <c r="Q1763" s="181"/>
      <c r="R1763" s="342"/>
      <c r="S1763" s="144"/>
      <c r="U1763" s="1"/>
    </row>
    <row r="1764" spans="3:21" ht="12" customHeight="1" x14ac:dyDescent="0.35">
      <c r="C1764" s="341" t="str">
        <f t="shared" si="154"/>
        <v/>
      </c>
      <c r="D1764" s="239"/>
      <c r="E1764" s="239"/>
      <c r="F1764" s="179"/>
      <c r="G1764" s="180"/>
      <c r="H1764" s="240"/>
      <c r="I1764" s="240"/>
      <c r="J1764" s="402"/>
      <c r="K1764" s="411"/>
      <c r="L1764" s="411"/>
      <c r="M1764" s="240"/>
      <c r="N1764" s="241"/>
      <c r="O1764" s="240"/>
      <c r="P1764" s="240"/>
      <c r="Q1764" s="210"/>
      <c r="R1764" s="341"/>
      <c r="S1764" s="144"/>
      <c r="U1764" s="1"/>
    </row>
    <row r="1765" spans="3:21" ht="12" customHeight="1" x14ac:dyDescent="0.35">
      <c r="C1765" s="342" t="str">
        <f t="shared" si="154"/>
        <v/>
      </c>
      <c r="D1765" s="126"/>
      <c r="E1765" s="126"/>
      <c r="F1765" s="181"/>
      <c r="G1765" s="182"/>
      <c r="H1765" s="242"/>
      <c r="I1765" s="242"/>
      <c r="J1765" s="403"/>
      <c r="K1765" s="411"/>
      <c r="L1765" s="411"/>
      <c r="M1765" s="243"/>
      <c r="N1765" s="193"/>
      <c r="O1765" s="242"/>
      <c r="P1765" s="242"/>
      <c r="Q1765" s="181"/>
      <c r="R1765" s="342"/>
      <c r="S1765" s="144"/>
      <c r="U1765" s="1"/>
    </row>
    <row r="1766" spans="3:21" ht="12" customHeight="1" x14ac:dyDescent="0.35">
      <c r="C1766" s="341" t="str">
        <f t="shared" si="154"/>
        <v/>
      </c>
      <c r="D1766" s="239"/>
      <c r="E1766" s="239"/>
      <c r="F1766" s="179"/>
      <c r="G1766" s="180"/>
      <c r="H1766" s="240"/>
      <c r="I1766" s="240"/>
      <c r="J1766" s="402"/>
      <c r="K1766" s="411"/>
      <c r="L1766" s="411"/>
      <c r="M1766" s="240"/>
      <c r="N1766" s="241"/>
      <c r="O1766" s="240"/>
      <c r="P1766" s="240"/>
      <c r="Q1766" s="210"/>
      <c r="R1766" s="341"/>
      <c r="S1766" s="144"/>
      <c r="U1766" s="1"/>
    </row>
    <row r="1767" spans="3:21" ht="12" customHeight="1" x14ac:dyDescent="0.35">
      <c r="C1767" s="342" t="str">
        <f t="shared" si="154"/>
        <v/>
      </c>
      <c r="D1767" s="126"/>
      <c r="E1767" s="126"/>
      <c r="F1767" s="181"/>
      <c r="G1767" s="182"/>
      <c r="H1767" s="242"/>
      <c r="I1767" s="242"/>
      <c r="J1767" s="403"/>
      <c r="K1767" s="411"/>
      <c r="L1767" s="411"/>
      <c r="M1767" s="243"/>
      <c r="N1767" s="193"/>
      <c r="O1767" s="242"/>
      <c r="P1767" s="242"/>
      <c r="Q1767" s="181"/>
      <c r="R1767" s="342"/>
      <c r="S1767" s="144"/>
      <c r="U1767" s="1"/>
    </row>
    <row r="1768" spans="3:21" ht="12" customHeight="1" x14ac:dyDescent="0.35">
      <c r="C1768" s="341" t="str">
        <f t="shared" si="154"/>
        <v/>
      </c>
      <c r="D1768" s="239"/>
      <c r="E1768" s="239"/>
      <c r="F1768" s="179"/>
      <c r="G1768" s="180"/>
      <c r="H1768" s="240"/>
      <c r="I1768" s="240"/>
      <c r="J1768" s="402"/>
      <c r="K1768" s="411"/>
      <c r="L1768" s="411"/>
      <c r="M1768" s="240"/>
      <c r="N1768" s="241"/>
      <c r="O1768" s="240"/>
      <c r="P1768" s="240"/>
      <c r="Q1768" s="210"/>
      <c r="R1768" s="341"/>
      <c r="S1768" s="144"/>
      <c r="U1768" s="1"/>
    </row>
    <row r="1769" spans="3:21" ht="12" customHeight="1" x14ac:dyDescent="0.35">
      <c r="C1769" s="342" t="str">
        <f t="shared" si="154"/>
        <v/>
      </c>
      <c r="D1769" s="126"/>
      <c r="E1769" s="126"/>
      <c r="F1769" s="181"/>
      <c r="G1769" s="182"/>
      <c r="H1769" s="242"/>
      <c r="I1769" s="242"/>
      <c r="J1769" s="403"/>
      <c r="K1769" s="411"/>
      <c r="L1769" s="411"/>
      <c r="M1769" s="243"/>
      <c r="N1769" s="193"/>
      <c r="O1769" s="242"/>
      <c r="P1769" s="242"/>
      <c r="Q1769" s="181"/>
      <c r="R1769" s="342"/>
      <c r="S1769" s="144"/>
      <c r="U1769" s="1"/>
    </row>
    <row r="1770" spans="3:21" ht="12" customHeight="1" x14ac:dyDescent="0.35">
      <c r="C1770" s="341" t="str">
        <f t="shared" si="154"/>
        <v/>
      </c>
      <c r="D1770" s="239"/>
      <c r="E1770" s="239"/>
      <c r="F1770" s="179"/>
      <c r="G1770" s="180"/>
      <c r="H1770" s="240"/>
      <c r="I1770" s="240"/>
      <c r="J1770" s="402"/>
      <c r="K1770" s="411"/>
      <c r="L1770" s="411"/>
      <c r="M1770" s="240"/>
      <c r="N1770" s="241"/>
      <c r="O1770" s="240"/>
      <c r="P1770" s="240"/>
      <c r="Q1770" s="210"/>
      <c r="R1770" s="341"/>
      <c r="S1770" s="144"/>
      <c r="U1770" s="1"/>
    </row>
    <row r="1771" spans="3:21" ht="12" customHeight="1" x14ac:dyDescent="0.35">
      <c r="C1771" s="342" t="str">
        <f t="shared" si="154"/>
        <v/>
      </c>
      <c r="D1771" s="126"/>
      <c r="E1771" s="126"/>
      <c r="F1771" s="181"/>
      <c r="G1771" s="182"/>
      <c r="H1771" s="242"/>
      <c r="I1771" s="242"/>
      <c r="J1771" s="403"/>
      <c r="K1771" s="411"/>
      <c r="L1771" s="411"/>
      <c r="M1771" s="243"/>
      <c r="N1771" s="193"/>
      <c r="O1771" s="242"/>
      <c r="P1771" s="242"/>
      <c r="Q1771" s="181"/>
      <c r="R1771" s="342"/>
      <c r="S1771" s="144"/>
      <c r="U1771" s="1"/>
    </row>
    <row r="1772" spans="3:21" ht="12" customHeight="1" x14ac:dyDescent="0.35">
      <c r="C1772" s="341" t="str">
        <f t="shared" si="154"/>
        <v/>
      </c>
      <c r="D1772" s="239"/>
      <c r="E1772" s="239"/>
      <c r="F1772" s="179"/>
      <c r="G1772" s="180"/>
      <c r="H1772" s="240"/>
      <c r="I1772" s="240"/>
      <c r="J1772" s="402"/>
      <c r="K1772" s="411"/>
      <c r="L1772" s="411"/>
      <c r="M1772" s="240"/>
      <c r="N1772" s="241"/>
      <c r="O1772" s="240"/>
      <c r="P1772" s="240"/>
      <c r="Q1772" s="210"/>
      <c r="R1772" s="341"/>
      <c r="S1772" s="144"/>
      <c r="U1772" s="1"/>
    </row>
    <row r="1773" spans="3:21" ht="12" customHeight="1" x14ac:dyDescent="0.35">
      <c r="C1773" s="342" t="str">
        <f t="shared" si="154"/>
        <v/>
      </c>
      <c r="D1773" s="126"/>
      <c r="E1773" s="126"/>
      <c r="F1773" s="181"/>
      <c r="G1773" s="182"/>
      <c r="H1773" s="242"/>
      <c r="I1773" s="242"/>
      <c r="J1773" s="403"/>
      <c r="K1773" s="411"/>
      <c r="L1773" s="411"/>
      <c r="M1773" s="243"/>
      <c r="N1773" s="193"/>
      <c r="O1773" s="242"/>
      <c r="P1773" s="242"/>
      <c r="Q1773" s="181"/>
      <c r="R1773" s="342"/>
      <c r="S1773" s="144"/>
      <c r="U1773" s="1"/>
    </row>
    <row r="1774" spans="3:21" ht="12" customHeight="1" x14ac:dyDescent="0.35">
      <c r="C1774" s="341" t="str">
        <f t="shared" si="154"/>
        <v/>
      </c>
      <c r="D1774" s="239"/>
      <c r="E1774" s="239"/>
      <c r="F1774" s="179"/>
      <c r="G1774" s="180"/>
      <c r="H1774" s="240"/>
      <c r="I1774" s="240"/>
      <c r="J1774" s="402"/>
      <c r="K1774" s="411"/>
      <c r="L1774" s="411"/>
      <c r="M1774" s="240"/>
      <c r="N1774" s="241"/>
      <c r="O1774" s="240"/>
      <c r="P1774" s="240"/>
      <c r="Q1774" s="210"/>
      <c r="R1774" s="341"/>
      <c r="S1774" s="144"/>
      <c r="U1774" s="1"/>
    </row>
    <row r="1775" spans="3:21" ht="12" customHeight="1" x14ac:dyDescent="0.35">
      <c r="C1775" s="342" t="str">
        <f t="shared" si="154"/>
        <v/>
      </c>
      <c r="D1775" s="126"/>
      <c r="E1775" s="126"/>
      <c r="F1775" s="181"/>
      <c r="G1775" s="182"/>
      <c r="H1775" s="242"/>
      <c r="I1775" s="242"/>
      <c r="J1775" s="403"/>
      <c r="K1775" s="411"/>
      <c r="L1775" s="411"/>
      <c r="M1775" s="243"/>
      <c r="N1775" s="193"/>
      <c r="O1775" s="242"/>
      <c r="P1775" s="242"/>
      <c r="Q1775" s="181"/>
      <c r="R1775" s="342"/>
      <c r="S1775" s="144"/>
      <c r="U1775" s="1"/>
    </row>
    <row r="1776" spans="3:21" ht="12" customHeight="1" x14ac:dyDescent="0.35">
      <c r="C1776" s="341" t="str">
        <f t="shared" si="154"/>
        <v/>
      </c>
      <c r="D1776" s="239"/>
      <c r="E1776" s="239"/>
      <c r="F1776" s="179"/>
      <c r="G1776" s="180"/>
      <c r="H1776" s="240"/>
      <c r="I1776" s="240"/>
      <c r="J1776" s="402"/>
      <c r="K1776" s="411"/>
      <c r="L1776" s="411"/>
      <c r="M1776" s="240"/>
      <c r="N1776" s="241"/>
      <c r="O1776" s="240"/>
      <c r="P1776" s="240"/>
      <c r="Q1776" s="210"/>
      <c r="R1776" s="341"/>
      <c r="S1776" s="144"/>
      <c r="U1776" s="1"/>
    </row>
    <row r="1777" spans="3:21" ht="12" customHeight="1" x14ac:dyDescent="0.35">
      <c r="C1777" s="342" t="str">
        <f t="shared" si="154"/>
        <v/>
      </c>
      <c r="D1777" s="126"/>
      <c r="E1777" s="126"/>
      <c r="F1777" s="181"/>
      <c r="G1777" s="182"/>
      <c r="H1777" s="242"/>
      <c r="I1777" s="242"/>
      <c r="J1777" s="403"/>
      <c r="K1777" s="411"/>
      <c r="L1777" s="411"/>
      <c r="M1777" s="243"/>
      <c r="N1777" s="193"/>
      <c r="O1777" s="242"/>
      <c r="P1777" s="242"/>
      <c r="Q1777" s="181"/>
      <c r="R1777" s="342"/>
      <c r="S1777" s="144"/>
      <c r="U1777" s="1"/>
    </row>
    <row r="1778" spans="3:21" ht="12" customHeight="1" x14ac:dyDescent="0.35">
      <c r="C1778" s="341" t="str">
        <f t="shared" si="154"/>
        <v/>
      </c>
      <c r="D1778" s="239"/>
      <c r="E1778" s="239"/>
      <c r="F1778" s="179"/>
      <c r="G1778" s="180"/>
      <c r="H1778" s="240"/>
      <c r="I1778" s="240"/>
      <c r="J1778" s="402"/>
      <c r="K1778" s="411"/>
      <c r="L1778" s="411"/>
      <c r="M1778" s="240"/>
      <c r="N1778" s="241"/>
      <c r="O1778" s="240"/>
      <c r="P1778" s="240"/>
      <c r="Q1778" s="210"/>
      <c r="R1778" s="341"/>
      <c r="S1778" s="144"/>
      <c r="U1778" s="1"/>
    </row>
    <row r="1779" spans="3:21" ht="12" customHeight="1" x14ac:dyDescent="0.35">
      <c r="C1779" s="342" t="str">
        <f t="shared" si="154"/>
        <v/>
      </c>
      <c r="D1779" s="126"/>
      <c r="E1779" s="126"/>
      <c r="F1779" s="181"/>
      <c r="G1779" s="182"/>
      <c r="H1779" s="242"/>
      <c r="I1779" s="242"/>
      <c r="J1779" s="403"/>
      <c r="K1779" s="411"/>
      <c r="L1779" s="411"/>
      <c r="M1779" s="243"/>
      <c r="N1779" s="193"/>
      <c r="O1779" s="242"/>
      <c r="P1779" s="242"/>
      <c r="Q1779" s="181"/>
      <c r="R1779" s="342"/>
      <c r="S1779" s="144"/>
      <c r="U1779" s="1"/>
    </row>
    <row r="1780" spans="3:21" ht="12" customHeight="1" x14ac:dyDescent="0.35">
      <c r="C1780" s="341" t="str">
        <f t="shared" si="154"/>
        <v/>
      </c>
      <c r="D1780" s="239"/>
      <c r="E1780" s="239"/>
      <c r="F1780" s="179"/>
      <c r="G1780" s="180"/>
      <c r="H1780" s="240"/>
      <c r="I1780" s="240"/>
      <c r="J1780" s="402"/>
      <c r="K1780" s="411"/>
      <c r="L1780" s="411"/>
      <c r="M1780" s="240"/>
      <c r="N1780" s="241"/>
      <c r="O1780" s="240"/>
      <c r="P1780" s="240"/>
      <c r="Q1780" s="210"/>
      <c r="R1780" s="341"/>
      <c r="S1780" s="144"/>
      <c r="U1780" s="1"/>
    </row>
    <row r="1781" spans="3:21" ht="12" customHeight="1" x14ac:dyDescent="0.35">
      <c r="C1781" s="342" t="str">
        <f t="shared" si="154"/>
        <v/>
      </c>
      <c r="D1781" s="126"/>
      <c r="E1781" s="126"/>
      <c r="F1781" s="181"/>
      <c r="G1781" s="182"/>
      <c r="H1781" s="242"/>
      <c r="I1781" s="242"/>
      <c r="J1781" s="403"/>
      <c r="K1781" s="411"/>
      <c r="L1781" s="411"/>
      <c r="M1781" s="243"/>
      <c r="N1781" s="193"/>
      <c r="O1781" s="242"/>
      <c r="P1781" s="242"/>
      <c r="Q1781" s="181"/>
      <c r="R1781" s="342"/>
      <c r="S1781" s="144"/>
      <c r="U1781" s="1"/>
    </row>
    <row r="1782" spans="3:21" ht="12" customHeight="1" x14ac:dyDescent="0.35">
      <c r="C1782" s="341" t="str">
        <f t="shared" si="154"/>
        <v/>
      </c>
      <c r="D1782" s="239"/>
      <c r="E1782" s="239"/>
      <c r="F1782" s="179"/>
      <c r="G1782" s="180"/>
      <c r="H1782" s="240"/>
      <c r="I1782" s="240"/>
      <c r="J1782" s="402"/>
      <c r="K1782" s="411"/>
      <c r="L1782" s="411"/>
      <c r="M1782" s="240"/>
      <c r="N1782" s="241"/>
      <c r="O1782" s="240"/>
      <c r="P1782" s="240"/>
      <c r="Q1782" s="210"/>
      <c r="R1782" s="341"/>
      <c r="S1782" s="144"/>
      <c r="U1782" s="1"/>
    </row>
    <row r="1783" spans="3:21" ht="12" customHeight="1" x14ac:dyDescent="0.35">
      <c r="C1783" s="342" t="str">
        <f t="shared" si="154"/>
        <v/>
      </c>
      <c r="D1783" s="126"/>
      <c r="E1783" s="126"/>
      <c r="F1783" s="181"/>
      <c r="G1783" s="182"/>
      <c r="H1783" s="242"/>
      <c r="I1783" s="242"/>
      <c r="J1783" s="403"/>
      <c r="K1783" s="411"/>
      <c r="L1783" s="411"/>
      <c r="M1783" s="243"/>
      <c r="N1783" s="193"/>
      <c r="O1783" s="242"/>
      <c r="P1783" s="242"/>
      <c r="Q1783" s="181"/>
      <c r="R1783" s="342"/>
      <c r="S1783" s="144"/>
      <c r="U1783" s="1"/>
    </row>
    <row r="1784" spans="3:21" ht="12" customHeight="1" x14ac:dyDescent="0.35">
      <c r="C1784" s="341" t="str">
        <f t="shared" si="154"/>
        <v/>
      </c>
      <c r="D1784" s="239"/>
      <c r="E1784" s="239"/>
      <c r="F1784" s="179"/>
      <c r="G1784" s="180"/>
      <c r="H1784" s="240"/>
      <c r="I1784" s="240"/>
      <c r="J1784" s="402"/>
      <c r="K1784" s="411"/>
      <c r="L1784" s="411"/>
      <c r="M1784" s="240"/>
      <c r="N1784" s="241"/>
      <c r="O1784" s="240"/>
      <c r="P1784" s="240"/>
      <c r="Q1784" s="210"/>
      <c r="R1784" s="341"/>
      <c r="S1784" s="144"/>
      <c r="U1784" s="1"/>
    </row>
    <row r="1785" spans="3:21" ht="12" customHeight="1" x14ac:dyDescent="0.35">
      <c r="C1785" s="342" t="str">
        <f t="shared" si="154"/>
        <v/>
      </c>
      <c r="D1785" s="126"/>
      <c r="E1785" s="126"/>
      <c r="F1785" s="181"/>
      <c r="G1785" s="182"/>
      <c r="H1785" s="242"/>
      <c r="I1785" s="242"/>
      <c r="J1785" s="403"/>
      <c r="K1785" s="411"/>
      <c r="L1785" s="411"/>
      <c r="M1785" s="243"/>
      <c r="N1785" s="193"/>
      <c r="O1785" s="242"/>
      <c r="P1785" s="242"/>
      <c r="Q1785" s="181"/>
      <c r="R1785" s="342"/>
      <c r="S1785" s="144"/>
      <c r="U1785" s="1"/>
    </row>
    <row r="1786" spans="3:21" ht="12" customHeight="1" x14ac:dyDescent="0.35">
      <c r="C1786" s="341" t="str">
        <f t="shared" si="154"/>
        <v/>
      </c>
      <c r="D1786" s="239"/>
      <c r="E1786" s="239"/>
      <c r="F1786" s="179"/>
      <c r="G1786" s="180"/>
      <c r="H1786" s="240"/>
      <c r="I1786" s="240"/>
      <c r="J1786" s="402"/>
      <c r="K1786" s="411"/>
      <c r="L1786" s="411"/>
      <c r="M1786" s="240"/>
      <c r="N1786" s="241"/>
      <c r="O1786" s="240"/>
      <c r="P1786" s="240"/>
      <c r="Q1786" s="210"/>
      <c r="R1786" s="341"/>
      <c r="S1786" s="144"/>
      <c r="U1786" s="1"/>
    </row>
    <row r="1787" spans="3:21" ht="12" customHeight="1" x14ac:dyDescent="0.35">
      <c r="C1787" s="342" t="str">
        <f t="shared" si="154"/>
        <v/>
      </c>
      <c r="D1787" s="126"/>
      <c r="E1787" s="126"/>
      <c r="F1787" s="181"/>
      <c r="G1787" s="182"/>
      <c r="H1787" s="242"/>
      <c r="I1787" s="242"/>
      <c r="J1787" s="403"/>
      <c r="K1787" s="411"/>
      <c r="L1787" s="411"/>
      <c r="M1787" s="243"/>
      <c r="N1787" s="193"/>
      <c r="O1787" s="242"/>
      <c r="P1787" s="242"/>
      <c r="Q1787" s="181"/>
      <c r="R1787" s="342"/>
      <c r="S1787" s="144"/>
      <c r="U1787" s="1"/>
    </row>
    <row r="1788" spans="3:21" ht="12" customHeight="1" x14ac:dyDescent="0.35">
      <c r="C1788" s="341" t="str">
        <f t="shared" si="154"/>
        <v/>
      </c>
      <c r="D1788" s="239"/>
      <c r="E1788" s="239"/>
      <c r="F1788" s="179"/>
      <c r="G1788" s="180"/>
      <c r="H1788" s="240"/>
      <c r="I1788" s="240"/>
      <c r="J1788" s="402"/>
      <c r="K1788" s="411"/>
      <c r="L1788" s="411"/>
      <c r="M1788" s="240"/>
      <c r="N1788" s="241"/>
      <c r="O1788" s="240"/>
      <c r="P1788" s="240"/>
      <c r="Q1788" s="210"/>
      <c r="R1788" s="341"/>
      <c r="S1788" s="144"/>
      <c r="U1788" s="1"/>
    </row>
    <row r="1789" spans="3:21" ht="12" customHeight="1" x14ac:dyDescent="0.35">
      <c r="C1789" s="342" t="str">
        <f t="shared" si="154"/>
        <v/>
      </c>
      <c r="D1789" s="126"/>
      <c r="E1789" s="126"/>
      <c r="F1789" s="181"/>
      <c r="G1789" s="182"/>
      <c r="H1789" s="242"/>
      <c r="I1789" s="242"/>
      <c r="J1789" s="403"/>
      <c r="K1789" s="411"/>
      <c r="L1789" s="411"/>
      <c r="M1789" s="243"/>
      <c r="N1789" s="193"/>
      <c r="O1789" s="242"/>
      <c r="P1789" s="242"/>
      <c r="Q1789" s="181"/>
      <c r="R1789" s="342"/>
      <c r="S1789" s="144"/>
      <c r="U1789" s="1"/>
    </row>
    <row r="1790" spans="3:21" ht="12" customHeight="1" x14ac:dyDescent="0.35">
      <c r="C1790" s="341" t="str">
        <f t="shared" si="154"/>
        <v/>
      </c>
      <c r="D1790" s="239"/>
      <c r="E1790" s="239"/>
      <c r="F1790" s="179"/>
      <c r="G1790" s="180"/>
      <c r="H1790" s="240"/>
      <c r="I1790" s="240"/>
      <c r="J1790" s="402"/>
      <c r="K1790" s="411"/>
      <c r="L1790" s="411"/>
      <c r="M1790" s="240"/>
      <c r="N1790" s="241"/>
      <c r="O1790" s="240"/>
      <c r="P1790" s="240"/>
      <c r="Q1790" s="210"/>
      <c r="R1790" s="341"/>
      <c r="S1790" s="144"/>
      <c r="U1790" s="1"/>
    </row>
    <row r="1791" spans="3:21" ht="12" customHeight="1" x14ac:dyDescent="0.35">
      <c r="C1791" s="342" t="str">
        <f t="shared" si="154"/>
        <v/>
      </c>
      <c r="D1791" s="126"/>
      <c r="E1791" s="126"/>
      <c r="F1791" s="181"/>
      <c r="G1791" s="182"/>
      <c r="H1791" s="242"/>
      <c r="I1791" s="242"/>
      <c r="J1791" s="403"/>
      <c r="K1791" s="411"/>
      <c r="L1791" s="411"/>
      <c r="M1791" s="243"/>
      <c r="N1791" s="193"/>
      <c r="O1791" s="242"/>
      <c r="P1791" s="242"/>
      <c r="Q1791" s="181"/>
      <c r="R1791" s="342"/>
      <c r="S1791" s="144"/>
      <c r="U1791" s="1"/>
    </row>
    <row r="1792" spans="3:21" ht="12" customHeight="1" x14ac:dyDescent="0.35">
      <c r="C1792" s="341" t="str">
        <f t="shared" si="154"/>
        <v/>
      </c>
      <c r="D1792" s="239"/>
      <c r="E1792" s="239"/>
      <c r="F1792" s="179"/>
      <c r="G1792" s="180"/>
      <c r="H1792" s="240"/>
      <c r="I1792" s="240"/>
      <c r="J1792" s="402"/>
      <c r="K1792" s="411"/>
      <c r="L1792" s="411"/>
      <c r="M1792" s="240"/>
      <c r="N1792" s="241"/>
      <c r="O1792" s="240"/>
      <c r="P1792" s="240"/>
      <c r="Q1792" s="210"/>
      <c r="R1792" s="341"/>
      <c r="S1792" s="144"/>
      <c r="U1792" s="1"/>
    </row>
    <row r="1793" spans="3:21" ht="12" customHeight="1" x14ac:dyDescent="0.35">
      <c r="C1793" s="342" t="str">
        <f t="shared" si="154"/>
        <v/>
      </c>
      <c r="D1793" s="126"/>
      <c r="E1793" s="126"/>
      <c r="F1793" s="181"/>
      <c r="G1793" s="182"/>
      <c r="H1793" s="242"/>
      <c r="I1793" s="242"/>
      <c r="J1793" s="403"/>
      <c r="K1793" s="411"/>
      <c r="L1793" s="411"/>
      <c r="M1793" s="243"/>
      <c r="N1793" s="193"/>
      <c r="O1793" s="242"/>
      <c r="P1793" s="242"/>
      <c r="Q1793" s="181"/>
      <c r="R1793" s="342"/>
      <c r="S1793" s="144"/>
      <c r="U1793" s="1"/>
    </row>
    <row r="1794" spans="3:21" ht="12" customHeight="1" x14ac:dyDescent="0.35">
      <c r="C1794" s="341" t="str">
        <f t="shared" si="154"/>
        <v/>
      </c>
      <c r="D1794" s="239"/>
      <c r="E1794" s="239"/>
      <c r="F1794" s="179"/>
      <c r="G1794" s="180"/>
      <c r="H1794" s="240"/>
      <c r="I1794" s="240"/>
      <c r="J1794" s="402"/>
      <c r="K1794" s="411"/>
      <c r="L1794" s="411"/>
      <c r="M1794" s="240"/>
      <c r="N1794" s="241"/>
      <c r="O1794" s="240"/>
      <c r="P1794" s="240"/>
      <c r="Q1794" s="210"/>
      <c r="R1794" s="341"/>
      <c r="S1794" s="144"/>
      <c r="U1794" s="1"/>
    </row>
    <row r="1795" spans="3:21" ht="12" customHeight="1" x14ac:dyDescent="0.35">
      <c r="C1795" s="342" t="str">
        <f t="shared" si="154"/>
        <v/>
      </c>
      <c r="D1795" s="126"/>
      <c r="E1795" s="126"/>
      <c r="F1795" s="181"/>
      <c r="G1795" s="182"/>
      <c r="H1795" s="242"/>
      <c r="I1795" s="242"/>
      <c r="J1795" s="403"/>
      <c r="K1795" s="411"/>
      <c r="L1795" s="411"/>
      <c r="M1795" s="243"/>
      <c r="N1795" s="193"/>
      <c r="O1795" s="242"/>
      <c r="P1795" s="242"/>
      <c r="Q1795" s="181"/>
      <c r="R1795" s="342"/>
      <c r="S1795" s="144"/>
      <c r="U1795" s="1"/>
    </row>
    <row r="1796" spans="3:21" ht="12" customHeight="1" x14ac:dyDescent="0.35">
      <c r="C1796" s="341" t="str">
        <f t="shared" si="154"/>
        <v/>
      </c>
      <c r="D1796" s="239"/>
      <c r="E1796" s="239"/>
      <c r="F1796" s="179"/>
      <c r="G1796" s="180"/>
      <c r="H1796" s="240"/>
      <c r="I1796" s="240"/>
      <c r="J1796" s="402"/>
      <c r="K1796" s="411"/>
      <c r="L1796" s="411"/>
      <c r="M1796" s="240"/>
      <c r="N1796" s="241"/>
      <c r="O1796" s="240"/>
      <c r="P1796" s="240"/>
      <c r="Q1796" s="210"/>
      <c r="R1796" s="341"/>
      <c r="S1796" s="144"/>
      <c r="U1796" s="1"/>
    </row>
    <row r="1797" spans="3:21" ht="12" customHeight="1" x14ac:dyDescent="0.35">
      <c r="C1797" s="342" t="str">
        <f t="shared" si="154"/>
        <v/>
      </c>
      <c r="D1797" s="126"/>
      <c r="E1797" s="126"/>
      <c r="F1797" s="181"/>
      <c r="G1797" s="182"/>
      <c r="H1797" s="242"/>
      <c r="I1797" s="242"/>
      <c r="J1797" s="403"/>
      <c r="K1797" s="411"/>
      <c r="L1797" s="411"/>
      <c r="M1797" s="243"/>
      <c r="N1797" s="193"/>
      <c r="O1797" s="242"/>
      <c r="P1797" s="242"/>
      <c r="Q1797" s="181"/>
      <c r="R1797" s="342"/>
      <c r="S1797" s="144"/>
      <c r="U1797" s="1"/>
    </row>
    <row r="1798" spans="3:21" ht="12" customHeight="1" x14ac:dyDescent="0.35">
      <c r="C1798" s="341" t="str">
        <f t="shared" si="154"/>
        <v/>
      </c>
      <c r="D1798" s="239"/>
      <c r="E1798" s="239"/>
      <c r="F1798" s="179"/>
      <c r="G1798" s="180"/>
      <c r="H1798" s="240"/>
      <c r="I1798" s="240"/>
      <c r="J1798" s="402"/>
      <c r="K1798" s="411"/>
      <c r="L1798" s="411"/>
      <c r="M1798" s="240"/>
      <c r="N1798" s="241"/>
      <c r="O1798" s="240"/>
      <c r="P1798" s="240"/>
      <c r="Q1798" s="210"/>
      <c r="R1798" s="341"/>
      <c r="S1798" s="144"/>
      <c r="U1798" s="1"/>
    </row>
    <row r="1799" spans="3:21" ht="12" customHeight="1" x14ac:dyDescent="0.35">
      <c r="C1799" s="342" t="str">
        <f t="shared" si="154"/>
        <v/>
      </c>
      <c r="D1799" s="126"/>
      <c r="E1799" s="126"/>
      <c r="F1799" s="181"/>
      <c r="G1799" s="182"/>
      <c r="H1799" s="242"/>
      <c r="I1799" s="242"/>
      <c r="J1799" s="403"/>
      <c r="K1799" s="411"/>
      <c r="L1799" s="411"/>
      <c r="M1799" s="243"/>
      <c r="N1799" s="193"/>
      <c r="O1799" s="242"/>
      <c r="P1799" s="242"/>
      <c r="Q1799" s="181"/>
      <c r="R1799" s="342"/>
      <c r="S1799" s="144"/>
      <c r="U1799" s="1"/>
    </row>
    <row r="1800" spans="3:21" ht="12" customHeight="1" x14ac:dyDescent="0.35">
      <c r="C1800" s="341" t="str">
        <f t="shared" si="154"/>
        <v/>
      </c>
      <c r="D1800" s="239"/>
      <c r="E1800" s="239"/>
      <c r="F1800" s="179"/>
      <c r="G1800" s="180"/>
      <c r="H1800" s="240"/>
      <c r="I1800" s="240"/>
      <c r="J1800" s="402"/>
      <c r="K1800" s="411"/>
      <c r="L1800" s="411"/>
      <c r="M1800" s="240"/>
      <c r="N1800" s="241"/>
      <c r="O1800" s="240"/>
      <c r="P1800" s="240"/>
      <c r="Q1800" s="210"/>
      <c r="R1800" s="341"/>
      <c r="S1800" s="144"/>
      <c r="U1800" s="1"/>
    </row>
    <row r="1801" spans="3:21" ht="12" customHeight="1" x14ac:dyDescent="0.35">
      <c r="C1801" s="342" t="str">
        <f t="shared" si="154"/>
        <v/>
      </c>
      <c r="D1801" s="126"/>
      <c r="E1801" s="126"/>
      <c r="F1801" s="181"/>
      <c r="G1801" s="182"/>
      <c r="H1801" s="242"/>
      <c r="I1801" s="242"/>
      <c r="J1801" s="403"/>
      <c r="K1801" s="411"/>
      <c r="L1801" s="411"/>
      <c r="M1801" s="243"/>
      <c r="N1801" s="193"/>
      <c r="O1801" s="242"/>
      <c r="P1801" s="242"/>
      <c r="Q1801" s="181"/>
      <c r="R1801" s="342"/>
      <c r="S1801" s="144"/>
      <c r="U1801" s="1"/>
    </row>
    <row r="1802" spans="3:21" ht="12" customHeight="1" x14ac:dyDescent="0.35">
      <c r="C1802" s="341" t="str">
        <f t="shared" si="154"/>
        <v/>
      </c>
      <c r="D1802" s="239"/>
      <c r="E1802" s="239"/>
      <c r="F1802" s="179"/>
      <c r="G1802" s="180"/>
      <c r="H1802" s="240"/>
      <c r="I1802" s="240"/>
      <c r="J1802" s="402"/>
      <c r="K1802" s="411"/>
      <c r="L1802" s="411"/>
      <c r="M1802" s="240"/>
      <c r="N1802" s="241"/>
      <c r="O1802" s="240"/>
      <c r="P1802" s="240"/>
      <c r="Q1802" s="210"/>
      <c r="R1802" s="341"/>
      <c r="S1802" s="144"/>
      <c r="U1802" s="1"/>
    </row>
    <row r="1803" spans="3:21" ht="12" customHeight="1" x14ac:dyDescent="0.35">
      <c r="C1803" s="342" t="str">
        <f t="shared" si="154"/>
        <v/>
      </c>
      <c r="D1803" s="126"/>
      <c r="E1803" s="126"/>
      <c r="F1803" s="181"/>
      <c r="G1803" s="182"/>
      <c r="H1803" s="242"/>
      <c r="I1803" s="242"/>
      <c r="J1803" s="403"/>
      <c r="K1803" s="411"/>
      <c r="L1803" s="411"/>
      <c r="M1803" s="243"/>
      <c r="N1803" s="193"/>
      <c r="O1803" s="242"/>
      <c r="P1803" s="242"/>
      <c r="Q1803" s="181"/>
      <c r="R1803" s="342"/>
      <c r="S1803" s="144"/>
      <c r="U1803" s="1"/>
    </row>
    <row r="1804" spans="3:21" ht="12" customHeight="1" x14ac:dyDescent="0.35">
      <c r="C1804" s="341" t="str">
        <f t="shared" si="154"/>
        <v/>
      </c>
      <c r="D1804" s="239"/>
      <c r="E1804" s="239"/>
      <c r="F1804" s="179"/>
      <c r="G1804" s="180"/>
      <c r="H1804" s="240"/>
      <c r="I1804" s="240"/>
      <c r="J1804" s="402"/>
      <c r="K1804" s="411"/>
      <c r="L1804" s="411"/>
      <c r="M1804" s="240"/>
      <c r="N1804" s="241"/>
      <c r="O1804" s="240"/>
      <c r="P1804" s="240"/>
      <c r="Q1804" s="210"/>
      <c r="R1804" s="341"/>
      <c r="S1804" s="144"/>
      <c r="U1804" s="1"/>
    </row>
    <row r="1805" spans="3:21" ht="12" customHeight="1" x14ac:dyDescent="0.35">
      <c r="C1805" s="342" t="str">
        <f t="shared" si="154"/>
        <v/>
      </c>
      <c r="D1805" s="126"/>
      <c r="E1805" s="126"/>
      <c r="F1805" s="181"/>
      <c r="G1805" s="182"/>
      <c r="H1805" s="242"/>
      <c r="I1805" s="242"/>
      <c r="J1805" s="403"/>
      <c r="K1805" s="411"/>
      <c r="L1805" s="411"/>
      <c r="M1805" s="243"/>
      <c r="N1805" s="193"/>
      <c r="O1805" s="242"/>
      <c r="P1805" s="242"/>
      <c r="Q1805" s="181"/>
      <c r="R1805" s="342"/>
      <c r="S1805" s="144"/>
      <c r="U1805" s="1"/>
    </row>
    <row r="1806" spans="3:21" ht="12" customHeight="1" x14ac:dyDescent="0.35">
      <c r="C1806" s="341" t="str">
        <f t="shared" ref="C1806:C1869" si="155">IF(ROW()-13&lt;=MAX(series),ROW()-13,"")</f>
        <v/>
      </c>
      <c r="D1806" s="239"/>
      <c r="E1806" s="239"/>
      <c r="F1806" s="179"/>
      <c r="G1806" s="180"/>
      <c r="H1806" s="240"/>
      <c r="I1806" s="240"/>
      <c r="J1806" s="402"/>
      <c r="K1806" s="411"/>
      <c r="L1806" s="411"/>
      <c r="M1806" s="240"/>
      <c r="N1806" s="241"/>
      <c r="O1806" s="240"/>
      <c r="P1806" s="240"/>
      <c r="Q1806" s="210"/>
      <c r="R1806" s="341"/>
      <c r="S1806" s="144"/>
      <c r="U1806" s="1"/>
    </row>
    <row r="1807" spans="3:21" ht="12" customHeight="1" x14ac:dyDescent="0.35">
      <c r="C1807" s="342" t="str">
        <f t="shared" si="155"/>
        <v/>
      </c>
      <c r="D1807" s="126"/>
      <c r="E1807" s="126"/>
      <c r="F1807" s="181"/>
      <c r="G1807" s="182"/>
      <c r="H1807" s="242"/>
      <c r="I1807" s="242"/>
      <c r="J1807" s="403"/>
      <c r="K1807" s="411"/>
      <c r="L1807" s="411"/>
      <c r="M1807" s="243"/>
      <c r="N1807" s="193"/>
      <c r="O1807" s="242"/>
      <c r="P1807" s="242"/>
      <c r="Q1807" s="181"/>
      <c r="R1807" s="342"/>
      <c r="S1807" s="144"/>
      <c r="U1807" s="1"/>
    </row>
    <row r="1808" spans="3:21" ht="12" customHeight="1" x14ac:dyDescent="0.35">
      <c r="C1808" s="341" t="str">
        <f t="shared" si="155"/>
        <v/>
      </c>
      <c r="D1808" s="239"/>
      <c r="E1808" s="239"/>
      <c r="F1808" s="179"/>
      <c r="G1808" s="180"/>
      <c r="H1808" s="240"/>
      <c r="I1808" s="240"/>
      <c r="J1808" s="402"/>
      <c r="K1808" s="411"/>
      <c r="L1808" s="411"/>
      <c r="M1808" s="240"/>
      <c r="N1808" s="241"/>
      <c r="O1808" s="240"/>
      <c r="P1808" s="240"/>
      <c r="Q1808" s="210"/>
      <c r="R1808" s="341"/>
      <c r="S1808" s="144"/>
      <c r="U1808" s="1"/>
    </row>
    <row r="1809" spans="3:21" ht="12" customHeight="1" x14ac:dyDescent="0.35">
      <c r="C1809" s="342" t="str">
        <f t="shared" si="155"/>
        <v/>
      </c>
      <c r="D1809" s="126"/>
      <c r="E1809" s="126"/>
      <c r="F1809" s="181"/>
      <c r="G1809" s="182"/>
      <c r="H1809" s="242"/>
      <c r="I1809" s="242"/>
      <c r="J1809" s="403"/>
      <c r="K1809" s="411"/>
      <c r="L1809" s="411"/>
      <c r="M1809" s="243"/>
      <c r="N1809" s="193"/>
      <c r="O1809" s="242"/>
      <c r="P1809" s="242"/>
      <c r="Q1809" s="181"/>
      <c r="R1809" s="342"/>
      <c r="S1809" s="144"/>
      <c r="U1809" s="1"/>
    </row>
    <row r="1810" spans="3:21" ht="12" customHeight="1" x14ac:dyDescent="0.35">
      <c r="C1810" s="341" t="str">
        <f t="shared" si="155"/>
        <v/>
      </c>
      <c r="D1810" s="239"/>
      <c r="E1810" s="239"/>
      <c r="F1810" s="179"/>
      <c r="G1810" s="180"/>
      <c r="H1810" s="240"/>
      <c r="I1810" s="240"/>
      <c r="J1810" s="402"/>
      <c r="K1810" s="411"/>
      <c r="L1810" s="411"/>
      <c r="M1810" s="240"/>
      <c r="N1810" s="241"/>
      <c r="O1810" s="240"/>
      <c r="P1810" s="240"/>
      <c r="Q1810" s="210"/>
      <c r="R1810" s="341"/>
      <c r="S1810" s="144"/>
      <c r="U1810" s="1"/>
    </row>
    <row r="1811" spans="3:21" ht="12" customHeight="1" x14ac:dyDescent="0.35">
      <c r="C1811" s="342" t="str">
        <f t="shared" si="155"/>
        <v/>
      </c>
      <c r="D1811" s="126"/>
      <c r="E1811" s="126"/>
      <c r="F1811" s="181"/>
      <c r="G1811" s="182"/>
      <c r="H1811" s="242"/>
      <c r="I1811" s="242"/>
      <c r="J1811" s="403"/>
      <c r="K1811" s="411"/>
      <c r="L1811" s="411"/>
      <c r="M1811" s="243"/>
      <c r="N1811" s="193"/>
      <c r="O1811" s="242"/>
      <c r="P1811" s="242"/>
      <c r="Q1811" s="181"/>
      <c r="R1811" s="342"/>
      <c r="S1811" s="144"/>
      <c r="U1811" s="1"/>
    </row>
    <row r="1812" spans="3:21" ht="12" customHeight="1" x14ac:dyDescent="0.35">
      <c r="C1812" s="341" t="str">
        <f t="shared" si="155"/>
        <v/>
      </c>
      <c r="D1812" s="239"/>
      <c r="E1812" s="239"/>
      <c r="F1812" s="179"/>
      <c r="G1812" s="180"/>
      <c r="H1812" s="240"/>
      <c r="I1812" s="240"/>
      <c r="J1812" s="402"/>
      <c r="K1812" s="411"/>
      <c r="L1812" s="411"/>
      <c r="M1812" s="240"/>
      <c r="N1812" s="241"/>
      <c r="O1812" s="240"/>
      <c r="P1812" s="240"/>
      <c r="Q1812" s="210"/>
      <c r="R1812" s="341"/>
      <c r="S1812" s="144"/>
      <c r="U1812" s="1"/>
    </row>
    <row r="1813" spans="3:21" ht="12" customHeight="1" x14ac:dyDescent="0.35">
      <c r="C1813" s="342" t="str">
        <f t="shared" si="155"/>
        <v/>
      </c>
      <c r="D1813" s="126"/>
      <c r="E1813" s="126"/>
      <c r="F1813" s="181"/>
      <c r="G1813" s="182"/>
      <c r="H1813" s="242"/>
      <c r="I1813" s="242"/>
      <c r="J1813" s="403"/>
      <c r="K1813" s="411"/>
      <c r="L1813" s="411"/>
      <c r="M1813" s="243"/>
      <c r="N1813" s="193"/>
      <c r="O1813" s="242"/>
      <c r="P1813" s="242"/>
      <c r="Q1813" s="181"/>
      <c r="R1813" s="342"/>
      <c r="S1813" s="144"/>
      <c r="U1813" s="1"/>
    </row>
    <row r="1814" spans="3:21" ht="12" customHeight="1" x14ac:dyDescent="0.35">
      <c r="C1814" s="341" t="str">
        <f t="shared" si="155"/>
        <v/>
      </c>
      <c r="D1814" s="239"/>
      <c r="E1814" s="239"/>
      <c r="F1814" s="179"/>
      <c r="G1814" s="180"/>
      <c r="H1814" s="240"/>
      <c r="I1814" s="240"/>
      <c r="J1814" s="402"/>
      <c r="K1814" s="411"/>
      <c r="L1814" s="411"/>
      <c r="M1814" s="240"/>
      <c r="N1814" s="241"/>
      <c r="O1814" s="240"/>
      <c r="P1814" s="240"/>
      <c r="Q1814" s="210"/>
      <c r="R1814" s="341"/>
      <c r="S1814" s="144"/>
      <c r="U1814" s="1"/>
    </row>
    <row r="1815" spans="3:21" ht="12" customHeight="1" x14ac:dyDescent="0.35">
      <c r="C1815" s="342" t="str">
        <f t="shared" si="155"/>
        <v/>
      </c>
      <c r="D1815" s="126"/>
      <c r="E1815" s="126"/>
      <c r="F1815" s="181"/>
      <c r="G1815" s="182"/>
      <c r="H1815" s="242"/>
      <c r="I1815" s="242"/>
      <c r="J1815" s="403"/>
      <c r="K1815" s="411"/>
      <c r="L1815" s="411"/>
      <c r="M1815" s="243"/>
      <c r="N1815" s="193"/>
      <c r="O1815" s="242"/>
      <c r="P1815" s="242"/>
      <c r="Q1815" s="181"/>
      <c r="R1815" s="342"/>
      <c r="S1815" s="144"/>
      <c r="U1815" s="1"/>
    </row>
    <row r="1816" spans="3:21" ht="12" customHeight="1" x14ac:dyDescent="0.35">
      <c r="C1816" s="341" t="str">
        <f t="shared" si="155"/>
        <v/>
      </c>
      <c r="D1816" s="239"/>
      <c r="E1816" s="239"/>
      <c r="F1816" s="179"/>
      <c r="G1816" s="180"/>
      <c r="H1816" s="240"/>
      <c r="I1816" s="240"/>
      <c r="J1816" s="402"/>
      <c r="K1816" s="411"/>
      <c r="L1816" s="411"/>
      <c r="M1816" s="240"/>
      <c r="N1816" s="241"/>
      <c r="O1816" s="240"/>
      <c r="P1816" s="240"/>
      <c r="Q1816" s="210"/>
      <c r="R1816" s="341"/>
      <c r="S1816" s="144"/>
      <c r="U1816" s="1"/>
    </row>
    <row r="1817" spans="3:21" ht="12" customHeight="1" x14ac:dyDescent="0.35">
      <c r="C1817" s="342" t="str">
        <f t="shared" si="155"/>
        <v/>
      </c>
      <c r="D1817" s="126"/>
      <c r="E1817" s="126"/>
      <c r="F1817" s="181"/>
      <c r="G1817" s="182"/>
      <c r="H1817" s="242"/>
      <c r="I1817" s="242"/>
      <c r="J1817" s="403"/>
      <c r="K1817" s="411"/>
      <c r="L1817" s="411"/>
      <c r="M1817" s="243"/>
      <c r="N1817" s="193"/>
      <c r="O1817" s="242"/>
      <c r="P1817" s="242"/>
      <c r="Q1817" s="181"/>
      <c r="R1817" s="342"/>
      <c r="S1817" s="144"/>
      <c r="U1817" s="1"/>
    </row>
    <row r="1818" spans="3:21" ht="12" customHeight="1" x14ac:dyDescent="0.35">
      <c r="C1818" s="341" t="str">
        <f t="shared" si="155"/>
        <v/>
      </c>
      <c r="D1818" s="239"/>
      <c r="E1818" s="239"/>
      <c r="F1818" s="179"/>
      <c r="G1818" s="180"/>
      <c r="H1818" s="240"/>
      <c r="I1818" s="240"/>
      <c r="J1818" s="402"/>
      <c r="K1818" s="411"/>
      <c r="L1818" s="411"/>
      <c r="M1818" s="240"/>
      <c r="N1818" s="241"/>
      <c r="O1818" s="240"/>
      <c r="P1818" s="240"/>
      <c r="Q1818" s="210"/>
      <c r="R1818" s="341"/>
      <c r="S1818" s="144"/>
      <c r="U1818" s="1"/>
    </row>
    <row r="1819" spans="3:21" ht="12" customHeight="1" x14ac:dyDescent="0.35">
      <c r="C1819" s="342" t="str">
        <f t="shared" si="155"/>
        <v/>
      </c>
      <c r="D1819" s="126"/>
      <c r="E1819" s="126"/>
      <c r="F1819" s="181"/>
      <c r="G1819" s="182"/>
      <c r="H1819" s="242"/>
      <c r="I1819" s="242"/>
      <c r="J1819" s="403"/>
      <c r="K1819" s="411"/>
      <c r="L1819" s="411"/>
      <c r="M1819" s="243"/>
      <c r="N1819" s="193"/>
      <c r="O1819" s="242"/>
      <c r="P1819" s="242"/>
      <c r="Q1819" s="181"/>
      <c r="R1819" s="342"/>
      <c r="S1819" s="144"/>
      <c r="U1819" s="1"/>
    </row>
    <row r="1820" spans="3:21" ht="12" customHeight="1" x14ac:dyDescent="0.35">
      <c r="C1820" s="341" t="str">
        <f t="shared" si="155"/>
        <v/>
      </c>
      <c r="D1820" s="239"/>
      <c r="E1820" s="239"/>
      <c r="F1820" s="179"/>
      <c r="G1820" s="180"/>
      <c r="H1820" s="240"/>
      <c r="I1820" s="240"/>
      <c r="J1820" s="402"/>
      <c r="K1820" s="411"/>
      <c r="L1820" s="411"/>
      <c r="M1820" s="240"/>
      <c r="N1820" s="241"/>
      <c r="O1820" s="240"/>
      <c r="P1820" s="240"/>
      <c r="Q1820" s="210"/>
      <c r="R1820" s="341"/>
      <c r="S1820" s="144"/>
      <c r="U1820" s="1"/>
    </row>
    <row r="1821" spans="3:21" ht="12" customHeight="1" x14ac:dyDescent="0.35">
      <c r="C1821" s="342" t="str">
        <f t="shared" si="155"/>
        <v/>
      </c>
      <c r="D1821" s="126"/>
      <c r="E1821" s="126"/>
      <c r="F1821" s="181"/>
      <c r="G1821" s="182"/>
      <c r="H1821" s="242"/>
      <c r="I1821" s="242"/>
      <c r="J1821" s="403"/>
      <c r="K1821" s="411"/>
      <c r="L1821" s="411"/>
      <c r="M1821" s="243"/>
      <c r="N1821" s="193"/>
      <c r="O1821" s="242"/>
      <c r="P1821" s="242"/>
      <c r="Q1821" s="181"/>
      <c r="R1821" s="342"/>
      <c r="S1821" s="144"/>
      <c r="U1821" s="1"/>
    </row>
    <row r="1822" spans="3:21" ht="12" customHeight="1" x14ac:dyDescent="0.35">
      <c r="C1822" s="341" t="str">
        <f t="shared" si="155"/>
        <v/>
      </c>
      <c r="D1822" s="239"/>
      <c r="E1822" s="239"/>
      <c r="F1822" s="179"/>
      <c r="G1822" s="180"/>
      <c r="H1822" s="240"/>
      <c r="I1822" s="240"/>
      <c r="J1822" s="402"/>
      <c r="K1822" s="411"/>
      <c r="L1822" s="411"/>
      <c r="M1822" s="240"/>
      <c r="N1822" s="241"/>
      <c r="O1822" s="240"/>
      <c r="P1822" s="240"/>
      <c r="Q1822" s="210"/>
      <c r="R1822" s="341"/>
      <c r="S1822" s="144"/>
      <c r="U1822" s="1"/>
    </row>
    <row r="1823" spans="3:21" ht="12" customHeight="1" x14ac:dyDescent="0.35">
      <c r="C1823" s="342" t="str">
        <f t="shared" si="155"/>
        <v/>
      </c>
      <c r="D1823" s="126"/>
      <c r="E1823" s="126"/>
      <c r="F1823" s="181"/>
      <c r="G1823" s="182"/>
      <c r="H1823" s="242"/>
      <c r="I1823" s="242"/>
      <c r="J1823" s="403"/>
      <c r="K1823" s="411"/>
      <c r="L1823" s="411"/>
      <c r="M1823" s="243"/>
      <c r="N1823" s="193"/>
      <c r="O1823" s="242"/>
      <c r="P1823" s="242"/>
      <c r="Q1823" s="181"/>
      <c r="R1823" s="342"/>
      <c r="S1823" s="144"/>
      <c r="U1823" s="1"/>
    </row>
    <row r="1824" spans="3:21" ht="12" customHeight="1" x14ac:dyDescent="0.35">
      <c r="C1824" s="341" t="str">
        <f t="shared" si="155"/>
        <v/>
      </c>
      <c r="D1824" s="239"/>
      <c r="E1824" s="239"/>
      <c r="F1824" s="179"/>
      <c r="G1824" s="180"/>
      <c r="H1824" s="240"/>
      <c r="I1824" s="240"/>
      <c r="J1824" s="402"/>
      <c r="K1824" s="411"/>
      <c r="L1824" s="411"/>
      <c r="M1824" s="240"/>
      <c r="N1824" s="241"/>
      <c r="O1824" s="240"/>
      <c r="P1824" s="240"/>
      <c r="Q1824" s="210"/>
      <c r="R1824" s="341"/>
      <c r="S1824" s="144"/>
      <c r="U1824" s="1"/>
    </row>
    <row r="1825" spans="3:21" ht="12" customHeight="1" x14ac:dyDescent="0.35">
      <c r="C1825" s="342" t="str">
        <f t="shared" si="155"/>
        <v/>
      </c>
      <c r="D1825" s="126"/>
      <c r="E1825" s="126"/>
      <c r="F1825" s="181"/>
      <c r="G1825" s="182"/>
      <c r="H1825" s="242"/>
      <c r="I1825" s="242"/>
      <c r="J1825" s="403"/>
      <c r="K1825" s="411"/>
      <c r="L1825" s="411"/>
      <c r="M1825" s="243"/>
      <c r="N1825" s="193"/>
      <c r="O1825" s="242"/>
      <c r="P1825" s="242"/>
      <c r="Q1825" s="181"/>
      <c r="R1825" s="342"/>
      <c r="S1825" s="144"/>
      <c r="U1825" s="1"/>
    </row>
    <row r="1826" spans="3:21" ht="12" customHeight="1" x14ac:dyDescent="0.35">
      <c r="C1826" s="341" t="str">
        <f t="shared" si="155"/>
        <v/>
      </c>
      <c r="D1826" s="239"/>
      <c r="E1826" s="239"/>
      <c r="F1826" s="179"/>
      <c r="G1826" s="180"/>
      <c r="H1826" s="240"/>
      <c r="I1826" s="240"/>
      <c r="J1826" s="402"/>
      <c r="K1826" s="411"/>
      <c r="L1826" s="411"/>
      <c r="M1826" s="240"/>
      <c r="N1826" s="241"/>
      <c r="O1826" s="240"/>
      <c r="P1826" s="240"/>
      <c r="Q1826" s="210"/>
      <c r="R1826" s="341"/>
      <c r="S1826" s="144"/>
      <c r="U1826" s="1"/>
    </row>
    <row r="1827" spans="3:21" ht="12" customHeight="1" x14ac:dyDescent="0.35">
      <c r="C1827" s="342" t="str">
        <f t="shared" si="155"/>
        <v/>
      </c>
      <c r="D1827" s="126"/>
      <c r="E1827" s="126"/>
      <c r="F1827" s="181"/>
      <c r="G1827" s="182"/>
      <c r="H1827" s="242"/>
      <c r="I1827" s="242"/>
      <c r="J1827" s="403"/>
      <c r="K1827" s="411"/>
      <c r="L1827" s="411"/>
      <c r="M1827" s="243"/>
      <c r="N1827" s="193"/>
      <c r="O1827" s="242"/>
      <c r="P1827" s="242"/>
      <c r="Q1827" s="181"/>
      <c r="R1827" s="342"/>
      <c r="S1827" s="144"/>
      <c r="U1827" s="1"/>
    </row>
    <row r="1828" spans="3:21" ht="12" customHeight="1" x14ac:dyDescent="0.35">
      <c r="C1828" s="341" t="str">
        <f t="shared" si="155"/>
        <v/>
      </c>
      <c r="D1828" s="239"/>
      <c r="E1828" s="239"/>
      <c r="F1828" s="179"/>
      <c r="G1828" s="180"/>
      <c r="H1828" s="240"/>
      <c r="I1828" s="240"/>
      <c r="J1828" s="402"/>
      <c r="K1828" s="411"/>
      <c r="L1828" s="411"/>
      <c r="M1828" s="240"/>
      <c r="N1828" s="241"/>
      <c r="O1828" s="240"/>
      <c r="P1828" s="240"/>
      <c r="Q1828" s="210"/>
      <c r="R1828" s="341"/>
      <c r="S1828" s="144"/>
      <c r="U1828" s="1"/>
    </row>
    <row r="1829" spans="3:21" ht="12" customHeight="1" x14ac:dyDescent="0.35">
      <c r="C1829" s="342" t="str">
        <f t="shared" si="155"/>
        <v/>
      </c>
      <c r="D1829" s="126"/>
      <c r="E1829" s="126"/>
      <c r="F1829" s="181"/>
      <c r="G1829" s="182"/>
      <c r="H1829" s="242"/>
      <c r="I1829" s="242"/>
      <c r="J1829" s="403"/>
      <c r="K1829" s="411"/>
      <c r="L1829" s="411"/>
      <c r="M1829" s="243"/>
      <c r="N1829" s="193"/>
      <c r="O1829" s="242"/>
      <c r="P1829" s="242"/>
      <c r="Q1829" s="181"/>
      <c r="R1829" s="342"/>
      <c r="S1829" s="144"/>
      <c r="U1829" s="1"/>
    </row>
    <row r="1830" spans="3:21" ht="12" customHeight="1" x14ac:dyDescent="0.35">
      <c r="C1830" s="341" t="str">
        <f t="shared" si="155"/>
        <v/>
      </c>
      <c r="D1830" s="239"/>
      <c r="E1830" s="239"/>
      <c r="F1830" s="179"/>
      <c r="G1830" s="180"/>
      <c r="H1830" s="240"/>
      <c r="I1830" s="240"/>
      <c r="J1830" s="402"/>
      <c r="K1830" s="411"/>
      <c r="L1830" s="411"/>
      <c r="M1830" s="240"/>
      <c r="N1830" s="241"/>
      <c r="O1830" s="240"/>
      <c r="P1830" s="240"/>
      <c r="Q1830" s="210"/>
      <c r="R1830" s="341"/>
      <c r="S1830" s="144"/>
      <c r="U1830" s="1"/>
    </row>
    <row r="1831" spans="3:21" ht="12" customHeight="1" x14ac:dyDescent="0.35">
      <c r="C1831" s="342" t="str">
        <f t="shared" si="155"/>
        <v/>
      </c>
      <c r="D1831" s="126"/>
      <c r="E1831" s="126"/>
      <c r="F1831" s="181"/>
      <c r="G1831" s="182"/>
      <c r="H1831" s="242"/>
      <c r="I1831" s="242"/>
      <c r="J1831" s="403"/>
      <c r="K1831" s="411"/>
      <c r="L1831" s="411"/>
      <c r="M1831" s="243"/>
      <c r="N1831" s="193"/>
      <c r="O1831" s="242"/>
      <c r="P1831" s="242"/>
      <c r="Q1831" s="181"/>
      <c r="R1831" s="342"/>
      <c r="S1831" s="144"/>
      <c r="U1831" s="1"/>
    </row>
    <row r="1832" spans="3:21" ht="12" customHeight="1" x14ac:dyDescent="0.35">
      <c r="C1832" s="341" t="str">
        <f t="shared" si="155"/>
        <v/>
      </c>
      <c r="D1832" s="239"/>
      <c r="E1832" s="239"/>
      <c r="F1832" s="179"/>
      <c r="G1832" s="180"/>
      <c r="H1832" s="240"/>
      <c r="I1832" s="240"/>
      <c r="J1832" s="402"/>
      <c r="K1832" s="411"/>
      <c r="L1832" s="411"/>
      <c r="M1832" s="240"/>
      <c r="N1832" s="241"/>
      <c r="O1832" s="240"/>
      <c r="P1832" s="240"/>
      <c r="Q1832" s="210"/>
      <c r="R1832" s="341"/>
      <c r="S1832" s="144"/>
      <c r="U1832" s="1"/>
    </row>
    <row r="1833" spans="3:21" ht="12" customHeight="1" x14ac:dyDescent="0.35">
      <c r="C1833" s="342" t="str">
        <f t="shared" si="155"/>
        <v/>
      </c>
      <c r="D1833" s="126"/>
      <c r="E1833" s="126"/>
      <c r="F1833" s="181"/>
      <c r="G1833" s="182"/>
      <c r="H1833" s="242"/>
      <c r="I1833" s="242"/>
      <c r="J1833" s="403"/>
      <c r="K1833" s="411"/>
      <c r="L1833" s="411"/>
      <c r="M1833" s="243"/>
      <c r="N1833" s="193"/>
      <c r="O1833" s="242"/>
      <c r="P1833" s="242"/>
      <c r="Q1833" s="181"/>
      <c r="R1833" s="342"/>
      <c r="S1833" s="144"/>
      <c r="U1833" s="1"/>
    </row>
    <row r="1834" spans="3:21" ht="12" customHeight="1" x14ac:dyDescent="0.35">
      <c r="C1834" s="341" t="str">
        <f t="shared" si="155"/>
        <v/>
      </c>
      <c r="D1834" s="239"/>
      <c r="E1834" s="239"/>
      <c r="F1834" s="179"/>
      <c r="G1834" s="180"/>
      <c r="H1834" s="240"/>
      <c r="I1834" s="240"/>
      <c r="J1834" s="402"/>
      <c r="K1834" s="411"/>
      <c r="L1834" s="411"/>
      <c r="M1834" s="240"/>
      <c r="N1834" s="241"/>
      <c r="O1834" s="240"/>
      <c r="P1834" s="240"/>
      <c r="Q1834" s="210"/>
      <c r="R1834" s="341"/>
      <c r="S1834" s="144"/>
      <c r="U1834" s="1"/>
    </row>
    <row r="1835" spans="3:21" ht="12" customHeight="1" x14ac:dyDescent="0.35">
      <c r="C1835" s="342" t="str">
        <f t="shared" si="155"/>
        <v/>
      </c>
      <c r="D1835" s="126"/>
      <c r="E1835" s="126"/>
      <c r="F1835" s="181"/>
      <c r="G1835" s="182"/>
      <c r="H1835" s="242"/>
      <c r="I1835" s="242"/>
      <c r="J1835" s="403"/>
      <c r="K1835" s="411"/>
      <c r="L1835" s="411"/>
      <c r="M1835" s="243"/>
      <c r="N1835" s="193"/>
      <c r="O1835" s="242"/>
      <c r="P1835" s="242"/>
      <c r="Q1835" s="181"/>
      <c r="R1835" s="342"/>
      <c r="S1835" s="144"/>
      <c r="U1835" s="1"/>
    </row>
    <row r="1836" spans="3:21" ht="12" customHeight="1" x14ac:dyDescent="0.35">
      <c r="C1836" s="341" t="str">
        <f t="shared" si="155"/>
        <v/>
      </c>
      <c r="D1836" s="239"/>
      <c r="E1836" s="239"/>
      <c r="F1836" s="179"/>
      <c r="G1836" s="180"/>
      <c r="H1836" s="240"/>
      <c r="I1836" s="240"/>
      <c r="J1836" s="402"/>
      <c r="K1836" s="411"/>
      <c r="L1836" s="411"/>
      <c r="M1836" s="240"/>
      <c r="N1836" s="241"/>
      <c r="O1836" s="240"/>
      <c r="P1836" s="240"/>
      <c r="Q1836" s="210"/>
      <c r="R1836" s="341"/>
      <c r="S1836" s="144"/>
      <c r="U1836" s="1"/>
    </row>
    <row r="1837" spans="3:21" ht="12" customHeight="1" x14ac:dyDescent="0.35">
      <c r="C1837" s="342" t="str">
        <f t="shared" si="155"/>
        <v/>
      </c>
      <c r="D1837" s="126"/>
      <c r="E1837" s="126"/>
      <c r="F1837" s="181"/>
      <c r="G1837" s="182"/>
      <c r="H1837" s="242"/>
      <c r="I1837" s="242"/>
      <c r="J1837" s="403"/>
      <c r="K1837" s="411"/>
      <c r="L1837" s="411"/>
      <c r="M1837" s="243"/>
      <c r="N1837" s="193"/>
      <c r="O1837" s="242"/>
      <c r="P1837" s="242"/>
      <c r="Q1837" s="181"/>
      <c r="R1837" s="342"/>
      <c r="S1837" s="144"/>
      <c r="U1837" s="1"/>
    </row>
    <row r="1838" spans="3:21" ht="12" customHeight="1" x14ac:dyDescent="0.35">
      <c r="C1838" s="341" t="str">
        <f t="shared" si="155"/>
        <v/>
      </c>
      <c r="D1838" s="239"/>
      <c r="E1838" s="239"/>
      <c r="F1838" s="179"/>
      <c r="G1838" s="180"/>
      <c r="H1838" s="240"/>
      <c r="I1838" s="240"/>
      <c r="J1838" s="402"/>
      <c r="K1838" s="411"/>
      <c r="L1838" s="411"/>
      <c r="M1838" s="240"/>
      <c r="N1838" s="241"/>
      <c r="O1838" s="240"/>
      <c r="P1838" s="240"/>
      <c r="Q1838" s="210"/>
      <c r="R1838" s="341"/>
      <c r="S1838" s="144"/>
      <c r="U1838" s="1"/>
    </row>
    <row r="1839" spans="3:21" ht="12" customHeight="1" x14ac:dyDescent="0.35">
      <c r="C1839" s="342" t="str">
        <f t="shared" si="155"/>
        <v/>
      </c>
      <c r="D1839" s="126"/>
      <c r="E1839" s="126"/>
      <c r="F1839" s="181"/>
      <c r="G1839" s="182"/>
      <c r="H1839" s="242"/>
      <c r="I1839" s="242"/>
      <c r="J1839" s="403"/>
      <c r="K1839" s="411"/>
      <c r="L1839" s="411"/>
      <c r="M1839" s="243"/>
      <c r="N1839" s="193"/>
      <c r="O1839" s="242"/>
      <c r="P1839" s="242"/>
      <c r="Q1839" s="181"/>
      <c r="R1839" s="342"/>
      <c r="S1839" s="144"/>
      <c r="U1839" s="1"/>
    </row>
    <row r="1840" spans="3:21" ht="12" customHeight="1" x14ac:dyDescent="0.35">
      <c r="C1840" s="341" t="str">
        <f t="shared" si="155"/>
        <v/>
      </c>
      <c r="D1840" s="239"/>
      <c r="E1840" s="239"/>
      <c r="F1840" s="179"/>
      <c r="G1840" s="180"/>
      <c r="H1840" s="240"/>
      <c r="I1840" s="240"/>
      <c r="J1840" s="402"/>
      <c r="K1840" s="411"/>
      <c r="L1840" s="411"/>
      <c r="M1840" s="240"/>
      <c r="N1840" s="241"/>
      <c r="O1840" s="240"/>
      <c r="P1840" s="240"/>
      <c r="Q1840" s="210"/>
      <c r="R1840" s="341"/>
      <c r="S1840" s="144"/>
      <c r="U1840" s="1"/>
    </row>
    <row r="1841" spans="3:21" ht="12" customHeight="1" x14ac:dyDescent="0.35">
      <c r="C1841" s="342" t="str">
        <f t="shared" si="155"/>
        <v/>
      </c>
      <c r="D1841" s="126"/>
      <c r="E1841" s="126"/>
      <c r="F1841" s="181"/>
      <c r="G1841" s="182"/>
      <c r="H1841" s="242"/>
      <c r="I1841" s="242"/>
      <c r="J1841" s="403"/>
      <c r="K1841" s="411"/>
      <c r="L1841" s="411"/>
      <c r="M1841" s="243"/>
      <c r="N1841" s="193"/>
      <c r="O1841" s="242"/>
      <c r="P1841" s="242"/>
      <c r="Q1841" s="181"/>
      <c r="R1841" s="342"/>
      <c r="S1841" s="144"/>
      <c r="U1841" s="1"/>
    </row>
    <row r="1842" spans="3:21" ht="12" customHeight="1" x14ac:dyDescent="0.35">
      <c r="C1842" s="341" t="str">
        <f t="shared" si="155"/>
        <v/>
      </c>
      <c r="D1842" s="239"/>
      <c r="E1842" s="239"/>
      <c r="F1842" s="179"/>
      <c r="G1842" s="180"/>
      <c r="H1842" s="240"/>
      <c r="I1842" s="240"/>
      <c r="J1842" s="402"/>
      <c r="K1842" s="411"/>
      <c r="L1842" s="411"/>
      <c r="M1842" s="240"/>
      <c r="N1842" s="241"/>
      <c r="O1842" s="240"/>
      <c r="P1842" s="240"/>
      <c r="Q1842" s="210"/>
      <c r="R1842" s="341"/>
      <c r="S1842" s="144"/>
      <c r="U1842" s="1"/>
    </row>
    <row r="1843" spans="3:21" ht="12" customHeight="1" x14ac:dyDescent="0.35">
      <c r="C1843" s="342" t="str">
        <f t="shared" si="155"/>
        <v/>
      </c>
      <c r="D1843" s="126"/>
      <c r="E1843" s="126"/>
      <c r="F1843" s="181"/>
      <c r="G1843" s="182"/>
      <c r="H1843" s="242"/>
      <c r="I1843" s="242"/>
      <c r="J1843" s="403"/>
      <c r="K1843" s="411"/>
      <c r="L1843" s="411"/>
      <c r="M1843" s="243"/>
      <c r="N1843" s="193"/>
      <c r="O1843" s="242"/>
      <c r="P1843" s="242"/>
      <c r="Q1843" s="181"/>
      <c r="R1843" s="342"/>
      <c r="S1843" s="144"/>
      <c r="U1843" s="1"/>
    </row>
    <row r="1844" spans="3:21" ht="12" customHeight="1" x14ac:dyDescent="0.35">
      <c r="C1844" s="341" t="str">
        <f t="shared" si="155"/>
        <v/>
      </c>
      <c r="D1844" s="239"/>
      <c r="E1844" s="239"/>
      <c r="F1844" s="179"/>
      <c r="G1844" s="180"/>
      <c r="H1844" s="240"/>
      <c r="I1844" s="240"/>
      <c r="J1844" s="402"/>
      <c r="K1844" s="411"/>
      <c r="L1844" s="411"/>
      <c r="M1844" s="240"/>
      <c r="N1844" s="241"/>
      <c r="O1844" s="240"/>
      <c r="P1844" s="240"/>
      <c r="Q1844" s="210"/>
      <c r="R1844" s="341"/>
      <c r="S1844" s="144"/>
      <c r="U1844" s="1"/>
    </row>
    <row r="1845" spans="3:21" ht="12" customHeight="1" x14ac:dyDescent="0.35">
      <c r="C1845" s="342" t="str">
        <f t="shared" si="155"/>
        <v/>
      </c>
      <c r="D1845" s="126"/>
      <c r="E1845" s="126"/>
      <c r="F1845" s="181"/>
      <c r="G1845" s="182"/>
      <c r="H1845" s="242"/>
      <c r="I1845" s="242"/>
      <c r="J1845" s="403"/>
      <c r="K1845" s="411"/>
      <c r="L1845" s="411"/>
      <c r="M1845" s="243"/>
      <c r="N1845" s="193"/>
      <c r="O1845" s="242"/>
      <c r="P1845" s="242"/>
      <c r="Q1845" s="181"/>
      <c r="R1845" s="342"/>
      <c r="S1845" s="144"/>
      <c r="U1845" s="1"/>
    </row>
    <row r="1846" spans="3:21" ht="12" customHeight="1" x14ac:dyDescent="0.35">
      <c r="C1846" s="341" t="str">
        <f t="shared" si="155"/>
        <v/>
      </c>
      <c r="D1846" s="239"/>
      <c r="E1846" s="239"/>
      <c r="F1846" s="179"/>
      <c r="G1846" s="180"/>
      <c r="H1846" s="240"/>
      <c r="I1846" s="240"/>
      <c r="J1846" s="402"/>
      <c r="K1846" s="411"/>
      <c r="L1846" s="411"/>
      <c r="M1846" s="240"/>
      <c r="N1846" s="241"/>
      <c r="O1846" s="240"/>
      <c r="P1846" s="240"/>
      <c r="Q1846" s="210"/>
      <c r="R1846" s="341"/>
      <c r="S1846" s="144"/>
      <c r="U1846" s="1"/>
    </row>
    <row r="1847" spans="3:21" ht="12" customHeight="1" x14ac:dyDescent="0.35">
      <c r="C1847" s="342" t="str">
        <f t="shared" si="155"/>
        <v/>
      </c>
      <c r="D1847" s="126"/>
      <c r="E1847" s="126"/>
      <c r="F1847" s="181"/>
      <c r="G1847" s="182"/>
      <c r="H1847" s="242"/>
      <c r="I1847" s="242"/>
      <c r="J1847" s="403"/>
      <c r="K1847" s="411"/>
      <c r="L1847" s="411"/>
      <c r="M1847" s="243"/>
      <c r="N1847" s="193"/>
      <c r="O1847" s="242"/>
      <c r="P1847" s="242"/>
      <c r="Q1847" s="181"/>
      <c r="R1847" s="342"/>
      <c r="S1847" s="144"/>
      <c r="U1847" s="1"/>
    </row>
    <row r="1848" spans="3:21" ht="12" customHeight="1" x14ac:dyDescent="0.35">
      <c r="C1848" s="341" t="str">
        <f t="shared" si="155"/>
        <v/>
      </c>
      <c r="D1848" s="239"/>
      <c r="E1848" s="239"/>
      <c r="F1848" s="179"/>
      <c r="G1848" s="180"/>
      <c r="H1848" s="240"/>
      <c r="I1848" s="240"/>
      <c r="J1848" s="402"/>
      <c r="K1848" s="411"/>
      <c r="L1848" s="411"/>
      <c r="M1848" s="240"/>
      <c r="N1848" s="241"/>
      <c r="O1848" s="240"/>
      <c r="P1848" s="240"/>
      <c r="Q1848" s="210"/>
      <c r="R1848" s="341"/>
      <c r="S1848" s="144"/>
      <c r="U1848" s="1"/>
    </row>
    <row r="1849" spans="3:21" ht="12" customHeight="1" x14ac:dyDescent="0.35">
      <c r="C1849" s="342" t="str">
        <f t="shared" si="155"/>
        <v/>
      </c>
      <c r="D1849" s="126"/>
      <c r="E1849" s="126"/>
      <c r="F1849" s="181"/>
      <c r="G1849" s="182"/>
      <c r="H1849" s="242"/>
      <c r="I1849" s="242"/>
      <c r="J1849" s="403"/>
      <c r="K1849" s="411"/>
      <c r="L1849" s="411"/>
      <c r="M1849" s="243"/>
      <c r="N1849" s="193"/>
      <c r="O1849" s="242"/>
      <c r="P1849" s="242"/>
      <c r="Q1849" s="181"/>
      <c r="R1849" s="342"/>
      <c r="S1849" s="144"/>
      <c r="U1849" s="1"/>
    </row>
    <row r="1850" spans="3:21" ht="12" customHeight="1" x14ac:dyDescent="0.35">
      <c r="C1850" s="341" t="str">
        <f t="shared" si="155"/>
        <v/>
      </c>
      <c r="D1850" s="239"/>
      <c r="E1850" s="239"/>
      <c r="F1850" s="179"/>
      <c r="G1850" s="180"/>
      <c r="H1850" s="240"/>
      <c r="I1850" s="240"/>
      <c r="J1850" s="402"/>
      <c r="K1850" s="411"/>
      <c r="L1850" s="411"/>
      <c r="M1850" s="240"/>
      <c r="N1850" s="241"/>
      <c r="O1850" s="240"/>
      <c r="P1850" s="240"/>
      <c r="Q1850" s="210"/>
      <c r="R1850" s="341"/>
      <c r="S1850" s="144"/>
      <c r="U1850" s="1"/>
    </row>
    <row r="1851" spans="3:21" ht="12" customHeight="1" x14ac:dyDescent="0.35">
      <c r="C1851" s="342" t="str">
        <f t="shared" si="155"/>
        <v/>
      </c>
      <c r="D1851" s="126"/>
      <c r="E1851" s="126"/>
      <c r="F1851" s="181"/>
      <c r="G1851" s="182"/>
      <c r="H1851" s="242"/>
      <c r="I1851" s="242"/>
      <c r="J1851" s="403"/>
      <c r="K1851" s="411"/>
      <c r="L1851" s="411"/>
      <c r="M1851" s="243"/>
      <c r="N1851" s="193"/>
      <c r="O1851" s="242"/>
      <c r="P1851" s="242"/>
      <c r="Q1851" s="181"/>
      <c r="R1851" s="342"/>
      <c r="S1851" s="144"/>
      <c r="U1851" s="1"/>
    </row>
    <row r="1852" spans="3:21" ht="12" customHeight="1" x14ac:dyDescent="0.35">
      <c r="C1852" s="341" t="str">
        <f t="shared" si="155"/>
        <v/>
      </c>
      <c r="D1852" s="239"/>
      <c r="E1852" s="239"/>
      <c r="F1852" s="179"/>
      <c r="G1852" s="180"/>
      <c r="H1852" s="240"/>
      <c r="I1852" s="240"/>
      <c r="J1852" s="402"/>
      <c r="K1852" s="411"/>
      <c r="L1852" s="411"/>
      <c r="M1852" s="240"/>
      <c r="N1852" s="241"/>
      <c r="O1852" s="240"/>
      <c r="P1852" s="240"/>
      <c r="Q1852" s="210"/>
      <c r="R1852" s="341"/>
      <c r="S1852" s="144"/>
      <c r="U1852" s="1"/>
    </row>
    <row r="1853" spans="3:21" ht="12" customHeight="1" x14ac:dyDescent="0.35">
      <c r="C1853" s="342" t="str">
        <f t="shared" si="155"/>
        <v/>
      </c>
      <c r="D1853" s="126"/>
      <c r="E1853" s="126"/>
      <c r="F1853" s="181"/>
      <c r="G1853" s="182"/>
      <c r="H1853" s="242"/>
      <c r="I1853" s="242"/>
      <c r="J1853" s="403"/>
      <c r="K1853" s="411"/>
      <c r="L1853" s="411"/>
      <c r="M1853" s="243"/>
      <c r="N1853" s="193"/>
      <c r="O1853" s="242"/>
      <c r="P1853" s="242"/>
      <c r="Q1853" s="181"/>
      <c r="R1853" s="342"/>
      <c r="S1853" s="144"/>
      <c r="U1853" s="1"/>
    </row>
    <row r="1854" spans="3:21" ht="12" customHeight="1" x14ac:dyDescent="0.35">
      <c r="C1854" s="341" t="str">
        <f t="shared" si="155"/>
        <v/>
      </c>
      <c r="D1854" s="239"/>
      <c r="E1854" s="239"/>
      <c r="F1854" s="179"/>
      <c r="G1854" s="180"/>
      <c r="H1854" s="240"/>
      <c r="I1854" s="240"/>
      <c r="J1854" s="402"/>
      <c r="K1854" s="411"/>
      <c r="L1854" s="411"/>
      <c r="M1854" s="240"/>
      <c r="N1854" s="241"/>
      <c r="O1854" s="240"/>
      <c r="P1854" s="240"/>
      <c r="Q1854" s="210"/>
      <c r="R1854" s="341"/>
      <c r="S1854" s="144"/>
      <c r="U1854" s="1"/>
    </row>
    <row r="1855" spans="3:21" ht="12" customHeight="1" x14ac:dyDescent="0.35">
      <c r="C1855" s="342" t="str">
        <f t="shared" si="155"/>
        <v/>
      </c>
      <c r="D1855" s="126"/>
      <c r="E1855" s="126"/>
      <c r="F1855" s="181"/>
      <c r="G1855" s="182"/>
      <c r="H1855" s="242"/>
      <c r="I1855" s="242"/>
      <c r="J1855" s="403"/>
      <c r="K1855" s="411"/>
      <c r="L1855" s="411"/>
      <c r="M1855" s="243"/>
      <c r="N1855" s="193"/>
      <c r="O1855" s="242"/>
      <c r="P1855" s="242"/>
      <c r="Q1855" s="181"/>
      <c r="R1855" s="342"/>
      <c r="S1855" s="144"/>
      <c r="U1855" s="1"/>
    </row>
    <row r="1856" spans="3:21" ht="12" customHeight="1" x14ac:dyDescent="0.35">
      <c r="C1856" s="341" t="str">
        <f t="shared" si="155"/>
        <v/>
      </c>
      <c r="D1856" s="239"/>
      <c r="E1856" s="239"/>
      <c r="F1856" s="179"/>
      <c r="G1856" s="180"/>
      <c r="H1856" s="240"/>
      <c r="I1856" s="240"/>
      <c r="J1856" s="402"/>
      <c r="K1856" s="411"/>
      <c r="L1856" s="411"/>
      <c r="M1856" s="240"/>
      <c r="N1856" s="241"/>
      <c r="O1856" s="240"/>
      <c r="P1856" s="240"/>
      <c r="Q1856" s="210"/>
      <c r="R1856" s="341"/>
      <c r="S1856" s="144"/>
      <c r="U1856" s="1"/>
    </row>
    <row r="1857" spans="3:21" ht="12" customHeight="1" x14ac:dyDescent="0.35">
      <c r="C1857" s="342" t="str">
        <f t="shared" si="155"/>
        <v/>
      </c>
      <c r="D1857" s="126"/>
      <c r="E1857" s="126"/>
      <c r="F1857" s="181"/>
      <c r="G1857" s="182"/>
      <c r="H1857" s="242"/>
      <c r="I1857" s="242"/>
      <c r="J1857" s="403"/>
      <c r="K1857" s="411"/>
      <c r="L1857" s="411"/>
      <c r="M1857" s="243"/>
      <c r="N1857" s="193"/>
      <c r="O1857" s="242"/>
      <c r="P1857" s="242"/>
      <c r="Q1857" s="181"/>
      <c r="R1857" s="342"/>
      <c r="S1857" s="144"/>
      <c r="U1857" s="1"/>
    </row>
    <row r="1858" spans="3:21" ht="12" customHeight="1" x14ac:dyDescent="0.35">
      <c r="C1858" s="341" t="str">
        <f t="shared" si="155"/>
        <v/>
      </c>
      <c r="D1858" s="239"/>
      <c r="E1858" s="239"/>
      <c r="F1858" s="179"/>
      <c r="G1858" s="180"/>
      <c r="H1858" s="240"/>
      <c r="I1858" s="240"/>
      <c r="J1858" s="402"/>
      <c r="K1858" s="411"/>
      <c r="L1858" s="411"/>
      <c r="M1858" s="240"/>
      <c r="N1858" s="241"/>
      <c r="O1858" s="240"/>
      <c r="P1858" s="240"/>
      <c r="Q1858" s="210"/>
      <c r="R1858" s="341"/>
      <c r="S1858" s="144"/>
      <c r="U1858" s="1"/>
    </row>
    <row r="1859" spans="3:21" ht="12" customHeight="1" x14ac:dyDescent="0.35">
      <c r="C1859" s="342" t="str">
        <f t="shared" si="155"/>
        <v/>
      </c>
      <c r="D1859" s="126"/>
      <c r="E1859" s="126"/>
      <c r="F1859" s="181"/>
      <c r="G1859" s="182"/>
      <c r="H1859" s="242"/>
      <c r="I1859" s="242"/>
      <c r="J1859" s="403"/>
      <c r="K1859" s="411"/>
      <c r="L1859" s="411"/>
      <c r="M1859" s="243"/>
      <c r="N1859" s="193"/>
      <c r="O1859" s="242"/>
      <c r="P1859" s="242"/>
      <c r="Q1859" s="181"/>
      <c r="R1859" s="342"/>
      <c r="S1859" s="144"/>
      <c r="U1859" s="1"/>
    </row>
    <row r="1860" spans="3:21" ht="12" customHeight="1" x14ac:dyDescent="0.35">
      <c r="C1860" s="341" t="str">
        <f t="shared" si="155"/>
        <v/>
      </c>
      <c r="D1860" s="239"/>
      <c r="E1860" s="239"/>
      <c r="F1860" s="179"/>
      <c r="G1860" s="180"/>
      <c r="H1860" s="240"/>
      <c r="I1860" s="240"/>
      <c r="J1860" s="402"/>
      <c r="K1860" s="411"/>
      <c r="L1860" s="411"/>
      <c r="M1860" s="240"/>
      <c r="N1860" s="241"/>
      <c r="O1860" s="240"/>
      <c r="P1860" s="240"/>
      <c r="Q1860" s="210"/>
      <c r="R1860" s="341"/>
      <c r="S1860" s="144"/>
      <c r="U1860" s="1"/>
    </row>
    <row r="1861" spans="3:21" ht="12" customHeight="1" x14ac:dyDescent="0.35">
      <c r="C1861" s="342" t="str">
        <f t="shared" si="155"/>
        <v/>
      </c>
      <c r="D1861" s="126"/>
      <c r="E1861" s="126"/>
      <c r="F1861" s="181"/>
      <c r="G1861" s="182"/>
      <c r="H1861" s="242"/>
      <c r="I1861" s="242"/>
      <c r="J1861" s="403"/>
      <c r="K1861" s="411"/>
      <c r="L1861" s="411"/>
      <c r="M1861" s="243"/>
      <c r="N1861" s="193"/>
      <c r="O1861" s="242"/>
      <c r="P1861" s="242"/>
      <c r="Q1861" s="181"/>
      <c r="R1861" s="342"/>
      <c r="S1861" s="144"/>
      <c r="U1861" s="1"/>
    </row>
    <row r="1862" spans="3:21" ht="12" customHeight="1" x14ac:dyDescent="0.35">
      <c r="C1862" s="341" t="str">
        <f t="shared" si="155"/>
        <v/>
      </c>
      <c r="D1862" s="239"/>
      <c r="E1862" s="239"/>
      <c r="F1862" s="179"/>
      <c r="G1862" s="180"/>
      <c r="H1862" s="240"/>
      <c r="I1862" s="240"/>
      <c r="J1862" s="402"/>
      <c r="K1862" s="411"/>
      <c r="L1862" s="411"/>
      <c r="M1862" s="240"/>
      <c r="N1862" s="241"/>
      <c r="O1862" s="240"/>
      <c r="P1862" s="240"/>
      <c r="Q1862" s="210"/>
      <c r="R1862" s="341"/>
      <c r="S1862" s="144"/>
      <c r="U1862" s="1"/>
    </row>
    <row r="1863" spans="3:21" ht="12" customHeight="1" x14ac:dyDescent="0.35">
      <c r="C1863" s="342" t="str">
        <f t="shared" si="155"/>
        <v/>
      </c>
      <c r="D1863" s="126"/>
      <c r="E1863" s="126"/>
      <c r="F1863" s="181"/>
      <c r="G1863" s="182"/>
      <c r="H1863" s="242"/>
      <c r="I1863" s="242"/>
      <c r="J1863" s="403"/>
      <c r="K1863" s="411"/>
      <c r="L1863" s="411"/>
      <c r="M1863" s="243"/>
      <c r="N1863" s="193"/>
      <c r="O1863" s="242"/>
      <c r="P1863" s="242"/>
      <c r="Q1863" s="181"/>
      <c r="R1863" s="342"/>
      <c r="S1863" s="144"/>
      <c r="U1863" s="1"/>
    </row>
    <row r="1864" spans="3:21" ht="12" customHeight="1" x14ac:dyDescent="0.35">
      <c r="C1864" s="341" t="str">
        <f t="shared" si="155"/>
        <v/>
      </c>
      <c r="D1864" s="239"/>
      <c r="E1864" s="239"/>
      <c r="F1864" s="179"/>
      <c r="G1864" s="180"/>
      <c r="H1864" s="240"/>
      <c r="I1864" s="240"/>
      <c r="J1864" s="402"/>
      <c r="K1864" s="411"/>
      <c r="L1864" s="411"/>
      <c r="M1864" s="240"/>
      <c r="N1864" s="241"/>
      <c r="O1864" s="240"/>
      <c r="P1864" s="240"/>
      <c r="Q1864" s="210"/>
      <c r="R1864" s="341"/>
      <c r="S1864" s="144"/>
      <c r="U1864" s="1"/>
    </row>
    <row r="1865" spans="3:21" ht="12" customHeight="1" x14ac:dyDescent="0.35">
      <c r="C1865" s="342" t="str">
        <f t="shared" si="155"/>
        <v/>
      </c>
      <c r="D1865" s="126"/>
      <c r="E1865" s="126"/>
      <c r="F1865" s="181"/>
      <c r="G1865" s="182"/>
      <c r="H1865" s="242"/>
      <c r="I1865" s="242"/>
      <c r="J1865" s="403"/>
      <c r="K1865" s="411"/>
      <c r="L1865" s="411"/>
      <c r="M1865" s="243"/>
      <c r="N1865" s="193"/>
      <c r="O1865" s="242"/>
      <c r="P1865" s="242"/>
      <c r="Q1865" s="181"/>
      <c r="R1865" s="342"/>
      <c r="S1865" s="144"/>
      <c r="U1865" s="1"/>
    </row>
    <row r="1866" spans="3:21" ht="12" customHeight="1" x14ac:dyDescent="0.35">
      <c r="C1866" s="341" t="str">
        <f t="shared" si="155"/>
        <v/>
      </c>
      <c r="D1866" s="239"/>
      <c r="E1866" s="239"/>
      <c r="F1866" s="179"/>
      <c r="G1866" s="180"/>
      <c r="H1866" s="240"/>
      <c r="I1866" s="240"/>
      <c r="J1866" s="402"/>
      <c r="K1866" s="411"/>
      <c r="L1866" s="411"/>
      <c r="M1866" s="240"/>
      <c r="N1866" s="241"/>
      <c r="O1866" s="240"/>
      <c r="P1866" s="240"/>
      <c r="Q1866" s="210"/>
      <c r="R1866" s="341"/>
      <c r="S1866" s="144"/>
      <c r="U1866" s="1"/>
    </row>
    <row r="1867" spans="3:21" ht="12" customHeight="1" x14ac:dyDescent="0.35">
      <c r="C1867" s="342" t="str">
        <f t="shared" si="155"/>
        <v/>
      </c>
      <c r="D1867" s="126"/>
      <c r="E1867" s="126"/>
      <c r="F1867" s="181"/>
      <c r="G1867" s="182"/>
      <c r="H1867" s="242"/>
      <c r="I1867" s="242"/>
      <c r="J1867" s="403"/>
      <c r="K1867" s="411"/>
      <c r="L1867" s="411"/>
      <c r="M1867" s="243"/>
      <c r="N1867" s="193"/>
      <c r="O1867" s="242"/>
      <c r="P1867" s="242"/>
      <c r="Q1867" s="181"/>
      <c r="R1867" s="342"/>
      <c r="S1867" s="144"/>
      <c r="U1867" s="1"/>
    </row>
    <row r="1868" spans="3:21" ht="12" customHeight="1" x14ac:dyDescent="0.35">
      <c r="C1868" s="341" t="str">
        <f t="shared" si="155"/>
        <v/>
      </c>
      <c r="D1868" s="239"/>
      <c r="E1868" s="239"/>
      <c r="F1868" s="179"/>
      <c r="G1868" s="180"/>
      <c r="H1868" s="240"/>
      <c r="I1868" s="240"/>
      <c r="J1868" s="402"/>
      <c r="K1868" s="411"/>
      <c r="L1868" s="411"/>
      <c r="M1868" s="240"/>
      <c r="N1868" s="241"/>
      <c r="O1868" s="240"/>
      <c r="P1868" s="240"/>
      <c r="Q1868" s="210"/>
      <c r="R1868" s="341"/>
      <c r="S1868" s="144"/>
      <c r="U1868" s="1"/>
    </row>
    <row r="1869" spans="3:21" ht="12" customHeight="1" x14ac:dyDescent="0.35">
      <c r="C1869" s="342" t="str">
        <f t="shared" si="155"/>
        <v/>
      </c>
      <c r="D1869" s="126"/>
      <c r="E1869" s="126"/>
      <c r="F1869" s="181"/>
      <c r="G1869" s="182"/>
      <c r="H1869" s="242"/>
      <c r="I1869" s="242"/>
      <c r="J1869" s="403"/>
      <c r="K1869" s="411"/>
      <c r="L1869" s="411"/>
      <c r="M1869" s="243"/>
      <c r="N1869" s="193"/>
      <c r="O1869" s="242"/>
      <c r="P1869" s="242"/>
      <c r="Q1869" s="181"/>
      <c r="R1869" s="342"/>
      <c r="S1869" s="144"/>
      <c r="U1869" s="1"/>
    </row>
    <row r="1870" spans="3:21" ht="12" customHeight="1" x14ac:dyDescent="0.35">
      <c r="C1870" s="341" t="str">
        <f t="shared" ref="C1870:C1933" si="156">IF(ROW()-13&lt;=MAX(series),ROW()-13,"")</f>
        <v/>
      </c>
      <c r="D1870" s="239"/>
      <c r="E1870" s="239"/>
      <c r="F1870" s="179"/>
      <c r="G1870" s="180"/>
      <c r="H1870" s="240"/>
      <c r="I1870" s="240"/>
      <c r="J1870" s="402"/>
      <c r="K1870" s="411"/>
      <c r="L1870" s="411"/>
      <c r="M1870" s="240"/>
      <c r="N1870" s="241"/>
      <c r="O1870" s="240"/>
      <c r="P1870" s="240"/>
      <c r="Q1870" s="210"/>
      <c r="R1870" s="341"/>
      <c r="S1870" s="144"/>
      <c r="U1870" s="1"/>
    </row>
    <row r="1871" spans="3:21" ht="12" customHeight="1" x14ac:dyDescent="0.35">
      <c r="C1871" s="342" t="str">
        <f t="shared" si="156"/>
        <v/>
      </c>
      <c r="D1871" s="126"/>
      <c r="E1871" s="126"/>
      <c r="F1871" s="181"/>
      <c r="G1871" s="182"/>
      <c r="H1871" s="242"/>
      <c r="I1871" s="242"/>
      <c r="J1871" s="403"/>
      <c r="K1871" s="411"/>
      <c r="L1871" s="411"/>
      <c r="M1871" s="243"/>
      <c r="N1871" s="193"/>
      <c r="O1871" s="242"/>
      <c r="P1871" s="242"/>
      <c r="Q1871" s="181"/>
      <c r="R1871" s="342"/>
      <c r="S1871" s="144"/>
      <c r="U1871" s="1"/>
    </row>
    <row r="1872" spans="3:21" ht="12" customHeight="1" x14ac:dyDescent="0.35">
      <c r="C1872" s="341" t="str">
        <f t="shared" si="156"/>
        <v/>
      </c>
      <c r="D1872" s="239"/>
      <c r="E1872" s="239"/>
      <c r="F1872" s="179"/>
      <c r="G1872" s="180"/>
      <c r="H1872" s="240"/>
      <c r="I1872" s="240"/>
      <c r="J1872" s="402"/>
      <c r="K1872" s="411"/>
      <c r="L1872" s="411"/>
      <c r="M1872" s="240"/>
      <c r="N1872" s="241"/>
      <c r="O1872" s="240"/>
      <c r="P1872" s="240"/>
      <c r="Q1872" s="210"/>
      <c r="R1872" s="341"/>
      <c r="S1872" s="144"/>
      <c r="U1872" s="1"/>
    </row>
    <row r="1873" spans="3:21" ht="12" customHeight="1" x14ac:dyDescent="0.35">
      <c r="C1873" s="342" t="str">
        <f t="shared" si="156"/>
        <v/>
      </c>
      <c r="D1873" s="126"/>
      <c r="E1873" s="126"/>
      <c r="F1873" s="181"/>
      <c r="G1873" s="182"/>
      <c r="H1873" s="242"/>
      <c r="I1873" s="242"/>
      <c r="J1873" s="403"/>
      <c r="K1873" s="411"/>
      <c r="L1873" s="411"/>
      <c r="M1873" s="243"/>
      <c r="N1873" s="193"/>
      <c r="O1873" s="242"/>
      <c r="P1873" s="242"/>
      <c r="Q1873" s="181"/>
      <c r="R1873" s="342"/>
      <c r="S1873" s="144"/>
      <c r="U1873" s="1"/>
    </row>
    <row r="1874" spans="3:21" ht="12" customHeight="1" x14ac:dyDescent="0.35">
      <c r="C1874" s="341" t="str">
        <f t="shared" si="156"/>
        <v/>
      </c>
      <c r="D1874" s="239"/>
      <c r="E1874" s="239"/>
      <c r="F1874" s="179"/>
      <c r="G1874" s="180"/>
      <c r="H1874" s="240"/>
      <c r="I1874" s="240"/>
      <c r="J1874" s="402"/>
      <c r="K1874" s="411"/>
      <c r="L1874" s="411"/>
      <c r="M1874" s="240"/>
      <c r="N1874" s="241"/>
      <c r="O1874" s="240"/>
      <c r="P1874" s="240"/>
      <c r="Q1874" s="210"/>
      <c r="R1874" s="341"/>
      <c r="S1874" s="144"/>
      <c r="U1874" s="1"/>
    </row>
    <row r="1875" spans="3:21" ht="12" customHeight="1" x14ac:dyDescent="0.35">
      <c r="C1875" s="342" t="str">
        <f t="shared" si="156"/>
        <v/>
      </c>
      <c r="D1875" s="126"/>
      <c r="E1875" s="126"/>
      <c r="F1875" s="181"/>
      <c r="G1875" s="182"/>
      <c r="H1875" s="242"/>
      <c r="I1875" s="242"/>
      <c r="J1875" s="403"/>
      <c r="K1875" s="411"/>
      <c r="L1875" s="411"/>
      <c r="M1875" s="243"/>
      <c r="N1875" s="193"/>
      <c r="O1875" s="242"/>
      <c r="P1875" s="242"/>
      <c r="Q1875" s="181"/>
      <c r="R1875" s="342"/>
      <c r="S1875" s="144"/>
      <c r="U1875" s="1"/>
    </row>
    <row r="1876" spans="3:21" ht="12" customHeight="1" x14ac:dyDescent="0.35">
      <c r="C1876" s="341" t="str">
        <f t="shared" si="156"/>
        <v/>
      </c>
      <c r="D1876" s="239"/>
      <c r="E1876" s="239"/>
      <c r="F1876" s="179"/>
      <c r="G1876" s="180"/>
      <c r="H1876" s="240"/>
      <c r="I1876" s="240"/>
      <c r="J1876" s="402"/>
      <c r="K1876" s="411"/>
      <c r="L1876" s="411"/>
      <c r="M1876" s="240"/>
      <c r="N1876" s="241"/>
      <c r="O1876" s="240"/>
      <c r="P1876" s="240"/>
      <c r="Q1876" s="210"/>
      <c r="R1876" s="341"/>
      <c r="S1876" s="144"/>
      <c r="U1876" s="1"/>
    </row>
    <row r="1877" spans="3:21" ht="12" customHeight="1" x14ac:dyDescent="0.35">
      <c r="C1877" s="342" t="str">
        <f t="shared" si="156"/>
        <v/>
      </c>
      <c r="D1877" s="126"/>
      <c r="E1877" s="126"/>
      <c r="F1877" s="181"/>
      <c r="G1877" s="182"/>
      <c r="H1877" s="242"/>
      <c r="I1877" s="242"/>
      <c r="J1877" s="403"/>
      <c r="K1877" s="411"/>
      <c r="L1877" s="411"/>
      <c r="M1877" s="243"/>
      <c r="N1877" s="193"/>
      <c r="O1877" s="242"/>
      <c r="P1877" s="242"/>
      <c r="Q1877" s="181"/>
      <c r="R1877" s="342"/>
      <c r="S1877" s="144"/>
      <c r="U1877" s="1"/>
    </row>
    <row r="1878" spans="3:21" ht="12" customHeight="1" x14ac:dyDescent="0.35">
      <c r="C1878" s="341" t="str">
        <f t="shared" si="156"/>
        <v/>
      </c>
      <c r="D1878" s="239"/>
      <c r="E1878" s="239"/>
      <c r="F1878" s="179"/>
      <c r="G1878" s="180"/>
      <c r="H1878" s="240"/>
      <c r="I1878" s="240"/>
      <c r="J1878" s="402"/>
      <c r="K1878" s="411"/>
      <c r="L1878" s="411"/>
      <c r="M1878" s="240"/>
      <c r="N1878" s="241"/>
      <c r="O1878" s="240"/>
      <c r="P1878" s="240"/>
      <c r="Q1878" s="210"/>
      <c r="R1878" s="341"/>
      <c r="S1878" s="144"/>
      <c r="U1878" s="1"/>
    </row>
    <row r="1879" spans="3:21" ht="12" customHeight="1" x14ac:dyDescent="0.35">
      <c r="C1879" s="342" t="str">
        <f t="shared" si="156"/>
        <v/>
      </c>
      <c r="D1879" s="126"/>
      <c r="E1879" s="126"/>
      <c r="F1879" s="181"/>
      <c r="G1879" s="182"/>
      <c r="H1879" s="242"/>
      <c r="I1879" s="242"/>
      <c r="J1879" s="403"/>
      <c r="K1879" s="411"/>
      <c r="L1879" s="411"/>
      <c r="M1879" s="243"/>
      <c r="N1879" s="193"/>
      <c r="O1879" s="242"/>
      <c r="P1879" s="242"/>
      <c r="Q1879" s="181"/>
      <c r="R1879" s="342"/>
      <c r="S1879" s="144"/>
      <c r="U1879" s="1"/>
    </row>
    <row r="1880" spans="3:21" ht="12" customHeight="1" x14ac:dyDescent="0.35">
      <c r="C1880" s="341" t="str">
        <f t="shared" si="156"/>
        <v/>
      </c>
      <c r="D1880" s="239"/>
      <c r="E1880" s="239"/>
      <c r="F1880" s="179"/>
      <c r="G1880" s="180"/>
      <c r="H1880" s="240"/>
      <c r="I1880" s="240"/>
      <c r="J1880" s="402"/>
      <c r="K1880" s="411"/>
      <c r="L1880" s="411"/>
      <c r="M1880" s="240"/>
      <c r="N1880" s="241"/>
      <c r="O1880" s="240"/>
      <c r="P1880" s="240"/>
      <c r="Q1880" s="210"/>
      <c r="R1880" s="341"/>
      <c r="S1880" s="144"/>
      <c r="U1880" s="1"/>
    </row>
    <row r="1881" spans="3:21" ht="12" customHeight="1" x14ac:dyDescent="0.35">
      <c r="C1881" s="342" t="str">
        <f t="shared" si="156"/>
        <v/>
      </c>
      <c r="D1881" s="126"/>
      <c r="E1881" s="126"/>
      <c r="F1881" s="181"/>
      <c r="G1881" s="182"/>
      <c r="H1881" s="242"/>
      <c r="I1881" s="242"/>
      <c r="J1881" s="403"/>
      <c r="K1881" s="411"/>
      <c r="L1881" s="411"/>
      <c r="M1881" s="243"/>
      <c r="N1881" s="193"/>
      <c r="O1881" s="242"/>
      <c r="P1881" s="242"/>
      <c r="Q1881" s="181"/>
      <c r="R1881" s="342"/>
      <c r="S1881" s="144"/>
      <c r="U1881" s="1"/>
    </row>
    <row r="1882" spans="3:21" ht="12" customHeight="1" x14ac:dyDescent="0.35">
      <c r="C1882" s="341" t="str">
        <f t="shared" si="156"/>
        <v/>
      </c>
      <c r="D1882" s="239"/>
      <c r="E1882" s="239"/>
      <c r="F1882" s="179"/>
      <c r="G1882" s="180"/>
      <c r="H1882" s="240"/>
      <c r="I1882" s="240"/>
      <c r="J1882" s="402"/>
      <c r="K1882" s="411"/>
      <c r="L1882" s="411"/>
      <c r="M1882" s="240"/>
      <c r="N1882" s="241"/>
      <c r="O1882" s="240"/>
      <c r="P1882" s="240"/>
      <c r="Q1882" s="210"/>
      <c r="R1882" s="341"/>
      <c r="S1882" s="144"/>
      <c r="U1882" s="1"/>
    </row>
    <row r="1883" spans="3:21" ht="12" customHeight="1" x14ac:dyDescent="0.35">
      <c r="C1883" s="342" t="str">
        <f t="shared" si="156"/>
        <v/>
      </c>
      <c r="D1883" s="126"/>
      <c r="E1883" s="126"/>
      <c r="F1883" s="181"/>
      <c r="G1883" s="182"/>
      <c r="H1883" s="242"/>
      <c r="I1883" s="242"/>
      <c r="J1883" s="403"/>
      <c r="K1883" s="411"/>
      <c r="L1883" s="411"/>
      <c r="M1883" s="243"/>
      <c r="N1883" s="193"/>
      <c r="O1883" s="242"/>
      <c r="P1883" s="242"/>
      <c r="Q1883" s="181"/>
      <c r="R1883" s="342"/>
      <c r="S1883" s="144"/>
      <c r="U1883" s="1"/>
    </row>
    <row r="1884" spans="3:21" ht="12" customHeight="1" x14ac:dyDescent="0.35">
      <c r="C1884" s="341" t="str">
        <f t="shared" si="156"/>
        <v/>
      </c>
      <c r="D1884" s="239"/>
      <c r="E1884" s="239"/>
      <c r="F1884" s="179"/>
      <c r="G1884" s="180"/>
      <c r="H1884" s="240"/>
      <c r="I1884" s="240"/>
      <c r="J1884" s="402"/>
      <c r="K1884" s="411"/>
      <c r="L1884" s="411"/>
      <c r="M1884" s="240"/>
      <c r="N1884" s="241"/>
      <c r="O1884" s="240"/>
      <c r="P1884" s="240"/>
      <c r="Q1884" s="210"/>
      <c r="R1884" s="341"/>
      <c r="S1884" s="144"/>
      <c r="U1884" s="1"/>
    </row>
    <row r="1885" spans="3:21" ht="12" customHeight="1" x14ac:dyDescent="0.35">
      <c r="C1885" s="342" t="str">
        <f t="shared" si="156"/>
        <v/>
      </c>
      <c r="D1885" s="126"/>
      <c r="E1885" s="126"/>
      <c r="F1885" s="181"/>
      <c r="G1885" s="182"/>
      <c r="H1885" s="242"/>
      <c r="I1885" s="242"/>
      <c r="J1885" s="403"/>
      <c r="K1885" s="411"/>
      <c r="L1885" s="411"/>
      <c r="M1885" s="243"/>
      <c r="N1885" s="193"/>
      <c r="O1885" s="242"/>
      <c r="P1885" s="242"/>
      <c r="Q1885" s="181"/>
      <c r="R1885" s="342"/>
      <c r="S1885" s="144"/>
      <c r="U1885" s="1"/>
    </row>
    <row r="1886" spans="3:21" ht="12" customHeight="1" x14ac:dyDescent="0.35">
      <c r="C1886" s="341" t="str">
        <f t="shared" si="156"/>
        <v/>
      </c>
      <c r="D1886" s="239"/>
      <c r="E1886" s="239"/>
      <c r="F1886" s="179"/>
      <c r="G1886" s="180"/>
      <c r="H1886" s="240"/>
      <c r="I1886" s="240"/>
      <c r="J1886" s="402"/>
      <c r="K1886" s="411"/>
      <c r="L1886" s="411"/>
      <c r="M1886" s="240"/>
      <c r="N1886" s="241"/>
      <c r="O1886" s="240"/>
      <c r="P1886" s="240"/>
      <c r="Q1886" s="210"/>
      <c r="R1886" s="341"/>
      <c r="S1886" s="144"/>
      <c r="U1886" s="1"/>
    </row>
    <row r="1887" spans="3:21" ht="12" customHeight="1" x14ac:dyDescent="0.35">
      <c r="C1887" s="342" t="str">
        <f t="shared" si="156"/>
        <v/>
      </c>
      <c r="D1887" s="126"/>
      <c r="E1887" s="126"/>
      <c r="F1887" s="181"/>
      <c r="G1887" s="182"/>
      <c r="H1887" s="242"/>
      <c r="I1887" s="242"/>
      <c r="J1887" s="403"/>
      <c r="K1887" s="411"/>
      <c r="L1887" s="411"/>
      <c r="M1887" s="243"/>
      <c r="N1887" s="193"/>
      <c r="O1887" s="242"/>
      <c r="P1887" s="242"/>
      <c r="Q1887" s="181"/>
      <c r="R1887" s="342"/>
      <c r="S1887" s="144"/>
      <c r="U1887" s="1"/>
    </row>
    <row r="1888" spans="3:21" ht="12" customHeight="1" x14ac:dyDescent="0.35">
      <c r="C1888" s="341" t="str">
        <f t="shared" si="156"/>
        <v/>
      </c>
      <c r="D1888" s="239"/>
      <c r="E1888" s="239"/>
      <c r="F1888" s="179"/>
      <c r="G1888" s="180"/>
      <c r="H1888" s="240"/>
      <c r="I1888" s="240"/>
      <c r="J1888" s="402"/>
      <c r="K1888" s="411"/>
      <c r="L1888" s="411"/>
      <c r="M1888" s="240"/>
      <c r="N1888" s="241"/>
      <c r="O1888" s="240"/>
      <c r="P1888" s="240"/>
      <c r="Q1888" s="210"/>
      <c r="R1888" s="341"/>
      <c r="S1888" s="144"/>
      <c r="U1888" s="1"/>
    </row>
    <row r="1889" spans="3:21" ht="12" customHeight="1" x14ac:dyDescent="0.35">
      <c r="C1889" s="342" t="str">
        <f t="shared" si="156"/>
        <v/>
      </c>
      <c r="D1889" s="126"/>
      <c r="E1889" s="126"/>
      <c r="F1889" s="181"/>
      <c r="G1889" s="182"/>
      <c r="H1889" s="242"/>
      <c r="I1889" s="242"/>
      <c r="J1889" s="403"/>
      <c r="K1889" s="411"/>
      <c r="L1889" s="411"/>
      <c r="M1889" s="243"/>
      <c r="N1889" s="193"/>
      <c r="O1889" s="242"/>
      <c r="P1889" s="242"/>
      <c r="Q1889" s="181"/>
      <c r="R1889" s="342"/>
      <c r="S1889" s="144"/>
      <c r="U1889" s="1"/>
    </row>
    <row r="1890" spans="3:21" ht="12" customHeight="1" x14ac:dyDescent="0.35">
      <c r="C1890" s="341" t="str">
        <f t="shared" si="156"/>
        <v/>
      </c>
      <c r="D1890" s="239"/>
      <c r="E1890" s="239"/>
      <c r="F1890" s="179"/>
      <c r="G1890" s="180"/>
      <c r="H1890" s="240"/>
      <c r="I1890" s="240"/>
      <c r="J1890" s="402"/>
      <c r="K1890" s="411"/>
      <c r="L1890" s="411"/>
      <c r="M1890" s="240"/>
      <c r="N1890" s="241"/>
      <c r="O1890" s="240"/>
      <c r="P1890" s="240"/>
      <c r="Q1890" s="210"/>
      <c r="R1890" s="341"/>
      <c r="S1890" s="144"/>
      <c r="U1890" s="1"/>
    </row>
    <row r="1891" spans="3:21" ht="12" customHeight="1" x14ac:dyDescent="0.35">
      <c r="C1891" s="342" t="str">
        <f t="shared" si="156"/>
        <v/>
      </c>
      <c r="D1891" s="126"/>
      <c r="E1891" s="126"/>
      <c r="F1891" s="181"/>
      <c r="G1891" s="182"/>
      <c r="H1891" s="242"/>
      <c r="I1891" s="242"/>
      <c r="J1891" s="403"/>
      <c r="K1891" s="411"/>
      <c r="L1891" s="411"/>
      <c r="M1891" s="243"/>
      <c r="N1891" s="193"/>
      <c r="O1891" s="242"/>
      <c r="P1891" s="242"/>
      <c r="Q1891" s="181"/>
      <c r="R1891" s="342"/>
      <c r="S1891" s="144"/>
      <c r="U1891" s="1"/>
    </row>
    <row r="1892" spans="3:21" ht="12" customHeight="1" x14ac:dyDescent="0.35">
      <c r="C1892" s="341" t="str">
        <f t="shared" si="156"/>
        <v/>
      </c>
      <c r="D1892" s="239"/>
      <c r="E1892" s="239"/>
      <c r="F1892" s="179"/>
      <c r="G1892" s="180"/>
      <c r="H1892" s="240"/>
      <c r="I1892" s="240"/>
      <c r="J1892" s="402"/>
      <c r="K1892" s="411"/>
      <c r="L1892" s="411"/>
      <c r="M1892" s="240"/>
      <c r="N1892" s="241"/>
      <c r="O1892" s="240"/>
      <c r="P1892" s="240"/>
      <c r="Q1892" s="210"/>
      <c r="R1892" s="341"/>
      <c r="S1892" s="144"/>
      <c r="U1892" s="1"/>
    </row>
    <row r="1893" spans="3:21" ht="12" customHeight="1" x14ac:dyDescent="0.35">
      <c r="C1893" s="342" t="str">
        <f t="shared" si="156"/>
        <v/>
      </c>
      <c r="D1893" s="126"/>
      <c r="E1893" s="126"/>
      <c r="F1893" s="181"/>
      <c r="G1893" s="182"/>
      <c r="H1893" s="242"/>
      <c r="I1893" s="242"/>
      <c r="J1893" s="403"/>
      <c r="K1893" s="411"/>
      <c r="L1893" s="411"/>
      <c r="M1893" s="243"/>
      <c r="N1893" s="193"/>
      <c r="O1893" s="242"/>
      <c r="P1893" s="242"/>
      <c r="Q1893" s="181"/>
      <c r="R1893" s="342"/>
      <c r="S1893" s="144"/>
      <c r="U1893" s="1"/>
    </row>
    <row r="1894" spans="3:21" ht="12" customHeight="1" x14ac:dyDescent="0.35">
      <c r="C1894" s="341" t="str">
        <f t="shared" si="156"/>
        <v/>
      </c>
      <c r="D1894" s="239"/>
      <c r="E1894" s="239"/>
      <c r="F1894" s="179"/>
      <c r="G1894" s="180"/>
      <c r="H1894" s="240"/>
      <c r="I1894" s="240"/>
      <c r="J1894" s="402"/>
      <c r="K1894" s="411"/>
      <c r="L1894" s="411"/>
      <c r="M1894" s="240"/>
      <c r="N1894" s="241"/>
      <c r="O1894" s="240"/>
      <c r="P1894" s="240"/>
      <c r="Q1894" s="210"/>
      <c r="R1894" s="341"/>
      <c r="S1894" s="144"/>
      <c r="U1894" s="1"/>
    </row>
    <row r="1895" spans="3:21" ht="12" customHeight="1" x14ac:dyDescent="0.35">
      <c r="C1895" s="342" t="str">
        <f t="shared" si="156"/>
        <v/>
      </c>
      <c r="D1895" s="126"/>
      <c r="E1895" s="126"/>
      <c r="F1895" s="181"/>
      <c r="G1895" s="182"/>
      <c r="H1895" s="242"/>
      <c r="I1895" s="242"/>
      <c r="J1895" s="403"/>
      <c r="K1895" s="411"/>
      <c r="L1895" s="411"/>
      <c r="M1895" s="243"/>
      <c r="N1895" s="193"/>
      <c r="O1895" s="242"/>
      <c r="P1895" s="242"/>
      <c r="Q1895" s="181"/>
      <c r="R1895" s="342"/>
      <c r="S1895" s="144"/>
      <c r="U1895" s="1"/>
    </row>
    <row r="1896" spans="3:21" ht="12" customHeight="1" x14ac:dyDescent="0.35">
      <c r="C1896" s="341" t="str">
        <f t="shared" si="156"/>
        <v/>
      </c>
      <c r="D1896" s="239"/>
      <c r="E1896" s="239"/>
      <c r="F1896" s="179"/>
      <c r="G1896" s="180"/>
      <c r="H1896" s="240"/>
      <c r="I1896" s="240"/>
      <c r="J1896" s="402"/>
      <c r="K1896" s="411"/>
      <c r="L1896" s="411"/>
      <c r="M1896" s="240"/>
      <c r="N1896" s="241"/>
      <c r="O1896" s="240"/>
      <c r="P1896" s="240"/>
      <c r="Q1896" s="210"/>
      <c r="R1896" s="341"/>
      <c r="S1896" s="144"/>
      <c r="U1896" s="1"/>
    </row>
    <row r="1897" spans="3:21" ht="12" customHeight="1" x14ac:dyDescent="0.35">
      <c r="C1897" s="342" t="str">
        <f t="shared" si="156"/>
        <v/>
      </c>
      <c r="D1897" s="126"/>
      <c r="E1897" s="126"/>
      <c r="F1897" s="181"/>
      <c r="G1897" s="182"/>
      <c r="H1897" s="242"/>
      <c r="I1897" s="242"/>
      <c r="J1897" s="403"/>
      <c r="K1897" s="411"/>
      <c r="L1897" s="411"/>
      <c r="M1897" s="243"/>
      <c r="N1897" s="193"/>
      <c r="O1897" s="242"/>
      <c r="P1897" s="242"/>
      <c r="Q1897" s="181"/>
      <c r="R1897" s="342"/>
      <c r="S1897" s="144"/>
      <c r="U1897" s="1"/>
    </row>
    <row r="1898" spans="3:21" ht="12" customHeight="1" x14ac:dyDescent="0.35">
      <c r="C1898" s="341" t="str">
        <f t="shared" si="156"/>
        <v/>
      </c>
      <c r="D1898" s="239"/>
      <c r="E1898" s="239"/>
      <c r="F1898" s="179"/>
      <c r="G1898" s="180"/>
      <c r="H1898" s="240"/>
      <c r="I1898" s="240"/>
      <c r="J1898" s="402"/>
      <c r="K1898" s="411"/>
      <c r="L1898" s="411"/>
      <c r="M1898" s="240"/>
      <c r="N1898" s="241"/>
      <c r="O1898" s="240"/>
      <c r="P1898" s="240"/>
      <c r="Q1898" s="210"/>
      <c r="R1898" s="341"/>
      <c r="S1898" s="144"/>
      <c r="U1898" s="1"/>
    </row>
    <row r="1899" spans="3:21" ht="12" customHeight="1" x14ac:dyDescent="0.35">
      <c r="C1899" s="342" t="str">
        <f t="shared" si="156"/>
        <v/>
      </c>
      <c r="D1899" s="126"/>
      <c r="E1899" s="126"/>
      <c r="F1899" s="181"/>
      <c r="G1899" s="182"/>
      <c r="H1899" s="242"/>
      <c r="I1899" s="242"/>
      <c r="J1899" s="403"/>
      <c r="K1899" s="411"/>
      <c r="L1899" s="411"/>
      <c r="M1899" s="243"/>
      <c r="N1899" s="193"/>
      <c r="O1899" s="242"/>
      <c r="P1899" s="242"/>
      <c r="Q1899" s="181"/>
      <c r="R1899" s="342"/>
      <c r="S1899" s="144"/>
      <c r="U1899" s="1"/>
    </row>
    <row r="1900" spans="3:21" ht="12" customHeight="1" x14ac:dyDescent="0.35">
      <c r="C1900" s="341" t="str">
        <f t="shared" si="156"/>
        <v/>
      </c>
      <c r="D1900" s="239"/>
      <c r="E1900" s="239"/>
      <c r="F1900" s="179"/>
      <c r="G1900" s="180"/>
      <c r="H1900" s="240"/>
      <c r="I1900" s="240"/>
      <c r="J1900" s="402"/>
      <c r="K1900" s="411"/>
      <c r="L1900" s="411"/>
      <c r="M1900" s="240"/>
      <c r="N1900" s="241"/>
      <c r="O1900" s="240"/>
      <c r="P1900" s="240"/>
      <c r="Q1900" s="210"/>
      <c r="R1900" s="341"/>
      <c r="S1900" s="144"/>
      <c r="U1900" s="1"/>
    </row>
    <row r="1901" spans="3:21" ht="12" customHeight="1" x14ac:dyDescent="0.35">
      <c r="C1901" s="342" t="str">
        <f t="shared" si="156"/>
        <v/>
      </c>
      <c r="D1901" s="126"/>
      <c r="E1901" s="126"/>
      <c r="F1901" s="181"/>
      <c r="G1901" s="182"/>
      <c r="H1901" s="242"/>
      <c r="I1901" s="242"/>
      <c r="J1901" s="403"/>
      <c r="K1901" s="411"/>
      <c r="L1901" s="411"/>
      <c r="M1901" s="243"/>
      <c r="N1901" s="193"/>
      <c r="O1901" s="242"/>
      <c r="P1901" s="242"/>
      <c r="Q1901" s="181"/>
      <c r="R1901" s="342"/>
      <c r="S1901" s="144"/>
      <c r="U1901" s="1"/>
    </row>
    <row r="1902" spans="3:21" ht="12" customHeight="1" x14ac:dyDescent="0.35">
      <c r="C1902" s="341" t="str">
        <f t="shared" si="156"/>
        <v/>
      </c>
      <c r="D1902" s="239"/>
      <c r="E1902" s="239"/>
      <c r="F1902" s="179"/>
      <c r="G1902" s="180"/>
      <c r="H1902" s="240"/>
      <c r="I1902" s="240"/>
      <c r="J1902" s="402"/>
      <c r="K1902" s="411"/>
      <c r="L1902" s="411"/>
      <c r="M1902" s="240"/>
      <c r="N1902" s="241"/>
      <c r="O1902" s="240"/>
      <c r="P1902" s="240"/>
      <c r="Q1902" s="210"/>
      <c r="R1902" s="341"/>
      <c r="S1902" s="144"/>
      <c r="U1902" s="1"/>
    </row>
    <row r="1903" spans="3:21" ht="12" customHeight="1" x14ac:dyDescent="0.35">
      <c r="C1903" s="342" t="str">
        <f t="shared" si="156"/>
        <v/>
      </c>
      <c r="D1903" s="126"/>
      <c r="E1903" s="126"/>
      <c r="F1903" s="181"/>
      <c r="G1903" s="182"/>
      <c r="H1903" s="242"/>
      <c r="I1903" s="242"/>
      <c r="J1903" s="403"/>
      <c r="K1903" s="411"/>
      <c r="L1903" s="411"/>
      <c r="M1903" s="243"/>
      <c r="N1903" s="193"/>
      <c r="O1903" s="242"/>
      <c r="P1903" s="242"/>
      <c r="Q1903" s="181"/>
      <c r="R1903" s="342"/>
      <c r="S1903" s="144"/>
      <c r="U1903" s="1"/>
    </row>
    <row r="1904" spans="3:21" ht="12" customHeight="1" x14ac:dyDescent="0.35">
      <c r="C1904" s="341" t="str">
        <f t="shared" si="156"/>
        <v/>
      </c>
      <c r="D1904" s="239"/>
      <c r="E1904" s="239"/>
      <c r="F1904" s="179"/>
      <c r="G1904" s="180"/>
      <c r="H1904" s="240"/>
      <c r="I1904" s="240"/>
      <c r="J1904" s="402"/>
      <c r="K1904" s="411"/>
      <c r="L1904" s="411"/>
      <c r="M1904" s="240"/>
      <c r="N1904" s="241"/>
      <c r="O1904" s="240"/>
      <c r="P1904" s="240"/>
      <c r="Q1904" s="210"/>
      <c r="R1904" s="341"/>
      <c r="S1904" s="144"/>
      <c r="U1904" s="1"/>
    </row>
    <row r="1905" spans="3:21" ht="12" customHeight="1" x14ac:dyDescent="0.35">
      <c r="C1905" s="342" t="str">
        <f t="shared" si="156"/>
        <v/>
      </c>
      <c r="D1905" s="126"/>
      <c r="E1905" s="126"/>
      <c r="F1905" s="181"/>
      <c r="G1905" s="182"/>
      <c r="H1905" s="242"/>
      <c r="I1905" s="242"/>
      <c r="J1905" s="403"/>
      <c r="K1905" s="411"/>
      <c r="L1905" s="411"/>
      <c r="M1905" s="243"/>
      <c r="N1905" s="193"/>
      <c r="O1905" s="242"/>
      <c r="P1905" s="242"/>
      <c r="Q1905" s="181"/>
      <c r="R1905" s="342"/>
      <c r="S1905" s="144"/>
      <c r="U1905" s="1"/>
    </row>
    <row r="1906" spans="3:21" ht="12" customHeight="1" x14ac:dyDescent="0.35">
      <c r="C1906" s="341" t="str">
        <f t="shared" si="156"/>
        <v/>
      </c>
      <c r="D1906" s="239"/>
      <c r="E1906" s="239"/>
      <c r="F1906" s="179"/>
      <c r="G1906" s="180"/>
      <c r="H1906" s="240"/>
      <c r="I1906" s="240"/>
      <c r="J1906" s="402"/>
      <c r="K1906" s="411"/>
      <c r="L1906" s="411"/>
      <c r="M1906" s="240"/>
      <c r="N1906" s="241"/>
      <c r="O1906" s="240"/>
      <c r="P1906" s="240"/>
      <c r="Q1906" s="210"/>
      <c r="R1906" s="341"/>
      <c r="S1906" s="144"/>
      <c r="U1906" s="1"/>
    </row>
    <row r="1907" spans="3:21" ht="12" customHeight="1" x14ac:dyDescent="0.35">
      <c r="C1907" s="342" t="str">
        <f t="shared" si="156"/>
        <v/>
      </c>
      <c r="D1907" s="126"/>
      <c r="E1907" s="126"/>
      <c r="F1907" s="181"/>
      <c r="G1907" s="182"/>
      <c r="H1907" s="242"/>
      <c r="I1907" s="242"/>
      <c r="J1907" s="403"/>
      <c r="K1907" s="411"/>
      <c r="L1907" s="411"/>
      <c r="M1907" s="243"/>
      <c r="N1907" s="193"/>
      <c r="O1907" s="242"/>
      <c r="P1907" s="242"/>
      <c r="Q1907" s="181"/>
      <c r="R1907" s="342"/>
      <c r="S1907" s="144"/>
      <c r="U1907" s="1"/>
    </row>
    <row r="1908" spans="3:21" ht="12" customHeight="1" x14ac:dyDescent="0.35">
      <c r="C1908" s="341" t="str">
        <f t="shared" si="156"/>
        <v/>
      </c>
      <c r="D1908" s="239"/>
      <c r="E1908" s="239"/>
      <c r="F1908" s="179"/>
      <c r="G1908" s="180"/>
      <c r="H1908" s="240"/>
      <c r="I1908" s="240"/>
      <c r="J1908" s="402"/>
      <c r="K1908" s="411"/>
      <c r="L1908" s="411"/>
      <c r="M1908" s="240"/>
      <c r="N1908" s="241"/>
      <c r="O1908" s="240"/>
      <c r="P1908" s="240"/>
      <c r="Q1908" s="210"/>
      <c r="R1908" s="341"/>
      <c r="S1908" s="144"/>
      <c r="U1908" s="1"/>
    </row>
    <row r="1909" spans="3:21" ht="12" customHeight="1" x14ac:dyDescent="0.35">
      <c r="C1909" s="342" t="str">
        <f t="shared" si="156"/>
        <v/>
      </c>
      <c r="D1909" s="126"/>
      <c r="E1909" s="126"/>
      <c r="F1909" s="181"/>
      <c r="G1909" s="182"/>
      <c r="H1909" s="242"/>
      <c r="I1909" s="242"/>
      <c r="J1909" s="403"/>
      <c r="K1909" s="411"/>
      <c r="L1909" s="411"/>
      <c r="M1909" s="243"/>
      <c r="N1909" s="193"/>
      <c r="O1909" s="242"/>
      <c r="P1909" s="242"/>
      <c r="Q1909" s="181"/>
      <c r="R1909" s="342"/>
      <c r="S1909" s="144"/>
      <c r="U1909" s="1"/>
    </row>
    <row r="1910" spans="3:21" ht="12" customHeight="1" x14ac:dyDescent="0.35">
      <c r="C1910" s="341" t="str">
        <f t="shared" si="156"/>
        <v/>
      </c>
      <c r="D1910" s="239"/>
      <c r="E1910" s="239"/>
      <c r="F1910" s="179"/>
      <c r="G1910" s="180"/>
      <c r="H1910" s="240"/>
      <c r="I1910" s="240"/>
      <c r="J1910" s="402"/>
      <c r="K1910" s="411"/>
      <c r="L1910" s="411"/>
      <c r="M1910" s="240"/>
      <c r="N1910" s="241"/>
      <c r="O1910" s="240"/>
      <c r="P1910" s="240"/>
      <c r="Q1910" s="210"/>
      <c r="R1910" s="341"/>
      <c r="S1910" s="144"/>
      <c r="U1910" s="1"/>
    </row>
    <row r="1911" spans="3:21" ht="12" customHeight="1" x14ac:dyDescent="0.35">
      <c r="C1911" s="342" t="str">
        <f t="shared" si="156"/>
        <v/>
      </c>
      <c r="D1911" s="126"/>
      <c r="E1911" s="126"/>
      <c r="F1911" s="181"/>
      <c r="G1911" s="182"/>
      <c r="H1911" s="242"/>
      <c r="I1911" s="242"/>
      <c r="J1911" s="403"/>
      <c r="K1911" s="411"/>
      <c r="L1911" s="411"/>
      <c r="M1911" s="243"/>
      <c r="N1911" s="193"/>
      <c r="O1911" s="242"/>
      <c r="P1911" s="242"/>
      <c r="Q1911" s="181"/>
      <c r="R1911" s="342"/>
      <c r="S1911" s="144"/>
      <c r="U1911" s="1"/>
    </row>
    <row r="1912" spans="3:21" ht="12" customHeight="1" x14ac:dyDescent="0.35">
      <c r="C1912" s="341" t="str">
        <f t="shared" si="156"/>
        <v/>
      </c>
      <c r="D1912" s="239"/>
      <c r="E1912" s="239"/>
      <c r="F1912" s="179"/>
      <c r="G1912" s="180"/>
      <c r="H1912" s="240"/>
      <c r="I1912" s="240"/>
      <c r="J1912" s="402"/>
      <c r="K1912" s="411"/>
      <c r="L1912" s="411"/>
      <c r="M1912" s="240"/>
      <c r="N1912" s="241"/>
      <c r="O1912" s="240"/>
      <c r="P1912" s="240"/>
      <c r="Q1912" s="210"/>
      <c r="R1912" s="341"/>
      <c r="S1912" s="144"/>
      <c r="U1912" s="1"/>
    </row>
    <row r="1913" spans="3:21" ht="12" customHeight="1" x14ac:dyDescent="0.35">
      <c r="C1913" s="342" t="str">
        <f t="shared" si="156"/>
        <v/>
      </c>
      <c r="D1913" s="126"/>
      <c r="E1913" s="126"/>
      <c r="F1913" s="181"/>
      <c r="G1913" s="182"/>
      <c r="H1913" s="242"/>
      <c r="I1913" s="242"/>
      <c r="J1913" s="403"/>
      <c r="K1913" s="411"/>
      <c r="L1913" s="411"/>
      <c r="M1913" s="243"/>
      <c r="N1913" s="193"/>
      <c r="O1913" s="242"/>
      <c r="P1913" s="242"/>
      <c r="Q1913" s="181"/>
      <c r="R1913" s="342"/>
      <c r="S1913" s="144"/>
      <c r="U1913" s="1"/>
    </row>
    <row r="1914" spans="3:21" ht="12" customHeight="1" x14ac:dyDescent="0.35">
      <c r="C1914" s="341" t="str">
        <f t="shared" si="156"/>
        <v/>
      </c>
      <c r="D1914" s="239"/>
      <c r="E1914" s="239"/>
      <c r="F1914" s="179"/>
      <c r="G1914" s="180"/>
      <c r="H1914" s="240"/>
      <c r="I1914" s="240"/>
      <c r="J1914" s="402"/>
      <c r="K1914" s="411"/>
      <c r="L1914" s="411"/>
      <c r="M1914" s="240"/>
      <c r="N1914" s="241"/>
      <c r="O1914" s="240"/>
      <c r="P1914" s="240"/>
      <c r="Q1914" s="210"/>
      <c r="R1914" s="341"/>
      <c r="S1914" s="144"/>
      <c r="U1914" s="1"/>
    </row>
    <row r="1915" spans="3:21" ht="12" customHeight="1" x14ac:dyDescent="0.35">
      <c r="C1915" s="342" t="str">
        <f t="shared" si="156"/>
        <v/>
      </c>
      <c r="D1915" s="126"/>
      <c r="E1915" s="126"/>
      <c r="F1915" s="181"/>
      <c r="G1915" s="182"/>
      <c r="H1915" s="242"/>
      <c r="I1915" s="242"/>
      <c r="J1915" s="403"/>
      <c r="K1915" s="411"/>
      <c r="L1915" s="411"/>
      <c r="M1915" s="243"/>
      <c r="N1915" s="193"/>
      <c r="O1915" s="242"/>
      <c r="P1915" s="242"/>
      <c r="Q1915" s="181"/>
      <c r="R1915" s="342"/>
      <c r="S1915" s="144"/>
      <c r="U1915" s="1"/>
    </row>
    <row r="1916" spans="3:21" ht="12" customHeight="1" x14ac:dyDescent="0.35">
      <c r="C1916" s="341" t="str">
        <f t="shared" si="156"/>
        <v/>
      </c>
      <c r="D1916" s="239"/>
      <c r="E1916" s="239"/>
      <c r="F1916" s="179"/>
      <c r="G1916" s="180"/>
      <c r="H1916" s="240"/>
      <c r="I1916" s="240"/>
      <c r="J1916" s="402"/>
      <c r="K1916" s="411"/>
      <c r="L1916" s="411"/>
      <c r="M1916" s="240"/>
      <c r="N1916" s="241"/>
      <c r="O1916" s="240"/>
      <c r="P1916" s="240"/>
      <c r="Q1916" s="210"/>
      <c r="R1916" s="341"/>
      <c r="S1916" s="144"/>
      <c r="U1916" s="1"/>
    </row>
    <row r="1917" spans="3:21" ht="12" customHeight="1" x14ac:dyDescent="0.35">
      <c r="C1917" s="342" t="str">
        <f t="shared" si="156"/>
        <v/>
      </c>
      <c r="D1917" s="126"/>
      <c r="E1917" s="126"/>
      <c r="F1917" s="181"/>
      <c r="G1917" s="182"/>
      <c r="H1917" s="242"/>
      <c r="I1917" s="242"/>
      <c r="J1917" s="403"/>
      <c r="K1917" s="411"/>
      <c r="L1917" s="411"/>
      <c r="M1917" s="243"/>
      <c r="N1917" s="193"/>
      <c r="O1917" s="242"/>
      <c r="P1917" s="242"/>
      <c r="Q1917" s="181"/>
      <c r="R1917" s="342"/>
      <c r="S1917" s="144"/>
      <c r="U1917" s="1"/>
    </row>
    <row r="1918" spans="3:21" ht="12" customHeight="1" x14ac:dyDescent="0.35">
      <c r="C1918" s="341" t="str">
        <f t="shared" si="156"/>
        <v/>
      </c>
      <c r="D1918" s="239"/>
      <c r="E1918" s="239"/>
      <c r="F1918" s="179"/>
      <c r="G1918" s="180"/>
      <c r="H1918" s="240"/>
      <c r="I1918" s="240"/>
      <c r="J1918" s="402"/>
      <c r="K1918" s="411"/>
      <c r="L1918" s="411"/>
      <c r="M1918" s="240"/>
      <c r="N1918" s="241"/>
      <c r="O1918" s="240"/>
      <c r="P1918" s="240"/>
      <c r="Q1918" s="210"/>
      <c r="R1918" s="341"/>
      <c r="S1918" s="144"/>
      <c r="U1918" s="1"/>
    </row>
    <row r="1919" spans="3:21" ht="12" customHeight="1" x14ac:dyDescent="0.35">
      <c r="C1919" s="342" t="str">
        <f t="shared" si="156"/>
        <v/>
      </c>
      <c r="D1919" s="126"/>
      <c r="E1919" s="126"/>
      <c r="F1919" s="181"/>
      <c r="G1919" s="182"/>
      <c r="H1919" s="242"/>
      <c r="I1919" s="242"/>
      <c r="J1919" s="403"/>
      <c r="K1919" s="411"/>
      <c r="L1919" s="411"/>
      <c r="M1919" s="243"/>
      <c r="N1919" s="193"/>
      <c r="O1919" s="242"/>
      <c r="P1919" s="242"/>
      <c r="Q1919" s="181"/>
      <c r="R1919" s="342"/>
      <c r="S1919" s="144"/>
      <c r="U1919" s="1"/>
    </row>
    <row r="1920" spans="3:21" ht="12" customHeight="1" x14ac:dyDescent="0.35">
      <c r="C1920" s="341" t="str">
        <f t="shared" si="156"/>
        <v/>
      </c>
      <c r="D1920" s="239"/>
      <c r="E1920" s="239"/>
      <c r="F1920" s="179"/>
      <c r="G1920" s="180"/>
      <c r="H1920" s="240"/>
      <c r="I1920" s="240"/>
      <c r="J1920" s="402"/>
      <c r="K1920" s="411"/>
      <c r="L1920" s="411"/>
      <c r="M1920" s="240"/>
      <c r="N1920" s="241"/>
      <c r="O1920" s="240"/>
      <c r="P1920" s="240"/>
      <c r="Q1920" s="210"/>
      <c r="R1920" s="341"/>
      <c r="S1920" s="144"/>
      <c r="U1920" s="1"/>
    </row>
    <row r="1921" spans="3:21" ht="12" customHeight="1" x14ac:dyDescent="0.35">
      <c r="C1921" s="342" t="str">
        <f t="shared" si="156"/>
        <v/>
      </c>
      <c r="D1921" s="126"/>
      <c r="E1921" s="126"/>
      <c r="F1921" s="181"/>
      <c r="G1921" s="182"/>
      <c r="H1921" s="242"/>
      <c r="I1921" s="242"/>
      <c r="J1921" s="403"/>
      <c r="K1921" s="411"/>
      <c r="L1921" s="411"/>
      <c r="M1921" s="243"/>
      <c r="N1921" s="193"/>
      <c r="O1921" s="242"/>
      <c r="P1921" s="242"/>
      <c r="Q1921" s="181"/>
      <c r="R1921" s="342"/>
      <c r="S1921" s="144"/>
      <c r="U1921" s="1"/>
    </row>
    <row r="1922" spans="3:21" ht="12" customHeight="1" x14ac:dyDescent="0.35">
      <c r="C1922" s="341" t="str">
        <f t="shared" si="156"/>
        <v/>
      </c>
      <c r="D1922" s="239"/>
      <c r="E1922" s="239"/>
      <c r="F1922" s="179"/>
      <c r="G1922" s="180"/>
      <c r="H1922" s="240"/>
      <c r="I1922" s="240"/>
      <c r="J1922" s="402"/>
      <c r="K1922" s="411"/>
      <c r="L1922" s="411"/>
      <c r="M1922" s="240"/>
      <c r="N1922" s="241"/>
      <c r="O1922" s="240"/>
      <c r="P1922" s="240"/>
      <c r="Q1922" s="210"/>
      <c r="R1922" s="341"/>
      <c r="S1922" s="144"/>
      <c r="U1922" s="1"/>
    </row>
    <row r="1923" spans="3:21" ht="12" customHeight="1" x14ac:dyDescent="0.35">
      <c r="C1923" s="342" t="str">
        <f t="shared" si="156"/>
        <v/>
      </c>
      <c r="D1923" s="126"/>
      <c r="E1923" s="126"/>
      <c r="F1923" s="181"/>
      <c r="G1923" s="182"/>
      <c r="H1923" s="242"/>
      <c r="I1923" s="242"/>
      <c r="J1923" s="403"/>
      <c r="K1923" s="411"/>
      <c r="L1923" s="411"/>
      <c r="M1923" s="243"/>
      <c r="N1923" s="193"/>
      <c r="O1923" s="242"/>
      <c r="P1923" s="242"/>
      <c r="Q1923" s="181"/>
      <c r="R1923" s="342"/>
      <c r="S1923" s="144"/>
      <c r="U1923" s="1"/>
    </row>
    <row r="1924" spans="3:21" ht="12" customHeight="1" x14ac:dyDescent="0.35">
      <c r="C1924" s="341" t="str">
        <f t="shared" si="156"/>
        <v/>
      </c>
      <c r="D1924" s="239"/>
      <c r="E1924" s="239"/>
      <c r="F1924" s="179"/>
      <c r="G1924" s="180"/>
      <c r="H1924" s="240"/>
      <c r="I1924" s="240"/>
      <c r="J1924" s="402"/>
      <c r="K1924" s="411"/>
      <c r="L1924" s="411"/>
      <c r="M1924" s="240"/>
      <c r="N1924" s="241"/>
      <c r="O1924" s="240"/>
      <c r="P1924" s="240"/>
      <c r="Q1924" s="210"/>
      <c r="R1924" s="341"/>
      <c r="S1924" s="144"/>
      <c r="U1924" s="1"/>
    </row>
    <row r="1925" spans="3:21" ht="12" customHeight="1" x14ac:dyDescent="0.35">
      <c r="C1925" s="342" t="str">
        <f t="shared" si="156"/>
        <v/>
      </c>
      <c r="D1925" s="126"/>
      <c r="E1925" s="126"/>
      <c r="F1925" s="181"/>
      <c r="G1925" s="182"/>
      <c r="H1925" s="242"/>
      <c r="I1925" s="242"/>
      <c r="J1925" s="403"/>
      <c r="K1925" s="411"/>
      <c r="L1925" s="411"/>
      <c r="M1925" s="243"/>
      <c r="N1925" s="193"/>
      <c r="O1925" s="242"/>
      <c r="P1925" s="242"/>
      <c r="Q1925" s="181"/>
      <c r="R1925" s="342"/>
      <c r="S1925" s="144"/>
      <c r="U1925" s="1"/>
    </row>
    <row r="1926" spans="3:21" ht="12" customHeight="1" x14ac:dyDescent="0.35">
      <c r="C1926" s="341" t="str">
        <f t="shared" si="156"/>
        <v/>
      </c>
      <c r="D1926" s="239"/>
      <c r="E1926" s="239"/>
      <c r="F1926" s="179"/>
      <c r="G1926" s="180"/>
      <c r="H1926" s="240"/>
      <c r="I1926" s="240"/>
      <c r="J1926" s="402"/>
      <c r="K1926" s="411"/>
      <c r="L1926" s="411"/>
      <c r="M1926" s="240"/>
      <c r="N1926" s="241"/>
      <c r="O1926" s="240"/>
      <c r="P1926" s="240"/>
      <c r="Q1926" s="210"/>
      <c r="R1926" s="341"/>
      <c r="S1926" s="144"/>
      <c r="U1926" s="1"/>
    </row>
    <row r="1927" spans="3:21" ht="12" customHeight="1" x14ac:dyDescent="0.35">
      <c r="C1927" s="342" t="str">
        <f t="shared" si="156"/>
        <v/>
      </c>
      <c r="D1927" s="126"/>
      <c r="E1927" s="126"/>
      <c r="F1927" s="181"/>
      <c r="G1927" s="182"/>
      <c r="H1927" s="242"/>
      <c r="I1927" s="242"/>
      <c r="J1927" s="403"/>
      <c r="K1927" s="411"/>
      <c r="L1927" s="411"/>
      <c r="M1927" s="243"/>
      <c r="N1927" s="193"/>
      <c r="O1927" s="242"/>
      <c r="P1927" s="242"/>
      <c r="Q1927" s="181"/>
      <c r="R1927" s="342"/>
      <c r="S1927" s="144"/>
      <c r="U1927" s="1"/>
    </row>
    <row r="1928" spans="3:21" ht="12" customHeight="1" x14ac:dyDescent="0.35">
      <c r="C1928" s="341" t="str">
        <f t="shared" si="156"/>
        <v/>
      </c>
      <c r="D1928" s="239"/>
      <c r="E1928" s="239"/>
      <c r="F1928" s="179"/>
      <c r="G1928" s="180"/>
      <c r="H1928" s="240"/>
      <c r="I1928" s="240"/>
      <c r="J1928" s="402"/>
      <c r="K1928" s="411"/>
      <c r="L1928" s="411"/>
      <c r="M1928" s="240"/>
      <c r="N1928" s="241"/>
      <c r="O1928" s="240"/>
      <c r="P1928" s="240"/>
      <c r="Q1928" s="210"/>
      <c r="R1928" s="341"/>
      <c r="S1928" s="144"/>
      <c r="U1928" s="1"/>
    </row>
    <row r="1929" spans="3:21" ht="12" customHeight="1" x14ac:dyDescent="0.35">
      <c r="C1929" s="342" t="str">
        <f t="shared" si="156"/>
        <v/>
      </c>
      <c r="D1929" s="126"/>
      <c r="E1929" s="126"/>
      <c r="F1929" s="181"/>
      <c r="G1929" s="182"/>
      <c r="H1929" s="242"/>
      <c r="I1929" s="242"/>
      <c r="J1929" s="403"/>
      <c r="K1929" s="411"/>
      <c r="L1929" s="411"/>
      <c r="M1929" s="243"/>
      <c r="N1929" s="193"/>
      <c r="O1929" s="242"/>
      <c r="P1929" s="242"/>
      <c r="Q1929" s="181"/>
      <c r="R1929" s="342"/>
      <c r="S1929" s="144"/>
      <c r="U1929" s="1"/>
    </row>
    <row r="1930" spans="3:21" ht="12" customHeight="1" x14ac:dyDescent="0.35">
      <c r="C1930" s="341" t="str">
        <f t="shared" si="156"/>
        <v/>
      </c>
      <c r="D1930" s="239"/>
      <c r="E1930" s="239"/>
      <c r="F1930" s="179"/>
      <c r="G1930" s="180"/>
      <c r="H1930" s="240"/>
      <c r="I1930" s="240"/>
      <c r="J1930" s="402"/>
      <c r="K1930" s="411"/>
      <c r="L1930" s="411"/>
      <c r="M1930" s="240"/>
      <c r="N1930" s="241"/>
      <c r="O1930" s="240"/>
      <c r="P1930" s="240"/>
      <c r="Q1930" s="210"/>
      <c r="R1930" s="341"/>
      <c r="S1930" s="144"/>
      <c r="U1930" s="1"/>
    </row>
    <row r="1931" spans="3:21" ht="12" customHeight="1" x14ac:dyDescent="0.35">
      <c r="C1931" s="342" t="str">
        <f t="shared" si="156"/>
        <v/>
      </c>
      <c r="D1931" s="126"/>
      <c r="E1931" s="126"/>
      <c r="F1931" s="181"/>
      <c r="G1931" s="182"/>
      <c r="H1931" s="242"/>
      <c r="I1931" s="242"/>
      <c r="J1931" s="403"/>
      <c r="K1931" s="411"/>
      <c r="L1931" s="411"/>
      <c r="M1931" s="243"/>
      <c r="N1931" s="193"/>
      <c r="O1931" s="242"/>
      <c r="P1931" s="242"/>
      <c r="Q1931" s="181"/>
      <c r="R1931" s="342"/>
      <c r="S1931" s="144"/>
      <c r="U1931" s="1"/>
    </row>
    <row r="1932" spans="3:21" ht="12" customHeight="1" x14ac:dyDescent="0.35">
      <c r="C1932" s="341" t="str">
        <f t="shared" si="156"/>
        <v/>
      </c>
      <c r="D1932" s="239"/>
      <c r="E1932" s="239"/>
      <c r="F1932" s="179"/>
      <c r="G1932" s="180"/>
      <c r="H1932" s="240"/>
      <c r="I1932" s="240"/>
      <c r="J1932" s="402"/>
      <c r="K1932" s="411"/>
      <c r="L1932" s="411"/>
      <c r="M1932" s="240"/>
      <c r="N1932" s="241"/>
      <c r="O1932" s="240"/>
      <c r="P1932" s="240"/>
      <c r="Q1932" s="210"/>
      <c r="R1932" s="341"/>
      <c r="S1932" s="144"/>
      <c r="U1932" s="1"/>
    </row>
    <row r="1933" spans="3:21" ht="12" customHeight="1" x14ac:dyDescent="0.35">
      <c r="C1933" s="342" t="str">
        <f t="shared" si="156"/>
        <v/>
      </c>
      <c r="D1933" s="126"/>
      <c r="E1933" s="126"/>
      <c r="F1933" s="181"/>
      <c r="G1933" s="182"/>
      <c r="H1933" s="242"/>
      <c r="I1933" s="242"/>
      <c r="J1933" s="403"/>
      <c r="K1933" s="411"/>
      <c r="L1933" s="411"/>
      <c r="M1933" s="243"/>
      <c r="N1933" s="193"/>
      <c r="O1933" s="242"/>
      <c r="P1933" s="242"/>
      <c r="Q1933" s="181"/>
      <c r="R1933" s="342"/>
      <c r="S1933" s="144"/>
      <c r="U1933" s="1"/>
    </row>
    <row r="1934" spans="3:21" ht="12" customHeight="1" x14ac:dyDescent="0.35">
      <c r="C1934" s="341" t="str">
        <f t="shared" ref="C1934:C1997" si="157">IF(ROW()-13&lt;=MAX(series),ROW()-13,"")</f>
        <v/>
      </c>
      <c r="D1934" s="239"/>
      <c r="E1934" s="239"/>
      <c r="F1934" s="179"/>
      <c r="G1934" s="180"/>
      <c r="H1934" s="240"/>
      <c r="I1934" s="240"/>
      <c r="J1934" s="402"/>
      <c r="K1934" s="411"/>
      <c r="L1934" s="411"/>
      <c r="M1934" s="240"/>
      <c r="N1934" s="241"/>
      <c r="O1934" s="240"/>
      <c r="P1934" s="240"/>
      <c r="Q1934" s="210"/>
      <c r="R1934" s="341"/>
      <c r="S1934" s="144"/>
      <c r="U1934" s="1"/>
    </row>
    <row r="1935" spans="3:21" ht="12" customHeight="1" x14ac:dyDescent="0.35">
      <c r="C1935" s="342" t="str">
        <f t="shared" si="157"/>
        <v/>
      </c>
      <c r="D1935" s="126"/>
      <c r="E1935" s="126"/>
      <c r="F1935" s="181"/>
      <c r="G1935" s="182"/>
      <c r="H1935" s="242"/>
      <c r="I1935" s="242"/>
      <c r="J1935" s="403"/>
      <c r="K1935" s="411"/>
      <c r="L1935" s="411"/>
      <c r="M1935" s="243"/>
      <c r="N1935" s="193"/>
      <c r="O1935" s="242"/>
      <c r="P1935" s="242"/>
      <c r="Q1935" s="181"/>
      <c r="R1935" s="342"/>
      <c r="S1935" s="144"/>
      <c r="U1935" s="1"/>
    </row>
    <row r="1936" spans="3:21" ht="12" customHeight="1" x14ac:dyDescent="0.35">
      <c r="C1936" s="341" t="str">
        <f t="shared" si="157"/>
        <v/>
      </c>
      <c r="D1936" s="239"/>
      <c r="E1936" s="239"/>
      <c r="F1936" s="179"/>
      <c r="G1936" s="180"/>
      <c r="H1936" s="240"/>
      <c r="I1936" s="240"/>
      <c r="J1936" s="402"/>
      <c r="K1936" s="411"/>
      <c r="L1936" s="411"/>
      <c r="M1936" s="240"/>
      <c r="N1936" s="241"/>
      <c r="O1936" s="240"/>
      <c r="P1936" s="240"/>
      <c r="Q1936" s="210"/>
      <c r="R1936" s="341"/>
      <c r="S1936" s="144"/>
      <c r="U1936" s="1"/>
    </row>
    <row r="1937" spans="3:21" ht="12" customHeight="1" x14ac:dyDescent="0.35">
      <c r="C1937" s="342" t="str">
        <f t="shared" si="157"/>
        <v/>
      </c>
      <c r="D1937" s="126"/>
      <c r="E1937" s="126"/>
      <c r="F1937" s="181"/>
      <c r="G1937" s="182"/>
      <c r="H1937" s="242"/>
      <c r="I1937" s="242"/>
      <c r="J1937" s="403"/>
      <c r="K1937" s="411"/>
      <c r="L1937" s="411"/>
      <c r="M1937" s="243"/>
      <c r="N1937" s="193"/>
      <c r="O1937" s="242"/>
      <c r="P1937" s="242"/>
      <c r="Q1937" s="181"/>
      <c r="R1937" s="342"/>
      <c r="S1937" s="144"/>
      <c r="U1937" s="1"/>
    </row>
    <row r="1938" spans="3:21" ht="12" customHeight="1" x14ac:dyDescent="0.35">
      <c r="C1938" s="341" t="str">
        <f t="shared" si="157"/>
        <v/>
      </c>
      <c r="D1938" s="239"/>
      <c r="E1938" s="239"/>
      <c r="F1938" s="179"/>
      <c r="G1938" s="180"/>
      <c r="H1938" s="240"/>
      <c r="I1938" s="240"/>
      <c r="J1938" s="402"/>
      <c r="K1938" s="411"/>
      <c r="L1938" s="411"/>
      <c r="M1938" s="240"/>
      <c r="N1938" s="241"/>
      <c r="O1938" s="240"/>
      <c r="P1938" s="240"/>
      <c r="Q1938" s="210"/>
      <c r="R1938" s="341"/>
      <c r="S1938" s="144"/>
      <c r="U1938" s="1"/>
    </row>
    <row r="1939" spans="3:21" ht="12" customHeight="1" x14ac:dyDescent="0.35">
      <c r="C1939" s="342" t="str">
        <f t="shared" si="157"/>
        <v/>
      </c>
      <c r="D1939" s="126"/>
      <c r="E1939" s="126"/>
      <c r="F1939" s="181"/>
      <c r="G1939" s="182"/>
      <c r="H1939" s="242"/>
      <c r="I1939" s="242"/>
      <c r="J1939" s="403"/>
      <c r="K1939" s="411"/>
      <c r="L1939" s="411"/>
      <c r="M1939" s="243"/>
      <c r="N1939" s="193"/>
      <c r="O1939" s="242"/>
      <c r="P1939" s="242"/>
      <c r="Q1939" s="181"/>
      <c r="R1939" s="342"/>
      <c r="S1939" s="144"/>
      <c r="U1939" s="1"/>
    </row>
    <row r="1940" spans="3:21" ht="12" customHeight="1" x14ac:dyDescent="0.35">
      <c r="C1940" s="341" t="str">
        <f t="shared" si="157"/>
        <v/>
      </c>
      <c r="D1940" s="239"/>
      <c r="E1940" s="239"/>
      <c r="F1940" s="179"/>
      <c r="G1940" s="180"/>
      <c r="H1940" s="240"/>
      <c r="I1940" s="240"/>
      <c r="J1940" s="402"/>
      <c r="K1940" s="411"/>
      <c r="L1940" s="411"/>
      <c r="M1940" s="240"/>
      <c r="N1940" s="241"/>
      <c r="O1940" s="240"/>
      <c r="P1940" s="240"/>
      <c r="Q1940" s="210"/>
      <c r="R1940" s="341"/>
      <c r="S1940" s="144"/>
      <c r="U1940" s="1"/>
    </row>
    <row r="1941" spans="3:21" ht="12" customHeight="1" x14ac:dyDescent="0.35">
      <c r="C1941" s="342" t="str">
        <f t="shared" si="157"/>
        <v/>
      </c>
      <c r="D1941" s="126"/>
      <c r="E1941" s="126"/>
      <c r="F1941" s="181"/>
      <c r="G1941" s="182"/>
      <c r="H1941" s="242"/>
      <c r="I1941" s="242"/>
      <c r="J1941" s="403"/>
      <c r="K1941" s="411"/>
      <c r="L1941" s="411"/>
      <c r="M1941" s="243"/>
      <c r="N1941" s="193"/>
      <c r="O1941" s="242"/>
      <c r="P1941" s="242"/>
      <c r="Q1941" s="181"/>
      <c r="R1941" s="342"/>
      <c r="S1941" s="144"/>
      <c r="U1941" s="1"/>
    </row>
    <row r="1942" spans="3:21" ht="12" customHeight="1" x14ac:dyDescent="0.35">
      <c r="C1942" s="341" t="str">
        <f t="shared" si="157"/>
        <v/>
      </c>
      <c r="D1942" s="239"/>
      <c r="E1942" s="239"/>
      <c r="F1942" s="179"/>
      <c r="G1942" s="180"/>
      <c r="H1942" s="240"/>
      <c r="I1942" s="240"/>
      <c r="J1942" s="402"/>
      <c r="K1942" s="411"/>
      <c r="L1942" s="411"/>
      <c r="M1942" s="240"/>
      <c r="N1942" s="241"/>
      <c r="O1942" s="240"/>
      <c r="P1942" s="240"/>
      <c r="Q1942" s="210"/>
      <c r="R1942" s="341"/>
      <c r="S1942" s="144"/>
      <c r="U1942" s="1"/>
    </row>
    <row r="1943" spans="3:21" ht="12" customHeight="1" x14ac:dyDescent="0.35">
      <c r="C1943" s="342" t="str">
        <f t="shared" si="157"/>
        <v/>
      </c>
      <c r="D1943" s="126"/>
      <c r="E1943" s="126"/>
      <c r="F1943" s="181"/>
      <c r="G1943" s="182"/>
      <c r="H1943" s="242"/>
      <c r="I1943" s="242"/>
      <c r="J1943" s="403"/>
      <c r="K1943" s="411"/>
      <c r="L1943" s="411"/>
      <c r="M1943" s="243"/>
      <c r="N1943" s="193"/>
      <c r="O1943" s="242"/>
      <c r="P1943" s="242"/>
      <c r="Q1943" s="181"/>
      <c r="R1943" s="342"/>
      <c r="S1943" s="144"/>
      <c r="U1943" s="1"/>
    </row>
    <row r="1944" spans="3:21" ht="12" customHeight="1" x14ac:dyDescent="0.35">
      <c r="C1944" s="341" t="str">
        <f t="shared" si="157"/>
        <v/>
      </c>
      <c r="D1944" s="239"/>
      <c r="E1944" s="239"/>
      <c r="F1944" s="179"/>
      <c r="G1944" s="180"/>
      <c r="H1944" s="240"/>
      <c r="I1944" s="240"/>
      <c r="J1944" s="402"/>
      <c r="K1944" s="411"/>
      <c r="L1944" s="411"/>
      <c r="M1944" s="240"/>
      <c r="N1944" s="241"/>
      <c r="O1944" s="240"/>
      <c r="P1944" s="240"/>
      <c r="Q1944" s="210"/>
      <c r="R1944" s="341"/>
      <c r="S1944" s="144"/>
      <c r="U1944" s="1"/>
    </row>
    <row r="1945" spans="3:21" ht="12" customHeight="1" x14ac:dyDescent="0.35">
      <c r="C1945" s="342" t="str">
        <f t="shared" si="157"/>
        <v/>
      </c>
      <c r="D1945" s="126"/>
      <c r="E1945" s="126"/>
      <c r="F1945" s="181"/>
      <c r="G1945" s="182"/>
      <c r="H1945" s="242"/>
      <c r="I1945" s="242"/>
      <c r="J1945" s="403"/>
      <c r="K1945" s="411"/>
      <c r="L1945" s="411"/>
      <c r="M1945" s="243"/>
      <c r="N1945" s="193"/>
      <c r="O1945" s="242"/>
      <c r="P1945" s="242"/>
      <c r="Q1945" s="181"/>
      <c r="R1945" s="342"/>
      <c r="S1945" s="144"/>
      <c r="U1945" s="1"/>
    </row>
    <row r="1946" spans="3:21" ht="12" customHeight="1" x14ac:dyDescent="0.35">
      <c r="C1946" s="341" t="str">
        <f t="shared" si="157"/>
        <v/>
      </c>
      <c r="D1946" s="239"/>
      <c r="E1946" s="239"/>
      <c r="F1946" s="179"/>
      <c r="G1946" s="180"/>
      <c r="H1946" s="240"/>
      <c r="I1946" s="240"/>
      <c r="J1946" s="402"/>
      <c r="K1946" s="411"/>
      <c r="L1946" s="411"/>
      <c r="M1946" s="240"/>
      <c r="N1946" s="241"/>
      <c r="O1946" s="240"/>
      <c r="P1946" s="240"/>
      <c r="Q1946" s="210"/>
      <c r="R1946" s="341"/>
      <c r="S1946" s="144"/>
      <c r="U1946" s="1"/>
    </row>
    <row r="1947" spans="3:21" ht="12" customHeight="1" x14ac:dyDescent="0.35">
      <c r="C1947" s="342" t="str">
        <f t="shared" si="157"/>
        <v/>
      </c>
      <c r="D1947" s="126"/>
      <c r="E1947" s="126"/>
      <c r="F1947" s="181"/>
      <c r="G1947" s="182"/>
      <c r="H1947" s="242"/>
      <c r="I1947" s="242"/>
      <c r="J1947" s="403"/>
      <c r="K1947" s="411"/>
      <c r="L1947" s="411"/>
      <c r="M1947" s="243"/>
      <c r="N1947" s="193"/>
      <c r="O1947" s="242"/>
      <c r="P1947" s="242"/>
      <c r="Q1947" s="181"/>
      <c r="R1947" s="342"/>
      <c r="S1947" s="144"/>
      <c r="U1947" s="1"/>
    </row>
    <row r="1948" spans="3:21" ht="12" customHeight="1" x14ac:dyDescent="0.35">
      <c r="C1948" s="341" t="str">
        <f t="shared" si="157"/>
        <v/>
      </c>
      <c r="D1948" s="239"/>
      <c r="E1948" s="239"/>
      <c r="F1948" s="179"/>
      <c r="G1948" s="180"/>
      <c r="H1948" s="240"/>
      <c r="I1948" s="240"/>
      <c r="J1948" s="402"/>
      <c r="K1948" s="411"/>
      <c r="L1948" s="411"/>
      <c r="M1948" s="240"/>
      <c r="N1948" s="241"/>
      <c r="O1948" s="240"/>
      <c r="P1948" s="240"/>
      <c r="Q1948" s="210"/>
      <c r="R1948" s="341"/>
      <c r="S1948" s="144"/>
      <c r="U1948" s="1"/>
    </row>
    <row r="1949" spans="3:21" ht="12" customHeight="1" x14ac:dyDescent="0.35">
      <c r="C1949" s="342" t="str">
        <f t="shared" si="157"/>
        <v/>
      </c>
      <c r="D1949" s="126"/>
      <c r="E1949" s="126"/>
      <c r="F1949" s="181"/>
      <c r="G1949" s="182"/>
      <c r="H1949" s="242"/>
      <c r="I1949" s="242"/>
      <c r="J1949" s="403"/>
      <c r="K1949" s="411"/>
      <c r="L1949" s="411"/>
      <c r="M1949" s="243"/>
      <c r="N1949" s="193"/>
      <c r="O1949" s="242"/>
      <c r="P1949" s="242"/>
      <c r="Q1949" s="181"/>
      <c r="R1949" s="342"/>
      <c r="S1949" s="144"/>
      <c r="U1949" s="1"/>
    </row>
    <row r="1950" spans="3:21" ht="12" customHeight="1" x14ac:dyDescent="0.35">
      <c r="C1950" s="341" t="str">
        <f t="shared" si="157"/>
        <v/>
      </c>
      <c r="D1950" s="239"/>
      <c r="E1950" s="239"/>
      <c r="F1950" s="179"/>
      <c r="G1950" s="180"/>
      <c r="H1950" s="240"/>
      <c r="I1950" s="240"/>
      <c r="J1950" s="402"/>
      <c r="K1950" s="411"/>
      <c r="L1950" s="411"/>
      <c r="M1950" s="240"/>
      <c r="N1950" s="241"/>
      <c r="O1950" s="240"/>
      <c r="P1950" s="240"/>
      <c r="Q1950" s="210"/>
      <c r="R1950" s="341"/>
      <c r="S1950" s="144"/>
      <c r="U1950" s="1"/>
    </row>
    <row r="1951" spans="3:21" ht="12" customHeight="1" x14ac:dyDescent="0.35">
      <c r="C1951" s="342" t="str">
        <f t="shared" si="157"/>
        <v/>
      </c>
      <c r="D1951" s="126"/>
      <c r="E1951" s="126"/>
      <c r="F1951" s="181"/>
      <c r="G1951" s="182"/>
      <c r="H1951" s="242"/>
      <c r="I1951" s="242"/>
      <c r="J1951" s="403"/>
      <c r="K1951" s="411"/>
      <c r="L1951" s="411"/>
      <c r="M1951" s="243"/>
      <c r="N1951" s="193"/>
      <c r="O1951" s="242"/>
      <c r="P1951" s="242"/>
      <c r="Q1951" s="181"/>
      <c r="R1951" s="342"/>
      <c r="S1951" s="144"/>
      <c r="U1951" s="1"/>
    </row>
    <row r="1952" spans="3:21" ht="12" customHeight="1" x14ac:dyDescent="0.35">
      <c r="C1952" s="341" t="str">
        <f t="shared" si="157"/>
        <v/>
      </c>
      <c r="D1952" s="239"/>
      <c r="E1952" s="239"/>
      <c r="F1952" s="179"/>
      <c r="G1952" s="180"/>
      <c r="H1952" s="240"/>
      <c r="I1952" s="240"/>
      <c r="J1952" s="402"/>
      <c r="K1952" s="411"/>
      <c r="L1952" s="411"/>
      <c r="M1952" s="240"/>
      <c r="N1952" s="241"/>
      <c r="O1952" s="240"/>
      <c r="P1952" s="240"/>
      <c r="Q1952" s="210"/>
      <c r="R1952" s="341"/>
      <c r="S1952" s="144"/>
      <c r="U1952" s="1"/>
    </row>
    <row r="1953" spans="3:21" ht="12" customHeight="1" x14ac:dyDescent="0.35">
      <c r="C1953" s="342" t="str">
        <f t="shared" si="157"/>
        <v/>
      </c>
      <c r="D1953" s="126"/>
      <c r="E1953" s="126"/>
      <c r="F1953" s="181"/>
      <c r="G1953" s="182"/>
      <c r="H1953" s="242"/>
      <c r="I1953" s="242"/>
      <c r="J1953" s="403"/>
      <c r="K1953" s="411"/>
      <c r="L1953" s="411"/>
      <c r="M1953" s="243"/>
      <c r="N1953" s="193"/>
      <c r="O1953" s="242"/>
      <c r="P1953" s="242"/>
      <c r="Q1953" s="181"/>
      <c r="R1953" s="342"/>
      <c r="S1953" s="144"/>
      <c r="U1953" s="1"/>
    </row>
    <row r="1954" spans="3:21" ht="12" customHeight="1" x14ac:dyDescent="0.35">
      <c r="C1954" s="341" t="str">
        <f t="shared" si="157"/>
        <v/>
      </c>
      <c r="D1954" s="239"/>
      <c r="E1954" s="239"/>
      <c r="F1954" s="179"/>
      <c r="G1954" s="180"/>
      <c r="H1954" s="240"/>
      <c r="I1954" s="240"/>
      <c r="J1954" s="402"/>
      <c r="K1954" s="411"/>
      <c r="L1954" s="411"/>
      <c r="M1954" s="240"/>
      <c r="N1954" s="241"/>
      <c r="O1954" s="240"/>
      <c r="P1954" s="240"/>
      <c r="Q1954" s="210"/>
      <c r="R1954" s="341"/>
      <c r="S1954" s="144"/>
      <c r="U1954" s="1"/>
    </row>
    <row r="1955" spans="3:21" ht="12" customHeight="1" x14ac:dyDescent="0.35">
      <c r="C1955" s="342" t="str">
        <f t="shared" si="157"/>
        <v/>
      </c>
      <c r="D1955" s="126"/>
      <c r="E1955" s="126"/>
      <c r="F1955" s="181"/>
      <c r="G1955" s="182"/>
      <c r="H1955" s="242"/>
      <c r="I1955" s="242"/>
      <c r="J1955" s="403"/>
      <c r="K1955" s="411"/>
      <c r="L1955" s="411"/>
      <c r="M1955" s="243"/>
      <c r="N1955" s="193"/>
      <c r="O1955" s="242"/>
      <c r="P1955" s="242"/>
      <c r="Q1955" s="181"/>
      <c r="R1955" s="342"/>
      <c r="S1955" s="144"/>
      <c r="U1955" s="1"/>
    </row>
    <row r="1956" spans="3:21" ht="12" customHeight="1" x14ac:dyDescent="0.35">
      <c r="C1956" s="341" t="str">
        <f t="shared" si="157"/>
        <v/>
      </c>
      <c r="D1956" s="239"/>
      <c r="E1956" s="239"/>
      <c r="F1956" s="179"/>
      <c r="G1956" s="180"/>
      <c r="H1956" s="240"/>
      <c r="I1956" s="240"/>
      <c r="J1956" s="402"/>
      <c r="K1956" s="411"/>
      <c r="L1956" s="411"/>
      <c r="M1956" s="240"/>
      <c r="N1956" s="241"/>
      <c r="O1956" s="240"/>
      <c r="P1956" s="240"/>
      <c r="Q1956" s="210"/>
      <c r="R1956" s="341"/>
      <c r="S1956" s="144"/>
      <c r="U1956" s="1"/>
    </row>
    <row r="1957" spans="3:21" ht="12" customHeight="1" x14ac:dyDescent="0.35">
      <c r="C1957" s="342" t="str">
        <f t="shared" si="157"/>
        <v/>
      </c>
      <c r="D1957" s="126"/>
      <c r="E1957" s="126"/>
      <c r="F1957" s="181"/>
      <c r="G1957" s="182"/>
      <c r="H1957" s="242"/>
      <c r="I1957" s="242"/>
      <c r="J1957" s="403"/>
      <c r="K1957" s="411"/>
      <c r="L1957" s="411"/>
      <c r="M1957" s="243"/>
      <c r="N1957" s="193"/>
      <c r="O1957" s="242"/>
      <c r="P1957" s="242"/>
      <c r="Q1957" s="181"/>
      <c r="R1957" s="342"/>
      <c r="S1957" s="144"/>
      <c r="U1957" s="1"/>
    </row>
    <row r="1958" spans="3:21" ht="12" customHeight="1" x14ac:dyDescent="0.35">
      <c r="C1958" s="341" t="str">
        <f t="shared" si="157"/>
        <v/>
      </c>
      <c r="D1958" s="239"/>
      <c r="E1958" s="239"/>
      <c r="F1958" s="179"/>
      <c r="G1958" s="180"/>
      <c r="H1958" s="240"/>
      <c r="I1958" s="240"/>
      <c r="J1958" s="402"/>
      <c r="K1958" s="411"/>
      <c r="L1958" s="411"/>
      <c r="M1958" s="240"/>
      <c r="N1958" s="241"/>
      <c r="O1958" s="240"/>
      <c r="P1958" s="240"/>
      <c r="Q1958" s="210"/>
      <c r="R1958" s="341"/>
      <c r="S1958" s="144"/>
      <c r="U1958" s="1"/>
    </row>
    <row r="1959" spans="3:21" ht="12" customHeight="1" x14ac:dyDescent="0.35">
      <c r="C1959" s="342" t="str">
        <f t="shared" si="157"/>
        <v/>
      </c>
      <c r="D1959" s="126"/>
      <c r="E1959" s="126"/>
      <c r="F1959" s="181"/>
      <c r="G1959" s="182"/>
      <c r="H1959" s="242"/>
      <c r="I1959" s="242"/>
      <c r="J1959" s="403"/>
      <c r="K1959" s="411"/>
      <c r="L1959" s="411"/>
      <c r="M1959" s="243"/>
      <c r="N1959" s="193"/>
      <c r="O1959" s="242"/>
      <c r="P1959" s="242"/>
      <c r="Q1959" s="181"/>
      <c r="R1959" s="342"/>
      <c r="S1959" s="144"/>
      <c r="U1959" s="1"/>
    </row>
    <row r="1960" spans="3:21" ht="12" customHeight="1" x14ac:dyDescent="0.35">
      <c r="C1960" s="341" t="str">
        <f t="shared" si="157"/>
        <v/>
      </c>
      <c r="D1960" s="239"/>
      <c r="E1960" s="239"/>
      <c r="F1960" s="179"/>
      <c r="G1960" s="180"/>
      <c r="H1960" s="240"/>
      <c r="I1960" s="240"/>
      <c r="J1960" s="402"/>
      <c r="K1960" s="411"/>
      <c r="L1960" s="411"/>
      <c r="M1960" s="240"/>
      <c r="N1960" s="241"/>
      <c r="O1960" s="240"/>
      <c r="P1960" s="240"/>
      <c r="Q1960" s="210"/>
      <c r="R1960" s="341"/>
      <c r="S1960" s="144"/>
      <c r="U1960" s="1"/>
    </row>
    <row r="1961" spans="3:21" ht="12" customHeight="1" x14ac:dyDescent="0.35">
      <c r="C1961" s="342" t="str">
        <f t="shared" si="157"/>
        <v/>
      </c>
      <c r="D1961" s="126"/>
      <c r="E1961" s="126"/>
      <c r="F1961" s="181"/>
      <c r="G1961" s="182"/>
      <c r="H1961" s="242"/>
      <c r="I1961" s="242"/>
      <c r="J1961" s="403"/>
      <c r="K1961" s="411"/>
      <c r="L1961" s="411"/>
      <c r="M1961" s="243"/>
      <c r="N1961" s="193"/>
      <c r="O1961" s="242"/>
      <c r="P1961" s="242"/>
      <c r="Q1961" s="181"/>
      <c r="R1961" s="342"/>
      <c r="S1961" s="144"/>
      <c r="U1961" s="1"/>
    </row>
    <row r="1962" spans="3:21" ht="12" customHeight="1" x14ac:dyDescent="0.35">
      <c r="C1962" s="341" t="str">
        <f t="shared" si="157"/>
        <v/>
      </c>
      <c r="D1962" s="239"/>
      <c r="E1962" s="239"/>
      <c r="F1962" s="179"/>
      <c r="G1962" s="180"/>
      <c r="H1962" s="240"/>
      <c r="I1962" s="240"/>
      <c r="J1962" s="402"/>
      <c r="K1962" s="411"/>
      <c r="L1962" s="411"/>
      <c r="M1962" s="240"/>
      <c r="N1962" s="241"/>
      <c r="O1962" s="240"/>
      <c r="P1962" s="240"/>
      <c r="Q1962" s="210"/>
      <c r="R1962" s="341"/>
      <c r="S1962" s="144"/>
      <c r="U1962" s="1"/>
    </row>
    <row r="1963" spans="3:21" ht="12" customHeight="1" x14ac:dyDescent="0.35">
      <c r="C1963" s="342" t="str">
        <f t="shared" si="157"/>
        <v/>
      </c>
      <c r="D1963" s="126"/>
      <c r="E1963" s="126"/>
      <c r="F1963" s="181"/>
      <c r="G1963" s="182"/>
      <c r="H1963" s="242"/>
      <c r="I1963" s="242"/>
      <c r="J1963" s="403"/>
      <c r="K1963" s="411"/>
      <c r="L1963" s="411"/>
      <c r="M1963" s="243"/>
      <c r="N1963" s="193"/>
      <c r="O1963" s="242"/>
      <c r="P1963" s="242"/>
      <c r="Q1963" s="181"/>
      <c r="R1963" s="342"/>
      <c r="S1963" s="144"/>
      <c r="U1963" s="1"/>
    </row>
    <row r="1964" spans="3:21" ht="12" customHeight="1" x14ac:dyDescent="0.35">
      <c r="C1964" s="341" t="str">
        <f t="shared" si="157"/>
        <v/>
      </c>
      <c r="D1964" s="239"/>
      <c r="E1964" s="239"/>
      <c r="F1964" s="179"/>
      <c r="G1964" s="180"/>
      <c r="H1964" s="240"/>
      <c r="I1964" s="240"/>
      <c r="J1964" s="402"/>
      <c r="K1964" s="411"/>
      <c r="L1964" s="411"/>
      <c r="M1964" s="240"/>
      <c r="N1964" s="241"/>
      <c r="O1964" s="240"/>
      <c r="P1964" s="240"/>
      <c r="Q1964" s="210"/>
      <c r="R1964" s="341"/>
      <c r="S1964" s="144"/>
      <c r="U1964" s="1"/>
    </row>
    <row r="1965" spans="3:21" ht="12" customHeight="1" x14ac:dyDescent="0.35">
      <c r="C1965" s="342" t="str">
        <f t="shared" si="157"/>
        <v/>
      </c>
      <c r="D1965" s="126"/>
      <c r="E1965" s="126"/>
      <c r="F1965" s="181"/>
      <c r="G1965" s="182"/>
      <c r="H1965" s="242"/>
      <c r="I1965" s="242"/>
      <c r="J1965" s="403"/>
      <c r="K1965" s="411"/>
      <c r="L1965" s="411"/>
      <c r="M1965" s="243"/>
      <c r="N1965" s="193"/>
      <c r="O1965" s="242"/>
      <c r="P1965" s="242"/>
      <c r="Q1965" s="181"/>
      <c r="R1965" s="342"/>
      <c r="S1965" s="144"/>
      <c r="U1965" s="1"/>
    </row>
    <row r="1966" spans="3:21" ht="12" customHeight="1" x14ac:dyDescent="0.35">
      <c r="C1966" s="341" t="str">
        <f t="shared" si="157"/>
        <v/>
      </c>
      <c r="D1966" s="239"/>
      <c r="E1966" s="239"/>
      <c r="F1966" s="179"/>
      <c r="G1966" s="180"/>
      <c r="H1966" s="240"/>
      <c r="I1966" s="240"/>
      <c r="J1966" s="402"/>
      <c r="K1966" s="411"/>
      <c r="L1966" s="411"/>
      <c r="M1966" s="240"/>
      <c r="N1966" s="241"/>
      <c r="O1966" s="240"/>
      <c r="P1966" s="240"/>
      <c r="Q1966" s="210"/>
      <c r="R1966" s="341"/>
      <c r="S1966" s="144"/>
      <c r="U1966" s="1"/>
    </row>
    <row r="1967" spans="3:21" ht="12" customHeight="1" x14ac:dyDescent="0.35">
      <c r="C1967" s="342" t="str">
        <f t="shared" si="157"/>
        <v/>
      </c>
      <c r="D1967" s="126"/>
      <c r="E1967" s="126"/>
      <c r="F1967" s="181"/>
      <c r="G1967" s="182"/>
      <c r="H1967" s="242"/>
      <c r="I1967" s="242"/>
      <c r="J1967" s="403"/>
      <c r="K1967" s="411"/>
      <c r="L1967" s="411"/>
      <c r="M1967" s="243"/>
      <c r="N1967" s="193"/>
      <c r="O1967" s="242"/>
      <c r="P1967" s="242"/>
      <c r="Q1967" s="181"/>
      <c r="R1967" s="342"/>
      <c r="S1967" s="144"/>
      <c r="U1967" s="1"/>
    </row>
    <row r="1968" spans="3:21" ht="12" customHeight="1" x14ac:dyDescent="0.35">
      <c r="C1968" s="341" t="str">
        <f t="shared" si="157"/>
        <v/>
      </c>
      <c r="D1968" s="239"/>
      <c r="E1968" s="239"/>
      <c r="F1968" s="179"/>
      <c r="G1968" s="180"/>
      <c r="H1968" s="240"/>
      <c r="I1968" s="240"/>
      <c r="J1968" s="402"/>
      <c r="K1968" s="411"/>
      <c r="L1968" s="411"/>
      <c r="M1968" s="240"/>
      <c r="N1968" s="241"/>
      <c r="O1968" s="240"/>
      <c r="P1968" s="240"/>
      <c r="Q1968" s="210"/>
      <c r="R1968" s="341"/>
      <c r="S1968" s="144"/>
      <c r="U1968" s="1"/>
    </row>
    <row r="1969" spans="3:21" ht="12" customHeight="1" x14ac:dyDescent="0.35">
      <c r="C1969" s="342" t="str">
        <f t="shared" si="157"/>
        <v/>
      </c>
      <c r="D1969" s="126"/>
      <c r="E1969" s="126"/>
      <c r="F1969" s="181"/>
      <c r="G1969" s="182"/>
      <c r="H1969" s="242"/>
      <c r="I1969" s="242"/>
      <c r="J1969" s="403"/>
      <c r="K1969" s="411"/>
      <c r="L1969" s="411"/>
      <c r="M1969" s="243"/>
      <c r="N1969" s="193"/>
      <c r="O1969" s="242"/>
      <c r="P1969" s="242"/>
      <c r="Q1969" s="181"/>
      <c r="R1969" s="342"/>
      <c r="S1969" s="144"/>
      <c r="U1969" s="1"/>
    </row>
    <row r="1970" spans="3:21" ht="12" customHeight="1" x14ac:dyDescent="0.35">
      <c r="C1970" s="341" t="str">
        <f t="shared" si="157"/>
        <v/>
      </c>
      <c r="D1970" s="239"/>
      <c r="E1970" s="239"/>
      <c r="F1970" s="179"/>
      <c r="G1970" s="180"/>
      <c r="H1970" s="240"/>
      <c r="I1970" s="240"/>
      <c r="J1970" s="402"/>
      <c r="K1970" s="411"/>
      <c r="L1970" s="411"/>
      <c r="M1970" s="240"/>
      <c r="N1970" s="241"/>
      <c r="O1970" s="240"/>
      <c r="P1970" s="240"/>
      <c r="Q1970" s="210"/>
      <c r="R1970" s="341"/>
      <c r="S1970" s="144"/>
      <c r="U1970" s="1"/>
    </row>
    <row r="1971" spans="3:21" ht="12" customHeight="1" x14ac:dyDescent="0.35">
      <c r="C1971" s="342" t="str">
        <f t="shared" si="157"/>
        <v/>
      </c>
      <c r="D1971" s="126"/>
      <c r="E1971" s="126"/>
      <c r="F1971" s="181"/>
      <c r="G1971" s="182"/>
      <c r="H1971" s="242"/>
      <c r="I1971" s="242"/>
      <c r="J1971" s="403"/>
      <c r="K1971" s="411"/>
      <c r="L1971" s="411"/>
      <c r="M1971" s="243"/>
      <c r="N1971" s="193"/>
      <c r="O1971" s="242"/>
      <c r="P1971" s="242"/>
      <c r="Q1971" s="181"/>
      <c r="R1971" s="342"/>
      <c r="S1971" s="144"/>
      <c r="U1971" s="1"/>
    </row>
    <row r="1972" spans="3:21" ht="12" customHeight="1" x14ac:dyDescent="0.35">
      <c r="C1972" s="341" t="str">
        <f t="shared" si="157"/>
        <v/>
      </c>
      <c r="D1972" s="239"/>
      <c r="E1972" s="239"/>
      <c r="F1972" s="179"/>
      <c r="G1972" s="180"/>
      <c r="H1972" s="240"/>
      <c r="I1972" s="240"/>
      <c r="J1972" s="402"/>
      <c r="K1972" s="411"/>
      <c r="L1972" s="411"/>
      <c r="M1972" s="240"/>
      <c r="N1972" s="241"/>
      <c r="O1972" s="240"/>
      <c r="P1972" s="240"/>
      <c r="Q1972" s="210"/>
      <c r="R1972" s="341"/>
      <c r="S1972" s="144"/>
      <c r="U1972" s="1"/>
    </row>
    <row r="1973" spans="3:21" ht="12" customHeight="1" x14ac:dyDescent="0.35">
      <c r="C1973" s="342" t="str">
        <f t="shared" si="157"/>
        <v/>
      </c>
      <c r="D1973" s="126"/>
      <c r="E1973" s="126"/>
      <c r="F1973" s="181"/>
      <c r="G1973" s="182"/>
      <c r="H1973" s="242"/>
      <c r="I1973" s="242"/>
      <c r="J1973" s="403"/>
      <c r="K1973" s="411"/>
      <c r="L1973" s="411"/>
      <c r="M1973" s="243"/>
      <c r="N1973" s="193"/>
      <c r="O1973" s="242"/>
      <c r="P1973" s="242"/>
      <c r="Q1973" s="181"/>
      <c r="R1973" s="342"/>
      <c r="S1973" s="144"/>
      <c r="U1973" s="1"/>
    </row>
    <row r="1974" spans="3:21" ht="12" customHeight="1" x14ac:dyDescent="0.35">
      <c r="C1974" s="341" t="str">
        <f t="shared" si="157"/>
        <v/>
      </c>
      <c r="D1974" s="239"/>
      <c r="E1974" s="239"/>
      <c r="F1974" s="179"/>
      <c r="G1974" s="180"/>
      <c r="H1974" s="240"/>
      <c r="I1974" s="240"/>
      <c r="J1974" s="402"/>
      <c r="K1974" s="411"/>
      <c r="L1974" s="411"/>
      <c r="M1974" s="240"/>
      <c r="N1974" s="241"/>
      <c r="O1974" s="240"/>
      <c r="P1974" s="240"/>
      <c r="Q1974" s="210"/>
      <c r="R1974" s="341"/>
      <c r="S1974" s="144"/>
      <c r="U1974" s="1"/>
    </row>
    <row r="1975" spans="3:21" ht="12" customHeight="1" x14ac:dyDescent="0.35">
      <c r="C1975" s="342" t="str">
        <f t="shared" si="157"/>
        <v/>
      </c>
      <c r="D1975" s="126"/>
      <c r="E1975" s="126"/>
      <c r="F1975" s="181"/>
      <c r="G1975" s="182"/>
      <c r="H1975" s="242"/>
      <c r="I1975" s="242"/>
      <c r="J1975" s="403"/>
      <c r="K1975" s="411"/>
      <c r="L1975" s="411"/>
      <c r="M1975" s="243"/>
      <c r="N1975" s="193"/>
      <c r="O1975" s="242"/>
      <c r="P1975" s="242"/>
      <c r="Q1975" s="181"/>
      <c r="R1975" s="342"/>
      <c r="S1975" s="144"/>
      <c r="U1975" s="1"/>
    </row>
    <row r="1976" spans="3:21" ht="12" customHeight="1" x14ac:dyDescent="0.35">
      <c r="C1976" s="341" t="str">
        <f t="shared" si="157"/>
        <v/>
      </c>
      <c r="D1976" s="239"/>
      <c r="E1976" s="239"/>
      <c r="F1976" s="179"/>
      <c r="G1976" s="180"/>
      <c r="H1976" s="240"/>
      <c r="I1976" s="240"/>
      <c r="J1976" s="402"/>
      <c r="K1976" s="411"/>
      <c r="L1976" s="411"/>
      <c r="M1976" s="240"/>
      <c r="N1976" s="241"/>
      <c r="O1976" s="240"/>
      <c r="P1976" s="240"/>
      <c r="Q1976" s="210"/>
      <c r="R1976" s="341"/>
      <c r="S1976" s="144"/>
      <c r="U1976" s="1"/>
    </row>
    <row r="1977" spans="3:21" ht="12" customHeight="1" x14ac:dyDescent="0.35">
      <c r="C1977" s="342" t="str">
        <f t="shared" si="157"/>
        <v/>
      </c>
      <c r="D1977" s="126"/>
      <c r="E1977" s="126"/>
      <c r="F1977" s="181"/>
      <c r="G1977" s="182"/>
      <c r="H1977" s="242"/>
      <c r="I1977" s="242"/>
      <c r="J1977" s="403"/>
      <c r="K1977" s="411"/>
      <c r="L1977" s="411"/>
      <c r="M1977" s="243"/>
      <c r="N1977" s="193"/>
      <c r="O1977" s="242"/>
      <c r="P1977" s="242"/>
      <c r="Q1977" s="181"/>
      <c r="R1977" s="342"/>
      <c r="S1977" s="144"/>
      <c r="U1977" s="1"/>
    </row>
    <row r="1978" spans="3:21" ht="12" customHeight="1" x14ac:dyDescent="0.35">
      <c r="C1978" s="341" t="str">
        <f t="shared" si="157"/>
        <v/>
      </c>
      <c r="D1978" s="239"/>
      <c r="E1978" s="239"/>
      <c r="F1978" s="179"/>
      <c r="G1978" s="180"/>
      <c r="H1978" s="240"/>
      <c r="I1978" s="240"/>
      <c r="J1978" s="402"/>
      <c r="K1978" s="411"/>
      <c r="L1978" s="411"/>
      <c r="M1978" s="240"/>
      <c r="N1978" s="241"/>
      <c r="O1978" s="240"/>
      <c r="P1978" s="240"/>
      <c r="Q1978" s="210"/>
      <c r="R1978" s="341"/>
      <c r="S1978" s="144"/>
      <c r="U1978" s="1"/>
    </row>
    <row r="1979" spans="3:21" ht="12" customHeight="1" x14ac:dyDescent="0.35">
      <c r="C1979" s="342" t="str">
        <f t="shared" si="157"/>
        <v/>
      </c>
      <c r="D1979" s="126"/>
      <c r="E1979" s="126"/>
      <c r="F1979" s="181"/>
      <c r="G1979" s="182"/>
      <c r="H1979" s="242"/>
      <c r="I1979" s="242"/>
      <c r="J1979" s="403"/>
      <c r="K1979" s="411"/>
      <c r="L1979" s="411"/>
      <c r="M1979" s="243"/>
      <c r="N1979" s="193"/>
      <c r="O1979" s="242"/>
      <c r="P1979" s="242"/>
      <c r="Q1979" s="181"/>
      <c r="R1979" s="342"/>
      <c r="S1979" s="144"/>
      <c r="U1979" s="1"/>
    </row>
    <row r="1980" spans="3:21" ht="12" customHeight="1" x14ac:dyDescent="0.35">
      <c r="C1980" s="341" t="str">
        <f t="shared" si="157"/>
        <v/>
      </c>
      <c r="D1980" s="239"/>
      <c r="E1980" s="239"/>
      <c r="F1980" s="179"/>
      <c r="G1980" s="180"/>
      <c r="H1980" s="240"/>
      <c r="I1980" s="240"/>
      <c r="J1980" s="402"/>
      <c r="K1980" s="411"/>
      <c r="L1980" s="411"/>
      <c r="M1980" s="240"/>
      <c r="N1980" s="241"/>
      <c r="O1980" s="240"/>
      <c r="P1980" s="240"/>
      <c r="Q1980" s="210"/>
      <c r="R1980" s="341"/>
      <c r="S1980" s="144"/>
      <c r="U1980" s="1"/>
    </row>
    <row r="1981" spans="3:21" ht="12" customHeight="1" x14ac:dyDescent="0.35">
      <c r="C1981" s="342" t="str">
        <f t="shared" si="157"/>
        <v/>
      </c>
      <c r="D1981" s="126"/>
      <c r="E1981" s="126"/>
      <c r="F1981" s="181"/>
      <c r="G1981" s="182"/>
      <c r="H1981" s="242"/>
      <c r="I1981" s="242"/>
      <c r="J1981" s="403"/>
      <c r="K1981" s="411"/>
      <c r="L1981" s="411"/>
      <c r="M1981" s="243"/>
      <c r="N1981" s="193"/>
      <c r="O1981" s="242"/>
      <c r="P1981" s="242"/>
      <c r="Q1981" s="181"/>
      <c r="R1981" s="342"/>
      <c r="S1981" s="144"/>
      <c r="U1981" s="1"/>
    </row>
    <row r="1982" spans="3:21" ht="12" customHeight="1" x14ac:dyDescent="0.35">
      <c r="C1982" s="341" t="str">
        <f t="shared" si="157"/>
        <v/>
      </c>
      <c r="D1982" s="239"/>
      <c r="E1982" s="239"/>
      <c r="F1982" s="179"/>
      <c r="G1982" s="180"/>
      <c r="H1982" s="240"/>
      <c r="I1982" s="240"/>
      <c r="J1982" s="402"/>
      <c r="K1982" s="411"/>
      <c r="L1982" s="411"/>
      <c r="M1982" s="240"/>
      <c r="N1982" s="241"/>
      <c r="O1982" s="240"/>
      <c r="P1982" s="240"/>
      <c r="Q1982" s="210"/>
      <c r="R1982" s="341"/>
      <c r="S1982" s="144"/>
    </row>
    <row r="1983" spans="3:21" ht="12" customHeight="1" x14ac:dyDescent="0.35">
      <c r="C1983" s="342" t="str">
        <f t="shared" si="157"/>
        <v/>
      </c>
      <c r="D1983" s="126"/>
      <c r="E1983" s="126"/>
      <c r="F1983" s="181"/>
      <c r="G1983" s="182"/>
      <c r="H1983" s="242"/>
      <c r="I1983" s="242"/>
      <c r="J1983" s="403"/>
      <c r="K1983" s="411"/>
      <c r="L1983" s="411"/>
      <c r="M1983" s="243"/>
      <c r="N1983" s="193"/>
      <c r="O1983" s="242"/>
      <c r="P1983" s="242"/>
      <c r="Q1983" s="181"/>
      <c r="R1983" s="342"/>
      <c r="S1983" s="144"/>
      <c r="U1983" s="1"/>
    </row>
    <row r="1984" spans="3:21" ht="12" customHeight="1" x14ac:dyDescent="0.35">
      <c r="C1984" s="341" t="str">
        <f t="shared" si="157"/>
        <v/>
      </c>
      <c r="D1984" s="239"/>
      <c r="E1984" s="239"/>
      <c r="F1984" s="179"/>
      <c r="G1984" s="180"/>
      <c r="H1984" s="240"/>
      <c r="I1984" s="240"/>
      <c r="J1984" s="402"/>
      <c r="K1984" s="411"/>
      <c r="L1984" s="411"/>
      <c r="M1984" s="240"/>
      <c r="N1984" s="241"/>
      <c r="O1984" s="240"/>
      <c r="P1984" s="240"/>
      <c r="Q1984" s="210"/>
      <c r="R1984" s="341"/>
      <c r="S1984" s="144"/>
      <c r="U1984" s="1"/>
    </row>
    <row r="1985" spans="3:21" ht="12" customHeight="1" x14ac:dyDescent="0.35">
      <c r="C1985" s="342" t="str">
        <f t="shared" si="157"/>
        <v/>
      </c>
      <c r="D1985" s="126"/>
      <c r="E1985" s="126"/>
      <c r="F1985" s="181"/>
      <c r="G1985" s="182"/>
      <c r="H1985" s="242"/>
      <c r="I1985" s="242"/>
      <c r="J1985" s="403"/>
      <c r="K1985" s="411"/>
      <c r="L1985" s="411"/>
      <c r="M1985" s="243"/>
      <c r="N1985" s="193"/>
      <c r="O1985" s="242"/>
      <c r="P1985" s="242"/>
      <c r="Q1985" s="181"/>
      <c r="R1985" s="342"/>
      <c r="S1985" s="144"/>
      <c r="U1985" s="1"/>
    </row>
    <row r="1986" spans="3:21" ht="12" customHeight="1" x14ac:dyDescent="0.35">
      <c r="C1986" s="341" t="str">
        <f t="shared" si="157"/>
        <v/>
      </c>
      <c r="D1986" s="239"/>
      <c r="E1986" s="239"/>
      <c r="F1986" s="179"/>
      <c r="G1986" s="180"/>
      <c r="H1986" s="240"/>
      <c r="I1986" s="240"/>
      <c r="J1986" s="402"/>
      <c r="K1986" s="411"/>
      <c r="L1986" s="411"/>
      <c r="M1986" s="240"/>
      <c r="N1986" s="241"/>
      <c r="O1986" s="240"/>
      <c r="P1986" s="240"/>
      <c r="Q1986" s="210"/>
      <c r="R1986" s="341"/>
    </row>
    <row r="1987" spans="3:21" ht="12" customHeight="1" x14ac:dyDescent="0.35">
      <c r="C1987" s="342" t="str">
        <f t="shared" si="157"/>
        <v/>
      </c>
      <c r="D1987" s="126"/>
      <c r="E1987" s="126"/>
      <c r="F1987" s="181"/>
      <c r="G1987" s="182"/>
      <c r="H1987" s="242"/>
      <c r="I1987" s="242"/>
      <c r="J1987" s="403"/>
      <c r="K1987" s="411"/>
      <c r="L1987" s="411"/>
      <c r="M1987" s="243"/>
      <c r="N1987" s="193"/>
      <c r="O1987" s="242"/>
      <c r="P1987" s="242"/>
      <c r="Q1987" s="181"/>
      <c r="R1987" s="342"/>
    </row>
    <row r="1988" spans="3:21" ht="12" customHeight="1" x14ac:dyDescent="0.35">
      <c r="C1988" s="341" t="str">
        <f t="shared" si="157"/>
        <v/>
      </c>
      <c r="D1988" s="239"/>
      <c r="E1988" s="239"/>
      <c r="F1988" s="179"/>
      <c r="G1988" s="180"/>
      <c r="H1988" s="240"/>
      <c r="I1988" s="240"/>
      <c r="J1988" s="402"/>
      <c r="K1988" s="411"/>
      <c r="L1988" s="411"/>
      <c r="M1988" s="240"/>
      <c r="N1988" s="241"/>
      <c r="O1988" s="240"/>
      <c r="P1988" s="240"/>
      <c r="Q1988" s="210"/>
      <c r="R1988" s="341"/>
    </row>
    <row r="1989" spans="3:21" ht="12" customHeight="1" x14ac:dyDescent="0.35">
      <c r="C1989" s="342" t="str">
        <f t="shared" si="157"/>
        <v/>
      </c>
      <c r="D1989" s="126"/>
      <c r="E1989" s="126"/>
      <c r="F1989" s="181"/>
      <c r="G1989" s="182"/>
      <c r="H1989" s="242"/>
      <c r="I1989" s="242"/>
      <c r="J1989" s="403"/>
      <c r="K1989" s="411"/>
      <c r="L1989" s="411"/>
      <c r="M1989" s="243"/>
      <c r="N1989" s="193"/>
      <c r="O1989" s="242"/>
      <c r="P1989" s="242"/>
      <c r="Q1989" s="181"/>
      <c r="R1989" s="342"/>
    </row>
    <row r="1990" spans="3:21" ht="12" customHeight="1" x14ac:dyDescent="0.35">
      <c r="C1990" s="341" t="str">
        <f t="shared" si="157"/>
        <v/>
      </c>
      <c r="D1990" s="239"/>
      <c r="E1990" s="239"/>
      <c r="F1990" s="179"/>
      <c r="G1990" s="180"/>
      <c r="H1990" s="240"/>
      <c r="I1990" s="240"/>
      <c r="J1990" s="402"/>
      <c r="K1990" s="411"/>
      <c r="L1990" s="411"/>
      <c r="M1990" s="240"/>
      <c r="N1990" s="241"/>
      <c r="O1990" s="240"/>
      <c r="P1990" s="240"/>
      <c r="Q1990" s="210"/>
      <c r="R1990" s="341"/>
    </row>
    <row r="1991" spans="3:21" ht="12" customHeight="1" x14ac:dyDescent="0.35">
      <c r="C1991" s="342" t="str">
        <f t="shared" si="157"/>
        <v/>
      </c>
      <c r="D1991" s="126"/>
      <c r="E1991" s="126"/>
      <c r="F1991" s="181"/>
      <c r="G1991" s="182"/>
      <c r="H1991" s="242"/>
      <c r="I1991" s="242"/>
      <c r="J1991" s="403"/>
      <c r="K1991" s="411"/>
      <c r="L1991" s="411"/>
      <c r="M1991" s="243"/>
      <c r="N1991" s="193"/>
      <c r="O1991" s="242"/>
      <c r="P1991" s="242"/>
      <c r="Q1991" s="181"/>
      <c r="R1991" s="342"/>
    </row>
    <row r="1992" spans="3:21" ht="12" customHeight="1" x14ac:dyDescent="0.35">
      <c r="C1992" s="341" t="str">
        <f t="shared" si="157"/>
        <v/>
      </c>
      <c r="D1992" s="239"/>
      <c r="E1992" s="239"/>
      <c r="F1992" s="179"/>
      <c r="G1992" s="180"/>
      <c r="H1992" s="240"/>
      <c r="I1992" s="240"/>
      <c r="J1992" s="402"/>
      <c r="K1992" s="411"/>
      <c r="L1992" s="411"/>
      <c r="M1992" s="240"/>
      <c r="N1992" s="241"/>
      <c r="O1992" s="240"/>
      <c r="P1992" s="240"/>
      <c r="Q1992" s="210"/>
      <c r="R1992" s="341"/>
    </row>
    <row r="1993" spans="3:21" ht="12" customHeight="1" x14ac:dyDescent="0.35">
      <c r="C1993" s="342" t="str">
        <f t="shared" si="157"/>
        <v/>
      </c>
      <c r="D1993" s="126"/>
      <c r="E1993" s="126"/>
      <c r="F1993" s="181"/>
      <c r="G1993" s="182"/>
      <c r="H1993" s="242"/>
      <c r="I1993" s="242"/>
      <c r="J1993" s="403"/>
      <c r="K1993" s="411"/>
      <c r="L1993" s="411"/>
      <c r="M1993" s="243"/>
      <c r="N1993" s="193"/>
      <c r="O1993" s="242"/>
      <c r="P1993" s="242"/>
      <c r="Q1993" s="181"/>
      <c r="R1993" s="342"/>
    </row>
    <row r="1994" spans="3:21" ht="12" customHeight="1" x14ac:dyDescent="0.35">
      <c r="C1994" s="341" t="str">
        <f t="shared" si="157"/>
        <v/>
      </c>
      <c r="D1994" s="239"/>
      <c r="E1994" s="239"/>
      <c r="F1994" s="179"/>
      <c r="G1994" s="180"/>
      <c r="H1994" s="240"/>
      <c r="I1994" s="240"/>
      <c r="J1994" s="402"/>
      <c r="K1994" s="411"/>
      <c r="L1994" s="411"/>
      <c r="M1994" s="240"/>
      <c r="N1994" s="241"/>
      <c r="O1994" s="240"/>
      <c r="P1994" s="240"/>
      <c r="Q1994" s="210"/>
      <c r="R1994" s="341"/>
    </row>
    <row r="1995" spans="3:21" ht="12" customHeight="1" x14ac:dyDescent="0.35">
      <c r="C1995" s="342" t="str">
        <f t="shared" si="157"/>
        <v/>
      </c>
      <c r="D1995" s="126"/>
      <c r="E1995" s="126"/>
      <c r="F1995" s="181"/>
      <c r="G1995" s="182"/>
      <c r="H1995" s="242"/>
      <c r="I1995" s="242"/>
      <c r="J1995" s="403"/>
      <c r="K1995" s="411"/>
      <c r="L1995" s="411"/>
      <c r="M1995" s="243"/>
      <c r="N1995" s="193"/>
      <c r="O1995" s="242"/>
      <c r="P1995" s="242"/>
      <c r="Q1995" s="181"/>
      <c r="R1995" s="342"/>
    </row>
    <row r="1996" spans="3:21" ht="12" customHeight="1" x14ac:dyDescent="0.35">
      <c r="C1996" s="341" t="str">
        <f t="shared" si="157"/>
        <v/>
      </c>
      <c r="D1996" s="239"/>
      <c r="E1996" s="239"/>
      <c r="F1996" s="179"/>
      <c r="G1996" s="180"/>
      <c r="H1996" s="240"/>
      <c r="I1996" s="240"/>
      <c r="J1996" s="402"/>
      <c r="K1996" s="411"/>
      <c r="L1996" s="411"/>
      <c r="M1996" s="240"/>
      <c r="N1996" s="241"/>
      <c r="O1996" s="240"/>
      <c r="P1996" s="240"/>
      <c r="Q1996" s="210"/>
      <c r="R1996" s="341"/>
    </row>
    <row r="1997" spans="3:21" ht="12" customHeight="1" x14ac:dyDescent="0.35">
      <c r="C1997" s="342" t="str">
        <f t="shared" si="157"/>
        <v/>
      </c>
      <c r="D1997" s="126"/>
      <c r="E1997" s="126"/>
      <c r="F1997" s="181"/>
      <c r="G1997" s="182"/>
      <c r="H1997" s="242"/>
      <c r="I1997" s="242"/>
      <c r="J1997" s="403"/>
      <c r="K1997" s="411"/>
      <c r="L1997" s="411"/>
      <c r="M1997" s="243"/>
      <c r="N1997" s="193"/>
      <c r="O1997" s="242"/>
      <c r="P1997" s="242"/>
      <c r="Q1997" s="181"/>
      <c r="R1997" s="342"/>
    </row>
    <row r="1998" spans="3:21" ht="12" customHeight="1" x14ac:dyDescent="0.35">
      <c r="C1998" s="341" t="str">
        <f t="shared" ref="C1998:C2061" si="158">IF(ROW()-13&lt;=MAX(series),ROW()-13,"")</f>
        <v/>
      </c>
      <c r="D1998" s="239"/>
      <c r="E1998" s="239"/>
      <c r="F1998" s="179"/>
      <c r="G1998" s="180"/>
      <c r="H1998" s="240"/>
      <c r="I1998" s="240"/>
      <c r="J1998" s="402"/>
      <c r="K1998" s="411"/>
      <c r="L1998" s="411"/>
      <c r="M1998" s="240"/>
      <c r="N1998" s="241"/>
      <c r="O1998" s="240"/>
      <c r="P1998" s="240"/>
      <c r="Q1998" s="210"/>
      <c r="R1998" s="341"/>
    </row>
    <row r="1999" spans="3:21" ht="12" customHeight="1" x14ac:dyDescent="0.35">
      <c r="C1999" s="342" t="str">
        <f t="shared" si="158"/>
        <v/>
      </c>
      <c r="D1999" s="126"/>
      <c r="E1999" s="126"/>
      <c r="F1999" s="181"/>
      <c r="G1999" s="182"/>
      <c r="H1999" s="242"/>
      <c r="I1999" s="242"/>
      <c r="J1999" s="403"/>
      <c r="K1999" s="411"/>
      <c r="L1999" s="411"/>
      <c r="M1999" s="243"/>
      <c r="N1999" s="193"/>
      <c r="O1999" s="242"/>
      <c r="P1999" s="242"/>
      <c r="Q1999" s="181"/>
      <c r="R1999" s="342"/>
    </row>
    <row r="2000" spans="3:21" ht="12" customHeight="1" x14ac:dyDescent="0.35">
      <c r="C2000" s="341" t="str">
        <f t="shared" si="158"/>
        <v/>
      </c>
      <c r="D2000" s="239"/>
      <c r="E2000" s="239"/>
      <c r="F2000" s="179"/>
      <c r="G2000" s="180"/>
      <c r="H2000" s="240"/>
      <c r="I2000" s="240"/>
      <c r="J2000" s="402"/>
      <c r="K2000" s="411"/>
      <c r="L2000" s="411"/>
      <c r="M2000" s="240"/>
      <c r="N2000" s="241"/>
      <c r="O2000" s="240"/>
      <c r="P2000" s="240"/>
      <c r="Q2000" s="210"/>
      <c r="R2000" s="341"/>
    </row>
    <row r="2001" spans="3:18" ht="12" customHeight="1" x14ac:dyDescent="0.35">
      <c r="C2001" s="342" t="str">
        <f t="shared" si="158"/>
        <v/>
      </c>
      <c r="D2001" s="126"/>
      <c r="E2001" s="126"/>
      <c r="F2001" s="181"/>
      <c r="G2001" s="182"/>
      <c r="H2001" s="242"/>
      <c r="I2001" s="242"/>
      <c r="J2001" s="403"/>
      <c r="K2001" s="411"/>
      <c r="L2001" s="411"/>
      <c r="M2001" s="243"/>
      <c r="N2001" s="193"/>
      <c r="O2001" s="242"/>
      <c r="P2001" s="242"/>
      <c r="Q2001" s="181"/>
      <c r="R2001" s="342"/>
    </row>
    <row r="2002" spans="3:18" ht="12" customHeight="1" x14ac:dyDescent="0.35">
      <c r="C2002" s="341" t="str">
        <f t="shared" si="158"/>
        <v/>
      </c>
      <c r="D2002" s="239"/>
      <c r="E2002" s="239"/>
      <c r="F2002" s="179"/>
      <c r="G2002" s="180"/>
      <c r="H2002" s="240"/>
      <c r="I2002" s="240"/>
      <c r="J2002" s="402"/>
      <c r="K2002" s="411"/>
      <c r="L2002" s="411"/>
      <c r="M2002" s="240"/>
      <c r="N2002" s="241"/>
      <c r="O2002" s="240"/>
      <c r="P2002" s="240"/>
      <c r="Q2002" s="210"/>
      <c r="R2002" s="341"/>
    </row>
    <row r="2003" spans="3:18" ht="12" customHeight="1" x14ac:dyDescent="0.35">
      <c r="C2003" s="342" t="str">
        <f t="shared" si="158"/>
        <v/>
      </c>
      <c r="D2003" s="126"/>
      <c r="E2003" s="126"/>
      <c r="F2003" s="181"/>
      <c r="G2003" s="182"/>
      <c r="H2003" s="242"/>
      <c r="I2003" s="242"/>
      <c r="J2003" s="403"/>
      <c r="K2003" s="411"/>
      <c r="L2003" s="411"/>
      <c r="M2003" s="243"/>
      <c r="N2003" s="193"/>
      <c r="O2003" s="242"/>
      <c r="P2003" s="242"/>
      <c r="Q2003" s="181"/>
      <c r="R2003" s="342"/>
    </row>
    <row r="2004" spans="3:18" ht="12" customHeight="1" x14ac:dyDescent="0.35">
      <c r="C2004" s="341" t="str">
        <f t="shared" si="158"/>
        <v/>
      </c>
      <c r="D2004" s="239"/>
      <c r="E2004" s="239"/>
      <c r="F2004" s="179"/>
      <c r="G2004" s="180"/>
      <c r="H2004" s="240"/>
      <c r="I2004" s="240"/>
      <c r="J2004" s="402"/>
      <c r="K2004" s="411"/>
      <c r="L2004" s="411"/>
      <c r="M2004" s="240"/>
      <c r="N2004" s="241"/>
      <c r="O2004" s="240"/>
      <c r="P2004" s="240"/>
      <c r="Q2004" s="210"/>
      <c r="R2004" s="341"/>
    </row>
    <row r="2005" spans="3:18" ht="12" customHeight="1" x14ac:dyDescent="0.35">
      <c r="C2005" s="342" t="str">
        <f t="shared" si="158"/>
        <v/>
      </c>
      <c r="D2005" s="126"/>
      <c r="E2005" s="126"/>
      <c r="F2005" s="181"/>
      <c r="G2005" s="182"/>
      <c r="H2005" s="242"/>
      <c r="I2005" s="242"/>
      <c r="J2005" s="403"/>
      <c r="K2005" s="411"/>
      <c r="L2005" s="411"/>
      <c r="M2005" s="243"/>
      <c r="N2005" s="193"/>
      <c r="O2005" s="242"/>
      <c r="P2005" s="242"/>
      <c r="Q2005" s="181"/>
      <c r="R2005" s="342"/>
    </row>
    <row r="2006" spans="3:18" ht="12" customHeight="1" x14ac:dyDescent="0.35">
      <c r="C2006" s="341" t="str">
        <f t="shared" si="158"/>
        <v/>
      </c>
      <c r="D2006" s="239"/>
      <c r="E2006" s="239"/>
      <c r="F2006" s="179"/>
      <c r="G2006" s="180"/>
      <c r="H2006" s="240"/>
      <c r="I2006" s="240"/>
      <c r="J2006" s="402"/>
      <c r="K2006" s="411"/>
      <c r="L2006" s="411"/>
      <c r="M2006" s="240"/>
      <c r="N2006" s="241"/>
      <c r="O2006" s="240"/>
      <c r="P2006" s="240"/>
      <c r="Q2006" s="210"/>
      <c r="R2006" s="341"/>
    </row>
    <row r="2007" spans="3:18" ht="12" customHeight="1" x14ac:dyDescent="0.35">
      <c r="C2007" s="342" t="str">
        <f t="shared" si="158"/>
        <v/>
      </c>
      <c r="D2007" s="126"/>
      <c r="E2007" s="126"/>
      <c r="F2007" s="181"/>
      <c r="G2007" s="182"/>
      <c r="H2007" s="242"/>
      <c r="I2007" s="242"/>
      <c r="J2007" s="403"/>
      <c r="K2007" s="411"/>
      <c r="L2007" s="411"/>
      <c r="M2007" s="243"/>
      <c r="N2007" s="193"/>
      <c r="O2007" s="242"/>
      <c r="P2007" s="242"/>
      <c r="Q2007" s="181"/>
      <c r="R2007" s="342"/>
    </row>
    <row r="2008" spans="3:18" ht="12" customHeight="1" x14ac:dyDescent="0.35">
      <c r="C2008" s="341" t="str">
        <f t="shared" si="158"/>
        <v/>
      </c>
      <c r="D2008" s="239"/>
      <c r="E2008" s="239"/>
      <c r="F2008" s="179"/>
      <c r="G2008" s="180"/>
      <c r="H2008" s="240"/>
      <c r="I2008" s="240"/>
      <c r="J2008" s="402"/>
      <c r="K2008" s="411"/>
      <c r="L2008" s="411"/>
      <c r="M2008" s="240"/>
      <c r="N2008" s="241"/>
      <c r="O2008" s="240"/>
      <c r="P2008" s="240"/>
      <c r="Q2008" s="210"/>
      <c r="R2008" s="341"/>
    </row>
    <row r="2009" spans="3:18" ht="12" customHeight="1" x14ac:dyDescent="0.35">
      <c r="C2009" s="342" t="str">
        <f t="shared" si="158"/>
        <v/>
      </c>
      <c r="D2009" s="126"/>
      <c r="E2009" s="126"/>
      <c r="F2009" s="181"/>
      <c r="G2009" s="182"/>
      <c r="H2009" s="242"/>
      <c r="I2009" s="242"/>
      <c r="J2009" s="403"/>
      <c r="K2009" s="411"/>
      <c r="L2009" s="411"/>
      <c r="M2009" s="243"/>
      <c r="N2009" s="193"/>
      <c r="O2009" s="242"/>
      <c r="P2009" s="242"/>
      <c r="Q2009" s="181"/>
      <c r="R2009" s="342"/>
    </row>
    <row r="2010" spans="3:18" ht="12" customHeight="1" x14ac:dyDescent="0.35">
      <c r="C2010" s="341" t="str">
        <f t="shared" si="158"/>
        <v/>
      </c>
      <c r="D2010" s="239"/>
      <c r="E2010" s="239"/>
      <c r="F2010" s="179"/>
      <c r="G2010" s="180"/>
      <c r="H2010" s="240"/>
      <c r="I2010" s="240"/>
      <c r="J2010" s="402"/>
      <c r="K2010" s="411"/>
      <c r="L2010" s="411"/>
      <c r="M2010" s="240"/>
      <c r="N2010" s="241"/>
      <c r="O2010" s="240"/>
      <c r="P2010" s="240"/>
      <c r="Q2010" s="210"/>
      <c r="R2010" s="341"/>
    </row>
    <row r="2011" spans="3:18" ht="12" customHeight="1" x14ac:dyDescent="0.35">
      <c r="C2011" s="342" t="str">
        <f t="shared" si="158"/>
        <v/>
      </c>
      <c r="D2011" s="126"/>
      <c r="E2011" s="126"/>
      <c r="F2011" s="181"/>
      <c r="G2011" s="182"/>
      <c r="H2011" s="242"/>
      <c r="I2011" s="242"/>
      <c r="J2011" s="403"/>
      <c r="K2011" s="411"/>
      <c r="L2011" s="411"/>
      <c r="M2011" s="243"/>
      <c r="N2011" s="193"/>
      <c r="O2011" s="242"/>
      <c r="P2011" s="242"/>
      <c r="Q2011" s="181"/>
      <c r="R2011" s="342"/>
    </row>
    <row r="2012" spans="3:18" ht="12" customHeight="1" x14ac:dyDescent="0.35">
      <c r="C2012" s="341" t="str">
        <f t="shared" si="158"/>
        <v/>
      </c>
      <c r="D2012" s="239"/>
      <c r="E2012" s="239"/>
      <c r="F2012" s="179"/>
      <c r="G2012" s="180"/>
      <c r="H2012" s="240"/>
      <c r="I2012" s="240"/>
      <c r="J2012" s="402"/>
      <c r="K2012" s="411"/>
      <c r="L2012" s="411"/>
      <c r="M2012" s="240"/>
      <c r="N2012" s="241"/>
      <c r="O2012" s="240"/>
      <c r="P2012" s="240"/>
      <c r="Q2012" s="210"/>
      <c r="R2012" s="341"/>
    </row>
    <row r="2013" spans="3:18" ht="12" customHeight="1" x14ac:dyDescent="0.35">
      <c r="C2013" s="342" t="str">
        <f t="shared" si="158"/>
        <v/>
      </c>
      <c r="D2013" s="126"/>
      <c r="E2013" s="126"/>
      <c r="F2013" s="181"/>
      <c r="G2013" s="182"/>
      <c r="H2013" s="242"/>
      <c r="I2013" s="242"/>
      <c r="J2013" s="403"/>
      <c r="K2013" s="411"/>
      <c r="L2013" s="411"/>
      <c r="M2013" s="243"/>
      <c r="N2013" s="193"/>
      <c r="O2013" s="242"/>
      <c r="P2013" s="242"/>
      <c r="Q2013" s="181"/>
      <c r="R2013" s="342"/>
    </row>
    <row r="2014" spans="3:18" ht="12" customHeight="1" x14ac:dyDescent="0.35">
      <c r="C2014" s="341" t="str">
        <f t="shared" si="158"/>
        <v/>
      </c>
      <c r="D2014" s="239"/>
      <c r="E2014" s="239"/>
      <c r="F2014" s="179"/>
      <c r="G2014" s="180"/>
      <c r="H2014" s="240"/>
      <c r="I2014" s="240"/>
      <c r="J2014" s="402"/>
      <c r="K2014" s="411"/>
      <c r="L2014" s="411"/>
      <c r="M2014" s="240"/>
      <c r="N2014" s="241"/>
      <c r="O2014" s="240"/>
      <c r="P2014" s="240"/>
      <c r="Q2014" s="210"/>
      <c r="R2014" s="341"/>
    </row>
    <row r="2015" spans="3:18" ht="12" customHeight="1" x14ac:dyDescent="0.35">
      <c r="C2015" s="342" t="str">
        <f t="shared" si="158"/>
        <v/>
      </c>
      <c r="D2015" s="126"/>
      <c r="E2015" s="126"/>
      <c r="F2015" s="181"/>
      <c r="G2015" s="182"/>
      <c r="H2015" s="242"/>
      <c r="I2015" s="242"/>
      <c r="J2015" s="403"/>
      <c r="K2015" s="411"/>
      <c r="L2015" s="411"/>
      <c r="M2015" s="243"/>
      <c r="N2015" s="193"/>
      <c r="O2015" s="242"/>
      <c r="P2015" s="242"/>
      <c r="Q2015" s="181"/>
      <c r="R2015" s="342"/>
    </row>
    <row r="2016" spans="3:18" ht="12" customHeight="1" x14ac:dyDescent="0.35">
      <c r="C2016" s="341" t="str">
        <f t="shared" si="158"/>
        <v/>
      </c>
      <c r="D2016" s="239"/>
      <c r="E2016" s="239"/>
      <c r="F2016" s="179"/>
      <c r="G2016" s="180"/>
      <c r="H2016" s="240"/>
      <c r="I2016" s="240"/>
      <c r="J2016" s="402"/>
      <c r="K2016" s="411"/>
      <c r="L2016" s="411"/>
      <c r="M2016" s="240"/>
      <c r="N2016" s="241"/>
      <c r="O2016" s="240"/>
      <c r="P2016" s="240"/>
      <c r="Q2016" s="210"/>
      <c r="R2016" s="341"/>
    </row>
    <row r="2017" spans="3:18" ht="12" customHeight="1" x14ac:dyDescent="0.35">
      <c r="C2017" s="342" t="str">
        <f t="shared" si="158"/>
        <v/>
      </c>
      <c r="D2017" s="126"/>
      <c r="E2017" s="126"/>
      <c r="F2017" s="181"/>
      <c r="G2017" s="182"/>
      <c r="H2017" s="242"/>
      <c r="I2017" s="242"/>
      <c r="J2017" s="403"/>
      <c r="K2017" s="411"/>
      <c r="L2017" s="411"/>
      <c r="M2017" s="243"/>
      <c r="N2017" s="193"/>
      <c r="O2017" s="242"/>
      <c r="P2017" s="242"/>
      <c r="Q2017" s="181"/>
      <c r="R2017" s="342"/>
    </row>
    <row r="2018" spans="3:18" ht="12" customHeight="1" x14ac:dyDescent="0.35">
      <c r="C2018" s="341" t="str">
        <f t="shared" si="158"/>
        <v/>
      </c>
      <c r="D2018" s="239"/>
      <c r="E2018" s="239"/>
      <c r="F2018" s="179"/>
      <c r="G2018" s="180"/>
      <c r="H2018" s="240"/>
      <c r="I2018" s="240"/>
      <c r="J2018" s="402"/>
      <c r="K2018" s="411"/>
      <c r="L2018" s="411"/>
      <c r="M2018" s="240"/>
      <c r="N2018" s="241"/>
      <c r="O2018" s="240"/>
      <c r="P2018" s="240"/>
      <c r="Q2018" s="210"/>
      <c r="R2018" s="341"/>
    </row>
    <row r="2019" spans="3:18" ht="12" customHeight="1" x14ac:dyDescent="0.35">
      <c r="C2019" s="342" t="str">
        <f t="shared" si="158"/>
        <v/>
      </c>
      <c r="D2019" s="126"/>
      <c r="E2019" s="126"/>
      <c r="F2019" s="181"/>
      <c r="G2019" s="182"/>
      <c r="H2019" s="242"/>
      <c r="I2019" s="242"/>
      <c r="J2019" s="403"/>
      <c r="K2019" s="411"/>
      <c r="L2019" s="411"/>
      <c r="M2019" s="243"/>
      <c r="N2019" s="193"/>
      <c r="O2019" s="242"/>
      <c r="P2019" s="242"/>
      <c r="Q2019" s="181"/>
      <c r="R2019" s="342"/>
    </row>
    <row r="2020" spans="3:18" ht="12" customHeight="1" x14ac:dyDescent="0.35">
      <c r="C2020" s="341" t="str">
        <f t="shared" si="158"/>
        <v/>
      </c>
      <c r="D2020" s="239"/>
      <c r="E2020" s="239"/>
      <c r="F2020" s="179"/>
      <c r="G2020" s="180"/>
      <c r="H2020" s="240"/>
      <c r="I2020" s="240"/>
      <c r="J2020" s="402"/>
      <c r="K2020" s="411"/>
      <c r="L2020" s="411"/>
      <c r="M2020" s="240"/>
      <c r="N2020" s="241"/>
      <c r="O2020" s="240"/>
      <c r="P2020" s="240"/>
      <c r="Q2020" s="210"/>
      <c r="R2020" s="341"/>
    </row>
    <row r="2021" spans="3:18" ht="12" customHeight="1" x14ac:dyDescent="0.35">
      <c r="C2021" s="342" t="str">
        <f t="shared" si="158"/>
        <v/>
      </c>
      <c r="D2021" s="126"/>
      <c r="E2021" s="126"/>
      <c r="F2021" s="181"/>
      <c r="G2021" s="182"/>
      <c r="H2021" s="242"/>
      <c r="I2021" s="242"/>
      <c r="J2021" s="403"/>
      <c r="K2021" s="411"/>
      <c r="L2021" s="411"/>
      <c r="M2021" s="243"/>
      <c r="N2021" s="193"/>
      <c r="O2021" s="242"/>
      <c r="P2021" s="242"/>
      <c r="Q2021" s="181"/>
      <c r="R2021" s="342"/>
    </row>
    <row r="2022" spans="3:18" ht="12" customHeight="1" x14ac:dyDescent="0.35">
      <c r="C2022" s="341" t="str">
        <f t="shared" si="158"/>
        <v/>
      </c>
      <c r="D2022" s="239"/>
      <c r="E2022" s="239"/>
      <c r="F2022" s="179"/>
      <c r="G2022" s="180"/>
      <c r="H2022" s="240"/>
      <c r="I2022" s="240"/>
      <c r="J2022" s="402"/>
      <c r="K2022" s="411"/>
      <c r="L2022" s="411"/>
      <c r="M2022" s="240"/>
      <c r="N2022" s="241"/>
      <c r="O2022" s="240"/>
      <c r="P2022" s="240"/>
      <c r="Q2022" s="210"/>
      <c r="R2022" s="341"/>
    </row>
    <row r="2023" spans="3:18" ht="12" customHeight="1" x14ac:dyDescent="0.35">
      <c r="C2023" s="342" t="str">
        <f t="shared" si="158"/>
        <v/>
      </c>
      <c r="D2023" s="126"/>
      <c r="E2023" s="126"/>
      <c r="F2023" s="181"/>
      <c r="G2023" s="182"/>
      <c r="H2023" s="242"/>
      <c r="I2023" s="242"/>
      <c r="J2023" s="403"/>
      <c r="K2023" s="411"/>
      <c r="L2023" s="411"/>
      <c r="M2023" s="243"/>
      <c r="N2023" s="193"/>
      <c r="O2023" s="242"/>
      <c r="P2023" s="242"/>
      <c r="Q2023" s="181"/>
      <c r="R2023" s="342"/>
    </row>
    <row r="2024" spans="3:18" ht="12" customHeight="1" x14ac:dyDescent="0.35">
      <c r="C2024" s="341" t="str">
        <f t="shared" si="158"/>
        <v/>
      </c>
      <c r="D2024" s="239"/>
      <c r="E2024" s="239"/>
      <c r="F2024" s="179"/>
      <c r="G2024" s="180"/>
      <c r="H2024" s="240"/>
      <c r="I2024" s="240"/>
      <c r="J2024" s="402"/>
      <c r="K2024" s="411"/>
      <c r="L2024" s="411"/>
      <c r="M2024" s="240"/>
      <c r="N2024" s="241"/>
      <c r="O2024" s="240"/>
      <c r="P2024" s="240"/>
      <c r="Q2024" s="210"/>
      <c r="R2024" s="341"/>
    </row>
    <row r="2025" spans="3:18" ht="12" customHeight="1" x14ac:dyDescent="0.35">
      <c r="C2025" s="342" t="str">
        <f t="shared" si="158"/>
        <v/>
      </c>
      <c r="D2025" s="126"/>
      <c r="E2025" s="126"/>
      <c r="F2025" s="181"/>
      <c r="G2025" s="182"/>
      <c r="H2025" s="242"/>
      <c r="I2025" s="242"/>
      <c r="J2025" s="403"/>
      <c r="K2025" s="411"/>
      <c r="L2025" s="411"/>
      <c r="M2025" s="243"/>
      <c r="N2025" s="193"/>
      <c r="O2025" s="242"/>
      <c r="P2025" s="242"/>
      <c r="Q2025" s="181"/>
      <c r="R2025" s="342"/>
    </row>
    <row r="2026" spans="3:18" ht="12" customHeight="1" x14ac:dyDescent="0.35">
      <c r="C2026" s="341" t="str">
        <f t="shared" si="158"/>
        <v/>
      </c>
      <c r="D2026" s="239"/>
      <c r="E2026" s="239"/>
      <c r="F2026" s="179"/>
      <c r="G2026" s="180"/>
      <c r="H2026" s="240"/>
      <c r="I2026" s="240"/>
      <c r="J2026" s="402"/>
      <c r="K2026" s="411"/>
      <c r="L2026" s="411"/>
      <c r="M2026" s="240"/>
      <c r="N2026" s="241"/>
      <c r="O2026" s="240"/>
      <c r="P2026" s="240"/>
      <c r="Q2026" s="210"/>
      <c r="R2026" s="341"/>
    </row>
    <row r="2027" spans="3:18" ht="12" customHeight="1" x14ac:dyDescent="0.35">
      <c r="C2027" s="342" t="str">
        <f t="shared" si="158"/>
        <v/>
      </c>
      <c r="D2027" s="126"/>
      <c r="E2027" s="126"/>
      <c r="F2027" s="181"/>
      <c r="G2027" s="182"/>
      <c r="H2027" s="242"/>
      <c r="I2027" s="242"/>
      <c r="J2027" s="403"/>
      <c r="K2027" s="411"/>
      <c r="L2027" s="411"/>
      <c r="M2027" s="243"/>
      <c r="N2027" s="193"/>
      <c r="O2027" s="242"/>
      <c r="P2027" s="242"/>
      <c r="Q2027" s="181"/>
      <c r="R2027" s="342"/>
    </row>
    <row r="2028" spans="3:18" ht="12" customHeight="1" x14ac:dyDescent="0.35">
      <c r="C2028" s="341" t="str">
        <f t="shared" si="158"/>
        <v/>
      </c>
      <c r="D2028" s="239"/>
      <c r="E2028" s="239"/>
      <c r="F2028" s="179"/>
      <c r="G2028" s="180"/>
      <c r="H2028" s="240"/>
      <c r="I2028" s="240"/>
      <c r="J2028" s="402"/>
      <c r="K2028" s="411"/>
      <c r="L2028" s="411"/>
      <c r="M2028" s="240"/>
      <c r="N2028" s="241"/>
      <c r="O2028" s="240"/>
      <c r="P2028" s="240"/>
      <c r="Q2028" s="210"/>
      <c r="R2028" s="341"/>
    </row>
    <row r="2029" spans="3:18" ht="12" customHeight="1" x14ac:dyDescent="0.35">
      <c r="C2029" s="342" t="str">
        <f t="shared" si="158"/>
        <v/>
      </c>
      <c r="D2029" s="126"/>
      <c r="E2029" s="126"/>
      <c r="F2029" s="181"/>
      <c r="G2029" s="182"/>
      <c r="H2029" s="242"/>
      <c r="I2029" s="242"/>
      <c r="J2029" s="403"/>
      <c r="K2029" s="411"/>
      <c r="L2029" s="411"/>
      <c r="M2029" s="243"/>
      <c r="N2029" s="193"/>
      <c r="O2029" s="242"/>
      <c r="P2029" s="242"/>
      <c r="Q2029" s="181"/>
      <c r="R2029" s="342"/>
    </row>
    <row r="2030" spans="3:18" ht="12" customHeight="1" x14ac:dyDescent="0.35">
      <c r="C2030" s="341" t="str">
        <f t="shared" si="158"/>
        <v/>
      </c>
      <c r="D2030" s="239"/>
      <c r="E2030" s="239"/>
      <c r="F2030" s="179"/>
      <c r="G2030" s="180"/>
      <c r="H2030" s="240"/>
      <c r="I2030" s="240"/>
      <c r="J2030" s="402"/>
      <c r="K2030" s="411"/>
      <c r="L2030" s="411"/>
      <c r="M2030" s="240"/>
      <c r="N2030" s="241"/>
      <c r="O2030" s="240"/>
      <c r="P2030" s="240"/>
      <c r="Q2030" s="210"/>
      <c r="R2030" s="341"/>
    </row>
    <row r="2031" spans="3:18" ht="12" customHeight="1" x14ac:dyDescent="0.35">
      <c r="C2031" s="342" t="str">
        <f t="shared" si="158"/>
        <v/>
      </c>
      <c r="D2031" s="126"/>
      <c r="E2031" s="126"/>
      <c r="F2031" s="181"/>
      <c r="G2031" s="182"/>
      <c r="H2031" s="242"/>
      <c r="I2031" s="242"/>
      <c r="J2031" s="403"/>
      <c r="K2031" s="411"/>
      <c r="L2031" s="411"/>
      <c r="M2031" s="243"/>
      <c r="N2031" s="193"/>
      <c r="O2031" s="242"/>
      <c r="P2031" s="242"/>
      <c r="Q2031" s="181"/>
      <c r="R2031" s="342"/>
    </row>
    <row r="2032" spans="3:18" ht="12" customHeight="1" x14ac:dyDescent="0.35">
      <c r="C2032" s="341" t="str">
        <f t="shared" si="158"/>
        <v/>
      </c>
      <c r="D2032" s="239"/>
      <c r="E2032" s="239"/>
      <c r="F2032" s="179"/>
      <c r="G2032" s="180"/>
      <c r="H2032" s="240"/>
      <c r="I2032" s="240"/>
      <c r="J2032" s="402"/>
      <c r="K2032" s="411"/>
      <c r="L2032" s="411"/>
      <c r="M2032" s="240"/>
      <c r="N2032" s="241"/>
      <c r="O2032" s="240"/>
      <c r="P2032" s="240"/>
      <c r="Q2032" s="210"/>
      <c r="R2032" s="341"/>
    </row>
    <row r="2033" spans="3:18" ht="12" customHeight="1" x14ac:dyDescent="0.35">
      <c r="C2033" s="342" t="str">
        <f t="shared" si="158"/>
        <v/>
      </c>
      <c r="D2033" s="126"/>
      <c r="E2033" s="126"/>
      <c r="F2033" s="181"/>
      <c r="G2033" s="182"/>
      <c r="H2033" s="242"/>
      <c r="I2033" s="242"/>
      <c r="J2033" s="403"/>
      <c r="K2033" s="411"/>
      <c r="L2033" s="411"/>
      <c r="M2033" s="243"/>
      <c r="N2033" s="193"/>
      <c r="O2033" s="242"/>
      <c r="P2033" s="242"/>
      <c r="Q2033" s="181"/>
      <c r="R2033" s="342"/>
    </row>
    <row r="2034" spans="3:18" ht="12" customHeight="1" x14ac:dyDescent="0.35">
      <c r="C2034" s="341" t="str">
        <f t="shared" si="158"/>
        <v/>
      </c>
      <c r="D2034" s="239"/>
      <c r="E2034" s="239"/>
      <c r="F2034" s="179"/>
      <c r="G2034" s="180"/>
      <c r="H2034" s="240"/>
      <c r="I2034" s="240"/>
      <c r="J2034" s="402"/>
      <c r="K2034" s="411"/>
      <c r="L2034" s="411"/>
      <c r="M2034" s="240"/>
      <c r="N2034" s="241"/>
      <c r="O2034" s="240"/>
      <c r="P2034" s="240"/>
      <c r="Q2034" s="210"/>
      <c r="R2034" s="341"/>
    </row>
    <row r="2035" spans="3:18" ht="12" customHeight="1" x14ac:dyDescent="0.35">
      <c r="C2035" s="342" t="str">
        <f t="shared" si="158"/>
        <v/>
      </c>
      <c r="D2035" s="126"/>
      <c r="E2035" s="126"/>
      <c r="F2035" s="181"/>
      <c r="G2035" s="182"/>
      <c r="H2035" s="242"/>
      <c r="I2035" s="242"/>
      <c r="J2035" s="403"/>
      <c r="K2035" s="411"/>
      <c r="L2035" s="411"/>
      <c r="M2035" s="243"/>
      <c r="N2035" s="193"/>
      <c r="O2035" s="242"/>
      <c r="P2035" s="242"/>
      <c r="Q2035" s="181"/>
      <c r="R2035" s="342"/>
    </row>
    <row r="2036" spans="3:18" ht="12" customHeight="1" x14ac:dyDescent="0.35">
      <c r="C2036" s="341" t="str">
        <f t="shared" si="158"/>
        <v/>
      </c>
      <c r="D2036" s="239"/>
      <c r="E2036" s="239"/>
      <c r="F2036" s="179"/>
      <c r="G2036" s="180"/>
      <c r="H2036" s="240"/>
      <c r="I2036" s="240"/>
      <c r="J2036" s="402"/>
      <c r="K2036" s="411"/>
      <c r="L2036" s="411"/>
      <c r="M2036" s="240"/>
      <c r="N2036" s="241"/>
      <c r="O2036" s="240"/>
      <c r="P2036" s="240"/>
      <c r="Q2036" s="210"/>
      <c r="R2036" s="341"/>
    </row>
    <row r="2037" spans="3:18" ht="12" customHeight="1" x14ac:dyDescent="0.35">
      <c r="C2037" s="342" t="str">
        <f t="shared" si="158"/>
        <v/>
      </c>
      <c r="D2037" s="126"/>
      <c r="E2037" s="126"/>
      <c r="F2037" s="181"/>
      <c r="G2037" s="182"/>
      <c r="H2037" s="242"/>
      <c r="I2037" s="242"/>
      <c r="J2037" s="403"/>
      <c r="K2037" s="411"/>
      <c r="L2037" s="411"/>
      <c r="M2037" s="243"/>
      <c r="N2037" s="193"/>
      <c r="O2037" s="242"/>
      <c r="P2037" s="242"/>
      <c r="Q2037" s="181"/>
      <c r="R2037" s="342"/>
    </row>
    <row r="2038" spans="3:18" ht="12" customHeight="1" x14ac:dyDescent="0.35">
      <c r="C2038" s="341" t="str">
        <f t="shared" si="158"/>
        <v/>
      </c>
      <c r="D2038" s="239"/>
      <c r="E2038" s="239"/>
      <c r="F2038" s="179"/>
      <c r="G2038" s="180"/>
      <c r="H2038" s="240"/>
      <c r="I2038" s="240"/>
      <c r="J2038" s="402"/>
      <c r="K2038" s="411"/>
      <c r="L2038" s="411"/>
      <c r="M2038" s="240"/>
      <c r="N2038" s="241"/>
      <c r="O2038" s="240"/>
      <c r="P2038" s="240"/>
      <c r="Q2038" s="210"/>
      <c r="R2038" s="341"/>
    </row>
    <row r="2039" spans="3:18" ht="12" customHeight="1" x14ac:dyDescent="0.35">
      <c r="C2039" s="342" t="str">
        <f t="shared" si="158"/>
        <v/>
      </c>
      <c r="D2039" s="126"/>
      <c r="E2039" s="126"/>
      <c r="F2039" s="181"/>
      <c r="G2039" s="182"/>
      <c r="H2039" s="242"/>
      <c r="I2039" s="242"/>
      <c r="J2039" s="403"/>
      <c r="K2039" s="411"/>
      <c r="L2039" s="411"/>
      <c r="M2039" s="243"/>
      <c r="N2039" s="193"/>
      <c r="O2039" s="242"/>
      <c r="P2039" s="242"/>
      <c r="Q2039" s="181"/>
      <c r="R2039" s="342"/>
    </row>
    <row r="2040" spans="3:18" ht="12" customHeight="1" x14ac:dyDescent="0.35">
      <c r="C2040" s="341" t="str">
        <f t="shared" si="158"/>
        <v/>
      </c>
      <c r="D2040" s="239"/>
      <c r="E2040" s="239"/>
      <c r="F2040" s="179"/>
      <c r="G2040" s="180"/>
      <c r="H2040" s="240"/>
      <c r="I2040" s="240"/>
      <c r="J2040" s="402"/>
      <c r="K2040" s="411"/>
      <c r="L2040" s="411"/>
      <c r="M2040" s="240"/>
      <c r="N2040" s="241"/>
      <c r="O2040" s="240"/>
      <c r="P2040" s="240"/>
      <c r="Q2040" s="210"/>
      <c r="R2040" s="341"/>
    </row>
    <row r="2041" spans="3:18" ht="12" customHeight="1" x14ac:dyDescent="0.35">
      <c r="C2041" s="342" t="str">
        <f t="shared" si="158"/>
        <v/>
      </c>
      <c r="D2041" s="126"/>
      <c r="E2041" s="126"/>
      <c r="F2041" s="181"/>
      <c r="G2041" s="182"/>
      <c r="H2041" s="242"/>
      <c r="I2041" s="242"/>
      <c r="J2041" s="403"/>
      <c r="K2041" s="411"/>
      <c r="L2041" s="411"/>
      <c r="M2041" s="243"/>
      <c r="N2041" s="193"/>
      <c r="O2041" s="242"/>
      <c r="P2041" s="242"/>
      <c r="Q2041" s="181"/>
      <c r="R2041" s="342"/>
    </row>
    <row r="2042" spans="3:18" ht="12" customHeight="1" x14ac:dyDescent="0.35">
      <c r="C2042" s="341" t="str">
        <f t="shared" si="158"/>
        <v/>
      </c>
      <c r="D2042" s="239"/>
      <c r="E2042" s="239"/>
      <c r="F2042" s="179"/>
      <c r="G2042" s="180"/>
      <c r="H2042" s="240"/>
      <c r="I2042" s="240"/>
      <c r="J2042" s="402"/>
      <c r="K2042" s="411"/>
      <c r="L2042" s="411"/>
      <c r="M2042" s="240"/>
      <c r="N2042" s="241"/>
      <c r="O2042" s="240"/>
      <c r="P2042" s="240"/>
      <c r="Q2042" s="210"/>
      <c r="R2042" s="341"/>
    </row>
    <row r="2043" spans="3:18" ht="12" customHeight="1" x14ac:dyDescent="0.35">
      <c r="C2043" s="342" t="str">
        <f t="shared" si="158"/>
        <v/>
      </c>
      <c r="D2043" s="126"/>
      <c r="E2043" s="126"/>
      <c r="F2043" s="181"/>
      <c r="G2043" s="182"/>
      <c r="H2043" s="242"/>
      <c r="I2043" s="242"/>
      <c r="J2043" s="403"/>
      <c r="K2043" s="411"/>
      <c r="L2043" s="411"/>
      <c r="M2043" s="243"/>
      <c r="N2043" s="193"/>
      <c r="O2043" s="242"/>
      <c r="P2043" s="242"/>
      <c r="Q2043" s="181"/>
      <c r="R2043" s="342"/>
    </row>
    <row r="2044" spans="3:18" ht="12" customHeight="1" x14ac:dyDescent="0.35">
      <c r="C2044" s="341" t="str">
        <f t="shared" si="158"/>
        <v/>
      </c>
      <c r="D2044" s="239"/>
      <c r="E2044" s="239"/>
      <c r="F2044" s="179"/>
      <c r="G2044" s="180"/>
      <c r="H2044" s="240"/>
      <c r="I2044" s="240"/>
      <c r="J2044" s="402"/>
      <c r="K2044" s="411"/>
      <c r="L2044" s="411"/>
      <c r="M2044" s="240"/>
      <c r="N2044" s="241"/>
      <c r="O2044" s="240"/>
      <c r="P2044" s="240"/>
      <c r="Q2044" s="210"/>
      <c r="R2044" s="341"/>
    </row>
    <row r="2045" spans="3:18" ht="12" customHeight="1" x14ac:dyDescent="0.35">
      <c r="C2045" s="342" t="str">
        <f t="shared" si="158"/>
        <v/>
      </c>
      <c r="D2045" s="126"/>
      <c r="E2045" s="126"/>
      <c r="F2045" s="181"/>
      <c r="G2045" s="182"/>
      <c r="H2045" s="242"/>
      <c r="I2045" s="242"/>
      <c r="J2045" s="403"/>
      <c r="K2045" s="411"/>
      <c r="L2045" s="411"/>
      <c r="M2045" s="243"/>
      <c r="N2045" s="193"/>
      <c r="O2045" s="242"/>
      <c r="P2045" s="242"/>
      <c r="Q2045" s="181"/>
      <c r="R2045" s="342"/>
    </row>
    <row r="2046" spans="3:18" ht="12" customHeight="1" x14ac:dyDescent="0.35">
      <c r="C2046" s="341" t="str">
        <f t="shared" si="158"/>
        <v/>
      </c>
      <c r="D2046" s="239"/>
      <c r="E2046" s="239"/>
      <c r="F2046" s="179"/>
      <c r="G2046" s="180"/>
      <c r="H2046" s="240"/>
      <c r="I2046" s="240"/>
      <c r="J2046" s="402"/>
      <c r="K2046" s="411"/>
      <c r="L2046" s="411"/>
      <c r="M2046" s="240"/>
      <c r="N2046" s="241"/>
      <c r="O2046" s="240"/>
      <c r="P2046" s="240"/>
      <c r="Q2046" s="210"/>
      <c r="R2046" s="341"/>
    </row>
    <row r="2047" spans="3:18" ht="12" customHeight="1" x14ac:dyDescent="0.35">
      <c r="C2047" s="342" t="str">
        <f t="shared" si="158"/>
        <v/>
      </c>
      <c r="D2047" s="126"/>
      <c r="E2047" s="126"/>
      <c r="F2047" s="181"/>
      <c r="G2047" s="182"/>
      <c r="H2047" s="242"/>
      <c r="I2047" s="242"/>
      <c r="J2047" s="403"/>
      <c r="K2047" s="411"/>
      <c r="L2047" s="411"/>
      <c r="M2047" s="243"/>
      <c r="N2047" s="193"/>
      <c r="O2047" s="242"/>
      <c r="P2047" s="242"/>
      <c r="Q2047" s="181"/>
      <c r="R2047" s="342"/>
    </row>
    <row r="2048" spans="3:18" ht="12" customHeight="1" x14ac:dyDescent="0.35">
      <c r="C2048" s="341" t="str">
        <f t="shared" si="158"/>
        <v/>
      </c>
      <c r="D2048" s="239"/>
      <c r="E2048" s="239"/>
      <c r="F2048" s="179"/>
      <c r="G2048" s="180"/>
      <c r="H2048" s="240"/>
      <c r="I2048" s="240"/>
      <c r="J2048" s="402"/>
      <c r="K2048" s="411"/>
      <c r="L2048" s="411"/>
      <c r="M2048" s="240"/>
      <c r="N2048" s="241"/>
      <c r="O2048" s="240"/>
      <c r="P2048" s="240"/>
      <c r="Q2048" s="210"/>
      <c r="R2048" s="341"/>
    </row>
    <row r="2049" spans="3:18" ht="12" customHeight="1" x14ac:dyDescent="0.35">
      <c r="C2049" s="342" t="str">
        <f t="shared" si="158"/>
        <v/>
      </c>
      <c r="D2049" s="126"/>
      <c r="E2049" s="126"/>
      <c r="F2049" s="181"/>
      <c r="G2049" s="182"/>
      <c r="H2049" s="242"/>
      <c r="I2049" s="242"/>
      <c r="J2049" s="403"/>
      <c r="K2049" s="411"/>
      <c r="L2049" s="411"/>
      <c r="M2049" s="243"/>
      <c r="N2049" s="193"/>
      <c r="O2049" s="242"/>
      <c r="P2049" s="242"/>
      <c r="Q2049" s="181"/>
      <c r="R2049" s="342"/>
    </row>
    <row r="2050" spans="3:18" ht="12" customHeight="1" x14ac:dyDescent="0.35">
      <c r="C2050" s="341" t="str">
        <f t="shared" si="158"/>
        <v/>
      </c>
      <c r="D2050" s="239"/>
      <c r="E2050" s="239"/>
      <c r="F2050" s="179"/>
      <c r="G2050" s="180"/>
      <c r="H2050" s="240"/>
      <c r="I2050" s="240"/>
      <c r="J2050" s="402"/>
      <c r="K2050" s="411"/>
      <c r="L2050" s="411"/>
      <c r="M2050" s="240"/>
      <c r="N2050" s="241"/>
      <c r="O2050" s="240"/>
      <c r="P2050" s="240"/>
      <c r="Q2050" s="210"/>
      <c r="R2050" s="341"/>
    </row>
    <row r="2051" spans="3:18" ht="12" customHeight="1" x14ac:dyDescent="0.35">
      <c r="C2051" s="342" t="str">
        <f t="shared" si="158"/>
        <v/>
      </c>
      <c r="D2051" s="126"/>
      <c r="E2051" s="126"/>
      <c r="F2051" s="181"/>
      <c r="G2051" s="182"/>
      <c r="H2051" s="242"/>
      <c r="I2051" s="242"/>
      <c r="J2051" s="403"/>
      <c r="K2051" s="411"/>
      <c r="L2051" s="411"/>
      <c r="M2051" s="243"/>
      <c r="N2051" s="193"/>
      <c r="O2051" s="242"/>
      <c r="P2051" s="242"/>
      <c r="Q2051" s="181"/>
      <c r="R2051" s="342"/>
    </row>
    <row r="2052" spans="3:18" ht="12" customHeight="1" x14ac:dyDescent="0.35">
      <c r="C2052" s="341" t="str">
        <f t="shared" si="158"/>
        <v/>
      </c>
      <c r="D2052" s="239"/>
      <c r="E2052" s="239"/>
      <c r="F2052" s="179"/>
      <c r="G2052" s="180"/>
      <c r="H2052" s="240"/>
      <c r="I2052" s="240"/>
      <c r="J2052" s="402"/>
      <c r="K2052" s="411"/>
      <c r="L2052" s="411"/>
      <c r="M2052" s="240"/>
      <c r="N2052" s="241"/>
      <c r="O2052" s="240"/>
      <c r="P2052" s="240"/>
      <c r="Q2052" s="210"/>
      <c r="R2052" s="341"/>
    </row>
    <row r="2053" spans="3:18" ht="12" customHeight="1" x14ac:dyDescent="0.35">
      <c r="C2053" s="342" t="str">
        <f t="shared" si="158"/>
        <v/>
      </c>
      <c r="D2053" s="126"/>
      <c r="E2053" s="126"/>
      <c r="F2053" s="181"/>
      <c r="G2053" s="182"/>
      <c r="H2053" s="242"/>
      <c r="I2053" s="242"/>
      <c r="J2053" s="403"/>
      <c r="K2053" s="411"/>
      <c r="L2053" s="411"/>
      <c r="M2053" s="243"/>
      <c r="N2053" s="193"/>
      <c r="O2053" s="242"/>
      <c r="P2053" s="242"/>
      <c r="Q2053" s="181"/>
      <c r="R2053" s="342"/>
    </row>
    <row r="2054" spans="3:18" ht="12" customHeight="1" x14ac:dyDescent="0.35">
      <c r="C2054" s="341" t="str">
        <f t="shared" si="158"/>
        <v/>
      </c>
      <c r="D2054" s="239"/>
      <c r="E2054" s="239"/>
      <c r="F2054" s="179"/>
      <c r="G2054" s="180"/>
      <c r="H2054" s="240"/>
      <c r="I2054" s="240"/>
      <c r="J2054" s="402"/>
      <c r="K2054" s="411"/>
      <c r="L2054" s="411"/>
      <c r="M2054" s="240"/>
      <c r="N2054" s="241"/>
      <c r="O2054" s="240"/>
      <c r="P2054" s="240"/>
      <c r="Q2054" s="210"/>
      <c r="R2054" s="341"/>
    </row>
    <row r="2055" spans="3:18" ht="12" customHeight="1" x14ac:dyDescent="0.35">
      <c r="C2055" s="342" t="str">
        <f t="shared" si="158"/>
        <v/>
      </c>
      <c r="D2055" s="126"/>
      <c r="E2055" s="126"/>
      <c r="F2055" s="181"/>
      <c r="G2055" s="182"/>
      <c r="H2055" s="242"/>
      <c r="I2055" s="242"/>
      <c r="J2055" s="403"/>
      <c r="K2055" s="411"/>
      <c r="L2055" s="411"/>
      <c r="M2055" s="243"/>
      <c r="N2055" s="193"/>
      <c r="O2055" s="242"/>
      <c r="P2055" s="242"/>
      <c r="Q2055" s="181"/>
      <c r="R2055" s="342"/>
    </row>
    <row r="2056" spans="3:18" ht="12" customHeight="1" x14ac:dyDescent="0.35">
      <c r="C2056" s="341" t="str">
        <f t="shared" si="158"/>
        <v/>
      </c>
      <c r="D2056" s="239"/>
      <c r="E2056" s="239"/>
      <c r="F2056" s="179"/>
      <c r="G2056" s="180"/>
      <c r="H2056" s="240"/>
      <c r="I2056" s="240"/>
      <c r="J2056" s="402"/>
      <c r="K2056" s="411"/>
      <c r="L2056" s="411"/>
      <c r="M2056" s="240"/>
      <c r="N2056" s="241"/>
      <c r="O2056" s="240"/>
      <c r="P2056" s="240"/>
      <c r="Q2056" s="210"/>
      <c r="R2056" s="341"/>
    </row>
    <row r="2057" spans="3:18" ht="12" customHeight="1" x14ac:dyDescent="0.35">
      <c r="C2057" s="342" t="str">
        <f t="shared" si="158"/>
        <v/>
      </c>
      <c r="D2057" s="126"/>
      <c r="E2057" s="126"/>
      <c r="F2057" s="181"/>
      <c r="G2057" s="182"/>
      <c r="H2057" s="242"/>
      <c r="I2057" s="242"/>
      <c r="J2057" s="403"/>
      <c r="K2057" s="411"/>
      <c r="L2057" s="411"/>
      <c r="M2057" s="243"/>
      <c r="N2057" s="193"/>
      <c r="O2057" s="242"/>
      <c r="P2057" s="242"/>
      <c r="Q2057" s="181"/>
      <c r="R2057" s="342"/>
    </row>
    <row r="2058" spans="3:18" ht="12" customHeight="1" x14ac:dyDescent="0.35">
      <c r="C2058" s="341" t="str">
        <f t="shared" si="158"/>
        <v/>
      </c>
      <c r="D2058" s="239"/>
      <c r="E2058" s="239"/>
      <c r="F2058" s="179"/>
      <c r="G2058" s="180"/>
      <c r="H2058" s="240"/>
      <c r="I2058" s="240"/>
      <c r="J2058" s="402"/>
      <c r="K2058" s="411"/>
      <c r="L2058" s="411"/>
      <c r="M2058" s="240"/>
      <c r="N2058" s="241"/>
      <c r="O2058" s="240"/>
      <c r="P2058" s="240"/>
      <c r="Q2058" s="210"/>
      <c r="R2058" s="341"/>
    </row>
    <row r="2059" spans="3:18" ht="12" customHeight="1" x14ac:dyDescent="0.35">
      <c r="C2059" s="342" t="str">
        <f t="shared" si="158"/>
        <v/>
      </c>
      <c r="D2059" s="126"/>
      <c r="E2059" s="126"/>
      <c r="F2059" s="181"/>
      <c r="G2059" s="182"/>
      <c r="H2059" s="242"/>
      <c r="I2059" s="242"/>
      <c r="J2059" s="403"/>
      <c r="K2059" s="411"/>
      <c r="L2059" s="411"/>
      <c r="M2059" s="243"/>
      <c r="N2059" s="193"/>
      <c r="O2059" s="242"/>
      <c r="P2059" s="242"/>
      <c r="Q2059" s="181"/>
      <c r="R2059" s="342"/>
    </row>
    <row r="2060" spans="3:18" ht="12" customHeight="1" x14ac:dyDescent="0.35">
      <c r="C2060" s="341" t="str">
        <f t="shared" si="158"/>
        <v/>
      </c>
      <c r="D2060" s="239"/>
      <c r="E2060" s="239"/>
      <c r="F2060" s="179"/>
      <c r="G2060" s="180"/>
      <c r="H2060" s="240"/>
      <c r="I2060" s="240"/>
      <c r="J2060" s="402"/>
      <c r="K2060" s="411"/>
      <c r="L2060" s="411"/>
      <c r="M2060" s="240"/>
      <c r="N2060" s="241"/>
      <c r="O2060" s="240"/>
      <c r="P2060" s="240"/>
      <c r="Q2060" s="210"/>
      <c r="R2060" s="341"/>
    </row>
    <row r="2061" spans="3:18" ht="12" customHeight="1" x14ac:dyDescent="0.35">
      <c r="C2061" s="342" t="str">
        <f t="shared" si="158"/>
        <v/>
      </c>
      <c r="D2061" s="126"/>
      <c r="E2061" s="126"/>
      <c r="F2061" s="181"/>
      <c r="G2061" s="182"/>
      <c r="H2061" s="242"/>
      <c r="I2061" s="242"/>
      <c r="J2061" s="403"/>
      <c r="K2061" s="411"/>
      <c r="L2061" s="411"/>
      <c r="M2061" s="243"/>
      <c r="N2061" s="193"/>
      <c r="O2061" s="242"/>
      <c r="P2061" s="242"/>
      <c r="Q2061" s="181"/>
      <c r="R2061" s="342"/>
    </row>
    <row r="2062" spans="3:18" ht="12" customHeight="1" x14ac:dyDescent="0.35">
      <c r="C2062" s="341" t="str">
        <f t="shared" ref="C2062:C2125" si="159">IF(ROW()-13&lt;=MAX(series),ROW()-13,"")</f>
        <v/>
      </c>
      <c r="D2062" s="239"/>
      <c r="E2062" s="239"/>
      <c r="F2062" s="179"/>
      <c r="G2062" s="180"/>
      <c r="H2062" s="240"/>
      <c r="I2062" s="240"/>
      <c r="J2062" s="402"/>
      <c r="K2062" s="411"/>
      <c r="L2062" s="411"/>
      <c r="M2062" s="240"/>
      <c r="N2062" s="241"/>
      <c r="O2062" s="240"/>
      <c r="P2062" s="240"/>
      <c r="Q2062" s="210"/>
      <c r="R2062" s="341"/>
    </row>
    <row r="2063" spans="3:18" ht="12" customHeight="1" x14ac:dyDescent="0.35">
      <c r="C2063" s="342" t="str">
        <f t="shared" si="159"/>
        <v/>
      </c>
      <c r="D2063" s="126"/>
      <c r="E2063" s="126"/>
      <c r="F2063" s="181"/>
      <c r="G2063" s="182"/>
      <c r="H2063" s="242"/>
      <c r="I2063" s="242"/>
      <c r="J2063" s="403"/>
      <c r="K2063" s="411"/>
      <c r="L2063" s="411"/>
      <c r="M2063" s="243"/>
      <c r="N2063" s="193"/>
      <c r="O2063" s="242"/>
      <c r="P2063" s="242"/>
      <c r="Q2063" s="181"/>
      <c r="R2063" s="342"/>
    </row>
    <row r="2064" spans="3:18" ht="12" customHeight="1" x14ac:dyDescent="0.35">
      <c r="C2064" s="341" t="str">
        <f t="shared" si="159"/>
        <v/>
      </c>
      <c r="D2064" s="239"/>
      <c r="E2064" s="239"/>
      <c r="F2064" s="179"/>
      <c r="G2064" s="180"/>
      <c r="H2064" s="240"/>
      <c r="I2064" s="240"/>
      <c r="J2064" s="402"/>
      <c r="K2064" s="411"/>
      <c r="L2064" s="411"/>
      <c r="M2064" s="240"/>
      <c r="N2064" s="241"/>
      <c r="O2064" s="240"/>
      <c r="P2064" s="240"/>
      <c r="Q2064" s="210"/>
      <c r="R2064" s="341"/>
    </row>
    <row r="2065" spans="3:18" ht="12" customHeight="1" x14ac:dyDescent="0.35">
      <c r="C2065" s="342" t="str">
        <f t="shared" si="159"/>
        <v/>
      </c>
      <c r="D2065" s="126"/>
      <c r="E2065" s="126"/>
      <c r="F2065" s="181"/>
      <c r="G2065" s="182"/>
      <c r="H2065" s="242"/>
      <c r="I2065" s="242"/>
      <c r="J2065" s="403"/>
      <c r="K2065" s="411"/>
      <c r="L2065" s="411"/>
      <c r="M2065" s="243"/>
      <c r="N2065" s="193"/>
      <c r="O2065" s="242"/>
      <c r="P2065" s="242"/>
      <c r="Q2065" s="181"/>
      <c r="R2065" s="342"/>
    </row>
    <row r="2066" spans="3:18" ht="12" customHeight="1" x14ac:dyDescent="0.35">
      <c r="C2066" s="341" t="str">
        <f t="shared" si="159"/>
        <v/>
      </c>
      <c r="D2066" s="239"/>
      <c r="E2066" s="239"/>
      <c r="F2066" s="179"/>
      <c r="G2066" s="180"/>
      <c r="H2066" s="240"/>
      <c r="I2066" s="240"/>
      <c r="J2066" s="402"/>
      <c r="K2066" s="411"/>
      <c r="L2066" s="411"/>
      <c r="M2066" s="240"/>
      <c r="N2066" s="241"/>
      <c r="O2066" s="240"/>
      <c r="P2066" s="240"/>
      <c r="Q2066" s="210"/>
      <c r="R2066" s="341"/>
    </row>
    <row r="2067" spans="3:18" ht="12" customHeight="1" x14ac:dyDescent="0.35">
      <c r="C2067" s="342" t="str">
        <f t="shared" si="159"/>
        <v/>
      </c>
      <c r="D2067" s="126"/>
      <c r="E2067" s="126"/>
      <c r="F2067" s="181"/>
      <c r="G2067" s="182"/>
      <c r="H2067" s="242"/>
      <c r="I2067" s="242"/>
      <c r="J2067" s="403"/>
      <c r="K2067" s="411"/>
      <c r="L2067" s="411"/>
      <c r="M2067" s="243"/>
      <c r="N2067" s="193"/>
      <c r="O2067" s="242"/>
      <c r="P2067" s="242"/>
      <c r="Q2067" s="181"/>
      <c r="R2067" s="342"/>
    </row>
    <row r="2068" spans="3:18" ht="12" customHeight="1" x14ac:dyDescent="0.35">
      <c r="C2068" s="341" t="str">
        <f t="shared" si="159"/>
        <v/>
      </c>
      <c r="D2068" s="239"/>
      <c r="E2068" s="239"/>
      <c r="F2068" s="179"/>
      <c r="G2068" s="180"/>
      <c r="H2068" s="240"/>
      <c r="I2068" s="240"/>
      <c r="J2068" s="402"/>
      <c r="K2068" s="411"/>
      <c r="L2068" s="411"/>
      <c r="M2068" s="240"/>
      <c r="N2068" s="241"/>
      <c r="O2068" s="240"/>
      <c r="P2068" s="240"/>
      <c r="Q2068" s="210"/>
      <c r="R2068" s="341"/>
    </row>
    <row r="2069" spans="3:18" ht="12" customHeight="1" x14ac:dyDescent="0.35">
      <c r="C2069" s="342" t="str">
        <f t="shared" si="159"/>
        <v/>
      </c>
      <c r="D2069" s="126"/>
      <c r="E2069" s="126"/>
      <c r="F2069" s="181"/>
      <c r="G2069" s="182"/>
      <c r="H2069" s="242"/>
      <c r="I2069" s="242"/>
      <c r="J2069" s="403"/>
      <c r="K2069" s="411"/>
      <c r="L2069" s="411"/>
      <c r="M2069" s="243"/>
      <c r="N2069" s="193"/>
      <c r="O2069" s="242"/>
      <c r="P2069" s="242"/>
      <c r="Q2069" s="181"/>
      <c r="R2069" s="342"/>
    </row>
    <row r="2070" spans="3:18" ht="12" customHeight="1" x14ac:dyDescent="0.35">
      <c r="C2070" s="341" t="str">
        <f t="shared" si="159"/>
        <v/>
      </c>
      <c r="D2070" s="239"/>
      <c r="E2070" s="239"/>
      <c r="F2070" s="179"/>
      <c r="G2070" s="180"/>
      <c r="H2070" s="240"/>
      <c r="I2070" s="240"/>
      <c r="J2070" s="402"/>
      <c r="K2070" s="411"/>
      <c r="L2070" s="411"/>
      <c r="M2070" s="240"/>
      <c r="N2070" s="241"/>
      <c r="O2070" s="240"/>
      <c r="P2070" s="240"/>
      <c r="Q2070" s="210"/>
      <c r="R2070" s="341"/>
    </row>
    <row r="2071" spans="3:18" ht="12" customHeight="1" x14ac:dyDescent="0.35">
      <c r="C2071" s="342" t="str">
        <f t="shared" si="159"/>
        <v/>
      </c>
      <c r="D2071" s="126"/>
      <c r="E2071" s="126"/>
      <c r="F2071" s="181"/>
      <c r="G2071" s="182"/>
      <c r="H2071" s="242"/>
      <c r="I2071" s="242"/>
      <c r="J2071" s="403"/>
      <c r="K2071" s="411"/>
      <c r="L2071" s="411"/>
      <c r="M2071" s="243"/>
      <c r="N2071" s="193"/>
      <c r="O2071" s="242"/>
      <c r="P2071" s="242"/>
      <c r="Q2071" s="181"/>
      <c r="R2071" s="342"/>
    </row>
    <row r="2072" spans="3:18" ht="12" customHeight="1" x14ac:dyDescent="0.35">
      <c r="C2072" s="341" t="str">
        <f t="shared" si="159"/>
        <v/>
      </c>
      <c r="D2072" s="239"/>
      <c r="E2072" s="239"/>
      <c r="F2072" s="179"/>
      <c r="G2072" s="180"/>
      <c r="H2072" s="240"/>
      <c r="I2072" s="240"/>
      <c r="J2072" s="402"/>
      <c r="K2072" s="411"/>
      <c r="L2072" s="411"/>
      <c r="M2072" s="240"/>
      <c r="N2072" s="241"/>
      <c r="O2072" s="240"/>
      <c r="P2072" s="240"/>
      <c r="Q2072" s="210"/>
      <c r="R2072" s="341"/>
    </row>
    <row r="2073" spans="3:18" ht="12" customHeight="1" x14ac:dyDescent="0.35">
      <c r="C2073" s="342" t="str">
        <f t="shared" si="159"/>
        <v/>
      </c>
      <c r="D2073" s="126"/>
      <c r="E2073" s="126"/>
      <c r="F2073" s="181"/>
      <c r="G2073" s="182"/>
      <c r="H2073" s="242"/>
      <c r="I2073" s="242"/>
      <c r="J2073" s="403"/>
      <c r="K2073" s="411"/>
      <c r="L2073" s="411"/>
      <c r="M2073" s="243"/>
      <c r="N2073" s="193"/>
      <c r="O2073" s="242"/>
      <c r="P2073" s="242"/>
      <c r="Q2073" s="181"/>
      <c r="R2073" s="342"/>
    </row>
    <row r="2074" spans="3:18" ht="12" customHeight="1" x14ac:dyDescent="0.35">
      <c r="C2074" s="341" t="str">
        <f t="shared" si="159"/>
        <v/>
      </c>
      <c r="D2074" s="239"/>
      <c r="E2074" s="239"/>
      <c r="F2074" s="179"/>
      <c r="G2074" s="180"/>
      <c r="H2074" s="240"/>
      <c r="I2074" s="240"/>
      <c r="J2074" s="402"/>
      <c r="K2074" s="411"/>
      <c r="L2074" s="411"/>
      <c r="M2074" s="240"/>
      <c r="N2074" s="241"/>
      <c r="O2074" s="240"/>
      <c r="P2074" s="240"/>
      <c r="Q2074" s="210"/>
      <c r="R2074" s="341"/>
    </row>
    <row r="2075" spans="3:18" ht="12" customHeight="1" x14ac:dyDescent="0.35">
      <c r="C2075" s="342" t="str">
        <f t="shared" si="159"/>
        <v/>
      </c>
      <c r="D2075" s="126"/>
      <c r="E2075" s="126"/>
      <c r="F2075" s="181"/>
      <c r="G2075" s="182"/>
      <c r="H2075" s="242"/>
      <c r="I2075" s="242"/>
      <c r="J2075" s="403"/>
      <c r="K2075" s="411"/>
      <c r="L2075" s="411"/>
      <c r="M2075" s="243"/>
      <c r="N2075" s="193"/>
      <c r="O2075" s="242"/>
      <c r="P2075" s="242"/>
      <c r="Q2075" s="181"/>
      <c r="R2075" s="342"/>
    </row>
    <row r="2076" spans="3:18" ht="12" customHeight="1" x14ac:dyDescent="0.35">
      <c r="C2076" s="341" t="str">
        <f t="shared" si="159"/>
        <v/>
      </c>
      <c r="D2076" s="239"/>
      <c r="E2076" s="239"/>
      <c r="F2076" s="179"/>
      <c r="G2076" s="180"/>
      <c r="H2076" s="240"/>
      <c r="I2076" s="240"/>
      <c r="J2076" s="402"/>
      <c r="K2076" s="411"/>
      <c r="L2076" s="411"/>
      <c r="M2076" s="240"/>
      <c r="N2076" s="241"/>
      <c r="O2076" s="240"/>
      <c r="P2076" s="240"/>
      <c r="Q2076" s="210"/>
      <c r="R2076" s="341"/>
    </row>
    <row r="2077" spans="3:18" ht="12" customHeight="1" x14ac:dyDescent="0.35">
      <c r="C2077" s="342" t="str">
        <f t="shared" si="159"/>
        <v/>
      </c>
      <c r="D2077" s="126"/>
      <c r="E2077" s="126"/>
      <c r="F2077" s="181"/>
      <c r="G2077" s="182"/>
      <c r="H2077" s="242"/>
      <c r="I2077" s="242"/>
      <c r="J2077" s="403"/>
      <c r="K2077" s="411"/>
      <c r="L2077" s="411"/>
      <c r="M2077" s="243"/>
      <c r="N2077" s="193"/>
      <c r="O2077" s="242"/>
      <c r="P2077" s="242"/>
      <c r="Q2077" s="181"/>
      <c r="R2077" s="342"/>
    </row>
    <row r="2078" spans="3:18" ht="12" customHeight="1" x14ac:dyDescent="0.35">
      <c r="C2078" s="341" t="str">
        <f t="shared" si="159"/>
        <v/>
      </c>
      <c r="D2078" s="239"/>
      <c r="E2078" s="239"/>
      <c r="F2078" s="179"/>
      <c r="G2078" s="180"/>
      <c r="H2078" s="240"/>
      <c r="I2078" s="240"/>
      <c r="J2078" s="402"/>
      <c r="K2078" s="411"/>
      <c r="L2078" s="411"/>
      <c r="M2078" s="240"/>
      <c r="N2078" s="241"/>
      <c r="O2078" s="240"/>
      <c r="P2078" s="240"/>
      <c r="Q2078" s="210"/>
      <c r="R2078" s="341"/>
    </row>
    <row r="2079" spans="3:18" ht="12" customHeight="1" x14ac:dyDescent="0.35">
      <c r="C2079" s="342" t="str">
        <f t="shared" si="159"/>
        <v/>
      </c>
      <c r="D2079" s="126"/>
      <c r="E2079" s="126"/>
      <c r="F2079" s="181"/>
      <c r="G2079" s="182"/>
      <c r="H2079" s="242"/>
      <c r="I2079" s="242"/>
      <c r="J2079" s="403"/>
      <c r="K2079" s="411"/>
      <c r="L2079" s="411"/>
      <c r="M2079" s="243"/>
      <c r="N2079" s="193"/>
      <c r="O2079" s="242"/>
      <c r="P2079" s="242"/>
      <c r="Q2079" s="181"/>
      <c r="R2079" s="342"/>
    </row>
    <row r="2080" spans="3:18" ht="12" customHeight="1" x14ac:dyDescent="0.35">
      <c r="C2080" s="341" t="str">
        <f t="shared" si="159"/>
        <v/>
      </c>
      <c r="D2080" s="239"/>
      <c r="E2080" s="239"/>
      <c r="F2080" s="179"/>
      <c r="G2080" s="180"/>
      <c r="H2080" s="240"/>
      <c r="I2080" s="240"/>
      <c r="J2080" s="402"/>
      <c r="K2080" s="411"/>
      <c r="L2080" s="411"/>
      <c r="M2080" s="240"/>
      <c r="N2080" s="241"/>
      <c r="O2080" s="240"/>
      <c r="P2080" s="240"/>
      <c r="Q2080" s="210"/>
      <c r="R2080" s="341"/>
    </row>
    <row r="2081" spans="3:18" ht="12" customHeight="1" x14ac:dyDescent="0.35">
      <c r="C2081" s="342" t="str">
        <f t="shared" si="159"/>
        <v/>
      </c>
      <c r="D2081" s="126"/>
      <c r="E2081" s="126"/>
      <c r="F2081" s="181"/>
      <c r="G2081" s="182"/>
      <c r="H2081" s="242"/>
      <c r="I2081" s="242"/>
      <c r="J2081" s="403"/>
      <c r="K2081" s="411"/>
      <c r="L2081" s="411"/>
      <c r="M2081" s="243"/>
      <c r="N2081" s="193"/>
      <c r="O2081" s="242"/>
      <c r="P2081" s="242"/>
      <c r="Q2081" s="181"/>
      <c r="R2081" s="342"/>
    </row>
    <row r="2082" spans="3:18" ht="12" customHeight="1" x14ac:dyDescent="0.35">
      <c r="C2082" s="341" t="str">
        <f t="shared" si="159"/>
        <v/>
      </c>
      <c r="D2082" s="239"/>
      <c r="E2082" s="239"/>
      <c r="F2082" s="179"/>
      <c r="G2082" s="180"/>
      <c r="H2082" s="240"/>
      <c r="I2082" s="240"/>
      <c r="J2082" s="402"/>
      <c r="K2082" s="411"/>
      <c r="L2082" s="411"/>
      <c r="M2082" s="240"/>
      <c r="N2082" s="241"/>
      <c r="O2082" s="240"/>
      <c r="P2082" s="240"/>
      <c r="Q2082" s="210"/>
      <c r="R2082" s="341"/>
    </row>
    <row r="2083" spans="3:18" ht="12" customHeight="1" x14ac:dyDescent="0.35">
      <c r="C2083" s="342" t="str">
        <f t="shared" si="159"/>
        <v/>
      </c>
      <c r="D2083" s="126"/>
      <c r="E2083" s="126"/>
      <c r="F2083" s="181"/>
      <c r="G2083" s="182"/>
      <c r="H2083" s="242"/>
      <c r="I2083" s="242"/>
      <c r="J2083" s="403"/>
      <c r="K2083" s="411"/>
      <c r="L2083" s="411"/>
      <c r="M2083" s="243"/>
      <c r="N2083" s="193"/>
      <c r="O2083" s="242"/>
      <c r="P2083" s="242"/>
      <c r="Q2083" s="181"/>
      <c r="R2083" s="342"/>
    </row>
    <row r="2084" spans="3:18" ht="12" customHeight="1" x14ac:dyDescent="0.35">
      <c r="C2084" s="341" t="str">
        <f t="shared" si="159"/>
        <v/>
      </c>
      <c r="D2084" s="239"/>
      <c r="E2084" s="239"/>
      <c r="F2084" s="179"/>
      <c r="G2084" s="180"/>
      <c r="H2084" s="240"/>
      <c r="I2084" s="240"/>
      <c r="J2084" s="402"/>
      <c r="K2084" s="411"/>
      <c r="L2084" s="411"/>
      <c r="M2084" s="240"/>
      <c r="N2084" s="241"/>
      <c r="O2084" s="240"/>
      <c r="P2084" s="240"/>
      <c r="Q2084" s="210"/>
      <c r="R2084" s="341"/>
    </row>
    <row r="2085" spans="3:18" ht="12" customHeight="1" x14ac:dyDescent="0.35">
      <c r="C2085" s="342" t="str">
        <f t="shared" si="159"/>
        <v/>
      </c>
      <c r="D2085" s="126"/>
      <c r="E2085" s="126"/>
      <c r="F2085" s="181"/>
      <c r="G2085" s="182"/>
      <c r="H2085" s="242"/>
      <c r="I2085" s="242"/>
      <c r="J2085" s="403"/>
      <c r="K2085" s="411"/>
      <c r="L2085" s="411"/>
      <c r="M2085" s="243"/>
      <c r="N2085" s="193"/>
      <c r="O2085" s="242"/>
      <c r="P2085" s="242"/>
      <c r="Q2085" s="181"/>
      <c r="R2085" s="342"/>
    </row>
    <row r="2086" spans="3:18" ht="12" customHeight="1" x14ac:dyDescent="0.35">
      <c r="C2086" s="341" t="str">
        <f t="shared" si="159"/>
        <v/>
      </c>
      <c r="D2086" s="239"/>
      <c r="E2086" s="239"/>
      <c r="F2086" s="179"/>
      <c r="G2086" s="180"/>
      <c r="H2086" s="240"/>
      <c r="I2086" s="240"/>
      <c r="J2086" s="402"/>
      <c r="K2086" s="411"/>
      <c r="L2086" s="411"/>
      <c r="M2086" s="240"/>
      <c r="N2086" s="241"/>
      <c r="O2086" s="240"/>
      <c r="P2086" s="240"/>
      <c r="Q2086" s="210"/>
      <c r="R2086" s="341"/>
    </row>
    <row r="2087" spans="3:18" ht="12" customHeight="1" x14ac:dyDescent="0.35">
      <c r="C2087" s="342" t="str">
        <f t="shared" si="159"/>
        <v/>
      </c>
      <c r="D2087" s="126"/>
      <c r="E2087" s="126"/>
      <c r="F2087" s="181"/>
      <c r="G2087" s="182"/>
      <c r="H2087" s="242"/>
      <c r="I2087" s="242"/>
      <c r="J2087" s="403"/>
      <c r="K2087" s="411"/>
      <c r="L2087" s="411"/>
      <c r="M2087" s="243"/>
      <c r="N2087" s="193"/>
      <c r="O2087" s="242"/>
      <c r="P2087" s="242"/>
      <c r="Q2087" s="181"/>
      <c r="R2087" s="342"/>
    </row>
    <row r="2088" spans="3:18" ht="12" customHeight="1" x14ac:dyDescent="0.35">
      <c r="C2088" s="341" t="str">
        <f t="shared" si="159"/>
        <v/>
      </c>
      <c r="D2088" s="239"/>
      <c r="E2088" s="239"/>
      <c r="F2088" s="179"/>
      <c r="G2088" s="180"/>
      <c r="H2088" s="240"/>
      <c r="I2088" s="240"/>
      <c r="J2088" s="402"/>
      <c r="K2088" s="411"/>
      <c r="L2088" s="411"/>
      <c r="M2088" s="240"/>
      <c r="N2088" s="241"/>
      <c r="O2088" s="240"/>
      <c r="P2088" s="240"/>
      <c r="Q2088" s="210"/>
      <c r="R2088" s="341"/>
    </row>
    <row r="2089" spans="3:18" ht="12" customHeight="1" x14ac:dyDescent="0.35">
      <c r="C2089" s="342" t="str">
        <f t="shared" si="159"/>
        <v/>
      </c>
      <c r="D2089" s="126"/>
      <c r="E2089" s="126"/>
      <c r="F2089" s="181"/>
      <c r="G2089" s="182"/>
      <c r="H2089" s="242"/>
      <c r="I2089" s="242"/>
      <c r="J2089" s="403"/>
      <c r="K2089" s="411"/>
      <c r="L2089" s="411"/>
      <c r="M2089" s="243"/>
      <c r="N2089" s="193"/>
      <c r="O2089" s="242"/>
      <c r="P2089" s="242"/>
      <c r="Q2089" s="181"/>
      <c r="R2089" s="342"/>
    </row>
    <row r="2090" spans="3:18" ht="12" customHeight="1" x14ac:dyDescent="0.35">
      <c r="C2090" s="341" t="str">
        <f t="shared" si="159"/>
        <v/>
      </c>
      <c r="D2090" s="239"/>
      <c r="E2090" s="239"/>
      <c r="F2090" s="179"/>
      <c r="G2090" s="180"/>
      <c r="H2090" s="240"/>
      <c r="I2090" s="240"/>
      <c r="J2090" s="402"/>
      <c r="K2090" s="411"/>
      <c r="L2090" s="411"/>
      <c r="M2090" s="240"/>
      <c r="N2090" s="241"/>
      <c r="O2090" s="240"/>
      <c r="P2090" s="240"/>
      <c r="Q2090" s="210"/>
      <c r="R2090" s="341"/>
    </row>
    <row r="2091" spans="3:18" ht="12" customHeight="1" x14ac:dyDescent="0.35">
      <c r="C2091" s="342" t="str">
        <f t="shared" si="159"/>
        <v/>
      </c>
      <c r="D2091" s="126"/>
      <c r="E2091" s="126"/>
      <c r="F2091" s="181"/>
      <c r="G2091" s="182"/>
      <c r="H2091" s="242"/>
      <c r="I2091" s="242"/>
      <c r="J2091" s="403"/>
      <c r="K2091" s="411"/>
      <c r="L2091" s="411"/>
      <c r="M2091" s="243"/>
      <c r="N2091" s="193"/>
      <c r="O2091" s="242"/>
      <c r="P2091" s="242"/>
      <c r="Q2091" s="181"/>
      <c r="R2091" s="342"/>
    </row>
    <row r="2092" spans="3:18" ht="12" customHeight="1" x14ac:dyDescent="0.35">
      <c r="C2092" s="341" t="str">
        <f t="shared" si="159"/>
        <v/>
      </c>
      <c r="D2092" s="239"/>
      <c r="E2092" s="239"/>
      <c r="F2092" s="179"/>
      <c r="G2092" s="180"/>
      <c r="H2092" s="240"/>
      <c r="I2092" s="240"/>
      <c r="J2092" s="402"/>
      <c r="K2092" s="411"/>
      <c r="L2092" s="411"/>
      <c r="M2092" s="240"/>
      <c r="N2092" s="241"/>
      <c r="O2092" s="240"/>
      <c r="P2092" s="240"/>
      <c r="Q2092" s="210"/>
      <c r="R2092" s="341"/>
    </row>
    <row r="2093" spans="3:18" ht="12" customHeight="1" x14ac:dyDescent="0.35">
      <c r="C2093" s="342" t="str">
        <f t="shared" si="159"/>
        <v/>
      </c>
      <c r="D2093" s="126"/>
      <c r="E2093" s="126"/>
      <c r="F2093" s="181"/>
      <c r="G2093" s="182"/>
      <c r="H2093" s="242"/>
      <c r="I2093" s="242"/>
      <c r="J2093" s="403"/>
      <c r="K2093" s="411"/>
      <c r="L2093" s="411"/>
      <c r="M2093" s="243"/>
      <c r="N2093" s="193"/>
      <c r="O2093" s="242"/>
      <c r="P2093" s="242"/>
      <c r="Q2093" s="181"/>
      <c r="R2093" s="342"/>
    </row>
    <row r="2094" spans="3:18" ht="12" customHeight="1" x14ac:dyDescent="0.35">
      <c r="C2094" s="341" t="str">
        <f t="shared" si="159"/>
        <v/>
      </c>
      <c r="D2094" s="239"/>
      <c r="E2094" s="239"/>
      <c r="F2094" s="179"/>
      <c r="G2094" s="180"/>
      <c r="H2094" s="240"/>
      <c r="I2094" s="240"/>
      <c r="J2094" s="402"/>
      <c r="K2094" s="411"/>
      <c r="L2094" s="411"/>
      <c r="M2094" s="240"/>
      <c r="N2094" s="241"/>
      <c r="O2094" s="240"/>
      <c r="P2094" s="240"/>
      <c r="Q2094" s="210"/>
      <c r="R2094" s="341"/>
    </row>
    <row r="2095" spans="3:18" ht="12" customHeight="1" x14ac:dyDescent="0.35">
      <c r="C2095" s="342" t="str">
        <f t="shared" si="159"/>
        <v/>
      </c>
      <c r="D2095" s="126"/>
      <c r="E2095" s="126"/>
      <c r="F2095" s="181"/>
      <c r="G2095" s="182"/>
      <c r="H2095" s="242"/>
      <c r="I2095" s="242"/>
      <c r="J2095" s="403"/>
      <c r="K2095" s="411"/>
      <c r="L2095" s="411"/>
      <c r="M2095" s="243"/>
      <c r="N2095" s="193"/>
      <c r="O2095" s="242"/>
      <c r="P2095" s="242"/>
      <c r="Q2095" s="181"/>
      <c r="R2095" s="342"/>
    </row>
    <row r="2096" spans="3:18" ht="12" customHeight="1" x14ac:dyDescent="0.35">
      <c r="C2096" s="341" t="str">
        <f t="shared" si="159"/>
        <v/>
      </c>
      <c r="D2096" s="239"/>
      <c r="E2096" s="239"/>
      <c r="F2096" s="179"/>
      <c r="G2096" s="180"/>
      <c r="H2096" s="240"/>
      <c r="I2096" s="240"/>
      <c r="J2096" s="402"/>
      <c r="K2096" s="411"/>
      <c r="L2096" s="411"/>
      <c r="M2096" s="240"/>
      <c r="N2096" s="241"/>
      <c r="O2096" s="240"/>
      <c r="P2096" s="240"/>
      <c r="Q2096" s="210"/>
      <c r="R2096" s="341"/>
    </row>
    <row r="2097" spans="3:18" ht="12" customHeight="1" x14ac:dyDescent="0.35">
      <c r="C2097" s="342" t="str">
        <f t="shared" si="159"/>
        <v/>
      </c>
      <c r="D2097" s="126"/>
      <c r="E2097" s="126"/>
      <c r="F2097" s="181"/>
      <c r="G2097" s="182"/>
      <c r="H2097" s="242"/>
      <c r="I2097" s="242"/>
      <c r="J2097" s="403"/>
      <c r="K2097" s="411"/>
      <c r="L2097" s="411"/>
      <c r="M2097" s="243"/>
      <c r="N2097" s="193"/>
      <c r="O2097" s="242"/>
      <c r="P2097" s="242"/>
      <c r="Q2097" s="181"/>
      <c r="R2097" s="342"/>
    </row>
    <row r="2098" spans="3:18" ht="12" customHeight="1" x14ac:dyDescent="0.35">
      <c r="C2098" s="341" t="str">
        <f t="shared" si="159"/>
        <v/>
      </c>
      <c r="D2098" s="239"/>
      <c r="E2098" s="239"/>
      <c r="F2098" s="179"/>
      <c r="G2098" s="180"/>
      <c r="H2098" s="240"/>
      <c r="I2098" s="240"/>
      <c r="J2098" s="402"/>
      <c r="K2098" s="411"/>
      <c r="L2098" s="411"/>
      <c r="M2098" s="240"/>
      <c r="N2098" s="241"/>
      <c r="O2098" s="240"/>
      <c r="P2098" s="240"/>
      <c r="Q2098" s="210"/>
      <c r="R2098" s="341"/>
    </row>
    <row r="2099" spans="3:18" ht="12" customHeight="1" x14ac:dyDescent="0.35">
      <c r="C2099" s="342" t="str">
        <f t="shared" si="159"/>
        <v/>
      </c>
      <c r="D2099" s="126"/>
      <c r="E2099" s="126"/>
      <c r="F2099" s="181"/>
      <c r="G2099" s="182"/>
      <c r="H2099" s="242"/>
      <c r="I2099" s="242"/>
      <c r="J2099" s="403"/>
      <c r="K2099" s="411"/>
      <c r="L2099" s="411"/>
      <c r="M2099" s="243"/>
      <c r="N2099" s="193"/>
      <c r="O2099" s="242"/>
      <c r="P2099" s="242"/>
      <c r="Q2099" s="181"/>
      <c r="R2099" s="342"/>
    </row>
    <row r="2100" spans="3:18" ht="12" customHeight="1" x14ac:dyDescent="0.35">
      <c r="C2100" s="341" t="str">
        <f t="shared" si="159"/>
        <v/>
      </c>
      <c r="D2100" s="239"/>
      <c r="E2100" s="239"/>
      <c r="F2100" s="179"/>
      <c r="G2100" s="180"/>
      <c r="H2100" s="240"/>
      <c r="I2100" s="240"/>
      <c r="J2100" s="402"/>
      <c r="K2100" s="411"/>
      <c r="L2100" s="411"/>
      <c r="M2100" s="240"/>
      <c r="N2100" s="241"/>
      <c r="O2100" s="240"/>
      <c r="P2100" s="240"/>
      <c r="Q2100" s="210"/>
      <c r="R2100" s="341"/>
    </row>
    <row r="2101" spans="3:18" ht="12" customHeight="1" x14ac:dyDescent="0.35">
      <c r="C2101" s="342" t="str">
        <f t="shared" si="159"/>
        <v/>
      </c>
      <c r="D2101" s="126"/>
      <c r="E2101" s="126"/>
      <c r="F2101" s="181"/>
      <c r="G2101" s="182"/>
      <c r="H2101" s="242"/>
      <c r="I2101" s="242"/>
      <c r="J2101" s="403"/>
      <c r="K2101" s="411"/>
      <c r="L2101" s="411"/>
      <c r="M2101" s="243"/>
      <c r="N2101" s="193"/>
      <c r="O2101" s="242"/>
      <c r="P2101" s="242"/>
      <c r="Q2101" s="181"/>
      <c r="R2101" s="342"/>
    </row>
    <row r="2102" spans="3:18" ht="12" customHeight="1" x14ac:dyDescent="0.35">
      <c r="C2102" s="341" t="str">
        <f t="shared" si="159"/>
        <v/>
      </c>
      <c r="D2102" s="239"/>
      <c r="E2102" s="239"/>
      <c r="F2102" s="179"/>
      <c r="G2102" s="180"/>
      <c r="H2102" s="240"/>
      <c r="I2102" s="240"/>
      <c r="J2102" s="402"/>
      <c r="K2102" s="411"/>
      <c r="L2102" s="411"/>
      <c r="M2102" s="240"/>
      <c r="N2102" s="241"/>
      <c r="O2102" s="240"/>
      <c r="P2102" s="240"/>
      <c r="Q2102" s="210"/>
      <c r="R2102" s="341"/>
    </row>
    <row r="2103" spans="3:18" ht="12" customHeight="1" x14ac:dyDescent="0.35">
      <c r="C2103" s="342" t="str">
        <f t="shared" si="159"/>
        <v/>
      </c>
      <c r="D2103" s="126"/>
      <c r="E2103" s="126"/>
      <c r="F2103" s="181"/>
      <c r="G2103" s="182"/>
      <c r="H2103" s="242"/>
      <c r="I2103" s="242"/>
      <c r="J2103" s="403"/>
      <c r="K2103" s="411"/>
      <c r="L2103" s="411"/>
      <c r="M2103" s="243"/>
      <c r="N2103" s="193"/>
      <c r="O2103" s="242"/>
      <c r="P2103" s="242"/>
      <c r="Q2103" s="181"/>
      <c r="R2103" s="342"/>
    </row>
    <row r="2104" spans="3:18" ht="12" customHeight="1" x14ac:dyDescent="0.35">
      <c r="C2104" s="341" t="str">
        <f t="shared" si="159"/>
        <v/>
      </c>
      <c r="D2104" s="239"/>
      <c r="E2104" s="239"/>
      <c r="F2104" s="179"/>
      <c r="G2104" s="180"/>
      <c r="H2104" s="240"/>
      <c r="I2104" s="240"/>
      <c r="J2104" s="402"/>
      <c r="K2104" s="411"/>
      <c r="L2104" s="411"/>
      <c r="M2104" s="240"/>
      <c r="N2104" s="241"/>
      <c r="O2104" s="240"/>
      <c r="P2104" s="240"/>
      <c r="Q2104" s="210"/>
      <c r="R2104" s="341"/>
    </row>
    <row r="2105" spans="3:18" ht="12" customHeight="1" x14ac:dyDescent="0.35">
      <c r="C2105" s="342" t="str">
        <f t="shared" si="159"/>
        <v/>
      </c>
      <c r="D2105" s="126"/>
      <c r="E2105" s="126"/>
      <c r="F2105" s="181"/>
      <c r="G2105" s="182"/>
      <c r="H2105" s="242"/>
      <c r="I2105" s="242"/>
      <c r="J2105" s="403"/>
      <c r="K2105" s="411"/>
      <c r="L2105" s="411"/>
      <c r="M2105" s="243"/>
      <c r="N2105" s="193"/>
      <c r="O2105" s="242"/>
      <c r="P2105" s="242"/>
      <c r="Q2105" s="181"/>
      <c r="R2105" s="342"/>
    </row>
    <row r="2106" spans="3:18" ht="12" customHeight="1" x14ac:dyDescent="0.35">
      <c r="C2106" s="341" t="str">
        <f t="shared" si="159"/>
        <v/>
      </c>
      <c r="D2106" s="239"/>
      <c r="E2106" s="239"/>
      <c r="F2106" s="179"/>
      <c r="G2106" s="180"/>
      <c r="H2106" s="240"/>
      <c r="I2106" s="240"/>
      <c r="J2106" s="402"/>
      <c r="K2106" s="411"/>
      <c r="L2106" s="411"/>
      <c r="M2106" s="240"/>
      <c r="N2106" s="241"/>
      <c r="O2106" s="240"/>
      <c r="P2106" s="240"/>
      <c r="Q2106" s="210"/>
      <c r="R2106" s="341"/>
    </row>
    <row r="2107" spans="3:18" ht="12" customHeight="1" x14ac:dyDescent="0.35">
      <c r="C2107" s="342" t="str">
        <f t="shared" si="159"/>
        <v/>
      </c>
      <c r="D2107" s="126"/>
      <c r="E2107" s="126"/>
      <c r="F2107" s="181"/>
      <c r="G2107" s="182"/>
      <c r="H2107" s="242"/>
      <c r="I2107" s="242"/>
      <c r="J2107" s="403"/>
      <c r="K2107" s="411"/>
      <c r="L2107" s="411"/>
      <c r="M2107" s="243"/>
      <c r="N2107" s="193"/>
      <c r="O2107" s="242"/>
      <c r="P2107" s="242"/>
      <c r="Q2107" s="181"/>
      <c r="R2107" s="342"/>
    </row>
    <row r="2108" spans="3:18" ht="12" customHeight="1" x14ac:dyDescent="0.35">
      <c r="C2108" s="341" t="str">
        <f t="shared" si="159"/>
        <v/>
      </c>
      <c r="D2108" s="239"/>
      <c r="E2108" s="239"/>
      <c r="F2108" s="179"/>
      <c r="G2108" s="180"/>
      <c r="H2108" s="240"/>
      <c r="I2108" s="240"/>
      <c r="J2108" s="402"/>
      <c r="K2108" s="411"/>
      <c r="L2108" s="411"/>
      <c r="M2108" s="240"/>
      <c r="N2108" s="241"/>
      <c r="O2108" s="240"/>
      <c r="P2108" s="240"/>
      <c r="Q2108" s="210"/>
      <c r="R2108" s="341"/>
    </row>
    <row r="2109" spans="3:18" ht="12" customHeight="1" x14ac:dyDescent="0.35">
      <c r="C2109" s="342" t="str">
        <f t="shared" si="159"/>
        <v/>
      </c>
      <c r="D2109" s="126"/>
      <c r="E2109" s="126"/>
      <c r="F2109" s="181"/>
      <c r="G2109" s="182"/>
      <c r="H2109" s="242"/>
      <c r="I2109" s="242"/>
      <c r="J2109" s="403"/>
      <c r="K2109" s="411"/>
      <c r="L2109" s="411"/>
      <c r="M2109" s="243"/>
      <c r="N2109" s="193"/>
      <c r="O2109" s="242"/>
      <c r="P2109" s="242"/>
      <c r="Q2109" s="181"/>
      <c r="R2109" s="342"/>
    </row>
    <row r="2110" spans="3:18" ht="12" customHeight="1" x14ac:dyDescent="0.35">
      <c r="C2110" s="341" t="str">
        <f t="shared" si="159"/>
        <v/>
      </c>
      <c r="D2110" s="239"/>
      <c r="E2110" s="239"/>
      <c r="F2110" s="179"/>
      <c r="G2110" s="180"/>
      <c r="H2110" s="240"/>
      <c r="I2110" s="240"/>
      <c r="J2110" s="402"/>
      <c r="K2110" s="411"/>
      <c r="L2110" s="411"/>
      <c r="M2110" s="240"/>
      <c r="N2110" s="241"/>
      <c r="O2110" s="240"/>
      <c r="P2110" s="240"/>
      <c r="Q2110" s="210"/>
      <c r="R2110" s="341"/>
    </row>
    <row r="2111" spans="3:18" ht="12" customHeight="1" x14ac:dyDescent="0.35">
      <c r="C2111" s="342" t="str">
        <f t="shared" si="159"/>
        <v/>
      </c>
      <c r="D2111" s="126"/>
      <c r="E2111" s="126"/>
      <c r="F2111" s="181"/>
      <c r="G2111" s="182"/>
      <c r="H2111" s="242"/>
      <c r="I2111" s="242"/>
      <c r="J2111" s="403"/>
      <c r="K2111" s="411"/>
      <c r="L2111" s="411"/>
      <c r="M2111" s="243"/>
      <c r="N2111" s="193"/>
      <c r="O2111" s="242"/>
      <c r="P2111" s="242"/>
      <c r="Q2111" s="181"/>
      <c r="R2111" s="342"/>
    </row>
    <row r="2112" spans="3:18" ht="12" customHeight="1" x14ac:dyDescent="0.35">
      <c r="C2112" s="341" t="str">
        <f t="shared" si="159"/>
        <v/>
      </c>
      <c r="D2112" s="239"/>
      <c r="E2112" s="239"/>
      <c r="F2112" s="179"/>
      <c r="G2112" s="180"/>
      <c r="H2112" s="240"/>
      <c r="I2112" s="240"/>
      <c r="J2112" s="402"/>
      <c r="K2112" s="411"/>
      <c r="L2112" s="411"/>
      <c r="M2112" s="240"/>
      <c r="N2112" s="241"/>
      <c r="O2112" s="240"/>
      <c r="P2112" s="240"/>
      <c r="Q2112" s="210"/>
      <c r="R2112" s="341"/>
    </row>
    <row r="2113" spans="3:18" ht="12" customHeight="1" x14ac:dyDescent="0.35">
      <c r="C2113" s="342" t="str">
        <f t="shared" si="159"/>
        <v/>
      </c>
      <c r="D2113" s="126"/>
      <c r="E2113" s="126"/>
      <c r="F2113" s="181"/>
      <c r="G2113" s="182"/>
      <c r="H2113" s="242"/>
      <c r="I2113" s="242"/>
      <c r="J2113" s="403"/>
      <c r="K2113" s="411"/>
      <c r="L2113" s="411"/>
      <c r="M2113" s="243"/>
      <c r="N2113" s="193"/>
      <c r="O2113" s="242"/>
      <c r="P2113" s="242"/>
      <c r="Q2113" s="181"/>
      <c r="R2113" s="342"/>
    </row>
    <row r="2114" spans="3:18" ht="12" customHeight="1" x14ac:dyDescent="0.35">
      <c r="C2114" s="341" t="str">
        <f t="shared" si="159"/>
        <v/>
      </c>
      <c r="D2114" s="239"/>
      <c r="E2114" s="239"/>
      <c r="F2114" s="179"/>
      <c r="G2114" s="180"/>
      <c r="H2114" s="240"/>
      <c r="I2114" s="240"/>
      <c r="J2114" s="402"/>
      <c r="K2114" s="411"/>
      <c r="L2114" s="411"/>
      <c r="M2114" s="240"/>
      <c r="N2114" s="241"/>
      <c r="O2114" s="240"/>
      <c r="P2114" s="240"/>
      <c r="Q2114" s="210"/>
      <c r="R2114" s="341"/>
    </row>
    <row r="2115" spans="3:18" ht="12" customHeight="1" x14ac:dyDescent="0.35">
      <c r="C2115" s="342" t="str">
        <f t="shared" si="159"/>
        <v/>
      </c>
      <c r="D2115" s="126"/>
      <c r="E2115" s="126"/>
      <c r="F2115" s="181"/>
      <c r="G2115" s="182"/>
      <c r="H2115" s="242"/>
      <c r="I2115" s="242"/>
      <c r="J2115" s="403"/>
      <c r="K2115" s="411"/>
      <c r="L2115" s="411"/>
      <c r="M2115" s="243"/>
      <c r="N2115" s="193"/>
      <c r="O2115" s="242"/>
      <c r="P2115" s="242"/>
      <c r="Q2115" s="181"/>
      <c r="R2115" s="342"/>
    </row>
    <row r="2116" spans="3:18" ht="12" customHeight="1" x14ac:dyDescent="0.35">
      <c r="C2116" s="341" t="str">
        <f t="shared" si="159"/>
        <v/>
      </c>
      <c r="D2116" s="239"/>
      <c r="E2116" s="239"/>
      <c r="F2116" s="179"/>
      <c r="G2116" s="180"/>
      <c r="H2116" s="240"/>
      <c r="I2116" s="240"/>
      <c r="J2116" s="402"/>
      <c r="K2116" s="411"/>
      <c r="L2116" s="411"/>
      <c r="M2116" s="240"/>
      <c r="N2116" s="241"/>
      <c r="O2116" s="240"/>
      <c r="P2116" s="240"/>
      <c r="Q2116" s="210"/>
      <c r="R2116" s="341"/>
    </row>
    <row r="2117" spans="3:18" ht="12" customHeight="1" x14ac:dyDescent="0.35">
      <c r="C2117" s="342" t="str">
        <f t="shared" si="159"/>
        <v/>
      </c>
      <c r="D2117" s="126"/>
      <c r="E2117" s="126"/>
      <c r="F2117" s="181"/>
      <c r="G2117" s="182"/>
      <c r="H2117" s="242"/>
      <c r="I2117" s="242"/>
      <c r="J2117" s="403"/>
      <c r="K2117" s="411"/>
      <c r="L2117" s="411"/>
      <c r="M2117" s="243"/>
      <c r="N2117" s="193"/>
      <c r="O2117" s="242"/>
      <c r="P2117" s="242"/>
      <c r="Q2117" s="181"/>
      <c r="R2117" s="342"/>
    </row>
    <row r="2118" spans="3:18" ht="12" customHeight="1" x14ac:dyDescent="0.35">
      <c r="C2118" s="341" t="str">
        <f t="shared" si="159"/>
        <v/>
      </c>
      <c r="D2118" s="239"/>
      <c r="E2118" s="239"/>
      <c r="F2118" s="179"/>
      <c r="G2118" s="180"/>
      <c r="H2118" s="240"/>
      <c r="I2118" s="240"/>
      <c r="J2118" s="402"/>
      <c r="K2118" s="411"/>
      <c r="L2118" s="411"/>
      <c r="M2118" s="240"/>
      <c r="N2118" s="241"/>
      <c r="O2118" s="240"/>
      <c r="P2118" s="240"/>
      <c r="Q2118" s="210"/>
      <c r="R2118" s="341"/>
    </row>
    <row r="2119" spans="3:18" ht="12" customHeight="1" x14ac:dyDescent="0.35">
      <c r="C2119" s="342" t="str">
        <f t="shared" si="159"/>
        <v/>
      </c>
      <c r="D2119" s="126"/>
      <c r="E2119" s="126"/>
      <c r="F2119" s="181"/>
      <c r="G2119" s="182"/>
      <c r="H2119" s="242"/>
      <c r="I2119" s="242"/>
      <c r="J2119" s="403"/>
      <c r="K2119" s="411"/>
      <c r="L2119" s="411"/>
      <c r="M2119" s="243"/>
      <c r="N2119" s="193"/>
      <c r="O2119" s="242"/>
      <c r="P2119" s="242"/>
      <c r="Q2119" s="181"/>
      <c r="R2119" s="342"/>
    </row>
    <row r="2120" spans="3:18" ht="12" customHeight="1" x14ac:dyDescent="0.35">
      <c r="C2120" s="341" t="str">
        <f t="shared" si="159"/>
        <v/>
      </c>
      <c r="D2120" s="239"/>
      <c r="E2120" s="239"/>
      <c r="F2120" s="179"/>
      <c r="G2120" s="180"/>
      <c r="H2120" s="240"/>
      <c r="I2120" s="240"/>
      <c r="J2120" s="402"/>
      <c r="K2120" s="411"/>
      <c r="L2120" s="411"/>
      <c r="M2120" s="240"/>
      <c r="N2120" s="241"/>
      <c r="O2120" s="240"/>
      <c r="P2120" s="240"/>
      <c r="Q2120" s="210"/>
      <c r="R2120" s="341"/>
    </row>
    <row r="2121" spans="3:18" ht="12" customHeight="1" x14ac:dyDescent="0.35">
      <c r="C2121" s="342" t="str">
        <f t="shared" si="159"/>
        <v/>
      </c>
      <c r="D2121" s="126"/>
      <c r="E2121" s="126"/>
      <c r="F2121" s="181"/>
      <c r="G2121" s="182"/>
      <c r="H2121" s="242"/>
      <c r="I2121" s="242"/>
      <c r="J2121" s="403"/>
      <c r="K2121" s="411"/>
      <c r="L2121" s="411"/>
      <c r="M2121" s="243"/>
      <c r="N2121" s="193"/>
      <c r="O2121" s="242"/>
      <c r="P2121" s="242"/>
      <c r="Q2121" s="181"/>
      <c r="R2121" s="342"/>
    </row>
    <row r="2122" spans="3:18" ht="12" customHeight="1" x14ac:dyDescent="0.35">
      <c r="C2122" s="341" t="str">
        <f t="shared" si="159"/>
        <v/>
      </c>
      <c r="D2122" s="239"/>
      <c r="E2122" s="239"/>
      <c r="F2122" s="179"/>
      <c r="G2122" s="180"/>
      <c r="H2122" s="240"/>
      <c r="I2122" s="240"/>
      <c r="J2122" s="402"/>
      <c r="K2122" s="411"/>
      <c r="L2122" s="411"/>
      <c r="M2122" s="240"/>
      <c r="N2122" s="241"/>
      <c r="O2122" s="240"/>
      <c r="P2122" s="240"/>
      <c r="Q2122" s="210"/>
      <c r="R2122" s="341"/>
    </row>
    <row r="2123" spans="3:18" ht="12" customHeight="1" x14ac:dyDescent="0.35">
      <c r="C2123" s="342" t="str">
        <f t="shared" si="159"/>
        <v/>
      </c>
      <c r="D2123" s="126"/>
      <c r="E2123" s="126"/>
      <c r="F2123" s="181"/>
      <c r="G2123" s="182"/>
      <c r="H2123" s="242"/>
      <c r="I2123" s="242"/>
      <c r="J2123" s="403"/>
      <c r="K2123" s="411"/>
      <c r="L2123" s="411"/>
      <c r="M2123" s="243"/>
      <c r="N2123" s="193"/>
      <c r="O2123" s="242"/>
      <c r="P2123" s="242"/>
      <c r="Q2123" s="181"/>
      <c r="R2123" s="342"/>
    </row>
    <row r="2124" spans="3:18" ht="12" customHeight="1" x14ac:dyDescent="0.35">
      <c r="C2124" s="341" t="str">
        <f t="shared" si="159"/>
        <v/>
      </c>
      <c r="D2124" s="239"/>
      <c r="E2124" s="239"/>
      <c r="F2124" s="179"/>
      <c r="G2124" s="180"/>
      <c r="H2124" s="240"/>
      <c r="I2124" s="240"/>
      <c r="J2124" s="402"/>
      <c r="K2124" s="411"/>
      <c r="L2124" s="411"/>
      <c r="M2124" s="240"/>
      <c r="N2124" s="241"/>
      <c r="O2124" s="240"/>
      <c r="P2124" s="240"/>
      <c r="Q2124" s="210"/>
      <c r="R2124" s="341"/>
    </row>
    <row r="2125" spans="3:18" ht="12" customHeight="1" x14ac:dyDescent="0.35">
      <c r="C2125" s="342" t="str">
        <f t="shared" si="159"/>
        <v/>
      </c>
      <c r="D2125" s="126"/>
      <c r="E2125" s="126"/>
      <c r="F2125" s="181"/>
      <c r="G2125" s="182"/>
      <c r="H2125" s="242"/>
      <c r="I2125" s="242"/>
      <c r="J2125" s="403"/>
      <c r="K2125" s="411"/>
      <c r="L2125" s="411"/>
      <c r="M2125" s="243"/>
      <c r="N2125" s="193"/>
      <c r="O2125" s="242"/>
      <c r="P2125" s="242"/>
      <c r="Q2125" s="181"/>
      <c r="R2125" s="342"/>
    </row>
    <row r="2126" spans="3:18" ht="12" customHeight="1" x14ac:dyDescent="0.35">
      <c r="C2126" s="341" t="str">
        <f t="shared" ref="C2126:C2172" si="160">IF(ROW()-13&lt;=MAX(series),ROW()-13,"")</f>
        <v/>
      </c>
      <c r="D2126" s="239"/>
      <c r="E2126" s="239"/>
      <c r="F2126" s="179"/>
      <c r="G2126" s="180"/>
      <c r="H2126" s="240"/>
      <c r="I2126" s="240"/>
      <c r="J2126" s="402"/>
      <c r="K2126" s="411"/>
      <c r="L2126" s="411"/>
      <c r="M2126" s="240"/>
      <c r="N2126" s="241"/>
      <c r="O2126" s="240"/>
      <c r="P2126" s="240"/>
      <c r="Q2126" s="210"/>
      <c r="R2126" s="341"/>
    </row>
    <row r="2127" spans="3:18" ht="12" customHeight="1" x14ac:dyDescent="0.35">
      <c r="C2127" s="342" t="str">
        <f t="shared" si="160"/>
        <v/>
      </c>
      <c r="D2127" s="126"/>
      <c r="E2127" s="126"/>
      <c r="F2127" s="181"/>
      <c r="G2127" s="182"/>
      <c r="H2127" s="242"/>
      <c r="I2127" s="242"/>
      <c r="J2127" s="403"/>
      <c r="K2127" s="411"/>
      <c r="L2127" s="411"/>
      <c r="M2127" s="243"/>
      <c r="N2127" s="193"/>
      <c r="O2127" s="242"/>
      <c r="P2127" s="242"/>
      <c r="Q2127" s="181"/>
      <c r="R2127" s="342"/>
    </row>
    <row r="2128" spans="3:18" ht="12" customHeight="1" x14ac:dyDescent="0.35">
      <c r="C2128" s="341" t="str">
        <f t="shared" si="160"/>
        <v/>
      </c>
      <c r="D2128" s="239"/>
      <c r="E2128" s="239"/>
      <c r="F2128" s="179"/>
      <c r="G2128" s="180"/>
      <c r="H2128" s="240"/>
      <c r="I2128" s="240"/>
      <c r="J2128" s="402"/>
      <c r="K2128" s="411"/>
      <c r="L2128" s="411"/>
      <c r="M2128" s="240"/>
      <c r="N2128" s="241"/>
      <c r="O2128" s="240"/>
      <c r="P2128" s="240"/>
      <c r="Q2128" s="210"/>
      <c r="R2128" s="341"/>
    </row>
    <row r="2129" spans="3:18" ht="12" customHeight="1" x14ac:dyDescent="0.35">
      <c r="C2129" s="342" t="str">
        <f t="shared" si="160"/>
        <v/>
      </c>
      <c r="D2129" s="126"/>
      <c r="E2129" s="126"/>
      <c r="F2129" s="181"/>
      <c r="G2129" s="182"/>
      <c r="H2129" s="242"/>
      <c r="I2129" s="242"/>
      <c r="J2129" s="403"/>
      <c r="K2129" s="411"/>
      <c r="L2129" s="411"/>
      <c r="M2129" s="243"/>
      <c r="N2129" s="193"/>
      <c r="O2129" s="242"/>
      <c r="P2129" s="242"/>
      <c r="Q2129" s="181"/>
      <c r="R2129" s="342"/>
    </row>
    <row r="2130" spans="3:18" ht="12" customHeight="1" x14ac:dyDescent="0.35">
      <c r="C2130" s="341" t="str">
        <f t="shared" si="160"/>
        <v/>
      </c>
      <c r="D2130" s="239"/>
      <c r="E2130" s="239"/>
      <c r="F2130" s="179"/>
      <c r="G2130" s="180"/>
      <c r="H2130" s="240"/>
      <c r="I2130" s="240"/>
      <c r="J2130" s="402"/>
      <c r="K2130" s="411"/>
      <c r="L2130" s="411"/>
      <c r="M2130" s="240"/>
      <c r="N2130" s="241"/>
      <c r="O2130" s="240"/>
      <c r="P2130" s="240"/>
      <c r="Q2130" s="210"/>
      <c r="R2130" s="341"/>
    </row>
    <row r="2131" spans="3:18" ht="12" customHeight="1" x14ac:dyDescent="0.35">
      <c r="C2131" s="342" t="str">
        <f t="shared" si="160"/>
        <v/>
      </c>
      <c r="D2131" s="126"/>
      <c r="E2131" s="126"/>
      <c r="F2131" s="181"/>
      <c r="G2131" s="182"/>
      <c r="H2131" s="242"/>
      <c r="I2131" s="242"/>
      <c r="J2131" s="403"/>
      <c r="K2131" s="411"/>
      <c r="L2131" s="411"/>
      <c r="M2131" s="243"/>
      <c r="N2131" s="193"/>
      <c r="O2131" s="242"/>
      <c r="P2131" s="242"/>
      <c r="Q2131" s="181"/>
      <c r="R2131" s="342"/>
    </row>
    <row r="2132" spans="3:18" ht="12" customHeight="1" x14ac:dyDescent="0.35">
      <c r="C2132" s="341" t="str">
        <f t="shared" si="160"/>
        <v/>
      </c>
      <c r="D2132" s="239"/>
      <c r="E2132" s="239"/>
      <c r="F2132" s="179"/>
      <c r="G2132" s="180"/>
      <c r="H2132" s="240"/>
      <c r="I2132" s="240"/>
      <c r="J2132" s="402"/>
      <c r="K2132" s="411"/>
      <c r="L2132" s="411"/>
      <c r="M2132" s="240"/>
      <c r="N2132" s="241"/>
      <c r="O2132" s="240"/>
      <c r="P2132" s="240"/>
      <c r="Q2132" s="210"/>
      <c r="R2132" s="341"/>
    </row>
    <row r="2133" spans="3:18" ht="12" customHeight="1" x14ac:dyDescent="0.35">
      <c r="C2133" s="342" t="str">
        <f t="shared" si="160"/>
        <v/>
      </c>
      <c r="D2133" s="126"/>
      <c r="E2133" s="126"/>
      <c r="F2133" s="181"/>
      <c r="G2133" s="182"/>
      <c r="H2133" s="242"/>
      <c r="I2133" s="242"/>
      <c r="J2133" s="403"/>
      <c r="K2133" s="411"/>
      <c r="L2133" s="411"/>
      <c r="M2133" s="243"/>
      <c r="N2133" s="193"/>
      <c r="O2133" s="242"/>
      <c r="P2133" s="242"/>
      <c r="Q2133" s="181"/>
      <c r="R2133" s="342"/>
    </row>
    <row r="2134" spans="3:18" ht="12" customHeight="1" x14ac:dyDescent="0.35">
      <c r="C2134" s="341" t="str">
        <f t="shared" si="160"/>
        <v/>
      </c>
      <c r="D2134" s="239"/>
      <c r="E2134" s="239"/>
      <c r="F2134" s="179"/>
      <c r="G2134" s="180"/>
      <c r="H2134" s="240"/>
      <c r="I2134" s="240"/>
      <c r="J2134" s="402"/>
      <c r="K2134" s="411"/>
      <c r="L2134" s="411"/>
      <c r="M2134" s="240"/>
      <c r="N2134" s="241"/>
      <c r="O2134" s="240"/>
      <c r="P2134" s="240"/>
      <c r="Q2134" s="210"/>
      <c r="R2134" s="341"/>
    </row>
    <row r="2135" spans="3:18" ht="12" customHeight="1" x14ac:dyDescent="0.35">
      <c r="C2135" s="342" t="str">
        <f t="shared" si="160"/>
        <v/>
      </c>
      <c r="D2135" s="126"/>
      <c r="E2135" s="126"/>
      <c r="F2135" s="181"/>
      <c r="G2135" s="182"/>
      <c r="H2135" s="242"/>
      <c r="I2135" s="242"/>
      <c r="J2135" s="403"/>
      <c r="K2135" s="411"/>
      <c r="L2135" s="411"/>
      <c r="M2135" s="243"/>
      <c r="N2135" s="193"/>
      <c r="O2135" s="242"/>
      <c r="P2135" s="242"/>
      <c r="Q2135" s="181"/>
      <c r="R2135" s="342"/>
    </row>
    <row r="2136" spans="3:18" ht="12" customHeight="1" x14ac:dyDescent="0.35">
      <c r="C2136" s="341" t="str">
        <f t="shared" si="160"/>
        <v/>
      </c>
      <c r="D2136" s="239"/>
      <c r="E2136" s="239"/>
      <c r="F2136" s="179"/>
      <c r="G2136" s="180"/>
      <c r="H2136" s="240"/>
      <c r="I2136" s="240"/>
      <c r="J2136" s="402"/>
      <c r="K2136" s="411"/>
      <c r="L2136" s="411"/>
      <c r="M2136" s="240"/>
      <c r="N2136" s="241"/>
      <c r="O2136" s="240"/>
      <c r="P2136" s="240"/>
      <c r="Q2136" s="210"/>
      <c r="R2136" s="341"/>
    </row>
    <row r="2137" spans="3:18" ht="12" customHeight="1" x14ac:dyDescent="0.35">
      <c r="C2137" s="342" t="str">
        <f t="shared" si="160"/>
        <v/>
      </c>
      <c r="D2137" s="126"/>
      <c r="E2137" s="126"/>
      <c r="F2137" s="181"/>
      <c r="G2137" s="182"/>
      <c r="H2137" s="242"/>
      <c r="I2137" s="242"/>
      <c r="J2137" s="403"/>
      <c r="K2137" s="411"/>
      <c r="L2137" s="411"/>
      <c r="M2137" s="243"/>
      <c r="N2137" s="193"/>
      <c r="O2137" s="242"/>
      <c r="P2137" s="242"/>
      <c r="Q2137" s="181"/>
      <c r="R2137" s="342"/>
    </row>
    <row r="2138" spans="3:18" ht="12" customHeight="1" x14ac:dyDescent="0.35">
      <c r="C2138" s="341" t="str">
        <f t="shared" si="160"/>
        <v/>
      </c>
      <c r="D2138" s="239"/>
      <c r="E2138" s="239"/>
      <c r="F2138" s="179"/>
      <c r="G2138" s="180"/>
      <c r="H2138" s="240"/>
      <c r="I2138" s="240"/>
      <c r="J2138" s="402"/>
      <c r="K2138" s="411"/>
      <c r="L2138" s="411"/>
      <c r="M2138" s="240"/>
      <c r="N2138" s="241"/>
      <c r="O2138" s="240"/>
      <c r="P2138" s="240"/>
      <c r="Q2138" s="210"/>
      <c r="R2138" s="341"/>
    </row>
    <row r="2139" spans="3:18" ht="12" customHeight="1" x14ac:dyDescent="0.35">
      <c r="C2139" s="342" t="str">
        <f t="shared" si="160"/>
        <v/>
      </c>
      <c r="D2139" s="126"/>
      <c r="E2139" s="126"/>
      <c r="F2139" s="181"/>
      <c r="G2139" s="182"/>
      <c r="H2139" s="242"/>
      <c r="I2139" s="242"/>
      <c r="J2139" s="403"/>
      <c r="K2139" s="411"/>
      <c r="L2139" s="411"/>
      <c r="M2139" s="243"/>
      <c r="N2139" s="193"/>
      <c r="O2139" s="242"/>
      <c r="P2139" s="242"/>
      <c r="Q2139" s="181"/>
      <c r="R2139" s="342"/>
    </row>
    <row r="2140" spans="3:18" ht="12" customHeight="1" x14ac:dyDescent="0.35">
      <c r="C2140" s="341" t="str">
        <f t="shared" si="160"/>
        <v/>
      </c>
      <c r="D2140" s="239"/>
      <c r="E2140" s="239"/>
      <c r="F2140" s="179"/>
      <c r="G2140" s="180"/>
      <c r="H2140" s="240"/>
      <c r="I2140" s="240"/>
      <c r="J2140" s="402"/>
      <c r="K2140" s="411"/>
      <c r="L2140" s="411"/>
      <c r="M2140" s="240"/>
      <c r="N2140" s="241"/>
      <c r="O2140" s="240"/>
      <c r="P2140" s="240"/>
      <c r="Q2140" s="210"/>
      <c r="R2140" s="341"/>
    </row>
    <row r="2141" spans="3:18" ht="12" customHeight="1" x14ac:dyDescent="0.35">
      <c r="C2141" s="342" t="str">
        <f t="shared" si="160"/>
        <v/>
      </c>
      <c r="D2141" s="126"/>
      <c r="E2141" s="126"/>
      <c r="F2141" s="181"/>
      <c r="G2141" s="182"/>
      <c r="H2141" s="242"/>
      <c r="I2141" s="242"/>
      <c r="J2141" s="403"/>
      <c r="K2141" s="411"/>
      <c r="L2141" s="411"/>
      <c r="M2141" s="243"/>
      <c r="N2141" s="193"/>
      <c r="O2141" s="242"/>
      <c r="P2141" s="242"/>
      <c r="Q2141" s="181"/>
      <c r="R2141" s="342"/>
    </row>
    <row r="2142" spans="3:18" ht="12" customHeight="1" x14ac:dyDescent="0.35">
      <c r="C2142" s="341" t="str">
        <f t="shared" si="160"/>
        <v/>
      </c>
      <c r="D2142" s="239"/>
      <c r="E2142" s="239"/>
      <c r="F2142" s="179"/>
      <c r="G2142" s="180"/>
      <c r="H2142" s="240"/>
      <c r="I2142" s="240"/>
      <c r="J2142" s="402"/>
      <c r="K2142" s="411"/>
      <c r="L2142" s="411"/>
      <c r="M2142" s="240"/>
      <c r="N2142" s="241"/>
      <c r="O2142" s="240"/>
      <c r="P2142" s="240"/>
      <c r="Q2142" s="210"/>
      <c r="R2142" s="341"/>
    </row>
    <row r="2143" spans="3:18" ht="12" customHeight="1" x14ac:dyDescent="0.35">
      <c r="C2143" s="342" t="str">
        <f t="shared" si="160"/>
        <v/>
      </c>
      <c r="D2143" s="126"/>
      <c r="E2143" s="126"/>
      <c r="F2143" s="181"/>
      <c r="G2143" s="182"/>
      <c r="H2143" s="242"/>
      <c r="I2143" s="242"/>
      <c r="J2143" s="403"/>
      <c r="K2143" s="411"/>
      <c r="L2143" s="411"/>
      <c r="M2143" s="243"/>
      <c r="N2143" s="193"/>
      <c r="O2143" s="242"/>
      <c r="P2143" s="242"/>
      <c r="Q2143" s="181"/>
      <c r="R2143" s="342"/>
    </row>
    <row r="2144" spans="3:18" ht="12" customHeight="1" x14ac:dyDescent="0.35">
      <c r="C2144" s="341" t="str">
        <f t="shared" si="160"/>
        <v/>
      </c>
      <c r="D2144" s="239"/>
      <c r="E2144" s="239"/>
      <c r="F2144" s="179"/>
      <c r="G2144" s="180"/>
      <c r="H2144" s="240"/>
      <c r="I2144" s="240"/>
      <c r="J2144" s="402"/>
      <c r="K2144" s="411"/>
      <c r="L2144" s="411"/>
      <c r="M2144" s="240"/>
      <c r="N2144" s="241"/>
      <c r="O2144" s="240"/>
      <c r="P2144" s="240"/>
      <c r="Q2144" s="210"/>
      <c r="R2144" s="341"/>
    </row>
    <row r="2145" spans="3:18" ht="12" customHeight="1" x14ac:dyDescent="0.35">
      <c r="C2145" s="342" t="str">
        <f t="shared" si="160"/>
        <v/>
      </c>
      <c r="D2145" s="126"/>
      <c r="E2145" s="126"/>
      <c r="F2145" s="181"/>
      <c r="G2145" s="182"/>
      <c r="H2145" s="242"/>
      <c r="I2145" s="242"/>
      <c r="J2145" s="403"/>
      <c r="K2145" s="411"/>
      <c r="L2145" s="411"/>
      <c r="M2145" s="243"/>
      <c r="N2145" s="193"/>
      <c r="O2145" s="242"/>
      <c r="P2145" s="242"/>
      <c r="Q2145" s="181"/>
      <c r="R2145" s="342"/>
    </row>
    <row r="2146" spans="3:18" ht="12" customHeight="1" x14ac:dyDescent="0.35">
      <c r="C2146" s="341" t="str">
        <f t="shared" si="160"/>
        <v/>
      </c>
      <c r="D2146" s="239"/>
      <c r="E2146" s="239"/>
      <c r="F2146" s="179"/>
      <c r="G2146" s="180"/>
      <c r="H2146" s="240"/>
      <c r="I2146" s="240"/>
      <c r="J2146" s="402"/>
      <c r="K2146" s="411"/>
      <c r="L2146" s="411"/>
      <c r="M2146" s="240"/>
      <c r="N2146" s="241"/>
      <c r="O2146" s="240"/>
      <c r="P2146" s="240"/>
      <c r="Q2146" s="210"/>
      <c r="R2146" s="341"/>
    </row>
    <row r="2147" spans="3:18" ht="12" customHeight="1" x14ac:dyDescent="0.35">
      <c r="C2147" s="342" t="str">
        <f t="shared" si="160"/>
        <v/>
      </c>
      <c r="D2147" s="126"/>
      <c r="E2147" s="126"/>
      <c r="F2147" s="181"/>
      <c r="G2147" s="182"/>
      <c r="H2147" s="242"/>
      <c r="I2147" s="242"/>
      <c r="J2147" s="403"/>
      <c r="K2147" s="411"/>
      <c r="L2147" s="411"/>
      <c r="M2147" s="243"/>
      <c r="N2147" s="193"/>
      <c r="O2147" s="242"/>
      <c r="P2147" s="242"/>
      <c r="Q2147" s="181"/>
      <c r="R2147" s="342"/>
    </row>
    <row r="2148" spans="3:18" ht="12" customHeight="1" x14ac:dyDescent="0.35">
      <c r="C2148" s="341" t="str">
        <f t="shared" si="160"/>
        <v/>
      </c>
      <c r="D2148" s="239"/>
      <c r="E2148" s="239"/>
      <c r="F2148" s="179"/>
      <c r="G2148" s="180"/>
      <c r="H2148" s="240"/>
      <c r="I2148" s="240"/>
      <c r="J2148" s="402"/>
      <c r="K2148" s="411"/>
      <c r="L2148" s="411"/>
      <c r="M2148" s="240"/>
      <c r="N2148" s="241"/>
      <c r="O2148" s="240"/>
      <c r="P2148" s="240"/>
      <c r="Q2148" s="210"/>
      <c r="R2148" s="341"/>
    </row>
    <row r="2149" spans="3:18" ht="12" customHeight="1" x14ac:dyDescent="0.35">
      <c r="C2149" s="342" t="str">
        <f t="shared" si="160"/>
        <v/>
      </c>
      <c r="D2149" s="126"/>
      <c r="E2149" s="126"/>
      <c r="F2149" s="181"/>
      <c r="G2149" s="182"/>
      <c r="H2149" s="242"/>
      <c r="I2149" s="242"/>
      <c r="J2149" s="403"/>
      <c r="K2149" s="411"/>
      <c r="L2149" s="411"/>
      <c r="M2149" s="243"/>
      <c r="N2149" s="193"/>
      <c r="O2149" s="242"/>
      <c r="P2149" s="242"/>
      <c r="Q2149" s="181"/>
      <c r="R2149" s="342"/>
    </row>
    <row r="2150" spans="3:18" ht="12" customHeight="1" x14ac:dyDescent="0.35">
      <c r="C2150" s="341" t="str">
        <f t="shared" si="160"/>
        <v/>
      </c>
      <c r="D2150" s="239"/>
      <c r="E2150" s="239"/>
      <c r="F2150" s="179"/>
      <c r="G2150" s="180"/>
      <c r="H2150" s="240"/>
      <c r="I2150" s="240"/>
      <c r="J2150" s="402"/>
      <c r="K2150" s="411"/>
      <c r="L2150" s="411"/>
      <c r="M2150" s="240"/>
      <c r="N2150" s="241"/>
      <c r="O2150" s="240"/>
      <c r="P2150" s="240"/>
      <c r="Q2150" s="210"/>
      <c r="R2150" s="341"/>
    </row>
    <row r="2151" spans="3:18" ht="12" customHeight="1" x14ac:dyDescent="0.35">
      <c r="C2151" s="342" t="str">
        <f t="shared" si="160"/>
        <v/>
      </c>
      <c r="D2151" s="126"/>
      <c r="E2151" s="126"/>
      <c r="F2151" s="181"/>
      <c r="G2151" s="182"/>
      <c r="H2151" s="242"/>
      <c r="I2151" s="242"/>
      <c r="J2151" s="403"/>
      <c r="K2151" s="411"/>
      <c r="L2151" s="411"/>
      <c r="M2151" s="243"/>
      <c r="N2151" s="193"/>
      <c r="O2151" s="242"/>
      <c r="P2151" s="242"/>
      <c r="Q2151" s="181"/>
      <c r="R2151" s="342"/>
    </row>
    <row r="2152" spans="3:18" ht="12" customHeight="1" x14ac:dyDescent="0.35">
      <c r="C2152" s="341" t="str">
        <f t="shared" si="160"/>
        <v/>
      </c>
      <c r="D2152" s="239"/>
      <c r="E2152" s="239"/>
      <c r="F2152" s="179"/>
      <c r="G2152" s="180"/>
      <c r="H2152" s="240"/>
      <c r="I2152" s="240"/>
      <c r="J2152" s="402"/>
      <c r="K2152" s="411"/>
      <c r="L2152" s="411"/>
      <c r="M2152" s="240"/>
      <c r="N2152" s="241"/>
      <c r="O2152" s="240"/>
      <c r="P2152" s="240"/>
      <c r="Q2152" s="210"/>
      <c r="R2152" s="341"/>
    </row>
    <row r="2153" spans="3:18" ht="12" customHeight="1" x14ac:dyDescent="0.35">
      <c r="C2153" s="342" t="str">
        <f t="shared" si="160"/>
        <v/>
      </c>
      <c r="D2153" s="126"/>
      <c r="E2153" s="126"/>
      <c r="F2153" s="181"/>
      <c r="G2153" s="182"/>
      <c r="H2153" s="242"/>
      <c r="I2153" s="242"/>
      <c r="J2153" s="403"/>
      <c r="K2153" s="411"/>
      <c r="L2153" s="411"/>
      <c r="M2153" s="243"/>
      <c r="N2153" s="193"/>
      <c r="O2153" s="242"/>
      <c r="P2153" s="242"/>
      <c r="Q2153" s="181"/>
      <c r="R2153" s="342"/>
    </row>
    <row r="2154" spans="3:18" ht="12" customHeight="1" x14ac:dyDescent="0.35">
      <c r="C2154" s="341" t="str">
        <f t="shared" si="160"/>
        <v/>
      </c>
      <c r="D2154" s="239"/>
      <c r="E2154" s="239"/>
      <c r="F2154" s="179"/>
      <c r="G2154" s="180"/>
      <c r="H2154" s="240"/>
      <c r="I2154" s="240"/>
      <c r="J2154" s="402"/>
      <c r="K2154" s="411"/>
      <c r="L2154" s="411"/>
      <c r="M2154" s="240"/>
      <c r="N2154" s="241"/>
      <c r="O2154" s="240"/>
      <c r="P2154" s="240"/>
      <c r="Q2154" s="210"/>
      <c r="R2154" s="341"/>
    </row>
    <row r="2155" spans="3:18" ht="12" customHeight="1" x14ac:dyDescent="0.35">
      <c r="C2155" s="342" t="str">
        <f t="shared" si="160"/>
        <v/>
      </c>
      <c r="D2155" s="126"/>
      <c r="E2155" s="126"/>
      <c r="F2155" s="181"/>
      <c r="G2155" s="182"/>
      <c r="H2155" s="242"/>
      <c r="I2155" s="242"/>
      <c r="J2155" s="403"/>
      <c r="K2155" s="411"/>
      <c r="L2155" s="411"/>
      <c r="M2155" s="243"/>
      <c r="N2155" s="193"/>
      <c r="O2155" s="242"/>
      <c r="P2155" s="242"/>
      <c r="Q2155" s="181"/>
      <c r="R2155" s="342"/>
    </row>
    <row r="2156" spans="3:18" ht="12" customHeight="1" x14ac:dyDescent="0.35">
      <c r="C2156" s="341" t="str">
        <f t="shared" si="160"/>
        <v/>
      </c>
      <c r="D2156" s="239"/>
      <c r="E2156" s="239"/>
      <c r="F2156" s="179"/>
      <c r="G2156" s="180"/>
      <c r="H2156" s="240"/>
      <c r="I2156" s="240"/>
      <c r="J2156" s="402"/>
      <c r="K2156" s="411"/>
      <c r="L2156" s="411"/>
      <c r="M2156" s="240"/>
      <c r="N2156" s="241"/>
      <c r="O2156" s="240"/>
      <c r="P2156" s="240"/>
      <c r="Q2156" s="210"/>
      <c r="R2156" s="341"/>
    </row>
    <row r="2157" spans="3:18" ht="12" customHeight="1" x14ac:dyDescent="0.35">
      <c r="C2157" s="342" t="str">
        <f t="shared" si="160"/>
        <v/>
      </c>
      <c r="D2157" s="126"/>
      <c r="E2157" s="126"/>
      <c r="F2157" s="181"/>
      <c r="G2157" s="182"/>
      <c r="H2157" s="242"/>
      <c r="I2157" s="242"/>
      <c r="J2157" s="403"/>
      <c r="K2157" s="411"/>
      <c r="L2157" s="411"/>
      <c r="M2157" s="243"/>
      <c r="N2157" s="193"/>
      <c r="O2157" s="242"/>
      <c r="P2157" s="242"/>
      <c r="Q2157" s="181"/>
      <c r="R2157" s="342"/>
    </row>
    <row r="2158" spans="3:18" ht="12" customHeight="1" x14ac:dyDescent="0.35">
      <c r="C2158" s="341" t="str">
        <f t="shared" si="160"/>
        <v/>
      </c>
      <c r="D2158" s="239"/>
      <c r="E2158" s="239"/>
      <c r="F2158" s="179"/>
      <c r="G2158" s="180"/>
      <c r="H2158" s="240"/>
      <c r="I2158" s="240"/>
      <c r="J2158" s="402"/>
      <c r="K2158" s="411"/>
      <c r="L2158" s="411"/>
      <c r="M2158" s="240"/>
      <c r="N2158" s="241"/>
      <c r="O2158" s="240"/>
      <c r="P2158" s="240"/>
      <c r="Q2158" s="210"/>
      <c r="R2158" s="341"/>
    </row>
    <row r="2159" spans="3:18" ht="12" customHeight="1" x14ac:dyDescent="0.35">
      <c r="C2159" s="342" t="str">
        <f t="shared" si="160"/>
        <v/>
      </c>
      <c r="D2159" s="126"/>
      <c r="E2159" s="126"/>
      <c r="F2159" s="181"/>
      <c r="G2159" s="182"/>
      <c r="H2159" s="242"/>
      <c r="I2159" s="242"/>
      <c r="J2159" s="403"/>
      <c r="K2159" s="411"/>
      <c r="L2159" s="411"/>
      <c r="M2159" s="243"/>
      <c r="N2159" s="193"/>
      <c r="O2159" s="242"/>
      <c r="P2159" s="242"/>
      <c r="Q2159" s="181"/>
      <c r="R2159" s="342"/>
    </row>
    <row r="2160" spans="3:18" ht="12" customHeight="1" x14ac:dyDescent="0.35">
      <c r="C2160" s="341" t="str">
        <f t="shared" si="160"/>
        <v/>
      </c>
      <c r="D2160" s="239"/>
      <c r="E2160" s="239"/>
      <c r="F2160" s="179"/>
      <c r="G2160" s="180"/>
      <c r="H2160" s="240"/>
      <c r="I2160" s="240"/>
      <c r="J2160" s="402"/>
      <c r="K2160" s="411"/>
      <c r="L2160" s="411"/>
      <c r="M2160" s="240"/>
      <c r="N2160" s="241"/>
      <c r="O2160" s="240"/>
      <c r="P2160" s="240"/>
      <c r="Q2160" s="210"/>
      <c r="R2160" s="341"/>
    </row>
    <row r="2161" spans="3:18" ht="12" customHeight="1" x14ac:dyDescent="0.35">
      <c r="C2161" s="342" t="str">
        <f t="shared" si="160"/>
        <v/>
      </c>
      <c r="D2161" s="126"/>
      <c r="E2161" s="126"/>
      <c r="F2161" s="181"/>
      <c r="G2161" s="182"/>
      <c r="H2161" s="242"/>
      <c r="I2161" s="242"/>
      <c r="J2161" s="403"/>
      <c r="K2161" s="411"/>
      <c r="L2161" s="411"/>
      <c r="M2161" s="243"/>
      <c r="N2161" s="193"/>
      <c r="O2161" s="242"/>
      <c r="P2161" s="242"/>
      <c r="Q2161" s="181"/>
      <c r="R2161" s="342"/>
    </row>
    <row r="2162" spans="3:18" ht="12" customHeight="1" x14ac:dyDescent="0.35">
      <c r="C2162" s="341" t="str">
        <f t="shared" si="160"/>
        <v/>
      </c>
      <c r="D2162" s="239"/>
      <c r="E2162" s="239"/>
      <c r="F2162" s="179"/>
      <c r="G2162" s="180"/>
      <c r="H2162" s="240"/>
      <c r="I2162" s="240"/>
      <c r="J2162" s="402"/>
      <c r="K2162" s="411"/>
      <c r="L2162" s="411"/>
      <c r="M2162" s="240"/>
      <c r="N2162" s="241"/>
      <c r="O2162" s="240"/>
      <c r="P2162" s="240"/>
      <c r="Q2162" s="210"/>
      <c r="R2162" s="341"/>
    </row>
    <row r="2163" spans="3:18" ht="12" customHeight="1" x14ac:dyDescent="0.35">
      <c r="C2163" s="342" t="str">
        <f t="shared" si="160"/>
        <v/>
      </c>
      <c r="D2163" s="126"/>
      <c r="E2163" s="126"/>
      <c r="F2163" s="181"/>
      <c r="G2163" s="182"/>
      <c r="H2163" s="242"/>
      <c r="I2163" s="242"/>
      <c r="J2163" s="403"/>
      <c r="K2163" s="411"/>
      <c r="L2163" s="411"/>
      <c r="M2163" s="243"/>
      <c r="N2163" s="193"/>
      <c r="O2163" s="242"/>
      <c r="P2163" s="242"/>
      <c r="Q2163" s="181"/>
      <c r="R2163" s="342"/>
    </row>
    <row r="2164" spans="3:18" ht="12" customHeight="1" x14ac:dyDescent="0.35">
      <c r="C2164" s="341" t="str">
        <f t="shared" si="160"/>
        <v/>
      </c>
      <c r="D2164" s="239"/>
      <c r="E2164" s="239"/>
      <c r="F2164" s="179"/>
      <c r="G2164" s="180"/>
      <c r="H2164" s="240"/>
      <c r="I2164" s="240"/>
      <c r="J2164" s="402"/>
      <c r="K2164" s="411"/>
      <c r="L2164" s="411"/>
      <c r="M2164" s="240"/>
      <c r="N2164" s="241"/>
      <c r="O2164" s="240"/>
      <c r="P2164" s="240"/>
      <c r="Q2164" s="210"/>
      <c r="R2164" s="341"/>
    </row>
    <row r="2165" spans="3:18" ht="12" customHeight="1" x14ac:dyDescent="0.35">
      <c r="C2165" s="342" t="str">
        <f t="shared" si="160"/>
        <v/>
      </c>
      <c r="D2165" s="126"/>
      <c r="E2165" s="126"/>
      <c r="F2165" s="181"/>
      <c r="G2165" s="182"/>
      <c r="H2165" s="242"/>
      <c r="I2165" s="242"/>
      <c r="J2165" s="403"/>
      <c r="K2165" s="411"/>
      <c r="L2165" s="411"/>
      <c r="M2165" s="243"/>
      <c r="N2165" s="193"/>
      <c r="O2165" s="242"/>
      <c r="P2165" s="242"/>
      <c r="Q2165" s="181"/>
      <c r="R2165" s="342"/>
    </row>
    <row r="2166" spans="3:18" ht="12" customHeight="1" x14ac:dyDescent="0.35">
      <c r="C2166" s="341" t="str">
        <f t="shared" si="160"/>
        <v/>
      </c>
      <c r="D2166" s="239"/>
      <c r="E2166" s="239"/>
      <c r="F2166" s="179"/>
      <c r="G2166" s="180"/>
      <c r="H2166" s="240"/>
      <c r="I2166" s="240"/>
      <c r="J2166" s="402"/>
      <c r="K2166" s="411"/>
      <c r="L2166" s="411"/>
      <c r="M2166" s="240"/>
      <c r="N2166" s="241"/>
      <c r="O2166" s="240"/>
      <c r="P2166" s="240"/>
      <c r="Q2166" s="210"/>
      <c r="R2166" s="341"/>
    </row>
    <row r="2167" spans="3:18" ht="12" customHeight="1" x14ac:dyDescent="0.35">
      <c r="C2167" s="342" t="str">
        <f t="shared" si="160"/>
        <v/>
      </c>
      <c r="D2167" s="126"/>
      <c r="E2167" s="126"/>
      <c r="F2167" s="181"/>
      <c r="G2167" s="182"/>
      <c r="H2167" s="242"/>
      <c r="I2167" s="242"/>
      <c r="J2167" s="403"/>
      <c r="K2167" s="411"/>
      <c r="L2167" s="411"/>
      <c r="M2167" s="243"/>
      <c r="N2167" s="193"/>
      <c r="O2167" s="242"/>
      <c r="P2167" s="242"/>
      <c r="Q2167" s="181"/>
      <c r="R2167" s="342"/>
    </row>
    <row r="2168" spans="3:18" ht="12" customHeight="1" x14ac:dyDescent="0.35">
      <c r="C2168" s="341" t="str">
        <f t="shared" si="160"/>
        <v/>
      </c>
      <c r="D2168" s="239"/>
      <c r="E2168" s="239"/>
      <c r="F2168" s="179"/>
      <c r="G2168" s="180"/>
      <c r="H2168" s="240"/>
      <c r="I2168" s="240"/>
      <c r="J2168" s="402"/>
      <c r="K2168" s="411"/>
      <c r="L2168" s="411"/>
      <c r="M2168" s="240"/>
      <c r="N2168" s="241"/>
      <c r="O2168" s="240"/>
      <c r="P2168" s="240"/>
      <c r="Q2168" s="210"/>
      <c r="R2168" s="341"/>
    </row>
    <row r="2169" spans="3:18" ht="12" customHeight="1" x14ac:dyDescent="0.35">
      <c r="C2169" s="342" t="str">
        <f t="shared" si="160"/>
        <v/>
      </c>
      <c r="D2169" s="126"/>
      <c r="E2169" s="126"/>
      <c r="F2169" s="181"/>
      <c r="G2169" s="182"/>
      <c r="H2169" s="242"/>
      <c r="I2169" s="242"/>
      <c r="J2169" s="403"/>
      <c r="K2169" s="411"/>
      <c r="L2169" s="411"/>
      <c r="M2169" s="243"/>
      <c r="N2169" s="193"/>
      <c r="O2169" s="242"/>
      <c r="P2169" s="242"/>
      <c r="Q2169" s="181"/>
      <c r="R2169" s="342"/>
    </row>
    <row r="2170" spans="3:18" ht="12" customHeight="1" x14ac:dyDescent="0.35">
      <c r="C2170" s="341" t="str">
        <f t="shared" si="160"/>
        <v/>
      </c>
      <c r="D2170" s="239"/>
      <c r="E2170" s="239"/>
      <c r="F2170" s="179"/>
      <c r="G2170" s="180"/>
      <c r="H2170" s="240"/>
      <c r="I2170" s="240"/>
      <c r="J2170" s="402"/>
      <c r="K2170" s="341"/>
      <c r="L2170" s="341"/>
      <c r="M2170" s="240"/>
      <c r="N2170" s="241"/>
      <c r="O2170" s="240"/>
      <c r="P2170" s="240"/>
      <c r="Q2170" s="210"/>
      <c r="R2170" s="341"/>
    </row>
    <row r="2171" spans="3:18" ht="12" customHeight="1" x14ac:dyDescent="0.35">
      <c r="C2171" s="342" t="str">
        <f t="shared" si="160"/>
        <v/>
      </c>
      <c r="D2171" s="126"/>
      <c r="E2171" s="126"/>
      <c r="F2171" s="181"/>
      <c r="G2171" s="182"/>
      <c r="H2171" s="242"/>
      <c r="I2171" s="242"/>
      <c r="J2171" s="403"/>
      <c r="K2171" s="342"/>
      <c r="L2171" s="342"/>
      <c r="M2171" s="243"/>
      <c r="N2171" s="193"/>
      <c r="O2171" s="242"/>
      <c r="P2171" s="242"/>
      <c r="Q2171" s="181"/>
      <c r="R2171" s="342"/>
    </row>
    <row r="2172" spans="3:18" ht="12" customHeight="1" x14ac:dyDescent="0.35">
      <c r="C2172" s="341" t="str">
        <f t="shared" si="160"/>
        <v/>
      </c>
      <c r="D2172" s="239"/>
      <c r="E2172" s="239"/>
      <c r="F2172" s="179"/>
      <c r="G2172" s="180"/>
      <c r="H2172" s="240"/>
      <c r="I2172" s="240"/>
      <c r="J2172" s="402"/>
      <c r="K2172" s="341"/>
      <c r="L2172" s="341"/>
      <c r="M2172" s="240"/>
      <c r="N2172" s="241"/>
      <c r="O2172" s="240"/>
      <c r="P2172" s="240"/>
      <c r="Q2172" s="210"/>
      <c r="R2172" s="341"/>
    </row>
    <row r="2173" spans="3:18" ht="12" customHeight="1" x14ac:dyDescent="0.35">
      <c r="C2173" s="168"/>
      <c r="D2173" s="126"/>
      <c r="E2173" s="126"/>
      <c r="F2173" s="181"/>
      <c r="G2173" s="182"/>
      <c r="H2173" s="242"/>
      <c r="I2173" s="242"/>
      <c r="J2173" s="403"/>
      <c r="K2173" s="342"/>
      <c r="L2173" s="342"/>
      <c r="M2173" s="243"/>
      <c r="N2173" s="193"/>
      <c r="O2173" s="242"/>
      <c r="P2173" s="242"/>
      <c r="Q2173" s="181"/>
      <c r="R2173" s="242"/>
    </row>
  </sheetData>
  <mergeCells count="13">
    <mergeCell ref="D1:O1"/>
    <mergeCell ref="P11:P12"/>
    <mergeCell ref="C11:C13"/>
    <mergeCell ref="D11:D13"/>
    <mergeCell ref="E11:E13"/>
    <mergeCell ref="F11:F13"/>
    <mergeCell ref="O11:O12"/>
    <mergeCell ref="I11:I12"/>
    <mergeCell ref="J11:J12"/>
    <mergeCell ref="K11:K12"/>
    <mergeCell ref="L11:L12"/>
    <mergeCell ref="M11:M12"/>
    <mergeCell ref="N11:N12"/>
  </mergeCells>
  <phoneticPr fontId="23" type="noConversion"/>
  <conditionalFormatting sqref="K4:K7 M3 M8 M11:M15 M2174:M1048576">
    <cfRule type="expression" dxfId="1446" priority="4794">
      <formula>$M$11="EPS"</formula>
    </cfRule>
  </conditionalFormatting>
  <conditionalFormatting sqref="L8 L11 L13 I8 I11 L3 I2:I3 L2174:L1048576 I13:I1048576">
    <cfRule type="expression" dxfId="1445" priority="4797">
      <formula>$L$11="ROE"</formula>
    </cfRule>
  </conditionalFormatting>
  <conditionalFormatting sqref="L3 L8 I8 I13:I15 L13 I2:I3 L2174:L1048576 I2174:I1048576 I11 K11:P11">
    <cfRule type="expression" dxfId="1444" priority="4800">
      <formula>$I$11="毛利率"</formula>
    </cfRule>
  </conditionalFormatting>
  <conditionalFormatting sqref="O13:O15 O8:O9 N4:N7 O3 O11 O2174:O1048576">
    <cfRule type="colorScale" priority="47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:N9 N3 N11:N15 N2174:N1048576">
    <cfRule type="colorScale" priority="47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3:L9 L11:L13 L2174:L1048576">
    <cfRule type="colorScale" priority="47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:G15 G2174:G1048576">
    <cfRule type="colorScale" priority="47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:I15">
    <cfRule type="expression" dxfId="1443" priority="4769">
      <formula>$L$11="ROE"</formula>
    </cfRule>
  </conditionalFormatting>
  <conditionalFormatting sqref="I14:I15">
    <cfRule type="colorScale" priority="47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:I9 I11:I15 I2174:I1048576">
    <cfRule type="colorScale" priority="47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K4:K7">
    <cfRule type="expression" dxfId="1442" priority="4761">
      <formula>$L$11="ROE"</formula>
    </cfRule>
  </conditionalFormatting>
  <conditionalFormatting sqref="K11">
    <cfRule type="expression" dxfId="1441" priority="4760">
      <formula>$J$11="净利润率"</formula>
    </cfRule>
  </conditionalFormatting>
  <conditionalFormatting sqref="K4:K7">
    <cfRule type="expression" dxfId="1440" priority="4759">
      <formula>$L$11="ROE"</formula>
    </cfRule>
  </conditionalFormatting>
  <conditionalFormatting sqref="K11">
    <cfRule type="expression" dxfId="1439" priority="4758">
      <formula>$J$11="净利润率"</formula>
    </cfRule>
  </conditionalFormatting>
  <conditionalFormatting sqref="L5:L7">
    <cfRule type="expression" dxfId="1438" priority="4757">
      <formula>$J$11="净利润率"</formula>
    </cfRule>
  </conditionalFormatting>
  <conditionalFormatting sqref="M4:M7">
    <cfRule type="expression" dxfId="1437" priority="4749">
      <formula>$K$11="所得税"</formula>
    </cfRule>
    <cfRule type="expression" dxfId="1436" priority="4750">
      <formula>$K$11="ROA"</formula>
    </cfRule>
  </conditionalFormatting>
  <conditionalFormatting sqref="M14:M15">
    <cfRule type="expression" dxfId="1435" priority="4748">
      <formula>$J$11="净利润率"</formula>
    </cfRule>
  </conditionalFormatting>
  <conditionalFormatting sqref="M4:M7">
    <cfRule type="expression" dxfId="1434" priority="4747">
      <formula>$L$11="ROE"</formula>
    </cfRule>
  </conditionalFormatting>
  <conditionalFormatting sqref="M11">
    <cfRule type="expression" dxfId="1433" priority="4746">
      <formula>$J$11="净利润率"</formula>
    </cfRule>
  </conditionalFormatting>
  <conditionalFormatting sqref="N3:N5">
    <cfRule type="expression" dxfId="1432" priority="4745">
      <formula>#REF!="BPS"</formula>
    </cfRule>
  </conditionalFormatting>
  <conditionalFormatting sqref="K3:K5">
    <cfRule type="expression" dxfId="1431" priority="4740">
      <formula>#REF!="营业利润率"</formula>
    </cfRule>
  </conditionalFormatting>
  <conditionalFormatting sqref="L3:L5">
    <cfRule type="expression" dxfId="1430" priority="4739">
      <formula>$J$9="净利润率"</formula>
    </cfRule>
  </conditionalFormatting>
  <conditionalFormatting sqref="M3:M5">
    <cfRule type="expression" dxfId="1429" priority="4737">
      <formula>$K$9="所得税"</formula>
    </cfRule>
    <cfRule type="expression" dxfId="1428" priority="4738">
      <formula>$K$9="ROA"</formula>
    </cfRule>
  </conditionalFormatting>
  <conditionalFormatting sqref="I5:I7">
    <cfRule type="expression" dxfId="1427" priority="4733">
      <formula>$J$11="净利润率"</formula>
    </cfRule>
  </conditionalFormatting>
  <conditionalFormatting sqref="I14:I15">
    <cfRule type="expression" dxfId="1426" priority="4732">
      <formula>$L$11="ROE"</formula>
    </cfRule>
  </conditionalFormatting>
  <conditionalFormatting sqref="I14:I15">
    <cfRule type="colorScale" priority="47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:I5">
    <cfRule type="expression" dxfId="1425" priority="4727">
      <formula>$J$9="净利润率"</formula>
    </cfRule>
  </conditionalFormatting>
  <conditionalFormatting sqref="M2">
    <cfRule type="expression" dxfId="1424" priority="4708">
      <formula>$M$11="EPS"</formula>
    </cfRule>
  </conditionalFormatting>
  <conditionalFormatting sqref="L2">
    <cfRule type="expression" dxfId="1423" priority="4709">
      <formula>$L$11="ROE"</formula>
    </cfRule>
  </conditionalFormatting>
  <conditionalFormatting sqref="L2">
    <cfRule type="expression" dxfId="1422" priority="4710">
      <formula>$I$11="毛利率"</formula>
    </cfRule>
  </conditionalFormatting>
  <conditionalFormatting sqref="M2">
    <cfRule type="expression" dxfId="1421" priority="4712">
      <formula>$J$11="净利润率"</formula>
    </cfRule>
  </conditionalFormatting>
  <conditionalFormatting sqref="K2">
    <cfRule type="expression" dxfId="1420" priority="4713">
      <formula>$K$11="所得税"</formula>
    </cfRule>
    <cfRule type="expression" dxfId="1419" priority="4714">
      <formula>$K$11="ROA"</formula>
    </cfRule>
  </conditionalFormatting>
  <conditionalFormatting sqref="O2">
    <cfRule type="colorScale" priority="47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">
    <cfRule type="colorScale" priority="47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 I2">
    <cfRule type="colorScale" priority="47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">
    <cfRule type="colorScale" priority="47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">
    <cfRule type="colorScale" priority="47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">
    <cfRule type="expression" dxfId="1418" priority="4700">
      <formula>#REF!="BPS"</formula>
    </cfRule>
  </conditionalFormatting>
  <conditionalFormatting sqref="K2">
    <cfRule type="expression" dxfId="1417" priority="4695">
      <formula>#REF!="营业利润率"</formula>
    </cfRule>
  </conditionalFormatting>
  <conditionalFormatting sqref="L2">
    <cfRule type="expression" dxfId="1416" priority="4694">
      <formula>$J$9="净利润率"</formula>
    </cfRule>
  </conditionalFormatting>
  <conditionalFormatting sqref="M2">
    <cfRule type="expression" dxfId="1415" priority="4692">
      <formula>$K$9="所得税"</formula>
    </cfRule>
    <cfRule type="expression" dxfId="1414" priority="4693">
      <formula>$K$9="ROA"</formula>
    </cfRule>
  </conditionalFormatting>
  <conditionalFormatting sqref="I2">
    <cfRule type="expression" dxfId="1413" priority="4691">
      <formula>$J$9="净利润率"</formula>
    </cfRule>
  </conditionalFormatting>
  <conditionalFormatting sqref="O10">
    <cfRule type="colorScale" priority="46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">
    <cfRule type="colorScale" priority="46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0 I10">
    <cfRule type="colorScale" priority="46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0">
    <cfRule type="colorScale" priority="46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">
    <cfRule type="colorScale" priority="46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:M39">
    <cfRule type="expression" dxfId="1412" priority="4676">
      <formula>$M$11="EPS"</formula>
    </cfRule>
  </conditionalFormatting>
  <conditionalFormatting sqref="I16:I39">
    <cfRule type="expression" dxfId="1411" priority="4678">
      <formula>$I$11="毛利率"</formula>
    </cfRule>
  </conditionalFormatting>
  <conditionalFormatting sqref="M16:M39">
    <cfRule type="expression" dxfId="1410" priority="4679">
      <formula>#REF!="营业利润率"</formula>
    </cfRule>
  </conditionalFormatting>
  <conditionalFormatting sqref="M16:M39">
    <cfRule type="expression" dxfId="1409" priority="4680">
      <formula>$J$11="净利润率"</formula>
    </cfRule>
  </conditionalFormatting>
  <conditionalFormatting sqref="O16:O39">
    <cfRule type="colorScale" priority="46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:N39">
    <cfRule type="colorScale" priority="46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:I39">
    <cfRule type="colorScale" priority="46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6:G39">
    <cfRule type="colorScale" priority="46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:I39">
    <cfRule type="expression" dxfId="1408" priority="4668">
      <formula>$L$11="ROE"</formula>
    </cfRule>
  </conditionalFormatting>
  <conditionalFormatting sqref="I16:I39">
    <cfRule type="colorScale" priority="46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:I39">
    <cfRule type="colorScale" priority="46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:M39">
    <cfRule type="expression" dxfId="1407" priority="4662">
      <formula>$J$11="净利润率"</formula>
    </cfRule>
  </conditionalFormatting>
  <conditionalFormatting sqref="I16:I39">
    <cfRule type="expression" dxfId="1406" priority="4661">
      <formula>$L$11="ROE"</formula>
    </cfRule>
  </conditionalFormatting>
  <conditionalFormatting sqref="I16:I39">
    <cfRule type="colorScale" priority="46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:M53">
    <cfRule type="expression" dxfId="1405" priority="4652">
      <formula>$M$11="EPS"</formula>
    </cfRule>
  </conditionalFormatting>
  <conditionalFormatting sqref="I40:I53">
    <cfRule type="expression" dxfId="1404" priority="4654">
      <formula>$I$11="毛利率"</formula>
    </cfRule>
  </conditionalFormatting>
  <conditionalFormatting sqref="M40:M53">
    <cfRule type="expression" dxfId="1403" priority="4655">
      <formula>#REF!="营业利润率"</formula>
    </cfRule>
  </conditionalFormatting>
  <conditionalFormatting sqref="M40:M53">
    <cfRule type="expression" dxfId="1402" priority="4656">
      <formula>$J$11="净利润率"</formula>
    </cfRule>
  </conditionalFormatting>
  <conditionalFormatting sqref="O40:O53">
    <cfRule type="colorScale" priority="46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0:N53">
    <cfRule type="colorScale" priority="46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:I53">
    <cfRule type="colorScale" priority="46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0:G53">
    <cfRule type="colorScale" priority="46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0:I53">
    <cfRule type="expression" dxfId="1401" priority="4644">
      <formula>$L$11="ROE"</formula>
    </cfRule>
  </conditionalFormatting>
  <conditionalFormatting sqref="I40:I53">
    <cfRule type="colorScale" priority="46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:I53">
    <cfRule type="colorScale" priority="4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:M53">
    <cfRule type="expression" dxfId="1400" priority="4638">
      <formula>$J$11="净利润率"</formula>
    </cfRule>
  </conditionalFormatting>
  <conditionalFormatting sqref="I40:I53">
    <cfRule type="expression" dxfId="1399" priority="4637">
      <formula>$L$11="ROE"</formula>
    </cfRule>
  </conditionalFormatting>
  <conditionalFormatting sqref="I40:I53">
    <cfRule type="colorScale" priority="46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4:M55">
    <cfRule type="expression" dxfId="1398" priority="4628">
      <formula>$M$11="EPS"</formula>
    </cfRule>
  </conditionalFormatting>
  <conditionalFormatting sqref="I54:I55">
    <cfRule type="expression" dxfId="1397" priority="4630">
      <formula>$I$11="毛利率"</formula>
    </cfRule>
  </conditionalFormatting>
  <conditionalFormatting sqref="M54:M55">
    <cfRule type="expression" dxfId="1396" priority="4631">
      <formula>#REF!="营业利润率"</formula>
    </cfRule>
  </conditionalFormatting>
  <conditionalFormatting sqref="M54:M55">
    <cfRule type="expression" dxfId="1395" priority="4632">
      <formula>$J$11="净利润率"</formula>
    </cfRule>
  </conditionalFormatting>
  <conditionalFormatting sqref="O54:O55">
    <cfRule type="colorScale" priority="46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4:N55">
    <cfRule type="colorScale" priority="46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4:I55">
    <cfRule type="colorScale" priority="46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4:G55">
    <cfRule type="colorScale" priority="46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4:I55">
    <cfRule type="expression" dxfId="1394" priority="4620">
      <formula>$L$11="ROE"</formula>
    </cfRule>
  </conditionalFormatting>
  <conditionalFormatting sqref="I54:I55">
    <cfRule type="colorScale" priority="46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4:I55">
    <cfRule type="colorScale" priority="46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4:M55">
    <cfRule type="expression" dxfId="1393" priority="4614">
      <formula>$J$11="净利润率"</formula>
    </cfRule>
  </conditionalFormatting>
  <conditionalFormatting sqref="I54:I55">
    <cfRule type="expression" dxfId="1392" priority="4613">
      <formula>$L$11="ROE"</formula>
    </cfRule>
  </conditionalFormatting>
  <conditionalFormatting sqref="I54:I55">
    <cfRule type="colorScale" priority="46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:M79">
    <cfRule type="expression" dxfId="1391" priority="4604">
      <formula>$M$11="EPS"</formula>
    </cfRule>
  </conditionalFormatting>
  <conditionalFormatting sqref="I56:I79">
    <cfRule type="expression" dxfId="1390" priority="4606">
      <formula>$I$11="毛利率"</formula>
    </cfRule>
  </conditionalFormatting>
  <conditionalFormatting sqref="M56:M79">
    <cfRule type="expression" dxfId="1389" priority="4607">
      <formula>#REF!="营业利润率"</formula>
    </cfRule>
  </conditionalFormatting>
  <conditionalFormatting sqref="M56:M79">
    <cfRule type="expression" dxfId="1388" priority="4608">
      <formula>$J$11="净利润率"</formula>
    </cfRule>
  </conditionalFormatting>
  <conditionalFormatting sqref="O56:O79">
    <cfRule type="colorScale" priority="46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6:N79">
    <cfRule type="colorScale" priority="4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:I79">
    <cfRule type="colorScale" priority="45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6:G79">
    <cfRule type="colorScale" priority="45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6:I79">
    <cfRule type="expression" dxfId="1387" priority="4596">
      <formula>$L$11="ROE"</formula>
    </cfRule>
  </conditionalFormatting>
  <conditionalFormatting sqref="I56:I79">
    <cfRule type="colorScale" priority="45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:I79">
    <cfRule type="colorScale" priority="45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:M79">
    <cfRule type="expression" dxfId="1386" priority="4590">
      <formula>$J$11="净利润率"</formula>
    </cfRule>
  </conditionalFormatting>
  <conditionalFormatting sqref="I56:I79">
    <cfRule type="expression" dxfId="1385" priority="4589">
      <formula>$L$11="ROE"</formula>
    </cfRule>
  </conditionalFormatting>
  <conditionalFormatting sqref="I56:I79">
    <cfRule type="colorScale" priority="45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0:M91">
    <cfRule type="expression" dxfId="1384" priority="4580">
      <formula>$M$11="EPS"</formula>
    </cfRule>
  </conditionalFormatting>
  <conditionalFormatting sqref="I80:I91">
    <cfRule type="expression" dxfId="1383" priority="4582">
      <formula>$I$11="毛利率"</formula>
    </cfRule>
  </conditionalFormatting>
  <conditionalFormatting sqref="M80:M91">
    <cfRule type="expression" dxfId="1382" priority="4583">
      <formula>#REF!="营业利润率"</formula>
    </cfRule>
  </conditionalFormatting>
  <conditionalFormatting sqref="M80:M91">
    <cfRule type="expression" dxfId="1381" priority="4584">
      <formula>$J$11="净利润率"</formula>
    </cfRule>
  </conditionalFormatting>
  <conditionalFormatting sqref="O80:O91">
    <cfRule type="colorScale" priority="45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0:N91">
    <cfRule type="colorScale" priority="4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:I91">
    <cfRule type="colorScale" priority="45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0:G91">
    <cfRule type="colorScale" priority="45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0:I91">
    <cfRule type="expression" dxfId="1380" priority="4572">
      <formula>$L$11="ROE"</formula>
    </cfRule>
  </conditionalFormatting>
  <conditionalFormatting sqref="I80:I91">
    <cfRule type="colorScale" priority="45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:I91">
    <cfRule type="colorScale" priority="45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0:M91">
    <cfRule type="expression" dxfId="1379" priority="4566">
      <formula>$J$11="净利润率"</formula>
    </cfRule>
  </conditionalFormatting>
  <conditionalFormatting sqref="I80:I91">
    <cfRule type="expression" dxfId="1378" priority="4565">
      <formula>$L$11="ROE"</formula>
    </cfRule>
  </conditionalFormatting>
  <conditionalFormatting sqref="I80:I91">
    <cfRule type="colorScale" priority="45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2:M93">
    <cfRule type="expression" dxfId="1377" priority="4556">
      <formula>$M$11="EPS"</formula>
    </cfRule>
  </conditionalFormatting>
  <conditionalFormatting sqref="I92:I93">
    <cfRule type="expression" dxfId="1376" priority="4558">
      <formula>$I$11="毛利率"</formula>
    </cfRule>
  </conditionalFormatting>
  <conditionalFormatting sqref="M92:M93">
    <cfRule type="expression" dxfId="1375" priority="4559">
      <formula>#REF!="营业利润率"</formula>
    </cfRule>
  </conditionalFormatting>
  <conditionalFormatting sqref="M92:M93">
    <cfRule type="expression" dxfId="1374" priority="4560">
      <formula>$J$11="净利润率"</formula>
    </cfRule>
  </conditionalFormatting>
  <conditionalFormatting sqref="O92:O93">
    <cfRule type="colorScale" priority="45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2:N93">
    <cfRule type="colorScale" priority="4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:I93">
    <cfRule type="colorScale" priority="45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2:G93">
    <cfRule type="colorScale" priority="45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2:I93">
    <cfRule type="expression" dxfId="1373" priority="4548">
      <formula>$L$11="ROE"</formula>
    </cfRule>
  </conditionalFormatting>
  <conditionalFormatting sqref="I92:I93">
    <cfRule type="colorScale" priority="45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:I93">
    <cfRule type="colorScale" priority="45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2:M93">
    <cfRule type="expression" dxfId="1372" priority="4542">
      <formula>$J$11="净利润率"</formula>
    </cfRule>
  </conditionalFormatting>
  <conditionalFormatting sqref="I92:I93">
    <cfRule type="expression" dxfId="1371" priority="4541">
      <formula>$L$11="ROE"</formula>
    </cfRule>
  </conditionalFormatting>
  <conditionalFormatting sqref="I92:I93">
    <cfRule type="colorScale" priority="45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4:M117">
    <cfRule type="expression" dxfId="1370" priority="4532">
      <formula>$M$11="EPS"</formula>
    </cfRule>
  </conditionalFormatting>
  <conditionalFormatting sqref="I94:I117">
    <cfRule type="expression" dxfId="1369" priority="4534">
      <formula>$I$11="毛利率"</formula>
    </cfRule>
  </conditionalFormatting>
  <conditionalFormatting sqref="M94:M117">
    <cfRule type="expression" dxfId="1368" priority="4535">
      <formula>#REF!="营业利润率"</formula>
    </cfRule>
  </conditionalFormatting>
  <conditionalFormatting sqref="M94:M117">
    <cfRule type="expression" dxfId="1367" priority="4536">
      <formula>$J$11="净利润率"</formula>
    </cfRule>
  </conditionalFormatting>
  <conditionalFormatting sqref="O94:O117">
    <cfRule type="colorScale" priority="45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4:N117">
    <cfRule type="colorScale" priority="4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:I117">
    <cfRule type="colorScale" priority="45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4:G117">
    <cfRule type="colorScale" priority="45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4:I117">
    <cfRule type="expression" dxfId="1366" priority="4524">
      <formula>$L$11="ROE"</formula>
    </cfRule>
  </conditionalFormatting>
  <conditionalFormatting sqref="I94:I117">
    <cfRule type="colorScale" priority="45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:I117">
    <cfRule type="colorScale" priority="45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4:M117">
    <cfRule type="expression" dxfId="1365" priority="4518">
      <formula>$J$11="净利润率"</formula>
    </cfRule>
  </conditionalFormatting>
  <conditionalFormatting sqref="I94:I117">
    <cfRule type="expression" dxfId="1364" priority="4517">
      <formula>$L$11="ROE"</formula>
    </cfRule>
  </conditionalFormatting>
  <conditionalFormatting sqref="I94:I117">
    <cfRule type="colorScale" priority="45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8:M131">
    <cfRule type="expression" dxfId="1363" priority="4508">
      <formula>$M$11="EPS"</formula>
    </cfRule>
  </conditionalFormatting>
  <conditionalFormatting sqref="I118:I131">
    <cfRule type="expression" dxfId="1362" priority="4510">
      <formula>$I$11="毛利率"</formula>
    </cfRule>
  </conditionalFormatting>
  <conditionalFormatting sqref="M118:M131">
    <cfRule type="expression" dxfId="1361" priority="4511">
      <formula>#REF!="营业利润率"</formula>
    </cfRule>
  </conditionalFormatting>
  <conditionalFormatting sqref="M118:M131">
    <cfRule type="expression" dxfId="1360" priority="4512">
      <formula>$J$11="净利润率"</formula>
    </cfRule>
  </conditionalFormatting>
  <conditionalFormatting sqref="O118:O131">
    <cfRule type="colorScale" priority="45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8:N131">
    <cfRule type="colorScale" priority="4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8:I131">
    <cfRule type="colorScale" priority="45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8:G131">
    <cfRule type="colorScale" priority="45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8:I131">
    <cfRule type="expression" dxfId="1359" priority="4500">
      <formula>$L$11="ROE"</formula>
    </cfRule>
  </conditionalFormatting>
  <conditionalFormatting sqref="I118:I131">
    <cfRule type="colorScale" priority="44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8:I131">
    <cfRule type="colorScale" priority="44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8:M131">
    <cfRule type="expression" dxfId="1358" priority="4494">
      <formula>$J$11="净利润率"</formula>
    </cfRule>
  </conditionalFormatting>
  <conditionalFormatting sqref="I118:I131">
    <cfRule type="expression" dxfId="1357" priority="4493">
      <formula>$L$11="ROE"</formula>
    </cfRule>
  </conditionalFormatting>
  <conditionalFormatting sqref="I118:I131">
    <cfRule type="colorScale" priority="44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2:M133">
    <cfRule type="expression" dxfId="1356" priority="4484">
      <formula>$M$11="EPS"</formula>
    </cfRule>
  </conditionalFormatting>
  <conditionalFormatting sqref="I132:I133">
    <cfRule type="expression" dxfId="1355" priority="4486">
      <formula>$I$11="毛利率"</formula>
    </cfRule>
  </conditionalFormatting>
  <conditionalFormatting sqref="M132:M133">
    <cfRule type="expression" dxfId="1354" priority="4487">
      <formula>#REF!="营业利润率"</formula>
    </cfRule>
  </conditionalFormatting>
  <conditionalFormatting sqref="M132:M133">
    <cfRule type="expression" dxfId="1353" priority="4488">
      <formula>$J$11="净利润率"</formula>
    </cfRule>
  </conditionalFormatting>
  <conditionalFormatting sqref="O132:O133">
    <cfRule type="colorScale" priority="44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2:N133">
    <cfRule type="colorScale" priority="4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2:I133">
    <cfRule type="colorScale" priority="44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2:G133">
    <cfRule type="colorScale" priority="44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2:I133">
    <cfRule type="expression" dxfId="1352" priority="4476">
      <formula>$L$11="ROE"</formula>
    </cfRule>
  </conditionalFormatting>
  <conditionalFormatting sqref="I132:I133">
    <cfRule type="colorScale" priority="44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2:I133">
    <cfRule type="colorScale" priority="44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2:M133">
    <cfRule type="expression" dxfId="1351" priority="4470">
      <formula>$J$11="净利润率"</formula>
    </cfRule>
  </conditionalFormatting>
  <conditionalFormatting sqref="I132:I133">
    <cfRule type="expression" dxfId="1350" priority="4469">
      <formula>$L$11="ROE"</formula>
    </cfRule>
  </conditionalFormatting>
  <conditionalFormatting sqref="I132:I133">
    <cfRule type="colorScale" priority="44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4:M157">
    <cfRule type="expression" dxfId="1349" priority="4460">
      <formula>$M$11="EPS"</formula>
    </cfRule>
  </conditionalFormatting>
  <conditionalFormatting sqref="I134:I157">
    <cfRule type="expression" dxfId="1348" priority="4462">
      <formula>$I$11="毛利率"</formula>
    </cfRule>
  </conditionalFormatting>
  <conditionalFormatting sqref="M134:M157">
    <cfRule type="expression" dxfId="1347" priority="4463">
      <formula>#REF!="营业利润率"</formula>
    </cfRule>
  </conditionalFormatting>
  <conditionalFormatting sqref="M134:M157">
    <cfRule type="expression" dxfId="1346" priority="4464">
      <formula>$J$11="净利润率"</formula>
    </cfRule>
  </conditionalFormatting>
  <conditionalFormatting sqref="O134:O157">
    <cfRule type="colorScale" priority="44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4:N157">
    <cfRule type="colorScale" priority="4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4:I157">
    <cfRule type="colorScale" priority="44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4:G157">
    <cfRule type="colorScale" priority="44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4:I157">
    <cfRule type="expression" dxfId="1345" priority="4452">
      <formula>$L$11="ROE"</formula>
    </cfRule>
  </conditionalFormatting>
  <conditionalFormatting sqref="I134:I157">
    <cfRule type="colorScale" priority="44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4:I157">
    <cfRule type="colorScale" priority="44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4:M157">
    <cfRule type="expression" dxfId="1344" priority="4446">
      <formula>$J$11="净利润率"</formula>
    </cfRule>
  </conditionalFormatting>
  <conditionalFormatting sqref="I134:I157">
    <cfRule type="expression" dxfId="1343" priority="4445">
      <formula>$L$11="ROE"</formula>
    </cfRule>
  </conditionalFormatting>
  <conditionalFormatting sqref="I134:I157">
    <cfRule type="colorScale" priority="44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:M169">
    <cfRule type="expression" dxfId="1342" priority="4436">
      <formula>$M$11="EPS"</formula>
    </cfRule>
  </conditionalFormatting>
  <conditionalFormatting sqref="I158:I169">
    <cfRule type="expression" dxfId="1341" priority="4438">
      <formula>$I$11="毛利率"</formula>
    </cfRule>
  </conditionalFormatting>
  <conditionalFormatting sqref="M158:M169">
    <cfRule type="expression" dxfId="1340" priority="4439">
      <formula>#REF!="营业利润率"</formula>
    </cfRule>
  </conditionalFormatting>
  <conditionalFormatting sqref="M158:M169">
    <cfRule type="expression" dxfId="1339" priority="4440">
      <formula>$J$11="净利润率"</formula>
    </cfRule>
  </conditionalFormatting>
  <conditionalFormatting sqref="O158:O169">
    <cfRule type="colorScale" priority="44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8:N169">
    <cfRule type="colorScale" priority="4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:I169">
    <cfRule type="colorScale" priority="44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58:G169">
    <cfRule type="colorScale" priority="44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8:I169">
    <cfRule type="expression" dxfId="1338" priority="4428">
      <formula>$L$11="ROE"</formula>
    </cfRule>
  </conditionalFormatting>
  <conditionalFormatting sqref="I158:I169">
    <cfRule type="colorScale" priority="44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:I169">
    <cfRule type="colorScale" priority="44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:M169">
    <cfRule type="expression" dxfId="1337" priority="4422">
      <formula>$J$11="净利润率"</formula>
    </cfRule>
  </conditionalFormatting>
  <conditionalFormatting sqref="I158:I169">
    <cfRule type="expression" dxfId="1336" priority="4421">
      <formula>$L$11="ROE"</formula>
    </cfRule>
  </conditionalFormatting>
  <conditionalFormatting sqref="I158:I169">
    <cfRule type="colorScale" priority="44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:M171">
    <cfRule type="expression" dxfId="1335" priority="4412">
      <formula>$M$11="EPS"</formula>
    </cfRule>
  </conditionalFormatting>
  <conditionalFormatting sqref="I170:I171">
    <cfRule type="expression" dxfId="1334" priority="4414">
      <formula>$I$11="毛利率"</formula>
    </cfRule>
  </conditionalFormatting>
  <conditionalFormatting sqref="M170:M171">
    <cfRule type="expression" dxfId="1333" priority="4415">
      <formula>#REF!="营业利润率"</formula>
    </cfRule>
  </conditionalFormatting>
  <conditionalFormatting sqref="M170:M171">
    <cfRule type="expression" dxfId="1332" priority="4416">
      <formula>$J$11="净利润率"</formula>
    </cfRule>
  </conditionalFormatting>
  <conditionalFormatting sqref="O170:O171">
    <cfRule type="colorScale" priority="44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0:N171">
    <cfRule type="colorScale" priority="4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:I171">
    <cfRule type="colorScale" priority="44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70:G171">
    <cfRule type="colorScale" priority="44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0:I171">
    <cfRule type="expression" dxfId="1331" priority="4404">
      <formula>$L$11="ROE"</formula>
    </cfRule>
  </conditionalFormatting>
  <conditionalFormatting sqref="I170:I171">
    <cfRule type="colorScale" priority="44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:I171">
    <cfRule type="colorScale" priority="44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:M171">
    <cfRule type="expression" dxfId="1330" priority="4398">
      <formula>$J$11="净利润率"</formula>
    </cfRule>
  </conditionalFormatting>
  <conditionalFormatting sqref="I170:I171">
    <cfRule type="expression" dxfId="1329" priority="4397">
      <formula>$L$11="ROE"</formula>
    </cfRule>
  </conditionalFormatting>
  <conditionalFormatting sqref="I170:I171">
    <cfRule type="colorScale" priority="43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2:M195">
    <cfRule type="expression" dxfId="1328" priority="4388">
      <formula>$M$11="EPS"</formula>
    </cfRule>
  </conditionalFormatting>
  <conditionalFormatting sqref="I172:I195">
    <cfRule type="expression" dxfId="1327" priority="4390">
      <formula>$I$11="毛利率"</formula>
    </cfRule>
  </conditionalFormatting>
  <conditionalFormatting sqref="M172:M195">
    <cfRule type="expression" dxfId="1326" priority="4391">
      <formula>#REF!="营业利润率"</formula>
    </cfRule>
  </conditionalFormatting>
  <conditionalFormatting sqref="M172:M195">
    <cfRule type="expression" dxfId="1325" priority="4392">
      <formula>$J$11="净利润率"</formula>
    </cfRule>
  </conditionalFormatting>
  <conditionalFormatting sqref="O172:O195">
    <cfRule type="colorScale" priority="43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2:N195">
    <cfRule type="colorScale" priority="4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2:I195">
    <cfRule type="colorScale" priority="43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72:G195">
    <cfRule type="colorScale" priority="43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2:I195">
    <cfRule type="expression" dxfId="1324" priority="4380">
      <formula>$L$11="ROE"</formula>
    </cfRule>
  </conditionalFormatting>
  <conditionalFormatting sqref="I172:I195">
    <cfRule type="colorScale" priority="43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2:I195">
    <cfRule type="colorScale" priority="43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2:M195">
    <cfRule type="expression" dxfId="1323" priority="4374">
      <formula>$J$11="净利润率"</formula>
    </cfRule>
  </conditionalFormatting>
  <conditionalFormatting sqref="I172:I195">
    <cfRule type="expression" dxfId="1322" priority="4373">
      <formula>$L$11="ROE"</formula>
    </cfRule>
  </conditionalFormatting>
  <conditionalFormatting sqref="I172:I195">
    <cfRule type="colorScale" priority="43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6:M209">
    <cfRule type="expression" dxfId="1321" priority="4364">
      <formula>$M$11="EPS"</formula>
    </cfRule>
  </conditionalFormatting>
  <conditionalFormatting sqref="I196:I209">
    <cfRule type="expression" dxfId="1320" priority="4366">
      <formula>$I$11="毛利率"</formula>
    </cfRule>
  </conditionalFormatting>
  <conditionalFormatting sqref="M196:M209">
    <cfRule type="expression" dxfId="1319" priority="4367">
      <formula>#REF!="营业利润率"</formula>
    </cfRule>
  </conditionalFormatting>
  <conditionalFormatting sqref="M196:M209">
    <cfRule type="expression" dxfId="1318" priority="4368">
      <formula>$J$11="净利润率"</formula>
    </cfRule>
  </conditionalFormatting>
  <conditionalFormatting sqref="O196:O209">
    <cfRule type="colorScale" priority="43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6:N209">
    <cfRule type="colorScale" priority="4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6:I209">
    <cfRule type="colorScale" priority="43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96:G209">
    <cfRule type="colorScale" priority="43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6:I209">
    <cfRule type="expression" dxfId="1317" priority="4356">
      <formula>$L$11="ROE"</formula>
    </cfRule>
  </conditionalFormatting>
  <conditionalFormatting sqref="I196:I209">
    <cfRule type="colorScale" priority="43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6:I209">
    <cfRule type="colorScale" priority="43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6:M209">
    <cfRule type="expression" dxfId="1316" priority="4350">
      <formula>$J$11="净利润率"</formula>
    </cfRule>
  </conditionalFormatting>
  <conditionalFormatting sqref="I196:I209">
    <cfRule type="expression" dxfId="1315" priority="4349">
      <formula>$L$11="ROE"</formula>
    </cfRule>
  </conditionalFormatting>
  <conditionalFormatting sqref="I196:I209">
    <cfRule type="colorScale" priority="43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0:M211">
    <cfRule type="expression" dxfId="1314" priority="4340">
      <formula>$M$11="EPS"</formula>
    </cfRule>
  </conditionalFormatting>
  <conditionalFormatting sqref="I210:I211">
    <cfRule type="expression" dxfId="1313" priority="4342">
      <formula>$I$11="毛利率"</formula>
    </cfRule>
  </conditionalFormatting>
  <conditionalFormatting sqref="M210:M211">
    <cfRule type="expression" dxfId="1312" priority="4343">
      <formula>#REF!="营业利润率"</formula>
    </cfRule>
  </conditionalFormatting>
  <conditionalFormatting sqref="M210:M211">
    <cfRule type="expression" dxfId="1311" priority="4344">
      <formula>$J$11="净利润率"</formula>
    </cfRule>
  </conditionalFormatting>
  <conditionalFormatting sqref="O210:O211">
    <cfRule type="colorScale" priority="43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0:N211">
    <cfRule type="colorScale" priority="4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0:I211">
    <cfRule type="colorScale" priority="43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10:G211">
    <cfRule type="colorScale" priority="43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0:I211">
    <cfRule type="expression" dxfId="1310" priority="4332">
      <formula>$L$11="ROE"</formula>
    </cfRule>
  </conditionalFormatting>
  <conditionalFormatting sqref="I210:I211">
    <cfRule type="colorScale" priority="43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0:I211">
    <cfRule type="colorScale" priority="43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0:M211">
    <cfRule type="expression" dxfId="1309" priority="4326">
      <formula>$J$11="净利润率"</formula>
    </cfRule>
  </conditionalFormatting>
  <conditionalFormatting sqref="I210:I211">
    <cfRule type="expression" dxfId="1308" priority="4325">
      <formula>$L$11="ROE"</formula>
    </cfRule>
  </conditionalFormatting>
  <conditionalFormatting sqref="I210:I211">
    <cfRule type="colorScale" priority="43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2:M235">
    <cfRule type="expression" dxfId="1307" priority="4316">
      <formula>$M$11="EPS"</formula>
    </cfRule>
  </conditionalFormatting>
  <conditionalFormatting sqref="I212:I235">
    <cfRule type="expression" dxfId="1306" priority="4318">
      <formula>$I$11="毛利率"</formula>
    </cfRule>
  </conditionalFormatting>
  <conditionalFormatting sqref="M212:M235">
    <cfRule type="expression" dxfId="1305" priority="4319">
      <formula>#REF!="营业利润率"</formula>
    </cfRule>
  </conditionalFormatting>
  <conditionalFormatting sqref="M212:M235">
    <cfRule type="expression" dxfId="1304" priority="4320">
      <formula>$J$11="净利润率"</formula>
    </cfRule>
  </conditionalFormatting>
  <conditionalFormatting sqref="O212:O235">
    <cfRule type="colorScale" priority="43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2:N235">
    <cfRule type="colorScale" priority="4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2:I235">
    <cfRule type="colorScale" priority="43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12:G235">
    <cfRule type="colorScale" priority="43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2:I235">
    <cfRule type="expression" dxfId="1303" priority="4308">
      <formula>$L$11="ROE"</formula>
    </cfRule>
  </conditionalFormatting>
  <conditionalFormatting sqref="I212:I235">
    <cfRule type="colorScale" priority="43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2:I235">
    <cfRule type="colorScale" priority="43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2:M235">
    <cfRule type="expression" dxfId="1302" priority="4302">
      <formula>$J$11="净利润率"</formula>
    </cfRule>
  </conditionalFormatting>
  <conditionalFormatting sqref="I212:I235">
    <cfRule type="expression" dxfId="1301" priority="4301">
      <formula>$L$11="ROE"</formula>
    </cfRule>
  </conditionalFormatting>
  <conditionalFormatting sqref="I212:I235">
    <cfRule type="colorScale" priority="43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36:M247">
    <cfRule type="expression" dxfId="1300" priority="4292">
      <formula>$M$11="EPS"</formula>
    </cfRule>
  </conditionalFormatting>
  <conditionalFormatting sqref="I236:I247">
    <cfRule type="expression" dxfId="1299" priority="4294">
      <formula>$I$11="毛利率"</formula>
    </cfRule>
  </conditionalFormatting>
  <conditionalFormatting sqref="M236:M247">
    <cfRule type="expression" dxfId="1298" priority="4295">
      <formula>#REF!="营业利润率"</formula>
    </cfRule>
  </conditionalFormatting>
  <conditionalFormatting sqref="M236:M247">
    <cfRule type="expression" dxfId="1297" priority="4296">
      <formula>$J$11="净利润率"</formula>
    </cfRule>
  </conditionalFormatting>
  <conditionalFormatting sqref="O236:O247">
    <cfRule type="colorScale" priority="42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36:N247">
    <cfRule type="colorScale" priority="4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36:I247">
    <cfRule type="colorScale" priority="42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36:G247">
    <cfRule type="colorScale" priority="42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36:I247">
    <cfRule type="expression" dxfId="1296" priority="4284">
      <formula>$L$11="ROE"</formula>
    </cfRule>
  </conditionalFormatting>
  <conditionalFormatting sqref="I236:I247">
    <cfRule type="colorScale" priority="42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36:I247">
    <cfRule type="colorScale" priority="42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36:M247">
    <cfRule type="expression" dxfId="1295" priority="4278">
      <formula>$J$11="净利润率"</formula>
    </cfRule>
  </conditionalFormatting>
  <conditionalFormatting sqref="I236:I247">
    <cfRule type="expression" dxfId="1294" priority="4277">
      <formula>$L$11="ROE"</formula>
    </cfRule>
  </conditionalFormatting>
  <conditionalFormatting sqref="I236:I247">
    <cfRule type="colorScale" priority="42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48:M249">
    <cfRule type="expression" dxfId="1293" priority="4268">
      <formula>$M$11="EPS"</formula>
    </cfRule>
  </conditionalFormatting>
  <conditionalFormatting sqref="I248:I249">
    <cfRule type="expression" dxfId="1292" priority="4270">
      <formula>$I$11="毛利率"</formula>
    </cfRule>
  </conditionalFormatting>
  <conditionalFormatting sqref="M248:M249">
    <cfRule type="expression" dxfId="1291" priority="4271">
      <formula>#REF!="营业利润率"</formula>
    </cfRule>
  </conditionalFormatting>
  <conditionalFormatting sqref="M248:M249">
    <cfRule type="expression" dxfId="1290" priority="4272">
      <formula>$J$11="净利润率"</formula>
    </cfRule>
  </conditionalFormatting>
  <conditionalFormatting sqref="O248:O249">
    <cfRule type="colorScale" priority="42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48:N249">
    <cfRule type="colorScale" priority="4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48:I249">
    <cfRule type="colorScale" priority="42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48:G249">
    <cfRule type="colorScale" priority="42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48:I249">
    <cfRule type="expression" dxfId="1289" priority="4260">
      <formula>$L$11="ROE"</formula>
    </cfRule>
  </conditionalFormatting>
  <conditionalFormatting sqref="I248:I249">
    <cfRule type="colorScale" priority="42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48:I249">
    <cfRule type="colorScale" priority="4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48:M249">
    <cfRule type="expression" dxfId="1288" priority="4254">
      <formula>$J$11="净利润率"</formula>
    </cfRule>
  </conditionalFormatting>
  <conditionalFormatting sqref="I248:I249">
    <cfRule type="expression" dxfId="1287" priority="4253">
      <formula>$L$11="ROE"</formula>
    </cfRule>
  </conditionalFormatting>
  <conditionalFormatting sqref="I248:I249">
    <cfRule type="colorScale" priority="42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50:M273">
    <cfRule type="expression" dxfId="1286" priority="4244">
      <formula>$M$11="EPS"</formula>
    </cfRule>
  </conditionalFormatting>
  <conditionalFormatting sqref="I250:I273">
    <cfRule type="expression" dxfId="1285" priority="4246">
      <formula>$I$11="毛利率"</formula>
    </cfRule>
  </conditionalFormatting>
  <conditionalFormatting sqref="M250:M273">
    <cfRule type="expression" dxfId="1284" priority="4247">
      <formula>#REF!="营业利润率"</formula>
    </cfRule>
  </conditionalFormatting>
  <conditionalFormatting sqref="M250:M273">
    <cfRule type="expression" dxfId="1283" priority="4248">
      <formula>$J$11="净利润率"</formula>
    </cfRule>
  </conditionalFormatting>
  <conditionalFormatting sqref="O250:O273">
    <cfRule type="colorScale" priority="42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50:N273">
    <cfRule type="colorScale" priority="4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50:I273">
    <cfRule type="colorScale" priority="42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50:G273">
    <cfRule type="colorScale" priority="42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50:I273">
    <cfRule type="expression" dxfId="1282" priority="4236">
      <formula>$L$11="ROE"</formula>
    </cfRule>
  </conditionalFormatting>
  <conditionalFormatting sqref="I250:I273">
    <cfRule type="colorScale" priority="42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50:I273">
    <cfRule type="colorScale" priority="4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50:M273">
    <cfRule type="expression" dxfId="1281" priority="4230">
      <formula>$J$11="净利润率"</formula>
    </cfRule>
  </conditionalFormatting>
  <conditionalFormatting sqref="I250:I273">
    <cfRule type="expression" dxfId="1280" priority="4229">
      <formula>$L$11="ROE"</formula>
    </cfRule>
  </conditionalFormatting>
  <conditionalFormatting sqref="I250:I273">
    <cfRule type="colorScale" priority="42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74:M287">
    <cfRule type="expression" dxfId="1279" priority="4220">
      <formula>$M$11="EPS"</formula>
    </cfRule>
  </conditionalFormatting>
  <conditionalFormatting sqref="I274:I287">
    <cfRule type="expression" dxfId="1278" priority="4222">
      <formula>$I$11="毛利率"</formula>
    </cfRule>
  </conditionalFormatting>
  <conditionalFormatting sqref="M274:M287">
    <cfRule type="expression" dxfId="1277" priority="4223">
      <formula>#REF!="营业利润率"</formula>
    </cfRule>
  </conditionalFormatting>
  <conditionalFormatting sqref="M274:M287">
    <cfRule type="expression" dxfId="1276" priority="4224">
      <formula>$J$11="净利润率"</formula>
    </cfRule>
  </conditionalFormatting>
  <conditionalFormatting sqref="O274:O287">
    <cfRule type="colorScale" priority="42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74:N287">
    <cfRule type="colorScale" priority="4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74:I287">
    <cfRule type="colorScale" priority="42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74:G287">
    <cfRule type="colorScale" priority="42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74:I287">
    <cfRule type="expression" dxfId="1275" priority="4212">
      <formula>$L$11="ROE"</formula>
    </cfRule>
  </conditionalFormatting>
  <conditionalFormatting sqref="I274:I287">
    <cfRule type="colorScale" priority="42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74:I287">
    <cfRule type="colorScale" priority="4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74:M287">
    <cfRule type="expression" dxfId="1274" priority="4206">
      <formula>$J$11="净利润率"</formula>
    </cfRule>
  </conditionalFormatting>
  <conditionalFormatting sqref="I274:I287">
    <cfRule type="expression" dxfId="1273" priority="4205">
      <formula>$L$11="ROE"</formula>
    </cfRule>
  </conditionalFormatting>
  <conditionalFormatting sqref="I274:I287">
    <cfRule type="colorScale" priority="42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88:M289">
    <cfRule type="expression" dxfId="1272" priority="4196">
      <formula>$M$11="EPS"</formula>
    </cfRule>
  </conditionalFormatting>
  <conditionalFormatting sqref="I288:I289">
    <cfRule type="expression" dxfId="1271" priority="4198">
      <formula>$I$11="毛利率"</formula>
    </cfRule>
  </conditionalFormatting>
  <conditionalFormatting sqref="M288:M289">
    <cfRule type="expression" dxfId="1270" priority="4199">
      <formula>#REF!="营业利润率"</formula>
    </cfRule>
  </conditionalFormatting>
  <conditionalFormatting sqref="M288:M289">
    <cfRule type="expression" dxfId="1269" priority="4200">
      <formula>$J$11="净利润率"</formula>
    </cfRule>
  </conditionalFormatting>
  <conditionalFormatting sqref="O288:O289">
    <cfRule type="colorScale" priority="41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88:N289">
    <cfRule type="colorScale" priority="4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88:I289">
    <cfRule type="colorScale" priority="41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88:G289">
    <cfRule type="colorScale" priority="41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88:I289">
    <cfRule type="expression" dxfId="1268" priority="4188">
      <formula>$L$11="ROE"</formula>
    </cfRule>
  </conditionalFormatting>
  <conditionalFormatting sqref="I288:I289">
    <cfRule type="colorScale" priority="41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88:I289">
    <cfRule type="colorScale" priority="4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88:M289">
    <cfRule type="expression" dxfId="1267" priority="4182">
      <formula>$J$11="净利润率"</formula>
    </cfRule>
  </conditionalFormatting>
  <conditionalFormatting sqref="I288:I289">
    <cfRule type="expression" dxfId="1266" priority="4181">
      <formula>$L$11="ROE"</formula>
    </cfRule>
  </conditionalFormatting>
  <conditionalFormatting sqref="I288:I289">
    <cfRule type="colorScale" priority="41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90:M313">
    <cfRule type="expression" dxfId="1265" priority="4172">
      <formula>$M$11="EPS"</formula>
    </cfRule>
  </conditionalFormatting>
  <conditionalFormatting sqref="I290:I313">
    <cfRule type="expression" dxfId="1264" priority="4174">
      <formula>$I$11="毛利率"</formula>
    </cfRule>
  </conditionalFormatting>
  <conditionalFormatting sqref="M290:M313">
    <cfRule type="expression" dxfId="1263" priority="4175">
      <formula>#REF!="营业利润率"</formula>
    </cfRule>
  </conditionalFormatting>
  <conditionalFormatting sqref="M290:M313">
    <cfRule type="expression" dxfId="1262" priority="4176">
      <formula>$J$11="净利润率"</formula>
    </cfRule>
  </conditionalFormatting>
  <conditionalFormatting sqref="O290:O313">
    <cfRule type="colorScale" priority="41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90:N313">
    <cfRule type="colorScale" priority="4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90:I313">
    <cfRule type="colorScale" priority="41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290:G313">
    <cfRule type="colorScale" priority="41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90:I313">
    <cfRule type="expression" dxfId="1261" priority="4164">
      <formula>$L$11="ROE"</formula>
    </cfRule>
  </conditionalFormatting>
  <conditionalFormatting sqref="I290:I313">
    <cfRule type="colorScale" priority="41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90:I313">
    <cfRule type="colorScale" priority="4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90:M313">
    <cfRule type="expression" dxfId="1260" priority="4158">
      <formula>$J$11="净利润率"</formula>
    </cfRule>
  </conditionalFormatting>
  <conditionalFormatting sqref="I290:I313">
    <cfRule type="expression" dxfId="1259" priority="4157">
      <formula>$L$11="ROE"</formula>
    </cfRule>
  </conditionalFormatting>
  <conditionalFormatting sqref="I290:I313">
    <cfRule type="colorScale" priority="41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14:M325">
    <cfRule type="expression" dxfId="1258" priority="4148">
      <formula>$M$11="EPS"</formula>
    </cfRule>
  </conditionalFormatting>
  <conditionalFormatting sqref="I314:I325">
    <cfRule type="expression" dxfId="1257" priority="4150">
      <formula>$I$11="毛利率"</formula>
    </cfRule>
  </conditionalFormatting>
  <conditionalFormatting sqref="M314:M325">
    <cfRule type="expression" dxfId="1256" priority="4151">
      <formula>#REF!="营业利润率"</formula>
    </cfRule>
  </conditionalFormatting>
  <conditionalFormatting sqref="M314:M325">
    <cfRule type="expression" dxfId="1255" priority="4152">
      <formula>$J$11="净利润率"</formula>
    </cfRule>
  </conditionalFormatting>
  <conditionalFormatting sqref="O314:O325">
    <cfRule type="colorScale" priority="41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14:N325">
    <cfRule type="colorScale" priority="4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14:I325">
    <cfRule type="colorScale" priority="41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14:G325">
    <cfRule type="colorScale" priority="41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14:I325">
    <cfRule type="expression" dxfId="1254" priority="4140">
      <formula>$L$11="ROE"</formula>
    </cfRule>
  </conditionalFormatting>
  <conditionalFormatting sqref="I314:I325">
    <cfRule type="colorScale" priority="41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14:I325">
    <cfRule type="colorScale" priority="4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14:M325">
    <cfRule type="expression" dxfId="1253" priority="4134">
      <formula>$J$11="净利润率"</formula>
    </cfRule>
  </conditionalFormatting>
  <conditionalFormatting sqref="I314:I325">
    <cfRule type="expression" dxfId="1252" priority="4133">
      <formula>$L$11="ROE"</formula>
    </cfRule>
  </conditionalFormatting>
  <conditionalFormatting sqref="I314:I325">
    <cfRule type="colorScale" priority="41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26:M327">
    <cfRule type="expression" dxfId="1251" priority="4124">
      <formula>$M$11="EPS"</formula>
    </cfRule>
  </conditionalFormatting>
  <conditionalFormatting sqref="I326:I327">
    <cfRule type="expression" dxfId="1250" priority="4126">
      <formula>$I$11="毛利率"</formula>
    </cfRule>
  </conditionalFormatting>
  <conditionalFormatting sqref="M326:M327">
    <cfRule type="expression" dxfId="1249" priority="4127">
      <formula>#REF!="营业利润率"</formula>
    </cfRule>
  </conditionalFormatting>
  <conditionalFormatting sqref="M326:M327">
    <cfRule type="expression" dxfId="1248" priority="4128">
      <formula>$J$11="净利润率"</formula>
    </cfRule>
  </conditionalFormatting>
  <conditionalFormatting sqref="O326:O327">
    <cfRule type="colorScale" priority="41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26:N327">
    <cfRule type="colorScale" priority="4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6:I327">
    <cfRule type="colorScale" priority="41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26:G327">
    <cfRule type="colorScale" priority="41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26:I327">
    <cfRule type="expression" dxfId="1247" priority="4116">
      <formula>$L$11="ROE"</formula>
    </cfRule>
  </conditionalFormatting>
  <conditionalFormatting sqref="I326:I327">
    <cfRule type="colorScale" priority="41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6:I327">
    <cfRule type="colorScale" priority="4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26:M327">
    <cfRule type="expression" dxfId="1246" priority="4110">
      <formula>$J$11="净利润率"</formula>
    </cfRule>
  </conditionalFormatting>
  <conditionalFormatting sqref="I326:I327">
    <cfRule type="expression" dxfId="1245" priority="4109">
      <formula>$L$11="ROE"</formula>
    </cfRule>
  </conditionalFormatting>
  <conditionalFormatting sqref="I326:I327">
    <cfRule type="colorScale" priority="41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28:M351">
    <cfRule type="expression" dxfId="1244" priority="4100">
      <formula>$M$11="EPS"</formula>
    </cfRule>
  </conditionalFormatting>
  <conditionalFormatting sqref="I328:I351">
    <cfRule type="expression" dxfId="1243" priority="4102">
      <formula>$I$11="毛利率"</formula>
    </cfRule>
  </conditionalFormatting>
  <conditionalFormatting sqref="M328:M351">
    <cfRule type="expression" dxfId="1242" priority="4103">
      <formula>#REF!="营业利润率"</formula>
    </cfRule>
  </conditionalFormatting>
  <conditionalFormatting sqref="M328:M351">
    <cfRule type="expression" dxfId="1241" priority="4104">
      <formula>$J$11="净利润率"</formula>
    </cfRule>
  </conditionalFormatting>
  <conditionalFormatting sqref="O328:O351">
    <cfRule type="colorScale" priority="40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28:N351">
    <cfRule type="colorScale" priority="4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8:I351">
    <cfRule type="colorScale" priority="40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28:G351">
    <cfRule type="colorScale" priority="40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28:I351">
    <cfRule type="expression" dxfId="1240" priority="4092">
      <formula>$L$11="ROE"</formula>
    </cfRule>
  </conditionalFormatting>
  <conditionalFormatting sqref="I328:I351">
    <cfRule type="colorScale" priority="40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28:I351">
    <cfRule type="colorScale" priority="40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28:M351">
    <cfRule type="expression" dxfId="1239" priority="4086">
      <formula>$J$11="净利润率"</formula>
    </cfRule>
  </conditionalFormatting>
  <conditionalFormatting sqref="I328:I351">
    <cfRule type="expression" dxfId="1238" priority="4085">
      <formula>$L$11="ROE"</formula>
    </cfRule>
  </conditionalFormatting>
  <conditionalFormatting sqref="I328:I351">
    <cfRule type="colorScale" priority="40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52:M365">
    <cfRule type="expression" dxfId="1237" priority="4076">
      <formula>$M$11="EPS"</formula>
    </cfRule>
  </conditionalFormatting>
  <conditionalFormatting sqref="I352:I365">
    <cfRule type="expression" dxfId="1236" priority="4078">
      <formula>$I$11="毛利率"</formula>
    </cfRule>
  </conditionalFormatting>
  <conditionalFormatting sqref="M352:M365">
    <cfRule type="expression" dxfId="1235" priority="4079">
      <formula>#REF!="营业利润率"</formula>
    </cfRule>
  </conditionalFormatting>
  <conditionalFormatting sqref="M352:M365">
    <cfRule type="expression" dxfId="1234" priority="4080">
      <formula>$J$11="净利润率"</formula>
    </cfRule>
  </conditionalFormatting>
  <conditionalFormatting sqref="O352:O365">
    <cfRule type="colorScale" priority="40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52:N365">
    <cfRule type="colorScale" priority="4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52:I365">
    <cfRule type="colorScale" priority="40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52:G365">
    <cfRule type="colorScale" priority="40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52:I365">
    <cfRule type="expression" dxfId="1233" priority="4068">
      <formula>$L$11="ROE"</formula>
    </cfRule>
  </conditionalFormatting>
  <conditionalFormatting sqref="I352:I365">
    <cfRule type="colorScale" priority="40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52:I365">
    <cfRule type="colorScale" priority="40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52:M365">
    <cfRule type="expression" dxfId="1232" priority="4062">
      <formula>$J$11="净利润率"</formula>
    </cfRule>
  </conditionalFormatting>
  <conditionalFormatting sqref="I352:I365">
    <cfRule type="expression" dxfId="1231" priority="4061">
      <formula>$L$11="ROE"</formula>
    </cfRule>
  </conditionalFormatting>
  <conditionalFormatting sqref="I352:I365">
    <cfRule type="colorScale" priority="40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66:M367">
    <cfRule type="expression" dxfId="1230" priority="4052">
      <formula>$M$11="EPS"</formula>
    </cfRule>
  </conditionalFormatting>
  <conditionalFormatting sqref="I366:I367">
    <cfRule type="expression" dxfId="1229" priority="4054">
      <formula>$I$11="毛利率"</formula>
    </cfRule>
  </conditionalFormatting>
  <conditionalFormatting sqref="M366:M367">
    <cfRule type="expression" dxfId="1228" priority="4055">
      <formula>#REF!="营业利润率"</formula>
    </cfRule>
  </conditionalFormatting>
  <conditionalFormatting sqref="M366:M367">
    <cfRule type="expression" dxfId="1227" priority="4056">
      <formula>$J$11="净利润率"</formula>
    </cfRule>
  </conditionalFormatting>
  <conditionalFormatting sqref="O366:O367">
    <cfRule type="colorScale" priority="40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66:N367">
    <cfRule type="colorScale" priority="4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6:I367">
    <cfRule type="colorScale" priority="40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66:G367">
    <cfRule type="colorScale" priority="40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66:I367">
    <cfRule type="expression" dxfId="1226" priority="4044">
      <formula>$L$11="ROE"</formula>
    </cfRule>
  </conditionalFormatting>
  <conditionalFormatting sqref="I366:I367">
    <cfRule type="colorScale" priority="40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6:I367">
    <cfRule type="colorScale" priority="40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66:M367">
    <cfRule type="expression" dxfId="1225" priority="4038">
      <formula>$J$11="净利润率"</formula>
    </cfRule>
  </conditionalFormatting>
  <conditionalFormatting sqref="I366:I367">
    <cfRule type="expression" dxfId="1224" priority="4037">
      <formula>$L$11="ROE"</formula>
    </cfRule>
  </conditionalFormatting>
  <conditionalFormatting sqref="I366:I367">
    <cfRule type="colorScale" priority="40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68:M391">
    <cfRule type="expression" dxfId="1223" priority="4028">
      <formula>$M$11="EPS"</formula>
    </cfRule>
  </conditionalFormatting>
  <conditionalFormatting sqref="I368:I391">
    <cfRule type="expression" dxfId="1222" priority="4030">
      <formula>$I$11="毛利率"</formula>
    </cfRule>
  </conditionalFormatting>
  <conditionalFormatting sqref="M368:M391">
    <cfRule type="expression" dxfId="1221" priority="4031">
      <formula>#REF!="营业利润率"</formula>
    </cfRule>
  </conditionalFormatting>
  <conditionalFormatting sqref="M368:M391">
    <cfRule type="expression" dxfId="1220" priority="4032">
      <formula>$J$11="净利润率"</formula>
    </cfRule>
  </conditionalFormatting>
  <conditionalFormatting sqref="O368:O391">
    <cfRule type="colorScale" priority="40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68:N391">
    <cfRule type="colorScale" priority="4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8:I391">
    <cfRule type="colorScale" priority="40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68:G391">
    <cfRule type="colorScale" priority="40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68:I391">
    <cfRule type="expression" dxfId="1219" priority="4020">
      <formula>$L$11="ROE"</formula>
    </cfRule>
  </conditionalFormatting>
  <conditionalFormatting sqref="I368:I391">
    <cfRule type="colorScale" priority="40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68:I391">
    <cfRule type="colorScale" priority="40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68:M391">
    <cfRule type="expression" dxfId="1218" priority="4014">
      <formula>$J$11="净利润率"</formula>
    </cfRule>
  </conditionalFormatting>
  <conditionalFormatting sqref="I368:I391">
    <cfRule type="expression" dxfId="1217" priority="4013">
      <formula>$L$11="ROE"</formula>
    </cfRule>
  </conditionalFormatting>
  <conditionalFormatting sqref="I368:I391">
    <cfRule type="colorScale" priority="40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92:M403">
    <cfRule type="expression" dxfId="1216" priority="4004">
      <formula>$M$11="EPS"</formula>
    </cfRule>
  </conditionalFormatting>
  <conditionalFormatting sqref="I392:I403">
    <cfRule type="expression" dxfId="1215" priority="4006">
      <formula>$I$11="毛利率"</formula>
    </cfRule>
  </conditionalFormatting>
  <conditionalFormatting sqref="M392:M403">
    <cfRule type="expression" dxfId="1214" priority="4007">
      <formula>#REF!="营业利润率"</formula>
    </cfRule>
  </conditionalFormatting>
  <conditionalFormatting sqref="M392:M403">
    <cfRule type="expression" dxfId="1213" priority="4008">
      <formula>$J$11="净利润率"</formula>
    </cfRule>
  </conditionalFormatting>
  <conditionalFormatting sqref="O392:O403">
    <cfRule type="colorScale" priority="40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392:N403">
    <cfRule type="colorScale" priority="4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92:I403">
    <cfRule type="colorScale" priority="39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392:G403">
    <cfRule type="colorScale" priority="39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392:I403">
    <cfRule type="expression" dxfId="1212" priority="3996">
      <formula>$L$11="ROE"</formula>
    </cfRule>
  </conditionalFormatting>
  <conditionalFormatting sqref="I392:I403">
    <cfRule type="colorScale" priority="39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392:I403">
    <cfRule type="colorScale" priority="39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392:M403">
    <cfRule type="expression" dxfId="1211" priority="3990">
      <formula>$J$11="净利润率"</formula>
    </cfRule>
  </conditionalFormatting>
  <conditionalFormatting sqref="I392:I403">
    <cfRule type="expression" dxfId="1210" priority="3989">
      <formula>$L$11="ROE"</formula>
    </cfRule>
  </conditionalFormatting>
  <conditionalFormatting sqref="I392:I403">
    <cfRule type="colorScale" priority="39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4:M405">
    <cfRule type="expression" dxfId="1209" priority="3980">
      <formula>$M$11="EPS"</formula>
    </cfRule>
  </conditionalFormatting>
  <conditionalFormatting sqref="I404:I405">
    <cfRule type="expression" dxfId="1208" priority="3982">
      <formula>$I$11="毛利率"</formula>
    </cfRule>
  </conditionalFormatting>
  <conditionalFormatting sqref="M404:M405">
    <cfRule type="expression" dxfId="1207" priority="3983">
      <formula>#REF!="营业利润率"</formula>
    </cfRule>
  </conditionalFormatting>
  <conditionalFormatting sqref="M404:M405">
    <cfRule type="expression" dxfId="1206" priority="3984">
      <formula>$J$11="净利润率"</formula>
    </cfRule>
  </conditionalFormatting>
  <conditionalFormatting sqref="O404:O405">
    <cfRule type="colorScale" priority="39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04:N405">
    <cfRule type="colorScale" priority="3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4:I405">
    <cfRule type="colorScale" priority="39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04:G405">
    <cfRule type="colorScale" priority="39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04:I405">
    <cfRule type="expression" dxfId="1205" priority="3972">
      <formula>$L$11="ROE"</formula>
    </cfRule>
  </conditionalFormatting>
  <conditionalFormatting sqref="I404:I405">
    <cfRule type="colorScale" priority="39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4:I405">
    <cfRule type="colorScale" priority="39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4:M405">
    <cfRule type="expression" dxfId="1204" priority="3966">
      <formula>$J$11="净利润率"</formula>
    </cfRule>
  </conditionalFormatting>
  <conditionalFormatting sqref="I404:I405">
    <cfRule type="expression" dxfId="1203" priority="3965">
      <formula>$L$11="ROE"</formula>
    </cfRule>
  </conditionalFormatting>
  <conditionalFormatting sqref="I404:I405">
    <cfRule type="colorScale" priority="39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6:M429">
    <cfRule type="expression" dxfId="1202" priority="3956">
      <formula>$M$11="EPS"</formula>
    </cfRule>
  </conditionalFormatting>
  <conditionalFormatting sqref="I406:I429">
    <cfRule type="expression" dxfId="1201" priority="3958">
      <formula>$I$11="毛利率"</formula>
    </cfRule>
  </conditionalFormatting>
  <conditionalFormatting sqref="M406:M429">
    <cfRule type="expression" dxfId="1200" priority="3959">
      <formula>#REF!="营业利润率"</formula>
    </cfRule>
  </conditionalFormatting>
  <conditionalFormatting sqref="M406:M429">
    <cfRule type="expression" dxfId="1199" priority="3960">
      <formula>$J$11="净利润率"</formula>
    </cfRule>
  </conditionalFormatting>
  <conditionalFormatting sqref="O406:O429">
    <cfRule type="colorScale" priority="39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06:N429">
    <cfRule type="colorScale" priority="3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6:I429">
    <cfRule type="colorScale" priority="39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06:G429">
    <cfRule type="colorScale" priority="39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06:I429">
    <cfRule type="expression" dxfId="1198" priority="3948">
      <formula>$L$11="ROE"</formula>
    </cfRule>
  </conditionalFormatting>
  <conditionalFormatting sqref="I406:I429">
    <cfRule type="colorScale" priority="39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06:I429">
    <cfRule type="colorScale" priority="39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06:M429">
    <cfRule type="expression" dxfId="1197" priority="3942">
      <formula>$J$11="净利润率"</formula>
    </cfRule>
  </conditionalFormatting>
  <conditionalFormatting sqref="I406:I429">
    <cfRule type="expression" dxfId="1196" priority="3941">
      <formula>$L$11="ROE"</formula>
    </cfRule>
  </conditionalFormatting>
  <conditionalFormatting sqref="I406:I429">
    <cfRule type="colorScale" priority="39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30:M443">
    <cfRule type="expression" dxfId="1195" priority="3932">
      <formula>$M$11="EPS"</formula>
    </cfRule>
  </conditionalFormatting>
  <conditionalFormatting sqref="I430:I443">
    <cfRule type="expression" dxfId="1194" priority="3934">
      <formula>$I$11="毛利率"</formula>
    </cfRule>
  </conditionalFormatting>
  <conditionalFormatting sqref="M430:M443">
    <cfRule type="expression" dxfId="1193" priority="3935">
      <formula>#REF!="营业利润率"</formula>
    </cfRule>
  </conditionalFormatting>
  <conditionalFormatting sqref="M430:M443">
    <cfRule type="expression" dxfId="1192" priority="3936">
      <formula>$J$11="净利润率"</formula>
    </cfRule>
  </conditionalFormatting>
  <conditionalFormatting sqref="O430:O443">
    <cfRule type="colorScale" priority="39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30:N443">
    <cfRule type="colorScale" priority="3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30:I443">
    <cfRule type="colorScale" priority="39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30:G443">
    <cfRule type="colorScale" priority="39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30:I443">
    <cfRule type="expression" dxfId="1191" priority="3924">
      <formula>$L$11="ROE"</formula>
    </cfRule>
  </conditionalFormatting>
  <conditionalFormatting sqref="I430:I443">
    <cfRule type="colorScale" priority="39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30:I443">
    <cfRule type="colorScale" priority="39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30:M443">
    <cfRule type="expression" dxfId="1190" priority="3918">
      <formula>$J$11="净利润率"</formula>
    </cfRule>
  </conditionalFormatting>
  <conditionalFormatting sqref="I430:I443">
    <cfRule type="expression" dxfId="1189" priority="3917">
      <formula>$L$11="ROE"</formula>
    </cfRule>
  </conditionalFormatting>
  <conditionalFormatting sqref="I430:I443">
    <cfRule type="colorScale" priority="39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4:M445">
    <cfRule type="expression" dxfId="1188" priority="3908">
      <formula>$M$11="EPS"</formula>
    </cfRule>
  </conditionalFormatting>
  <conditionalFormatting sqref="I444:I445">
    <cfRule type="expression" dxfId="1187" priority="3910">
      <formula>$I$11="毛利率"</formula>
    </cfRule>
  </conditionalFormatting>
  <conditionalFormatting sqref="M444:M445">
    <cfRule type="expression" dxfId="1186" priority="3911">
      <formula>#REF!="营业利润率"</formula>
    </cfRule>
  </conditionalFormatting>
  <conditionalFormatting sqref="M444:M445">
    <cfRule type="expression" dxfId="1185" priority="3912">
      <formula>$J$11="净利润率"</formula>
    </cfRule>
  </conditionalFormatting>
  <conditionalFormatting sqref="O444:O445">
    <cfRule type="colorScale" priority="39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44:N445">
    <cfRule type="colorScale" priority="3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4:I445">
    <cfRule type="colorScale" priority="39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44:G445">
    <cfRule type="colorScale" priority="39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44:I445">
    <cfRule type="expression" dxfId="1184" priority="3900">
      <formula>$L$11="ROE"</formula>
    </cfRule>
  </conditionalFormatting>
  <conditionalFormatting sqref="I444:I445">
    <cfRule type="colorScale" priority="38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4:I445">
    <cfRule type="colorScale" priority="38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4:M445">
    <cfRule type="expression" dxfId="1183" priority="3894">
      <formula>$J$11="净利润率"</formula>
    </cfRule>
  </conditionalFormatting>
  <conditionalFormatting sqref="I444:I445">
    <cfRule type="expression" dxfId="1182" priority="3893">
      <formula>$L$11="ROE"</formula>
    </cfRule>
  </conditionalFormatting>
  <conditionalFormatting sqref="I444:I445">
    <cfRule type="colorScale" priority="38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6:M447">
    <cfRule type="expression" dxfId="1181" priority="3260">
      <formula>$M$11="EPS"</formula>
    </cfRule>
  </conditionalFormatting>
  <conditionalFormatting sqref="I446:I447">
    <cfRule type="expression" dxfId="1180" priority="3262">
      <formula>$I$11="毛利率"</formula>
    </cfRule>
  </conditionalFormatting>
  <conditionalFormatting sqref="M446:M447">
    <cfRule type="expression" dxfId="1179" priority="3263">
      <formula>#REF!="营业利润率"</formula>
    </cfRule>
  </conditionalFormatting>
  <conditionalFormatting sqref="M446:M447">
    <cfRule type="expression" dxfId="1178" priority="3264">
      <formula>$J$11="净利润率"</formula>
    </cfRule>
  </conditionalFormatting>
  <conditionalFormatting sqref="O446:O447">
    <cfRule type="colorScale" priority="32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46:N447">
    <cfRule type="colorScale" priority="3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6:I447">
    <cfRule type="colorScale" priority="32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46:G447">
    <cfRule type="colorScale" priority="32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46:I447">
    <cfRule type="expression" dxfId="1177" priority="3252">
      <formula>$L$11="ROE"</formula>
    </cfRule>
  </conditionalFormatting>
  <conditionalFormatting sqref="I446:I447">
    <cfRule type="colorScale" priority="32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6:I447">
    <cfRule type="colorScale" priority="3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6:M447">
    <cfRule type="expression" dxfId="1176" priority="3246">
      <formula>$J$11="净利润率"</formula>
    </cfRule>
  </conditionalFormatting>
  <conditionalFormatting sqref="I446:I447">
    <cfRule type="expression" dxfId="1175" priority="3245">
      <formula>$L$11="ROE"</formula>
    </cfRule>
  </conditionalFormatting>
  <conditionalFormatting sqref="I446:I447">
    <cfRule type="colorScale" priority="32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8:M471">
    <cfRule type="expression" dxfId="1174" priority="3236">
      <formula>$M$11="EPS"</formula>
    </cfRule>
  </conditionalFormatting>
  <conditionalFormatting sqref="I448:I471">
    <cfRule type="expression" dxfId="1173" priority="3238">
      <formula>$I$11="毛利率"</formula>
    </cfRule>
  </conditionalFormatting>
  <conditionalFormatting sqref="M448:M471">
    <cfRule type="expression" dxfId="1172" priority="3239">
      <formula>#REF!="营业利润率"</formula>
    </cfRule>
  </conditionalFormatting>
  <conditionalFormatting sqref="M448:M471">
    <cfRule type="expression" dxfId="1171" priority="3240">
      <formula>$J$11="净利润率"</formula>
    </cfRule>
  </conditionalFormatting>
  <conditionalFormatting sqref="O448:O471">
    <cfRule type="colorScale" priority="32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48:N471">
    <cfRule type="colorScale" priority="3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8:I471">
    <cfRule type="colorScale" priority="32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48:G471">
    <cfRule type="colorScale" priority="32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48:I471">
    <cfRule type="expression" dxfId="1170" priority="3228">
      <formula>$L$11="ROE"</formula>
    </cfRule>
  </conditionalFormatting>
  <conditionalFormatting sqref="I448:I471">
    <cfRule type="colorScale" priority="32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48:I471">
    <cfRule type="colorScale" priority="3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48:M471">
    <cfRule type="expression" dxfId="1169" priority="3222">
      <formula>$J$11="净利润率"</formula>
    </cfRule>
  </conditionalFormatting>
  <conditionalFormatting sqref="I448:I471">
    <cfRule type="expression" dxfId="1168" priority="3221">
      <formula>$L$11="ROE"</formula>
    </cfRule>
  </conditionalFormatting>
  <conditionalFormatting sqref="I448:I471">
    <cfRule type="colorScale" priority="32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72:M485">
    <cfRule type="expression" dxfId="1167" priority="3212">
      <formula>$M$11="EPS"</formula>
    </cfRule>
  </conditionalFormatting>
  <conditionalFormatting sqref="I472:I485">
    <cfRule type="expression" dxfId="1166" priority="3214">
      <formula>$I$11="毛利率"</formula>
    </cfRule>
  </conditionalFormatting>
  <conditionalFormatting sqref="M472:M485">
    <cfRule type="expression" dxfId="1165" priority="3215">
      <formula>#REF!="营业利润率"</formula>
    </cfRule>
  </conditionalFormatting>
  <conditionalFormatting sqref="M472:M485">
    <cfRule type="expression" dxfId="1164" priority="3216">
      <formula>$J$11="净利润率"</formula>
    </cfRule>
  </conditionalFormatting>
  <conditionalFormatting sqref="O472:O485">
    <cfRule type="colorScale" priority="32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72:N485">
    <cfRule type="colorScale" priority="3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72:I485">
    <cfRule type="colorScale" priority="32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72:G485">
    <cfRule type="colorScale" priority="32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72:I485">
    <cfRule type="expression" dxfId="1163" priority="3204">
      <formula>$L$11="ROE"</formula>
    </cfRule>
  </conditionalFormatting>
  <conditionalFormatting sqref="I472:I485">
    <cfRule type="colorScale" priority="32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72:I485">
    <cfRule type="colorScale" priority="3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72:M485">
    <cfRule type="expression" dxfId="1162" priority="3198">
      <formula>$J$11="净利润率"</formula>
    </cfRule>
  </conditionalFormatting>
  <conditionalFormatting sqref="I472:I485">
    <cfRule type="expression" dxfId="1161" priority="3197">
      <formula>$L$11="ROE"</formula>
    </cfRule>
  </conditionalFormatting>
  <conditionalFormatting sqref="I472:I485">
    <cfRule type="colorScale" priority="31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86:M487">
    <cfRule type="expression" dxfId="1160" priority="3188">
      <formula>$M$11="EPS"</formula>
    </cfRule>
  </conditionalFormatting>
  <conditionalFormatting sqref="I486:I487">
    <cfRule type="expression" dxfId="1159" priority="3190">
      <formula>$I$11="毛利率"</formula>
    </cfRule>
  </conditionalFormatting>
  <conditionalFormatting sqref="M486:M487">
    <cfRule type="expression" dxfId="1158" priority="3191">
      <formula>#REF!="营业利润率"</formula>
    </cfRule>
  </conditionalFormatting>
  <conditionalFormatting sqref="M486:M487">
    <cfRule type="expression" dxfId="1157" priority="3192">
      <formula>$J$11="净利润率"</formula>
    </cfRule>
  </conditionalFormatting>
  <conditionalFormatting sqref="O486:O487">
    <cfRule type="colorScale" priority="31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86:N487">
    <cfRule type="colorScale" priority="3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6:I487">
    <cfRule type="colorScale" priority="31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86:G487">
    <cfRule type="colorScale" priority="31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86:I487">
    <cfRule type="expression" dxfId="1156" priority="3180">
      <formula>$L$11="ROE"</formula>
    </cfRule>
  </conditionalFormatting>
  <conditionalFormatting sqref="I486:I487">
    <cfRule type="colorScale" priority="31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6:I487">
    <cfRule type="colorScale" priority="3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86:M487">
    <cfRule type="expression" dxfId="1155" priority="3174">
      <formula>$J$11="净利润率"</formula>
    </cfRule>
  </conditionalFormatting>
  <conditionalFormatting sqref="I486:I487">
    <cfRule type="expression" dxfId="1154" priority="3173">
      <formula>$L$11="ROE"</formula>
    </cfRule>
  </conditionalFormatting>
  <conditionalFormatting sqref="I486:I487">
    <cfRule type="colorScale" priority="31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88:M511">
    <cfRule type="expression" dxfId="1153" priority="3164">
      <formula>$M$11="EPS"</formula>
    </cfRule>
  </conditionalFormatting>
  <conditionalFormatting sqref="I488:I511">
    <cfRule type="expression" dxfId="1152" priority="3166">
      <formula>$I$11="毛利率"</formula>
    </cfRule>
  </conditionalFormatting>
  <conditionalFormatting sqref="M488:M511">
    <cfRule type="expression" dxfId="1151" priority="3167">
      <formula>#REF!="营业利润率"</formula>
    </cfRule>
  </conditionalFormatting>
  <conditionalFormatting sqref="M488:M511">
    <cfRule type="expression" dxfId="1150" priority="3168">
      <formula>$J$11="净利润率"</formula>
    </cfRule>
  </conditionalFormatting>
  <conditionalFormatting sqref="O488:O511">
    <cfRule type="colorScale" priority="31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488:N511">
    <cfRule type="colorScale" priority="3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8:I511">
    <cfRule type="colorScale" priority="31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488:G511">
    <cfRule type="colorScale" priority="31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488:I511">
    <cfRule type="expression" dxfId="1149" priority="3156">
      <formula>$L$11="ROE"</formula>
    </cfRule>
  </conditionalFormatting>
  <conditionalFormatting sqref="I488:I511">
    <cfRule type="colorScale" priority="31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488:I511">
    <cfRule type="colorScale" priority="3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488:M511">
    <cfRule type="expression" dxfId="1148" priority="3150">
      <formula>$J$11="净利润率"</formula>
    </cfRule>
  </conditionalFormatting>
  <conditionalFormatting sqref="I488:I511">
    <cfRule type="expression" dxfId="1147" priority="3149">
      <formula>$L$11="ROE"</formula>
    </cfRule>
  </conditionalFormatting>
  <conditionalFormatting sqref="I488:I511">
    <cfRule type="colorScale" priority="31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12:M523">
    <cfRule type="expression" dxfId="1146" priority="3140">
      <formula>$M$11="EPS"</formula>
    </cfRule>
  </conditionalFormatting>
  <conditionalFormatting sqref="I512:I523">
    <cfRule type="expression" dxfId="1145" priority="3142">
      <formula>$I$11="毛利率"</formula>
    </cfRule>
  </conditionalFormatting>
  <conditionalFormatting sqref="M512:M523">
    <cfRule type="expression" dxfId="1144" priority="3143">
      <formula>#REF!="营业利润率"</formula>
    </cfRule>
  </conditionalFormatting>
  <conditionalFormatting sqref="M512:M523">
    <cfRule type="expression" dxfId="1143" priority="3144">
      <formula>$J$11="净利润率"</formula>
    </cfRule>
  </conditionalFormatting>
  <conditionalFormatting sqref="O512:O523">
    <cfRule type="colorScale" priority="31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12:N523">
    <cfRule type="colorScale" priority="3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12:I523">
    <cfRule type="colorScale" priority="31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12:G523">
    <cfRule type="colorScale" priority="31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12:I523">
    <cfRule type="expression" dxfId="1142" priority="3132">
      <formula>$L$11="ROE"</formula>
    </cfRule>
  </conditionalFormatting>
  <conditionalFormatting sqref="I512:I523">
    <cfRule type="colorScale" priority="31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12:I523">
    <cfRule type="colorScale" priority="3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12:M523">
    <cfRule type="expression" dxfId="1141" priority="3126">
      <formula>$J$11="净利润率"</formula>
    </cfRule>
  </conditionalFormatting>
  <conditionalFormatting sqref="I512:I523">
    <cfRule type="expression" dxfId="1140" priority="3125">
      <formula>$L$11="ROE"</formula>
    </cfRule>
  </conditionalFormatting>
  <conditionalFormatting sqref="I512:I523">
    <cfRule type="colorScale" priority="31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24:M525">
    <cfRule type="expression" dxfId="1139" priority="3116">
      <formula>$M$11="EPS"</formula>
    </cfRule>
  </conditionalFormatting>
  <conditionalFormatting sqref="I524:I525">
    <cfRule type="expression" dxfId="1138" priority="3118">
      <formula>$I$11="毛利率"</formula>
    </cfRule>
  </conditionalFormatting>
  <conditionalFormatting sqref="M524:M525">
    <cfRule type="expression" dxfId="1137" priority="3119">
      <formula>#REF!="营业利润率"</formula>
    </cfRule>
  </conditionalFormatting>
  <conditionalFormatting sqref="M524:M525">
    <cfRule type="expression" dxfId="1136" priority="3120">
      <formula>$J$11="净利润率"</formula>
    </cfRule>
  </conditionalFormatting>
  <conditionalFormatting sqref="O524:O525">
    <cfRule type="colorScale" priority="31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24:N525">
    <cfRule type="colorScale" priority="3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4:I525">
    <cfRule type="colorScale" priority="31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24:G525">
    <cfRule type="colorScale" priority="31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24:I525">
    <cfRule type="expression" dxfId="1135" priority="3108">
      <formula>$L$11="ROE"</formula>
    </cfRule>
  </conditionalFormatting>
  <conditionalFormatting sqref="I524:I525">
    <cfRule type="colorScale" priority="31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4:I525">
    <cfRule type="colorScale" priority="3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24:M525">
    <cfRule type="expression" dxfId="1134" priority="3102">
      <formula>$J$11="净利润率"</formula>
    </cfRule>
  </conditionalFormatting>
  <conditionalFormatting sqref="I524:I525">
    <cfRule type="expression" dxfId="1133" priority="3101">
      <formula>$L$11="ROE"</formula>
    </cfRule>
  </conditionalFormatting>
  <conditionalFormatting sqref="I524:I525">
    <cfRule type="colorScale" priority="31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26:M549">
    <cfRule type="expression" dxfId="1132" priority="3092">
      <formula>$M$11="EPS"</formula>
    </cfRule>
  </conditionalFormatting>
  <conditionalFormatting sqref="I526:I549">
    <cfRule type="expression" dxfId="1131" priority="3094">
      <formula>$I$11="毛利率"</formula>
    </cfRule>
  </conditionalFormatting>
  <conditionalFormatting sqref="M526:M549">
    <cfRule type="expression" dxfId="1130" priority="3095">
      <formula>#REF!="营业利润率"</formula>
    </cfRule>
  </conditionalFormatting>
  <conditionalFormatting sqref="M526:M549">
    <cfRule type="expression" dxfId="1129" priority="3096">
      <formula>$J$11="净利润率"</formula>
    </cfRule>
  </conditionalFormatting>
  <conditionalFormatting sqref="O526:O549">
    <cfRule type="colorScale" priority="30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26:N549">
    <cfRule type="colorScale" priority="30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6:I549">
    <cfRule type="colorScale" priority="30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26:G549">
    <cfRule type="colorScale" priority="30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26:I549">
    <cfRule type="expression" dxfId="1128" priority="3084">
      <formula>$L$11="ROE"</formula>
    </cfRule>
  </conditionalFormatting>
  <conditionalFormatting sqref="I526:I549">
    <cfRule type="colorScale" priority="30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26:I549">
    <cfRule type="colorScale" priority="30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26:M549">
    <cfRule type="expression" dxfId="1127" priority="3078">
      <formula>$J$11="净利润率"</formula>
    </cfRule>
  </conditionalFormatting>
  <conditionalFormatting sqref="I526:I549">
    <cfRule type="expression" dxfId="1126" priority="3077">
      <formula>$L$11="ROE"</formula>
    </cfRule>
  </conditionalFormatting>
  <conditionalFormatting sqref="I526:I549">
    <cfRule type="colorScale" priority="30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50:M563">
    <cfRule type="expression" dxfId="1125" priority="3068">
      <formula>$M$11="EPS"</formula>
    </cfRule>
  </conditionalFormatting>
  <conditionalFormatting sqref="I550:I563">
    <cfRule type="expression" dxfId="1124" priority="3070">
      <formula>$I$11="毛利率"</formula>
    </cfRule>
  </conditionalFormatting>
  <conditionalFormatting sqref="M550:M563">
    <cfRule type="expression" dxfId="1123" priority="3071">
      <formula>#REF!="营业利润率"</formula>
    </cfRule>
  </conditionalFormatting>
  <conditionalFormatting sqref="M550:M563">
    <cfRule type="expression" dxfId="1122" priority="3072">
      <formula>$J$11="净利润率"</formula>
    </cfRule>
  </conditionalFormatting>
  <conditionalFormatting sqref="O550:O563">
    <cfRule type="colorScale" priority="30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50:N563">
    <cfRule type="colorScale" priority="30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50:I563">
    <cfRule type="colorScale" priority="30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50:G563">
    <cfRule type="colorScale" priority="30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50:I563">
    <cfRule type="expression" dxfId="1121" priority="3060">
      <formula>$L$11="ROE"</formula>
    </cfRule>
  </conditionalFormatting>
  <conditionalFormatting sqref="I550:I563">
    <cfRule type="colorScale" priority="30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50:I563">
    <cfRule type="colorScale" priority="30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50:M563">
    <cfRule type="expression" dxfId="1120" priority="3054">
      <formula>$J$11="净利润率"</formula>
    </cfRule>
  </conditionalFormatting>
  <conditionalFormatting sqref="I550:I563">
    <cfRule type="expression" dxfId="1119" priority="3053">
      <formula>$L$11="ROE"</formula>
    </cfRule>
  </conditionalFormatting>
  <conditionalFormatting sqref="I550:I563">
    <cfRule type="colorScale" priority="30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4:M565">
    <cfRule type="expression" dxfId="1118" priority="3044">
      <formula>$M$11="EPS"</formula>
    </cfRule>
  </conditionalFormatting>
  <conditionalFormatting sqref="I564:I565">
    <cfRule type="expression" dxfId="1117" priority="3046">
      <formula>$I$11="毛利率"</formula>
    </cfRule>
  </conditionalFormatting>
  <conditionalFormatting sqref="M564:M565">
    <cfRule type="expression" dxfId="1116" priority="3047">
      <formula>#REF!="营业利润率"</formula>
    </cfRule>
  </conditionalFormatting>
  <conditionalFormatting sqref="M564:M565">
    <cfRule type="expression" dxfId="1115" priority="3048">
      <formula>$J$11="净利润率"</formula>
    </cfRule>
  </conditionalFormatting>
  <conditionalFormatting sqref="O564:O565">
    <cfRule type="colorScale" priority="30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64:N565">
    <cfRule type="colorScale" priority="30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4:I565">
    <cfRule type="colorScale" priority="30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64:G565">
    <cfRule type="colorScale" priority="30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64:I565">
    <cfRule type="expression" dxfId="1114" priority="3036">
      <formula>$L$11="ROE"</formula>
    </cfRule>
  </conditionalFormatting>
  <conditionalFormatting sqref="I564:I565">
    <cfRule type="colorScale" priority="30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4:I565">
    <cfRule type="colorScale" priority="30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4:M565">
    <cfRule type="expression" dxfId="1113" priority="3030">
      <formula>$J$11="净利润率"</formula>
    </cfRule>
  </conditionalFormatting>
  <conditionalFormatting sqref="I564:I565">
    <cfRule type="expression" dxfId="1112" priority="3029">
      <formula>$L$11="ROE"</formula>
    </cfRule>
  </conditionalFormatting>
  <conditionalFormatting sqref="I564:I565">
    <cfRule type="colorScale" priority="30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6:M589">
    <cfRule type="expression" dxfId="1111" priority="3020">
      <formula>$M$11="EPS"</formula>
    </cfRule>
  </conditionalFormatting>
  <conditionalFormatting sqref="I566:I589">
    <cfRule type="expression" dxfId="1110" priority="3022">
      <formula>$I$11="毛利率"</formula>
    </cfRule>
  </conditionalFormatting>
  <conditionalFormatting sqref="M566:M589">
    <cfRule type="expression" dxfId="1109" priority="3023">
      <formula>#REF!="营业利润率"</formula>
    </cfRule>
  </conditionalFormatting>
  <conditionalFormatting sqref="M566:M589">
    <cfRule type="expression" dxfId="1108" priority="3024">
      <formula>$J$11="净利润率"</formula>
    </cfRule>
  </conditionalFormatting>
  <conditionalFormatting sqref="O566:O589">
    <cfRule type="colorScale" priority="30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66:N589">
    <cfRule type="colorScale" priority="30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6:I589">
    <cfRule type="colorScale" priority="30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66:G589">
    <cfRule type="colorScale" priority="30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66:I589">
    <cfRule type="expression" dxfId="1107" priority="3012">
      <formula>$L$11="ROE"</formula>
    </cfRule>
  </conditionalFormatting>
  <conditionalFormatting sqref="I566:I589">
    <cfRule type="colorScale" priority="30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66:I589">
    <cfRule type="colorScale" priority="30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66:M589">
    <cfRule type="expression" dxfId="1106" priority="3006">
      <formula>$J$11="净利润率"</formula>
    </cfRule>
  </conditionalFormatting>
  <conditionalFormatting sqref="I566:I589">
    <cfRule type="expression" dxfId="1105" priority="3005">
      <formula>$L$11="ROE"</formula>
    </cfRule>
  </conditionalFormatting>
  <conditionalFormatting sqref="I566:I589">
    <cfRule type="colorScale" priority="30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90:M601">
    <cfRule type="expression" dxfId="1104" priority="2996">
      <formula>$M$11="EPS"</formula>
    </cfRule>
  </conditionalFormatting>
  <conditionalFormatting sqref="I590:I601">
    <cfRule type="expression" dxfId="1103" priority="2998">
      <formula>$I$11="毛利率"</formula>
    </cfRule>
  </conditionalFormatting>
  <conditionalFormatting sqref="M590:M601">
    <cfRule type="expression" dxfId="1102" priority="2999">
      <formula>#REF!="营业利润率"</formula>
    </cfRule>
  </conditionalFormatting>
  <conditionalFormatting sqref="M590:M601">
    <cfRule type="expression" dxfId="1101" priority="3000">
      <formula>$J$11="净利润率"</formula>
    </cfRule>
  </conditionalFormatting>
  <conditionalFormatting sqref="O590:O601">
    <cfRule type="colorScale" priority="29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590:N601">
    <cfRule type="colorScale" priority="29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90:I601">
    <cfRule type="colorScale" priority="29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590:G601">
    <cfRule type="colorScale" priority="29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590:I601">
    <cfRule type="expression" dxfId="1100" priority="2988">
      <formula>$L$11="ROE"</formula>
    </cfRule>
  </conditionalFormatting>
  <conditionalFormatting sqref="I590:I601">
    <cfRule type="colorScale" priority="29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590:I601">
    <cfRule type="colorScale" priority="29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590:M601">
    <cfRule type="expression" dxfId="1099" priority="2982">
      <formula>$J$11="净利润率"</formula>
    </cfRule>
  </conditionalFormatting>
  <conditionalFormatting sqref="I590:I601">
    <cfRule type="expression" dxfId="1098" priority="2981">
      <formula>$L$11="ROE"</formula>
    </cfRule>
  </conditionalFormatting>
  <conditionalFormatting sqref="I590:I601">
    <cfRule type="colorScale" priority="29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02:M603">
    <cfRule type="expression" dxfId="1097" priority="2972">
      <formula>$M$11="EPS"</formula>
    </cfRule>
  </conditionalFormatting>
  <conditionalFormatting sqref="I602:I603">
    <cfRule type="expression" dxfId="1096" priority="2974">
      <formula>$I$11="毛利率"</formula>
    </cfRule>
  </conditionalFormatting>
  <conditionalFormatting sqref="M602:M603">
    <cfRule type="expression" dxfId="1095" priority="2975">
      <formula>#REF!="营业利润率"</formula>
    </cfRule>
  </conditionalFormatting>
  <conditionalFormatting sqref="M602:M603">
    <cfRule type="expression" dxfId="1094" priority="2976">
      <formula>$J$11="净利润率"</formula>
    </cfRule>
  </conditionalFormatting>
  <conditionalFormatting sqref="O602:O603">
    <cfRule type="colorScale" priority="29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02:N603">
    <cfRule type="colorScale" priority="29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2:I603">
    <cfRule type="colorScale" priority="29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02:G603">
    <cfRule type="colorScale" priority="29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02:I603">
    <cfRule type="expression" dxfId="1093" priority="2964">
      <formula>$L$11="ROE"</formula>
    </cfRule>
  </conditionalFormatting>
  <conditionalFormatting sqref="I602:I603">
    <cfRule type="colorScale" priority="29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2:I603">
    <cfRule type="colorScale" priority="29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02:M603">
    <cfRule type="expression" dxfId="1092" priority="2958">
      <formula>$J$11="净利润率"</formula>
    </cfRule>
  </conditionalFormatting>
  <conditionalFormatting sqref="I602:I603">
    <cfRule type="expression" dxfId="1091" priority="2957">
      <formula>$L$11="ROE"</formula>
    </cfRule>
  </conditionalFormatting>
  <conditionalFormatting sqref="I602:I603">
    <cfRule type="colorScale" priority="29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04:M627">
    <cfRule type="expression" dxfId="1090" priority="2948">
      <formula>$M$11="EPS"</formula>
    </cfRule>
  </conditionalFormatting>
  <conditionalFormatting sqref="I604:I627">
    <cfRule type="expression" dxfId="1089" priority="2950">
      <formula>$I$11="毛利率"</formula>
    </cfRule>
  </conditionalFormatting>
  <conditionalFormatting sqref="M604:M627">
    <cfRule type="expression" dxfId="1088" priority="2951">
      <formula>#REF!="营业利润率"</formula>
    </cfRule>
  </conditionalFormatting>
  <conditionalFormatting sqref="M604:M627">
    <cfRule type="expression" dxfId="1087" priority="2952">
      <formula>$J$11="净利润率"</formula>
    </cfRule>
  </conditionalFormatting>
  <conditionalFormatting sqref="O604:O627">
    <cfRule type="colorScale" priority="29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04:N627">
    <cfRule type="colorScale" priority="29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4:I627">
    <cfRule type="colorScale" priority="29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04:G627">
    <cfRule type="colorScale" priority="29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04:I627">
    <cfRule type="expression" dxfId="1086" priority="2940">
      <formula>$L$11="ROE"</formula>
    </cfRule>
  </conditionalFormatting>
  <conditionalFormatting sqref="I604:I627">
    <cfRule type="colorScale" priority="29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04:I627">
    <cfRule type="colorScale" priority="29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04:M627">
    <cfRule type="expression" dxfId="1085" priority="2934">
      <formula>$J$11="净利润率"</formula>
    </cfRule>
  </conditionalFormatting>
  <conditionalFormatting sqref="I604:I627">
    <cfRule type="expression" dxfId="1084" priority="2933">
      <formula>$L$11="ROE"</formula>
    </cfRule>
  </conditionalFormatting>
  <conditionalFormatting sqref="I604:I627">
    <cfRule type="colorScale" priority="29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28:M641">
    <cfRule type="expression" dxfId="1083" priority="2924">
      <formula>$M$11="EPS"</formula>
    </cfRule>
  </conditionalFormatting>
  <conditionalFormatting sqref="I628:I641">
    <cfRule type="expression" dxfId="1082" priority="2926">
      <formula>$I$11="毛利率"</formula>
    </cfRule>
  </conditionalFormatting>
  <conditionalFormatting sqref="M628:M641">
    <cfRule type="expression" dxfId="1081" priority="2927">
      <formula>#REF!="营业利润率"</formula>
    </cfRule>
  </conditionalFormatting>
  <conditionalFormatting sqref="M628:M641">
    <cfRule type="expression" dxfId="1080" priority="2928">
      <formula>$J$11="净利润率"</formula>
    </cfRule>
  </conditionalFormatting>
  <conditionalFormatting sqref="O628:O641">
    <cfRule type="colorScale" priority="29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28:N641">
    <cfRule type="colorScale" priority="29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28:I641">
    <cfRule type="colorScale" priority="29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28:G641">
    <cfRule type="colorScale" priority="29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28:I641">
    <cfRule type="expression" dxfId="1079" priority="2916">
      <formula>$L$11="ROE"</formula>
    </cfRule>
  </conditionalFormatting>
  <conditionalFormatting sqref="I628:I641">
    <cfRule type="colorScale" priority="29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28:I641">
    <cfRule type="colorScale" priority="29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28:M641">
    <cfRule type="expression" dxfId="1078" priority="2910">
      <formula>$J$11="净利润率"</formula>
    </cfRule>
  </conditionalFormatting>
  <conditionalFormatting sqref="I628:I641">
    <cfRule type="expression" dxfId="1077" priority="2909">
      <formula>$L$11="ROE"</formula>
    </cfRule>
  </conditionalFormatting>
  <conditionalFormatting sqref="I628:I641">
    <cfRule type="colorScale" priority="29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42:M643">
    <cfRule type="expression" dxfId="1076" priority="2900">
      <formula>$M$11="EPS"</formula>
    </cfRule>
  </conditionalFormatting>
  <conditionalFormatting sqref="I642:I643">
    <cfRule type="expression" dxfId="1075" priority="2902">
      <formula>$I$11="毛利率"</formula>
    </cfRule>
  </conditionalFormatting>
  <conditionalFormatting sqref="M642:M643">
    <cfRule type="expression" dxfId="1074" priority="2903">
      <formula>#REF!="营业利润率"</formula>
    </cfRule>
  </conditionalFormatting>
  <conditionalFormatting sqref="M642:M643">
    <cfRule type="expression" dxfId="1073" priority="2904">
      <formula>$J$11="净利润率"</formula>
    </cfRule>
  </conditionalFormatting>
  <conditionalFormatting sqref="O642:O643">
    <cfRule type="colorScale" priority="28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42:N643">
    <cfRule type="colorScale" priority="28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2:I643">
    <cfRule type="colorScale" priority="28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42:G643">
    <cfRule type="colorScale" priority="28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42:I643">
    <cfRule type="expression" dxfId="1072" priority="2892">
      <formula>$L$11="ROE"</formula>
    </cfRule>
  </conditionalFormatting>
  <conditionalFormatting sqref="I642:I643">
    <cfRule type="colorScale" priority="28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2:I643">
    <cfRule type="colorScale" priority="28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42:M643">
    <cfRule type="expression" dxfId="1071" priority="2886">
      <formula>$J$11="净利润率"</formula>
    </cfRule>
  </conditionalFormatting>
  <conditionalFormatting sqref="I642:I643">
    <cfRule type="expression" dxfId="1070" priority="2885">
      <formula>$L$11="ROE"</formula>
    </cfRule>
  </conditionalFormatting>
  <conditionalFormatting sqref="I642:I643">
    <cfRule type="colorScale" priority="28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44:M667">
    <cfRule type="expression" dxfId="1069" priority="2876">
      <formula>$M$11="EPS"</formula>
    </cfRule>
  </conditionalFormatting>
  <conditionalFormatting sqref="I644:I667">
    <cfRule type="expression" dxfId="1068" priority="2878">
      <formula>$I$11="毛利率"</formula>
    </cfRule>
  </conditionalFormatting>
  <conditionalFormatting sqref="M644:M667">
    <cfRule type="expression" dxfId="1067" priority="2879">
      <formula>#REF!="营业利润率"</formula>
    </cfRule>
  </conditionalFormatting>
  <conditionalFormatting sqref="M644:M667">
    <cfRule type="expression" dxfId="1066" priority="2880">
      <formula>$J$11="净利润率"</formula>
    </cfRule>
  </conditionalFormatting>
  <conditionalFormatting sqref="O644:O667">
    <cfRule type="colorScale" priority="28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44:N667">
    <cfRule type="colorScale" priority="28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4:I667">
    <cfRule type="colorScale" priority="28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44:G667">
    <cfRule type="colorScale" priority="28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44:I667">
    <cfRule type="expression" dxfId="1065" priority="2868">
      <formula>$L$11="ROE"</formula>
    </cfRule>
  </conditionalFormatting>
  <conditionalFormatting sqref="I644:I667">
    <cfRule type="colorScale" priority="28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44:I667">
    <cfRule type="colorScale" priority="28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44:M667">
    <cfRule type="expression" dxfId="1064" priority="2862">
      <formula>$J$11="净利润率"</formula>
    </cfRule>
  </conditionalFormatting>
  <conditionalFormatting sqref="I644:I667">
    <cfRule type="expression" dxfId="1063" priority="2861">
      <formula>$L$11="ROE"</formula>
    </cfRule>
  </conditionalFormatting>
  <conditionalFormatting sqref="I644:I667">
    <cfRule type="colorScale" priority="28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68:M679">
    <cfRule type="expression" dxfId="1062" priority="2852">
      <formula>$M$11="EPS"</formula>
    </cfRule>
  </conditionalFormatting>
  <conditionalFormatting sqref="I668:I679">
    <cfRule type="expression" dxfId="1061" priority="2854">
      <formula>$I$11="毛利率"</formula>
    </cfRule>
  </conditionalFormatting>
  <conditionalFormatting sqref="M668:M679">
    <cfRule type="expression" dxfId="1060" priority="2855">
      <formula>#REF!="营业利润率"</formula>
    </cfRule>
  </conditionalFormatting>
  <conditionalFormatting sqref="M668:M679">
    <cfRule type="expression" dxfId="1059" priority="2856">
      <formula>$J$11="净利润率"</formula>
    </cfRule>
  </conditionalFormatting>
  <conditionalFormatting sqref="O668:O679">
    <cfRule type="colorScale" priority="28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68:N679">
    <cfRule type="colorScale" priority="28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68:I679">
    <cfRule type="colorScale" priority="28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68:G679">
    <cfRule type="colorScale" priority="28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68:I679">
    <cfRule type="expression" dxfId="1058" priority="2844">
      <formula>$L$11="ROE"</formula>
    </cfRule>
  </conditionalFormatting>
  <conditionalFormatting sqref="I668:I679">
    <cfRule type="colorScale" priority="28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68:I679">
    <cfRule type="colorScale" priority="28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68:M679">
    <cfRule type="expression" dxfId="1057" priority="2838">
      <formula>$J$11="净利润率"</formula>
    </cfRule>
  </conditionalFormatting>
  <conditionalFormatting sqref="I668:I679">
    <cfRule type="expression" dxfId="1056" priority="2837">
      <formula>$L$11="ROE"</formula>
    </cfRule>
  </conditionalFormatting>
  <conditionalFormatting sqref="I668:I679">
    <cfRule type="colorScale" priority="28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80:M681">
    <cfRule type="expression" dxfId="1055" priority="2828">
      <formula>$M$11="EPS"</formula>
    </cfRule>
  </conditionalFormatting>
  <conditionalFormatting sqref="I680:I681">
    <cfRule type="expression" dxfId="1054" priority="2830">
      <formula>$I$11="毛利率"</formula>
    </cfRule>
  </conditionalFormatting>
  <conditionalFormatting sqref="M680:M681">
    <cfRule type="expression" dxfId="1053" priority="2831">
      <formula>#REF!="营业利润率"</formula>
    </cfRule>
  </conditionalFormatting>
  <conditionalFormatting sqref="M680:M681">
    <cfRule type="expression" dxfId="1052" priority="2832">
      <formula>$J$11="净利润率"</formula>
    </cfRule>
  </conditionalFormatting>
  <conditionalFormatting sqref="O680:O681">
    <cfRule type="colorScale" priority="28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80:N681">
    <cfRule type="colorScale" priority="28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0:I681">
    <cfRule type="colorScale" priority="28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80:G681">
    <cfRule type="colorScale" priority="28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80:I681">
    <cfRule type="expression" dxfId="1051" priority="2820">
      <formula>$L$11="ROE"</formula>
    </cfRule>
  </conditionalFormatting>
  <conditionalFormatting sqref="I680:I681">
    <cfRule type="colorScale" priority="28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0:I681">
    <cfRule type="colorScale" priority="28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80:M681">
    <cfRule type="expression" dxfId="1050" priority="2814">
      <formula>$J$11="净利润率"</formula>
    </cfRule>
  </conditionalFormatting>
  <conditionalFormatting sqref="I680:I681">
    <cfRule type="expression" dxfId="1049" priority="2813">
      <formula>$L$11="ROE"</formula>
    </cfRule>
  </conditionalFormatting>
  <conditionalFormatting sqref="I680:I681">
    <cfRule type="colorScale" priority="28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82:M705">
    <cfRule type="expression" dxfId="1048" priority="2804">
      <formula>$M$11="EPS"</formula>
    </cfRule>
  </conditionalFormatting>
  <conditionalFormatting sqref="I682:I705">
    <cfRule type="expression" dxfId="1047" priority="2806">
      <formula>$I$11="毛利率"</formula>
    </cfRule>
  </conditionalFormatting>
  <conditionalFormatting sqref="M682:M705">
    <cfRule type="expression" dxfId="1046" priority="2807">
      <formula>#REF!="营业利润率"</formula>
    </cfRule>
  </conditionalFormatting>
  <conditionalFormatting sqref="M682:M705">
    <cfRule type="expression" dxfId="1045" priority="2808">
      <formula>$J$11="净利润率"</formula>
    </cfRule>
  </conditionalFormatting>
  <conditionalFormatting sqref="O682:O705">
    <cfRule type="colorScale" priority="28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682:N705">
    <cfRule type="colorScale" priority="28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2:I705">
    <cfRule type="colorScale" priority="27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682:G705">
    <cfRule type="colorScale" priority="27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682:I705">
    <cfRule type="expression" dxfId="1044" priority="2796">
      <formula>$L$11="ROE"</formula>
    </cfRule>
  </conditionalFormatting>
  <conditionalFormatting sqref="I682:I705">
    <cfRule type="colorScale" priority="27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682:I705">
    <cfRule type="colorScale" priority="27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682:M705">
    <cfRule type="expression" dxfId="1043" priority="2790">
      <formula>$J$11="净利润率"</formula>
    </cfRule>
  </conditionalFormatting>
  <conditionalFormatting sqref="I682:I705">
    <cfRule type="expression" dxfId="1042" priority="2789">
      <formula>$L$11="ROE"</formula>
    </cfRule>
  </conditionalFormatting>
  <conditionalFormatting sqref="I682:I705">
    <cfRule type="colorScale" priority="27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06:M719">
    <cfRule type="expression" dxfId="1041" priority="2780">
      <formula>$M$11="EPS"</formula>
    </cfRule>
  </conditionalFormatting>
  <conditionalFormatting sqref="I706:I719">
    <cfRule type="expression" dxfId="1040" priority="2782">
      <formula>$I$11="毛利率"</formula>
    </cfRule>
  </conditionalFormatting>
  <conditionalFormatting sqref="M706:M719">
    <cfRule type="expression" dxfId="1039" priority="2783">
      <formula>#REF!="营业利润率"</formula>
    </cfRule>
  </conditionalFormatting>
  <conditionalFormatting sqref="M706:M719">
    <cfRule type="expression" dxfId="1038" priority="2784">
      <formula>$J$11="净利润率"</formula>
    </cfRule>
  </conditionalFormatting>
  <conditionalFormatting sqref="O706:O719">
    <cfRule type="colorScale" priority="27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06:N719">
    <cfRule type="colorScale" priority="27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06:I719">
    <cfRule type="colorScale" priority="27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06:G719">
    <cfRule type="colorScale" priority="27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06:I719">
    <cfRule type="expression" dxfId="1037" priority="2772">
      <formula>$L$11="ROE"</formula>
    </cfRule>
  </conditionalFormatting>
  <conditionalFormatting sqref="I706:I719">
    <cfRule type="colorScale" priority="27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06:I719">
    <cfRule type="colorScale" priority="27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06:M719">
    <cfRule type="expression" dxfId="1036" priority="2766">
      <formula>$J$11="净利润率"</formula>
    </cfRule>
  </conditionalFormatting>
  <conditionalFormatting sqref="I706:I719">
    <cfRule type="expression" dxfId="1035" priority="2765">
      <formula>$L$11="ROE"</formula>
    </cfRule>
  </conditionalFormatting>
  <conditionalFormatting sqref="I706:I719">
    <cfRule type="colorScale" priority="27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20:M721">
    <cfRule type="expression" dxfId="1034" priority="2756">
      <formula>$M$11="EPS"</formula>
    </cfRule>
  </conditionalFormatting>
  <conditionalFormatting sqref="I720:I721">
    <cfRule type="expression" dxfId="1033" priority="2758">
      <formula>$I$11="毛利率"</formula>
    </cfRule>
  </conditionalFormatting>
  <conditionalFormatting sqref="M720:M721">
    <cfRule type="expression" dxfId="1032" priority="2759">
      <formula>#REF!="营业利润率"</formula>
    </cfRule>
  </conditionalFormatting>
  <conditionalFormatting sqref="M720:M721">
    <cfRule type="expression" dxfId="1031" priority="2760">
      <formula>$J$11="净利润率"</formula>
    </cfRule>
  </conditionalFormatting>
  <conditionalFormatting sqref="O720:O721">
    <cfRule type="colorScale" priority="27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20:N721">
    <cfRule type="colorScale" priority="27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0:I721">
    <cfRule type="colorScale" priority="27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20:G721">
    <cfRule type="colorScale" priority="27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20:I721">
    <cfRule type="expression" dxfId="1030" priority="2748">
      <formula>$L$11="ROE"</formula>
    </cfRule>
  </conditionalFormatting>
  <conditionalFormatting sqref="I720:I721">
    <cfRule type="colorScale" priority="27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0:I721">
    <cfRule type="colorScale" priority="27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20:M721">
    <cfRule type="expression" dxfId="1029" priority="2742">
      <formula>$J$11="净利润率"</formula>
    </cfRule>
  </conditionalFormatting>
  <conditionalFormatting sqref="I720:I721">
    <cfRule type="expression" dxfId="1028" priority="2741">
      <formula>$L$11="ROE"</formula>
    </cfRule>
  </conditionalFormatting>
  <conditionalFormatting sqref="I720:I721">
    <cfRule type="colorScale" priority="27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22:M745">
    <cfRule type="expression" dxfId="1027" priority="2732">
      <formula>$M$11="EPS"</formula>
    </cfRule>
  </conditionalFormatting>
  <conditionalFormatting sqref="I722:I745">
    <cfRule type="expression" dxfId="1026" priority="2734">
      <formula>$I$11="毛利率"</formula>
    </cfRule>
  </conditionalFormatting>
  <conditionalFormatting sqref="M722:M745">
    <cfRule type="expression" dxfId="1025" priority="2735">
      <formula>#REF!="营业利润率"</formula>
    </cfRule>
  </conditionalFormatting>
  <conditionalFormatting sqref="M722:M745">
    <cfRule type="expression" dxfId="1024" priority="2736">
      <formula>$J$11="净利润率"</formula>
    </cfRule>
  </conditionalFormatting>
  <conditionalFormatting sqref="O722:O745">
    <cfRule type="colorScale" priority="27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22:N745">
    <cfRule type="colorScale" priority="27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2:I745">
    <cfRule type="colorScale" priority="27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22:G745">
    <cfRule type="colorScale" priority="27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22:I745">
    <cfRule type="expression" dxfId="1023" priority="2724">
      <formula>$L$11="ROE"</formula>
    </cfRule>
  </conditionalFormatting>
  <conditionalFormatting sqref="I722:I745">
    <cfRule type="colorScale" priority="27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22:I745">
    <cfRule type="colorScale" priority="27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22:M745">
    <cfRule type="expression" dxfId="1022" priority="2718">
      <formula>$J$11="净利润率"</formula>
    </cfRule>
  </conditionalFormatting>
  <conditionalFormatting sqref="I722:I745">
    <cfRule type="expression" dxfId="1021" priority="2717">
      <formula>$L$11="ROE"</formula>
    </cfRule>
  </conditionalFormatting>
  <conditionalFormatting sqref="I722:I745">
    <cfRule type="colorScale" priority="27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46:M757">
    <cfRule type="expression" dxfId="1020" priority="2708">
      <formula>$M$11="EPS"</formula>
    </cfRule>
  </conditionalFormatting>
  <conditionalFormatting sqref="I746:I757">
    <cfRule type="expression" dxfId="1019" priority="2710">
      <formula>$I$11="毛利率"</formula>
    </cfRule>
  </conditionalFormatting>
  <conditionalFormatting sqref="M746:M757">
    <cfRule type="expression" dxfId="1018" priority="2711">
      <formula>#REF!="营业利润率"</formula>
    </cfRule>
  </conditionalFormatting>
  <conditionalFormatting sqref="M746:M757">
    <cfRule type="expression" dxfId="1017" priority="2712">
      <formula>$J$11="净利润率"</formula>
    </cfRule>
  </conditionalFormatting>
  <conditionalFormatting sqref="O746:O757">
    <cfRule type="colorScale" priority="27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46:N757">
    <cfRule type="colorScale" priority="27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46:I757">
    <cfRule type="colorScale" priority="27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46:G757">
    <cfRule type="colorScale" priority="27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46:I757">
    <cfRule type="expression" dxfId="1016" priority="2700">
      <formula>$L$11="ROE"</formula>
    </cfRule>
  </conditionalFormatting>
  <conditionalFormatting sqref="I746:I757">
    <cfRule type="colorScale" priority="26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46:I757">
    <cfRule type="colorScale" priority="26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46:M757">
    <cfRule type="expression" dxfId="1015" priority="2694">
      <formula>$J$11="净利润率"</formula>
    </cfRule>
  </conditionalFormatting>
  <conditionalFormatting sqref="I746:I757">
    <cfRule type="expression" dxfId="1014" priority="2693">
      <formula>$L$11="ROE"</formula>
    </cfRule>
  </conditionalFormatting>
  <conditionalFormatting sqref="I746:I757">
    <cfRule type="colorScale" priority="26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58:M759">
    <cfRule type="expression" dxfId="1013" priority="2684">
      <formula>$M$11="EPS"</formula>
    </cfRule>
  </conditionalFormatting>
  <conditionalFormatting sqref="I758:I759">
    <cfRule type="expression" dxfId="1012" priority="2686">
      <formula>$I$11="毛利率"</formula>
    </cfRule>
  </conditionalFormatting>
  <conditionalFormatting sqref="M758:M759">
    <cfRule type="expression" dxfId="1011" priority="2687">
      <formula>#REF!="营业利润率"</formula>
    </cfRule>
  </conditionalFormatting>
  <conditionalFormatting sqref="M758:M759">
    <cfRule type="expression" dxfId="1010" priority="2688">
      <formula>$J$11="净利润率"</formula>
    </cfRule>
  </conditionalFormatting>
  <conditionalFormatting sqref="O758:O759">
    <cfRule type="colorScale" priority="26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58:N759">
    <cfRule type="colorScale" priority="26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58:I759">
    <cfRule type="colorScale" priority="26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58:G759">
    <cfRule type="colorScale" priority="26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58:I759">
    <cfRule type="expression" dxfId="1009" priority="2676">
      <formula>$L$11="ROE"</formula>
    </cfRule>
  </conditionalFormatting>
  <conditionalFormatting sqref="I758:I759">
    <cfRule type="colorScale" priority="26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58:I759">
    <cfRule type="colorScale" priority="26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58:M759">
    <cfRule type="expression" dxfId="1008" priority="2670">
      <formula>$J$11="净利润率"</formula>
    </cfRule>
  </conditionalFormatting>
  <conditionalFormatting sqref="I758:I759">
    <cfRule type="expression" dxfId="1007" priority="2669">
      <formula>$L$11="ROE"</formula>
    </cfRule>
  </conditionalFormatting>
  <conditionalFormatting sqref="I758:I759">
    <cfRule type="colorScale" priority="26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60:M783">
    <cfRule type="expression" dxfId="1006" priority="2660">
      <formula>$M$11="EPS"</formula>
    </cfRule>
  </conditionalFormatting>
  <conditionalFormatting sqref="I760:I783">
    <cfRule type="expression" dxfId="1005" priority="2662">
      <formula>$I$11="毛利率"</formula>
    </cfRule>
  </conditionalFormatting>
  <conditionalFormatting sqref="M760:M783">
    <cfRule type="expression" dxfId="1004" priority="2663">
      <formula>#REF!="营业利润率"</formula>
    </cfRule>
  </conditionalFormatting>
  <conditionalFormatting sqref="M760:M783">
    <cfRule type="expression" dxfId="1003" priority="2664">
      <formula>$J$11="净利润率"</formula>
    </cfRule>
  </conditionalFormatting>
  <conditionalFormatting sqref="O760:O783">
    <cfRule type="colorScale" priority="26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60:N783">
    <cfRule type="colorScale" priority="26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60:I783">
    <cfRule type="colorScale" priority="26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60:G783">
    <cfRule type="colorScale" priority="26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60:I783">
    <cfRule type="expression" dxfId="1002" priority="2652">
      <formula>$L$11="ROE"</formula>
    </cfRule>
  </conditionalFormatting>
  <conditionalFormatting sqref="I760:I783">
    <cfRule type="colorScale" priority="26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60:I783">
    <cfRule type="colorScale" priority="26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60:M783">
    <cfRule type="expression" dxfId="1001" priority="2646">
      <formula>$J$11="净利润率"</formula>
    </cfRule>
  </conditionalFormatting>
  <conditionalFormatting sqref="I760:I783">
    <cfRule type="expression" dxfId="1000" priority="2645">
      <formula>$L$11="ROE"</formula>
    </cfRule>
  </conditionalFormatting>
  <conditionalFormatting sqref="I760:I783">
    <cfRule type="colorScale" priority="26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84:M797">
    <cfRule type="expression" dxfId="999" priority="2636">
      <formula>$M$11="EPS"</formula>
    </cfRule>
  </conditionalFormatting>
  <conditionalFormatting sqref="I784:I797">
    <cfRule type="expression" dxfId="998" priority="2638">
      <formula>$I$11="毛利率"</formula>
    </cfRule>
  </conditionalFormatting>
  <conditionalFormatting sqref="M784:M797">
    <cfRule type="expression" dxfId="997" priority="2639">
      <formula>#REF!="营业利润率"</formula>
    </cfRule>
  </conditionalFormatting>
  <conditionalFormatting sqref="M784:M797">
    <cfRule type="expression" dxfId="996" priority="2640">
      <formula>$J$11="净利润率"</formula>
    </cfRule>
  </conditionalFormatting>
  <conditionalFormatting sqref="O784:O797">
    <cfRule type="colorScale" priority="26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84:N797">
    <cfRule type="colorScale" priority="26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84:I797">
    <cfRule type="colorScale" priority="26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84:G797">
    <cfRule type="colorScale" priority="26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84:I797">
    <cfRule type="expression" dxfId="995" priority="2628">
      <formula>$L$11="ROE"</formula>
    </cfRule>
  </conditionalFormatting>
  <conditionalFormatting sqref="I784:I797">
    <cfRule type="colorScale" priority="26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84:I797">
    <cfRule type="colorScale" priority="26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84:M797">
    <cfRule type="expression" dxfId="994" priority="2622">
      <formula>$J$11="净利润率"</formula>
    </cfRule>
  </conditionalFormatting>
  <conditionalFormatting sqref="I784:I797">
    <cfRule type="expression" dxfId="993" priority="2621">
      <formula>$L$11="ROE"</formula>
    </cfRule>
  </conditionalFormatting>
  <conditionalFormatting sqref="I784:I797">
    <cfRule type="colorScale" priority="26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98:M799">
    <cfRule type="expression" dxfId="992" priority="2612">
      <formula>$M$11="EPS"</formula>
    </cfRule>
  </conditionalFormatting>
  <conditionalFormatting sqref="I798:I799">
    <cfRule type="expression" dxfId="991" priority="2614">
      <formula>$I$11="毛利率"</formula>
    </cfRule>
  </conditionalFormatting>
  <conditionalFormatting sqref="M798:M799">
    <cfRule type="expression" dxfId="990" priority="2615">
      <formula>#REF!="营业利润率"</formula>
    </cfRule>
  </conditionalFormatting>
  <conditionalFormatting sqref="M798:M799">
    <cfRule type="expression" dxfId="989" priority="2616">
      <formula>$J$11="净利润率"</formula>
    </cfRule>
  </conditionalFormatting>
  <conditionalFormatting sqref="O798:O799">
    <cfRule type="colorScale" priority="26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798:N799">
    <cfRule type="colorScale" priority="26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98:I799">
    <cfRule type="colorScale" priority="26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798:G799">
    <cfRule type="colorScale" priority="26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798:I799">
    <cfRule type="expression" dxfId="988" priority="2604">
      <formula>$L$11="ROE"</formula>
    </cfRule>
  </conditionalFormatting>
  <conditionalFormatting sqref="I798:I799">
    <cfRule type="colorScale" priority="26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798:I799">
    <cfRule type="colorScale" priority="2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798:M799">
    <cfRule type="expression" dxfId="987" priority="2598">
      <formula>$J$11="净利润率"</formula>
    </cfRule>
  </conditionalFormatting>
  <conditionalFormatting sqref="I798:I799">
    <cfRule type="expression" dxfId="986" priority="2597">
      <formula>$L$11="ROE"</formula>
    </cfRule>
  </conditionalFormatting>
  <conditionalFormatting sqref="I798:I799">
    <cfRule type="colorScale" priority="25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00:M823">
    <cfRule type="expression" dxfId="985" priority="2588">
      <formula>$M$11="EPS"</formula>
    </cfRule>
  </conditionalFormatting>
  <conditionalFormatting sqref="I800:I823">
    <cfRule type="expression" dxfId="984" priority="2590">
      <formula>$I$11="毛利率"</formula>
    </cfRule>
  </conditionalFormatting>
  <conditionalFormatting sqref="M800:M823">
    <cfRule type="expression" dxfId="983" priority="2591">
      <formula>#REF!="营业利润率"</formula>
    </cfRule>
  </conditionalFormatting>
  <conditionalFormatting sqref="M800:M823">
    <cfRule type="expression" dxfId="982" priority="2592">
      <formula>$J$11="净利润率"</formula>
    </cfRule>
  </conditionalFormatting>
  <conditionalFormatting sqref="O800:O823">
    <cfRule type="colorScale" priority="25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00:N823">
    <cfRule type="colorScale" priority="25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0:I823">
    <cfRule type="colorScale" priority="25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00:G823">
    <cfRule type="colorScale" priority="25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00:I823">
    <cfRule type="expression" dxfId="981" priority="2580">
      <formula>$L$11="ROE"</formula>
    </cfRule>
  </conditionalFormatting>
  <conditionalFormatting sqref="I800:I823">
    <cfRule type="colorScale" priority="25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00:I823">
    <cfRule type="colorScale" priority="2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00:M823">
    <cfRule type="expression" dxfId="980" priority="2574">
      <formula>$J$11="净利润率"</formula>
    </cfRule>
  </conditionalFormatting>
  <conditionalFormatting sqref="I800:I823">
    <cfRule type="expression" dxfId="979" priority="2573">
      <formula>$L$11="ROE"</formula>
    </cfRule>
  </conditionalFormatting>
  <conditionalFormatting sqref="I800:I823">
    <cfRule type="colorScale" priority="25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24:M835">
    <cfRule type="expression" dxfId="978" priority="2564">
      <formula>$M$11="EPS"</formula>
    </cfRule>
  </conditionalFormatting>
  <conditionalFormatting sqref="I824:I835">
    <cfRule type="expression" dxfId="977" priority="2566">
      <formula>$I$11="毛利率"</formula>
    </cfRule>
  </conditionalFormatting>
  <conditionalFormatting sqref="M824:M835">
    <cfRule type="expression" dxfId="976" priority="2567">
      <formula>#REF!="营业利润率"</formula>
    </cfRule>
  </conditionalFormatting>
  <conditionalFormatting sqref="M824:M835">
    <cfRule type="expression" dxfId="975" priority="2568">
      <formula>$J$11="净利润率"</formula>
    </cfRule>
  </conditionalFormatting>
  <conditionalFormatting sqref="O824:O835">
    <cfRule type="colorScale" priority="25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24:N835">
    <cfRule type="colorScale" priority="25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24:I835">
    <cfRule type="colorScale" priority="25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24:G835">
    <cfRule type="colorScale" priority="25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24:I835">
    <cfRule type="expression" dxfId="974" priority="2556">
      <formula>$L$11="ROE"</formula>
    </cfRule>
  </conditionalFormatting>
  <conditionalFormatting sqref="I824:I835">
    <cfRule type="colorScale" priority="25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24:I835">
    <cfRule type="colorScale" priority="2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24:M835">
    <cfRule type="expression" dxfId="973" priority="2550">
      <formula>$J$11="净利润率"</formula>
    </cfRule>
  </conditionalFormatting>
  <conditionalFormatting sqref="I824:I835">
    <cfRule type="expression" dxfId="972" priority="2549">
      <formula>$L$11="ROE"</formula>
    </cfRule>
  </conditionalFormatting>
  <conditionalFormatting sqref="I824:I835">
    <cfRule type="colorScale" priority="25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36:M837">
    <cfRule type="expression" dxfId="971" priority="2540">
      <formula>$M$11="EPS"</formula>
    </cfRule>
  </conditionalFormatting>
  <conditionalFormatting sqref="I836:I837">
    <cfRule type="expression" dxfId="970" priority="2542">
      <formula>$I$11="毛利率"</formula>
    </cfRule>
  </conditionalFormatting>
  <conditionalFormatting sqref="M836:M837">
    <cfRule type="expression" dxfId="969" priority="2543">
      <formula>#REF!="营业利润率"</formula>
    </cfRule>
  </conditionalFormatting>
  <conditionalFormatting sqref="M836:M837">
    <cfRule type="expression" dxfId="968" priority="2544">
      <formula>$J$11="净利润率"</formula>
    </cfRule>
  </conditionalFormatting>
  <conditionalFormatting sqref="O836:O837">
    <cfRule type="colorScale" priority="25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36:N837">
    <cfRule type="colorScale" priority="25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6:I837">
    <cfRule type="colorScale" priority="25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36:G837">
    <cfRule type="colorScale" priority="25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36:I837">
    <cfRule type="expression" dxfId="967" priority="2532">
      <formula>$L$11="ROE"</formula>
    </cfRule>
  </conditionalFormatting>
  <conditionalFormatting sqref="I836:I837">
    <cfRule type="colorScale" priority="25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6:I837">
    <cfRule type="colorScale" priority="2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36:M837">
    <cfRule type="expression" dxfId="966" priority="2526">
      <formula>$J$11="净利润率"</formula>
    </cfRule>
  </conditionalFormatting>
  <conditionalFormatting sqref="I836:I837">
    <cfRule type="expression" dxfId="965" priority="2525">
      <formula>$L$11="ROE"</formula>
    </cfRule>
  </conditionalFormatting>
  <conditionalFormatting sqref="I836:I837">
    <cfRule type="colorScale" priority="25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38:M861">
    <cfRule type="expression" dxfId="964" priority="2516">
      <formula>$M$11="EPS"</formula>
    </cfRule>
  </conditionalFormatting>
  <conditionalFormatting sqref="I838:I861">
    <cfRule type="expression" dxfId="963" priority="2518">
      <formula>$I$11="毛利率"</formula>
    </cfRule>
  </conditionalFormatting>
  <conditionalFormatting sqref="M838:M861">
    <cfRule type="expression" dxfId="962" priority="2519">
      <formula>#REF!="营业利润率"</formula>
    </cfRule>
  </conditionalFormatting>
  <conditionalFormatting sqref="M838:M861">
    <cfRule type="expression" dxfId="961" priority="2520">
      <formula>$J$11="净利润率"</formula>
    </cfRule>
  </conditionalFormatting>
  <conditionalFormatting sqref="O838:O861">
    <cfRule type="colorScale" priority="25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38:N861">
    <cfRule type="colorScale" priority="25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8:I861">
    <cfRule type="colorScale" priority="25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38:G861">
    <cfRule type="colorScale" priority="25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38:I861">
    <cfRule type="expression" dxfId="960" priority="2508">
      <formula>$L$11="ROE"</formula>
    </cfRule>
  </conditionalFormatting>
  <conditionalFormatting sqref="I838:I861">
    <cfRule type="colorScale" priority="25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38:I861">
    <cfRule type="colorScale" priority="2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38:M861">
    <cfRule type="expression" dxfId="959" priority="2502">
      <formula>$J$11="净利润率"</formula>
    </cfRule>
  </conditionalFormatting>
  <conditionalFormatting sqref="I838:I861">
    <cfRule type="expression" dxfId="958" priority="2501">
      <formula>$L$11="ROE"</formula>
    </cfRule>
  </conditionalFormatting>
  <conditionalFormatting sqref="I838:I861">
    <cfRule type="colorScale" priority="25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62:M875">
    <cfRule type="expression" dxfId="957" priority="2492">
      <formula>$M$11="EPS"</formula>
    </cfRule>
  </conditionalFormatting>
  <conditionalFormatting sqref="I862:I875">
    <cfRule type="expression" dxfId="956" priority="2494">
      <formula>$I$11="毛利率"</formula>
    </cfRule>
  </conditionalFormatting>
  <conditionalFormatting sqref="M862:M875">
    <cfRule type="expression" dxfId="955" priority="2495">
      <formula>#REF!="营业利润率"</formula>
    </cfRule>
  </conditionalFormatting>
  <conditionalFormatting sqref="M862:M875">
    <cfRule type="expression" dxfId="954" priority="2496">
      <formula>$J$11="净利润率"</formula>
    </cfRule>
  </conditionalFormatting>
  <conditionalFormatting sqref="O862:O875">
    <cfRule type="colorScale" priority="24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62:N875">
    <cfRule type="colorScale" priority="24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62:I875">
    <cfRule type="colorScale" priority="24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62:G875">
    <cfRule type="colorScale" priority="24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62:I875">
    <cfRule type="expression" dxfId="953" priority="2484">
      <formula>$L$11="ROE"</formula>
    </cfRule>
  </conditionalFormatting>
  <conditionalFormatting sqref="I862:I875">
    <cfRule type="colorScale" priority="24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62:I875">
    <cfRule type="colorScale" priority="2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62:M875">
    <cfRule type="expression" dxfId="952" priority="2478">
      <formula>$J$11="净利润率"</formula>
    </cfRule>
  </conditionalFormatting>
  <conditionalFormatting sqref="I862:I875">
    <cfRule type="expression" dxfId="951" priority="2477">
      <formula>$L$11="ROE"</formula>
    </cfRule>
  </conditionalFormatting>
  <conditionalFormatting sqref="I862:I875">
    <cfRule type="colorScale" priority="24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76:M877">
    <cfRule type="expression" dxfId="950" priority="2468">
      <formula>$M$11="EPS"</formula>
    </cfRule>
  </conditionalFormatting>
  <conditionalFormatting sqref="I876:I877">
    <cfRule type="expression" dxfId="949" priority="2470">
      <formula>$I$11="毛利率"</formula>
    </cfRule>
  </conditionalFormatting>
  <conditionalFormatting sqref="M876:M877">
    <cfRule type="expression" dxfId="948" priority="2471">
      <formula>#REF!="营业利润率"</formula>
    </cfRule>
  </conditionalFormatting>
  <conditionalFormatting sqref="M876:M877">
    <cfRule type="expression" dxfId="947" priority="2472">
      <formula>$J$11="净利润率"</formula>
    </cfRule>
  </conditionalFormatting>
  <conditionalFormatting sqref="O876:O877">
    <cfRule type="colorScale" priority="24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76:N877">
    <cfRule type="colorScale" priority="24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6:I877">
    <cfRule type="colorScale" priority="24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76:G877">
    <cfRule type="colorScale" priority="24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76:I877">
    <cfRule type="expression" dxfId="946" priority="2460">
      <formula>$L$11="ROE"</formula>
    </cfRule>
  </conditionalFormatting>
  <conditionalFormatting sqref="I876:I877">
    <cfRule type="colorScale" priority="24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6:I877">
    <cfRule type="colorScale" priority="2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76:M877">
    <cfRule type="expression" dxfId="945" priority="2454">
      <formula>$J$11="净利润率"</formula>
    </cfRule>
  </conditionalFormatting>
  <conditionalFormatting sqref="I876:I877">
    <cfRule type="expression" dxfId="944" priority="2453">
      <formula>$L$11="ROE"</formula>
    </cfRule>
  </conditionalFormatting>
  <conditionalFormatting sqref="I876:I877">
    <cfRule type="colorScale" priority="24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78:M879">
    <cfRule type="expression" dxfId="943" priority="2444">
      <formula>$M$11="EPS"</formula>
    </cfRule>
  </conditionalFormatting>
  <conditionalFormatting sqref="I878:I879">
    <cfRule type="expression" dxfId="942" priority="2446">
      <formula>$I$11="毛利率"</formula>
    </cfRule>
  </conditionalFormatting>
  <conditionalFormatting sqref="M878:M879">
    <cfRule type="expression" dxfId="941" priority="2447">
      <formula>#REF!="营业利润率"</formula>
    </cfRule>
  </conditionalFormatting>
  <conditionalFormatting sqref="M878:M879">
    <cfRule type="expression" dxfId="940" priority="2448">
      <formula>$J$11="净利润率"</formula>
    </cfRule>
  </conditionalFormatting>
  <conditionalFormatting sqref="O878:O879">
    <cfRule type="colorScale" priority="24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78:N879">
    <cfRule type="colorScale" priority="24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8:I879">
    <cfRule type="colorScale" priority="24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78:G879">
    <cfRule type="colorScale" priority="24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78:I879">
    <cfRule type="expression" dxfId="939" priority="2436">
      <formula>$L$11="ROE"</formula>
    </cfRule>
  </conditionalFormatting>
  <conditionalFormatting sqref="I878:I879">
    <cfRule type="colorScale" priority="24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78:I879">
    <cfRule type="colorScale" priority="2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78:M879">
    <cfRule type="expression" dxfId="938" priority="2430">
      <formula>$J$11="净利润率"</formula>
    </cfRule>
  </conditionalFormatting>
  <conditionalFormatting sqref="I878:I879">
    <cfRule type="expression" dxfId="937" priority="2429">
      <formula>$L$11="ROE"</formula>
    </cfRule>
  </conditionalFormatting>
  <conditionalFormatting sqref="I878:I879">
    <cfRule type="colorScale" priority="24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80:M903">
    <cfRule type="expression" dxfId="936" priority="2420">
      <formula>$M$11="EPS"</formula>
    </cfRule>
  </conditionalFormatting>
  <conditionalFormatting sqref="I880:I903">
    <cfRule type="expression" dxfId="935" priority="2422">
      <formula>$I$11="毛利率"</formula>
    </cfRule>
  </conditionalFormatting>
  <conditionalFormatting sqref="M880:M903">
    <cfRule type="expression" dxfId="934" priority="2423">
      <formula>#REF!="营业利润率"</formula>
    </cfRule>
  </conditionalFormatting>
  <conditionalFormatting sqref="M880:M903">
    <cfRule type="expression" dxfId="933" priority="2424">
      <formula>$J$11="净利润率"</formula>
    </cfRule>
  </conditionalFormatting>
  <conditionalFormatting sqref="O880:O903">
    <cfRule type="colorScale" priority="24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880:N903">
    <cfRule type="colorScale" priority="24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80:I903">
    <cfRule type="colorScale" priority="24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880:G903">
    <cfRule type="colorScale" priority="24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880:I903">
    <cfRule type="expression" dxfId="932" priority="2412">
      <formula>$L$11="ROE"</formula>
    </cfRule>
  </conditionalFormatting>
  <conditionalFormatting sqref="I880:I903">
    <cfRule type="colorScale" priority="24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880:I903">
    <cfRule type="colorScale" priority="2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880:M903">
    <cfRule type="expression" dxfId="931" priority="2406">
      <formula>$J$11="净利润率"</formula>
    </cfRule>
  </conditionalFormatting>
  <conditionalFormatting sqref="I880:I903">
    <cfRule type="expression" dxfId="930" priority="2405">
      <formula>$L$11="ROE"</formula>
    </cfRule>
  </conditionalFormatting>
  <conditionalFormatting sqref="I880:I903">
    <cfRule type="colorScale" priority="24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04:M917">
    <cfRule type="expression" dxfId="929" priority="2396">
      <formula>$M$11="EPS"</formula>
    </cfRule>
  </conditionalFormatting>
  <conditionalFormatting sqref="I904:I917">
    <cfRule type="expression" dxfId="928" priority="2398">
      <formula>$I$11="毛利率"</formula>
    </cfRule>
  </conditionalFormatting>
  <conditionalFormatting sqref="M904:M917">
    <cfRule type="expression" dxfId="927" priority="2399">
      <formula>#REF!="营业利润率"</formula>
    </cfRule>
  </conditionalFormatting>
  <conditionalFormatting sqref="M904:M917">
    <cfRule type="expression" dxfId="926" priority="2400">
      <formula>$J$11="净利润率"</formula>
    </cfRule>
  </conditionalFormatting>
  <conditionalFormatting sqref="O904:O917">
    <cfRule type="colorScale" priority="23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04:N917">
    <cfRule type="colorScale" priority="23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04:I917">
    <cfRule type="colorScale" priority="23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04:G917">
    <cfRule type="colorScale" priority="23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04:I917">
    <cfRule type="expression" dxfId="925" priority="2388">
      <formula>$L$11="ROE"</formula>
    </cfRule>
  </conditionalFormatting>
  <conditionalFormatting sqref="I904:I917">
    <cfRule type="colorScale" priority="23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04:I917">
    <cfRule type="colorScale" priority="2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04:M917">
    <cfRule type="expression" dxfId="924" priority="2382">
      <formula>$J$11="净利润率"</formula>
    </cfRule>
  </conditionalFormatting>
  <conditionalFormatting sqref="I904:I917">
    <cfRule type="expression" dxfId="923" priority="2381">
      <formula>$L$11="ROE"</formula>
    </cfRule>
  </conditionalFormatting>
  <conditionalFormatting sqref="I904:I917">
    <cfRule type="colorScale" priority="23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18:M919">
    <cfRule type="expression" dxfId="922" priority="2372">
      <formula>$M$11="EPS"</formula>
    </cfRule>
  </conditionalFormatting>
  <conditionalFormatting sqref="I918:I919">
    <cfRule type="expression" dxfId="921" priority="2374">
      <formula>$I$11="毛利率"</formula>
    </cfRule>
  </conditionalFormatting>
  <conditionalFormatting sqref="M918:M919">
    <cfRule type="expression" dxfId="920" priority="2375">
      <formula>#REF!="营业利润率"</formula>
    </cfRule>
  </conditionalFormatting>
  <conditionalFormatting sqref="M918:M919">
    <cfRule type="expression" dxfId="919" priority="2376">
      <formula>$J$11="净利润率"</formula>
    </cfRule>
  </conditionalFormatting>
  <conditionalFormatting sqref="O918:O919">
    <cfRule type="colorScale" priority="23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18:N919">
    <cfRule type="colorScale" priority="23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18:I919">
    <cfRule type="colorScale" priority="23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18:G919">
    <cfRule type="colorScale" priority="23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18:I919">
    <cfRule type="expression" dxfId="918" priority="2364">
      <formula>$L$11="ROE"</formula>
    </cfRule>
  </conditionalFormatting>
  <conditionalFormatting sqref="I918:I919">
    <cfRule type="colorScale" priority="23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18:I919">
    <cfRule type="colorScale" priority="2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18:M919">
    <cfRule type="expression" dxfId="917" priority="2358">
      <formula>$J$11="净利润率"</formula>
    </cfRule>
  </conditionalFormatting>
  <conditionalFormatting sqref="I918:I919">
    <cfRule type="expression" dxfId="916" priority="2357">
      <formula>$L$11="ROE"</formula>
    </cfRule>
  </conditionalFormatting>
  <conditionalFormatting sqref="I918:I919">
    <cfRule type="colorScale" priority="23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20:M943">
    <cfRule type="expression" dxfId="915" priority="2348">
      <formula>$M$11="EPS"</formula>
    </cfRule>
  </conditionalFormatting>
  <conditionalFormatting sqref="I920:I943">
    <cfRule type="expression" dxfId="914" priority="2350">
      <formula>$I$11="毛利率"</formula>
    </cfRule>
  </conditionalFormatting>
  <conditionalFormatting sqref="M920:M943">
    <cfRule type="expression" dxfId="913" priority="2351">
      <formula>#REF!="营业利润率"</formula>
    </cfRule>
  </conditionalFormatting>
  <conditionalFormatting sqref="M920:M943">
    <cfRule type="expression" dxfId="912" priority="2352">
      <formula>$J$11="净利润率"</formula>
    </cfRule>
  </conditionalFormatting>
  <conditionalFormatting sqref="O920:O943">
    <cfRule type="colorScale" priority="23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20:N943">
    <cfRule type="colorScale" priority="23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0:I943">
    <cfRule type="colorScale" priority="23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20:G943">
    <cfRule type="colorScale" priority="23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20:I943">
    <cfRule type="expression" dxfId="911" priority="2340">
      <formula>$L$11="ROE"</formula>
    </cfRule>
  </conditionalFormatting>
  <conditionalFormatting sqref="I920:I943">
    <cfRule type="colorScale" priority="23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20:I943">
    <cfRule type="colorScale" priority="2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20:M943">
    <cfRule type="expression" dxfId="910" priority="2334">
      <formula>$J$11="净利润率"</formula>
    </cfRule>
  </conditionalFormatting>
  <conditionalFormatting sqref="I920:I943">
    <cfRule type="expression" dxfId="909" priority="2333">
      <formula>$L$11="ROE"</formula>
    </cfRule>
  </conditionalFormatting>
  <conditionalFormatting sqref="I920:I943">
    <cfRule type="colorScale" priority="23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44:M955">
    <cfRule type="expression" dxfId="908" priority="2324">
      <formula>$M$11="EPS"</formula>
    </cfRule>
  </conditionalFormatting>
  <conditionalFormatting sqref="I944:I955">
    <cfRule type="expression" dxfId="907" priority="2326">
      <formula>$I$11="毛利率"</formula>
    </cfRule>
  </conditionalFormatting>
  <conditionalFormatting sqref="M944:M955">
    <cfRule type="expression" dxfId="906" priority="2327">
      <formula>#REF!="营业利润率"</formula>
    </cfRule>
  </conditionalFormatting>
  <conditionalFormatting sqref="M944:M955">
    <cfRule type="expression" dxfId="905" priority="2328">
      <formula>$J$11="净利润率"</formula>
    </cfRule>
  </conditionalFormatting>
  <conditionalFormatting sqref="O944:O955">
    <cfRule type="colorScale" priority="23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44:N955">
    <cfRule type="colorScale" priority="23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4:I955">
    <cfRule type="colorScale" priority="23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44:G955">
    <cfRule type="colorScale" priority="23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44:I955">
    <cfRule type="expression" dxfId="904" priority="2316">
      <formula>$L$11="ROE"</formula>
    </cfRule>
  </conditionalFormatting>
  <conditionalFormatting sqref="I944:I955">
    <cfRule type="colorScale" priority="23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44:I955">
    <cfRule type="colorScale" priority="2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44:M955">
    <cfRule type="expression" dxfId="903" priority="2310">
      <formula>$J$11="净利润率"</formula>
    </cfRule>
  </conditionalFormatting>
  <conditionalFormatting sqref="I944:I955">
    <cfRule type="expression" dxfId="902" priority="2309">
      <formula>$L$11="ROE"</formula>
    </cfRule>
  </conditionalFormatting>
  <conditionalFormatting sqref="I944:I955">
    <cfRule type="colorScale" priority="23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56:M957">
    <cfRule type="expression" dxfId="901" priority="2300">
      <formula>$M$11="EPS"</formula>
    </cfRule>
  </conditionalFormatting>
  <conditionalFormatting sqref="I956:I957">
    <cfRule type="expression" dxfId="900" priority="2302">
      <formula>$I$11="毛利率"</formula>
    </cfRule>
  </conditionalFormatting>
  <conditionalFormatting sqref="M956:M957">
    <cfRule type="expression" dxfId="899" priority="2303">
      <formula>#REF!="营业利润率"</formula>
    </cfRule>
  </conditionalFormatting>
  <conditionalFormatting sqref="M956:M957">
    <cfRule type="expression" dxfId="898" priority="2304">
      <formula>$J$11="净利润率"</formula>
    </cfRule>
  </conditionalFormatting>
  <conditionalFormatting sqref="O956:O957">
    <cfRule type="colorScale" priority="22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56:N957">
    <cfRule type="colorScale" priority="22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6:I957">
    <cfRule type="colorScale" priority="22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56:G957">
    <cfRule type="colorScale" priority="22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56:I957">
    <cfRule type="expression" dxfId="897" priority="2292">
      <formula>$L$11="ROE"</formula>
    </cfRule>
  </conditionalFormatting>
  <conditionalFormatting sqref="I956:I957">
    <cfRule type="colorScale" priority="22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6:I957">
    <cfRule type="colorScale" priority="2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56:M957">
    <cfRule type="expression" dxfId="896" priority="2286">
      <formula>$J$11="净利润率"</formula>
    </cfRule>
  </conditionalFormatting>
  <conditionalFormatting sqref="I956:I957">
    <cfRule type="expression" dxfId="895" priority="2285">
      <formula>$L$11="ROE"</formula>
    </cfRule>
  </conditionalFormatting>
  <conditionalFormatting sqref="I956:I957">
    <cfRule type="colorScale" priority="22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58:M981">
    <cfRule type="expression" dxfId="894" priority="2276">
      <formula>$M$11="EPS"</formula>
    </cfRule>
  </conditionalFormatting>
  <conditionalFormatting sqref="I958:I981">
    <cfRule type="expression" dxfId="893" priority="2278">
      <formula>$I$11="毛利率"</formula>
    </cfRule>
  </conditionalFormatting>
  <conditionalFormatting sqref="M958:M981">
    <cfRule type="expression" dxfId="892" priority="2279">
      <formula>#REF!="营业利润率"</formula>
    </cfRule>
  </conditionalFormatting>
  <conditionalFormatting sqref="M958:M981">
    <cfRule type="expression" dxfId="891" priority="2280">
      <formula>$J$11="净利润率"</formula>
    </cfRule>
  </conditionalFormatting>
  <conditionalFormatting sqref="O958:O981">
    <cfRule type="colorScale" priority="22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58:N981">
    <cfRule type="colorScale" priority="22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8:I981">
    <cfRule type="colorScale" priority="22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58:G981">
    <cfRule type="colorScale" priority="22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58:I981">
    <cfRule type="expression" dxfId="890" priority="2268">
      <formula>$L$11="ROE"</formula>
    </cfRule>
  </conditionalFormatting>
  <conditionalFormatting sqref="I958:I981">
    <cfRule type="colorScale" priority="22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58:I981">
    <cfRule type="colorScale" priority="2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58:M981">
    <cfRule type="expression" dxfId="889" priority="2262">
      <formula>$J$11="净利润率"</formula>
    </cfRule>
  </conditionalFormatting>
  <conditionalFormatting sqref="I958:I981">
    <cfRule type="expression" dxfId="888" priority="2261">
      <formula>$L$11="ROE"</formula>
    </cfRule>
  </conditionalFormatting>
  <conditionalFormatting sqref="I958:I981">
    <cfRule type="colorScale" priority="22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82:M995">
    <cfRule type="expression" dxfId="887" priority="2252">
      <formula>$M$11="EPS"</formula>
    </cfRule>
  </conditionalFormatting>
  <conditionalFormatting sqref="I982:I995">
    <cfRule type="expression" dxfId="886" priority="2254">
      <formula>$I$11="毛利率"</formula>
    </cfRule>
  </conditionalFormatting>
  <conditionalFormatting sqref="M982:M995">
    <cfRule type="expression" dxfId="885" priority="2255">
      <formula>#REF!="营业利润率"</formula>
    </cfRule>
  </conditionalFormatting>
  <conditionalFormatting sqref="M982:M995">
    <cfRule type="expression" dxfId="884" priority="2256">
      <formula>$J$11="净利润率"</formula>
    </cfRule>
  </conditionalFormatting>
  <conditionalFormatting sqref="O982:O995">
    <cfRule type="colorScale" priority="22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82:N995">
    <cfRule type="colorScale" priority="2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82:I995">
    <cfRule type="colorScale" priority="22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82:G995">
    <cfRule type="colorScale" priority="22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82:I995">
    <cfRule type="expression" dxfId="883" priority="2244">
      <formula>$L$11="ROE"</formula>
    </cfRule>
  </conditionalFormatting>
  <conditionalFormatting sqref="I982:I995">
    <cfRule type="colorScale" priority="22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82:I995">
    <cfRule type="colorScale" priority="2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82:M995">
    <cfRule type="expression" dxfId="882" priority="2238">
      <formula>$J$11="净利润率"</formula>
    </cfRule>
  </conditionalFormatting>
  <conditionalFormatting sqref="I982:I995">
    <cfRule type="expression" dxfId="881" priority="2237">
      <formula>$L$11="ROE"</formula>
    </cfRule>
  </conditionalFormatting>
  <conditionalFormatting sqref="I982:I995">
    <cfRule type="colorScale" priority="22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96:M997">
    <cfRule type="expression" dxfId="880" priority="2228">
      <formula>$M$11="EPS"</formula>
    </cfRule>
  </conditionalFormatting>
  <conditionalFormatting sqref="I996:I997">
    <cfRule type="expression" dxfId="879" priority="2230">
      <formula>$I$11="毛利率"</formula>
    </cfRule>
  </conditionalFormatting>
  <conditionalFormatting sqref="M996:M997">
    <cfRule type="expression" dxfId="878" priority="2231">
      <formula>#REF!="营业利润率"</formula>
    </cfRule>
  </conditionalFormatting>
  <conditionalFormatting sqref="M996:M997">
    <cfRule type="expression" dxfId="877" priority="2232">
      <formula>$J$11="净利润率"</formula>
    </cfRule>
  </conditionalFormatting>
  <conditionalFormatting sqref="O996:O997">
    <cfRule type="colorScale" priority="22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96:N997">
    <cfRule type="colorScale" priority="2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6:I997">
    <cfRule type="colorScale" priority="22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96:G997">
    <cfRule type="colorScale" priority="22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96:I997">
    <cfRule type="expression" dxfId="876" priority="2220">
      <formula>$L$11="ROE"</formula>
    </cfRule>
  </conditionalFormatting>
  <conditionalFormatting sqref="I996:I997">
    <cfRule type="colorScale" priority="22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6:I997">
    <cfRule type="colorScale" priority="2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96:M997">
    <cfRule type="expression" dxfId="875" priority="2214">
      <formula>$J$11="净利润率"</formula>
    </cfRule>
  </conditionalFormatting>
  <conditionalFormatting sqref="I996:I997">
    <cfRule type="expression" dxfId="874" priority="2213">
      <formula>$L$11="ROE"</formula>
    </cfRule>
  </conditionalFormatting>
  <conditionalFormatting sqref="I996:I997">
    <cfRule type="colorScale" priority="22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98:M1021">
    <cfRule type="expression" dxfId="873" priority="2204">
      <formula>$M$11="EPS"</formula>
    </cfRule>
  </conditionalFormatting>
  <conditionalFormatting sqref="I998:I1021">
    <cfRule type="expression" dxfId="872" priority="2206">
      <formula>$I$11="毛利率"</formula>
    </cfRule>
  </conditionalFormatting>
  <conditionalFormatting sqref="M998:M1021">
    <cfRule type="expression" dxfId="871" priority="2207">
      <formula>#REF!="营业利润率"</formula>
    </cfRule>
  </conditionalFormatting>
  <conditionalFormatting sqref="M998:M1021">
    <cfRule type="expression" dxfId="870" priority="2208">
      <formula>$J$11="净利润率"</formula>
    </cfRule>
  </conditionalFormatting>
  <conditionalFormatting sqref="O998:O1021">
    <cfRule type="colorScale" priority="22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998:N1021">
    <cfRule type="colorScale" priority="2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8:I1021">
    <cfRule type="colorScale" priority="21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998:G1021">
    <cfRule type="colorScale" priority="21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998:I1021">
    <cfRule type="expression" dxfId="869" priority="2196">
      <formula>$L$11="ROE"</formula>
    </cfRule>
  </conditionalFormatting>
  <conditionalFormatting sqref="I998:I1021">
    <cfRule type="colorScale" priority="21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998:I1021">
    <cfRule type="colorScale" priority="2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998:M1021">
    <cfRule type="expression" dxfId="868" priority="2190">
      <formula>$J$11="净利润率"</formula>
    </cfRule>
  </conditionalFormatting>
  <conditionalFormatting sqref="I998:I1021">
    <cfRule type="expression" dxfId="867" priority="2189">
      <formula>$L$11="ROE"</formula>
    </cfRule>
  </conditionalFormatting>
  <conditionalFormatting sqref="I998:I1021">
    <cfRule type="colorScale" priority="21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22:M1033">
    <cfRule type="expression" dxfId="866" priority="2180">
      <formula>$M$11="EPS"</formula>
    </cfRule>
  </conditionalFormatting>
  <conditionalFormatting sqref="I1022:I1033">
    <cfRule type="expression" dxfId="865" priority="2182">
      <formula>$I$11="毛利率"</formula>
    </cfRule>
  </conditionalFormatting>
  <conditionalFormatting sqref="M1022:M1033">
    <cfRule type="expression" dxfId="864" priority="2183">
      <formula>#REF!="营业利润率"</formula>
    </cfRule>
  </conditionalFormatting>
  <conditionalFormatting sqref="M1022:M1033">
    <cfRule type="expression" dxfId="863" priority="2184">
      <formula>$J$11="净利润率"</formula>
    </cfRule>
  </conditionalFormatting>
  <conditionalFormatting sqref="O1022:O1033">
    <cfRule type="colorScale" priority="21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22:N1033">
    <cfRule type="colorScale" priority="2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22:I1033">
    <cfRule type="colorScale" priority="21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022:G1033">
    <cfRule type="colorScale" priority="21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22:I1033">
    <cfRule type="expression" dxfId="862" priority="2172">
      <formula>$L$11="ROE"</formula>
    </cfRule>
  </conditionalFormatting>
  <conditionalFormatting sqref="I1022:I1033">
    <cfRule type="colorScale" priority="21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22:I1033">
    <cfRule type="colorScale" priority="2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22:M1033">
    <cfRule type="expression" dxfId="861" priority="2166">
      <formula>$J$11="净利润率"</formula>
    </cfRule>
  </conditionalFormatting>
  <conditionalFormatting sqref="I1022:I1033">
    <cfRule type="expression" dxfId="860" priority="2165">
      <formula>$L$11="ROE"</formula>
    </cfRule>
  </conditionalFormatting>
  <conditionalFormatting sqref="I1022:I1033">
    <cfRule type="colorScale" priority="21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34:M1035">
    <cfRule type="expression" dxfId="859" priority="2156">
      <formula>$M$11="EPS"</formula>
    </cfRule>
  </conditionalFormatting>
  <conditionalFormatting sqref="I1034:I1035">
    <cfRule type="expression" dxfId="858" priority="2158">
      <formula>$I$11="毛利率"</formula>
    </cfRule>
  </conditionalFormatting>
  <conditionalFormatting sqref="M1034:M1035">
    <cfRule type="expression" dxfId="857" priority="2159">
      <formula>#REF!="营业利润率"</formula>
    </cfRule>
  </conditionalFormatting>
  <conditionalFormatting sqref="M1034:M1035">
    <cfRule type="expression" dxfId="856" priority="2160">
      <formula>$J$11="净利润率"</formula>
    </cfRule>
  </conditionalFormatting>
  <conditionalFormatting sqref="O1034:O1035">
    <cfRule type="colorScale" priority="21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34:N1035">
    <cfRule type="colorScale" priority="2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4:I1035">
    <cfRule type="colorScale" priority="21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034:G1035">
    <cfRule type="colorScale" priority="21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34:I1035">
    <cfRule type="expression" dxfId="855" priority="2148">
      <formula>$L$11="ROE"</formula>
    </cfRule>
  </conditionalFormatting>
  <conditionalFormatting sqref="I1034:I1035">
    <cfRule type="colorScale" priority="21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4:I1035">
    <cfRule type="colorScale" priority="2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34:M1035">
    <cfRule type="expression" dxfId="854" priority="2142">
      <formula>$J$11="净利润率"</formula>
    </cfRule>
  </conditionalFormatting>
  <conditionalFormatting sqref="I1034:I1035">
    <cfRule type="expression" dxfId="853" priority="2141">
      <formula>$L$11="ROE"</formula>
    </cfRule>
  </conditionalFormatting>
  <conditionalFormatting sqref="I1034:I1035">
    <cfRule type="colorScale" priority="21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36:M1059">
    <cfRule type="expression" dxfId="852" priority="2132">
      <formula>$M$11="EPS"</formula>
    </cfRule>
  </conditionalFormatting>
  <conditionalFormatting sqref="I1036:I1059">
    <cfRule type="expression" dxfId="851" priority="2134">
      <formula>$I$11="毛利率"</formula>
    </cfRule>
  </conditionalFormatting>
  <conditionalFormatting sqref="M1036:M1059">
    <cfRule type="expression" dxfId="850" priority="2135">
      <formula>#REF!="营业利润率"</formula>
    </cfRule>
  </conditionalFormatting>
  <conditionalFormatting sqref="M1036:M1059">
    <cfRule type="expression" dxfId="849" priority="2136">
      <formula>$J$11="净利润率"</formula>
    </cfRule>
  </conditionalFormatting>
  <conditionalFormatting sqref="O1036:O1059">
    <cfRule type="colorScale" priority="21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36:N1059">
    <cfRule type="colorScale" priority="2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6:I1059">
    <cfRule type="colorScale" priority="21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036:G1059">
    <cfRule type="colorScale" priority="21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36:I1059">
    <cfRule type="expression" dxfId="848" priority="2124">
      <formula>$L$11="ROE"</formula>
    </cfRule>
  </conditionalFormatting>
  <conditionalFormatting sqref="I1036:I1059">
    <cfRule type="colorScale" priority="21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36:I1059">
    <cfRule type="colorScale" priority="2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36:M1059">
    <cfRule type="expression" dxfId="847" priority="2118">
      <formula>$J$11="净利润率"</formula>
    </cfRule>
  </conditionalFormatting>
  <conditionalFormatting sqref="I1036:I1059">
    <cfRule type="expression" dxfId="846" priority="2117">
      <formula>$L$11="ROE"</formula>
    </cfRule>
  </conditionalFormatting>
  <conditionalFormatting sqref="I1036:I1059">
    <cfRule type="colorScale" priority="21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60:M1073">
    <cfRule type="expression" dxfId="845" priority="2108">
      <formula>$M$11="EPS"</formula>
    </cfRule>
  </conditionalFormatting>
  <conditionalFormatting sqref="I1060:I1073">
    <cfRule type="expression" dxfId="844" priority="2110">
      <formula>$I$11="毛利率"</formula>
    </cfRule>
  </conditionalFormatting>
  <conditionalFormatting sqref="M1060:M1073">
    <cfRule type="expression" dxfId="843" priority="2111">
      <formula>#REF!="营业利润率"</formula>
    </cfRule>
  </conditionalFormatting>
  <conditionalFormatting sqref="M1060:M1073">
    <cfRule type="expression" dxfId="842" priority="2112">
      <formula>$J$11="净利润率"</formula>
    </cfRule>
  </conditionalFormatting>
  <conditionalFormatting sqref="O1060:O1073">
    <cfRule type="colorScale" priority="21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60:N1073">
    <cfRule type="colorScale" priority="2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60:I1073">
    <cfRule type="colorScale" priority="21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060:G1073">
    <cfRule type="colorScale" priority="21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60:I1073">
    <cfRule type="expression" dxfId="841" priority="2100">
      <formula>$L$11="ROE"</formula>
    </cfRule>
  </conditionalFormatting>
  <conditionalFormatting sqref="I1060:I1073">
    <cfRule type="colorScale" priority="20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60:I1073">
    <cfRule type="colorScale" priority="2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60:M1073">
    <cfRule type="expression" dxfId="840" priority="2094">
      <formula>$J$11="净利润率"</formula>
    </cfRule>
  </conditionalFormatting>
  <conditionalFormatting sqref="I1060:I1073">
    <cfRule type="expression" dxfId="839" priority="2093">
      <formula>$L$11="ROE"</formula>
    </cfRule>
  </conditionalFormatting>
  <conditionalFormatting sqref="I1060:I1073">
    <cfRule type="colorScale" priority="20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74:M1075">
    <cfRule type="expression" dxfId="838" priority="2084">
      <formula>$M$11="EPS"</formula>
    </cfRule>
  </conditionalFormatting>
  <conditionalFormatting sqref="I1074:I1075">
    <cfRule type="expression" dxfId="837" priority="2086">
      <formula>$I$11="毛利率"</formula>
    </cfRule>
  </conditionalFormatting>
  <conditionalFormatting sqref="M1074:M1075">
    <cfRule type="expression" dxfId="836" priority="2087">
      <formula>#REF!="营业利润率"</formula>
    </cfRule>
  </conditionalFormatting>
  <conditionalFormatting sqref="M1074:M1075">
    <cfRule type="expression" dxfId="835" priority="2088">
      <formula>$J$11="净利润率"</formula>
    </cfRule>
  </conditionalFormatting>
  <conditionalFormatting sqref="O1074:O1075">
    <cfRule type="colorScale" priority="20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74:N1075">
    <cfRule type="colorScale" priority="20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4:I1075">
    <cfRule type="colorScale" priority="20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074:G1075">
    <cfRule type="colorScale" priority="20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74:I1075">
    <cfRule type="expression" dxfId="834" priority="2076">
      <formula>$L$11="ROE"</formula>
    </cfRule>
  </conditionalFormatting>
  <conditionalFormatting sqref="I1074:I1075">
    <cfRule type="colorScale" priority="20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4:I1075">
    <cfRule type="colorScale" priority="2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74:M1075">
    <cfRule type="expression" dxfId="833" priority="2070">
      <formula>$J$11="净利润率"</formula>
    </cfRule>
  </conditionalFormatting>
  <conditionalFormatting sqref="I1074:I1075">
    <cfRule type="expression" dxfId="832" priority="2069">
      <formula>$L$11="ROE"</formula>
    </cfRule>
  </conditionalFormatting>
  <conditionalFormatting sqref="I1074:I1075">
    <cfRule type="colorScale" priority="20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76:M1099">
    <cfRule type="expression" dxfId="831" priority="2060">
      <formula>$M$11="EPS"</formula>
    </cfRule>
  </conditionalFormatting>
  <conditionalFormatting sqref="I1076:I1099">
    <cfRule type="expression" dxfId="830" priority="2062">
      <formula>$I$11="毛利率"</formula>
    </cfRule>
  </conditionalFormatting>
  <conditionalFormatting sqref="M1076:M1099">
    <cfRule type="expression" dxfId="829" priority="2063">
      <formula>#REF!="营业利润率"</formula>
    </cfRule>
  </conditionalFormatting>
  <conditionalFormatting sqref="M1076:M1099">
    <cfRule type="expression" dxfId="828" priority="2064">
      <formula>$J$11="净利润率"</formula>
    </cfRule>
  </conditionalFormatting>
  <conditionalFormatting sqref="O1076:O1099">
    <cfRule type="colorScale" priority="20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076:N1099">
    <cfRule type="colorScale" priority="20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6:I1099">
    <cfRule type="colorScale" priority="20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076:G1099">
    <cfRule type="colorScale" priority="20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076:I1099">
    <cfRule type="expression" dxfId="827" priority="2052">
      <formula>$L$11="ROE"</formula>
    </cfRule>
  </conditionalFormatting>
  <conditionalFormatting sqref="I1076:I1099">
    <cfRule type="colorScale" priority="20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076:I1099">
    <cfRule type="colorScale" priority="2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076:M1099">
    <cfRule type="expression" dxfId="826" priority="2046">
      <formula>$J$11="净利润率"</formula>
    </cfRule>
  </conditionalFormatting>
  <conditionalFormatting sqref="I1076:I1099">
    <cfRule type="expression" dxfId="825" priority="2045">
      <formula>$L$11="ROE"</formula>
    </cfRule>
  </conditionalFormatting>
  <conditionalFormatting sqref="I1076:I1099">
    <cfRule type="colorScale" priority="20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00:M1111">
    <cfRule type="expression" dxfId="824" priority="2036">
      <formula>$M$11="EPS"</formula>
    </cfRule>
  </conditionalFormatting>
  <conditionalFormatting sqref="I1100:I1111">
    <cfRule type="expression" dxfId="823" priority="2038">
      <formula>$I$11="毛利率"</formula>
    </cfRule>
  </conditionalFormatting>
  <conditionalFormatting sqref="M1100:M1111">
    <cfRule type="expression" dxfId="822" priority="2039">
      <formula>#REF!="营业利润率"</formula>
    </cfRule>
  </conditionalFormatting>
  <conditionalFormatting sqref="M1100:M1111">
    <cfRule type="expression" dxfId="821" priority="2040">
      <formula>$J$11="净利润率"</formula>
    </cfRule>
  </conditionalFormatting>
  <conditionalFormatting sqref="O1100:O1111">
    <cfRule type="colorScale" priority="20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00:N1111">
    <cfRule type="colorScale" priority="20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00:I1111">
    <cfRule type="colorScale" priority="20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00:G1111">
    <cfRule type="colorScale" priority="20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00:I1111">
    <cfRule type="expression" dxfId="820" priority="2028">
      <formula>$L$11="ROE"</formula>
    </cfRule>
  </conditionalFormatting>
  <conditionalFormatting sqref="I1100:I1111">
    <cfRule type="colorScale" priority="20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00:I1111">
    <cfRule type="colorScale" priority="2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00:M1111">
    <cfRule type="expression" dxfId="819" priority="2022">
      <formula>$J$11="净利润率"</formula>
    </cfRule>
  </conditionalFormatting>
  <conditionalFormatting sqref="I1100:I1111">
    <cfRule type="expression" dxfId="818" priority="2021">
      <formula>$L$11="ROE"</formula>
    </cfRule>
  </conditionalFormatting>
  <conditionalFormatting sqref="I1100:I1111">
    <cfRule type="colorScale" priority="20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12:M1113">
    <cfRule type="expression" dxfId="817" priority="2012">
      <formula>$M$11="EPS"</formula>
    </cfRule>
  </conditionalFormatting>
  <conditionalFormatting sqref="I1112:I1113">
    <cfRule type="expression" dxfId="816" priority="2014">
      <formula>$I$11="毛利率"</formula>
    </cfRule>
  </conditionalFormatting>
  <conditionalFormatting sqref="M1112:M1113">
    <cfRule type="expression" dxfId="815" priority="2015">
      <formula>#REF!="营业利润率"</formula>
    </cfRule>
  </conditionalFormatting>
  <conditionalFormatting sqref="M1112:M1113">
    <cfRule type="expression" dxfId="814" priority="2016">
      <formula>$J$11="净利润率"</formula>
    </cfRule>
  </conditionalFormatting>
  <conditionalFormatting sqref="O1112:O1113">
    <cfRule type="colorScale" priority="20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12:N1113">
    <cfRule type="colorScale" priority="20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2:I1113">
    <cfRule type="colorScale" priority="20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12:G1113">
    <cfRule type="colorScale" priority="20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12:I1113">
    <cfRule type="expression" dxfId="813" priority="2004">
      <formula>$L$11="ROE"</formula>
    </cfRule>
  </conditionalFormatting>
  <conditionalFormatting sqref="I1112:I1113">
    <cfRule type="colorScale" priority="20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2:I1113">
    <cfRule type="colorScale" priority="2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12:M1113">
    <cfRule type="expression" dxfId="812" priority="1998">
      <formula>$J$11="净利润率"</formula>
    </cfRule>
  </conditionalFormatting>
  <conditionalFormatting sqref="I1112:I1113">
    <cfRule type="expression" dxfId="811" priority="1997">
      <formula>$L$11="ROE"</formula>
    </cfRule>
  </conditionalFormatting>
  <conditionalFormatting sqref="I1112:I1113">
    <cfRule type="colorScale" priority="19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14:M1137">
    <cfRule type="expression" dxfId="810" priority="1988">
      <formula>$M$11="EPS"</formula>
    </cfRule>
  </conditionalFormatting>
  <conditionalFormatting sqref="I1114:I1137">
    <cfRule type="expression" dxfId="809" priority="1990">
      <formula>$I$11="毛利率"</formula>
    </cfRule>
  </conditionalFormatting>
  <conditionalFormatting sqref="M1114:M1137">
    <cfRule type="expression" dxfId="808" priority="1991">
      <formula>#REF!="营业利润率"</formula>
    </cfRule>
  </conditionalFormatting>
  <conditionalFormatting sqref="M1114:M1137">
    <cfRule type="expression" dxfId="807" priority="1992">
      <formula>$J$11="净利润率"</formula>
    </cfRule>
  </conditionalFormatting>
  <conditionalFormatting sqref="O1114:O1137">
    <cfRule type="colorScale" priority="19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14:N1137">
    <cfRule type="colorScale" priority="19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4:I1137">
    <cfRule type="colorScale" priority="19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14:G1137">
    <cfRule type="colorScale" priority="19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14:I1137">
    <cfRule type="expression" dxfId="806" priority="1980">
      <formula>$L$11="ROE"</formula>
    </cfRule>
  </conditionalFormatting>
  <conditionalFormatting sqref="I1114:I1137">
    <cfRule type="colorScale" priority="19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14:I1137">
    <cfRule type="colorScale" priority="1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14:M1137">
    <cfRule type="expression" dxfId="805" priority="1974">
      <formula>$J$11="净利润率"</formula>
    </cfRule>
  </conditionalFormatting>
  <conditionalFormatting sqref="I1114:I1137">
    <cfRule type="expression" dxfId="804" priority="1973">
      <formula>$L$11="ROE"</formula>
    </cfRule>
  </conditionalFormatting>
  <conditionalFormatting sqref="I1114:I1137">
    <cfRule type="colorScale" priority="19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38:M1151">
    <cfRule type="expression" dxfId="803" priority="1964">
      <formula>$M$11="EPS"</formula>
    </cfRule>
  </conditionalFormatting>
  <conditionalFormatting sqref="I1138:I1151">
    <cfRule type="expression" dxfId="802" priority="1966">
      <formula>$I$11="毛利率"</formula>
    </cfRule>
  </conditionalFormatting>
  <conditionalFormatting sqref="M1138:M1151">
    <cfRule type="expression" dxfId="801" priority="1967">
      <formula>#REF!="营业利润率"</formula>
    </cfRule>
  </conditionalFormatting>
  <conditionalFormatting sqref="M1138:M1151">
    <cfRule type="expression" dxfId="800" priority="1968">
      <formula>$J$11="净利润率"</formula>
    </cfRule>
  </conditionalFormatting>
  <conditionalFormatting sqref="O1138:O1151">
    <cfRule type="colorScale" priority="19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38:N1151">
    <cfRule type="colorScale" priority="19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38:I1151">
    <cfRule type="colorScale" priority="19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38:G1151">
    <cfRule type="colorScale" priority="19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38:I1151">
    <cfRule type="expression" dxfId="799" priority="1956">
      <formula>$L$11="ROE"</formula>
    </cfRule>
  </conditionalFormatting>
  <conditionalFormatting sqref="I1138:I1151">
    <cfRule type="colorScale" priority="19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38:I1151">
    <cfRule type="colorScale" priority="1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38:M1151">
    <cfRule type="expression" dxfId="798" priority="1950">
      <formula>$J$11="净利润率"</formula>
    </cfRule>
  </conditionalFormatting>
  <conditionalFormatting sqref="I1138:I1151">
    <cfRule type="expression" dxfId="797" priority="1949">
      <formula>$L$11="ROE"</formula>
    </cfRule>
  </conditionalFormatting>
  <conditionalFormatting sqref="I1138:I1151">
    <cfRule type="colorScale" priority="19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52:M1153">
    <cfRule type="expression" dxfId="796" priority="1940">
      <formula>$M$11="EPS"</formula>
    </cfRule>
  </conditionalFormatting>
  <conditionalFormatting sqref="I1152:I1153">
    <cfRule type="expression" dxfId="795" priority="1942">
      <formula>$I$11="毛利率"</formula>
    </cfRule>
  </conditionalFormatting>
  <conditionalFormatting sqref="M1152:M1153">
    <cfRule type="expression" dxfId="794" priority="1943">
      <formula>#REF!="营业利润率"</formula>
    </cfRule>
  </conditionalFormatting>
  <conditionalFormatting sqref="M1152:M1153">
    <cfRule type="expression" dxfId="793" priority="1944">
      <formula>$J$11="净利润率"</formula>
    </cfRule>
  </conditionalFormatting>
  <conditionalFormatting sqref="O1152:O1153">
    <cfRule type="colorScale" priority="19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52:N1153">
    <cfRule type="colorScale" priority="19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2:I1153">
    <cfRule type="colorScale" priority="19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52:G1153">
    <cfRule type="colorScale" priority="19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52:I1153">
    <cfRule type="expression" dxfId="792" priority="1932">
      <formula>$L$11="ROE"</formula>
    </cfRule>
  </conditionalFormatting>
  <conditionalFormatting sqref="I1152:I1153">
    <cfRule type="colorScale" priority="19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2:I1153">
    <cfRule type="colorScale" priority="1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52:M1153">
    <cfRule type="expression" dxfId="791" priority="1926">
      <formula>$J$11="净利润率"</formula>
    </cfRule>
  </conditionalFormatting>
  <conditionalFormatting sqref="I1152:I1153">
    <cfRule type="expression" dxfId="790" priority="1925">
      <formula>$L$11="ROE"</formula>
    </cfRule>
  </conditionalFormatting>
  <conditionalFormatting sqref="I1152:I1153">
    <cfRule type="colorScale" priority="19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54:M1177">
    <cfRule type="expression" dxfId="789" priority="1916">
      <formula>$M$11="EPS"</formula>
    </cfRule>
  </conditionalFormatting>
  <conditionalFormatting sqref="I1154:I1177">
    <cfRule type="expression" dxfId="788" priority="1918">
      <formula>$I$11="毛利率"</formula>
    </cfRule>
  </conditionalFormatting>
  <conditionalFormatting sqref="M1154:M1177">
    <cfRule type="expression" dxfId="787" priority="1919">
      <formula>#REF!="营业利润率"</formula>
    </cfRule>
  </conditionalFormatting>
  <conditionalFormatting sqref="M1154:M1177">
    <cfRule type="expression" dxfId="786" priority="1920">
      <formula>$J$11="净利润率"</formula>
    </cfRule>
  </conditionalFormatting>
  <conditionalFormatting sqref="O1154:O1177">
    <cfRule type="colorScale" priority="19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54:N1177">
    <cfRule type="colorScale" priority="19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4:I1177">
    <cfRule type="colorScale" priority="19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54:G1177">
    <cfRule type="colorScale" priority="19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54:I1177">
    <cfRule type="expression" dxfId="785" priority="1908">
      <formula>$L$11="ROE"</formula>
    </cfRule>
  </conditionalFormatting>
  <conditionalFormatting sqref="I1154:I1177">
    <cfRule type="colorScale" priority="19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54:I1177">
    <cfRule type="colorScale" priority="1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54:M1177">
    <cfRule type="expression" dxfId="784" priority="1902">
      <formula>$J$11="净利润率"</formula>
    </cfRule>
  </conditionalFormatting>
  <conditionalFormatting sqref="I1154:I1177">
    <cfRule type="expression" dxfId="783" priority="1901">
      <formula>$L$11="ROE"</formula>
    </cfRule>
  </conditionalFormatting>
  <conditionalFormatting sqref="I1154:I1177">
    <cfRule type="colorScale" priority="19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78:M1189">
    <cfRule type="expression" dxfId="782" priority="1892">
      <formula>$M$11="EPS"</formula>
    </cfRule>
  </conditionalFormatting>
  <conditionalFormatting sqref="I1178:I1189">
    <cfRule type="expression" dxfId="781" priority="1894">
      <formula>$I$11="毛利率"</formula>
    </cfRule>
  </conditionalFormatting>
  <conditionalFormatting sqref="M1178:M1189">
    <cfRule type="expression" dxfId="780" priority="1895">
      <formula>#REF!="营业利润率"</formula>
    </cfRule>
  </conditionalFormatting>
  <conditionalFormatting sqref="M1178:M1189">
    <cfRule type="expression" dxfId="779" priority="1896">
      <formula>$J$11="净利润率"</formula>
    </cfRule>
  </conditionalFormatting>
  <conditionalFormatting sqref="O1178:O1189">
    <cfRule type="colorScale" priority="18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78:N1189">
    <cfRule type="colorScale" priority="18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78:I1189">
    <cfRule type="colorScale" priority="18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78:G1189">
    <cfRule type="colorScale" priority="18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78:I1189">
    <cfRule type="expression" dxfId="778" priority="1884">
      <formula>$L$11="ROE"</formula>
    </cfRule>
  </conditionalFormatting>
  <conditionalFormatting sqref="I1178:I1189">
    <cfRule type="colorScale" priority="18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78:I1189">
    <cfRule type="colorScale" priority="18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78:M1189">
    <cfRule type="expression" dxfId="777" priority="1878">
      <formula>$J$11="净利润率"</formula>
    </cfRule>
  </conditionalFormatting>
  <conditionalFormatting sqref="I1178:I1189">
    <cfRule type="expression" dxfId="776" priority="1877">
      <formula>$L$11="ROE"</formula>
    </cfRule>
  </conditionalFormatting>
  <conditionalFormatting sqref="I1178:I1189">
    <cfRule type="colorScale" priority="18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90:M1191">
    <cfRule type="expression" dxfId="775" priority="1868">
      <formula>$M$11="EPS"</formula>
    </cfRule>
  </conditionalFormatting>
  <conditionalFormatting sqref="I1190:I1191">
    <cfRule type="expression" dxfId="774" priority="1870">
      <formula>$I$11="毛利率"</formula>
    </cfRule>
  </conditionalFormatting>
  <conditionalFormatting sqref="M1190:M1191">
    <cfRule type="expression" dxfId="773" priority="1871">
      <formula>#REF!="营业利润率"</formula>
    </cfRule>
  </conditionalFormatting>
  <conditionalFormatting sqref="M1190:M1191">
    <cfRule type="expression" dxfId="772" priority="1872">
      <formula>$J$11="净利润率"</formula>
    </cfRule>
  </conditionalFormatting>
  <conditionalFormatting sqref="O1190:O1191">
    <cfRule type="colorScale" priority="18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90:N1191">
    <cfRule type="colorScale" priority="18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0:I1191">
    <cfRule type="colorScale" priority="18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90:G1191">
    <cfRule type="colorScale" priority="18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90:I1191">
    <cfRule type="expression" dxfId="771" priority="1860">
      <formula>$L$11="ROE"</formula>
    </cfRule>
  </conditionalFormatting>
  <conditionalFormatting sqref="I1190:I1191">
    <cfRule type="colorScale" priority="18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0:I1191">
    <cfRule type="colorScale" priority="18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90:M1191">
    <cfRule type="expression" dxfId="770" priority="1854">
      <formula>$J$11="净利润率"</formula>
    </cfRule>
  </conditionalFormatting>
  <conditionalFormatting sqref="I1190:I1191">
    <cfRule type="expression" dxfId="769" priority="1853">
      <formula>$L$11="ROE"</formula>
    </cfRule>
  </conditionalFormatting>
  <conditionalFormatting sqref="I1190:I1191">
    <cfRule type="colorScale" priority="18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92:M1215">
    <cfRule type="expression" dxfId="768" priority="1844">
      <formula>$M$11="EPS"</formula>
    </cfRule>
  </conditionalFormatting>
  <conditionalFormatting sqref="I1192:I1215">
    <cfRule type="expression" dxfId="767" priority="1846">
      <formula>$I$11="毛利率"</formula>
    </cfRule>
  </conditionalFormatting>
  <conditionalFormatting sqref="M1192:M1215">
    <cfRule type="expression" dxfId="766" priority="1847">
      <formula>#REF!="营业利润率"</formula>
    </cfRule>
  </conditionalFormatting>
  <conditionalFormatting sqref="M1192:M1215">
    <cfRule type="expression" dxfId="765" priority="1848">
      <formula>$J$11="净利润率"</formula>
    </cfRule>
  </conditionalFormatting>
  <conditionalFormatting sqref="O1192:O1215">
    <cfRule type="colorScale" priority="18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192:N1215">
    <cfRule type="colorScale" priority="18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2:I1215">
    <cfRule type="colorScale" priority="18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192:G1215">
    <cfRule type="colorScale" priority="18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192:I1215">
    <cfRule type="expression" dxfId="764" priority="1836">
      <formula>$L$11="ROE"</formula>
    </cfRule>
  </conditionalFormatting>
  <conditionalFormatting sqref="I1192:I1215">
    <cfRule type="colorScale" priority="18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192:I1215">
    <cfRule type="colorScale" priority="18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192:M1215">
    <cfRule type="expression" dxfId="763" priority="1830">
      <formula>$J$11="净利润率"</formula>
    </cfRule>
  </conditionalFormatting>
  <conditionalFormatting sqref="I1192:I1215">
    <cfRule type="expression" dxfId="762" priority="1829">
      <formula>$L$11="ROE"</formula>
    </cfRule>
  </conditionalFormatting>
  <conditionalFormatting sqref="I1192:I1215">
    <cfRule type="colorScale" priority="18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16:M1229">
    <cfRule type="expression" dxfId="761" priority="1820">
      <formula>$M$11="EPS"</formula>
    </cfRule>
  </conditionalFormatting>
  <conditionalFormatting sqref="I1216:I1229">
    <cfRule type="expression" dxfId="760" priority="1822">
      <formula>$I$11="毛利率"</formula>
    </cfRule>
  </conditionalFormatting>
  <conditionalFormatting sqref="M1216:M1229">
    <cfRule type="expression" dxfId="759" priority="1823">
      <formula>#REF!="营业利润率"</formula>
    </cfRule>
  </conditionalFormatting>
  <conditionalFormatting sqref="M1216:M1229">
    <cfRule type="expression" dxfId="758" priority="1824">
      <formula>$J$11="净利润率"</formula>
    </cfRule>
  </conditionalFormatting>
  <conditionalFormatting sqref="O1216:O1229">
    <cfRule type="colorScale" priority="18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16:N1229">
    <cfRule type="colorScale" priority="18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16:I1229">
    <cfRule type="colorScale" priority="18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16:G1229">
    <cfRule type="colorScale" priority="18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16:I1229">
    <cfRule type="expression" dxfId="757" priority="1812">
      <formula>$L$11="ROE"</formula>
    </cfRule>
  </conditionalFormatting>
  <conditionalFormatting sqref="I1216:I1229">
    <cfRule type="colorScale" priority="18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16:I1229">
    <cfRule type="colorScale" priority="18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16:M1229">
    <cfRule type="expression" dxfId="756" priority="1806">
      <formula>$J$11="净利润率"</formula>
    </cfRule>
  </conditionalFormatting>
  <conditionalFormatting sqref="I1216:I1229">
    <cfRule type="expression" dxfId="755" priority="1805">
      <formula>$L$11="ROE"</formula>
    </cfRule>
  </conditionalFormatting>
  <conditionalFormatting sqref="I1216:I1229">
    <cfRule type="colorScale" priority="18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30:M1231">
    <cfRule type="expression" dxfId="754" priority="1796">
      <formula>$M$11="EPS"</formula>
    </cfRule>
  </conditionalFormatting>
  <conditionalFormatting sqref="I1230:I1231">
    <cfRule type="expression" dxfId="753" priority="1798">
      <formula>$I$11="毛利率"</formula>
    </cfRule>
  </conditionalFormatting>
  <conditionalFormatting sqref="M1230:M1231">
    <cfRule type="expression" dxfId="752" priority="1799">
      <formula>#REF!="营业利润率"</formula>
    </cfRule>
  </conditionalFormatting>
  <conditionalFormatting sqref="M1230:M1231">
    <cfRule type="expression" dxfId="751" priority="1800">
      <formula>$J$11="净利润率"</formula>
    </cfRule>
  </conditionalFormatting>
  <conditionalFormatting sqref="O1230:O1231">
    <cfRule type="colorScale" priority="17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30:N1231">
    <cfRule type="colorScale" priority="17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0:I1231">
    <cfRule type="colorScale" priority="17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30:G1231">
    <cfRule type="colorScale" priority="17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30:I1231">
    <cfRule type="expression" dxfId="750" priority="1788">
      <formula>$L$11="ROE"</formula>
    </cfRule>
  </conditionalFormatting>
  <conditionalFormatting sqref="I1230:I1231">
    <cfRule type="colorScale" priority="17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0:I1231">
    <cfRule type="colorScale" priority="17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30:M1231">
    <cfRule type="expression" dxfId="749" priority="1782">
      <formula>$J$11="净利润率"</formula>
    </cfRule>
  </conditionalFormatting>
  <conditionalFormatting sqref="I1230:I1231">
    <cfRule type="expression" dxfId="748" priority="1781">
      <formula>$L$11="ROE"</formula>
    </cfRule>
  </conditionalFormatting>
  <conditionalFormatting sqref="I1230:I1231">
    <cfRule type="colorScale" priority="17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32:M1255">
    <cfRule type="expression" dxfId="747" priority="1772">
      <formula>$M$11="EPS"</formula>
    </cfRule>
  </conditionalFormatting>
  <conditionalFormatting sqref="I1232:I1255">
    <cfRule type="expression" dxfId="746" priority="1774">
      <formula>$I$11="毛利率"</formula>
    </cfRule>
  </conditionalFormatting>
  <conditionalFormatting sqref="M1232:M1255">
    <cfRule type="expression" dxfId="745" priority="1775">
      <formula>#REF!="营业利润率"</formula>
    </cfRule>
  </conditionalFormatting>
  <conditionalFormatting sqref="M1232:M1255">
    <cfRule type="expression" dxfId="744" priority="1776">
      <formula>$J$11="净利润率"</formula>
    </cfRule>
  </conditionalFormatting>
  <conditionalFormatting sqref="O1232:O1255">
    <cfRule type="colorScale" priority="17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32:N1255">
    <cfRule type="colorScale" priority="17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2:I1255">
    <cfRule type="colorScale" priority="17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32:G1255">
    <cfRule type="colorScale" priority="17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32:I1255">
    <cfRule type="expression" dxfId="743" priority="1764">
      <formula>$L$11="ROE"</formula>
    </cfRule>
  </conditionalFormatting>
  <conditionalFormatting sqref="I1232:I1255">
    <cfRule type="colorScale" priority="17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32:I1255">
    <cfRule type="colorScale" priority="17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32:M1255">
    <cfRule type="expression" dxfId="742" priority="1758">
      <formula>$J$11="净利润率"</formula>
    </cfRule>
  </conditionalFormatting>
  <conditionalFormatting sqref="I1232:I1255">
    <cfRule type="expression" dxfId="741" priority="1757">
      <formula>$L$11="ROE"</formula>
    </cfRule>
  </conditionalFormatting>
  <conditionalFormatting sqref="I1232:I1255">
    <cfRule type="colorScale" priority="17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56:M1267">
    <cfRule type="expression" dxfId="740" priority="1748">
      <formula>$M$11="EPS"</formula>
    </cfRule>
  </conditionalFormatting>
  <conditionalFormatting sqref="I1256:I1267">
    <cfRule type="expression" dxfId="739" priority="1750">
      <formula>$I$11="毛利率"</formula>
    </cfRule>
  </conditionalFormatting>
  <conditionalFormatting sqref="M1256:M1267">
    <cfRule type="expression" dxfId="738" priority="1751">
      <formula>#REF!="营业利润率"</formula>
    </cfRule>
  </conditionalFormatting>
  <conditionalFormatting sqref="M1256:M1267">
    <cfRule type="expression" dxfId="737" priority="1752">
      <formula>$J$11="净利润率"</formula>
    </cfRule>
  </conditionalFormatting>
  <conditionalFormatting sqref="O1256:O1267">
    <cfRule type="colorScale" priority="17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56:N1267">
    <cfRule type="colorScale" priority="17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56:I1267">
    <cfRule type="colorScale" priority="17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56:G1267">
    <cfRule type="colorScale" priority="17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56:I1267">
    <cfRule type="expression" dxfId="736" priority="1740">
      <formula>$L$11="ROE"</formula>
    </cfRule>
  </conditionalFormatting>
  <conditionalFormatting sqref="I1256:I1267">
    <cfRule type="colorScale" priority="17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56:I1267">
    <cfRule type="colorScale" priority="17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56:M1267">
    <cfRule type="expression" dxfId="735" priority="1734">
      <formula>$J$11="净利润率"</formula>
    </cfRule>
  </conditionalFormatting>
  <conditionalFormatting sqref="I1256:I1267">
    <cfRule type="expression" dxfId="734" priority="1733">
      <formula>$L$11="ROE"</formula>
    </cfRule>
  </conditionalFormatting>
  <conditionalFormatting sqref="I1256:I1267">
    <cfRule type="colorScale" priority="17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68:M1269">
    <cfRule type="expression" dxfId="733" priority="1724">
      <formula>$M$11="EPS"</formula>
    </cfRule>
  </conditionalFormatting>
  <conditionalFormatting sqref="I1268:I1269">
    <cfRule type="expression" dxfId="732" priority="1726">
      <formula>$I$11="毛利率"</formula>
    </cfRule>
  </conditionalFormatting>
  <conditionalFormatting sqref="M1268:M1269">
    <cfRule type="expression" dxfId="731" priority="1727">
      <formula>#REF!="营业利润率"</formula>
    </cfRule>
  </conditionalFormatting>
  <conditionalFormatting sqref="M1268:M1269">
    <cfRule type="expression" dxfId="730" priority="1728">
      <formula>$J$11="净利润率"</formula>
    </cfRule>
  </conditionalFormatting>
  <conditionalFormatting sqref="O1268:O1269">
    <cfRule type="colorScale" priority="17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68:N1269">
    <cfRule type="colorScale" priority="17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68:I1269">
    <cfRule type="colorScale" priority="17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68:G1269">
    <cfRule type="colorScale" priority="17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68:I1269">
    <cfRule type="expression" dxfId="729" priority="1716">
      <formula>$L$11="ROE"</formula>
    </cfRule>
  </conditionalFormatting>
  <conditionalFormatting sqref="I1268:I1269">
    <cfRule type="colorScale" priority="17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68:I1269">
    <cfRule type="colorScale" priority="17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68:M1269">
    <cfRule type="expression" dxfId="728" priority="1710">
      <formula>$J$11="净利润率"</formula>
    </cfRule>
  </conditionalFormatting>
  <conditionalFormatting sqref="I1268:I1269">
    <cfRule type="expression" dxfId="727" priority="1709">
      <formula>$L$11="ROE"</formula>
    </cfRule>
  </conditionalFormatting>
  <conditionalFormatting sqref="I1268:I1269">
    <cfRule type="colorScale" priority="17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70:M1293">
    <cfRule type="expression" dxfId="726" priority="1700">
      <formula>$M$11="EPS"</formula>
    </cfRule>
  </conditionalFormatting>
  <conditionalFormatting sqref="I1270:I1293">
    <cfRule type="expression" dxfId="725" priority="1702">
      <formula>$I$11="毛利率"</formula>
    </cfRule>
  </conditionalFormatting>
  <conditionalFormatting sqref="M1270:M1293">
    <cfRule type="expression" dxfId="724" priority="1703">
      <formula>#REF!="营业利润率"</formula>
    </cfRule>
  </conditionalFormatting>
  <conditionalFormatting sqref="M1270:M1293">
    <cfRule type="expression" dxfId="723" priority="1704">
      <formula>$J$11="净利润率"</formula>
    </cfRule>
  </conditionalFormatting>
  <conditionalFormatting sqref="O1270:O1293">
    <cfRule type="colorScale" priority="16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70:N1293">
    <cfRule type="colorScale" priority="16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70:I1293">
    <cfRule type="colorScale" priority="16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70:G1293">
    <cfRule type="colorScale" priority="16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70:I1293">
    <cfRule type="expression" dxfId="722" priority="1692">
      <formula>$L$11="ROE"</formula>
    </cfRule>
  </conditionalFormatting>
  <conditionalFormatting sqref="I1270:I1293">
    <cfRule type="colorScale" priority="16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70:I1293">
    <cfRule type="colorScale" priority="16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70:M1293">
    <cfRule type="expression" dxfId="721" priority="1686">
      <formula>$J$11="净利润率"</formula>
    </cfRule>
  </conditionalFormatting>
  <conditionalFormatting sqref="I1270:I1293">
    <cfRule type="expression" dxfId="720" priority="1685">
      <formula>$L$11="ROE"</formula>
    </cfRule>
  </conditionalFormatting>
  <conditionalFormatting sqref="I1270:I1293">
    <cfRule type="colorScale" priority="16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94:M1307">
    <cfRule type="expression" dxfId="719" priority="1676">
      <formula>$M$11="EPS"</formula>
    </cfRule>
  </conditionalFormatting>
  <conditionalFormatting sqref="I1294:I1307">
    <cfRule type="expression" dxfId="718" priority="1678">
      <formula>$I$11="毛利率"</formula>
    </cfRule>
  </conditionalFormatting>
  <conditionalFormatting sqref="M1294:M1307">
    <cfRule type="expression" dxfId="717" priority="1679">
      <formula>#REF!="营业利润率"</formula>
    </cfRule>
  </conditionalFormatting>
  <conditionalFormatting sqref="M1294:M1307">
    <cfRule type="expression" dxfId="716" priority="1680">
      <formula>$J$11="净利润率"</formula>
    </cfRule>
  </conditionalFormatting>
  <conditionalFormatting sqref="O1294:O1307">
    <cfRule type="colorScale" priority="16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294:N1307">
    <cfRule type="colorScale" priority="16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94:I1307">
    <cfRule type="colorScale" priority="16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294:G1307">
    <cfRule type="colorScale" priority="16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294:I1307">
    <cfRule type="expression" dxfId="715" priority="1668">
      <formula>$L$11="ROE"</formula>
    </cfRule>
  </conditionalFormatting>
  <conditionalFormatting sqref="I1294:I1307">
    <cfRule type="colorScale" priority="16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294:I1307">
    <cfRule type="colorScale" priority="16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294:M1307">
    <cfRule type="expression" dxfId="714" priority="1662">
      <formula>$J$11="净利润率"</formula>
    </cfRule>
  </conditionalFormatting>
  <conditionalFormatting sqref="I1294:I1307">
    <cfRule type="expression" dxfId="713" priority="1661">
      <formula>$L$11="ROE"</formula>
    </cfRule>
  </conditionalFormatting>
  <conditionalFormatting sqref="I1294:I1307">
    <cfRule type="colorScale" priority="16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08:M1309">
    <cfRule type="expression" dxfId="712" priority="1652">
      <formula>$M$11="EPS"</formula>
    </cfRule>
  </conditionalFormatting>
  <conditionalFormatting sqref="I1308:I1309">
    <cfRule type="expression" dxfId="711" priority="1654">
      <formula>$I$11="毛利率"</formula>
    </cfRule>
  </conditionalFormatting>
  <conditionalFormatting sqref="M1308:M1309">
    <cfRule type="expression" dxfId="710" priority="1655">
      <formula>#REF!="营业利润率"</formula>
    </cfRule>
  </conditionalFormatting>
  <conditionalFormatting sqref="M1308:M1309">
    <cfRule type="expression" dxfId="709" priority="1656">
      <formula>$J$11="净利润率"</formula>
    </cfRule>
  </conditionalFormatting>
  <conditionalFormatting sqref="O1308:O1309">
    <cfRule type="colorScale" priority="16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08:N1309">
    <cfRule type="colorScale" priority="16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08:I1309">
    <cfRule type="colorScale" priority="16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08:G1309">
    <cfRule type="colorScale" priority="16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08:I1309">
    <cfRule type="expression" dxfId="708" priority="1644">
      <formula>$L$11="ROE"</formula>
    </cfRule>
  </conditionalFormatting>
  <conditionalFormatting sqref="I1308:I1309">
    <cfRule type="colorScale" priority="16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08:I1309">
    <cfRule type="colorScale" priority="1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08:M1309">
    <cfRule type="expression" dxfId="707" priority="1638">
      <formula>$J$11="净利润率"</formula>
    </cfRule>
  </conditionalFormatting>
  <conditionalFormatting sqref="I1308:I1309">
    <cfRule type="expression" dxfId="706" priority="1637">
      <formula>$L$11="ROE"</formula>
    </cfRule>
  </conditionalFormatting>
  <conditionalFormatting sqref="I1308:I1309">
    <cfRule type="colorScale" priority="16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10:M1311">
    <cfRule type="expression" dxfId="705" priority="1628">
      <formula>$M$11="EPS"</formula>
    </cfRule>
  </conditionalFormatting>
  <conditionalFormatting sqref="I1310:I1311">
    <cfRule type="expression" dxfId="704" priority="1630">
      <formula>$I$11="毛利率"</formula>
    </cfRule>
  </conditionalFormatting>
  <conditionalFormatting sqref="M1310:M1311">
    <cfRule type="expression" dxfId="703" priority="1631">
      <formula>#REF!="营业利润率"</formula>
    </cfRule>
  </conditionalFormatting>
  <conditionalFormatting sqref="M1310:M1311">
    <cfRule type="expression" dxfId="702" priority="1632">
      <formula>$J$11="净利润率"</formula>
    </cfRule>
  </conditionalFormatting>
  <conditionalFormatting sqref="O1310:O1311">
    <cfRule type="colorScale" priority="16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10:N1311">
    <cfRule type="colorScale" priority="16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0:I1311">
    <cfRule type="colorScale" priority="16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10:G1311">
    <cfRule type="colorScale" priority="16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10:I1311">
    <cfRule type="expression" dxfId="701" priority="1620">
      <formula>$L$11="ROE"</formula>
    </cfRule>
  </conditionalFormatting>
  <conditionalFormatting sqref="I1310:I1311">
    <cfRule type="colorScale" priority="16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0:I1311">
    <cfRule type="colorScale" priority="16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10:M1311">
    <cfRule type="expression" dxfId="700" priority="1614">
      <formula>$J$11="净利润率"</formula>
    </cfRule>
  </conditionalFormatting>
  <conditionalFormatting sqref="I1310:I1311">
    <cfRule type="expression" dxfId="699" priority="1613">
      <formula>$L$11="ROE"</formula>
    </cfRule>
  </conditionalFormatting>
  <conditionalFormatting sqref="I1310:I1311">
    <cfRule type="colorScale" priority="16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12:M1335">
    <cfRule type="expression" dxfId="698" priority="1604">
      <formula>$M$11="EPS"</formula>
    </cfRule>
  </conditionalFormatting>
  <conditionalFormatting sqref="I1312:I1335">
    <cfRule type="expression" dxfId="697" priority="1606">
      <formula>$I$11="毛利率"</formula>
    </cfRule>
  </conditionalFormatting>
  <conditionalFormatting sqref="M1312:M1335">
    <cfRule type="expression" dxfId="696" priority="1607">
      <formula>#REF!="营业利润率"</formula>
    </cfRule>
  </conditionalFormatting>
  <conditionalFormatting sqref="M1312:M1335">
    <cfRule type="expression" dxfId="695" priority="1608">
      <formula>$J$11="净利润率"</formula>
    </cfRule>
  </conditionalFormatting>
  <conditionalFormatting sqref="O1312:O1335">
    <cfRule type="colorScale" priority="16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12:N1335">
    <cfRule type="colorScale" priority="16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2:I1335">
    <cfRule type="colorScale" priority="15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12:G1335">
    <cfRule type="colorScale" priority="15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12:I1335">
    <cfRule type="expression" dxfId="694" priority="1596">
      <formula>$L$11="ROE"</formula>
    </cfRule>
  </conditionalFormatting>
  <conditionalFormatting sqref="I1312:I1335">
    <cfRule type="colorScale" priority="15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12:I1335">
    <cfRule type="colorScale" priority="15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12:M1335">
    <cfRule type="expression" dxfId="693" priority="1590">
      <formula>$J$11="净利润率"</formula>
    </cfRule>
  </conditionalFormatting>
  <conditionalFormatting sqref="I1312:I1335">
    <cfRule type="expression" dxfId="692" priority="1589">
      <formula>$L$11="ROE"</formula>
    </cfRule>
  </conditionalFormatting>
  <conditionalFormatting sqref="I1312:I1335">
    <cfRule type="colorScale" priority="15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36:M1349">
    <cfRule type="expression" dxfId="691" priority="1580">
      <formula>$M$11="EPS"</formula>
    </cfRule>
  </conditionalFormatting>
  <conditionalFormatting sqref="I1336:I1349">
    <cfRule type="expression" dxfId="690" priority="1582">
      <formula>$I$11="毛利率"</formula>
    </cfRule>
  </conditionalFormatting>
  <conditionalFormatting sqref="M1336:M1349">
    <cfRule type="expression" dxfId="689" priority="1583">
      <formula>#REF!="营业利润率"</formula>
    </cfRule>
  </conditionalFormatting>
  <conditionalFormatting sqref="M1336:M1349">
    <cfRule type="expression" dxfId="688" priority="1584">
      <formula>$J$11="净利润率"</formula>
    </cfRule>
  </conditionalFormatting>
  <conditionalFormatting sqref="O1336:O1349">
    <cfRule type="colorScale" priority="15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36:N1349">
    <cfRule type="colorScale" priority="15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36:I1349">
    <cfRule type="colorScale" priority="15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36:G1349">
    <cfRule type="colorScale" priority="15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36:I1349">
    <cfRule type="expression" dxfId="687" priority="1572">
      <formula>$L$11="ROE"</formula>
    </cfRule>
  </conditionalFormatting>
  <conditionalFormatting sqref="I1336:I1349">
    <cfRule type="colorScale" priority="15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36:I1349">
    <cfRule type="colorScale" priority="15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36:M1349">
    <cfRule type="expression" dxfId="686" priority="1566">
      <formula>$J$11="净利润率"</formula>
    </cfRule>
  </conditionalFormatting>
  <conditionalFormatting sqref="I1336:I1349">
    <cfRule type="expression" dxfId="685" priority="1565">
      <formula>$L$11="ROE"</formula>
    </cfRule>
  </conditionalFormatting>
  <conditionalFormatting sqref="I1336:I1349">
    <cfRule type="colorScale" priority="15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50:M1351">
    <cfRule type="expression" dxfId="684" priority="1556">
      <formula>$M$11="EPS"</formula>
    </cfRule>
  </conditionalFormatting>
  <conditionalFormatting sqref="I1350:I1351">
    <cfRule type="expression" dxfId="683" priority="1558">
      <formula>$I$11="毛利率"</formula>
    </cfRule>
  </conditionalFormatting>
  <conditionalFormatting sqref="M1350:M1351">
    <cfRule type="expression" dxfId="682" priority="1559">
      <formula>#REF!="营业利润率"</formula>
    </cfRule>
  </conditionalFormatting>
  <conditionalFormatting sqref="M1350:M1351">
    <cfRule type="expression" dxfId="681" priority="1560">
      <formula>$J$11="净利润率"</formula>
    </cfRule>
  </conditionalFormatting>
  <conditionalFormatting sqref="O1350:O1351">
    <cfRule type="colorScale" priority="15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50:N1351">
    <cfRule type="colorScale" priority="15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0:I1351">
    <cfRule type="colorScale" priority="15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50:G1351">
    <cfRule type="colorScale" priority="15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50:I1351">
    <cfRule type="expression" dxfId="680" priority="1548">
      <formula>$L$11="ROE"</formula>
    </cfRule>
  </conditionalFormatting>
  <conditionalFormatting sqref="I1350:I1351">
    <cfRule type="colorScale" priority="15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0:I1351">
    <cfRule type="colorScale" priority="15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50:M1351">
    <cfRule type="expression" dxfId="679" priority="1542">
      <formula>$J$11="净利润率"</formula>
    </cfRule>
  </conditionalFormatting>
  <conditionalFormatting sqref="I1350:I1351">
    <cfRule type="expression" dxfId="678" priority="1541">
      <formula>$L$11="ROE"</formula>
    </cfRule>
  </conditionalFormatting>
  <conditionalFormatting sqref="I1350:I1351">
    <cfRule type="colorScale" priority="15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52:M1375">
    <cfRule type="expression" dxfId="677" priority="1532">
      <formula>$M$11="EPS"</formula>
    </cfRule>
  </conditionalFormatting>
  <conditionalFormatting sqref="I1352:I1375">
    <cfRule type="expression" dxfId="676" priority="1534">
      <formula>$I$11="毛利率"</formula>
    </cfRule>
  </conditionalFormatting>
  <conditionalFormatting sqref="M1352:M1375">
    <cfRule type="expression" dxfId="675" priority="1535">
      <formula>#REF!="营业利润率"</formula>
    </cfRule>
  </conditionalFormatting>
  <conditionalFormatting sqref="M1352:M1375">
    <cfRule type="expression" dxfId="674" priority="1536">
      <formula>$J$11="净利润率"</formula>
    </cfRule>
  </conditionalFormatting>
  <conditionalFormatting sqref="O1352:O1375">
    <cfRule type="colorScale" priority="15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52:N1375">
    <cfRule type="colorScale" priority="15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2:I1375">
    <cfRule type="colorScale" priority="15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52:G1375">
    <cfRule type="colorScale" priority="15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52:I1375">
    <cfRule type="expression" dxfId="673" priority="1524">
      <formula>$L$11="ROE"</formula>
    </cfRule>
  </conditionalFormatting>
  <conditionalFormatting sqref="I1352:I1375">
    <cfRule type="colorScale" priority="15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52:I1375">
    <cfRule type="colorScale" priority="15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52:M1375">
    <cfRule type="expression" dxfId="672" priority="1518">
      <formula>$J$11="净利润率"</formula>
    </cfRule>
  </conditionalFormatting>
  <conditionalFormatting sqref="I1352:I1375">
    <cfRule type="expression" dxfId="671" priority="1517">
      <formula>$L$11="ROE"</formula>
    </cfRule>
  </conditionalFormatting>
  <conditionalFormatting sqref="I1352:I1375">
    <cfRule type="colorScale" priority="15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76:M1387">
    <cfRule type="expression" dxfId="670" priority="1508">
      <formula>$M$11="EPS"</formula>
    </cfRule>
  </conditionalFormatting>
  <conditionalFormatting sqref="I1376:I1387">
    <cfRule type="expression" dxfId="669" priority="1510">
      <formula>$I$11="毛利率"</formula>
    </cfRule>
  </conditionalFormatting>
  <conditionalFormatting sqref="M1376:M1387">
    <cfRule type="expression" dxfId="668" priority="1511">
      <formula>#REF!="营业利润率"</formula>
    </cfRule>
  </conditionalFormatting>
  <conditionalFormatting sqref="M1376:M1387">
    <cfRule type="expression" dxfId="667" priority="1512">
      <formula>$J$11="净利润率"</formula>
    </cfRule>
  </conditionalFormatting>
  <conditionalFormatting sqref="O1376:O1387">
    <cfRule type="colorScale" priority="15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76:N1387">
    <cfRule type="colorScale" priority="15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76:I1387">
    <cfRule type="colorScale" priority="15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76:G1387">
    <cfRule type="colorScale" priority="15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76:I1387">
    <cfRule type="expression" dxfId="666" priority="1500">
      <formula>$L$11="ROE"</formula>
    </cfRule>
  </conditionalFormatting>
  <conditionalFormatting sqref="I1376:I1387">
    <cfRule type="colorScale" priority="14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76:I1387">
    <cfRule type="colorScale" priority="14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76:M1387">
    <cfRule type="expression" dxfId="665" priority="1494">
      <formula>$J$11="净利润率"</formula>
    </cfRule>
  </conditionalFormatting>
  <conditionalFormatting sqref="I1376:I1387">
    <cfRule type="expression" dxfId="664" priority="1493">
      <formula>$L$11="ROE"</formula>
    </cfRule>
  </conditionalFormatting>
  <conditionalFormatting sqref="I1376:I1387">
    <cfRule type="colorScale" priority="14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88:M1389">
    <cfRule type="expression" dxfId="663" priority="1484">
      <formula>$M$11="EPS"</formula>
    </cfRule>
  </conditionalFormatting>
  <conditionalFormatting sqref="I1388:I1389">
    <cfRule type="expression" dxfId="662" priority="1486">
      <formula>$I$11="毛利率"</formula>
    </cfRule>
  </conditionalFormatting>
  <conditionalFormatting sqref="M1388:M1389">
    <cfRule type="expression" dxfId="661" priority="1487">
      <formula>#REF!="营业利润率"</formula>
    </cfRule>
  </conditionalFormatting>
  <conditionalFormatting sqref="M1388:M1389">
    <cfRule type="expression" dxfId="660" priority="1488">
      <formula>$J$11="净利润率"</formula>
    </cfRule>
  </conditionalFormatting>
  <conditionalFormatting sqref="O1388:O1389">
    <cfRule type="colorScale" priority="14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88:N1389">
    <cfRule type="colorScale" priority="14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88:I1389">
    <cfRule type="colorScale" priority="14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88:G1389">
    <cfRule type="colorScale" priority="14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88:I1389">
    <cfRule type="expression" dxfId="659" priority="1476">
      <formula>$L$11="ROE"</formula>
    </cfRule>
  </conditionalFormatting>
  <conditionalFormatting sqref="I1388:I1389">
    <cfRule type="colorScale" priority="14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88:I1389">
    <cfRule type="colorScale" priority="14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88:M1389">
    <cfRule type="expression" dxfId="658" priority="1470">
      <formula>$J$11="净利润率"</formula>
    </cfRule>
  </conditionalFormatting>
  <conditionalFormatting sqref="I1388:I1389">
    <cfRule type="expression" dxfId="657" priority="1469">
      <formula>$L$11="ROE"</formula>
    </cfRule>
  </conditionalFormatting>
  <conditionalFormatting sqref="I1388:I1389">
    <cfRule type="colorScale" priority="14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90:M1413">
    <cfRule type="expression" dxfId="656" priority="1460">
      <formula>$M$11="EPS"</formula>
    </cfRule>
  </conditionalFormatting>
  <conditionalFormatting sqref="I1390:I1413">
    <cfRule type="expression" dxfId="655" priority="1462">
      <formula>$I$11="毛利率"</formula>
    </cfRule>
  </conditionalFormatting>
  <conditionalFormatting sqref="M1390:M1413">
    <cfRule type="expression" dxfId="654" priority="1463">
      <formula>#REF!="营业利润率"</formula>
    </cfRule>
  </conditionalFormatting>
  <conditionalFormatting sqref="M1390:M1413">
    <cfRule type="expression" dxfId="653" priority="1464">
      <formula>$J$11="净利润率"</formula>
    </cfRule>
  </conditionalFormatting>
  <conditionalFormatting sqref="O1390:O1413">
    <cfRule type="colorScale" priority="14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390:N1413">
    <cfRule type="colorScale" priority="14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90:I1413">
    <cfRule type="colorScale" priority="14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390:G1413">
    <cfRule type="colorScale" priority="14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390:I1413">
    <cfRule type="expression" dxfId="652" priority="1452">
      <formula>$L$11="ROE"</formula>
    </cfRule>
  </conditionalFormatting>
  <conditionalFormatting sqref="I1390:I1413">
    <cfRule type="colorScale" priority="14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390:I1413">
    <cfRule type="colorScale" priority="14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390:M1413">
    <cfRule type="expression" dxfId="651" priority="1446">
      <formula>$J$11="净利润率"</formula>
    </cfRule>
  </conditionalFormatting>
  <conditionalFormatting sqref="I1390:I1413">
    <cfRule type="expression" dxfId="650" priority="1445">
      <formula>$L$11="ROE"</formula>
    </cfRule>
  </conditionalFormatting>
  <conditionalFormatting sqref="I1390:I1413">
    <cfRule type="colorScale" priority="14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14:M1427">
    <cfRule type="expression" dxfId="649" priority="1436">
      <formula>$M$11="EPS"</formula>
    </cfRule>
  </conditionalFormatting>
  <conditionalFormatting sqref="I1414:I1427">
    <cfRule type="expression" dxfId="648" priority="1438">
      <formula>$I$11="毛利率"</formula>
    </cfRule>
  </conditionalFormatting>
  <conditionalFormatting sqref="M1414:M1427">
    <cfRule type="expression" dxfId="647" priority="1439">
      <formula>#REF!="营业利润率"</formula>
    </cfRule>
  </conditionalFormatting>
  <conditionalFormatting sqref="M1414:M1427">
    <cfRule type="expression" dxfId="646" priority="1440">
      <formula>$J$11="净利润率"</formula>
    </cfRule>
  </conditionalFormatting>
  <conditionalFormatting sqref="O1414:O1427">
    <cfRule type="colorScale" priority="14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14:N1427">
    <cfRule type="colorScale" priority="14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14:I1427">
    <cfRule type="colorScale" priority="14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414:G1427">
    <cfRule type="colorScale" priority="14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14:I1427">
    <cfRule type="expression" dxfId="645" priority="1428">
      <formula>$L$11="ROE"</formula>
    </cfRule>
  </conditionalFormatting>
  <conditionalFormatting sqref="I1414:I1427">
    <cfRule type="colorScale" priority="14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14:I1427">
    <cfRule type="colorScale" priority="14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14:M1427">
    <cfRule type="expression" dxfId="644" priority="1422">
      <formula>$J$11="净利润率"</formula>
    </cfRule>
  </conditionalFormatting>
  <conditionalFormatting sqref="I1414:I1427">
    <cfRule type="expression" dxfId="643" priority="1421">
      <formula>$L$11="ROE"</formula>
    </cfRule>
  </conditionalFormatting>
  <conditionalFormatting sqref="I1414:I1427">
    <cfRule type="colorScale" priority="14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28:M1429">
    <cfRule type="expression" dxfId="642" priority="1412">
      <formula>$M$11="EPS"</formula>
    </cfRule>
  </conditionalFormatting>
  <conditionalFormatting sqref="I1428:I1429">
    <cfRule type="expression" dxfId="641" priority="1414">
      <formula>$I$11="毛利率"</formula>
    </cfRule>
  </conditionalFormatting>
  <conditionalFormatting sqref="M1428:M1429">
    <cfRule type="expression" dxfId="640" priority="1415">
      <formula>#REF!="营业利润率"</formula>
    </cfRule>
  </conditionalFormatting>
  <conditionalFormatting sqref="M1428:M1429">
    <cfRule type="expression" dxfId="639" priority="1416">
      <formula>$J$11="净利润率"</formula>
    </cfRule>
  </conditionalFormatting>
  <conditionalFormatting sqref="O1428:O1429">
    <cfRule type="colorScale" priority="14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28:N1429">
    <cfRule type="colorScale" priority="14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28:I1429">
    <cfRule type="colorScale" priority="14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428:G1429">
    <cfRule type="colorScale" priority="14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28:I1429">
    <cfRule type="expression" dxfId="638" priority="1404">
      <formula>$L$11="ROE"</formula>
    </cfRule>
  </conditionalFormatting>
  <conditionalFormatting sqref="I1428:I1429">
    <cfRule type="colorScale" priority="14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28:I1429">
    <cfRule type="colorScale" priority="14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28:M1429">
    <cfRule type="expression" dxfId="637" priority="1398">
      <formula>$J$11="净利润率"</formula>
    </cfRule>
  </conditionalFormatting>
  <conditionalFormatting sqref="I1428:I1429">
    <cfRule type="expression" dxfId="636" priority="1397">
      <formula>$L$11="ROE"</formula>
    </cfRule>
  </conditionalFormatting>
  <conditionalFormatting sqref="I1428:I1429">
    <cfRule type="colorScale" priority="13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30:M1453">
    <cfRule type="expression" dxfId="635" priority="1388">
      <formula>$M$11="EPS"</formula>
    </cfRule>
  </conditionalFormatting>
  <conditionalFormatting sqref="I1430:I1453">
    <cfRule type="expression" dxfId="634" priority="1390">
      <formula>$I$11="毛利率"</formula>
    </cfRule>
  </conditionalFormatting>
  <conditionalFormatting sqref="M1430:M1453">
    <cfRule type="expression" dxfId="633" priority="1391">
      <formula>#REF!="营业利润率"</formula>
    </cfRule>
  </conditionalFormatting>
  <conditionalFormatting sqref="M1430:M1453">
    <cfRule type="expression" dxfId="632" priority="1392">
      <formula>$J$11="净利润率"</formula>
    </cfRule>
  </conditionalFormatting>
  <conditionalFormatting sqref="O1430:O1453">
    <cfRule type="colorScale" priority="13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30:N1453">
    <cfRule type="colorScale" priority="13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30:I1453">
    <cfRule type="colorScale" priority="13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430:G1453">
    <cfRule type="colorScale" priority="13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30:I1453">
    <cfRule type="expression" dxfId="631" priority="1380">
      <formula>$L$11="ROE"</formula>
    </cfRule>
  </conditionalFormatting>
  <conditionalFormatting sqref="I1430:I1453">
    <cfRule type="colorScale" priority="13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30:I1453">
    <cfRule type="colorScale" priority="13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30:M1453">
    <cfRule type="expression" dxfId="630" priority="1374">
      <formula>$J$11="净利润率"</formula>
    </cfRule>
  </conditionalFormatting>
  <conditionalFormatting sqref="I1430:I1453">
    <cfRule type="expression" dxfId="629" priority="1373">
      <formula>$L$11="ROE"</formula>
    </cfRule>
  </conditionalFormatting>
  <conditionalFormatting sqref="I1430:I1453">
    <cfRule type="colorScale" priority="13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54:M1465">
    <cfRule type="expression" dxfId="628" priority="1364">
      <formula>$M$11="EPS"</formula>
    </cfRule>
  </conditionalFormatting>
  <conditionalFormatting sqref="I1454:I1465">
    <cfRule type="expression" dxfId="627" priority="1366">
      <formula>$I$11="毛利率"</formula>
    </cfRule>
  </conditionalFormatting>
  <conditionalFormatting sqref="M1454:M1465">
    <cfRule type="expression" dxfId="626" priority="1367">
      <formula>#REF!="营业利润率"</formula>
    </cfRule>
  </conditionalFormatting>
  <conditionalFormatting sqref="M1454:M1465">
    <cfRule type="expression" dxfId="625" priority="1368">
      <formula>$J$11="净利润率"</formula>
    </cfRule>
  </conditionalFormatting>
  <conditionalFormatting sqref="O1454:O1465">
    <cfRule type="colorScale" priority="13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54:N1465">
    <cfRule type="colorScale" priority="13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54:I1465">
    <cfRule type="colorScale" priority="13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454:G1465">
    <cfRule type="colorScale" priority="13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54:I1465">
    <cfRule type="expression" dxfId="624" priority="1356">
      <formula>$L$11="ROE"</formula>
    </cfRule>
  </conditionalFormatting>
  <conditionalFormatting sqref="I1454:I1465">
    <cfRule type="colorScale" priority="13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54:I1465">
    <cfRule type="colorScale" priority="13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54:M1465">
    <cfRule type="expression" dxfId="623" priority="1350">
      <formula>$J$11="净利润率"</formula>
    </cfRule>
  </conditionalFormatting>
  <conditionalFormatting sqref="I1454:I1465">
    <cfRule type="expression" dxfId="622" priority="1349">
      <formula>$L$11="ROE"</formula>
    </cfRule>
  </conditionalFormatting>
  <conditionalFormatting sqref="I1454:I1465">
    <cfRule type="colorScale" priority="13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66:M1467">
    <cfRule type="expression" dxfId="621" priority="1340">
      <formula>$M$11="EPS"</formula>
    </cfRule>
  </conditionalFormatting>
  <conditionalFormatting sqref="I1466:I1467">
    <cfRule type="expression" dxfId="620" priority="1342">
      <formula>$I$11="毛利率"</formula>
    </cfRule>
  </conditionalFormatting>
  <conditionalFormatting sqref="M1466:M1467">
    <cfRule type="expression" dxfId="619" priority="1343">
      <formula>#REF!="营业利润率"</formula>
    </cfRule>
  </conditionalFormatting>
  <conditionalFormatting sqref="M1466:M1467">
    <cfRule type="expression" dxfId="618" priority="1344">
      <formula>$J$11="净利润率"</formula>
    </cfRule>
  </conditionalFormatting>
  <conditionalFormatting sqref="O1466:O1467">
    <cfRule type="colorScale" priority="13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66:N1467">
    <cfRule type="colorScale" priority="13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6:I1467">
    <cfRule type="colorScale" priority="13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466:G1467">
    <cfRule type="colorScale" priority="13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66:I1467">
    <cfRule type="expression" dxfId="617" priority="1332">
      <formula>$L$11="ROE"</formula>
    </cfRule>
  </conditionalFormatting>
  <conditionalFormatting sqref="I1466:I1467">
    <cfRule type="colorScale" priority="13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6:I1467">
    <cfRule type="colorScale" priority="13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66:M1467">
    <cfRule type="expression" dxfId="616" priority="1326">
      <formula>$J$11="净利润率"</formula>
    </cfRule>
  </conditionalFormatting>
  <conditionalFormatting sqref="I1466:I1467">
    <cfRule type="expression" dxfId="615" priority="1325">
      <formula>$L$11="ROE"</formula>
    </cfRule>
  </conditionalFormatting>
  <conditionalFormatting sqref="I1466:I1467">
    <cfRule type="colorScale" priority="13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68:M1491">
    <cfRule type="expression" dxfId="614" priority="1316">
      <formula>$M$11="EPS"</formula>
    </cfRule>
  </conditionalFormatting>
  <conditionalFormatting sqref="I1468:I1491">
    <cfRule type="expression" dxfId="613" priority="1318">
      <formula>$I$11="毛利率"</formula>
    </cfRule>
  </conditionalFormatting>
  <conditionalFormatting sqref="M1468:M1491">
    <cfRule type="expression" dxfId="612" priority="1319">
      <formula>#REF!="营业利润率"</formula>
    </cfRule>
  </conditionalFormatting>
  <conditionalFormatting sqref="M1468:M1491">
    <cfRule type="expression" dxfId="611" priority="1320">
      <formula>$J$11="净利润率"</formula>
    </cfRule>
  </conditionalFormatting>
  <conditionalFormatting sqref="O1468:O1491">
    <cfRule type="colorScale" priority="13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68:N1491">
    <cfRule type="colorScale" priority="13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8:I1491">
    <cfRule type="colorScale" priority="13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G1468:G1491">
    <cfRule type="colorScale" priority="13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68:I1491">
    <cfRule type="expression" dxfId="610" priority="1308">
      <formula>$L$11="ROE"</formula>
    </cfRule>
  </conditionalFormatting>
  <conditionalFormatting sqref="I1468:I1491">
    <cfRule type="colorScale" priority="13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68:I1491">
    <cfRule type="colorScale" priority="13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68:M1491">
    <cfRule type="expression" dxfId="609" priority="1302">
      <formula>$J$11="净利润率"</formula>
    </cfRule>
  </conditionalFormatting>
  <conditionalFormatting sqref="I1468:I1491">
    <cfRule type="expression" dxfId="608" priority="1301">
      <formula>$L$11="ROE"</formula>
    </cfRule>
  </conditionalFormatting>
  <conditionalFormatting sqref="I1468:I1491">
    <cfRule type="colorScale" priority="13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92:M1505">
    <cfRule type="expression" dxfId="607" priority="1292">
      <formula>$M$11="EPS"</formula>
    </cfRule>
  </conditionalFormatting>
  <conditionalFormatting sqref="L1501:L1505">
    <cfRule type="expression" dxfId="606" priority="1293">
      <formula>$L$11="ROE"</formula>
    </cfRule>
  </conditionalFormatting>
  <conditionalFormatting sqref="I1492:I1505 L1501:L1505">
    <cfRule type="expression" dxfId="605" priority="1294">
      <formula>$I$11="毛利率"</formula>
    </cfRule>
  </conditionalFormatting>
  <conditionalFormatting sqref="M1492:M1505">
    <cfRule type="expression" dxfId="604" priority="1295">
      <formula>#REF!="营业利润率"</formula>
    </cfRule>
  </conditionalFormatting>
  <conditionalFormatting sqref="M1492:M1505">
    <cfRule type="expression" dxfId="603" priority="1296">
      <formula>$J$11="净利润率"</formula>
    </cfRule>
  </conditionalFormatting>
  <conditionalFormatting sqref="K1501:K1505">
    <cfRule type="expression" dxfId="602" priority="1297">
      <formula>$K$11="所得税"</formula>
    </cfRule>
    <cfRule type="expression" dxfId="601" priority="1298">
      <formula>$K$11="ROA"</formula>
    </cfRule>
  </conditionalFormatting>
  <conditionalFormatting sqref="O1492:O1505">
    <cfRule type="colorScale" priority="12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492:N1505">
    <cfRule type="colorScale" priority="12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01:L1505 I1492:I1505">
    <cfRule type="colorScale" priority="12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01:L1505">
    <cfRule type="colorScale" priority="12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492:G1505">
    <cfRule type="colorScale" priority="12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492:I1505">
    <cfRule type="expression" dxfId="600" priority="1284">
      <formula>$L$11="ROE"</formula>
    </cfRule>
  </conditionalFormatting>
  <conditionalFormatting sqref="I1492:I1505">
    <cfRule type="colorScale" priority="12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492:I1505">
    <cfRule type="colorScale" priority="12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01:L1505">
    <cfRule type="expression" dxfId="599" priority="1280">
      <formula>$L$11="ROE"</formula>
    </cfRule>
  </conditionalFormatting>
  <conditionalFormatting sqref="L1501:L1505">
    <cfRule type="colorScale" priority="12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492:M1505">
    <cfRule type="expression" dxfId="598" priority="1278">
      <formula>$J$11="净利润率"</formula>
    </cfRule>
  </conditionalFormatting>
  <conditionalFormatting sqref="I1492:I1505">
    <cfRule type="expression" dxfId="597" priority="1277">
      <formula>$L$11="ROE"</formula>
    </cfRule>
  </conditionalFormatting>
  <conditionalFormatting sqref="I1492:I1505">
    <cfRule type="colorScale" priority="12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06:M1507">
    <cfRule type="expression" dxfId="596" priority="1268">
      <formula>$M$11="EPS"</formula>
    </cfRule>
  </conditionalFormatting>
  <conditionalFormatting sqref="L1506:L1507">
    <cfRule type="expression" dxfId="595" priority="1269">
      <formula>$L$11="ROE"</formula>
    </cfRule>
  </conditionalFormatting>
  <conditionalFormatting sqref="I1506:I1507 L1506:L1507">
    <cfRule type="expression" dxfId="594" priority="1270">
      <formula>$I$11="毛利率"</formula>
    </cfRule>
  </conditionalFormatting>
  <conditionalFormatting sqref="M1506:M1507">
    <cfRule type="expression" dxfId="593" priority="1271">
      <formula>#REF!="营业利润率"</formula>
    </cfRule>
  </conditionalFormatting>
  <conditionalFormatting sqref="M1506:M1507">
    <cfRule type="expression" dxfId="592" priority="1272">
      <formula>$J$11="净利润率"</formula>
    </cfRule>
  </conditionalFormatting>
  <conditionalFormatting sqref="K1506:K1507">
    <cfRule type="expression" dxfId="591" priority="1273">
      <formula>$K$11="所得税"</formula>
    </cfRule>
    <cfRule type="expression" dxfId="590" priority="1274">
      <formula>$K$11="ROA"</formula>
    </cfRule>
  </conditionalFormatting>
  <conditionalFormatting sqref="O1506:O1507">
    <cfRule type="colorScale" priority="12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06:N1507">
    <cfRule type="colorScale" priority="12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06:L1507 I1506:I1507">
    <cfRule type="colorScale" priority="12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06:L1507">
    <cfRule type="colorScale" priority="12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06:G1507">
    <cfRule type="colorScale" priority="12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06:I1507">
    <cfRule type="expression" dxfId="589" priority="1260">
      <formula>$L$11="ROE"</formula>
    </cfRule>
  </conditionalFormatting>
  <conditionalFormatting sqref="I1506:I1507">
    <cfRule type="colorScale" priority="12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06:I1507">
    <cfRule type="colorScale" priority="1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06:L1507">
    <cfRule type="expression" dxfId="588" priority="1256">
      <formula>$L$11="ROE"</formula>
    </cfRule>
  </conditionalFormatting>
  <conditionalFormatting sqref="L1506:L1507">
    <cfRule type="colorScale" priority="12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06:M1507">
    <cfRule type="expression" dxfId="587" priority="1254">
      <formula>$J$11="净利润率"</formula>
    </cfRule>
  </conditionalFormatting>
  <conditionalFormatting sqref="I1506:I1507">
    <cfRule type="expression" dxfId="586" priority="1253">
      <formula>$L$11="ROE"</formula>
    </cfRule>
  </conditionalFormatting>
  <conditionalFormatting sqref="I1506:I1507">
    <cfRule type="colorScale" priority="12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08:M1531">
    <cfRule type="expression" dxfId="585" priority="1244">
      <formula>$M$11="EPS"</formula>
    </cfRule>
  </conditionalFormatting>
  <conditionalFormatting sqref="L1508:L1531">
    <cfRule type="expression" dxfId="584" priority="1245">
      <formula>$L$11="ROE"</formula>
    </cfRule>
  </conditionalFormatting>
  <conditionalFormatting sqref="I1508:I1531 L1508:L1531">
    <cfRule type="expression" dxfId="583" priority="1246">
      <formula>$I$11="毛利率"</formula>
    </cfRule>
  </conditionalFormatting>
  <conditionalFormatting sqref="M1508:M1531">
    <cfRule type="expression" dxfId="582" priority="1247">
      <formula>#REF!="营业利润率"</formula>
    </cfRule>
  </conditionalFormatting>
  <conditionalFormatting sqref="M1508:M1531">
    <cfRule type="expression" dxfId="581" priority="1248">
      <formula>$J$11="净利润率"</formula>
    </cfRule>
  </conditionalFormatting>
  <conditionalFormatting sqref="K1508:K1531">
    <cfRule type="expression" dxfId="580" priority="1249">
      <formula>$K$11="所得税"</formula>
    </cfRule>
    <cfRule type="expression" dxfId="579" priority="1250">
      <formula>$K$11="ROA"</formula>
    </cfRule>
  </conditionalFormatting>
  <conditionalFormatting sqref="O1508:O1531">
    <cfRule type="colorScale" priority="12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08:N1531">
    <cfRule type="colorScale" priority="12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08:L1531 I1508:I1531">
    <cfRule type="colorScale" priority="12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08:L1531">
    <cfRule type="colorScale" priority="12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08:G1531">
    <cfRule type="colorScale" priority="12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08:I1531">
    <cfRule type="expression" dxfId="578" priority="1236">
      <formula>$L$11="ROE"</formula>
    </cfRule>
  </conditionalFormatting>
  <conditionalFormatting sqref="I1508:I1531">
    <cfRule type="colorScale" priority="12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08:I1531">
    <cfRule type="colorScale" priority="1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08:L1531">
    <cfRule type="expression" dxfId="577" priority="1232">
      <formula>$L$11="ROE"</formula>
    </cfRule>
  </conditionalFormatting>
  <conditionalFormatting sqref="L1508:L1531">
    <cfRule type="colorScale" priority="12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08:M1531">
    <cfRule type="expression" dxfId="576" priority="1230">
      <formula>$J$11="净利润率"</formula>
    </cfRule>
  </conditionalFormatting>
  <conditionalFormatting sqref="I1508:I1531">
    <cfRule type="expression" dxfId="575" priority="1229">
      <formula>$L$11="ROE"</formula>
    </cfRule>
  </conditionalFormatting>
  <conditionalFormatting sqref="I1508:I1531">
    <cfRule type="colorScale" priority="12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32:M1543">
    <cfRule type="expression" dxfId="574" priority="1220">
      <formula>$M$11="EPS"</formula>
    </cfRule>
  </conditionalFormatting>
  <conditionalFormatting sqref="L1532:L1543">
    <cfRule type="expression" dxfId="573" priority="1221">
      <formula>$L$11="ROE"</formula>
    </cfRule>
  </conditionalFormatting>
  <conditionalFormatting sqref="I1532:I1543 L1532:L1543">
    <cfRule type="expression" dxfId="572" priority="1222">
      <formula>$I$11="毛利率"</formula>
    </cfRule>
  </conditionalFormatting>
  <conditionalFormatting sqref="M1532:M1543">
    <cfRule type="expression" dxfId="571" priority="1223">
      <formula>#REF!="营业利润率"</formula>
    </cfRule>
  </conditionalFormatting>
  <conditionalFormatting sqref="M1532:M1543">
    <cfRule type="expression" dxfId="570" priority="1224">
      <formula>$J$11="净利润率"</formula>
    </cfRule>
  </conditionalFormatting>
  <conditionalFormatting sqref="K1532:K1543">
    <cfRule type="expression" dxfId="569" priority="1225">
      <formula>$K$11="所得税"</formula>
    </cfRule>
    <cfRule type="expression" dxfId="568" priority="1226">
      <formula>$K$11="ROA"</formula>
    </cfRule>
  </conditionalFormatting>
  <conditionalFormatting sqref="O1532:O1543">
    <cfRule type="colorScale" priority="12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32:N1543">
    <cfRule type="colorScale" priority="12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32:L1543 I1532:I1543">
    <cfRule type="colorScale" priority="12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32:L1543">
    <cfRule type="colorScale" priority="12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32:G1543">
    <cfRule type="colorScale" priority="12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32:I1543">
    <cfRule type="expression" dxfId="567" priority="1212">
      <formula>$L$11="ROE"</formula>
    </cfRule>
  </conditionalFormatting>
  <conditionalFormatting sqref="I1532:I1543">
    <cfRule type="colorScale" priority="12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32:I1543">
    <cfRule type="colorScale" priority="1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32:L1543">
    <cfRule type="expression" dxfId="566" priority="1208">
      <formula>$L$11="ROE"</formula>
    </cfRule>
  </conditionalFormatting>
  <conditionalFormatting sqref="L1532:L1543">
    <cfRule type="colorScale" priority="12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32:M1543">
    <cfRule type="expression" dxfId="565" priority="1206">
      <formula>$J$11="净利润率"</formula>
    </cfRule>
  </conditionalFormatting>
  <conditionalFormatting sqref="I1532:I1543">
    <cfRule type="expression" dxfId="564" priority="1205">
      <formula>$L$11="ROE"</formula>
    </cfRule>
  </conditionalFormatting>
  <conditionalFormatting sqref="I1532:I1543">
    <cfRule type="colorScale" priority="12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44:M1545">
    <cfRule type="expression" dxfId="563" priority="1196">
      <formula>$M$11="EPS"</formula>
    </cfRule>
  </conditionalFormatting>
  <conditionalFormatting sqref="L1544:L1545">
    <cfRule type="expression" dxfId="562" priority="1197">
      <formula>$L$11="ROE"</formula>
    </cfRule>
  </conditionalFormatting>
  <conditionalFormatting sqref="I1544:I1545 L1544:L1545">
    <cfRule type="expression" dxfId="561" priority="1198">
      <formula>$I$11="毛利率"</formula>
    </cfRule>
  </conditionalFormatting>
  <conditionalFormatting sqref="M1544:M1545">
    <cfRule type="expression" dxfId="560" priority="1199">
      <formula>#REF!="营业利润率"</formula>
    </cfRule>
  </conditionalFormatting>
  <conditionalFormatting sqref="M1544:M1545">
    <cfRule type="expression" dxfId="559" priority="1200">
      <formula>$J$11="净利润率"</formula>
    </cfRule>
  </conditionalFormatting>
  <conditionalFormatting sqref="K1544:K1545">
    <cfRule type="expression" dxfId="558" priority="1201">
      <formula>$K$11="所得税"</formula>
    </cfRule>
    <cfRule type="expression" dxfId="557" priority="1202">
      <formula>$K$11="ROA"</formula>
    </cfRule>
  </conditionalFormatting>
  <conditionalFormatting sqref="O1544:O1545">
    <cfRule type="colorScale" priority="11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44:N1545">
    <cfRule type="colorScale" priority="11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44:L1545 I1544:I1545">
    <cfRule type="colorScale" priority="11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44:L1545">
    <cfRule type="colorScale" priority="11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44:G1545">
    <cfRule type="colorScale" priority="11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44:I1545">
    <cfRule type="expression" dxfId="556" priority="1188">
      <formula>$L$11="ROE"</formula>
    </cfRule>
  </conditionalFormatting>
  <conditionalFormatting sqref="I1544:I1545">
    <cfRule type="colorScale" priority="11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44:I1545">
    <cfRule type="colorScale" priority="1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44:L1545">
    <cfRule type="expression" dxfId="555" priority="1184">
      <formula>$L$11="ROE"</formula>
    </cfRule>
  </conditionalFormatting>
  <conditionalFormatting sqref="L1544:L1545">
    <cfRule type="colorScale" priority="11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44:M1545">
    <cfRule type="expression" dxfId="554" priority="1182">
      <formula>$J$11="净利润率"</formula>
    </cfRule>
  </conditionalFormatting>
  <conditionalFormatting sqref="I1544:I1545">
    <cfRule type="expression" dxfId="553" priority="1181">
      <formula>$L$11="ROE"</formula>
    </cfRule>
  </conditionalFormatting>
  <conditionalFormatting sqref="I1544:I1545">
    <cfRule type="colorScale" priority="11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46:M1569">
    <cfRule type="expression" dxfId="552" priority="1172">
      <formula>$M$11="EPS"</formula>
    </cfRule>
  </conditionalFormatting>
  <conditionalFormatting sqref="L1546:L1569">
    <cfRule type="expression" dxfId="551" priority="1173">
      <formula>$L$11="ROE"</formula>
    </cfRule>
  </conditionalFormatting>
  <conditionalFormatting sqref="I1546:I1569 L1546:L1569">
    <cfRule type="expression" dxfId="550" priority="1174">
      <formula>$I$11="毛利率"</formula>
    </cfRule>
  </conditionalFormatting>
  <conditionalFormatting sqref="M1546:M1569">
    <cfRule type="expression" dxfId="549" priority="1175">
      <formula>#REF!="营业利润率"</formula>
    </cfRule>
  </conditionalFormatting>
  <conditionalFormatting sqref="M1546:M1569">
    <cfRule type="expression" dxfId="548" priority="1176">
      <formula>$J$11="净利润率"</formula>
    </cfRule>
  </conditionalFormatting>
  <conditionalFormatting sqref="K1546:K1569">
    <cfRule type="expression" dxfId="547" priority="1177">
      <formula>$K$11="所得税"</formula>
    </cfRule>
    <cfRule type="expression" dxfId="546" priority="1178">
      <formula>$K$11="ROA"</formula>
    </cfRule>
  </conditionalFormatting>
  <conditionalFormatting sqref="O1546:O1569">
    <cfRule type="colorScale" priority="11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46:N1569">
    <cfRule type="colorScale" priority="11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46:L1569 I1546:I1569">
    <cfRule type="colorScale" priority="11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46:L1569">
    <cfRule type="colorScale" priority="11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46:G1569">
    <cfRule type="colorScale" priority="11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46:I1569">
    <cfRule type="expression" dxfId="545" priority="1164">
      <formula>$L$11="ROE"</formula>
    </cfRule>
  </conditionalFormatting>
  <conditionalFormatting sqref="I1546:I1569">
    <cfRule type="colorScale" priority="11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46:I1569">
    <cfRule type="colorScale" priority="1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46:L1569">
    <cfRule type="expression" dxfId="544" priority="1160">
      <formula>$L$11="ROE"</formula>
    </cfRule>
  </conditionalFormatting>
  <conditionalFormatting sqref="L1546:L1569">
    <cfRule type="colorScale" priority="11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46:M1569">
    <cfRule type="expression" dxfId="543" priority="1158">
      <formula>$J$11="净利润率"</formula>
    </cfRule>
  </conditionalFormatting>
  <conditionalFormatting sqref="I1546:I1569">
    <cfRule type="expression" dxfId="542" priority="1157">
      <formula>$L$11="ROE"</formula>
    </cfRule>
  </conditionalFormatting>
  <conditionalFormatting sqref="I1546:I1569">
    <cfRule type="colorScale" priority="11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70:M1583">
    <cfRule type="expression" dxfId="541" priority="1148">
      <formula>$M$11="EPS"</formula>
    </cfRule>
  </conditionalFormatting>
  <conditionalFormatting sqref="L1570:L1583">
    <cfRule type="expression" dxfId="540" priority="1149">
      <formula>$L$11="ROE"</formula>
    </cfRule>
  </conditionalFormatting>
  <conditionalFormatting sqref="I1570:I1583 L1570:L1583">
    <cfRule type="expression" dxfId="539" priority="1150">
      <formula>$I$11="毛利率"</formula>
    </cfRule>
  </conditionalFormatting>
  <conditionalFormatting sqref="M1570:M1583">
    <cfRule type="expression" dxfId="538" priority="1151">
      <formula>#REF!="营业利润率"</formula>
    </cfRule>
  </conditionalFormatting>
  <conditionalFormatting sqref="M1570:M1583">
    <cfRule type="expression" dxfId="537" priority="1152">
      <formula>$J$11="净利润率"</formula>
    </cfRule>
  </conditionalFormatting>
  <conditionalFormatting sqref="K1570:K1583">
    <cfRule type="expression" dxfId="536" priority="1153">
      <formula>$K$11="所得税"</formula>
    </cfRule>
    <cfRule type="expression" dxfId="535" priority="1154">
      <formula>$K$11="ROA"</formula>
    </cfRule>
  </conditionalFormatting>
  <conditionalFormatting sqref="O1570:O1583">
    <cfRule type="colorScale" priority="11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70:N1583">
    <cfRule type="colorScale" priority="11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70:L1583 I1570:I1583">
    <cfRule type="colorScale" priority="11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70:L1583">
    <cfRule type="colorScale" priority="11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70:G1583">
    <cfRule type="colorScale" priority="11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70:I1583">
    <cfRule type="expression" dxfId="534" priority="1140">
      <formula>$L$11="ROE"</formula>
    </cfRule>
  </conditionalFormatting>
  <conditionalFormatting sqref="I1570:I1583">
    <cfRule type="colorScale" priority="11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70:I1583">
    <cfRule type="colorScale" priority="1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70:L1583">
    <cfRule type="expression" dxfId="533" priority="1136">
      <formula>$L$11="ROE"</formula>
    </cfRule>
  </conditionalFormatting>
  <conditionalFormatting sqref="L1570:L1583">
    <cfRule type="colorScale" priority="11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70:M1583">
    <cfRule type="expression" dxfId="532" priority="1134">
      <formula>$J$11="净利润率"</formula>
    </cfRule>
  </conditionalFormatting>
  <conditionalFormatting sqref="I1570:I1583">
    <cfRule type="expression" dxfId="531" priority="1133">
      <formula>$L$11="ROE"</formula>
    </cfRule>
  </conditionalFormatting>
  <conditionalFormatting sqref="I1570:I1583">
    <cfRule type="colorScale" priority="11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4:M1585">
    <cfRule type="expression" dxfId="530" priority="1124">
      <formula>$M$11="EPS"</formula>
    </cfRule>
  </conditionalFormatting>
  <conditionalFormatting sqref="L1584:L1585">
    <cfRule type="expression" dxfId="529" priority="1125">
      <formula>$L$11="ROE"</formula>
    </cfRule>
  </conditionalFormatting>
  <conditionalFormatting sqref="I1584:I1585 L1584:L1585">
    <cfRule type="expression" dxfId="528" priority="1126">
      <formula>$I$11="毛利率"</formula>
    </cfRule>
  </conditionalFormatting>
  <conditionalFormatting sqref="M1584:M1585">
    <cfRule type="expression" dxfId="527" priority="1127">
      <formula>#REF!="营业利润率"</formula>
    </cfRule>
  </conditionalFormatting>
  <conditionalFormatting sqref="M1584:M1585">
    <cfRule type="expression" dxfId="526" priority="1128">
      <formula>$J$11="净利润率"</formula>
    </cfRule>
  </conditionalFormatting>
  <conditionalFormatting sqref="K1584:K1585">
    <cfRule type="expression" dxfId="525" priority="1129">
      <formula>$K$11="所得税"</formula>
    </cfRule>
    <cfRule type="expression" dxfId="524" priority="1130">
      <formula>$K$11="ROA"</formula>
    </cfRule>
  </conditionalFormatting>
  <conditionalFormatting sqref="O1584:O1585">
    <cfRule type="colorScale" priority="11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84:N1585">
    <cfRule type="colorScale" priority="11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84:L1585 I1584:I1585">
    <cfRule type="colorScale" priority="11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84:L1585">
    <cfRule type="colorScale" priority="11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84:G1585">
    <cfRule type="colorScale" priority="11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84:I1585">
    <cfRule type="expression" dxfId="523" priority="1116">
      <formula>$L$11="ROE"</formula>
    </cfRule>
  </conditionalFormatting>
  <conditionalFormatting sqref="I1584:I1585">
    <cfRule type="colorScale" priority="11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4:I1585">
    <cfRule type="colorScale" priority="1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84:L1585">
    <cfRule type="expression" dxfId="522" priority="1112">
      <formula>$L$11="ROE"</formula>
    </cfRule>
  </conditionalFormatting>
  <conditionalFormatting sqref="L1584:L1585">
    <cfRule type="colorScale" priority="11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4:M1585">
    <cfRule type="expression" dxfId="521" priority="1110">
      <formula>$J$11="净利润率"</formula>
    </cfRule>
  </conditionalFormatting>
  <conditionalFormatting sqref="I1584:I1585">
    <cfRule type="expression" dxfId="520" priority="1109">
      <formula>$L$11="ROE"</formula>
    </cfRule>
  </conditionalFormatting>
  <conditionalFormatting sqref="I1584:I1585">
    <cfRule type="colorScale" priority="11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6:M1609">
    <cfRule type="expression" dxfId="519" priority="1100">
      <formula>$M$11="EPS"</formula>
    </cfRule>
  </conditionalFormatting>
  <conditionalFormatting sqref="L1586:L1609">
    <cfRule type="expression" dxfId="518" priority="1101">
      <formula>$L$11="ROE"</formula>
    </cfRule>
  </conditionalFormatting>
  <conditionalFormatting sqref="I1586:I1609 L1586:L1609">
    <cfRule type="expression" dxfId="517" priority="1102">
      <formula>$I$11="毛利率"</formula>
    </cfRule>
  </conditionalFormatting>
  <conditionalFormatting sqref="M1586:M1609">
    <cfRule type="expression" dxfId="516" priority="1103">
      <formula>#REF!="营业利润率"</formula>
    </cfRule>
  </conditionalFormatting>
  <conditionalFormatting sqref="M1586:M1609">
    <cfRule type="expression" dxfId="515" priority="1104">
      <formula>$J$11="净利润率"</formula>
    </cfRule>
  </conditionalFormatting>
  <conditionalFormatting sqref="K1586:K1609">
    <cfRule type="expression" dxfId="514" priority="1105">
      <formula>$K$11="所得税"</formula>
    </cfRule>
    <cfRule type="expression" dxfId="513" priority="1106">
      <formula>$K$11="ROA"</formula>
    </cfRule>
  </conditionalFormatting>
  <conditionalFormatting sqref="O1586:O1609">
    <cfRule type="colorScale" priority="10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586:N1609">
    <cfRule type="colorScale" priority="10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86:L1609 I1586:I1609">
    <cfRule type="colorScale" priority="10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586:L1609">
    <cfRule type="colorScale" priority="10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586:G1609">
    <cfRule type="colorScale" priority="10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586:I1609">
    <cfRule type="expression" dxfId="512" priority="1092">
      <formula>$L$11="ROE"</formula>
    </cfRule>
  </conditionalFormatting>
  <conditionalFormatting sqref="I1586:I1609">
    <cfRule type="colorScale" priority="10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586:I1609">
    <cfRule type="colorScale" priority="10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586:L1609">
    <cfRule type="expression" dxfId="511" priority="1088">
      <formula>$L$11="ROE"</formula>
    </cfRule>
  </conditionalFormatting>
  <conditionalFormatting sqref="L1586:L1609">
    <cfRule type="colorScale" priority="10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586:M1609">
    <cfRule type="expression" dxfId="510" priority="1086">
      <formula>$J$11="净利润率"</formula>
    </cfRule>
  </conditionalFormatting>
  <conditionalFormatting sqref="I1586:I1609">
    <cfRule type="expression" dxfId="509" priority="1085">
      <formula>$L$11="ROE"</formula>
    </cfRule>
  </conditionalFormatting>
  <conditionalFormatting sqref="I1586:I1609">
    <cfRule type="colorScale" priority="10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10:M1621">
    <cfRule type="expression" dxfId="508" priority="1076">
      <formula>$M$11="EPS"</formula>
    </cfRule>
  </conditionalFormatting>
  <conditionalFormatting sqref="L1610:L1621">
    <cfRule type="expression" dxfId="507" priority="1077">
      <formula>$L$11="ROE"</formula>
    </cfRule>
  </conditionalFormatting>
  <conditionalFormatting sqref="I1610:I1621 L1610:L1621">
    <cfRule type="expression" dxfId="506" priority="1078">
      <formula>$I$11="毛利率"</formula>
    </cfRule>
  </conditionalFormatting>
  <conditionalFormatting sqref="M1610:M1621">
    <cfRule type="expression" dxfId="505" priority="1079">
      <formula>#REF!="营业利润率"</formula>
    </cfRule>
  </conditionalFormatting>
  <conditionalFormatting sqref="M1610:M1621">
    <cfRule type="expression" dxfId="504" priority="1080">
      <formula>$J$11="净利润率"</formula>
    </cfRule>
  </conditionalFormatting>
  <conditionalFormatting sqref="K1610:K1621">
    <cfRule type="expression" dxfId="503" priority="1081">
      <formula>$K$11="所得税"</formula>
    </cfRule>
    <cfRule type="expression" dxfId="502" priority="1082">
      <formula>$K$11="ROA"</formula>
    </cfRule>
  </conditionalFormatting>
  <conditionalFormatting sqref="O1610:O1621">
    <cfRule type="colorScale" priority="10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10:N1621">
    <cfRule type="colorScale" priority="10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10:L1621 I1610:I1621">
    <cfRule type="colorScale" priority="10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10:L1621">
    <cfRule type="colorScale" priority="10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10:G1621">
    <cfRule type="colorScale" priority="10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10:I1621">
    <cfRule type="expression" dxfId="501" priority="1068">
      <formula>$L$11="ROE"</formula>
    </cfRule>
  </conditionalFormatting>
  <conditionalFormatting sqref="I1610:I1621">
    <cfRule type="colorScale" priority="10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10:I1621">
    <cfRule type="colorScale" priority="10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10:L1621">
    <cfRule type="expression" dxfId="500" priority="1064">
      <formula>$L$11="ROE"</formula>
    </cfRule>
  </conditionalFormatting>
  <conditionalFormatting sqref="L1610:L1621">
    <cfRule type="colorScale" priority="10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10:M1621">
    <cfRule type="expression" dxfId="499" priority="1062">
      <formula>$J$11="净利润率"</formula>
    </cfRule>
  </conditionalFormatting>
  <conditionalFormatting sqref="I1610:I1621">
    <cfRule type="expression" dxfId="498" priority="1061">
      <formula>$L$11="ROE"</formula>
    </cfRule>
  </conditionalFormatting>
  <conditionalFormatting sqref="I1610:I1621">
    <cfRule type="colorScale" priority="10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22:M1623">
    <cfRule type="expression" dxfId="497" priority="1052">
      <formula>$M$11="EPS"</formula>
    </cfRule>
  </conditionalFormatting>
  <conditionalFormatting sqref="L1622:L1623">
    <cfRule type="expression" dxfId="496" priority="1053">
      <formula>$L$11="ROE"</formula>
    </cfRule>
  </conditionalFormatting>
  <conditionalFormatting sqref="I1622:I1623 L1622:L1623">
    <cfRule type="expression" dxfId="495" priority="1054">
      <formula>$I$11="毛利率"</formula>
    </cfRule>
  </conditionalFormatting>
  <conditionalFormatting sqref="M1622:M1623">
    <cfRule type="expression" dxfId="494" priority="1055">
      <formula>#REF!="营业利润率"</formula>
    </cfRule>
  </conditionalFormatting>
  <conditionalFormatting sqref="M1622:M1623">
    <cfRule type="expression" dxfId="493" priority="1056">
      <formula>$J$11="净利润率"</formula>
    </cfRule>
  </conditionalFormatting>
  <conditionalFormatting sqref="K1622:K1623">
    <cfRule type="expression" dxfId="492" priority="1057">
      <formula>$K$11="所得税"</formula>
    </cfRule>
    <cfRule type="expression" dxfId="491" priority="1058">
      <formula>$K$11="ROA"</formula>
    </cfRule>
  </conditionalFormatting>
  <conditionalFormatting sqref="O1622:O1623">
    <cfRule type="colorScale" priority="10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22:N1623">
    <cfRule type="colorScale" priority="10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22:L1623 I1622:I1623">
    <cfRule type="colorScale" priority="10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22:L1623">
    <cfRule type="colorScale" priority="10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22:G1623">
    <cfRule type="colorScale" priority="10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22:I1623">
    <cfRule type="expression" dxfId="490" priority="1044">
      <formula>$L$11="ROE"</formula>
    </cfRule>
  </conditionalFormatting>
  <conditionalFormatting sqref="I1622:I1623">
    <cfRule type="colorScale" priority="10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22:I1623">
    <cfRule type="colorScale" priority="10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22:L1623">
    <cfRule type="expression" dxfId="489" priority="1040">
      <formula>$L$11="ROE"</formula>
    </cfRule>
  </conditionalFormatting>
  <conditionalFormatting sqref="L1622:L1623">
    <cfRule type="colorScale" priority="10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22:M1623">
    <cfRule type="expression" dxfId="488" priority="1038">
      <formula>$J$11="净利润率"</formula>
    </cfRule>
  </conditionalFormatting>
  <conditionalFormatting sqref="I1622:I1623">
    <cfRule type="expression" dxfId="487" priority="1037">
      <formula>$L$11="ROE"</formula>
    </cfRule>
  </conditionalFormatting>
  <conditionalFormatting sqref="I1622:I1623">
    <cfRule type="colorScale" priority="10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24:M1647">
    <cfRule type="expression" dxfId="486" priority="1028">
      <formula>$M$11="EPS"</formula>
    </cfRule>
  </conditionalFormatting>
  <conditionalFormatting sqref="L1624:L1647">
    <cfRule type="expression" dxfId="485" priority="1029">
      <formula>$L$11="ROE"</formula>
    </cfRule>
  </conditionalFormatting>
  <conditionalFormatting sqref="I1624:I1647 L1624:L1647">
    <cfRule type="expression" dxfId="484" priority="1030">
      <formula>$I$11="毛利率"</formula>
    </cfRule>
  </conditionalFormatting>
  <conditionalFormatting sqref="M1624:M1647">
    <cfRule type="expression" dxfId="483" priority="1031">
      <formula>#REF!="营业利润率"</formula>
    </cfRule>
  </conditionalFormatting>
  <conditionalFormatting sqref="M1624:M1647">
    <cfRule type="expression" dxfId="482" priority="1032">
      <formula>$J$11="净利润率"</formula>
    </cfRule>
  </conditionalFormatting>
  <conditionalFormatting sqref="K1624:K1647">
    <cfRule type="expression" dxfId="481" priority="1033">
      <formula>$K$11="所得税"</formula>
    </cfRule>
    <cfRule type="expression" dxfId="480" priority="1034">
      <formula>$K$11="ROA"</formula>
    </cfRule>
  </conditionalFormatting>
  <conditionalFormatting sqref="O1624:O1647">
    <cfRule type="colorScale" priority="10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24:N1647">
    <cfRule type="colorScale" priority="10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24:L1647 I1624:I1647">
    <cfRule type="colorScale" priority="10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24:L1647">
    <cfRule type="colorScale" priority="10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24:G1647">
    <cfRule type="colorScale" priority="10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24:I1647">
    <cfRule type="expression" dxfId="479" priority="1020">
      <formula>$L$11="ROE"</formula>
    </cfRule>
  </conditionalFormatting>
  <conditionalFormatting sqref="I1624:I1647">
    <cfRule type="colorScale" priority="10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24:I1647">
    <cfRule type="colorScale" priority="10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24:L1647">
    <cfRule type="expression" dxfId="478" priority="1016">
      <formula>$L$11="ROE"</formula>
    </cfRule>
  </conditionalFormatting>
  <conditionalFormatting sqref="L1624:L1647">
    <cfRule type="colorScale" priority="10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24:M1647">
    <cfRule type="expression" dxfId="477" priority="1014">
      <formula>$J$11="净利润率"</formula>
    </cfRule>
  </conditionalFormatting>
  <conditionalFormatting sqref="I1624:I1647">
    <cfRule type="expression" dxfId="476" priority="1013">
      <formula>$L$11="ROE"</formula>
    </cfRule>
  </conditionalFormatting>
  <conditionalFormatting sqref="I1624:I1647">
    <cfRule type="colorScale" priority="10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48:M1661">
    <cfRule type="expression" dxfId="475" priority="1004">
      <formula>$M$11="EPS"</formula>
    </cfRule>
  </conditionalFormatting>
  <conditionalFormatting sqref="L1648:L1661">
    <cfRule type="expression" dxfId="474" priority="1005">
      <formula>$L$11="ROE"</formula>
    </cfRule>
  </conditionalFormatting>
  <conditionalFormatting sqref="I1648:I1661 L1648:L1661">
    <cfRule type="expression" dxfId="473" priority="1006">
      <formula>$I$11="毛利率"</formula>
    </cfRule>
  </conditionalFormatting>
  <conditionalFormatting sqref="M1648:M1661">
    <cfRule type="expression" dxfId="472" priority="1007">
      <formula>#REF!="营业利润率"</formula>
    </cfRule>
  </conditionalFormatting>
  <conditionalFormatting sqref="M1648:M1661">
    <cfRule type="expression" dxfId="471" priority="1008">
      <formula>$J$11="净利润率"</formula>
    </cfRule>
  </conditionalFormatting>
  <conditionalFormatting sqref="K1648:K1661">
    <cfRule type="expression" dxfId="470" priority="1009">
      <formula>$K$11="所得税"</formula>
    </cfRule>
    <cfRule type="expression" dxfId="469" priority="1010">
      <formula>$K$11="ROA"</formula>
    </cfRule>
  </conditionalFormatting>
  <conditionalFormatting sqref="O1648:O1661">
    <cfRule type="colorScale" priority="10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48:N1661">
    <cfRule type="colorScale" priority="10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48:L1661 I1648:I1661">
    <cfRule type="colorScale" priority="9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48:L1661">
    <cfRule type="colorScale" priority="9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48:G1661">
    <cfRule type="colorScale" priority="9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48:I1661">
    <cfRule type="expression" dxfId="468" priority="996">
      <formula>$L$11="ROE"</formula>
    </cfRule>
  </conditionalFormatting>
  <conditionalFormatting sqref="I1648:I1661">
    <cfRule type="colorScale" priority="9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48:I1661">
    <cfRule type="colorScale" priority="9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48:L1661">
    <cfRule type="expression" dxfId="467" priority="992">
      <formula>$L$11="ROE"</formula>
    </cfRule>
  </conditionalFormatting>
  <conditionalFormatting sqref="L1648:L1661">
    <cfRule type="colorScale" priority="9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48:M1661">
    <cfRule type="expression" dxfId="466" priority="990">
      <formula>$J$11="净利润率"</formula>
    </cfRule>
  </conditionalFormatting>
  <conditionalFormatting sqref="I1648:I1661">
    <cfRule type="expression" dxfId="465" priority="989">
      <formula>$L$11="ROE"</formula>
    </cfRule>
  </conditionalFormatting>
  <conditionalFormatting sqref="I1648:I1661">
    <cfRule type="colorScale" priority="9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62:M1663">
    <cfRule type="expression" dxfId="464" priority="980">
      <formula>$M$11="EPS"</formula>
    </cfRule>
  </conditionalFormatting>
  <conditionalFormatting sqref="L1662:L1663">
    <cfRule type="expression" dxfId="463" priority="981">
      <formula>$L$11="ROE"</formula>
    </cfRule>
  </conditionalFormatting>
  <conditionalFormatting sqref="I1662:I1663 L1662:L1663">
    <cfRule type="expression" dxfId="462" priority="982">
      <formula>$I$11="毛利率"</formula>
    </cfRule>
  </conditionalFormatting>
  <conditionalFormatting sqref="M1662:M1663">
    <cfRule type="expression" dxfId="461" priority="983">
      <formula>#REF!="营业利润率"</formula>
    </cfRule>
  </conditionalFormatting>
  <conditionalFormatting sqref="M1662:M1663">
    <cfRule type="expression" dxfId="460" priority="984">
      <formula>$J$11="净利润率"</formula>
    </cfRule>
  </conditionalFormatting>
  <conditionalFormatting sqref="K1662:K1663">
    <cfRule type="expression" dxfId="459" priority="985">
      <formula>$K$11="所得税"</formula>
    </cfRule>
    <cfRule type="expression" dxfId="458" priority="986">
      <formula>$K$11="ROA"</formula>
    </cfRule>
  </conditionalFormatting>
  <conditionalFormatting sqref="O1662:O1663">
    <cfRule type="colorScale" priority="9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62:N1663">
    <cfRule type="colorScale" priority="9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62:L1663 I1662:I1663">
    <cfRule type="colorScale" priority="9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62:L1663">
    <cfRule type="colorScale" priority="9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62:G1663">
    <cfRule type="colorScale" priority="9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62:I1663">
    <cfRule type="expression" dxfId="457" priority="972">
      <formula>$L$11="ROE"</formula>
    </cfRule>
  </conditionalFormatting>
  <conditionalFormatting sqref="I1662:I1663">
    <cfRule type="colorScale" priority="9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62:I1663">
    <cfRule type="colorScale" priority="9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62:L1663">
    <cfRule type="expression" dxfId="456" priority="968">
      <formula>$L$11="ROE"</formula>
    </cfRule>
  </conditionalFormatting>
  <conditionalFormatting sqref="L1662:L1663">
    <cfRule type="colorScale" priority="9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62:M1663">
    <cfRule type="expression" dxfId="455" priority="966">
      <formula>$J$11="净利润率"</formula>
    </cfRule>
  </conditionalFormatting>
  <conditionalFormatting sqref="I1662:I1663">
    <cfRule type="expression" dxfId="454" priority="965">
      <formula>$L$11="ROE"</formula>
    </cfRule>
  </conditionalFormatting>
  <conditionalFormatting sqref="I1662:I1663">
    <cfRule type="colorScale" priority="9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64:M1687">
    <cfRule type="expression" dxfId="453" priority="956">
      <formula>$M$11="EPS"</formula>
    </cfRule>
  </conditionalFormatting>
  <conditionalFormatting sqref="L1664:L1687">
    <cfRule type="expression" dxfId="452" priority="957">
      <formula>$L$11="ROE"</formula>
    </cfRule>
  </conditionalFormatting>
  <conditionalFormatting sqref="I1664:I1687 L1664:L1687">
    <cfRule type="expression" dxfId="451" priority="958">
      <formula>$I$11="毛利率"</formula>
    </cfRule>
  </conditionalFormatting>
  <conditionalFormatting sqref="M1664:M1687">
    <cfRule type="expression" dxfId="450" priority="959">
      <formula>#REF!="营业利润率"</formula>
    </cfRule>
  </conditionalFormatting>
  <conditionalFormatting sqref="M1664:M1687">
    <cfRule type="expression" dxfId="449" priority="960">
      <formula>$J$11="净利润率"</formula>
    </cfRule>
  </conditionalFormatting>
  <conditionalFormatting sqref="K1664:K1687">
    <cfRule type="expression" dxfId="448" priority="961">
      <formula>$K$11="所得税"</formula>
    </cfRule>
    <cfRule type="expression" dxfId="447" priority="962">
      <formula>$K$11="ROA"</formula>
    </cfRule>
  </conditionalFormatting>
  <conditionalFormatting sqref="O1664:O1687">
    <cfRule type="colorScale" priority="9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64:N1687">
    <cfRule type="colorScale" priority="9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64:L1687 I1664:I1687">
    <cfRule type="colorScale" priority="9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64:L1687">
    <cfRule type="colorScale" priority="9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64:G1687">
    <cfRule type="colorScale" priority="9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64:I1687">
    <cfRule type="expression" dxfId="446" priority="948">
      <formula>$L$11="ROE"</formula>
    </cfRule>
  </conditionalFormatting>
  <conditionalFormatting sqref="I1664:I1687">
    <cfRule type="colorScale" priority="9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64:I1687">
    <cfRule type="colorScale" priority="9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64:L1687">
    <cfRule type="expression" dxfId="445" priority="944">
      <formula>$L$11="ROE"</formula>
    </cfRule>
  </conditionalFormatting>
  <conditionalFormatting sqref="L1664:L1687">
    <cfRule type="colorScale" priority="9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64:M1687">
    <cfRule type="expression" dxfId="444" priority="942">
      <formula>$J$11="净利润率"</formula>
    </cfRule>
  </conditionalFormatting>
  <conditionalFormatting sqref="I1664:I1687">
    <cfRule type="expression" dxfId="443" priority="941">
      <formula>$L$11="ROE"</formula>
    </cfRule>
  </conditionalFormatting>
  <conditionalFormatting sqref="I1664:I1687">
    <cfRule type="colorScale" priority="9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88:M1699">
    <cfRule type="expression" dxfId="442" priority="932">
      <formula>$M$11="EPS"</formula>
    </cfRule>
  </conditionalFormatting>
  <conditionalFormatting sqref="L1688:L1699">
    <cfRule type="expression" dxfId="441" priority="933">
      <formula>$L$11="ROE"</formula>
    </cfRule>
  </conditionalFormatting>
  <conditionalFormatting sqref="I1688:I1699 L1688:L1699">
    <cfRule type="expression" dxfId="440" priority="934">
      <formula>$I$11="毛利率"</formula>
    </cfRule>
  </conditionalFormatting>
  <conditionalFormatting sqref="M1688:M1699">
    <cfRule type="expression" dxfId="439" priority="935">
      <formula>#REF!="营业利润率"</formula>
    </cfRule>
  </conditionalFormatting>
  <conditionalFormatting sqref="M1688:M1699">
    <cfRule type="expression" dxfId="438" priority="936">
      <formula>$J$11="净利润率"</formula>
    </cfRule>
  </conditionalFormatting>
  <conditionalFormatting sqref="K1688:K1699">
    <cfRule type="expression" dxfId="437" priority="937">
      <formula>$K$11="所得税"</formula>
    </cfRule>
    <cfRule type="expression" dxfId="436" priority="938">
      <formula>$K$11="ROA"</formula>
    </cfRule>
  </conditionalFormatting>
  <conditionalFormatting sqref="O1688:O1699">
    <cfRule type="colorScale" priority="9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688:N1699">
    <cfRule type="colorScale" priority="9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88:L1699 I1688:I1699">
    <cfRule type="colorScale" priority="9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688:L1699">
    <cfRule type="colorScale" priority="9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688:G1699">
    <cfRule type="colorScale" priority="9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688:I1699">
    <cfRule type="expression" dxfId="435" priority="924">
      <formula>$L$11="ROE"</formula>
    </cfRule>
  </conditionalFormatting>
  <conditionalFormatting sqref="I1688:I1699">
    <cfRule type="colorScale" priority="9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688:I1699">
    <cfRule type="colorScale" priority="9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688:L1699">
    <cfRule type="expression" dxfId="434" priority="920">
      <formula>$L$11="ROE"</formula>
    </cfRule>
  </conditionalFormatting>
  <conditionalFormatting sqref="L1688:L1699">
    <cfRule type="colorScale" priority="9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688:M1699">
    <cfRule type="expression" dxfId="433" priority="918">
      <formula>$J$11="净利润率"</formula>
    </cfRule>
  </conditionalFormatting>
  <conditionalFormatting sqref="I1688:I1699">
    <cfRule type="expression" dxfId="432" priority="917">
      <formula>$L$11="ROE"</formula>
    </cfRule>
  </conditionalFormatting>
  <conditionalFormatting sqref="I1688:I1699">
    <cfRule type="colorScale" priority="9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0:M1701">
    <cfRule type="expression" dxfId="431" priority="908">
      <formula>$M$11="EPS"</formula>
    </cfRule>
  </conditionalFormatting>
  <conditionalFormatting sqref="L1700:L1701">
    <cfRule type="expression" dxfId="430" priority="909">
      <formula>$L$11="ROE"</formula>
    </cfRule>
  </conditionalFormatting>
  <conditionalFormatting sqref="I1700:I1701 L1700:L1701">
    <cfRule type="expression" dxfId="429" priority="910">
      <formula>$I$11="毛利率"</formula>
    </cfRule>
  </conditionalFormatting>
  <conditionalFormatting sqref="M1700:M1701">
    <cfRule type="expression" dxfId="428" priority="911">
      <formula>#REF!="营业利润率"</formula>
    </cfRule>
  </conditionalFormatting>
  <conditionalFormatting sqref="M1700:M1701">
    <cfRule type="expression" dxfId="427" priority="912">
      <formula>$J$11="净利润率"</formula>
    </cfRule>
  </conditionalFormatting>
  <conditionalFormatting sqref="K1700:K1701">
    <cfRule type="expression" dxfId="426" priority="913">
      <formula>$K$11="所得税"</formula>
    </cfRule>
    <cfRule type="expression" dxfId="425" priority="914">
      <formula>$K$11="ROA"</formula>
    </cfRule>
  </conditionalFormatting>
  <conditionalFormatting sqref="O1700:O1701">
    <cfRule type="colorScale" priority="9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00:N1701">
    <cfRule type="colorScale" priority="9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00:L1701 I1700:I1701">
    <cfRule type="colorScale" priority="9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00:L1701">
    <cfRule type="colorScale" priority="9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00:G1701">
    <cfRule type="colorScale" priority="9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00:I1701">
    <cfRule type="expression" dxfId="424" priority="900">
      <formula>$L$11="ROE"</formula>
    </cfRule>
  </conditionalFormatting>
  <conditionalFormatting sqref="I1700:I1701">
    <cfRule type="colorScale" priority="8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0:I1701">
    <cfRule type="colorScale" priority="8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00:L1701">
    <cfRule type="expression" dxfId="423" priority="896">
      <formula>$L$11="ROE"</formula>
    </cfRule>
  </conditionalFormatting>
  <conditionalFormatting sqref="L1700:L1701">
    <cfRule type="colorScale" priority="8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0:M1701">
    <cfRule type="expression" dxfId="422" priority="894">
      <formula>$J$11="净利润率"</formula>
    </cfRule>
  </conditionalFormatting>
  <conditionalFormatting sqref="I1700:I1701">
    <cfRule type="expression" dxfId="421" priority="893">
      <formula>$L$11="ROE"</formula>
    </cfRule>
  </conditionalFormatting>
  <conditionalFormatting sqref="I1700:I1701">
    <cfRule type="colorScale" priority="8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2:M1725">
    <cfRule type="expression" dxfId="420" priority="884">
      <formula>$M$11="EPS"</formula>
    </cfRule>
  </conditionalFormatting>
  <conditionalFormatting sqref="L1702:L1725">
    <cfRule type="expression" dxfId="419" priority="885">
      <formula>$L$11="ROE"</formula>
    </cfRule>
  </conditionalFormatting>
  <conditionalFormatting sqref="I1702:I1725 L1702:L1725">
    <cfRule type="expression" dxfId="418" priority="886">
      <formula>$I$11="毛利率"</formula>
    </cfRule>
  </conditionalFormatting>
  <conditionalFormatting sqref="M1702:M1725">
    <cfRule type="expression" dxfId="417" priority="887">
      <formula>#REF!="营业利润率"</formula>
    </cfRule>
  </conditionalFormatting>
  <conditionalFormatting sqref="M1702:M1725">
    <cfRule type="expression" dxfId="416" priority="888">
      <formula>$J$11="净利润率"</formula>
    </cfRule>
  </conditionalFormatting>
  <conditionalFormatting sqref="K1702:K1725">
    <cfRule type="expression" dxfId="415" priority="889">
      <formula>$K$11="所得税"</formula>
    </cfRule>
    <cfRule type="expression" dxfId="414" priority="890">
      <formula>$K$11="ROA"</formula>
    </cfRule>
  </conditionalFormatting>
  <conditionalFormatting sqref="O1702:O1725">
    <cfRule type="colorScale" priority="8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02:N1725">
    <cfRule type="colorScale" priority="8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02:L1725 I1702:I1725">
    <cfRule type="colorScale" priority="8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02:L1725">
    <cfRule type="colorScale" priority="8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02:G1725">
    <cfRule type="colorScale" priority="8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02:I1725">
    <cfRule type="expression" dxfId="413" priority="876">
      <formula>$L$11="ROE"</formula>
    </cfRule>
  </conditionalFormatting>
  <conditionalFormatting sqref="I1702:I1725">
    <cfRule type="colorScale" priority="8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02:I1725">
    <cfRule type="colorScale" priority="8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02:L1725">
    <cfRule type="expression" dxfId="412" priority="872">
      <formula>$L$11="ROE"</formula>
    </cfRule>
  </conditionalFormatting>
  <conditionalFormatting sqref="L1702:L1725">
    <cfRule type="colorScale" priority="8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02:M1725">
    <cfRule type="expression" dxfId="411" priority="870">
      <formula>$J$11="净利润率"</formula>
    </cfRule>
  </conditionalFormatting>
  <conditionalFormatting sqref="I1702:I1725">
    <cfRule type="expression" dxfId="410" priority="869">
      <formula>$L$11="ROE"</formula>
    </cfRule>
  </conditionalFormatting>
  <conditionalFormatting sqref="I1702:I1725">
    <cfRule type="colorScale" priority="8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26:M1739">
    <cfRule type="expression" dxfId="409" priority="860">
      <formula>$M$11="EPS"</formula>
    </cfRule>
  </conditionalFormatting>
  <conditionalFormatting sqref="L1726:L1739">
    <cfRule type="expression" dxfId="408" priority="861">
      <formula>$L$11="ROE"</formula>
    </cfRule>
  </conditionalFormatting>
  <conditionalFormatting sqref="I1726:I1739 L1726:L1739">
    <cfRule type="expression" dxfId="407" priority="862">
      <formula>$I$11="毛利率"</formula>
    </cfRule>
  </conditionalFormatting>
  <conditionalFormatting sqref="M1726:M1739">
    <cfRule type="expression" dxfId="406" priority="863">
      <formula>#REF!="营业利润率"</formula>
    </cfRule>
  </conditionalFormatting>
  <conditionalFormatting sqref="M1726:M1739">
    <cfRule type="expression" dxfId="405" priority="864">
      <formula>$J$11="净利润率"</formula>
    </cfRule>
  </conditionalFormatting>
  <conditionalFormatting sqref="K1726:K1739">
    <cfRule type="expression" dxfId="404" priority="865">
      <formula>$K$11="所得税"</formula>
    </cfRule>
    <cfRule type="expression" dxfId="403" priority="866">
      <formula>$K$11="ROA"</formula>
    </cfRule>
  </conditionalFormatting>
  <conditionalFormatting sqref="O1726:O1739">
    <cfRule type="colorScale" priority="8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26:N1739">
    <cfRule type="colorScale" priority="8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26:L1739 I1726:I1739">
    <cfRule type="colorScale" priority="8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26:L1739">
    <cfRule type="colorScale" priority="8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26:G1739">
    <cfRule type="colorScale" priority="8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26:I1739">
    <cfRule type="expression" dxfId="402" priority="852">
      <formula>$L$11="ROE"</formula>
    </cfRule>
  </conditionalFormatting>
  <conditionalFormatting sqref="I1726:I1739">
    <cfRule type="colorScale" priority="8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26:I1739">
    <cfRule type="colorScale" priority="8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26:L1739">
    <cfRule type="expression" dxfId="401" priority="848">
      <formula>$L$11="ROE"</formula>
    </cfRule>
  </conditionalFormatting>
  <conditionalFormatting sqref="L1726:L1739">
    <cfRule type="colorScale" priority="8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26:M1739">
    <cfRule type="expression" dxfId="400" priority="846">
      <formula>$J$11="净利润率"</formula>
    </cfRule>
  </conditionalFormatting>
  <conditionalFormatting sqref="I1726:I1739">
    <cfRule type="expression" dxfId="399" priority="845">
      <formula>$L$11="ROE"</formula>
    </cfRule>
  </conditionalFormatting>
  <conditionalFormatting sqref="I1726:I1739">
    <cfRule type="colorScale" priority="8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0:M1741">
    <cfRule type="expression" dxfId="398" priority="836">
      <formula>$M$11="EPS"</formula>
    </cfRule>
  </conditionalFormatting>
  <conditionalFormatting sqref="L1740:L1741">
    <cfRule type="expression" dxfId="397" priority="837">
      <formula>$L$11="ROE"</formula>
    </cfRule>
  </conditionalFormatting>
  <conditionalFormatting sqref="I1740:I1741 L1740:L1741">
    <cfRule type="expression" dxfId="396" priority="838">
      <formula>$I$11="毛利率"</formula>
    </cfRule>
  </conditionalFormatting>
  <conditionalFormatting sqref="M1740:M1741">
    <cfRule type="expression" dxfId="395" priority="839">
      <formula>#REF!="营业利润率"</formula>
    </cfRule>
  </conditionalFormatting>
  <conditionalFormatting sqref="M1740:M1741">
    <cfRule type="expression" dxfId="394" priority="840">
      <formula>$J$11="净利润率"</formula>
    </cfRule>
  </conditionalFormatting>
  <conditionalFormatting sqref="K1740:K1741">
    <cfRule type="expression" dxfId="393" priority="841">
      <formula>$K$11="所得税"</formula>
    </cfRule>
    <cfRule type="expression" dxfId="392" priority="842">
      <formula>$K$11="ROA"</formula>
    </cfRule>
  </conditionalFormatting>
  <conditionalFormatting sqref="O1740:O1741">
    <cfRule type="colorScale" priority="8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40:N1741">
    <cfRule type="colorScale" priority="8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40:L1741 I1740:I1741">
    <cfRule type="colorScale" priority="8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40:L1741">
    <cfRule type="colorScale" priority="8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40:G1741">
    <cfRule type="colorScale" priority="8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40:I1741">
    <cfRule type="expression" dxfId="391" priority="828">
      <formula>$L$11="ROE"</formula>
    </cfRule>
  </conditionalFormatting>
  <conditionalFormatting sqref="I1740:I1741">
    <cfRule type="colorScale" priority="8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40:I1741">
    <cfRule type="colorScale" priority="8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40:L1741">
    <cfRule type="expression" dxfId="390" priority="824">
      <formula>$L$11="ROE"</formula>
    </cfRule>
  </conditionalFormatting>
  <conditionalFormatting sqref="L1740:L1741">
    <cfRule type="colorScale" priority="8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0:M1741">
    <cfRule type="expression" dxfId="389" priority="822">
      <formula>$J$11="净利润率"</formula>
    </cfRule>
  </conditionalFormatting>
  <conditionalFormatting sqref="I1740:I1741">
    <cfRule type="expression" dxfId="388" priority="821">
      <formula>$L$11="ROE"</formula>
    </cfRule>
  </conditionalFormatting>
  <conditionalFormatting sqref="I1740:I1741">
    <cfRule type="colorScale" priority="8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2:M1743">
    <cfRule type="expression" dxfId="387" priority="812">
      <formula>$M$11="EPS"</formula>
    </cfRule>
  </conditionalFormatting>
  <conditionalFormatting sqref="L1742:L1743">
    <cfRule type="expression" dxfId="386" priority="813">
      <formula>$L$11="ROE"</formula>
    </cfRule>
  </conditionalFormatting>
  <conditionalFormatting sqref="I1742:I1743 L1742:L1743">
    <cfRule type="expression" dxfId="385" priority="814">
      <formula>$I$11="毛利率"</formula>
    </cfRule>
  </conditionalFormatting>
  <conditionalFormatting sqref="M1742:M1743">
    <cfRule type="expression" dxfId="384" priority="815">
      <formula>#REF!="营业利润率"</formula>
    </cfRule>
  </conditionalFormatting>
  <conditionalFormatting sqref="M1742:M1743">
    <cfRule type="expression" dxfId="383" priority="816">
      <formula>$J$11="净利润率"</formula>
    </cfRule>
  </conditionalFormatting>
  <conditionalFormatting sqref="K1742:K1743">
    <cfRule type="expression" dxfId="382" priority="817">
      <formula>$K$11="所得税"</formula>
    </cfRule>
    <cfRule type="expression" dxfId="381" priority="818">
      <formula>$K$11="ROA"</formula>
    </cfRule>
  </conditionalFormatting>
  <conditionalFormatting sqref="O1742:O1743">
    <cfRule type="colorScale" priority="8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42:N1743">
    <cfRule type="colorScale" priority="8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42:L1743 I1742:I1743">
    <cfRule type="colorScale" priority="8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42:L1743">
    <cfRule type="colorScale" priority="8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42:G1743">
    <cfRule type="colorScale" priority="8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42:I1743">
    <cfRule type="expression" dxfId="380" priority="804">
      <formula>$L$11="ROE"</formula>
    </cfRule>
  </conditionalFormatting>
  <conditionalFormatting sqref="I1742:I1743">
    <cfRule type="colorScale" priority="8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42:I1743">
    <cfRule type="colorScale" priority="8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42:L1743">
    <cfRule type="expression" dxfId="379" priority="800">
      <formula>$L$11="ROE"</formula>
    </cfRule>
  </conditionalFormatting>
  <conditionalFormatting sqref="L1742:L1743">
    <cfRule type="colorScale" priority="7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2:M1743">
    <cfRule type="expression" dxfId="378" priority="798">
      <formula>$J$11="净利润率"</formula>
    </cfRule>
  </conditionalFormatting>
  <conditionalFormatting sqref="I1742:I1743">
    <cfRule type="expression" dxfId="377" priority="797">
      <formula>$L$11="ROE"</formula>
    </cfRule>
  </conditionalFormatting>
  <conditionalFormatting sqref="I1742:I1743">
    <cfRule type="colorScale" priority="7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4:M1767">
    <cfRule type="expression" dxfId="376" priority="788">
      <formula>$M$11="EPS"</formula>
    </cfRule>
  </conditionalFormatting>
  <conditionalFormatting sqref="L1744:L1767">
    <cfRule type="expression" dxfId="375" priority="789">
      <formula>$L$11="ROE"</formula>
    </cfRule>
  </conditionalFormatting>
  <conditionalFormatting sqref="I1744:I1767 L1744:L1767">
    <cfRule type="expression" dxfId="374" priority="790">
      <formula>$I$11="毛利率"</formula>
    </cfRule>
  </conditionalFormatting>
  <conditionalFormatting sqref="M1744:M1767">
    <cfRule type="expression" dxfId="373" priority="791">
      <formula>#REF!="营业利润率"</formula>
    </cfRule>
  </conditionalFormatting>
  <conditionalFormatting sqref="M1744:M1767">
    <cfRule type="expression" dxfId="372" priority="792">
      <formula>$J$11="净利润率"</formula>
    </cfRule>
  </conditionalFormatting>
  <conditionalFormatting sqref="K1744:K1767">
    <cfRule type="expression" dxfId="371" priority="793">
      <formula>$K$11="所得税"</formula>
    </cfRule>
    <cfRule type="expression" dxfId="370" priority="794">
      <formula>$K$11="ROA"</formula>
    </cfRule>
  </conditionalFormatting>
  <conditionalFormatting sqref="O1744:O1767">
    <cfRule type="colorScale" priority="7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44:N1767">
    <cfRule type="colorScale" priority="7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44:L1767 I1744:I1767">
    <cfRule type="colorScale" priority="7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44:L1767">
    <cfRule type="colorScale" priority="7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44:G1767">
    <cfRule type="colorScale" priority="7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44:I1767">
    <cfRule type="expression" dxfId="369" priority="780">
      <formula>$L$11="ROE"</formula>
    </cfRule>
  </conditionalFormatting>
  <conditionalFormatting sqref="I1744:I1767">
    <cfRule type="colorScale" priority="7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44:I1767">
    <cfRule type="colorScale" priority="7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44:L1767">
    <cfRule type="expression" dxfId="368" priority="776">
      <formula>$L$11="ROE"</formula>
    </cfRule>
  </conditionalFormatting>
  <conditionalFormatting sqref="L1744:L1767">
    <cfRule type="colorScale" priority="7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44:M1767">
    <cfRule type="expression" dxfId="367" priority="774">
      <formula>$J$11="净利润率"</formula>
    </cfRule>
  </conditionalFormatting>
  <conditionalFormatting sqref="I1744:I1767">
    <cfRule type="expression" dxfId="366" priority="773">
      <formula>$L$11="ROE"</formula>
    </cfRule>
  </conditionalFormatting>
  <conditionalFormatting sqref="I1744:I1767">
    <cfRule type="colorScale" priority="7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68:M1781">
    <cfRule type="expression" dxfId="365" priority="764">
      <formula>$M$11="EPS"</formula>
    </cfRule>
  </conditionalFormatting>
  <conditionalFormatting sqref="L1768:L1781">
    <cfRule type="expression" dxfId="364" priority="765">
      <formula>$L$11="ROE"</formula>
    </cfRule>
  </conditionalFormatting>
  <conditionalFormatting sqref="I1768:I1781 L1768:L1781">
    <cfRule type="expression" dxfId="363" priority="766">
      <formula>$I$11="毛利率"</formula>
    </cfRule>
  </conditionalFormatting>
  <conditionalFormatting sqref="M1768:M1781">
    <cfRule type="expression" dxfId="362" priority="767">
      <formula>#REF!="营业利润率"</formula>
    </cfRule>
  </conditionalFormatting>
  <conditionalFormatting sqref="M1768:M1781">
    <cfRule type="expression" dxfId="361" priority="768">
      <formula>$J$11="净利润率"</formula>
    </cfRule>
  </conditionalFormatting>
  <conditionalFormatting sqref="K1768:K1781">
    <cfRule type="expression" dxfId="360" priority="769">
      <formula>$K$11="所得税"</formula>
    </cfRule>
    <cfRule type="expression" dxfId="359" priority="770">
      <formula>$K$11="ROA"</formula>
    </cfRule>
  </conditionalFormatting>
  <conditionalFormatting sqref="O1768:O1781">
    <cfRule type="colorScale" priority="7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68:N1781">
    <cfRule type="colorScale" priority="7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68:L1781 I1768:I1781">
    <cfRule type="colorScale" priority="7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68:L1781">
    <cfRule type="colorScale" priority="7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68:G1781">
    <cfRule type="colorScale" priority="7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68:I1781">
    <cfRule type="expression" dxfId="358" priority="756">
      <formula>$L$11="ROE"</formula>
    </cfRule>
  </conditionalFormatting>
  <conditionalFormatting sqref="I1768:I1781">
    <cfRule type="colorScale" priority="7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68:I1781">
    <cfRule type="colorScale" priority="7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68:L1781">
    <cfRule type="expression" dxfId="357" priority="752">
      <formula>$L$11="ROE"</formula>
    </cfRule>
  </conditionalFormatting>
  <conditionalFormatting sqref="L1768:L1781">
    <cfRule type="colorScale" priority="7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68:M1781">
    <cfRule type="expression" dxfId="356" priority="750">
      <formula>$J$11="净利润率"</formula>
    </cfRule>
  </conditionalFormatting>
  <conditionalFormatting sqref="I1768:I1781">
    <cfRule type="expression" dxfId="355" priority="749">
      <formula>$L$11="ROE"</formula>
    </cfRule>
  </conditionalFormatting>
  <conditionalFormatting sqref="I1768:I1781">
    <cfRule type="colorScale" priority="7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82:M1783">
    <cfRule type="expression" dxfId="354" priority="740">
      <formula>$M$11="EPS"</formula>
    </cfRule>
  </conditionalFormatting>
  <conditionalFormatting sqref="L1782:L1783">
    <cfRule type="expression" dxfId="353" priority="741">
      <formula>$L$11="ROE"</formula>
    </cfRule>
  </conditionalFormatting>
  <conditionalFormatting sqref="I1782:I1783 L1782:L1783">
    <cfRule type="expression" dxfId="352" priority="742">
      <formula>$I$11="毛利率"</formula>
    </cfRule>
  </conditionalFormatting>
  <conditionalFormatting sqref="M1782:M1783">
    <cfRule type="expression" dxfId="351" priority="743">
      <formula>#REF!="营业利润率"</formula>
    </cfRule>
  </conditionalFormatting>
  <conditionalFormatting sqref="M1782:M1783">
    <cfRule type="expression" dxfId="350" priority="744">
      <formula>$J$11="净利润率"</formula>
    </cfRule>
  </conditionalFormatting>
  <conditionalFormatting sqref="K1782:K1783">
    <cfRule type="expression" dxfId="349" priority="745">
      <formula>$K$11="所得税"</formula>
    </cfRule>
    <cfRule type="expression" dxfId="348" priority="746">
      <formula>$K$11="ROA"</formula>
    </cfRule>
  </conditionalFormatting>
  <conditionalFormatting sqref="O1782:O1783">
    <cfRule type="colorScale" priority="7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82:N1783">
    <cfRule type="colorScale" priority="7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82:L1783 I1782:I1783">
    <cfRule type="colorScale" priority="7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82:L1783">
    <cfRule type="colorScale" priority="7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82:G1783">
    <cfRule type="colorScale" priority="7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82:I1783">
    <cfRule type="expression" dxfId="347" priority="732">
      <formula>$L$11="ROE"</formula>
    </cfRule>
  </conditionalFormatting>
  <conditionalFormatting sqref="I1782:I1783">
    <cfRule type="colorScale" priority="7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82:I1783">
    <cfRule type="colorScale" priority="7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82:L1783">
    <cfRule type="expression" dxfId="346" priority="728">
      <formula>$L$11="ROE"</formula>
    </cfRule>
  </conditionalFormatting>
  <conditionalFormatting sqref="L1782:L1783">
    <cfRule type="colorScale" priority="7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82:M1783">
    <cfRule type="expression" dxfId="345" priority="726">
      <formula>$J$11="净利润率"</formula>
    </cfRule>
  </conditionalFormatting>
  <conditionalFormatting sqref="I1782:I1783">
    <cfRule type="expression" dxfId="344" priority="725">
      <formula>$L$11="ROE"</formula>
    </cfRule>
  </conditionalFormatting>
  <conditionalFormatting sqref="I1782:I1783">
    <cfRule type="colorScale" priority="7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84:M1807">
    <cfRule type="expression" dxfId="343" priority="716">
      <formula>$M$11="EPS"</formula>
    </cfRule>
  </conditionalFormatting>
  <conditionalFormatting sqref="L1784:L1807">
    <cfRule type="expression" dxfId="342" priority="717">
      <formula>$L$11="ROE"</formula>
    </cfRule>
  </conditionalFormatting>
  <conditionalFormatting sqref="I1784:I1807 L1784:L1807">
    <cfRule type="expression" dxfId="341" priority="718">
      <formula>$I$11="毛利率"</formula>
    </cfRule>
  </conditionalFormatting>
  <conditionalFormatting sqref="M1784:M1807">
    <cfRule type="expression" dxfId="340" priority="719">
      <formula>#REF!="营业利润率"</formula>
    </cfRule>
  </conditionalFormatting>
  <conditionalFormatting sqref="M1784:M1807">
    <cfRule type="expression" dxfId="339" priority="720">
      <formula>$J$11="净利润率"</formula>
    </cfRule>
  </conditionalFormatting>
  <conditionalFormatting sqref="K1784:K1807">
    <cfRule type="expression" dxfId="338" priority="721">
      <formula>$K$11="所得税"</formula>
    </cfRule>
    <cfRule type="expression" dxfId="337" priority="722">
      <formula>$K$11="ROA"</formula>
    </cfRule>
  </conditionalFormatting>
  <conditionalFormatting sqref="O1784:O1807">
    <cfRule type="colorScale" priority="7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784:N1807">
    <cfRule type="colorScale" priority="7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84:L1807 I1784:I1807">
    <cfRule type="colorScale" priority="7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784:L1807">
    <cfRule type="colorScale" priority="7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784:G1807">
    <cfRule type="colorScale" priority="7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784:I1807">
    <cfRule type="expression" dxfId="336" priority="708">
      <formula>$L$11="ROE"</formula>
    </cfRule>
  </conditionalFormatting>
  <conditionalFormatting sqref="I1784:I1807">
    <cfRule type="colorScale" priority="7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784:I1807">
    <cfRule type="colorScale" priority="7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784:L1807">
    <cfRule type="expression" dxfId="335" priority="704">
      <formula>$L$11="ROE"</formula>
    </cfRule>
  </conditionalFormatting>
  <conditionalFormatting sqref="L1784:L1807">
    <cfRule type="colorScale" priority="7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784:M1807">
    <cfRule type="expression" dxfId="334" priority="702">
      <formula>$J$11="净利润率"</formula>
    </cfRule>
  </conditionalFormatting>
  <conditionalFormatting sqref="I1784:I1807">
    <cfRule type="expression" dxfId="333" priority="701">
      <formula>$L$11="ROE"</formula>
    </cfRule>
  </conditionalFormatting>
  <conditionalFormatting sqref="I1784:I1807">
    <cfRule type="colorScale" priority="7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08:M1819">
    <cfRule type="expression" dxfId="332" priority="692">
      <formula>$M$11="EPS"</formula>
    </cfRule>
  </conditionalFormatting>
  <conditionalFormatting sqref="L1808:L1819">
    <cfRule type="expression" dxfId="331" priority="693">
      <formula>$L$11="ROE"</formula>
    </cfRule>
  </conditionalFormatting>
  <conditionalFormatting sqref="I1808:I1819 L1808:L1819">
    <cfRule type="expression" dxfId="330" priority="694">
      <formula>$I$11="毛利率"</formula>
    </cfRule>
  </conditionalFormatting>
  <conditionalFormatting sqref="M1808:M1819">
    <cfRule type="expression" dxfId="329" priority="695">
      <formula>#REF!="营业利润率"</formula>
    </cfRule>
  </conditionalFormatting>
  <conditionalFormatting sqref="M1808:M1819">
    <cfRule type="expression" dxfId="328" priority="696">
      <formula>$J$11="净利润率"</formula>
    </cfRule>
  </conditionalFormatting>
  <conditionalFormatting sqref="K1808:K1819">
    <cfRule type="expression" dxfId="327" priority="697">
      <formula>$K$11="所得税"</formula>
    </cfRule>
    <cfRule type="expression" dxfId="326" priority="698">
      <formula>$K$11="ROA"</formula>
    </cfRule>
  </conditionalFormatting>
  <conditionalFormatting sqref="O1808:O1819">
    <cfRule type="colorScale" priority="6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08:N1819">
    <cfRule type="colorScale" priority="6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08:L1819 I1808:I1819">
    <cfRule type="colorScale" priority="6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08:L1819">
    <cfRule type="colorScale" priority="6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08:G1819">
    <cfRule type="colorScale" priority="6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08:I1819">
    <cfRule type="expression" dxfId="325" priority="684">
      <formula>$L$11="ROE"</formula>
    </cfRule>
  </conditionalFormatting>
  <conditionalFormatting sqref="I1808:I1819">
    <cfRule type="colorScale" priority="6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08:I1819">
    <cfRule type="colorScale" priority="6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08:L1819">
    <cfRule type="expression" dxfId="324" priority="680">
      <formula>$L$11="ROE"</formula>
    </cfRule>
  </conditionalFormatting>
  <conditionalFormatting sqref="L1808:L1819">
    <cfRule type="colorScale" priority="6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08:M1819">
    <cfRule type="expression" dxfId="323" priority="678">
      <formula>$J$11="净利润率"</formula>
    </cfRule>
  </conditionalFormatting>
  <conditionalFormatting sqref="I1808:I1819">
    <cfRule type="expression" dxfId="322" priority="677">
      <formula>$L$11="ROE"</formula>
    </cfRule>
  </conditionalFormatting>
  <conditionalFormatting sqref="I1808:I1819">
    <cfRule type="colorScale" priority="6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20:M1821">
    <cfRule type="expression" dxfId="321" priority="668">
      <formula>$M$11="EPS"</formula>
    </cfRule>
  </conditionalFormatting>
  <conditionalFormatting sqref="L1820:L1821">
    <cfRule type="expression" dxfId="320" priority="669">
      <formula>$L$11="ROE"</formula>
    </cfRule>
  </conditionalFormatting>
  <conditionalFormatting sqref="I1820:I1821 L1820:L1821">
    <cfRule type="expression" dxfId="319" priority="670">
      <formula>$I$11="毛利率"</formula>
    </cfRule>
  </conditionalFormatting>
  <conditionalFormatting sqref="M1820:M1821">
    <cfRule type="expression" dxfId="318" priority="671">
      <formula>#REF!="营业利润率"</formula>
    </cfRule>
  </conditionalFormatting>
  <conditionalFormatting sqref="M1820:M1821">
    <cfRule type="expression" dxfId="317" priority="672">
      <formula>$J$11="净利润率"</formula>
    </cfRule>
  </conditionalFormatting>
  <conditionalFormatting sqref="K1820:K1821">
    <cfRule type="expression" dxfId="316" priority="673">
      <formula>$K$11="所得税"</formula>
    </cfRule>
    <cfRule type="expression" dxfId="315" priority="674">
      <formula>$K$11="ROA"</formula>
    </cfRule>
  </conditionalFormatting>
  <conditionalFormatting sqref="O1820:O1821">
    <cfRule type="colorScale" priority="6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20:N1821">
    <cfRule type="colorScale" priority="6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20:L1821 I1820:I1821">
    <cfRule type="colorScale" priority="6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20:L1821">
    <cfRule type="colorScale" priority="6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20:G1821">
    <cfRule type="colorScale" priority="6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20:I1821">
    <cfRule type="expression" dxfId="314" priority="660">
      <formula>$L$11="ROE"</formula>
    </cfRule>
  </conditionalFormatting>
  <conditionalFormatting sqref="I1820:I1821">
    <cfRule type="colorScale" priority="6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20:I1821">
    <cfRule type="colorScale" priority="6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20:L1821">
    <cfRule type="expression" dxfId="313" priority="656">
      <formula>$L$11="ROE"</formula>
    </cfRule>
  </conditionalFormatting>
  <conditionalFormatting sqref="L1820:L1821">
    <cfRule type="colorScale" priority="6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20:M1821">
    <cfRule type="expression" dxfId="312" priority="654">
      <formula>$J$11="净利润率"</formula>
    </cfRule>
  </conditionalFormatting>
  <conditionalFormatting sqref="I1820:I1821">
    <cfRule type="expression" dxfId="311" priority="653">
      <formula>$L$11="ROE"</formula>
    </cfRule>
  </conditionalFormatting>
  <conditionalFormatting sqref="I1820:I1821">
    <cfRule type="colorScale" priority="6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22:M1845">
    <cfRule type="expression" dxfId="310" priority="644">
      <formula>$M$11="EPS"</formula>
    </cfRule>
  </conditionalFormatting>
  <conditionalFormatting sqref="L1822:L1845">
    <cfRule type="expression" dxfId="309" priority="645">
      <formula>$L$11="ROE"</formula>
    </cfRule>
  </conditionalFormatting>
  <conditionalFormatting sqref="I1822:I1845 L1822:L1845">
    <cfRule type="expression" dxfId="308" priority="646">
      <formula>$I$11="毛利率"</formula>
    </cfRule>
  </conditionalFormatting>
  <conditionalFormatting sqref="M1822:M1845">
    <cfRule type="expression" dxfId="307" priority="647">
      <formula>#REF!="营业利润率"</formula>
    </cfRule>
  </conditionalFormatting>
  <conditionalFormatting sqref="M1822:M1845">
    <cfRule type="expression" dxfId="306" priority="648">
      <formula>$J$11="净利润率"</formula>
    </cfRule>
  </conditionalFormatting>
  <conditionalFormatting sqref="K1822:K1845">
    <cfRule type="expression" dxfId="305" priority="649">
      <formula>$K$11="所得税"</formula>
    </cfRule>
    <cfRule type="expression" dxfId="304" priority="650">
      <formula>$K$11="ROA"</formula>
    </cfRule>
  </conditionalFormatting>
  <conditionalFormatting sqref="O1822:O1845">
    <cfRule type="colorScale" priority="6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22:N1845">
    <cfRule type="colorScale" priority="6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22:L1845 I1822:I1845">
    <cfRule type="colorScale" priority="6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22:L1845">
    <cfRule type="colorScale" priority="6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22:G1845">
    <cfRule type="colorScale" priority="6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22:I1845">
    <cfRule type="expression" dxfId="303" priority="636">
      <formula>$L$11="ROE"</formula>
    </cfRule>
  </conditionalFormatting>
  <conditionalFormatting sqref="I1822:I1845">
    <cfRule type="colorScale" priority="6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22:I1845">
    <cfRule type="colorScale" priority="6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22:L1845">
    <cfRule type="expression" dxfId="302" priority="632">
      <formula>$L$11="ROE"</formula>
    </cfRule>
  </conditionalFormatting>
  <conditionalFormatting sqref="L1822:L1845">
    <cfRule type="colorScale" priority="6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22:M1845">
    <cfRule type="expression" dxfId="301" priority="630">
      <formula>$J$11="净利润率"</formula>
    </cfRule>
  </conditionalFormatting>
  <conditionalFormatting sqref="I1822:I1845">
    <cfRule type="expression" dxfId="300" priority="629">
      <formula>$L$11="ROE"</formula>
    </cfRule>
  </conditionalFormatting>
  <conditionalFormatting sqref="I1822:I1845">
    <cfRule type="colorScale" priority="6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46:M1859">
    <cfRule type="expression" dxfId="299" priority="620">
      <formula>$M$11="EPS"</formula>
    </cfRule>
  </conditionalFormatting>
  <conditionalFormatting sqref="L1846:L1859">
    <cfRule type="expression" dxfId="298" priority="621">
      <formula>$L$11="ROE"</formula>
    </cfRule>
  </conditionalFormatting>
  <conditionalFormatting sqref="I1846:I1859 L1846:L1859">
    <cfRule type="expression" dxfId="297" priority="622">
      <formula>$I$11="毛利率"</formula>
    </cfRule>
  </conditionalFormatting>
  <conditionalFormatting sqref="M1846:M1859">
    <cfRule type="expression" dxfId="296" priority="623">
      <formula>#REF!="营业利润率"</formula>
    </cfRule>
  </conditionalFormatting>
  <conditionalFormatting sqref="M1846:M1859">
    <cfRule type="expression" dxfId="295" priority="624">
      <formula>$J$11="净利润率"</formula>
    </cfRule>
  </conditionalFormatting>
  <conditionalFormatting sqref="K1846:K1859">
    <cfRule type="expression" dxfId="294" priority="625">
      <formula>$K$11="所得税"</formula>
    </cfRule>
    <cfRule type="expression" dxfId="293" priority="626">
      <formula>$K$11="ROA"</formula>
    </cfRule>
  </conditionalFormatting>
  <conditionalFormatting sqref="O1846:O1859">
    <cfRule type="colorScale" priority="6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46:N1859">
    <cfRule type="colorScale" priority="6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46:L1859 I1846:I1859">
    <cfRule type="colorScale" priority="6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46:L1859">
    <cfRule type="colorScale" priority="6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46:G1859">
    <cfRule type="colorScale" priority="6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46:I1859">
    <cfRule type="expression" dxfId="292" priority="612">
      <formula>$L$11="ROE"</formula>
    </cfRule>
  </conditionalFormatting>
  <conditionalFormatting sqref="I1846:I1859">
    <cfRule type="colorScale" priority="6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46:I1859">
    <cfRule type="colorScale" priority="6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46:L1859">
    <cfRule type="expression" dxfId="291" priority="608">
      <formula>$L$11="ROE"</formula>
    </cfRule>
  </conditionalFormatting>
  <conditionalFormatting sqref="L1846:L1859">
    <cfRule type="colorScale" priority="6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46:M1859">
    <cfRule type="expression" dxfId="290" priority="606">
      <formula>$J$11="净利润率"</formula>
    </cfRule>
  </conditionalFormatting>
  <conditionalFormatting sqref="I1846:I1859">
    <cfRule type="expression" dxfId="289" priority="605">
      <formula>$L$11="ROE"</formula>
    </cfRule>
  </conditionalFormatting>
  <conditionalFormatting sqref="I1846:I1859">
    <cfRule type="colorScale" priority="6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60:M1861">
    <cfRule type="expression" dxfId="288" priority="596">
      <formula>$M$11="EPS"</formula>
    </cfRule>
  </conditionalFormatting>
  <conditionalFormatting sqref="L1860:L1861">
    <cfRule type="expression" dxfId="287" priority="597">
      <formula>$L$11="ROE"</formula>
    </cfRule>
  </conditionalFormatting>
  <conditionalFormatting sqref="I1860:I1861 L1860:L1861">
    <cfRule type="expression" dxfId="286" priority="598">
      <formula>$I$11="毛利率"</formula>
    </cfRule>
  </conditionalFormatting>
  <conditionalFormatting sqref="M1860:M1861">
    <cfRule type="expression" dxfId="285" priority="599">
      <formula>#REF!="营业利润率"</formula>
    </cfRule>
  </conditionalFormatting>
  <conditionalFormatting sqref="M1860:M1861">
    <cfRule type="expression" dxfId="284" priority="600">
      <formula>$J$11="净利润率"</formula>
    </cfRule>
  </conditionalFormatting>
  <conditionalFormatting sqref="K1860:K1861">
    <cfRule type="expression" dxfId="283" priority="601">
      <formula>$K$11="所得税"</formula>
    </cfRule>
    <cfRule type="expression" dxfId="282" priority="602">
      <formula>$K$11="ROA"</formula>
    </cfRule>
  </conditionalFormatting>
  <conditionalFormatting sqref="O1860:O1861">
    <cfRule type="colorScale" priority="5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60:N1861">
    <cfRule type="colorScale" priority="5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60:L1861 I1860:I1861">
    <cfRule type="colorScale" priority="59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60:L1861">
    <cfRule type="colorScale" priority="59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60:G1861">
    <cfRule type="colorScale" priority="58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60:I1861">
    <cfRule type="expression" dxfId="281" priority="588">
      <formula>$L$11="ROE"</formula>
    </cfRule>
  </conditionalFormatting>
  <conditionalFormatting sqref="I1860:I1861">
    <cfRule type="colorScale" priority="5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60:I1861">
    <cfRule type="colorScale" priority="5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60:L1861">
    <cfRule type="expression" dxfId="280" priority="584">
      <formula>$L$11="ROE"</formula>
    </cfRule>
  </conditionalFormatting>
  <conditionalFormatting sqref="L1860:L1861">
    <cfRule type="colorScale" priority="5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60:M1861">
    <cfRule type="expression" dxfId="279" priority="582">
      <formula>$J$11="净利润率"</formula>
    </cfRule>
  </conditionalFormatting>
  <conditionalFormatting sqref="I1860:I1861">
    <cfRule type="expression" dxfId="278" priority="581">
      <formula>$L$11="ROE"</formula>
    </cfRule>
  </conditionalFormatting>
  <conditionalFormatting sqref="I1860:I1861">
    <cfRule type="colorScale" priority="5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62:M1885">
    <cfRule type="expression" dxfId="277" priority="572">
      <formula>$M$11="EPS"</formula>
    </cfRule>
  </conditionalFormatting>
  <conditionalFormatting sqref="L1862:L1885">
    <cfRule type="expression" dxfId="276" priority="573">
      <formula>$L$11="ROE"</formula>
    </cfRule>
  </conditionalFormatting>
  <conditionalFormatting sqref="I1862:I1885 L1862:L1885">
    <cfRule type="expression" dxfId="275" priority="574">
      <formula>$I$11="毛利率"</formula>
    </cfRule>
  </conditionalFormatting>
  <conditionalFormatting sqref="M1862:M1885">
    <cfRule type="expression" dxfId="274" priority="575">
      <formula>#REF!="营业利润率"</formula>
    </cfRule>
  </conditionalFormatting>
  <conditionalFormatting sqref="M1862:M1885">
    <cfRule type="expression" dxfId="273" priority="576">
      <formula>$J$11="净利润率"</formula>
    </cfRule>
  </conditionalFormatting>
  <conditionalFormatting sqref="K1862:K1885">
    <cfRule type="expression" dxfId="272" priority="577">
      <formula>$K$11="所得税"</formula>
    </cfRule>
    <cfRule type="expression" dxfId="271" priority="578">
      <formula>$K$11="ROA"</formula>
    </cfRule>
  </conditionalFormatting>
  <conditionalFormatting sqref="O1862:O1885">
    <cfRule type="colorScale" priority="5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62:N1885">
    <cfRule type="colorScale" priority="5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62:L1885 I1862:I1885">
    <cfRule type="colorScale" priority="56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62:L1885">
    <cfRule type="colorScale" priority="56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62:G1885">
    <cfRule type="colorScale" priority="56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62:I1885">
    <cfRule type="expression" dxfId="270" priority="564">
      <formula>$L$11="ROE"</formula>
    </cfRule>
  </conditionalFormatting>
  <conditionalFormatting sqref="I1862:I1885">
    <cfRule type="colorScale" priority="5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62:I1885">
    <cfRule type="colorScale" priority="5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62:L1885">
    <cfRule type="expression" dxfId="269" priority="560">
      <formula>$L$11="ROE"</formula>
    </cfRule>
  </conditionalFormatting>
  <conditionalFormatting sqref="L1862:L1885">
    <cfRule type="colorScale" priority="5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62:M1885">
    <cfRule type="expression" dxfId="268" priority="558">
      <formula>$J$11="净利润率"</formula>
    </cfRule>
  </conditionalFormatting>
  <conditionalFormatting sqref="I1862:I1885">
    <cfRule type="expression" dxfId="267" priority="557">
      <formula>$L$11="ROE"</formula>
    </cfRule>
  </conditionalFormatting>
  <conditionalFormatting sqref="I1862:I1885">
    <cfRule type="colorScale" priority="5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86:M1897">
    <cfRule type="expression" dxfId="266" priority="548">
      <formula>$M$11="EPS"</formula>
    </cfRule>
  </conditionalFormatting>
  <conditionalFormatting sqref="L1886:L1897">
    <cfRule type="expression" dxfId="265" priority="549">
      <formula>$L$11="ROE"</formula>
    </cfRule>
  </conditionalFormatting>
  <conditionalFormatting sqref="I1886:I1897 L1886:L1897">
    <cfRule type="expression" dxfId="264" priority="550">
      <formula>$I$11="毛利率"</formula>
    </cfRule>
  </conditionalFormatting>
  <conditionalFormatting sqref="M1886:M1897">
    <cfRule type="expression" dxfId="263" priority="551">
      <formula>#REF!="营业利润率"</formula>
    </cfRule>
  </conditionalFormatting>
  <conditionalFormatting sqref="M1886:M1897">
    <cfRule type="expression" dxfId="262" priority="552">
      <formula>$J$11="净利润率"</formula>
    </cfRule>
  </conditionalFormatting>
  <conditionalFormatting sqref="K1886:K1897">
    <cfRule type="expression" dxfId="261" priority="553">
      <formula>$K$11="所得税"</formula>
    </cfRule>
    <cfRule type="expression" dxfId="260" priority="554">
      <formula>$K$11="ROA"</formula>
    </cfRule>
  </conditionalFormatting>
  <conditionalFormatting sqref="O1886:O1897">
    <cfRule type="colorScale" priority="5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86:N1897">
    <cfRule type="colorScale" priority="5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86:L1897 I1886:I1897">
    <cfRule type="colorScale" priority="54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86:L1897">
    <cfRule type="colorScale" priority="54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86:G1897">
    <cfRule type="colorScale" priority="54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86:I1897">
    <cfRule type="expression" dxfId="259" priority="540">
      <formula>$L$11="ROE"</formula>
    </cfRule>
  </conditionalFormatting>
  <conditionalFormatting sqref="I1886:I1897">
    <cfRule type="colorScale" priority="5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86:I1897">
    <cfRule type="colorScale" priority="5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86:L1897">
    <cfRule type="expression" dxfId="258" priority="536">
      <formula>$L$11="ROE"</formula>
    </cfRule>
  </conditionalFormatting>
  <conditionalFormatting sqref="L1886:L1897">
    <cfRule type="colorScale" priority="5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86:M1897">
    <cfRule type="expression" dxfId="257" priority="534">
      <formula>$J$11="净利润率"</formula>
    </cfRule>
  </conditionalFormatting>
  <conditionalFormatting sqref="I1886:I1897">
    <cfRule type="expression" dxfId="256" priority="533">
      <formula>$L$11="ROE"</formula>
    </cfRule>
  </conditionalFormatting>
  <conditionalFormatting sqref="I1886:I1897">
    <cfRule type="colorScale" priority="5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98:M1899">
    <cfRule type="expression" dxfId="255" priority="524">
      <formula>$M$11="EPS"</formula>
    </cfRule>
  </conditionalFormatting>
  <conditionalFormatting sqref="L1898:L1899">
    <cfRule type="expression" dxfId="254" priority="525">
      <formula>$L$11="ROE"</formula>
    </cfRule>
  </conditionalFormatting>
  <conditionalFormatting sqref="I1898:I1899 L1898:L1899">
    <cfRule type="expression" dxfId="253" priority="526">
      <formula>$I$11="毛利率"</formula>
    </cfRule>
  </conditionalFormatting>
  <conditionalFormatting sqref="M1898:M1899">
    <cfRule type="expression" dxfId="252" priority="527">
      <formula>#REF!="营业利润率"</formula>
    </cfRule>
  </conditionalFormatting>
  <conditionalFormatting sqref="M1898:M1899">
    <cfRule type="expression" dxfId="251" priority="528">
      <formula>$J$11="净利润率"</formula>
    </cfRule>
  </conditionalFormatting>
  <conditionalFormatting sqref="K1898:K1899">
    <cfRule type="expression" dxfId="250" priority="529">
      <formula>$K$11="所得税"</formula>
    </cfRule>
    <cfRule type="expression" dxfId="249" priority="530">
      <formula>$K$11="ROA"</formula>
    </cfRule>
  </conditionalFormatting>
  <conditionalFormatting sqref="O1898:O1899">
    <cfRule type="colorScale" priority="5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898:N1899">
    <cfRule type="colorScale" priority="5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98:L1899 I1898:I1899">
    <cfRule type="colorScale" priority="51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898:L1899">
    <cfRule type="colorScale" priority="51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898:G1899">
    <cfRule type="colorScale" priority="51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898:I1899">
    <cfRule type="expression" dxfId="248" priority="516">
      <formula>$L$11="ROE"</formula>
    </cfRule>
  </conditionalFormatting>
  <conditionalFormatting sqref="I1898:I1899">
    <cfRule type="colorScale" priority="5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898:I1899">
    <cfRule type="colorScale" priority="5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898:L1899">
    <cfRule type="expression" dxfId="247" priority="512">
      <formula>$L$11="ROE"</formula>
    </cfRule>
  </conditionalFormatting>
  <conditionalFormatting sqref="L1898:L1899">
    <cfRule type="colorScale" priority="5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898:M1899">
    <cfRule type="expression" dxfId="246" priority="510">
      <formula>$J$11="净利润率"</formula>
    </cfRule>
  </conditionalFormatting>
  <conditionalFormatting sqref="I1898:I1899">
    <cfRule type="expression" dxfId="245" priority="509">
      <formula>$L$11="ROE"</formula>
    </cfRule>
  </conditionalFormatting>
  <conditionalFormatting sqref="I1898:I1899">
    <cfRule type="colorScale" priority="5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00:M1923">
    <cfRule type="expression" dxfId="244" priority="500">
      <formula>$M$11="EPS"</formula>
    </cfRule>
  </conditionalFormatting>
  <conditionalFormatting sqref="L1900:L1923">
    <cfRule type="expression" dxfId="243" priority="501">
      <formula>$L$11="ROE"</formula>
    </cfRule>
  </conditionalFormatting>
  <conditionalFormatting sqref="I1900:I1923 L1900:L1923">
    <cfRule type="expression" dxfId="242" priority="502">
      <formula>$I$11="毛利率"</formula>
    </cfRule>
  </conditionalFormatting>
  <conditionalFormatting sqref="M1900:M1923">
    <cfRule type="expression" dxfId="241" priority="503">
      <formula>#REF!="营业利润率"</formula>
    </cfRule>
  </conditionalFormatting>
  <conditionalFormatting sqref="M1900:M1923">
    <cfRule type="expression" dxfId="240" priority="504">
      <formula>$J$11="净利润率"</formula>
    </cfRule>
  </conditionalFormatting>
  <conditionalFormatting sqref="K1900:K1923">
    <cfRule type="expression" dxfId="239" priority="505">
      <formula>$K$11="所得税"</formula>
    </cfRule>
    <cfRule type="expression" dxfId="238" priority="506">
      <formula>$K$11="ROA"</formula>
    </cfRule>
  </conditionalFormatting>
  <conditionalFormatting sqref="O1900:O1923">
    <cfRule type="colorScale" priority="4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00:N1923">
    <cfRule type="colorScale" priority="4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00:L1923 I1900:I1923">
    <cfRule type="colorScale" priority="49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00:L1923">
    <cfRule type="colorScale" priority="49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00:G1923">
    <cfRule type="colorScale" priority="49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00:I1923">
    <cfRule type="expression" dxfId="237" priority="492">
      <formula>$L$11="ROE"</formula>
    </cfRule>
  </conditionalFormatting>
  <conditionalFormatting sqref="I1900:I1923">
    <cfRule type="colorScale" priority="4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00:I1923">
    <cfRule type="colorScale" priority="4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00:L1923">
    <cfRule type="expression" dxfId="236" priority="488">
      <formula>$L$11="ROE"</formula>
    </cfRule>
  </conditionalFormatting>
  <conditionalFormatting sqref="L1900:L1923">
    <cfRule type="colorScale" priority="48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00:M1923">
    <cfRule type="expression" dxfId="235" priority="486">
      <formula>$J$11="净利润率"</formula>
    </cfRule>
  </conditionalFormatting>
  <conditionalFormatting sqref="I1900:I1923">
    <cfRule type="expression" dxfId="234" priority="485">
      <formula>$L$11="ROE"</formula>
    </cfRule>
  </conditionalFormatting>
  <conditionalFormatting sqref="I1900:I1923">
    <cfRule type="colorScale" priority="4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24:M1937">
    <cfRule type="expression" dxfId="233" priority="476">
      <formula>$M$11="EPS"</formula>
    </cfRule>
  </conditionalFormatting>
  <conditionalFormatting sqref="L1924:L1937">
    <cfRule type="expression" dxfId="232" priority="477">
      <formula>$L$11="ROE"</formula>
    </cfRule>
  </conditionalFormatting>
  <conditionalFormatting sqref="I1924:I1937 L1924:L1937">
    <cfRule type="expression" dxfId="231" priority="478">
      <formula>$I$11="毛利率"</formula>
    </cfRule>
  </conditionalFormatting>
  <conditionalFormatting sqref="M1924:M1937">
    <cfRule type="expression" dxfId="230" priority="479">
      <formula>#REF!="营业利润率"</formula>
    </cfRule>
  </conditionalFormatting>
  <conditionalFormatting sqref="M1924:M1937">
    <cfRule type="expression" dxfId="229" priority="480">
      <formula>$J$11="净利润率"</formula>
    </cfRule>
  </conditionalFormatting>
  <conditionalFormatting sqref="K1924:K1937">
    <cfRule type="expression" dxfId="228" priority="481">
      <formula>$K$11="所得税"</formula>
    </cfRule>
    <cfRule type="expression" dxfId="227" priority="482">
      <formula>$K$11="ROA"</formula>
    </cfRule>
  </conditionalFormatting>
  <conditionalFormatting sqref="O1924:O1937">
    <cfRule type="colorScale" priority="4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24:N1937">
    <cfRule type="colorScale" priority="4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24:L1937 I1924:I1937">
    <cfRule type="colorScale" priority="47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24:L1937">
    <cfRule type="colorScale" priority="47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24:G1937">
    <cfRule type="colorScale" priority="46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24:I1937">
    <cfRule type="expression" dxfId="226" priority="468">
      <formula>$L$11="ROE"</formula>
    </cfRule>
  </conditionalFormatting>
  <conditionalFormatting sqref="I1924:I1937">
    <cfRule type="colorScale" priority="4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24:I1937">
    <cfRule type="colorScale" priority="4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24:L1937">
    <cfRule type="expression" dxfId="225" priority="464">
      <formula>$L$11="ROE"</formula>
    </cfRule>
  </conditionalFormatting>
  <conditionalFormatting sqref="L1924:L1937">
    <cfRule type="colorScale" priority="46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24:M1937">
    <cfRule type="expression" dxfId="224" priority="462">
      <formula>$J$11="净利润率"</formula>
    </cfRule>
  </conditionalFormatting>
  <conditionalFormatting sqref="I1924:I1937">
    <cfRule type="expression" dxfId="223" priority="461">
      <formula>$L$11="ROE"</formula>
    </cfRule>
  </conditionalFormatting>
  <conditionalFormatting sqref="I1924:I1937">
    <cfRule type="colorScale" priority="4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38:M1939">
    <cfRule type="expression" dxfId="222" priority="452">
      <formula>$M$11="EPS"</formula>
    </cfRule>
  </conditionalFormatting>
  <conditionalFormatting sqref="L1938:L1939">
    <cfRule type="expression" dxfId="221" priority="453">
      <formula>$L$11="ROE"</formula>
    </cfRule>
  </conditionalFormatting>
  <conditionalFormatting sqref="I1938:I1939 L1938:L1939">
    <cfRule type="expression" dxfId="220" priority="454">
      <formula>$I$11="毛利率"</formula>
    </cfRule>
  </conditionalFormatting>
  <conditionalFormatting sqref="M1938:M1939">
    <cfRule type="expression" dxfId="219" priority="455">
      <formula>#REF!="营业利润率"</formula>
    </cfRule>
  </conditionalFormatting>
  <conditionalFormatting sqref="M1938:M1939">
    <cfRule type="expression" dxfId="218" priority="456">
      <formula>$J$11="净利润率"</formula>
    </cfRule>
  </conditionalFormatting>
  <conditionalFormatting sqref="K1938:K1939">
    <cfRule type="expression" dxfId="217" priority="457">
      <formula>$K$11="所得税"</formula>
    </cfRule>
    <cfRule type="expression" dxfId="216" priority="458">
      <formula>$K$11="ROA"</formula>
    </cfRule>
  </conditionalFormatting>
  <conditionalFormatting sqref="O1938:O1939">
    <cfRule type="colorScale" priority="4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38:N1939">
    <cfRule type="colorScale" priority="4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38:L1939 I1938:I1939">
    <cfRule type="colorScale" priority="44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38:L1939">
    <cfRule type="colorScale" priority="44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38:G1939">
    <cfRule type="colorScale" priority="44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38:I1939">
    <cfRule type="expression" dxfId="215" priority="444">
      <formula>$L$11="ROE"</formula>
    </cfRule>
  </conditionalFormatting>
  <conditionalFormatting sqref="I1938:I1939">
    <cfRule type="colorScale" priority="4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38:I1939">
    <cfRule type="colorScale" priority="4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38:L1939">
    <cfRule type="expression" dxfId="214" priority="440">
      <formula>$L$11="ROE"</formula>
    </cfRule>
  </conditionalFormatting>
  <conditionalFormatting sqref="L1938:L1939">
    <cfRule type="colorScale" priority="43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38:M1939">
    <cfRule type="expression" dxfId="213" priority="438">
      <formula>$J$11="净利润率"</formula>
    </cfRule>
  </conditionalFormatting>
  <conditionalFormatting sqref="I1938:I1939">
    <cfRule type="expression" dxfId="212" priority="437">
      <formula>$L$11="ROE"</formula>
    </cfRule>
  </conditionalFormatting>
  <conditionalFormatting sqref="I1938:I1939">
    <cfRule type="colorScale" priority="4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40:M1963">
    <cfRule type="expression" dxfId="211" priority="428">
      <formula>$M$11="EPS"</formula>
    </cfRule>
  </conditionalFormatting>
  <conditionalFormatting sqref="L1940:L1963">
    <cfRule type="expression" dxfId="210" priority="429">
      <formula>$L$11="ROE"</formula>
    </cfRule>
  </conditionalFormatting>
  <conditionalFormatting sqref="I1940:I1963 L1940:L1963">
    <cfRule type="expression" dxfId="209" priority="430">
      <formula>$I$11="毛利率"</formula>
    </cfRule>
  </conditionalFormatting>
  <conditionalFormatting sqref="M1940:M1963">
    <cfRule type="expression" dxfId="208" priority="431">
      <formula>#REF!="营业利润率"</formula>
    </cfRule>
  </conditionalFormatting>
  <conditionalFormatting sqref="M1940:M1963">
    <cfRule type="expression" dxfId="207" priority="432">
      <formula>$J$11="净利润率"</formula>
    </cfRule>
  </conditionalFormatting>
  <conditionalFormatting sqref="K1940:K1963">
    <cfRule type="expression" dxfId="206" priority="433">
      <formula>$K$11="所得税"</formula>
    </cfRule>
    <cfRule type="expression" dxfId="205" priority="434">
      <formula>$K$11="ROA"</formula>
    </cfRule>
  </conditionalFormatting>
  <conditionalFormatting sqref="O1940:O1963">
    <cfRule type="colorScale" priority="4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40:N1963">
    <cfRule type="colorScale" priority="4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40:L1963 I1940:I1963">
    <cfRule type="colorScale" priority="42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40:L1963">
    <cfRule type="colorScale" priority="42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40:G1963">
    <cfRule type="colorScale" priority="42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40:I1963">
    <cfRule type="expression" dxfId="204" priority="420">
      <formula>$L$11="ROE"</formula>
    </cfRule>
  </conditionalFormatting>
  <conditionalFormatting sqref="I1940:I1963">
    <cfRule type="colorScale" priority="4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40:I1963">
    <cfRule type="colorScale" priority="4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40:L1963">
    <cfRule type="expression" dxfId="203" priority="416">
      <formula>$L$11="ROE"</formula>
    </cfRule>
  </conditionalFormatting>
  <conditionalFormatting sqref="L1940:L1963">
    <cfRule type="colorScale" priority="41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40:M1963">
    <cfRule type="expression" dxfId="202" priority="414">
      <formula>$J$11="净利润率"</formula>
    </cfRule>
  </conditionalFormatting>
  <conditionalFormatting sqref="I1940:I1963">
    <cfRule type="expression" dxfId="201" priority="413">
      <formula>$L$11="ROE"</formula>
    </cfRule>
  </conditionalFormatting>
  <conditionalFormatting sqref="I1940:I1963">
    <cfRule type="colorScale" priority="4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64:M1975">
    <cfRule type="expression" dxfId="200" priority="404">
      <formula>$M$11="EPS"</formula>
    </cfRule>
  </conditionalFormatting>
  <conditionalFormatting sqref="L1964:L1975">
    <cfRule type="expression" dxfId="199" priority="405">
      <formula>$L$11="ROE"</formula>
    </cfRule>
  </conditionalFormatting>
  <conditionalFormatting sqref="I1964:I1975 L1964:L1975">
    <cfRule type="expression" dxfId="198" priority="406">
      <formula>$I$11="毛利率"</formula>
    </cfRule>
  </conditionalFormatting>
  <conditionalFormatting sqref="M1964:M1975">
    <cfRule type="expression" dxfId="197" priority="407">
      <formula>#REF!="营业利润率"</formula>
    </cfRule>
  </conditionalFormatting>
  <conditionalFormatting sqref="M1964:M1975">
    <cfRule type="expression" dxfId="196" priority="408">
      <formula>$J$11="净利润率"</formula>
    </cfRule>
  </conditionalFormatting>
  <conditionalFormatting sqref="K1964:K1975">
    <cfRule type="expression" dxfId="195" priority="409">
      <formula>$K$11="所得税"</formula>
    </cfRule>
    <cfRule type="expression" dxfId="194" priority="410">
      <formula>$K$11="ROA"</formula>
    </cfRule>
  </conditionalFormatting>
  <conditionalFormatting sqref="O1964:O1975">
    <cfRule type="colorScale" priority="4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64:N1975">
    <cfRule type="colorScale" priority="4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64:L1975 I1964:I1975">
    <cfRule type="colorScale" priority="39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64:L1975">
    <cfRule type="colorScale" priority="39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64:G1975">
    <cfRule type="colorScale" priority="39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64:I1975">
    <cfRule type="expression" dxfId="193" priority="396">
      <formula>$L$11="ROE"</formula>
    </cfRule>
  </conditionalFormatting>
  <conditionalFormatting sqref="I1964:I1975">
    <cfRule type="colorScale" priority="3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64:I1975">
    <cfRule type="colorScale" priority="39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64:L1975">
    <cfRule type="expression" dxfId="192" priority="392">
      <formula>$L$11="ROE"</formula>
    </cfRule>
  </conditionalFormatting>
  <conditionalFormatting sqref="L1964:L1975">
    <cfRule type="colorScale" priority="39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64:M1975">
    <cfRule type="expression" dxfId="191" priority="390">
      <formula>$J$11="净利润率"</formula>
    </cfRule>
  </conditionalFormatting>
  <conditionalFormatting sqref="I1964:I1975">
    <cfRule type="expression" dxfId="190" priority="389">
      <formula>$L$11="ROE"</formula>
    </cfRule>
  </conditionalFormatting>
  <conditionalFormatting sqref="I1964:I1975">
    <cfRule type="colorScale" priority="3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76:M1977">
    <cfRule type="expression" dxfId="189" priority="380">
      <formula>$M$11="EPS"</formula>
    </cfRule>
  </conditionalFormatting>
  <conditionalFormatting sqref="L1976:L1977">
    <cfRule type="expression" dxfId="188" priority="381">
      <formula>$L$11="ROE"</formula>
    </cfRule>
  </conditionalFormatting>
  <conditionalFormatting sqref="I1976:I1977 L1976:L1977">
    <cfRule type="expression" dxfId="187" priority="382">
      <formula>$I$11="毛利率"</formula>
    </cfRule>
  </conditionalFormatting>
  <conditionalFormatting sqref="M1976:M1977">
    <cfRule type="expression" dxfId="186" priority="383">
      <formula>#REF!="营业利润率"</formula>
    </cfRule>
  </conditionalFormatting>
  <conditionalFormatting sqref="M1976:M1977">
    <cfRule type="expression" dxfId="185" priority="384">
      <formula>$J$11="净利润率"</formula>
    </cfRule>
  </conditionalFormatting>
  <conditionalFormatting sqref="K1976:K1977">
    <cfRule type="expression" dxfId="184" priority="385">
      <formula>$K$11="所得税"</formula>
    </cfRule>
    <cfRule type="expression" dxfId="183" priority="386">
      <formula>$K$11="ROA"</formula>
    </cfRule>
  </conditionalFormatting>
  <conditionalFormatting sqref="O1976:O1977">
    <cfRule type="colorScale" priority="3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76:N1977">
    <cfRule type="colorScale" priority="3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76:L1977 I1976:I1977">
    <cfRule type="colorScale" priority="37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76:L1977">
    <cfRule type="colorScale" priority="37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76:G1977">
    <cfRule type="colorScale" priority="37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76:I1977">
    <cfRule type="expression" dxfId="182" priority="372">
      <formula>$L$11="ROE"</formula>
    </cfRule>
  </conditionalFormatting>
  <conditionalFormatting sqref="I1976:I1977">
    <cfRule type="colorScale" priority="3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76:I1977">
    <cfRule type="colorScale" priority="36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76:L1977">
    <cfRule type="expression" dxfId="181" priority="368">
      <formula>$L$11="ROE"</formula>
    </cfRule>
  </conditionalFormatting>
  <conditionalFormatting sqref="L1976:L1977">
    <cfRule type="colorScale" priority="36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76:M1977">
    <cfRule type="expression" dxfId="180" priority="366">
      <formula>$J$11="净利润率"</formula>
    </cfRule>
  </conditionalFormatting>
  <conditionalFormatting sqref="I1976:I1977">
    <cfRule type="expression" dxfId="179" priority="365">
      <formula>$L$11="ROE"</formula>
    </cfRule>
  </conditionalFormatting>
  <conditionalFormatting sqref="I1976:I1977">
    <cfRule type="colorScale" priority="3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78:M2001">
    <cfRule type="expression" dxfId="178" priority="356">
      <formula>$M$11="EPS"</formula>
    </cfRule>
  </conditionalFormatting>
  <conditionalFormatting sqref="L1978:L2001">
    <cfRule type="expression" dxfId="177" priority="357">
      <formula>$L$11="ROE"</formula>
    </cfRule>
  </conditionalFormatting>
  <conditionalFormatting sqref="I1978:I2001 L1978:L2001">
    <cfRule type="expression" dxfId="176" priority="358">
      <formula>$I$11="毛利率"</formula>
    </cfRule>
  </conditionalFormatting>
  <conditionalFormatting sqref="M1978:M2001">
    <cfRule type="expression" dxfId="175" priority="359">
      <formula>#REF!="营业利润率"</formula>
    </cfRule>
  </conditionalFormatting>
  <conditionalFormatting sqref="M1978:M2001">
    <cfRule type="expression" dxfId="174" priority="360">
      <formula>$J$11="净利润率"</formula>
    </cfRule>
  </conditionalFormatting>
  <conditionalFormatting sqref="K1978:K2001">
    <cfRule type="expression" dxfId="173" priority="361">
      <formula>$K$11="所得税"</formula>
    </cfRule>
    <cfRule type="expression" dxfId="172" priority="362">
      <formula>$K$11="ROA"</formula>
    </cfRule>
  </conditionalFormatting>
  <conditionalFormatting sqref="O1978:O2001">
    <cfRule type="colorScale" priority="3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1978:N2001">
    <cfRule type="colorScale" priority="3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78:L2001 I1978:I2001">
    <cfRule type="colorScale" priority="35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1978:L2001">
    <cfRule type="colorScale" priority="35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1978:G2001">
    <cfRule type="colorScale" priority="34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1978:I2001">
    <cfRule type="expression" dxfId="171" priority="348">
      <formula>$L$11="ROE"</formula>
    </cfRule>
  </conditionalFormatting>
  <conditionalFormatting sqref="I1978:I2001">
    <cfRule type="colorScale" priority="3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1978:I2001">
    <cfRule type="colorScale" priority="34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1978:L2001">
    <cfRule type="expression" dxfId="170" priority="344">
      <formula>$L$11="ROE"</formula>
    </cfRule>
  </conditionalFormatting>
  <conditionalFormatting sqref="L1978:L2001">
    <cfRule type="colorScale" priority="34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1978:M2001">
    <cfRule type="expression" dxfId="169" priority="342">
      <formula>$J$11="净利润率"</formula>
    </cfRule>
  </conditionalFormatting>
  <conditionalFormatting sqref="I1978:I2001">
    <cfRule type="expression" dxfId="168" priority="341">
      <formula>$L$11="ROE"</formula>
    </cfRule>
  </conditionalFormatting>
  <conditionalFormatting sqref="I1978:I2001">
    <cfRule type="colorScale" priority="3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02:M2015">
    <cfRule type="expression" dxfId="167" priority="332">
      <formula>$M$11="EPS"</formula>
    </cfRule>
  </conditionalFormatting>
  <conditionalFormatting sqref="L2002:L2015">
    <cfRule type="expression" dxfId="166" priority="333">
      <formula>$L$11="ROE"</formula>
    </cfRule>
  </conditionalFormatting>
  <conditionalFormatting sqref="I2002:I2015 L2002:L2015">
    <cfRule type="expression" dxfId="165" priority="334">
      <formula>$I$11="毛利率"</formula>
    </cfRule>
  </conditionalFormatting>
  <conditionalFormatting sqref="M2002:M2015">
    <cfRule type="expression" dxfId="164" priority="335">
      <formula>#REF!="营业利润率"</formula>
    </cfRule>
  </conditionalFormatting>
  <conditionalFormatting sqref="M2002:M2015">
    <cfRule type="expression" dxfId="163" priority="336">
      <formula>$J$11="净利润率"</formula>
    </cfRule>
  </conditionalFormatting>
  <conditionalFormatting sqref="K2002:K2015">
    <cfRule type="expression" dxfId="162" priority="337">
      <formula>$K$11="所得税"</formula>
    </cfRule>
    <cfRule type="expression" dxfId="161" priority="338">
      <formula>$K$11="ROA"</formula>
    </cfRule>
  </conditionalFormatting>
  <conditionalFormatting sqref="O2002:O2015">
    <cfRule type="colorScale" priority="3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02:N2015">
    <cfRule type="colorScale" priority="3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02:L2015 I2002:I2015">
    <cfRule type="colorScale" priority="32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02:L2015">
    <cfRule type="colorScale" priority="32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02:G2015">
    <cfRule type="colorScale" priority="32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02:I2015">
    <cfRule type="expression" dxfId="160" priority="324">
      <formula>$L$11="ROE"</formula>
    </cfRule>
  </conditionalFormatting>
  <conditionalFormatting sqref="I2002:I2015">
    <cfRule type="colorScale" priority="3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02:I2015">
    <cfRule type="colorScale" priority="32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02:L2015">
    <cfRule type="expression" dxfId="159" priority="320">
      <formula>$L$11="ROE"</formula>
    </cfRule>
  </conditionalFormatting>
  <conditionalFormatting sqref="L2002:L2015">
    <cfRule type="colorScale" priority="31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02:M2015">
    <cfRule type="expression" dxfId="158" priority="318">
      <formula>$J$11="净利润率"</formula>
    </cfRule>
  </conditionalFormatting>
  <conditionalFormatting sqref="I2002:I2015">
    <cfRule type="expression" dxfId="157" priority="317">
      <formula>$L$11="ROE"</formula>
    </cfRule>
  </conditionalFormatting>
  <conditionalFormatting sqref="I2002:I2015">
    <cfRule type="colorScale" priority="3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16:M2017">
    <cfRule type="expression" dxfId="156" priority="308">
      <formula>$M$11="EPS"</formula>
    </cfRule>
  </conditionalFormatting>
  <conditionalFormatting sqref="L2016:L2017">
    <cfRule type="expression" dxfId="155" priority="309">
      <formula>$L$11="ROE"</formula>
    </cfRule>
  </conditionalFormatting>
  <conditionalFormatting sqref="I2016:I2017 L2016:L2017">
    <cfRule type="expression" dxfId="154" priority="310">
      <formula>$I$11="毛利率"</formula>
    </cfRule>
  </conditionalFormatting>
  <conditionalFormatting sqref="M2016:M2017">
    <cfRule type="expression" dxfId="153" priority="311">
      <formula>#REF!="营业利润率"</formula>
    </cfRule>
  </conditionalFormatting>
  <conditionalFormatting sqref="M2016:M2017">
    <cfRule type="expression" dxfId="152" priority="312">
      <formula>$J$11="净利润率"</formula>
    </cfRule>
  </conditionalFormatting>
  <conditionalFormatting sqref="K2016:K2017">
    <cfRule type="expression" dxfId="151" priority="313">
      <formula>$K$11="所得税"</formula>
    </cfRule>
    <cfRule type="expression" dxfId="150" priority="314">
      <formula>$K$11="ROA"</formula>
    </cfRule>
  </conditionalFormatting>
  <conditionalFormatting sqref="O2016:O2017">
    <cfRule type="colorScale" priority="30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16:N2017">
    <cfRule type="colorScale" priority="3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16:L2017 I2016:I2017">
    <cfRule type="colorScale" priority="30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16:L2017">
    <cfRule type="colorScale" priority="30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16:G2017">
    <cfRule type="colorScale" priority="30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16:I2017">
    <cfRule type="expression" dxfId="149" priority="300">
      <formula>$L$11="ROE"</formula>
    </cfRule>
  </conditionalFormatting>
  <conditionalFormatting sqref="I2016:I2017">
    <cfRule type="colorScale" priority="2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16:I2017">
    <cfRule type="colorScale" priority="29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16:L2017">
    <cfRule type="expression" dxfId="148" priority="296">
      <formula>$L$11="ROE"</formula>
    </cfRule>
  </conditionalFormatting>
  <conditionalFormatting sqref="L2016:L2017">
    <cfRule type="colorScale" priority="29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16:M2017">
    <cfRule type="expression" dxfId="147" priority="294">
      <formula>$J$11="净利润率"</formula>
    </cfRule>
  </conditionalFormatting>
  <conditionalFormatting sqref="I2016:I2017">
    <cfRule type="expression" dxfId="146" priority="293">
      <formula>$L$11="ROE"</formula>
    </cfRule>
  </conditionalFormatting>
  <conditionalFormatting sqref="I2016:I2017">
    <cfRule type="colorScale" priority="29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18:M2041">
    <cfRule type="expression" dxfId="145" priority="284">
      <formula>$M$11="EPS"</formula>
    </cfRule>
  </conditionalFormatting>
  <conditionalFormatting sqref="L2018:L2041">
    <cfRule type="expression" dxfId="144" priority="285">
      <formula>$L$11="ROE"</formula>
    </cfRule>
  </conditionalFormatting>
  <conditionalFormatting sqref="I2018:I2041 L2018:L2041">
    <cfRule type="expression" dxfId="143" priority="286">
      <formula>$I$11="毛利率"</formula>
    </cfRule>
  </conditionalFormatting>
  <conditionalFormatting sqref="M2018:M2041">
    <cfRule type="expression" dxfId="142" priority="287">
      <formula>#REF!="营业利润率"</formula>
    </cfRule>
  </conditionalFormatting>
  <conditionalFormatting sqref="M2018:M2041">
    <cfRule type="expression" dxfId="141" priority="288">
      <formula>$J$11="净利润率"</formula>
    </cfRule>
  </conditionalFormatting>
  <conditionalFormatting sqref="K2018:K2041">
    <cfRule type="expression" dxfId="140" priority="289">
      <formula>$K$11="所得税"</formula>
    </cfRule>
    <cfRule type="expression" dxfId="139" priority="290">
      <formula>$K$11="ROA"</formula>
    </cfRule>
  </conditionalFormatting>
  <conditionalFormatting sqref="O2018:O2041">
    <cfRule type="colorScale" priority="28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18:N2041">
    <cfRule type="colorScale" priority="2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18:L2041 I2018:I2041">
    <cfRule type="colorScale" priority="27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18:L2041">
    <cfRule type="colorScale" priority="27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18:G2041">
    <cfRule type="colorScale" priority="27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18:I2041">
    <cfRule type="expression" dxfId="138" priority="276">
      <formula>$L$11="ROE"</formula>
    </cfRule>
  </conditionalFormatting>
  <conditionalFormatting sqref="I2018:I2041">
    <cfRule type="colorScale" priority="2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18:I2041">
    <cfRule type="colorScale" priority="27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18:L2041">
    <cfRule type="expression" dxfId="137" priority="272">
      <formula>$L$11="ROE"</formula>
    </cfRule>
  </conditionalFormatting>
  <conditionalFormatting sqref="L2018:L2041">
    <cfRule type="colorScale" priority="27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18:M2041">
    <cfRule type="expression" dxfId="136" priority="270">
      <formula>$J$11="净利润率"</formula>
    </cfRule>
  </conditionalFormatting>
  <conditionalFormatting sqref="I2018:I2041">
    <cfRule type="expression" dxfId="135" priority="269">
      <formula>$L$11="ROE"</formula>
    </cfRule>
  </conditionalFormatting>
  <conditionalFormatting sqref="I2018:I2041">
    <cfRule type="colorScale" priority="26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42:M2053">
    <cfRule type="expression" dxfId="134" priority="260">
      <formula>$M$11="EPS"</formula>
    </cfRule>
  </conditionalFormatting>
  <conditionalFormatting sqref="L2042:L2053">
    <cfRule type="expression" dxfId="133" priority="261">
      <formula>$L$11="ROE"</formula>
    </cfRule>
  </conditionalFormatting>
  <conditionalFormatting sqref="I2042:I2053 L2042:L2053">
    <cfRule type="expression" dxfId="132" priority="262">
      <formula>$I$11="毛利率"</formula>
    </cfRule>
  </conditionalFormatting>
  <conditionalFormatting sqref="M2042:M2053">
    <cfRule type="expression" dxfId="131" priority="263">
      <formula>#REF!="营业利润率"</formula>
    </cfRule>
  </conditionalFormatting>
  <conditionalFormatting sqref="M2042:M2053">
    <cfRule type="expression" dxfId="130" priority="264">
      <formula>$J$11="净利润率"</formula>
    </cfRule>
  </conditionalFormatting>
  <conditionalFormatting sqref="K2042:K2053">
    <cfRule type="expression" dxfId="129" priority="265">
      <formula>$K$11="所得税"</formula>
    </cfRule>
    <cfRule type="expression" dxfId="128" priority="266">
      <formula>$K$11="ROA"</formula>
    </cfRule>
  </conditionalFormatting>
  <conditionalFormatting sqref="O2042:O2053">
    <cfRule type="colorScale" priority="25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42:N2053">
    <cfRule type="colorScale" priority="2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42:L2053 I2042:I2053">
    <cfRule type="colorScale" priority="25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42:L2053">
    <cfRule type="colorScale" priority="25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42:G2053">
    <cfRule type="colorScale" priority="25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42:I2053">
    <cfRule type="expression" dxfId="127" priority="252">
      <formula>$L$11="ROE"</formula>
    </cfRule>
  </conditionalFormatting>
  <conditionalFormatting sqref="I2042:I2053">
    <cfRule type="colorScale" priority="2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42:I2053">
    <cfRule type="colorScale" priority="24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42:L2053">
    <cfRule type="expression" dxfId="126" priority="248">
      <formula>$L$11="ROE"</formula>
    </cfRule>
  </conditionalFormatting>
  <conditionalFormatting sqref="L2042:L2053">
    <cfRule type="colorScale" priority="24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42:M2053">
    <cfRule type="expression" dxfId="125" priority="246">
      <formula>$J$11="净利润率"</formula>
    </cfRule>
  </conditionalFormatting>
  <conditionalFormatting sqref="I2042:I2053">
    <cfRule type="expression" dxfId="124" priority="245">
      <formula>$L$11="ROE"</formula>
    </cfRule>
  </conditionalFormatting>
  <conditionalFormatting sqref="I2042:I2053">
    <cfRule type="colorScale" priority="24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54:M2055">
    <cfRule type="expression" dxfId="123" priority="236">
      <formula>$M$11="EPS"</formula>
    </cfRule>
  </conditionalFormatting>
  <conditionalFormatting sqref="L2054:L2055">
    <cfRule type="expression" dxfId="122" priority="237">
      <formula>$L$11="ROE"</formula>
    </cfRule>
  </conditionalFormatting>
  <conditionalFormatting sqref="I2054:I2055 L2054:L2055">
    <cfRule type="expression" dxfId="121" priority="238">
      <formula>$I$11="毛利率"</formula>
    </cfRule>
  </conditionalFormatting>
  <conditionalFormatting sqref="M2054:M2055">
    <cfRule type="expression" dxfId="120" priority="239">
      <formula>#REF!="营业利润率"</formula>
    </cfRule>
  </conditionalFormatting>
  <conditionalFormatting sqref="M2054:M2055">
    <cfRule type="expression" dxfId="119" priority="240">
      <formula>$J$11="净利润率"</formula>
    </cfRule>
  </conditionalFormatting>
  <conditionalFormatting sqref="K2054:K2055">
    <cfRule type="expression" dxfId="118" priority="241">
      <formula>$K$11="所得税"</formula>
    </cfRule>
    <cfRule type="expression" dxfId="117" priority="242">
      <formula>$K$11="ROA"</formula>
    </cfRule>
  </conditionalFormatting>
  <conditionalFormatting sqref="O2054:O2055">
    <cfRule type="colorScale" priority="23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54:N2055">
    <cfRule type="colorScale" priority="2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54:L2055 I2054:I2055">
    <cfRule type="colorScale" priority="23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54:L2055">
    <cfRule type="colorScale" priority="23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54:G2055">
    <cfRule type="colorScale" priority="22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54:I2055">
    <cfRule type="expression" dxfId="116" priority="228">
      <formula>$L$11="ROE"</formula>
    </cfRule>
  </conditionalFormatting>
  <conditionalFormatting sqref="I2054:I2055">
    <cfRule type="colorScale" priority="2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54:I2055">
    <cfRule type="colorScale" priority="22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54:L2055">
    <cfRule type="expression" dxfId="115" priority="224">
      <formula>$L$11="ROE"</formula>
    </cfRule>
  </conditionalFormatting>
  <conditionalFormatting sqref="L2054:L2055">
    <cfRule type="colorScale" priority="22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54:M2055">
    <cfRule type="expression" dxfId="114" priority="222">
      <formula>$J$11="净利润率"</formula>
    </cfRule>
  </conditionalFormatting>
  <conditionalFormatting sqref="I2054:I2055">
    <cfRule type="expression" dxfId="113" priority="221">
      <formula>$L$11="ROE"</formula>
    </cfRule>
  </conditionalFormatting>
  <conditionalFormatting sqref="I2054:I2055">
    <cfRule type="colorScale" priority="22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56:M2079">
    <cfRule type="expression" dxfId="112" priority="212">
      <formula>$M$11="EPS"</formula>
    </cfRule>
  </conditionalFormatting>
  <conditionalFormatting sqref="L2056:L2079">
    <cfRule type="expression" dxfId="111" priority="213">
      <formula>$L$11="ROE"</formula>
    </cfRule>
  </conditionalFormatting>
  <conditionalFormatting sqref="I2056:I2079 L2056:L2079">
    <cfRule type="expression" dxfId="110" priority="214">
      <formula>$I$11="毛利率"</formula>
    </cfRule>
  </conditionalFormatting>
  <conditionalFormatting sqref="M2056:M2079">
    <cfRule type="expression" dxfId="109" priority="215">
      <formula>#REF!="营业利润率"</formula>
    </cfRule>
  </conditionalFormatting>
  <conditionalFormatting sqref="M2056:M2079">
    <cfRule type="expression" dxfId="108" priority="216">
      <formula>$J$11="净利润率"</formula>
    </cfRule>
  </conditionalFormatting>
  <conditionalFormatting sqref="K2056:K2079">
    <cfRule type="expression" dxfId="107" priority="217">
      <formula>$K$11="所得税"</formula>
    </cfRule>
    <cfRule type="expression" dxfId="106" priority="218">
      <formula>$K$11="ROA"</formula>
    </cfRule>
  </conditionalFormatting>
  <conditionalFormatting sqref="O2056:O2079">
    <cfRule type="colorScale" priority="20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56:N2079">
    <cfRule type="colorScale" priority="20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56:L2079 I2056:I2079">
    <cfRule type="colorScale" priority="20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56:L2079">
    <cfRule type="colorScale" priority="20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56:G2079">
    <cfRule type="colorScale" priority="20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56:I2079">
    <cfRule type="expression" dxfId="105" priority="204">
      <formula>$L$11="ROE"</formula>
    </cfRule>
  </conditionalFormatting>
  <conditionalFormatting sqref="I2056:I2079">
    <cfRule type="colorScale" priority="2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56:I2079">
    <cfRule type="colorScale" priority="20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56:L2079">
    <cfRule type="expression" dxfId="104" priority="200">
      <formula>$L$11="ROE"</formula>
    </cfRule>
  </conditionalFormatting>
  <conditionalFormatting sqref="L2056:L2079">
    <cfRule type="colorScale" priority="19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56:M2079">
    <cfRule type="expression" dxfId="103" priority="198">
      <formula>$J$11="净利润率"</formula>
    </cfRule>
  </conditionalFormatting>
  <conditionalFormatting sqref="I2056:I2079">
    <cfRule type="expression" dxfId="102" priority="197">
      <formula>$L$11="ROE"</formula>
    </cfRule>
  </conditionalFormatting>
  <conditionalFormatting sqref="I2056:I2079">
    <cfRule type="colorScale" priority="19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80:M2093">
    <cfRule type="expression" dxfId="101" priority="188">
      <formula>$M$11="EPS"</formula>
    </cfRule>
  </conditionalFormatting>
  <conditionalFormatting sqref="L2080:L2093">
    <cfRule type="expression" dxfId="100" priority="189">
      <formula>$L$11="ROE"</formula>
    </cfRule>
  </conditionalFormatting>
  <conditionalFormatting sqref="I2080:I2093 L2080:L2093">
    <cfRule type="expression" dxfId="99" priority="190">
      <formula>$I$11="毛利率"</formula>
    </cfRule>
  </conditionalFormatting>
  <conditionalFormatting sqref="M2080:M2093">
    <cfRule type="expression" dxfId="98" priority="191">
      <formula>#REF!="营业利润率"</formula>
    </cfRule>
  </conditionalFormatting>
  <conditionalFormatting sqref="M2080:M2093">
    <cfRule type="expression" dxfId="97" priority="192">
      <formula>$J$11="净利润率"</formula>
    </cfRule>
  </conditionalFormatting>
  <conditionalFormatting sqref="K2080:K2093">
    <cfRule type="expression" dxfId="96" priority="193">
      <formula>$K$11="所得税"</formula>
    </cfRule>
    <cfRule type="expression" dxfId="95" priority="194">
      <formula>$K$11="ROA"</formula>
    </cfRule>
  </conditionalFormatting>
  <conditionalFormatting sqref="O2080:O2093">
    <cfRule type="colorScale" priority="18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80:N2093">
    <cfRule type="colorScale" priority="18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80:L2093 I2080:I2093">
    <cfRule type="colorScale" priority="18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80:L2093">
    <cfRule type="colorScale" priority="18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80:G2093">
    <cfRule type="colorScale" priority="18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80:I2093">
    <cfRule type="expression" dxfId="94" priority="180">
      <formula>$L$11="ROE"</formula>
    </cfRule>
  </conditionalFormatting>
  <conditionalFormatting sqref="I2080:I2093">
    <cfRule type="colorScale" priority="1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80:I2093">
    <cfRule type="colorScale" priority="17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80:L2093">
    <cfRule type="expression" dxfId="93" priority="176">
      <formula>$L$11="ROE"</formula>
    </cfRule>
  </conditionalFormatting>
  <conditionalFormatting sqref="L2080:L2093">
    <cfRule type="colorScale" priority="17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80:M2093">
    <cfRule type="expression" dxfId="92" priority="174">
      <formula>$J$11="净利润率"</formula>
    </cfRule>
  </conditionalFormatting>
  <conditionalFormatting sqref="I2080:I2093">
    <cfRule type="expression" dxfId="91" priority="173">
      <formula>$L$11="ROE"</formula>
    </cfRule>
  </conditionalFormatting>
  <conditionalFormatting sqref="I2080:I2093">
    <cfRule type="colorScale" priority="17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94:M2095">
    <cfRule type="expression" dxfId="90" priority="164">
      <formula>$M$11="EPS"</formula>
    </cfRule>
  </conditionalFormatting>
  <conditionalFormatting sqref="L2094:L2095">
    <cfRule type="expression" dxfId="89" priority="165">
      <formula>$L$11="ROE"</formula>
    </cfRule>
  </conditionalFormatting>
  <conditionalFormatting sqref="I2094:I2095 L2094:L2095">
    <cfRule type="expression" dxfId="88" priority="166">
      <formula>$I$11="毛利率"</formula>
    </cfRule>
  </conditionalFormatting>
  <conditionalFormatting sqref="M2094:M2095">
    <cfRule type="expression" dxfId="87" priority="167">
      <formula>#REF!="营业利润率"</formula>
    </cfRule>
  </conditionalFormatting>
  <conditionalFormatting sqref="M2094:M2095">
    <cfRule type="expression" dxfId="86" priority="168">
      <formula>$J$11="净利润率"</formula>
    </cfRule>
  </conditionalFormatting>
  <conditionalFormatting sqref="K2094:K2095">
    <cfRule type="expression" dxfId="85" priority="169">
      <formula>$K$11="所得税"</formula>
    </cfRule>
    <cfRule type="expression" dxfId="84" priority="170">
      <formula>$K$11="ROA"</formula>
    </cfRule>
  </conditionalFormatting>
  <conditionalFormatting sqref="O2094:O2095">
    <cfRule type="colorScale" priority="16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94:N2095">
    <cfRule type="colorScale" priority="16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94:L2095 I2094:I2095">
    <cfRule type="colorScale" priority="15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94:L2095">
    <cfRule type="colorScale" priority="15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94:G2095">
    <cfRule type="colorScale" priority="15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94:I2095">
    <cfRule type="expression" dxfId="83" priority="156">
      <formula>$L$11="ROE"</formula>
    </cfRule>
  </conditionalFormatting>
  <conditionalFormatting sqref="I2094:I2095">
    <cfRule type="colorScale" priority="1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94:I2095">
    <cfRule type="colorScale" priority="15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94:L2095">
    <cfRule type="expression" dxfId="82" priority="152">
      <formula>$L$11="ROE"</formula>
    </cfRule>
  </conditionalFormatting>
  <conditionalFormatting sqref="L2094:L2095">
    <cfRule type="colorScale" priority="15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94:M2095">
    <cfRule type="expression" dxfId="81" priority="150">
      <formula>$J$11="净利润率"</formula>
    </cfRule>
  </conditionalFormatting>
  <conditionalFormatting sqref="I2094:I2095">
    <cfRule type="expression" dxfId="80" priority="149">
      <formula>$L$11="ROE"</formula>
    </cfRule>
  </conditionalFormatting>
  <conditionalFormatting sqref="I2094:I2095">
    <cfRule type="colorScale" priority="14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96:M2119">
    <cfRule type="expression" dxfId="79" priority="140">
      <formula>$M$11="EPS"</formula>
    </cfRule>
  </conditionalFormatting>
  <conditionalFormatting sqref="L2096:L2119">
    <cfRule type="expression" dxfId="78" priority="141">
      <formula>$L$11="ROE"</formula>
    </cfRule>
  </conditionalFormatting>
  <conditionalFormatting sqref="I2096:I2119 L2096:L2119">
    <cfRule type="expression" dxfId="77" priority="142">
      <formula>$I$11="毛利率"</formula>
    </cfRule>
  </conditionalFormatting>
  <conditionalFormatting sqref="M2096:M2119">
    <cfRule type="expression" dxfId="76" priority="143">
      <formula>#REF!="营业利润率"</formula>
    </cfRule>
  </conditionalFormatting>
  <conditionalFormatting sqref="M2096:M2119">
    <cfRule type="expression" dxfId="75" priority="144">
      <formula>$J$11="净利润率"</formula>
    </cfRule>
  </conditionalFormatting>
  <conditionalFormatting sqref="K2096:K2119">
    <cfRule type="expression" dxfId="74" priority="145">
      <formula>$K$11="所得税"</formula>
    </cfRule>
    <cfRule type="expression" dxfId="73" priority="146">
      <formula>$K$11="ROA"</formula>
    </cfRule>
  </conditionalFormatting>
  <conditionalFormatting sqref="O2096:O2119">
    <cfRule type="colorScale" priority="13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096:N2119">
    <cfRule type="colorScale" priority="13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96:L2119 I2096:I2119">
    <cfRule type="colorScale" priority="13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096:L2119">
    <cfRule type="colorScale" priority="13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096:G2119">
    <cfRule type="colorScale" priority="13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096:I2119">
    <cfRule type="expression" dxfId="72" priority="132">
      <formula>$L$11="ROE"</formula>
    </cfRule>
  </conditionalFormatting>
  <conditionalFormatting sqref="I2096:I2119">
    <cfRule type="colorScale" priority="1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096:I2119">
    <cfRule type="colorScale" priority="12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096:L2119">
    <cfRule type="expression" dxfId="71" priority="128">
      <formula>$L$11="ROE"</formula>
    </cfRule>
  </conditionalFormatting>
  <conditionalFormatting sqref="L2096:L2119">
    <cfRule type="colorScale" priority="12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096:M2119">
    <cfRule type="expression" dxfId="70" priority="126">
      <formula>$J$11="净利润率"</formula>
    </cfRule>
  </conditionalFormatting>
  <conditionalFormatting sqref="I2096:I2119">
    <cfRule type="expression" dxfId="69" priority="125">
      <formula>$L$11="ROE"</formula>
    </cfRule>
  </conditionalFormatting>
  <conditionalFormatting sqref="I2096:I2119">
    <cfRule type="colorScale" priority="12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20:M2131">
    <cfRule type="expression" dxfId="68" priority="116">
      <formula>$M$11="EPS"</formula>
    </cfRule>
  </conditionalFormatting>
  <conditionalFormatting sqref="L2120:L2131">
    <cfRule type="expression" dxfId="67" priority="117">
      <formula>$L$11="ROE"</formula>
    </cfRule>
  </conditionalFormatting>
  <conditionalFormatting sqref="I2120:I2131 L2120:L2131">
    <cfRule type="expression" dxfId="66" priority="118">
      <formula>$I$11="毛利率"</formula>
    </cfRule>
  </conditionalFormatting>
  <conditionalFormatting sqref="M2120:M2131">
    <cfRule type="expression" dxfId="65" priority="119">
      <formula>#REF!="营业利润率"</formula>
    </cfRule>
  </conditionalFormatting>
  <conditionalFormatting sqref="M2120:M2131">
    <cfRule type="expression" dxfId="64" priority="120">
      <formula>$J$11="净利润率"</formula>
    </cfRule>
  </conditionalFormatting>
  <conditionalFormatting sqref="K2120:K2131">
    <cfRule type="expression" dxfId="63" priority="121">
      <formula>$K$11="所得税"</formula>
    </cfRule>
    <cfRule type="expression" dxfId="62" priority="122">
      <formula>$K$11="ROA"</formula>
    </cfRule>
  </conditionalFormatting>
  <conditionalFormatting sqref="O2120:O2131">
    <cfRule type="colorScale" priority="11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20:N2131">
    <cfRule type="colorScale" priority="11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20:L2131 I2120:I2131">
    <cfRule type="colorScale" priority="11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120:L2131">
    <cfRule type="colorScale" priority="11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20:G2131">
    <cfRule type="colorScale" priority="10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20:I2131">
    <cfRule type="expression" dxfId="61" priority="108">
      <formula>$L$11="ROE"</formula>
    </cfRule>
  </conditionalFormatting>
  <conditionalFormatting sqref="I2120:I2131">
    <cfRule type="colorScale" priority="10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20:I2131">
    <cfRule type="colorScale" priority="10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20:L2131">
    <cfRule type="expression" dxfId="60" priority="104">
      <formula>$L$11="ROE"</formula>
    </cfRule>
  </conditionalFormatting>
  <conditionalFormatting sqref="L2120:L2131">
    <cfRule type="colorScale" priority="10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20:M2131">
    <cfRule type="expression" dxfId="59" priority="102">
      <formula>$J$11="净利润率"</formula>
    </cfRule>
  </conditionalFormatting>
  <conditionalFormatting sqref="I2120:I2131">
    <cfRule type="expression" dxfId="58" priority="101">
      <formula>$L$11="ROE"</formula>
    </cfRule>
  </conditionalFormatting>
  <conditionalFormatting sqref="I2120:I2131">
    <cfRule type="colorScale" priority="10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32:M2133">
    <cfRule type="expression" dxfId="57" priority="92">
      <formula>$M$11="EPS"</formula>
    </cfRule>
  </conditionalFormatting>
  <conditionalFormatting sqref="L2132:L2133">
    <cfRule type="expression" dxfId="56" priority="93">
      <formula>$L$11="ROE"</formula>
    </cfRule>
  </conditionalFormatting>
  <conditionalFormatting sqref="I2132:I2133 L2132:L2133">
    <cfRule type="expression" dxfId="55" priority="94">
      <formula>$I$11="毛利率"</formula>
    </cfRule>
  </conditionalFormatting>
  <conditionalFormatting sqref="M2132:M2133">
    <cfRule type="expression" dxfId="54" priority="95">
      <formula>#REF!="营业利润率"</formula>
    </cfRule>
  </conditionalFormatting>
  <conditionalFormatting sqref="M2132:M2133">
    <cfRule type="expression" dxfId="53" priority="96">
      <formula>$J$11="净利润率"</formula>
    </cfRule>
  </conditionalFormatting>
  <conditionalFormatting sqref="K2132:K2133">
    <cfRule type="expression" dxfId="52" priority="97">
      <formula>$K$11="所得税"</formula>
    </cfRule>
    <cfRule type="expression" dxfId="51" priority="98">
      <formula>$K$11="ROA"</formula>
    </cfRule>
  </conditionalFormatting>
  <conditionalFormatting sqref="O2132:O2133">
    <cfRule type="colorScale" priority="8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32:N2133">
    <cfRule type="colorScale" priority="8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32:L2133 I2132:I2133">
    <cfRule type="colorScale" priority="8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132:L2133">
    <cfRule type="colorScale" priority="8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32:G2133">
    <cfRule type="colorScale" priority="8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32:I2133">
    <cfRule type="expression" dxfId="50" priority="84">
      <formula>$L$11="ROE"</formula>
    </cfRule>
  </conditionalFormatting>
  <conditionalFormatting sqref="I2132:I2133">
    <cfRule type="colorScale" priority="8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32:I2133">
    <cfRule type="colorScale" priority="8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32:L2133">
    <cfRule type="expression" dxfId="49" priority="80">
      <formula>$L$11="ROE"</formula>
    </cfRule>
  </conditionalFormatting>
  <conditionalFormatting sqref="L2132:L2133">
    <cfRule type="colorScale" priority="7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32:M2133">
    <cfRule type="expression" dxfId="48" priority="78">
      <formula>$J$11="净利润率"</formula>
    </cfRule>
  </conditionalFormatting>
  <conditionalFormatting sqref="I2132:I2133">
    <cfRule type="expression" dxfId="47" priority="77">
      <formula>$L$11="ROE"</formula>
    </cfRule>
  </conditionalFormatting>
  <conditionalFormatting sqref="I2132:I2133">
    <cfRule type="colorScale" priority="7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34:M2157">
    <cfRule type="expression" dxfId="46" priority="68">
      <formula>$M$11="EPS"</formula>
    </cfRule>
  </conditionalFormatting>
  <conditionalFormatting sqref="L2134:L2157">
    <cfRule type="expression" dxfId="45" priority="69">
      <formula>$L$11="ROE"</formula>
    </cfRule>
  </conditionalFormatting>
  <conditionalFormatting sqref="I2134:I2157 L2134:L2157">
    <cfRule type="expression" dxfId="44" priority="70">
      <formula>$I$11="毛利率"</formula>
    </cfRule>
  </conditionalFormatting>
  <conditionalFormatting sqref="M2134:M2157">
    <cfRule type="expression" dxfId="43" priority="71">
      <formula>#REF!="营业利润率"</formula>
    </cfRule>
  </conditionalFormatting>
  <conditionalFormatting sqref="M2134:M2157">
    <cfRule type="expression" dxfId="42" priority="72">
      <formula>$J$11="净利润率"</formula>
    </cfRule>
  </conditionalFormatting>
  <conditionalFormatting sqref="K2134:K2157">
    <cfRule type="expression" dxfId="41" priority="73">
      <formula>$K$11="所得税"</formula>
    </cfRule>
    <cfRule type="expression" dxfId="40" priority="74">
      <formula>$K$11="ROA"</formula>
    </cfRule>
  </conditionalFormatting>
  <conditionalFormatting sqref="O2134:O2157">
    <cfRule type="colorScale" priority="6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34:N2157">
    <cfRule type="colorScale" priority="6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34:L2157 I2134:I2157">
    <cfRule type="colorScale" priority="6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134:L2157">
    <cfRule type="colorScale" priority="6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34:G2157">
    <cfRule type="colorScale" priority="61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34:I2157">
    <cfRule type="expression" dxfId="39" priority="60">
      <formula>$L$11="ROE"</formula>
    </cfRule>
  </conditionalFormatting>
  <conditionalFormatting sqref="I2134:I2157">
    <cfRule type="colorScale" priority="5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34:I2157">
    <cfRule type="colorScale" priority="5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34:L2157">
    <cfRule type="expression" dxfId="38" priority="56">
      <formula>$L$11="ROE"</formula>
    </cfRule>
  </conditionalFormatting>
  <conditionalFormatting sqref="L2134:L2157">
    <cfRule type="colorScale" priority="5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34:M2157">
    <cfRule type="expression" dxfId="37" priority="54">
      <formula>$J$11="净利润率"</formula>
    </cfRule>
  </conditionalFormatting>
  <conditionalFormatting sqref="I2134:I2157">
    <cfRule type="expression" dxfId="36" priority="53">
      <formula>$L$11="ROE"</formula>
    </cfRule>
  </conditionalFormatting>
  <conditionalFormatting sqref="I2134:I2157">
    <cfRule type="colorScale" priority="52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58:M2171">
    <cfRule type="expression" dxfId="35" priority="44">
      <formula>$M$11="EPS"</formula>
    </cfRule>
  </conditionalFormatting>
  <conditionalFormatting sqref="L2158:L2171">
    <cfRule type="expression" dxfId="34" priority="45">
      <formula>$L$11="ROE"</formula>
    </cfRule>
  </conditionalFormatting>
  <conditionalFormatting sqref="I2158:I2171 L2158:L2171">
    <cfRule type="expression" dxfId="33" priority="46">
      <formula>$I$11="毛利率"</formula>
    </cfRule>
  </conditionalFormatting>
  <conditionalFormatting sqref="M2158:M2171">
    <cfRule type="expression" dxfId="32" priority="47">
      <formula>#REF!="营业利润率"</formula>
    </cfRule>
  </conditionalFormatting>
  <conditionalFormatting sqref="M2158:M2171">
    <cfRule type="expression" dxfId="31" priority="48">
      <formula>$J$11="净利润率"</formula>
    </cfRule>
  </conditionalFormatting>
  <conditionalFormatting sqref="K2158:K2171">
    <cfRule type="expression" dxfId="30" priority="49">
      <formula>$K$11="所得税"</formula>
    </cfRule>
    <cfRule type="expression" dxfId="29" priority="50">
      <formula>$K$11="ROA"</formula>
    </cfRule>
  </conditionalFormatting>
  <conditionalFormatting sqref="O2158:O2171">
    <cfRule type="colorScale" priority="40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58:N2171">
    <cfRule type="colorScale" priority="4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58:L2171 I2158:I2171">
    <cfRule type="colorScale" priority="39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158:L2171">
    <cfRule type="colorScale" priority="3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58:G2171">
    <cfRule type="colorScale" priority="37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58:I2171">
    <cfRule type="expression" dxfId="28" priority="36">
      <formula>$L$11="ROE"</formula>
    </cfRule>
  </conditionalFormatting>
  <conditionalFormatting sqref="I2158:I2171">
    <cfRule type="colorScale" priority="35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58:I2171">
    <cfRule type="colorScale" priority="33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58:L2171">
    <cfRule type="expression" dxfId="27" priority="32">
      <formula>$L$11="ROE"</formula>
    </cfRule>
  </conditionalFormatting>
  <conditionalFormatting sqref="L2158:L2171">
    <cfRule type="colorScale" priority="3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58:M2171">
    <cfRule type="expression" dxfId="26" priority="30">
      <formula>$J$11="净利润率"</formula>
    </cfRule>
  </conditionalFormatting>
  <conditionalFormatting sqref="I2158:I2171">
    <cfRule type="expression" dxfId="25" priority="29">
      <formula>$L$11="ROE"</formula>
    </cfRule>
  </conditionalFormatting>
  <conditionalFormatting sqref="I2158:I2171">
    <cfRule type="colorScale" priority="28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72:M2173">
    <cfRule type="expression" dxfId="24" priority="20">
      <formula>$M$11="EPS"</formula>
    </cfRule>
  </conditionalFormatting>
  <conditionalFormatting sqref="L2172:L2173">
    <cfRule type="expression" dxfId="23" priority="21">
      <formula>$L$11="ROE"</formula>
    </cfRule>
  </conditionalFormatting>
  <conditionalFormatting sqref="I2172:I2173 L2172:L2173">
    <cfRule type="expression" dxfId="22" priority="22">
      <formula>$I$11="毛利率"</formula>
    </cfRule>
  </conditionalFormatting>
  <conditionalFormatting sqref="M2172:M2173">
    <cfRule type="expression" dxfId="21" priority="23">
      <formula>#REF!="营业利润率"</formula>
    </cfRule>
  </conditionalFormatting>
  <conditionalFormatting sqref="M2172:M2173">
    <cfRule type="expression" dxfId="20" priority="24">
      <formula>$J$11="净利润率"</formula>
    </cfRule>
  </conditionalFormatting>
  <conditionalFormatting sqref="K2172:K2173">
    <cfRule type="expression" dxfId="19" priority="25">
      <formula>$K$11="所得税"</formula>
    </cfRule>
    <cfRule type="expression" dxfId="18" priority="26">
      <formula>$K$11="ROA"</formula>
    </cfRule>
  </conditionalFormatting>
  <conditionalFormatting sqref="O2172:O2173">
    <cfRule type="colorScale" priority="16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N2172:N2173">
    <cfRule type="colorScale" priority="1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72:L2173 I2172:I2173">
    <cfRule type="colorScale" priority="15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L2172:L2173">
    <cfRule type="colorScale" priority="1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G2172:G2173">
    <cfRule type="colorScale" priority="13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conditionalFormatting sqref="I2172:I2173">
    <cfRule type="expression" dxfId="17" priority="12">
      <formula>$L$11="ROE"</formula>
    </cfRule>
  </conditionalFormatting>
  <conditionalFormatting sqref="I2172:I2173">
    <cfRule type="colorScale" priority="11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I2172:I2173">
    <cfRule type="colorScale" priority="9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2172:L2173">
    <cfRule type="expression" dxfId="16" priority="8">
      <formula>$L$11="ROE"</formula>
    </cfRule>
  </conditionalFormatting>
  <conditionalFormatting sqref="L2172:L2173">
    <cfRule type="colorScale" priority="7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M2172:M2173">
    <cfRule type="expression" dxfId="15" priority="6">
      <formula>$J$11="净利润率"</formula>
    </cfRule>
  </conditionalFormatting>
  <conditionalFormatting sqref="I2172:I2173">
    <cfRule type="expression" dxfId="14" priority="5">
      <formula>$L$11="ROE"</formula>
    </cfRule>
  </conditionalFormatting>
  <conditionalFormatting sqref="I2172:I2173">
    <cfRule type="colorScale" priority="4">
      <colorScale>
        <cfvo type="min"/>
        <cfvo type="percentile" val="50"/>
        <cfvo type="max"/>
        <color theme="3" tint="0.79998168889431442"/>
        <color theme="3" tint="0.59999389629810485"/>
        <color theme="3" tint="0.39997558519241921"/>
      </colorScale>
    </cfRule>
  </conditionalFormatting>
  <conditionalFormatting sqref="L4:L7 I4:I7">
    <cfRule type="expression" dxfId="13" priority="4811">
      <formula>#REF!="BPS"</formula>
    </cfRule>
  </conditionalFormatting>
  <conditionalFormatting sqref="M4:M7">
    <cfRule type="expression" dxfId="12" priority="4827">
      <formula>#REF!="CFPS"</formula>
    </cfRule>
  </conditionalFormatting>
  <conditionalFormatting sqref="L8:L9 I13:I15 L3 I3 I8:I9 I11 L13 L2174:L1048576 I2174:I1048576 K11:P11">
    <cfRule type="colorScale" priority="4846">
      <colorScale>
        <cfvo type="min"/>
        <cfvo type="percentile" val="50"/>
        <cfvo type="max"/>
        <color theme="3" tint="0.39997558519241921"/>
        <color theme="3" tint="0.59999389629810485"/>
        <color theme="3" tint="0.79998168889431442"/>
      </colorScale>
    </cfRule>
  </conditionalFormatting>
  <dataValidations count="5">
    <dataValidation type="list" allowBlank="1" showInputMessage="1" showErrorMessage="1" sqref="D5">
      <formula1>Unit</formula1>
    </dataValidation>
    <dataValidation type="list" allowBlank="1" showInputMessage="1" showErrorMessage="1" sqref="D6:D7">
      <formula1>industrytype</formula1>
    </dataValidation>
    <dataValidation type="list" allowBlank="1" showInputMessage="1" showErrorMessage="1" sqref="H12">
      <formula1>reporttype</formula1>
    </dataValidation>
    <dataValidation type="list" allowBlank="1" showInputMessage="1" showErrorMessage="1" sqref="G6">
      <formula1>"财务摘要,估值分析"</formula1>
    </dataValidation>
    <dataValidation type="list" allowBlank="1" showInputMessage="1" showErrorMessage="1" sqref="R12:S12">
      <formula1>$G$11:$P$11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63636D"/>
  </sheetPr>
  <dimension ref="A1:AH122"/>
  <sheetViews>
    <sheetView showGridLines="0" workbookViewId="0">
      <selection activeCell="C4" sqref="C4"/>
    </sheetView>
  </sheetViews>
  <sheetFormatPr defaultColWidth="9" defaultRowHeight="12" x14ac:dyDescent="0.35"/>
  <cols>
    <col min="1" max="1" width="2.25" style="25" customWidth="1"/>
    <col min="2" max="2" width="2.125" style="56" customWidth="1"/>
    <col min="3" max="3" width="3.25" style="7" hidden="1" customWidth="1"/>
    <col min="4" max="4" width="9.875" style="2" customWidth="1"/>
    <col min="5" max="5" width="10.125" style="2" customWidth="1"/>
    <col min="6" max="6" width="12.5" style="2" customWidth="1"/>
    <col min="7" max="7" width="11" style="2" customWidth="1"/>
    <col min="8" max="8" width="13.75" style="2" customWidth="1"/>
    <col min="9" max="9" width="15.125" style="2" bestFit="1" customWidth="1"/>
    <col min="10" max="10" width="8" style="3" customWidth="1"/>
    <col min="11" max="11" width="13.5" style="2" customWidth="1"/>
    <col min="12" max="12" width="10.125" style="2" customWidth="1"/>
    <col min="13" max="13" width="18.875" style="2" bestFit="1" customWidth="1"/>
    <col min="14" max="14" width="7.625" style="2" customWidth="1"/>
    <col min="15" max="15" width="7.875" style="2" customWidth="1"/>
    <col min="16" max="16" width="17" style="2" bestFit="1" customWidth="1"/>
    <col min="17" max="17" width="10.25" style="2" hidden="1" customWidth="1"/>
    <col min="18" max="18" width="1.25" style="2" hidden="1" customWidth="1"/>
    <col min="19" max="19" width="5.625" style="2" hidden="1" customWidth="1"/>
    <col min="20" max="20" width="1.75" style="2" hidden="1" customWidth="1"/>
    <col min="21" max="21" width="0.875" style="2" hidden="1" customWidth="1"/>
    <col min="22" max="22" width="10.5" style="2" hidden="1" customWidth="1"/>
    <col min="23" max="23" width="8.25" style="2" hidden="1" customWidth="1"/>
    <col min="24" max="24" width="11.75" style="2" customWidth="1"/>
    <col min="25" max="25" width="10.75" style="2" customWidth="1"/>
    <col min="26" max="26" width="11" style="2" customWidth="1"/>
    <col min="27" max="27" width="9.25" style="2" customWidth="1"/>
    <col min="28" max="28" width="8.75" style="2" customWidth="1"/>
    <col min="29" max="29" width="7.125" style="2" customWidth="1"/>
    <col min="30" max="30" width="1.625" style="56" customWidth="1"/>
    <col min="31" max="31" width="9" style="25"/>
    <col min="32" max="32" width="9" style="2"/>
    <col min="33" max="33" width="10.875" style="2" customWidth="1"/>
    <col min="34" max="16384" width="9" style="2"/>
  </cols>
  <sheetData>
    <row r="1" spans="1:34" s="1" customFormat="1" ht="27.75" x14ac:dyDescent="0.35">
      <c r="A1" s="9"/>
      <c r="B1" s="9"/>
      <c r="C1" s="9"/>
      <c r="D1" s="9"/>
      <c r="E1" s="381" t="s">
        <v>254</v>
      </c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9"/>
      <c r="AC1" s="9"/>
      <c r="AD1" s="9"/>
      <c r="AE1" s="9"/>
    </row>
    <row r="2" spans="1:34" ht="18" customHeight="1" thickBot="1" x14ac:dyDescent="0.4">
      <c r="A2" s="71"/>
      <c r="B2" s="69"/>
      <c r="D2" s="94" t="s">
        <v>74</v>
      </c>
      <c r="E2" s="69"/>
      <c r="F2" s="69"/>
      <c r="G2" s="69"/>
      <c r="H2" s="69"/>
      <c r="I2" s="69"/>
      <c r="J2" s="70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4" x14ac:dyDescent="0.35">
      <c r="D3" s="64"/>
      <c r="E3" s="59"/>
      <c r="F3" s="59"/>
      <c r="G3" s="59"/>
      <c r="H3" s="59"/>
      <c r="I3" s="59"/>
      <c r="J3" s="58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34" ht="16.5" x14ac:dyDescent="0.35">
      <c r="D4" s="263" t="s">
        <v>152</v>
      </c>
      <c r="E4" s="264" t="s">
        <v>75</v>
      </c>
      <c r="F4" s="65">
        <f>VLOOKUP(E4,参数设置!C16:D108,2,FALSE)</f>
        <v>2</v>
      </c>
      <c r="G4" s="59"/>
      <c r="H4" s="59"/>
      <c r="I4" s="59"/>
      <c r="J4" s="58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1:34" x14ac:dyDescent="0.35"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spans="1:34" ht="16.5" x14ac:dyDescent="0.35">
      <c r="A6" s="71"/>
      <c r="B6" s="59"/>
      <c r="D6" s="78" t="s">
        <v>76</v>
      </c>
      <c r="E6" s="88" t="str">
        <f>公司分析!D4</f>
        <v>9626.HK</v>
      </c>
      <c r="F6" s="66"/>
      <c r="G6" s="71"/>
      <c r="H6" s="389" t="s">
        <v>205</v>
      </c>
      <c r="I6" s="389"/>
      <c r="J6" s="92" t="s">
        <v>77</v>
      </c>
      <c r="K6" s="95" t="str">
        <f>IF(D4="自选机构","评级次数","评级家数")</f>
        <v>评级家数</v>
      </c>
      <c r="L6" s="59"/>
      <c r="M6" s="59"/>
      <c r="N6" s="59"/>
      <c r="O6" s="31"/>
      <c r="P6" s="58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</row>
    <row r="7" spans="1:34" ht="16.5" x14ac:dyDescent="0.35">
      <c r="A7" s="71"/>
      <c r="B7" s="59"/>
      <c r="D7" s="77" t="s">
        <v>192</v>
      </c>
      <c r="E7" s="76" t="str">
        <f>[1]!s_info_name(E6)</f>
        <v>哔哩哔哩-W</v>
      </c>
      <c r="F7" s="57"/>
      <c r="G7" s="77" t="s">
        <v>78</v>
      </c>
      <c r="H7" s="390" t="str">
        <f ca="1">DMAX(D14:Q99,H14,R14:S15)&amp;"/"&amp;DMIN(D14:Q99,H14,R14:S15)&amp;"/"&amp;TRUNC(DAVERAGE(D14:Q99,H14,R14:S15),0)</f>
        <v>26107/25059/25515</v>
      </c>
      <c r="I7" s="390"/>
      <c r="J7" s="93" t="s">
        <v>79</v>
      </c>
      <c r="K7" s="90">
        <f ca="1">COUNTIFS($O$15:$O$99,J7,$AB$15:$AB$99,1)</f>
        <v>7</v>
      </c>
      <c r="L7" s="59"/>
      <c r="M7" s="59"/>
      <c r="N7" s="59"/>
      <c r="O7" s="78" t="s">
        <v>80</v>
      </c>
      <c r="P7" s="95" t="str">
        <f>IF(D4="自选机构","次数","家数")</f>
        <v>家数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</row>
    <row r="8" spans="1:34" ht="16.5" x14ac:dyDescent="0.35">
      <c r="A8" s="71"/>
      <c r="B8" s="59"/>
      <c r="D8" s="78" t="s">
        <v>81</v>
      </c>
      <c r="E8" s="88">
        <f ca="1">YEAR(E9)</f>
        <v>2024</v>
      </c>
      <c r="F8" s="57"/>
      <c r="G8" s="78" t="s">
        <v>82</v>
      </c>
      <c r="H8" s="391" t="str">
        <f ca="1">DMAX(D14:Q99,I14,T14:U15)&amp;"/"&amp;DMIN(D14:Q99,I14,T14:U15)&amp;"/"&amp;TRUNC(DAVERAGE(D14:Q99,I14,T14:U15),0)</f>
        <v>-1403.9946/-2463/-1878</v>
      </c>
      <c r="I8" s="391"/>
      <c r="J8" s="92" t="s">
        <v>83</v>
      </c>
      <c r="K8" s="91">
        <f ca="1">COUNTIFS($O$15:$O$99,J8,$AB$15:$AB$99,1)</f>
        <v>2</v>
      </c>
      <c r="L8" s="59"/>
      <c r="M8" s="59"/>
      <c r="N8" s="59"/>
      <c r="O8" s="77" t="s">
        <v>84</v>
      </c>
      <c r="P8" s="90">
        <f ca="1">COUNTIFS($AA$15:$AA$99,O8,$AB$15:$AB$99,1)</f>
        <v>1</v>
      </c>
      <c r="Q8" s="59"/>
      <c r="R8" s="59"/>
      <c r="S8" s="67"/>
      <c r="T8" s="59"/>
      <c r="U8" s="59"/>
      <c r="V8" s="59"/>
      <c r="W8" s="59"/>
      <c r="X8" s="59"/>
      <c r="Y8" s="59"/>
      <c r="Z8" s="59"/>
      <c r="AA8" s="59"/>
      <c r="AB8" s="59"/>
      <c r="AC8" s="59"/>
    </row>
    <row r="9" spans="1:34" ht="16.5" x14ac:dyDescent="0.35">
      <c r="A9" s="71"/>
      <c r="B9" s="59"/>
      <c r="D9" s="77" t="s">
        <v>85</v>
      </c>
      <c r="E9" s="89">
        <f ca="1">公司分析!D5</f>
        <v>45466</v>
      </c>
      <c r="F9" s="57"/>
      <c r="G9" s="77" t="s">
        <v>86</v>
      </c>
      <c r="H9" s="392" t="str">
        <f ca="1">TRUNC(DMAX(D14:Q99,J14,V14:W15),3)&amp;"/"&amp;TRUNC(DMIN(D14:Q99,J14,V14:W15),3)&amp;"/"&amp;TRUNC(DAVERAGE(D14:Q99,J14,V14:W15),3)</f>
        <v>-3.332/-5.846/-4.459</v>
      </c>
      <c r="I9" s="392"/>
      <c r="J9" s="93" t="s">
        <v>87</v>
      </c>
      <c r="K9" s="90">
        <f ca="1">COUNTIFS($O$15:$O$99,J9,$AB$15:$AB$99,1)</f>
        <v>0</v>
      </c>
      <c r="L9" s="59"/>
      <c r="M9" s="59"/>
      <c r="N9" s="59"/>
      <c r="O9" s="78" t="s">
        <v>88</v>
      </c>
      <c r="P9" s="91">
        <f ca="1">COUNTIFS($AA$15:$AA$99,O9,$AB$15:$AB$99,1)</f>
        <v>2</v>
      </c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</row>
    <row r="10" spans="1:34" ht="16.5" x14ac:dyDescent="0.35">
      <c r="A10" s="71"/>
      <c r="B10" s="59"/>
      <c r="D10" s="78" t="s">
        <v>59</v>
      </c>
      <c r="E10" s="88">
        <v>1000000</v>
      </c>
      <c r="F10" s="159">
        <f ca="1">IF(E11="自定义",F11,IF(E11="一个月",E9-30,IF(E11="三个月",E9-90,IF(E11="半年",E9-180,E9-365))))</f>
        <v>45376</v>
      </c>
      <c r="G10" s="78" t="str">
        <f>IF(D4="自选机构","预测次数","预测机构家数")</f>
        <v>预测机构家数</v>
      </c>
      <c r="H10" s="391" t="str">
        <f ca="1">DCOUNT(D14:Q99,H14,R14:S15)&amp;"/"&amp;DCOUNT(D14:Q99,I14,T14:U15)&amp;"/"&amp;DCOUNT(D14:Q99,J14,V14:W15)</f>
        <v>11/11/11</v>
      </c>
      <c r="I10" s="391"/>
      <c r="J10" s="92" t="s">
        <v>89</v>
      </c>
      <c r="K10" s="91">
        <f ca="1">COUNTIFS($O$15:$O$99,J10,$AB$15:$AB$99,1)</f>
        <v>0</v>
      </c>
      <c r="L10" s="59"/>
      <c r="M10" s="59"/>
      <c r="N10" s="59"/>
      <c r="O10" s="77" t="s">
        <v>90</v>
      </c>
      <c r="P10" s="90">
        <f ca="1">COUNTIFS($AA$15:$AA$99,O10,$AB$15:$AB$99,1)</f>
        <v>7</v>
      </c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</row>
    <row r="11" spans="1:34" ht="16.5" x14ac:dyDescent="0.35">
      <c r="D11" s="77" t="s">
        <v>162</v>
      </c>
      <c r="E11" s="246" t="s">
        <v>208</v>
      </c>
      <c r="F11" s="68"/>
      <c r="G11" s="77" t="s">
        <v>91</v>
      </c>
      <c r="H11" s="387">
        <f ca="1">MAX(X15:X99)</f>
        <v>45463</v>
      </c>
      <c r="I11" s="388"/>
      <c r="J11" s="93" t="s">
        <v>92</v>
      </c>
      <c r="K11" s="90">
        <f ca="1">COUNTIFS($O$15:$O$99,J11,$AB$15:$AB$99,1)</f>
        <v>0</v>
      </c>
      <c r="L11" s="59"/>
      <c r="M11" s="59"/>
      <c r="N11" s="59"/>
      <c r="O11" s="78" t="s">
        <v>93</v>
      </c>
      <c r="P11" s="91">
        <f ca="1">COUNTIFS($AA$15:$AA$99,O11,$AB$15:$AB$99,1)</f>
        <v>0</v>
      </c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</row>
    <row r="12" spans="1:34" ht="12.75" thickBot="1" x14ac:dyDescent="0.4">
      <c r="D12" s="59"/>
      <c r="E12" s="60"/>
      <c r="F12" s="61"/>
      <c r="G12" s="62"/>
      <c r="H12" s="63"/>
      <c r="I12" s="63"/>
      <c r="J12" s="61"/>
      <c r="K12" s="62"/>
      <c r="L12" s="61"/>
      <c r="M12" s="61"/>
      <c r="N12" s="63"/>
      <c r="O12" s="61"/>
      <c r="P12" s="62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</row>
    <row r="13" spans="1:34" x14ac:dyDescent="0.35">
      <c r="B13" s="72"/>
      <c r="C13" s="73"/>
      <c r="D13" s="74"/>
      <c r="E13" s="74"/>
      <c r="F13" s="74"/>
      <c r="G13" s="74"/>
      <c r="H13" s="74"/>
      <c r="I13" s="74"/>
      <c r="J13" s="75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2"/>
    </row>
    <row r="14" spans="1:34" ht="31.5" customHeight="1" thickBot="1" x14ac:dyDescent="0.4">
      <c r="C14" s="8" t="s">
        <v>94</v>
      </c>
      <c r="D14" s="79" t="s">
        <v>204</v>
      </c>
      <c r="E14" s="80" t="s">
        <v>95</v>
      </c>
      <c r="F14" s="81" t="s">
        <v>96</v>
      </c>
      <c r="G14" s="81" t="s">
        <v>193</v>
      </c>
      <c r="H14" s="81" t="s">
        <v>194</v>
      </c>
      <c r="I14" s="81" t="s">
        <v>195</v>
      </c>
      <c r="J14" s="82" t="s">
        <v>196</v>
      </c>
      <c r="K14" s="81" t="s">
        <v>197</v>
      </c>
      <c r="L14" s="83" t="s">
        <v>198</v>
      </c>
      <c r="M14" s="83" t="s">
        <v>199</v>
      </c>
      <c r="N14" s="83" t="s">
        <v>97</v>
      </c>
      <c r="O14" s="83" t="s">
        <v>98</v>
      </c>
      <c r="P14" s="84" t="s">
        <v>200</v>
      </c>
      <c r="Q14" s="85" t="str">
        <f>E11&amp;"内预测"</f>
        <v>三个月内预测</v>
      </c>
      <c r="R14" s="85" t="str">
        <f>Q14</f>
        <v>三个月内预测</v>
      </c>
      <c r="S14" s="85" t="s">
        <v>202</v>
      </c>
      <c r="T14" s="85" t="str">
        <f>Q14</f>
        <v>三个月内预测</v>
      </c>
      <c r="U14" s="85" t="s">
        <v>203</v>
      </c>
      <c r="V14" s="85" t="str">
        <f>Q14</f>
        <v>三个月内预测</v>
      </c>
      <c r="W14" s="85" t="s">
        <v>201</v>
      </c>
      <c r="X14" s="84" t="s">
        <v>99</v>
      </c>
      <c r="Y14" s="84" t="s">
        <v>100</v>
      </c>
      <c r="Z14" s="84" t="s">
        <v>101</v>
      </c>
      <c r="AA14" s="84" t="s">
        <v>102</v>
      </c>
      <c r="AB14" s="84" t="str">
        <f>E11&amp;"内评级"</f>
        <v>三个月内评级</v>
      </c>
      <c r="AC14" s="87" t="s">
        <v>116</v>
      </c>
    </row>
    <row r="15" spans="1:34" ht="17.25" thickTop="1" x14ac:dyDescent="0.35">
      <c r="C15" s="7">
        <f ca="1">E9</f>
        <v>45466</v>
      </c>
      <c r="D15" s="203">
        <v>1</v>
      </c>
      <c r="E15" s="204" t="str">
        <f t="shared" ref="E15:E46" si="0">IF($D$4="自选机构",$E$4,VLOOKUP(D15,Institutionlist,2,FALSE))</f>
        <v>申银万国</v>
      </c>
      <c r="F15" s="205" t="str">
        <f ca="1">IF($D$4="自选机构",[1]!S_EST_ESTANALYST($E$6,$E$8,C15,$F$4),[1]!S_EST_ESTANALYST($E$6,$E$8,$E$9,D15))</f>
        <v>0</v>
      </c>
      <c r="G15" s="206" t="str">
        <f ca="1">IF($D$4="自选机构",[1]!S_EST_ESTNEWTIME_INST($E$6,$E$8,C15,$F$4),[1]!S_EST_ESTNEWTIME_INST($E$6,$E$8,$E$9,D15))</f>
        <v>0</v>
      </c>
      <c r="H15" s="207">
        <f ca="1">IF($D$4="自选机构",[1]!S_EST_SALES_INST($E$6,$E$8,C15,$F$4)/currencyunit,[1]!S_EST_SALES_INST($E$6,$E$8,$E$9,D15)/currencyunit)</f>
        <v>0</v>
      </c>
      <c r="I15" s="207">
        <f ca="1">IF($D$4="自选机构",[1]!S_EST_NETPROFIT_INST($E$6,$E$8,C15,$F$4)/currencyunit,[1]!S_EST_NETPROFIT_INST($E$6,$E$8,$E$9,D15)/currencyunit)</f>
        <v>0</v>
      </c>
      <c r="J15" s="205" t="str">
        <f ca="1">IF($D$4="自选机构",[1]!S_EST_EPS_INST($E$6,$E$8,C15,$F$4),[1]!S_EST_EPS_INST($E$6,$E$8,$E$9,D15))</f>
        <v>0</v>
      </c>
      <c r="K15" s="206" t="str">
        <f ca="1">IF($D$4="自选机构",[1]!S_EST_NEWRATINGTIME_INST($E$6,Y15,$F$4),[1]!S_EST_NEWRATINGTIME_INST($E$6,$E$9,D15))</f>
        <v>0</v>
      </c>
      <c r="L15" s="205" t="str">
        <f ca="1">IF($D$4="自选机构",[1]!S_EST_RATINGANALYST($E$6,Y15,$F$4),[1]!S_EST_RATINGANALYST($E$6,$E$9,D15))</f>
        <v>0</v>
      </c>
      <c r="M15" s="205" t="str">
        <f ca="1">IF($D$4="自选机构",[1]!S_EST_ORGRATING_INST($E$6,Y15,$F$4),[1]!S_EST_ORGRATING_INST($E$6,$E$9,D15))</f>
        <v>0</v>
      </c>
      <c r="N15" s="207" t="str">
        <f ca="1">IF($D$4="自选机构",[1]!S_EST_SCORERATING_INST($E$6,Y15,$F$4),[1]!S_EST_SCORERATING_INST($E$6,$E$9,D15))</f>
        <v>0</v>
      </c>
      <c r="O15" s="205" t="str">
        <f ca="1">IF($D$4="自选机构",[1]!S_EST_STDRATING_INST($E$6,Y15,$F$4),[1]!S_EST_STDRATING_INST($E$6,$E$9,D15))</f>
        <v>0</v>
      </c>
      <c r="P15" s="206" t="str">
        <f>IF($D$4="自选机构",[1]!S_EST_FRSTRATINGTIME_INST($E$6,$F$4),[1]!S_EST_FRSTRATINGTIME_INST($E$6,D15))</f>
        <v>0</v>
      </c>
      <c r="Q15" s="195" t="str">
        <f t="shared" ref="Q15:Q78" ca="1" si="1">IF(G15-$F$10&gt;=0,1,"")</f>
        <v/>
      </c>
      <c r="R15" s="195">
        <v>1</v>
      </c>
      <c r="S15" s="195" t="s">
        <v>104</v>
      </c>
      <c r="T15" s="195">
        <v>1</v>
      </c>
      <c r="U15" s="195" t="s">
        <v>103</v>
      </c>
      <c r="V15" s="195">
        <v>1</v>
      </c>
      <c r="W15" s="195" t="s">
        <v>103</v>
      </c>
      <c r="X15" s="208">
        <f t="shared" ref="X15:X46" ca="1" si="2">--G15</f>
        <v>0</v>
      </c>
      <c r="Y15" s="208">
        <f ca="1">E9</f>
        <v>45466</v>
      </c>
      <c r="Z15" s="209" t="str">
        <f ca="1">IF($D$4="自选机构",[1]!S_EST_SCORERATING_INST($E$6,K15-1,$F$4),[1]!S_EST_SCORERATING_INST($E$6,K15-1,D15))</f>
        <v>0</v>
      </c>
      <c r="AA15" s="209">
        <f t="shared" ref="AA15:AA78" ca="1" si="3">IFERROR(IF(Z15/N15&gt;1,"评级上调",IF(Z15/N15=1,"评级不变",IF(Z15/N15&gt;0,"评级下调","首次评级"))),0)</f>
        <v>0</v>
      </c>
      <c r="AB15" s="195" t="str">
        <f t="shared" ref="AB15:AB46" ca="1" si="4">IF(K15-$F$10&gt;=0,1,"")</f>
        <v/>
      </c>
      <c r="AC15" s="210" t="str">
        <f ca="1">IF(ISERROR(AA15),"",IF(AA15="评级不变",0,IF(AA15="评级下调",-1,IF(AA15="评级上调",1,""))))</f>
        <v/>
      </c>
      <c r="AH15" s="4"/>
    </row>
    <row r="16" spans="1:34" ht="16.5" x14ac:dyDescent="0.35">
      <c r="C16" s="7">
        <f t="shared" ref="C16:C79" ca="1" si="5">G15-1</f>
        <v>-1</v>
      </c>
      <c r="D16" s="211">
        <v>2</v>
      </c>
      <c r="E16" s="212" t="str">
        <f t="shared" si="0"/>
        <v>国泰君安</v>
      </c>
      <c r="F16" s="213" t="str">
        <f ca="1">IF($D$4="自选机构",[1]!S_EST_ESTANALYST($E$6,$E$8,C16,$F$4),[1]!S_EST_ESTANALYST($E$6,$E$8,$E$9,D16))</f>
        <v>秦和平</v>
      </c>
      <c r="G16" s="214" t="str">
        <f ca="1">IF($D$4="自选机构",[1]!S_EST_ESTNEWTIME_INST($E$6,$E$8,C16,$F$4),[1]!S_EST_ESTNEWTIME_INST($E$6,$E$8,$E$9,D16))</f>
        <v>2024-03-09</v>
      </c>
      <c r="H16" s="215">
        <f ca="1">IF($D$4="自选机构",[1]!S_EST_SALES_INST($E$6,$E$8,C16,$F$4)/currencyunit,[1]!S_EST_SALES_INST($E$6,$E$8,$E$9,D16)/currencyunit)</f>
        <v>25440</v>
      </c>
      <c r="I16" s="215">
        <f ca="1">IF($D$4="自选机构",[1]!S_EST_NETPROFIT_INST($E$6,$E$8,C16,$F$4)/currencyunit,[1]!S_EST_NETPROFIT_INST($E$6,$E$8,$E$9,D16)/currencyunit)</f>
        <v>-1851</v>
      </c>
      <c r="J16" s="213">
        <f ca="1">IF($D$4="自选机构",[1]!S_EST_EPS_INST($E$6,$E$8,C16,$F$4),[1]!S_EST_EPS_INST($E$6,$E$8,$E$9,D16))</f>
        <v>-4.3939000000000004</v>
      </c>
      <c r="K16" s="214" t="str">
        <f ca="1">IF($D$4="自选机构",[1]!S_EST_NEWRATINGTIME_INST($E$6,Y16,$F$4),[1]!S_EST_NEWRATINGTIME_INST($E$6,$E$9,D16))</f>
        <v>2024-03-09</v>
      </c>
      <c r="L16" s="213" t="str">
        <f ca="1">IF($D$4="自选机构",[1]!S_EST_RATINGANALYST($E$6,Y16,$F$4),[1]!S_EST_RATINGANALYST($E$6,$E$9,D16))</f>
        <v>秦和平</v>
      </c>
      <c r="M16" s="213" t="str">
        <f ca="1">IF($D$4="自选机构",[1]!S_EST_ORGRATING_INST($E$6,Y16,$F$4),[1]!S_EST_ORGRATING_INST($E$6,$E$9,D16))</f>
        <v>国泰君安_增持</v>
      </c>
      <c r="N16" s="215">
        <f ca="1">IF($D$4="自选机构",[1]!S_EST_SCORERATING_INST($E$6,Y16,$F$4),[1]!S_EST_SCORERATING_INST($E$6,$E$9,D16))</f>
        <v>1</v>
      </c>
      <c r="O16" s="213" t="str">
        <f ca="1">IF($D$4="自选机构",[1]!S_EST_STDRATING_INST($E$6,Y16,$F$4),[1]!S_EST_STDRATING_INST($E$6,$E$9,D16))</f>
        <v>增持</v>
      </c>
      <c r="P16" s="214" t="str">
        <f>IF($D$4="自选机构",[1]!S_EST_FRSTRATINGTIME_INST($E$6,$F$4),[1]!S_EST_FRSTRATINGTIME_INST($E$6,D16))</f>
        <v>0</v>
      </c>
      <c r="Q16" s="216" t="str">
        <f t="shared" ca="1" si="1"/>
        <v/>
      </c>
      <c r="R16" s="216"/>
      <c r="S16" s="216"/>
      <c r="T16" s="216"/>
      <c r="U16" s="216"/>
      <c r="V16" s="216"/>
      <c r="W16" s="216"/>
      <c r="X16" s="217">
        <f t="shared" ca="1" si="2"/>
        <v>45360</v>
      </c>
      <c r="Y16" s="208">
        <f ca="1">K15-1</f>
        <v>-1</v>
      </c>
      <c r="Z16" s="218">
        <f ca="1">IF($D$4="自选机构",[1]!S_EST_SCORERATING_INST($E$6,K16-1,$F$4),[1]!S_EST_SCORERATING_INST($E$6,K16-1,D16))</f>
        <v>1</v>
      </c>
      <c r="AA16" s="218" t="str">
        <f t="shared" ca="1" si="3"/>
        <v>评级不变</v>
      </c>
      <c r="AB16" s="216" t="str">
        <f t="shared" ca="1" si="4"/>
        <v/>
      </c>
      <c r="AC16" s="219">
        <f t="shared" ref="AC16:AC78" ca="1" si="6">IF(ISERROR(AA16),"",IF(AA16="评级不变",0,IF(AA16="评级下调",-1,IF(AA16="评级上调",1,""))))</f>
        <v>0</v>
      </c>
    </row>
    <row r="17" spans="3:30" ht="16.5" x14ac:dyDescent="0.35">
      <c r="C17" s="7">
        <f t="shared" ca="1" si="5"/>
        <v>45359</v>
      </c>
      <c r="D17" s="203">
        <v>3</v>
      </c>
      <c r="E17" s="204" t="str">
        <f t="shared" si="0"/>
        <v>中银国际</v>
      </c>
      <c r="F17" s="205" t="str">
        <f ca="1">IF($D$4="自选机构",[1]!S_EST_ESTANALYST($E$6,$E$8,C17,$F$4),[1]!S_EST_ESTANALYST($E$6,$E$8,$E$9,D17))</f>
        <v>卢翌</v>
      </c>
      <c r="G17" s="206" t="str">
        <f ca="1">IF($D$4="自选机构",[1]!S_EST_ESTNEWTIME_INST($E$6,$E$8,C17,$F$4),[1]!S_EST_ESTNEWTIME_INST($E$6,$E$8,$E$9,D17))</f>
        <v>2024-05-24</v>
      </c>
      <c r="H17" s="207">
        <f ca="1">IF($D$4="自选机构",[1]!S_EST_SALES_INST($E$6,$E$8,C17,$F$4)/currencyunit,[1]!S_EST_SALES_INST($E$6,$E$8,$E$9,D17)/currencyunit)</f>
        <v>25821</v>
      </c>
      <c r="I17" s="207">
        <f ca="1">IF($D$4="自选机构",[1]!S_EST_NETPROFIT_INST($E$6,$E$8,C17,$F$4)/currencyunit,[1]!S_EST_NETPROFIT_INST($E$6,$E$8,$E$9,D17)/currencyunit)</f>
        <v>-1966</v>
      </c>
      <c r="J17" s="205">
        <f ca="1">IF($D$4="自选机构",[1]!S_EST_EPS_INST($E$6,$E$8,C17,$F$4),[1]!S_EST_EPS_INST($E$6,$E$8,$E$9,D17))</f>
        <v>-4.6669</v>
      </c>
      <c r="K17" s="206" t="str">
        <f ca="1">IF($D$4="自选机构",[1]!S_EST_NEWRATINGTIME_INST($E$6,Y17,$F$4),[1]!S_EST_NEWRATINGTIME_INST($E$6,$E$9,D17))</f>
        <v>2024-05-24</v>
      </c>
      <c r="L17" s="205" t="str">
        <f ca="1">IF($D$4="自选机构",[1]!S_EST_RATINGANALYST($E$6,Y17,$F$4),[1]!S_EST_RATINGANALYST($E$6,$E$9,D17))</f>
        <v>卢翌</v>
      </c>
      <c r="M17" s="205" t="str">
        <f ca="1">IF($D$4="自选机构",[1]!S_EST_ORGRATING_INST($E$6,Y17,$F$4),[1]!S_EST_ORGRATING_INST($E$6,$E$9,D17))</f>
        <v>中银证券_买入</v>
      </c>
      <c r="N17" s="207">
        <f ca="1">IF($D$4="自选机构",[1]!S_EST_SCORERATING_INST($E$6,Y17,$F$4),[1]!S_EST_SCORERATING_INST($E$6,$E$9,D17))</f>
        <v>1</v>
      </c>
      <c r="O17" s="205" t="str">
        <f ca="1">IF($D$4="自选机构",[1]!S_EST_STDRATING_INST($E$6,Y17,$F$4),[1]!S_EST_STDRATING_INST($E$6,$E$9,D17))</f>
        <v>买入</v>
      </c>
      <c r="P17" s="206" t="str">
        <f>IF($D$4="自选机构",[1]!S_EST_FRSTRATINGTIME_INST($E$6,$F$4),[1]!S_EST_FRSTRATINGTIME_INST($E$6,D17))</f>
        <v>0</v>
      </c>
      <c r="Q17" s="195">
        <f t="shared" ca="1" si="1"/>
        <v>1</v>
      </c>
      <c r="R17" s="195"/>
      <c r="S17" s="195"/>
      <c r="T17" s="195"/>
      <c r="U17" s="195"/>
      <c r="V17" s="195"/>
      <c r="W17" s="195"/>
      <c r="X17" s="208">
        <f ca="1">--G17</f>
        <v>45436</v>
      </c>
      <c r="Y17" s="208">
        <f t="shared" ref="Y17:Y47" ca="1" si="7">K16-1</f>
        <v>45359</v>
      </c>
      <c r="Z17" s="209">
        <f ca="1">IF($D$4="自选机构",[1]!S_EST_SCORERATING_INST($E$6,K17-1,$F$4),[1]!S_EST_SCORERATING_INST($E$6,K17-1,D17))</f>
        <v>3</v>
      </c>
      <c r="AA17" s="209" t="str">
        <f t="shared" ca="1" si="3"/>
        <v>评级上调</v>
      </c>
      <c r="AB17" s="195">
        <f t="shared" ca="1" si="4"/>
        <v>1</v>
      </c>
      <c r="AC17" s="210">
        <f t="shared" ca="1" si="6"/>
        <v>1</v>
      </c>
      <c r="AD17" s="203"/>
    </row>
    <row r="18" spans="3:30" ht="16.5" x14ac:dyDescent="0.35">
      <c r="C18" s="7">
        <f t="shared" ca="1" si="5"/>
        <v>45435</v>
      </c>
      <c r="D18" s="211">
        <v>4</v>
      </c>
      <c r="E18" s="212" t="str">
        <f t="shared" si="0"/>
        <v>国信证券</v>
      </c>
      <c r="F18" s="213" t="str">
        <f ca="1">IF($D$4="自选机构",[1]!S_EST_ESTANALYST($E$6,$E$8,C18,$F$4),[1]!S_EST_ESTANALYST($E$6,$E$8,$E$9,D18))</f>
        <v>0</v>
      </c>
      <c r="G18" s="214" t="str">
        <f ca="1">IF($D$4="自选机构",[1]!S_EST_ESTNEWTIME_INST($E$6,$E$8,C18,$F$4),[1]!S_EST_ESTNEWTIME_INST($E$6,$E$8,$E$9,D18))</f>
        <v>0</v>
      </c>
      <c r="H18" s="215">
        <f ca="1">IF($D$4="自选机构",[1]!S_EST_SALES_INST($E$6,$E$8,C18,$F$4)/currencyunit,[1]!S_EST_SALES_INST($E$6,$E$8,$E$9,D18)/currencyunit)</f>
        <v>0</v>
      </c>
      <c r="I18" s="215">
        <f ca="1">IF($D$4="自选机构",[1]!S_EST_NETPROFIT_INST($E$6,$E$8,C18,$F$4)/currencyunit,[1]!S_EST_NETPROFIT_INST($E$6,$E$8,$E$9,D18)/currencyunit)</f>
        <v>0</v>
      </c>
      <c r="J18" s="213" t="str">
        <f ca="1">IF($D$4="自选机构",[1]!S_EST_EPS_INST($E$6,$E$8,C18,$F$4),[1]!S_EST_EPS_INST($E$6,$E$8,$E$9,D18))</f>
        <v>0</v>
      </c>
      <c r="K18" s="214" t="str">
        <f ca="1">IF($D$4="自选机构",[1]!S_EST_NEWRATINGTIME_INST($E$6,Y18,$F$4),[1]!S_EST_NEWRATINGTIME_INST($E$6,$E$9,D18))</f>
        <v>0</v>
      </c>
      <c r="L18" s="213" t="str">
        <f ca="1">IF($D$4="自选机构",[1]!S_EST_RATINGANALYST($E$6,Y18,$F$4),[1]!S_EST_RATINGANALYST($E$6,$E$9,D18))</f>
        <v>0</v>
      </c>
      <c r="M18" s="213" t="str">
        <f ca="1">IF($D$4="自选机构",[1]!S_EST_ORGRATING_INST($E$6,Y18,$F$4),[1]!S_EST_ORGRATING_INST($E$6,$E$9,D18))</f>
        <v>0</v>
      </c>
      <c r="N18" s="215" t="str">
        <f ca="1">IF($D$4="自选机构",[1]!S_EST_SCORERATING_INST($E$6,Y18,$F$4),[1]!S_EST_SCORERATING_INST($E$6,$E$9,D18))</f>
        <v>0</v>
      </c>
      <c r="O18" s="213" t="str">
        <f ca="1">IF($D$4="自选机构",[1]!S_EST_STDRATING_INST($E$6,Y18,$F$4),[1]!S_EST_STDRATING_INST($E$6,$E$9,D18))</f>
        <v>0</v>
      </c>
      <c r="P18" s="214" t="str">
        <f>IF($D$4="自选机构",[1]!S_EST_FRSTRATINGTIME_INST($E$6,$F$4),[1]!S_EST_FRSTRATINGTIME_INST($E$6,D18))</f>
        <v>0</v>
      </c>
      <c r="Q18" s="216" t="str">
        <f t="shared" ca="1" si="1"/>
        <v/>
      </c>
      <c r="R18" s="216"/>
      <c r="S18" s="216"/>
      <c r="T18" s="216"/>
      <c r="U18" s="216"/>
      <c r="V18" s="216"/>
      <c r="W18" s="216"/>
      <c r="X18" s="217">
        <f ca="1">--G18</f>
        <v>0</v>
      </c>
      <c r="Y18" s="208">
        <f ca="1">K17-1</f>
        <v>45435</v>
      </c>
      <c r="Z18" s="218" t="str">
        <f ca="1">IF($D$4="自选机构",[1]!S_EST_SCORERATING_INST($E$6,K18-1,$F$4),[1]!S_EST_SCORERATING_INST($E$6,K18-1,D18))</f>
        <v>0</v>
      </c>
      <c r="AA18" s="218">
        <f t="shared" ca="1" si="3"/>
        <v>0</v>
      </c>
      <c r="AB18" s="216" t="str">
        <f t="shared" ca="1" si="4"/>
        <v/>
      </c>
      <c r="AC18" s="219" t="str">
        <f t="shared" ca="1" si="6"/>
        <v/>
      </c>
      <c r="AD18" s="211"/>
    </row>
    <row r="19" spans="3:30" ht="16.5" x14ac:dyDescent="0.35">
      <c r="C19" s="7">
        <f t="shared" ca="1" si="5"/>
        <v>-1</v>
      </c>
      <c r="D19" s="203">
        <v>5</v>
      </c>
      <c r="E19" s="204" t="str">
        <f t="shared" si="0"/>
        <v>海通证券</v>
      </c>
      <c r="F19" s="205" t="str">
        <f ca="1">IF($D$4="自选机构",[1]!S_EST_ESTANALYST($E$6,$E$8,C19,$F$4),[1]!S_EST_ESTANALYST($E$6,$E$8,$E$9,D19))</f>
        <v>0</v>
      </c>
      <c r="G19" s="206" t="str">
        <f ca="1">IF($D$4="自选机构",[1]!S_EST_ESTNEWTIME_INST($E$6,$E$8,C19,$F$4),[1]!S_EST_ESTNEWTIME_INST($E$6,$E$8,$E$9,D19))</f>
        <v>0</v>
      </c>
      <c r="H19" s="207">
        <f ca="1">IF($D$4="自选机构",[1]!S_EST_SALES_INST($E$6,$E$8,C19,$F$4)/currencyunit,[1]!S_EST_SALES_INST($E$6,$E$8,$E$9,D19)/currencyunit)</f>
        <v>0</v>
      </c>
      <c r="I19" s="207">
        <f ca="1">IF($D$4="自选机构",[1]!S_EST_NETPROFIT_INST($E$6,$E$8,C19,$F$4)/currencyunit,[1]!S_EST_NETPROFIT_INST($E$6,$E$8,$E$9,D19)/currencyunit)</f>
        <v>0</v>
      </c>
      <c r="J19" s="205" t="str">
        <f ca="1">IF($D$4="自选机构",[1]!S_EST_EPS_INST($E$6,$E$8,C19,$F$4),[1]!S_EST_EPS_INST($E$6,$E$8,$E$9,D19))</f>
        <v>0</v>
      </c>
      <c r="K19" s="206" t="str">
        <f ca="1">IF($D$4="自选机构",[1]!S_EST_NEWRATINGTIME_INST($E$6,Y19,$F$4),[1]!S_EST_NEWRATINGTIME_INST($E$6,$E$9,D19))</f>
        <v>0</v>
      </c>
      <c r="L19" s="205" t="str">
        <f ca="1">IF($D$4="自选机构",[1]!S_EST_RATINGANALYST($E$6,Y19,$F$4),[1]!S_EST_RATINGANALYST($E$6,$E$9,D19))</f>
        <v>0</v>
      </c>
      <c r="M19" s="205" t="str">
        <f ca="1">IF($D$4="自选机构",[1]!S_EST_ORGRATING_INST($E$6,Y19,$F$4),[1]!S_EST_ORGRATING_INST($E$6,$E$9,D19))</f>
        <v>0</v>
      </c>
      <c r="N19" s="207" t="str">
        <f ca="1">IF($D$4="自选机构",[1]!S_EST_SCORERATING_INST($E$6,Y19,$F$4),[1]!S_EST_SCORERATING_INST($E$6,$E$9,D19))</f>
        <v>0</v>
      </c>
      <c r="O19" s="205" t="str">
        <f ca="1">IF($D$4="自选机构",[1]!S_EST_STDRATING_INST($E$6,Y19,$F$4),[1]!S_EST_STDRATING_INST($E$6,$E$9,D19))</f>
        <v>0</v>
      </c>
      <c r="P19" s="206" t="str">
        <f>IF($D$4="自选机构",[1]!S_EST_FRSTRATINGTIME_INST($E$6,$F$4),[1]!S_EST_FRSTRATINGTIME_INST($E$6,D19))</f>
        <v>0</v>
      </c>
      <c r="Q19" s="195" t="str">
        <f t="shared" ca="1" si="1"/>
        <v/>
      </c>
      <c r="R19" s="195"/>
      <c r="S19" s="195"/>
      <c r="T19" s="195"/>
      <c r="U19" s="195"/>
      <c r="V19" s="195"/>
      <c r="W19" s="195"/>
      <c r="X19" s="208">
        <f t="shared" ca="1" si="2"/>
        <v>0</v>
      </c>
      <c r="Y19" s="208">
        <f t="shared" ca="1" si="7"/>
        <v>-1</v>
      </c>
      <c r="Z19" s="209" t="str">
        <f ca="1">IF($D$4="自选机构",[1]!S_EST_SCORERATING_INST($E$6,K19-1,$F$4),[1]!S_EST_SCORERATING_INST($E$6,K19-1,D19))</f>
        <v>0</v>
      </c>
      <c r="AA19" s="209">
        <f t="shared" ca="1" si="3"/>
        <v>0</v>
      </c>
      <c r="AB19" s="195" t="str">
        <f t="shared" ca="1" si="4"/>
        <v/>
      </c>
      <c r="AC19" s="210" t="str">
        <f t="shared" ca="1" si="6"/>
        <v/>
      </c>
      <c r="AD19" s="203"/>
    </row>
    <row r="20" spans="3:30" ht="16.5" x14ac:dyDescent="0.35">
      <c r="C20" s="7">
        <f t="shared" ca="1" si="5"/>
        <v>-1</v>
      </c>
      <c r="D20" s="211">
        <v>6</v>
      </c>
      <c r="E20" s="212" t="str">
        <f t="shared" si="0"/>
        <v>招商证券</v>
      </c>
      <c r="F20" s="213" t="str">
        <f ca="1">IF($D$4="自选机构",[1]!S_EST_ESTANALYST($E$6,$E$8,C20,$F$4),[1]!S_EST_ESTANALYST($E$6,$E$8,$E$9,D20))</f>
        <v>0</v>
      </c>
      <c r="G20" s="214" t="str">
        <f ca="1">IF($D$4="自选机构",[1]!S_EST_ESTNEWTIME_INST($E$6,$E$8,C20,$F$4),[1]!S_EST_ESTNEWTIME_INST($E$6,$E$8,$E$9,D20))</f>
        <v>0</v>
      </c>
      <c r="H20" s="215">
        <f ca="1">IF($D$4="自选机构",[1]!S_EST_SALES_INST($E$6,$E$8,C20,$F$4)/currencyunit,[1]!S_EST_SALES_INST($E$6,$E$8,$E$9,D20)/currencyunit)</f>
        <v>0</v>
      </c>
      <c r="I20" s="215">
        <f ca="1">IF($D$4="自选机构",[1]!S_EST_NETPROFIT_INST($E$6,$E$8,C20,$F$4)/currencyunit,[1]!S_EST_NETPROFIT_INST($E$6,$E$8,$E$9,D20)/currencyunit)</f>
        <v>0</v>
      </c>
      <c r="J20" s="213" t="str">
        <f ca="1">IF($D$4="自选机构",[1]!S_EST_EPS_INST($E$6,$E$8,C20,$F$4),[1]!S_EST_EPS_INST($E$6,$E$8,$E$9,D20))</f>
        <v>0</v>
      </c>
      <c r="K20" s="214" t="str">
        <f ca="1">IF($D$4="自选机构",[1]!S_EST_NEWRATINGTIME_INST($E$6,Y20,$F$4),[1]!S_EST_NEWRATINGTIME_INST($E$6,$E$9,D20))</f>
        <v>2024-05-29</v>
      </c>
      <c r="L20" s="213" t="str">
        <f ca="1">IF($D$4="自选机构",[1]!S_EST_RATINGANALYST($E$6,Y20,$F$4),[1]!S_EST_RATINGANALYST($E$6,$E$9,D20))</f>
        <v>顾佳</v>
      </c>
      <c r="M20" s="213" t="str">
        <f ca="1">IF($D$4="自选机构",[1]!S_EST_ORGRATING_INST($E$6,Y20,$F$4),[1]!S_EST_ORGRATING_INST($E$6,$E$9,D20))</f>
        <v>招商证券_增持</v>
      </c>
      <c r="N20" s="215">
        <f ca="1">IF($D$4="自选机构",[1]!S_EST_SCORERATING_INST($E$6,Y20,$F$4),[1]!S_EST_SCORERATING_INST($E$6,$E$9,D20))</f>
        <v>2</v>
      </c>
      <c r="O20" s="213" t="str">
        <f ca="1">IF($D$4="自选机构",[1]!S_EST_STDRATING_INST($E$6,Y20,$F$4),[1]!S_EST_STDRATING_INST($E$6,$E$9,D20))</f>
        <v>增持</v>
      </c>
      <c r="P20" s="214" t="str">
        <f>IF($D$4="自选机构",[1]!S_EST_FRSTRATINGTIME_INST($E$6,$F$4),[1]!S_EST_FRSTRATINGTIME_INST($E$6,D20))</f>
        <v>0</v>
      </c>
      <c r="Q20" s="216" t="str">
        <f t="shared" ca="1" si="1"/>
        <v/>
      </c>
      <c r="R20" s="216"/>
      <c r="S20" s="216"/>
      <c r="T20" s="216"/>
      <c r="U20" s="216"/>
      <c r="V20" s="216"/>
      <c r="W20" s="216"/>
      <c r="X20" s="217">
        <f t="shared" ca="1" si="2"/>
        <v>0</v>
      </c>
      <c r="Y20" s="217">
        <f t="shared" ca="1" si="7"/>
        <v>-1</v>
      </c>
      <c r="Z20" s="218" t="str">
        <f ca="1">IF($D$4="自选机构",[1]!S_EST_SCORERATING_INST($E$6,K20-1,$F$4),[1]!S_EST_SCORERATING_INST($E$6,K20-1,D20))</f>
        <v>0</v>
      </c>
      <c r="AA20" s="218" t="str">
        <f t="shared" ca="1" si="3"/>
        <v>首次评级</v>
      </c>
      <c r="AB20" s="216">
        <f t="shared" ca="1" si="4"/>
        <v>1</v>
      </c>
      <c r="AC20" s="219" t="str">
        <f t="shared" ca="1" si="6"/>
        <v/>
      </c>
      <c r="AD20" s="211"/>
    </row>
    <row r="21" spans="3:30" ht="16.5" x14ac:dyDescent="0.35">
      <c r="C21" s="7">
        <f t="shared" ca="1" si="5"/>
        <v>-1</v>
      </c>
      <c r="D21" s="203">
        <v>7</v>
      </c>
      <c r="E21" s="204" t="str">
        <f t="shared" si="0"/>
        <v>光大证券</v>
      </c>
      <c r="F21" s="205" t="str">
        <f ca="1">IF($D$4="自选机构",[1]!S_EST_ESTANALYST($E$6,$E$8,C21,$F$4),[1]!S_EST_ESTANALYST($E$6,$E$8,$E$9,D21))</f>
        <v>付天姿</v>
      </c>
      <c r="G21" s="206" t="str">
        <f ca="1">IF($D$4="自选机构",[1]!S_EST_ESTNEWTIME_INST($E$6,$E$8,C21,$F$4),[1]!S_EST_ESTNEWTIME_INST($E$6,$E$8,$E$9,D21))</f>
        <v>2024-06-20</v>
      </c>
      <c r="H21" s="207">
        <f ca="1">IF($D$4="自选机构",[1]!S_EST_SALES_INST($E$6,$E$8,C21,$F$4)/currencyunit,[1]!S_EST_SALES_INST($E$6,$E$8,$E$9,D21)/currencyunit)</f>
        <v>26107</v>
      </c>
      <c r="I21" s="207">
        <f ca="1">IF($D$4="自选机构",[1]!S_EST_NETPROFIT_INST($E$6,$E$8,C21,$F$4)/currencyunit,[1]!S_EST_NETPROFIT_INST($E$6,$E$8,$E$9,D21)/currencyunit)</f>
        <v>-1558.9949999999999</v>
      </c>
      <c r="J21" s="205">
        <f ca="1">IF($D$4="自选机构",[1]!S_EST_EPS_INST($E$6,$E$8,C21,$F$4),[1]!S_EST_EPS_INST($E$6,$E$8,$E$9,D21))</f>
        <v>-3.7008000000000001</v>
      </c>
      <c r="K21" s="206" t="str">
        <f ca="1">IF($D$4="自选机构",[1]!S_EST_NEWRATINGTIME_INST($E$6,Y21,$F$4),[1]!S_EST_NEWRATINGTIME_INST($E$6,$E$9,D21))</f>
        <v>0</v>
      </c>
      <c r="L21" s="205" t="str">
        <f ca="1">IF($D$4="自选机构",[1]!S_EST_RATINGANALYST($E$6,Y21,$F$4),[1]!S_EST_RATINGANALYST($E$6,$E$9,D21))</f>
        <v>0</v>
      </c>
      <c r="M21" s="205" t="str">
        <f ca="1">IF($D$4="自选机构",[1]!S_EST_ORGRATING_INST($E$6,Y21,$F$4),[1]!S_EST_ORGRATING_INST($E$6,$E$9,D21))</f>
        <v>0</v>
      </c>
      <c r="N21" s="207" t="str">
        <f ca="1">IF($D$4="自选机构",[1]!S_EST_SCORERATING_INST($E$6,Y21,$F$4),[1]!S_EST_SCORERATING_INST($E$6,$E$9,D21))</f>
        <v>0</v>
      </c>
      <c r="O21" s="205" t="str">
        <f ca="1">IF($D$4="自选机构",[1]!S_EST_STDRATING_INST($E$6,Y21,$F$4),[1]!S_EST_STDRATING_INST($E$6,$E$9,D21))</f>
        <v>0</v>
      </c>
      <c r="P21" s="206" t="str">
        <f>IF($D$4="自选机构",[1]!S_EST_FRSTRATINGTIME_INST($E$6,$F$4),[1]!S_EST_FRSTRATINGTIME_INST($E$6,D21))</f>
        <v>0</v>
      </c>
      <c r="Q21" s="195">
        <f t="shared" ca="1" si="1"/>
        <v>1</v>
      </c>
      <c r="R21" s="195"/>
      <c r="S21" s="195"/>
      <c r="T21" s="195"/>
      <c r="U21" s="195"/>
      <c r="V21" s="195"/>
      <c r="W21" s="195"/>
      <c r="X21" s="208">
        <f t="shared" ca="1" si="2"/>
        <v>45463</v>
      </c>
      <c r="Y21" s="208">
        <f t="shared" ca="1" si="7"/>
        <v>45440</v>
      </c>
      <c r="Z21" s="209" t="str">
        <f ca="1">IF($D$4="自选机构",[1]!S_EST_SCORERATING_INST($E$6,K21-1,$F$4),[1]!S_EST_SCORERATING_INST($E$6,K21-1,D21))</f>
        <v>0</v>
      </c>
      <c r="AA21" s="209">
        <f t="shared" ca="1" si="3"/>
        <v>0</v>
      </c>
      <c r="AB21" s="195" t="str">
        <f t="shared" ca="1" si="4"/>
        <v/>
      </c>
      <c r="AC21" s="210" t="str">
        <f t="shared" ca="1" si="6"/>
        <v/>
      </c>
      <c r="AD21" s="203"/>
    </row>
    <row r="22" spans="3:30" ht="16.5" x14ac:dyDescent="0.35">
      <c r="C22" s="7">
        <f t="shared" ca="1" si="5"/>
        <v>45462</v>
      </c>
      <c r="D22" s="211">
        <v>8</v>
      </c>
      <c r="E22" s="212" t="str">
        <f t="shared" si="0"/>
        <v>中信证券</v>
      </c>
      <c r="F22" s="213" t="str">
        <f ca="1">IF($D$4="自选机构",[1]!S_EST_ESTANALYST($E$6,$E$8,C22,$F$4),[1]!S_EST_ESTANALYST($E$6,$E$8,$E$9,D22))</f>
        <v>0</v>
      </c>
      <c r="G22" s="214" t="str">
        <f ca="1">IF($D$4="自选机构",[1]!S_EST_ESTNEWTIME_INST($E$6,$E$8,C22,$F$4),[1]!S_EST_ESTNEWTIME_INST($E$6,$E$8,$E$9,D22))</f>
        <v>0</v>
      </c>
      <c r="H22" s="215">
        <f ca="1">IF($D$4="自选机构",[1]!S_EST_SALES_INST($E$6,$E$8,C22,$F$4)/currencyunit,[1]!S_EST_SALES_INST($E$6,$E$8,$E$9,D22)/currencyunit)</f>
        <v>0</v>
      </c>
      <c r="I22" s="215">
        <f ca="1">IF($D$4="自选机构",[1]!S_EST_NETPROFIT_INST($E$6,$E$8,C22,$F$4)/currencyunit,[1]!S_EST_NETPROFIT_INST($E$6,$E$8,$E$9,D22)/currencyunit)</f>
        <v>0</v>
      </c>
      <c r="J22" s="213" t="str">
        <f ca="1">IF($D$4="自选机构",[1]!S_EST_EPS_INST($E$6,$E$8,C22,$F$4),[1]!S_EST_EPS_INST($E$6,$E$8,$E$9,D22))</f>
        <v>0</v>
      </c>
      <c r="K22" s="214" t="str">
        <f ca="1">IF($D$4="自选机构",[1]!S_EST_NEWRATINGTIME_INST($E$6,Y22,$F$4),[1]!S_EST_NEWRATINGTIME_INST($E$6,$E$9,D22))</f>
        <v>0</v>
      </c>
      <c r="L22" s="213" t="str">
        <f ca="1">IF($D$4="自选机构",[1]!S_EST_RATINGANALYST($E$6,Y22,$F$4),[1]!S_EST_RATINGANALYST($E$6,$E$9,D22))</f>
        <v>0</v>
      </c>
      <c r="M22" s="213" t="str">
        <f ca="1">IF($D$4="自选机构",[1]!S_EST_ORGRATING_INST($E$6,Y22,$F$4),[1]!S_EST_ORGRATING_INST($E$6,$E$9,D22))</f>
        <v>0</v>
      </c>
      <c r="N22" s="215" t="str">
        <f ca="1">IF($D$4="自选机构",[1]!S_EST_SCORERATING_INST($E$6,Y22,$F$4),[1]!S_EST_SCORERATING_INST($E$6,$E$9,D22))</f>
        <v>0</v>
      </c>
      <c r="O22" s="213" t="str">
        <f ca="1">IF($D$4="自选机构",[1]!S_EST_STDRATING_INST($E$6,Y22,$F$4),[1]!S_EST_STDRATING_INST($E$6,$E$9,D22))</f>
        <v>0</v>
      </c>
      <c r="P22" s="214" t="str">
        <f>IF($D$4="自选机构",[1]!S_EST_FRSTRATINGTIME_INST($E$6,$F$4),[1]!S_EST_FRSTRATINGTIME_INST($E$6,D22))</f>
        <v>0</v>
      </c>
      <c r="Q22" s="216" t="str">
        <f t="shared" ca="1" si="1"/>
        <v/>
      </c>
      <c r="R22" s="216"/>
      <c r="S22" s="216"/>
      <c r="T22" s="216"/>
      <c r="U22" s="216"/>
      <c r="V22" s="216"/>
      <c r="W22" s="216"/>
      <c r="X22" s="217">
        <f t="shared" ca="1" si="2"/>
        <v>0</v>
      </c>
      <c r="Y22" s="217">
        <f t="shared" ca="1" si="7"/>
        <v>-1</v>
      </c>
      <c r="Z22" s="218" t="str">
        <f ca="1">IF($D$4="自选机构",[1]!S_EST_SCORERATING_INST($E$6,K22-1,$F$4),[1]!S_EST_SCORERATING_INST($E$6,K22-1,D22))</f>
        <v>0</v>
      </c>
      <c r="AA22" s="218">
        <f t="shared" ca="1" si="3"/>
        <v>0</v>
      </c>
      <c r="AB22" s="216" t="str">
        <f t="shared" ca="1" si="4"/>
        <v/>
      </c>
      <c r="AC22" s="219" t="str">
        <f t="shared" ca="1" si="6"/>
        <v/>
      </c>
      <c r="AD22" s="211"/>
    </row>
    <row r="23" spans="3:30" ht="16.5" x14ac:dyDescent="0.35">
      <c r="C23" s="7">
        <f t="shared" ca="1" si="5"/>
        <v>-1</v>
      </c>
      <c r="D23" s="203">
        <v>9</v>
      </c>
      <c r="E23" s="204" t="str">
        <f t="shared" si="0"/>
        <v>国金证券</v>
      </c>
      <c r="F23" s="205" t="str">
        <f ca="1">IF($D$4="自选机构",[1]!S_EST_ESTANALYST($E$6,$E$8,C23,$F$4),[1]!S_EST_ESTANALYST($E$6,$E$8,$E$9,D23))</f>
        <v>陈泽敏</v>
      </c>
      <c r="G23" s="206" t="str">
        <f ca="1">IF($D$4="自选机构",[1]!S_EST_ESTNEWTIME_INST($E$6,$E$8,C23,$F$4),[1]!S_EST_ESTNEWTIME_INST($E$6,$E$8,$E$9,D23))</f>
        <v>2024-03-09</v>
      </c>
      <c r="H23" s="207">
        <f ca="1">IF($D$4="自选机构",[1]!S_EST_SALES_INST($E$6,$E$8,C23,$F$4)/currencyunit,[1]!S_EST_SALES_INST($E$6,$E$8,$E$9,D23)/currencyunit)</f>
        <v>25667</v>
      </c>
      <c r="I23" s="207">
        <f ca="1">IF($D$4="自选机构",[1]!S_EST_NETPROFIT_INST($E$6,$E$8,C23,$F$4)/currencyunit,[1]!S_EST_NETPROFIT_INST($E$6,$E$8,$E$9,D23)/currencyunit)</f>
        <v>-1767.0179000000001</v>
      </c>
      <c r="J23" s="205">
        <f ca="1">IF($D$4="自选机构",[1]!S_EST_EPS_INST($E$6,$E$8,C23,$F$4),[1]!S_EST_EPS_INST($E$6,$E$8,$E$9,D23))</f>
        <v>-4.1944999999999997</v>
      </c>
      <c r="K23" s="206" t="str">
        <f ca="1">IF($D$4="自选机构",[1]!S_EST_NEWRATINGTIME_INST($E$6,Y23,$F$4),[1]!S_EST_NEWRATINGTIME_INST($E$6,$E$9,D23))</f>
        <v>2024-03-09</v>
      </c>
      <c r="L23" s="205" t="str">
        <f ca="1">IF($D$4="自选机构",[1]!S_EST_RATINGANALYST($E$6,Y23,$F$4),[1]!S_EST_RATINGANALYST($E$6,$E$9,D23))</f>
        <v>陈泽敏</v>
      </c>
      <c r="M23" s="205" t="str">
        <f ca="1">IF($D$4="自选机构",[1]!S_EST_ORGRATING_INST($E$6,Y23,$F$4),[1]!S_EST_ORGRATING_INST($E$6,$E$9,D23))</f>
        <v>国金证券_买入</v>
      </c>
      <c r="N23" s="207">
        <f ca="1">IF($D$4="自选机构",[1]!S_EST_SCORERATING_INST($E$6,Y23,$F$4),[1]!S_EST_SCORERATING_INST($E$6,$E$9,D23))</f>
        <v>1</v>
      </c>
      <c r="O23" s="205" t="str">
        <f ca="1">IF($D$4="自选机构",[1]!S_EST_STDRATING_INST($E$6,Y23,$F$4),[1]!S_EST_STDRATING_INST($E$6,$E$9,D23))</f>
        <v>买入</v>
      </c>
      <c r="P23" s="206" t="str">
        <f>IF($D$4="自选机构",[1]!S_EST_FRSTRATINGTIME_INST($E$6,$F$4),[1]!S_EST_FRSTRATINGTIME_INST($E$6,D23))</f>
        <v>0</v>
      </c>
      <c r="Q23" s="195" t="str">
        <f t="shared" ca="1" si="1"/>
        <v/>
      </c>
      <c r="R23" s="195"/>
      <c r="S23" s="195"/>
      <c r="T23" s="195"/>
      <c r="U23" s="195"/>
      <c r="V23" s="195"/>
      <c r="W23" s="195"/>
      <c r="X23" s="208">
        <f t="shared" ca="1" si="2"/>
        <v>45360</v>
      </c>
      <c r="Y23" s="208">
        <f t="shared" ca="1" si="7"/>
        <v>-1</v>
      </c>
      <c r="Z23" s="209" t="str">
        <f ca="1">IF($D$4="自选机构",[1]!S_EST_SCORERATING_INST($E$6,K23-1,$F$4),[1]!S_EST_SCORERATING_INST($E$6,K23-1,D23))</f>
        <v>0</v>
      </c>
      <c r="AA23" s="209" t="str">
        <f t="shared" ca="1" si="3"/>
        <v>首次评级</v>
      </c>
      <c r="AB23" s="195" t="str">
        <f t="shared" ca="1" si="4"/>
        <v/>
      </c>
      <c r="AC23" s="210" t="str">
        <f t="shared" ca="1" si="6"/>
        <v/>
      </c>
      <c r="AD23" s="203"/>
    </row>
    <row r="24" spans="3:30" ht="16.5" x14ac:dyDescent="0.35">
      <c r="C24" s="7">
        <f t="shared" ca="1" si="5"/>
        <v>45359</v>
      </c>
      <c r="D24" s="211">
        <v>10</v>
      </c>
      <c r="E24" s="212" t="str">
        <f t="shared" si="0"/>
        <v>兴业证券</v>
      </c>
      <c r="F24" s="213" t="str">
        <f ca="1">IF($D$4="自选机构",[1]!S_EST_ESTANALYST($E$6,$E$8,C24,$F$4),[1]!S_EST_ESTANALYST($E$6,$E$8,$E$9,D24))</f>
        <v>0</v>
      </c>
      <c r="G24" s="214" t="str">
        <f ca="1">IF($D$4="自选机构",[1]!S_EST_ESTNEWTIME_INST($E$6,$E$8,C24,$F$4),[1]!S_EST_ESTNEWTIME_INST($E$6,$E$8,$E$9,D24))</f>
        <v>0</v>
      </c>
      <c r="H24" s="215">
        <f ca="1">IF($D$4="自选机构",[1]!S_EST_SALES_INST($E$6,$E$8,C24,$F$4)/currencyunit,[1]!S_EST_SALES_INST($E$6,$E$8,$E$9,D24)/currencyunit)</f>
        <v>0</v>
      </c>
      <c r="I24" s="215">
        <f ca="1">IF($D$4="自选机构",[1]!S_EST_NETPROFIT_INST($E$6,$E$8,C24,$F$4)/currencyunit,[1]!S_EST_NETPROFIT_INST($E$6,$E$8,$E$9,D24)/currencyunit)</f>
        <v>0</v>
      </c>
      <c r="J24" s="213" t="str">
        <f ca="1">IF($D$4="自选机构",[1]!S_EST_EPS_INST($E$6,$E$8,C24,$F$4),[1]!S_EST_EPS_INST($E$6,$E$8,$E$9,D24))</f>
        <v>0</v>
      </c>
      <c r="K24" s="214" t="str">
        <f ca="1">IF($D$4="自选机构",[1]!S_EST_NEWRATINGTIME_INST($E$6,Y24,$F$4),[1]!S_EST_NEWRATINGTIME_INST($E$6,$E$9,D24))</f>
        <v>0</v>
      </c>
      <c r="L24" s="213" t="str">
        <f ca="1">IF($D$4="自选机构",[1]!S_EST_RATINGANALYST($E$6,Y24,$F$4),[1]!S_EST_RATINGANALYST($E$6,$E$9,D24))</f>
        <v>0</v>
      </c>
      <c r="M24" s="213" t="str">
        <f ca="1">IF($D$4="自选机构",[1]!S_EST_ORGRATING_INST($E$6,Y24,$F$4),[1]!S_EST_ORGRATING_INST($E$6,$E$9,D24))</f>
        <v>0</v>
      </c>
      <c r="N24" s="215" t="str">
        <f ca="1">IF($D$4="自选机构",[1]!S_EST_SCORERATING_INST($E$6,Y24,$F$4),[1]!S_EST_SCORERATING_INST($E$6,$E$9,D24))</f>
        <v>0</v>
      </c>
      <c r="O24" s="213" t="str">
        <f ca="1">IF($D$4="自选机构",[1]!S_EST_STDRATING_INST($E$6,Y24,$F$4),[1]!S_EST_STDRATING_INST($E$6,$E$9,D24))</f>
        <v>0</v>
      </c>
      <c r="P24" s="214" t="str">
        <f>IF($D$4="自选机构",[1]!S_EST_FRSTRATINGTIME_INST($E$6,$F$4),[1]!S_EST_FRSTRATINGTIME_INST($E$6,D24))</f>
        <v>0</v>
      </c>
      <c r="Q24" s="216" t="str">
        <f t="shared" ca="1" si="1"/>
        <v/>
      </c>
      <c r="R24" s="216"/>
      <c r="S24" s="216"/>
      <c r="T24" s="216"/>
      <c r="U24" s="216"/>
      <c r="V24" s="216"/>
      <c r="W24" s="216"/>
      <c r="X24" s="217">
        <f t="shared" ca="1" si="2"/>
        <v>0</v>
      </c>
      <c r="Y24" s="217">
        <f t="shared" ca="1" si="7"/>
        <v>45359</v>
      </c>
      <c r="Z24" s="218" t="str">
        <f ca="1">IF($D$4="自选机构",[1]!S_EST_SCORERATING_INST($E$6,K24-1,$F$4),[1]!S_EST_SCORERATING_INST($E$6,K24-1,D24))</f>
        <v>0</v>
      </c>
      <c r="AA24" s="218">
        <f t="shared" ca="1" si="3"/>
        <v>0</v>
      </c>
      <c r="AB24" s="216" t="str">
        <f t="shared" ca="1" si="4"/>
        <v/>
      </c>
      <c r="AC24" s="219" t="str">
        <f t="shared" ca="1" si="6"/>
        <v/>
      </c>
      <c r="AD24" s="211"/>
    </row>
    <row r="25" spans="3:30" ht="16.5" x14ac:dyDescent="0.35">
      <c r="C25" s="7">
        <f t="shared" ca="1" si="5"/>
        <v>-1</v>
      </c>
      <c r="D25" s="203">
        <v>11</v>
      </c>
      <c r="E25" s="204" t="str">
        <f t="shared" si="0"/>
        <v>东方证券</v>
      </c>
      <c r="F25" s="205" t="str">
        <f ca="1">IF($D$4="自选机构",[1]!S_EST_ESTANALYST($E$6,$E$8,C25,$F$4),[1]!S_EST_ESTANALYST($E$6,$E$8,$E$9,D25))</f>
        <v>项雯倩</v>
      </c>
      <c r="G25" s="206" t="str">
        <f ca="1">IF($D$4="自选机构",[1]!S_EST_ESTNEWTIME_INST($E$6,$E$8,C25,$F$4),[1]!S_EST_ESTNEWTIME_INST($E$6,$E$8,$E$9,D25))</f>
        <v>2024-05-26</v>
      </c>
      <c r="H25" s="207">
        <f ca="1">IF($D$4="自选机构",[1]!S_EST_SALES_INST($E$6,$E$8,C25,$F$4)/currencyunit,[1]!S_EST_SALES_INST($E$6,$E$8,$E$9,D25)/currencyunit)</f>
        <v>25711</v>
      </c>
      <c r="I25" s="207">
        <f ca="1">IF($D$4="自选机构",[1]!S_EST_NETPROFIT_INST($E$6,$E$8,C25,$F$4)/currencyunit,[1]!S_EST_NETPROFIT_INST($E$6,$E$8,$E$9,D25)/currencyunit)</f>
        <v>-1403.9946</v>
      </c>
      <c r="J25" s="205">
        <f ca="1">IF($D$4="自选机构",[1]!S_EST_EPS_INST($E$6,$E$8,C25,$F$4),[1]!S_EST_EPS_INST($E$6,$E$8,$E$9,D25))</f>
        <v>-3.3328000000000002</v>
      </c>
      <c r="K25" s="206" t="str">
        <f ca="1">IF($D$4="自选机构",[1]!S_EST_NEWRATINGTIME_INST($E$6,Y25,$F$4),[1]!S_EST_NEWRATINGTIME_INST($E$6,$E$9,D25))</f>
        <v>2024-05-26</v>
      </c>
      <c r="L25" s="205" t="str">
        <f ca="1">IF($D$4="自选机构",[1]!S_EST_RATINGANALYST($E$6,Y25,$F$4),[1]!S_EST_RATINGANALYST($E$6,$E$9,D25))</f>
        <v>项雯倩</v>
      </c>
      <c r="M25" s="205" t="str">
        <f ca="1">IF($D$4="自选机构",[1]!S_EST_ORGRATING_INST($E$6,Y25,$F$4),[1]!S_EST_ORGRATING_INST($E$6,$E$9,D25))</f>
        <v>东方证券_买入</v>
      </c>
      <c r="N25" s="207">
        <f ca="1">IF($D$4="自选机构",[1]!S_EST_SCORERATING_INST($E$6,Y25,$F$4),[1]!S_EST_SCORERATING_INST($E$6,$E$9,D25))</f>
        <v>1</v>
      </c>
      <c r="O25" s="205" t="str">
        <f ca="1">IF($D$4="自选机构",[1]!S_EST_STDRATING_INST($E$6,Y25,$F$4),[1]!S_EST_STDRATING_INST($E$6,$E$9,D25))</f>
        <v>买入</v>
      </c>
      <c r="P25" s="206" t="str">
        <f>IF($D$4="自选机构",[1]!S_EST_FRSTRATINGTIME_INST($E$6,$F$4),[1]!S_EST_FRSTRATINGTIME_INST($E$6,D25))</f>
        <v>0</v>
      </c>
      <c r="Q25" s="195">
        <f t="shared" ca="1" si="1"/>
        <v>1</v>
      </c>
      <c r="R25" s="195"/>
      <c r="S25" s="195"/>
      <c r="T25" s="195"/>
      <c r="U25" s="195"/>
      <c r="V25" s="195"/>
      <c r="W25" s="195"/>
      <c r="X25" s="208">
        <f t="shared" ca="1" si="2"/>
        <v>45438</v>
      </c>
      <c r="Y25" s="208">
        <f t="shared" ca="1" si="7"/>
        <v>-1</v>
      </c>
      <c r="Z25" s="209">
        <f ca="1">IF($D$4="自选机构",[1]!S_EST_SCORERATING_INST($E$6,K25-1,$F$4),[1]!S_EST_SCORERATING_INST($E$6,K25-1,D25))</f>
        <v>1</v>
      </c>
      <c r="AA25" s="209" t="str">
        <f t="shared" ca="1" si="3"/>
        <v>评级不变</v>
      </c>
      <c r="AB25" s="195">
        <f t="shared" ca="1" si="4"/>
        <v>1</v>
      </c>
      <c r="AC25" s="210">
        <f t="shared" ca="1" si="6"/>
        <v>0</v>
      </c>
      <c r="AD25" s="203"/>
    </row>
    <row r="26" spans="3:30" ht="16.5" x14ac:dyDescent="0.35">
      <c r="C26" s="7">
        <f t="shared" ca="1" si="5"/>
        <v>45437</v>
      </c>
      <c r="D26" s="211">
        <v>12</v>
      </c>
      <c r="E26" s="212" t="str">
        <f t="shared" si="0"/>
        <v>长江证券</v>
      </c>
      <c r="F26" s="213" t="str">
        <f ca="1">IF($D$4="自选机构",[1]!S_EST_ESTANALYST($E$6,$E$8,C26,$F$4),[1]!S_EST_ESTANALYST($E$6,$E$8,$E$9,D26))</f>
        <v>0</v>
      </c>
      <c r="G26" s="214" t="str">
        <f ca="1">IF($D$4="自选机构",[1]!S_EST_ESTNEWTIME_INST($E$6,$E$8,C26,$F$4),[1]!S_EST_ESTNEWTIME_INST($E$6,$E$8,$E$9,D26))</f>
        <v>0</v>
      </c>
      <c r="H26" s="215">
        <f ca="1">IF($D$4="自选机构",[1]!S_EST_SALES_INST($E$6,$E$8,C26,$F$4)/currencyunit,[1]!S_EST_SALES_INST($E$6,$E$8,$E$9,D26)/currencyunit)</f>
        <v>0</v>
      </c>
      <c r="I26" s="215">
        <f ca="1">IF($D$4="自选机构",[1]!S_EST_NETPROFIT_INST($E$6,$E$8,C26,$F$4)/currencyunit,[1]!S_EST_NETPROFIT_INST($E$6,$E$8,$E$9,D26)/currencyunit)</f>
        <v>0</v>
      </c>
      <c r="J26" s="213" t="str">
        <f ca="1">IF($D$4="自选机构",[1]!S_EST_EPS_INST($E$6,$E$8,C26,$F$4),[1]!S_EST_EPS_INST($E$6,$E$8,$E$9,D26))</f>
        <v>0</v>
      </c>
      <c r="K26" s="214" t="str">
        <f ca="1">IF($D$4="自选机构",[1]!S_EST_NEWRATINGTIME_INST($E$6,Y26,$F$4),[1]!S_EST_NEWRATINGTIME_INST($E$6,$E$9,D26))</f>
        <v>2024-03-12</v>
      </c>
      <c r="L26" s="213" t="str">
        <f ca="1">IF($D$4="自选机构",[1]!S_EST_RATINGANALYST($E$6,Y26,$F$4),[1]!S_EST_RATINGANALYST($E$6,$E$9,D26))</f>
        <v>高超</v>
      </c>
      <c r="M26" s="213" t="str">
        <f ca="1">IF($D$4="自选机构",[1]!S_EST_ORGRATING_INST($E$6,Y26,$F$4),[1]!S_EST_ORGRATING_INST($E$6,$E$9,D26))</f>
        <v>长江证券_买入</v>
      </c>
      <c r="N26" s="215">
        <f ca="1">IF($D$4="自选机构",[1]!S_EST_SCORERATING_INST($E$6,Y26,$F$4),[1]!S_EST_SCORERATING_INST($E$6,$E$9,D26))</f>
        <v>1</v>
      </c>
      <c r="O26" s="213" t="str">
        <f ca="1">IF($D$4="自选机构",[1]!S_EST_STDRATING_INST($E$6,Y26,$F$4),[1]!S_EST_STDRATING_INST($E$6,$E$9,D26))</f>
        <v>买入</v>
      </c>
      <c r="P26" s="214" t="str">
        <f>IF($D$4="自选机构",[1]!S_EST_FRSTRATINGTIME_INST($E$6,$F$4),[1]!S_EST_FRSTRATINGTIME_INST($E$6,D26))</f>
        <v>0</v>
      </c>
      <c r="Q26" s="216" t="str">
        <f t="shared" ca="1" si="1"/>
        <v/>
      </c>
      <c r="R26" s="216"/>
      <c r="S26" s="216"/>
      <c r="T26" s="216"/>
      <c r="U26" s="216"/>
      <c r="V26" s="216"/>
      <c r="W26" s="216"/>
      <c r="X26" s="217">
        <f t="shared" ca="1" si="2"/>
        <v>0</v>
      </c>
      <c r="Y26" s="217">
        <f t="shared" ca="1" si="7"/>
        <v>45437</v>
      </c>
      <c r="Z26" s="218">
        <f ca="1">IF($D$4="自选机构",[1]!S_EST_SCORERATING_INST($E$6,K26-1,$F$4),[1]!S_EST_SCORERATING_INST($E$6,K26-1,D26))</f>
        <v>1</v>
      </c>
      <c r="AA26" s="218" t="str">
        <f t="shared" ca="1" si="3"/>
        <v>评级不变</v>
      </c>
      <c r="AB26" s="216" t="str">
        <f t="shared" ca="1" si="4"/>
        <v/>
      </c>
      <c r="AC26" s="219">
        <f t="shared" ca="1" si="6"/>
        <v>0</v>
      </c>
      <c r="AD26" s="211"/>
    </row>
    <row r="27" spans="3:30" ht="16.5" x14ac:dyDescent="0.35">
      <c r="C27" s="7">
        <f t="shared" ca="1" si="5"/>
        <v>-1</v>
      </c>
      <c r="D27" s="203">
        <v>13</v>
      </c>
      <c r="E27" s="204" t="str">
        <f t="shared" si="0"/>
        <v>华泰证券</v>
      </c>
      <c r="F27" s="205" t="str">
        <f ca="1">IF($D$4="自选机构",[1]!S_EST_ESTANALYST($E$6,$E$8,C27,$F$4),[1]!S_EST_ESTANALYST($E$6,$E$8,$E$9,D27))</f>
        <v>夏路路</v>
      </c>
      <c r="G27" s="206" t="str">
        <f ca="1">IF($D$4="自选机构",[1]!S_EST_ESTNEWTIME_INST($E$6,$E$8,C27,$F$4),[1]!S_EST_ESTNEWTIME_INST($E$6,$E$8,$E$9,D27))</f>
        <v>2024-05-24</v>
      </c>
      <c r="H27" s="207">
        <f ca="1">IF($D$4="自选机构",[1]!S_EST_SALES_INST($E$6,$E$8,C27,$F$4)/currencyunit,[1]!S_EST_SALES_INST($E$6,$E$8,$E$9,D27)/currencyunit)</f>
        <v>25693</v>
      </c>
      <c r="I27" s="207">
        <f ca="1">IF($D$4="自选机构",[1]!S_EST_NETPROFIT_INST($E$6,$E$8,C27,$F$4)/currencyunit,[1]!S_EST_NETPROFIT_INST($E$6,$E$8,$E$9,D27)/currencyunit)</f>
        <v>-2090</v>
      </c>
      <c r="J27" s="205">
        <f ca="1">IF($D$4="自选机构",[1]!S_EST_EPS_INST($E$6,$E$8,C27,$F$4),[1]!S_EST_EPS_INST($E$6,$E$8,$E$9,D27))</f>
        <v>-4.96</v>
      </c>
      <c r="K27" s="206" t="str">
        <f ca="1">IF($D$4="自选机构",[1]!S_EST_NEWRATINGTIME_INST($E$6,Y27,$F$4),[1]!S_EST_NEWRATINGTIME_INST($E$6,$E$9,D27))</f>
        <v>0</v>
      </c>
      <c r="L27" s="205" t="str">
        <f ca="1">IF($D$4="自选机构",[1]!S_EST_RATINGANALYST($E$6,Y27,$F$4),[1]!S_EST_RATINGANALYST($E$6,$E$9,D27))</f>
        <v>0</v>
      </c>
      <c r="M27" s="205" t="str">
        <f ca="1">IF($D$4="自选机构",[1]!S_EST_ORGRATING_INST($E$6,Y27,$F$4),[1]!S_EST_ORGRATING_INST($E$6,$E$9,D27))</f>
        <v>0</v>
      </c>
      <c r="N27" s="207" t="str">
        <f ca="1">IF($D$4="自选机构",[1]!S_EST_SCORERATING_INST($E$6,Y27,$F$4),[1]!S_EST_SCORERATING_INST($E$6,$E$9,D27))</f>
        <v>0</v>
      </c>
      <c r="O27" s="205" t="str">
        <f ca="1">IF($D$4="自选机构",[1]!S_EST_STDRATING_INST($E$6,Y27,$F$4),[1]!S_EST_STDRATING_INST($E$6,$E$9,D27))</f>
        <v>0</v>
      </c>
      <c r="P27" s="206" t="str">
        <f>IF($D$4="自选机构",[1]!S_EST_FRSTRATINGTIME_INST($E$6,$F$4),[1]!S_EST_FRSTRATINGTIME_INST($E$6,D27))</f>
        <v>0</v>
      </c>
      <c r="Q27" s="195">
        <f t="shared" ca="1" si="1"/>
        <v>1</v>
      </c>
      <c r="R27" s="195"/>
      <c r="S27" s="195"/>
      <c r="T27" s="195"/>
      <c r="U27" s="195"/>
      <c r="V27" s="195"/>
      <c r="W27" s="195"/>
      <c r="X27" s="208">
        <f t="shared" ca="1" si="2"/>
        <v>45436</v>
      </c>
      <c r="Y27" s="208">
        <f t="shared" ca="1" si="7"/>
        <v>45362</v>
      </c>
      <c r="Z27" s="209" t="str">
        <f ca="1">IF($D$4="自选机构",[1]!S_EST_SCORERATING_INST($E$6,K27-1,$F$4),[1]!S_EST_SCORERATING_INST($E$6,K27-1,D27))</f>
        <v>0</v>
      </c>
      <c r="AA27" s="209">
        <f t="shared" ca="1" si="3"/>
        <v>0</v>
      </c>
      <c r="AB27" s="195" t="str">
        <f t="shared" ca="1" si="4"/>
        <v/>
      </c>
      <c r="AC27" s="210" t="str">
        <f t="shared" ca="1" si="6"/>
        <v/>
      </c>
      <c r="AD27" s="203"/>
    </row>
    <row r="28" spans="3:30" ht="16.5" x14ac:dyDescent="0.35">
      <c r="C28" s="7">
        <f t="shared" ca="1" si="5"/>
        <v>45435</v>
      </c>
      <c r="D28" s="211">
        <v>14</v>
      </c>
      <c r="E28" s="212" t="str">
        <f t="shared" si="0"/>
        <v>平安证券</v>
      </c>
      <c r="F28" s="213" t="str">
        <f ca="1">IF($D$4="自选机构",[1]!S_EST_ESTANALYST($E$6,$E$8,C28,$F$4),[1]!S_EST_ESTANALYST($E$6,$E$8,$E$9,D28))</f>
        <v>0</v>
      </c>
      <c r="G28" s="214" t="str">
        <f ca="1">IF($D$4="自选机构",[1]!S_EST_ESTNEWTIME_INST($E$6,$E$8,C28,$F$4),[1]!S_EST_ESTNEWTIME_INST($E$6,$E$8,$E$9,D28))</f>
        <v>0</v>
      </c>
      <c r="H28" s="215">
        <f ca="1">IF($D$4="自选机构",[1]!S_EST_SALES_INST($E$6,$E$8,C28,$F$4)/currencyunit,[1]!S_EST_SALES_INST($E$6,$E$8,$E$9,D28)/currencyunit)</f>
        <v>0</v>
      </c>
      <c r="I28" s="215">
        <f ca="1">IF($D$4="自选机构",[1]!S_EST_NETPROFIT_INST($E$6,$E$8,C28,$F$4)/currencyunit,[1]!S_EST_NETPROFIT_INST($E$6,$E$8,$E$9,D28)/currencyunit)</f>
        <v>0</v>
      </c>
      <c r="J28" s="213" t="str">
        <f ca="1">IF($D$4="自选机构",[1]!S_EST_EPS_INST($E$6,$E$8,C28,$F$4),[1]!S_EST_EPS_INST($E$6,$E$8,$E$9,D28))</f>
        <v>0</v>
      </c>
      <c r="K28" s="214" t="str">
        <f ca="1">IF($D$4="自选机构",[1]!S_EST_NEWRATINGTIME_INST($E$6,Y28,$F$4),[1]!S_EST_NEWRATINGTIME_INST($E$6,$E$9,D28))</f>
        <v>0</v>
      </c>
      <c r="L28" s="213" t="str">
        <f ca="1">IF($D$4="自选机构",[1]!S_EST_RATINGANALYST($E$6,Y28,$F$4),[1]!S_EST_RATINGANALYST($E$6,$E$9,D28))</f>
        <v>0</v>
      </c>
      <c r="M28" s="213" t="str">
        <f ca="1">IF($D$4="自选机构",[1]!S_EST_ORGRATING_INST($E$6,Y28,$F$4),[1]!S_EST_ORGRATING_INST($E$6,$E$9,D28))</f>
        <v>0</v>
      </c>
      <c r="N28" s="215" t="str">
        <f ca="1">IF($D$4="自选机构",[1]!S_EST_SCORERATING_INST($E$6,Y28,$F$4),[1]!S_EST_SCORERATING_INST($E$6,$E$9,D28))</f>
        <v>0</v>
      </c>
      <c r="O28" s="213" t="str">
        <f ca="1">IF($D$4="自选机构",[1]!S_EST_STDRATING_INST($E$6,Y28,$F$4),[1]!S_EST_STDRATING_INST($E$6,$E$9,D28))</f>
        <v>0</v>
      </c>
      <c r="P28" s="214" t="str">
        <f>IF($D$4="自选机构",[1]!S_EST_FRSTRATINGTIME_INST($E$6,$F$4),[1]!S_EST_FRSTRATINGTIME_INST($E$6,D28))</f>
        <v>0</v>
      </c>
      <c r="Q28" s="216" t="str">
        <f t="shared" ca="1" si="1"/>
        <v/>
      </c>
      <c r="R28" s="216"/>
      <c r="S28" s="216"/>
      <c r="T28" s="216"/>
      <c r="U28" s="216"/>
      <c r="V28" s="216"/>
      <c r="W28" s="216"/>
      <c r="X28" s="217">
        <f t="shared" ca="1" si="2"/>
        <v>0</v>
      </c>
      <c r="Y28" s="217">
        <f t="shared" ca="1" si="7"/>
        <v>-1</v>
      </c>
      <c r="Z28" s="218" t="str">
        <f ca="1">IF($D$4="自选机构",[1]!S_EST_SCORERATING_INST($E$6,K28-1,$F$4),[1]!S_EST_SCORERATING_INST($E$6,K28-1,D28))</f>
        <v>0</v>
      </c>
      <c r="AA28" s="218">
        <f t="shared" ca="1" si="3"/>
        <v>0</v>
      </c>
      <c r="AB28" s="216" t="str">
        <f t="shared" ca="1" si="4"/>
        <v/>
      </c>
      <c r="AC28" s="219" t="str">
        <f t="shared" ca="1" si="6"/>
        <v/>
      </c>
      <c r="AD28" s="211"/>
    </row>
    <row r="29" spans="3:30" ht="16.5" x14ac:dyDescent="0.35">
      <c r="C29" s="7">
        <f t="shared" ca="1" si="5"/>
        <v>-1</v>
      </c>
      <c r="D29" s="203">
        <v>15</v>
      </c>
      <c r="E29" s="204" t="str">
        <f t="shared" si="0"/>
        <v>中信建投</v>
      </c>
      <c r="F29" s="205" t="str">
        <f ca="1">IF($D$4="自选机构",[1]!S_EST_ESTANALYST($E$6,$E$8,C29,$F$4),[1]!S_EST_ESTANALYST($E$6,$E$8,$E$9,D29))</f>
        <v>杨艾莉</v>
      </c>
      <c r="G29" s="206" t="str">
        <f ca="1">IF($D$4="自选机构",[1]!S_EST_ESTNEWTIME_INST($E$6,$E$8,C29,$F$4),[1]!S_EST_ESTNEWTIME_INST($E$6,$E$8,$E$9,D29))</f>
        <v>2024-05-21</v>
      </c>
      <c r="H29" s="207">
        <f ca="1">IF($D$4="自选机构",[1]!S_EST_SALES_INST($E$6,$E$8,C29,$F$4)/currencyunit,[1]!S_EST_SALES_INST($E$6,$E$8,$E$9,D29)/currencyunit)</f>
        <v>25207</v>
      </c>
      <c r="I29" s="207">
        <f ca="1">IF($D$4="自选机构",[1]!S_EST_NETPROFIT_INST($E$6,$E$8,C29,$F$4)/currencyunit,[1]!S_EST_NETPROFIT_INST($E$6,$E$8,$E$9,D29)/currencyunit)</f>
        <v>-1537.6041720000001</v>
      </c>
      <c r="J29" s="205">
        <f ca="1">IF($D$4="自选机构",[1]!S_EST_EPS_INST($E$6,$E$8,C29,$F$4),[1]!S_EST_EPS_INST($E$6,$E$8,$E$9,D29))</f>
        <v>-3.65</v>
      </c>
      <c r="K29" s="206" t="str">
        <f ca="1">IF($D$4="自选机构",[1]!S_EST_NEWRATINGTIME_INST($E$6,Y29,$F$4),[1]!S_EST_NEWRATINGTIME_INST($E$6,$E$9,D29))</f>
        <v>0</v>
      </c>
      <c r="L29" s="205" t="str">
        <f ca="1">IF($D$4="自选机构",[1]!S_EST_RATINGANALYST($E$6,Y29,$F$4),[1]!S_EST_RATINGANALYST($E$6,$E$9,D29))</f>
        <v>0</v>
      </c>
      <c r="M29" s="205" t="str">
        <f ca="1">IF($D$4="自选机构",[1]!S_EST_ORGRATING_INST($E$6,Y29,$F$4),[1]!S_EST_ORGRATING_INST($E$6,$E$9,D29))</f>
        <v>0</v>
      </c>
      <c r="N29" s="207" t="str">
        <f ca="1">IF($D$4="自选机构",[1]!S_EST_SCORERATING_INST($E$6,Y29,$F$4),[1]!S_EST_SCORERATING_INST($E$6,$E$9,D29))</f>
        <v>0</v>
      </c>
      <c r="O29" s="205" t="str">
        <f ca="1">IF($D$4="自选机构",[1]!S_EST_STDRATING_INST($E$6,Y29,$F$4),[1]!S_EST_STDRATING_INST($E$6,$E$9,D29))</f>
        <v>0</v>
      </c>
      <c r="P29" s="206" t="str">
        <f>IF($D$4="自选机构",[1]!S_EST_FRSTRATINGTIME_INST($E$6,$F$4),[1]!S_EST_FRSTRATINGTIME_INST($E$6,D29))</f>
        <v>0</v>
      </c>
      <c r="Q29" s="195">
        <f t="shared" ca="1" si="1"/>
        <v>1</v>
      </c>
      <c r="R29" s="195"/>
      <c r="S29" s="195"/>
      <c r="T29" s="195"/>
      <c r="U29" s="195"/>
      <c r="V29" s="195"/>
      <c r="W29" s="195"/>
      <c r="X29" s="208">
        <f t="shared" ca="1" si="2"/>
        <v>45433</v>
      </c>
      <c r="Y29" s="208">
        <f t="shared" ca="1" si="7"/>
        <v>-1</v>
      </c>
      <c r="Z29" s="209" t="str">
        <f ca="1">IF($D$4="自选机构",[1]!S_EST_SCORERATING_INST($E$6,K29-1,$F$4),[1]!S_EST_SCORERATING_INST($E$6,K29-1,D29))</f>
        <v>0</v>
      </c>
      <c r="AA29" s="209">
        <f t="shared" ca="1" si="3"/>
        <v>0</v>
      </c>
      <c r="AB29" s="195" t="str">
        <f t="shared" ca="1" si="4"/>
        <v/>
      </c>
      <c r="AC29" s="210" t="str">
        <f t="shared" ca="1" si="6"/>
        <v/>
      </c>
      <c r="AD29" s="203"/>
    </row>
    <row r="30" spans="3:30" ht="16.5" x14ac:dyDescent="0.35">
      <c r="C30" s="7">
        <f t="shared" ca="1" si="5"/>
        <v>45432</v>
      </c>
      <c r="D30" s="211">
        <v>16</v>
      </c>
      <c r="E30" s="212" t="str">
        <f t="shared" si="0"/>
        <v>中投证券</v>
      </c>
      <c r="F30" s="213" t="str">
        <f ca="1">IF($D$4="自选机构",[1]!S_EST_ESTANALYST($E$6,$E$8,C30,$F$4),[1]!S_EST_ESTANALYST($E$6,$E$8,$E$9,D30))</f>
        <v>0</v>
      </c>
      <c r="G30" s="214" t="str">
        <f ca="1">IF($D$4="自选机构",[1]!S_EST_ESTNEWTIME_INST($E$6,$E$8,C30,$F$4),[1]!S_EST_ESTNEWTIME_INST($E$6,$E$8,$E$9,D30))</f>
        <v>0</v>
      </c>
      <c r="H30" s="215">
        <f ca="1">IF($D$4="自选机构",[1]!S_EST_SALES_INST($E$6,$E$8,C30,$F$4)/currencyunit,[1]!S_EST_SALES_INST($E$6,$E$8,$E$9,D30)/currencyunit)</f>
        <v>0</v>
      </c>
      <c r="I30" s="215">
        <f ca="1">IF($D$4="自选机构",[1]!S_EST_NETPROFIT_INST($E$6,$E$8,C30,$F$4)/currencyunit,[1]!S_EST_NETPROFIT_INST($E$6,$E$8,$E$9,D30)/currencyunit)</f>
        <v>0</v>
      </c>
      <c r="J30" s="213" t="str">
        <f ca="1">IF($D$4="自选机构",[1]!S_EST_EPS_INST($E$6,$E$8,C30,$F$4),[1]!S_EST_EPS_INST($E$6,$E$8,$E$9,D30))</f>
        <v>0</v>
      </c>
      <c r="K30" s="214" t="str">
        <f ca="1">IF($D$4="自选机构",[1]!S_EST_NEWRATINGTIME_INST($E$6,Y30,$F$4),[1]!S_EST_NEWRATINGTIME_INST($E$6,$E$9,D30))</f>
        <v>0</v>
      </c>
      <c r="L30" s="213" t="str">
        <f ca="1">IF($D$4="自选机构",[1]!S_EST_RATINGANALYST($E$6,Y30,$F$4),[1]!S_EST_RATINGANALYST($E$6,$E$9,D30))</f>
        <v>0</v>
      </c>
      <c r="M30" s="213" t="str">
        <f ca="1">IF($D$4="自选机构",[1]!S_EST_ORGRATING_INST($E$6,Y30,$F$4),[1]!S_EST_ORGRATING_INST($E$6,$E$9,D30))</f>
        <v>0</v>
      </c>
      <c r="N30" s="215" t="str">
        <f ca="1">IF($D$4="自选机构",[1]!S_EST_SCORERATING_INST($E$6,Y30,$F$4),[1]!S_EST_SCORERATING_INST($E$6,$E$9,D30))</f>
        <v>0</v>
      </c>
      <c r="O30" s="213" t="str">
        <f ca="1">IF($D$4="自选机构",[1]!S_EST_STDRATING_INST($E$6,Y30,$F$4),[1]!S_EST_STDRATING_INST($E$6,$E$9,D30))</f>
        <v>0</v>
      </c>
      <c r="P30" s="214" t="str">
        <f>IF($D$4="自选机构",[1]!S_EST_FRSTRATINGTIME_INST($E$6,$F$4),[1]!S_EST_FRSTRATINGTIME_INST($E$6,D30))</f>
        <v>0</v>
      </c>
      <c r="Q30" s="216" t="str">
        <f t="shared" ca="1" si="1"/>
        <v/>
      </c>
      <c r="R30" s="216"/>
      <c r="S30" s="216"/>
      <c r="T30" s="216"/>
      <c r="U30" s="216"/>
      <c r="V30" s="216"/>
      <c r="W30" s="216"/>
      <c r="X30" s="217">
        <f t="shared" ca="1" si="2"/>
        <v>0</v>
      </c>
      <c r="Y30" s="217">
        <f t="shared" ca="1" si="7"/>
        <v>-1</v>
      </c>
      <c r="Z30" s="218" t="str">
        <f ca="1">IF($D$4="自选机构",[1]!S_EST_SCORERATING_INST($E$6,K30-1,$F$4),[1]!S_EST_SCORERATING_INST($E$6,K30-1,D30))</f>
        <v>0</v>
      </c>
      <c r="AA30" s="218">
        <f t="shared" ca="1" si="3"/>
        <v>0</v>
      </c>
      <c r="AB30" s="216" t="str">
        <f t="shared" ca="1" si="4"/>
        <v/>
      </c>
      <c r="AC30" s="219" t="str">
        <f t="shared" ca="1" si="6"/>
        <v/>
      </c>
      <c r="AD30" s="211"/>
    </row>
    <row r="31" spans="3:30" ht="16.5" x14ac:dyDescent="0.35">
      <c r="C31" s="7">
        <f t="shared" ca="1" si="5"/>
        <v>-1</v>
      </c>
      <c r="D31" s="203">
        <v>17</v>
      </c>
      <c r="E31" s="204" t="str">
        <f t="shared" si="0"/>
        <v>银河证券</v>
      </c>
      <c r="F31" s="205" t="str">
        <f ca="1">IF($D$4="自选机构",[1]!S_EST_ESTANALYST($E$6,$E$8,C31,$F$4),[1]!S_EST_ESTANALYST($E$6,$E$8,$E$9,D31))</f>
        <v>岳铮</v>
      </c>
      <c r="G31" s="206" t="str">
        <f ca="1">IF($D$4="自选机构",[1]!S_EST_ESTNEWTIME_INST($E$6,$E$8,C31,$F$4),[1]!S_EST_ESTNEWTIME_INST($E$6,$E$8,$E$9,D31))</f>
        <v>2024-05-23</v>
      </c>
      <c r="H31" s="207">
        <f ca="1">IF($D$4="自选机构",[1]!S_EST_SALES_INST($E$6,$E$8,C31,$F$4)/currencyunit,[1]!S_EST_SALES_INST($E$6,$E$8,$E$9,D31)/currencyunit)</f>
        <v>25059</v>
      </c>
      <c r="I31" s="207">
        <f ca="1">IF($D$4="自选机构",[1]!S_EST_NETPROFIT_INST($E$6,$E$8,C31,$F$4)/currencyunit,[1]!S_EST_NETPROFIT_INST($E$6,$E$8,$E$9,D31)/currencyunit)</f>
        <v>-1925.0210999999997</v>
      </c>
      <c r="J31" s="205">
        <f ca="1">IF($D$4="自选机构",[1]!S_EST_EPS_INST($E$6,$E$8,C31,$F$4),[1]!S_EST_EPS_INST($E$6,$E$8,$E$9,D31))</f>
        <v>-4.5696000000000003</v>
      </c>
      <c r="K31" s="206" t="str">
        <f ca="1">IF($D$4="自选机构",[1]!S_EST_NEWRATINGTIME_INST($E$6,Y31,$F$4),[1]!S_EST_NEWRATINGTIME_INST($E$6,$E$9,D31))</f>
        <v>2024-05-23</v>
      </c>
      <c r="L31" s="205" t="str">
        <f ca="1">IF($D$4="自选机构",[1]!S_EST_RATINGANALYST($E$6,Y31,$F$4),[1]!S_EST_RATINGANALYST($E$6,$E$9,D31))</f>
        <v>岳铮</v>
      </c>
      <c r="M31" s="205" t="str">
        <f ca="1">IF($D$4="自选机构",[1]!S_EST_ORGRATING_INST($E$6,Y31,$F$4),[1]!S_EST_ORGRATING_INST($E$6,$E$9,D31))</f>
        <v>银河证券_推荐</v>
      </c>
      <c r="N31" s="207">
        <f ca="1">IF($D$4="自选机构",[1]!S_EST_SCORERATING_INST($E$6,Y31,$F$4),[1]!S_EST_SCORERATING_INST($E$6,$E$9,D31))</f>
        <v>1</v>
      </c>
      <c r="O31" s="205" t="str">
        <f ca="1">IF($D$4="自选机构",[1]!S_EST_STDRATING_INST($E$6,Y31,$F$4),[1]!S_EST_STDRATING_INST($E$6,$E$9,D31))</f>
        <v>推荐</v>
      </c>
      <c r="P31" s="206" t="str">
        <f>IF($D$4="自选机构",[1]!S_EST_FRSTRATINGTIME_INST($E$6,$F$4),[1]!S_EST_FRSTRATINGTIME_INST($E$6,D31))</f>
        <v>0</v>
      </c>
      <c r="Q31" s="195">
        <f t="shared" ca="1" si="1"/>
        <v>1</v>
      </c>
      <c r="R31" s="195"/>
      <c r="S31" s="195"/>
      <c r="T31" s="195"/>
      <c r="U31" s="195"/>
      <c r="V31" s="195"/>
      <c r="W31" s="195"/>
      <c r="X31" s="208">
        <f t="shared" ca="1" si="2"/>
        <v>45435</v>
      </c>
      <c r="Y31" s="208">
        <f t="shared" ca="1" si="7"/>
        <v>-1</v>
      </c>
      <c r="Z31" s="209">
        <f ca="1">IF($D$4="自选机构",[1]!S_EST_SCORERATING_INST($E$6,K31-1,$F$4),[1]!S_EST_SCORERATING_INST($E$6,K31-1,D31))</f>
        <v>1</v>
      </c>
      <c r="AA31" s="209" t="str">
        <f t="shared" ca="1" si="3"/>
        <v>评级不变</v>
      </c>
      <c r="AB31" s="195">
        <f t="shared" ca="1" si="4"/>
        <v>1</v>
      </c>
      <c r="AC31" s="210">
        <f t="shared" ca="1" si="6"/>
        <v>0</v>
      </c>
      <c r="AD31" s="203"/>
    </row>
    <row r="32" spans="3:30" ht="16.5" x14ac:dyDescent="0.35">
      <c r="C32" s="7">
        <f t="shared" ca="1" si="5"/>
        <v>45434</v>
      </c>
      <c r="D32" s="211">
        <v>18</v>
      </c>
      <c r="E32" s="212" t="str">
        <f t="shared" si="0"/>
        <v>上海证券</v>
      </c>
      <c r="F32" s="213" t="str">
        <f ca="1">IF($D$4="自选机构",[1]!S_EST_ESTANALYST($E$6,$E$8,C32,$F$4),[1]!S_EST_ESTANALYST($E$6,$E$8,$E$9,D32))</f>
        <v>0</v>
      </c>
      <c r="G32" s="214" t="str">
        <f ca="1">IF($D$4="自选机构",[1]!S_EST_ESTNEWTIME_INST($E$6,$E$8,C32,$F$4),[1]!S_EST_ESTNEWTIME_INST($E$6,$E$8,$E$9,D32))</f>
        <v>0</v>
      </c>
      <c r="H32" s="215">
        <f ca="1">IF($D$4="自选机构",[1]!S_EST_SALES_INST($E$6,$E$8,C32,$F$4)/currencyunit,[1]!S_EST_SALES_INST($E$6,$E$8,$E$9,D32)/currencyunit)</f>
        <v>0</v>
      </c>
      <c r="I32" s="215">
        <f ca="1">IF($D$4="自选机构",[1]!S_EST_NETPROFIT_INST($E$6,$E$8,C32,$F$4)/currencyunit,[1]!S_EST_NETPROFIT_INST($E$6,$E$8,$E$9,D32)/currencyunit)</f>
        <v>0</v>
      </c>
      <c r="J32" s="213" t="str">
        <f ca="1">IF($D$4="自选机构",[1]!S_EST_EPS_INST($E$6,$E$8,C32,$F$4),[1]!S_EST_EPS_INST($E$6,$E$8,$E$9,D32))</f>
        <v>0</v>
      </c>
      <c r="K32" s="214" t="str">
        <f ca="1">IF($D$4="自选机构",[1]!S_EST_NEWRATINGTIME_INST($E$6,Y32,$F$4),[1]!S_EST_NEWRATINGTIME_INST($E$6,$E$9,D32))</f>
        <v>0</v>
      </c>
      <c r="L32" s="213" t="str">
        <f ca="1">IF($D$4="自选机构",[1]!S_EST_RATINGANALYST($E$6,Y32,$F$4),[1]!S_EST_RATINGANALYST($E$6,$E$9,D32))</f>
        <v>0</v>
      </c>
      <c r="M32" s="213" t="str">
        <f ca="1">IF($D$4="自选机构",[1]!S_EST_ORGRATING_INST($E$6,Y32,$F$4),[1]!S_EST_ORGRATING_INST($E$6,$E$9,D32))</f>
        <v>0</v>
      </c>
      <c r="N32" s="215" t="str">
        <f ca="1">IF($D$4="自选机构",[1]!S_EST_SCORERATING_INST($E$6,Y32,$F$4),[1]!S_EST_SCORERATING_INST($E$6,$E$9,D32))</f>
        <v>0</v>
      </c>
      <c r="O32" s="213" t="str">
        <f ca="1">IF($D$4="自选机构",[1]!S_EST_STDRATING_INST($E$6,Y32,$F$4),[1]!S_EST_STDRATING_INST($E$6,$E$9,D32))</f>
        <v>0</v>
      </c>
      <c r="P32" s="214" t="str">
        <f>IF($D$4="自选机构",[1]!S_EST_FRSTRATINGTIME_INST($E$6,$F$4),[1]!S_EST_FRSTRATINGTIME_INST($E$6,D32))</f>
        <v>0</v>
      </c>
      <c r="Q32" s="216" t="str">
        <f t="shared" ca="1" si="1"/>
        <v/>
      </c>
      <c r="R32" s="216"/>
      <c r="S32" s="216"/>
      <c r="T32" s="216"/>
      <c r="U32" s="216"/>
      <c r="V32" s="216"/>
      <c r="W32" s="216"/>
      <c r="X32" s="217">
        <f t="shared" ca="1" si="2"/>
        <v>0</v>
      </c>
      <c r="Y32" s="217">
        <f t="shared" ca="1" si="7"/>
        <v>45434</v>
      </c>
      <c r="Z32" s="218" t="str">
        <f ca="1">IF($D$4="自选机构",[1]!S_EST_SCORERATING_INST($E$6,K32-1,$F$4),[1]!S_EST_SCORERATING_INST($E$6,K32-1,D32))</f>
        <v>0</v>
      </c>
      <c r="AA32" s="218">
        <f t="shared" ca="1" si="3"/>
        <v>0</v>
      </c>
      <c r="AB32" s="216" t="str">
        <f t="shared" ca="1" si="4"/>
        <v/>
      </c>
      <c r="AC32" s="219" t="str">
        <f t="shared" ca="1" si="6"/>
        <v/>
      </c>
      <c r="AD32" s="211"/>
    </row>
    <row r="33" spans="3:30" ht="16.5" x14ac:dyDescent="0.35">
      <c r="C33" s="7">
        <f t="shared" ca="1" si="5"/>
        <v>-1</v>
      </c>
      <c r="D33" s="203">
        <v>19</v>
      </c>
      <c r="E33" s="204" t="str">
        <f t="shared" si="0"/>
        <v>西南证券</v>
      </c>
      <c r="F33" s="205" t="str">
        <f ca="1">IF($D$4="自选机构",[1]!S_EST_ESTANALYST($E$6,$E$8,C33,$F$4),[1]!S_EST_ESTANALYST($E$6,$E$8,$E$9,D33))</f>
        <v>0</v>
      </c>
      <c r="G33" s="206" t="str">
        <f ca="1">IF($D$4="自选机构",[1]!S_EST_ESTNEWTIME_INST($E$6,$E$8,C33,$F$4),[1]!S_EST_ESTNEWTIME_INST($E$6,$E$8,$E$9,D33))</f>
        <v>0</v>
      </c>
      <c r="H33" s="207">
        <f ca="1">IF($D$4="自选机构",[1]!S_EST_SALES_INST($E$6,$E$8,C33,$F$4)/currencyunit,[1]!S_EST_SALES_INST($E$6,$E$8,$E$9,D33)/currencyunit)</f>
        <v>0</v>
      </c>
      <c r="I33" s="207">
        <f ca="1">IF($D$4="自选机构",[1]!S_EST_NETPROFIT_INST($E$6,$E$8,C33,$F$4)/currencyunit,[1]!S_EST_NETPROFIT_INST($E$6,$E$8,$E$9,D33)/currencyunit)</f>
        <v>0</v>
      </c>
      <c r="J33" s="205" t="str">
        <f ca="1">IF($D$4="自选机构",[1]!S_EST_EPS_INST($E$6,$E$8,C33,$F$4),[1]!S_EST_EPS_INST($E$6,$E$8,$E$9,D33))</f>
        <v>0</v>
      </c>
      <c r="K33" s="206" t="str">
        <f ca="1">IF($D$4="自选机构",[1]!S_EST_NEWRATINGTIME_INST($E$6,Y33,$F$4),[1]!S_EST_NEWRATINGTIME_INST($E$6,$E$9,D33))</f>
        <v>0</v>
      </c>
      <c r="L33" s="205" t="str">
        <f ca="1">IF($D$4="自选机构",[1]!S_EST_RATINGANALYST($E$6,Y33,$F$4),[1]!S_EST_RATINGANALYST($E$6,$E$9,D33))</f>
        <v>0</v>
      </c>
      <c r="M33" s="205" t="str">
        <f ca="1">IF($D$4="自选机构",[1]!S_EST_ORGRATING_INST($E$6,Y33,$F$4),[1]!S_EST_ORGRATING_INST($E$6,$E$9,D33))</f>
        <v>0</v>
      </c>
      <c r="N33" s="207" t="str">
        <f ca="1">IF($D$4="自选机构",[1]!S_EST_SCORERATING_INST($E$6,Y33,$F$4),[1]!S_EST_SCORERATING_INST($E$6,$E$9,D33))</f>
        <v>0</v>
      </c>
      <c r="O33" s="205" t="str">
        <f ca="1">IF($D$4="自选机构",[1]!S_EST_STDRATING_INST($E$6,Y33,$F$4),[1]!S_EST_STDRATING_INST($E$6,$E$9,D33))</f>
        <v>0</v>
      </c>
      <c r="P33" s="206" t="str">
        <f>IF($D$4="自选机构",[1]!S_EST_FRSTRATINGTIME_INST($E$6,$F$4),[1]!S_EST_FRSTRATINGTIME_INST($E$6,D33))</f>
        <v>0</v>
      </c>
      <c r="Q33" s="195" t="str">
        <f t="shared" ca="1" si="1"/>
        <v/>
      </c>
      <c r="R33" s="195"/>
      <c r="S33" s="195"/>
      <c r="T33" s="195"/>
      <c r="U33" s="195"/>
      <c r="V33" s="195"/>
      <c r="W33" s="195"/>
      <c r="X33" s="208">
        <f t="shared" ca="1" si="2"/>
        <v>0</v>
      </c>
      <c r="Y33" s="208">
        <f t="shared" ca="1" si="7"/>
        <v>-1</v>
      </c>
      <c r="Z33" s="209" t="str">
        <f ca="1">IF($D$4="自选机构",[1]!S_EST_SCORERATING_INST($E$6,K33-1,$F$4),[1]!S_EST_SCORERATING_INST($E$6,K33-1,D33))</f>
        <v>0</v>
      </c>
      <c r="AA33" s="209">
        <f t="shared" ca="1" si="3"/>
        <v>0</v>
      </c>
      <c r="AB33" s="195" t="str">
        <f t="shared" ca="1" si="4"/>
        <v/>
      </c>
      <c r="AC33" s="210" t="str">
        <f t="shared" ca="1" si="6"/>
        <v/>
      </c>
      <c r="AD33" s="203"/>
    </row>
    <row r="34" spans="3:30" ht="16.5" x14ac:dyDescent="0.35">
      <c r="C34" s="7">
        <f t="shared" ca="1" si="5"/>
        <v>-1</v>
      </c>
      <c r="D34" s="211">
        <v>21</v>
      </c>
      <c r="E34" s="212" t="str">
        <f t="shared" si="0"/>
        <v>华泰联合</v>
      </c>
      <c r="F34" s="213" t="str">
        <f ca="1">IF($D$4="自选机构",[1]!S_EST_ESTANALYST($E$6,$E$8,C34,$F$4),[1]!S_EST_ESTANALYST($E$6,$E$8,$E$9,D34))</f>
        <v>0</v>
      </c>
      <c r="G34" s="214" t="str">
        <f ca="1">IF($D$4="自选机构",[1]!S_EST_ESTNEWTIME_INST($E$6,$E$8,C34,$F$4),[1]!S_EST_ESTNEWTIME_INST($E$6,$E$8,$E$9,D34))</f>
        <v>0</v>
      </c>
      <c r="H34" s="215">
        <f ca="1">IF($D$4="自选机构",[1]!S_EST_SALES_INST($E$6,$E$8,C34,$F$4)/currencyunit,[1]!S_EST_SALES_INST($E$6,$E$8,$E$9,D34)/currencyunit)</f>
        <v>0</v>
      </c>
      <c r="I34" s="215">
        <f ca="1">IF($D$4="自选机构",[1]!S_EST_NETPROFIT_INST($E$6,$E$8,C34,$F$4)/currencyunit,[1]!S_EST_NETPROFIT_INST($E$6,$E$8,$E$9,D34)/currencyunit)</f>
        <v>0</v>
      </c>
      <c r="J34" s="213" t="str">
        <f ca="1">IF($D$4="自选机构",[1]!S_EST_EPS_INST($E$6,$E$8,C34,$F$4),[1]!S_EST_EPS_INST($E$6,$E$8,$E$9,D34))</f>
        <v>0</v>
      </c>
      <c r="K34" s="214" t="str">
        <f ca="1">IF($D$4="自选机构",[1]!S_EST_NEWRATINGTIME_INST($E$6,Y34,$F$4),[1]!S_EST_NEWRATINGTIME_INST($E$6,$E$9,D34))</f>
        <v>0</v>
      </c>
      <c r="L34" s="213" t="str">
        <f ca="1">IF($D$4="自选机构",[1]!S_EST_RATINGANALYST($E$6,Y34,$F$4),[1]!S_EST_RATINGANALYST($E$6,$E$9,D34))</f>
        <v>0</v>
      </c>
      <c r="M34" s="213" t="str">
        <f ca="1">IF($D$4="自选机构",[1]!S_EST_ORGRATING_INST($E$6,Y34,$F$4),[1]!S_EST_ORGRATING_INST($E$6,$E$9,D34))</f>
        <v>0</v>
      </c>
      <c r="N34" s="215" t="str">
        <f ca="1">IF($D$4="自选机构",[1]!S_EST_SCORERATING_INST($E$6,Y34,$F$4),[1]!S_EST_SCORERATING_INST($E$6,$E$9,D34))</f>
        <v>0</v>
      </c>
      <c r="O34" s="213" t="str">
        <f ca="1">IF($D$4="自选机构",[1]!S_EST_STDRATING_INST($E$6,Y34,$F$4),[1]!S_EST_STDRATING_INST($E$6,$E$9,D34))</f>
        <v>0</v>
      </c>
      <c r="P34" s="214" t="str">
        <f>IF($D$4="自选机构",[1]!S_EST_FRSTRATINGTIME_INST($E$6,$F$4),[1]!S_EST_FRSTRATINGTIME_INST($E$6,D34))</f>
        <v>0</v>
      </c>
      <c r="Q34" s="216" t="str">
        <f t="shared" ca="1" si="1"/>
        <v/>
      </c>
      <c r="R34" s="216"/>
      <c r="S34" s="216"/>
      <c r="T34" s="216"/>
      <c r="U34" s="216"/>
      <c r="V34" s="216"/>
      <c r="W34" s="216"/>
      <c r="X34" s="217">
        <f t="shared" ca="1" si="2"/>
        <v>0</v>
      </c>
      <c r="Y34" s="217">
        <f t="shared" ca="1" si="7"/>
        <v>-1</v>
      </c>
      <c r="Z34" s="218" t="str">
        <f ca="1">IF($D$4="自选机构",[1]!S_EST_SCORERATING_INST($E$6,K34-1,$F$4),[1]!S_EST_SCORERATING_INST($E$6,K34-1,D34))</f>
        <v>0</v>
      </c>
      <c r="AA34" s="218">
        <f t="shared" ca="1" si="3"/>
        <v>0</v>
      </c>
      <c r="AB34" s="216" t="str">
        <f t="shared" ca="1" si="4"/>
        <v/>
      </c>
      <c r="AC34" s="219" t="str">
        <f t="shared" ca="1" si="6"/>
        <v/>
      </c>
      <c r="AD34" s="211"/>
    </row>
    <row r="35" spans="3:30" ht="16.5" x14ac:dyDescent="0.35">
      <c r="C35" s="7">
        <f t="shared" ca="1" si="5"/>
        <v>-1</v>
      </c>
      <c r="D35" s="203">
        <v>22</v>
      </c>
      <c r="E35" s="204" t="str">
        <f t="shared" si="0"/>
        <v>宏源证券</v>
      </c>
      <c r="F35" s="205" t="str">
        <f ca="1">IF($D$4="自选机构",[1]!S_EST_ESTANALYST($E$6,$E$8,C35,$F$4),[1]!S_EST_ESTANALYST($E$6,$E$8,$E$9,D35))</f>
        <v>0</v>
      </c>
      <c r="G35" s="206" t="str">
        <f ca="1">IF($D$4="自选机构",[1]!S_EST_ESTNEWTIME_INST($E$6,$E$8,C35,$F$4),[1]!S_EST_ESTNEWTIME_INST($E$6,$E$8,$E$9,D35))</f>
        <v>0</v>
      </c>
      <c r="H35" s="207">
        <f ca="1">IF($D$4="自选机构",[1]!S_EST_SALES_INST($E$6,$E$8,C35,$F$4)/currencyunit,[1]!S_EST_SALES_INST($E$6,$E$8,$E$9,D35)/currencyunit)</f>
        <v>0</v>
      </c>
      <c r="I35" s="207">
        <f ca="1">IF($D$4="自选机构",[1]!S_EST_NETPROFIT_INST($E$6,$E$8,C35,$F$4)/currencyunit,[1]!S_EST_NETPROFIT_INST($E$6,$E$8,$E$9,D35)/currencyunit)</f>
        <v>0</v>
      </c>
      <c r="J35" s="205" t="str">
        <f ca="1">IF($D$4="自选机构",[1]!S_EST_EPS_INST($E$6,$E$8,C35,$F$4),[1]!S_EST_EPS_INST($E$6,$E$8,$E$9,D35))</f>
        <v>0</v>
      </c>
      <c r="K35" s="206" t="str">
        <f ca="1">IF($D$4="自选机构",[1]!S_EST_NEWRATINGTIME_INST($E$6,Y35,$F$4),[1]!S_EST_NEWRATINGTIME_INST($E$6,$E$9,D35))</f>
        <v>0</v>
      </c>
      <c r="L35" s="205" t="str">
        <f ca="1">IF($D$4="自选机构",[1]!S_EST_RATINGANALYST($E$6,Y35,$F$4),[1]!S_EST_RATINGANALYST($E$6,$E$9,D35))</f>
        <v>0</v>
      </c>
      <c r="M35" s="205" t="str">
        <f ca="1">IF($D$4="自选机构",[1]!S_EST_ORGRATING_INST($E$6,Y35,$F$4),[1]!S_EST_ORGRATING_INST($E$6,$E$9,D35))</f>
        <v>0</v>
      </c>
      <c r="N35" s="207" t="str">
        <f ca="1">IF($D$4="自选机构",[1]!S_EST_SCORERATING_INST($E$6,Y35,$F$4),[1]!S_EST_SCORERATING_INST($E$6,$E$9,D35))</f>
        <v>0</v>
      </c>
      <c r="O35" s="205" t="str">
        <f ca="1">IF($D$4="自选机构",[1]!S_EST_STDRATING_INST($E$6,Y35,$F$4),[1]!S_EST_STDRATING_INST($E$6,$E$9,D35))</f>
        <v>0</v>
      </c>
      <c r="P35" s="206" t="str">
        <f>IF($D$4="自选机构",[1]!S_EST_FRSTRATINGTIME_INST($E$6,$F$4),[1]!S_EST_FRSTRATINGTIME_INST($E$6,D35))</f>
        <v>0</v>
      </c>
      <c r="Q35" s="195" t="str">
        <f t="shared" ca="1" si="1"/>
        <v/>
      </c>
      <c r="R35" s="195"/>
      <c r="S35" s="195"/>
      <c r="T35" s="195"/>
      <c r="U35" s="195"/>
      <c r="V35" s="195"/>
      <c r="W35" s="195"/>
      <c r="X35" s="208">
        <f t="shared" ca="1" si="2"/>
        <v>0</v>
      </c>
      <c r="Y35" s="208">
        <f t="shared" ca="1" si="7"/>
        <v>-1</v>
      </c>
      <c r="Z35" s="209" t="str">
        <f ca="1">IF($D$4="自选机构",[1]!S_EST_SCORERATING_INST($E$6,K35-1,$F$4),[1]!S_EST_SCORERATING_INST($E$6,K35-1,D35))</f>
        <v>0</v>
      </c>
      <c r="AA35" s="209">
        <f t="shared" ca="1" si="3"/>
        <v>0</v>
      </c>
      <c r="AB35" s="195" t="str">
        <f t="shared" ca="1" si="4"/>
        <v/>
      </c>
      <c r="AC35" s="210" t="str">
        <f t="shared" ca="1" si="6"/>
        <v/>
      </c>
      <c r="AD35" s="203"/>
    </row>
    <row r="36" spans="3:30" ht="16.5" x14ac:dyDescent="0.35">
      <c r="C36" s="7">
        <f t="shared" ca="1" si="5"/>
        <v>-1</v>
      </c>
      <c r="D36" s="211">
        <v>23</v>
      </c>
      <c r="E36" s="212" t="str">
        <f t="shared" si="0"/>
        <v>新疆证券</v>
      </c>
      <c r="F36" s="213" t="str">
        <f ca="1">IF($D$4="自选机构",[1]!S_EST_ESTANALYST($E$6,$E$8,C36,$F$4),[1]!S_EST_ESTANALYST($E$6,$E$8,$E$9,D36))</f>
        <v>0</v>
      </c>
      <c r="G36" s="214" t="str">
        <f ca="1">IF($D$4="自选机构",[1]!S_EST_ESTNEWTIME_INST($E$6,$E$8,C36,$F$4),[1]!S_EST_ESTNEWTIME_INST($E$6,$E$8,$E$9,D36))</f>
        <v>0</v>
      </c>
      <c r="H36" s="215">
        <f ca="1">IF($D$4="自选机构",[1]!S_EST_SALES_INST($E$6,$E$8,C36,$F$4)/currencyunit,[1]!S_EST_SALES_INST($E$6,$E$8,$E$9,D36)/currencyunit)</f>
        <v>0</v>
      </c>
      <c r="I36" s="215">
        <f ca="1">IF($D$4="自选机构",[1]!S_EST_NETPROFIT_INST($E$6,$E$8,C36,$F$4)/currencyunit,[1]!S_EST_NETPROFIT_INST($E$6,$E$8,$E$9,D36)/currencyunit)</f>
        <v>0</v>
      </c>
      <c r="J36" s="213" t="str">
        <f ca="1">IF($D$4="自选机构",[1]!S_EST_EPS_INST($E$6,$E$8,C36,$F$4),[1]!S_EST_EPS_INST($E$6,$E$8,$E$9,D36))</f>
        <v>0</v>
      </c>
      <c r="K36" s="214" t="str">
        <f ca="1">IF($D$4="自选机构",[1]!S_EST_NEWRATINGTIME_INST($E$6,Y36,$F$4),[1]!S_EST_NEWRATINGTIME_INST($E$6,$E$9,D36))</f>
        <v>0</v>
      </c>
      <c r="L36" s="213" t="str">
        <f ca="1">IF($D$4="自选机构",[1]!S_EST_RATINGANALYST($E$6,Y36,$F$4),[1]!S_EST_RATINGANALYST($E$6,$E$9,D36))</f>
        <v>0</v>
      </c>
      <c r="M36" s="213" t="str">
        <f ca="1">IF($D$4="自选机构",[1]!S_EST_ORGRATING_INST($E$6,Y36,$F$4),[1]!S_EST_ORGRATING_INST($E$6,$E$9,D36))</f>
        <v>0</v>
      </c>
      <c r="N36" s="215" t="str">
        <f ca="1">IF($D$4="自选机构",[1]!S_EST_SCORERATING_INST($E$6,Y36,$F$4),[1]!S_EST_SCORERATING_INST($E$6,$E$9,D36))</f>
        <v>0</v>
      </c>
      <c r="O36" s="213" t="str">
        <f ca="1">IF($D$4="自选机构",[1]!S_EST_STDRATING_INST($E$6,Y36,$F$4),[1]!S_EST_STDRATING_INST($E$6,$E$9,D36))</f>
        <v>0</v>
      </c>
      <c r="P36" s="214" t="str">
        <f>IF($D$4="自选机构",[1]!S_EST_FRSTRATINGTIME_INST($E$6,$F$4),[1]!S_EST_FRSTRATINGTIME_INST($E$6,D36))</f>
        <v>0</v>
      </c>
      <c r="Q36" s="216" t="str">
        <f t="shared" ca="1" si="1"/>
        <v/>
      </c>
      <c r="R36" s="216"/>
      <c r="S36" s="216"/>
      <c r="T36" s="216"/>
      <c r="U36" s="216"/>
      <c r="V36" s="216"/>
      <c r="W36" s="216"/>
      <c r="X36" s="217">
        <f t="shared" ca="1" si="2"/>
        <v>0</v>
      </c>
      <c r="Y36" s="217">
        <f t="shared" ca="1" si="7"/>
        <v>-1</v>
      </c>
      <c r="Z36" s="218" t="str">
        <f ca="1">IF($D$4="自选机构",[1]!S_EST_SCORERATING_INST($E$6,K36-1,$F$4),[1]!S_EST_SCORERATING_INST($E$6,K36-1,D36))</f>
        <v>0</v>
      </c>
      <c r="AA36" s="218">
        <f t="shared" ca="1" si="3"/>
        <v>0</v>
      </c>
      <c r="AB36" s="216" t="str">
        <f t="shared" ca="1" si="4"/>
        <v/>
      </c>
      <c r="AC36" s="219" t="str">
        <f t="shared" ca="1" si="6"/>
        <v/>
      </c>
      <c r="AD36" s="211"/>
    </row>
    <row r="37" spans="3:30" ht="16.5" x14ac:dyDescent="0.35">
      <c r="C37" s="7">
        <f t="shared" ca="1" si="5"/>
        <v>-1</v>
      </c>
      <c r="D37" s="203">
        <v>24</v>
      </c>
      <c r="E37" s="204" t="str">
        <f t="shared" si="0"/>
        <v>东海证券</v>
      </c>
      <c r="F37" s="205" t="str">
        <f ca="1">IF($D$4="自选机构",[1]!S_EST_ESTANALYST($E$6,$E$8,C37,$F$4),[1]!S_EST_ESTANALYST($E$6,$E$8,$E$9,D37))</f>
        <v>0</v>
      </c>
      <c r="G37" s="206" t="str">
        <f ca="1">IF($D$4="自选机构",[1]!S_EST_ESTNEWTIME_INST($E$6,$E$8,C37,$F$4),[1]!S_EST_ESTNEWTIME_INST($E$6,$E$8,$E$9,D37))</f>
        <v>0</v>
      </c>
      <c r="H37" s="207">
        <f ca="1">IF($D$4="自选机构",[1]!S_EST_SALES_INST($E$6,$E$8,C37,$F$4)/currencyunit,[1]!S_EST_SALES_INST($E$6,$E$8,$E$9,D37)/currencyunit)</f>
        <v>0</v>
      </c>
      <c r="I37" s="207">
        <f ca="1">IF($D$4="自选机构",[1]!S_EST_NETPROFIT_INST($E$6,$E$8,C37,$F$4)/currencyunit,[1]!S_EST_NETPROFIT_INST($E$6,$E$8,$E$9,D37)/currencyunit)</f>
        <v>0</v>
      </c>
      <c r="J37" s="205" t="str">
        <f ca="1">IF($D$4="自选机构",[1]!S_EST_EPS_INST($E$6,$E$8,C37,$F$4),[1]!S_EST_EPS_INST($E$6,$E$8,$E$9,D37))</f>
        <v>0</v>
      </c>
      <c r="K37" s="206" t="str">
        <f ca="1">IF($D$4="自选机构",[1]!S_EST_NEWRATINGTIME_INST($E$6,Y37,$F$4),[1]!S_EST_NEWRATINGTIME_INST($E$6,$E$9,D37))</f>
        <v>0</v>
      </c>
      <c r="L37" s="205" t="str">
        <f ca="1">IF($D$4="自选机构",[1]!S_EST_RATINGANALYST($E$6,Y37,$F$4),[1]!S_EST_RATINGANALYST($E$6,$E$9,D37))</f>
        <v>0</v>
      </c>
      <c r="M37" s="205" t="str">
        <f ca="1">IF($D$4="自选机构",[1]!S_EST_ORGRATING_INST($E$6,Y37,$F$4),[1]!S_EST_ORGRATING_INST($E$6,$E$9,D37))</f>
        <v>0</v>
      </c>
      <c r="N37" s="207" t="str">
        <f ca="1">IF($D$4="自选机构",[1]!S_EST_SCORERATING_INST($E$6,Y37,$F$4),[1]!S_EST_SCORERATING_INST($E$6,$E$9,D37))</f>
        <v>0</v>
      </c>
      <c r="O37" s="205" t="str">
        <f ca="1">IF($D$4="自选机构",[1]!S_EST_STDRATING_INST($E$6,Y37,$F$4),[1]!S_EST_STDRATING_INST($E$6,$E$9,D37))</f>
        <v>0</v>
      </c>
      <c r="P37" s="206" t="str">
        <f>IF($D$4="自选机构",[1]!S_EST_FRSTRATINGTIME_INST($E$6,$F$4),[1]!S_EST_FRSTRATINGTIME_INST($E$6,D37))</f>
        <v>0</v>
      </c>
      <c r="Q37" s="195" t="str">
        <f t="shared" ca="1" si="1"/>
        <v/>
      </c>
      <c r="R37" s="195"/>
      <c r="S37" s="195"/>
      <c r="T37" s="195"/>
      <c r="U37" s="195"/>
      <c r="V37" s="195"/>
      <c r="W37" s="195"/>
      <c r="X37" s="208">
        <f t="shared" ca="1" si="2"/>
        <v>0</v>
      </c>
      <c r="Y37" s="208">
        <f t="shared" ca="1" si="7"/>
        <v>-1</v>
      </c>
      <c r="Z37" s="209" t="str">
        <f ca="1">IF($D$4="自选机构",[1]!S_EST_SCORERATING_INST($E$6,K37-1,$F$4),[1]!S_EST_SCORERATING_INST($E$6,K37-1,D37))</f>
        <v>0</v>
      </c>
      <c r="AA37" s="209">
        <f t="shared" ca="1" si="3"/>
        <v>0</v>
      </c>
      <c r="AB37" s="195" t="str">
        <f t="shared" ca="1" si="4"/>
        <v/>
      </c>
      <c r="AC37" s="210" t="str">
        <f t="shared" ca="1" si="6"/>
        <v/>
      </c>
      <c r="AD37" s="203"/>
    </row>
    <row r="38" spans="3:30" ht="16.5" x14ac:dyDescent="0.35">
      <c r="C38" s="7">
        <f t="shared" ca="1" si="5"/>
        <v>-1</v>
      </c>
      <c r="D38" s="211">
        <v>25</v>
      </c>
      <c r="E38" s="212" t="str">
        <f t="shared" si="0"/>
        <v>江南证券</v>
      </c>
      <c r="F38" s="213" t="str">
        <f ca="1">IF($D$4="自选机构",[1]!S_EST_ESTANALYST($E$6,$E$8,C38,$F$4),[1]!S_EST_ESTANALYST($E$6,$E$8,$E$9,D38))</f>
        <v>0</v>
      </c>
      <c r="G38" s="214" t="str">
        <f ca="1">IF($D$4="自选机构",[1]!S_EST_ESTNEWTIME_INST($E$6,$E$8,C38,$F$4),[1]!S_EST_ESTNEWTIME_INST($E$6,$E$8,$E$9,D38))</f>
        <v>0</v>
      </c>
      <c r="H38" s="215">
        <f ca="1">IF($D$4="自选机构",[1]!S_EST_SALES_INST($E$6,$E$8,C38,$F$4)/currencyunit,[1]!S_EST_SALES_INST($E$6,$E$8,$E$9,D38)/currencyunit)</f>
        <v>0</v>
      </c>
      <c r="I38" s="215">
        <f ca="1">IF($D$4="自选机构",[1]!S_EST_NETPROFIT_INST($E$6,$E$8,C38,$F$4)/currencyunit,[1]!S_EST_NETPROFIT_INST($E$6,$E$8,$E$9,D38)/currencyunit)</f>
        <v>0</v>
      </c>
      <c r="J38" s="213" t="str">
        <f ca="1">IF($D$4="自选机构",[1]!S_EST_EPS_INST($E$6,$E$8,C38,$F$4),[1]!S_EST_EPS_INST($E$6,$E$8,$E$9,D38))</f>
        <v>0</v>
      </c>
      <c r="K38" s="214" t="str">
        <f ca="1">IF($D$4="自选机构",[1]!S_EST_NEWRATINGTIME_INST($E$6,Y38,$F$4),[1]!S_EST_NEWRATINGTIME_INST($E$6,$E$9,D38))</f>
        <v>0</v>
      </c>
      <c r="L38" s="213" t="str">
        <f ca="1">IF($D$4="自选机构",[1]!S_EST_RATINGANALYST($E$6,Y38,$F$4),[1]!S_EST_RATINGANALYST($E$6,$E$9,D38))</f>
        <v>0</v>
      </c>
      <c r="M38" s="213" t="str">
        <f ca="1">IF($D$4="自选机构",[1]!S_EST_ORGRATING_INST($E$6,Y38,$F$4),[1]!S_EST_ORGRATING_INST($E$6,$E$9,D38))</f>
        <v>0</v>
      </c>
      <c r="N38" s="215" t="str">
        <f ca="1">IF($D$4="自选机构",[1]!S_EST_SCORERATING_INST($E$6,Y38,$F$4),[1]!S_EST_SCORERATING_INST($E$6,$E$9,D38))</f>
        <v>0</v>
      </c>
      <c r="O38" s="213" t="str">
        <f ca="1">IF($D$4="自选机构",[1]!S_EST_STDRATING_INST($E$6,Y38,$F$4),[1]!S_EST_STDRATING_INST($E$6,$E$9,D38))</f>
        <v>0</v>
      </c>
      <c r="P38" s="214" t="str">
        <f>IF($D$4="自选机构",[1]!S_EST_FRSTRATINGTIME_INST($E$6,$F$4),[1]!S_EST_FRSTRATINGTIME_INST($E$6,D38))</f>
        <v>0</v>
      </c>
      <c r="Q38" s="216" t="str">
        <f t="shared" ca="1" si="1"/>
        <v/>
      </c>
      <c r="R38" s="216"/>
      <c r="S38" s="216"/>
      <c r="T38" s="216"/>
      <c r="U38" s="216"/>
      <c r="V38" s="216"/>
      <c r="W38" s="216"/>
      <c r="X38" s="217">
        <f t="shared" ca="1" si="2"/>
        <v>0</v>
      </c>
      <c r="Y38" s="217">
        <f t="shared" ca="1" si="7"/>
        <v>-1</v>
      </c>
      <c r="Z38" s="218" t="str">
        <f ca="1">IF($D$4="自选机构",[1]!S_EST_SCORERATING_INST($E$6,K38-1,$F$4),[1]!S_EST_SCORERATING_INST($E$6,K38-1,D38))</f>
        <v>0</v>
      </c>
      <c r="AA38" s="218">
        <f t="shared" ca="1" si="3"/>
        <v>0</v>
      </c>
      <c r="AB38" s="216" t="str">
        <f t="shared" ca="1" si="4"/>
        <v/>
      </c>
      <c r="AC38" s="219" t="str">
        <f t="shared" ca="1" si="6"/>
        <v/>
      </c>
      <c r="AD38" s="211"/>
    </row>
    <row r="39" spans="3:30" ht="16.5" x14ac:dyDescent="0.35">
      <c r="C39" s="7">
        <f t="shared" ca="1" si="5"/>
        <v>-1</v>
      </c>
      <c r="D39" s="203">
        <v>26</v>
      </c>
      <c r="E39" s="204" t="str">
        <f t="shared" si="0"/>
        <v>长城证券</v>
      </c>
      <c r="F39" s="205" t="str">
        <f ca="1">IF($D$4="自选机构",[1]!S_EST_ESTANALYST($E$6,$E$8,C39,$F$4),[1]!S_EST_ESTANALYST($E$6,$E$8,$E$9,D39))</f>
        <v>0</v>
      </c>
      <c r="G39" s="206" t="str">
        <f ca="1">IF($D$4="自选机构",[1]!S_EST_ESTNEWTIME_INST($E$6,$E$8,C39,$F$4),[1]!S_EST_ESTNEWTIME_INST($E$6,$E$8,$E$9,D39))</f>
        <v>0</v>
      </c>
      <c r="H39" s="207">
        <f ca="1">IF($D$4="自选机构",[1]!S_EST_SALES_INST($E$6,$E$8,C39,$F$4)/currencyunit,[1]!S_EST_SALES_INST($E$6,$E$8,$E$9,D39)/currencyunit)</f>
        <v>0</v>
      </c>
      <c r="I39" s="207">
        <f ca="1">IF($D$4="自选机构",[1]!S_EST_NETPROFIT_INST($E$6,$E$8,C39,$F$4)/currencyunit,[1]!S_EST_NETPROFIT_INST($E$6,$E$8,$E$9,D39)/currencyunit)</f>
        <v>0</v>
      </c>
      <c r="J39" s="205" t="str">
        <f ca="1">IF($D$4="自选机构",[1]!S_EST_EPS_INST($E$6,$E$8,C39,$F$4),[1]!S_EST_EPS_INST($E$6,$E$8,$E$9,D39))</f>
        <v>0</v>
      </c>
      <c r="K39" s="206" t="str">
        <f ca="1">IF($D$4="自选机构",[1]!S_EST_NEWRATINGTIME_INST($E$6,Y39,$F$4),[1]!S_EST_NEWRATINGTIME_INST($E$6,$E$9,D39))</f>
        <v>0</v>
      </c>
      <c r="L39" s="205" t="str">
        <f ca="1">IF($D$4="自选机构",[1]!S_EST_RATINGANALYST($E$6,Y39,$F$4),[1]!S_EST_RATINGANALYST($E$6,$E$9,D39))</f>
        <v>0</v>
      </c>
      <c r="M39" s="205" t="str">
        <f ca="1">IF($D$4="自选机构",[1]!S_EST_ORGRATING_INST($E$6,Y39,$F$4),[1]!S_EST_ORGRATING_INST($E$6,$E$9,D39))</f>
        <v>0</v>
      </c>
      <c r="N39" s="207" t="str">
        <f ca="1">IF($D$4="自选机构",[1]!S_EST_SCORERATING_INST($E$6,Y39,$F$4),[1]!S_EST_SCORERATING_INST($E$6,$E$9,D39))</f>
        <v>0</v>
      </c>
      <c r="O39" s="205" t="str">
        <f ca="1">IF($D$4="自选机构",[1]!S_EST_STDRATING_INST($E$6,Y39,$F$4),[1]!S_EST_STDRATING_INST($E$6,$E$9,D39))</f>
        <v>0</v>
      </c>
      <c r="P39" s="206" t="str">
        <f>IF($D$4="自选机构",[1]!S_EST_FRSTRATINGTIME_INST($E$6,$F$4),[1]!S_EST_FRSTRATINGTIME_INST($E$6,D39))</f>
        <v>0</v>
      </c>
      <c r="Q39" s="195" t="str">
        <f t="shared" ca="1" si="1"/>
        <v/>
      </c>
      <c r="R39" s="195"/>
      <c r="S39" s="195"/>
      <c r="T39" s="195"/>
      <c r="U39" s="195"/>
      <c r="V39" s="195"/>
      <c r="W39" s="195"/>
      <c r="X39" s="208">
        <f t="shared" ca="1" si="2"/>
        <v>0</v>
      </c>
      <c r="Y39" s="208">
        <f t="shared" ca="1" si="7"/>
        <v>-1</v>
      </c>
      <c r="Z39" s="209" t="str">
        <f ca="1">IF($D$4="自选机构",[1]!S_EST_SCORERATING_INST($E$6,K39-1,$F$4),[1]!S_EST_SCORERATING_INST($E$6,K39-1,D39))</f>
        <v>0</v>
      </c>
      <c r="AA39" s="209">
        <f t="shared" ca="1" si="3"/>
        <v>0</v>
      </c>
      <c r="AB39" s="195" t="str">
        <f t="shared" ca="1" si="4"/>
        <v/>
      </c>
      <c r="AC39" s="210" t="str">
        <f t="shared" ca="1" si="6"/>
        <v/>
      </c>
      <c r="AD39" s="203"/>
    </row>
    <row r="40" spans="3:30" ht="16.5" x14ac:dyDescent="0.35">
      <c r="C40" s="7">
        <f t="shared" ca="1" si="5"/>
        <v>-1</v>
      </c>
      <c r="D40" s="211">
        <v>27</v>
      </c>
      <c r="E40" s="212" t="str">
        <f t="shared" si="0"/>
        <v>广发证券</v>
      </c>
      <c r="F40" s="213" t="str">
        <f ca="1">IF($D$4="自选机构",[1]!S_EST_ESTANALYST($E$6,$E$8,C40,$F$4),[1]!S_EST_ESTANALYST($E$6,$E$8,$E$9,D40))</f>
        <v>旷实</v>
      </c>
      <c r="G40" s="214" t="str">
        <f ca="1">IF($D$4="自选机构",[1]!S_EST_ESTNEWTIME_INST($E$6,$E$8,C40,$F$4),[1]!S_EST_ESTNEWTIME_INST($E$6,$E$8,$E$9,D40))</f>
        <v>2024-05-24</v>
      </c>
      <c r="H40" s="215">
        <f ca="1">IF($D$4="自选机构",[1]!S_EST_SALES_INST($E$6,$E$8,C40,$F$4)/currencyunit,[1]!S_EST_SALES_INST($E$6,$E$8,$E$9,D40)/currencyunit)</f>
        <v>25625</v>
      </c>
      <c r="I40" s="215">
        <f ca="1">IF($D$4="自选机构",[1]!S_EST_NETPROFIT_INST($E$6,$E$8,C40,$F$4)/currencyunit,[1]!S_EST_NETPROFIT_INST($E$6,$E$8,$E$9,D40)/currencyunit)</f>
        <v>-2443.0129999999999</v>
      </c>
      <c r="J40" s="213">
        <f ca="1">IF($D$4="自选机构",[1]!S_EST_EPS_INST($E$6,$E$8,C40,$F$4),[1]!S_EST_EPS_INST($E$6,$E$8,$E$9,D40))</f>
        <v>-5.7991999999999999</v>
      </c>
      <c r="K40" s="214" t="str">
        <f ca="1">IF($D$4="自选机构",[1]!S_EST_NEWRATINGTIME_INST($E$6,Y40,$F$4),[1]!S_EST_NEWRATINGTIME_INST($E$6,$E$9,D40))</f>
        <v>2024-05-24</v>
      </c>
      <c r="L40" s="213" t="str">
        <f ca="1">IF($D$4="自选机构",[1]!S_EST_RATINGANALYST($E$6,Y40,$F$4),[1]!S_EST_RATINGANALYST($E$6,$E$9,D40))</f>
        <v>旷实</v>
      </c>
      <c r="M40" s="213" t="str">
        <f ca="1">IF($D$4="自选机构",[1]!S_EST_ORGRATING_INST($E$6,Y40,$F$4),[1]!S_EST_ORGRATING_INST($E$6,$E$9,D40))</f>
        <v>广发证券_买入</v>
      </c>
      <c r="N40" s="215">
        <f ca="1">IF($D$4="自选机构",[1]!S_EST_SCORERATING_INST($E$6,Y40,$F$4),[1]!S_EST_SCORERATING_INST($E$6,$E$9,D40))</f>
        <v>1</v>
      </c>
      <c r="O40" s="213" t="str">
        <f ca="1">IF($D$4="自选机构",[1]!S_EST_STDRATING_INST($E$6,Y40,$F$4),[1]!S_EST_STDRATING_INST($E$6,$E$9,D40))</f>
        <v>买入</v>
      </c>
      <c r="P40" s="214" t="str">
        <f>IF($D$4="自选机构",[1]!S_EST_FRSTRATINGTIME_INST($E$6,$F$4),[1]!S_EST_FRSTRATINGTIME_INST($E$6,D40))</f>
        <v>0</v>
      </c>
      <c r="Q40" s="216">
        <f t="shared" ca="1" si="1"/>
        <v>1</v>
      </c>
      <c r="R40" s="216"/>
      <c r="S40" s="216"/>
      <c r="T40" s="216"/>
      <c r="U40" s="216"/>
      <c r="V40" s="216"/>
      <c r="W40" s="216"/>
      <c r="X40" s="217">
        <f t="shared" ca="1" si="2"/>
        <v>45436</v>
      </c>
      <c r="Y40" s="217">
        <f t="shared" ca="1" si="7"/>
        <v>-1</v>
      </c>
      <c r="Z40" s="218">
        <f ca="1">IF($D$4="自选机构",[1]!S_EST_SCORERATING_INST($E$6,K40-1,$F$4),[1]!S_EST_SCORERATING_INST($E$6,K40-1,D40))</f>
        <v>1</v>
      </c>
      <c r="AA40" s="218" t="str">
        <f t="shared" ca="1" si="3"/>
        <v>评级不变</v>
      </c>
      <c r="AB40" s="216">
        <f t="shared" ca="1" si="4"/>
        <v>1</v>
      </c>
      <c r="AC40" s="219">
        <f t="shared" ca="1" si="6"/>
        <v>0</v>
      </c>
      <c r="AD40" s="211"/>
    </row>
    <row r="41" spans="3:30" ht="16.5" x14ac:dyDescent="0.35">
      <c r="C41" s="7">
        <f t="shared" ca="1" si="5"/>
        <v>45435</v>
      </c>
      <c r="D41" s="203">
        <v>28</v>
      </c>
      <c r="E41" s="204" t="str">
        <f t="shared" si="0"/>
        <v>世纪证券</v>
      </c>
      <c r="F41" s="205" t="str">
        <f ca="1">IF($D$4="自选机构",[1]!S_EST_ESTANALYST($E$6,$E$8,C41,$F$4),[1]!S_EST_ESTANALYST($E$6,$E$8,$E$9,D41))</f>
        <v>0</v>
      </c>
      <c r="G41" s="206" t="str">
        <f ca="1">IF($D$4="自选机构",[1]!S_EST_ESTNEWTIME_INST($E$6,$E$8,C41,$F$4),[1]!S_EST_ESTNEWTIME_INST($E$6,$E$8,$E$9,D41))</f>
        <v>0</v>
      </c>
      <c r="H41" s="207">
        <f ca="1">IF($D$4="自选机构",[1]!S_EST_SALES_INST($E$6,$E$8,C41,$F$4)/currencyunit,[1]!S_EST_SALES_INST($E$6,$E$8,$E$9,D41)/currencyunit)</f>
        <v>0</v>
      </c>
      <c r="I41" s="207">
        <f ca="1">IF($D$4="自选机构",[1]!S_EST_NETPROFIT_INST($E$6,$E$8,C41,$F$4)/currencyunit,[1]!S_EST_NETPROFIT_INST($E$6,$E$8,$E$9,D41)/currencyunit)</f>
        <v>0</v>
      </c>
      <c r="J41" s="205" t="str">
        <f ca="1">IF($D$4="自选机构",[1]!S_EST_EPS_INST($E$6,$E$8,C41,$F$4),[1]!S_EST_EPS_INST($E$6,$E$8,$E$9,D41))</f>
        <v>0</v>
      </c>
      <c r="K41" s="206" t="str">
        <f ca="1">IF($D$4="自选机构",[1]!S_EST_NEWRATINGTIME_INST($E$6,Y41,$F$4),[1]!S_EST_NEWRATINGTIME_INST($E$6,$E$9,D41))</f>
        <v>0</v>
      </c>
      <c r="L41" s="205" t="str">
        <f ca="1">IF($D$4="自选机构",[1]!S_EST_RATINGANALYST($E$6,Y41,$F$4),[1]!S_EST_RATINGANALYST($E$6,$E$9,D41))</f>
        <v>0</v>
      </c>
      <c r="M41" s="205" t="str">
        <f ca="1">IF($D$4="自选机构",[1]!S_EST_ORGRATING_INST($E$6,Y41,$F$4),[1]!S_EST_ORGRATING_INST($E$6,$E$9,D41))</f>
        <v>0</v>
      </c>
      <c r="N41" s="207" t="str">
        <f ca="1">IF($D$4="自选机构",[1]!S_EST_SCORERATING_INST($E$6,Y41,$F$4),[1]!S_EST_SCORERATING_INST($E$6,$E$9,D41))</f>
        <v>0</v>
      </c>
      <c r="O41" s="205" t="str">
        <f ca="1">IF($D$4="自选机构",[1]!S_EST_STDRATING_INST($E$6,Y41,$F$4),[1]!S_EST_STDRATING_INST($E$6,$E$9,D41))</f>
        <v>0</v>
      </c>
      <c r="P41" s="206" t="str">
        <f>IF($D$4="自选机构",[1]!S_EST_FRSTRATINGTIME_INST($E$6,$F$4),[1]!S_EST_FRSTRATINGTIME_INST($E$6,D41))</f>
        <v>0</v>
      </c>
      <c r="Q41" s="195" t="str">
        <f t="shared" ca="1" si="1"/>
        <v/>
      </c>
      <c r="R41" s="195"/>
      <c r="S41" s="195"/>
      <c r="T41" s="195"/>
      <c r="U41" s="195"/>
      <c r="V41" s="195"/>
      <c r="W41" s="195"/>
      <c r="X41" s="208">
        <f t="shared" ca="1" si="2"/>
        <v>0</v>
      </c>
      <c r="Y41" s="208">
        <f t="shared" ca="1" si="7"/>
        <v>45435</v>
      </c>
      <c r="Z41" s="209" t="str">
        <f ca="1">IF($D$4="自选机构",[1]!S_EST_SCORERATING_INST($E$6,K41-1,$F$4),[1]!S_EST_SCORERATING_INST($E$6,K41-1,D41))</f>
        <v>0</v>
      </c>
      <c r="AA41" s="209">
        <f t="shared" ca="1" si="3"/>
        <v>0</v>
      </c>
      <c r="AB41" s="195" t="str">
        <f t="shared" ca="1" si="4"/>
        <v/>
      </c>
      <c r="AC41" s="210" t="str">
        <f t="shared" ca="1" si="6"/>
        <v/>
      </c>
      <c r="AD41" s="203"/>
    </row>
    <row r="42" spans="3:30" ht="16.5" x14ac:dyDescent="0.35">
      <c r="C42" s="7">
        <f t="shared" ca="1" si="5"/>
        <v>-1</v>
      </c>
      <c r="D42" s="211">
        <v>29</v>
      </c>
      <c r="E42" s="212" t="str">
        <f t="shared" si="0"/>
        <v>华西证券</v>
      </c>
      <c r="F42" s="213" t="str">
        <f ca="1">IF($D$4="自选机构",[1]!S_EST_ESTANALYST($E$6,$E$8,C42,$F$4),[1]!S_EST_ESTANALYST($E$6,$E$8,$E$9,D42))</f>
        <v>0</v>
      </c>
      <c r="G42" s="214" t="str">
        <f ca="1">IF($D$4="自选机构",[1]!S_EST_ESTNEWTIME_INST($E$6,$E$8,C42,$F$4),[1]!S_EST_ESTNEWTIME_INST($E$6,$E$8,$E$9,D42))</f>
        <v>0</v>
      </c>
      <c r="H42" s="215">
        <f ca="1">IF($D$4="自选机构",[1]!S_EST_SALES_INST($E$6,$E$8,C42,$F$4)/currencyunit,[1]!S_EST_SALES_INST($E$6,$E$8,$E$9,D42)/currencyunit)</f>
        <v>0</v>
      </c>
      <c r="I42" s="215">
        <f ca="1">IF($D$4="自选机构",[1]!S_EST_NETPROFIT_INST($E$6,$E$8,C42,$F$4)/currencyunit,[1]!S_EST_NETPROFIT_INST($E$6,$E$8,$E$9,D42)/currencyunit)</f>
        <v>0</v>
      </c>
      <c r="J42" s="213" t="str">
        <f ca="1">IF($D$4="自选机构",[1]!S_EST_EPS_INST($E$6,$E$8,C42,$F$4),[1]!S_EST_EPS_INST($E$6,$E$8,$E$9,D42))</f>
        <v>0</v>
      </c>
      <c r="K42" s="214" t="str">
        <f ca="1">IF($D$4="自选机构",[1]!S_EST_NEWRATINGTIME_INST($E$6,Y42,$F$4),[1]!S_EST_NEWRATINGTIME_INST($E$6,$E$9,D42))</f>
        <v>0</v>
      </c>
      <c r="L42" s="213" t="str">
        <f ca="1">IF($D$4="自选机构",[1]!S_EST_RATINGANALYST($E$6,Y42,$F$4),[1]!S_EST_RATINGANALYST($E$6,$E$9,D42))</f>
        <v>0</v>
      </c>
      <c r="M42" s="213" t="str">
        <f ca="1">IF($D$4="自选机构",[1]!S_EST_ORGRATING_INST($E$6,Y42,$F$4),[1]!S_EST_ORGRATING_INST($E$6,$E$9,D42))</f>
        <v>0</v>
      </c>
      <c r="N42" s="215" t="str">
        <f ca="1">IF($D$4="自选机构",[1]!S_EST_SCORERATING_INST($E$6,Y42,$F$4),[1]!S_EST_SCORERATING_INST($E$6,$E$9,D42))</f>
        <v>0</v>
      </c>
      <c r="O42" s="213" t="str">
        <f ca="1">IF($D$4="自选机构",[1]!S_EST_STDRATING_INST($E$6,Y42,$F$4),[1]!S_EST_STDRATING_INST($E$6,$E$9,D42))</f>
        <v>0</v>
      </c>
      <c r="P42" s="214" t="str">
        <f>IF($D$4="自选机构",[1]!S_EST_FRSTRATINGTIME_INST($E$6,$F$4),[1]!S_EST_FRSTRATINGTIME_INST($E$6,D42))</f>
        <v>0</v>
      </c>
      <c r="Q42" s="216" t="str">
        <f t="shared" ca="1" si="1"/>
        <v/>
      </c>
      <c r="R42" s="216"/>
      <c r="S42" s="216"/>
      <c r="T42" s="216"/>
      <c r="U42" s="216"/>
      <c r="V42" s="216"/>
      <c r="W42" s="216"/>
      <c r="X42" s="217">
        <f t="shared" ca="1" si="2"/>
        <v>0</v>
      </c>
      <c r="Y42" s="217">
        <f t="shared" ca="1" si="7"/>
        <v>-1</v>
      </c>
      <c r="Z42" s="218" t="str">
        <f ca="1">IF($D$4="自选机构",[1]!S_EST_SCORERATING_INST($E$6,K42-1,$F$4),[1]!S_EST_SCORERATING_INST($E$6,K42-1,D42))</f>
        <v>0</v>
      </c>
      <c r="AA42" s="218">
        <f t="shared" ca="1" si="3"/>
        <v>0</v>
      </c>
      <c r="AB42" s="216" t="str">
        <f t="shared" ca="1" si="4"/>
        <v/>
      </c>
      <c r="AC42" s="219" t="str">
        <f t="shared" ca="1" si="6"/>
        <v/>
      </c>
      <c r="AD42" s="211"/>
    </row>
    <row r="43" spans="3:30" ht="16.5" x14ac:dyDescent="0.35">
      <c r="C43" s="7">
        <f t="shared" ca="1" si="5"/>
        <v>-1</v>
      </c>
      <c r="D43" s="203">
        <v>30</v>
      </c>
      <c r="E43" s="204" t="str">
        <f t="shared" si="0"/>
        <v>国元证券</v>
      </c>
      <c r="F43" s="205" t="str">
        <f ca="1">IF($D$4="自选机构",[1]!S_EST_ESTANALYST($E$6,$E$8,C43,$F$4),[1]!S_EST_ESTANALYST($E$6,$E$8,$E$9,D43))</f>
        <v>0</v>
      </c>
      <c r="G43" s="206" t="str">
        <f ca="1">IF($D$4="自选机构",[1]!S_EST_ESTNEWTIME_INST($E$6,$E$8,C43,$F$4),[1]!S_EST_ESTNEWTIME_INST($E$6,$E$8,$E$9,D43))</f>
        <v>0</v>
      </c>
      <c r="H43" s="207">
        <f ca="1">IF($D$4="自选机构",[1]!S_EST_SALES_INST($E$6,$E$8,C43,$F$4)/currencyunit,[1]!S_EST_SALES_INST($E$6,$E$8,$E$9,D43)/currencyunit)</f>
        <v>0</v>
      </c>
      <c r="I43" s="207">
        <f ca="1">IF($D$4="自选机构",[1]!S_EST_NETPROFIT_INST($E$6,$E$8,C43,$F$4)/currencyunit,[1]!S_EST_NETPROFIT_INST($E$6,$E$8,$E$9,D43)/currencyunit)</f>
        <v>0</v>
      </c>
      <c r="J43" s="205" t="str">
        <f ca="1">IF($D$4="自选机构",[1]!S_EST_EPS_INST($E$6,$E$8,C43,$F$4),[1]!S_EST_EPS_INST($E$6,$E$8,$E$9,D43))</f>
        <v>0</v>
      </c>
      <c r="K43" s="206" t="str">
        <f ca="1">IF($D$4="自选机构",[1]!S_EST_NEWRATINGTIME_INST($E$6,Y43,$F$4),[1]!S_EST_NEWRATINGTIME_INST($E$6,$E$9,D43))</f>
        <v>0</v>
      </c>
      <c r="L43" s="205" t="str">
        <f ca="1">IF($D$4="自选机构",[1]!S_EST_RATINGANALYST($E$6,Y43,$F$4),[1]!S_EST_RATINGANALYST($E$6,$E$9,D43))</f>
        <v>0</v>
      </c>
      <c r="M43" s="205" t="str">
        <f ca="1">IF($D$4="自选机构",[1]!S_EST_ORGRATING_INST($E$6,Y43,$F$4),[1]!S_EST_ORGRATING_INST($E$6,$E$9,D43))</f>
        <v>0</v>
      </c>
      <c r="N43" s="207" t="str">
        <f ca="1">IF($D$4="自选机构",[1]!S_EST_SCORERATING_INST($E$6,Y43,$F$4),[1]!S_EST_SCORERATING_INST($E$6,$E$9,D43))</f>
        <v>0</v>
      </c>
      <c r="O43" s="205" t="str">
        <f ca="1">IF($D$4="自选机构",[1]!S_EST_STDRATING_INST($E$6,Y43,$F$4),[1]!S_EST_STDRATING_INST($E$6,$E$9,D43))</f>
        <v>0</v>
      </c>
      <c r="P43" s="206" t="str">
        <f>IF($D$4="自选机构",[1]!S_EST_FRSTRATINGTIME_INST($E$6,$F$4),[1]!S_EST_FRSTRATINGTIME_INST($E$6,D43))</f>
        <v>0</v>
      </c>
      <c r="Q43" s="195" t="str">
        <f t="shared" ca="1" si="1"/>
        <v/>
      </c>
      <c r="R43" s="195"/>
      <c r="S43" s="195"/>
      <c r="T43" s="195"/>
      <c r="U43" s="195"/>
      <c r="V43" s="195"/>
      <c r="W43" s="195"/>
      <c r="X43" s="208">
        <f t="shared" ca="1" si="2"/>
        <v>0</v>
      </c>
      <c r="Y43" s="208">
        <f t="shared" ca="1" si="7"/>
        <v>-1</v>
      </c>
      <c r="Z43" s="209" t="str">
        <f ca="1">IF($D$4="自选机构",[1]!S_EST_SCORERATING_INST($E$6,K43-1,$F$4),[1]!S_EST_SCORERATING_INST($E$6,K43-1,D43))</f>
        <v>0</v>
      </c>
      <c r="AA43" s="209">
        <f t="shared" ca="1" si="3"/>
        <v>0</v>
      </c>
      <c r="AB43" s="195" t="str">
        <f t="shared" ca="1" si="4"/>
        <v/>
      </c>
      <c r="AC43" s="210" t="str">
        <f t="shared" ca="1" si="6"/>
        <v/>
      </c>
      <c r="AD43" s="203"/>
    </row>
    <row r="44" spans="3:30" ht="16.5" x14ac:dyDescent="0.35">
      <c r="C44" s="7">
        <f t="shared" ca="1" si="5"/>
        <v>-1</v>
      </c>
      <c r="D44" s="211">
        <v>31</v>
      </c>
      <c r="E44" s="212" t="str">
        <f t="shared" si="0"/>
        <v>渤海证券</v>
      </c>
      <c r="F44" s="213" t="str">
        <f ca="1">IF($D$4="自选机构",[1]!S_EST_ESTANALYST($E$6,$E$8,C44,$F$4),[1]!S_EST_ESTANALYST($E$6,$E$8,$E$9,D44))</f>
        <v>0</v>
      </c>
      <c r="G44" s="214" t="str">
        <f ca="1">IF($D$4="自选机构",[1]!S_EST_ESTNEWTIME_INST($E$6,$E$8,C44,$F$4),[1]!S_EST_ESTNEWTIME_INST($E$6,$E$8,$E$9,D44))</f>
        <v>0</v>
      </c>
      <c r="H44" s="215">
        <f ca="1">IF($D$4="自选机构",[1]!S_EST_SALES_INST($E$6,$E$8,C44,$F$4)/currencyunit,[1]!S_EST_SALES_INST($E$6,$E$8,$E$9,D44)/currencyunit)</f>
        <v>0</v>
      </c>
      <c r="I44" s="215">
        <f ca="1">IF($D$4="自选机构",[1]!S_EST_NETPROFIT_INST($E$6,$E$8,C44,$F$4)/currencyunit,[1]!S_EST_NETPROFIT_INST($E$6,$E$8,$E$9,D44)/currencyunit)</f>
        <v>0</v>
      </c>
      <c r="J44" s="213" t="str">
        <f ca="1">IF($D$4="自选机构",[1]!S_EST_EPS_INST($E$6,$E$8,C44,$F$4),[1]!S_EST_EPS_INST($E$6,$E$8,$E$9,D44))</f>
        <v>0</v>
      </c>
      <c r="K44" s="214" t="str">
        <f ca="1">IF($D$4="自选机构",[1]!S_EST_NEWRATINGTIME_INST($E$6,Y44,$F$4),[1]!S_EST_NEWRATINGTIME_INST($E$6,$E$9,D44))</f>
        <v>0</v>
      </c>
      <c r="L44" s="213" t="str">
        <f ca="1">IF($D$4="自选机构",[1]!S_EST_RATINGANALYST($E$6,Y44,$F$4),[1]!S_EST_RATINGANALYST($E$6,$E$9,D44))</f>
        <v>0</v>
      </c>
      <c r="M44" s="213" t="str">
        <f ca="1">IF($D$4="自选机构",[1]!S_EST_ORGRATING_INST($E$6,Y44,$F$4),[1]!S_EST_ORGRATING_INST($E$6,$E$9,D44))</f>
        <v>0</v>
      </c>
      <c r="N44" s="215" t="str">
        <f ca="1">IF($D$4="自选机构",[1]!S_EST_SCORERATING_INST($E$6,Y44,$F$4),[1]!S_EST_SCORERATING_INST($E$6,$E$9,D44))</f>
        <v>0</v>
      </c>
      <c r="O44" s="213" t="str">
        <f ca="1">IF($D$4="自选机构",[1]!S_EST_STDRATING_INST($E$6,Y44,$F$4),[1]!S_EST_STDRATING_INST($E$6,$E$9,D44))</f>
        <v>0</v>
      </c>
      <c r="P44" s="214" t="str">
        <f>IF($D$4="自选机构",[1]!S_EST_FRSTRATINGTIME_INST($E$6,$F$4),[1]!S_EST_FRSTRATINGTIME_INST($E$6,D44))</f>
        <v>0</v>
      </c>
      <c r="Q44" s="216" t="str">
        <f t="shared" ca="1" si="1"/>
        <v/>
      </c>
      <c r="R44" s="216"/>
      <c r="S44" s="216"/>
      <c r="T44" s="216"/>
      <c r="U44" s="216"/>
      <c r="V44" s="216"/>
      <c r="W44" s="216"/>
      <c r="X44" s="217">
        <f t="shared" ca="1" si="2"/>
        <v>0</v>
      </c>
      <c r="Y44" s="217">
        <f t="shared" ca="1" si="7"/>
        <v>-1</v>
      </c>
      <c r="Z44" s="218" t="str">
        <f ca="1">IF($D$4="自选机构",[1]!S_EST_SCORERATING_INST($E$6,K44-1,$F$4),[1]!S_EST_SCORERATING_INST($E$6,K44-1,D44))</f>
        <v>0</v>
      </c>
      <c r="AA44" s="218">
        <f t="shared" ca="1" si="3"/>
        <v>0</v>
      </c>
      <c r="AB44" s="216" t="str">
        <f t="shared" ca="1" si="4"/>
        <v/>
      </c>
      <c r="AC44" s="219" t="str">
        <f t="shared" ca="1" si="6"/>
        <v/>
      </c>
      <c r="AD44" s="211"/>
    </row>
    <row r="45" spans="3:30" ht="16.5" x14ac:dyDescent="0.35">
      <c r="C45" s="7">
        <f t="shared" ca="1" si="5"/>
        <v>-1</v>
      </c>
      <c r="D45" s="203">
        <v>32</v>
      </c>
      <c r="E45" s="204" t="str">
        <f t="shared" si="0"/>
        <v>爱建证券</v>
      </c>
      <c r="F45" s="205" t="str">
        <f ca="1">IF($D$4="自选机构",[1]!S_EST_ESTANALYST($E$6,$E$8,C45,$F$4),[1]!S_EST_ESTANALYST($E$6,$E$8,$E$9,D45))</f>
        <v>0</v>
      </c>
      <c r="G45" s="206" t="str">
        <f ca="1">IF($D$4="自选机构",[1]!S_EST_ESTNEWTIME_INST($E$6,$E$8,C45,$F$4),[1]!S_EST_ESTNEWTIME_INST($E$6,$E$8,$E$9,D45))</f>
        <v>0</v>
      </c>
      <c r="H45" s="207">
        <f ca="1">IF($D$4="自选机构",[1]!S_EST_SALES_INST($E$6,$E$8,C45,$F$4)/currencyunit,[1]!S_EST_SALES_INST($E$6,$E$8,$E$9,D45)/currencyunit)</f>
        <v>0</v>
      </c>
      <c r="I45" s="207">
        <f ca="1">IF($D$4="自选机构",[1]!S_EST_NETPROFIT_INST($E$6,$E$8,C45,$F$4)/currencyunit,[1]!S_EST_NETPROFIT_INST($E$6,$E$8,$E$9,D45)/currencyunit)</f>
        <v>0</v>
      </c>
      <c r="J45" s="205" t="str">
        <f ca="1">IF($D$4="自选机构",[1]!S_EST_EPS_INST($E$6,$E$8,C45,$F$4),[1]!S_EST_EPS_INST($E$6,$E$8,$E$9,D45))</f>
        <v>0</v>
      </c>
      <c r="K45" s="206" t="str">
        <f ca="1">IF($D$4="自选机构",[1]!S_EST_NEWRATINGTIME_INST($E$6,Y45,$F$4),[1]!S_EST_NEWRATINGTIME_INST($E$6,$E$9,D45))</f>
        <v>0</v>
      </c>
      <c r="L45" s="205" t="str">
        <f ca="1">IF($D$4="自选机构",[1]!S_EST_RATINGANALYST($E$6,Y45,$F$4),[1]!S_EST_RATINGANALYST($E$6,$E$9,D45))</f>
        <v>0</v>
      </c>
      <c r="M45" s="205" t="str">
        <f ca="1">IF($D$4="自选机构",[1]!S_EST_ORGRATING_INST($E$6,Y45,$F$4),[1]!S_EST_ORGRATING_INST($E$6,$E$9,D45))</f>
        <v>0</v>
      </c>
      <c r="N45" s="207" t="str">
        <f ca="1">IF($D$4="自选机构",[1]!S_EST_SCORERATING_INST($E$6,Y45,$F$4),[1]!S_EST_SCORERATING_INST($E$6,$E$9,D45))</f>
        <v>0</v>
      </c>
      <c r="O45" s="205" t="str">
        <f ca="1">IF($D$4="自选机构",[1]!S_EST_STDRATING_INST($E$6,Y45,$F$4),[1]!S_EST_STDRATING_INST($E$6,$E$9,D45))</f>
        <v>0</v>
      </c>
      <c r="P45" s="206" t="str">
        <f>IF($D$4="自选机构",[1]!S_EST_FRSTRATINGTIME_INST($E$6,$F$4),[1]!S_EST_FRSTRATINGTIME_INST($E$6,D45))</f>
        <v>0</v>
      </c>
      <c r="Q45" s="195" t="str">
        <f t="shared" ca="1" si="1"/>
        <v/>
      </c>
      <c r="R45" s="195"/>
      <c r="S45" s="195"/>
      <c r="T45" s="195"/>
      <c r="U45" s="195"/>
      <c r="V45" s="195"/>
      <c r="W45" s="195"/>
      <c r="X45" s="208">
        <f t="shared" ca="1" si="2"/>
        <v>0</v>
      </c>
      <c r="Y45" s="208">
        <f t="shared" ca="1" si="7"/>
        <v>-1</v>
      </c>
      <c r="Z45" s="209" t="str">
        <f ca="1">IF($D$4="自选机构",[1]!S_EST_SCORERATING_INST($E$6,K45-1,$F$4),[1]!S_EST_SCORERATING_INST($E$6,K45-1,D45))</f>
        <v>0</v>
      </c>
      <c r="AA45" s="209">
        <f t="shared" ca="1" si="3"/>
        <v>0</v>
      </c>
      <c r="AB45" s="195" t="str">
        <f t="shared" ca="1" si="4"/>
        <v/>
      </c>
      <c r="AC45" s="210" t="str">
        <f t="shared" ca="1" si="6"/>
        <v/>
      </c>
      <c r="AD45" s="203"/>
    </row>
    <row r="46" spans="3:30" ht="16.5" x14ac:dyDescent="0.35">
      <c r="C46" s="7">
        <f t="shared" ca="1" si="5"/>
        <v>-1</v>
      </c>
      <c r="D46" s="211">
        <v>33</v>
      </c>
      <c r="E46" s="212" t="str">
        <f t="shared" si="0"/>
        <v>安信证券</v>
      </c>
      <c r="F46" s="213" t="str">
        <f ca="1">IF($D$4="自选机构",[1]!S_EST_ESTANALYST($E$6,$E$8,C46,$F$4),[1]!S_EST_ESTANALYST($E$6,$E$8,$E$9,D46))</f>
        <v>0</v>
      </c>
      <c r="G46" s="214" t="str">
        <f ca="1">IF($D$4="自选机构",[1]!S_EST_ESTNEWTIME_INST($E$6,$E$8,C46,$F$4),[1]!S_EST_ESTNEWTIME_INST($E$6,$E$8,$E$9,D46))</f>
        <v>0</v>
      </c>
      <c r="H46" s="215">
        <f ca="1">IF($D$4="自选机构",[1]!S_EST_SALES_INST($E$6,$E$8,C46,$F$4)/currencyunit,[1]!S_EST_SALES_INST($E$6,$E$8,$E$9,D46)/currencyunit)</f>
        <v>0</v>
      </c>
      <c r="I46" s="215">
        <f ca="1">IF($D$4="自选机构",[1]!S_EST_NETPROFIT_INST($E$6,$E$8,C46,$F$4)/currencyunit,[1]!S_EST_NETPROFIT_INST($E$6,$E$8,$E$9,D46)/currencyunit)</f>
        <v>0</v>
      </c>
      <c r="J46" s="213" t="str">
        <f ca="1">IF($D$4="自选机构",[1]!S_EST_EPS_INST($E$6,$E$8,C46,$F$4),[1]!S_EST_EPS_INST($E$6,$E$8,$E$9,D46))</f>
        <v>0</v>
      </c>
      <c r="K46" s="214" t="str">
        <f ca="1">IF($D$4="自选机构",[1]!S_EST_NEWRATINGTIME_INST($E$6,Y46,$F$4),[1]!S_EST_NEWRATINGTIME_INST($E$6,$E$9,D46))</f>
        <v>0</v>
      </c>
      <c r="L46" s="213" t="str">
        <f ca="1">IF($D$4="自选机构",[1]!S_EST_RATINGANALYST($E$6,Y46,$F$4),[1]!S_EST_RATINGANALYST($E$6,$E$9,D46))</f>
        <v>0</v>
      </c>
      <c r="M46" s="213" t="str">
        <f ca="1">IF($D$4="自选机构",[1]!S_EST_ORGRATING_INST($E$6,Y46,$F$4),[1]!S_EST_ORGRATING_INST($E$6,$E$9,D46))</f>
        <v>0</v>
      </c>
      <c r="N46" s="215" t="str">
        <f ca="1">IF($D$4="自选机构",[1]!S_EST_SCORERATING_INST($E$6,Y46,$F$4),[1]!S_EST_SCORERATING_INST($E$6,$E$9,D46))</f>
        <v>0</v>
      </c>
      <c r="O46" s="213" t="str">
        <f ca="1">IF($D$4="自选机构",[1]!S_EST_STDRATING_INST($E$6,Y46,$F$4),[1]!S_EST_STDRATING_INST($E$6,$E$9,D46))</f>
        <v>0</v>
      </c>
      <c r="P46" s="214" t="str">
        <f>IF($D$4="自选机构",[1]!S_EST_FRSTRATINGTIME_INST($E$6,$F$4),[1]!S_EST_FRSTRATINGTIME_INST($E$6,D46))</f>
        <v>0</v>
      </c>
      <c r="Q46" s="216" t="str">
        <f t="shared" ca="1" si="1"/>
        <v/>
      </c>
      <c r="R46" s="216"/>
      <c r="S46" s="216"/>
      <c r="T46" s="216"/>
      <c r="U46" s="216"/>
      <c r="V46" s="216"/>
      <c r="W46" s="216"/>
      <c r="X46" s="217">
        <f t="shared" ca="1" si="2"/>
        <v>0</v>
      </c>
      <c r="Y46" s="217">
        <f t="shared" ca="1" si="7"/>
        <v>-1</v>
      </c>
      <c r="Z46" s="218" t="str">
        <f ca="1">IF($D$4="自选机构",[1]!S_EST_SCORERATING_INST($E$6,K46-1,$F$4),[1]!S_EST_SCORERATING_INST($E$6,K46-1,D46))</f>
        <v>0</v>
      </c>
      <c r="AA46" s="218">
        <f t="shared" ca="1" si="3"/>
        <v>0</v>
      </c>
      <c r="AB46" s="216" t="str">
        <f t="shared" ca="1" si="4"/>
        <v/>
      </c>
      <c r="AC46" s="219" t="str">
        <f t="shared" ca="1" si="6"/>
        <v/>
      </c>
      <c r="AD46" s="211"/>
    </row>
    <row r="47" spans="3:30" ht="16.5" x14ac:dyDescent="0.35">
      <c r="C47" s="7">
        <f t="shared" ca="1" si="5"/>
        <v>-1</v>
      </c>
      <c r="D47" s="203">
        <v>34</v>
      </c>
      <c r="E47" s="204" t="str">
        <f t="shared" ref="E47:E78" si="8">IF($D$4="自选机构",$E$4,VLOOKUP(D47,Institutionlist,2,FALSE))</f>
        <v>财富证券</v>
      </c>
      <c r="F47" s="205" t="str">
        <f ca="1">IF($D$4="自选机构",[1]!S_EST_ESTANALYST($E$6,$E$8,C47,$F$4),[1]!S_EST_ESTANALYST($E$6,$E$8,$E$9,D47))</f>
        <v>0</v>
      </c>
      <c r="G47" s="206" t="str">
        <f ca="1">IF($D$4="自选机构",[1]!S_EST_ESTNEWTIME_INST($E$6,$E$8,C47,$F$4),[1]!S_EST_ESTNEWTIME_INST($E$6,$E$8,$E$9,D47))</f>
        <v>0</v>
      </c>
      <c r="H47" s="207">
        <f ca="1">IF($D$4="自选机构",[1]!S_EST_SALES_INST($E$6,$E$8,C47,$F$4)/currencyunit,[1]!S_EST_SALES_INST($E$6,$E$8,$E$9,D47)/currencyunit)</f>
        <v>0</v>
      </c>
      <c r="I47" s="207">
        <f ca="1">IF($D$4="自选机构",[1]!S_EST_NETPROFIT_INST($E$6,$E$8,C47,$F$4)/currencyunit,[1]!S_EST_NETPROFIT_INST($E$6,$E$8,$E$9,D47)/currencyunit)</f>
        <v>0</v>
      </c>
      <c r="J47" s="205" t="str">
        <f ca="1">IF($D$4="自选机构",[1]!S_EST_EPS_INST($E$6,$E$8,C47,$F$4),[1]!S_EST_EPS_INST($E$6,$E$8,$E$9,D47))</f>
        <v>0</v>
      </c>
      <c r="K47" s="206" t="str">
        <f ca="1">IF($D$4="自选机构",[1]!S_EST_NEWRATINGTIME_INST($E$6,Y47,$F$4),[1]!S_EST_NEWRATINGTIME_INST($E$6,$E$9,D47))</f>
        <v>0</v>
      </c>
      <c r="L47" s="205" t="str">
        <f ca="1">IF($D$4="自选机构",[1]!S_EST_RATINGANALYST($E$6,Y47,$F$4),[1]!S_EST_RATINGANALYST($E$6,$E$9,D47))</f>
        <v>0</v>
      </c>
      <c r="M47" s="205" t="str">
        <f ca="1">IF($D$4="自选机构",[1]!S_EST_ORGRATING_INST($E$6,Y47,$F$4),[1]!S_EST_ORGRATING_INST($E$6,$E$9,D47))</f>
        <v>0</v>
      </c>
      <c r="N47" s="207" t="str">
        <f ca="1">IF($D$4="自选机构",[1]!S_EST_SCORERATING_INST($E$6,Y47,$F$4),[1]!S_EST_SCORERATING_INST($E$6,$E$9,D47))</f>
        <v>0</v>
      </c>
      <c r="O47" s="205" t="str">
        <f ca="1">IF($D$4="自选机构",[1]!S_EST_STDRATING_INST($E$6,Y47,$F$4),[1]!S_EST_STDRATING_INST($E$6,$E$9,D47))</f>
        <v>0</v>
      </c>
      <c r="P47" s="206" t="str">
        <f>IF($D$4="自选机构",[1]!S_EST_FRSTRATINGTIME_INST($E$6,$F$4),[1]!S_EST_FRSTRATINGTIME_INST($E$6,D47))</f>
        <v>0</v>
      </c>
      <c r="Q47" s="195" t="str">
        <f t="shared" ca="1" si="1"/>
        <v/>
      </c>
      <c r="R47" s="195"/>
      <c r="S47" s="195"/>
      <c r="T47" s="195"/>
      <c r="U47" s="195"/>
      <c r="V47" s="195"/>
      <c r="W47" s="195"/>
      <c r="X47" s="208">
        <f t="shared" ref="X47:X78" ca="1" si="9">--G47</f>
        <v>0</v>
      </c>
      <c r="Y47" s="208">
        <f t="shared" ca="1" si="7"/>
        <v>-1</v>
      </c>
      <c r="Z47" s="209" t="str">
        <f ca="1">IF($D$4="自选机构",[1]!S_EST_SCORERATING_INST($E$6,K47-1,$F$4),[1]!S_EST_SCORERATING_INST($E$6,K47-1,D47))</f>
        <v>0</v>
      </c>
      <c r="AA47" s="209">
        <f t="shared" ca="1" si="3"/>
        <v>0</v>
      </c>
      <c r="AB47" s="195" t="str">
        <f t="shared" ref="AB47:AB78" ca="1" si="10">IF(K47-$F$10&gt;=0,1,"")</f>
        <v/>
      </c>
      <c r="AC47" s="210" t="str">
        <f t="shared" ca="1" si="6"/>
        <v/>
      </c>
      <c r="AD47" s="203"/>
    </row>
    <row r="48" spans="3:30" ht="16.5" x14ac:dyDescent="0.35">
      <c r="C48" s="7">
        <f t="shared" ca="1" si="5"/>
        <v>-1</v>
      </c>
      <c r="D48" s="211">
        <v>35</v>
      </c>
      <c r="E48" s="212" t="str">
        <f t="shared" si="8"/>
        <v>大通证券</v>
      </c>
      <c r="F48" s="213" t="str">
        <f ca="1">IF($D$4="自选机构",[1]!S_EST_ESTANALYST($E$6,$E$8,C48,$F$4),[1]!S_EST_ESTANALYST($E$6,$E$8,$E$9,D48))</f>
        <v>0</v>
      </c>
      <c r="G48" s="214" t="str">
        <f ca="1">IF($D$4="自选机构",[1]!S_EST_ESTNEWTIME_INST($E$6,$E$8,C48,$F$4),[1]!S_EST_ESTNEWTIME_INST($E$6,$E$8,$E$9,D48))</f>
        <v>0</v>
      </c>
      <c r="H48" s="215">
        <f ca="1">IF($D$4="自选机构",[1]!S_EST_SALES_INST($E$6,$E$8,C48,$F$4)/currencyunit,[1]!S_EST_SALES_INST($E$6,$E$8,$E$9,D48)/currencyunit)</f>
        <v>0</v>
      </c>
      <c r="I48" s="215">
        <f ca="1">IF($D$4="自选机构",[1]!S_EST_NETPROFIT_INST($E$6,$E$8,C48,$F$4)/currencyunit,[1]!S_EST_NETPROFIT_INST($E$6,$E$8,$E$9,D48)/currencyunit)</f>
        <v>0</v>
      </c>
      <c r="J48" s="213" t="str">
        <f ca="1">IF($D$4="自选机构",[1]!S_EST_EPS_INST($E$6,$E$8,C48,$F$4),[1]!S_EST_EPS_INST($E$6,$E$8,$E$9,D48))</f>
        <v>0</v>
      </c>
      <c r="K48" s="214" t="str">
        <f ca="1">IF($D$4="自选机构",[1]!S_EST_NEWRATINGTIME_INST($E$6,Y48,$F$4),[1]!S_EST_NEWRATINGTIME_INST($E$6,$E$9,D48))</f>
        <v>0</v>
      </c>
      <c r="L48" s="213" t="str">
        <f ca="1">IF($D$4="自选机构",[1]!S_EST_RATINGANALYST($E$6,Y48,$F$4),[1]!S_EST_RATINGANALYST($E$6,$E$9,D48))</f>
        <v>0</v>
      </c>
      <c r="M48" s="213" t="str">
        <f ca="1">IF($D$4="自选机构",[1]!S_EST_ORGRATING_INST($E$6,Y48,$F$4),[1]!S_EST_ORGRATING_INST($E$6,$E$9,D48))</f>
        <v>0</v>
      </c>
      <c r="N48" s="215" t="str">
        <f ca="1">IF($D$4="自选机构",[1]!S_EST_SCORERATING_INST($E$6,Y48,$F$4),[1]!S_EST_SCORERATING_INST($E$6,$E$9,D48))</f>
        <v>0</v>
      </c>
      <c r="O48" s="213" t="str">
        <f ca="1">IF($D$4="自选机构",[1]!S_EST_STDRATING_INST($E$6,Y48,$F$4),[1]!S_EST_STDRATING_INST($E$6,$E$9,D48))</f>
        <v>0</v>
      </c>
      <c r="P48" s="214" t="str">
        <f>IF($D$4="自选机构",[1]!S_EST_FRSTRATINGTIME_INST($E$6,$F$4),[1]!S_EST_FRSTRATINGTIME_INST($E$6,D48))</f>
        <v>0</v>
      </c>
      <c r="Q48" s="216" t="str">
        <f t="shared" ca="1" si="1"/>
        <v/>
      </c>
      <c r="R48" s="216"/>
      <c r="S48" s="216"/>
      <c r="T48" s="216"/>
      <c r="U48" s="216"/>
      <c r="V48" s="216"/>
      <c r="W48" s="216"/>
      <c r="X48" s="217">
        <f t="shared" ca="1" si="9"/>
        <v>0</v>
      </c>
      <c r="Y48" s="217">
        <f t="shared" ref="Y48:Y79" ca="1" si="11">K47-1</f>
        <v>-1</v>
      </c>
      <c r="Z48" s="218" t="str">
        <f ca="1">IF($D$4="自选机构",[1]!S_EST_SCORERATING_INST($E$6,K48-1,$F$4),[1]!S_EST_SCORERATING_INST($E$6,K48-1,D48))</f>
        <v>0</v>
      </c>
      <c r="AA48" s="218">
        <f t="shared" ca="1" si="3"/>
        <v>0</v>
      </c>
      <c r="AB48" s="216" t="str">
        <f t="shared" ca="1" si="10"/>
        <v/>
      </c>
      <c r="AC48" s="219" t="str">
        <f t="shared" ca="1" si="6"/>
        <v/>
      </c>
      <c r="AD48" s="211"/>
    </row>
    <row r="49" spans="3:30" ht="16.5" x14ac:dyDescent="0.35">
      <c r="C49" s="7">
        <f t="shared" ca="1" si="5"/>
        <v>-1</v>
      </c>
      <c r="D49" s="203">
        <v>36</v>
      </c>
      <c r="E49" s="204" t="str">
        <f t="shared" si="8"/>
        <v>大同证券</v>
      </c>
      <c r="F49" s="205" t="str">
        <f ca="1">IF($D$4="自选机构",[1]!S_EST_ESTANALYST($E$6,$E$8,C49,$F$4),[1]!S_EST_ESTANALYST($E$6,$E$8,$E$9,D49))</f>
        <v>0</v>
      </c>
      <c r="G49" s="206" t="str">
        <f ca="1">IF($D$4="自选机构",[1]!S_EST_ESTNEWTIME_INST($E$6,$E$8,C49,$F$4),[1]!S_EST_ESTNEWTIME_INST($E$6,$E$8,$E$9,D49))</f>
        <v>0</v>
      </c>
      <c r="H49" s="207">
        <f ca="1">IF($D$4="自选机构",[1]!S_EST_SALES_INST($E$6,$E$8,C49,$F$4)/currencyunit,[1]!S_EST_SALES_INST($E$6,$E$8,$E$9,D49)/currencyunit)</f>
        <v>0</v>
      </c>
      <c r="I49" s="207">
        <f ca="1">IF($D$4="自选机构",[1]!S_EST_NETPROFIT_INST($E$6,$E$8,C49,$F$4)/currencyunit,[1]!S_EST_NETPROFIT_INST($E$6,$E$8,$E$9,D49)/currencyunit)</f>
        <v>0</v>
      </c>
      <c r="J49" s="205" t="str">
        <f ca="1">IF($D$4="自选机构",[1]!S_EST_EPS_INST($E$6,$E$8,C49,$F$4),[1]!S_EST_EPS_INST($E$6,$E$8,$E$9,D49))</f>
        <v>0</v>
      </c>
      <c r="K49" s="206" t="str">
        <f ca="1">IF($D$4="自选机构",[1]!S_EST_NEWRATINGTIME_INST($E$6,Y49,$F$4),[1]!S_EST_NEWRATINGTIME_INST($E$6,$E$9,D49))</f>
        <v>0</v>
      </c>
      <c r="L49" s="205" t="str">
        <f ca="1">IF($D$4="自选机构",[1]!S_EST_RATINGANALYST($E$6,Y49,$F$4),[1]!S_EST_RATINGANALYST($E$6,$E$9,D49))</f>
        <v>0</v>
      </c>
      <c r="M49" s="205" t="str">
        <f ca="1">IF($D$4="自选机构",[1]!S_EST_ORGRATING_INST($E$6,Y49,$F$4),[1]!S_EST_ORGRATING_INST($E$6,$E$9,D49))</f>
        <v>0</v>
      </c>
      <c r="N49" s="207" t="str">
        <f ca="1">IF($D$4="自选机构",[1]!S_EST_SCORERATING_INST($E$6,Y49,$F$4),[1]!S_EST_SCORERATING_INST($E$6,$E$9,D49))</f>
        <v>0</v>
      </c>
      <c r="O49" s="205" t="str">
        <f ca="1">IF($D$4="自选机构",[1]!S_EST_STDRATING_INST($E$6,Y49,$F$4),[1]!S_EST_STDRATING_INST($E$6,$E$9,D49))</f>
        <v>0</v>
      </c>
      <c r="P49" s="206" t="str">
        <f>IF($D$4="自选机构",[1]!S_EST_FRSTRATINGTIME_INST($E$6,$F$4),[1]!S_EST_FRSTRATINGTIME_INST($E$6,D49))</f>
        <v>0</v>
      </c>
      <c r="Q49" s="195" t="str">
        <f t="shared" ca="1" si="1"/>
        <v/>
      </c>
      <c r="R49" s="195"/>
      <c r="S49" s="195"/>
      <c r="T49" s="195"/>
      <c r="U49" s="195"/>
      <c r="V49" s="195"/>
      <c r="W49" s="195"/>
      <c r="X49" s="208">
        <f t="shared" ca="1" si="9"/>
        <v>0</v>
      </c>
      <c r="Y49" s="208">
        <f t="shared" ca="1" si="11"/>
        <v>-1</v>
      </c>
      <c r="Z49" s="209" t="str">
        <f ca="1">IF($D$4="自选机构",[1]!S_EST_SCORERATING_INST($E$6,K49-1,$F$4),[1]!S_EST_SCORERATING_INST($E$6,K49-1,D49))</f>
        <v>0</v>
      </c>
      <c r="AA49" s="209">
        <f t="shared" ca="1" si="3"/>
        <v>0</v>
      </c>
      <c r="AB49" s="195" t="str">
        <f t="shared" ca="1" si="10"/>
        <v/>
      </c>
      <c r="AC49" s="210" t="str">
        <f t="shared" ca="1" si="6"/>
        <v/>
      </c>
      <c r="AD49" s="203"/>
    </row>
    <row r="50" spans="3:30" ht="16.5" x14ac:dyDescent="0.35">
      <c r="C50" s="7">
        <f t="shared" ca="1" si="5"/>
        <v>-1</v>
      </c>
      <c r="D50" s="211">
        <v>37</v>
      </c>
      <c r="E50" s="212" t="str">
        <f t="shared" si="8"/>
        <v>德邦证券</v>
      </c>
      <c r="F50" s="213" t="str">
        <f ca="1">IF($D$4="自选机构",[1]!S_EST_ESTANALYST($E$6,$E$8,C50,$F$4),[1]!S_EST_ESTANALYST($E$6,$E$8,$E$9,D50))</f>
        <v>0</v>
      </c>
      <c r="G50" s="214" t="str">
        <f ca="1">IF($D$4="自选机构",[1]!S_EST_ESTNEWTIME_INST($E$6,$E$8,C50,$F$4),[1]!S_EST_ESTNEWTIME_INST($E$6,$E$8,$E$9,D50))</f>
        <v>0</v>
      </c>
      <c r="H50" s="215">
        <f ca="1">IF($D$4="自选机构",[1]!S_EST_SALES_INST($E$6,$E$8,C50,$F$4)/currencyunit,[1]!S_EST_SALES_INST($E$6,$E$8,$E$9,D50)/currencyunit)</f>
        <v>0</v>
      </c>
      <c r="I50" s="215">
        <f ca="1">IF($D$4="自选机构",[1]!S_EST_NETPROFIT_INST($E$6,$E$8,C50,$F$4)/currencyunit,[1]!S_EST_NETPROFIT_INST($E$6,$E$8,$E$9,D50)/currencyunit)</f>
        <v>0</v>
      </c>
      <c r="J50" s="213" t="str">
        <f ca="1">IF($D$4="自选机构",[1]!S_EST_EPS_INST($E$6,$E$8,C50,$F$4),[1]!S_EST_EPS_INST($E$6,$E$8,$E$9,D50))</f>
        <v>0</v>
      </c>
      <c r="K50" s="214" t="str">
        <f ca="1">IF($D$4="自选机构",[1]!S_EST_NEWRATINGTIME_INST($E$6,Y50,$F$4),[1]!S_EST_NEWRATINGTIME_INST($E$6,$E$9,D50))</f>
        <v>0</v>
      </c>
      <c r="L50" s="213" t="str">
        <f ca="1">IF($D$4="自选机构",[1]!S_EST_RATINGANALYST($E$6,Y50,$F$4),[1]!S_EST_RATINGANALYST($E$6,$E$9,D50))</f>
        <v>0</v>
      </c>
      <c r="M50" s="213" t="str">
        <f ca="1">IF($D$4="自选机构",[1]!S_EST_ORGRATING_INST($E$6,Y50,$F$4),[1]!S_EST_ORGRATING_INST($E$6,$E$9,D50))</f>
        <v>0</v>
      </c>
      <c r="N50" s="215" t="str">
        <f ca="1">IF($D$4="自选机构",[1]!S_EST_SCORERATING_INST($E$6,Y50,$F$4),[1]!S_EST_SCORERATING_INST($E$6,$E$9,D50))</f>
        <v>0</v>
      </c>
      <c r="O50" s="213" t="str">
        <f ca="1">IF($D$4="自选机构",[1]!S_EST_STDRATING_INST($E$6,Y50,$F$4),[1]!S_EST_STDRATING_INST($E$6,$E$9,D50))</f>
        <v>0</v>
      </c>
      <c r="P50" s="214" t="str">
        <f>IF($D$4="自选机构",[1]!S_EST_FRSTRATINGTIME_INST($E$6,$F$4),[1]!S_EST_FRSTRATINGTIME_INST($E$6,D50))</f>
        <v>0</v>
      </c>
      <c r="Q50" s="216" t="str">
        <f t="shared" ca="1" si="1"/>
        <v/>
      </c>
      <c r="R50" s="216"/>
      <c r="S50" s="216"/>
      <c r="T50" s="216"/>
      <c r="U50" s="216"/>
      <c r="V50" s="216"/>
      <c r="W50" s="216"/>
      <c r="X50" s="217">
        <f t="shared" ca="1" si="9"/>
        <v>0</v>
      </c>
      <c r="Y50" s="217">
        <f t="shared" ca="1" si="11"/>
        <v>-1</v>
      </c>
      <c r="Z50" s="218" t="str">
        <f ca="1">IF($D$4="自选机构",[1]!S_EST_SCORERATING_INST($E$6,K50-1,$F$4),[1]!S_EST_SCORERATING_INST($E$6,K50-1,D50))</f>
        <v>0</v>
      </c>
      <c r="AA50" s="218">
        <f t="shared" ca="1" si="3"/>
        <v>0</v>
      </c>
      <c r="AB50" s="216" t="str">
        <f t="shared" ca="1" si="10"/>
        <v/>
      </c>
      <c r="AC50" s="219" t="str">
        <f t="shared" ca="1" si="6"/>
        <v/>
      </c>
      <c r="AD50" s="211"/>
    </row>
    <row r="51" spans="3:30" ht="16.5" x14ac:dyDescent="0.35">
      <c r="C51" s="7">
        <f t="shared" ca="1" si="5"/>
        <v>-1</v>
      </c>
      <c r="D51" s="203">
        <v>38</v>
      </c>
      <c r="E51" s="204" t="str">
        <f t="shared" si="8"/>
        <v>东北证券</v>
      </c>
      <c r="F51" s="205" t="str">
        <f ca="1">IF($D$4="自选机构",[1]!S_EST_ESTANALYST($E$6,$E$8,C51,$F$4),[1]!S_EST_ESTANALYST($E$6,$E$8,$E$9,D51))</f>
        <v>钱熠然</v>
      </c>
      <c r="G51" s="206" t="str">
        <f ca="1">IF($D$4="自选机构",[1]!S_EST_ESTNEWTIME_INST($E$6,$E$8,C51,$F$4),[1]!S_EST_ESTNEWTIME_INST($E$6,$E$8,$E$9,D51))</f>
        <v>2024-05-27</v>
      </c>
      <c r="H51" s="207">
        <f ca="1">IF($D$4="自选机构",[1]!S_EST_SALES_INST($E$6,$E$8,C51,$F$4)/currencyunit,[1]!S_EST_SALES_INST($E$6,$E$8,$E$9,D51)/currencyunit)</f>
        <v>25381</v>
      </c>
      <c r="I51" s="207">
        <f ca="1">IF($D$4="自选机构",[1]!S_EST_NETPROFIT_INST($E$6,$E$8,C51,$F$4)/currencyunit,[1]!S_EST_NETPROFIT_INST($E$6,$E$8,$E$9,D51)/currencyunit)</f>
        <v>-1755.57</v>
      </c>
      <c r="J51" s="205">
        <f ca="1">IF($D$4="自选机构",[1]!S_EST_EPS_INST($E$6,$E$8,C51,$F$4),[1]!S_EST_EPS_INST($E$6,$E$8,$E$9,D51))</f>
        <v>-4.1661000000000001</v>
      </c>
      <c r="K51" s="206" t="str">
        <f ca="1">IF($D$4="自选机构",[1]!S_EST_NEWRATINGTIME_INST($E$6,Y51,$F$4),[1]!S_EST_NEWRATINGTIME_INST($E$6,$E$9,D51))</f>
        <v>2024-05-27</v>
      </c>
      <c r="L51" s="205" t="str">
        <f ca="1">IF($D$4="自选机构",[1]!S_EST_RATINGANALYST($E$6,Y51,$F$4),[1]!S_EST_RATINGANALYST($E$6,$E$9,D51))</f>
        <v>钱熠然</v>
      </c>
      <c r="M51" s="205" t="str">
        <f ca="1">IF($D$4="自选机构",[1]!S_EST_ORGRATING_INST($E$6,Y51,$F$4),[1]!S_EST_ORGRATING_INST($E$6,$E$9,D51))</f>
        <v>东北证券_买入</v>
      </c>
      <c r="N51" s="207">
        <f ca="1">IF($D$4="自选机构",[1]!S_EST_SCORERATING_INST($E$6,Y51,$F$4),[1]!S_EST_SCORERATING_INST($E$6,$E$9,D51))</f>
        <v>1</v>
      </c>
      <c r="O51" s="205" t="str">
        <f ca="1">IF($D$4="自选机构",[1]!S_EST_STDRATING_INST($E$6,Y51,$F$4),[1]!S_EST_STDRATING_INST($E$6,$E$9,D51))</f>
        <v>买入</v>
      </c>
      <c r="P51" s="206" t="str">
        <f>IF($D$4="自选机构",[1]!S_EST_FRSTRATINGTIME_INST($E$6,$F$4),[1]!S_EST_FRSTRATINGTIME_INST($E$6,D51))</f>
        <v>0</v>
      </c>
      <c r="Q51" s="195">
        <f t="shared" ca="1" si="1"/>
        <v>1</v>
      </c>
      <c r="R51" s="195"/>
      <c r="S51" s="195"/>
      <c r="T51" s="195"/>
      <c r="U51" s="195"/>
      <c r="V51" s="195"/>
      <c r="W51" s="195"/>
      <c r="X51" s="208">
        <f t="shared" ca="1" si="9"/>
        <v>45439</v>
      </c>
      <c r="Y51" s="208">
        <f t="shared" ca="1" si="11"/>
        <v>-1</v>
      </c>
      <c r="Z51" s="209">
        <f ca="1">IF($D$4="自选机构",[1]!S_EST_SCORERATING_INST($E$6,K51-1,$F$4),[1]!S_EST_SCORERATING_INST($E$6,K51-1,D51))</f>
        <v>1</v>
      </c>
      <c r="AA51" s="209" t="str">
        <f t="shared" ca="1" si="3"/>
        <v>评级不变</v>
      </c>
      <c r="AB51" s="195">
        <f t="shared" ca="1" si="10"/>
        <v>1</v>
      </c>
      <c r="AC51" s="210">
        <f t="shared" ca="1" si="6"/>
        <v>0</v>
      </c>
      <c r="AD51" s="203"/>
    </row>
    <row r="52" spans="3:30" ht="16.5" x14ac:dyDescent="0.35">
      <c r="C52" s="7">
        <f t="shared" ca="1" si="5"/>
        <v>45438</v>
      </c>
      <c r="D52" s="211">
        <v>39</v>
      </c>
      <c r="E52" s="212" t="str">
        <f t="shared" si="8"/>
        <v>东莞证券</v>
      </c>
      <c r="F52" s="213" t="str">
        <f ca="1">IF($D$4="自选机构",[1]!S_EST_ESTANALYST($E$6,$E$8,C52,$F$4),[1]!S_EST_ESTANALYST($E$6,$E$8,$E$9,D52))</f>
        <v>0</v>
      </c>
      <c r="G52" s="214" t="str">
        <f ca="1">IF($D$4="自选机构",[1]!S_EST_ESTNEWTIME_INST($E$6,$E$8,C52,$F$4),[1]!S_EST_ESTNEWTIME_INST($E$6,$E$8,$E$9,D52))</f>
        <v>0</v>
      </c>
      <c r="H52" s="215">
        <f ca="1">IF($D$4="自选机构",[1]!S_EST_SALES_INST($E$6,$E$8,C52,$F$4)/currencyunit,[1]!S_EST_SALES_INST($E$6,$E$8,$E$9,D52)/currencyunit)</f>
        <v>0</v>
      </c>
      <c r="I52" s="215">
        <f ca="1">IF($D$4="自选机构",[1]!S_EST_NETPROFIT_INST($E$6,$E$8,C52,$F$4)/currencyunit,[1]!S_EST_NETPROFIT_INST($E$6,$E$8,$E$9,D52)/currencyunit)</f>
        <v>0</v>
      </c>
      <c r="J52" s="213" t="str">
        <f ca="1">IF($D$4="自选机构",[1]!S_EST_EPS_INST($E$6,$E$8,C52,$F$4),[1]!S_EST_EPS_INST($E$6,$E$8,$E$9,D52))</f>
        <v>0</v>
      </c>
      <c r="K52" s="214" t="str">
        <f ca="1">IF($D$4="自选机构",[1]!S_EST_NEWRATINGTIME_INST($E$6,Y52,$F$4),[1]!S_EST_NEWRATINGTIME_INST($E$6,$E$9,D52))</f>
        <v>0</v>
      </c>
      <c r="L52" s="213" t="str">
        <f ca="1">IF($D$4="自选机构",[1]!S_EST_RATINGANALYST($E$6,Y52,$F$4),[1]!S_EST_RATINGANALYST($E$6,$E$9,D52))</f>
        <v>0</v>
      </c>
      <c r="M52" s="213" t="str">
        <f ca="1">IF($D$4="自选机构",[1]!S_EST_ORGRATING_INST($E$6,Y52,$F$4),[1]!S_EST_ORGRATING_INST($E$6,$E$9,D52))</f>
        <v>0</v>
      </c>
      <c r="N52" s="215" t="str">
        <f ca="1">IF($D$4="自选机构",[1]!S_EST_SCORERATING_INST($E$6,Y52,$F$4),[1]!S_EST_SCORERATING_INST($E$6,$E$9,D52))</f>
        <v>0</v>
      </c>
      <c r="O52" s="213" t="str">
        <f ca="1">IF($D$4="自选机构",[1]!S_EST_STDRATING_INST($E$6,Y52,$F$4),[1]!S_EST_STDRATING_INST($E$6,$E$9,D52))</f>
        <v>0</v>
      </c>
      <c r="P52" s="214" t="str">
        <f>IF($D$4="自选机构",[1]!S_EST_FRSTRATINGTIME_INST($E$6,$F$4),[1]!S_EST_FRSTRATINGTIME_INST($E$6,D52))</f>
        <v>0</v>
      </c>
      <c r="Q52" s="216" t="str">
        <f t="shared" ca="1" si="1"/>
        <v/>
      </c>
      <c r="R52" s="216"/>
      <c r="S52" s="216"/>
      <c r="T52" s="216"/>
      <c r="U52" s="216"/>
      <c r="V52" s="216"/>
      <c r="W52" s="216"/>
      <c r="X52" s="217">
        <f t="shared" ca="1" si="9"/>
        <v>0</v>
      </c>
      <c r="Y52" s="217">
        <f t="shared" ca="1" si="11"/>
        <v>45438</v>
      </c>
      <c r="Z52" s="218" t="str">
        <f ca="1">IF($D$4="自选机构",[1]!S_EST_SCORERATING_INST($E$6,K52-1,$F$4),[1]!S_EST_SCORERATING_INST($E$6,K52-1,D52))</f>
        <v>0</v>
      </c>
      <c r="AA52" s="218">
        <f t="shared" ca="1" si="3"/>
        <v>0</v>
      </c>
      <c r="AB52" s="216" t="str">
        <f t="shared" ca="1" si="10"/>
        <v/>
      </c>
      <c r="AC52" s="219" t="str">
        <f t="shared" ca="1" si="6"/>
        <v/>
      </c>
      <c r="AD52" s="211"/>
    </row>
    <row r="53" spans="3:30" ht="16.5" x14ac:dyDescent="0.35">
      <c r="C53" s="7">
        <f t="shared" ca="1" si="5"/>
        <v>-1</v>
      </c>
      <c r="D53" s="203">
        <v>40</v>
      </c>
      <c r="E53" s="204" t="str">
        <f t="shared" si="8"/>
        <v>东吴证券</v>
      </c>
      <c r="F53" s="205" t="str">
        <f ca="1">IF($D$4="自选机构",[1]!S_EST_ESTANALYST($E$6,$E$8,C53,$F$4),[1]!S_EST_ESTANALYST($E$6,$E$8,$E$9,D53))</f>
        <v>张良卫</v>
      </c>
      <c r="G53" s="206" t="str">
        <f ca="1">IF($D$4="自选机构",[1]!S_EST_ESTNEWTIME_INST($E$6,$E$8,C53,$F$4),[1]!S_EST_ESTNEWTIME_INST($E$6,$E$8,$E$9,D53))</f>
        <v>2024-05-26</v>
      </c>
      <c r="H53" s="207">
        <f ca="1">IF($D$4="自选机构",[1]!S_EST_SALES_INST($E$6,$E$8,C53,$F$4)/currencyunit,[1]!S_EST_SALES_INST($E$6,$E$8,$E$9,D53)/currencyunit)</f>
        <v>25275</v>
      </c>
      <c r="I53" s="207">
        <f ca="1">IF($D$4="自选机构",[1]!S_EST_NETPROFIT_INST($E$6,$E$8,C53,$F$4)/currencyunit,[1]!S_EST_NETPROFIT_INST($E$6,$E$8,$E$9,D53)/currencyunit)</f>
        <v>-1726</v>
      </c>
      <c r="J53" s="205">
        <f ca="1">IF($D$4="自选机构",[1]!S_EST_EPS_INST($E$6,$E$8,C53,$F$4),[1]!S_EST_EPS_INST($E$6,$E$8,$E$9,D53))</f>
        <v>-4.0972</v>
      </c>
      <c r="K53" s="206" t="str">
        <f ca="1">IF($D$4="自选机构",[1]!S_EST_NEWRATINGTIME_INST($E$6,Y53,$F$4),[1]!S_EST_NEWRATINGTIME_INST($E$6,$E$9,D53))</f>
        <v>0</v>
      </c>
      <c r="L53" s="205" t="str">
        <f ca="1">IF($D$4="自选机构",[1]!S_EST_RATINGANALYST($E$6,Y53,$F$4),[1]!S_EST_RATINGANALYST($E$6,$E$9,D53))</f>
        <v>0</v>
      </c>
      <c r="M53" s="205" t="str">
        <f ca="1">IF($D$4="自选机构",[1]!S_EST_ORGRATING_INST($E$6,Y53,$F$4),[1]!S_EST_ORGRATING_INST($E$6,$E$9,D53))</f>
        <v>0</v>
      </c>
      <c r="N53" s="207" t="str">
        <f ca="1">IF($D$4="自选机构",[1]!S_EST_SCORERATING_INST($E$6,Y53,$F$4),[1]!S_EST_SCORERATING_INST($E$6,$E$9,D53))</f>
        <v>0</v>
      </c>
      <c r="O53" s="205" t="str">
        <f ca="1">IF($D$4="自选机构",[1]!S_EST_STDRATING_INST($E$6,Y53,$F$4),[1]!S_EST_STDRATING_INST($E$6,$E$9,D53))</f>
        <v>0</v>
      </c>
      <c r="P53" s="206" t="str">
        <f>IF($D$4="自选机构",[1]!S_EST_FRSTRATINGTIME_INST($E$6,$F$4),[1]!S_EST_FRSTRATINGTIME_INST($E$6,D53))</f>
        <v>0</v>
      </c>
      <c r="Q53" s="195">
        <f t="shared" ca="1" si="1"/>
        <v>1</v>
      </c>
      <c r="R53" s="195"/>
      <c r="S53" s="195"/>
      <c r="T53" s="195"/>
      <c r="U53" s="195"/>
      <c r="V53" s="195"/>
      <c r="W53" s="195"/>
      <c r="X53" s="208">
        <f t="shared" ca="1" si="9"/>
        <v>45438</v>
      </c>
      <c r="Y53" s="208">
        <f t="shared" ca="1" si="11"/>
        <v>-1</v>
      </c>
      <c r="Z53" s="209" t="str">
        <f ca="1">IF($D$4="自选机构",[1]!S_EST_SCORERATING_INST($E$6,K53-1,$F$4),[1]!S_EST_SCORERATING_INST($E$6,K53-1,D53))</f>
        <v>0</v>
      </c>
      <c r="AA53" s="209">
        <f t="shared" ca="1" si="3"/>
        <v>0</v>
      </c>
      <c r="AB53" s="195" t="str">
        <f t="shared" ca="1" si="10"/>
        <v/>
      </c>
      <c r="AC53" s="210" t="str">
        <f t="shared" ca="1" si="6"/>
        <v/>
      </c>
      <c r="AD53" s="203"/>
    </row>
    <row r="54" spans="3:30" ht="16.5" x14ac:dyDescent="0.35">
      <c r="C54" s="7">
        <f t="shared" ca="1" si="5"/>
        <v>45437</v>
      </c>
      <c r="D54" s="211">
        <v>41</v>
      </c>
      <c r="E54" s="212" t="str">
        <f t="shared" si="8"/>
        <v>东兴证券</v>
      </c>
      <c r="F54" s="213" t="str">
        <f ca="1">IF($D$4="自选机构",[1]!S_EST_ESTANALYST($E$6,$E$8,C54,$F$4),[1]!S_EST_ESTANALYST($E$6,$E$8,$E$9,D54))</f>
        <v>0</v>
      </c>
      <c r="G54" s="214" t="str">
        <f ca="1">IF($D$4="自选机构",[1]!S_EST_ESTNEWTIME_INST($E$6,$E$8,C54,$F$4),[1]!S_EST_ESTNEWTIME_INST($E$6,$E$8,$E$9,D54))</f>
        <v>0</v>
      </c>
      <c r="H54" s="215">
        <f ca="1">IF($D$4="自选机构",[1]!S_EST_SALES_INST($E$6,$E$8,C54,$F$4)/currencyunit,[1]!S_EST_SALES_INST($E$6,$E$8,$E$9,D54)/currencyunit)</f>
        <v>0</v>
      </c>
      <c r="I54" s="215">
        <f ca="1">IF($D$4="自选机构",[1]!S_EST_NETPROFIT_INST($E$6,$E$8,C54,$F$4)/currencyunit,[1]!S_EST_NETPROFIT_INST($E$6,$E$8,$E$9,D54)/currencyunit)</f>
        <v>0</v>
      </c>
      <c r="J54" s="213" t="str">
        <f ca="1">IF($D$4="自选机构",[1]!S_EST_EPS_INST($E$6,$E$8,C54,$F$4),[1]!S_EST_EPS_INST($E$6,$E$8,$E$9,D54))</f>
        <v>0</v>
      </c>
      <c r="K54" s="214" t="str">
        <f ca="1">IF($D$4="自选机构",[1]!S_EST_NEWRATINGTIME_INST($E$6,Y54,$F$4),[1]!S_EST_NEWRATINGTIME_INST($E$6,$E$9,D54))</f>
        <v>0</v>
      </c>
      <c r="L54" s="213" t="str">
        <f ca="1">IF($D$4="自选机构",[1]!S_EST_RATINGANALYST($E$6,Y54,$F$4),[1]!S_EST_RATINGANALYST($E$6,$E$9,D54))</f>
        <v>0</v>
      </c>
      <c r="M54" s="213" t="str">
        <f ca="1">IF($D$4="自选机构",[1]!S_EST_ORGRATING_INST($E$6,Y54,$F$4),[1]!S_EST_ORGRATING_INST($E$6,$E$9,D54))</f>
        <v>0</v>
      </c>
      <c r="N54" s="215" t="str">
        <f ca="1">IF($D$4="自选机构",[1]!S_EST_SCORERATING_INST($E$6,Y54,$F$4),[1]!S_EST_SCORERATING_INST($E$6,$E$9,D54))</f>
        <v>0</v>
      </c>
      <c r="O54" s="213" t="str">
        <f ca="1">IF($D$4="自选机构",[1]!S_EST_STDRATING_INST($E$6,Y54,$F$4),[1]!S_EST_STDRATING_INST($E$6,$E$9,D54))</f>
        <v>0</v>
      </c>
      <c r="P54" s="214" t="str">
        <f>IF($D$4="自选机构",[1]!S_EST_FRSTRATINGTIME_INST($E$6,$F$4),[1]!S_EST_FRSTRATINGTIME_INST($E$6,D54))</f>
        <v>0</v>
      </c>
      <c r="Q54" s="216" t="str">
        <f t="shared" ca="1" si="1"/>
        <v/>
      </c>
      <c r="R54" s="216"/>
      <c r="S54" s="216"/>
      <c r="T54" s="216"/>
      <c r="U54" s="216"/>
      <c r="V54" s="216"/>
      <c r="W54" s="216"/>
      <c r="X54" s="217">
        <f t="shared" ca="1" si="9"/>
        <v>0</v>
      </c>
      <c r="Y54" s="217">
        <f t="shared" ca="1" si="11"/>
        <v>-1</v>
      </c>
      <c r="Z54" s="218" t="str">
        <f ca="1">IF($D$4="自选机构",[1]!S_EST_SCORERATING_INST($E$6,K54-1,$F$4),[1]!S_EST_SCORERATING_INST($E$6,K54-1,D54))</f>
        <v>0</v>
      </c>
      <c r="AA54" s="218">
        <f t="shared" ca="1" si="3"/>
        <v>0</v>
      </c>
      <c r="AB54" s="216" t="str">
        <f t="shared" ca="1" si="10"/>
        <v/>
      </c>
      <c r="AC54" s="219" t="str">
        <f t="shared" ca="1" si="6"/>
        <v/>
      </c>
      <c r="AD54" s="211"/>
    </row>
    <row r="55" spans="3:30" ht="16.5" x14ac:dyDescent="0.35">
      <c r="C55" s="7">
        <f t="shared" ca="1" si="5"/>
        <v>-1</v>
      </c>
      <c r="D55" s="203">
        <v>42</v>
      </c>
      <c r="E55" s="204" t="str">
        <f t="shared" si="8"/>
        <v>方正证券</v>
      </c>
      <c r="F55" s="205" t="str">
        <f ca="1">IF($D$4="自选机构",[1]!S_EST_ESTANALYST($E$6,$E$8,C55,$F$4),[1]!S_EST_ESTANALYST($E$6,$E$8,$E$9,D55))</f>
        <v>0</v>
      </c>
      <c r="G55" s="206" t="str">
        <f ca="1">IF($D$4="自选机构",[1]!S_EST_ESTNEWTIME_INST($E$6,$E$8,C55,$F$4),[1]!S_EST_ESTNEWTIME_INST($E$6,$E$8,$E$9,D55))</f>
        <v>0</v>
      </c>
      <c r="H55" s="207">
        <f ca="1">IF($D$4="自选机构",[1]!S_EST_SALES_INST($E$6,$E$8,C55,$F$4)/currencyunit,[1]!S_EST_SALES_INST($E$6,$E$8,$E$9,D55)/currencyunit)</f>
        <v>0</v>
      </c>
      <c r="I55" s="207">
        <f ca="1">IF($D$4="自选机构",[1]!S_EST_NETPROFIT_INST($E$6,$E$8,C55,$F$4)/currencyunit,[1]!S_EST_NETPROFIT_INST($E$6,$E$8,$E$9,D55)/currencyunit)</f>
        <v>0</v>
      </c>
      <c r="J55" s="205" t="str">
        <f ca="1">IF($D$4="自选机构",[1]!S_EST_EPS_INST($E$6,$E$8,C55,$F$4),[1]!S_EST_EPS_INST($E$6,$E$8,$E$9,D55))</f>
        <v>0</v>
      </c>
      <c r="K55" s="206" t="str">
        <f ca="1">IF($D$4="自选机构",[1]!S_EST_NEWRATINGTIME_INST($E$6,Y55,$F$4),[1]!S_EST_NEWRATINGTIME_INST($E$6,$E$9,D55))</f>
        <v>0</v>
      </c>
      <c r="L55" s="205" t="str">
        <f ca="1">IF($D$4="自选机构",[1]!S_EST_RATINGANALYST($E$6,Y55,$F$4),[1]!S_EST_RATINGANALYST($E$6,$E$9,D55))</f>
        <v>0</v>
      </c>
      <c r="M55" s="205" t="str">
        <f ca="1">IF($D$4="自选机构",[1]!S_EST_ORGRATING_INST($E$6,Y55,$F$4),[1]!S_EST_ORGRATING_INST($E$6,$E$9,D55))</f>
        <v>0</v>
      </c>
      <c r="N55" s="207" t="str">
        <f ca="1">IF($D$4="自选机构",[1]!S_EST_SCORERATING_INST($E$6,Y55,$F$4),[1]!S_EST_SCORERATING_INST($E$6,$E$9,D55))</f>
        <v>0</v>
      </c>
      <c r="O55" s="205" t="str">
        <f ca="1">IF($D$4="自选机构",[1]!S_EST_STDRATING_INST($E$6,Y55,$F$4),[1]!S_EST_STDRATING_INST($E$6,$E$9,D55))</f>
        <v>0</v>
      </c>
      <c r="P55" s="206" t="str">
        <f>IF($D$4="自选机构",[1]!S_EST_FRSTRATINGTIME_INST($E$6,$F$4),[1]!S_EST_FRSTRATINGTIME_INST($E$6,D55))</f>
        <v>0</v>
      </c>
      <c r="Q55" s="195" t="str">
        <f t="shared" ca="1" si="1"/>
        <v/>
      </c>
      <c r="R55" s="195"/>
      <c r="S55" s="195"/>
      <c r="T55" s="195"/>
      <c r="U55" s="195"/>
      <c r="V55" s="195"/>
      <c r="W55" s="195"/>
      <c r="X55" s="208">
        <f t="shared" ca="1" si="9"/>
        <v>0</v>
      </c>
      <c r="Y55" s="208">
        <f t="shared" ca="1" si="11"/>
        <v>-1</v>
      </c>
      <c r="Z55" s="209" t="str">
        <f ca="1">IF($D$4="自选机构",[1]!S_EST_SCORERATING_INST($E$6,K55-1,$F$4),[1]!S_EST_SCORERATING_INST($E$6,K55-1,D55))</f>
        <v>0</v>
      </c>
      <c r="AA55" s="209">
        <f t="shared" ca="1" si="3"/>
        <v>0</v>
      </c>
      <c r="AB55" s="195" t="str">
        <f t="shared" ca="1" si="10"/>
        <v/>
      </c>
      <c r="AC55" s="210" t="str">
        <f t="shared" ca="1" si="6"/>
        <v/>
      </c>
      <c r="AD55" s="203"/>
    </row>
    <row r="56" spans="3:30" ht="16.5" x14ac:dyDescent="0.35">
      <c r="C56" s="7">
        <f t="shared" ca="1" si="5"/>
        <v>-1</v>
      </c>
      <c r="D56" s="211">
        <v>43</v>
      </c>
      <c r="E56" s="212" t="str">
        <f t="shared" si="8"/>
        <v>广州证券</v>
      </c>
      <c r="F56" s="213" t="str">
        <f ca="1">IF($D$4="自选机构",[1]!S_EST_ESTANALYST($E$6,$E$8,C56,$F$4),[1]!S_EST_ESTANALYST($E$6,$E$8,$E$9,D56))</f>
        <v>0</v>
      </c>
      <c r="G56" s="214" t="str">
        <f ca="1">IF($D$4="自选机构",[1]!S_EST_ESTNEWTIME_INST($E$6,$E$8,C56,$F$4),[1]!S_EST_ESTNEWTIME_INST($E$6,$E$8,$E$9,D56))</f>
        <v>0</v>
      </c>
      <c r="H56" s="215">
        <f ca="1">IF($D$4="自选机构",[1]!S_EST_SALES_INST($E$6,$E$8,C56,$F$4)/currencyunit,[1]!S_EST_SALES_INST($E$6,$E$8,$E$9,D56)/currencyunit)</f>
        <v>0</v>
      </c>
      <c r="I56" s="215">
        <f ca="1">IF($D$4="自选机构",[1]!S_EST_NETPROFIT_INST($E$6,$E$8,C56,$F$4)/currencyunit,[1]!S_EST_NETPROFIT_INST($E$6,$E$8,$E$9,D56)/currencyunit)</f>
        <v>0</v>
      </c>
      <c r="J56" s="213" t="str">
        <f ca="1">IF($D$4="自选机构",[1]!S_EST_EPS_INST($E$6,$E$8,C56,$F$4),[1]!S_EST_EPS_INST($E$6,$E$8,$E$9,D56))</f>
        <v>0</v>
      </c>
      <c r="K56" s="214" t="str">
        <f ca="1">IF($D$4="自选机构",[1]!S_EST_NEWRATINGTIME_INST($E$6,Y56,$F$4),[1]!S_EST_NEWRATINGTIME_INST($E$6,$E$9,D56))</f>
        <v>0</v>
      </c>
      <c r="L56" s="213" t="str">
        <f ca="1">IF($D$4="自选机构",[1]!S_EST_RATINGANALYST($E$6,Y56,$F$4),[1]!S_EST_RATINGANALYST($E$6,$E$9,D56))</f>
        <v>0</v>
      </c>
      <c r="M56" s="213" t="str">
        <f ca="1">IF($D$4="自选机构",[1]!S_EST_ORGRATING_INST($E$6,Y56,$F$4),[1]!S_EST_ORGRATING_INST($E$6,$E$9,D56))</f>
        <v>0</v>
      </c>
      <c r="N56" s="215" t="str">
        <f ca="1">IF($D$4="自选机构",[1]!S_EST_SCORERATING_INST($E$6,Y56,$F$4),[1]!S_EST_SCORERATING_INST($E$6,$E$9,D56))</f>
        <v>0</v>
      </c>
      <c r="O56" s="213" t="str">
        <f ca="1">IF($D$4="自选机构",[1]!S_EST_STDRATING_INST($E$6,Y56,$F$4),[1]!S_EST_STDRATING_INST($E$6,$E$9,D56))</f>
        <v>0</v>
      </c>
      <c r="P56" s="214" t="str">
        <f>IF($D$4="自选机构",[1]!S_EST_FRSTRATINGTIME_INST($E$6,$F$4),[1]!S_EST_FRSTRATINGTIME_INST($E$6,D56))</f>
        <v>0</v>
      </c>
      <c r="Q56" s="216" t="str">
        <f t="shared" ca="1" si="1"/>
        <v/>
      </c>
      <c r="R56" s="216"/>
      <c r="S56" s="216"/>
      <c r="T56" s="216"/>
      <c r="U56" s="216"/>
      <c r="V56" s="216"/>
      <c r="W56" s="216"/>
      <c r="X56" s="217">
        <f t="shared" ca="1" si="9"/>
        <v>0</v>
      </c>
      <c r="Y56" s="217">
        <f t="shared" ca="1" si="11"/>
        <v>-1</v>
      </c>
      <c r="Z56" s="218" t="str">
        <f ca="1">IF($D$4="自选机构",[1]!S_EST_SCORERATING_INST($E$6,K56-1,$F$4),[1]!S_EST_SCORERATING_INST($E$6,K56-1,D56))</f>
        <v>0</v>
      </c>
      <c r="AA56" s="218">
        <f t="shared" ca="1" si="3"/>
        <v>0</v>
      </c>
      <c r="AB56" s="216" t="str">
        <f t="shared" ca="1" si="10"/>
        <v/>
      </c>
      <c r="AC56" s="219" t="str">
        <f t="shared" ca="1" si="6"/>
        <v/>
      </c>
      <c r="AD56" s="211"/>
    </row>
    <row r="57" spans="3:30" ht="16.5" x14ac:dyDescent="0.35">
      <c r="C57" s="7">
        <f t="shared" ca="1" si="5"/>
        <v>-1</v>
      </c>
      <c r="D57" s="203">
        <v>44</v>
      </c>
      <c r="E57" s="204" t="str">
        <f t="shared" si="8"/>
        <v>国都证券</v>
      </c>
      <c r="F57" s="205" t="str">
        <f ca="1">IF($D$4="自选机构",[1]!S_EST_ESTANALYST($E$6,$E$8,C57,$F$4),[1]!S_EST_ESTANALYST($E$6,$E$8,$E$9,D57))</f>
        <v>0</v>
      </c>
      <c r="G57" s="206" t="str">
        <f ca="1">IF($D$4="自选机构",[1]!S_EST_ESTNEWTIME_INST($E$6,$E$8,C57,$F$4),[1]!S_EST_ESTNEWTIME_INST($E$6,$E$8,$E$9,D57))</f>
        <v>0</v>
      </c>
      <c r="H57" s="207">
        <f ca="1">IF($D$4="自选机构",[1]!S_EST_SALES_INST($E$6,$E$8,C57,$F$4)/currencyunit,[1]!S_EST_SALES_INST($E$6,$E$8,$E$9,D57)/currencyunit)</f>
        <v>0</v>
      </c>
      <c r="I57" s="207">
        <f ca="1">IF($D$4="自选机构",[1]!S_EST_NETPROFIT_INST($E$6,$E$8,C57,$F$4)/currencyunit,[1]!S_EST_NETPROFIT_INST($E$6,$E$8,$E$9,D57)/currencyunit)</f>
        <v>0</v>
      </c>
      <c r="J57" s="205" t="str">
        <f ca="1">IF($D$4="自选机构",[1]!S_EST_EPS_INST($E$6,$E$8,C57,$F$4),[1]!S_EST_EPS_INST($E$6,$E$8,$E$9,D57))</f>
        <v>0</v>
      </c>
      <c r="K57" s="206" t="str">
        <f ca="1">IF($D$4="自选机构",[1]!S_EST_NEWRATINGTIME_INST($E$6,Y57,$F$4),[1]!S_EST_NEWRATINGTIME_INST($E$6,$E$9,D57))</f>
        <v>0</v>
      </c>
      <c r="L57" s="205" t="str">
        <f ca="1">IF($D$4="自选机构",[1]!S_EST_RATINGANALYST($E$6,Y57,$F$4),[1]!S_EST_RATINGANALYST($E$6,$E$9,D57))</f>
        <v>0</v>
      </c>
      <c r="M57" s="205" t="str">
        <f ca="1">IF($D$4="自选机构",[1]!S_EST_ORGRATING_INST($E$6,Y57,$F$4),[1]!S_EST_ORGRATING_INST($E$6,$E$9,D57))</f>
        <v>0</v>
      </c>
      <c r="N57" s="207" t="str">
        <f ca="1">IF($D$4="自选机构",[1]!S_EST_SCORERATING_INST($E$6,Y57,$F$4),[1]!S_EST_SCORERATING_INST($E$6,$E$9,D57))</f>
        <v>0</v>
      </c>
      <c r="O57" s="205" t="str">
        <f ca="1">IF($D$4="自选机构",[1]!S_EST_STDRATING_INST($E$6,Y57,$F$4),[1]!S_EST_STDRATING_INST($E$6,$E$9,D57))</f>
        <v>0</v>
      </c>
      <c r="P57" s="206" t="str">
        <f>IF($D$4="自选机构",[1]!S_EST_FRSTRATINGTIME_INST($E$6,$F$4),[1]!S_EST_FRSTRATINGTIME_INST($E$6,D57))</f>
        <v>0</v>
      </c>
      <c r="Q57" s="195" t="str">
        <f t="shared" ca="1" si="1"/>
        <v/>
      </c>
      <c r="R57" s="195"/>
      <c r="S57" s="195"/>
      <c r="T57" s="195"/>
      <c r="U57" s="195"/>
      <c r="V57" s="195"/>
      <c r="W57" s="195"/>
      <c r="X57" s="208">
        <f t="shared" ca="1" si="9"/>
        <v>0</v>
      </c>
      <c r="Y57" s="208">
        <f t="shared" ca="1" si="11"/>
        <v>-1</v>
      </c>
      <c r="Z57" s="209" t="str">
        <f ca="1">IF($D$4="自选机构",[1]!S_EST_SCORERATING_INST($E$6,K57-1,$F$4),[1]!S_EST_SCORERATING_INST($E$6,K57-1,D57))</f>
        <v>0</v>
      </c>
      <c r="AA57" s="209">
        <f t="shared" ca="1" si="3"/>
        <v>0</v>
      </c>
      <c r="AB57" s="195" t="str">
        <f t="shared" ca="1" si="10"/>
        <v/>
      </c>
      <c r="AC57" s="210" t="str">
        <f t="shared" ca="1" si="6"/>
        <v/>
      </c>
      <c r="AD57" s="203"/>
    </row>
    <row r="58" spans="3:30" ht="16.5" x14ac:dyDescent="0.35">
      <c r="C58" s="7">
        <f t="shared" ca="1" si="5"/>
        <v>-1</v>
      </c>
      <c r="D58" s="211">
        <v>45</v>
      </c>
      <c r="E58" s="212" t="str">
        <f t="shared" si="8"/>
        <v>国海证券</v>
      </c>
      <c r="F58" s="213" t="str">
        <f ca="1">IF($D$4="自选机构",[1]!S_EST_ESTANALYST($E$6,$E$8,C58,$F$4),[1]!S_EST_ESTANALYST($E$6,$E$8,$E$9,D58))</f>
        <v>0</v>
      </c>
      <c r="G58" s="214" t="str">
        <f ca="1">IF($D$4="自选机构",[1]!S_EST_ESTNEWTIME_INST($E$6,$E$8,C58,$F$4),[1]!S_EST_ESTNEWTIME_INST($E$6,$E$8,$E$9,D58))</f>
        <v>0</v>
      </c>
      <c r="H58" s="215">
        <f ca="1">IF($D$4="自选机构",[1]!S_EST_SALES_INST($E$6,$E$8,C58,$F$4)/currencyunit,[1]!S_EST_SALES_INST($E$6,$E$8,$E$9,D58)/currencyunit)</f>
        <v>0</v>
      </c>
      <c r="I58" s="215">
        <f ca="1">IF($D$4="自选机构",[1]!S_EST_NETPROFIT_INST($E$6,$E$8,C58,$F$4)/currencyunit,[1]!S_EST_NETPROFIT_INST($E$6,$E$8,$E$9,D58)/currencyunit)</f>
        <v>0</v>
      </c>
      <c r="J58" s="213" t="str">
        <f ca="1">IF($D$4="自选机构",[1]!S_EST_EPS_INST($E$6,$E$8,C58,$F$4),[1]!S_EST_EPS_INST($E$6,$E$8,$E$9,D58))</f>
        <v>0</v>
      </c>
      <c r="K58" s="214" t="str">
        <f ca="1">IF($D$4="自选机构",[1]!S_EST_NEWRATINGTIME_INST($E$6,Y58,$F$4),[1]!S_EST_NEWRATINGTIME_INST($E$6,$E$9,D58))</f>
        <v>2024-05-26</v>
      </c>
      <c r="L58" s="213" t="str">
        <f ca="1">IF($D$4="自选机构",[1]!S_EST_RATINGANALYST($E$6,Y58,$F$4),[1]!S_EST_RATINGANALYST($E$6,$E$9,D58))</f>
        <v>陈梦竹</v>
      </c>
      <c r="M58" s="213" t="str">
        <f ca="1">IF($D$4="自选机构",[1]!S_EST_ORGRATING_INST($E$6,Y58,$F$4),[1]!S_EST_ORGRATING_INST($E$6,$E$9,D58))</f>
        <v>国海证券_买入</v>
      </c>
      <c r="N58" s="215">
        <f ca="1">IF($D$4="自选机构",[1]!S_EST_SCORERATING_INST($E$6,Y58,$F$4),[1]!S_EST_SCORERATING_INST($E$6,$E$9,D58))</f>
        <v>1</v>
      </c>
      <c r="O58" s="213" t="str">
        <f ca="1">IF($D$4="自选机构",[1]!S_EST_STDRATING_INST($E$6,Y58,$F$4),[1]!S_EST_STDRATING_INST($E$6,$E$9,D58))</f>
        <v>买入</v>
      </c>
      <c r="P58" s="214" t="str">
        <f>IF($D$4="自选机构",[1]!S_EST_FRSTRATINGTIME_INST($E$6,$F$4),[1]!S_EST_FRSTRATINGTIME_INST($E$6,D58))</f>
        <v>0</v>
      </c>
      <c r="Q58" s="216" t="str">
        <f t="shared" ca="1" si="1"/>
        <v/>
      </c>
      <c r="R58" s="216"/>
      <c r="S58" s="216"/>
      <c r="T58" s="216"/>
      <c r="U58" s="216"/>
      <c r="V58" s="216"/>
      <c r="W58" s="216"/>
      <c r="X58" s="217">
        <f t="shared" ca="1" si="9"/>
        <v>0</v>
      </c>
      <c r="Y58" s="217">
        <f t="shared" ca="1" si="11"/>
        <v>-1</v>
      </c>
      <c r="Z58" s="218">
        <f ca="1">IF($D$4="自选机构",[1]!S_EST_SCORERATING_INST($E$6,K58-1,$F$4),[1]!S_EST_SCORERATING_INST($E$6,K58-1,D58))</f>
        <v>1</v>
      </c>
      <c r="AA58" s="218" t="str">
        <f t="shared" ca="1" si="3"/>
        <v>评级不变</v>
      </c>
      <c r="AB58" s="216">
        <f t="shared" ca="1" si="10"/>
        <v>1</v>
      </c>
      <c r="AC58" s="219">
        <f t="shared" ca="1" si="6"/>
        <v>0</v>
      </c>
      <c r="AD58" s="211"/>
    </row>
    <row r="59" spans="3:30" ht="16.5" x14ac:dyDescent="0.35">
      <c r="C59" s="7">
        <f t="shared" ca="1" si="5"/>
        <v>-1</v>
      </c>
      <c r="D59" s="203">
        <v>46</v>
      </c>
      <c r="E59" s="204" t="str">
        <f t="shared" si="8"/>
        <v>国联证券</v>
      </c>
      <c r="F59" s="205" t="str">
        <f ca="1">IF($D$4="自选机构",[1]!S_EST_ESTANALYST($E$6,$E$8,C59,$F$4),[1]!S_EST_ESTANALYST($E$6,$E$8,$E$9,D59))</f>
        <v>陈梦瑶</v>
      </c>
      <c r="G59" s="206" t="str">
        <f ca="1">IF($D$4="自选机构",[1]!S_EST_ESTNEWTIME_INST($E$6,$E$8,C59,$F$4),[1]!S_EST_ESTNEWTIME_INST($E$6,$E$8,$E$9,D59))</f>
        <v>2024-03-08</v>
      </c>
      <c r="H59" s="207">
        <f ca="1">IF($D$4="自选机构",[1]!S_EST_SALES_INST($E$6,$E$8,C59,$F$4)/currencyunit,[1]!S_EST_SALES_INST($E$6,$E$8,$E$9,D59)/currencyunit)</f>
        <v>26124</v>
      </c>
      <c r="I59" s="207">
        <f ca="1">IF($D$4="自选机构",[1]!S_EST_NETPROFIT_INST($E$6,$E$8,C59,$F$4)/currencyunit,[1]!S_EST_NETPROFIT_INST($E$6,$E$8,$E$9,D59)/currencyunit)</f>
        <v>-2026.9820999999999</v>
      </c>
      <c r="J59" s="205">
        <f ca="1">IF($D$4="自选机构",[1]!S_EST_EPS_INST($E$6,$E$8,C59,$F$4),[1]!S_EST_EPS_INST($E$6,$E$8,$E$9,D59))</f>
        <v>-4.8117000000000001</v>
      </c>
      <c r="K59" s="206" t="str">
        <f ca="1">IF($D$4="自选机构",[1]!S_EST_NEWRATINGTIME_INST($E$6,Y59,$F$4),[1]!S_EST_NEWRATINGTIME_INST($E$6,$E$9,D59))</f>
        <v>2024-03-08</v>
      </c>
      <c r="L59" s="205" t="str">
        <f ca="1">IF($D$4="自选机构",[1]!S_EST_RATINGANALYST($E$6,Y59,$F$4),[1]!S_EST_RATINGANALYST($E$6,$E$9,D59))</f>
        <v>陈梦瑶</v>
      </c>
      <c r="M59" s="205" t="str">
        <f ca="1">IF($D$4="自选机构",[1]!S_EST_ORGRATING_INST($E$6,Y59,$F$4),[1]!S_EST_ORGRATING_INST($E$6,$E$9,D59))</f>
        <v>国联证券_买入</v>
      </c>
      <c r="N59" s="207">
        <f ca="1">IF($D$4="自选机构",[1]!S_EST_SCORERATING_INST($E$6,Y59,$F$4),[1]!S_EST_SCORERATING_INST($E$6,$E$9,D59))</f>
        <v>1</v>
      </c>
      <c r="O59" s="205" t="str">
        <f ca="1">IF($D$4="自选机构",[1]!S_EST_STDRATING_INST($E$6,Y59,$F$4),[1]!S_EST_STDRATING_INST($E$6,$E$9,D59))</f>
        <v>买入</v>
      </c>
      <c r="P59" s="206" t="str">
        <f>IF($D$4="自选机构",[1]!S_EST_FRSTRATINGTIME_INST($E$6,$F$4),[1]!S_EST_FRSTRATINGTIME_INST($E$6,D59))</f>
        <v>0</v>
      </c>
      <c r="Q59" s="195" t="str">
        <f t="shared" ca="1" si="1"/>
        <v/>
      </c>
      <c r="R59" s="195"/>
      <c r="S59" s="195"/>
      <c r="T59" s="195"/>
      <c r="U59" s="195"/>
      <c r="V59" s="195"/>
      <c r="W59" s="195"/>
      <c r="X59" s="208">
        <f t="shared" ca="1" si="9"/>
        <v>45359</v>
      </c>
      <c r="Y59" s="208">
        <f t="shared" ca="1" si="11"/>
        <v>45437</v>
      </c>
      <c r="Z59" s="209">
        <f ca="1">IF($D$4="自选机构",[1]!S_EST_SCORERATING_INST($E$6,K59-1,$F$4),[1]!S_EST_SCORERATING_INST($E$6,K59-1,D59))</f>
        <v>1</v>
      </c>
      <c r="AA59" s="209" t="str">
        <f t="shared" ca="1" si="3"/>
        <v>评级不变</v>
      </c>
      <c r="AB59" s="195" t="str">
        <f t="shared" ca="1" si="10"/>
        <v/>
      </c>
      <c r="AC59" s="210">
        <f t="shared" ca="1" si="6"/>
        <v>0</v>
      </c>
      <c r="AD59" s="203"/>
    </row>
    <row r="60" spans="3:30" ht="16.5" x14ac:dyDescent="0.35">
      <c r="C60" s="7">
        <f t="shared" ca="1" si="5"/>
        <v>45358</v>
      </c>
      <c r="D60" s="211">
        <v>47</v>
      </c>
      <c r="E60" s="212" t="str">
        <f t="shared" si="8"/>
        <v>国盛证券</v>
      </c>
      <c r="F60" s="213" t="str">
        <f ca="1">IF($D$4="自选机构",[1]!S_EST_ESTANALYST($E$6,$E$8,C60,$F$4),[1]!S_EST_ESTANALYST($E$6,$E$8,$E$9,D60))</f>
        <v>夏君</v>
      </c>
      <c r="G60" s="214" t="str">
        <f ca="1">IF($D$4="自选机构",[1]!S_EST_ESTNEWTIME_INST($E$6,$E$8,C60,$F$4),[1]!S_EST_ESTNEWTIME_INST($E$6,$E$8,$E$9,D60))</f>
        <v>2024-04-23</v>
      </c>
      <c r="H60" s="215">
        <f ca="1">IF($D$4="自选机构",[1]!S_EST_SALES_INST($E$6,$E$8,C60,$F$4)/currencyunit,[1]!S_EST_SALES_INST($E$6,$E$8,$E$9,D60)/currencyunit)</f>
        <v>25370</v>
      </c>
      <c r="I60" s="215">
        <f ca="1">IF($D$4="自选机构",[1]!S_EST_NETPROFIT_INST($E$6,$E$8,C60,$F$4)/currencyunit,[1]!S_EST_NETPROFIT_INST($E$6,$E$8,$E$9,D60)/currencyunit)</f>
        <v>-2463</v>
      </c>
      <c r="J60" s="213">
        <f ca="1">IF($D$4="自选机构",[1]!S_EST_EPS_INST($E$6,$E$8,C60,$F$4),[1]!S_EST_EPS_INST($E$6,$E$8,$E$9,D60))</f>
        <v>-5.8467000000000002</v>
      </c>
      <c r="K60" s="214" t="str">
        <f ca="1">IF($D$4="自选机构",[1]!S_EST_NEWRATINGTIME_INST($E$6,Y60,$F$4),[1]!S_EST_NEWRATINGTIME_INST($E$6,$E$9,D60))</f>
        <v>2024-04-23</v>
      </c>
      <c r="L60" s="213" t="str">
        <f ca="1">IF($D$4="自选机构",[1]!S_EST_RATINGANALYST($E$6,Y60,$F$4),[1]!S_EST_RATINGANALYST($E$6,$E$9,D60))</f>
        <v>夏君</v>
      </c>
      <c r="M60" s="213" t="str">
        <f ca="1">IF($D$4="自选机构",[1]!S_EST_ORGRATING_INST($E$6,Y60,$F$4),[1]!S_EST_ORGRATING_INST($E$6,$E$9,D60))</f>
        <v>国盛证券_增持</v>
      </c>
      <c r="N60" s="215">
        <f ca="1">IF($D$4="自选机构",[1]!S_EST_SCORERATING_INST($E$6,Y60,$F$4),[1]!S_EST_SCORERATING_INST($E$6,$E$9,D60))</f>
        <v>2</v>
      </c>
      <c r="O60" s="213" t="str">
        <f ca="1">IF($D$4="自选机构",[1]!S_EST_STDRATING_INST($E$6,Y60,$F$4),[1]!S_EST_STDRATING_INST($E$6,$E$9,D60))</f>
        <v>增持</v>
      </c>
      <c r="P60" s="214" t="str">
        <f>IF($D$4="自选机构",[1]!S_EST_FRSTRATINGTIME_INST($E$6,$F$4),[1]!S_EST_FRSTRATINGTIME_INST($E$6,D60))</f>
        <v>0</v>
      </c>
      <c r="Q60" s="216">
        <f t="shared" ca="1" si="1"/>
        <v>1</v>
      </c>
      <c r="R60" s="216"/>
      <c r="S60" s="216"/>
      <c r="T60" s="216"/>
      <c r="U60" s="216"/>
      <c r="V60" s="216"/>
      <c r="W60" s="216"/>
      <c r="X60" s="217">
        <f t="shared" ca="1" si="9"/>
        <v>45405</v>
      </c>
      <c r="Y60" s="217">
        <f t="shared" ca="1" si="11"/>
        <v>45358</v>
      </c>
      <c r="Z60" s="218">
        <f ca="1">IF($D$4="自选机构",[1]!S_EST_SCORERATING_INST($E$6,K60-1,$F$4),[1]!S_EST_SCORERATING_INST($E$6,K60-1,D60))</f>
        <v>2</v>
      </c>
      <c r="AA60" s="218" t="str">
        <f t="shared" ca="1" si="3"/>
        <v>评级不变</v>
      </c>
      <c r="AB60" s="216">
        <f t="shared" ca="1" si="10"/>
        <v>1</v>
      </c>
      <c r="AC60" s="219">
        <f t="shared" ca="1" si="6"/>
        <v>0</v>
      </c>
      <c r="AD60" s="211"/>
    </row>
    <row r="61" spans="3:30" ht="16.5" x14ac:dyDescent="0.35">
      <c r="C61" s="7">
        <f t="shared" ca="1" si="5"/>
        <v>45404</v>
      </c>
      <c r="D61" s="203">
        <v>48</v>
      </c>
      <c r="E61" s="204" t="str">
        <f t="shared" si="8"/>
        <v>恒泰证券</v>
      </c>
      <c r="F61" s="205" t="str">
        <f ca="1">IF($D$4="自选机构",[1]!S_EST_ESTANALYST($E$6,$E$8,C61,$F$4),[1]!S_EST_ESTANALYST($E$6,$E$8,$E$9,D61))</f>
        <v>0</v>
      </c>
      <c r="G61" s="206" t="str">
        <f ca="1">IF($D$4="自选机构",[1]!S_EST_ESTNEWTIME_INST($E$6,$E$8,C61,$F$4),[1]!S_EST_ESTNEWTIME_INST($E$6,$E$8,$E$9,D61))</f>
        <v>0</v>
      </c>
      <c r="H61" s="207">
        <f ca="1">IF($D$4="自选机构",[1]!S_EST_SALES_INST($E$6,$E$8,C61,$F$4)/currencyunit,[1]!S_EST_SALES_INST($E$6,$E$8,$E$9,D61)/currencyunit)</f>
        <v>0</v>
      </c>
      <c r="I61" s="207">
        <f ca="1">IF($D$4="自选机构",[1]!S_EST_NETPROFIT_INST($E$6,$E$8,C61,$F$4)/currencyunit,[1]!S_EST_NETPROFIT_INST($E$6,$E$8,$E$9,D61)/currencyunit)</f>
        <v>0</v>
      </c>
      <c r="J61" s="205" t="str">
        <f ca="1">IF($D$4="自选机构",[1]!S_EST_EPS_INST($E$6,$E$8,C61,$F$4),[1]!S_EST_EPS_INST($E$6,$E$8,$E$9,D61))</f>
        <v>0</v>
      </c>
      <c r="K61" s="206" t="str">
        <f ca="1">IF($D$4="自选机构",[1]!S_EST_NEWRATINGTIME_INST($E$6,Y61,$F$4),[1]!S_EST_NEWRATINGTIME_INST($E$6,$E$9,D61))</f>
        <v>0</v>
      </c>
      <c r="L61" s="205" t="str">
        <f ca="1">IF($D$4="自选机构",[1]!S_EST_RATINGANALYST($E$6,Y61,$F$4),[1]!S_EST_RATINGANALYST($E$6,$E$9,D61))</f>
        <v>0</v>
      </c>
      <c r="M61" s="205" t="str">
        <f ca="1">IF($D$4="自选机构",[1]!S_EST_ORGRATING_INST($E$6,Y61,$F$4),[1]!S_EST_ORGRATING_INST($E$6,$E$9,D61))</f>
        <v>0</v>
      </c>
      <c r="N61" s="207" t="str">
        <f ca="1">IF($D$4="自选机构",[1]!S_EST_SCORERATING_INST($E$6,Y61,$F$4),[1]!S_EST_SCORERATING_INST($E$6,$E$9,D61))</f>
        <v>0</v>
      </c>
      <c r="O61" s="205" t="str">
        <f ca="1">IF($D$4="自选机构",[1]!S_EST_STDRATING_INST($E$6,Y61,$F$4),[1]!S_EST_STDRATING_INST($E$6,$E$9,D61))</f>
        <v>0</v>
      </c>
      <c r="P61" s="206" t="str">
        <f>IF($D$4="自选机构",[1]!S_EST_FRSTRATINGTIME_INST($E$6,$F$4),[1]!S_EST_FRSTRATINGTIME_INST($E$6,D61))</f>
        <v>0</v>
      </c>
      <c r="Q61" s="195" t="str">
        <f t="shared" ca="1" si="1"/>
        <v/>
      </c>
      <c r="R61" s="195"/>
      <c r="S61" s="195"/>
      <c r="T61" s="195"/>
      <c r="U61" s="195"/>
      <c r="V61" s="195"/>
      <c r="W61" s="195"/>
      <c r="X61" s="208">
        <f t="shared" ca="1" si="9"/>
        <v>0</v>
      </c>
      <c r="Y61" s="208">
        <f t="shared" ca="1" si="11"/>
        <v>45404</v>
      </c>
      <c r="Z61" s="209" t="str">
        <f ca="1">IF($D$4="自选机构",[1]!S_EST_SCORERATING_INST($E$6,K61-1,$F$4),[1]!S_EST_SCORERATING_INST($E$6,K61-1,D61))</f>
        <v>0</v>
      </c>
      <c r="AA61" s="209">
        <f t="shared" ca="1" si="3"/>
        <v>0</v>
      </c>
      <c r="AB61" s="195" t="str">
        <f t="shared" ca="1" si="10"/>
        <v/>
      </c>
      <c r="AC61" s="210" t="str">
        <f t="shared" ca="1" si="6"/>
        <v/>
      </c>
      <c r="AD61" s="203"/>
    </row>
    <row r="62" spans="3:30" ht="16.5" x14ac:dyDescent="0.35">
      <c r="C62" s="7">
        <f t="shared" ca="1" si="5"/>
        <v>-1</v>
      </c>
      <c r="D62" s="211">
        <v>49</v>
      </c>
      <c r="E62" s="212" t="str">
        <f t="shared" si="8"/>
        <v>华安证券</v>
      </c>
      <c r="F62" s="213" t="str">
        <f ca="1">IF($D$4="自选机构",[1]!S_EST_ESTANALYST($E$6,$E$8,C62,$F$4),[1]!S_EST_ESTANALYST($E$6,$E$8,$E$9,D62))</f>
        <v>0</v>
      </c>
      <c r="G62" s="214" t="str">
        <f ca="1">IF($D$4="自选机构",[1]!S_EST_ESTNEWTIME_INST($E$6,$E$8,C62,$F$4),[1]!S_EST_ESTNEWTIME_INST($E$6,$E$8,$E$9,D62))</f>
        <v>0</v>
      </c>
      <c r="H62" s="215">
        <f ca="1">IF($D$4="自选机构",[1]!S_EST_SALES_INST($E$6,$E$8,C62,$F$4)/currencyunit,[1]!S_EST_SALES_INST($E$6,$E$8,$E$9,D62)/currencyunit)</f>
        <v>0</v>
      </c>
      <c r="I62" s="215">
        <f ca="1">IF($D$4="自选机构",[1]!S_EST_NETPROFIT_INST($E$6,$E$8,C62,$F$4)/currencyunit,[1]!S_EST_NETPROFIT_INST($E$6,$E$8,$E$9,D62)/currencyunit)</f>
        <v>0</v>
      </c>
      <c r="J62" s="213" t="str">
        <f ca="1">IF($D$4="自选机构",[1]!S_EST_EPS_INST($E$6,$E$8,C62,$F$4),[1]!S_EST_EPS_INST($E$6,$E$8,$E$9,D62))</f>
        <v>0</v>
      </c>
      <c r="K62" s="214" t="str">
        <f ca="1">IF($D$4="自选机构",[1]!S_EST_NEWRATINGTIME_INST($E$6,Y62,$F$4),[1]!S_EST_NEWRATINGTIME_INST($E$6,$E$9,D62))</f>
        <v>0</v>
      </c>
      <c r="L62" s="213" t="str">
        <f ca="1">IF($D$4="自选机构",[1]!S_EST_RATINGANALYST($E$6,Y62,$F$4),[1]!S_EST_RATINGANALYST($E$6,$E$9,D62))</f>
        <v>0</v>
      </c>
      <c r="M62" s="213" t="str">
        <f ca="1">IF($D$4="自选机构",[1]!S_EST_ORGRATING_INST($E$6,Y62,$F$4),[1]!S_EST_ORGRATING_INST($E$6,$E$9,D62))</f>
        <v>0</v>
      </c>
      <c r="N62" s="215" t="str">
        <f ca="1">IF($D$4="自选机构",[1]!S_EST_SCORERATING_INST($E$6,Y62,$F$4),[1]!S_EST_SCORERATING_INST($E$6,$E$9,D62))</f>
        <v>0</v>
      </c>
      <c r="O62" s="213" t="str">
        <f ca="1">IF($D$4="自选机构",[1]!S_EST_STDRATING_INST($E$6,Y62,$F$4),[1]!S_EST_STDRATING_INST($E$6,$E$9,D62))</f>
        <v>0</v>
      </c>
      <c r="P62" s="214" t="str">
        <f>IF($D$4="自选机构",[1]!S_EST_FRSTRATINGTIME_INST($E$6,$F$4),[1]!S_EST_FRSTRATINGTIME_INST($E$6,D62))</f>
        <v>0</v>
      </c>
      <c r="Q62" s="216" t="str">
        <f t="shared" ca="1" si="1"/>
        <v/>
      </c>
      <c r="R62" s="216"/>
      <c r="S62" s="216"/>
      <c r="T62" s="216"/>
      <c r="U62" s="216"/>
      <c r="V62" s="216"/>
      <c r="W62" s="216"/>
      <c r="X62" s="217">
        <f t="shared" ca="1" si="9"/>
        <v>0</v>
      </c>
      <c r="Y62" s="217">
        <f t="shared" ca="1" si="11"/>
        <v>-1</v>
      </c>
      <c r="Z62" s="218" t="str">
        <f ca="1">IF($D$4="自选机构",[1]!S_EST_SCORERATING_INST($E$6,K62-1,$F$4),[1]!S_EST_SCORERATING_INST($E$6,K62-1,D62))</f>
        <v>0</v>
      </c>
      <c r="AA62" s="218">
        <f t="shared" ca="1" si="3"/>
        <v>0</v>
      </c>
      <c r="AB62" s="216" t="str">
        <f t="shared" ca="1" si="10"/>
        <v/>
      </c>
      <c r="AC62" s="219" t="str">
        <f t="shared" ca="1" si="6"/>
        <v/>
      </c>
      <c r="AD62" s="211"/>
    </row>
    <row r="63" spans="3:30" ht="16.5" x14ac:dyDescent="0.35">
      <c r="C63" s="7">
        <f t="shared" ca="1" si="5"/>
        <v>-1</v>
      </c>
      <c r="D63" s="203">
        <v>50</v>
      </c>
      <c r="E63" s="204" t="str">
        <f t="shared" si="8"/>
        <v>华创证券</v>
      </c>
      <c r="F63" s="205" t="str">
        <f ca="1">IF($D$4="自选机构",[1]!S_EST_ESTANALYST($E$6,$E$8,C63,$F$4),[1]!S_EST_ESTANALYST($E$6,$E$8,$E$9,D63))</f>
        <v>刘欣</v>
      </c>
      <c r="G63" s="206" t="str">
        <f ca="1">IF($D$4="自选机构",[1]!S_EST_ESTNEWTIME_INST($E$6,$E$8,C63,$F$4),[1]!S_EST_ESTNEWTIME_INST($E$6,$E$8,$E$9,D63))</f>
        <v>2024-01-10</v>
      </c>
      <c r="H63" s="207">
        <f ca="1">IF($D$4="自选机构",[1]!S_EST_SALES_INST($E$6,$E$8,C63,$F$4)/currencyunit,[1]!S_EST_SALES_INST($E$6,$E$8,$E$9,D63)/currencyunit)</f>
        <v>25476</v>
      </c>
      <c r="I63" s="207">
        <f ca="1">IF($D$4="自选机构",[1]!S_EST_NETPROFIT_INST($E$6,$E$8,C63,$F$4)/currencyunit,[1]!S_EST_NETPROFIT_INST($E$6,$E$8,$E$9,D63)/currencyunit)</f>
        <v>-1825.0083999999999</v>
      </c>
      <c r="J63" s="205">
        <f ca="1">IF($D$4="自选机构",[1]!S_EST_EPS_INST($E$6,$E$8,C63,$F$4),[1]!S_EST_EPS_INST($E$6,$E$8,$E$9,D63))</f>
        <v>-4.3322000000000003</v>
      </c>
      <c r="K63" s="206" t="str">
        <f ca="1">IF($D$4="自选机构",[1]!S_EST_NEWRATINGTIME_INST($E$6,Y63,$F$4),[1]!S_EST_NEWRATINGTIME_INST($E$6,$E$9,D63))</f>
        <v>0</v>
      </c>
      <c r="L63" s="205" t="str">
        <f ca="1">IF($D$4="自选机构",[1]!S_EST_RATINGANALYST($E$6,Y63,$F$4),[1]!S_EST_RATINGANALYST($E$6,$E$9,D63))</f>
        <v>0</v>
      </c>
      <c r="M63" s="205" t="str">
        <f ca="1">IF($D$4="自选机构",[1]!S_EST_ORGRATING_INST($E$6,Y63,$F$4),[1]!S_EST_ORGRATING_INST($E$6,$E$9,D63))</f>
        <v>0</v>
      </c>
      <c r="N63" s="207" t="str">
        <f ca="1">IF($D$4="自选机构",[1]!S_EST_SCORERATING_INST($E$6,Y63,$F$4),[1]!S_EST_SCORERATING_INST($E$6,$E$9,D63))</f>
        <v>0</v>
      </c>
      <c r="O63" s="205" t="str">
        <f ca="1">IF($D$4="自选机构",[1]!S_EST_STDRATING_INST($E$6,Y63,$F$4),[1]!S_EST_STDRATING_INST($E$6,$E$9,D63))</f>
        <v>0</v>
      </c>
      <c r="P63" s="206" t="str">
        <f>IF($D$4="自选机构",[1]!S_EST_FRSTRATINGTIME_INST($E$6,$F$4),[1]!S_EST_FRSTRATINGTIME_INST($E$6,D63))</f>
        <v>0</v>
      </c>
      <c r="Q63" s="195" t="str">
        <f t="shared" ca="1" si="1"/>
        <v/>
      </c>
      <c r="R63" s="195"/>
      <c r="S63" s="195"/>
      <c r="T63" s="195"/>
      <c r="U63" s="195"/>
      <c r="V63" s="195"/>
      <c r="W63" s="195"/>
      <c r="X63" s="208">
        <f t="shared" ca="1" si="9"/>
        <v>45301</v>
      </c>
      <c r="Y63" s="208">
        <f t="shared" ca="1" si="11"/>
        <v>-1</v>
      </c>
      <c r="Z63" s="209" t="str">
        <f ca="1">IF($D$4="自选机构",[1]!S_EST_SCORERATING_INST($E$6,K63-1,$F$4),[1]!S_EST_SCORERATING_INST($E$6,K63-1,D63))</f>
        <v>0</v>
      </c>
      <c r="AA63" s="209">
        <f t="shared" ca="1" si="3"/>
        <v>0</v>
      </c>
      <c r="AB63" s="195" t="str">
        <f t="shared" ca="1" si="10"/>
        <v/>
      </c>
      <c r="AC63" s="210" t="str">
        <f t="shared" ca="1" si="6"/>
        <v/>
      </c>
      <c r="AD63" s="203"/>
    </row>
    <row r="64" spans="3:30" ht="16.5" x14ac:dyDescent="0.35">
      <c r="C64" s="7">
        <f t="shared" ca="1" si="5"/>
        <v>45300</v>
      </c>
      <c r="D64" s="211">
        <v>51</v>
      </c>
      <c r="E64" s="212" t="str">
        <f t="shared" si="8"/>
        <v>华林证券</v>
      </c>
      <c r="F64" s="213" t="str">
        <f ca="1">IF($D$4="自选机构",[1]!S_EST_ESTANALYST($E$6,$E$8,C64,$F$4),[1]!S_EST_ESTANALYST($E$6,$E$8,$E$9,D64))</f>
        <v>0</v>
      </c>
      <c r="G64" s="214" t="str">
        <f ca="1">IF($D$4="自选机构",[1]!S_EST_ESTNEWTIME_INST($E$6,$E$8,C64,$F$4),[1]!S_EST_ESTNEWTIME_INST($E$6,$E$8,$E$9,D64))</f>
        <v>0</v>
      </c>
      <c r="H64" s="215">
        <f ca="1">IF($D$4="自选机构",[1]!S_EST_SALES_INST($E$6,$E$8,C64,$F$4)/currencyunit,[1]!S_EST_SALES_INST($E$6,$E$8,$E$9,D64)/currencyunit)</f>
        <v>0</v>
      </c>
      <c r="I64" s="215">
        <f ca="1">IF($D$4="自选机构",[1]!S_EST_NETPROFIT_INST($E$6,$E$8,C64,$F$4)/currencyunit,[1]!S_EST_NETPROFIT_INST($E$6,$E$8,$E$9,D64)/currencyunit)</f>
        <v>0</v>
      </c>
      <c r="J64" s="213" t="str">
        <f ca="1">IF($D$4="自选机构",[1]!S_EST_EPS_INST($E$6,$E$8,C64,$F$4),[1]!S_EST_EPS_INST($E$6,$E$8,$E$9,D64))</f>
        <v>0</v>
      </c>
      <c r="K64" s="214" t="str">
        <f ca="1">IF($D$4="自选机构",[1]!S_EST_NEWRATINGTIME_INST($E$6,Y64,$F$4),[1]!S_EST_NEWRATINGTIME_INST($E$6,$E$9,D64))</f>
        <v>0</v>
      </c>
      <c r="L64" s="213" t="str">
        <f ca="1">IF($D$4="自选机构",[1]!S_EST_RATINGANALYST($E$6,Y64,$F$4),[1]!S_EST_RATINGANALYST($E$6,$E$9,D64))</f>
        <v>0</v>
      </c>
      <c r="M64" s="213" t="str">
        <f ca="1">IF($D$4="自选机构",[1]!S_EST_ORGRATING_INST($E$6,Y64,$F$4),[1]!S_EST_ORGRATING_INST($E$6,$E$9,D64))</f>
        <v>0</v>
      </c>
      <c r="N64" s="215" t="str">
        <f ca="1">IF($D$4="自选机构",[1]!S_EST_SCORERATING_INST($E$6,Y64,$F$4),[1]!S_EST_SCORERATING_INST($E$6,$E$9,D64))</f>
        <v>0</v>
      </c>
      <c r="O64" s="213" t="str">
        <f ca="1">IF($D$4="自选机构",[1]!S_EST_STDRATING_INST($E$6,Y64,$F$4),[1]!S_EST_STDRATING_INST($E$6,$E$9,D64))</f>
        <v>0</v>
      </c>
      <c r="P64" s="214" t="str">
        <f>IF($D$4="自选机构",[1]!S_EST_FRSTRATINGTIME_INST($E$6,$F$4),[1]!S_EST_FRSTRATINGTIME_INST($E$6,D64))</f>
        <v>0</v>
      </c>
      <c r="Q64" s="216" t="str">
        <f t="shared" ca="1" si="1"/>
        <v/>
      </c>
      <c r="R64" s="216"/>
      <c r="S64" s="216"/>
      <c r="T64" s="216"/>
      <c r="U64" s="216"/>
      <c r="V64" s="216"/>
      <c r="W64" s="216"/>
      <c r="X64" s="217">
        <f t="shared" ca="1" si="9"/>
        <v>0</v>
      </c>
      <c r="Y64" s="217">
        <f t="shared" ca="1" si="11"/>
        <v>-1</v>
      </c>
      <c r="Z64" s="218" t="str">
        <f ca="1">IF($D$4="自选机构",[1]!S_EST_SCORERATING_INST($E$6,K64-1,$F$4),[1]!S_EST_SCORERATING_INST($E$6,K64-1,D64))</f>
        <v>0</v>
      </c>
      <c r="AA64" s="218">
        <f t="shared" ca="1" si="3"/>
        <v>0</v>
      </c>
      <c r="AB64" s="216" t="str">
        <f t="shared" ca="1" si="10"/>
        <v/>
      </c>
      <c r="AC64" s="219" t="str">
        <f t="shared" ca="1" si="6"/>
        <v/>
      </c>
      <c r="AD64" s="211"/>
    </row>
    <row r="65" spans="3:30" ht="16.5" x14ac:dyDescent="0.35">
      <c r="C65" s="7">
        <f t="shared" ca="1" si="5"/>
        <v>-1</v>
      </c>
      <c r="D65" s="203">
        <v>52</v>
      </c>
      <c r="E65" s="204" t="str">
        <f t="shared" si="8"/>
        <v>华融证券</v>
      </c>
      <c r="F65" s="205" t="str">
        <f ca="1">IF($D$4="自选机构",[1]!S_EST_ESTANALYST($E$6,$E$8,C65,$F$4),[1]!S_EST_ESTANALYST($E$6,$E$8,$E$9,D65))</f>
        <v>0</v>
      </c>
      <c r="G65" s="206" t="str">
        <f ca="1">IF($D$4="自选机构",[1]!S_EST_ESTNEWTIME_INST($E$6,$E$8,C65,$F$4),[1]!S_EST_ESTNEWTIME_INST($E$6,$E$8,$E$9,D65))</f>
        <v>0</v>
      </c>
      <c r="H65" s="207">
        <f ca="1">IF($D$4="自选机构",[1]!S_EST_SALES_INST($E$6,$E$8,C65,$F$4)/currencyunit,[1]!S_EST_SALES_INST($E$6,$E$8,$E$9,D65)/currencyunit)</f>
        <v>0</v>
      </c>
      <c r="I65" s="207">
        <f ca="1">IF($D$4="自选机构",[1]!S_EST_NETPROFIT_INST($E$6,$E$8,C65,$F$4)/currencyunit,[1]!S_EST_NETPROFIT_INST($E$6,$E$8,$E$9,D65)/currencyunit)</f>
        <v>0</v>
      </c>
      <c r="J65" s="205" t="str">
        <f ca="1">IF($D$4="自选机构",[1]!S_EST_EPS_INST($E$6,$E$8,C65,$F$4),[1]!S_EST_EPS_INST($E$6,$E$8,$E$9,D65))</f>
        <v>0</v>
      </c>
      <c r="K65" s="206" t="str">
        <f ca="1">IF($D$4="自选机构",[1]!S_EST_NEWRATINGTIME_INST($E$6,Y65,$F$4),[1]!S_EST_NEWRATINGTIME_INST($E$6,$E$9,D65))</f>
        <v>0</v>
      </c>
      <c r="L65" s="205" t="str">
        <f ca="1">IF($D$4="自选机构",[1]!S_EST_RATINGANALYST($E$6,Y65,$F$4),[1]!S_EST_RATINGANALYST($E$6,$E$9,D65))</f>
        <v>0</v>
      </c>
      <c r="M65" s="205" t="str">
        <f ca="1">IF($D$4="自选机构",[1]!S_EST_ORGRATING_INST($E$6,Y65,$F$4),[1]!S_EST_ORGRATING_INST($E$6,$E$9,D65))</f>
        <v>0</v>
      </c>
      <c r="N65" s="207" t="str">
        <f ca="1">IF($D$4="自选机构",[1]!S_EST_SCORERATING_INST($E$6,Y65,$F$4),[1]!S_EST_SCORERATING_INST($E$6,$E$9,D65))</f>
        <v>0</v>
      </c>
      <c r="O65" s="205" t="str">
        <f ca="1">IF($D$4="自选机构",[1]!S_EST_STDRATING_INST($E$6,Y65,$F$4),[1]!S_EST_STDRATING_INST($E$6,$E$9,D65))</f>
        <v>0</v>
      </c>
      <c r="P65" s="206" t="str">
        <f>IF($D$4="自选机构",[1]!S_EST_FRSTRATINGTIME_INST($E$6,$F$4),[1]!S_EST_FRSTRATINGTIME_INST($E$6,D65))</f>
        <v>0</v>
      </c>
      <c r="Q65" s="195" t="str">
        <f t="shared" ca="1" si="1"/>
        <v/>
      </c>
      <c r="R65" s="195"/>
      <c r="S65" s="195"/>
      <c r="T65" s="195"/>
      <c r="U65" s="195"/>
      <c r="V65" s="195"/>
      <c r="W65" s="195"/>
      <c r="X65" s="208">
        <f t="shared" ca="1" si="9"/>
        <v>0</v>
      </c>
      <c r="Y65" s="208">
        <f t="shared" ca="1" si="11"/>
        <v>-1</v>
      </c>
      <c r="Z65" s="209" t="str">
        <f ca="1">IF($D$4="自选机构",[1]!S_EST_SCORERATING_INST($E$6,K65-1,$F$4),[1]!S_EST_SCORERATING_INST($E$6,K65-1,D65))</f>
        <v>0</v>
      </c>
      <c r="AA65" s="209">
        <f t="shared" ca="1" si="3"/>
        <v>0</v>
      </c>
      <c r="AB65" s="195" t="str">
        <f t="shared" ca="1" si="10"/>
        <v/>
      </c>
      <c r="AC65" s="210" t="str">
        <f t="shared" ca="1" si="6"/>
        <v/>
      </c>
      <c r="AD65" s="203"/>
    </row>
    <row r="66" spans="3:30" ht="16.5" x14ac:dyDescent="0.35">
      <c r="C66" s="7">
        <f t="shared" ca="1" si="5"/>
        <v>-1</v>
      </c>
      <c r="D66" s="211">
        <v>53</v>
      </c>
      <c r="E66" s="212" t="str">
        <f t="shared" si="8"/>
        <v>江海证券</v>
      </c>
      <c r="F66" s="213" t="str">
        <f ca="1">IF($D$4="自选机构",[1]!S_EST_ESTANALYST($E$6,$E$8,C66,$F$4),[1]!S_EST_ESTANALYST($E$6,$E$8,$E$9,D66))</f>
        <v>0</v>
      </c>
      <c r="G66" s="214" t="str">
        <f ca="1">IF($D$4="自选机构",[1]!S_EST_ESTNEWTIME_INST($E$6,$E$8,C66,$F$4),[1]!S_EST_ESTNEWTIME_INST($E$6,$E$8,$E$9,D66))</f>
        <v>0</v>
      </c>
      <c r="H66" s="215">
        <f ca="1">IF($D$4="自选机构",[1]!S_EST_SALES_INST($E$6,$E$8,C66,$F$4)/currencyunit,[1]!S_EST_SALES_INST($E$6,$E$8,$E$9,D66)/currencyunit)</f>
        <v>0</v>
      </c>
      <c r="I66" s="215">
        <f ca="1">IF($D$4="自选机构",[1]!S_EST_NETPROFIT_INST($E$6,$E$8,C66,$F$4)/currencyunit,[1]!S_EST_NETPROFIT_INST($E$6,$E$8,$E$9,D66)/currencyunit)</f>
        <v>0</v>
      </c>
      <c r="J66" s="213" t="str">
        <f ca="1">IF($D$4="自选机构",[1]!S_EST_EPS_INST($E$6,$E$8,C66,$F$4),[1]!S_EST_EPS_INST($E$6,$E$8,$E$9,D66))</f>
        <v>0</v>
      </c>
      <c r="K66" s="214" t="str">
        <f ca="1">IF($D$4="自选机构",[1]!S_EST_NEWRATINGTIME_INST($E$6,Y66,$F$4),[1]!S_EST_NEWRATINGTIME_INST($E$6,$E$9,D66))</f>
        <v>0</v>
      </c>
      <c r="L66" s="213" t="str">
        <f ca="1">IF($D$4="自选机构",[1]!S_EST_RATINGANALYST($E$6,Y66,$F$4),[1]!S_EST_RATINGANALYST($E$6,$E$9,D66))</f>
        <v>0</v>
      </c>
      <c r="M66" s="213" t="str">
        <f ca="1">IF($D$4="自选机构",[1]!S_EST_ORGRATING_INST($E$6,Y66,$F$4),[1]!S_EST_ORGRATING_INST($E$6,$E$9,D66))</f>
        <v>0</v>
      </c>
      <c r="N66" s="215" t="str">
        <f ca="1">IF($D$4="自选机构",[1]!S_EST_SCORERATING_INST($E$6,Y66,$F$4),[1]!S_EST_SCORERATING_INST($E$6,$E$9,D66))</f>
        <v>0</v>
      </c>
      <c r="O66" s="213" t="str">
        <f ca="1">IF($D$4="自选机构",[1]!S_EST_STDRATING_INST($E$6,Y66,$F$4),[1]!S_EST_STDRATING_INST($E$6,$E$9,D66))</f>
        <v>0</v>
      </c>
      <c r="P66" s="214" t="str">
        <f>IF($D$4="自选机构",[1]!S_EST_FRSTRATINGTIME_INST($E$6,$F$4),[1]!S_EST_FRSTRATINGTIME_INST($E$6,D66))</f>
        <v>0</v>
      </c>
      <c r="Q66" s="216" t="str">
        <f t="shared" ca="1" si="1"/>
        <v/>
      </c>
      <c r="R66" s="216"/>
      <c r="S66" s="216"/>
      <c r="T66" s="216"/>
      <c r="U66" s="216"/>
      <c r="V66" s="216"/>
      <c r="W66" s="216"/>
      <c r="X66" s="217">
        <f t="shared" ca="1" si="9"/>
        <v>0</v>
      </c>
      <c r="Y66" s="217">
        <f t="shared" ca="1" si="11"/>
        <v>-1</v>
      </c>
      <c r="Z66" s="218" t="str">
        <f ca="1">IF($D$4="自选机构",[1]!S_EST_SCORERATING_INST($E$6,K66-1,$F$4),[1]!S_EST_SCORERATING_INST($E$6,K66-1,D66))</f>
        <v>0</v>
      </c>
      <c r="AA66" s="218">
        <f t="shared" ca="1" si="3"/>
        <v>0</v>
      </c>
      <c r="AB66" s="216" t="str">
        <f t="shared" ca="1" si="10"/>
        <v/>
      </c>
      <c r="AC66" s="219" t="str">
        <f t="shared" ca="1" si="6"/>
        <v/>
      </c>
      <c r="AD66" s="211"/>
    </row>
    <row r="67" spans="3:30" ht="16.5" x14ac:dyDescent="0.35">
      <c r="C67" s="7">
        <f t="shared" ca="1" si="5"/>
        <v>-1</v>
      </c>
      <c r="D67" s="203">
        <v>54</v>
      </c>
      <c r="E67" s="204" t="str">
        <f t="shared" si="8"/>
        <v>金元证券</v>
      </c>
      <c r="F67" s="205" t="str">
        <f ca="1">IF($D$4="自选机构",[1]!S_EST_ESTANALYST($E$6,$E$8,C67,$F$4),[1]!S_EST_ESTANALYST($E$6,$E$8,$E$9,D67))</f>
        <v>0</v>
      </c>
      <c r="G67" s="206" t="str">
        <f ca="1">IF($D$4="自选机构",[1]!S_EST_ESTNEWTIME_INST($E$6,$E$8,C67,$F$4),[1]!S_EST_ESTNEWTIME_INST($E$6,$E$8,$E$9,D67))</f>
        <v>0</v>
      </c>
      <c r="H67" s="207">
        <f ca="1">IF($D$4="自选机构",[1]!S_EST_SALES_INST($E$6,$E$8,C67,$F$4)/currencyunit,[1]!S_EST_SALES_INST($E$6,$E$8,$E$9,D67)/currencyunit)</f>
        <v>0</v>
      </c>
      <c r="I67" s="207">
        <f ca="1">IF($D$4="自选机构",[1]!S_EST_NETPROFIT_INST($E$6,$E$8,C67,$F$4)/currencyunit,[1]!S_EST_NETPROFIT_INST($E$6,$E$8,$E$9,D67)/currencyunit)</f>
        <v>0</v>
      </c>
      <c r="J67" s="205" t="str">
        <f ca="1">IF($D$4="自选机构",[1]!S_EST_EPS_INST($E$6,$E$8,C67,$F$4),[1]!S_EST_EPS_INST($E$6,$E$8,$E$9,D67))</f>
        <v>0</v>
      </c>
      <c r="K67" s="206" t="str">
        <f ca="1">IF($D$4="自选机构",[1]!S_EST_NEWRATINGTIME_INST($E$6,Y67,$F$4),[1]!S_EST_NEWRATINGTIME_INST($E$6,$E$9,D67))</f>
        <v>0</v>
      </c>
      <c r="L67" s="205" t="str">
        <f ca="1">IF($D$4="自选机构",[1]!S_EST_RATINGANALYST($E$6,Y67,$F$4),[1]!S_EST_RATINGANALYST($E$6,$E$9,D67))</f>
        <v>0</v>
      </c>
      <c r="M67" s="205" t="str">
        <f ca="1">IF($D$4="自选机构",[1]!S_EST_ORGRATING_INST($E$6,Y67,$F$4),[1]!S_EST_ORGRATING_INST($E$6,$E$9,D67))</f>
        <v>0</v>
      </c>
      <c r="N67" s="207" t="str">
        <f ca="1">IF($D$4="自选机构",[1]!S_EST_SCORERATING_INST($E$6,Y67,$F$4),[1]!S_EST_SCORERATING_INST($E$6,$E$9,D67))</f>
        <v>0</v>
      </c>
      <c r="O67" s="205" t="str">
        <f ca="1">IF($D$4="自选机构",[1]!S_EST_STDRATING_INST($E$6,Y67,$F$4),[1]!S_EST_STDRATING_INST($E$6,$E$9,D67))</f>
        <v>0</v>
      </c>
      <c r="P67" s="206" t="str">
        <f>IF($D$4="自选机构",[1]!S_EST_FRSTRATINGTIME_INST($E$6,$F$4),[1]!S_EST_FRSTRATINGTIME_INST($E$6,D67))</f>
        <v>0</v>
      </c>
      <c r="Q67" s="195" t="str">
        <f t="shared" ca="1" si="1"/>
        <v/>
      </c>
      <c r="R67" s="195"/>
      <c r="S67" s="195"/>
      <c r="T67" s="195"/>
      <c r="U67" s="195"/>
      <c r="V67" s="195"/>
      <c r="W67" s="195"/>
      <c r="X67" s="208">
        <f t="shared" ca="1" si="9"/>
        <v>0</v>
      </c>
      <c r="Y67" s="208">
        <f t="shared" ca="1" si="11"/>
        <v>-1</v>
      </c>
      <c r="Z67" s="209" t="str">
        <f ca="1">IF($D$4="自选机构",[1]!S_EST_SCORERATING_INST($E$6,K67-1,$F$4),[1]!S_EST_SCORERATING_INST($E$6,K67-1,D67))</f>
        <v>0</v>
      </c>
      <c r="AA67" s="209">
        <f t="shared" ca="1" si="3"/>
        <v>0</v>
      </c>
      <c r="AB67" s="195" t="str">
        <f t="shared" ca="1" si="10"/>
        <v/>
      </c>
      <c r="AC67" s="210" t="str">
        <f t="shared" ca="1" si="6"/>
        <v/>
      </c>
      <c r="AD67" s="203"/>
    </row>
    <row r="68" spans="3:30" ht="16.5" x14ac:dyDescent="0.35">
      <c r="C68" s="7">
        <f t="shared" ca="1" si="5"/>
        <v>-1</v>
      </c>
      <c r="D68" s="211">
        <v>55</v>
      </c>
      <c r="E68" s="212" t="str">
        <f t="shared" si="8"/>
        <v>民生证券</v>
      </c>
      <c r="F68" s="213" t="str">
        <f ca="1">IF($D$4="自选机构",[1]!S_EST_ESTANALYST($E$6,$E$8,C68,$F$4),[1]!S_EST_ESTANALYST($E$6,$E$8,$E$9,D68))</f>
        <v>0</v>
      </c>
      <c r="G68" s="214" t="str">
        <f ca="1">IF($D$4="自选机构",[1]!S_EST_ESTNEWTIME_INST($E$6,$E$8,C68,$F$4),[1]!S_EST_ESTNEWTIME_INST($E$6,$E$8,$E$9,D68))</f>
        <v>0</v>
      </c>
      <c r="H68" s="215">
        <f ca="1">IF($D$4="自选机构",[1]!S_EST_SALES_INST($E$6,$E$8,C68,$F$4)/currencyunit,[1]!S_EST_SALES_INST($E$6,$E$8,$E$9,D68)/currencyunit)</f>
        <v>0</v>
      </c>
      <c r="I68" s="215">
        <f ca="1">IF($D$4="自选机构",[1]!S_EST_NETPROFIT_INST($E$6,$E$8,C68,$F$4)/currencyunit,[1]!S_EST_NETPROFIT_INST($E$6,$E$8,$E$9,D68)/currencyunit)</f>
        <v>0</v>
      </c>
      <c r="J68" s="213" t="str">
        <f ca="1">IF($D$4="自选机构",[1]!S_EST_EPS_INST($E$6,$E$8,C68,$F$4),[1]!S_EST_EPS_INST($E$6,$E$8,$E$9,D68))</f>
        <v>0</v>
      </c>
      <c r="K68" s="214" t="str">
        <f ca="1">IF($D$4="自选机构",[1]!S_EST_NEWRATINGTIME_INST($E$6,Y68,$F$4),[1]!S_EST_NEWRATINGTIME_INST($E$6,$E$9,D68))</f>
        <v>0</v>
      </c>
      <c r="L68" s="213" t="str">
        <f ca="1">IF($D$4="自选机构",[1]!S_EST_RATINGANALYST($E$6,Y68,$F$4),[1]!S_EST_RATINGANALYST($E$6,$E$9,D68))</f>
        <v>0</v>
      </c>
      <c r="M68" s="213" t="str">
        <f ca="1">IF($D$4="自选机构",[1]!S_EST_ORGRATING_INST($E$6,Y68,$F$4),[1]!S_EST_ORGRATING_INST($E$6,$E$9,D68))</f>
        <v>0</v>
      </c>
      <c r="N68" s="215" t="str">
        <f ca="1">IF($D$4="自选机构",[1]!S_EST_SCORERATING_INST($E$6,Y68,$F$4),[1]!S_EST_SCORERATING_INST($E$6,$E$9,D68))</f>
        <v>0</v>
      </c>
      <c r="O68" s="213" t="str">
        <f ca="1">IF($D$4="自选机构",[1]!S_EST_STDRATING_INST($E$6,Y68,$F$4),[1]!S_EST_STDRATING_INST($E$6,$E$9,D68))</f>
        <v>0</v>
      </c>
      <c r="P68" s="214" t="str">
        <f>IF($D$4="自选机构",[1]!S_EST_FRSTRATINGTIME_INST($E$6,$F$4),[1]!S_EST_FRSTRATINGTIME_INST($E$6,D68))</f>
        <v>0</v>
      </c>
      <c r="Q68" s="216" t="str">
        <f t="shared" ca="1" si="1"/>
        <v/>
      </c>
      <c r="R68" s="216"/>
      <c r="S68" s="216"/>
      <c r="T68" s="216"/>
      <c r="U68" s="216"/>
      <c r="V68" s="216"/>
      <c r="W68" s="216"/>
      <c r="X68" s="217">
        <f t="shared" ca="1" si="9"/>
        <v>0</v>
      </c>
      <c r="Y68" s="217">
        <f t="shared" ca="1" si="11"/>
        <v>-1</v>
      </c>
      <c r="Z68" s="218" t="str">
        <f ca="1">IF($D$4="自选机构",[1]!S_EST_SCORERATING_INST($E$6,K68-1,$F$4),[1]!S_EST_SCORERATING_INST($E$6,K68-1,D68))</f>
        <v>0</v>
      </c>
      <c r="AA68" s="218">
        <f t="shared" ca="1" si="3"/>
        <v>0</v>
      </c>
      <c r="AB68" s="216" t="str">
        <f t="shared" ca="1" si="10"/>
        <v/>
      </c>
      <c r="AC68" s="219" t="str">
        <f t="shared" ca="1" si="6"/>
        <v/>
      </c>
      <c r="AD68" s="211"/>
    </row>
    <row r="69" spans="3:30" ht="16.5" x14ac:dyDescent="0.35">
      <c r="C69" s="7">
        <f t="shared" ca="1" si="5"/>
        <v>-1</v>
      </c>
      <c r="D69" s="203">
        <v>56</v>
      </c>
      <c r="E69" s="204" t="str">
        <f t="shared" si="8"/>
        <v>南京证券</v>
      </c>
      <c r="F69" s="205" t="str">
        <f ca="1">IF($D$4="自选机构",[1]!S_EST_ESTANALYST($E$6,$E$8,C69,$F$4),[1]!S_EST_ESTANALYST($E$6,$E$8,$E$9,D69))</f>
        <v>0</v>
      </c>
      <c r="G69" s="206" t="str">
        <f ca="1">IF($D$4="自选机构",[1]!S_EST_ESTNEWTIME_INST($E$6,$E$8,C69,$F$4),[1]!S_EST_ESTNEWTIME_INST($E$6,$E$8,$E$9,D69))</f>
        <v>0</v>
      </c>
      <c r="H69" s="207">
        <f ca="1">IF($D$4="自选机构",[1]!S_EST_SALES_INST($E$6,$E$8,C69,$F$4)/currencyunit,[1]!S_EST_SALES_INST($E$6,$E$8,$E$9,D69)/currencyunit)</f>
        <v>0</v>
      </c>
      <c r="I69" s="207">
        <f ca="1">IF($D$4="自选机构",[1]!S_EST_NETPROFIT_INST($E$6,$E$8,C69,$F$4)/currencyunit,[1]!S_EST_NETPROFIT_INST($E$6,$E$8,$E$9,D69)/currencyunit)</f>
        <v>0</v>
      </c>
      <c r="J69" s="205" t="str">
        <f ca="1">IF($D$4="自选机构",[1]!S_EST_EPS_INST($E$6,$E$8,C69,$F$4),[1]!S_EST_EPS_INST($E$6,$E$8,$E$9,D69))</f>
        <v>0</v>
      </c>
      <c r="K69" s="206" t="str">
        <f ca="1">IF($D$4="自选机构",[1]!S_EST_NEWRATINGTIME_INST($E$6,Y69,$F$4),[1]!S_EST_NEWRATINGTIME_INST($E$6,$E$9,D69))</f>
        <v>0</v>
      </c>
      <c r="L69" s="205" t="str">
        <f ca="1">IF($D$4="自选机构",[1]!S_EST_RATINGANALYST($E$6,Y69,$F$4),[1]!S_EST_RATINGANALYST($E$6,$E$9,D69))</f>
        <v>0</v>
      </c>
      <c r="M69" s="205" t="str">
        <f ca="1">IF($D$4="自选机构",[1]!S_EST_ORGRATING_INST($E$6,Y69,$F$4),[1]!S_EST_ORGRATING_INST($E$6,$E$9,D69))</f>
        <v>0</v>
      </c>
      <c r="N69" s="207" t="str">
        <f ca="1">IF($D$4="自选机构",[1]!S_EST_SCORERATING_INST($E$6,Y69,$F$4),[1]!S_EST_SCORERATING_INST($E$6,$E$9,D69))</f>
        <v>0</v>
      </c>
      <c r="O69" s="205" t="str">
        <f ca="1">IF($D$4="自选机构",[1]!S_EST_STDRATING_INST($E$6,Y69,$F$4),[1]!S_EST_STDRATING_INST($E$6,$E$9,D69))</f>
        <v>0</v>
      </c>
      <c r="P69" s="206" t="str">
        <f>IF($D$4="自选机构",[1]!S_EST_FRSTRATINGTIME_INST($E$6,$F$4),[1]!S_EST_FRSTRATINGTIME_INST($E$6,D69))</f>
        <v>0</v>
      </c>
      <c r="Q69" s="195" t="str">
        <f t="shared" ca="1" si="1"/>
        <v/>
      </c>
      <c r="R69" s="195"/>
      <c r="S69" s="195"/>
      <c r="T69" s="195"/>
      <c r="U69" s="195"/>
      <c r="V69" s="195"/>
      <c r="W69" s="195"/>
      <c r="X69" s="208">
        <f t="shared" ca="1" si="9"/>
        <v>0</v>
      </c>
      <c r="Y69" s="208">
        <f t="shared" ca="1" si="11"/>
        <v>-1</v>
      </c>
      <c r="Z69" s="209" t="str">
        <f ca="1">IF($D$4="自选机构",[1]!S_EST_SCORERATING_INST($E$6,K69-1,$F$4),[1]!S_EST_SCORERATING_INST($E$6,K69-1,D69))</f>
        <v>0</v>
      </c>
      <c r="AA69" s="209">
        <f t="shared" ca="1" si="3"/>
        <v>0</v>
      </c>
      <c r="AB69" s="195" t="str">
        <f t="shared" ca="1" si="10"/>
        <v/>
      </c>
      <c r="AC69" s="210" t="str">
        <f t="shared" ca="1" si="6"/>
        <v/>
      </c>
      <c r="AD69" s="203"/>
    </row>
    <row r="70" spans="3:30" ht="16.5" x14ac:dyDescent="0.35">
      <c r="C70" s="7">
        <f t="shared" ca="1" si="5"/>
        <v>-1</v>
      </c>
      <c r="D70" s="211">
        <v>57</v>
      </c>
      <c r="E70" s="212" t="str">
        <f t="shared" si="8"/>
        <v>齐鲁证券</v>
      </c>
      <c r="F70" s="213" t="str">
        <f ca="1">IF($D$4="自选机构",[1]!S_EST_ESTANALYST($E$6,$E$8,C70,$F$4),[1]!S_EST_ESTANALYST($E$6,$E$8,$E$9,D70))</f>
        <v>0</v>
      </c>
      <c r="G70" s="214" t="str">
        <f ca="1">IF($D$4="自选机构",[1]!S_EST_ESTNEWTIME_INST($E$6,$E$8,C70,$F$4),[1]!S_EST_ESTNEWTIME_INST($E$6,$E$8,$E$9,D70))</f>
        <v>0</v>
      </c>
      <c r="H70" s="215">
        <f ca="1">IF($D$4="自选机构",[1]!S_EST_SALES_INST($E$6,$E$8,C70,$F$4)/currencyunit,[1]!S_EST_SALES_INST($E$6,$E$8,$E$9,D70)/currencyunit)</f>
        <v>0</v>
      </c>
      <c r="I70" s="215">
        <f ca="1">IF($D$4="自选机构",[1]!S_EST_NETPROFIT_INST($E$6,$E$8,C70,$F$4)/currencyunit,[1]!S_EST_NETPROFIT_INST($E$6,$E$8,$E$9,D70)/currencyunit)</f>
        <v>0</v>
      </c>
      <c r="J70" s="213" t="str">
        <f ca="1">IF($D$4="自选机构",[1]!S_EST_EPS_INST($E$6,$E$8,C70,$F$4),[1]!S_EST_EPS_INST($E$6,$E$8,$E$9,D70))</f>
        <v>0</v>
      </c>
      <c r="K70" s="214" t="str">
        <f ca="1">IF($D$4="自选机构",[1]!S_EST_NEWRATINGTIME_INST($E$6,Y70,$F$4),[1]!S_EST_NEWRATINGTIME_INST($E$6,$E$9,D70))</f>
        <v>0</v>
      </c>
      <c r="L70" s="213" t="str">
        <f ca="1">IF($D$4="自选机构",[1]!S_EST_RATINGANALYST($E$6,Y70,$F$4),[1]!S_EST_RATINGANALYST($E$6,$E$9,D70))</f>
        <v>0</v>
      </c>
      <c r="M70" s="213" t="str">
        <f ca="1">IF($D$4="自选机构",[1]!S_EST_ORGRATING_INST($E$6,Y70,$F$4),[1]!S_EST_ORGRATING_INST($E$6,$E$9,D70))</f>
        <v>0</v>
      </c>
      <c r="N70" s="215" t="str">
        <f ca="1">IF($D$4="自选机构",[1]!S_EST_SCORERATING_INST($E$6,Y70,$F$4),[1]!S_EST_SCORERATING_INST($E$6,$E$9,D70))</f>
        <v>0</v>
      </c>
      <c r="O70" s="213" t="str">
        <f ca="1">IF($D$4="自选机构",[1]!S_EST_STDRATING_INST($E$6,Y70,$F$4),[1]!S_EST_STDRATING_INST($E$6,$E$9,D70))</f>
        <v>0</v>
      </c>
      <c r="P70" s="214" t="str">
        <f>IF($D$4="自选机构",[1]!S_EST_FRSTRATINGTIME_INST($E$6,$F$4),[1]!S_EST_FRSTRATINGTIME_INST($E$6,D70))</f>
        <v>0</v>
      </c>
      <c r="Q70" s="216" t="str">
        <f t="shared" ca="1" si="1"/>
        <v/>
      </c>
      <c r="R70" s="216"/>
      <c r="S70" s="216"/>
      <c r="T70" s="216"/>
      <c r="U70" s="216"/>
      <c r="V70" s="216"/>
      <c r="W70" s="216"/>
      <c r="X70" s="217">
        <f t="shared" ca="1" si="9"/>
        <v>0</v>
      </c>
      <c r="Y70" s="217">
        <f t="shared" ca="1" si="11"/>
        <v>-1</v>
      </c>
      <c r="Z70" s="218" t="str">
        <f ca="1">IF($D$4="自选机构",[1]!S_EST_SCORERATING_INST($E$6,K70-1,$F$4),[1]!S_EST_SCORERATING_INST($E$6,K70-1,D70))</f>
        <v>0</v>
      </c>
      <c r="AA70" s="218">
        <f t="shared" ca="1" si="3"/>
        <v>0</v>
      </c>
      <c r="AB70" s="216" t="str">
        <f t="shared" ca="1" si="10"/>
        <v/>
      </c>
      <c r="AC70" s="219" t="str">
        <f t="shared" ca="1" si="6"/>
        <v/>
      </c>
      <c r="AD70" s="211"/>
    </row>
    <row r="71" spans="3:30" ht="16.5" x14ac:dyDescent="0.35">
      <c r="C71" s="7">
        <f t="shared" ca="1" si="5"/>
        <v>-1</v>
      </c>
      <c r="D71" s="203">
        <v>58</v>
      </c>
      <c r="E71" s="204" t="str">
        <f t="shared" si="8"/>
        <v>日信证券</v>
      </c>
      <c r="F71" s="205" t="str">
        <f ca="1">IF($D$4="自选机构",[1]!S_EST_ESTANALYST($E$6,$E$8,C71,$F$4),[1]!S_EST_ESTANALYST($E$6,$E$8,$E$9,D71))</f>
        <v>0</v>
      </c>
      <c r="G71" s="206" t="str">
        <f ca="1">IF($D$4="自选机构",[1]!S_EST_ESTNEWTIME_INST($E$6,$E$8,C71,$F$4),[1]!S_EST_ESTNEWTIME_INST($E$6,$E$8,$E$9,D71))</f>
        <v>0</v>
      </c>
      <c r="H71" s="207">
        <f ca="1">IF($D$4="自选机构",[1]!S_EST_SALES_INST($E$6,$E$8,C71,$F$4)/currencyunit,[1]!S_EST_SALES_INST($E$6,$E$8,$E$9,D71)/currencyunit)</f>
        <v>0</v>
      </c>
      <c r="I71" s="207">
        <f ca="1">IF($D$4="自选机构",[1]!S_EST_NETPROFIT_INST($E$6,$E$8,C71,$F$4)/currencyunit,[1]!S_EST_NETPROFIT_INST($E$6,$E$8,$E$9,D71)/currencyunit)</f>
        <v>0</v>
      </c>
      <c r="J71" s="205" t="str">
        <f ca="1">IF($D$4="自选机构",[1]!S_EST_EPS_INST($E$6,$E$8,C71,$F$4),[1]!S_EST_EPS_INST($E$6,$E$8,$E$9,D71))</f>
        <v>0</v>
      </c>
      <c r="K71" s="206" t="str">
        <f ca="1">IF($D$4="自选机构",[1]!S_EST_NEWRATINGTIME_INST($E$6,Y71,$F$4),[1]!S_EST_NEWRATINGTIME_INST($E$6,$E$9,D71))</f>
        <v>0</v>
      </c>
      <c r="L71" s="205" t="str">
        <f ca="1">IF($D$4="自选机构",[1]!S_EST_RATINGANALYST($E$6,Y71,$F$4),[1]!S_EST_RATINGANALYST($E$6,$E$9,D71))</f>
        <v>0</v>
      </c>
      <c r="M71" s="205" t="str">
        <f ca="1">IF($D$4="自选机构",[1]!S_EST_ORGRATING_INST($E$6,Y71,$F$4),[1]!S_EST_ORGRATING_INST($E$6,$E$9,D71))</f>
        <v>0</v>
      </c>
      <c r="N71" s="207" t="str">
        <f ca="1">IF($D$4="自选机构",[1]!S_EST_SCORERATING_INST($E$6,Y71,$F$4),[1]!S_EST_SCORERATING_INST($E$6,$E$9,D71))</f>
        <v>0</v>
      </c>
      <c r="O71" s="205" t="str">
        <f ca="1">IF($D$4="自选机构",[1]!S_EST_STDRATING_INST($E$6,Y71,$F$4),[1]!S_EST_STDRATING_INST($E$6,$E$9,D71))</f>
        <v>0</v>
      </c>
      <c r="P71" s="206" t="str">
        <f>IF($D$4="自选机构",[1]!S_EST_FRSTRATINGTIME_INST($E$6,$F$4),[1]!S_EST_FRSTRATINGTIME_INST($E$6,D71))</f>
        <v>0</v>
      </c>
      <c r="Q71" s="195" t="str">
        <f t="shared" ca="1" si="1"/>
        <v/>
      </c>
      <c r="R71" s="195"/>
      <c r="S71" s="195"/>
      <c r="T71" s="195"/>
      <c r="U71" s="195"/>
      <c r="V71" s="195"/>
      <c r="W71" s="195"/>
      <c r="X71" s="208">
        <f t="shared" ca="1" si="9"/>
        <v>0</v>
      </c>
      <c r="Y71" s="208">
        <f t="shared" ca="1" si="11"/>
        <v>-1</v>
      </c>
      <c r="Z71" s="209" t="str">
        <f ca="1">IF($D$4="自选机构",[1]!S_EST_SCORERATING_INST($E$6,K71-1,$F$4),[1]!S_EST_SCORERATING_INST($E$6,K71-1,D71))</f>
        <v>0</v>
      </c>
      <c r="AA71" s="209">
        <f t="shared" ca="1" si="3"/>
        <v>0</v>
      </c>
      <c r="AB71" s="195" t="str">
        <f t="shared" ca="1" si="10"/>
        <v/>
      </c>
      <c r="AC71" s="210" t="str">
        <f t="shared" ca="1" si="6"/>
        <v/>
      </c>
      <c r="AD71" s="203"/>
    </row>
    <row r="72" spans="3:30" ht="16.5" x14ac:dyDescent="0.35">
      <c r="C72" s="7">
        <f t="shared" ca="1" si="5"/>
        <v>-1</v>
      </c>
      <c r="D72" s="211">
        <v>59</v>
      </c>
      <c r="E72" s="212" t="str">
        <f t="shared" si="8"/>
        <v>瑞信方正</v>
      </c>
      <c r="F72" s="213" t="str">
        <f ca="1">IF($D$4="自选机构",[1]!S_EST_ESTANALYST($E$6,$E$8,C72,$F$4),[1]!S_EST_ESTANALYST($E$6,$E$8,$E$9,D72))</f>
        <v>0</v>
      </c>
      <c r="G72" s="214" t="str">
        <f ca="1">IF($D$4="自选机构",[1]!S_EST_ESTNEWTIME_INST($E$6,$E$8,C72,$F$4),[1]!S_EST_ESTNEWTIME_INST($E$6,$E$8,$E$9,D72))</f>
        <v>0</v>
      </c>
      <c r="H72" s="215">
        <f ca="1">IF($D$4="自选机构",[1]!S_EST_SALES_INST($E$6,$E$8,C72,$F$4)/currencyunit,[1]!S_EST_SALES_INST($E$6,$E$8,$E$9,D72)/currencyunit)</f>
        <v>0</v>
      </c>
      <c r="I72" s="215">
        <f ca="1">IF($D$4="自选机构",[1]!S_EST_NETPROFIT_INST($E$6,$E$8,C72,$F$4)/currencyunit,[1]!S_EST_NETPROFIT_INST($E$6,$E$8,$E$9,D72)/currencyunit)</f>
        <v>0</v>
      </c>
      <c r="J72" s="213" t="str">
        <f ca="1">IF($D$4="自选机构",[1]!S_EST_EPS_INST($E$6,$E$8,C72,$F$4),[1]!S_EST_EPS_INST($E$6,$E$8,$E$9,D72))</f>
        <v>0</v>
      </c>
      <c r="K72" s="214" t="str">
        <f ca="1">IF($D$4="自选机构",[1]!S_EST_NEWRATINGTIME_INST($E$6,Y72,$F$4),[1]!S_EST_NEWRATINGTIME_INST($E$6,$E$9,D72))</f>
        <v>0</v>
      </c>
      <c r="L72" s="213" t="str">
        <f ca="1">IF($D$4="自选机构",[1]!S_EST_RATINGANALYST($E$6,Y72,$F$4),[1]!S_EST_RATINGANALYST($E$6,$E$9,D72))</f>
        <v>0</v>
      </c>
      <c r="M72" s="213" t="str">
        <f ca="1">IF($D$4="自选机构",[1]!S_EST_ORGRATING_INST($E$6,Y72,$F$4),[1]!S_EST_ORGRATING_INST($E$6,$E$9,D72))</f>
        <v>0</v>
      </c>
      <c r="N72" s="215" t="str">
        <f ca="1">IF($D$4="自选机构",[1]!S_EST_SCORERATING_INST($E$6,Y72,$F$4),[1]!S_EST_SCORERATING_INST($E$6,$E$9,D72))</f>
        <v>0</v>
      </c>
      <c r="O72" s="213" t="str">
        <f ca="1">IF($D$4="自选机构",[1]!S_EST_STDRATING_INST($E$6,Y72,$F$4),[1]!S_EST_STDRATING_INST($E$6,$E$9,D72))</f>
        <v>0</v>
      </c>
      <c r="P72" s="214" t="str">
        <f>IF($D$4="自选机构",[1]!S_EST_FRSTRATINGTIME_INST($E$6,$F$4),[1]!S_EST_FRSTRATINGTIME_INST($E$6,D72))</f>
        <v>0</v>
      </c>
      <c r="Q72" s="216" t="str">
        <f t="shared" ca="1" si="1"/>
        <v/>
      </c>
      <c r="R72" s="216"/>
      <c r="S72" s="216"/>
      <c r="T72" s="216"/>
      <c r="U72" s="216"/>
      <c r="V72" s="216"/>
      <c r="W72" s="216"/>
      <c r="X72" s="217">
        <f t="shared" ca="1" si="9"/>
        <v>0</v>
      </c>
      <c r="Y72" s="217">
        <f t="shared" ca="1" si="11"/>
        <v>-1</v>
      </c>
      <c r="Z72" s="218" t="str">
        <f ca="1">IF($D$4="自选机构",[1]!S_EST_SCORERATING_INST($E$6,K72-1,$F$4),[1]!S_EST_SCORERATING_INST($E$6,K72-1,D72))</f>
        <v>0</v>
      </c>
      <c r="AA72" s="218">
        <f t="shared" ca="1" si="3"/>
        <v>0</v>
      </c>
      <c r="AB72" s="216" t="str">
        <f t="shared" ca="1" si="10"/>
        <v/>
      </c>
      <c r="AC72" s="219" t="str">
        <f t="shared" ca="1" si="6"/>
        <v/>
      </c>
      <c r="AD72" s="211"/>
    </row>
    <row r="73" spans="3:30" ht="16.5" x14ac:dyDescent="0.35">
      <c r="C73" s="7">
        <f t="shared" ca="1" si="5"/>
        <v>-1</v>
      </c>
      <c r="D73" s="203">
        <v>60</v>
      </c>
      <c r="E73" s="204" t="str">
        <f t="shared" si="8"/>
        <v>瑞银证券</v>
      </c>
      <c r="F73" s="205" t="str">
        <f ca="1">IF($D$4="自选机构",[1]!S_EST_ESTANALYST($E$6,$E$8,C73,$F$4),[1]!S_EST_ESTANALYST($E$6,$E$8,$E$9,D73))</f>
        <v>0</v>
      </c>
      <c r="G73" s="206" t="str">
        <f ca="1">IF($D$4="自选机构",[1]!S_EST_ESTNEWTIME_INST($E$6,$E$8,C73,$F$4),[1]!S_EST_ESTNEWTIME_INST($E$6,$E$8,$E$9,D73))</f>
        <v>0</v>
      </c>
      <c r="H73" s="207">
        <f ca="1">IF($D$4="自选机构",[1]!S_EST_SALES_INST($E$6,$E$8,C73,$F$4)/currencyunit,[1]!S_EST_SALES_INST($E$6,$E$8,$E$9,D73)/currencyunit)</f>
        <v>0</v>
      </c>
      <c r="I73" s="207">
        <f ca="1">IF($D$4="自选机构",[1]!S_EST_NETPROFIT_INST($E$6,$E$8,C73,$F$4)/currencyunit,[1]!S_EST_NETPROFIT_INST($E$6,$E$8,$E$9,D73)/currencyunit)</f>
        <v>0</v>
      </c>
      <c r="J73" s="205" t="str">
        <f ca="1">IF($D$4="自选机构",[1]!S_EST_EPS_INST($E$6,$E$8,C73,$F$4),[1]!S_EST_EPS_INST($E$6,$E$8,$E$9,D73))</f>
        <v>0</v>
      </c>
      <c r="K73" s="206" t="str">
        <f ca="1">IF($D$4="自选机构",[1]!S_EST_NEWRATINGTIME_INST($E$6,Y73,$F$4),[1]!S_EST_NEWRATINGTIME_INST($E$6,$E$9,D73))</f>
        <v>2024-06-03</v>
      </c>
      <c r="L73" s="205" t="str">
        <f ca="1">IF($D$4="自选机构",[1]!S_EST_RATINGANALYST($E$6,Y73,$F$4),[1]!S_EST_RATINGANALYST($E$6,$E$9,D73))</f>
        <v>瑞银证券</v>
      </c>
      <c r="M73" s="205" t="str">
        <f ca="1">IF($D$4="自选机构",[1]!S_EST_ORGRATING_INST($E$6,Y73,$F$4),[1]!S_EST_ORGRATING_INST($E$6,$E$9,D73))</f>
        <v>瑞银证券_买入</v>
      </c>
      <c r="N73" s="207">
        <f ca="1">IF($D$4="自选机构",[1]!S_EST_SCORERATING_INST($E$6,Y73,$F$4),[1]!S_EST_SCORERATING_INST($E$6,$E$9,D73))</f>
        <v>1</v>
      </c>
      <c r="O73" s="205" t="str">
        <f ca="1">IF($D$4="自选机构",[1]!S_EST_STDRATING_INST($E$6,Y73,$F$4),[1]!S_EST_STDRATING_INST($E$6,$E$9,D73))</f>
        <v>买入</v>
      </c>
      <c r="P73" s="206" t="str">
        <f>IF($D$4="自选机构",[1]!S_EST_FRSTRATINGTIME_INST($E$6,$F$4),[1]!S_EST_FRSTRATINGTIME_INST($E$6,D73))</f>
        <v>0</v>
      </c>
      <c r="Q73" s="195" t="str">
        <f t="shared" ca="1" si="1"/>
        <v/>
      </c>
      <c r="R73" s="195"/>
      <c r="S73" s="195"/>
      <c r="T73" s="195"/>
      <c r="U73" s="195"/>
      <c r="V73" s="195"/>
      <c r="W73" s="195"/>
      <c r="X73" s="208">
        <f t="shared" ca="1" si="9"/>
        <v>0</v>
      </c>
      <c r="Y73" s="208">
        <f t="shared" ca="1" si="11"/>
        <v>-1</v>
      </c>
      <c r="Z73" s="209">
        <f ca="1">IF($D$4="自选机构",[1]!S_EST_SCORERATING_INST($E$6,K73-1,$F$4),[1]!S_EST_SCORERATING_INST($E$6,K73-1,D73))</f>
        <v>3</v>
      </c>
      <c r="AA73" s="209" t="str">
        <f t="shared" ca="1" si="3"/>
        <v>评级上调</v>
      </c>
      <c r="AB73" s="195">
        <f t="shared" ca="1" si="10"/>
        <v>1</v>
      </c>
      <c r="AC73" s="210">
        <f t="shared" ca="1" si="6"/>
        <v>1</v>
      </c>
      <c r="AD73" s="203"/>
    </row>
    <row r="74" spans="3:30" ht="16.5" x14ac:dyDescent="0.35">
      <c r="C74" s="7">
        <f t="shared" ca="1" si="5"/>
        <v>-1</v>
      </c>
      <c r="D74" s="211">
        <v>61</v>
      </c>
      <c r="E74" s="212" t="str">
        <f t="shared" si="8"/>
        <v>山西证券</v>
      </c>
      <c r="F74" s="213" t="str">
        <f ca="1">IF($D$4="自选机构",[1]!S_EST_ESTANALYST($E$6,$E$8,C74,$F$4),[1]!S_EST_ESTANALYST($E$6,$E$8,$E$9,D74))</f>
        <v>0</v>
      </c>
      <c r="G74" s="214" t="str">
        <f ca="1">IF($D$4="自选机构",[1]!S_EST_ESTNEWTIME_INST($E$6,$E$8,C74,$F$4),[1]!S_EST_ESTNEWTIME_INST($E$6,$E$8,$E$9,D74))</f>
        <v>0</v>
      </c>
      <c r="H74" s="215">
        <f ca="1">IF($D$4="自选机构",[1]!S_EST_SALES_INST($E$6,$E$8,C74,$F$4)/currencyunit,[1]!S_EST_SALES_INST($E$6,$E$8,$E$9,D74)/currencyunit)</f>
        <v>0</v>
      </c>
      <c r="I74" s="215">
        <f ca="1">IF($D$4="自选机构",[1]!S_EST_NETPROFIT_INST($E$6,$E$8,C74,$F$4)/currencyunit,[1]!S_EST_NETPROFIT_INST($E$6,$E$8,$E$9,D74)/currencyunit)</f>
        <v>0</v>
      </c>
      <c r="J74" s="213" t="str">
        <f ca="1">IF($D$4="自选机构",[1]!S_EST_EPS_INST($E$6,$E$8,C74,$F$4),[1]!S_EST_EPS_INST($E$6,$E$8,$E$9,D74))</f>
        <v>0</v>
      </c>
      <c r="K74" s="214" t="str">
        <f ca="1">IF($D$4="自选机构",[1]!S_EST_NEWRATINGTIME_INST($E$6,Y74,$F$4),[1]!S_EST_NEWRATINGTIME_INST($E$6,$E$9,D74))</f>
        <v>0</v>
      </c>
      <c r="L74" s="213" t="str">
        <f ca="1">IF($D$4="自选机构",[1]!S_EST_RATINGANALYST($E$6,Y74,$F$4),[1]!S_EST_RATINGANALYST($E$6,$E$9,D74))</f>
        <v>0</v>
      </c>
      <c r="M74" s="213" t="str">
        <f ca="1">IF($D$4="自选机构",[1]!S_EST_ORGRATING_INST($E$6,Y74,$F$4),[1]!S_EST_ORGRATING_INST($E$6,$E$9,D74))</f>
        <v>0</v>
      </c>
      <c r="N74" s="215" t="str">
        <f ca="1">IF($D$4="自选机构",[1]!S_EST_SCORERATING_INST($E$6,Y74,$F$4),[1]!S_EST_SCORERATING_INST($E$6,$E$9,D74))</f>
        <v>0</v>
      </c>
      <c r="O74" s="213" t="str">
        <f ca="1">IF($D$4="自选机构",[1]!S_EST_STDRATING_INST($E$6,Y74,$F$4),[1]!S_EST_STDRATING_INST($E$6,$E$9,D74))</f>
        <v>0</v>
      </c>
      <c r="P74" s="214" t="str">
        <f>IF($D$4="自选机构",[1]!S_EST_FRSTRATINGTIME_INST($E$6,$F$4),[1]!S_EST_FRSTRATINGTIME_INST($E$6,D74))</f>
        <v>0</v>
      </c>
      <c r="Q74" s="216" t="str">
        <f t="shared" ca="1" si="1"/>
        <v/>
      </c>
      <c r="R74" s="216"/>
      <c r="S74" s="216"/>
      <c r="T74" s="216"/>
      <c r="U74" s="216"/>
      <c r="V74" s="216"/>
      <c r="W74" s="216"/>
      <c r="X74" s="217">
        <f t="shared" ca="1" si="9"/>
        <v>0</v>
      </c>
      <c r="Y74" s="217">
        <f t="shared" ca="1" si="11"/>
        <v>45445</v>
      </c>
      <c r="Z74" s="218" t="str">
        <f ca="1">IF($D$4="自选机构",[1]!S_EST_SCORERATING_INST($E$6,K74-1,$F$4),[1]!S_EST_SCORERATING_INST($E$6,K74-1,D74))</f>
        <v>0</v>
      </c>
      <c r="AA74" s="218">
        <f t="shared" ca="1" si="3"/>
        <v>0</v>
      </c>
      <c r="AB74" s="216" t="str">
        <f t="shared" ca="1" si="10"/>
        <v/>
      </c>
      <c r="AC74" s="219" t="str">
        <f t="shared" ca="1" si="6"/>
        <v/>
      </c>
      <c r="AD74" s="211"/>
    </row>
    <row r="75" spans="3:30" ht="16.5" x14ac:dyDescent="0.35">
      <c r="C75" s="7">
        <f t="shared" ca="1" si="5"/>
        <v>-1</v>
      </c>
      <c r="D75" s="203">
        <v>62</v>
      </c>
      <c r="E75" s="204" t="str">
        <f t="shared" si="8"/>
        <v>万联证券</v>
      </c>
      <c r="F75" s="205" t="str">
        <f ca="1">IF($D$4="自选机构",[1]!S_EST_ESTANALYST($E$6,$E$8,C75,$F$4),[1]!S_EST_ESTANALYST($E$6,$E$8,$E$9,D75))</f>
        <v>0</v>
      </c>
      <c r="G75" s="206" t="str">
        <f ca="1">IF($D$4="自选机构",[1]!S_EST_ESTNEWTIME_INST($E$6,$E$8,C75,$F$4),[1]!S_EST_ESTNEWTIME_INST($E$6,$E$8,$E$9,D75))</f>
        <v>0</v>
      </c>
      <c r="H75" s="207">
        <f ca="1">IF($D$4="自选机构",[1]!S_EST_SALES_INST($E$6,$E$8,C75,$F$4)/currencyunit,[1]!S_EST_SALES_INST($E$6,$E$8,$E$9,D75)/currencyunit)</f>
        <v>0</v>
      </c>
      <c r="I75" s="207">
        <f ca="1">IF($D$4="自选机构",[1]!S_EST_NETPROFIT_INST($E$6,$E$8,C75,$F$4)/currencyunit,[1]!S_EST_NETPROFIT_INST($E$6,$E$8,$E$9,D75)/currencyunit)</f>
        <v>0</v>
      </c>
      <c r="J75" s="205" t="str">
        <f ca="1">IF($D$4="自选机构",[1]!S_EST_EPS_INST($E$6,$E$8,C75,$F$4),[1]!S_EST_EPS_INST($E$6,$E$8,$E$9,D75))</f>
        <v>0</v>
      </c>
      <c r="K75" s="206" t="str">
        <f ca="1">IF($D$4="自选机构",[1]!S_EST_NEWRATINGTIME_INST($E$6,Y75,$F$4),[1]!S_EST_NEWRATINGTIME_INST($E$6,$E$9,D75))</f>
        <v>0</v>
      </c>
      <c r="L75" s="205" t="str">
        <f ca="1">IF($D$4="自选机构",[1]!S_EST_RATINGANALYST($E$6,Y75,$F$4),[1]!S_EST_RATINGANALYST($E$6,$E$9,D75))</f>
        <v>0</v>
      </c>
      <c r="M75" s="205" t="str">
        <f ca="1">IF($D$4="自选机构",[1]!S_EST_ORGRATING_INST($E$6,Y75,$F$4),[1]!S_EST_ORGRATING_INST($E$6,$E$9,D75))</f>
        <v>0</v>
      </c>
      <c r="N75" s="207" t="str">
        <f ca="1">IF($D$4="自选机构",[1]!S_EST_SCORERATING_INST($E$6,Y75,$F$4),[1]!S_EST_SCORERATING_INST($E$6,$E$9,D75))</f>
        <v>0</v>
      </c>
      <c r="O75" s="205" t="str">
        <f ca="1">IF($D$4="自选机构",[1]!S_EST_STDRATING_INST($E$6,Y75,$F$4),[1]!S_EST_STDRATING_INST($E$6,$E$9,D75))</f>
        <v>0</v>
      </c>
      <c r="P75" s="206" t="str">
        <f>IF($D$4="自选机构",[1]!S_EST_FRSTRATINGTIME_INST($E$6,$F$4),[1]!S_EST_FRSTRATINGTIME_INST($E$6,D75))</f>
        <v>0</v>
      </c>
      <c r="Q75" s="195" t="str">
        <f t="shared" ca="1" si="1"/>
        <v/>
      </c>
      <c r="R75" s="195"/>
      <c r="S75" s="195"/>
      <c r="T75" s="195"/>
      <c r="U75" s="195"/>
      <c r="V75" s="195"/>
      <c r="W75" s="195"/>
      <c r="X75" s="208">
        <f t="shared" ca="1" si="9"/>
        <v>0</v>
      </c>
      <c r="Y75" s="208">
        <f t="shared" ca="1" si="11"/>
        <v>-1</v>
      </c>
      <c r="Z75" s="209" t="str">
        <f ca="1">IF($D$4="自选机构",[1]!S_EST_SCORERATING_INST($E$6,K75-1,$F$4),[1]!S_EST_SCORERATING_INST($E$6,K75-1,D75))</f>
        <v>0</v>
      </c>
      <c r="AA75" s="209">
        <f t="shared" ca="1" si="3"/>
        <v>0</v>
      </c>
      <c r="AB75" s="195" t="str">
        <f t="shared" ca="1" si="10"/>
        <v/>
      </c>
      <c r="AC75" s="210" t="str">
        <f t="shared" ca="1" si="6"/>
        <v/>
      </c>
      <c r="AD75" s="203"/>
    </row>
    <row r="76" spans="3:30" ht="16.5" x14ac:dyDescent="0.35">
      <c r="C76" s="7">
        <f t="shared" ca="1" si="5"/>
        <v>-1</v>
      </c>
      <c r="D76" s="211">
        <v>63</v>
      </c>
      <c r="E76" s="212" t="str">
        <f t="shared" si="8"/>
        <v>湘财证券</v>
      </c>
      <c r="F76" s="213" t="str">
        <f ca="1">IF($D$4="自选机构",[1]!S_EST_ESTANALYST($E$6,$E$8,C76,$F$4),[1]!S_EST_ESTANALYST($E$6,$E$8,$E$9,D76))</f>
        <v>0</v>
      </c>
      <c r="G76" s="214" t="str">
        <f ca="1">IF($D$4="自选机构",[1]!S_EST_ESTNEWTIME_INST($E$6,$E$8,C76,$F$4),[1]!S_EST_ESTNEWTIME_INST($E$6,$E$8,$E$9,D76))</f>
        <v>0</v>
      </c>
      <c r="H76" s="215">
        <f ca="1">IF($D$4="自选机构",[1]!S_EST_SALES_INST($E$6,$E$8,C76,$F$4)/currencyunit,[1]!S_EST_SALES_INST($E$6,$E$8,$E$9,D76)/currencyunit)</f>
        <v>0</v>
      </c>
      <c r="I76" s="215">
        <f ca="1">IF($D$4="自选机构",[1]!S_EST_NETPROFIT_INST($E$6,$E$8,C76,$F$4)/currencyunit,[1]!S_EST_NETPROFIT_INST($E$6,$E$8,$E$9,D76)/currencyunit)</f>
        <v>0</v>
      </c>
      <c r="J76" s="213" t="str">
        <f ca="1">IF($D$4="自选机构",[1]!S_EST_EPS_INST($E$6,$E$8,C76,$F$4),[1]!S_EST_EPS_INST($E$6,$E$8,$E$9,D76))</f>
        <v>0</v>
      </c>
      <c r="K76" s="214" t="str">
        <f ca="1">IF($D$4="自选机构",[1]!S_EST_NEWRATINGTIME_INST($E$6,Y76,$F$4),[1]!S_EST_NEWRATINGTIME_INST($E$6,$E$9,D76))</f>
        <v>0</v>
      </c>
      <c r="L76" s="213" t="str">
        <f ca="1">IF($D$4="自选机构",[1]!S_EST_RATINGANALYST($E$6,Y76,$F$4),[1]!S_EST_RATINGANALYST($E$6,$E$9,D76))</f>
        <v>0</v>
      </c>
      <c r="M76" s="213" t="str">
        <f ca="1">IF($D$4="自选机构",[1]!S_EST_ORGRATING_INST($E$6,Y76,$F$4),[1]!S_EST_ORGRATING_INST($E$6,$E$9,D76))</f>
        <v>0</v>
      </c>
      <c r="N76" s="215" t="str">
        <f ca="1">IF($D$4="自选机构",[1]!S_EST_SCORERATING_INST($E$6,Y76,$F$4),[1]!S_EST_SCORERATING_INST($E$6,$E$9,D76))</f>
        <v>0</v>
      </c>
      <c r="O76" s="213" t="str">
        <f ca="1">IF($D$4="自选机构",[1]!S_EST_STDRATING_INST($E$6,Y76,$F$4),[1]!S_EST_STDRATING_INST($E$6,$E$9,D76))</f>
        <v>0</v>
      </c>
      <c r="P76" s="214" t="str">
        <f>IF($D$4="自选机构",[1]!S_EST_FRSTRATINGTIME_INST($E$6,$F$4),[1]!S_EST_FRSTRATINGTIME_INST($E$6,D76))</f>
        <v>0</v>
      </c>
      <c r="Q76" s="216" t="str">
        <f t="shared" ca="1" si="1"/>
        <v/>
      </c>
      <c r="R76" s="216"/>
      <c r="S76" s="216"/>
      <c r="T76" s="216"/>
      <c r="U76" s="216"/>
      <c r="V76" s="216"/>
      <c r="W76" s="216"/>
      <c r="X76" s="217">
        <f t="shared" ca="1" si="9"/>
        <v>0</v>
      </c>
      <c r="Y76" s="217">
        <f t="shared" ca="1" si="11"/>
        <v>-1</v>
      </c>
      <c r="Z76" s="218" t="str">
        <f ca="1">IF($D$4="自选机构",[1]!S_EST_SCORERATING_INST($E$6,K76-1,$F$4),[1]!S_EST_SCORERATING_INST($E$6,K76-1,D76))</f>
        <v>0</v>
      </c>
      <c r="AA76" s="218">
        <f t="shared" ca="1" si="3"/>
        <v>0</v>
      </c>
      <c r="AB76" s="216" t="str">
        <f t="shared" ca="1" si="10"/>
        <v/>
      </c>
      <c r="AC76" s="219" t="str">
        <f t="shared" ca="1" si="6"/>
        <v/>
      </c>
      <c r="AD76" s="211"/>
    </row>
    <row r="77" spans="3:30" ht="16.5" x14ac:dyDescent="0.35">
      <c r="C77" s="7">
        <f t="shared" ca="1" si="5"/>
        <v>-1</v>
      </c>
      <c r="D77" s="203">
        <v>64</v>
      </c>
      <c r="E77" s="204" t="str">
        <f t="shared" si="8"/>
        <v>新时代证券</v>
      </c>
      <c r="F77" s="205" t="str">
        <f ca="1">IF($D$4="自选机构",[1]!S_EST_ESTANALYST($E$6,$E$8,C77,$F$4),[1]!S_EST_ESTANALYST($E$6,$E$8,$E$9,D77))</f>
        <v>0</v>
      </c>
      <c r="G77" s="206" t="str">
        <f ca="1">IF($D$4="自选机构",[1]!S_EST_ESTNEWTIME_INST($E$6,$E$8,C77,$F$4),[1]!S_EST_ESTNEWTIME_INST($E$6,$E$8,$E$9,D77))</f>
        <v>0</v>
      </c>
      <c r="H77" s="207">
        <f ca="1">IF($D$4="自选机构",[1]!S_EST_SALES_INST($E$6,$E$8,C77,$F$4)/currencyunit,[1]!S_EST_SALES_INST($E$6,$E$8,$E$9,D77)/currencyunit)</f>
        <v>0</v>
      </c>
      <c r="I77" s="207">
        <f ca="1">IF($D$4="自选机构",[1]!S_EST_NETPROFIT_INST($E$6,$E$8,C77,$F$4)/currencyunit,[1]!S_EST_NETPROFIT_INST($E$6,$E$8,$E$9,D77)/currencyunit)</f>
        <v>0</v>
      </c>
      <c r="J77" s="205" t="str">
        <f ca="1">IF($D$4="自选机构",[1]!S_EST_EPS_INST($E$6,$E$8,C77,$F$4),[1]!S_EST_EPS_INST($E$6,$E$8,$E$9,D77))</f>
        <v>0</v>
      </c>
      <c r="K77" s="206" t="str">
        <f ca="1">IF($D$4="自选机构",[1]!S_EST_NEWRATINGTIME_INST($E$6,Y77,$F$4),[1]!S_EST_NEWRATINGTIME_INST($E$6,$E$9,D77))</f>
        <v>0</v>
      </c>
      <c r="L77" s="205" t="str">
        <f ca="1">IF($D$4="自选机构",[1]!S_EST_RATINGANALYST($E$6,Y77,$F$4),[1]!S_EST_RATINGANALYST($E$6,$E$9,D77))</f>
        <v>0</v>
      </c>
      <c r="M77" s="205" t="str">
        <f ca="1">IF($D$4="自选机构",[1]!S_EST_ORGRATING_INST($E$6,Y77,$F$4),[1]!S_EST_ORGRATING_INST($E$6,$E$9,D77))</f>
        <v>0</v>
      </c>
      <c r="N77" s="207" t="str">
        <f ca="1">IF($D$4="自选机构",[1]!S_EST_SCORERATING_INST($E$6,Y77,$F$4),[1]!S_EST_SCORERATING_INST($E$6,$E$9,D77))</f>
        <v>0</v>
      </c>
      <c r="O77" s="205" t="str">
        <f ca="1">IF($D$4="自选机构",[1]!S_EST_STDRATING_INST($E$6,Y77,$F$4),[1]!S_EST_STDRATING_INST($E$6,$E$9,D77))</f>
        <v>0</v>
      </c>
      <c r="P77" s="206" t="str">
        <f>IF($D$4="自选机构",[1]!S_EST_FRSTRATINGTIME_INST($E$6,$F$4),[1]!S_EST_FRSTRATINGTIME_INST($E$6,D77))</f>
        <v>0</v>
      </c>
      <c r="Q77" s="195" t="str">
        <f t="shared" ca="1" si="1"/>
        <v/>
      </c>
      <c r="R77" s="195"/>
      <c r="S77" s="195"/>
      <c r="T77" s="195"/>
      <c r="U77" s="195"/>
      <c r="V77" s="195"/>
      <c r="W77" s="195"/>
      <c r="X77" s="208">
        <f t="shared" ca="1" si="9"/>
        <v>0</v>
      </c>
      <c r="Y77" s="208">
        <f t="shared" ca="1" si="11"/>
        <v>-1</v>
      </c>
      <c r="Z77" s="209" t="str">
        <f ca="1">IF($D$4="自选机构",[1]!S_EST_SCORERATING_INST($E$6,K77-1,$F$4),[1]!S_EST_SCORERATING_INST($E$6,K77-1,D77))</f>
        <v>0</v>
      </c>
      <c r="AA77" s="209">
        <f t="shared" ca="1" si="3"/>
        <v>0</v>
      </c>
      <c r="AB77" s="195" t="str">
        <f t="shared" ca="1" si="10"/>
        <v/>
      </c>
      <c r="AC77" s="210" t="str">
        <f t="shared" ca="1" si="6"/>
        <v/>
      </c>
      <c r="AD77" s="203"/>
    </row>
    <row r="78" spans="3:30" ht="16.5" x14ac:dyDescent="0.35">
      <c r="C78" s="7">
        <f t="shared" ca="1" si="5"/>
        <v>-1</v>
      </c>
      <c r="D78" s="211">
        <v>65</v>
      </c>
      <c r="E78" s="212" t="str">
        <f t="shared" si="8"/>
        <v>信达证券</v>
      </c>
      <c r="F78" s="213" t="str">
        <f ca="1">IF($D$4="自选机构",[1]!S_EST_ESTANALYST($E$6,$E$8,C78,$F$4),[1]!S_EST_ESTANALYST($E$6,$E$8,$E$9,D78))</f>
        <v>0</v>
      </c>
      <c r="G78" s="214" t="str">
        <f ca="1">IF($D$4="自选机构",[1]!S_EST_ESTNEWTIME_INST($E$6,$E$8,C78,$F$4),[1]!S_EST_ESTNEWTIME_INST($E$6,$E$8,$E$9,D78))</f>
        <v>0</v>
      </c>
      <c r="H78" s="215">
        <f ca="1">IF($D$4="自选机构",[1]!S_EST_SALES_INST($E$6,$E$8,C78,$F$4)/currencyunit,[1]!S_EST_SALES_INST($E$6,$E$8,$E$9,D78)/currencyunit)</f>
        <v>0</v>
      </c>
      <c r="I78" s="215">
        <f ca="1">IF($D$4="自选机构",[1]!S_EST_NETPROFIT_INST($E$6,$E$8,C78,$F$4)/currencyunit,[1]!S_EST_NETPROFIT_INST($E$6,$E$8,$E$9,D78)/currencyunit)</f>
        <v>0</v>
      </c>
      <c r="J78" s="213" t="str">
        <f ca="1">IF($D$4="自选机构",[1]!S_EST_EPS_INST($E$6,$E$8,C78,$F$4),[1]!S_EST_EPS_INST($E$6,$E$8,$E$9,D78))</f>
        <v>0</v>
      </c>
      <c r="K78" s="214" t="str">
        <f ca="1">IF($D$4="自选机构",[1]!S_EST_NEWRATINGTIME_INST($E$6,Y78,$F$4),[1]!S_EST_NEWRATINGTIME_INST($E$6,$E$9,D78))</f>
        <v>0</v>
      </c>
      <c r="L78" s="213" t="str">
        <f ca="1">IF($D$4="自选机构",[1]!S_EST_RATINGANALYST($E$6,Y78,$F$4),[1]!S_EST_RATINGANALYST($E$6,$E$9,D78))</f>
        <v>0</v>
      </c>
      <c r="M78" s="213" t="str">
        <f ca="1">IF($D$4="自选机构",[1]!S_EST_ORGRATING_INST($E$6,Y78,$F$4),[1]!S_EST_ORGRATING_INST($E$6,$E$9,D78))</f>
        <v>0</v>
      </c>
      <c r="N78" s="215" t="str">
        <f ca="1">IF($D$4="自选机构",[1]!S_EST_SCORERATING_INST($E$6,Y78,$F$4),[1]!S_EST_SCORERATING_INST($E$6,$E$9,D78))</f>
        <v>0</v>
      </c>
      <c r="O78" s="213" t="str">
        <f ca="1">IF($D$4="自选机构",[1]!S_EST_STDRATING_INST($E$6,Y78,$F$4),[1]!S_EST_STDRATING_INST($E$6,$E$9,D78))</f>
        <v>0</v>
      </c>
      <c r="P78" s="214" t="str">
        <f>IF($D$4="自选机构",[1]!S_EST_FRSTRATINGTIME_INST($E$6,$F$4),[1]!S_EST_FRSTRATINGTIME_INST($E$6,D78))</f>
        <v>0</v>
      </c>
      <c r="Q78" s="216" t="str">
        <f t="shared" ca="1" si="1"/>
        <v/>
      </c>
      <c r="R78" s="216"/>
      <c r="S78" s="216"/>
      <c r="T78" s="216"/>
      <c r="U78" s="216"/>
      <c r="V78" s="216"/>
      <c r="W78" s="216"/>
      <c r="X78" s="217">
        <f t="shared" ca="1" si="9"/>
        <v>0</v>
      </c>
      <c r="Y78" s="217">
        <f t="shared" ca="1" si="11"/>
        <v>-1</v>
      </c>
      <c r="Z78" s="218" t="str">
        <f ca="1">IF($D$4="自选机构",[1]!S_EST_SCORERATING_INST($E$6,K78-1,$F$4),[1]!S_EST_SCORERATING_INST($E$6,K78-1,D78))</f>
        <v>0</v>
      </c>
      <c r="AA78" s="218">
        <f t="shared" ca="1" si="3"/>
        <v>0</v>
      </c>
      <c r="AB78" s="216" t="str">
        <f t="shared" ca="1" si="10"/>
        <v/>
      </c>
      <c r="AC78" s="219" t="str">
        <f t="shared" ca="1" si="6"/>
        <v/>
      </c>
      <c r="AD78" s="211"/>
    </row>
    <row r="79" spans="3:30" ht="16.5" x14ac:dyDescent="0.35">
      <c r="C79" s="7">
        <f t="shared" ca="1" si="5"/>
        <v>-1</v>
      </c>
      <c r="D79" s="203">
        <v>66</v>
      </c>
      <c r="E79" s="204" t="str">
        <f t="shared" ref="E79:E99" si="12">IF($D$4="自选机构",$E$4,VLOOKUP(D79,Institutionlist,2,FALSE))</f>
        <v>英大证券</v>
      </c>
      <c r="F79" s="205" t="str">
        <f ca="1">IF($D$4="自选机构",[1]!S_EST_ESTANALYST($E$6,$E$8,C79,$F$4),[1]!S_EST_ESTANALYST($E$6,$E$8,$E$9,D79))</f>
        <v>0</v>
      </c>
      <c r="G79" s="206" t="str">
        <f ca="1">IF($D$4="自选机构",[1]!S_EST_ESTNEWTIME_INST($E$6,$E$8,C79,$F$4),[1]!S_EST_ESTNEWTIME_INST($E$6,$E$8,$E$9,D79))</f>
        <v>0</v>
      </c>
      <c r="H79" s="207">
        <f ca="1">IF($D$4="自选机构",[1]!S_EST_SALES_INST($E$6,$E$8,C79,$F$4)/currencyunit,[1]!S_EST_SALES_INST($E$6,$E$8,$E$9,D79)/currencyunit)</f>
        <v>0</v>
      </c>
      <c r="I79" s="207">
        <f ca="1">IF($D$4="自选机构",[1]!S_EST_NETPROFIT_INST($E$6,$E$8,C79,$F$4)/currencyunit,[1]!S_EST_NETPROFIT_INST($E$6,$E$8,$E$9,D79)/currencyunit)</f>
        <v>0</v>
      </c>
      <c r="J79" s="205" t="str">
        <f ca="1">IF($D$4="自选机构",[1]!S_EST_EPS_INST($E$6,$E$8,C79,$F$4),[1]!S_EST_EPS_INST($E$6,$E$8,$E$9,D79))</f>
        <v>0</v>
      </c>
      <c r="K79" s="206" t="str">
        <f ca="1">IF($D$4="自选机构",[1]!S_EST_NEWRATINGTIME_INST($E$6,Y79,$F$4),[1]!S_EST_NEWRATINGTIME_INST($E$6,$E$9,D79))</f>
        <v>0</v>
      </c>
      <c r="L79" s="205" t="str">
        <f ca="1">IF($D$4="自选机构",[1]!S_EST_RATINGANALYST($E$6,Y79,$F$4),[1]!S_EST_RATINGANALYST($E$6,$E$9,D79))</f>
        <v>0</v>
      </c>
      <c r="M79" s="205" t="str">
        <f ca="1">IF($D$4="自选机构",[1]!S_EST_ORGRATING_INST($E$6,Y79,$F$4),[1]!S_EST_ORGRATING_INST($E$6,$E$9,D79))</f>
        <v>0</v>
      </c>
      <c r="N79" s="207" t="str">
        <f ca="1">IF($D$4="自选机构",[1]!S_EST_SCORERATING_INST($E$6,Y79,$F$4),[1]!S_EST_SCORERATING_INST($E$6,$E$9,D79))</f>
        <v>0</v>
      </c>
      <c r="O79" s="205" t="str">
        <f ca="1">IF($D$4="自选机构",[1]!S_EST_STDRATING_INST($E$6,Y79,$F$4),[1]!S_EST_STDRATING_INST($E$6,$E$9,D79))</f>
        <v>0</v>
      </c>
      <c r="P79" s="206" t="str">
        <f>IF($D$4="自选机构",[1]!S_EST_FRSTRATINGTIME_INST($E$6,$F$4),[1]!S_EST_FRSTRATINGTIME_INST($E$6,D79))</f>
        <v>0</v>
      </c>
      <c r="Q79" s="195" t="str">
        <f t="shared" ref="Q79:Q99" ca="1" si="13">IF(G79-$F$10&gt;=0,1,"")</f>
        <v/>
      </c>
      <c r="R79" s="195"/>
      <c r="S79" s="195"/>
      <c r="T79" s="195"/>
      <c r="U79" s="195"/>
      <c r="V79" s="195"/>
      <c r="W79" s="195"/>
      <c r="X79" s="208">
        <f t="shared" ref="X79:X99" ca="1" si="14">--G79</f>
        <v>0</v>
      </c>
      <c r="Y79" s="208">
        <f t="shared" ca="1" si="11"/>
        <v>-1</v>
      </c>
      <c r="Z79" s="209" t="str">
        <f ca="1">IF($D$4="自选机构",[1]!S_EST_SCORERATING_INST($E$6,K79-1,$F$4),[1]!S_EST_SCORERATING_INST($E$6,K79-1,D79))</f>
        <v>0</v>
      </c>
      <c r="AA79" s="209">
        <f t="shared" ref="AA79:AA99" ca="1" si="15">IFERROR(IF(Z79/N79&gt;1,"评级上调",IF(Z79/N79=1,"评级不变",IF(Z79/N79&gt;0,"评级下调","首次评级"))),0)</f>
        <v>0</v>
      </c>
      <c r="AB79" s="195" t="str">
        <f t="shared" ref="AB79:AB99" ca="1" si="16">IF(K79-$F$10&gt;=0,1,"")</f>
        <v/>
      </c>
      <c r="AC79" s="210" t="str">
        <f t="shared" ref="AC79:AC83" ca="1" si="17">IF(ISERROR(AA79),"",IF(AA79="评级不变",0,IF(AA79="评级下调",-1,IF(AA79="评级上调",1,""))))</f>
        <v/>
      </c>
      <c r="AD79" s="203"/>
    </row>
    <row r="80" spans="3:30" ht="16.5" x14ac:dyDescent="0.35">
      <c r="C80" s="7">
        <f t="shared" ref="C80:C99" ca="1" si="18">G79-1</f>
        <v>-1</v>
      </c>
      <c r="D80" s="211">
        <v>67</v>
      </c>
      <c r="E80" s="212" t="str">
        <f t="shared" si="12"/>
        <v>浙商证券</v>
      </c>
      <c r="F80" s="213" t="str">
        <f ca="1">IF($D$4="自选机构",[1]!S_EST_ESTANALYST($E$6,$E$8,C80,$F$4),[1]!S_EST_ESTANALYST($E$6,$E$8,$E$9,D80))</f>
        <v>0</v>
      </c>
      <c r="G80" s="214" t="str">
        <f ca="1">IF($D$4="自选机构",[1]!S_EST_ESTNEWTIME_INST($E$6,$E$8,C80,$F$4),[1]!S_EST_ESTNEWTIME_INST($E$6,$E$8,$E$9,D80))</f>
        <v>0</v>
      </c>
      <c r="H80" s="215">
        <f ca="1">IF($D$4="自选机构",[1]!S_EST_SALES_INST($E$6,$E$8,C80,$F$4)/currencyunit,[1]!S_EST_SALES_INST($E$6,$E$8,$E$9,D80)/currencyunit)</f>
        <v>0</v>
      </c>
      <c r="I80" s="215">
        <f ca="1">IF($D$4="自选机构",[1]!S_EST_NETPROFIT_INST($E$6,$E$8,C80,$F$4)/currencyunit,[1]!S_EST_NETPROFIT_INST($E$6,$E$8,$E$9,D80)/currencyunit)</f>
        <v>0</v>
      </c>
      <c r="J80" s="213" t="str">
        <f ca="1">IF($D$4="自选机构",[1]!S_EST_EPS_INST($E$6,$E$8,C80,$F$4),[1]!S_EST_EPS_INST($E$6,$E$8,$E$9,D80))</f>
        <v>0</v>
      </c>
      <c r="K80" s="214" t="str">
        <f ca="1">IF($D$4="自选机构",[1]!S_EST_NEWRATINGTIME_INST($E$6,Y80,$F$4),[1]!S_EST_NEWRATINGTIME_INST($E$6,$E$9,D80))</f>
        <v>0</v>
      </c>
      <c r="L80" s="213" t="str">
        <f ca="1">IF($D$4="自选机构",[1]!S_EST_RATINGANALYST($E$6,Y80,$F$4),[1]!S_EST_RATINGANALYST($E$6,$E$9,D80))</f>
        <v>0</v>
      </c>
      <c r="M80" s="213" t="str">
        <f ca="1">IF($D$4="自选机构",[1]!S_EST_ORGRATING_INST($E$6,Y80,$F$4),[1]!S_EST_ORGRATING_INST($E$6,$E$9,D80))</f>
        <v>0</v>
      </c>
      <c r="N80" s="215" t="str">
        <f ca="1">IF($D$4="自选机构",[1]!S_EST_SCORERATING_INST($E$6,Y80,$F$4),[1]!S_EST_SCORERATING_INST($E$6,$E$9,D80))</f>
        <v>0</v>
      </c>
      <c r="O80" s="213" t="str">
        <f ca="1">IF($D$4="自选机构",[1]!S_EST_STDRATING_INST($E$6,Y80,$F$4),[1]!S_EST_STDRATING_INST($E$6,$E$9,D80))</f>
        <v>0</v>
      </c>
      <c r="P80" s="214" t="str">
        <f>IF($D$4="自选机构",[1]!S_EST_FRSTRATINGTIME_INST($E$6,$F$4),[1]!S_EST_FRSTRATINGTIME_INST($E$6,D80))</f>
        <v>0</v>
      </c>
      <c r="Q80" s="216" t="str">
        <f t="shared" ca="1" si="13"/>
        <v/>
      </c>
      <c r="R80" s="216"/>
      <c r="S80" s="216"/>
      <c r="T80" s="216"/>
      <c r="U80" s="216"/>
      <c r="V80" s="216"/>
      <c r="W80" s="216"/>
      <c r="X80" s="217">
        <f t="shared" ca="1" si="14"/>
        <v>0</v>
      </c>
      <c r="Y80" s="217">
        <f t="shared" ref="Y80:Y99" ca="1" si="19">K79-1</f>
        <v>-1</v>
      </c>
      <c r="Z80" s="218" t="str">
        <f ca="1">IF($D$4="自选机构",[1]!S_EST_SCORERATING_INST($E$6,K80-1,$F$4),[1]!S_EST_SCORERATING_INST($E$6,K80-1,D80))</f>
        <v>0</v>
      </c>
      <c r="AA80" s="218">
        <f t="shared" ca="1" si="15"/>
        <v>0</v>
      </c>
      <c r="AB80" s="216" t="str">
        <f t="shared" ca="1" si="16"/>
        <v/>
      </c>
      <c r="AC80" s="219" t="str">
        <f t="shared" ca="1" si="17"/>
        <v/>
      </c>
      <c r="AD80" s="211"/>
    </row>
    <row r="81" spans="3:30" ht="16.5" x14ac:dyDescent="0.35">
      <c r="C81" s="7">
        <f t="shared" ca="1" si="18"/>
        <v>-1</v>
      </c>
      <c r="D81" s="203">
        <v>68</v>
      </c>
      <c r="E81" s="204" t="str">
        <f t="shared" si="12"/>
        <v>中信万通</v>
      </c>
      <c r="F81" s="205" t="str">
        <f ca="1">IF($D$4="自选机构",[1]!S_EST_ESTANALYST($E$6,$E$8,C81,$F$4),[1]!S_EST_ESTANALYST($E$6,$E$8,$E$9,D81))</f>
        <v>0</v>
      </c>
      <c r="G81" s="206" t="str">
        <f ca="1">IF($D$4="自选机构",[1]!S_EST_ESTNEWTIME_INST($E$6,$E$8,C81,$F$4),[1]!S_EST_ESTNEWTIME_INST($E$6,$E$8,$E$9,D81))</f>
        <v>0</v>
      </c>
      <c r="H81" s="207">
        <f ca="1">IF($D$4="自选机构",[1]!S_EST_SALES_INST($E$6,$E$8,C81,$F$4)/currencyunit,[1]!S_EST_SALES_INST($E$6,$E$8,$E$9,D81)/currencyunit)</f>
        <v>0</v>
      </c>
      <c r="I81" s="207">
        <f ca="1">IF($D$4="自选机构",[1]!S_EST_NETPROFIT_INST($E$6,$E$8,C81,$F$4)/currencyunit,[1]!S_EST_NETPROFIT_INST($E$6,$E$8,$E$9,D81)/currencyunit)</f>
        <v>0</v>
      </c>
      <c r="J81" s="205" t="str">
        <f ca="1">IF($D$4="自选机构",[1]!S_EST_EPS_INST($E$6,$E$8,C81,$F$4),[1]!S_EST_EPS_INST($E$6,$E$8,$E$9,D81))</f>
        <v>0</v>
      </c>
      <c r="K81" s="206" t="str">
        <f ca="1">IF($D$4="自选机构",[1]!S_EST_NEWRATINGTIME_INST($E$6,Y81,$F$4),[1]!S_EST_NEWRATINGTIME_INST($E$6,$E$9,D81))</f>
        <v>0</v>
      </c>
      <c r="L81" s="205" t="str">
        <f ca="1">IF($D$4="自选机构",[1]!S_EST_RATINGANALYST($E$6,Y81,$F$4),[1]!S_EST_RATINGANALYST($E$6,$E$9,D81))</f>
        <v>0</v>
      </c>
      <c r="M81" s="205" t="str">
        <f ca="1">IF($D$4="自选机构",[1]!S_EST_ORGRATING_INST($E$6,Y81,$F$4),[1]!S_EST_ORGRATING_INST($E$6,$E$9,D81))</f>
        <v>0</v>
      </c>
      <c r="N81" s="207" t="str">
        <f ca="1">IF($D$4="自选机构",[1]!S_EST_SCORERATING_INST($E$6,Y81,$F$4),[1]!S_EST_SCORERATING_INST($E$6,$E$9,D81))</f>
        <v>0</v>
      </c>
      <c r="O81" s="205" t="str">
        <f ca="1">IF($D$4="自选机构",[1]!S_EST_STDRATING_INST($E$6,Y81,$F$4),[1]!S_EST_STDRATING_INST($E$6,$E$9,D81))</f>
        <v>0</v>
      </c>
      <c r="P81" s="206" t="str">
        <f>IF($D$4="自选机构",[1]!S_EST_FRSTRATINGTIME_INST($E$6,$F$4),[1]!S_EST_FRSTRATINGTIME_INST($E$6,D81))</f>
        <v>0</v>
      </c>
      <c r="Q81" s="195" t="str">
        <f t="shared" ca="1" si="13"/>
        <v/>
      </c>
      <c r="R81" s="195"/>
      <c r="S81" s="195"/>
      <c r="T81" s="195"/>
      <c r="U81" s="195"/>
      <c r="V81" s="195"/>
      <c r="W81" s="195"/>
      <c r="X81" s="208">
        <f t="shared" ca="1" si="14"/>
        <v>0</v>
      </c>
      <c r="Y81" s="208">
        <f t="shared" ca="1" si="19"/>
        <v>-1</v>
      </c>
      <c r="Z81" s="209" t="str">
        <f ca="1">IF($D$4="自选机构",[1]!S_EST_SCORERATING_INST($E$6,K81-1,$F$4),[1]!S_EST_SCORERATING_INST($E$6,K81-1,D81))</f>
        <v>0</v>
      </c>
      <c r="AA81" s="209">
        <f t="shared" ca="1" si="15"/>
        <v>0</v>
      </c>
      <c r="AB81" s="195" t="str">
        <f t="shared" ca="1" si="16"/>
        <v/>
      </c>
      <c r="AC81" s="210" t="str">
        <f t="shared" ca="1" si="17"/>
        <v/>
      </c>
      <c r="AD81" s="203"/>
    </row>
    <row r="82" spans="3:30" ht="16.5" x14ac:dyDescent="0.35">
      <c r="C82" s="7">
        <f t="shared" ca="1" si="18"/>
        <v>-1</v>
      </c>
      <c r="D82" s="211">
        <v>69</v>
      </c>
      <c r="E82" s="212" t="str">
        <f t="shared" si="12"/>
        <v>中邮证券</v>
      </c>
      <c r="F82" s="213" t="str">
        <f ca="1">IF($D$4="自选机构",[1]!S_EST_ESTANALYST($E$6,$E$8,C82,$F$4),[1]!S_EST_ESTANALYST($E$6,$E$8,$E$9,D82))</f>
        <v>0</v>
      </c>
      <c r="G82" s="214" t="str">
        <f ca="1">IF($D$4="自选机构",[1]!S_EST_ESTNEWTIME_INST($E$6,$E$8,C82,$F$4),[1]!S_EST_ESTNEWTIME_INST($E$6,$E$8,$E$9,D82))</f>
        <v>0</v>
      </c>
      <c r="H82" s="215">
        <f ca="1">IF($D$4="自选机构",[1]!S_EST_SALES_INST($E$6,$E$8,C82,$F$4)/currencyunit,[1]!S_EST_SALES_INST($E$6,$E$8,$E$9,D82)/currencyunit)</f>
        <v>0</v>
      </c>
      <c r="I82" s="215">
        <f ca="1">IF($D$4="自选机构",[1]!S_EST_NETPROFIT_INST($E$6,$E$8,C82,$F$4)/currencyunit,[1]!S_EST_NETPROFIT_INST($E$6,$E$8,$E$9,D82)/currencyunit)</f>
        <v>0</v>
      </c>
      <c r="J82" s="213" t="str">
        <f ca="1">IF($D$4="自选机构",[1]!S_EST_EPS_INST($E$6,$E$8,C82,$F$4),[1]!S_EST_EPS_INST($E$6,$E$8,$E$9,D82))</f>
        <v>0</v>
      </c>
      <c r="K82" s="214" t="str">
        <f ca="1">IF($D$4="自选机构",[1]!S_EST_NEWRATINGTIME_INST($E$6,Y82,$F$4),[1]!S_EST_NEWRATINGTIME_INST($E$6,$E$9,D82))</f>
        <v>0</v>
      </c>
      <c r="L82" s="213" t="str">
        <f ca="1">IF($D$4="自选机构",[1]!S_EST_RATINGANALYST($E$6,Y82,$F$4),[1]!S_EST_RATINGANALYST($E$6,$E$9,D82))</f>
        <v>0</v>
      </c>
      <c r="M82" s="213" t="str">
        <f ca="1">IF($D$4="自选机构",[1]!S_EST_ORGRATING_INST($E$6,Y82,$F$4),[1]!S_EST_ORGRATING_INST($E$6,$E$9,D82))</f>
        <v>0</v>
      </c>
      <c r="N82" s="215" t="str">
        <f ca="1">IF($D$4="自选机构",[1]!S_EST_SCORERATING_INST($E$6,Y82,$F$4),[1]!S_EST_SCORERATING_INST($E$6,$E$9,D82))</f>
        <v>0</v>
      </c>
      <c r="O82" s="213" t="str">
        <f ca="1">IF($D$4="自选机构",[1]!S_EST_STDRATING_INST($E$6,Y82,$F$4),[1]!S_EST_STDRATING_INST($E$6,$E$9,D82))</f>
        <v>0</v>
      </c>
      <c r="P82" s="214" t="str">
        <f>IF($D$4="自选机构",[1]!S_EST_FRSTRATINGTIME_INST($E$6,$F$4),[1]!S_EST_FRSTRATINGTIME_INST($E$6,D82))</f>
        <v>0</v>
      </c>
      <c r="Q82" s="216" t="str">
        <f t="shared" ca="1" si="13"/>
        <v/>
      </c>
      <c r="R82" s="216"/>
      <c r="S82" s="216"/>
      <c r="T82" s="216"/>
      <c r="U82" s="216"/>
      <c r="V82" s="216"/>
      <c r="W82" s="216"/>
      <c r="X82" s="217">
        <f t="shared" ca="1" si="14"/>
        <v>0</v>
      </c>
      <c r="Y82" s="217">
        <f t="shared" ca="1" si="19"/>
        <v>-1</v>
      </c>
      <c r="Z82" s="218" t="str">
        <f ca="1">IF($D$4="自选机构",[1]!S_EST_SCORERATING_INST($E$6,K82-1,$F$4),[1]!S_EST_SCORERATING_INST($E$6,K82-1,D82))</f>
        <v>0</v>
      </c>
      <c r="AA82" s="218">
        <f t="shared" ca="1" si="15"/>
        <v>0</v>
      </c>
      <c r="AB82" s="216" t="str">
        <f t="shared" ca="1" si="16"/>
        <v/>
      </c>
      <c r="AC82" s="219" t="str">
        <f t="shared" ca="1" si="17"/>
        <v/>
      </c>
      <c r="AD82" s="211"/>
    </row>
    <row r="83" spans="3:30" ht="16.5" x14ac:dyDescent="0.35">
      <c r="C83" s="7">
        <f t="shared" ca="1" si="18"/>
        <v>-1</v>
      </c>
      <c r="D83" s="203">
        <v>70</v>
      </c>
      <c r="E83" s="204" t="str">
        <f t="shared" si="12"/>
        <v>中原证券</v>
      </c>
      <c r="F83" s="205" t="str">
        <f ca="1">IF($D$4="自选机构",[1]!S_EST_ESTANALYST($E$6,$E$8,C83,$F$4),[1]!S_EST_ESTANALYST($E$6,$E$8,$E$9,D83))</f>
        <v>0</v>
      </c>
      <c r="G83" s="206" t="str">
        <f ca="1">IF($D$4="自选机构",[1]!S_EST_ESTNEWTIME_INST($E$6,$E$8,C83,$F$4),[1]!S_EST_ESTNEWTIME_INST($E$6,$E$8,$E$9,D83))</f>
        <v>0</v>
      </c>
      <c r="H83" s="207">
        <f ca="1">IF($D$4="自选机构",[1]!S_EST_SALES_INST($E$6,$E$8,C83,$F$4)/currencyunit,[1]!S_EST_SALES_INST($E$6,$E$8,$E$9,D83)/currencyunit)</f>
        <v>0</v>
      </c>
      <c r="I83" s="207">
        <f ca="1">IF($D$4="自选机构",[1]!S_EST_NETPROFIT_INST($E$6,$E$8,C83,$F$4)/currencyunit,[1]!S_EST_NETPROFIT_INST($E$6,$E$8,$E$9,D83)/currencyunit)</f>
        <v>0</v>
      </c>
      <c r="J83" s="205" t="str">
        <f ca="1">IF($D$4="自选机构",[1]!S_EST_EPS_INST($E$6,$E$8,C83,$F$4),[1]!S_EST_EPS_INST($E$6,$E$8,$E$9,D83))</f>
        <v>0</v>
      </c>
      <c r="K83" s="206" t="str">
        <f ca="1">IF($D$4="自选机构",[1]!S_EST_NEWRATINGTIME_INST($E$6,Y83,$F$4),[1]!S_EST_NEWRATINGTIME_INST($E$6,$E$9,D83))</f>
        <v>0</v>
      </c>
      <c r="L83" s="205" t="str">
        <f ca="1">IF($D$4="自选机构",[1]!S_EST_RATINGANALYST($E$6,Y83,$F$4),[1]!S_EST_RATINGANALYST($E$6,$E$9,D83))</f>
        <v>0</v>
      </c>
      <c r="M83" s="205" t="str">
        <f ca="1">IF($D$4="自选机构",[1]!S_EST_ORGRATING_INST($E$6,Y83,$F$4),[1]!S_EST_ORGRATING_INST($E$6,$E$9,D83))</f>
        <v>0</v>
      </c>
      <c r="N83" s="207" t="str">
        <f ca="1">IF($D$4="自选机构",[1]!S_EST_SCORERATING_INST($E$6,Y83,$F$4),[1]!S_EST_SCORERATING_INST($E$6,$E$9,D83))</f>
        <v>0</v>
      </c>
      <c r="O83" s="205" t="str">
        <f ca="1">IF($D$4="自选机构",[1]!S_EST_STDRATING_INST($E$6,Y83,$F$4),[1]!S_EST_STDRATING_INST($E$6,$E$9,D83))</f>
        <v>0</v>
      </c>
      <c r="P83" s="206" t="str">
        <f>IF($D$4="自选机构",[1]!S_EST_FRSTRATINGTIME_INST($E$6,$F$4),[1]!S_EST_FRSTRATINGTIME_INST($E$6,D83))</f>
        <v>0</v>
      </c>
      <c r="Q83" s="195" t="str">
        <f t="shared" ca="1" si="13"/>
        <v/>
      </c>
      <c r="R83" s="195"/>
      <c r="S83" s="195"/>
      <c r="T83" s="195"/>
      <c r="U83" s="195"/>
      <c r="V83" s="195"/>
      <c r="W83" s="195"/>
      <c r="X83" s="208">
        <f t="shared" ca="1" si="14"/>
        <v>0</v>
      </c>
      <c r="Y83" s="208">
        <f t="shared" ca="1" si="19"/>
        <v>-1</v>
      </c>
      <c r="Z83" s="209" t="str">
        <f ca="1">IF($D$4="自选机构",[1]!S_EST_SCORERATING_INST($E$6,K83-1,$F$4),[1]!S_EST_SCORERATING_INST($E$6,K83-1,D83))</f>
        <v>0</v>
      </c>
      <c r="AA83" s="209">
        <f t="shared" ca="1" si="15"/>
        <v>0</v>
      </c>
      <c r="AB83" s="195" t="str">
        <f t="shared" ca="1" si="16"/>
        <v/>
      </c>
      <c r="AC83" s="210" t="str">
        <f t="shared" ca="1" si="17"/>
        <v/>
      </c>
      <c r="AD83" s="203"/>
    </row>
    <row r="84" spans="3:30" ht="16.5" x14ac:dyDescent="0.35">
      <c r="C84" s="7">
        <f t="shared" ca="1" si="18"/>
        <v>-1</v>
      </c>
      <c r="D84" s="211">
        <v>71</v>
      </c>
      <c r="E84" s="212" t="str">
        <f t="shared" si="12"/>
        <v>中金证券</v>
      </c>
      <c r="F84" s="213" t="str">
        <f ca="1">IF($D$4="自选机构",[1]!S_EST_ESTANALYST($E$6,$E$8,C84,$F$4),[1]!S_EST_ESTANALYST($E$6,$E$8,$E$9,D84))</f>
        <v>0</v>
      </c>
      <c r="G84" s="214" t="str">
        <f ca="1">IF($D$4="自选机构",[1]!S_EST_ESTNEWTIME_INST($E$6,$E$8,C84,$F$4),[1]!S_EST_ESTNEWTIME_INST($E$6,$E$8,$E$9,D84))</f>
        <v>0</v>
      </c>
      <c r="H84" s="215">
        <f ca="1">IF($D$4="自选机构",[1]!S_EST_SALES_INST($E$6,$E$8,C84,$F$4)/currencyunit,[1]!S_EST_SALES_INST($E$6,$E$8,$E$9,D84)/currencyunit)</f>
        <v>0</v>
      </c>
      <c r="I84" s="215">
        <f ca="1">IF($D$4="自选机构",[1]!S_EST_NETPROFIT_INST($E$6,$E$8,C84,$F$4)/currencyunit,[1]!S_EST_NETPROFIT_INST($E$6,$E$8,$E$9,D84)/currencyunit)</f>
        <v>0</v>
      </c>
      <c r="J84" s="213" t="str">
        <f ca="1">IF($D$4="自选机构",[1]!S_EST_EPS_INST($E$6,$E$8,C84,$F$4),[1]!S_EST_EPS_INST($E$6,$E$8,$E$9,D84))</f>
        <v>0</v>
      </c>
      <c r="K84" s="214" t="str">
        <f ca="1">IF($D$4="自选机构",[1]!S_EST_NEWRATINGTIME_INST($E$6,Y84,$F$4),[1]!S_EST_NEWRATINGTIME_INST($E$6,$E$9,D84))</f>
        <v>0</v>
      </c>
      <c r="L84" s="213" t="str">
        <f ca="1">IF($D$4="自选机构",[1]!S_EST_RATINGANALYST($E$6,Y84,$F$4),[1]!S_EST_RATINGANALYST($E$6,$E$9,D84))</f>
        <v>0</v>
      </c>
      <c r="M84" s="213" t="str">
        <f ca="1">IF($D$4="自选机构",[1]!S_EST_ORGRATING_INST($E$6,Y84,$F$4),[1]!S_EST_ORGRATING_INST($E$6,$E$9,D84))</f>
        <v>中金公司_跑赢行业</v>
      </c>
      <c r="N84" s="215" t="str">
        <f ca="1">IF($D$4="自选机构",[1]!S_EST_SCORERATING_INST($E$6,Y84,$F$4),[1]!S_EST_SCORERATING_INST($E$6,$E$9,D84))</f>
        <v>0</v>
      </c>
      <c r="O84" s="213" t="str">
        <f ca="1">IF($D$4="自选机构",[1]!S_EST_STDRATING_INST($E$6,Y84,$F$4),[1]!S_EST_STDRATING_INST($E$6,$E$9,D84))</f>
        <v>0</v>
      </c>
      <c r="P84" s="214" t="str">
        <f>IF($D$4="自选机构",[1]!S_EST_FRSTRATINGTIME_INST($E$6,$F$4),[1]!S_EST_FRSTRATINGTIME_INST($E$6,D84))</f>
        <v>0</v>
      </c>
      <c r="Q84" s="216" t="str">
        <f t="shared" ca="1" si="13"/>
        <v/>
      </c>
      <c r="R84" s="216"/>
      <c r="S84" s="216"/>
      <c r="T84" s="216"/>
      <c r="U84" s="216"/>
      <c r="V84" s="216"/>
      <c r="W84" s="216"/>
      <c r="X84" s="217">
        <f t="shared" ca="1" si="14"/>
        <v>0</v>
      </c>
      <c r="Y84" s="217">
        <f t="shared" ca="1" si="19"/>
        <v>-1</v>
      </c>
      <c r="Z84" s="218" t="str">
        <f ca="1">IF($D$4="自选机构",[1]!S_EST_SCORERATING_INST($E$6,K84-1,$F$4),[1]!S_EST_SCORERATING_INST($E$6,K84-1,D84))</f>
        <v>0</v>
      </c>
      <c r="AA84" s="218">
        <f t="shared" ca="1" si="15"/>
        <v>0</v>
      </c>
      <c r="AB84" s="216" t="str">
        <f t="shared" ca="1" si="16"/>
        <v/>
      </c>
      <c r="AC84" s="219" t="str">
        <f ca="1">IF(ISERROR(AA84),"",IF(AA84="评级不变",0,IF(AA84="评级下调",-1,IF(AA84="评级上调",1,""))))</f>
        <v/>
      </c>
      <c r="AD84" s="211"/>
    </row>
    <row r="85" spans="3:30" ht="16.5" x14ac:dyDescent="0.35">
      <c r="C85" s="7">
        <f t="shared" ca="1" si="18"/>
        <v>-1</v>
      </c>
      <c r="D85" s="203">
        <v>71</v>
      </c>
      <c r="E85" s="204" t="str">
        <f t="shared" si="12"/>
        <v>中金证券</v>
      </c>
      <c r="F85" s="205" t="str">
        <f ca="1">IF($D$4="自选机构",[1]!S_EST_ESTANALYST($E$6,$E$8,C85,$F$4),[1]!S_EST_ESTANALYST($E$6,$E$8,$E$9,D85))</f>
        <v>0</v>
      </c>
      <c r="G85" s="206" t="str">
        <f ca="1">IF($D$4="自选机构",[1]!S_EST_ESTNEWTIME_INST($E$6,$E$8,C85,$F$4),[1]!S_EST_ESTNEWTIME_INST($E$6,$E$8,$E$9,D85))</f>
        <v>0</v>
      </c>
      <c r="H85" s="207">
        <f ca="1">IF($D$4="自选机构",[1]!S_EST_SALES_INST($E$6,$E$8,C85,$F$4)/currencyunit,[1]!S_EST_SALES_INST($E$6,$E$8,$E$9,D85)/currencyunit)</f>
        <v>0</v>
      </c>
      <c r="I85" s="207">
        <f ca="1">IF($D$4="自选机构",[1]!S_EST_NETPROFIT_INST($E$6,$E$8,C85,$F$4)/currencyunit,[1]!S_EST_NETPROFIT_INST($E$6,$E$8,$E$9,D85)/currencyunit)</f>
        <v>0</v>
      </c>
      <c r="J85" s="205" t="str">
        <f ca="1">IF($D$4="自选机构",[1]!S_EST_EPS_INST($E$6,$E$8,C85,$F$4),[1]!S_EST_EPS_INST($E$6,$E$8,$E$9,D85))</f>
        <v>0</v>
      </c>
      <c r="K85" s="206" t="str">
        <f ca="1">IF($D$4="自选机构",[1]!S_EST_NEWRATINGTIME_INST($E$6,Y85,$F$4),[1]!S_EST_NEWRATINGTIME_INST($E$6,$E$9,D85))</f>
        <v>0</v>
      </c>
      <c r="L85" s="205" t="str">
        <f ca="1">IF($D$4="自选机构",[1]!S_EST_RATINGANALYST($E$6,Y85,$F$4),[1]!S_EST_RATINGANALYST($E$6,$E$9,D85))</f>
        <v>0</v>
      </c>
      <c r="M85" s="205" t="str">
        <f ca="1">IF($D$4="自选机构",[1]!S_EST_ORGRATING_INST($E$6,Y85,$F$4),[1]!S_EST_ORGRATING_INST($E$6,$E$9,D85))</f>
        <v>中金公司_跑赢行业</v>
      </c>
      <c r="N85" s="207" t="str">
        <f ca="1">IF($D$4="自选机构",[1]!S_EST_SCORERATING_INST($E$6,Y85,$F$4),[1]!S_EST_SCORERATING_INST($E$6,$E$9,D85))</f>
        <v>0</v>
      </c>
      <c r="O85" s="205" t="str">
        <f ca="1">IF($D$4="自选机构",[1]!S_EST_STDRATING_INST($E$6,Y85,$F$4),[1]!S_EST_STDRATING_INST($E$6,$E$9,D85))</f>
        <v>0</v>
      </c>
      <c r="P85" s="206" t="str">
        <f>IF($D$4="自选机构",[1]!S_EST_FRSTRATINGTIME_INST($E$6,$F$4),[1]!S_EST_FRSTRATINGTIME_INST($E$6,D85))</f>
        <v>0</v>
      </c>
      <c r="Q85" s="195" t="str">
        <f t="shared" ca="1" si="13"/>
        <v/>
      </c>
      <c r="R85" s="195"/>
      <c r="S85" s="195"/>
      <c r="T85" s="195"/>
      <c r="U85" s="195"/>
      <c r="V85" s="195"/>
      <c r="W85" s="195"/>
      <c r="X85" s="208">
        <f t="shared" ca="1" si="14"/>
        <v>0</v>
      </c>
      <c r="Y85" s="208">
        <f t="shared" ca="1" si="19"/>
        <v>-1</v>
      </c>
      <c r="Z85" s="209" t="str">
        <f ca="1">IF($D$4="自选机构",[1]!S_EST_SCORERATING_INST($E$6,K85-1,$F$4),[1]!S_EST_SCORERATING_INST($E$6,K85-1,D85))</f>
        <v>0</v>
      </c>
      <c r="AA85" s="209">
        <f t="shared" ca="1" si="15"/>
        <v>0</v>
      </c>
      <c r="AB85" s="195" t="str">
        <f t="shared" ca="1" si="16"/>
        <v/>
      </c>
      <c r="AC85" s="210" t="str">
        <f t="shared" ref="AC85:AC99" ca="1" si="20">IF(ISERROR(AA85),"",IF(AA85="评级不变",0,IF(AA85="评级下调",-1,IF(AA85="评级上调",1,""))))</f>
        <v/>
      </c>
      <c r="AD85" s="203"/>
    </row>
    <row r="86" spans="3:30" ht="16.5" x14ac:dyDescent="0.35">
      <c r="C86" s="7">
        <f t="shared" ca="1" si="18"/>
        <v>-1</v>
      </c>
      <c r="D86" s="211">
        <v>73</v>
      </c>
      <c r="E86" s="212">
        <f t="shared" si="12"/>
        <v>0</v>
      </c>
      <c r="F86" s="213" t="str">
        <f ca="1">IF($D$4="自选机构",[1]!S_EST_ESTANALYST($E$6,$E$8,C86,$F$4),[1]!S_EST_ESTANALYST($E$6,$E$8,$E$9,D86))</f>
        <v>0</v>
      </c>
      <c r="G86" s="214" t="str">
        <f ca="1">IF($D$4="自选机构",[1]!S_EST_ESTNEWTIME_INST($E$6,$E$8,C86,$F$4),[1]!S_EST_ESTNEWTIME_INST($E$6,$E$8,$E$9,D86))</f>
        <v>0</v>
      </c>
      <c r="H86" s="215">
        <f ca="1">IF($D$4="自选机构",[1]!S_EST_SALES_INST($E$6,$E$8,C86,$F$4)/currencyunit,[1]!S_EST_SALES_INST($E$6,$E$8,$E$9,D86)/currencyunit)</f>
        <v>0</v>
      </c>
      <c r="I86" s="215">
        <f ca="1">IF($D$4="自选机构",[1]!S_EST_NETPROFIT_INST($E$6,$E$8,C86,$F$4)/currencyunit,[1]!S_EST_NETPROFIT_INST($E$6,$E$8,$E$9,D86)/currencyunit)</f>
        <v>0</v>
      </c>
      <c r="J86" s="213" t="str">
        <f ca="1">IF($D$4="自选机构",[1]!S_EST_EPS_INST($E$6,$E$8,C86,$F$4),[1]!S_EST_EPS_INST($E$6,$E$8,$E$9,D86))</f>
        <v>0</v>
      </c>
      <c r="K86" s="214" t="str">
        <f ca="1">IF($D$4="自选机构",[1]!S_EST_NEWRATINGTIME_INST($E$6,Y86,$F$4),[1]!S_EST_NEWRATINGTIME_INST($E$6,$E$9,D86))</f>
        <v>0</v>
      </c>
      <c r="L86" s="213" t="str">
        <f ca="1">IF($D$4="自选机构",[1]!S_EST_RATINGANALYST($E$6,Y86,$F$4),[1]!S_EST_RATINGANALYST($E$6,$E$9,D86))</f>
        <v>0</v>
      </c>
      <c r="M86" s="213" t="str">
        <f ca="1">IF($D$4="自选机构",[1]!S_EST_ORGRATING_INST($E$6,Y86,$F$4),[1]!S_EST_ORGRATING_INST($E$6,$E$9,D86))</f>
        <v>0</v>
      </c>
      <c r="N86" s="215" t="str">
        <f ca="1">IF($D$4="自选机构",[1]!S_EST_SCORERATING_INST($E$6,Y86,$F$4),[1]!S_EST_SCORERATING_INST($E$6,$E$9,D86))</f>
        <v>0</v>
      </c>
      <c r="O86" s="213" t="str">
        <f ca="1">IF($D$4="自选机构",[1]!S_EST_STDRATING_INST($E$6,Y86,$F$4),[1]!S_EST_STDRATING_INST($E$6,$E$9,D86))</f>
        <v>0</v>
      </c>
      <c r="P86" s="214" t="str">
        <f>IF($D$4="自选机构",[1]!S_EST_FRSTRATINGTIME_INST($E$6,$F$4),[1]!S_EST_FRSTRATINGTIME_INST($E$6,D86))</f>
        <v>0</v>
      </c>
      <c r="Q86" s="216" t="str">
        <f t="shared" ca="1" si="13"/>
        <v/>
      </c>
      <c r="R86" s="216"/>
      <c r="S86" s="216"/>
      <c r="T86" s="216"/>
      <c r="U86" s="216"/>
      <c r="V86" s="216"/>
      <c r="W86" s="216"/>
      <c r="X86" s="217">
        <f t="shared" ca="1" si="14"/>
        <v>0</v>
      </c>
      <c r="Y86" s="217">
        <f t="shared" ca="1" si="19"/>
        <v>-1</v>
      </c>
      <c r="Z86" s="218" t="str">
        <f ca="1">IF($D$4="自选机构",[1]!S_EST_SCORERATING_INST($E$6,K86-1,$F$4),[1]!S_EST_SCORERATING_INST($E$6,K86-1,D86))</f>
        <v>0</v>
      </c>
      <c r="AA86" s="218">
        <f t="shared" ca="1" si="15"/>
        <v>0</v>
      </c>
      <c r="AB86" s="216" t="str">
        <f t="shared" ca="1" si="16"/>
        <v/>
      </c>
      <c r="AC86" s="219" t="str">
        <f t="shared" ca="1" si="20"/>
        <v/>
      </c>
      <c r="AD86" s="211"/>
    </row>
    <row r="87" spans="3:30" ht="16.5" x14ac:dyDescent="0.35">
      <c r="C87" s="7">
        <f t="shared" ca="1" si="18"/>
        <v>-1</v>
      </c>
      <c r="D87" s="203">
        <v>74</v>
      </c>
      <c r="E87" s="204">
        <f t="shared" si="12"/>
        <v>0</v>
      </c>
      <c r="F87" s="205" t="str">
        <f ca="1">IF($D$4="自选机构",[1]!S_EST_ESTANALYST($E$6,$E$8,C87,$F$4),[1]!S_EST_ESTANALYST($E$6,$E$8,$E$9,D87))</f>
        <v>0</v>
      </c>
      <c r="G87" s="206" t="str">
        <f ca="1">IF($D$4="自选机构",[1]!S_EST_ESTNEWTIME_INST($E$6,$E$8,C87,$F$4),[1]!S_EST_ESTNEWTIME_INST($E$6,$E$8,$E$9,D87))</f>
        <v>0</v>
      </c>
      <c r="H87" s="207">
        <f ca="1">IF($D$4="自选机构",[1]!S_EST_SALES_INST($E$6,$E$8,C87,$F$4)/currencyunit,[1]!S_EST_SALES_INST($E$6,$E$8,$E$9,D87)/currencyunit)</f>
        <v>0</v>
      </c>
      <c r="I87" s="207">
        <f ca="1">IF($D$4="自选机构",[1]!S_EST_NETPROFIT_INST($E$6,$E$8,C87,$F$4)/currencyunit,[1]!S_EST_NETPROFIT_INST($E$6,$E$8,$E$9,D87)/currencyunit)</f>
        <v>0</v>
      </c>
      <c r="J87" s="205" t="str">
        <f ca="1">IF($D$4="自选机构",[1]!S_EST_EPS_INST($E$6,$E$8,C87,$F$4),[1]!S_EST_EPS_INST($E$6,$E$8,$E$9,D87))</f>
        <v>0</v>
      </c>
      <c r="K87" s="206" t="str">
        <f ca="1">IF($D$4="自选机构",[1]!S_EST_NEWRATINGTIME_INST($E$6,Y87,$F$4),[1]!S_EST_NEWRATINGTIME_INST($E$6,$E$9,D87))</f>
        <v>0</v>
      </c>
      <c r="L87" s="205" t="str">
        <f ca="1">IF($D$4="自选机构",[1]!S_EST_RATINGANALYST($E$6,Y87,$F$4),[1]!S_EST_RATINGANALYST($E$6,$E$9,D87))</f>
        <v>0</v>
      </c>
      <c r="M87" s="205" t="str">
        <f ca="1">IF($D$4="自选机构",[1]!S_EST_ORGRATING_INST($E$6,Y87,$F$4),[1]!S_EST_ORGRATING_INST($E$6,$E$9,D87))</f>
        <v>0</v>
      </c>
      <c r="N87" s="207" t="str">
        <f ca="1">IF($D$4="自选机构",[1]!S_EST_SCORERATING_INST($E$6,Y87,$F$4),[1]!S_EST_SCORERATING_INST($E$6,$E$9,D87))</f>
        <v>0</v>
      </c>
      <c r="O87" s="205" t="str">
        <f ca="1">IF($D$4="自选机构",[1]!S_EST_STDRATING_INST($E$6,Y87,$F$4),[1]!S_EST_STDRATING_INST($E$6,$E$9,D87))</f>
        <v>0</v>
      </c>
      <c r="P87" s="206" t="str">
        <f>IF($D$4="自选机构",[1]!S_EST_FRSTRATINGTIME_INST($E$6,$F$4),[1]!S_EST_FRSTRATINGTIME_INST($E$6,D87))</f>
        <v>0</v>
      </c>
      <c r="Q87" s="195" t="str">
        <f t="shared" ca="1" si="13"/>
        <v/>
      </c>
      <c r="R87" s="195"/>
      <c r="S87" s="195"/>
      <c r="T87" s="195"/>
      <c r="U87" s="195"/>
      <c r="V87" s="195"/>
      <c r="W87" s="195"/>
      <c r="X87" s="208">
        <f t="shared" ca="1" si="14"/>
        <v>0</v>
      </c>
      <c r="Y87" s="208">
        <f t="shared" ca="1" si="19"/>
        <v>-1</v>
      </c>
      <c r="Z87" s="209" t="str">
        <f ca="1">IF($D$4="自选机构",[1]!S_EST_SCORERATING_INST($E$6,K87-1,$F$4),[1]!S_EST_SCORERATING_INST($E$6,K87-1,D87))</f>
        <v>0</v>
      </c>
      <c r="AA87" s="209">
        <f t="shared" ca="1" si="15"/>
        <v>0</v>
      </c>
      <c r="AB87" s="195" t="str">
        <f t="shared" ca="1" si="16"/>
        <v/>
      </c>
      <c r="AC87" s="210" t="str">
        <f t="shared" ca="1" si="20"/>
        <v/>
      </c>
      <c r="AD87" s="203"/>
    </row>
    <row r="88" spans="3:30" ht="16.5" x14ac:dyDescent="0.35">
      <c r="C88" s="7">
        <f t="shared" ca="1" si="18"/>
        <v>-1</v>
      </c>
      <c r="D88" s="211">
        <v>75</v>
      </c>
      <c r="E88" s="212">
        <f t="shared" si="12"/>
        <v>0</v>
      </c>
      <c r="F88" s="213" t="str">
        <f ca="1">IF($D$4="自选机构",[1]!S_EST_ESTANALYST($E$6,$E$8,C88,$F$4),[1]!S_EST_ESTANALYST($E$6,$E$8,$E$9,D88))</f>
        <v>0</v>
      </c>
      <c r="G88" s="214" t="str">
        <f ca="1">IF($D$4="自选机构",[1]!S_EST_ESTNEWTIME_INST($E$6,$E$8,C88,$F$4),[1]!S_EST_ESTNEWTIME_INST($E$6,$E$8,$E$9,D88))</f>
        <v>0</v>
      </c>
      <c r="H88" s="215">
        <f ca="1">IF($D$4="自选机构",[1]!S_EST_SALES_INST($E$6,$E$8,C88,$F$4)/currencyunit,[1]!S_EST_SALES_INST($E$6,$E$8,$E$9,D88)/currencyunit)</f>
        <v>0</v>
      </c>
      <c r="I88" s="215">
        <f ca="1">IF($D$4="自选机构",[1]!S_EST_NETPROFIT_INST($E$6,$E$8,C88,$F$4)/currencyunit,[1]!S_EST_NETPROFIT_INST($E$6,$E$8,$E$9,D88)/currencyunit)</f>
        <v>0</v>
      </c>
      <c r="J88" s="213" t="str">
        <f ca="1">IF($D$4="自选机构",[1]!S_EST_EPS_INST($E$6,$E$8,C88,$F$4),[1]!S_EST_EPS_INST($E$6,$E$8,$E$9,D88))</f>
        <v>0</v>
      </c>
      <c r="K88" s="214" t="str">
        <f ca="1">IF($D$4="自选机构",[1]!S_EST_NEWRATINGTIME_INST($E$6,Y88,$F$4),[1]!S_EST_NEWRATINGTIME_INST($E$6,$E$9,D88))</f>
        <v>0</v>
      </c>
      <c r="L88" s="213" t="str">
        <f ca="1">IF($D$4="自选机构",[1]!S_EST_RATINGANALYST($E$6,Y88,$F$4),[1]!S_EST_RATINGANALYST($E$6,$E$9,D88))</f>
        <v>0</v>
      </c>
      <c r="M88" s="213" t="str">
        <f ca="1">IF($D$4="自选机构",[1]!S_EST_ORGRATING_INST($E$6,Y88,$F$4),[1]!S_EST_ORGRATING_INST($E$6,$E$9,D88))</f>
        <v>0</v>
      </c>
      <c r="N88" s="215" t="str">
        <f ca="1">IF($D$4="自选机构",[1]!S_EST_SCORERATING_INST($E$6,Y88,$F$4),[1]!S_EST_SCORERATING_INST($E$6,$E$9,D88))</f>
        <v>0</v>
      </c>
      <c r="O88" s="213" t="str">
        <f ca="1">IF($D$4="自选机构",[1]!S_EST_STDRATING_INST($E$6,Y88,$F$4),[1]!S_EST_STDRATING_INST($E$6,$E$9,D88))</f>
        <v>0</v>
      </c>
      <c r="P88" s="214" t="str">
        <f>IF($D$4="自选机构",[1]!S_EST_FRSTRATINGTIME_INST($E$6,$F$4),[1]!S_EST_FRSTRATINGTIME_INST($E$6,D88))</f>
        <v>0</v>
      </c>
      <c r="Q88" s="216" t="str">
        <f t="shared" ca="1" si="13"/>
        <v/>
      </c>
      <c r="R88" s="216"/>
      <c r="S88" s="216"/>
      <c r="T88" s="216"/>
      <c r="U88" s="216"/>
      <c r="V88" s="216"/>
      <c r="W88" s="216"/>
      <c r="X88" s="217">
        <f t="shared" ca="1" si="14"/>
        <v>0</v>
      </c>
      <c r="Y88" s="217">
        <f t="shared" ca="1" si="19"/>
        <v>-1</v>
      </c>
      <c r="Z88" s="218" t="str">
        <f ca="1">IF($D$4="自选机构",[1]!S_EST_SCORERATING_INST($E$6,K88-1,$F$4),[1]!S_EST_SCORERATING_INST($E$6,K88-1,D88))</f>
        <v>0</v>
      </c>
      <c r="AA88" s="218">
        <f t="shared" ca="1" si="15"/>
        <v>0</v>
      </c>
      <c r="AB88" s="216" t="str">
        <f t="shared" ca="1" si="16"/>
        <v/>
      </c>
      <c r="AC88" s="219" t="str">
        <f t="shared" ca="1" si="20"/>
        <v/>
      </c>
      <c r="AD88" s="211"/>
    </row>
    <row r="89" spans="3:30" ht="16.5" x14ac:dyDescent="0.35">
      <c r="C89" s="7">
        <f t="shared" ca="1" si="18"/>
        <v>-1</v>
      </c>
      <c r="D89" s="203">
        <v>76</v>
      </c>
      <c r="E89" s="204">
        <f t="shared" si="12"/>
        <v>0</v>
      </c>
      <c r="F89" s="205" t="str">
        <f ca="1">IF($D$4="自选机构",[1]!S_EST_ESTANALYST($E$6,$E$8,C89,$F$4),[1]!S_EST_ESTANALYST($E$6,$E$8,$E$9,D89))</f>
        <v>0</v>
      </c>
      <c r="G89" s="206" t="str">
        <f ca="1">IF($D$4="自选机构",[1]!S_EST_ESTNEWTIME_INST($E$6,$E$8,C89,$F$4),[1]!S_EST_ESTNEWTIME_INST($E$6,$E$8,$E$9,D89))</f>
        <v>0</v>
      </c>
      <c r="H89" s="207">
        <f ca="1">IF($D$4="自选机构",[1]!S_EST_SALES_INST($E$6,$E$8,C89,$F$4)/currencyunit,[1]!S_EST_SALES_INST($E$6,$E$8,$E$9,D89)/currencyunit)</f>
        <v>0</v>
      </c>
      <c r="I89" s="207">
        <f ca="1">IF($D$4="自选机构",[1]!S_EST_NETPROFIT_INST($E$6,$E$8,C89,$F$4)/currencyunit,[1]!S_EST_NETPROFIT_INST($E$6,$E$8,$E$9,D89)/currencyunit)</f>
        <v>0</v>
      </c>
      <c r="J89" s="205" t="str">
        <f ca="1">IF($D$4="自选机构",[1]!S_EST_EPS_INST($E$6,$E$8,C89,$F$4),[1]!S_EST_EPS_INST($E$6,$E$8,$E$9,D89))</f>
        <v>0</v>
      </c>
      <c r="K89" s="206" t="str">
        <f ca="1">IF($D$4="自选机构",[1]!S_EST_NEWRATINGTIME_INST($E$6,Y89,$F$4),[1]!S_EST_NEWRATINGTIME_INST($E$6,$E$9,D89))</f>
        <v>0</v>
      </c>
      <c r="L89" s="205" t="str">
        <f ca="1">IF($D$4="自选机构",[1]!S_EST_RATINGANALYST($E$6,Y89,$F$4),[1]!S_EST_RATINGANALYST($E$6,$E$9,D89))</f>
        <v>0</v>
      </c>
      <c r="M89" s="205" t="str">
        <f ca="1">IF($D$4="自选机构",[1]!S_EST_ORGRATING_INST($E$6,Y89,$F$4),[1]!S_EST_ORGRATING_INST($E$6,$E$9,D89))</f>
        <v>0</v>
      </c>
      <c r="N89" s="207" t="str">
        <f ca="1">IF($D$4="自选机构",[1]!S_EST_SCORERATING_INST($E$6,Y89,$F$4),[1]!S_EST_SCORERATING_INST($E$6,$E$9,D89))</f>
        <v>0</v>
      </c>
      <c r="O89" s="205" t="str">
        <f ca="1">IF($D$4="自选机构",[1]!S_EST_STDRATING_INST($E$6,Y89,$F$4),[1]!S_EST_STDRATING_INST($E$6,$E$9,D89))</f>
        <v>0</v>
      </c>
      <c r="P89" s="206" t="str">
        <f>IF($D$4="自选机构",[1]!S_EST_FRSTRATINGTIME_INST($E$6,$F$4),[1]!S_EST_FRSTRATINGTIME_INST($E$6,D89))</f>
        <v>0</v>
      </c>
      <c r="Q89" s="195" t="str">
        <f t="shared" ca="1" si="13"/>
        <v/>
      </c>
      <c r="R89" s="195"/>
      <c r="S89" s="195"/>
      <c r="T89" s="195"/>
      <c r="U89" s="195"/>
      <c r="V89" s="195"/>
      <c r="W89" s="195"/>
      <c r="X89" s="208">
        <f t="shared" ca="1" si="14"/>
        <v>0</v>
      </c>
      <c r="Y89" s="208">
        <f t="shared" ca="1" si="19"/>
        <v>-1</v>
      </c>
      <c r="Z89" s="209" t="str">
        <f ca="1">IF($D$4="自选机构",[1]!S_EST_SCORERATING_INST($E$6,K89-1,$F$4),[1]!S_EST_SCORERATING_INST($E$6,K89-1,D89))</f>
        <v>0</v>
      </c>
      <c r="AA89" s="209">
        <f t="shared" ca="1" si="15"/>
        <v>0</v>
      </c>
      <c r="AB89" s="195" t="str">
        <f t="shared" ca="1" si="16"/>
        <v/>
      </c>
      <c r="AC89" s="210" t="str">
        <f t="shared" ca="1" si="20"/>
        <v/>
      </c>
      <c r="AD89" s="203"/>
    </row>
    <row r="90" spans="3:30" ht="16.5" x14ac:dyDescent="0.35">
      <c r="C90" s="7">
        <f t="shared" ca="1" si="18"/>
        <v>-1</v>
      </c>
      <c r="D90" s="211">
        <v>77</v>
      </c>
      <c r="E90" s="212">
        <f t="shared" si="12"/>
        <v>0</v>
      </c>
      <c r="F90" s="213" t="str">
        <f ca="1">IF($D$4="自选机构",[1]!S_EST_ESTANALYST($E$6,$E$8,C90,$F$4),[1]!S_EST_ESTANALYST($E$6,$E$8,$E$9,D90))</f>
        <v>0</v>
      </c>
      <c r="G90" s="214" t="str">
        <f ca="1">IF($D$4="自选机构",[1]!S_EST_ESTNEWTIME_INST($E$6,$E$8,C90,$F$4),[1]!S_EST_ESTNEWTIME_INST($E$6,$E$8,$E$9,D90))</f>
        <v>0</v>
      </c>
      <c r="H90" s="215">
        <f ca="1">IF($D$4="自选机构",[1]!S_EST_SALES_INST($E$6,$E$8,C90,$F$4)/currencyunit,[1]!S_EST_SALES_INST($E$6,$E$8,$E$9,D90)/currencyunit)</f>
        <v>0</v>
      </c>
      <c r="I90" s="215">
        <f ca="1">IF($D$4="自选机构",[1]!S_EST_NETPROFIT_INST($E$6,$E$8,C90,$F$4)/currencyunit,[1]!S_EST_NETPROFIT_INST($E$6,$E$8,$E$9,D90)/currencyunit)</f>
        <v>0</v>
      </c>
      <c r="J90" s="213" t="str">
        <f ca="1">IF($D$4="自选机构",[1]!S_EST_EPS_INST($E$6,$E$8,C90,$F$4),[1]!S_EST_EPS_INST($E$6,$E$8,$E$9,D90))</f>
        <v>0</v>
      </c>
      <c r="K90" s="214" t="str">
        <f ca="1">IF($D$4="自选机构",[1]!S_EST_NEWRATINGTIME_INST($E$6,Y90,$F$4),[1]!S_EST_NEWRATINGTIME_INST($E$6,$E$9,D90))</f>
        <v>0</v>
      </c>
      <c r="L90" s="213" t="str">
        <f ca="1">IF($D$4="自选机构",[1]!S_EST_RATINGANALYST($E$6,Y90,$F$4),[1]!S_EST_RATINGANALYST($E$6,$E$9,D90))</f>
        <v>0</v>
      </c>
      <c r="M90" s="213" t="str">
        <f ca="1">IF($D$4="自选机构",[1]!S_EST_ORGRATING_INST($E$6,Y90,$F$4),[1]!S_EST_ORGRATING_INST($E$6,$E$9,D90))</f>
        <v>0</v>
      </c>
      <c r="N90" s="215" t="str">
        <f ca="1">IF($D$4="自选机构",[1]!S_EST_SCORERATING_INST($E$6,Y90,$F$4),[1]!S_EST_SCORERATING_INST($E$6,$E$9,D90))</f>
        <v>0</v>
      </c>
      <c r="O90" s="213" t="str">
        <f ca="1">IF($D$4="自选机构",[1]!S_EST_STDRATING_INST($E$6,Y90,$F$4),[1]!S_EST_STDRATING_INST($E$6,$E$9,D90))</f>
        <v>0</v>
      </c>
      <c r="P90" s="214" t="str">
        <f>IF($D$4="自选机构",[1]!S_EST_FRSTRATINGTIME_INST($E$6,$F$4),[1]!S_EST_FRSTRATINGTIME_INST($E$6,D90))</f>
        <v>0</v>
      </c>
      <c r="Q90" s="216" t="str">
        <f t="shared" ca="1" si="13"/>
        <v/>
      </c>
      <c r="R90" s="216"/>
      <c r="S90" s="216"/>
      <c r="T90" s="216"/>
      <c r="U90" s="216"/>
      <c r="V90" s="216"/>
      <c r="W90" s="216"/>
      <c r="X90" s="217">
        <f t="shared" ca="1" si="14"/>
        <v>0</v>
      </c>
      <c r="Y90" s="217">
        <f t="shared" ca="1" si="19"/>
        <v>-1</v>
      </c>
      <c r="Z90" s="218" t="str">
        <f ca="1">IF($D$4="自选机构",[1]!S_EST_SCORERATING_INST($E$6,K90-1,$F$4),[1]!S_EST_SCORERATING_INST($E$6,K90-1,D90))</f>
        <v>0</v>
      </c>
      <c r="AA90" s="218">
        <f t="shared" ca="1" si="15"/>
        <v>0</v>
      </c>
      <c r="AB90" s="216" t="str">
        <f t="shared" ca="1" si="16"/>
        <v/>
      </c>
      <c r="AC90" s="219" t="str">
        <f t="shared" ca="1" si="20"/>
        <v/>
      </c>
      <c r="AD90" s="211"/>
    </row>
    <row r="91" spans="3:30" ht="16.5" x14ac:dyDescent="0.35">
      <c r="C91" s="7">
        <f t="shared" ca="1" si="18"/>
        <v>-1</v>
      </c>
      <c r="D91" s="203">
        <v>78</v>
      </c>
      <c r="E91" s="204">
        <f t="shared" si="12"/>
        <v>0</v>
      </c>
      <c r="F91" s="205" t="str">
        <f ca="1">IF($D$4="自选机构",[1]!S_EST_ESTANALYST($E$6,$E$8,C91,$F$4),[1]!S_EST_ESTANALYST($E$6,$E$8,$E$9,D91))</f>
        <v>0</v>
      </c>
      <c r="G91" s="206" t="str">
        <f ca="1">IF($D$4="自选机构",[1]!S_EST_ESTNEWTIME_INST($E$6,$E$8,C91,$F$4),[1]!S_EST_ESTNEWTIME_INST($E$6,$E$8,$E$9,D91))</f>
        <v>0</v>
      </c>
      <c r="H91" s="207">
        <f ca="1">IF($D$4="自选机构",[1]!S_EST_SALES_INST($E$6,$E$8,C91,$F$4)/currencyunit,[1]!S_EST_SALES_INST($E$6,$E$8,$E$9,D91)/currencyunit)</f>
        <v>0</v>
      </c>
      <c r="I91" s="207">
        <f ca="1">IF($D$4="自选机构",[1]!S_EST_NETPROFIT_INST($E$6,$E$8,C91,$F$4)/currencyunit,[1]!S_EST_NETPROFIT_INST($E$6,$E$8,$E$9,D91)/currencyunit)</f>
        <v>0</v>
      </c>
      <c r="J91" s="205" t="str">
        <f ca="1">IF($D$4="自选机构",[1]!S_EST_EPS_INST($E$6,$E$8,C91,$F$4),[1]!S_EST_EPS_INST($E$6,$E$8,$E$9,D91))</f>
        <v>0</v>
      </c>
      <c r="K91" s="206" t="str">
        <f ca="1">IF($D$4="自选机构",[1]!S_EST_NEWRATINGTIME_INST($E$6,Y91,$F$4),[1]!S_EST_NEWRATINGTIME_INST($E$6,$E$9,D91))</f>
        <v>0</v>
      </c>
      <c r="L91" s="205" t="str">
        <f ca="1">IF($D$4="自选机构",[1]!S_EST_RATINGANALYST($E$6,Y91,$F$4),[1]!S_EST_RATINGANALYST($E$6,$E$9,D91))</f>
        <v>0</v>
      </c>
      <c r="M91" s="205" t="str">
        <f ca="1">IF($D$4="自选机构",[1]!S_EST_ORGRATING_INST($E$6,Y91,$F$4),[1]!S_EST_ORGRATING_INST($E$6,$E$9,D91))</f>
        <v>0</v>
      </c>
      <c r="N91" s="207" t="str">
        <f ca="1">IF($D$4="自选机构",[1]!S_EST_SCORERATING_INST($E$6,Y91,$F$4),[1]!S_EST_SCORERATING_INST($E$6,$E$9,D91))</f>
        <v>0</v>
      </c>
      <c r="O91" s="205" t="str">
        <f ca="1">IF($D$4="自选机构",[1]!S_EST_STDRATING_INST($E$6,Y91,$F$4),[1]!S_EST_STDRATING_INST($E$6,$E$9,D91))</f>
        <v>0</v>
      </c>
      <c r="P91" s="206" t="str">
        <f>IF($D$4="自选机构",[1]!S_EST_FRSTRATINGTIME_INST($E$6,$F$4),[1]!S_EST_FRSTRATINGTIME_INST($E$6,D91))</f>
        <v>0</v>
      </c>
      <c r="Q91" s="195" t="str">
        <f t="shared" ca="1" si="13"/>
        <v/>
      </c>
      <c r="R91" s="195"/>
      <c r="S91" s="195"/>
      <c r="T91" s="195"/>
      <c r="U91" s="195"/>
      <c r="V91" s="195"/>
      <c r="W91" s="195"/>
      <c r="X91" s="208">
        <f t="shared" ca="1" si="14"/>
        <v>0</v>
      </c>
      <c r="Y91" s="208">
        <f t="shared" ca="1" si="19"/>
        <v>-1</v>
      </c>
      <c r="Z91" s="209" t="str">
        <f ca="1">IF($D$4="自选机构",[1]!S_EST_SCORERATING_INST($E$6,K91-1,$F$4),[1]!S_EST_SCORERATING_INST($E$6,K91-1,D91))</f>
        <v>0</v>
      </c>
      <c r="AA91" s="209">
        <f t="shared" ca="1" si="15"/>
        <v>0</v>
      </c>
      <c r="AB91" s="195" t="str">
        <f t="shared" ca="1" si="16"/>
        <v/>
      </c>
      <c r="AC91" s="210" t="str">
        <f t="shared" ca="1" si="20"/>
        <v/>
      </c>
      <c r="AD91" s="203"/>
    </row>
    <row r="92" spans="3:30" ht="16.5" x14ac:dyDescent="0.35">
      <c r="C92" s="7">
        <f t="shared" ca="1" si="18"/>
        <v>-1</v>
      </c>
      <c r="D92" s="211">
        <v>79</v>
      </c>
      <c r="E92" s="212">
        <f t="shared" si="12"/>
        <v>0</v>
      </c>
      <c r="F92" s="213" t="str">
        <f ca="1">IF($D$4="自选机构",[1]!S_EST_ESTANALYST($E$6,$E$8,C92,$F$4),[1]!S_EST_ESTANALYST($E$6,$E$8,$E$9,D92))</f>
        <v>0</v>
      </c>
      <c r="G92" s="214" t="str">
        <f ca="1">IF($D$4="自选机构",[1]!S_EST_ESTNEWTIME_INST($E$6,$E$8,C92,$F$4),[1]!S_EST_ESTNEWTIME_INST($E$6,$E$8,$E$9,D92))</f>
        <v>0</v>
      </c>
      <c r="H92" s="215">
        <f ca="1">IF($D$4="自选机构",[1]!S_EST_SALES_INST($E$6,$E$8,C92,$F$4)/currencyunit,[1]!S_EST_SALES_INST($E$6,$E$8,$E$9,D92)/currencyunit)</f>
        <v>0</v>
      </c>
      <c r="I92" s="215">
        <f ca="1">IF($D$4="自选机构",[1]!S_EST_NETPROFIT_INST($E$6,$E$8,C92,$F$4)/currencyunit,[1]!S_EST_NETPROFIT_INST($E$6,$E$8,$E$9,D92)/currencyunit)</f>
        <v>0</v>
      </c>
      <c r="J92" s="213" t="str">
        <f ca="1">IF($D$4="自选机构",[1]!S_EST_EPS_INST($E$6,$E$8,C92,$F$4),[1]!S_EST_EPS_INST($E$6,$E$8,$E$9,D92))</f>
        <v>0</v>
      </c>
      <c r="K92" s="214" t="str">
        <f ca="1">IF($D$4="自选机构",[1]!S_EST_NEWRATINGTIME_INST($E$6,Y92,$F$4),[1]!S_EST_NEWRATINGTIME_INST($E$6,$E$9,D92))</f>
        <v>0</v>
      </c>
      <c r="L92" s="213" t="str">
        <f ca="1">IF($D$4="自选机构",[1]!S_EST_RATINGANALYST($E$6,Y92,$F$4),[1]!S_EST_RATINGANALYST($E$6,$E$9,D92))</f>
        <v>0</v>
      </c>
      <c r="M92" s="213" t="str">
        <f ca="1">IF($D$4="自选机构",[1]!S_EST_ORGRATING_INST($E$6,Y92,$F$4),[1]!S_EST_ORGRATING_INST($E$6,$E$9,D92))</f>
        <v>0</v>
      </c>
      <c r="N92" s="215" t="str">
        <f ca="1">IF($D$4="自选机构",[1]!S_EST_SCORERATING_INST($E$6,Y92,$F$4),[1]!S_EST_SCORERATING_INST($E$6,$E$9,D92))</f>
        <v>0</v>
      </c>
      <c r="O92" s="213" t="str">
        <f ca="1">IF($D$4="自选机构",[1]!S_EST_STDRATING_INST($E$6,Y92,$F$4),[1]!S_EST_STDRATING_INST($E$6,$E$9,D92))</f>
        <v>0</v>
      </c>
      <c r="P92" s="214" t="str">
        <f>IF($D$4="自选机构",[1]!S_EST_FRSTRATINGTIME_INST($E$6,$F$4),[1]!S_EST_FRSTRATINGTIME_INST($E$6,D92))</f>
        <v>0</v>
      </c>
      <c r="Q92" s="216" t="str">
        <f t="shared" ca="1" si="13"/>
        <v/>
      </c>
      <c r="R92" s="216"/>
      <c r="S92" s="216"/>
      <c r="T92" s="216"/>
      <c r="U92" s="216"/>
      <c r="V92" s="216"/>
      <c r="W92" s="216"/>
      <c r="X92" s="217">
        <f t="shared" ca="1" si="14"/>
        <v>0</v>
      </c>
      <c r="Y92" s="217">
        <f t="shared" ca="1" si="19"/>
        <v>-1</v>
      </c>
      <c r="Z92" s="218" t="str">
        <f ca="1">IF($D$4="自选机构",[1]!S_EST_SCORERATING_INST($E$6,K92-1,$F$4),[1]!S_EST_SCORERATING_INST($E$6,K92-1,D92))</f>
        <v>0</v>
      </c>
      <c r="AA92" s="218">
        <f t="shared" ca="1" si="15"/>
        <v>0</v>
      </c>
      <c r="AB92" s="216" t="str">
        <f t="shared" ca="1" si="16"/>
        <v/>
      </c>
      <c r="AC92" s="219" t="str">
        <f t="shared" ca="1" si="20"/>
        <v/>
      </c>
      <c r="AD92" s="211"/>
    </row>
    <row r="93" spans="3:30" ht="16.5" x14ac:dyDescent="0.35">
      <c r="C93" s="7">
        <f t="shared" ca="1" si="18"/>
        <v>-1</v>
      </c>
      <c r="D93" s="203">
        <v>80</v>
      </c>
      <c r="E93" s="204">
        <f t="shared" si="12"/>
        <v>0</v>
      </c>
      <c r="F93" s="205" t="str">
        <f ca="1">IF($D$4="自选机构",[1]!S_EST_ESTANALYST($E$6,$E$8,C93,$F$4),[1]!S_EST_ESTANALYST($E$6,$E$8,$E$9,D93))</f>
        <v>0</v>
      </c>
      <c r="G93" s="206" t="str">
        <f ca="1">IF($D$4="自选机构",[1]!S_EST_ESTNEWTIME_INST($E$6,$E$8,C93,$F$4),[1]!S_EST_ESTNEWTIME_INST($E$6,$E$8,$E$9,D93))</f>
        <v>0</v>
      </c>
      <c r="H93" s="207">
        <f ca="1">IF($D$4="自选机构",[1]!S_EST_SALES_INST($E$6,$E$8,C93,$F$4)/currencyunit,[1]!S_EST_SALES_INST($E$6,$E$8,$E$9,D93)/currencyunit)</f>
        <v>0</v>
      </c>
      <c r="I93" s="207">
        <f ca="1">IF($D$4="自选机构",[1]!S_EST_NETPROFIT_INST($E$6,$E$8,C93,$F$4)/currencyunit,[1]!S_EST_NETPROFIT_INST($E$6,$E$8,$E$9,D93)/currencyunit)</f>
        <v>0</v>
      </c>
      <c r="J93" s="205" t="str">
        <f ca="1">IF($D$4="自选机构",[1]!S_EST_EPS_INST($E$6,$E$8,C93,$F$4),[1]!S_EST_EPS_INST($E$6,$E$8,$E$9,D93))</f>
        <v>0</v>
      </c>
      <c r="K93" s="206" t="str">
        <f ca="1">IF($D$4="自选机构",[1]!S_EST_NEWRATINGTIME_INST($E$6,Y93,$F$4),[1]!S_EST_NEWRATINGTIME_INST($E$6,$E$9,D93))</f>
        <v>0</v>
      </c>
      <c r="L93" s="205" t="str">
        <f ca="1">IF($D$4="自选机构",[1]!S_EST_RATINGANALYST($E$6,Y93,$F$4),[1]!S_EST_RATINGANALYST($E$6,$E$9,D93))</f>
        <v>0</v>
      </c>
      <c r="M93" s="205" t="str">
        <f ca="1">IF($D$4="自选机构",[1]!S_EST_ORGRATING_INST($E$6,Y93,$F$4),[1]!S_EST_ORGRATING_INST($E$6,$E$9,D93))</f>
        <v>0</v>
      </c>
      <c r="N93" s="207" t="str">
        <f ca="1">IF($D$4="自选机构",[1]!S_EST_SCORERATING_INST($E$6,Y93,$F$4),[1]!S_EST_SCORERATING_INST($E$6,$E$9,D93))</f>
        <v>0</v>
      </c>
      <c r="O93" s="205" t="str">
        <f ca="1">IF($D$4="自选机构",[1]!S_EST_STDRATING_INST($E$6,Y93,$F$4),[1]!S_EST_STDRATING_INST($E$6,$E$9,D93))</f>
        <v>0</v>
      </c>
      <c r="P93" s="206" t="str">
        <f>IF($D$4="自选机构",[1]!S_EST_FRSTRATINGTIME_INST($E$6,$F$4),[1]!S_EST_FRSTRATINGTIME_INST($E$6,D93))</f>
        <v>0</v>
      </c>
      <c r="Q93" s="195" t="str">
        <f t="shared" ca="1" si="13"/>
        <v/>
      </c>
      <c r="R93" s="195"/>
      <c r="S93" s="195"/>
      <c r="T93" s="195"/>
      <c r="U93" s="195"/>
      <c r="V93" s="195"/>
      <c r="W93" s="195"/>
      <c r="X93" s="208">
        <f t="shared" ca="1" si="14"/>
        <v>0</v>
      </c>
      <c r="Y93" s="208">
        <f t="shared" ca="1" si="19"/>
        <v>-1</v>
      </c>
      <c r="Z93" s="209" t="str">
        <f ca="1">IF($D$4="自选机构",[1]!S_EST_SCORERATING_INST($E$6,K93-1,$F$4),[1]!S_EST_SCORERATING_INST($E$6,K93-1,D93))</f>
        <v>0</v>
      </c>
      <c r="AA93" s="209">
        <f t="shared" ca="1" si="15"/>
        <v>0</v>
      </c>
      <c r="AB93" s="195" t="str">
        <f t="shared" ca="1" si="16"/>
        <v/>
      </c>
      <c r="AC93" s="210" t="str">
        <f t="shared" ca="1" si="20"/>
        <v/>
      </c>
      <c r="AD93" s="203"/>
    </row>
    <row r="94" spans="3:30" ht="16.5" x14ac:dyDescent="0.35">
      <c r="C94" s="7">
        <f t="shared" ca="1" si="18"/>
        <v>-1</v>
      </c>
      <c r="D94" s="211">
        <v>81</v>
      </c>
      <c r="E94" s="212">
        <f t="shared" si="12"/>
        <v>0</v>
      </c>
      <c r="F94" s="213" t="str">
        <f ca="1">IF($D$4="自选机构",[1]!S_EST_ESTANALYST($E$6,$E$8,C94,$F$4),[1]!S_EST_ESTANALYST($E$6,$E$8,$E$9,D94))</f>
        <v>0</v>
      </c>
      <c r="G94" s="214" t="str">
        <f ca="1">IF($D$4="自选机构",[1]!S_EST_ESTNEWTIME_INST($E$6,$E$8,C94,$F$4),[1]!S_EST_ESTNEWTIME_INST($E$6,$E$8,$E$9,D94))</f>
        <v>0</v>
      </c>
      <c r="H94" s="215">
        <f ca="1">IF($D$4="自选机构",[1]!S_EST_SALES_INST($E$6,$E$8,C94,$F$4)/currencyunit,[1]!S_EST_SALES_INST($E$6,$E$8,$E$9,D94)/currencyunit)</f>
        <v>0</v>
      </c>
      <c r="I94" s="215">
        <f ca="1">IF($D$4="自选机构",[1]!S_EST_NETPROFIT_INST($E$6,$E$8,C94,$F$4)/currencyunit,[1]!S_EST_NETPROFIT_INST($E$6,$E$8,$E$9,D94)/currencyunit)</f>
        <v>0</v>
      </c>
      <c r="J94" s="213" t="str">
        <f ca="1">IF($D$4="自选机构",[1]!S_EST_EPS_INST($E$6,$E$8,C94,$F$4),[1]!S_EST_EPS_INST($E$6,$E$8,$E$9,D94))</f>
        <v>0</v>
      </c>
      <c r="K94" s="214" t="str">
        <f ca="1">IF($D$4="自选机构",[1]!S_EST_NEWRATINGTIME_INST($E$6,Y94,$F$4),[1]!S_EST_NEWRATINGTIME_INST($E$6,$E$9,D94))</f>
        <v>0</v>
      </c>
      <c r="L94" s="213" t="str">
        <f ca="1">IF($D$4="自选机构",[1]!S_EST_RATINGANALYST($E$6,Y94,$F$4),[1]!S_EST_RATINGANALYST($E$6,$E$9,D94))</f>
        <v>0</v>
      </c>
      <c r="M94" s="213" t="str">
        <f ca="1">IF($D$4="自选机构",[1]!S_EST_ORGRATING_INST($E$6,Y94,$F$4),[1]!S_EST_ORGRATING_INST($E$6,$E$9,D94))</f>
        <v>0</v>
      </c>
      <c r="N94" s="215" t="str">
        <f ca="1">IF($D$4="自选机构",[1]!S_EST_SCORERATING_INST($E$6,Y94,$F$4),[1]!S_EST_SCORERATING_INST($E$6,$E$9,D94))</f>
        <v>0</v>
      </c>
      <c r="O94" s="213" t="str">
        <f ca="1">IF($D$4="自选机构",[1]!S_EST_STDRATING_INST($E$6,Y94,$F$4),[1]!S_EST_STDRATING_INST($E$6,$E$9,D94))</f>
        <v>0</v>
      </c>
      <c r="P94" s="214" t="str">
        <f>IF($D$4="自选机构",[1]!S_EST_FRSTRATINGTIME_INST($E$6,$F$4),[1]!S_EST_FRSTRATINGTIME_INST($E$6,D94))</f>
        <v>0</v>
      </c>
      <c r="Q94" s="216" t="str">
        <f t="shared" ca="1" si="13"/>
        <v/>
      </c>
      <c r="R94" s="216"/>
      <c r="S94" s="216"/>
      <c r="T94" s="216"/>
      <c r="U94" s="216"/>
      <c r="V94" s="216"/>
      <c r="W94" s="216"/>
      <c r="X94" s="217">
        <f t="shared" ca="1" si="14"/>
        <v>0</v>
      </c>
      <c r="Y94" s="217">
        <f t="shared" ca="1" si="19"/>
        <v>-1</v>
      </c>
      <c r="Z94" s="218" t="str">
        <f ca="1">IF($D$4="自选机构",[1]!S_EST_SCORERATING_INST($E$6,K94-1,$F$4),[1]!S_EST_SCORERATING_INST($E$6,K94-1,D94))</f>
        <v>0</v>
      </c>
      <c r="AA94" s="218">
        <f t="shared" ca="1" si="15"/>
        <v>0</v>
      </c>
      <c r="AB94" s="216" t="str">
        <f t="shared" ca="1" si="16"/>
        <v/>
      </c>
      <c r="AC94" s="219" t="str">
        <f t="shared" ca="1" si="20"/>
        <v/>
      </c>
      <c r="AD94" s="211"/>
    </row>
    <row r="95" spans="3:30" ht="16.5" x14ac:dyDescent="0.35">
      <c r="C95" s="7">
        <f t="shared" ca="1" si="18"/>
        <v>-1</v>
      </c>
      <c r="D95" s="203">
        <v>82</v>
      </c>
      <c r="E95" s="204">
        <f t="shared" si="12"/>
        <v>0</v>
      </c>
      <c r="F95" s="205" t="str">
        <f ca="1">IF($D$4="自选机构",[1]!S_EST_ESTANALYST($E$6,$E$8,C95,$F$4),[1]!S_EST_ESTANALYST($E$6,$E$8,$E$9,D95))</f>
        <v>0</v>
      </c>
      <c r="G95" s="206" t="str">
        <f ca="1">IF($D$4="自选机构",[1]!S_EST_ESTNEWTIME_INST($E$6,$E$8,C95,$F$4),[1]!S_EST_ESTNEWTIME_INST($E$6,$E$8,$E$9,D95))</f>
        <v>0</v>
      </c>
      <c r="H95" s="207">
        <f ca="1">IF($D$4="自选机构",[1]!S_EST_SALES_INST($E$6,$E$8,C95,$F$4)/currencyunit,[1]!S_EST_SALES_INST($E$6,$E$8,$E$9,D95)/currencyunit)</f>
        <v>0</v>
      </c>
      <c r="I95" s="207">
        <f ca="1">IF($D$4="自选机构",[1]!S_EST_NETPROFIT_INST($E$6,$E$8,C95,$F$4)/currencyunit,[1]!S_EST_NETPROFIT_INST($E$6,$E$8,$E$9,D95)/currencyunit)</f>
        <v>0</v>
      </c>
      <c r="J95" s="205" t="str">
        <f ca="1">IF($D$4="自选机构",[1]!S_EST_EPS_INST($E$6,$E$8,C95,$F$4),[1]!S_EST_EPS_INST($E$6,$E$8,$E$9,D95))</f>
        <v>0</v>
      </c>
      <c r="K95" s="206" t="str">
        <f ca="1">IF($D$4="自选机构",[1]!S_EST_NEWRATINGTIME_INST($E$6,Y95,$F$4),[1]!S_EST_NEWRATINGTIME_INST($E$6,$E$9,D95))</f>
        <v>0</v>
      </c>
      <c r="L95" s="205" t="str">
        <f ca="1">IF($D$4="自选机构",[1]!S_EST_RATINGANALYST($E$6,Y95,$F$4),[1]!S_EST_RATINGANALYST($E$6,$E$9,D95))</f>
        <v>0</v>
      </c>
      <c r="M95" s="205" t="str">
        <f ca="1">IF($D$4="自选机构",[1]!S_EST_ORGRATING_INST($E$6,Y95,$F$4),[1]!S_EST_ORGRATING_INST($E$6,$E$9,D95))</f>
        <v>0</v>
      </c>
      <c r="N95" s="207" t="str">
        <f ca="1">IF($D$4="自选机构",[1]!S_EST_SCORERATING_INST($E$6,Y95,$F$4),[1]!S_EST_SCORERATING_INST($E$6,$E$9,D95))</f>
        <v>0</v>
      </c>
      <c r="O95" s="205" t="str">
        <f ca="1">IF($D$4="自选机构",[1]!S_EST_STDRATING_INST($E$6,Y95,$F$4),[1]!S_EST_STDRATING_INST($E$6,$E$9,D95))</f>
        <v>0</v>
      </c>
      <c r="P95" s="206" t="str">
        <f>IF($D$4="自选机构",[1]!S_EST_FRSTRATINGTIME_INST($E$6,$F$4),[1]!S_EST_FRSTRATINGTIME_INST($E$6,D95))</f>
        <v>0</v>
      </c>
      <c r="Q95" s="195" t="str">
        <f t="shared" ca="1" si="13"/>
        <v/>
      </c>
      <c r="R95" s="195"/>
      <c r="S95" s="195"/>
      <c r="T95" s="195"/>
      <c r="U95" s="195"/>
      <c r="V95" s="195"/>
      <c r="W95" s="195"/>
      <c r="X95" s="208">
        <f t="shared" ca="1" si="14"/>
        <v>0</v>
      </c>
      <c r="Y95" s="208">
        <f t="shared" ca="1" si="19"/>
        <v>-1</v>
      </c>
      <c r="Z95" s="209" t="str">
        <f ca="1">IF($D$4="自选机构",[1]!S_EST_SCORERATING_INST($E$6,K95-1,$F$4),[1]!S_EST_SCORERATING_INST($E$6,K95-1,D95))</f>
        <v>0</v>
      </c>
      <c r="AA95" s="209">
        <f t="shared" ca="1" si="15"/>
        <v>0</v>
      </c>
      <c r="AB95" s="195" t="str">
        <f t="shared" ca="1" si="16"/>
        <v/>
      </c>
      <c r="AC95" s="210" t="str">
        <f t="shared" ca="1" si="20"/>
        <v/>
      </c>
      <c r="AD95" s="203"/>
    </row>
    <row r="96" spans="3:30" ht="16.5" x14ac:dyDescent="0.35">
      <c r="C96" s="7">
        <f t="shared" ca="1" si="18"/>
        <v>-1</v>
      </c>
      <c r="D96" s="211">
        <v>83</v>
      </c>
      <c r="E96" s="212">
        <f t="shared" si="12"/>
        <v>0</v>
      </c>
      <c r="F96" s="213" t="str">
        <f ca="1">IF($D$4="自选机构",[1]!S_EST_ESTANALYST($E$6,$E$8,C96,$F$4),[1]!S_EST_ESTANALYST($E$6,$E$8,$E$9,D96))</f>
        <v>0</v>
      </c>
      <c r="G96" s="214" t="str">
        <f ca="1">IF($D$4="自选机构",[1]!S_EST_ESTNEWTIME_INST($E$6,$E$8,C96,$F$4),[1]!S_EST_ESTNEWTIME_INST($E$6,$E$8,$E$9,D96))</f>
        <v>0</v>
      </c>
      <c r="H96" s="215">
        <f ca="1">IF($D$4="自选机构",[1]!S_EST_SALES_INST($E$6,$E$8,C96,$F$4)/currencyunit,[1]!S_EST_SALES_INST($E$6,$E$8,$E$9,D96)/currencyunit)</f>
        <v>0</v>
      </c>
      <c r="I96" s="215">
        <f ca="1">IF($D$4="自选机构",[1]!S_EST_NETPROFIT_INST($E$6,$E$8,C96,$F$4)/currencyunit,[1]!S_EST_NETPROFIT_INST($E$6,$E$8,$E$9,D96)/currencyunit)</f>
        <v>0</v>
      </c>
      <c r="J96" s="213" t="str">
        <f ca="1">IF($D$4="自选机构",[1]!S_EST_EPS_INST($E$6,$E$8,C96,$F$4),[1]!S_EST_EPS_INST($E$6,$E$8,$E$9,D96))</f>
        <v>0</v>
      </c>
      <c r="K96" s="214" t="str">
        <f ca="1">IF($D$4="自选机构",[1]!S_EST_NEWRATINGTIME_INST($E$6,Y96,$F$4),[1]!S_EST_NEWRATINGTIME_INST($E$6,$E$9,D96))</f>
        <v>0</v>
      </c>
      <c r="L96" s="213" t="str">
        <f ca="1">IF($D$4="自选机构",[1]!S_EST_RATINGANALYST($E$6,Y96,$F$4),[1]!S_EST_RATINGANALYST($E$6,$E$9,D96))</f>
        <v>0</v>
      </c>
      <c r="M96" s="213" t="str">
        <f ca="1">IF($D$4="自选机构",[1]!S_EST_ORGRATING_INST($E$6,Y96,$F$4),[1]!S_EST_ORGRATING_INST($E$6,$E$9,D96))</f>
        <v>0</v>
      </c>
      <c r="N96" s="215" t="str">
        <f ca="1">IF($D$4="自选机构",[1]!S_EST_SCORERATING_INST($E$6,Y96,$F$4),[1]!S_EST_SCORERATING_INST($E$6,$E$9,D96))</f>
        <v>0</v>
      </c>
      <c r="O96" s="213" t="str">
        <f ca="1">IF($D$4="自选机构",[1]!S_EST_STDRATING_INST($E$6,Y96,$F$4),[1]!S_EST_STDRATING_INST($E$6,$E$9,D96))</f>
        <v>0</v>
      </c>
      <c r="P96" s="214" t="str">
        <f>IF($D$4="自选机构",[1]!S_EST_FRSTRATINGTIME_INST($E$6,$F$4),[1]!S_EST_FRSTRATINGTIME_INST($E$6,D96))</f>
        <v>0</v>
      </c>
      <c r="Q96" s="216" t="str">
        <f t="shared" ca="1" si="13"/>
        <v/>
      </c>
      <c r="R96" s="216"/>
      <c r="S96" s="216"/>
      <c r="T96" s="216"/>
      <c r="U96" s="216"/>
      <c r="V96" s="216"/>
      <c r="W96" s="216"/>
      <c r="X96" s="217">
        <f t="shared" ca="1" si="14"/>
        <v>0</v>
      </c>
      <c r="Y96" s="217">
        <f t="shared" ca="1" si="19"/>
        <v>-1</v>
      </c>
      <c r="Z96" s="218" t="str">
        <f ca="1">IF($D$4="自选机构",[1]!S_EST_SCORERATING_INST($E$6,K96-1,$F$4),[1]!S_EST_SCORERATING_INST($E$6,K96-1,D96))</f>
        <v>0</v>
      </c>
      <c r="AA96" s="218">
        <f t="shared" ca="1" si="15"/>
        <v>0</v>
      </c>
      <c r="AB96" s="216" t="str">
        <f t="shared" ca="1" si="16"/>
        <v/>
      </c>
      <c r="AC96" s="219" t="str">
        <f t="shared" ca="1" si="20"/>
        <v/>
      </c>
      <c r="AD96" s="211"/>
    </row>
    <row r="97" spans="3:30" ht="16.5" x14ac:dyDescent="0.35">
      <c r="C97" s="7">
        <f t="shared" ca="1" si="18"/>
        <v>-1</v>
      </c>
      <c r="D97" s="203">
        <v>84</v>
      </c>
      <c r="E97" s="204">
        <f t="shared" si="12"/>
        <v>0</v>
      </c>
      <c r="F97" s="205" t="str">
        <f ca="1">IF($D$4="自选机构",[1]!S_EST_ESTANALYST($E$6,$E$8,C97,$F$4),[1]!S_EST_ESTANALYST($E$6,$E$8,$E$9,D97))</f>
        <v>0</v>
      </c>
      <c r="G97" s="206" t="str">
        <f ca="1">IF($D$4="自选机构",[1]!S_EST_ESTNEWTIME_INST($E$6,$E$8,C97,$F$4),[1]!S_EST_ESTNEWTIME_INST($E$6,$E$8,$E$9,D97))</f>
        <v>0</v>
      </c>
      <c r="H97" s="207">
        <f ca="1">IF($D$4="自选机构",[1]!S_EST_SALES_INST($E$6,$E$8,C97,$F$4)/currencyunit,[1]!S_EST_SALES_INST($E$6,$E$8,$E$9,D97)/currencyunit)</f>
        <v>0</v>
      </c>
      <c r="I97" s="207">
        <f ca="1">IF($D$4="自选机构",[1]!S_EST_NETPROFIT_INST($E$6,$E$8,C97,$F$4)/currencyunit,[1]!S_EST_NETPROFIT_INST($E$6,$E$8,$E$9,D97)/currencyunit)</f>
        <v>0</v>
      </c>
      <c r="J97" s="205" t="str">
        <f ca="1">IF($D$4="自选机构",[1]!S_EST_EPS_INST($E$6,$E$8,C97,$F$4),[1]!S_EST_EPS_INST($E$6,$E$8,$E$9,D97))</f>
        <v>0</v>
      </c>
      <c r="K97" s="206" t="str">
        <f ca="1">IF($D$4="自选机构",[1]!S_EST_NEWRATINGTIME_INST($E$6,Y97,$F$4),[1]!S_EST_NEWRATINGTIME_INST($E$6,$E$9,D97))</f>
        <v>0</v>
      </c>
      <c r="L97" s="205" t="str">
        <f ca="1">IF($D$4="自选机构",[1]!S_EST_RATINGANALYST($E$6,Y97,$F$4),[1]!S_EST_RATINGANALYST($E$6,$E$9,D97))</f>
        <v>0</v>
      </c>
      <c r="M97" s="205" t="str">
        <f ca="1">IF($D$4="自选机构",[1]!S_EST_ORGRATING_INST($E$6,Y97,$F$4),[1]!S_EST_ORGRATING_INST($E$6,$E$9,D97))</f>
        <v>0</v>
      </c>
      <c r="N97" s="207" t="str">
        <f ca="1">IF($D$4="自选机构",[1]!S_EST_SCORERATING_INST($E$6,Y97,$F$4),[1]!S_EST_SCORERATING_INST($E$6,$E$9,D97))</f>
        <v>0</v>
      </c>
      <c r="O97" s="205" t="str">
        <f ca="1">IF($D$4="自选机构",[1]!S_EST_STDRATING_INST($E$6,Y97,$F$4),[1]!S_EST_STDRATING_INST($E$6,$E$9,D97))</f>
        <v>0</v>
      </c>
      <c r="P97" s="206" t="str">
        <f>IF($D$4="自选机构",[1]!S_EST_FRSTRATINGTIME_INST($E$6,$F$4),[1]!S_EST_FRSTRATINGTIME_INST($E$6,D97))</f>
        <v>0</v>
      </c>
      <c r="Q97" s="195" t="str">
        <f t="shared" ca="1" si="13"/>
        <v/>
      </c>
      <c r="R97" s="195"/>
      <c r="S97" s="195"/>
      <c r="T97" s="195"/>
      <c r="U97" s="195"/>
      <c r="V97" s="195"/>
      <c r="W97" s="195"/>
      <c r="X97" s="208">
        <f t="shared" ca="1" si="14"/>
        <v>0</v>
      </c>
      <c r="Y97" s="208">
        <f t="shared" ca="1" si="19"/>
        <v>-1</v>
      </c>
      <c r="Z97" s="209" t="str">
        <f ca="1">IF($D$4="自选机构",[1]!S_EST_SCORERATING_INST($E$6,K97-1,$F$4),[1]!S_EST_SCORERATING_INST($E$6,K97-1,D97))</f>
        <v>0</v>
      </c>
      <c r="AA97" s="209">
        <f t="shared" ca="1" si="15"/>
        <v>0</v>
      </c>
      <c r="AB97" s="195" t="str">
        <f t="shared" ca="1" si="16"/>
        <v/>
      </c>
      <c r="AC97" s="210" t="str">
        <f t="shared" ca="1" si="20"/>
        <v/>
      </c>
      <c r="AD97" s="203"/>
    </row>
    <row r="98" spans="3:30" ht="16.5" x14ac:dyDescent="0.35">
      <c r="C98" s="7">
        <f t="shared" ca="1" si="18"/>
        <v>-1</v>
      </c>
      <c r="D98" s="211">
        <v>85</v>
      </c>
      <c r="E98" s="212">
        <f t="shared" si="12"/>
        <v>0</v>
      </c>
      <c r="F98" s="213" t="str">
        <f ca="1">IF($D$4="自选机构",[1]!S_EST_ESTANALYST($E$6,$E$8,C98,$F$4),[1]!S_EST_ESTANALYST($E$6,$E$8,$E$9,D98))</f>
        <v>0</v>
      </c>
      <c r="G98" s="214" t="str">
        <f ca="1">IF($D$4="自选机构",[1]!S_EST_ESTNEWTIME_INST($E$6,$E$8,C98,$F$4),[1]!S_EST_ESTNEWTIME_INST($E$6,$E$8,$E$9,D98))</f>
        <v>0</v>
      </c>
      <c r="H98" s="215">
        <f ca="1">IF($D$4="自选机构",[1]!S_EST_SALES_INST($E$6,$E$8,C98,$F$4)/currencyunit,[1]!S_EST_SALES_INST($E$6,$E$8,$E$9,D98)/currencyunit)</f>
        <v>0</v>
      </c>
      <c r="I98" s="215">
        <f ca="1">IF($D$4="自选机构",[1]!S_EST_NETPROFIT_INST($E$6,$E$8,C98,$F$4)/currencyunit,[1]!S_EST_NETPROFIT_INST($E$6,$E$8,$E$9,D98)/currencyunit)</f>
        <v>0</v>
      </c>
      <c r="J98" s="213" t="str">
        <f ca="1">IF($D$4="自选机构",[1]!S_EST_EPS_INST($E$6,$E$8,C98,$F$4),[1]!S_EST_EPS_INST($E$6,$E$8,$E$9,D98))</f>
        <v>0</v>
      </c>
      <c r="K98" s="214" t="str">
        <f ca="1">IF($D$4="自选机构",[1]!S_EST_NEWRATINGTIME_INST($E$6,Y98,$F$4),[1]!S_EST_NEWRATINGTIME_INST($E$6,$E$9,D98))</f>
        <v>0</v>
      </c>
      <c r="L98" s="213" t="str">
        <f ca="1">IF($D$4="自选机构",[1]!S_EST_RATINGANALYST($E$6,Y98,$F$4),[1]!S_EST_RATINGANALYST($E$6,$E$9,D98))</f>
        <v>0</v>
      </c>
      <c r="M98" s="213" t="str">
        <f ca="1">IF($D$4="自选机构",[1]!S_EST_ORGRATING_INST($E$6,Y98,$F$4),[1]!S_EST_ORGRATING_INST($E$6,$E$9,D98))</f>
        <v>0</v>
      </c>
      <c r="N98" s="215" t="str">
        <f ca="1">IF($D$4="自选机构",[1]!S_EST_SCORERATING_INST($E$6,Y98,$F$4),[1]!S_EST_SCORERATING_INST($E$6,$E$9,D98))</f>
        <v>0</v>
      </c>
      <c r="O98" s="213" t="str">
        <f ca="1">IF($D$4="自选机构",[1]!S_EST_STDRATING_INST($E$6,Y98,$F$4),[1]!S_EST_STDRATING_INST($E$6,$E$9,D98))</f>
        <v>0</v>
      </c>
      <c r="P98" s="214" t="str">
        <f>IF($D$4="自选机构",[1]!S_EST_FRSTRATINGTIME_INST($E$6,$F$4),[1]!S_EST_FRSTRATINGTIME_INST($E$6,D98))</f>
        <v>0</v>
      </c>
      <c r="Q98" s="216" t="str">
        <f t="shared" ca="1" si="13"/>
        <v/>
      </c>
      <c r="R98" s="216"/>
      <c r="S98" s="216"/>
      <c r="T98" s="216"/>
      <c r="U98" s="216"/>
      <c r="V98" s="216"/>
      <c r="W98" s="216"/>
      <c r="X98" s="217">
        <f t="shared" ca="1" si="14"/>
        <v>0</v>
      </c>
      <c r="Y98" s="217">
        <f t="shared" ca="1" si="19"/>
        <v>-1</v>
      </c>
      <c r="Z98" s="218" t="str">
        <f ca="1">IF($D$4="自选机构",[1]!S_EST_SCORERATING_INST($E$6,K98-1,$F$4),[1]!S_EST_SCORERATING_INST($E$6,K98-1,D98))</f>
        <v>0</v>
      </c>
      <c r="AA98" s="218">
        <f t="shared" ca="1" si="15"/>
        <v>0</v>
      </c>
      <c r="AB98" s="216" t="str">
        <f t="shared" ca="1" si="16"/>
        <v/>
      </c>
      <c r="AC98" s="219" t="str">
        <f t="shared" ca="1" si="20"/>
        <v/>
      </c>
      <c r="AD98" s="211"/>
    </row>
    <row r="99" spans="3:30" ht="16.5" x14ac:dyDescent="0.35">
      <c r="C99" s="7">
        <f t="shared" ca="1" si="18"/>
        <v>-1</v>
      </c>
      <c r="D99" s="203">
        <v>86</v>
      </c>
      <c r="E99" s="204">
        <f t="shared" si="12"/>
        <v>0</v>
      </c>
      <c r="F99" s="205" t="str">
        <f ca="1">IF($D$4="自选机构",[1]!S_EST_ESTANALYST($E$6,$E$8,C99,$F$4),[1]!S_EST_ESTANALYST($E$6,$E$8,$E$9,D99))</f>
        <v>赵丽</v>
      </c>
      <c r="G99" s="206" t="str">
        <f ca="1">IF($D$4="自选机构",[1]!S_EST_ESTNEWTIME_INST($E$6,$E$8,C99,$F$4),[1]!S_EST_ESTNEWTIME_INST($E$6,$E$8,$E$9,D99))</f>
        <v>2024-05-24</v>
      </c>
      <c r="H99" s="207">
        <f ca="1">IF($D$4="自选机构",[1]!S_EST_SALES_INST($E$6,$E$8,C99,$F$4)/currencyunit,[1]!S_EST_SALES_INST($E$6,$E$8,$E$9,D99)/currencyunit)</f>
        <v>25417</v>
      </c>
      <c r="I99" s="207">
        <f ca="1">IF($D$4="自选机构",[1]!S_EST_NETPROFIT_INST($E$6,$E$8,C99,$F$4)/currencyunit,[1]!S_EST_NETPROFIT_INST($E$6,$E$8,$E$9,D99)/currencyunit)</f>
        <v>-1796.0096000000001</v>
      </c>
      <c r="J99" s="205">
        <f ca="1">IF($D$4="自选机构",[1]!S_EST_EPS_INST($E$6,$E$8,C99,$F$4),[1]!S_EST_EPS_INST($E$6,$E$8,$E$9,D99))</f>
        <v>-4.2633999999999999</v>
      </c>
      <c r="K99" s="206" t="str">
        <f ca="1">IF($D$4="自选机构",[1]!S_EST_NEWRATINGTIME_INST($E$6,Y99,$F$4),[1]!S_EST_NEWRATINGTIME_INST($E$6,$E$9,D99))</f>
        <v>2024-05-27</v>
      </c>
      <c r="L99" s="205" t="str">
        <f ca="1">IF($D$4="自选机构",[1]!S_EST_RATINGANALYST($E$6,Y99,$F$4),[1]!S_EST_RATINGANALYST($E$6,$E$9,D99))</f>
        <v>交银国际</v>
      </c>
      <c r="M99" s="205" t="str">
        <f ca="1">IF($D$4="自选机构",[1]!S_EST_ORGRATING_INST($E$6,Y99,$F$4),[1]!S_EST_ORGRATING_INST($E$6,$E$9,D99))</f>
        <v>交银国际_买入</v>
      </c>
      <c r="N99" s="207">
        <f ca="1">IF($D$4="自选机构",[1]!S_EST_SCORERATING_INST($E$6,Y99,$F$4),[1]!S_EST_SCORERATING_INST($E$6,$E$9,D99))</f>
        <v>2</v>
      </c>
      <c r="O99" s="205" t="str">
        <f ca="1">IF($D$4="自选机构",[1]!S_EST_STDRATING_INST($E$6,Y99,$F$4),[1]!S_EST_STDRATING_INST($E$6,$E$9,D99))</f>
        <v>买入</v>
      </c>
      <c r="P99" s="206" t="str">
        <f>IF($D$4="自选机构",[1]!S_EST_FRSTRATINGTIME_INST($E$6,$F$4),[1]!S_EST_FRSTRATINGTIME_INST($E$6,D99))</f>
        <v>0</v>
      </c>
      <c r="Q99" s="195">
        <f t="shared" ca="1" si="13"/>
        <v>1</v>
      </c>
      <c r="R99" s="195"/>
      <c r="S99" s="195"/>
      <c r="T99" s="195"/>
      <c r="U99" s="195"/>
      <c r="V99" s="195"/>
      <c r="W99" s="195"/>
      <c r="X99" s="208">
        <f t="shared" ca="1" si="14"/>
        <v>45436</v>
      </c>
      <c r="Y99" s="208">
        <f t="shared" ca="1" si="19"/>
        <v>-1</v>
      </c>
      <c r="Z99" s="209">
        <f ca="1">IF($D$4="自选机构",[1]!S_EST_SCORERATING_INST($E$6,K99-1,$F$4),[1]!S_EST_SCORERATING_INST($E$6,K99-1,D99))</f>
        <v>2</v>
      </c>
      <c r="AA99" s="209" t="str">
        <f t="shared" ca="1" si="15"/>
        <v>评级不变</v>
      </c>
      <c r="AB99" s="195">
        <f t="shared" ca="1" si="16"/>
        <v>1</v>
      </c>
      <c r="AC99" s="210">
        <f t="shared" ca="1" si="20"/>
        <v>0</v>
      </c>
      <c r="AD99" s="203"/>
    </row>
    <row r="100" spans="3:30" x14ac:dyDescent="0.35">
      <c r="H100" s="5"/>
      <c r="J100" s="2"/>
      <c r="Z100" s="3"/>
    </row>
    <row r="101" spans="3:30" x14ac:dyDescent="0.35">
      <c r="H101" s="5"/>
      <c r="J101" s="2"/>
      <c r="Z101" s="3"/>
    </row>
    <row r="102" spans="3:30" x14ac:dyDescent="0.35">
      <c r="H102" s="5"/>
      <c r="J102" s="2"/>
      <c r="Z102" s="3"/>
    </row>
    <row r="103" spans="3:30" x14ac:dyDescent="0.35">
      <c r="H103" s="5"/>
      <c r="J103" s="2"/>
      <c r="Z103" s="3"/>
    </row>
    <row r="104" spans="3:30" x14ac:dyDescent="0.35">
      <c r="H104" s="5"/>
      <c r="J104" s="2"/>
      <c r="Z104" s="3"/>
    </row>
    <row r="105" spans="3:30" x14ac:dyDescent="0.35">
      <c r="H105" s="5"/>
      <c r="J105" s="2"/>
      <c r="Z105" s="3"/>
    </row>
    <row r="106" spans="3:30" x14ac:dyDescent="0.35">
      <c r="H106" s="5"/>
      <c r="J106" s="2"/>
      <c r="Z106" s="3"/>
    </row>
    <row r="107" spans="3:30" x14ac:dyDescent="0.35">
      <c r="H107" s="5"/>
      <c r="J107" s="2"/>
      <c r="Z107" s="3"/>
    </row>
    <row r="108" spans="3:30" x14ac:dyDescent="0.35">
      <c r="H108" s="5"/>
      <c r="J108" s="2"/>
      <c r="Z108" s="3"/>
    </row>
    <row r="109" spans="3:30" x14ac:dyDescent="0.35">
      <c r="H109" s="5"/>
      <c r="J109" s="2"/>
      <c r="Z109" s="3"/>
    </row>
    <row r="110" spans="3:30" x14ac:dyDescent="0.35">
      <c r="H110" s="5"/>
      <c r="J110" s="2"/>
      <c r="Z110" s="3"/>
    </row>
    <row r="111" spans="3:30" x14ac:dyDescent="0.35">
      <c r="H111" s="5"/>
      <c r="J111" s="2"/>
      <c r="Z111" s="3"/>
    </row>
    <row r="112" spans="3:30" x14ac:dyDescent="0.35">
      <c r="G112" s="5"/>
      <c r="J112" s="2"/>
    </row>
    <row r="113" spans="10:10" x14ac:dyDescent="0.35">
      <c r="J113" s="2"/>
    </row>
    <row r="114" spans="10:10" x14ac:dyDescent="0.35">
      <c r="J114" s="2"/>
    </row>
    <row r="115" spans="10:10" x14ac:dyDescent="0.35">
      <c r="J115" s="2"/>
    </row>
    <row r="116" spans="10:10" x14ac:dyDescent="0.35">
      <c r="J116" s="2"/>
    </row>
    <row r="117" spans="10:10" x14ac:dyDescent="0.35">
      <c r="J117" s="2"/>
    </row>
    <row r="118" spans="10:10" x14ac:dyDescent="0.35">
      <c r="J118" s="2"/>
    </row>
    <row r="119" spans="10:10" x14ac:dyDescent="0.35">
      <c r="J119" s="2"/>
    </row>
    <row r="120" spans="10:10" x14ac:dyDescent="0.35">
      <c r="J120" s="2"/>
    </row>
    <row r="121" spans="10:10" x14ac:dyDescent="0.35">
      <c r="J121" s="2"/>
    </row>
    <row r="122" spans="10:10" x14ac:dyDescent="0.35">
      <c r="J122" s="2"/>
    </row>
  </sheetData>
  <mergeCells count="7">
    <mergeCell ref="E1:AA1"/>
    <mergeCell ref="H11:I11"/>
    <mergeCell ref="H6:I6"/>
    <mergeCell ref="H7:I7"/>
    <mergeCell ref="H8:I8"/>
    <mergeCell ref="H9:I9"/>
    <mergeCell ref="H10:I10"/>
  </mergeCells>
  <phoneticPr fontId="1" type="noConversion"/>
  <conditionalFormatting sqref="F11">
    <cfRule type="expression" dxfId="11" priority="12">
      <formula>$E$11="自定义"</formula>
    </cfRule>
  </conditionalFormatting>
  <conditionalFormatting sqref="E4">
    <cfRule type="expression" dxfId="10" priority="11">
      <formula>$D$4="自选机构"</formula>
    </cfRule>
  </conditionalFormatting>
  <conditionalFormatting sqref="D14">
    <cfRule type="expression" dxfId="9" priority="9">
      <formula>$D$4="机构汇总"</formula>
    </cfRule>
  </conditionalFormatting>
  <conditionalFormatting sqref="AC15:AC16">
    <cfRule type="iconSet" priority="2">
      <iconSet iconSet="3Arrows" showValue="0">
        <cfvo type="percent" val="0"/>
        <cfvo type="num" val="0"/>
        <cfvo type="num" val="0" gte="0"/>
      </iconSet>
    </cfRule>
  </conditionalFormatting>
  <conditionalFormatting sqref="AC17:AC99">
    <cfRule type="iconSet" priority="1">
      <iconSet iconSet="3Arrows" showValue="0">
        <cfvo type="percent" val="0"/>
        <cfvo type="num" val="0"/>
        <cfvo type="num" val="0" gte="0"/>
      </iconSet>
    </cfRule>
  </conditionalFormatting>
  <dataValidations count="2">
    <dataValidation type="list" allowBlank="1" showInputMessage="1" showErrorMessage="1" sqref="D4">
      <formula1>"机构汇总,自选机构"</formula1>
    </dataValidation>
    <dataValidation type="list" allowBlank="1" showInputMessage="1" showErrorMessage="1" sqref="E11">
      <formula1>"一个月,三个月,半年,一年,自定义"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63636D"/>
  </sheetPr>
  <dimension ref="A1:AB32"/>
  <sheetViews>
    <sheetView showGridLines="0" workbookViewId="0">
      <selection activeCell="A37" sqref="A37"/>
    </sheetView>
  </sheetViews>
  <sheetFormatPr defaultColWidth="9" defaultRowHeight="16.5" x14ac:dyDescent="0.35"/>
  <cols>
    <col min="1" max="1" width="4.625" style="141" customWidth="1"/>
    <col min="2" max="2" width="3.125" style="141" customWidth="1"/>
    <col min="3" max="3" width="19.75" style="141" bestFit="1" customWidth="1"/>
    <col min="4" max="4" width="14.5" style="141" customWidth="1"/>
    <col min="5" max="5" width="13.875" style="141" customWidth="1"/>
    <col min="6" max="6" width="19.75" style="141" bestFit="1" customWidth="1"/>
    <col min="7" max="8" width="15.5" style="141" bestFit="1" customWidth="1"/>
    <col min="9" max="9" width="19.75" style="141" bestFit="1" customWidth="1"/>
    <col min="10" max="10" width="9.875" style="141" customWidth="1"/>
    <col min="11" max="11" width="15.5" style="141" bestFit="1" customWidth="1"/>
    <col min="12" max="12" width="19.75" style="141" bestFit="1" customWidth="1"/>
    <col min="13" max="14" width="15.5" style="141" bestFit="1" customWidth="1"/>
    <col min="15" max="15" width="19.75" style="141" bestFit="1" customWidth="1"/>
    <col min="16" max="17" width="15.5" style="141" bestFit="1" customWidth="1"/>
    <col min="18" max="18" width="19.75" style="141" bestFit="1" customWidth="1"/>
    <col min="19" max="20" width="15.5" style="141" bestFit="1" customWidth="1"/>
    <col min="21" max="16384" width="9" style="141"/>
  </cols>
  <sheetData>
    <row r="1" spans="1:28" ht="27.75" x14ac:dyDescent="0.35">
      <c r="A1" s="140" t="s">
        <v>157</v>
      </c>
      <c r="B1" s="9"/>
      <c r="C1" s="9"/>
      <c r="D1" s="381" t="s">
        <v>255</v>
      </c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0.5" customHeight="1" x14ac:dyDescent="0.3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8" ht="17.25" thickBot="1" x14ac:dyDescent="0.4">
      <c r="B3" s="148"/>
      <c r="C3" s="250" t="s">
        <v>215</v>
      </c>
      <c r="D3" s="151"/>
      <c r="E3" s="152" t="str">
        <f>公司分析!H64</f>
        <v>年度</v>
      </c>
      <c r="F3" s="149"/>
      <c r="G3" s="150"/>
      <c r="H3" s="150"/>
      <c r="I3" s="150"/>
      <c r="J3" s="150"/>
      <c r="K3" s="150"/>
      <c r="L3" s="150"/>
      <c r="M3" s="150"/>
      <c r="N3" s="150"/>
      <c r="O3" s="148"/>
      <c r="P3" s="148"/>
      <c r="Q3" s="148"/>
      <c r="R3" s="148"/>
      <c r="S3" s="148"/>
      <c r="T3" s="148"/>
      <c r="U3" s="148"/>
    </row>
    <row r="4" spans="1:28" x14ac:dyDescent="0.35">
      <c r="B4" s="146"/>
      <c r="C4" s="153"/>
      <c r="D4" s="154"/>
      <c r="E4" s="155"/>
      <c r="F4" s="30"/>
      <c r="G4" s="147"/>
      <c r="H4" s="147"/>
      <c r="I4" s="147"/>
      <c r="J4" s="147"/>
      <c r="K4" s="147"/>
      <c r="L4" s="147"/>
      <c r="M4" s="147"/>
      <c r="N4" s="147"/>
      <c r="O4" s="146"/>
      <c r="P4" s="146"/>
      <c r="Q4" s="146"/>
      <c r="R4" s="146"/>
      <c r="S4" s="146"/>
      <c r="T4" s="146"/>
      <c r="U4" s="146"/>
    </row>
    <row r="5" spans="1:28" x14ac:dyDescent="0.35">
      <c r="B5" s="142"/>
      <c r="C5" s="255" t="str">
        <f ca="1">IF(MONTH(公司分析!D66)=6,YEAR(公司分析!D66)-1&amp;"-12-31",YEAR(公司分析!D66)&amp;"-6-30")</f>
        <v>2019-6-30</v>
      </c>
      <c r="D5" s="256"/>
      <c r="E5" s="257"/>
      <c r="F5" s="255" t="str">
        <f ca="1">公司分析!D66</f>
        <v>2019/12/31</v>
      </c>
      <c r="G5" s="256"/>
      <c r="H5" s="257"/>
      <c r="I5" s="255" t="str">
        <f ca="1">公司分析!E66</f>
        <v>2020/12/31</v>
      </c>
      <c r="J5" s="258"/>
      <c r="K5" s="258"/>
      <c r="L5" s="255" t="str">
        <f ca="1">公司分析!F66</f>
        <v>2021/12/31</v>
      </c>
      <c r="M5" s="256"/>
      <c r="N5" s="258"/>
      <c r="O5" s="255" t="str">
        <f ca="1">公司分析!G66</f>
        <v>2022/12/31</v>
      </c>
      <c r="P5" s="256"/>
      <c r="Q5" s="258"/>
      <c r="R5" s="259" t="str">
        <f ca="1">公司分析!H66</f>
        <v>2023/12/31</v>
      </c>
      <c r="S5" s="256"/>
      <c r="T5" s="256"/>
      <c r="U5" s="142"/>
    </row>
    <row r="6" spans="1:28" x14ac:dyDescent="0.35">
      <c r="B6" s="142"/>
      <c r="C6" s="236" t="str">
        <f>"项目"&amp;"["&amp;C3&amp;"]"</f>
        <v>项目[按产品分类]</v>
      </c>
      <c r="D6" s="251" t="str">
        <f>"收入"&amp;"["&amp;C3&amp;"]"</f>
        <v>收入[按产品分类]</v>
      </c>
      <c r="E6" s="236" t="str">
        <f>"利润"&amp;"["&amp;C3&amp;"]"</f>
        <v>利润[按产品分类]</v>
      </c>
      <c r="F6" s="236" t="str">
        <f>"项目"&amp;"["&amp;C3&amp;"]"</f>
        <v>项目[按产品分类]</v>
      </c>
      <c r="G6" s="251" t="str">
        <f>"收入"&amp;"["&amp;C3&amp;"]"</f>
        <v>收入[按产品分类]</v>
      </c>
      <c r="H6" s="236" t="str">
        <f>"利润"&amp;"["&amp;C3&amp;"]"</f>
        <v>利润[按产品分类]</v>
      </c>
      <c r="I6" s="236" t="str">
        <f>"项目"&amp;"["&amp;C3&amp;"]"</f>
        <v>项目[按产品分类]</v>
      </c>
      <c r="J6" s="251" t="str">
        <f>"收入"&amp;"["&amp;C3&amp;"]"</f>
        <v>收入[按产品分类]</v>
      </c>
      <c r="K6" s="236" t="str">
        <f>"利润"&amp;"["&amp;C3&amp;"]"</f>
        <v>利润[按产品分类]</v>
      </c>
      <c r="L6" s="236" t="str">
        <f>"项目"&amp;"["&amp;C3&amp;"]"</f>
        <v>项目[按产品分类]</v>
      </c>
      <c r="M6" s="251" t="str">
        <f>"收入"&amp;"["&amp;C3&amp;"]"</f>
        <v>收入[按产品分类]</v>
      </c>
      <c r="N6" s="236" t="str">
        <f>"利润"&amp;"["&amp;C3&amp;"]"</f>
        <v>利润[按产品分类]</v>
      </c>
      <c r="O6" s="251" t="str">
        <f>"项目"&amp;"["&amp;C3&amp;"]"</f>
        <v>项目[按产品分类]</v>
      </c>
      <c r="P6" s="251" t="str">
        <f>"收入"&amp;"["&amp;C3&amp;"]"</f>
        <v>收入[按产品分类]</v>
      </c>
      <c r="Q6" s="236" t="str">
        <f>"利润"&amp;"["&amp;C3&amp;"]"</f>
        <v>利润[按产品分类]</v>
      </c>
      <c r="R6" s="251" t="str">
        <f>"项目"&amp;"["&amp;C3&amp;"]"</f>
        <v>项目[按产品分类]</v>
      </c>
      <c r="S6" s="251" t="str">
        <f>"收入"&amp;"["&amp;C3&amp;"]"</f>
        <v>收入[按产品分类]</v>
      </c>
      <c r="T6" s="251" t="str">
        <f>"利润"&amp;"["&amp;C3&amp;"]"</f>
        <v>利润[按产品分类]</v>
      </c>
      <c r="U6" s="142"/>
    </row>
    <row r="7" spans="1:28" x14ac:dyDescent="0.35">
      <c r="B7" s="142"/>
      <c r="C7" s="25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移动游戏</v>
      </c>
      <c r="D7" s="25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17.933109999999999</v>
      </c>
      <c r="E7" s="25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7" s="25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移动游戏</v>
      </c>
      <c r="G7" s="25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35.978090000000002</v>
      </c>
      <c r="H7" s="25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7" s="25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移动游戏</v>
      </c>
      <c r="J7" s="25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48.033819999999999</v>
      </c>
      <c r="K7" s="25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7" s="25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直播及增值业务</v>
      </c>
      <c r="M7" s="25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69.348860000000002</v>
      </c>
      <c r="N7" s="25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7" s="25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增值服务</v>
      </c>
      <c r="P7" s="25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87.151700000000005</v>
      </c>
      <c r="Q7" s="25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7" s="25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增值服务</v>
      </c>
      <c r="S7" s="25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99.100800000000007</v>
      </c>
      <c r="T7" s="25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7" s="142"/>
    </row>
    <row r="8" spans="1:28" x14ac:dyDescent="0.35">
      <c r="B8" s="142"/>
      <c r="C8" s="254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直播及增值业务</v>
      </c>
      <c r="D8" s="25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6.1766500000000004</v>
      </c>
      <c r="E8" s="25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8" s="254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直播及增值业务</v>
      </c>
      <c r="G8" s="25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16.410430000000002</v>
      </c>
      <c r="H8" s="25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8" s="254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直播及增值业务</v>
      </c>
      <c r="J8" s="25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38.456629999999997</v>
      </c>
      <c r="K8" s="25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8" s="254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移动游戏</v>
      </c>
      <c r="M8" s="25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50.909260000000003</v>
      </c>
      <c r="N8" s="25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8" s="254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广告收入</v>
      </c>
      <c r="P8" s="25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50.662120000000002</v>
      </c>
      <c r="Q8" s="25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8" s="254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广告收入</v>
      </c>
      <c r="S8" s="25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64.120400000000004</v>
      </c>
      <c r="T8" s="25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8" s="142"/>
    </row>
    <row r="9" spans="1:28" x14ac:dyDescent="0.35">
      <c r="B9" s="142"/>
      <c r="C9" s="25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广告收入</v>
      </c>
      <c r="D9" s="25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2.8023500000000001</v>
      </c>
      <c r="E9" s="25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9" s="25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广告收入</v>
      </c>
      <c r="G9" s="25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8.1701599999999992</v>
      </c>
      <c r="H9" s="25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9" s="25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广告收入</v>
      </c>
      <c r="J9" s="25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18.427720000000001</v>
      </c>
      <c r="K9" s="25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9" s="25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广告收入</v>
      </c>
      <c r="M9" s="25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45.234209999999997</v>
      </c>
      <c r="N9" s="25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9" s="25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移动游戏</v>
      </c>
      <c r="P9" s="25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50.212899999999998</v>
      </c>
      <c r="Q9" s="25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9" s="25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移动游戏</v>
      </c>
      <c r="S9" s="25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40.211370000000002</v>
      </c>
      <c r="T9" s="25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9" s="142"/>
    </row>
    <row r="10" spans="1:28" x14ac:dyDescent="0.35">
      <c r="B10" s="142"/>
      <c r="C10" s="254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其他业务</v>
      </c>
      <c r="D10" s="25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2.1997900000000001</v>
      </c>
      <c r="E10" s="25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0" s="254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其他业务</v>
      </c>
      <c r="G10" s="25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7.2205399999999997</v>
      </c>
      <c r="H10" s="25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0" s="254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其他业务</v>
      </c>
      <c r="J10" s="25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15.07159</v>
      </c>
      <c r="K10" s="25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0" s="254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其他业务</v>
      </c>
      <c r="M10" s="25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28.34451</v>
      </c>
      <c r="N10" s="25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0" s="254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其他业务</v>
      </c>
      <c r="P10" s="25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30.964950000000002</v>
      </c>
      <c r="Q10" s="25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0" s="254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衍生工具及其他,净值</v>
      </c>
      <c r="S10" s="25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21.847300000000001</v>
      </c>
      <c r="T10" s="25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0" s="142"/>
    </row>
    <row r="11" spans="1:28" x14ac:dyDescent="0.35">
      <c r="B11" s="142"/>
      <c r="C11" s="25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1" s="25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1" s="25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1" s="25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1" s="25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1" s="25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1" s="25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1" s="25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1" s="25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1" s="25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1" s="25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1" s="25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1" s="25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1" s="25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1" s="25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1" s="25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1" s="25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1" s="25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1" s="142"/>
    </row>
    <row r="12" spans="1:28" x14ac:dyDescent="0.35">
      <c r="B12" s="142"/>
      <c r="C12" s="254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2" s="25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2" s="25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2" s="254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2" s="25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2" s="25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2" s="254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2" s="25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2" s="25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2" s="254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2" s="25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2" s="25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2" s="254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2" s="25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2" s="25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2" s="254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2" s="25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2" s="25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2" s="142"/>
    </row>
    <row r="13" spans="1:28" x14ac:dyDescent="0.35">
      <c r="B13" s="142"/>
      <c r="C13" s="25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3" s="25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3" s="25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3" s="25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3" s="25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3" s="25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3" s="25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3" s="25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3" s="25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3" s="25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3" s="25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3" s="25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3" s="25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3" s="25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3" s="25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3" s="25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3" s="25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3" s="25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3" s="142"/>
    </row>
    <row r="14" spans="1:28" x14ac:dyDescent="0.35">
      <c r="B14" s="142"/>
      <c r="C14" s="254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4" s="25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4" s="25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4" s="254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4" s="25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4" s="25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4" s="254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4" s="25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4" s="25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4" s="254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4" s="25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4" s="25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4" s="254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4" s="25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4" s="25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4" s="254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4" s="25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4" s="25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4" s="142"/>
    </row>
    <row r="15" spans="1:28" x14ac:dyDescent="0.35">
      <c r="B15" s="142"/>
      <c r="C15" s="25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5" s="25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5" s="25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5" s="25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5" s="25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5" s="25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5" s="25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5" s="25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5" s="25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5" s="25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5" s="25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5" s="25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5" s="25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5" s="25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5" s="25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5" s="25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5" s="25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5" s="25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5" s="142"/>
    </row>
    <row r="16" spans="1:28" x14ac:dyDescent="0.35">
      <c r="B16" s="142"/>
      <c r="C16" s="254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6" s="254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6" s="254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6" s="254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6" s="254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6" s="254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6" s="254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6" s="254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6" s="254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6" s="254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6" s="254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6" s="254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6" s="254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6" s="254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6" s="254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6" s="254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6" s="254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6" s="254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6" s="142"/>
    </row>
    <row r="17" spans="2:21" x14ac:dyDescent="0.35">
      <c r="B17" s="142"/>
      <c r="C17" s="252" t="str">
        <f ca="1">IF($C$3="按行业分类",[1]!s_segment_industry_item(公司分析!$D$4,C$5,ROW()-ROW($C$6)),IF($C$3="按产品分类",[1]!s_segment_product_item(公司分析!$D$4,C$5,ROW()-ROW($C$6)),[1]!S_SEGMENT_REGION_ITEM(公司分析!$D$4,C$5,ROW()-ROW($C$6))))</f>
        <v>0</v>
      </c>
      <c r="D17" s="252">
        <f ca="1">IF($C$3="按行业分类",[1]!s_segment_industry_sales(公司分析!$D$4,C$5,ROW()-ROW($C$6)),IF($C$3="按产品分类",[1]!s_segment_product_sales(公司分析!$D$4,C$5,ROW()-ROW($C$6)),[1]!S_SEGMENT_REGION_SALES(公司分析!$D$4,C$5,ROW()-ROW($C$6))))/CurrencyUnit</f>
        <v>0</v>
      </c>
      <c r="E17" s="252">
        <f ca="1">IF($C$3="按行业分类",[1]!s_segment_industry_profit(公司分析!$D$4,C$5,ROW()-ROW($C$6)),IF($C$3="按产品分类",[1]!s_segment_product_profit(公司分析!$D$4,C$5,ROW()-ROW($C$6)),[1]!S_SEGMENT_REGION_PROFIT(公司分析!$D$4,C$5,ROW()-ROW($C$6))))/CurrencyUnit</f>
        <v>0</v>
      </c>
      <c r="F17" s="252" t="str">
        <f ca="1">IF($C$3="按行业分类",[1]!s_segment_industry_item(公司分析!$D$4,F$5,ROW()-ROW($C$6)),IF($C$3="按产品分类",[1]!s_segment_product_item(公司分析!$D$4,F$5,ROW()-ROW($C$6)),[1]!S_SEGMENT_REGION_ITEM(公司分析!$D$4,F$5,ROW()-ROW($C$6))))</f>
        <v>0</v>
      </c>
      <c r="G17" s="252">
        <f ca="1">IF($C$3="按行业分类",[1]!s_segment_industry_sales(公司分析!$D$4,F$5,ROW()-ROW($C$6)),IF($C$3="按产品分类",[1]!s_segment_product_sales(公司分析!$D$4,F$5,ROW()-ROW($C$6)),[1]!S_SEGMENT_REGION_SALES(公司分析!$D$4,F$5,ROW()-ROW($C$6))))/CurrencyUnit</f>
        <v>0</v>
      </c>
      <c r="H17" s="252">
        <f ca="1">IF($C$3="按行业分类",[1]!s_segment_industry_profit(公司分析!$D$4,F$5,ROW()-ROW($C$6)),IF($C$3="按产品分类",[1]!s_segment_product_profit(公司分析!$D$4,F$5,ROW()-ROW($C$6)),[1]!S_SEGMENT_REGION_PROFIT(公司分析!$D$4,F$5,ROW()-ROW($C$6))))/CurrencyUnit</f>
        <v>0</v>
      </c>
      <c r="I17" s="252" t="str">
        <f ca="1">IF($C$3="按行业分类",[1]!s_segment_industry_item(公司分析!$D$4,I$5,ROW()-ROW($C$6)),IF($C$3="按产品分类",[1]!s_segment_product_item(公司分析!$D$4,I$5,ROW()-ROW($C$6)),[1]!S_SEGMENT_REGION_ITEM(公司分析!$D$4,I$5,ROW()-ROW($C$6))))</f>
        <v>0</v>
      </c>
      <c r="J17" s="252">
        <f ca="1">IF($C$3="按行业分类",[1]!s_segment_industry_sales(公司分析!$D$4,I$5,ROW()-ROW($C$6)),IF($C$3="按产品分类",[1]!s_segment_product_sales(公司分析!$D$4,I$5,ROW()-ROW($C$6)),[1]!S_SEGMENT_REGION_SALES(公司分析!$D$4,I$5,ROW()-ROW($C$6))))/CurrencyUnit</f>
        <v>0</v>
      </c>
      <c r="K17" s="252">
        <f ca="1">IF($C$3="按行业分类",[1]!s_segment_industry_profit(公司分析!$D$4,I$5,ROW()-ROW($C$6)),IF($C$3="按产品分类",[1]!s_segment_product_profit(公司分析!$D$4,I$5,ROW()-ROW($C$6)),[1]!S_SEGMENT_REGION_PROFIT(公司分析!$D$4,I$5,ROW()-ROW($C$6))))/CurrencyUnit</f>
        <v>0</v>
      </c>
      <c r="L17" s="252" t="str">
        <f ca="1">IF($C$3="按行业分类",[1]!s_segment_industry_item(公司分析!$D$4,L$5,ROW()-ROW($C$6)),IF($C$3="按产品分类",[1]!s_segment_product_item(公司分析!$D$4,L$5,ROW()-ROW($C$6)),[1]!S_SEGMENT_REGION_ITEM(公司分析!$D$4,L$5,ROW()-ROW($C$6))))</f>
        <v>0</v>
      </c>
      <c r="M17" s="252">
        <f ca="1">IF($C$3="按行业分类",[1]!s_segment_industry_sales(公司分析!$D$4,L$5,ROW()-ROW($C$6)),IF($C$3="按产品分类",[1]!s_segment_product_sales(公司分析!$D$4,L$5,ROW()-ROW($C$6)),[1]!S_SEGMENT_REGION_SALES(公司分析!$D$4,L$5,ROW()-ROW($C$6))))/CurrencyUnit</f>
        <v>0</v>
      </c>
      <c r="N17" s="252">
        <f ca="1">IF($C$3="按行业分类",[1]!s_segment_industry_profit(公司分析!$D$4,L$5,ROW()-ROW($C$6)),IF($C$3="按产品分类",[1]!s_segment_product_profit(公司分析!$D$4,L$5,ROW()-ROW($C$6)),[1]!S_SEGMENT_REGION_PROFIT(公司分析!$D$4,L$5,ROW()-ROW($C$6))))/CurrencyUnit</f>
        <v>0</v>
      </c>
      <c r="O17" s="252" t="str">
        <f ca="1">IF($C$3="按行业分类",[1]!s_segment_industry_item(公司分析!$D$4,O$5,ROW()-ROW($C$6)),IF($C$3="按产品分类",[1]!s_segment_product_item(公司分析!$D$4,O$5,ROW()-ROW($C$6)),[1]!S_SEGMENT_REGION_ITEM(公司分析!$D$4,O$5,ROW()-ROW($C$6))))</f>
        <v>0</v>
      </c>
      <c r="P17" s="252">
        <f ca="1">IF($C$3="按行业分类",[1]!s_segment_industry_sales(公司分析!$D$4,O$5,ROW()-ROW($C$6)),IF($C$3="按产品分类",[1]!s_segment_product_sales(公司分析!$D$4,O$5,ROW()-ROW($C$6)),[1]!S_SEGMENT_REGION_SALES(公司分析!$D$4,O$5,ROW()-ROW($C$6))))/CurrencyUnit</f>
        <v>0</v>
      </c>
      <c r="Q17" s="252">
        <f ca="1">IF($C$3="按行业分类",[1]!s_segment_industry_profit(公司分析!$D$4,O$5,ROW()-ROW($C$6)),IF($C$3="按产品分类",[1]!s_segment_product_profit(公司分析!$D$4,O$5,ROW()-ROW($C$6)),[1]!S_SEGMENT_REGION_PROFIT(公司分析!$D$4,O$5,ROW()-ROW($C$6))))/CurrencyUnit</f>
        <v>0</v>
      </c>
      <c r="R17" s="252" t="str">
        <f ca="1">IF($C$3="按行业分类",[1]!s_segment_industry_item(公司分析!$D$4,R$5,ROW()-ROW($C$6)),IF($C$3="按产品分类",[1]!s_segment_product_item(公司分析!$D$4,R$5,ROW()-ROW($C$6)),[1]!S_SEGMENT_REGION_ITEM(公司分析!$D$4,R$5,ROW()-ROW($C$6))))</f>
        <v>0</v>
      </c>
      <c r="S17" s="252">
        <f ca="1">IF($C$3="按行业分类",[1]!s_segment_industry_sales(公司分析!$D$4,R$5,ROW()-ROW($C$6)),IF($C$3="按产品分类",[1]!s_segment_product_sales(公司分析!$D$4,R$5,ROW()-ROW($C$6)),[1]!S_SEGMENT_REGION_SALES(公司分析!$D$4,R$5,ROW()-ROW($C$6))))/CurrencyUnit</f>
        <v>0</v>
      </c>
      <c r="T17" s="252">
        <f ca="1">IF($C$3="按行业分类",[1]!s_segment_industry_profit(公司分析!$D$4,R$5,ROW()-ROW($C$6)),IF($C$3="按产品分类",[1]!s_segment_product_profit(公司分析!$D$4,R$5,ROW()-ROW($C$6)),[1]!S_SEGMENT_REGION_PROFIT(公司分析!$D$4,R$5,ROW()-ROW($C$6))))/CurrencyUnit</f>
        <v>0</v>
      </c>
      <c r="U17" s="142"/>
    </row>
    <row r="18" spans="2:21" x14ac:dyDescent="0.35"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</row>
    <row r="19" spans="2:21" x14ac:dyDescent="0.35">
      <c r="B19" s="142"/>
      <c r="C19" s="262" t="str">
        <f>"收入"&amp;"["&amp;C3&amp;"]"</f>
        <v>收入[按产品分类]</v>
      </c>
      <c r="D19" s="262" t="str">
        <f ca="1">IF(MONTH(公司分析!D66)=6,YEAR(公司分析!D66)-1&amp;"-12-31",YEAR(公司分析!D66)&amp;"-6-30")</f>
        <v>2019-6-30</v>
      </c>
      <c r="E19" s="262" t="str">
        <f ca="1">公司分析!D66</f>
        <v>2019/12/31</v>
      </c>
      <c r="F19" s="262" t="str">
        <f ca="1">I5</f>
        <v>2020/12/31</v>
      </c>
      <c r="G19" s="262" t="str">
        <f ca="1">L5</f>
        <v>2021/12/31</v>
      </c>
      <c r="H19" s="262" t="str">
        <f ca="1">O5</f>
        <v>2022/12/31</v>
      </c>
      <c r="I19" s="262" t="str">
        <f ca="1">R5</f>
        <v>2023/12/31</v>
      </c>
      <c r="J19" s="262" t="str">
        <f ca="1">公司分析!D66</f>
        <v>2019/12/31</v>
      </c>
      <c r="K19" s="234" t="str">
        <f ca="1">公司分析!E66</f>
        <v>2020/12/31</v>
      </c>
      <c r="L19" s="262" t="str">
        <f ca="1">公司分析!F66</f>
        <v>2021/12/31</v>
      </c>
      <c r="M19" s="262" t="str">
        <f ca="1">公司分析!G66</f>
        <v>2022/12/31</v>
      </c>
      <c r="N19" s="234" t="str">
        <f ca="1">公司分析!H66</f>
        <v>2023/12/31</v>
      </c>
      <c r="O19" s="142"/>
      <c r="P19" s="142"/>
      <c r="Q19" s="142"/>
      <c r="R19" s="142"/>
      <c r="S19" s="142"/>
      <c r="T19" s="142"/>
      <c r="U19" s="142"/>
    </row>
    <row r="20" spans="2:21" x14ac:dyDescent="0.35">
      <c r="B20" s="142"/>
      <c r="C20" s="252" t="str">
        <f ca="1">IF(R7=0,"",R7)</f>
        <v>增值服务</v>
      </c>
      <c r="D20" s="260">
        <f ca="1">IFERROR(VLOOKUP(C20,$C$7:$D$11,2,FALSE),0)</f>
        <v>0</v>
      </c>
      <c r="E20" s="260">
        <f ca="1">IFERROR(VLOOKUP(C20,$F$7:$G$11,2,FALSE),0)</f>
        <v>0</v>
      </c>
      <c r="F20" s="260">
        <f ca="1">IFERROR(VLOOKUP(C20,$I$7:$J$11,2,FALSE),0)</f>
        <v>0</v>
      </c>
      <c r="G20" s="260">
        <f ca="1">IFERROR(VLOOKUP(C20,$L$7:$M$11,2,FALSE),0)</f>
        <v>0</v>
      </c>
      <c r="H20" s="260">
        <f ca="1">IFERROR(VLOOKUP(C20,$O$7:$P$11,2,FALSE),0)</f>
        <v>87.151700000000005</v>
      </c>
      <c r="I20" s="260">
        <f ca="1">IFERROR(VLOOKUP(C20,$R$7:$S$11,2,FALSE),0)</f>
        <v>99.100800000000007</v>
      </c>
      <c r="J20" s="260">
        <f ca="1">IF($E$3="年度",E20,IF(MONTH(J$19)=6,E20,E20-D20))</f>
        <v>0</v>
      </c>
      <c r="K20" s="260">
        <f t="shared" ref="J20:N24" ca="1" si="0">IF($E$3="年度",F20,IF(MONTH(K$19)=6,F20,F20-E20))</f>
        <v>0</v>
      </c>
      <c r="L20" s="260">
        <f ca="1">IF($E$3="年度",G20,IF(MONTH(L$19)=6,G20,G20-F20))</f>
        <v>0</v>
      </c>
      <c r="M20" s="260">
        <f t="shared" ca="1" si="0"/>
        <v>87.151700000000005</v>
      </c>
      <c r="N20" s="260">
        <f t="shared" ca="1" si="0"/>
        <v>99.100800000000007</v>
      </c>
      <c r="O20" s="142"/>
      <c r="P20" s="142"/>
      <c r="Q20" s="142"/>
      <c r="R20" s="142"/>
      <c r="S20" s="142"/>
      <c r="T20" s="142"/>
      <c r="U20" s="142"/>
    </row>
    <row r="21" spans="2:21" x14ac:dyDescent="0.35">
      <c r="B21" s="142"/>
      <c r="C21" s="254" t="str">
        <f t="shared" ref="C21:C22" ca="1" si="1">IF(R8=0,"",R8)</f>
        <v>广告收入</v>
      </c>
      <c r="D21" s="261">
        <f t="shared" ref="D21:D24" ca="1" si="2">IFERROR(VLOOKUP(C21,$C$7:$D$11,2,FALSE),0)</f>
        <v>2.8023500000000001</v>
      </c>
      <c r="E21" s="261">
        <f t="shared" ref="E21:E24" ca="1" si="3">IFERROR(VLOOKUP(C21,$F$7:$G$11,2,FALSE),0)</f>
        <v>8.1701599999999992</v>
      </c>
      <c r="F21" s="261">
        <f t="shared" ref="F21:F24" ca="1" si="4">IFERROR(VLOOKUP(C21,$I$7:$J$11,2,FALSE),0)</f>
        <v>18.427720000000001</v>
      </c>
      <c r="G21" s="261">
        <f t="shared" ref="G21:G24" ca="1" si="5">IFERROR(VLOOKUP(C21,$L$7:$M$11,2,FALSE),0)</f>
        <v>45.234209999999997</v>
      </c>
      <c r="H21" s="261">
        <f t="shared" ref="H21:H24" ca="1" si="6">IFERROR(VLOOKUP(C21,$O$7:$P$11,2,FALSE),0)</f>
        <v>50.662120000000002</v>
      </c>
      <c r="I21" s="261">
        <f t="shared" ref="I21:I24" ca="1" si="7">IFERROR(VLOOKUP(C21,$R$7:$S$11,2,FALSE),0)</f>
        <v>64.120400000000004</v>
      </c>
      <c r="J21" s="261">
        <f t="shared" ca="1" si="0"/>
        <v>8.1701599999999992</v>
      </c>
      <c r="K21" s="261">
        <f t="shared" ca="1" si="0"/>
        <v>18.427720000000001</v>
      </c>
      <c r="L21" s="261">
        <f t="shared" ca="1" si="0"/>
        <v>45.234209999999997</v>
      </c>
      <c r="M21" s="261">
        <f t="shared" ca="1" si="0"/>
        <v>50.662120000000002</v>
      </c>
      <c r="N21" s="261">
        <f t="shared" ca="1" si="0"/>
        <v>64.120400000000004</v>
      </c>
      <c r="O21" s="142"/>
      <c r="P21" s="142"/>
      <c r="Q21" s="142"/>
      <c r="R21" s="142"/>
      <c r="S21" s="142"/>
      <c r="T21" s="142"/>
      <c r="U21" s="142"/>
    </row>
    <row r="22" spans="2:21" x14ac:dyDescent="0.35">
      <c r="B22" s="142"/>
      <c r="C22" s="252" t="str">
        <f t="shared" ca="1" si="1"/>
        <v>移动游戏</v>
      </c>
      <c r="D22" s="260">
        <f t="shared" ca="1" si="2"/>
        <v>17.933109999999999</v>
      </c>
      <c r="E22" s="260">
        <f t="shared" ca="1" si="3"/>
        <v>35.978090000000002</v>
      </c>
      <c r="F22" s="260">
        <f t="shared" ca="1" si="4"/>
        <v>48.033819999999999</v>
      </c>
      <c r="G22" s="260">
        <f t="shared" ca="1" si="5"/>
        <v>50.909260000000003</v>
      </c>
      <c r="H22" s="260">
        <f t="shared" ca="1" si="6"/>
        <v>50.212899999999998</v>
      </c>
      <c r="I22" s="260">
        <f t="shared" ca="1" si="7"/>
        <v>40.211370000000002</v>
      </c>
      <c r="J22" s="260">
        <f t="shared" ca="1" si="0"/>
        <v>35.978090000000002</v>
      </c>
      <c r="K22" s="260">
        <f t="shared" ca="1" si="0"/>
        <v>48.033819999999999</v>
      </c>
      <c r="L22" s="260">
        <f t="shared" ca="1" si="0"/>
        <v>50.909260000000003</v>
      </c>
      <c r="M22" s="260">
        <f t="shared" ca="1" si="0"/>
        <v>50.212899999999998</v>
      </c>
      <c r="N22" s="260">
        <f t="shared" ca="1" si="0"/>
        <v>40.211370000000002</v>
      </c>
      <c r="O22" s="142"/>
      <c r="P22" s="142"/>
      <c r="Q22" s="142"/>
      <c r="R22" s="142"/>
      <c r="S22" s="142"/>
      <c r="T22" s="142"/>
      <c r="U22" s="142"/>
    </row>
    <row r="23" spans="2:21" x14ac:dyDescent="0.35">
      <c r="B23" s="142"/>
      <c r="C23" s="254" t="str">
        <f ca="1">IF(R10=0,"",R10)</f>
        <v>衍生工具及其他,净值</v>
      </c>
      <c r="D23" s="261">
        <f t="shared" ca="1" si="2"/>
        <v>0</v>
      </c>
      <c r="E23" s="261">
        <f t="shared" ca="1" si="3"/>
        <v>0</v>
      </c>
      <c r="F23" s="261">
        <f t="shared" ca="1" si="4"/>
        <v>0</v>
      </c>
      <c r="G23" s="261">
        <f t="shared" ca="1" si="5"/>
        <v>0</v>
      </c>
      <c r="H23" s="261">
        <f t="shared" ca="1" si="6"/>
        <v>0</v>
      </c>
      <c r="I23" s="261">
        <f t="shared" ca="1" si="7"/>
        <v>21.847300000000001</v>
      </c>
      <c r="J23" s="261">
        <f t="shared" ca="1" si="0"/>
        <v>0</v>
      </c>
      <c r="K23" s="261">
        <f t="shared" ca="1" si="0"/>
        <v>0</v>
      </c>
      <c r="L23" s="261">
        <f t="shared" ca="1" si="0"/>
        <v>0</v>
      </c>
      <c r="M23" s="261">
        <f t="shared" ca="1" si="0"/>
        <v>0</v>
      </c>
      <c r="N23" s="261">
        <f t="shared" ca="1" si="0"/>
        <v>21.847300000000001</v>
      </c>
      <c r="O23" s="142"/>
      <c r="P23" s="142"/>
      <c r="Q23" s="142"/>
      <c r="R23" s="142"/>
      <c r="S23" s="142"/>
      <c r="T23" s="142"/>
      <c r="U23" s="142"/>
    </row>
    <row r="24" spans="2:21" x14ac:dyDescent="0.35">
      <c r="B24" s="142"/>
      <c r="C24" s="252" t="str">
        <f ca="1">IF(R11=0,"",R11)</f>
        <v>0</v>
      </c>
      <c r="D24" s="260">
        <f t="shared" ca="1" si="2"/>
        <v>0</v>
      </c>
      <c r="E24" s="260">
        <f t="shared" ca="1" si="3"/>
        <v>0</v>
      </c>
      <c r="F24" s="260">
        <f t="shared" ca="1" si="4"/>
        <v>0</v>
      </c>
      <c r="G24" s="260">
        <f t="shared" ca="1" si="5"/>
        <v>0</v>
      </c>
      <c r="H24" s="260">
        <f t="shared" ca="1" si="6"/>
        <v>0</v>
      </c>
      <c r="I24" s="260">
        <f t="shared" ca="1" si="7"/>
        <v>0</v>
      </c>
      <c r="J24" s="260">
        <f t="shared" ca="1" si="0"/>
        <v>0</v>
      </c>
      <c r="K24" s="260">
        <f t="shared" ca="1" si="0"/>
        <v>0</v>
      </c>
      <c r="L24" s="260">
        <f t="shared" ca="1" si="0"/>
        <v>0</v>
      </c>
      <c r="M24" s="260">
        <f t="shared" ca="1" si="0"/>
        <v>0</v>
      </c>
      <c r="N24" s="260">
        <f t="shared" ca="1" si="0"/>
        <v>0</v>
      </c>
      <c r="O24" s="142"/>
      <c r="P24" s="142"/>
      <c r="Q24" s="142"/>
      <c r="R24" s="142"/>
      <c r="S24" s="142"/>
      <c r="T24" s="142"/>
      <c r="U24" s="142"/>
    </row>
    <row r="25" spans="2:21" x14ac:dyDescent="0.35">
      <c r="B25" s="142"/>
      <c r="C25" s="144"/>
      <c r="D25" s="144"/>
      <c r="E25" s="144"/>
      <c r="F25" s="144"/>
      <c r="G25" s="144"/>
      <c r="H25" s="144"/>
      <c r="I25" s="144"/>
      <c r="J25" s="142"/>
      <c r="K25" s="142"/>
      <c r="L25" s="142"/>
      <c r="M25" s="142"/>
      <c r="N25" s="144"/>
      <c r="O25" s="142"/>
      <c r="P25" s="142"/>
      <c r="Q25" s="142"/>
      <c r="R25" s="142"/>
      <c r="S25" s="142"/>
      <c r="T25" s="142"/>
      <c r="U25" s="142"/>
    </row>
    <row r="26" spans="2:21" x14ac:dyDescent="0.35">
      <c r="B26" s="142"/>
      <c r="C26" s="262" t="str">
        <f>T6</f>
        <v>利润[按产品分类]</v>
      </c>
      <c r="D26" s="262" t="str">
        <f t="shared" ref="D26:I26" ca="1" si="8">D19</f>
        <v>2019-6-30</v>
      </c>
      <c r="E26" s="262" t="str">
        <f t="shared" ca="1" si="8"/>
        <v>2019/12/31</v>
      </c>
      <c r="F26" s="262" t="str">
        <f t="shared" ca="1" si="8"/>
        <v>2020/12/31</v>
      </c>
      <c r="G26" s="262" t="str">
        <f t="shared" ca="1" si="8"/>
        <v>2021/12/31</v>
      </c>
      <c r="H26" s="262" t="str">
        <f t="shared" ca="1" si="8"/>
        <v>2022/12/31</v>
      </c>
      <c r="I26" s="262" t="str">
        <f t="shared" ca="1" si="8"/>
        <v>2023/12/31</v>
      </c>
      <c r="J26" s="262" t="str">
        <f ca="1">E26</f>
        <v>2019/12/31</v>
      </c>
      <c r="K26" s="262" t="str">
        <f ca="1">F26</f>
        <v>2020/12/31</v>
      </c>
      <c r="L26" s="262" t="str">
        <f ca="1">G26</f>
        <v>2021/12/31</v>
      </c>
      <c r="M26" s="262" t="str">
        <f ca="1">H26</f>
        <v>2022/12/31</v>
      </c>
      <c r="N26" s="262" t="str">
        <f ca="1">I26</f>
        <v>2023/12/31</v>
      </c>
      <c r="O26" s="142"/>
      <c r="P26" s="142"/>
      <c r="Q26" s="142"/>
      <c r="R26" s="142"/>
      <c r="S26" s="142"/>
      <c r="T26" s="142"/>
      <c r="U26" s="142"/>
    </row>
    <row r="27" spans="2:21" x14ac:dyDescent="0.35">
      <c r="B27" s="142"/>
      <c r="C27" s="252" t="str">
        <f ca="1">C20</f>
        <v>增值服务</v>
      </c>
      <c r="D27" s="260">
        <f ca="1">IFERROR(VLOOKUP(C27,$C$7:$E$11,3,FALSE),0)</f>
        <v>0</v>
      </c>
      <c r="E27" s="260">
        <f ca="1">IFERROR(VLOOKUP(C27,$F$7:$H$11,3,FALSE),0)</f>
        <v>0</v>
      </c>
      <c r="F27" s="260">
        <f ca="1">IFERROR(VLOOKUP(C27,$I$7:$K$11,3,FALSE),0)</f>
        <v>0</v>
      </c>
      <c r="G27" s="260">
        <f ca="1">IFERROR(VLOOKUP(C27,$L$7:$N$11,3,FALSE),0)</f>
        <v>0</v>
      </c>
      <c r="H27" s="260">
        <f ca="1">IFERROR(VLOOKUP(C27,$O$7:$Q$11,3,FALSE),0)</f>
        <v>0</v>
      </c>
      <c r="I27" s="260">
        <f ca="1">IFERROR(VLOOKUP(C27,$R$7:$T$11,3,FALSE),0)</f>
        <v>0</v>
      </c>
      <c r="J27" s="260">
        <f t="shared" ref="J27:N31" ca="1" si="9">IF($E$3="年度",E27,IF(MONTH(J$19)=6,E27,E27-D27))</f>
        <v>0</v>
      </c>
      <c r="K27" s="260">
        <f t="shared" ca="1" si="9"/>
        <v>0</v>
      </c>
      <c r="L27" s="260">
        <f t="shared" ca="1" si="9"/>
        <v>0</v>
      </c>
      <c r="M27" s="260">
        <f t="shared" ca="1" si="9"/>
        <v>0</v>
      </c>
      <c r="N27" s="260">
        <f t="shared" ca="1" si="9"/>
        <v>0</v>
      </c>
      <c r="O27" s="142"/>
      <c r="P27" s="142"/>
      <c r="Q27" s="142"/>
      <c r="R27" s="142"/>
      <c r="S27" s="142"/>
      <c r="T27" s="142"/>
      <c r="U27" s="142"/>
    </row>
    <row r="28" spans="2:21" x14ac:dyDescent="0.35">
      <c r="B28" s="142"/>
      <c r="C28" s="254" t="str">
        <f ca="1">C21</f>
        <v>广告收入</v>
      </c>
      <c r="D28" s="261">
        <f t="shared" ref="D28:D31" ca="1" si="10">IFERROR(VLOOKUP(C28,$C$7:$E$11,3,FALSE),0)</f>
        <v>0</v>
      </c>
      <c r="E28" s="261">
        <f t="shared" ref="E28:E31" ca="1" si="11">IFERROR(VLOOKUP(C28,$F$7:$H$11,3,FALSE),0)</f>
        <v>0</v>
      </c>
      <c r="F28" s="261">
        <f t="shared" ref="F28:F31" ca="1" si="12">IFERROR(VLOOKUP(C28,$I$7:$K$11,3,FALSE),0)</f>
        <v>0</v>
      </c>
      <c r="G28" s="261">
        <f t="shared" ref="G28:G31" ca="1" si="13">IFERROR(VLOOKUP(C28,$L$7:$N$11,3,FALSE),0)</f>
        <v>0</v>
      </c>
      <c r="H28" s="261">
        <f t="shared" ref="H28:H31" ca="1" si="14">IFERROR(VLOOKUP(C28,$O$7:$Q$11,3,FALSE),0)</f>
        <v>0</v>
      </c>
      <c r="I28" s="261">
        <f t="shared" ref="I28:I31" ca="1" si="15">IFERROR(VLOOKUP(C28,$R$7:$T$11,3,FALSE),0)</f>
        <v>0</v>
      </c>
      <c r="J28" s="261">
        <f t="shared" ca="1" si="9"/>
        <v>0</v>
      </c>
      <c r="K28" s="261">
        <f t="shared" ca="1" si="9"/>
        <v>0</v>
      </c>
      <c r="L28" s="261">
        <f t="shared" ca="1" si="9"/>
        <v>0</v>
      </c>
      <c r="M28" s="261">
        <f t="shared" ca="1" si="9"/>
        <v>0</v>
      </c>
      <c r="N28" s="261">
        <f t="shared" ca="1" si="9"/>
        <v>0</v>
      </c>
      <c r="O28" s="142"/>
      <c r="P28" s="142"/>
      <c r="Q28" s="142"/>
      <c r="R28" s="142"/>
      <c r="S28" s="142"/>
      <c r="T28" s="142"/>
      <c r="U28" s="142"/>
    </row>
    <row r="29" spans="2:21" x14ac:dyDescent="0.35">
      <c r="B29" s="142"/>
      <c r="C29" s="252" t="str">
        <f ca="1">C22</f>
        <v>移动游戏</v>
      </c>
      <c r="D29" s="260">
        <f t="shared" ca="1" si="10"/>
        <v>0</v>
      </c>
      <c r="E29" s="260">
        <f t="shared" ca="1" si="11"/>
        <v>0</v>
      </c>
      <c r="F29" s="260">
        <f t="shared" ca="1" si="12"/>
        <v>0</v>
      </c>
      <c r="G29" s="260">
        <f t="shared" ca="1" si="13"/>
        <v>0</v>
      </c>
      <c r="H29" s="260">
        <f t="shared" ca="1" si="14"/>
        <v>0</v>
      </c>
      <c r="I29" s="260">
        <f t="shared" ca="1" si="15"/>
        <v>0</v>
      </c>
      <c r="J29" s="260">
        <f t="shared" ca="1" si="9"/>
        <v>0</v>
      </c>
      <c r="K29" s="260">
        <f t="shared" ca="1" si="9"/>
        <v>0</v>
      </c>
      <c r="L29" s="260">
        <f t="shared" ca="1" si="9"/>
        <v>0</v>
      </c>
      <c r="M29" s="260">
        <f t="shared" ca="1" si="9"/>
        <v>0</v>
      </c>
      <c r="N29" s="260">
        <f t="shared" ca="1" si="9"/>
        <v>0</v>
      </c>
      <c r="O29" s="142"/>
      <c r="P29" s="142"/>
      <c r="Q29" s="142"/>
      <c r="R29" s="142"/>
      <c r="S29" s="142"/>
      <c r="T29" s="142"/>
      <c r="U29" s="142"/>
    </row>
    <row r="30" spans="2:21" x14ac:dyDescent="0.35">
      <c r="B30" s="142"/>
      <c r="C30" s="254" t="str">
        <f ca="1">C23</f>
        <v>衍生工具及其他,净值</v>
      </c>
      <c r="D30" s="261">
        <f t="shared" ca="1" si="10"/>
        <v>0</v>
      </c>
      <c r="E30" s="261">
        <f t="shared" ca="1" si="11"/>
        <v>0</v>
      </c>
      <c r="F30" s="261">
        <f t="shared" ca="1" si="12"/>
        <v>0</v>
      </c>
      <c r="G30" s="261">
        <f t="shared" ca="1" si="13"/>
        <v>0</v>
      </c>
      <c r="H30" s="261">
        <f t="shared" ca="1" si="14"/>
        <v>0</v>
      </c>
      <c r="I30" s="261">
        <f t="shared" ca="1" si="15"/>
        <v>0</v>
      </c>
      <c r="J30" s="261">
        <f t="shared" ca="1" si="9"/>
        <v>0</v>
      </c>
      <c r="K30" s="261">
        <f t="shared" ca="1" si="9"/>
        <v>0</v>
      </c>
      <c r="L30" s="261">
        <f t="shared" ca="1" si="9"/>
        <v>0</v>
      </c>
      <c r="M30" s="261">
        <f t="shared" ca="1" si="9"/>
        <v>0</v>
      </c>
      <c r="N30" s="261">
        <f t="shared" ca="1" si="9"/>
        <v>0</v>
      </c>
      <c r="O30" s="142"/>
      <c r="P30" s="142"/>
      <c r="Q30" s="142"/>
      <c r="R30" s="142"/>
      <c r="S30" s="142"/>
      <c r="T30" s="142"/>
      <c r="U30" s="142"/>
    </row>
    <row r="31" spans="2:21" x14ac:dyDescent="0.35">
      <c r="B31" s="142"/>
      <c r="C31" s="252" t="str">
        <f ca="1">C24</f>
        <v>0</v>
      </c>
      <c r="D31" s="260">
        <f t="shared" ca="1" si="10"/>
        <v>0</v>
      </c>
      <c r="E31" s="260">
        <f t="shared" ca="1" si="11"/>
        <v>0</v>
      </c>
      <c r="F31" s="260">
        <f t="shared" ca="1" si="12"/>
        <v>0</v>
      </c>
      <c r="G31" s="260">
        <f t="shared" ca="1" si="13"/>
        <v>0</v>
      </c>
      <c r="H31" s="260">
        <f t="shared" ca="1" si="14"/>
        <v>0</v>
      </c>
      <c r="I31" s="260">
        <f t="shared" ca="1" si="15"/>
        <v>0</v>
      </c>
      <c r="J31" s="260">
        <f t="shared" ca="1" si="9"/>
        <v>0</v>
      </c>
      <c r="K31" s="260">
        <f t="shared" ca="1" si="9"/>
        <v>0</v>
      </c>
      <c r="L31" s="260">
        <f t="shared" ca="1" si="9"/>
        <v>0</v>
      </c>
      <c r="M31" s="260">
        <f t="shared" ca="1" si="9"/>
        <v>0</v>
      </c>
      <c r="N31" s="260">
        <f t="shared" ca="1" si="9"/>
        <v>0</v>
      </c>
      <c r="O31" s="142"/>
      <c r="P31" s="142"/>
      <c r="Q31" s="142"/>
      <c r="R31" s="142"/>
      <c r="S31" s="142"/>
      <c r="T31" s="142"/>
      <c r="U31" s="142"/>
    </row>
    <row r="32" spans="2:21" x14ac:dyDescent="0.35"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</row>
  </sheetData>
  <mergeCells count="1">
    <mergeCell ref="D1:N1"/>
  </mergeCells>
  <phoneticPr fontId="1" type="noConversion"/>
  <dataValidations count="1">
    <dataValidation type="list" allowBlank="1" showInputMessage="1" showErrorMessage="1" sqref="C3:C4">
      <formula1>"按行业分类,按产品分类,按地区分类"</formula1>
    </dataValidation>
  </dataValidations>
  <hyperlinks>
    <hyperlink ref="A1" location="公司分析!A76" display="返回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63636D"/>
  </sheetPr>
  <dimension ref="A1"/>
  <sheetViews>
    <sheetView workbookViewId="0">
      <selection activeCell="E8" sqref="E8"/>
    </sheetView>
  </sheetViews>
  <sheetFormatPr defaultRowHeight="16.5" x14ac:dyDescent="0.35"/>
  <sheetData>
    <row r="1" spans="1:1" ht="17.25" x14ac:dyDescent="0.3">
      <c r="A1" s="334" t="s">
        <v>370</v>
      </c>
    </row>
  </sheetData>
  <phoneticPr fontId="4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63636D"/>
  </sheetPr>
  <dimension ref="A1:AQ5500"/>
  <sheetViews>
    <sheetView showGridLines="0" workbookViewId="0">
      <selection activeCell="A37" sqref="A37"/>
    </sheetView>
  </sheetViews>
  <sheetFormatPr defaultRowHeight="16.5" x14ac:dyDescent="0.35"/>
  <cols>
    <col min="1" max="1" width="2.875" style="141" customWidth="1"/>
    <col min="2" max="2" width="8.875" style="265" customWidth="1"/>
    <col min="3" max="3" width="14.75" style="265" customWidth="1"/>
    <col min="4" max="4" width="9.25" style="265" customWidth="1"/>
    <col min="5" max="5" width="13.625" style="265" customWidth="1"/>
    <col min="6" max="6" width="8.375" style="265" customWidth="1"/>
    <col min="7" max="7" width="14.125" style="265" customWidth="1"/>
    <col min="8" max="8" width="8.875" style="265" customWidth="1"/>
    <col min="9" max="9" width="13.5" style="266" customWidth="1"/>
    <col min="10" max="13" width="8.875" style="267" customWidth="1"/>
    <col min="14" max="15" width="8.875" style="268" customWidth="1"/>
    <col min="16" max="16" width="14.25" style="265" customWidth="1"/>
    <col min="17" max="17" width="10.625" style="265" customWidth="1"/>
    <col min="18" max="20" width="9" style="265"/>
    <col min="21" max="21" width="11.75" style="265" customWidth="1"/>
    <col min="22" max="22" width="9.25" style="265" customWidth="1"/>
    <col min="23" max="23" width="9.5" style="265" customWidth="1"/>
    <col min="24" max="24" width="9.25" style="265" customWidth="1"/>
    <col min="25" max="25" width="12.25" style="337" bestFit="1" customWidth="1"/>
    <col min="26" max="28" width="9" style="265"/>
    <col min="29" max="40" width="7.375" style="265" customWidth="1"/>
    <col min="41" max="43" width="9" style="265"/>
    <col min="45" max="46" width="7.5" bestFit="1" customWidth="1"/>
  </cols>
  <sheetData>
    <row r="1" spans="1:43" s="1" customFormat="1" ht="27.75" x14ac:dyDescent="0.35">
      <c r="A1" s="10"/>
      <c r="B1" s="9"/>
      <c r="C1" s="393" t="s">
        <v>256</v>
      </c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ht="17.25" thickBot="1" x14ac:dyDescent="0.4">
      <c r="B2" s="315"/>
      <c r="C2" s="273"/>
      <c r="D2" s="273"/>
      <c r="E2" s="273"/>
      <c r="F2" s="273"/>
      <c r="G2" s="274"/>
      <c r="H2" s="273"/>
      <c r="I2" s="316" t="str">
        <f>公司分析!F20</f>
        <v>PE Band</v>
      </c>
      <c r="J2" s="317"/>
      <c r="K2" s="317"/>
      <c r="L2" s="317"/>
      <c r="M2" s="318">
        <f>IF(公司分析!D20="前复权",3,IF(公司分析!D20="后复权",2,1))</f>
        <v>1</v>
      </c>
      <c r="N2" s="320">
        <f>IF(OR(公司分析!E20="日",公司分析!E20="day"),1,IF(OR(公司分析!E20="周",公司分析!E20="week"),7,30))</f>
        <v>7</v>
      </c>
      <c r="O2" s="321"/>
      <c r="P2" s="273"/>
      <c r="Q2" s="273"/>
      <c r="R2" s="274"/>
      <c r="S2" s="125"/>
      <c r="T2" s="125"/>
      <c r="U2" s="125"/>
      <c r="V2" s="125"/>
      <c r="W2" s="125"/>
      <c r="X2" s="125"/>
      <c r="Y2" s="336"/>
      <c r="Z2" s="125"/>
      <c r="AA2" s="125"/>
      <c r="AB2" s="287"/>
      <c r="AC2" s="287"/>
      <c r="AD2" s="287"/>
      <c r="AE2" s="287"/>
      <c r="AF2" s="287"/>
      <c r="AG2" s="125"/>
      <c r="AH2" s="125"/>
      <c r="AI2" s="125"/>
      <c r="AJ2" s="125"/>
      <c r="AK2" s="125"/>
      <c r="AL2" s="125"/>
      <c r="AM2" s="125"/>
      <c r="AN2" s="125"/>
      <c r="AO2" s="125"/>
      <c r="AP2" s="125"/>
    </row>
    <row r="3" spans="1:43" ht="17.25" thickTop="1" x14ac:dyDescent="0.35">
      <c r="B3" s="275" t="s">
        <v>59</v>
      </c>
      <c r="C3" s="344" t="s">
        <v>55</v>
      </c>
      <c r="D3" s="344" t="s">
        <v>5</v>
      </c>
      <c r="E3" s="344" t="s">
        <v>380</v>
      </c>
      <c r="F3" s="344" t="s">
        <v>56</v>
      </c>
      <c r="G3" s="343">
        <f>IF(OR(公司分析!F5="千",公司分析!F5="thousand"),1000,IF(OR(公司分析!F5="百万",公司分析!F5="million"),1000000,IF(OR(公司分析!F5="十亿",公司分析!F5="billion"),1000000000,100000000)))</f>
        <v>100000000</v>
      </c>
      <c r="H3" s="271" t="str">
        <f>公司分析!D4</f>
        <v>9626.HK</v>
      </c>
      <c r="I3" s="314" t="s">
        <v>51</v>
      </c>
      <c r="J3" s="132" t="s">
        <v>52</v>
      </c>
      <c r="K3" s="132" t="str">
        <f>RIGHT(公司分析!G20,LEN(公司分析!G20)-6)&amp;"X"</f>
        <v>8X</v>
      </c>
      <c r="L3" s="132" t="str">
        <f>LEFT(K3,LEN(K3)-1)+RIGHT(公司分析!H20,LEN(公司分析!H20)-5)&amp;"X"</f>
        <v>20X</v>
      </c>
      <c r="M3" s="319" t="str">
        <f>LEFT(L3,LEN(L3)-1)+RIGHT(公司分析!H20,LEN(公司分析!H20)-5)&amp;"X"</f>
        <v>32X</v>
      </c>
      <c r="N3" s="322" t="s">
        <v>53</v>
      </c>
      <c r="O3" s="323" t="s">
        <v>54</v>
      </c>
      <c r="P3" s="271" t="s">
        <v>257</v>
      </c>
      <c r="Q3" s="271" t="s">
        <v>10</v>
      </c>
      <c r="R3" s="276" t="str">
        <f>公司分析!V20</f>
        <v>恒生科技指数</v>
      </c>
      <c r="S3" s="125" t="str">
        <f>VLOOKUP(R3,P4:Q48,2,FALSE)</f>
        <v>HSTECH.HI</v>
      </c>
      <c r="T3" s="125"/>
      <c r="U3" s="288" t="s">
        <v>258</v>
      </c>
      <c r="V3" s="289" t="s">
        <v>143</v>
      </c>
      <c r="W3" s="290" t="s">
        <v>119</v>
      </c>
      <c r="X3" s="290" t="s">
        <v>120</v>
      </c>
      <c r="Y3" s="338" t="str">
        <f>行业比较!D6</f>
        <v>wind四级行业</v>
      </c>
      <c r="Z3" s="291" t="s">
        <v>259</v>
      </c>
      <c r="AA3" s="125"/>
      <c r="AB3" s="287" t="s">
        <v>141</v>
      </c>
      <c r="AC3" s="292" t="s">
        <v>127</v>
      </c>
      <c r="AD3" s="293" t="s">
        <v>121</v>
      </c>
      <c r="AE3" s="293" t="s">
        <v>122</v>
      </c>
      <c r="AF3" s="293" t="s">
        <v>124</v>
      </c>
      <c r="AG3" s="294" t="s">
        <v>133</v>
      </c>
      <c r="AH3" s="293" t="s">
        <v>131</v>
      </c>
      <c r="AI3" s="293" t="s">
        <v>126</v>
      </c>
      <c r="AJ3" s="293" t="s">
        <v>73</v>
      </c>
      <c r="AK3" s="293" t="s">
        <v>125</v>
      </c>
      <c r="AL3" s="295" t="s">
        <v>118</v>
      </c>
      <c r="AM3" s="295" t="s">
        <v>132</v>
      </c>
      <c r="AN3" s="293" t="s">
        <v>128</v>
      </c>
      <c r="AO3" s="296" t="s">
        <v>129</v>
      </c>
      <c r="AP3" s="125"/>
    </row>
    <row r="4" spans="1:43" x14ac:dyDescent="0.35">
      <c r="B4" s="275" t="s">
        <v>60</v>
      </c>
      <c r="C4" s="271" t="s">
        <v>0</v>
      </c>
      <c r="D4" s="271" t="str">
        <f ca="1">IF(MONTH(公司分析!D5)&gt;10,YEAR(公司分析!D5)&amp;"-09-30",IF(MONTH(公司分析!D5)&gt;8,YEAR(公司分析!D5)&amp;"-06-30",IF(MONTH(公司分析!D5)&gt;4,YEAR(公司分析!D5)&amp;"-03-31",YEAR(公司分析!D5)-1&amp;"-09-30")))</f>
        <v>2024-03-31</v>
      </c>
      <c r="E4" s="271" t="s">
        <v>1</v>
      </c>
      <c r="F4" s="271" t="str">
        <f ca="1">IF(MONTH(recentreportdate)=6,YEAR(recentreportdate)&amp;"-03-31",IF(MONTH(recentreportdate)=9,YEAR(recentreportdate)&amp;"-06-30",IF(MONTH(recentreportdate)=12,YEAR(recentreportdate)&amp;"-09-30",YEAR(recentreportdate)-1&amp;"-12-31")))</f>
        <v>2023-12-31</v>
      </c>
      <c r="G4" s="276"/>
      <c r="H4" s="132">
        <f ca="1">IF(I2="PE Band",[1]!s_est_eps(H3,YEAR(I4),I4),[1]!s_est_avgbps(H3,YEAR(I4),I4))</f>
        <v>-4.2868000000000004</v>
      </c>
      <c r="I4" s="314">
        <f ca="1">--[1]!td(TODAY()-1)</f>
        <v>45464</v>
      </c>
      <c r="J4" s="132">
        <f ca="1">IF([1]!s_dq_close(公司分析!$D$4,I4,$M$2)=0,NA(),[1]!s_dq_close(公司分析!$D$4,I4,$M$2))</f>
        <v>136.80000000000001</v>
      </c>
      <c r="K4" s="132">
        <f ca="1">H4*LEFT($K$3,LEN($K$3)-1)</f>
        <v>-34.294400000000003</v>
      </c>
      <c r="L4" s="132">
        <f ca="1">H4*LEFT($L$3,LEN($L$3)-1)</f>
        <v>-85.736000000000004</v>
      </c>
      <c r="M4" s="319">
        <f ca="1">H4*LEFT($M$3,LEN($M$3)-1)</f>
        <v>-137.17760000000001</v>
      </c>
      <c r="N4" s="322">
        <f ca="1">J4/$J$64-1</f>
        <v>-0.18909306461173669</v>
      </c>
      <c r="O4" s="323">
        <f ca="1">R4/$R$64-1</f>
        <v>-0.12654007074709217</v>
      </c>
      <c r="P4" s="314" t="s">
        <v>260</v>
      </c>
      <c r="Q4" s="271" t="s">
        <v>11</v>
      </c>
      <c r="R4" s="276">
        <f ca="1">IF([1]!s_dq_close($S$3,I4,$M$2)=0,NA(),[1]!s_dq_close($S$3,I4,$M$2))</f>
        <v>3701.4</v>
      </c>
      <c r="S4" s="125"/>
      <c r="T4" s="125"/>
      <c r="U4" s="297" t="s">
        <v>261</v>
      </c>
      <c r="V4" s="253">
        <f>IF(Z4="",0,RANK(Z4,Z:Z,1))</f>
        <v>0</v>
      </c>
      <c r="W4" s="348" t="str">
        <f>IF(板块成分!B6="","",板块成分!B6)</f>
        <v>0001.HK</v>
      </c>
      <c r="X4" s="270" t="str">
        <f>[1]!s_info_name(W4)</f>
        <v>长和</v>
      </c>
      <c r="Y4" s="335" t="str">
        <f>IF($Y$3="申万一级行业",[1]!s_info_industry_sw_2021(W4,公司分析!D$5,1),IF($Y$3="申万二级行业",[1]!s_info_industry_sw_2021(W4,公司分析!D$5,2),IF($Y$3="申万三级行业",[1]!s_info_industry_sw_2021(W4,公司分析!D$5,3),IF($Y$3="wind一级行业",[1]!s_info_industry_gics(W4,1),IF($Y$3="wind二级行业",[1]!s_info_industry_gics(W4,2),IF($Y$3="wind三级行业",[1]!s_info_industry_gics(W4,3),IF($Y$3="wind四级行业",[1]!s_info_industry_gics(W4,4),IF($Y$3="证监会门类行业",[1]!s_info_industry_csrc12_n(W4,公司分析!D$5,1),""))))))))</f>
        <v>综合类行业</v>
      </c>
      <c r="Z4" s="298" t="str">
        <f>IF(Y4=行业比较!$E$6,ROW(),"")</f>
        <v/>
      </c>
      <c r="AA4" s="125"/>
      <c r="AB4" s="287" t="s">
        <v>142</v>
      </c>
      <c r="AC4" s="299" t="s">
        <v>123</v>
      </c>
      <c r="AD4" s="300" t="s">
        <v>134</v>
      </c>
      <c r="AE4" s="300" t="s">
        <v>135</v>
      </c>
      <c r="AF4" s="301" t="s">
        <v>130</v>
      </c>
      <c r="AG4" s="301" t="s">
        <v>136</v>
      </c>
      <c r="AH4" s="300" t="s">
        <v>137</v>
      </c>
      <c r="AI4" s="300" t="s">
        <v>138</v>
      </c>
      <c r="AJ4" s="300" t="s">
        <v>139</v>
      </c>
      <c r="AK4" s="300" t="s">
        <v>140</v>
      </c>
      <c r="AL4" s="302" t="s">
        <v>148</v>
      </c>
      <c r="AM4" s="302" t="s">
        <v>149</v>
      </c>
      <c r="AN4" s="303" t="s">
        <v>150</v>
      </c>
      <c r="AO4" s="304" t="s">
        <v>151</v>
      </c>
      <c r="AP4" s="125"/>
    </row>
    <row r="5" spans="1:43" ht="17.25" thickBot="1" x14ac:dyDescent="0.35">
      <c r="B5" s="275" t="s">
        <v>61</v>
      </c>
      <c r="C5" s="271" t="s">
        <v>9</v>
      </c>
      <c r="D5" s="271" t="s">
        <v>57</v>
      </c>
      <c r="E5" s="271" t="s">
        <v>58</v>
      </c>
      <c r="F5" s="271"/>
      <c r="G5" s="276"/>
      <c r="H5" s="326" t="e">
        <f ca="1">IF(([1]!s_share_total($H$3,I5)/[1]!s_share_total($H$3,I6))/(YEAR(I5)/YEAR(I4))=1,NA(),IF($I$2="PE Band",[1]!S_STM07_IS($H$3,61,YEAR(I5)-1&amp;"-12-31",1)/[1]!s_share_total($H$3,I5),[1]!s_stm07_bs($H$3,140,YEAR(I5)-1&amp;"-12-31",1)/[1]!s_share_total($H$3,I5)))</f>
        <v>#N/A</v>
      </c>
      <c r="I5" s="314">
        <f ca="1">--[1]!td(I4-$N$2)</f>
        <v>45457</v>
      </c>
      <c r="J5" s="132">
        <f ca="1">IF([1]!s_dq_close(公司分析!$D$4,I5,$M$2)=0,NA(),[1]!s_dq_close(公司分析!$D$4,I5,$M$2))</f>
        <v>117.1</v>
      </c>
      <c r="K5" s="132" t="e">
        <f ca="1">H5*LEFT($K$3,LEN($K$3)-1)</f>
        <v>#N/A</v>
      </c>
      <c r="L5" s="132" t="e">
        <f t="shared" ref="L5:L64" ca="1" si="0">H5*LEFT($L$3,LEN($L$3)-1)</f>
        <v>#N/A</v>
      </c>
      <c r="M5" s="319" t="e">
        <f t="shared" ref="M5:M64" ca="1" si="1">H5*LEFT($M$3,LEN($M$3)-1)</f>
        <v>#N/A</v>
      </c>
      <c r="N5" s="322">
        <f t="shared" ref="N5:N63" ca="1" si="2">J5/$J$64-1</f>
        <v>-0.30586840545346772</v>
      </c>
      <c r="O5" s="323">
        <f t="shared" ref="O5:O35" ca="1" si="3">R5/$R$64-1</f>
        <v>-0.12507226916932346</v>
      </c>
      <c r="P5" s="314" t="s">
        <v>262</v>
      </c>
      <c r="Q5" s="271" t="s">
        <v>12</v>
      </c>
      <c r="R5" s="276">
        <f ca="1">IF([1]!s_dq_close($S$3,I5,$M$2)=0,NA(),[1]!s_dq_close($S$3,I5,$M$2))</f>
        <v>3707.62</v>
      </c>
      <c r="S5" s="125"/>
      <c r="T5" s="125"/>
      <c r="U5" s="297" t="s">
        <v>263</v>
      </c>
      <c r="V5" s="253">
        <f t="shared" ref="V5:V68" si="4">IF(Z5="",0,RANK(Z5,Z:Z,1))</f>
        <v>0</v>
      </c>
      <c r="W5" s="348" t="str">
        <f>IF(板块成分!B7="","",板块成分!B7)</f>
        <v>0002.HK</v>
      </c>
      <c r="X5" s="270" t="str">
        <f>[1]!s_info_name(W5)</f>
        <v>中电控股</v>
      </c>
      <c r="Y5" s="335" t="str">
        <f>IF($Y$3="申万一级行业",[1]!s_info_industry_sw_2021(W5,公司分析!D$5,1),IF($Y$3="申万二级行业",[1]!s_info_industry_sw_2021(W5,公司分析!D$5,2),IF($Y$3="申万三级行业",[1]!s_info_industry_sw_2021(W5,公司分析!D$5,3),IF($Y$3="wind一级行业",[1]!s_info_industry_gics(W5,1),IF($Y$3="wind二级行业",[1]!s_info_industry_gics(W5,2),IF($Y$3="wind三级行业",[1]!s_info_industry_gics(W5,3),IF($Y$3="wind四级行业",[1]!s_info_industry_gics(W5,4),IF($Y$3="证监会门类行业",[1]!s_info_industry_csrc12_n(W5,公司分析!D$5,1),""))))))))</f>
        <v>电力</v>
      </c>
      <c r="Z5" s="298" t="str">
        <f>IF(Y5=行业比较!$E$6,ROW(),"")</f>
        <v/>
      </c>
      <c r="AA5" s="125"/>
      <c r="AB5" s="287"/>
      <c r="AC5" s="305">
        <v>1</v>
      </c>
      <c r="AD5" s="306">
        <v>2</v>
      </c>
      <c r="AE5" s="307">
        <v>3</v>
      </c>
      <c r="AF5" s="307">
        <v>4</v>
      </c>
      <c r="AG5" s="307">
        <v>5</v>
      </c>
      <c r="AH5" s="307">
        <v>6</v>
      </c>
      <c r="AI5" s="307">
        <v>7</v>
      </c>
      <c r="AJ5" s="307">
        <v>8</v>
      </c>
      <c r="AK5" s="308">
        <v>9</v>
      </c>
      <c r="AL5" s="306">
        <v>10</v>
      </c>
      <c r="AM5" s="306">
        <v>11</v>
      </c>
      <c r="AN5" s="306">
        <v>12</v>
      </c>
      <c r="AO5" s="309">
        <v>13</v>
      </c>
      <c r="AP5" s="125"/>
    </row>
    <row r="6" spans="1:43" ht="17.25" thickTop="1" x14ac:dyDescent="0.3">
      <c r="B6" s="275" t="s">
        <v>62</v>
      </c>
      <c r="C6" s="271" t="s">
        <v>2</v>
      </c>
      <c r="D6" s="132">
        <f ca="1">公司分析!U61-F6</f>
        <v>0</v>
      </c>
      <c r="E6" s="271" t="s">
        <v>3</v>
      </c>
      <c r="F6" s="271" t="str">
        <f ca="1">[1]!S_HOLDER_AVGNUM(公司分析!D4,F4,2)</f>
        <v>0</v>
      </c>
      <c r="G6" s="276"/>
      <c r="H6" s="326" t="e">
        <f ca="1">IF(([1]!s_share_total($H$3,I6)/[1]!s_share_total($H$3,I7))/(YEAR(I6)/YEAR(I5))=1,NA(),IF($I$2="PE Band",[1]!S_STM07_IS($H$3,61,YEAR(I6)-1&amp;"-12-31",1)/[1]!s_share_total($H$3,I6),[1]!s_stm07_bs($H$3,140,YEAR(I6)-1&amp;"-12-31",1)/[1]!s_share_total($H$3,I6)))</f>
        <v>#N/A</v>
      </c>
      <c r="I6" s="314">
        <f ca="1">--[1]!td(I5-$N$2)</f>
        <v>45450</v>
      </c>
      <c r="J6" s="132">
        <f ca="1">IF([1]!s_dq_close(公司分析!$D$4,I6,$M$2)=0,NA(),[1]!s_dq_close(公司分析!$D$4,I6,$M$2))</f>
        <v>113.6</v>
      </c>
      <c r="K6" s="132" t="e">
        <f t="shared" ref="K6:K64" ca="1" si="5">H6*LEFT($K$3,LEN($K$3)-1)</f>
        <v>#N/A</v>
      </c>
      <c r="L6" s="132" t="e">
        <f t="shared" ca="1" si="0"/>
        <v>#N/A</v>
      </c>
      <c r="M6" s="319" t="e">
        <f t="shared" ca="1" si="1"/>
        <v>#N/A</v>
      </c>
      <c r="N6" s="322">
        <f t="shared" ca="1" si="2"/>
        <v>-0.32661529342027262</v>
      </c>
      <c r="O6" s="323">
        <f t="shared" ca="1" si="3"/>
        <v>-0.10976890384483784</v>
      </c>
      <c r="P6" s="271" t="s">
        <v>264</v>
      </c>
      <c r="Q6" s="271" t="s">
        <v>13</v>
      </c>
      <c r="R6" s="276">
        <f ca="1">IF([1]!s_dq_close($S$3,I6,$M$2)=0,NA(),[1]!s_dq_close($S$3,I6,$M$2))</f>
        <v>3772.47</v>
      </c>
      <c r="S6" s="125"/>
      <c r="T6" s="125"/>
      <c r="U6" s="297" t="s">
        <v>265</v>
      </c>
      <c r="V6" s="253">
        <f t="shared" si="4"/>
        <v>0</v>
      </c>
      <c r="W6" s="348" t="str">
        <f>IF(板块成分!B8="","",板块成分!B8)</f>
        <v>0003.HK</v>
      </c>
      <c r="X6" s="270" t="str">
        <f>[1]!s_info_name(W6)</f>
        <v>香港中华煤气</v>
      </c>
      <c r="Y6" s="335" t="str">
        <f>IF($Y$3="申万一级行业",[1]!s_info_industry_sw_2021(W6,公司分析!D$5,1),IF($Y$3="申万二级行业",[1]!s_info_industry_sw_2021(W6,公司分析!D$5,2),IF($Y$3="申万三级行业",[1]!s_info_industry_sw_2021(W6,公司分析!D$5,3),IF($Y$3="wind一级行业",[1]!s_info_industry_gics(W6,1),IF($Y$3="wind二级行业",[1]!s_info_industry_gics(W6,2),IF($Y$3="wind三级行业",[1]!s_info_industry_gics(W6,3),IF($Y$3="wind四级行业",[1]!s_info_industry_gics(W6,4),IF($Y$3="证监会门类行业",[1]!s_info_industry_csrc12_n(W6,公司分析!D$5,1),""))))))))</f>
        <v>燃气</v>
      </c>
      <c r="Z6" s="298" t="str">
        <f>IF(Y6=行业比较!$E$6,ROW(),"")</f>
        <v/>
      </c>
      <c r="AA6" s="125"/>
      <c r="AB6" s="287"/>
      <c r="AC6" s="287"/>
      <c r="AD6" s="287"/>
      <c r="AE6" s="287"/>
      <c r="AF6" s="287"/>
      <c r="AG6" s="125"/>
      <c r="AH6" s="125"/>
      <c r="AI6" s="125"/>
      <c r="AJ6" s="125"/>
      <c r="AK6" s="125"/>
      <c r="AL6" s="125"/>
      <c r="AM6" s="125"/>
      <c r="AN6" s="125"/>
      <c r="AO6" s="125"/>
      <c r="AP6" s="125"/>
    </row>
    <row r="7" spans="1:43" x14ac:dyDescent="0.3">
      <c r="B7" s="275" t="s">
        <v>63</v>
      </c>
      <c r="C7" s="271" t="s">
        <v>4</v>
      </c>
      <c r="D7" s="271"/>
      <c r="E7" s="271"/>
      <c r="F7" s="271"/>
      <c r="G7" s="276"/>
      <c r="H7" s="326" t="e">
        <f ca="1">IF(([1]!s_share_total($H$3,I7)/[1]!s_share_total($H$3,I8))/(YEAR(I7)/YEAR(I6))=1,NA(),IF($I$2="PE Band",[1]!S_STM07_IS($H$3,61,YEAR(I7)-1&amp;"-12-31",1)/[1]!s_share_total($H$3,I7),[1]!s_stm07_bs($H$3,140,YEAR(I7)-1&amp;"-12-31",1)/[1]!s_share_total($H$3,I7)))</f>
        <v>#N/A</v>
      </c>
      <c r="I7" s="314">
        <f ca="1">--[1]!td(I6-$N$2)</f>
        <v>45443</v>
      </c>
      <c r="J7" s="132">
        <f ca="1">IF([1]!s_dq_close(公司分析!$D$4,I7,$M$2)=0,NA(),[1]!s_dq_close(公司分析!$D$4,I7,$M$2))</f>
        <v>111.2</v>
      </c>
      <c r="K7" s="132" t="e">
        <f t="shared" ca="1" si="5"/>
        <v>#N/A</v>
      </c>
      <c r="L7" s="132" t="e">
        <f t="shared" ca="1" si="0"/>
        <v>#N/A</v>
      </c>
      <c r="M7" s="319" t="e">
        <f t="shared" ca="1" si="1"/>
        <v>#N/A</v>
      </c>
      <c r="N7" s="322">
        <f t="shared" ca="1" si="2"/>
        <v>-0.34084173088322456</v>
      </c>
      <c r="O7" s="323">
        <f t="shared" ca="1" si="3"/>
        <v>-0.12905090817272857</v>
      </c>
      <c r="P7" s="271" t="s">
        <v>266</v>
      </c>
      <c r="Q7" s="271" t="s">
        <v>14</v>
      </c>
      <c r="R7" s="276">
        <f ca="1">IF([1]!s_dq_close($S$3,I7,$M$2)=0,NA(),[1]!s_dq_close($S$3,I7,$M$2))</f>
        <v>3690.76</v>
      </c>
      <c r="S7" s="125"/>
      <c r="T7" s="125"/>
      <c r="U7" s="297" t="s">
        <v>267</v>
      </c>
      <c r="V7" s="253">
        <f t="shared" si="4"/>
        <v>0</v>
      </c>
      <c r="W7" s="348" t="str">
        <f>IF(板块成分!B9="","",板块成分!B9)</f>
        <v>0004.HK</v>
      </c>
      <c r="X7" s="270" t="str">
        <f>[1]!s_info_name(W7)</f>
        <v>九龙仓集团</v>
      </c>
      <c r="Y7" s="335" t="str">
        <f>IF($Y$3="申万一级行业",[1]!s_info_industry_sw_2021(W7,公司分析!D$5,1),IF($Y$3="申万二级行业",[1]!s_info_industry_sw_2021(W7,公司分析!D$5,2),IF($Y$3="申万三级行业",[1]!s_info_industry_sw_2021(W7,公司分析!D$5,3),IF($Y$3="wind一级行业",[1]!s_info_industry_gics(W7,1),IF($Y$3="wind二级行业",[1]!s_info_industry_gics(W7,2),IF($Y$3="wind三级行业",[1]!s_info_industry_gics(W7,3),IF($Y$3="wind四级行业",[1]!s_info_industry_gics(W7,4),IF($Y$3="证监会门类行业",[1]!s_info_industry_csrc12_n(W7,公司分析!D$5,1),""))))))))</f>
        <v>多样化房地产活动</v>
      </c>
      <c r="Z7" s="298" t="str">
        <f>IF(Y7=行业比较!$E$6,ROW(),"")</f>
        <v/>
      </c>
      <c r="AA7" s="125"/>
      <c r="AB7" s="287"/>
      <c r="AC7" s="287"/>
      <c r="AD7" s="287"/>
      <c r="AE7" s="287"/>
      <c r="AF7" s="287"/>
      <c r="AG7" s="310"/>
      <c r="AH7" s="310"/>
      <c r="AI7" s="310"/>
      <c r="AJ7" s="310"/>
      <c r="AK7" s="310"/>
      <c r="AL7" s="310"/>
      <c r="AM7" s="310"/>
      <c r="AN7" s="310"/>
      <c r="AO7" s="125"/>
      <c r="AP7" s="125"/>
    </row>
    <row r="8" spans="1:43" x14ac:dyDescent="0.3">
      <c r="B8" s="275" t="s">
        <v>64</v>
      </c>
      <c r="C8" s="271" t="s">
        <v>6</v>
      </c>
      <c r="D8" s="271" t="s">
        <v>7</v>
      </c>
      <c r="E8" s="271" t="s">
        <v>8</v>
      </c>
      <c r="F8" s="271"/>
      <c r="G8" s="276"/>
      <c r="H8" s="326" t="e">
        <f ca="1">IF(([1]!s_share_total($H$3,I8)/[1]!s_share_total($H$3,I9))/(YEAR(I8)/YEAR(I7))=1,NA(),IF($I$2="PE Band",[1]!S_STM07_IS($H$3,61,YEAR(I8)-1&amp;"-12-31",1)/[1]!s_share_total($H$3,I8),[1]!s_stm07_bs($H$3,140,YEAR(I8)-1&amp;"-12-31",1)/[1]!s_share_total($H$3,I8)))</f>
        <v>#N/A</v>
      </c>
      <c r="I8" s="314">
        <f ca="1">--[1]!td(I7-$N$2)</f>
        <v>45436</v>
      </c>
      <c r="J8" s="132">
        <f ca="1">IF([1]!s_dq_close(公司分析!$D$4,I8,$M$2)=0,NA(),[1]!s_dq_close(公司分析!$D$4,I8,$M$2))</f>
        <v>106.3</v>
      </c>
      <c r="K8" s="132" t="e">
        <f t="shared" ca="1" si="5"/>
        <v>#N/A</v>
      </c>
      <c r="L8" s="132" t="e">
        <f t="shared" ca="1" si="0"/>
        <v>#N/A</v>
      </c>
      <c r="M8" s="319" t="e">
        <f t="shared" ca="1" si="1"/>
        <v>#N/A</v>
      </c>
      <c r="N8" s="322">
        <f t="shared" ca="1" si="2"/>
        <v>-0.36988737403675165</v>
      </c>
      <c r="O8" s="323">
        <f t="shared" ca="1" si="3"/>
        <v>-0.10339741789632417</v>
      </c>
      <c r="P8" s="271" t="s">
        <v>268</v>
      </c>
      <c r="Q8" s="271" t="s">
        <v>15</v>
      </c>
      <c r="R8" s="276">
        <f ca="1">IF([1]!s_dq_close($S$3,I8,$M$2)=0,NA(),[1]!s_dq_close($S$3,I8,$M$2))</f>
        <v>3799.47</v>
      </c>
      <c r="S8" s="125"/>
      <c r="T8" s="125"/>
      <c r="U8" s="297" t="s">
        <v>269</v>
      </c>
      <c r="V8" s="253">
        <f t="shared" si="4"/>
        <v>0</v>
      </c>
      <c r="W8" s="348" t="str">
        <f>IF(板块成分!B10="","",板块成分!B10)</f>
        <v>0005.HK</v>
      </c>
      <c r="X8" s="270" t="str">
        <f>[1]!s_info_name(W8)</f>
        <v>汇丰控股</v>
      </c>
      <c r="Y8" s="335" t="str">
        <f>IF($Y$3="申万一级行业",[1]!s_info_industry_sw_2021(W8,公司分析!D$5,1),IF($Y$3="申万二级行业",[1]!s_info_industry_sw_2021(W8,公司分析!D$5,2),IF($Y$3="申万三级行业",[1]!s_info_industry_sw_2021(W8,公司分析!D$5,3),IF($Y$3="wind一级行业",[1]!s_info_industry_gics(W8,1),IF($Y$3="wind二级行业",[1]!s_info_industry_gics(W8,2),IF($Y$3="wind三级行业",[1]!s_info_industry_gics(W8,3),IF($Y$3="wind四级行业",[1]!s_info_industry_gics(W8,4),IF($Y$3="证监会门类行业",[1]!s_info_industry_csrc12_n(W8,公司分析!D$5,1),""))))))))</f>
        <v>多元化银行</v>
      </c>
      <c r="Z8" s="298" t="str">
        <f>IF(Y8=行业比较!$E$6,ROW(),"")</f>
        <v/>
      </c>
      <c r="AA8" s="125"/>
      <c r="AB8" s="287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</row>
    <row r="9" spans="1:43" x14ac:dyDescent="0.3">
      <c r="B9" s="275" t="s">
        <v>65</v>
      </c>
      <c r="C9" s="271" t="s">
        <v>66</v>
      </c>
      <c r="D9" s="271" t="s">
        <v>67</v>
      </c>
      <c r="E9" s="271" t="s">
        <v>68</v>
      </c>
      <c r="F9" s="271" t="s">
        <v>69</v>
      </c>
      <c r="G9" s="277">
        <f ca="1">IF(公司分析!M38="1月前",公司分析!F38-30,IF(公司分析!M38="1季前",公司分析!F38-90,IF(公司分析!M38="半年前",公司分析!F38-180,公司分析!F38-365)))</f>
        <v>45286</v>
      </c>
      <c r="H9" s="326" t="e">
        <f ca="1">IF(([1]!s_share_total($H$3,I9)/[1]!s_share_total($H$3,I10))/(YEAR(I9)/YEAR(I8))=1,NA(),IF($I$2="PE Band",[1]!S_STM07_IS($H$3,61,YEAR(I9)-1&amp;"-12-31",1)/[1]!s_share_total($H$3,I9),[1]!s_stm07_bs($H$3,140,YEAR(I9)-1&amp;"-12-31",1)/[1]!s_share_total($H$3,I9)))</f>
        <v>#N/A</v>
      </c>
      <c r="I9" s="314">
        <f ca="1">--[1]!td(I8-$N$2)</f>
        <v>45429</v>
      </c>
      <c r="J9" s="132">
        <f ca="1">IF([1]!s_dq_close(公司分析!$D$4,I9,$M$2)=0,NA(),[1]!s_dq_close(公司分析!$D$4,I9,$M$2))</f>
        <v>129</v>
      </c>
      <c r="K9" s="132" t="e">
        <f t="shared" ca="1" si="5"/>
        <v>#N/A</v>
      </c>
      <c r="L9" s="132" t="e">
        <f t="shared" ca="1" si="0"/>
        <v>#N/A</v>
      </c>
      <c r="M9" s="319" t="e">
        <f t="shared" ca="1" si="1"/>
        <v>#N/A</v>
      </c>
      <c r="N9" s="322">
        <f t="shared" ca="1" si="2"/>
        <v>-0.23532898636633071</v>
      </c>
      <c r="O9" s="323">
        <f t="shared" ca="1" si="3"/>
        <v>-2.9507059370449951E-2</v>
      </c>
      <c r="P9" s="271" t="s">
        <v>270</v>
      </c>
      <c r="Q9" s="271" t="s">
        <v>16</v>
      </c>
      <c r="R9" s="276">
        <f ca="1">IF([1]!s_dq_close($S$3,I9,$M$2)=0,NA(),[1]!s_dq_close($S$3,I9,$M$2))</f>
        <v>4112.59</v>
      </c>
      <c r="S9" s="125"/>
      <c r="T9" s="125"/>
      <c r="U9" s="297" t="s">
        <v>271</v>
      </c>
      <c r="V9" s="253">
        <f t="shared" si="4"/>
        <v>0</v>
      </c>
      <c r="W9" s="348" t="str">
        <f>IF(板块成分!B11="","",板块成分!B11)</f>
        <v>0006.HK</v>
      </c>
      <c r="X9" s="270" t="str">
        <f>[1]!s_info_name(W9)</f>
        <v>电能实业</v>
      </c>
      <c r="Y9" s="335" t="str">
        <f>IF($Y$3="申万一级行业",[1]!s_info_industry_sw_2021(W9,公司分析!D$5,1),IF($Y$3="申万二级行业",[1]!s_info_industry_sw_2021(W9,公司分析!D$5,2),IF($Y$3="申万三级行业",[1]!s_info_industry_sw_2021(W9,公司分析!D$5,3),IF($Y$3="wind一级行业",[1]!s_info_industry_gics(W9,1),IF($Y$3="wind二级行业",[1]!s_info_industry_gics(W9,2),IF($Y$3="wind三级行业",[1]!s_info_industry_gics(W9,3),IF($Y$3="wind四级行业",[1]!s_info_industry_gics(W9,4),IF($Y$3="证监会门类行业",[1]!s_info_industry_csrc12_n(W9,公司分析!D$5,1),""))))))))</f>
        <v>电力</v>
      </c>
      <c r="Z9" s="298" t="str">
        <f>IF(Y9=行业比较!$E$6,ROW(),"")</f>
        <v/>
      </c>
      <c r="AA9" s="125"/>
      <c r="AB9" s="287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</row>
    <row r="10" spans="1:43" x14ac:dyDescent="0.3">
      <c r="B10" s="275" t="s">
        <v>70</v>
      </c>
      <c r="C10" s="271" t="s">
        <v>71</v>
      </c>
      <c r="D10" s="271" t="s">
        <v>72</v>
      </c>
      <c r="E10" s="271" t="s">
        <v>272</v>
      </c>
      <c r="F10" s="271" t="s">
        <v>273</v>
      </c>
      <c r="G10" s="276">
        <f>IF(公司分析!T97="合并报表",1,IF(公司分析!T97="母公司报表",2,IF(公司分析!T97="合并报表(调整)",3,4)))</f>
        <v>1</v>
      </c>
      <c r="H10" s="326" t="e">
        <f ca="1">IF(([1]!s_share_total($H$3,I10)/[1]!s_share_total($H$3,I11))/(YEAR(I10)/YEAR(I9))=1,NA(),IF($I$2="PE Band",[1]!S_STM07_IS($H$3,61,YEAR(I10)-1&amp;"-12-31",1)/[1]!s_share_total($H$3,I10),[1]!s_stm07_bs($H$3,140,YEAR(I10)-1&amp;"-12-31",1)/[1]!s_share_total($H$3,I10)))</f>
        <v>#N/A</v>
      </c>
      <c r="I10" s="314">
        <f ca="1">--[1]!td(I9-$N$2)</f>
        <v>45422</v>
      </c>
      <c r="J10" s="132">
        <f ca="1">IF([1]!s_dq_close(公司分析!$D$4,I10,$M$2)=0,NA(),[1]!s_dq_close(公司分析!$D$4,I10,$M$2))</f>
        <v>108.3</v>
      </c>
      <c r="K10" s="132" t="e">
        <f t="shared" ca="1" si="5"/>
        <v>#N/A</v>
      </c>
      <c r="L10" s="132" t="e">
        <f t="shared" ca="1" si="0"/>
        <v>#N/A</v>
      </c>
      <c r="M10" s="319" t="e">
        <f t="shared" ca="1" si="1"/>
        <v>#N/A</v>
      </c>
      <c r="N10" s="322">
        <f t="shared" ca="1" si="2"/>
        <v>-0.35803200948429159</v>
      </c>
      <c r="O10" s="323">
        <f t="shared" ca="1" si="3"/>
        <v>-6.496791838834437E-2</v>
      </c>
      <c r="P10" s="271" t="s">
        <v>274</v>
      </c>
      <c r="Q10" s="271" t="s">
        <v>17</v>
      </c>
      <c r="R10" s="276">
        <f ca="1">IF([1]!s_dq_close($S$3,I10,$M$2)=0,NA(),[1]!s_dq_close($S$3,I10,$M$2))</f>
        <v>3962.32</v>
      </c>
      <c r="S10" s="125"/>
      <c r="T10" s="125"/>
      <c r="U10" s="297" t="s">
        <v>275</v>
      </c>
      <c r="V10" s="253">
        <f t="shared" si="4"/>
        <v>0</v>
      </c>
      <c r="W10" s="348" t="str">
        <f>IF(板块成分!B12="","",板块成分!B12)</f>
        <v>0007.HK</v>
      </c>
      <c r="X10" s="270" t="str">
        <f>[1]!s_info_name(W10)</f>
        <v>智富资源投资</v>
      </c>
      <c r="Y10" s="335" t="str">
        <f>IF($Y$3="申万一级行业",[1]!s_info_industry_sw_2021(W10,公司分析!D$5,1),IF($Y$3="申万二级行业",[1]!s_info_industry_sw_2021(W10,公司分析!D$5,2),IF($Y$3="申万三级行业",[1]!s_info_industry_sw_2021(W10,公司分析!D$5,3),IF($Y$3="wind一级行业",[1]!s_info_industry_gics(W10,1),IF($Y$3="wind二级行业",[1]!s_info_industry_gics(W10,2),IF($Y$3="wind三级行业",[1]!s_info_industry_gics(W10,3),IF($Y$3="wind四级行业",[1]!s_info_industry_gics(W10,4),IF($Y$3="证监会门类行业",[1]!s_info_industry_csrc12_n(W10,公司分析!D$5,1),""))))))))</f>
        <v>消费电子产品</v>
      </c>
      <c r="Z10" s="298" t="str">
        <f>IF(Y10=行业比较!$E$6,ROW(),"")</f>
        <v/>
      </c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</row>
    <row r="11" spans="1:43" x14ac:dyDescent="0.3">
      <c r="B11" s="278" t="s">
        <v>276</v>
      </c>
      <c r="C11" s="271"/>
      <c r="D11" s="271"/>
      <c r="E11" s="271"/>
      <c r="F11" s="271"/>
      <c r="G11" s="276">
        <f>IF(公司分析!U97="合并报表",1,IF(公司分析!U97="母公司报表",2,IF(公司分析!U97="合并报表(调整)",3,4)))</f>
        <v>1</v>
      </c>
      <c r="H11" s="326" t="e">
        <f ca="1">IF(([1]!s_share_total($H$3,I11)/[1]!s_share_total($H$3,I12))/(YEAR(I11)/YEAR(I10))=1,NA(),IF($I$2="PE Band",[1]!S_STM07_IS($H$3,61,YEAR(I11)-1&amp;"-12-31",1)/[1]!s_share_total($H$3,I11),[1]!s_stm07_bs($H$3,140,YEAR(I11)-1&amp;"-12-31",1)/[1]!s_share_total($H$3,I11)))</f>
        <v>#N/A</v>
      </c>
      <c r="I11" s="314">
        <f ca="1">--[1]!td(I10-$N$2)</f>
        <v>45412</v>
      </c>
      <c r="J11" s="132">
        <f ca="1">IF([1]!s_dq_close(公司分析!$D$4,I11,$M$2)=0,NA(),[1]!s_dq_close(公司分析!$D$4,I11,$M$2))</f>
        <v>102.8</v>
      </c>
      <c r="K11" s="132" t="e">
        <f t="shared" ca="1" si="5"/>
        <v>#N/A</v>
      </c>
      <c r="L11" s="132" t="e">
        <f t="shared" ca="1" si="0"/>
        <v>#N/A</v>
      </c>
      <c r="M11" s="319" t="e">
        <f t="shared" ca="1" si="1"/>
        <v>#N/A</v>
      </c>
      <c r="N11" s="322">
        <f t="shared" ca="1" si="2"/>
        <v>-0.39063426200355655</v>
      </c>
      <c r="O11" s="323">
        <f t="shared" ca="1" si="3"/>
        <v>-0.12671233684866301</v>
      </c>
      <c r="P11" s="271" t="s">
        <v>277</v>
      </c>
      <c r="Q11" s="271" t="s">
        <v>18</v>
      </c>
      <c r="R11" s="276">
        <f ca="1">IF([1]!s_dq_close($S$3,I11,$M$2)=0,NA(),[1]!s_dq_close($S$3,I11,$M$2))</f>
        <v>3700.67</v>
      </c>
      <c r="S11" s="125"/>
      <c r="T11" s="125"/>
      <c r="U11" s="297"/>
      <c r="V11" s="253">
        <f t="shared" si="4"/>
        <v>0</v>
      </c>
      <c r="W11" s="348" t="str">
        <f>IF(板块成分!B13="","",板块成分!B13)</f>
        <v>0008.HK</v>
      </c>
      <c r="X11" s="270" t="str">
        <f>[1]!s_info_name(W11)</f>
        <v>电讯盈科</v>
      </c>
      <c r="Y11" s="335" t="str">
        <f>IF($Y$3="申万一级行业",[1]!s_info_industry_sw_2021(W11,公司分析!D$5,1),IF($Y$3="申万二级行业",[1]!s_info_industry_sw_2021(W11,公司分析!D$5,2),IF($Y$3="申万三级行业",[1]!s_info_industry_sw_2021(W11,公司分析!D$5,3),IF($Y$3="wind一级行业",[1]!s_info_industry_gics(W11,1),IF($Y$3="wind二级行业",[1]!s_info_industry_gics(W11,2),IF($Y$3="wind三级行业",[1]!s_info_industry_gics(W11,3),IF($Y$3="wind四级行业",[1]!s_info_industry_gics(W11,4),IF($Y$3="证监会门类行业",[1]!s_info_industry_csrc12_n(W11,公司分析!D$5,1),""))))))))</f>
        <v>综合电信服务</v>
      </c>
      <c r="Z11" s="298" t="str">
        <f>IF(Y11=行业比较!$E$6,ROW(),"")</f>
        <v/>
      </c>
      <c r="AA11" s="125"/>
      <c r="AB11" s="287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</row>
    <row r="12" spans="1:43" x14ac:dyDescent="0.3">
      <c r="B12" s="278"/>
      <c r="C12" s="271"/>
      <c r="D12" s="271"/>
      <c r="E12" s="271"/>
      <c r="F12" s="271"/>
      <c r="G12" s="276">
        <f>IF(公司分析!N97="合并报表",1,IF(公司分析!N97="母公司报表",2,IF(公司分析!N97="合并报表(调整)",3,4)))</f>
        <v>1</v>
      </c>
      <c r="H12" s="326" t="e">
        <f ca="1">IF(([1]!s_share_total($H$3,I12)/[1]!s_share_total($H$3,I13))/(YEAR(I12)/YEAR(I11))=1,NA(),IF($I$2="PE Band",[1]!S_STM07_IS($H$3,61,YEAR(I12)-1&amp;"-12-31",1)/[1]!s_share_total($H$3,I12),[1]!s_stm07_bs($H$3,140,YEAR(I12)-1&amp;"-12-31",1)/[1]!s_share_total($H$3,I12)))</f>
        <v>#N/A</v>
      </c>
      <c r="I12" s="314">
        <f ca="1">--[1]!td(I11-$N$2)</f>
        <v>45405</v>
      </c>
      <c r="J12" s="132">
        <f ca="1">IF([1]!s_dq_close(公司分析!$D$4,I12,$M$2)=0,NA(),[1]!s_dq_close(公司分析!$D$4,I12,$M$2))</f>
        <v>90.35</v>
      </c>
      <c r="K12" s="132" t="e">
        <f t="shared" ca="1" si="5"/>
        <v>#N/A</v>
      </c>
      <c r="L12" s="132" t="e">
        <f t="shared" ca="1" si="0"/>
        <v>#N/A</v>
      </c>
      <c r="M12" s="319" t="e">
        <f t="shared" ca="1" si="1"/>
        <v>#N/A</v>
      </c>
      <c r="N12" s="322">
        <f t="shared" ca="1" si="2"/>
        <v>-0.46443390634262005</v>
      </c>
      <c r="O12" s="323">
        <f t="shared" ca="1" si="3"/>
        <v>-0.18607806722153664</v>
      </c>
      <c r="P12" s="271" t="s">
        <v>278</v>
      </c>
      <c r="Q12" s="271" t="s">
        <v>19</v>
      </c>
      <c r="R12" s="276">
        <f ca="1">IF([1]!s_dq_close($S$3,I12,$M$2)=0,NA(),[1]!s_dq_close($S$3,I12,$M$2))</f>
        <v>3449.1</v>
      </c>
      <c r="S12" s="125"/>
      <c r="T12" s="125"/>
      <c r="U12" s="297"/>
      <c r="V12" s="253">
        <f t="shared" si="4"/>
        <v>0</v>
      </c>
      <c r="W12" s="348" t="str">
        <f>IF(板块成分!B14="","",板块成分!B14)</f>
        <v>0009.HK</v>
      </c>
      <c r="X12" s="270" t="str">
        <f>[1]!s_info_name(W12)</f>
        <v>金奥国际</v>
      </c>
      <c r="Y12" s="335" t="str">
        <f>IF($Y$3="申万一级行业",[1]!s_info_industry_sw_2021(W12,公司分析!D$5,1),IF($Y$3="申万二级行业",[1]!s_info_industry_sw_2021(W12,公司分析!D$5,2),IF($Y$3="申万三级行业",[1]!s_info_industry_sw_2021(W12,公司分析!D$5,3),IF($Y$3="wind一级行业",[1]!s_info_industry_gics(W12,1),IF($Y$3="wind二级行业",[1]!s_info_industry_gics(W12,2),IF($Y$3="wind三级行业",[1]!s_info_industry_gics(W12,3),IF($Y$3="wind四级行业",[1]!s_info_industry_gics(W12,4),IF($Y$3="证监会门类行业",[1]!s_info_industry_csrc12_n(W12,公司分析!D$5,1),""))))))))</f>
        <v>房地产经营公司</v>
      </c>
      <c r="Z12" s="298" t="str">
        <f>IF(Y12=行业比较!$E$6,ROW(),"")</f>
        <v/>
      </c>
      <c r="AA12" s="125"/>
      <c r="AB12" s="287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</row>
    <row r="13" spans="1:43" x14ac:dyDescent="0.3">
      <c r="B13" s="278"/>
      <c r="C13" s="271"/>
      <c r="D13" s="271"/>
      <c r="E13" s="271"/>
      <c r="F13" s="271"/>
      <c r="G13" s="276">
        <f>IF(公司分析!O97="合并报表",1,IF(公司分析!O97="母公司报表",2,IF(公司分析!O97="合并报表(调整)",3,4)))</f>
        <v>1</v>
      </c>
      <c r="H13" s="326" t="e">
        <f ca="1">IF(([1]!s_share_total($H$3,I13)/[1]!s_share_total($H$3,I14))/(YEAR(I13)/YEAR(I12))=1,NA(),IF($I$2="PE Band",[1]!S_STM07_IS($H$3,61,YEAR(I13)-1&amp;"-12-31",1)/[1]!s_share_total($H$3,I13),[1]!s_stm07_bs($H$3,140,YEAR(I13)-1&amp;"-12-31",1)/[1]!s_share_total($H$3,I13)))</f>
        <v>#N/A</v>
      </c>
      <c r="I13" s="314">
        <f ca="1">--[1]!td(I12-$N$2)</f>
        <v>45398</v>
      </c>
      <c r="J13" s="132">
        <f ca="1">IF([1]!s_dq_close(公司分析!$D$4,I13,$M$2)=0,NA(),[1]!s_dq_close(公司分析!$D$4,I13,$M$2))</f>
        <v>86.85</v>
      </c>
      <c r="K13" s="132" t="e">
        <f t="shared" ca="1" si="5"/>
        <v>#N/A</v>
      </c>
      <c r="L13" s="132" t="e">
        <f t="shared" ca="1" si="0"/>
        <v>#N/A</v>
      </c>
      <c r="M13" s="319" t="e">
        <f t="shared" ca="1" si="1"/>
        <v>#N/A</v>
      </c>
      <c r="N13" s="322">
        <f t="shared" ca="1" si="2"/>
        <v>-0.48518079430942507</v>
      </c>
      <c r="O13" s="323">
        <f t="shared" ca="1" si="3"/>
        <v>-0.21233094913902351</v>
      </c>
      <c r="P13" s="271" t="s">
        <v>279</v>
      </c>
      <c r="Q13" s="271" t="s">
        <v>20</v>
      </c>
      <c r="R13" s="276">
        <f ca="1">IF([1]!s_dq_close($S$3,I13,$M$2)=0,NA(),[1]!s_dq_close($S$3,I13,$M$2))</f>
        <v>3337.85</v>
      </c>
      <c r="S13" s="125"/>
      <c r="T13" s="125"/>
      <c r="U13" s="297"/>
      <c r="V13" s="253">
        <f t="shared" si="4"/>
        <v>0</v>
      </c>
      <c r="W13" s="348" t="str">
        <f>IF(板块成分!B15="","",板块成分!B15)</f>
        <v>0010.HK</v>
      </c>
      <c r="X13" s="270" t="str">
        <f>[1]!s_info_name(W13)</f>
        <v>恒隆集团</v>
      </c>
      <c r="Y13" s="335" t="str">
        <f>IF($Y$3="申万一级行业",[1]!s_info_industry_sw_2021(W13,公司分析!D$5,1),IF($Y$3="申万二级行业",[1]!s_info_industry_sw_2021(W13,公司分析!D$5,2),IF($Y$3="申万三级行业",[1]!s_info_industry_sw_2021(W13,公司分析!D$5,3),IF($Y$3="wind一级行业",[1]!s_info_industry_gics(W13,1),IF($Y$3="wind二级行业",[1]!s_info_industry_gics(W13,2),IF($Y$3="wind三级行业",[1]!s_info_industry_gics(W13,3),IF($Y$3="wind四级行业",[1]!s_info_industry_gics(W13,4),IF($Y$3="证监会门类行业",[1]!s_info_industry_csrc12_n(W13,公司分析!D$5,1),""))))))))</f>
        <v>房地产经营公司</v>
      </c>
      <c r="Z13" s="298" t="str">
        <f>IF(Y13=行业比较!$E$6,ROW(),"")</f>
        <v/>
      </c>
      <c r="AA13" s="125"/>
      <c r="AB13" s="310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</row>
    <row r="14" spans="1:43" x14ac:dyDescent="0.3">
      <c r="B14" s="279"/>
      <c r="C14" s="280"/>
      <c r="D14" s="280"/>
      <c r="E14" s="280"/>
      <c r="F14" s="280"/>
      <c r="G14" s="281">
        <f>IF(公司分析!P97="合并报表",1,IF(公司分析!P97="母公司报表",2,IF(公司分析!P97="合并报表(调整)",3,4)))</f>
        <v>1</v>
      </c>
      <c r="H14" s="326" t="e">
        <f ca="1">IF(([1]!s_share_total($H$3,I14)/[1]!s_share_total($H$3,I15))/(YEAR(I14)/YEAR(I13))=1,NA(),IF($I$2="PE Band",[1]!S_STM07_IS($H$3,61,YEAR(I14)-1&amp;"-12-31",1)/[1]!s_share_total($H$3,I14),[1]!s_stm07_bs($H$3,140,YEAR(I14)-1&amp;"-12-31",1)/[1]!s_share_total($H$3,I14)))</f>
        <v>#N/A</v>
      </c>
      <c r="I14" s="314">
        <f ca="1">--[1]!td(I13-$N$2)</f>
        <v>45391</v>
      </c>
      <c r="J14" s="132">
        <f ca="1">IF([1]!s_dq_close(公司分析!$D$4,I14,$M$2)=0,NA(),[1]!s_dq_close(公司分析!$D$4,I14,$M$2))</f>
        <v>89.35</v>
      </c>
      <c r="K14" s="132" t="e">
        <f t="shared" ca="1" si="5"/>
        <v>#N/A</v>
      </c>
      <c r="L14" s="132" t="e">
        <f t="shared" ca="1" si="0"/>
        <v>#N/A</v>
      </c>
      <c r="M14" s="319" t="e">
        <f t="shared" ca="1" si="1"/>
        <v>#N/A</v>
      </c>
      <c r="N14" s="322">
        <f t="shared" ca="1" si="2"/>
        <v>-0.47036158861885002</v>
      </c>
      <c r="O14" s="323">
        <f t="shared" ca="1" si="3"/>
        <v>-0.17920158201636305</v>
      </c>
      <c r="P14" s="271" t="s">
        <v>280</v>
      </c>
      <c r="Q14" s="271" t="s">
        <v>21</v>
      </c>
      <c r="R14" s="276">
        <f ca="1">IF([1]!s_dq_close($S$3,I14,$M$2)=0,NA(),[1]!s_dq_close($S$3,I14,$M$2))</f>
        <v>3478.24</v>
      </c>
      <c r="S14" s="125"/>
      <c r="T14" s="125"/>
      <c r="U14" s="297"/>
      <c r="V14" s="253">
        <f t="shared" si="4"/>
        <v>0</v>
      </c>
      <c r="W14" s="348" t="str">
        <f>IF(板块成分!B16="","",板块成分!B16)</f>
        <v>0011.HK</v>
      </c>
      <c r="X14" s="270" t="str">
        <f>[1]!s_info_name(W14)</f>
        <v>恒生银行</v>
      </c>
      <c r="Y14" s="335" t="str">
        <f>IF($Y$3="申万一级行业",[1]!s_info_industry_sw_2021(W14,公司分析!D$5,1),IF($Y$3="申万二级行业",[1]!s_info_industry_sw_2021(W14,公司分析!D$5,2),IF($Y$3="申万三级行业",[1]!s_info_industry_sw_2021(W14,公司分析!D$5,3),IF($Y$3="wind一级行业",[1]!s_info_industry_gics(W14,1),IF($Y$3="wind二级行业",[1]!s_info_industry_gics(W14,2),IF($Y$3="wind三级行业",[1]!s_info_industry_gics(W14,3),IF($Y$3="wind四级行业",[1]!s_info_industry_gics(W14,4),IF($Y$3="证监会门类行业",[1]!s_info_industry_csrc12_n(W14,公司分析!D$5,1),""))))))))</f>
        <v>多元化银行</v>
      </c>
      <c r="Z14" s="298" t="str">
        <f>IF(Y14=行业比较!$E$6,ROW(),"")</f>
        <v/>
      </c>
      <c r="AA14" s="125"/>
      <c r="AB14" s="310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</row>
    <row r="15" spans="1:43" x14ac:dyDescent="0.3">
      <c r="B15" s="282" t="s">
        <v>106</v>
      </c>
      <c r="C15" s="270" t="s">
        <v>281</v>
      </c>
      <c r="D15" s="253" t="s">
        <v>117</v>
      </c>
      <c r="E15" s="271"/>
      <c r="F15" s="276"/>
      <c r="G15" s="271"/>
      <c r="H15" s="326" t="e">
        <f ca="1">IF(([1]!s_share_total($H$3,I15)/[1]!s_share_total($H$3,I16))/(YEAR(I15)/YEAR(I14))=1,NA(),IF($I$2="PE Band",[1]!S_STM07_IS($H$3,61,YEAR(I15)-1&amp;"-12-31",1)/[1]!s_share_total($H$3,I15),[1]!s_stm07_bs($H$3,140,YEAR(I15)-1&amp;"-12-31",1)/[1]!s_share_total($H$3,I15)))</f>
        <v>#N/A</v>
      </c>
      <c r="I15" s="314">
        <f ca="1">--[1]!td(I14-$N$2)</f>
        <v>45384</v>
      </c>
      <c r="J15" s="132">
        <f ca="1">IF([1]!s_dq_close(公司分析!$D$4,I15,$M$2)=0,NA(),[1]!s_dq_close(公司分析!$D$4,I15,$M$2))</f>
        <v>90.65</v>
      </c>
      <c r="K15" s="132" t="e">
        <f t="shared" ca="1" si="5"/>
        <v>#N/A</v>
      </c>
      <c r="L15" s="132" t="e">
        <f t="shared" ca="1" si="0"/>
        <v>#N/A</v>
      </c>
      <c r="M15" s="319" t="e">
        <f t="shared" ca="1" si="1"/>
        <v>#N/A</v>
      </c>
      <c r="N15" s="322">
        <f t="shared" ca="1" si="2"/>
        <v>-0.46265560165975095</v>
      </c>
      <c r="O15" s="323">
        <f t="shared" ca="1" si="3"/>
        <v>-0.16389113726304572</v>
      </c>
      <c r="P15" s="271" t="s">
        <v>282</v>
      </c>
      <c r="Q15" s="271" t="s">
        <v>22</v>
      </c>
      <c r="R15" s="276">
        <f ca="1">IF([1]!s_dq_close($S$3,I15,$M$2)=0,NA(),[1]!s_dq_close($S$3,I15,$M$2))</f>
        <v>3543.12</v>
      </c>
      <c r="S15" s="125"/>
      <c r="T15" s="125"/>
      <c r="U15" s="297"/>
      <c r="V15" s="253">
        <f t="shared" si="4"/>
        <v>0</v>
      </c>
      <c r="W15" s="348" t="str">
        <f>IF(板块成分!B17="","",板块成分!B17)</f>
        <v>0012.HK</v>
      </c>
      <c r="X15" s="270" t="str">
        <f>[1]!s_info_name(W15)</f>
        <v>恒基地产</v>
      </c>
      <c r="Y15" s="335" t="str">
        <f>IF($Y$3="申万一级行业",[1]!s_info_industry_sw_2021(W15,公司分析!D$5,1),IF($Y$3="申万二级行业",[1]!s_info_industry_sw_2021(W15,公司分析!D$5,2),IF($Y$3="申万三级行业",[1]!s_info_industry_sw_2021(W15,公司分析!D$5,3),IF($Y$3="wind一级行业",[1]!s_info_industry_gics(W15,1),IF($Y$3="wind二级行业",[1]!s_info_industry_gics(W15,2),IF($Y$3="wind三级行业",[1]!s_info_industry_gics(W15,3),IF($Y$3="wind四级行业",[1]!s_info_industry_gics(W15,4),IF($Y$3="证监会门类行业",[1]!s_info_industry_csrc12_n(W15,公司分析!D$5,1),""))))))))</f>
        <v>多样化房地产活动</v>
      </c>
      <c r="Z15" s="298" t="str">
        <f>IF(Y15=行业比较!$E$6,ROW(),"")</f>
        <v/>
      </c>
      <c r="AA15" s="125"/>
      <c r="AB15" s="310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</row>
    <row r="16" spans="1:43" x14ac:dyDescent="0.3">
      <c r="B16" s="282">
        <v>1</v>
      </c>
      <c r="C16" s="270" t="s">
        <v>105</v>
      </c>
      <c r="D16" s="253">
        <f>B16</f>
        <v>1</v>
      </c>
      <c r="E16" s="271"/>
      <c r="F16" s="276"/>
      <c r="G16" s="271"/>
      <c r="H16" s="326" t="e">
        <f ca="1">IF(([1]!s_share_total($H$3,I16)/[1]!s_share_total($H$3,I17))/(YEAR(I16)/YEAR(I15))=1,NA(),IF($I$2="PE Band",[1]!S_STM07_IS($H$3,61,YEAR(I16)-1&amp;"-12-31",1)/[1]!s_share_total($H$3,I16),[1]!s_stm07_bs($H$3,140,YEAR(I16)-1&amp;"-12-31",1)/[1]!s_share_total($H$3,I16)))</f>
        <v>#N/A</v>
      </c>
      <c r="I16" s="314">
        <f ca="1">--[1]!td(I15-$N$2)</f>
        <v>45377</v>
      </c>
      <c r="J16" s="132">
        <f ca="1">IF([1]!s_dq_close(公司分析!$D$4,I16,$M$2)=0,NA(),[1]!s_dq_close(公司分析!$D$4,I16,$M$2))</f>
        <v>84.8</v>
      </c>
      <c r="K16" s="132" t="e">
        <f t="shared" ca="1" si="5"/>
        <v>#N/A</v>
      </c>
      <c r="L16" s="132" t="e">
        <f t="shared" ca="1" si="0"/>
        <v>#N/A</v>
      </c>
      <c r="M16" s="319" t="e">
        <f t="shared" ca="1" si="1"/>
        <v>#N/A</v>
      </c>
      <c r="N16" s="322">
        <f t="shared" ca="1" si="2"/>
        <v>-0.49733254297569651</v>
      </c>
      <c r="O16" s="323">
        <f t="shared" ca="1" si="3"/>
        <v>-0.18079445350349144</v>
      </c>
      <c r="P16" s="271" t="s">
        <v>283</v>
      </c>
      <c r="Q16" s="271" t="s">
        <v>23</v>
      </c>
      <c r="R16" s="276">
        <f ca="1">IF([1]!s_dq_close($S$3,I16,$M$2)=0,NA(),[1]!s_dq_close($S$3,I16,$M$2))</f>
        <v>3471.49</v>
      </c>
      <c r="S16" s="125"/>
      <c r="T16" s="125"/>
      <c r="U16" s="297"/>
      <c r="V16" s="253">
        <f t="shared" si="4"/>
        <v>0</v>
      </c>
      <c r="W16" s="348" t="str">
        <f>IF(板块成分!B18="","",板块成分!B18)</f>
        <v>0013.HK</v>
      </c>
      <c r="X16" s="270" t="str">
        <f>[1]!s_info_name(W16)</f>
        <v>和黄医药</v>
      </c>
      <c r="Y16" s="335" t="str">
        <f>IF($Y$3="申万一级行业",[1]!s_info_industry_sw_2021(W16,公司分析!D$5,1),IF($Y$3="申万二级行业",[1]!s_info_industry_sw_2021(W16,公司分析!D$5,2),IF($Y$3="申万三级行业",[1]!s_info_industry_sw_2021(W16,公司分析!D$5,3),IF($Y$3="wind一级行业",[1]!s_info_industry_gics(W16,1),IF($Y$3="wind二级行业",[1]!s_info_industry_gics(W16,2),IF($Y$3="wind三级行业",[1]!s_info_industry_gics(W16,3),IF($Y$3="wind四级行业",[1]!s_info_industry_gics(W16,4),IF($Y$3="证监会门类行业",[1]!s_info_industry_csrc12_n(W16,公司分析!D$5,1),""))))))))</f>
        <v>西药</v>
      </c>
      <c r="Z16" s="298" t="str">
        <f>IF(Y16=行业比较!$E$6,ROW(),"")</f>
        <v/>
      </c>
      <c r="AA16" s="125"/>
      <c r="AB16" s="310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</row>
    <row r="17" spans="2:42" x14ac:dyDescent="0.3">
      <c r="B17" s="282">
        <v>2</v>
      </c>
      <c r="C17" s="270" t="s">
        <v>75</v>
      </c>
      <c r="D17" s="253">
        <f t="shared" ref="D17:D80" si="6">B17</f>
        <v>2</v>
      </c>
      <c r="E17" s="271"/>
      <c r="F17" s="276"/>
      <c r="G17" s="271"/>
      <c r="H17" s="326" t="e">
        <f ca="1">IF(([1]!s_share_total($H$3,I17)/[1]!s_share_total($H$3,I18))/(YEAR(I17)/YEAR(I16))=1,NA(),IF($I$2="PE Band",[1]!S_STM07_IS($H$3,61,YEAR(I17)-1&amp;"-12-31",1)/[1]!s_share_total($H$3,I17),[1]!s_stm07_bs($H$3,140,YEAR(I17)-1&amp;"-12-31",1)/[1]!s_share_total($H$3,I17)))</f>
        <v>#N/A</v>
      </c>
      <c r="I17" s="314">
        <f ca="1">--[1]!td(I16-$N$2)</f>
        <v>45370</v>
      </c>
      <c r="J17" s="132">
        <f ca="1">IF([1]!s_dq_close(公司分析!$D$4,I17,$M$2)=0,NA(),[1]!s_dq_close(公司分析!$D$4,I17,$M$2))</f>
        <v>92</v>
      </c>
      <c r="K17" s="132" t="e">
        <f t="shared" ca="1" si="5"/>
        <v>#N/A</v>
      </c>
      <c r="L17" s="132" t="e">
        <f t="shared" ca="1" si="0"/>
        <v>#N/A</v>
      </c>
      <c r="M17" s="319" t="e">
        <f t="shared" ca="1" si="1"/>
        <v>#N/A</v>
      </c>
      <c r="N17" s="322">
        <f t="shared" ca="1" si="2"/>
        <v>-0.45465323058684048</v>
      </c>
      <c r="O17" s="323">
        <f t="shared" ca="1" si="3"/>
        <v>-0.16734825834251699</v>
      </c>
      <c r="P17" s="271" t="s">
        <v>284</v>
      </c>
      <c r="Q17" s="271" t="s">
        <v>24</v>
      </c>
      <c r="R17" s="276">
        <f ca="1">IF([1]!s_dq_close($S$3,I17,$M$2)=0,NA(),[1]!s_dq_close($S$3,I17,$M$2))</f>
        <v>3528.47</v>
      </c>
      <c r="S17" s="125"/>
      <c r="T17" s="125"/>
      <c r="U17" s="297"/>
      <c r="V17" s="253">
        <f t="shared" si="4"/>
        <v>0</v>
      </c>
      <c r="W17" s="348" t="str">
        <f>IF(板块成分!B19="","",板块成分!B19)</f>
        <v>0014.HK</v>
      </c>
      <c r="X17" s="270" t="str">
        <f>[1]!s_info_name(W17)</f>
        <v>希慎兴业</v>
      </c>
      <c r="Y17" s="335" t="str">
        <f>IF($Y$3="申万一级行业",[1]!s_info_industry_sw_2021(W17,公司分析!D$5,1),IF($Y$3="申万二级行业",[1]!s_info_industry_sw_2021(W17,公司分析!D$5,2),IF($Y$3="申万三级行业",[1]!s_info_industry_sw_2021(W17,公司分析!D$5,3),IF($Y$3="wind一级行业",[1]!s_info_industry_gics(W17,1),IF($Y$3="wind二级行业",[1]!s_info_industry_gics(W17,2),IF($Y$3="wind三级行业",[1]!s_info_industry_gics(W17,3),IF($Y$3="wind四级行业",[1]!s_info_industry_gics(W17,4),IF($Y$3="证监会门类行业",[1]!s_info_industry_csrc12_n(W17,公司分析!D$5,1),""))))))))</f>
        <v>房地产经营公司</v>
      </c>
      <c r="Z17" s="298" t="str">
        <f>IF(Y17=行业比较!$E$6,ROW(),"")</f>
        <v/>
      </c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</row>
    <row r="18" spans="2:42" x14ac:dyDescent="0.3">
      <c r="B18" s="282">
        <v>3</v>
      </c>
      <c r="C18" s="270" t="s">
        <v>107</v>
      </c>
      <c r="D18" s="253">
        <f t="shared" si="6"/>
        <v>3</v>
      </c>
      <c r="E18" s="271"/>
      <c r="F18" s="276"/>
      <c r="G18" s="271"/>
      <c r="H18" s="326" t="e">
        <f ca="1">IF(([1]!s_share_total($H$3,I18)/[1]!s_share_total($H$3,I19))/(YEAR(I18)/YEAR(I17))=1,NA(),IF($I$2="PE Band",[1]!S_STM07_IS($H$3,61,YEAR(I18)-1&amp;"-12-31",1)/[1]!s_share_total($H$3,I18),[1]!s_stm07_bs($H$3,140,YEAR(I18)-1&amp;"-12-31",1)/[1]!s_share_total($H$3,I18)))</f>
        <v>#N/A</v>
      </c>
      <c r="I18" s="314">
        <f ca="1">--[1]!td(I17-$N$2)</f>
        <v>45363</v>
      </c>
      <c r="J18" s="132">
        <f ca="1">IF([1]!s_dq_close(公司分析!$D$4,I18,$M$2)=0,NA(),[1]!s_dq_close(公司分析!$D$4,I18,$M$2))</f>
        <v>103.6</v>
      </c>
      <c r="K18" s="132" t="e">
        <f t="shared" ca="1" si="5"/>
        <v>#N/A</v>
      </c>
      <c r="L18" s="132" t="e">
        <f t="shared" ca="1" si="0"/>
        <v>#N/A</v>
      </c>
      <c r="M18" s="319" t="e">
        <f t="shared" ca="1" si="1"/>
        <v>#N/A</v>
      </c>
      <c r="N18" s="322">
        <f t="shared" ca="1" si="2"/>
        <v>-0.38589211618257258</v>
      </c>
      <c r="O18" s="323">
        <f t="shared" ca="1" si="3"/>
        <v>-0.14010661619820519</v>
      </c>
      <c r="P18" s="271" t="s">
        <v>285</v>
      </c>
      <c r="Q18" s="271" t="s">
        <v>25</v>
      </c>
      <c r="R18" s="276">
        <f ca="1">IF([1]!s_dq_close($S$3,I18,$M$2)=0,NA(),[1]!s_dq_close($S$3,I18,$M$2))</f>
        <v>3643.91</v>
      </c>
      <c r="S18" s="125"/>
      <c r="T18" s="125"/>
      <c r="U18" s="297"/>
      <c r="V18" s="253">
        <f t="shared" si="4"/>
        <v>0</v>
      </c>
      <c r="W18" s="348" t="str">
        <f>IF(板块成分!B20="","",板块成分!B20)</f>
        <v>0016.HK</v>
      </c>
      <c r="X18" s="270" t="str">
        <f>[1]!s_info_name(W18)</f>
        <v>新鸿基地产</v>
      </c>
      <c r="Y18" s="335" t="str">
        <f>IF($Y$3="申万一级行业",[1]!s_info_industry_sw_2021(W18,公司分析!D$5,1),IF($Y$3="申万二级行业",[1]!s_info_industry_sw_2021(W18,公司分析!D$5,2),IF($Y$3="申万三级行业",[1]!s_info_industry_sw_2021(W18,公司分析!D$5,3),IF($Y$3="wind一级行业",[1]!s_info_industry_gics(W18,1),IF($Y$3="wind二级行业",[1]!s_info_industry_gics(W18,2),IF($Y$3="wind三级行业",[1]!s_info_industry_gics(W18,3),IF($Y$3="wind四级行业",[1]!s_info_industry_gics(W18,4),IF($Y$3="证监会门类行业",[1]!s_info_industry_csrc12_n(W18,公司分析!D$5,1),""))))))))</f>
        <v>多样化房地产活动</v>
      </c>
      <c r="Z18" s="298" t="str">
        <f>IF(Y18=行业比较!$E$6,ROW(),"")</f>
        <v/>
      </c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</row>
    <row r="19" spans="2:42" x14ac:dyDescent="0.3">
      <c r="B19" s="282">
        <v>4</v>
      </c>
      <c r="C19" s="270" t="s">
        <v>286</v>
      </c>
      <c r="D19" s="253">
        <f t="shared" si="6"/>
        <v>4</v>
      </c>
      <c r="E19" s="271"/>
      <c r="F19" s="276"/>
      <c r="G19" s="271"/>
      <c r="H19" s="326" t="e">
        <f ca="1">IF(([1]!s_share_total($H$3,I19)/[1]!s_share_total($H$3,I20))/(YEAR(I19)/YEAR(I18))=1,NA(),IF($I$2="PE Band",[1]!S_STM07_IS($H$3,61,YEAR(I19)-1&amp;"-12-31",1)/[1]!s_share_total($H$3,I19),[1]!s_stm07_bs($H$3,140,YEAR(I19)-1&amp;"-12-31",1)/[1]!s_share_total($H$3,I19)))</f>
        <v>#N/A</v>
      </c>
      <c r="I19" s="314">
        <f ca="1">--[1]!td(I18-$N$2)</f>
        <v>45356</v>
      </c>
      <c r="J19" s="132">
        <f ca="1">IF([1]!s_dq_close(公司分析!$D$4,I19,$M$2)=0,NA(),[1]!s_dq_close(公司分析!$D$4,I19,$M$2))</f>
        <v>80.3</v>
      </c>
      <c r="K19" s="132" t="e">
        <f t="shared" ca="1" si="5"/>
        <v>#N/A</v>
      </c>
      <c r="L19" s="132" t="e">
        <f t="shared" ca="1" si="0"/>
        <v>#N/A</v>
      </c>
      <c r="M19" s="319" t="e">
        <f t="shared" ca="1" si="1"/>
        <v>#N/A</v>
      </c>
      <c r="N19" s="322">
        <f t="shared" ca="1" si="2"/>
        <v>-0.52400711321873139</v>
      </c>
      <c r="O19" s="323">
        <f t="shared" ca="1" si="3"/>
        <v>-0.21562524335536615</v>
      </c>
      <c r="P19" s="271" t="s">
        <v>287</v>
      </c>
      <c r="Q19" s="271" t="s">
        <v>26</v>
      </c>
      <c r="R19" s="276">
        <f ca="1">IF([1]!s_dq_close($S$3,I19,$M$2)=0,NA(),[1]!s_dq_close($S$3,I19,$M$2))</f>
        <v>3323.89</v>
      </c>
      <c r="S19" s="125"/>
      <c r="T19" s="125"/>
      <c r="U19" s="297"/>
      <c r="V19" s="253">
        <f t="shared" si="4"/>
        <v>0</v>
      </c>
      <c r="W19" s="348" t="str">
        <f>IF(板块成分!B21="","",板块成分!B21)</f>
        <v>0017.HK</v>
      </c>
      <c r="X19" s="270" t="str">
        <f>[1]!s_info_name(W19)</f>
        <v>新世界发展</v>
      </c>
      <c r="Y19" s="335" t="str">
        <f>IF($Y$3="申万一级行业",[1]!s_info_industry_sw_2021(W19,公司分析!D$5,1),IF($Y$3="申万二级行业",[1]!s_info_industry_sw_2021(W19,公司分析!D$5,2),IF($Y$3="申万三级行业",[1]!s_info_industry_sw_2021(W19,公司分析!D$5,3),IF($Y$3="wind一级行业",[1]!s_info_industry_gics(W19,1),IF($Y$3="wind二级行业",[1]!s_info_industry_gics(W19,2),IF($Y$3="wind三级行业",[1]!s_info_industry_gics(W19,3),IF($Y$3="wind四级行业",[1]!s_info_industry_gics(W19,4),IF($Y$3="证监会门类行业",[1]!s_info_industry_csrc12_n(W19,公司分析!D$5,1),""))))))))</f>
        <v>多样化房地产活动</v>
      </c>
      <c r="Z19" s="298" t="str">
        <f>IF(Y19=行业比较!$E$6,ROW(),"")</f>
        <v/>
      </c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</row>
    <row r="20" spans="2:42" x14ac:dyDescent="0.3">
      <c r="B20" s="282">
        <v>5</v>
      </c>
      <c r="C20" s="270" t="s">
        <v>288</v>
      </c>
      <c r="D20" s="253">
        <f t="shared" si="6"/>
        <v>5</v>
      </c>
      <c r="E20" s="271"/>
      <c r="F20" s="276"/>
      <c r="G20" s="271"/>
      <c r="H20" s="326" t="e">
        <f ca="1">IF(([1]!s_share_total($H$3,I20)/[1]!s_share_total($H$3,I21))/(YEAR(I20)/YEAR(I19))=1,NA(),IF($I$2="PE Band",[1]!S_STM07_IS($H$3,61,YEAR(I20)-1&amp;"-12-31",1)/[1]!s_share_total($H$3,I20),[1]!s_stm07_bs($H$3,140,YEAR(I20)-1&amp;"-12-31",1)/[1]!s_share_total($H$3,I20)))</f>
        <v>#N/A</v>
      </c>
      <c r="I20" s="314">
        <f ca="1">--[1]!td(I19-$N$2)</f>
        <v>45349</v>
      </c>
      <c r="J20" s="132">
        <f ca="1">IF([1]!s_dq_close(公司分析!$D$4,I20,$M$2)=0,NA(),[1]!s_dq_close(公司分析!$D$4,I20,$M$2))</f>
        <v>80.150000000000006</v>
      </c>
      <c r="K20" s="132" t="e">
        <f t="shared" ca="1" si="5"/>
        <v>#N/A</v>
      </c>
      <c r="L20" s="132" t="e">
        <f t="shared" ca="1" si="0"/>
        <v>#N/A</v>
      </c>
      <c r="M20" s="319" t="e">
        <f t="shared" ca="1" si="1"/>
        <v>#N/A</v>
      </c>
      <c r="N20" s="322">
        <f t="shared" ca="1" si="2"/>
        <v>-0.52489626556016589</v>
      </c>
      <c r="O20" s="323">
        <f t="shared" ca="1" si="3"/>
        <v>-0.17331857665723527</v>
      </c>
      <c r="P20" s="271" t="s">
        <v>289</v>
      </c>
      <c r="Q20" s="271" t="s">
        <v>27</v>
      </c>
      <c r="R20" s="276">
        <f ca="1">IF([1]!s_dq_close($S$3,I20,$M$2)=0,NA(),[1]!s_dq_close($S$3,I20,$M$2))</f>
        <v>3503.17</v>
      </c>
      <c r="S20" s="125"/>
      <c r="T20" s="125"/>
      <c r="U20" s="297"/>
      <c r="V20" s="253">
        <f t="shared" si="4"/>
        <v>0</v>
      </c>
      <c r="W20" s="348" t="str">
        <f>IF(板块成分!B22="","",板块成分!B22)</f>
        <v>0018.HK</v>
      </c>
      <c r="X20" s="270" t="str">
        <f>[1]!s_info_name(W20)</f>
        <v>东方企控集团</v>
      </c>
      <c r="Y20" s="335" t="str">
        <f>IF($Y$3="申万一级行业",[1]!s_info_industry_sw_2021(W20,公司分析!D$5,1),IF($Y$3="申万二级行业",[1]!s_info_industry_sw_2021(W20,公司分析!D$5,2),IF($Y$3="申万三级行业",[1]!s_info_industry_sw_2021(W20,公司分析!D$5,3),IF($Y$3="wind一级行业",[1]!s_info_industry_gics(W20,1),IF($Y$3="wind二级行业",[1]!s_info_industry_gics(W20,2),IF($Y$3="wind三级行业",[1]!s_info_industry_gics(W20,3),IF($Y$3="wind四级行业",[1]!s_info_industry_gics(W20,4),IF($Y$3="证监会门类行业",[1]!s_info_industry_csrc12_n(W20,公司分析!D$5,1),""))))))))</f>
        <v>出版</v>
      </c>
      <c r="Z20" s="298" t="str">
        <f>IF(Y20=行业比较!$E$6,ROW(),"")</f>
        <v/>
      </c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</row>
    <row r="21" spans="2:42" x14ac:dyDescent="0.3">
      <c r="B21" s="282">
        <v>6</v>
      </c>
      <c r="C21" s="270" t="s">
        <v>290</v>
      </c>
      <c r="D21" s="253">
        <f t="shared" si="6"/>
        <v>6</v>
      </c>
      <c r="E21" s="271"/>
      <c r="F21" s="276"/>
      <c r="G21" s="271"/>
      <c r="H21" s="326" t="e">
        <f ca="1">IF(([1]!s_share_total($H$3,I21)/[1]!s_share_total($H$3,I22))/(YEAR(I21)/YEAR(I20))=1,NA(),IF($I$2="PE Band",[1]!S_STM07_IS($H$3,61,YEAR(I21)-1&amp;"-12-31",1)/[1]!s_share_total($H$3,I21),[1]!s_stm07_bs($H$3,140,YEAR(I21)-1&amp;"-12-31",1)/[1]!s_share_total($H$3,I21)))</f>
        <v>#N/A</v>
      </c>
      <c r="I21" s="314">
        <f ca="1">--[1]!td(I20-$N$2)</f>
        <v>45342</v>
      </c>
      <c r="J21" s="132">
        <f ca="1">IF([1]!s_dq_close(公司分析!$D$4,I21,$M$2)=0,NA(),[1]!s_dq_close(公司分析!$D$4,I21,$M$2))</f>
        <v>79.2</v>
      </c>
      <c r="K21" s="132" t="e">
        <f t="shared" ca="1" si="5"/>
        <v>#N/A</v>
      </c>
      <c r="L21" s="132" t="e">
        <f t="shared" ca="1" si="0"/>
        <v>#N/A</v>
      </c>
      <c r="M21" s="319" t="e">
        <f t="shared" ca="1" si="1"/>
        <v>#N/A</v>
      </c>
      <c r="N21" s="322">
        <f t="shared" ca="1" si="2"/>
        <v>-0.53052756372258436</v>
      </c>
      <c r="O21" s="323">
        <f t="shared" ca="1" si="3"/>
        <v>-0.22966375072859124</v>
      </c>
      <c r="P21" s="271" t="s">
        <v>291</v>
      </c>
      <c r="Q21" s="271" t="s">
        <v>28</v>
      </c>
      <c r="R21" s="276">
        <f ca="1">IF([1]!s_dq_close($S$3,I21,$M$2)=0,NA(),[1]!s_dq_close($S$3,I21,$M$2))</f>
        <v>3264.4</v>
      </c>
      <c r="S21" s="125"/>
      <c r="T21" s="125"/>
      <c r="U21" s="297"/>
      <c r="V21" s="253">
        <f t="shared" si="4"/>
        <v>0</v>
      </c>
      <c r="W21" s="348" t="str">
        <f>IF(板块成分!B23="","",板块成分!B23)</f>
        <v>0019.HK</v>
      </c>
      <c r="X21" s="270" t="str">
        <f>[1]!s_info_name(W21)</f>
        <v>太古股份公司A</v>
      </c>
      <c r="Y21" s="335" t="str">
        <f>IF($Y$3="申万一级行业",[1]!s_info_industry_sw_2021(W21,公司分析!D$5,1),IF($Y$3="申万二级行业",[1]!s_info_industry_sw_2021(W21,公司分析!D$5,2),IF($Y$3="申万三级行业",[1]!s_info_industry_sw_2021(W21,公司分析!D$5,3),IF($Y$3="wind一级行业",[1]!s_info_industry_gics(W21,1),IF($Y$3="wind二级行业",[1]!s_info_industry_gics(W21,2),IF($Y$3="wind三级行业",[1]!s_info_industry_gics(W21,3),IF($Y$3="wind四级行业",[1]!s_info_industry_gics(W21,4),IF($Y$3="证监会门类行业",[1]!s_info_industry_csrc12_n(W21,公司分析!D$5,1),""))))))))</f>
        <v>综合类行业</v>
      </c>
      <c r="Z21" s="298" t="str">
        <f>IF(Y21=行业比较!$E$6,ROW(),"")</f>
        <v/>
      </c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</row>
    <row r="22" spans="2:42" x14ac:dyDescent="0.3">
      <c r="B22" s="282">
        <v>7</v>
      </c>
      <c r="C22" s="270" t="s">
        <v>292</v>
      </c>
      <c r="D22" s="253">
        <f t="shared" si="6"/>
        <v>7</v>
      </c>
      <c r="E22" s="271"/>
      <c r="F22" s="276"/>
      <c r="G22" s="271"/>
      <c r="H22" s="326" t="e">
        <f ca="1">IF(([1]!s_share_total($H$3,I22)/[1]!s_share_total($H$3,I23))/(YEAR(I22)/YEAR(I21))=1,NA(),IF($I$2="PE Band",[1]!S_STM07_IS($H$3,61,YEAR(I22)-1&amp;"-12-31",1)/[1]!s_share_total($H$3,I22),[1]!s_stm07_bs($H$3,140,YEAR(I22)-1&amp;"-12-31",1)/[1]!s_share_total($H$3,I22)))</f>
        <v>#N/A</v>
      </c>
      <c r="I22" s="314">
        <f ca="1">--[1]!td(I21-$N$2)</f>
        <v>45330</v>
      </c>
      <c r="J22" s="132">
        <f ca="1">IF([1]!s_dq_close(公司分析!$D$4,I22,$M$2)=0,NA(),[1]!s_dq_close(公司分析!$D$4,I22,$M$2))</f>
        <v>76.150000000000006</v>
      </c>
      <c r="K22" s="132" t="e">
        <f t="shared" ca="1" si="5"/>
        <v>#N/A</v>
      </c>
      <c r="L22" s="132" t="e">
        <f t="shared" ca="1" si="0"/>
        <v>#N/A</v>
      </c>
      <c r="M22" s="319" t="e">
        <f t="shared" ca="1" si="1"/>
        <v>#N/A</v>
      </c>
      <c r="N22" s="322">
        <f t="shared" ca="1" si="2"/>
        <v>-0.54860699466508589</v>
      </c>
      <c r="O22" s="323">
        <f t="shared" ca="1" si="3"/>
        <v>-0.25228252584581479</v>
      </c>
      <c r="P22" s="271" t="s">
        <v>293</v>
      </c>
      <c r="Q22" s="271" t="s">
        <v>29</v>
      </c>
      <c r="R22" s="276">
        <f ca="1">IF([1]!s_dq_close($S$3,I22,$M$2)=0,NA(),[1]!s_dq_close($S$3,I22,$M$2))</f>
        <v>3168.55</v>
      </c>
      <c r="S22" s="125"/>
      <c r="T22" s="125"/>
      <c r="U22" s="297"/>
      <c r="V22" s="253">
        <f t="shared" si="4"/>
        <v>0</v>
      </c>
      <c r="W22" s="348" t="str">
        <f>IF(板块成分!B24="","",板块成分!B24)</f>
        <v>0020.HK</v>
      </c>
      <c r="X22" s="270" t="str">
        <f>[1]!s_info_name(W22)</f>
        <v>商汤-W</v>
      </c>
      <c r="Y22" s="335" t="str">
        <f>IF($Y$3="申万一级行业",[1]!s_info_industry_sw_2021(W22,公司分析!D$5,1),IF($Y$3="申万二级行业",[1]!s_info_industry_sw_2021(W22,公司分析!D$5,2),IF($Y$3="申万三级行业",[1]!s_info_industry_sw_2021(W22,公司分析!D$5,3),IF($Y$3="wind一级行业",[1]!s_info_industry_gics(W22,1),IF($Y$3="wind二级行业",[1]!s_info_industry_gics(W22,2),IF($Y$3="wind三级行业",[1]!s_info_industry_gics(W22,3),IF($Y$3="wind四级行业",[1]!s_info_industry_gics(W22,4),IF($Y$3="证监会门类行业",[1]!s_info_industry_csrc12_n(W22,公司分析!D$5,1),""))))))))</f>
        <v>系统软件</v>
      </c>
      <c r="Z22" s="298" t="str">
        <f>IF(Y22=行业比较!$E$6,ROW(),"")</f>
        <v/>
      </c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</row>
    <row r="23" spans="2:42" x14ac:dyDescent="0.3">
      <c r="B23" s="282">
        <v>8</v>
      </c>
      <c r="C23" s="270" t="s">
        <v>294</v>
      </c>
      <c r="D23" s="253">
        <f t="shared" si="6"/>
        <v>8</v>
      </c>
      <c r="E23" s="271"/>
      <c r="F23" s="276"/>
      <c r="G23" s="271"/>
      <c r="H23" s="326" t="e">
        <f ca="1">IF(([1]!s_share_total($H$3,I23)/[1]!s_share_total($H$3,I24))/(YEAR(I23)/YEAR(I22))=1,NA(),IF($I$2="PE Band",[1]!S_STM07_IS($H$3,61,YEAR(I23)-1&amp;"-12-31",1)/[1]!s_share_total($H$3,I23),[1]!s_stm07_bs($H$3,140,YEAR(I23)-1&amp;"-12-31",1)/[1]!s_share_total($H$3,I23)))</f>
        <v>#N/A</v>
      </c>
      <c r="I23" s="314">
        <f ca="1">--[1]!td(I22-$N$2)</f>
        <v>45323</v>
      </c>
      <c r="J23" s="132">
        <f ca="1">IF([1]!s_dq_close(公司分析!$D$4,I23,$M$2)=0,NA(),[1]!s_dq_close(公司分析!$D$4,I23,$M$2))</f>
        <v>72.099999999999994</v>
      </c>
      <c r="K23" s="132" t="e">
        <f t="shared" ca="1" si="5"/>
        <v>#N/A</v>
      </c>
      <c r="L23" s="132" t="e">
        <f t="shared" ca="1" si="0"/>
        <v>#N/A</v>
      </c>
      <c r="M23" s="319" t="e">
        <f t="shared" ca="1" si="1"/>
        <v>#N/A</v>
      </c>
      <c r="N23" s="322">
        <f t="shared" ca="1" si="2"/>
        <v>-0.57261410788381739</v>
      </c>
      <c r="O23" s="323">
        <f t="shared" ca="1" si="3"/>
        <v>-0.27649417245016683</v>
      </c>
      <c r="P23" s="271" t="s">
        <v>295</v>
      </c>
      <c r="Q23" s="271" t="s">
        <v>30</v>
      </c>
      <c r="R23" s="276">
        <f ca="1">IF([1]!s_dq_close($S$3,I23,$M$2)=0,NA(),[1]!s_dq_close($S$3,I23,$M$2))</f>
        <v>3065.95</v>
      </c>
      <c r="S23" s="125"/>
      <c r="T23" s="125"/>
      <c r="U23" s="297"/>
      <c r="V23" s="253">
        <f t="shared" si="4"/>
        <v>0</v>
      </c>
      <c r="W23" s="348" t="str">
        <f>IF(板块成分!B25="","",板块成分!B25)</f>
        <v>0021.HK</v>
      </c>
      <c r="X23" s="270" t="str">
        <f>[1]!s_info_name(W23)</f>
        <v>大中华控股</v>
      </c>
      <c r="Y23" s="335" t="str">
        <f>IF($Y$3="申万一级行业",[1]!s_info_industry_sw_2021(W23,公司分析!D$5,1),IF($Y$3="申万二级行业",[1]!s_info_industry_sw_2021(W23,公司分析!D$5,2),IF($Y$3="申万三级行业",[1]!s_info_industry_sw_2021(W23,公司分析!D$5,3),IF($Y$3="wind一级行业",[1]!s_info_industry_gics(W23,1),IF($Y$3="wind二级行业",[1]!s_info_industry_gics(W23,2),IF($Y$3="wind三级行业",[1]!s_info_industry_gics(W23,3),IF($Y$3="wind四级行业",[1]!s_info_industry_gics(W23,4),IF($Y$3="证监会门类行业",[1]!s_info_industry_csrc12_n(W23,公司分析!D$5,1),""))))))))</f>
        <v>房地产经营公司</v>
      </c>
      <c r="Z23" s="298" t="str">
        <f>IF(Y23=行业比较!$E$6,ROW(),"")</f>
        <v/>
      </c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</row>
    <row r="24" spans="2:42" x14ac:dyDescent="0.3">
      <c r="B24" s="282">
        <v>9</v>
      </c>
      <c r="C24" s="270" t="s">
        <v>296</v>
      </c>
      <c r="D24" s="253">
        <f t="shared" si="6"/>
        <v>9</v>
      </c>
      <c r="E24" s="271"/>
      <c r="F24" s="276"/>
      <c r="G24" s="271"/>
      <c r="H24" s="326" t="e">
        <f ca="1">IF(([1]!s_share_total($H$3,I24)/[1]!s_share_total($H$3,I25))/(YEAR(I24)/YEAR(I23))=1,NA(),IF($I$2="PE Band",[1]!S_STM07_IS($H$3,61,YEAR(I24)-1&amp;"-12-31",1)/[1]!s_share_total($H$3,I24),[1]!s_stm07_bs($H$3,140,YEAR(I24)-1&amp;"-12-31",1)/[1]!s_share_total($H$3,I24)))</f>
        <v>#N/A</v>
      </c>
      <c r="I24" s="314">
        <f ca="1">--[1]!td(I23-$N$2)</f>
        <v>45316</v>
      </c>
      <c r="J24" s="132">
        <f ca="1">IF([1]!s_dq_close(公司分析!$D$4,I24,$M$2)=0,NA(),[1]!s_dq_close(公司分析!$D$4,I24,$M$2))</f>
        <v>77.8</v>
      </c>
      <c r="K24" s="132" t="e">
        <f t="shared" ca="1" si="5"/>
        <v>#N/A</v>
      </c>
      <c r="L24" s="132" t="e">
        <f t="shared" ca="1" si="0"/>
        <v>#N/A</v>
      </c>
      <c r="M24" s="319" t="e">
        <f t="shared" ca="1" si="1"/>
        <v>#N/A</v>
      </c>
      <c r="N24" s="322">
        <f t="shared" ca="1" si="2"/>
        <v>-0.53882631890930643</v>
      </c>
      <c r="O24" s="323">
        <f t="shared" ca="1" si="3"/>
        <v>-0.21874019204130613</v>
      </c>
      <c r="P24" s="271" t="s">
        <v>297</v>
      </c>
      <c r="Q24" s="271" t="s">
        <v>31</v>
      </c>
      <c r="R24" s="276">
        <f ca="1">IF([1]!s_dq_close($S$3,I24,$M$2)=0,NA(),[1]!s_dq_close($S$3,I24,$M$2))</f>
        <v>3310.69</v>
      </c>
      <c r="S24" s="125"/>
      <c r="T24" s="125"/>
      <c r="U24" s="297"/>
      <c r="V24" s="253">
        <f t="shared" si="4"/>
        <v>0</v>
      </c>
      <c r="W24" s="348" t="str">
        <f>IF(板块成分!B26="","",板块成分!B26)</f>
        <v>0022.HK</v>
      </c>
      <c r="X24" s="270" t="str">
        <f>[1]!s_info_name(W24)</f>
        <v>茂盛控股</v>
      </c>
      <c r="Y24" s="335" t="str">
        <f>IF($Y$3="申万一级行业",[1]!s_info_industry_sw_2021(W24,公司分析!D$5,1),IF($Y$3="申万二级行业",[1]!s_info_industry_sw_2021(W24,公司分析!D$5,2),IF($Y$3="申万三级行业",[1]!s_info_industry_sw_2021(W24,公司分析!D$5,3),IF($Y$3="wind一级行业",[1]!s_info_industry_gics(W24,1),IF($Y$3="wind二级行业",[1]!s_info_industry_gics(W24,2),IF($Y$3="wind三级行业",[1]!s_info_industry_gics(W24,3),IF($Y$3="wind四级行业",[1]!s_info_industry_gics(W24,4),IF($Y$3="证监会门类行业",[1]!s_info_industry_csrc12_n(W24,公司分析!D$5,1),""))))))))</f>
        <v>酒店、度假村与豪华游轮</v>
      </c>
      <c r="Z24" s="298" t="str">
        <f>IF(Y24=行业比较!$E$6,ROW(),"")</f>
        <v/>
      </c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</row>
    <row r="25" spans="2:42" x14ac:dyDescent="0.3">
      <c r="B25" s="282">
        <v>10</v>
      </c>
      <c r="C25" s="270" t="s">
        <v>298</v>
      </c>
      <c r="D25" s="253">
        <f t="shared" si="6"/>
        <v>10</v>
      </c>
      <c r="E25" s="271"/>
      <c r="F25" s="276"/>
      <c r="G25" s="271"/>
      <c r="H25" s="326" t="e">
        <f ca="1">IF(([1]!s_share_total($H$3,I25)/[1]!s_share_total($H$3,I26))/(YEAR(I25)/YEAR(I24))=1,NA(),IF($I$2="PE Band",[1]!S_STM07_IS($H$3,61,YEAR(I25)-1&amp;"-12-31",1)/[1]!s_share_total($H$3,I25),[1]!s_stm07_bs($H$3,140,YEAR(I25)-1&amp;"-12-31",1)/[1]!s_share_total($H$3,I25)))</f>
        <v>#N/A</v>
      </c>
      <c r="I25" s="314">
        <f ca="1">--[1]!td(I24-$N$2)</f>
        <v>45309</v>
      </c>
      <c r="J25" s="132">
        <f ca="1">IF([1]!s_dq_close(公司分析!$D$4,I25,$M$2)=0,NA(),[1]!s_dq_close(公司分析!$D$4,I25,$M$2))</f>
        <v>77.25</v>
      </c>
      <c r="K25" s="132" t="e">
        <f t="shared" ca="1" si="5"/>
        <v>#N/A</v>
      </c>
      <c r="L25" s="132" t="e">
        <f t="shared" ca="1" si="0"/>
        <v>#N/A</v>
      </c>
      <c r="M25" s="319" t="e">
        <f t="shared" ca="1" si="1"/>
        <v>#N/A</v>
      </c>
      <c r="N25" s="322">
        <f t="shared" ca="1" si="2"/>
        <v>-0.54208654416123292</v>
      </c>
      <c r="O25" s="323">
        <f t="shared" ca="1" si="3"/>
        <v>-0.25050558920906263</v>
      </c>
      <c r="P25" s="271" t="s">
        <v>299</v>
      </c>
      <c r="Q25" s="271" t="s">
        <v>32</v>
      </c>
      <c r="R25" s="276">
        <f ca="1">IF([1]!s_dq_close($S$3,I25,$M$2)=0,NA(),[1]!s_dq_close($S$3,I25,$M$2))</f>
        <v>3176.08</v>
      </c>
      <c r="S25" s="125"/>
      <c r="T25" s="125"/>
      <c r="U25" s="297"/>
      <c r="V25" s="253">
        <f t="shared" si="4"/>
        <v>0</v>
      </c>
      <c r="W25" s="348" t="str">
        <f>IF(板块成分!B27="","",板块成分!B27)</f>
        <v>0023.HK</v>
      </c>
      <c r="X25" s="270" t="str">
        <f>[1]!s_info_name(W25)</f>
        <v>东亚银行</v>
      </c>
      <c r="Y25" s="335" t="str">
        <f>IF($Y$3="申万一级行业",[1]!s_info_industry_sw_2021(W25,公司分析!D$5,1),IF($Y$3="申万二级行业",[1]!s_info_industry_sw_2021(W25,公司分析!D$5,2),IF($Y$3="申万三级行业",[1]!s_info_industry_sw_2021(W25,公司分析!D$5,3),IF($Y$3="wind一级行业",[1]!s_info_industry_gics(W25,1),IF($Y$3="wind二级行业",[1]!s_info_industry_gics(W25,2),IF($Y$3="wind三级行业",[1]!s_info_industry_gics(W25,3),IF($Y$3="wind四级行业",[1]!s_info_industry_gics(W25,4),IF($Y$3="证监会门类行业",[1]!s_info_industry_csrc12_n(W25,公司分析!D$5,1),""))))))))</f>
        <v>多元化银行</v>
      </c>
      <c r="Z25" s="298" t="str">
        <f>IF(Y25=行业比较!$E$6,ROW(),"")</f>
        <v/>
      </c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</row>
    <row r="26" spans="2:42" x14ac:dyDescent="0.3">
      <c r="B26" s="282">
        <v>11</v>
      </c>
      <c r="C26" s="270" t="s">
        <v>300</v>
      </c>
      <c r="D26" s="253">
        <f t="shared" si="6"/>
        <v>11</v>
      </c>
      <c r="E26" s="271"/>
      <c r="F26" s="276"/>
      <c r="G26" s="271"/>
      <c r="H26" s="326" t="e">
        <f ca="1">IF(([1]!s_share_total($H$3,I26)/[1]!s_share_total($H$3,I27))/(YEAR(I26)/YEAR(I25))=1,NA(),IF($I$2="PE Band",[1]!S_STM07_IS($H$3,61,YEAR(I26)-1&amp;"-12-31",1)/[1]!s_share_total($H$3,I26),[1]!s_stm07_bs($H$3,140,YEAR(I26)-1&amp;"-12-31",1)/[1]!s_share_total($H$3,I26)))</f>
        <v>#N/A</v>
      </c>
      <c r="I26" s="314">
        <f ca="1">--[1]!td(I25-$N$2)</f>
        <v>45302</v>
      </c>
      <c r="J26" s="132">
        <f ca="1">IF([1]!s_dq_close(公司分析!$D$4,I26,$M$2)=0,NA(),[1]!s_dq_close(公司分析!$D$4,I26,$M$2))</f>
        <v>86.95</v>
      </c>
      <c r="K26" s="132" t="e">
        <f t="shared" ca="1" si="5"/>
        <v>#N/A</v>
      </c>
      <c r="L26" s="132" t="e">
        <f t="shared" ca="1" si="0"/>
        <v>#N/A</v>
      </c>
      <c r="M26" s="319" t="e">
        <f t="shared" ca="1" si="1"/>
        <v>#N/A</v>
      </c>
      <c r="N26" s="322">
        <f t="shared" ca="1" si="2"/>
        <v>-0.48458802608180196</v>
      </c>
      <c r="O26" s="323">
        <f t="shared" ca="1" si="3"/>
        <v>-0.17335397380139372</v>
      </c>
      <c r="P26" s="271" t="s">
        <v>301</v>
      </c>
      <c r="Q26" s="271" t="s">
        <v>33</v>
      </c>
      <c r="R26" s="276">
        <f ca="1">IF([1]!s_dq_close($S$3,I26,$M$2)=0,NA(),[1]!s_dq_close($S$3,I26,$M$2))</f>
        <v>3503.02</v>
      </c>
      <c r="S26" s="125"/>
      <c r="T26" s="125"/>
      <c r="U26" s="297"/>
      <c r="V26" s="253">
        <f t="shared" si="4"/>
        <v>0</v>
      </c>
      <c r="W26" s="348" t="str">
        <f>IF(板块成分!B28="","",板块成分!B28)</f>
        <v>0025.HK</v>
      </c>
      <c r="X26" s="270" t="str">
        <f>[1]!s_info_name(W26)</f>
        <v>CHEVALIER INT'L</v>
      </c>
      <c r="Y26" s="335" t="str">
        <f>IF($Y$3="申万一级行业",[1]!s_info_industry_sw_2021(W26,公司分析!D$5,1),IF($Y$3="申万二级行业",[1]!s_info_industry_sw_2021(W26,公司分析!D$5,2),IF($Y$3="申万三级行业",[1]!s_info_industry_sw_2021(W26,公司分析!D$5,3),IF($Y$3="wind一级行业",[1]!s_info_industry_gics(W26,1),IF($Y$3="wind二级行业",[1]!s_info_industry_gics(W26,2),IF($Y$3="wind三级行业",[1]!s_info_industry_gics(W26,3),IF($Y$3="wind四级行业",[1]!s_info_industry_gics(W26,4),IF($Y$3="证监会门类行业",[1]!s_info_industry_csrc12_n(W26,公司分析!D$5,1),""))))))))</f>
        <v>综合类行业</v>
      </c>
      <c r="Z26" s="298" t="str">
        <f>IF(Y26=行业比较!$E$6,ROW(),"")</f>
        <v/>
      </c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</row>
    <row r="27" spans="2:42" x14ac:dyDescent="0.3">
      <c r="B27" s="282">
        <v>12</v>
      </c>
      <c r="C27" s="270" t="s">
        <v>302</v>
      </c>
      <c r="D27" s="253">
        <f t="shared" si="6"/>
        <v>12</v>
      </c>
      <c r="E27" s="271"/>
      <c r="F27" s="276"/>
      <c r="G27" s="271"/>
      <c r="H27" s="326" t="e">
        <f ca="1">IF(([1]!s_share_total($H$3,I27)/[1]!s_share_total($H$3,I28))/(YEAR(I27)/YEAR(I26))=1,NA(),IF($I$2="PE Band",[1]!S_STM07_IS($H$3,61,YEAR(I27)-1&amp;"-12-31",1)/[1]!s_share_total($H$3,I27),[1]!s_stm07_bs($H$3,140,YEAR(I27)-1&amp;"-12-31",1)/[1]!s_share_total($H$3,I27)))</f>
        <v>#N/A</v>
      </c>
      <c r="I27" s="314">
        <f ca="1">--[1]!td(I26-$N$2)</f>
        <v>45295</v>
      </c>
      <c r="J27" s="132">
        <f ca="1">IF([1]!s_dq_close(公司分析!$D$4,I27,$M$2)=0,NA(),[1]!s_dq_close(公司分析!$D$4,I27,$M$2))</f>
        <v>94.2</v>
      </c>
      <c r="K27" s="132" t="e">
        <f t="shared" ca="1" si="5"/>
        <v>#N/A</v>
      </c>
      <c r="L27" s="132" t="e">
        <f t="shared" ca="1" si="0"/>
        <v>#N/A</v>
      </c>
      <c r="M27" s="319" t="e">
        <f t="shared" ca="1" si="1"/>
        <v>#N/A</v>
      </c>
      <c r="N27" s="322">
        <f t="shared" ca="1" si="2"/>
        <v>-0.44161232957913454</v>
      </c>
      <c r="O27" s="323">
        <f t="shared" ca="1" si="3"/>
        <v>-0.13750374619775674</v>
      </c>
      <c r="P27" s="271" t="s">
        <v>303</v>
      </c>
      <c r="Q27" s="271" t="s">
        <v>34</v>
      </c>
      <c r="R27" s="276">
        <f ca="1">IF([1]!s_dq_close($S$3,I27,$M$2)=0,NA(),[1]!s_dq_close($S$3,I27,$M$2))</f>
        <v>3654.94</v>
      </c>
      <c r="S27" s="125"/>
      <c r="T27" s="125"/>
      <c r="U27" s="297"/>
      <c r="V27" s="253">
        <f t="shared" si="4"/>
        <v>0</v>
      </c>
      <c r="W27" s="348" t="str">
        <f>IF(板块成分!B29="","",板块成分!B29)</f>
        <v>0026.HK</v>
      </c>
      <c r="X27" s="270" t="str">
        <f>[1]!s_info_name(W27)</f>
        <v>中华汽车</v>
      </c>
      <c r="Y27" s="335" t="str">
        <f>IF($Y$3="申万一级行业",[1]!s_info_industry_sw_2021(W27,公司分析!D$5,1),IF($Y$3="申万二级行业",[1]!s_info_industry_sw_2021(W27,公司分析!D$5,2),IF($Y$3="申万三级行业",[1]!s_info_industry_sw_2021(W27,公司分析!D$5,3),IF($Y$3="wind一级行业",[1]!s_info_industry_gics(W27,1),IF($Y$3="wind二级行业",[1]!s_info_industry_gics(W27,2),IF($Y$3="wind三级行业",[1]!s_info_industry_gics(W27,3),IF($Y$3="wind四级行业",[1]!s_info_industry_gics(W27,4),IF($Y$3="证监会门类行业",[1]!s_info_industry_csrc12_n(W27,公司分析!D$5,1),""))))))))</f>
        <v>多样化房地产活动</v>
      </c>
      <c r="Z27" s="298" t="str">
        <f>IF(Y27=行业比较!$E$6,ROW(),"")</f>
        <v/>
      </c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</row>
    <row r="28" spans="2:42" x14ac:dyDescent="0.3">
      <c r="B28" s="282">
        <v>13</v>
      </c>
      <c r="C28" s="270" t="s">
        <v>304</v>
      </c>
      <c r="D28" s="253">
        <f t="shared" si="6"/>
        <v>13</v>
      </c>
      <c r="E28" s="271"/>
      <c r="F28" s="276"/>
      <c r="G28" s="271"/>
      <c r="H28" s="326">
        <f ca="1">IF(([1]!s_share_total($H$3,I28)/[1]!s_share_total($H$3,I29))/(YEAR(I28)/YEAR(I27))=1,NA(),IF($I$2="PE Band",[1]!S_STM07_IS($H$3,61,YEAR(I28)-1&amp;"-12-31",1)/[1]!s_share_total($H$3,I28),[1]!s_stm07_bs($H$3,140,YEAR(I28)-1&amp;"-12-31",1)/[1]!s_share_total($H$3,I28)))</f>
        <v>-17.796581166606103</v>
      </c>
      <c r="I28" s="314">
        <f ca="1">--[1]!td(I27-$N$2)</f>
        <v>45288</v>
      </c>
      <c r="J28" s="132">
        <f ca="1">IF([1]!s_dq_close(公司分析!$D$4,I28,$M$2)=0,NA(),[1]!s_dq_close(公司分析!$D$4,I28,$M$2))</f>
        <v>90.1</v>
      </c>
      <c r="K28" s="132">
        <f t="shared" ca="1" si="5"/>
        <v>-142.37264933284882</v>
      </c>
      <c r="L28" s="132">
        <f t="shared" ca="1" si="0"/>
        <v>-355.93162333212206</v>
      </c>
      <c r="M28" s="319">
        <f t="shared" ca="1" si="1"/>
        <v>-569.49059733139529</v>
      </c>
      <c r="N28" s="322">
        <f t="shared" ca="1" si="2"/>
        <v>-0.46591582691167754</v>
      </c>
      <c r="O28" s="323">
        <f t="shared" ca="1" si="3"/>
        <v>-0.11179126068108824</v>
      </c>
      <c r="P28" s="271" t="s">
        <v>305</v>
      </c>
      <c r="Q28" s="271" t="s">
        <v>35</v>
      </c>
      <c r="R28" s="276">
        <f ca="1">IF([1]!s_dq_close($S$3,I28,$M$2)=0,NA(),[1]!s_dq_close($S$3,I28,$M$2))</f>
        <v>3763.9</v>
      </c>
      <c r="S28" s="125"/>
      <c r="T28" s="125"/>
      <c r="U28" s="297"/>
      <c r="V28" s="253">
        <f t="shared" si="4"/>
        <v>0</v>
      </c>
      <c r="W28" s="348" t="str">
        <f>IF(板块成分!B30="","",板块成分!B30)</f>
        <v>0027.HK</v>
      </c>
      <c r="X28" s="270" t="str">
        <f>[1]!s_info_name(W28)</f>
        <v>银河娱乐</v>
      </c>
      <c r="Y28" s="335" t="str">
        <f>IF($Y$3="申万一级行业",[1]!s_info_industry_sw_2021(W28,公司分析!D$5,1),IF($Y$3="申万二级行业",[1]!s_info_industry_sw_2021(W28,公司分析!D$5,2),IF($Y$3="申万三级行业",[1]!s_info_industry_sw_2021(W28,公司分析!D$5,3),IF($Y$3="wind一级行业",[1]!s_info_industry_gics(W28,1),IF($Y$3="wind二级行业",[1]!s_info_industry_gics(W28,2),IF($Y$3="wind三级行业",[1]!s_info_industry_gics(W28,3),IF($Y$3="wind四级行业",[1]!s_info_industry_gics(W28,4),IF($Y$3="证监会门类行业",[1]!s_info_industry_csrc12_n(W28,公司分析!D$5,1),""))))))))</f>
        <v>赌场与赌博</v>
      </c>
      <c r="Z28" s="298" t="str">
        <f>IF(Y28=行业比较!$E$6,ROW(),"")</f>
        <v/>
      </c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</row>
    <row r="29" spans="2:42" x14ac:dyDescent="0.3">
      <c r="B29" s="282">
        <v>14</v>
      </c>
      <c r="C29" s="270" t="s">
        <v>306</v>
      </c>
      <c r="D29" s="253">
        <f t="shared" si="6"/>
        <v>14</v>
      </c>
      <c r="E29" s="271"/>
      <c r="F29" s="276"/>
      <c r="G29" s="271"/>
      <c r="H29" s="326" t="e">
        <f ca="1">IF(([1]!s_share_total($H$3,I29)/[1]!s_share_total($H$3,I30))/(YEAR(I29)/YEAR(I28))=1,NA(),IF($I$2="PE Band",[1]!S_STM07_IS($H$3,61,YEAR(I29)-1&amp;"-12-31",1)/[1]!s_share_total($H$3,I29),[1]!s_stm07_bs($H$3,140,YEAR(I29)-1&amp;"-12-31",1)/[1]!s_share_total($H$3,I29)))</f>
        <v>#N/A</v>
      </c>
      <c r="I29" s="314">
        <f ca="1">--[1]!td(I28-$N$2)</f>
        <v>45281</v>
      </c>
      <c r="J29" s="132">
        <f ca="1">IF([1]!s_dq_close(公司分析!$D$4,I29,$M$2)=0,NA(),[1]!s_dq_close(公司分析!$D$4,I29,$M$2))</f>
        <v>88.9</v>
      </c>
      <c r="K29" s="132" t="e">
        <f t="shared" ca="1" si="5"/>
        <v>#N/A</v>
      </c>
      <c r="L29" s="132" t="e">
        <f t="shared" ca="1" si="0"/>
        <v>#N/A</v>
      </c>
      <c r="M29" s="319" t="e">
        <f t="shared" ca="1" si="1"/>
        <v>#N/A</v>
      </c>
      <c r="N29" s="322">
        <f t="shared" ca="1" si="2"/>
        <v>-0.47302904564315351</v>
      </c>
      <c r="O29" s="323">
        <f t="shared" ca="1" si="3"/>
        <v>-0.12445871867057767</v>
      </c>
      <c r="P29" s="271" t="s">
        <v>307</v>
      </c>
      <c r="Q29" s="271" t="s">
        <v>36</v>
      </c>
      <c r="R29" s="276">
        <f ca="1">IF([1]!s_dq_close($S$3,I29,$M$2)=0,NA(),[1]!s_dq_close($S$3,I29,$M$2))</f>
        <v>3710.22</v>
      </c>
      <c r="S29" s="125"/>
      <c r="T29" s="125"/>
      <c r="U29" s="297"/>
      <c r="V29" s="253">
        <f t="shared" si="4"/>
        <v>0</v>
      </c>
      <c r="W29" s="348" t="str">
        <f>IF(板块成分!B31="","",板块成分!B31)</f>
        <v>0028.HK</v>
      </c>
      <c r="X29" s="270" t="str">
        <f>[1]!s_info_name(W29)</f>
        <v>天安</v>
      </c>
      <c r="Y29" s="335" t="str">
        <f>IF($Y$3="申万一级行业",[1]!s_info_industry_sw_2021(W29,公司分析!D$5,1),IF($Y$3="申万二级行业",[1]!s_info_industry_sw_2021(W29,公司分析!D$5,2),IF($Y$3="申万三级行业",[1]!s_info_industry_sw_2021(W29,公司分析!D$5,3),IF($Y$3="wind一级行业",[1]!s_info_industry_gics(W29,1),IF($Y$3="wind二级行业",[1]!s_info_industry_gics(W29,2),IF($Y$3="wind三级行业",[1]!s_info_industry_gics(W29,3),IF($Y$3="wind四级行业",[1]!s_info_industry_gics(W29,4),IF($Y$3="证监会门类行业",[1]!s_info_industry_csrc12_n(W29,公司分析!D$5,1),""))))))))</f>
        <v>房地产开发</v>
      </c>
      <c r="Z29" s="298" t="str">
        <f>IF(Y29=行业比较!$E$6,ROW(),"")</f>
        <v/>
      </c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</row>
    <row r="30" spans="2:42" x14ac:dyDescent="0.3">
      <c r="B30" s="282">
        <v>15</v>
      </c>
      <c r="C30" s="270" t="s">
        <v>108</v>
      </c>
      <c r="D30" s="253">
        <f t="shared" si="6"/>
        <v>15</v>
      </c>
      <c r="E30" s="271"/>
      <c r="F30" s="276"/>
      <c r="G30" s="271"/>
      <c r="H30" s="326" t="e">
        <f ca="1">IF(([1]!s_share_total($H$3,I30)/[1]!s_share_total($H$3,I31))/(YEAR(I30)/YEAR(I29))=1,NA(),IF($I$2="PE Band",[1]!S_STM07_IS($H$3,61,YEAR(I30)-1&amp;"-12-31",1)/[1]!s_share_total($H$3,I30),[1]!s_stm07_bs($H$3,140,YEAR(I30)-1&amp;"-12-31",1)/[1]!s_share_total($H$3,I30)))</f>
        <v>#N/A</v>
      </c>
      <c r="I30" s="314">
        <f ca="1">--[1]!td(I29-$N$2)</f>
        <v>45274</v>
      </c>
      <c r="J30" s="132">
        <f ca="1">IF([1]!s_dq_close(公司分析!$D$4,I30,$M$2)=0,NA(),[1]!s_dq_close(公司分析!$D$4,I30,$M$2))</f>
        <v>91.35</v>
      </c>
      <c r="K30" s="132" t="e">
        <f t="shared" ca="1" si="5"/>
        <v>#N/A</v>
      </c>
      <c r="L30" s="132" t="e">
        <f t="shared" ca="1" si="0"/>
        <v>#N/A</v>
      </c>
      <c r="M30" s="319" t="e">
        <f t="shared" ca="1" si="1"/>
        <v>#N/A</v>
      </c>
      <c r="N30" s="322">
        <f t="shared" ca="1" si="2"/>
        <v>-0.45850622406639008</v>
      </c>
      <c r="O30" s="323">
        <f t="shared" ca="1" si="3"/>
        <v>-0.12720789686688072</v>
      </c>
      <c r="P30" s="271" t="s">
        <v>308</v>
      </c>
      <c r="Q30" s="271" t="s">
        <v>37</v>
      </c>
      <c r="R30" s="276">
        <f ca="1">IF([1]!s_dq_close($S$3,I30,$M$2)=0,NA(),[1]!s_dq_close($S$3,I30,$M$2))</f>
        <v>3698.57</v>
      </c>
      <c r="S30" s="125"/>
      <c r="T30" s="125"/>
      <c r="U30" s="297"/>
      <c r="V30" s="253">
        <f t="shared" si="4"/>
        <v>0</v>
      </c>
      <c r="W30" s="348" t="str">
        <f>IF(板块成分!B32="","",板块成分!B32)</f>
        <v>0029.HK</v>
      </c>
      <c r="X30" s="270" t="str">
        <f>[1]!s_info_name(W30)</f>
        <v>达力集团</v>
      </c>
      <c r="Y30" s="335" t="str">
        <f>IF($Y$3="申万一级行业",[1]!s_info_industry_sw_2021(W30,公司分析!D$5,1),IF($Y$3="申万二级行业",[1]!s_info_industry_sw_2021(W30,公司分析!D$5,2),IF($Y$3="申万三级行业",[1]!s_info_industry_sw_2021(W30,公司分析!D$5,3),IF($Y$3="wind一级行业",[1]!s_info_industry_gics(W30,1),IF($Y$3="wind二级行业",[1]!s_info_industry_gics(W30,2),IF($Y$3="wind三级行业",[1]!s_info_industry_gics(W30,3),IF($Y$3="wind四级行业",[1]!s_info_industry_gics(W30,4),IF($Y$3="证监会门类行业",[1]!s_info_industry_csrc12_n(W30,公司分析!D$5,1),""))))))))</f>
        <v>多样化房地产活动</v>
      </c>
      <c r="Z30" s="298" t="str">
        <f>IF(Y30=行业比较!$E$6,ROW(),"")</f>
        <v/>
      </c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</row>
    <row r="31" spans="2:42" x14ac:dyDescent="0.3">
      <c r="B31" s="282">
        <v>16</v>
      </c>
      <c r="C31" s="270" t="s">
        <v>309</v>
      </c>
      <c r="D31" s="253">
        <f t="shared" si="6"/>
        <v>16</v>
      </c>
      <c r="E31" s="271"/>
      <c r="F31" s="276"/>
      <c r="G31" s="271"/>
      <c r="H31" s="326" t="e">
        <f ca="1">IF(([1]!s_share_total($H$3,I31)/[1]!s_share_total($H$3,I32))/(YEAR(I31)/YEAR(I30))=1,NA(),IF($I$2="PE Band",[1]!S_STM07_IS($H$3,61,YEAR(I31)-1&amp;"-12-31",1)/[1]!s_share_total($H$3,I31),[1]!s_stm07_bs($H$3,140,YEAR(I31)-1&amp;"-12-31",1)/[1]!s_share_total($H$3,I31)))</f>
        <v>#N/A</v>
      </c>
      <c r="I31" s="314">
        <f ca="1">--[1]!td(I30-$N$2)</f>
        <v>45267</v>
      </c>
      <c r="J31" s="132">
        <f ca="1">IF([1]!s_dq_close(公司分析!$D$4,I31,$M$2)=0,NA(),[1]!s_dq_close(公司分析!$D$4,I31,$M$2))</f>
        <v>92.55</v>
      </c>
      <c r="K31" s="132" t="e">
        <f t="shared" ca="1" si="5"/>
        <v>#N/A</v>
      </c>
      <c r="L31" s="132" t="e">
        <f t="shared" ca="1" si="0"/>
        <v>#N/A</v>
      </c>
      <c r="M31" s="319" t="e">
        <f t="shared" ca="1" si="1"/>
        <v>#N/A</v>
      </c>
      <c r="N31" s="322">
        <f t="shared" ca="1" si="2"/>
        <v>-0.451393005334914</v>
      </c>
      <c r="O31" s="323">
        <f t="shared" ca="1" si="3"/>
        <v>-0.12210126886962758</v>
      </c>
      <c r="P31" s="271" t="s">
        <v>310</v>
      </c>
      <c r="Q31" s="271" t="s">
        <v>38</v>
      </c>
      <c r="R31" s="276">
        <f ca="1">IF([1]!s_dq_close($S$3,I31,$M$2)=0,NA(),[1]!s_dq_close($S$3,I31,$M$2))</f>
        <v>3720.21</v>
      </c>
      <c r="S31" s="125"/>
      <c r="T31" s="125"/>
      <c r="U31" s="297"/>
      <c r="V31" s="253">
        <f t="shared" si="4"/>
        <v>0</v>
      </c>
      <c r="W31" s="348" t="str">
        <f>IF(板块成分!B33="","",板块成分!B33)</f>
        <v>0030.HK</v>
      </c>
      <c r="X31" s="270" t="str">
        <f>[1]!s_info_name(W31)</f>
        <v>云白国际</v>
      </c>
      <c r="Y31" s="335" t="str">
        <f>IF($Y$3="申万一级行业",[1]!s_info_industry_sw_2021(W31,公司分析!D$5,1),IF($Y$3="申万二级行业",[1]!s_info_industry_sw_2021(W31,公司分析!D$5,2),IF($Y$3="申万三级行业",[1]!s_info_industry_sw_2021(W31,公司分析!D$5,3),IF($Y$3="wind一级行业",[1]!s_info_industry_gics(W31,1),IF($Y$3="wind二级行业",[1]!s_info_industry_gics(W31,2),IF($Y$3="wind三级行业",[1]!s_info_industry_gics(W31,3),IF($Y$3="wind四级行业",[1]!s_info_industry_gics(W31,4),IF($Y$3="证监会门类行业",[1]!s_info_industry_csrc12_n(W31,公司分析!D$5,1),""))))))))</f>
        <v>贸易公司与工业品经销商</v>
      </c>
      <c r="Z31" s="298" t="str">
        <f>IF(Y31=行业比较!$E$6,ROW(),"")</f>
        <v/>
      </c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</row>
    <row r="32" spans="2:42" x14ac:dyDescent="0.3">
      <c r="B32" s="282">
        <v>17</v>
      </c>
      <c r="C32" s="270" t="s">
        <v>109</v>
      </c>
      <c r="D32" s="253">
        <f t="shared" si="6"/>
        <v>17</v>
      </c>
      <c r="E32" s="271"/>
      <c r="F32" s="276"/>
      <c r="G32" s="271"/>
      <c r="H32" s="326">
        <f ca="1">IF(([1]!s_share_total($H$3,I32)/[1]!s_share_total($H$3,I33))/(YEAR(I32)/YEAR(I31))=1,NA(),IF($I$2="PE Band",[1]!S_STM07_IS($H$3,61,YEAR(I32)-1&amp;"-12-31",1)/[1]!s_share_total($H$3,I32),[1]!s_stm07_bs($H$3,140,YEAR(I32)-1&amp;"-12-31",1)/[1]!s_share_total($H$3,I32)))</f>
        <v>-17.796581166606103</v>
      </c>
      <c r="I32" s="314">
        <f ca="1">--[1]!td(I31-$N$2)</f>
        <v>45260</v>
      </c>
      <c r="J32" s="132">
        <f ca="1">IF([1]!s_dq_close(公司分析!$D$4,I32,$M$2)=0,NA(),[1]!s_dq_close(公司分析!$D$4,I32,$M$2))</f>
        <v>89.9</v>
      </c>
      <c r="K32" s="132">
        <f t="shared" ca="1" si="5"/>
        <v>-142.37264933284882</v>
      </c>
      <c r="L32" s="132">
        <f t="shared" ca="1" si="0"/>
        <v>-355.93162333212206</v>
      </c>
      <c r="M32" s="319">
        <f t="shared" ca="1" si="1"/>
        <v>-569.49059733139529</v>
      </c>
      <c r="N32" s="322">
        <f t="shared" ca="1" si="2"/>
        <v>-0.46710136336692343</v>
      </c>
      <c r="O32" s="323">
        <f t="shared" ca="1" si="3"/>
        <v>-7.9759205027338465E-2</v>
      </c>
      <c r="P32" s="271" t="s">
        <v>311</v>
      </c>
      <c r="Q32" s="271" t="s">
        <v>39</v>
      </c>
      <c r="R32" s="276">
        <f ca="1">IF([1]!s_dq_close($S$3,I32,$M$2)=0,NA(),[1]!s_dq_close($S$3,I32,$M$2))</f>
        <v>3899.64</v>
      </c>
      <c r="S32" s="125"/>
      <c r="T32" s="125"/>
      <c r="U32" s="297"/>
      <c r="V32" s="253">
        <f t="shared" si="4"/>
        <v>0</v>
      </c>
      <c r="W32" s="348" t="str">
        <f>IF(板块成分!B34="","",板块成分!B34)</f>
        <v>0031.HK</v>
      </c>
      <c r="X32" s="270" t="str">
        <f>[1]!s_info_name(W32)</f>
        <v>航天控股</v>
      </c>
      <c r="Y32" s="335" t="str">
        <f>IF($Y$3="申万一级行业",[1]!s_info_industry_sw_2021(W32,公司分析!D$5,1),IF($Y$3="申万二级行业",[1]!s_info_industry_sw_2021(W32,公司分析!D$5,2),IF($Y$3="申万三级行业",[1]!s_info_industry_sw_2021(W32,公司分析!D$5,3),IF($Y$3="wind一级行业",[1]!s_info_industry_gics(W32,1),IF($Y$3="wind二级行业",[1]!s_info_industry_gics(W32,2),IF($Y$3="wind三级行业",[1]!s_info_industry_gics(W32,3),IF($Y$3="wind四级行业",[1]!s_info_industry_gics(W32,4),IF($Y$3="证监会门类行业",[1]!s_info_industry_csrc12_n(W32,公司分析!D$5,1),""))))))))</f>
        <v>航天航空与国防</v>
      </c>
      <c r="Z32" s="298" t="str">
        <f>IF(Y32=行业比较!$E$6,ROW(),"")</f>
        <v/>
      </c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</row>
    <row r="33" spans="2:42" x14ac:dyDescent="0.3">
      <c r="B33" s="282">
        <v>18</v>
      </c>
      <c r="C33" s="270" t="s">
        <v>312</v>
      </c>
      <c r="D33" s="253">
        <f t="shared" si="6"/>
        <v>18</v>
      </c>
      <c r="E33" s="271"/>
      <c r="F33" s="276"/>
      <c r="G33" s="271"/>
      <c r="H33" s="326" t="e">
        <f ca="1">IF(([1]!s_share_total($H$3,I33)/[1]!s_share_total($H$3,I34))/(YEAR(I33)/YEAR(I32))=1,NA(),IF($I$2="PE Band",[1]!S_STM07_IS($H$3,61,YEAR(I33)-1&amp;"-12-31",1)/[1]!s_share_total($H$3,I33),[1]!s_stm07_bs($H$3,140,YEAR(I33)-1&amp;"-12-31",1)/[1]!s_share_total($H$3,I33)))</f>
        <v>#N/A</v>
      </c>
      <c r="I33" s="314">
        <f ca="1">--[1]!td(I32-$N$2)</f>
        <v>45253</v>
      </c>
      <c r="J33" s="132">
        <f ca="1">IF([1]!s_dq_close(公司分析!$D$4,I33,$M$2)=0,NA(),[1]!s_dq_close(公司分析!$D$4,I33,$M$2))</f>
        <v>113.1</v>
      </c>
      <c r="K33" s="132" t="e">
        <f t="shared" ca="1" si="5"/>
        <v>#N/A</v>
      </c>
      <c r="L33" s="132" t="e">
        <f t="shared" ca="1" si="0"/>
        <v>#N/A</v>
      </c>
      <c r="M33" s="319" t="e">
        <f t="shared" ca="1" si="1"/>
        <v>#N/A</v>
      </c>
      <c r="N33" s="322">
        <f t="shared" ca="1" si="2"/>
        <v>-0.32957913455838761</v>
      </c>
      <c r="O33" s="323">
        <f t="shared" ca="1" si="3"/>
        <v>-2.8438065616866126E-2</v>
      </c>
      <c r="P33" s="271" t="s">
        <v>313</v>
      </c>
      <c r="Q33" s="271" t="s">
        <v>40</v>
      </c>
      <c r="R33" s="276">
        <f ca="1">IF([1]!s_dq_close($S$3,I33,$M$2)=0,NA(),[1]!s_dq_close($S$3,I33,$M$2))</f>
        <v>4117.12</v>
      </c>
      <c r="S33" s="125"/>
      <c r="T33" s="125"/>
      <c r="U33" s="297"/>
      <c r="V33" s="253">
        <f t="shared" si="4"/>
        <v>0</v>
      </c>
      <c r="W33" s="348" t="str">
        <f>IF(板块成分!B35="","",板块成分!B35)</f>
        <v>0032.HK</v>
      </c>
      <c r="X33" s="270" t="str">
        <f>[1]!s_info_name(W33)</f>
        <v>港通控股</v>
      </c>
      <c r="Y33" s="335" t="str">
        <f>IF($Y$3="申万一级行业",[1]!s_info_industry_sw_2021(W33,公司分析!D$5,1),IF($Y$3="申万二级行业",[1]!s_info_industry_sw_2021(W33,公司分析!D$5,2),IF($Y$3="申万三级行业",[1]!s_info_industry_sw_2021(W33,公司分析!D$5,3),IF($Y$3="wind一级行业",[1]!s_info_industry_gics(W33,1),IF($Y$3="wind二级行业",[1]!s_info_industry_gics(W33,2),IF($Y$3="wind三级行业",[1]!s_info_industry_gics(W33,3),IF($Y$3="wind四级行业",[1]!s_info_industry_gics(W33,4),IF($Y$3="证监会门类行业",[1]!s_info_industry_csrc12_n(W33,公司分析!D$5,1),""))))))))</f>
        <v>教育服务</v>
      </c>
      <c r="Z33" s="298" t="str">
        <f>IF(Y33=行业比较!$E$6,ROW(),"")</f>
        <v/>
      </c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</row>
    <row r="34" spans="2:42" x14ac:dyDescent="0.3">
      <c r="B34" s="282">
        <v>19</v>
      </c>
      <c r="C34" s="270" t="s">
        <v>314</v>
      </c>
      <c r="D34" s="253">
        <f t="shared" si="6"/>
        <v>19</v>
      </c>
      <c r="E34" s="271"/>
      <c r="F34" s="276"/>
      <c r="G34" s="271"/>
      <c r="H34" s="326" t="e">
        <f ca="1">IF(([1]!s_share_total($H$3,I34)/[1]!s_share_total($H$3,I35))/(YEAR(I34)/YEAR(I33))=1,NA(),IF($I$2="PE Band",[1]!S_STM07_IS($H$3,61,YEAR(I34)-1&amp;"-12-31",1)/[1]!s_share_total($H$3,I34),[1]!s_stm07_bs($H$3,140,YEAR(I34)-1&amp;"-12-31",1)/[1]!s_share_total($H$3,I34)))</f>
        <v>#N/A</v>
      </c>
      <c r="I34" s="314">
        <f ca="1">--[1]!td(I33-$N$2)</f>
        <v>45246</v>
      </c>
      <c r="J34" s="132">
        <f ca="1">IF([1]!s_dq_close(公司分析!$D$4,I34,$M$2)=0,NA(),[1]!s_dq_close(公司分析!$D$4,I34,$M$2))</f>
        <v>114.9</v>
      </c>
      <c r="K34" s="132" t="e">
        <f t="shared" ca="1" si="5"/>
        <v>#N/A</v>
      </c>
      <c r="L34" s="132" t="e">
        <f t="shared" ca="1" si="0"/>
        <v>#N/A</v>
      </c>
      <c r="M34" s="319" t="e">
        <f t="shared" ca="1" si="1"/>
        <v>#N/A</v>
      </c>
      <c r="N34" s="322">
        <f t="shared" ca="1" si="2"/>
        <v>-0.31890930646117355</v>
      </c>
      <c r="O34" s="323">
        <f t="shared" ca="1" si="3"/>
        <v>-4.4343182392044711E-2</v>
      </c>
      <c r="P34" s="271" t="s">
        <v>315</v>
      </c>
      <c r="Q34" s="271" t="s">
        <v>41</v>
      </c>
      <c r="R34" s="276">
        <f ca="1">IF([1]!s_dq_close($S$3,I34,$M$2)=0,NA(),[1]!s_dq_close($S$3,I34,$M$2))</f>
        <v>4049.72</v>
      </c>
      <c r="S34" s="125"/>
      <c r="T34" s="125"/>
      <c r="U34" s="297"/>
      <c r="V34" s="253">
        <f t="shared" si="4"/>
        <v>0</v>
      </c>
      <c r="W34" s="348" t="str">
        <f>IF(板块成分!B36="","",板块成分!B36)</f>
        <v>0033.HK</v>
      </c>
      <c r="X34" s="270" t="str">
        <f>[1]!s_info_name(W34)</f>
        <v>INTL GENIUS</v>
      </c>
      <c r="Y34" s="335" t="str">
        <f>IF($Y$3="申万一级行业",[1]!s_info_industry_sw_2021(W34,公司分析!D$5,1),IF($Y$3="申万二级行业",[1]!s_info_industry_sw_2021(W34,公司分析!D$5,2),IF($Y$3="申万三级行业",[1]!s_info_industry_sw_2021(W34,公司分析!D$5,3),IF($Y$3="wind一级行业",[1]!s_info_industry_gics(W34,1),IF($Y$3="wind二级行业",[1]!s_info_industry_gics(W34,2),IF($Y$3="wind三级行业",[1]!s_info_industry_gics(W34,3),IF($Y$3="wind四级行业",[1]!s_info_industry_gics(W34,4),IF($Y$3="证监会门类行业",[1]!s_info_industry_csrc12_n(W34,公司分析!D$5,1),""))))))))</f>
        <v>休闲用品</v>
      </c>
      <c r="Z34" s="298" t="str">
        <f>IF(Y34=行业比较!$E$6,ROW(),"")</f>
        <v/>
      </c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</row>
    <row r="35" spans="2:42" x14ac:dyDescent="0.3">
      <c r="B35" s="282">
        <v>21</v>
      </c>
      <c r="C35" s="270" t="s">
        <v>110</v>
      </c>
      <c r="D35" s="253">
        <f t="shared" si="6"/>
        <v>21</v>
      </c>
      <c r="E35" s="271"/>
      <c r="F35" s="276"/>
      <c r="G35" s="271"/>
      <c r="H35" s="326" t="e">
        <f ca="1">IF(([1]!s_share_total($H$3,I35)/[1]!s_share_total($H$3,I36))/(YEAR(I35)/YEAR(I34))=1,NA(),IF($I$2="PE Band",[1]!S_STM07_IS($H$3,61,YEAR(I35)-1&amp;"-12-31",1)/[1]!s_share_total($H$3,I35),[1]!s_stm07_bs($H$3,140,YEAR(I35)-1&amp;"-12-31",1)/[1]!s_share_total($H$3,I35)))</f>
        <v>#N/A</v>
      </c>
      <c r="I35" s="314">
        <f ca="1">--[1]!td(I34-$N$2)</f>
        <v>45239</v>
      </c>
      <c r="J35" s="132">
        <f ca="1">IF([1]!s_dq_close(公司分析!$D$4,I35,$M$2)=0,NA(),[1]!s_dq_close(公司分析!$D$4,I35,$M$2))</f>
        <v>114.8</v>
      </c>
      <c r="K35" s="132" t="e">
        <f t="shared" ca="1" si="5"/>
        <v>#N/A</v>
      </c>
      <c r="L35" s="132" t="e">
        <f t="shared" ca="1" si="0"/>
        <v>#N/A</v>
      </c>
      <c r="M35" s="319" t="e">
        <f t="shared" ca="1" si="1"/>
        <v>#N/A</v>
      </c>
      <c r="N35" s="322">
        <f t="shared" ca="1" si="2"/>
        <v>-0.31950207468879666</v>
      </c>
      <c r="O35" s="323">
        <f t="shared" ca="1" si="3"/>
        <v>-5.0355977279753161E-2</v>
      </c>
      <c r="P35" s="271" t="s">
        <v>316</v>
      </c>
      <c r="Q35" s="271" t="s">
        <v>42</v>
      </c>
      <c r="R35" s="276">
        <f ca="1">IF([1]!s_dq_close($S$3,I35,$M$2)=0,NA(),[1]!s_dq_close($S$3,I35,$M$2))</f>
        <v>4024.24</v>
      </c>
      <c r="S35" s="125"/>
      <c r="T35" s="125"/>
      <c r="U35" s="297"/>
      <c r="V35" s="253">
        <f t="shared" si="4"/>
        <v>0</v>
      </c>
      <c r="W35" s="348" t="str">
        <f>IF(板块成分!B37="","",板块成分!B37)</f>
        <v>0034.HK</v>
      </c>
      <c r="X35" s="270" t="str">
        <f>[1]!s_info_name(W35)</f>
        <v>九龙建业</v>
      </c>
      <c r="Y35" s="335" t="str">
        <f>IF($Y$3="申万一级行业",[1]!s_info_industry_sw_2021(W35,公司分析!D$5,1),IF($Y$3="申万二级行业",[1]!s_info_industry_sw_2021(W35,公司分析!D$5,2),IF($Y$3="申万三级行业",[1]!s_info_industry_sw_2021(W35,公司分析!D$5,3),IF($Y$3="wind一级行业",[1]!s_info_industry_gics(W35,1),IF($Y$3="wind二级行业",[1]!s_info_industry_gics(W35,2),IF($Y$3="wind三级行业",[1]!s_info_industry_gics(W35,3),IF($Y$3="wind四级行业",[1]!s_info_industry_gics(W35,4),IF($Y$3="证监会门类行业",[1]!s_info_industry_csrc12_n(W35,公司分析!D$5,1),""))))))))</f>
        <v>房地产开发</v>
      </c>
      <c r="Z35" s="298" t="str">
        <f>IF(Y35=行业比较!$E$6,ROW(),"")</f>
        <v/>
      </c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</row>
    <row r="36" spans="2:42" x14ac:dyDescent="0.3">
      <c r="B36" s="282">
        <v>22</v>
      </c>
      <c r="C36" s="270" t="s">
        <v>317</v>
      </c>
      <c r="D36" s="253">
        <f t="shared" si="6"/>
        <v>22</v>
      </c>
      <c r="E36" s="271"/>
      <c r="F36" s="276"/>
      <c r="G36" s="271"/>
      <c r="H36" s="326" t="e">
        <f ca="1">IF(([1]!s_share_total($H$3,I36)/[1]!s_share_total($H$3,I37))/(YEAR(I36)/YEAR(I35))=1,NA(),IF($I$2="PE Band",[1]!S_STM07_IS($H$3,61,YEAR(I36)-1&amp;"-12-31",1)/[1]!s_share_total($H$3,I36),[1]!s_stm07_bs($H$3,140,YEAR(I36)-1&amp;"-12-31",1)/[1]!s_share_total($H$3,I36)))</f>
        <v>#N/A</v>
      </c>
      <c r="I36" s="314">
        <f ca="1">--[1]!td(I35-$N$2)</f>
        <v>45232</v>
      </c>
      <c r="J36" s="132">
        <f ca="1">IF([1]!s_dq_close(公司分析!$D$4,I36,$M$2)=0,NA(),[1]!s_dq_close(公司分析!$D$4,I36,$M$2))</f>
        <v>105.4</v>
      </c>
      <c r="K36" s="132" t="e">
        <f t="shared" ca="1" si="5"/>
        <v>#N/A</v>
      </c>
      <c r="L36" s="132" t="e">
        <f t="shared" ca="1" si="0"/>
        <v>#N/A</v>
      </c>
      <c r="M36" s="319" t="e">
        <f t="shared" ca="1" si="1"/>
        <v>#N/A</v>
      </c>
      <c r="N36" s="322">
        <f t="shared" ca="1" si="2"/>
        <v>-0.37522228808535851</v>
      </c>
      <c r="O36" s="323">
        <f t="shared" ref="O36:O63" ca="1" si="7">R36/$R$64-1</f>
        <v>-0.10010548348959203</v>
      </c>
      <c r="P36" s="271" t="s">
        <v>318</v>
      </c>
      <c r="Q36" s="271" t="s">
        <v>43</v>
      </c>
      <c r="R36" s="276">
        <f ca="1">IF([1]!s_dq_close($S$3,I36,$M$2)=0,NA(),[1]!s_dq_close($S$3,I36,$M$2))</f>
        <v>3813.42</v>
      </c>
      <c r="S36" s="125"/>
      <c r="T36" s="125"/>
      <c r="U36" s="297"/>
      <c r="V36" s="253">
        <f t="shared" si="4"/>
        <v>0</v>
      </c>
      <c r="W36" s="348" t="str">
        <f>IF(板块成分!B38="","",板块成分!B38)</f>
        <v>0035.HK</v>
      </c>
      <c r="X36" s="270" t="str">
        <f>[1]!s_info_name(W36)</f>
        <v>远东发展</v>
      </c>
      <c r="Y36" s="335" t="str">
        <f>IF($Y$3="申万一级行业",[1]!s_info_industry_sw_2021(W36,公司分析!D$5,1),IF($Y$3="申万二级行业",[1]!s_info_industry_sw_2021(W36,公司分析!D$5,2),IF($Y$3="申万三级行业",[1]!s_info_industry_sw_2021(W36,公司分析!D$5,3),IF($Y$3="wind一级行业",[1]!s_info_industry_gics(W36,1),IF($Y$3="wind二级行业",[1]!s_info_industry_gics(W36,2),IF($Y$3="wind三级行业",[1]!s_info_industry_gics(W36,3),IF($Y$3="wind四级行业",[1]!s_info_industry_gics(W36,4),IF($Y$3="证监会门类行业",[1]!s_info_industry_csrc12_n(W36,公司分析!D$5,1),""))))))))</f>
        <v>多样化房地产活动</v>
      </c>
      <c r="Z36" s="298" t="str">
        <f>IF(Y36=行业比较!$E$6,ROW(),"")</f>
        <v/>
      </c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</row>
    <row r="37" spans="2:42" x14ac:dyDescent="0.3">
      <c r="B37" s="282">
        <v>24</v>
      </c>
      <c r="C37" s="270" t="s">
        <v>319</v>
      </c>
      <c r="D37" s="253">
        <f t="shared" si="6"/>
        <v>24</v>
      </c>
      <c r="E37" s="271"/>
      <c r="F37" s="276"/>
      <c r="G37" s="271"/>
      <c r="H37" s="326" t="e">
        <f ca="1">IF(([1]!s_share_total($H$3,I37)/[1]!s_share_total($H$3,I38))/(YEAR(I37)/YEAR(I36))=1,NA(),IF($I$2="PE Band",[1]!S_STM07_IS($H$3,61,YEAR(I37)-1&amp;"-12-31",1)/[1]!s_share_total($H$3,I37),[1]!s_stm07_bs($H$3,140,YEAR(I37)-1&amp;"-12-31",1)/[1]!s_share_total($H$3,I37)))</f>
        <v>#N/A</v>
      </c>
      <c r="I37" s="314">
        <f ca="1">--[1]!td(I36-$N$2)</f>
        <v>45225</v>
      </c>
      <c r="J37" s="132">
        <f ca="1">IF([1]!s_dq_close(公司分析!$D$4,I37,$M$2)=0,NA(),[1]!s_dq_close(公司分析!$D$4,I37,$M$2))</f>
        <v>102.1</v>
      </c>
      <c r="K37" s="132" t="e">
        <f t="shared" ca="1" si="5"/>
        <v>#N/A</v>
      </c>
      <c r="L37" s="132" t="e">
        <f t="shared" ca="1" si="0"/>
        <v>#N/A</v>
      </c>
      <c r="M37" s="319" t="e">
        <f t="shared" ca="1" si="1"/>
        <v>#N/A</v>
      </c>
      <c r="N37" s="322">
        <f t="shared" ca="1" si="2"/>
        <v>-0.39478363959691765</v>
      </c>
      <c r="O37" s="323">
        <f t="shared" ca="1" si="7"/>
        <v>-0.12390888303131697</v>
      </c>
      <c r="P37" s="271" t="s">
        <v>320</v>
      </c>
      <c r="Q37" s="271" t="s">
        <v>44</v>
      </c>
      <c r="R37" s="276">
        <f ca="1">IF([1]!s_dq_close($S$3,I37,$M$2)=0,NA(),[1]!s_dq_close($S$3,I37,$M$2))</f>
        <v>3712.55</v>
      </c>
      <c r="S37" s="125"/>
      <c r="T37" s="125"/>
      <c r="U37" s="297"/>
      <c r="V37" s="253">
        <f t="shared" si="4"/>
        <v>0</v>
      </c>
      <c r="W37" s="348" t="str">
        <f>IF(板块成分!B39="","",板块成分!B39)</f>
        <v>0036.HK</v>
      </c>
      <c r="X37" s="270" t="str">
        <f>[1]!s_info_name(W37)</f>
        <v>远东控股国际</v>
      </c>
      <c r="Y37" s="335" t="str">
        <f>IF($Y$3="申万一级行业",[1]!s_info_industry_sw_2021(W37,公司分析!D$5,1),IF($Y$3="申万二级行业",[1]!s_info_industry_sw_2021(W37,公司分析!D$5,2),IF($Y$3="申万三级行业",[1]!s_info_industry_sw_2021(W37,公司分析!D$5,3),IF($Y$3="wind一级行业",[1]!s_info_industry_gics(W37,1),IF($Y$3="wind二级行业",[1]!s_info_industry_gics(W37,2),IF($Y$3="wind三级行业",[1]!s_info_industry_gics(W37,3),IF($Y$3="wind四级行业",[1]!s_info_industry_gics(W37,4),IF($Y$3="证监会门类行业",[1]!s_info_industry_csrc12_n(W37,公司分析!D$5,1),""))))))))</f>
        <v>房地产经营公司</v>
      </c>
      <c r="Z37" s="298" t="str">
        <f>IF(Y37=行业比较!$E$6,ROW(),"")</f>
        <v/>
      </c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</row>
    <row r="38" spans="2:42" x14ac:dyDescent="0.3">
      <c r="B38" s="282">
        <v>25</v>
      </c>
      <c r="C38" s="270" t="s">
        <v>321</v>
      </c>
      <c r="D38" s="253">
        <f t="shared" si="6"/>
        <v>25</v>
      </c>
      <c r="E38" s="271"/>
      <c r="F38" s="276"/>
      <c r="G38" s="271"/>
      <c r="H38" s="326" t="e">
        <f ca="1">IF(([1]!s_share_total($H$3,I38)/[1]!s_share_total($H$3,I39))/(YEAR(I38)/YEAR(I37))=1,NA(),IF($I$2="PE Band",[1]!S_STM07_IS($H$3,61,YEAR(I38)-1&amp;"-12-31",1)/[1]!s_share_total($H$3,I38),[1]!s_stm07_bs($H$3,140,YEAR(I38)-1&amp;"-12-31",1)/[1]!s_share_total($H$3,I38)))</f>
        <v>#N/A</v>
      </c>
      <c r="I38" s="314">
        <f ca="1">--[1]!td(I37-$N$2)</f>
        <v>45218</v>
      </c>
      <c r="J38" s="132">
        <f ca="1">IF([1]!s_dq_close(公司分析!$D$4,I38,$M$2)=0,NA(),[1]!s_dq_close(公司分析!$D$4,I38,$M$2))</f>
        <v>99</v>
      </c>
      <c r="K38" s="132" t="e">
        <f t="shared" ca="1" si="5"/>
        <v>#N/A</v>
      </c>
      <c r="L38" s="132" t="e">
        <f t="shared" ca="1" si="0"/>
        <v>#N/A</v>
      </c>
      <c r="M38" s="319" t="e">
        <f t="shared" ca="1" si="1"/>
        <v>#N/A</v>
      </c>
      <c r="N38" s="322">
        <f t="shared" ca="1" si="2"/>
        <v>-0.41315945465323056</v>
      </c>
      <c r="O38" s="323">
        <f t="shared" ca="1" si="7"/>
        <v>-0.12683504694841219</v>
      </c>
      <c r="P38" s="271" t="s">
        <v>322</v>
      </c>
      <c r="Q38" s="271" t="s">
        <v>45</v>
      </c>
      <c r="R38" s="276">
        <f ca="1">IF([1]!s_dq_close($S$3,I38,$M$2)=0,NA(),[1]!s_dq_close($S$3,I38,$M$2))</f>
        <v>3700.15</v>
      </c>
      <c r="S38" s="125"/>
      <c r="T38" s="125"/>
      <c r="U38" s="297"/>
      <c r="V38" s="253">
        <f t="shared" si="4"/>
        <v>0</v>
      </c>
      <c r="W38" s="348" t="str">
        <f>IF(板块成分!B40="","",板块成分!B40)</f>
        <v>0037.HK</v>
      </c>
      <c r="X38" s="270" t="str">
        <f>[1]!s_info_name(W38)</f>
        <v>远东酒店实业</v>
      </c>
      <c r="Y38" s="335" t="str">
        <f>IF($Y$3="申万一级行业",[1]!s_info_industry_sw_2021(W38,公司分析!D$5,1),IF($Y$3="申万二级行业",[1]!s_info_industry_sw_2021(W38,公司分析!D$5,2),IF($Y$3="申万三级行业",[1]!s_info_industry_sw_2021(W38,公司分析!D$5,3),IF($Y$3="wind一级行业",[1]!s_info_industry_gics(W38,1),IF($Y$3="wind二级行业",[1]!s_info_industry_gics(W38,2),IF($Y$3="wind三级行业",[1]!s_info_industry_gics(W38,3),IF($Y$3="wind四级行业",[1]!s_info_industry_gics(W38,4),IF($Y$3="证监会门类行业",[1]!s_info_industry_csrc12_n(W38,公司分析!D$5,1),""))))))))</f>
        <v>多样化房地产活动</v>
      </c>
      <c r="Z38" s="298" t="str">
        <f>IF(Y38=行业比较!$E$6,ROW(),"")</f>
        <v/>
      </c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</row>
    <row r="39" spans="2:42" x14ac:dyDescent="0.3">
      <c r="B39" s="282">
        <v>26</v>
      </c>
      <c r="C39" s="270" t="s">
        <v>323</v>
      </c>
      <c r="D39" s="253">
        <f t="shared" si="6"/>
        <v>26</v>
      </c>
      <c r="E39" s="271"/>
      <c r="F39" s="276"/>
      <c r="G39" s="271"/>
      <c r="H39" s="326" t="e">
        <f ca="1">IF(([1]!s_share_total($H$3,I39)/[1]!s_share_total($H$3,I40))/(YEAR(I39)/YEAR(I38))=1,NA(),IF($I$2="PE Band",[1]!S_STM07_IS($H$3,61,YEAR(I39)-1&amp;"-12-31",1)/[1]!s_share_total($H$3,I39),[1]!s_stm07_bs($H$3,140,YEAR(I39)-1&amp;"-12-31",1)/[1]!s_share_total($H$3,I39)))</f>
        <v>#N/A</v>
      </c>
      <c r="I39" s="314">
        <f ca="1">--[1]!td(I38-$N$2)</f>
        <v>45211</v>
      </c>
      <c r="J39" s="132">
        <f ca="1">IF([1]!s_dq_close(公司分析!$D$4,I39,$M$2)=0,NA(),[1]!s_dq_close(公司分析!$D$4,I39,$M$2))</f>
        <v>115.3</v>
      </c>
      <c r="K39" s="132" t="e">
        <f t="shared" ca="1" si="5"/>
        <v>#N/A</v>
      </c>
      <c r="L39" s="132" t="e">
        <f t="shared" ca="1" si="0"/>
        <v>#N/A</v>
      </c>
      <c r="M39" s="319" t="e">
        <f t="shared" ca="1" si="1"/>
        <v>#N/A</v>
      </c>
      <c r="N39" s="322">
        <f t="shared" ca="1" si="2"/>
        <v>-0.31653823355068167</v>
      </c>
      <c r="O39" s="323">
        <f t="shared" ca="1" si="7"/>
        <v>-5.1580718467634012E-2</v>
      </c>
      <c r="P39" s="271" t="s">
        <v>47</v>
      </c>
      <c r="Q39" s="271" t="s">
        <v>46</v>
      </c>
      <c r="R39" s="276">
        <f ca="1">IF([1]!s_dq_close($S$3,I39,$M$2)=0,NA(),[1]!s_dq_close($S$3,I39,$M$2))</f>
        <v>4019.05</v>
      </c>
      <c r="S39" s="125"/>
      <c r="T39" s="125"/>
      <c r="U39" s="297"/>
      <c r="V39" s="253">
        <f t="shared" si="4"/>
        <v>0</v>
      </c>
      <c r="W39" s="348" t="str">
        <f>IF(板块成分!B41="","",板块成分!B41)</f>
        <v>0038.HK</v>
      </c>
      <c r="X39" s="270" t="str">
        <f>[1]!s_info_name(W39)</f>
        <v>第一拖拉机股份</v>
      </c>
      <c r="Y39" s="335" t="str">
        <f>IF($Y$3="申万一级行业",[1]!s_info_industry_sw_2021(W39,公司分析!D$5,1),IF($Y$3="申万二级行业",[1]!s_info_industry_sw_2021(W39,公司分析!D$5,2),IF($Y$3="申万三级行业",[1]!s_info_industry_sw_2021(W39,公司分析!D$5,3),IF($Y$3="wind一级行业",[1]!s_info_industry_gics(W39,1),IF($Y$3="wind二级行业",[1]!s_info_industry_gics(W39,2),IF($Y$3="wind三级行业",[1]!s_info_industry_gics(W39,3),IF($Y$3="wind四级行业",[1]!s_info_industry_gics(W39,4),IF($Y$3="证监会门类行业",[1]!s_info_industry_csrc12_n(W39,公司分析!D$5,1),""))))))))</f>
        <v>农用农业机械</v>
      </c>
      <c r="Z39" s="298" t="str">
        <f>IF(Y39=行业比较!$E$6,ROW(),"")</f>
        <v/>
      </c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</row>
    <row r="40" spans="2:42" x14ac:dyDescent="0.3">
      <c r="B40" s="282">
        <v>27</v>
      </c>
      <c r="C40" s="270" t="s">
        <v>324</v>
      </c>
      <c r="D40" s="253">
        <f t="shared" si="6"/>
        <v>27</v>
      </c>
      <c r="E40" s="271"/>
      <c r="F40" s="276"/>
      <c r="G40" s="271"/>
      <c r="H40" s="326" t="e">
        <f ca="1">IF(([1]!s_share_total($H$3,I40)/[1]!s_share_total($H$3,I41))/(YEAR(I40)/YEAR(I39))=1,NA(),IF($I$2="PE Band",[1]!S_STM07_IS($H$3,61,YEAR(I40)-1&amp;"-12-31",1)/[1]!s_share_total($H$3,I40),[1]!s_stm07_bs($H$3,140,YEAR(I40)-1&amp;"-12-31",1)/[1]!s_share_total($H$3,I40)))</f>
        <v>#N/A</v>
      </c>
      <c r="I40" s="314">
        <f ca="1">--[1]!td(I39-$N$2)</f>
        <v>45197</v>
      </c>
      <c r="J40" s="132">
        <f ca="1">IF([1]!s_dq_close(公司分析!$D$4,I40,$M$2)=0,NA(),[1]!s_dq_close(公司分析!$D$4,I40,$M$2))</f>
        <v>103.4</v>
      </c>
      <c r="K40" s="132" t="e">
        <f t="shared" ca="1" si="5"/>
        <v>#N/A</v>
      </c>
      <c r="L40" s="132" t="e">
        <f t="shared" ca="1" si="0"/>
        <v>#N/A</v>
      </c>
      <c r="M40" s="319" t="e">
        <f t="shared" ca="1" si="1"/>
        <v>#N/A</v>
      </c>
      <c r="N40" s="322">
        <f t="shared" ca="1" si="2"/>
        <v>-0.38707765263781857</v>
      </c>
      <c r="O40" s="323">
        <f t="shared" ca="1" si="7"/>
        <v>-0.10843561141487112</v>
      </c>
      <c r="P40" s="271" t="s">
        <v>325</v>
      </c>
      <c r="Q40" s="271" t="s">
        <v>48</v>
      </c>
      <c r="R40" s="276">
        <f ca="1">IF([1]!s_dq_close($S$3,I40,$M$2)=0,NA(),[1]!s_dq_close($S$3,I40,$M$2))</f>
        <v>3778.12</v>
      </c>
      <c r="S40" s="125"/>
      <c r="T40" s="125"/>
      <c r="U40" s="297"/>
      <c r="V40" s="253">
        <f t="shared" si="4"/>
        <v>0</v>
      </c>
      <c r="W40" s="348" t="str">
        <f>IF(板块成分!B42="","",板块成分!B42)</f>
        <v>0039.HK</v>
      </c>
      <c r="X40" s="270" t="str">
        <f>[1]!s_info_name(W40)</f>
        <v>中国北大荒</v>
      </c>
      <c r="Y40" s="335" t="str">
        <f>IF($Y$3="申万一级行业",[1]!s_info_industry_sw_2021(W40,公司分析!D$5,1),IF($Y$3="申万二级行业",[1]!s_info_industry_sw_2021(W40,公司分析!D$5,2),IF($Y$3="申万三级行业",[1]!s_info_industry_sw_2021(W40,公司分析!D$5,3),IF($Y$3="wind一级行业",[1]!s_info_industry_gics(W40,1),IF($Y$3="wind二级行业",[1]!s_info_industry_gics(W40,2),IF($Y$3="wind三级行业",[1]!s_info_industry_gics(W40,3),IF($Y$3="wind四级行业",[1]!s_info_industry_gics(W40,4),IF($Y$3="证监会门类行业",[1]!s_info_industry_csrc12_n(W40,公司分析!D$5,1),""))))))))</f>
        <v>大卖场与超市</v>
      </c>
      <c r="Z40" s="298" t="str">
        <f>IF(Y40=行业比较!$E$6,ROW(),"")</f>
        <v/>
      </c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</row>
    <row r="41" spans="2:42" x14ac:dyDescent="0.3">
      <c r="B41" s="282">
        <v>28</v>
      </c>
      <c r="C41" s="270" t="s">
        <v>326</v>
      </c>
      <c r="D41" s="253">
        <f t="shared" si="6"/>
        <v>28</v>
      </c>
      <c r="E41" s="271"/>
      <c r="F41" s="276"/>
      <c r="G41" s="271"/>
      <c r="H41" s="326" t="e">
        <f ca="1">IF(([1]!s_share_total($H$3,I41)/[1]!s_share_total($H$3,I42))/(YEAR(I41)/YEAR(I40))=1,NA(),IF($I$2="PE Band",[1]!S_STM07_IS($H$3,61,YEAR(I41)-1&amp;"-12-31",1)/[1]!s_share_total($H$3,I41),[1]!s_stm07_bs($H$3,140,YEAR(I41)-1&amp;"-12-31",1)/[1]!s_share_total($H$3,I41)))</f>
        <v>#N/A</v>
      </c>
      <c r="I41" s="314">
        <f ca="1">--[1]!td(I40-$N$2)</f>
        <v>45190</v>
      </c>
      <c r="J41" s="132">
        <f ca="1">IF([1]!s_dq_close(公司分析!$D$4,I41,$M$2)=0,NA(),[1]!s_dq_close(公司分析!$D$4,I41,$M$2))</f>
        <v>102.4</v>
      </c>
      <c r="K41" s="132" t="e">
        <f t="shared" ca="1" si="5"/>
        <v>#N/A</v>
      </c>
      <c r="L41" s="132" t="e">
        <f t="shared" ca="1" si="0"/>
        <v>#N/A</v>
      </c>
      <c r="M41" s="319" t="e">
        <f t="shared" ca="1" si="1"/>
        <v>#N/A</v>
      </c>
      <c r="N41" s="322">
        <f t="shared" ca="1" si="2"/>
        <v>-0.39300533491404854</v>
      </c>
      <c r="O41" s="323">
        <f t="shared" ca="1" si="7"/>
        <v>-9.1645566035732262E-2</v>
      </c>
      <c r="P41" s="271" t="s">
        <v>327</v>
      </c>
      <c r="Q41" s="271" t="s">
        <v>49</v>
      </c>
      <c r="R41" s="276">
        <f ca="1">IF([1]!s_dq_close($S$3,I41,$M$2)=0,NA(),[1]!s_dq_close($S$3,I41,$M$2))</f>
        <v>3849.27</v>
      </c>
      <c r="S41" s="125"/>
      <c r="T41" s="125"/>
      <c r="U41" s="297"/>
      <c r="V41" s="253">
        <f t="shared" si="4"/>
        <v>0</v>
      </c>
      <c r="W41" s="348" t="str">
        <f>IF(板块成分!B43="","",板块成分!B43)</f>
        <v>0040.HK</v>
      </c>
      <c r="X41" s="270" t="str">
        <f>[1]!s_info_name(W41)</f>
        <v>金山科技工业</v>
      </c>
      <c r="Y41" s="335" t="str">
        <f>IF($Y$3="申万一级行业",[1]!s_info_industry_sw_2021(W41,公司分析!D$5,1),IF($Y$3="申万二级行业",[1]!s_info_industry_sw_2021(W41,公司分析!D$5,2),IF($Y$3="申万三级行业",[1]!s_info_industry_sw_2021(W41,公司分析!D$5,3),IF($Y$3="wind一级行业",[1]!s_info_industry_gics(W41,1),IF($Y$3="wind二级行业",[1]!s_info_industry_gics(W41,2),IF($Y$3="wind三级行业",[1]!s_info_industry_gics(W41,3),IF($Y$3="wind四级行业",[1]!s_info_industry_gics(W41,4),IF($Y$3="证监会门类行业",[1]!s_info_industry_csrc12_n(W41,公司分析!D$5,1),""))))))))</f>
        <v>电子元件</v>
      </c>
      <c r="Z41" s="298" t="str">
        <f>IF(Y41=行业比较!$E$6,ROW(),"")</f>
        <v/>
      </c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</row>
    <row r="42" spans="2:42" x14ac:dyDescent="0.3">
      <c r="B42" s="282">
        <v>29</v>
      </c>
      <c r="C42" s="270" t="s">
        <v>328</v>
      </c>
      <c r="D42" s="253">
        <f t="shared" si="6"/>
        <v>29</v>
      </c>
      <c r="E42" s="271"/>
      <c r="F42" s="276"/>
      <c r="G42" s="271"/>
      <c r="H42" s="326" t="e">
        <f ca="1">IF(([1]!s_share_total($H$3,I42)/[1]!s_share_total($H$3,I43))/(YEAR(I42)/YEAR(I41))=1,NA(),IF($I$2="PE Band",[1]!S_STM07_IS($H$3,61,YEAR(I42)-1&amp;"-12-31",1)/[1]!s_share_total($H$3,I42),[1]!s_stm07_bs($H$3,140,YEAR(I42)-1&amp;"-12-31",1)/[1]!s_share_total($H$3,I42)))</f>
        <v>#N/A</v>
      </c>
      <c r="I42" s="314">
        <f ca="1">--[1]!td(I41-$N$2)</f>
        <v>45183</v>
      </c>
      <c r="J42" s="132">
        <f ca="1">IF([1]!s_dq_close(公司分析!$D$4,I42,$M$2)=0,NA(),[1]!s_dq_close(公司分析!$D$4,I42,$M$2))</f>
        <v>108.8</v>
      </c>
      <c r="K42" s="132" t="e">
        <f t="shared" ca="1" si="5"/>
        <v>#N/A</v>
      </c>
      <c r="L42" s="132" t="e">
        <f t="shared" ca="1" si="0"/>
        <v>#N/A</v>
      </c>
      <c r="M42" s="319" t="e">
        <f t="shared" ca="1" si="1"/>
        <v>#N/A</v>
      </c>
      <c r="N42" s="322">
        <f t="shared" ca="1" si="2"/>
        <v>-0.3550681683461766</v>
      </c>
      <c r="O42" s="323">
        <f t="shared" ca="1" si="7"/>
        <v>-4.2117881929285894E-2</v>
      </c>
      <c r="P42" s="271" t="s">
        <v>329</v>
      </c>
      <c r="Q42" s="271" t="s">
        <v>50</v>
      </c>
      <c r="R42" s="276">
        <f ca="1">IF([1]!s_dq_close($S$3,I42,$M$2)=0,NA(),[1]!s_dq_close($S$3,I42,$M$2))</f>
        <v>4059.15</v>
      </c>
      <c r="S42" s="125"/>
      <c r="T42" s="125"/>
      <c r="U42" s="297"/>
      <c r="V42" s="253">
        <f t="shared" si="4"/>
        <v>0</v>
      </c>
      <c r="W42" s="348" t="str">
        <f>IF(板块成分!B44="","",板块成分!B44)</f>
        <v>0041.HK</v>
      </c>
      <c r="X42" s="270" t="str">
        <f>[1]!s_info_name(W42)</f>
        <v>鹰君</v>
      </c>
      <c r="Y42" s="335" t="str">
        <f>IF($Y$3="申万一级行业",[1]!s_info_industry_sw_2021(W42,公司分析!D$5,1),IF($Y$3="申万二级行业",[1]!s_info_industry_sw_2021(W42,公司分析!D$5,2),IF($Y$3="申万三级行业",[1]!s_info_industry_sw_2021(W42,公司分析!D$5,3),IF($Y$3="wind一级行业",[1]!s_info_industry_gics(W42,1),IF($Y$3="wind二级行业",[1]!s_info_industry_gics(W42,2),IF($Y$3="wind三级行业",[1]!s_info_industry_gics(W42,3),IF($Y$3="wind四级行业",[1]!s_info_industry_gics(W42,4),IF($Y$3="证监会门类行业",[1]!s_info_industry_csrc12_n(W42,公司分析!D$5,1),""))))))))</f>
        <v>多样化房地产活动</v>
      </c>
      <c r="Z42" s="298" t="str">
        <f>IF(Y42=行业比较!$E$6,ROW(),"")</f>
        <v/>
      </c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</row>
    <row r="43" spans="2:42" x14ac:dyDescent="0.3">
      <c r="B43" s="282">
        <v>30</v>
      </c>
      <c r="C43" s="270" t="s">
        <v>330</v>
      </c>
      <c r="D43" s="253">
        <f t="shared" si="6"/>
        <v>30</v>
      </c>
      <c r="E43" s="271"/>
      <c r="F43" s="276"/>
      <c r="G43" s="271"/>
      <c r="H43" s="326" t="e">
        <f ca="1">IF(([1]!s_share_total($H$3,I43)/[1]!s_share_total($H$3,I44))/(YEAR(I43)/YEAR(I42))=1,NA(),IF($I$2="PE Band",[1]!S_STM07_IS($H$3,61,YEAR(I43)-1&amp;"-12-31",1)/[1]!s_share_total($H$3,I43),[1]!s_stm07_bs($H$3,140,YEAR(I43)-1&amp;"-12-31",1)/[1]!s_share_total($H$3,I43)))</f>
        <v>#N/A</v>
      </c>
      <c r="I43" s="314">
        <f ca="1">--[1]!td(I42-$N$2)</f>
        <v>45176</v>
      </c>
      <c r="J43" s="132">
        <f ca="1">IF([1]!s_dq_close(公司分析!$D$4,I43,$M$2)=0,NA(),[1]!s_dq_close(公司分析!$D$4,I43,$M$2))</f>
        <v>116.5</v>
      </c>
      <c r="K43" s="132" t="e">
        <f t="shared" ca="1" si="5"/>
        <v>#N/A</v>
      </c>
      <c r="L43" s="132" t="e">
        <f t="shared" ca="1" si="0"/>
        <v>#N/A</v>
      </c>
      <c r="M43" s="319" t="e">
        <f t="shared" ca="1" si="1"/>
        <v>#N/A</v>
      </c>
      <c r="N43" s="322">
        <f t="shared" ca="1" si="2"/>
        <v>-0.30942501481920559</v>
      </c>
      <c r="O43" s="323">
        <f t="shared" ca="1" si="7"/>
        <v>-3.4448500694963968E-2</v>
      </c>
      <c r="P43" s="271" t="s">
        <v>372</v>
      </c>
      <c r="Q43" s="271" t="s">
        <v>376</v>
      </c>
      <c r="R43" s="276">
        <f ca="1">IF([1]!s_dq_close($S$3,I43,$M$2)=0,NA(),[1]!s_dq_close($S$3,I43,$M$2))</f>
        <v>4091.65</v>
      </c>
      <c r="S43" s="125"/>
      <c r="T43" s="125"/>
      <c r="U43" s="297"/>
      <c r="V43" s="253">
        <f t="shared" si="4"/>
        <v>0</v>
      </c>
      <c r="W43" s="348" t="str">
        <f>IF(板块成分!B45="","",板块成分!B45)</f>
        <v>0042.HK</v>
      </c>
      <c r="X43" s="270" t="str">
        <f>[1]!s_info_name(W43)</f>
        <v>东北电气</v>
      </c>
      <c r="Y43" s="335" t="str">
        <f>IF($Y$3="申万一级行业",[1]!s_info_industry_sw_2021(W43,公司分析!D$5,1),IF($Y$3="申万二级行业",[1]!s_info_industry_sw_2021(W43,公司分析!D$5,2),IF($Y$3="申万三级行业",[1]!s_info_industry_sw_2021(W43,公司分析!D$5,3),IF($Y$3="wind一级行业",[1]!s_info_industry_gics(W43,1),IF($Y$3="wind二级行业",[1]!s_info_industry_gics(W43,2),IF($Y$3="wind三级行业",[1]!s_info_industry_gics(W43,3),IF($Y$3="wind四级行业",[1]!s_info_industry_gics(W43,4),IF($Y$3="证监会门类行业",[1]!s_info_industry_csrc12_n(W43,公司分析!D$5,1),""))))))))</f>
        <v>电气部件与设备</v>
      </c>
      <c r="Z43" s="298" t="str">
        <f>IF(Y43=行业比较!$E$6,ROW(),"")</f>
        <v/>
      </c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</row>
    <row r="44" spans="2:42" x14ac:dyDescent="0.3">
      <c r="B44" s="282">
        <v>31</v>
      </c>
      <c r="C44" s="270" t="s">
        <v>331</v>
      </c>
      <c r="D44" s="253">
        <f t="shared" si="6"/>
        <v>31</v>
      </c>
      <c r="E44" s="271"/>
      <c r="F44" s="276"/>
      <c r="G44" s="271"/>
      <c r="H44" s="326" t="e">
        <f ca="1">IF(([1]!s_share_total($H$3,I44)/[1]!s_share_total($H$3,I45))/(YEAR(I44)/YEAR(I43))=1,NA(),IF($I$2="PE Band",[1]!S_STM07_IS($H$3,61,YEAR(I44)-1&amp;"-12-31",1)/[1]!s_share_total($H$3,I44),[1]!s_stm07_bs($H$3,140,YEAR(I44)-1&amp;"-12-31",1)/[1]!s_share_total($H$3,I44)))</f>
        <v>#N/A</v>
      </c>
      <c r="I44" s="314">
        <f ca="1">--[1]!td(I43-$N$2)</f>
        <v>45169</v>
      </c>
      <c r="J44" s="132">
        <f ca="1">IF([1]!s_dq_close(公司分析!$D$4,I44,$M$2)=0,NA(),[1]!s_dq_close(公司分析!$D$4,I44,$M$2))</f>
        <v>117.3</v>
      </c>
      <c r="K44" s="132" t="e">
        <f t="shared" ca="1" si="5"/>
        <v>#N/A</v>
      </c>
      <c r="L44" s="132" t="e">
        <f t="shared" ca="1" si="0"/>
        <v>#N/A</v>
      </c>
      <c r="M44" s="319" t="e">
        <f t="shared" ca="1" si="1"/>
        <v>#N/A</v>
      </c>
      <c r="N44" s="322">
        <f t="shared" ca="1" si="2"/>
        <v>-0.30468286899822161</v>
      </c>
      <c r="O44" s="323">
        <f t="shared" ca="1" si="7"/>
        <v>-1.3719933075799551E-2</v>
      </c>
      <c r="P44" s="271" t="s">
        <v>373</v>
      </c>
      <c r="Q44" s="271" t="s">
        <v>377</v>
      </c>
      <c r="R44" s="276">
        <f ca="1">IF([1]!s_dq_close($S$3,I44,$M$2)=0,NA(),[1]!s_dq_close($S$3,I44,$M$2))</f>
        <v>4179.49</v>
      </c>
      <c r="S44" s="125"/>
      <c r="T44" s="125"/>
      <c r="U44" s="297"/>
      <c r="V44" s="253">
        <f t="shared" si="4"/>
        <v>0</v>
      </c>
      <c r="W44" s="348" t="str">
        <f>IF(板块成分!B46="","",板块成分!B46)</f>
        <v>0045.HK</v>
      </c>
      <c r="X44" s="270" t="str">
        <f>[1]!s_info_name(W44)</f>
        <v>大酒店</v>
      </c>
      <c r="Y44" s="335" t="str">
        <f>IF($Y$3="申万一级行业",[1]!s_info_industry_sw_2021(W44,公司分析!D$5,1),IF($Y$3="申万二级行业",[1]!s_info_industry_sw_2021(W44,公司分析!D$5,2),IF($Y$3="申万三级行业",[1]!s_info_industry_sw_2021(W44,公司分析!D$5,3),IF($Y$3="wind一级行业",[1]!s_info_industry_gics(W44,1),IF($Y$3="wind二级行业",[1]!s_info_industry_gics(W44,2),IF($Y$3="wind三级行业",[1]!s_info_industry_gics(W44,3),IF($Y$3="wind四级行业",[1]!s_info_industry_gics(W44,4),IF($Y$3="证监会门类行业",[1]!s_info_industry_csrc12_n(W44,公司分析!D$5,1),""))))))))</f>
        <v>酒店、度假村与豪华游轮</v>
      </c>
      <c r="Z44" s="298" t="str">
        <f>IF(Y44=行业比较!$E$6,ROW(),"")</f>
        <v/>
      </c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</row>
    <row r="45" spans="2:42" x14ac:dyDescent="0.3">
      <c r="B45" s="282">
        <v>32</v>
      </c>
      <c r="C45" s="270" t="s">
        <v>332</v>
      </c>
      <c r="D45" s="253">
        <f t="shared" si="6"/>
        <v>32</v>
      </c>
      <c r="E45" s="271"/>
      <c r="F45" s="276"/>
      <c r="G45" s="271"/>
      <c r="H45" s="326" t="e">
        <f ca="1">IF(([1]!s_share_total($H$3,I45)/[1]!s_share_total($H$3,I46))/(YEAR(I45)/YEAR(I44))=1,NA(),IF($I$2="PE Band",[1]!S_STM07_IS($H$3,61,YEAR(I45)-1&amp;"-12-31",1)/[1]!s_share_total($H$3,I45),[1]!s_stm07_bs($H$3,140,YEAR(I45)-1&amp;"-12-31",1)/[1]!s_share_total($H$3,I45)))</f>
        <v>#N/A</v>
      </c>
      <c r="I45" s="314">
        <f ca="1">--[1]!td(I44-$N$2)</f>
        <v>45162</v>
      </c>
      <c r="J45" s="132">
        <f ca="1">IF([1]!s_dq_close(公司分析!$D$4,I45,$M$2)=0,NA(),[1]!s_dq_close(公司分析!$D$4,I45,$M$2))</f>
        <v>120.3</v>
      </c>
      <c r="K45" s="132" t="e">
        <f t="shared" ca="1" si="5"/>
        <v>#N/A</v>
      </c>
      <c r="L45" s="132" t="e">
        <f t="shared" ca="1" si="0"/>
        <v>#N/A</v>
      </c>
      <c r="M45" s="319" t="e">
        <f t="shared" ca="1" si="1"/>
        <v>#N/A</v>
      </c>
      <c r="N45" s="322">
        <f t="shared" ca="1" si="2"/>
        <v>-0.28689982216953169</v>
      </c>
      <c r="O45" s="323">
        <f t="shared" ca="1" si="7"/>
        <v>-1.8786444309673023E-2</v>
      </c>
      <c r="P45" s="271" t="s">
        <v>374</v>
      </c>
      <c r="Q45" s="271" t="s">
        <v>378</v>
      </c>
      <c r="R45" s="276">
        <f ca="1">IF([1]!s_dq_close($S$3,I45,$M$2)=0,NA(),[1]!s_dq_close($S$3,I45,$M$2))</f>
        <v>4158.0200000000004</v>
      </c>
      <c r="S45" s="125"/>
      <c r="T45" s="125"/>
      <c r="U45" s="297"/>
      <c r="V45" s="253">
        <f t="shared" si="4"/>
        <v>0</v>
      </c>
      <c r="W45" s="348" t="str">
        <f>IF(板块成分!B47="","",板块成分!B47)</f>
        <v>0046.HK</v>
      </c>
      <c r="X45" s="270" t="str">
        <f>[1]!s_info_name(W45)</f>
        <v>科联系统</v>
      </c>
      <c r="Y45" s="335" t="str">
        <f>IF($Y$3="申万一级行业",[1]!s_info_industry_sw_2021(W45,公司分析!D$5,1),IF($Y$3="申万二级行业",[1]!s_info_industry_sw_2021(W45,公司分析!D$5,2),IF($Y$3="申万三级行业",[1]!s_info_industry_sw_2021(W45,公司分析!D$5,3),IF($Y$3="wind一级行业",[1]!s_info_industry_gics(W45,1),IF($Y$3="wind二级行业",[1]!s_info_industry_gics(W45,2),IF($Y$3="wind三级行业",[1]!s_info_industry_gics(W45,3),IF($Y$3="wind四级行业",[1]!s_info_industry_gics(W45,4),IF($Y$3="证监会门类行业",[1]!s_info_industry_csrc12_n(W45,公司分析!D$5,1),""))))))))</f>
        <v>信息科技咨询与其它服务</v>
      </c>
      <c r="Z45" s="298" t="str">
        <f>IF(Y45=行业比较!$E$6,ROW(),"")</f>
        <v/>
      </c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</row>
    <row r="46" spans="2:42" x14ac:dyDescent="0.3">
      <c r="B46" s="282">
        <v>33</v>
      </c>
      <c r="C46" s="270" t="s">
        <v>333</v>
      </c>
      <c r="D46" s="253">
        <f t="shared" si="6"/>
        <v>33</v>
      </c>
      <c r="E46" s="271"/>
      <c r="F46" s="276"/>
      <c r="G46" s="272"/>
      <c r="H46" s="326" t="e">
        <f ca="1">IF(([1]!s_share_total($H$3,I46)/[1]!s_share_total($H$3,I47))/(YEAR(I46)/YEAR(I45))=1,NA(),IF($I$2="PE Band",[1]!S_STM07_IS($H$3,61,YEAR(I46)-1&amp;"-12-31",1)/[1]!s_share_total($H$3,I46),[1]!s_stm07_bs($H$3,140,YEAR(I46)-1&amp;"-12-31",1)/[1]!s_share_total($H$3,I46)))</f>
        <v>#N/A</v>
      </c>
      <c r="I46" s="314">
        <f ca="1">--[1]!td(I45-$N$2)</f>
        <v>45155</v>
      </c>
      <c r="J46" s="132">
        <f ca="1">IF([1]!s_dq_close(公司分析!$D$4,I46,$M$2)=0,NA(),[1]!s_dq_close(公司分析!$D$4,I46,$M$2))</f>
        <v>124</v>
      </c>
      <c r="K46" s="132" t="e">
        <f t="shared" ca="1" si="5"/>
        <v>#N/A</v>
      </c>
      <c r="L46" s="132" t="e">
        <f t="shared" ca="1" si="0"/>
        <v>#N/A</v>
      </c>
      <c r="M46" s="319" t="e">
        <f t="shared" ca="1" si="1"/>
        <v>#N/A</v>
      </c>
      <c r="N46" s="322">
        <f t="shared" ca="1" si="2"/>
        <v>-0.26496739774748068</v>
      </c>
      <c r="O46" s="323">
        <f t="shared" ca="1" si="7"/>
        <v>-1.8725089259798655E-2</v>
      </c>
      <c r="P46" s="271" t="s">
        <v>375</v>
      </c>
      <c r="Q46" s="271" t="s">
        <v>379</v>
      </c>
      <c r="R46" s="276">
        <f ca="1">IF([1]!s_dq_close($S$3,I46,$M$2)=0,NA(),[1]!s_dq_close($S$3,I46,$M$2))</f>
        <v>4158.28</v>
      </c>
      <c r="S46" s="125"/>
      <c r="T46" s="125"/>
      <c r="U46" s="297"/>
      <c r="V46" s="253">
        <f t="shared" si="4"/>
        <v>0</v>
      </c>
      <c r="W46" s="348" t="str">
        <f>IF(板块成分!B48="","",板块成分!B48)</f>
        <v>0048.HK</v>
      </c>
      <c r="X46" s="270" t="str">
        <f>[1]!s_info_name(W46)</f>
        <v>中国汽车内饰</v>
      </c>
      <c r="Y46" s="335" t="str">
        <f>IF($Y$3="申万一级行业",[1]!s_info_industry_sw_2021(W46,公司分析!D$5,1),IF($Y$3="申万二级行业",[1]!s_info_industry_sw_2021(W46,公司分析!D$5,2),IF($Y$3="申万三级行业",[1]!s_info_industry_sw_2021(W46,公司分析!D$5,3),IF($Y$3="wind一级行业",[1]!s_info_industry_gics(W46,1),IF($Y$3="wind二级行业",[1]!s_info_industry_gics(W46,2),IF($Y$3="wind三级行业",[1]!s_info_industry_gics(W46,3),IF($Y$3="wind四级行业",[1]!s_info_industry_gics(W46,4),IF($Y$3="证监会门类行业",[1]!s_info_industry_csrc12_n(W46,公司分析!D$5,1),""))))))))</f>
        <v>纺织品</v>
      </c>
      <c r="Z46" s="298" t="str">
        <f>IF(Y46=行业比较!$E$6,ROW(),"")</f>
        <v/>
      </c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</row>
    <row r="47" spans="2:42" x14ac:dyDescent="0.3">
      <c r="B47" s="282">
        <v>34</v>
      </c>
      <c r="C47" s="270" t="s">
        <v>334</v>
      </c>
      <c r="D47" s="253">
        <f t="shared" si="6"/>
        <v>34</v>
      </c>
      <c r="E47" s="271"/>
      <c r="F47" s="276"/>
      <c r="G47" s="271"/>
      <c r="H47" s="326" t="e">
        <f ca="1">IF(([1]!s_share_total($H$3,I47)/[1]!s_share_total($H$3,I48))/(YEAR(I47)/YEAR(I46))=1,NA(),IF($I$2="PE Band",[1]!S_STM07_IS($H$3,61,YEAR(I47)-1&amp;"-12-31",1)/[1]!s_share_total($H$3,I47),[1]!s_stm07_bs($H$3,140,YEAR(I47)-1&amp;"-12-31",1)/[1]!s_share_total($H$3,I47)))</f>
        <v>#N/A</v>
      </c>
      <c r="I47" s="314">
        <f ca="1">--[1]!td(I46-$N$2)</f>
        <v>45148</v>
      </c>
      <c r="J47" s="132">
        <f ca="1">IF([1]!s_dq_close(公司分析!$D$4,I47,$M$2)=0,NA(),[1]!s_dq_close(公司分析!$D$4,I47,$M$2))</f>
        <v>135.6</v>
      </c>
      <c r="K47" s="132" t="e">
        <f t="shared" ca="1" si="5"/>
        <v>#N/A</v>
      </c>
      <c r="L47" s="132" t="e">
        <f t="shared" ca="1" si="0"/>
        <v>#N/A</v>
      </c>
      <c r="M47" s="319" t="e">
        <f t="shared" ca="1" si="1"/>
        <v>#N/A</v>
      </c>
      <c r="N47" s="322">
        <f t="shared" ca="1" si="2"/>
        <v>-0.19620628334321277</v>
      </c>
      <c r="O47" s="323">
        <f t="shared" ca="1" si="7"/>
        <v>3.3134086741881674E-2</v>
      </c>
      <c r="P47" s="271" t="s">
        <v>5645</v>
      </c>
      <c r="Q47" s="271" t="s">
        <v>5648</v>
      </c>
      <c r="R47" s="276">
        <f ca="1">IF([1]!s_dq_close($S$3,I47,$M$2)=0,NA(),[1]!s_dq_close($S$3,I47,$M$2))</f>
        <v>4378.04</v>
      </c>
      <c r="S47" s="125"/>
      <c r="T47" s="125"/>
      <c r="U47" s="297"/>
      <c r="V47" s="253">
        <f t="shared" si="4"/>
        <v>0</v>
      </c>
      <c r="W47" s="348" t="str">
        <f>IF(板块成分!B49="","",板块成分!B49)</f>
        <v>0050.HK</v>
      </c>
      <c r="X47" s="270" t="str">
        <f>[1]!s_info_name(W47)</f>
        <v>香港小轮(集团)</v>
      </c>
      <c r="Y47" s="335" t="str">
        <f>IF($Y$3="申万一级行业",[1]!s_info_industry_sw_2021(W47,公司分析!D$5,1),IF($Y$3="申万二级行业",[1]!s_info_industry_sw_2021(W47,公司分析!D$5,2),IF($Y$3="申万三级行业",[1]!s_info_industry_sw_2021(W47,公司分析!D$5,3),IF($Y$3="wind一级行业",[1]!s_info_industry_gics(W47,1),IF($Y$3="wind二级行业",[1]!s_info_industry_gics(W47,2),IF($Y$3="wind三级行业",[1]!s_info_industry_gics(W47,3),IF($Y$3="wind四级行业",[1]!s_info_industry_gics(W47,4),IF($Y$3="证监会门类行业",[1]!s_info_industry_csrc12_n(W47,公司分析!D$5,1),""))))))))</f>
        <v>多样化房地产活动</v>
      </c>
      <c r="Z47" s="298" t="str">
        <f>IF(Y47=行业比较!$E$6,ROW(),"")</f>
        <v/>
      </c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</row>
    <row r="48" spans="2:42" x14ac:dyDescent="0.3">
      <c r="B48" s="282">
        <v>35</v>
      </c>
      <c r="C48" s="270" t="s">
        <v>335</v>
      </c>
      <c r="D48" s="253">
        <f t="shared" si="6"/>
        <v>35</v>
      </c>
      <c r="E48" s="271"/>
      <c r="F48" s="276"/>
      <c r="G48" s="271"/>
      <c r="H48" s="326" t="e">
        <f ca="1">IF(([1]!s_share_total($H$3,I48)/[1]!s_share_total($H$3,I49))/(YEAR(I48)/YEAR(I47))=1,NA(),IF($I$2="PE Band",[1]!S_STM07_IS($H$3,61,YEAR(I48)-1&amp;"-12-31",1)/[1]!s_share_total($H$3,I48),[1]!s_stm07_bs($H$3,140,YEAR(I48)-1&amp;"-12-31",1)/[1]!s_share_total($H$3,I48)))</f>
        <v>#N/A</v>
      </c>
      <c r="I48" s="314">
        <f ca="1">--[1]!td(I47-$N$2)</f>
        <v>45141</v>
      </c>
      <c r="J48" s="132">
        <f ca="1">IF([1]!s_dq_close(公司分析!$D$4,I48,$M$2)=0,NA(),[1]!s_dq_close(公司分析!$D$4,I48,$M$2))</f>
        <v>135.19999999999999</v>
      </c>
      <c r="K48" s="132" t="e">
        <f t="shared" ca="1" si="5"/>
        <v>#N/A</v>
      </c>
      <c r="L48" s="132" t="e">
        <f t="shared" ca="1" si="0"/>
        <v>#N/A</v>
      </c>
      <c r="M48" s="319" t="e">
        <f t="shared" ca="1" si="1"/>
        <v>#N/A</v>
      </c>
      <c r="N48" s="322">
        <f t="shared" ca="1" si="2"/>
        <v>-0.19857735625370476</v>
      </c>
      <c r="O48" s="323">
        <f t="shared" ca="1" si="7"/>
        <v>3.9835946035873704E-2</v>
      </c>
      <c r="P48" s="271" t="s">
        <v>5647</v>
      </c>
      <c r="Q48" s="271" t="s">
        <v>5649</v>
      </c>
      <c r="R48" s="276">
        <f ca="1">IF([1]!s_dq_close($S$3,I48,$M$2)=0,NA(),[1]!s_dq_close($S$3,I48,$M$2))</f>
        <v>4406.4399999999996</v>
      </c>
      <c r="S48" s="125"/>
      <c r="T48" s="125"/>
      <c r="U48" s="297"/>
      <c r="V48" s="253">
        <f t="shared" si="4"/>
        <v>0</v>
      </c>
      <c r="W48" s="348" t="str">
        <f>IF(板块成分!B50="","",板块成分!B50)</f>
        <v>0051.HK</v>
      </c>
      <c r="X48" s="270" t="str">
        <f>[1]!s_info_name(W48)</f>
        <v>海港企业</v>
      </c>
      <c r="Y48" s="335" t="str">
        <f>IF($Y$3="申万一级行业",[1]!s_info_industry_sw_2021(W48,公司分析!D$5,1),IF($Y$3="申万二级行业",[1]!s_info_industry_sw_2021(W48,公司分析!D$5,2),IF($Y$3="申万三级行业",[1]!s_info_industry_sw_2021(W48,公司分析!D$5,3),IF($Y$3="wind一级行业",[1]!s_info_industry_gics(W48,1),IF($Y$3="wind二级行业",[1]!s_info_industry_gics(W48,2),IF($Y$3="wind三级行业",[1]!s_info_industry_gics(W48,3),IF($Y$3="wind四级行业",[1]!s_info_industry_gics(W48,4),IF($Y$3="证监会门类行业",[1]!s_info_industry_csrc12_n(W48,公司分析!D$5,1),""))))))))</f>
        <v>酒店、度假村与豪华游轮</v>
      </c>
      <c r="Z48" s="298" t="str">
        <f>IF(Y48=行业比较!$E$6,ROW(),"")</f>
        <v/>
      </c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</row>
    <row r="49" spans="2:42" x14ac:dyDescent="0.3">
      <c r="B49" s="282">
        <v>36</v>
      </c>
      <c r="C49" s="270" t="s">
        <v>336</v>
      </c>
      <c r="D49" s="253">
        <f t="shared" si="6"/>
        <v>36</v>
      </c>
      <c r="E49" s="271"/>
      <c r="F49" s="276"/>
      <c r="G49" s="271"/>
      <c r="H49" s="326" t="e">
        <f ca="1">IF(([1]!s_share_total($H$3,I49)/[1]!s_share_total($H$3,I50))/(YEAR(I49)/YEAR(I48))=1,NA(),IF($I$2="PE Band",[1]!S_STM07_IS($H$3,61,YEAR(I49)-1&amp;"-12-31",1)/[1]!s_share_total($H$3,I49),[1]!s_stm07_bs($H$3,140,YEAR(I49)-1&amp;"-12-31",1)/[1]!s_share_total($H$3,I49)))</f>
        <v>#N/A</v>
      </c>
      <c r="I49" s="314">
        <f ca="1">--[1]!td(I48-$N$2)</f>
        <v>45134</v>
      </c>
      <c r="J49" s="132">
        <f ca="1">IF([1]!s_dq_close(公司分析!$D$4,I49,$M$2)=0,NA(),[1]!s_dq_close(公司分析!$D$4,I49,$M$2))</f>
        <v>132.1</v>
      </c>
      <c r="K49" s="132" t="e">
        <f t="shared" ca="1" si="5"/>
        <v>#N/A</v>
      </c>
      <c r="L49" s="132" t="e">
        <f t="shared" ca="1" si="0"/>
        <v>#N/A</v>
      </c>
      <c r="M49" s="319" t="e">
        <f t="shared" ca="1" si="1"/>
        <v>#N/A</v>
      </c>
      <c r="N49" s="322">
        <f t="shared" ca="1" si="2"/>
        <v>-0.21695317131001779</v>
      </c>
      <c r="O49" s="323">
        <f t="shared" ca="1" si="7"/>
        <v>2.443818832696576E-2</v>
      </c>
      <c r="P49" s="271"/>
      <c r="Q49" s="271"/>
      <c r="R49" s="276">
        <f ca="1">IF([1]!s_dq_close($S$3,I49,$M$2)=0,NA(),[1]!s_dq_close($S$3,I49,$M$2))</f>
        <v>4341.1899999999996</v>
      </c>
      <c r="S49" s="125"/>
      <c r="T49" s="125"/>
      <c r="U49" s="297"/>
      <c r="V49" s="253">
        <f t="shared" si="4"/>
        <v>0</v>
      </c>
      <c r="W49" s="348" t="str">
        <f>IF(板块成分!B51="","",板块成分!B51)</f>
        <v>0052.HK</v>
      </c>
      <c r="X49" s="270" t="str">
        <f>[1]!s_info_name(W49)</f>
        <v>大快活集团</v>
      </c>
      <c r="Y49" s="335" t="str">
        <f>IF($Y$3="申万一级行业",[1]!s_info_industry_sw_2021(W49,公司分析!D$5,1),IF($Y$3="申万二级行业",[1]!s_info_industry_sw_2021(W49,公司分析!D$5,2),IF($Y$3="申万三级行业",[1]!s_info_industry_sw_2021(W49,公司分析!D$5,3),IF($Y$3="wind一级行业",[1]!s_info_industry_gics(W49,1),IF($Y$3="wind二级行业",[1]!s_info_industry_gics(W49,2),IF($Y$3="wind三级行业",[1]!s_info_industry_gics(W49,3),IF($Y$3="wind四级行业",[1]!s_info_industry_gics(W49,4),IF($Y$3="证监会门类行业",[1]!s_info_industry_csrc12_n(W49,公司分析!D$5,1),""))))))))</f>
        <v>餐馆</v>
      </c>
      <c r="Z49" s="298" t="str">
        <f>IF(Y49=行业比较!$E$6,ROW(),"")</f>
        <v/>
      </c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</row>
    <row r="50" spans="2:42" x14ac:dyDescent="0.3">
      <c r="B50" s="282">
        <v>37</v>
      </c>
      <c r="C50" s="270" t="s">
        <v>337</v>
      </c>
      <c r="D50" s="253">
        <f t="shared" si="6"/>
        <v>37</v>
      </c>
      <c r="E50" s="271"/>
      <c r="F50" s="276"/>
      <c r="G50" s="271"/>
      <c r="H50" s="326" t="e">
        <f ca="1">IF(([1]!s_share_total($H$3,I50)/[1]!s_share_total($H$3,I51))/(YEAR(I50)/YEAR(I49))=1,NA(),IF($I$2="PE Band",[1]!S_STM07_IS($H$3,61,YEAR(I50)-1&amp;"-12-31",1)/[1]!s_share_total($H$3,I50),[1]!s_stm07_bs($H$3,140,YEAR(I50)-1&amp;"-12-31",1)/[1]!s_share_total($H$3,I50)))</f>
        <v>#N/A</v>
      </c>
      <c r="I50" s="314">
        <f ca="1">--[1]!td(I49-$N$2)</f>
        <v>45127</v>
      </c>
      <c r="J50" s="132">
        <f ca="1">IF([1]!s_dq_close(公司分析!$D$4,I50,$M$2)=0,NA(),[1]!s_dq_close(公司分析!$D$4,I50,$M$2))</f>
        <v>122.1</v>
      </c>
      <c r="K50" s="132" t="e">
        <f t="shared" ca="1" si="5"/>
        <v>#N/A</v>
      </c>
      <c r="L50" s="132" t="e">
        <f t="shared" ca="1" si="0"/>
        <v>#N/A</v>
      </c>
      <c r="M50" s="319" t="e">
        <f t="shared" ca="1" si="1"/>
        <v>#N/A</v>
      </c>
      <c r="N50" s="322">
        <f t="shared" ca="1" si="2"/>
        <v>-0.27622999407231774</v>
      </c>
      <c r="O50" s="323">
        <f t="shared" ca="1" si="7"/>
        <v>-4.1034729318038643E-2</v>
      </c>
      <c r="P50" s="271"/>
      <c r="Q50" s="271"/>
      <c r="R50" s="276">
        <f ca="1">IF([1]!s_dq_close($S$3,I50,$M$2)=0,NA(),[1]!s_dq_close($S$3,I50,$M$2))</f>
        <v>4063.74</v>
      </c>
      <c r="S50" s="125"/>
      <c r="T50" s="125"/>
      <c r="U50" s="297"/>
      <c r="V50" s="253">
        <f t="shared" si="4"/>
        <v>0</v>
      </c>
      <c r="W50" s="348" t="str">
        <f>IF(板块成分!B52="","",板块成分!B52)</f>
        <v>0053.HK</v>
      </c>
      <c r="X50" s="270" t="str">
        <f>[1]!s_info_name(W50)</f>
        <v>国浩集团</v>
      </c>
      <c r="Y50" s="335" t="str">
        <f>IF($Y$3="申万一级行业",[1]!s_info_industry_sw_2021(W50,公司分析!D$5,1),IF($Y$3="申万二级行业",[1]!s_info_industry_sw_2021(W50,公司分析!D$5,2),IF($Y$3="申万三级行业",[1]!s_info_industry_sw_2021(W50,公司分析!D$5,3),IF($Y$3="wind一级行业",[1]!s_info_industry_gics(W50,1),IF($Y$3="wind二级行业",[1]!s_info_industry_gics(W50,2),IF($Y$3="wind三级行业",[1]!s_info_industry_gics(W50,3),IF($Y$3="wind四级行业",[1]!s_info_industry_gics(W50,4),IF($Y$3="证监会门类行业",[1]!s_info_industry_csrc12_n(W50,公司分析!D$5,1),""))))))))</f>
        <v>房地产经营公司</v>
      </c>
      <c r="Z50" s="298" t="str">
        <f>IF(Y50=行业比较!$E$6,ROW(),"")</f>
        <v/>
      </c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</row>
    <row r="51" spans="2:42" x14ac:dyDescent="0.3">
      <c r="B51" s="282">
        <v>38</v>
      </c>
      <c r="C51" s="270" t="s">
        <v>338</v>
      </c>
      <c r="D51" s="253">
        <f t="shared" si="6"/>
        <v>38</v>
      </c>
      <c r="E51" s="271"/>
      <c r="F51" s="276"/>
      <c r="G51" s="271"/>
      <c r="H51" s="326" t="e">
        <f ca="1">IF(([1]!s_share_total($H$3,I51)/[1]!s_share_total($H$3,I52))/(YEAR(I51)/YEAR(I50))=1,NA(),IF($I$2="PE Band",[1]!S_STM07_IS($H$3,61,YEAR(I51)-1&amp;"-12-31",1)/[1]!s_share_total($H$3,I51),[1]!s_stm07_bs($H$3,140,YEAR(I51)-1&amp;"-12-31",1)/[1]!s_share_total($H$3,I51)))</f>
        <v>#N/A</v>
      </c>
      <c r="I51" s="314">
        <f ca="1">--[1]!td(I50-$N$2)</f>
        <v>45120</v>
      </c>
      <c r="J51" s="132">
        <f ca="1">IF([1]!s_dq_close(公司分析!$D$4,I51,$M$2)=0,NA(),[1]!s_dq_close(公司分析!$D$4,I51,$M$2))</f>
        <v>133</v>
      </c>
      <c r="K51" s="132" t="e">
        <f t="shared" ca="1" si="5"/>
        <v>#N/A</v>
      </c>
      <c r="L51" s="132" t="e">
        <f t="shared" ca="1" si="0"/>
        <v>#N/A</v>
      </c>
      <c r="M51" s="319" t="e">
        <f t="shared" ca="1" si="1"/>
        <v>#N/A</v>
      </c>
      <c r="N51" s="322">
        <f t="shared" ca="1" si="2"/>
        <v>-0.2116182572614107</v>
      </c>
      <c r="O51" s="323">
        <f t="shared" ca="1" si="7"/>
        <v>-1.2742971897028443E-4</v>
      </c>
      <c r="P51" s="271"/>
      <c r="Q51" s="271"/>
      <c r="R51" s="276">
        <f ca="1">IF([1]!s_dq_close($S$3,I51,$M$2)=0,NA(),[1]!s_dq_close($S$3,I51,$M$2))</f>
        <v>4237.09</v>
      </c>
      <c r="S51" s="125"/>
      <c r="T51" s="125"/>
      <c r="U51" s="297"/>
      <c r="V51" s="253">
        <f t="shared" si="4"/>
        <v>0</v>
      </c>
      <c r="W51" s="348" t="str">
        <f>IF(板块成分!B53="","",板块成分!B53)</f>
        <v>0055.HK</v>
      </c>
      <c r="X51" s="270" t="str">
        <f>[1]!s_info_name(W51)</f>
        <v>中星集团控股</v>
      </c>
      <c r="Y51" s="335" t="str">
        <f>IF($Y$3="申万一级行业",[1]!s_info_industry_sw_2021(W51,公司分析!D$5,1),IF($Y$3="申万二级行业",[1]!s_info_industry_sw_2021(W51,公司分析!D$5,2),IF($Y$3="申万三级行业",[1]!s_info_industry_sw_2021(W51,公司分析!D$5,3),IF($Y$3="wind一级行业",[1]!s_info_industry_gics(W51,1),IF($Y$3="wind二级行业",[1]!s_info_industry_gics(W51,2),IF($Y$3="wind三级行业",[1]!s_info_industry_gics(W51,3),IF($Y$3="wind四级行业",[1]!s_info_industry_gics(W51,4),IF($Y$3="证监会门类行业",[1]!s_info_industry_csrc12_n(W51,公司分析!D$5,1),""))))))))</f>
        <v>商业印刷</v>
      </c>
      <c r="Z51" s="298" t="str">
        <f>IF(Y51=行业比较!$E$6,ROW(),"")</f>
        <v/>
      </c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</row>
    <row r="52" spans="2:42" x14ac:dyDescent="0.3">
      <c r="B52" s="282">
        <v>39</v>
      </c>
      <c r="C52" s="270" t="s">
        <v>339</v>
      </c>
      <c r="D52" s="253">
        <f t="shared" si="6"/>
        <v>39</v>
      </c>
      <c r="E52" s="271"/>
      <c r="F52" s="276"/>
      <c r="G52" s="271"/>
      <c r="H52" s="326" t="e">
        <f ca="1">IF(([1]!s_share_total($H$3,I52)/[1]!s_share_total($H$3,I53))/(YEAR(I52)/YEAR(I51))=1,NA(),IF($I$2="PE Band",[1]!S_STM07_IS($H$3,61,YEAR(I52)-1&amp;"-12-31",1)/[1]!s_share_total($H$3,I52),[1]!s_stm07_bs($H$3,140,YEAR(I52)-1&amp;"-12-31",1)/[1]!s_share_total($H$3,I52)))</f>
        <v>#N/A</v>
      </c>
      <c r="I52" s="314">
        <f ca="1">--[1]!td(I51-$N$2)</f>
        <v>45113</v>
      </c>
      <c r="J52" s="132">
        <f ca="1">IF([1]!s_dq_close(公司分析!$D$4,I52,$M$2)=0,NA(),[1]!s_dq_close(公司分析!$D$4,I52,$M$2))</f>
        <v>116.5</v>
      </c>
      <c r="K52" s="132" t="e">
        <f t="shared" ca="1" si="5"/>
        <v>#N/A</v>
      </c>
      <c r="L52" s="132" t="e">
        <f t="shared" ca="1" si="0"/>
        <v>#N/A</v>
      </c>
      <c r="M52" s="319" t="e">
        <f t="shared" ca="1" si="1"/>
        <v>#N/A</v>
      </c>
      <c r="N52" s="322">
        <f t="shared" ca="1" si="2"/>
        <v>-0.30942501481920559</v>
      </c>
      <c r="O52" s="323">
        <f t="shared" ca="1" si="7"/>
        <v>-6.8153661362601259E-2</v>
      </c>
      <c r="P52" s="271"/>
      <c r="Q52" s="271"/>
      <c r="R52" s="276">
        <f ca="1">IF([1]!s_dq_close($S$3,I52,$M$2)=0,NA(),[1]!s_dq_close($S$3,I52,$M$2))</f>
        <v>3948.82</v>
      </c>
      <c r="S52" s="125"/>
      <c r="T52" s="125"/>
      <c r="U52" s="297"/>
      <c r="V52" s="253">
        <f t="shared" si="4"/>
        <v>0</v>
      </c>
      <c r="W52" s="348" t="str">
        <f>IF(板块成分!B54="","",板块成分!B54)</f>
        <v>0057.HK</v>
      </c>
      <c r="X52" s="270" t="str">
        <f>[1]!s_info_name(W52)</f>
        <v>震雄集团</v>
      </c>
      <c r="Y52" s="335" t="str">
        <f>IF($Y$3="申万一级行业",[1]!s_info_industry_sw_2021(W52,公司分析!D$5,1),IF($Y$3="申万二级行业",[1]!s_info_industry_sw_2021(W52,公司分析!D$5,2),IF($Y$3="申万三级行业",[1]!s_info_industry_sw_2021(W52,公司分析!D$5,3),IF($Y$3="wind一级行业",[1]!s_info_industry_gics(W52,1),IF($Y$3="wind二级行业",[1]!s_info_industry_gics(W52,2),IF($Y$3="wind三级行业",[1]!s_info_industry_gics(W52,3),IF($Y$3="wind四级行业",[1]!s_info_industry_gics(W52,4),IF($Y$3="证监会门类行业",[1]!s_info_industry_csrc12_n(W52,公司分析!D$5,1),""))))))))</f>
        <v>工业机械</v>
      </c>
      <c r="Z52" s="298" t="str">
        <f>IF(Y52=行业比较!$E$6,ROW(),"")</f>
        <v/>
      </c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</row>
    <row r="53" spans="2:42" x14ac:dyDescent="0.3">
      <c r="B53" s="282">
        <v>40</v>
      </c>
      <c r="C53" s="270" t="s">
        <v>340</v>
      </c>
      <c r="D53" s="253">
        <f t="shared" si="6"/>
        <v>40</v>
      </c>
      <c r="E53" s="271"/>
      <c r="F53" s="276"/>
      <c r="G53" s="271"/>
      <c r="H53" s="326" t="e">
        <f ca="1">IF(([1]!s_share_total($H$3,I53)/[1]!s_share_total($H$3,I54))/(YEAR(I53)/YEAR(I52))=1,NA(),IF($I$2="PE Band",[1]!S_STM07_IS($H$3,61,YEAR(I53)-1&amp;"-12-31",1)/[1]!s_share_total($H$3,I53),[1]!s_stm07_bs($H$3,140,YEAR(I53)-1&amp;"-12-31",1)/[1]!s_share_total($H$3,I53)))</f>
        <v>#N/A</v>
      </c>
      <c r="I53" s="314">
        <f ca="1">--[1]!td(I52-$N$2)</f>
        <v>45106</v>
      </c>
      <c r="J53" s="132">
        <f ca="1">IF([1]!s_dq_close(公司分析!$D$4,I53,$M$2)=0,NA(),[1]!s_dq_close(公司分析!$D$4,I53,$M$2))</f>
        <v>117.4</v>
      </c>
      <c r="K53" s="132" t="e">
        <f t="shared" ca="1" si="5"/>
        <v>#N/A</v>
      </c>
      <c r="L53" s="132" t="e">
        <f t="shared" ca="1" si="0"/>
        <v>#N/A</v>
      </c>
      <c r="M53" s="319" t="e">
        <f t="shared" ca="1" si="1"/>
        <v>#N/A</v>
      </c>
      <c r="N53" s="322">
        <f t="shared" ca="1" si="2"/>
        <v>-0.30409010077059861</v>
      </c>
      <c r="O53" s="323">
        <f t="shared" ca="1" si="7"/>
        <v>-7.178304854364348E-2</v>
      </c>
      <c r="P53" s="271"/>
      <c r="Q53" s="271"/>
      <c r="R53" s="276">
        <f ca="1">IF([1]!s_dq_close($S$3,I53,$M$2)=0,NA(),[1]!s_dq_close($S$3,I53,$M$2))</f>
        <v>3933.44</v>
      </c>
      <c r="S53" s="125"/>
      <c r="T53" s="125"/>
      <c r="U53" s="297"/>
      <c r="V53" s="253">
        <f t="shared" si="4"/>
        <v>0</v>
      </c>
      <c r="W53" s="348" t="str">
        <f>IF(板块成分!B55="","",板块成分!B55)</f>
        <v>0058.HK</v>
      </c>
      <c r="X53" s="270" t="str">
        <f>[1]!s_info_name(W53)</f>
        <v>新威国际</v>
      </c>
      <c r="Y53" s="335" t="str">
        <f>IF($Y$3="申万一级行业",[1]!s_info_industry_sw_2021(W53,公司分析!D$5,1),IF($Y$3="申万二级行业",[1]!s_info_industry_sw_2021(W53,公司分析!D$5,2),IF($Y$3="申万三级行业",[1]!s_info_industry_sw_2021(W53,公司分析!D$5,3),IF($Y$3="wind一级行业",[1]!s_info_industry_gics(W53,1),IF($Y$3="wind二级行业",[1]!s_info_industry_gics(W53,2),IF($Y$3="wind三级行业",[1]!s_info_industry_gics(W53,3),IF($Y$3="wind四级行业",[1]!s_info_industry_gics(W53,4),IF($Y$3="证监会门类行业",[1]!s_info_industry_csrc12_n(W53,公司分析!D$5,1),""))))))))</f>
        <v>建材</v>
      </c>
      <c r="Z53" s="298" t="str">
        <f>IF(Y53=行业比较!$E$6,ROW(),"")</f>
        <v/>
      </c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</row>
    <row r="54" spans="2:42" x14ac:dyDescent="0.3">
      <c r="B54" s="282">
        <v>41</v>
      </c>
      <c r="C54" s="270" t="s">
        <v>341</v>
      </c>
      <c r="D54" s="253">
        <f t="shared" si="6"/>
        <v>41</v>
      </c>
      <c r="E54" s="271"/>
      <c r="F54" s="276"/>
      <c r="G54" s="271"/>
      <c r="H54" s="326" t="e">
        <f ca="1">IF(([1]!s_share_total($H$3,I54)/[1]!s_share_total($H$3,I55))/(YEAR(I54)/YEAR(I53))=1,NA(),IF($I$2="PE Band",[1]!S_STM07_IS($H$3,61,YEAR(I54)-1&amp;"-12-31",1)/[1]!s_share_total($H$3,I54),[1]!s_stm07_bs($H$3,140,YEAR(I54)-1&amp;"-12-31",1)/[1]!s_share_total($H$3,I54)))</f>
        <v>#N/A</v>
      </c>
      <c r="I54" s="314">
        <f ca="1">--[1]!td(I53-$N$2)</f>
        <v>45098</v>
      </c>
      <c r="J54" s="132">
        <f ca="1">IF([1]!s_dq_close(公司分析!$D$4,I54,$M$2)=0,NA(),[1]!s_dq_close(公司分析!$D$4,I54,$M$2))</f>
        <v>122.3</v>
      </c>
      <c r="K54" s="132" t="e">
        <f t="shared" ca="1" si="5"/>
        <v>#N/A</v>
      </c>
      <c r="L54" s="132" t="e">
        <f t="shared" ca="1" si="0"/>
        <v>#N/A</v>
      </c>
      <c r="M54" s="319" t="e">
        <f t="shared" ca="1" si="1"/>
        <v>#N/A</v>
      </c>
      <c r="N54" s="322">
        <f t="shared" ca="1" si="2"/>
        <v>-0.27504445761707175</v>
      </c>
      <c r="O54" s="323">
        <f t="shared" ca="1" si="7"/>
        <v>-6.5142544299525929E-2</v>
      </c>
      <c r="P54" s="271"/>
      <c r="Q54" s="271"/>
      <c r="R54" s="276">
        <f ca="1">IF([1]!s_dq_close($S$3,I54,$M$2)=0,NA(),[1]!s_dq_close($S$3,I54,$M$2))</f>
        <v>3961.58</v>
      </c>
      <c r="S54" s="125"/>
      <c r="T54" s="125"/>
      <c r="U54" s="297"/>
      <c r="V54" s="253">
        <f t="shared" si="4"/>
        <v>0</v>
      </c>
      <c r="W54" s="348" t="str">
        <f>IF(板块成分!B56="","",板块成分!B56)</f>
        <v>0059.HK</v>
      </c>
      <c r="X54" s="270" t="str">
        <f>[1]!s_info_name(W54)</f>
        <v>天誉置业</v>
      </c>
      <c r="Y54" s="335" t="str">
        <f>IF($Y$3="申万一级行业",[1]!s_info_industry_sw_2021(W54,公司分析!D$5,1),IF($Y$3="申万二级行业",[1]!s_info_industry_sw_2021(W54,公司分析!D$5,2),IF($Y$3="申万三级行业",[1]!s_info_industry_sw_2021(W54,公司分析!D$5,3),IF($Y$3="wind一级行业",[1]!s_info_industry_gics(W54,1),IF($Y$3="wind二级行业",[1]!s_info_industry_gics(W54,2),IF($Y$3="wind三级行业",[1]!s_info_industry_gics(W54,3),IF($Y$3="wind四级行业",[1]!s_info_industry_gics(W54,4),IF($Y$3="证监会门类行业",[1]!s_info_industry_csrc12_n(W54,公司分析!D$5,1),""))))))))</f>
        <v>多样化房地产活动</v>
      </c>
      <c r="Z54" s="298" t="str">
        <f>IF(Y54=行业比较!$E$6,ROW(),"")</f>
        <v/>
      </c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</row>
    <row r="55" spans="2:42" x14ac:dyDescent="0.3">
      <c r="B55" s="282">
        <v>42</v>
      </c>
      <c r="C55" s="270" t="s">
        <v>342</v>
      </c>
      <c r="D55" s="253">
        <f t="shared" si="6"/>
        <v>42</v>
      </c>
      <c r="E55" s="271"/>
      <c r="F55" s="276"/>
      <c r="G55" s="271"/>
      <c r="H55" s="326" t="e">
        <f ca="1">IF(([1]!s_share_total($H$3,I55)/[1]!s_share_total($H$3,I56))/(YEAR(I55)/YEAR(I54))=1,NA(),IF($I$2="PE Band",[1]!S_STM07_IS($H$3,61,YEAR(I55)-1&amp;"-12-31",1)/[1]!s_share_total($H$3,I55),[1]!s_stm07_bs($H$3,140,YEAR(I55)-1&amp;"-12-31",1)/[1]!s_share_total($H$3,I55)))</f>
        <v>#N/A</v>
      </c>
      <c r="I55" s="314">
        <f ca="1">--[1]!td(I54-$N$2)</f>
        <v>45091</v>
      </c>
      <c r="J55" s="132">
        <f ca="1">IF([1]!s_dq_close(公司分析!$D$4,I55,$M$2)=0,NA(),[1]!s_dq_close(公司分析!$D$4,I55,$M$2))</f>
        <v>132.4</v>
      </c>
      <c r="K55" s="132" t="e">
        <f t="shared" ca="1" si="5"/>
        <v>#N/A</v>
      </c>
      <c r="L55" s="132" t="e">
        <f t="shared" ca="1" si="0"/>
        <v>#N/A</v>
      </c>
      <c r="M55" s="319" t="e">
        <f t="shared" ca="1" si="1"/>
        <v>#N/A</v>
      </c>
      <c r="N55" s="322">
        <f t="shared" ca="1" si="2"/>
        <v>-0.21517486662714869</v>
      </c>
      <c r="O55" s="323">
        <f t="shared" ca="1" si="7"/>
        <v>-4.3642318937708091E-2</v>
      </c>
      <c r="P55" s="271"/>
      <c r="Q55" s="271"/>
      <c r="R55" s="276">
        <f ca="1">IF([1]!s_dq_close($S$3,I55,$M$2)=0,NA(),[1]!s_dq_close($S$3,I55,$M$2))</f>
        <v>4052.69</v>
      </c>
      <c r="S55" s="125"/>
      <c r="T55" s="125"/>
      <c r="U55" s="297"/>
      <c r="V55" s="253">
        <f t="shared" si="4"/>
        <v>0</v>
      </c>
      <c r="W55" s="348" t="str">
        <f>IF(板块成分!B57="","",板块成分!B57)</f>
        <v>0060.HK</v>
      </c>
      <c r="X55" s="270" t="str">
        <f>[1]!s_info_name(W55)</f>
        <v>香港食品投资</v>
      </c>
      <c r="Y55" s="335" t="str">
        <f>IF($Y$3="申万一级行业",[1]!s_info_industry_sw_2021(W55,公司分析!D$5,1),IF($Y$3="申万二级行业",[1]!s_info_industry_sw_2021(W55,公司分析!D$5,2),IF($Y$3="申万三级行业",[1]!s_info_industry_sw_2021(W55,公司分析!D$5,3),IF($Y$3="wind一级行业",[1]!s_info_industry_gics(W55,1),IF($Y$3="wind二级行业",[1]!s_info_industry_gics(W55,2),IF($Y$3="wind三级行业",[1]!s_info_industry_gics(W55,3),IF($Y$3="wind四级行业",[1]!s_info_industry_gics(W55,4),IF($Y$3="证监会门类行业",[1]!s_info_industry_csrc12_n(W55,公司分析!D$5,1),""))))))))</f>
        <v>食品加工与肉类</v>
      </c>
      <c r="Z55" s="298" t="str">
        <f>IF(Y55=行业比较!$E$6,ROW(),"")</f>
        <v/>
      </c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</row>
    <row r="56" spans="2:42" x14ac:dyDescent="0.3">
      <c r="B56" s="282">
        <v>43</v>
      </c>
      <c r="C56" s="270" t="s">
        <v>343</v>
      </c>
      <c r="D56" s="253">
        <f t="shared" si="6"/>
        <v>43</v>
      </c>
      <c r="E56" s="271"/>
      <c r="F56" s="276"/>
      <c r="G56" s="271"/>
      <c r="H56" s="326" t="e">
        <f ca="1">IF(([1]!s_share_total($H$3,I56)/[1]!s_share_total($H$3,I57))/(YEAR(I56)/YEAR(I55))=1,NA(),IF($I$2="PE Band",[1]!S_STM07_IS($H$3,61,YEAR(I56)-1&amp;"-12-31",1)/[1]!s_share_total($H$3,I56),[1]!s_stm07_bs($H$3,140,YEAR(I56)-1&amp;"-12-31",1)/[1]!s_share_total($H$3,I56)))</f>
        <v>#N/A</v>
      </c>
      <c r="I56" s="314">
        <f ca="1">--[1]!td(I55-$N$2)</f>
        <v>45084</v>
      </c>
      <c r="J56" s="132">
        <f ca="1">IF([1]!s_dq_close(公司分析!$D$4,I56,$M$2)=0,NA(),[1]!s_dq_close(公司分析!$D$4,I56,$M$2))</f>
        <v>123.1</v>
      </c>
      <c r="K56" s="132" t="e">
        <f t="shared" ca="1" si="5"/>
        <v>#N/A</v>
      </c>
      <c r="L56" s="132" t="e">
        <f t="shared" ca="1" si="0"/>
        <v>#N/A</v>
      </c>
      <c r="M56" s="319" t="e">
        <f t="shared" ca="1" si="1"/>
        <v>#N/A</v>
      </c>
      <c r="N56" s="322">
        <f t="shared" ca="1" si="2"/>
        <v>-0.27030231179608777</v>
      </c>
      <c r="O56" s="323">
        <f t="shared" ca="1" si="7"/>
        <v>-7.4713932079959799E-2</v>
      </c>
      <c r="P56" s="271"/>
      <c r="Q56" s="271"/>
      <c r="R56" s="276">
        <f ca="1">IF([1]!s_dq_close($S$3,I56,$M$2)=0,NA(),[1]!s_dq_close($S$3,I56,$M$2))</f>
        <v>3921.02</v>
      </c>
      <c r="S56" s="125"/>
      <c r="T56" s="125"/>
      <c r="U56" s="297"/>
      <c r="V56" s="253">
        <f t="shared" si="4"/>
        <v>0</v>
      </c>
      <c r="W56" s="348" t="str">
        <f>IF(板块成分!B58="","",板块成分!B58)</f>
        <v>0061.HK</v>
      </c>
      <c r="X56" s="270" t="str">
        <f>[1]!s_info_name(W56)</f>
        <v>绿领控股</v>
      </c>
      <c r="Y56" s="335" t="str">
        <f>IF($Y$3="申万一级行业",[1]!s_info_industry_sw_2021(W56,公司分析!D$5,1),IF($Y$3="申万二级行业",[1]!s_info_industry_sw_2021(W56,公司分析!D$5,2),IF($Y$3="申万三级行业",[1]!s_info_industry_sw_2021(W56,公司分析!D$5,3),IF($Y$3="wind一级行业",[1]!s_info_industry_gics(W56,1),IF($Y$3="wind二级行业",[1]!s_info_industry_gics(W56,2),IF($Y$3="wind三级行业",[1]!s_info_industry_gics(W56,3),IF($Y$3="wind四级行业",[1]!s_info_industry_gics(W56,4),IF($Y$3="证监会门类行业",[1]!s_info_industry_csrc12_n(W56,公司分析!D$5,1),""))))))))</f>
        <v>煤炭与消费用燃料</v>
      </c>
      <c r="Z56" s="298" t="str">
        <f>IF(Y56=行业比较!$E$6,ROW(),"")</f>
        <v/>
      </c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</row>
    <row r="57" spans="2:42" x14ac:dyDescent="0.3">
      <c r="B57" s="282">
        <v>44</v>
      </c>
      <c r="C57" s="270" t="s">
        <v>344</v>
      </c>
      <c r="D57" s="253">
        <f t="shared" si="6"/>
        <v>44</v>
      </c>
      <c r="E57" s="271"/>
      <c r="F57" s="276"/>
      <c r="G57" s="271"/>
      <c r="H57" s="326" t="e">
        <f ca="1">IF(([1]!s_share_total($H$3,I57)/[1]!s_share_total($H$3,I58))/(YEAR(I57)/YEAR(I56))=1,NA(),IF($I$2="PE Band",[1]!S_STM07_IS($H$3,61,YEAR(I57)-1&amp;"-12-31",1)/[1]!s_share_total($H$3,I57),[1]!s_stm07_bs($H$3,140,YEAR(I57)-1&amp;"-12-31",1)/[1]!s_share_total($H$3,I57)))</f>
        <v>#N/A</v>
      </c>
      <c r="I57" s="314">
        <f ca="1">--[1]!td(I56-$N$2)</f>
        <v>45077</v>
      </c>
      <c r="J57" s="132">
        <f ca="1">IF([1]!s_dq_close(公司分析!$D$4,I57,$M$2)=0,NA(),[1]!s_dq_close(公司分析!$D$4,I57,$M$2))</f>
        <v>127.5</v>
      </c>
      <c r="K57" s="132" t="e">
        <f t="shared" ca="1" si="5"/>
        <v>#N/A</v>
      </c>
      <c r="L57" s="132" t="e">
        <f t="shared" ca="1" si="0"/>
        <v>#N/A</v>
      </c>
      <c r="M57" s="319" t="e">
        <f t="shared" ca="1" si="1"/>
        <v>#N/A</v>
      </c>
      <c r="N57" s="322">
        <f t="shared" ca="1" si="2"/>
        <v>-0.24422050978067567</v>
      </c>
      <c r="O57" s="323">
        <f t="shared" ca="1" si="7"/>
        <v>-0.14416076910914832</v>
      </c>
      <c r="P57" s="271"/>
      <c r="Q57" s="271"/>
      <c r="R57" s="276">
        <f ca="1">IF([1]!s_dq_close($S$3,I57,$M$2)=0,NA(),[1]!s_dq_close($S$3,I57,$M$2))</f>
        <v>3626.73</v>
      </c>
      <c r="S57" s="125"/>
      <c r="T57" s="125"/>
      <c r="U57" s="297"/>
      <c r="V57" s="253">
        <f t="shared" si="4"/>
        <v>0</v>
      </c>
      <c r="W57" s="348" t="str">
        <f>IF(板块成分!B59="","",板块成分!B59)</f>
        <v>0062.HK</v>
      </c>
      <c r="X57" s="270" t="str">
        <f>[1]!s_info_name(W57)</f>
        <v>载通</v>
      </c>
      <c r="Y57" s="335" t="str">
        <f>IF($Y$3="申万一级行业",[1]!s_info_industry_sw_2021(W57,公司分析!D$5,1),IF($Y$3="申万二级行业",[1]!s_info_industry_sw_2021(W57,公司分析!D$5,2),IF($Y$3="申万三级行业",[1]!s_info_industry_sw_2021(W57,公司分析!D$5,3),IF($Y$3="wind一级行业",[1]!s_info_industry_gics(W57,1),IF($Y$3="wind二级行业",[1]!s_info_industry_gics(W57,2),IF($Y$3="wind三级行业",[1]!s_info_industry_gics(W57,3),IF($Y$3="wind四级行业",[1]!s_info_industry_gics(W57,4),IF($Y$3="证监会门类行业",[1]!s_info_industry_csrc12_n(W57,公司分析!D$5,1),""))))))))</f>
        <v>公路运输</v>
      </c>
      <c r="Z57" s="298" t="str">
        <f>IF(Y57=行业比较!$E$6,ROW(),"")</f>
        <v/>
      </c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</row>
    <row r="58" spans="2:42" x14ac:dyDescent="0.3">
      <c r="B58" s="282">
        <v>45</v>
      </c>
      <c r="C58" s="270" t="s">
        <v>345</v>
      </c>
      <c r="D58" s="253">
        <f t="shared" si="6"/>
        <v>45</v>
      </c>
      <c r="E58" s="271"/>
      <c r="F58" s="276"/>
      <c r="G58" s="271"/>
      <c r="H58" s="326" t="e">
        <f ca="1">IF(([1]!s_share_total($H$3,I58)/[1]!s_share_total($H$3,I59))/(YEAR(I58)/YEAR(I57))=1,NA(),IF($I$2="PE Band",[1]!S_STM07_IS($H$3,61,YEAR(I58)-1&amp;"-12-31",1)/[1]!s_share_total($H$3,I58),[1]!s_stm07_bs($H$3,140,YEAR(I58)-1&amp;"-12-31",1)/[1]!s_share_total($H$3,I58)))</f>
        <v>#N/A</v>
      </c>
      <c r="I58" s="314">
        <f ca="1">--[1]!td(I57-$N$2)</f>
        <v>45070</v>
      </c>
      <c r="J58" s="132">
        <f ca="1">IF([1]!s_dq_close(公司分析!$D$4,I58,$M$2)=0,NA(),[1]!s_dq_close(公司分析!$D$4,I58,$M$2))</f>
        <v>138.5</v>
      </c>
      <c r="K58" s="132" t="e">
        <f t="shared" ca="1" si="5"/>
        <v>#N/A</v>
      </c>
      <c r="L58" s="132" t="e">
        <f t="shared" ca="1" si="0"/>
        <v>#N/A</v>
      </c>
      <c r="M58" s="319" t="e">
        <f t="shared" ca="1" si="1"/>
        <v>#N/A</v>
      </c>
      <c r="N58" s="322">
        <f t="shared" ca="1" si="2"/>
        <v>-0.17901600474214574</v>
      </c>
      <c r="O58" s="323">
        <f t="shared" ca="1" si="7"/>
        <v>-0.10895240971958386</v>
      </c>
      <c r="P58" s="271"/>
      <c r="Q58" s="271"/>
      <c r="R58" s="276">
        <f ca="1">IF([1]!s_dq_close($S$3,I58,$M$2)=0,NA(),[1]!s_dq_close($S$3,I58,$M$2))</f>
        <v>3775.93</v>
      </c>
      <c r="S58" s="125"/>
      <c r="T58" s="125"/>
      <c r="U58" s="297"/>
      <c r="V58" s="253">
        <f t="shared" si="4"/>
        <v>0</v>
      </c>
      <c r="W58" s="348" t="str">
        <f>IF(板块成分!B60="","",板块成分!B60)</f>
        <v>0063.HK</v>
      </c>
      <c r="X58" s="270" t="str">
        <f>[1]!s_info_name(W58)</f>
        <v>中亚烯谷集团</v>
      </c>
      <c r="Y58" s="335" t="str">
        <f>IF($Y$3="申万一级行业",[1]!s_info_industry_sw_2021(W58,公司分析!D$5,1),IF($Y$3="申万二级行业",[1]!s_info_industry_sw_2021(W58,公司分析!D$5,2),IF($Y$3="申万三级行业",[1]!s_info_industry_sw_2021(W58,公司分析!D$5,3),IF($Y$3="wind一级行业",[1]!s_info_industry_gics(W58,1),IF($Y$3="wind二级行业",[1]!s_info_industry_gics(W58,2),IF($Y$3="wind三级行业",[1]!s_info_industry_gics(W58,3),IF($Y$3="wind四级行业",[1]!s_info_industry_gics(W58,4),IF($Y$3="证监会门类行业",[1]!s_info_industry_csrc12_n(W58,公司分析!D$5,1),""))))))))</f>
        <v>房地产经营公司</v>
      </c>
      <c r="Z58" s="298" t="str">
        <f>IF(Y58=行业比较!$E$6,ROW(),"")</f>
        <v/>
      </c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</row>
    <row r="59" spans="2:42" x14ac:dyDescent="0.3">
      <c r="B59" s="282">
        <v>46</v>
      </c>
      <c r="C59" s="270" t="s">
        <v>346</v>
      </c>
      <c r="D59" s="253">
        <f t="shared" si="6"/>
        <v>46</v>
      </c>
      <c r="E59" s="271"/>
      <c r="F59" s="276"/>
      <c r="G59" s="271"/>
      <c r="H59" s="326" t="e">
        <f ca="1">IF(([1]!s_share_total($H$3,I59)/[1]!s_share_total($H$3,I60))/(YEAR(I59)/YEAR(I58))=1,NA(),IF($I$2="PE Band",[1]!S_STM07_IS($H$3,61,YEAR(I59)-1&amp;"-12-31",1)/[1]!s_share_total($H$3,I59),[1]!s_stm07_bs($H$3,140,YEAR(I59)-1&amp;"-12-31",1)/[1]!s_share_total($H$3,I59)))</f>
        <v>#N/A</v>
      </c>
      <c r="I59" s="314">
        <f ca="1">--[1]!td(I58-$N$2)</f>
        <v>45063</v>
      </c>
      <c r="J59" s="132">
        <f ca="1">IF([1]!s_dq_close(公司分析!$D$4,I59,$M$2)=0,NA(),[1]!s_dq_close(公司分析!$D$4,I59,$M$2))</f>
        <v>141.6</v>
      </c>
      <c r="K59" s="132" t="e">
        <f t="shared" ca="1" si="5"/>
        <v>#N/A</v>
      </c>
      <c r="L59" s="132" t="e">
        <f t="shared" ca="1" si="0"/>
        <v>#N/A</v>
      </c>
      <c r="M59" s="319" t="e">
        <f t="shared" ca="1" si="1"/>
        <v>#N/A</v>
      </c>
      <c r="N59" s="322">
        <f t="shared" ca="1" si="2"/>
        <v>-0.16064018968583282</v>
      </c>
      <c r="O59" s="323">
        <f t="shared" ca="1" si="7"/>
        <v>-8.6732442426544987E-2</v>
      </c>
      <c r="P59" s="271"/>
      <c r="Q59" s="271"/>
      <c r="R59" s="276">
        <f ca="1">IF([1]!s_dq_close($S$3,I59,$M$2)=0,NA(),[1]!s_dq_close($S$3,I59,$M$2))</f>
        <v>3870.09</v>
      </c>
      <c r="S59" s="125"/>
      <c r="T59" s="125"/>
      <c r="U59" s="297"/>
      <c r="V59" s="253">
        <f t="shared" si="4"/>
        <v>0</v>
      </c>
      <c r="W59" s="348" t="str">
        <f>IF(板块成分!B61="","",板块成分!B61)</f>
        <v>0064.HK</v>
      </c>
      <c r="X59" s="270" t="str">
        <f>[1]!s_info_name(W59)</f>
        <v>结好控股</v>
      </c>
      <c r="Y59" s="335" t="str">
        <f>IF($Y$3="申万一级行业",[1]!s_info_industry_sw_2021(W59,公司分析!D$5,1),IF($Y$3="申万二级行业",[1]!s_info_industry_sw_2021(W59,公司分析!D$5,2),IF($Y$3="申万三级行业",[1]!s_info_industry_sw_2021(W59,公司分析!D$5,3),IF($Y$3="wind一级行业",[1]!s_info_industry_gics(W59,1),IF($Y$3="wind二级行业",[1]!s_info_industry_gics(W59,2),IF($Y$3="wind三级行业",[1]!s_info_industry_gics(W59,3),IF($Y$3="wind四级行业",[1]!s_info_industry_gics(W59,4),IF($Y$3="证监会门类行业",[1]!s_info_industry_csrc12_n(W59,公司分析!D$5,1),""))))))))</f>
        <v>投资银行业与经纪业</v>
      </c>
      <c r="Z59" s="298" t="str">
        <f>IF(Y59=行业比较!$E$6,ROW(),"")</f>
        <v/>
      </c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</row>
    <row r="60" spans="2:42" x14ac:dyDescent="0.3">
      <c r="B60" s="282">
        <v>47</v>
      </c>
      <c r="C60" s="270" t="s">
        <v>347</v>
      </c>
      <c r="D60" s="253">
        <f t="shared" si="6"/>
        <v>47</v>
      </c>
      <c r="E60" s="271"/>
      <c r="F60" s="276"/>
      <c r="G60" s="271"/>
      <c r="H60" s="326" t="e">
        <f ca="1">IF(([1]!s_share_total($H$3,I60)/[1]!s_share_total($H$3,I61))/(YEAR(I60)/YEAR(I59))=1,NA(),IF($I$2="PE Band",[1]!S_STM07_IS($H$3,61,YEAR(I60)-1&amp;"-12-31",1)/[1]!s_share_total($H$3,I60),[1]!s_stm07_bs($H$3,140,YEAR(I60)-1&amp;"-12-31",1)/[1]!s_share_total($H$3,I60)))</f>
        <v>#N/A</v>
      </c>
      <c r="I60" s="314">
        <f ca="1">--[1]!td(I59-$N$2)</f>
        <v>45056</v>
      </c>
      <c r="J60" s="132">
        <f ca="1">IF([1]!s_dq_close(公司分析!$D$4,I60,$M$2)=0,NA(),[1]!s_dq_close(公司分析!$D$4,I60,$M$2))</f>
        <v>147.30000000000001</v>
      </c>
      <c r="K60" s="132" t="e">
        <f t="shared" ca="1" si="5"/>
        <v>#N/A</v>
      </c>
      <c r="L60" s="132" t="e">
        <f t="shared" ca="1" si="0"/>
        <v>#N/A</v>
      </c>
      <c r="M60" s="319" t="e">
        <f t="shared" ca="1" si="1"/>
        <v>#N/A</v>
      </c>
      <c r="N60" s="322">
        <f t="shared" ca="1" si="2"/>
        <v>-0.12685240071132176</v>
      </c>
      <c r="O60" s="323">
        <f t="shared" ca="1" si="7"/>
        <v>-0.10052080998105084</v>
      </c>
      <c r="P60" s="271"/>
      <c r="Q60" s="271"/>
      <c r="R60" s="276">
        <f ca="1">IF([1]!s_dq_close($S$3,I60,$M$2)=0,NA(),[1]!s_dq_close($S$3,I60,$M$2))</f>
        <v>3811.66</v>
      </c>
      <c r="S60" s="125"/>
      <c r="T60" s="125"/>
      <c r="U60" s="297"/>
      <c r="V60" s="253">
        <f t="shared" si="4"/>
        <v>0</v>
      </c>
      <c r="W60" s="348" t="str">
        <f>IF(板块成分!B62="","",板块成分!B62)</f>
        <v>0065.HK</v>
      </c>
      <c r="X60" s="270" t="str">
        <f>[1]!s_info_name(W60)</f>
        <v>弘海高新资源</v>
      </c>
      <c r="Y60" s="335" t="str">
        <f>IF($Y$3="申万一级行业",[1]!s_info_industry_sw_2021(W60,公司分析!D$5,1),IF($Y$3="申万二级行业",[1]!s_info_industry_sw_2021(W60,公司分析!D$5,2),IF($Y$3="申万三级行业",[1]!s_info_industry_sw_2021(W60,公司分析!D$5,3),IF($Y$3="wind一级行业",[1]!s_info_industry_gics(W60,1),IF($Y$3="wind二级行业",[1]!s_info_industry_gics(W60,2),IF($Y$3="wind三级行业",[1]!s_info_industry_gics(W60,3),IF($Y$3="wind四级行业",[1]!s_info_industry_gics(W60,4),IF($Y$3="证监会门类行业",[1]!s_info_industry_csrc12_n(W60,公司分析!D$5,1),""))))))))</f>
        <v>煤炭与消费用燃料</v>
      </c>
      <c r="Z60" s="298" t="str">
        <f>IF(Y60=行业比较!$E$6,ROW(),"")</f>
        <v/>
      </c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</row>
    <row r="61" spans="2:42" x14ac:dyDescent="0.3">
      <c r="B61" s="282">
        <v>48</v>
      </c>
      <c r="C61" s="270" t="s">
        <v>348</v>
      </c>
      <c r="D61" s="253">
        <f t="shared" si="6"/>
        <v>48</v>
      </c>
      <c r="E61" s="271"/>
      <c r="F61" s="276"/>
      <c r="G61" s="271"/>
      <c r="H61" s="326" t="e">
        <f ca="1">IF(([1]!s_share_total($H$3,I61)/[1]!s_share_total($H$3,I62))/(YEAR(I61)/YEAR(I60))=1,NA(),IF($I$2="PE Band",[1]!S_STM07_IS($H$3,61,YEAR(I61)-1&amp;"-12-31",1)/[1]!s_share_total($H$3,I61),[1]!s_stm07_bs($H$3,140,YEAR(I61)-1&amp;"-12-31",1)/[1]!s_share_total($H$3,I61)))</f>
        <v>#N/A</v>
      </c>
      <c r="I61" s="314">
        <f ca="1">--[1]!td(I60-$N$2)</f>
        <v>45044</v>
      </c>
      <c r="J61" s="132">
        <f ca="1">IF([1]!s_dq_close(公司分析!$D$4,I61,$M$2)=0,NA(),[1]!s_dq_close(公司分析!$D$4,I61,$M$2))</f>
        <v>157.19999999999999</v>
      </c>
      <c r="K61" s="132" t="e">
        <f t="shared" ca="1" si="5"/>
        <v>#N/A</v>
      </c>
      <c r="L61" s="132" t="e">
        <f t="shared" ca="1" si="0"/>
        <v>#N/A</v>
      </c>
      <c r="M61" s="319" t="e">
        <f t="shared" ca="1" si="1"/>
        <v>#N/A</v>
      </c>
      <c r="N61" s="322">
        <f t="shared" ca="1" si="2"/>
        <v>-6.8168346176644912E-2</v>
      </c>
      <c r="O61" s="323">
        <f t="shared" ca="1" si="7"/>
        <v>-7.9315560820553022E-2</v>
      </c>
      <c r="P61" s="271"/>
      <c r="Q61" s="271"/>
      <c r="R61" s="276">
        <f ca="1">IF([1]!s_dq_close($S$3,I61,$M$2)=0,NA(),[1]!s_dq_close($S$3,I61,$M$2))</f>
        <v>3901.52</v>
      </c>
      <c r="S61" s="125"/>
      <c r="T61" s="125"/>
      <c r="U61" s="297"/>
      <c r="V61" s="253">
        <f t="shared" si="4"/>
        <v>0</v>
      </c>
      <c r="W61" s="348" t="str">
        <f>IF(板块成分!B63="","",板块成分!B63)</f>
        <v>0066.HK</v>
      </c>
      <c r="X61" s="270" t="str">
        <f>[1]!s_info_name(W61)</f>
        <v>港铁公司</v>
      </c>
      <c r="Y61" s="335" t="str">
        <f>IF($Y$3="申万一级行业",[1]!s_info_industry_sw_2021(W61,公司分析!D$5,1),IF($Y$3="申万二级行业",[1]!s_info_industry_sw_2021(W61,公司分析!D$5,2),IF($Y$3="申万三级行业",[1]!s_info_industry_sw_2021(W61,公司分析!D$5,3),IF($Y$3="wind一级行业",[1]!s_info_industry_gics(W61,1),IF($Y$3="wind二级行业",[1]!s_info_industry_gics(W61,2),IF($Y$3="wind三级行业",[1]!s_info_industry_gics(W61,3),IF($Y$3="wind四级行业",[1]!s_info_industry_gics(W61,4),IF($Y$3="证监会门类行业",[1]!s_info_industry_csrc12_n(W61,公司分析!D$5,1),""))))))))</f>
        <v>铁路运输</v>
      </c>
      <c r="Z61" s="298" t="str">
        <f>IF(Y61=行业比较!$E$6,ROW(),"")</f>
        <v/>
      </c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</row>
    <row r="62" spans="2:42" x14ac:dyDescent="0.3">
      <c r="B62" s="282">
        <v>49</v>
      </c>
      <c r="C62" s="270" t="s">
        <v>349</v>
      </c>
      <c r="D62" s="253">
        <f t="shared" si="6"/>
        <v>49</v>
      </c>
      <c r="E62" s="271"/>
      <c r="F62" s="276"/>
      <c r="G62" s="271"/>
      <c r="H62" s="326" t="e">
        <f ca="1">IF(([1]!s_share_total($H$3,I62)/[1]!s_share_total($H$3,I63))/(YEAR(I62)/YEAR(I61))=1,NA(),IF($I$2="PE Band",[1]!S_STM07_IS($H$3,61,YEAR(I62)-1&amp;"-12-31",1)/[1]!s_share_total($H$3,I62),[1]!s_stm07_bs($H$3,140,YEAR(I62)-1&amp;"-12-31",1)/[1]!s_share_total($H$3,I62)))</f>
        <v>#N/A</v>
      </c>
      <c r="I62" s="314">
        <f ca="1">--[1]!td(I61-$N$2)</f>
        <v>45037</v>
      </c>
      <c r="J62" s="132">
        <f ca="1">IF([1]!s_dq_close(公司分析!$D$4,I62,$M$2)=0,NA(),[1]!s_dq_close(公司分析!$D$4,I62,$M$2))</f>
        <v>158</v>
      </c>
      <c r="K62" s="132" t="e">
        <f t="shared" ca="1" si="5"/>
        <v>#N/A</v>
      </c>
      <c r="L62" s="132" t="e">
        <f t="shared" ca="1" si="0"/>
        <v>#N/A</v>
      </c>
      <c r="M62" s="319" t="e">
        <f t="shared" ca="1" si="1"/>
        <v>#N/A</v>
      </c>
      <c r="N62" s="322">
        <f t="shared" ca="1" si="2"/>
        <v>-6.3426200355660822E-2</v>
      </c>
      <c r="O62" s="323">
        <f t="shared" ca="1" si="7"/>
        <v>-6.3169743465097294E-2</v>
      </c>
      <c r="P62" s="271"/>
      <c r="Q62" s="271"/>
      <c r="R62" s="276">
        <f ca="1">IF([1]!s_dq_close($S$3,I62,$M$2)=0,NA(),[1]!s_dq_close($S$3,I62,$M$2))</f>
        <v>3969.94</v>
      </c>
      <c r="S62" s="125"/>
      <c r="T62" s="125"/>
      <c r="U62" s="297"/>
      <c r="V62" s="253">
        <f t="shared" si="4"/>
        <v>0</v>
      </c>
      <c r="W62" s="348" t="str">
        <f>IF(板块成分!B64="","",板块成分!B64)</f>
        <v>0069.HK</v>
      </c>
      <c r="X62" s="270" t="str">
        <f>[1]!s_info_name(W62)</f>
        <v>香格里拉(亚洲)</v>
      </c>
      <c r="Y62" s="335" t="str">
        <f>IF($Y$3="申万一级行业",[1]!s_info_industry_sw_2021(W62,公司分析!D$5,1),IF($Y$3="申万二级行业",[1]!s_info_industry_sw_2021(W62,公司分析!D$5,2),IF($Y$3="申万三级行业",[1]!s_info_industry_sw_2021(W62,公司分析!D$5,3),IF($Y$3="wind一级行业",[1]!s_info_industry_gics(W62,1),IF($Y$3="wind二级行业",[1]!s_info_industry_gics(W62,2),IF($Y$3="wind三级行业",[1]!s_info_industry_gics(W62,3),IF($Y$3="wind四级行业",[1]!s_info_industry_gics(W62,4),IF($Y$3="证监会门类行业",[1]!s_info_industry_csrc12_n(W62,公司分析!D$5,1),""))))))))</f>
        <v>酒店、度假村与豪华游轮</v>
      </c>
      <c r="Z62" s="298" t="str">
        <f>IF(Y62=行业比较!$E$6,ROW(),"")</f>
        <v/>
      </c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</row>
    <row r="63" spans="2:42" x14ac:dyDescent="0.3">
      <c r="B63" s="282">
        <v>50</v>
      </c>
      <c r="C63" s="270" t="s">
        <v>350</v>
      </c>
      <c r="D63" s="253">
        <f t="shared" si="6"/>
        <v>50</v>
      </c>
      <c r="E63" s="271"/>
      <c r="F63" s="276"/>
      <c r="G63" s="271"/>
      <c r="H63" s="326">
        <f ca="1">[1]!S_STM07_IS($H$3,61,YEAR(I63)-1&amp;"-12-31",1)/[1]!s_share_total($H$3,I63)</f>
        <v>-18.053719158791967</v>
      </c>
      <c r="I63" s="314">
        <f ca="1">--[1]!td(I62-$N$2)</f>
        <v>45030</v>
      </c>
      <c r="J63" s="132">
        <f ca="1">IF([1]!s_dq_close(公司分析!$D$4,I63,$M$2)=0,NA(),[1]!s_dq_close(公司分析!$D$4,I63,$M$2))</f>
        <v>167.6</v>
      </c>
      <c r="K63" s="132">
        <f t="shared" ca="1" si="5"/>
        <v>-144.42975327033574</v>
      </c>
      <c r="L63" s="132">
        <f t="shared" ca="1" si="0"/>
        <v>-361.07438317583933</v>
      </c>
      <c r="M63" s="319">
        <f t="shared" ca="1" si="1"/>
        <v>-577.71901308134295</v>
      </c>
      <c r="N63" s="322">
        <f t="shared" ca="1" si="2"/>
        <v>-6.5204505038529703E-3</v>
      </c>
      <c r="O63" s="323">
        <f t="shared" ca="1" si="7"/>
        <v>-1.7368198733726303E-2</v>
      </c>
      <c r="P63" s="271"/>
      <c r="Q63" s="271"/>
      <c r="R63" s="276">
        <f ca="1">IF([1]!s_dq_close($S$3,I63,$M$2)=0,NA(),[1]!s_dq_close($S$3,I63,$M$2))</f>
        <v>4164.03</v>
      </c>
      <c r="S63" s="125"/>
      <c r="T63" s="125"/>
      <c r="U63" s="297"/>
      <c r="V63" s="253">
        <f t="shared" si="4"/>
        <v>0</v>
      </c>
      <c r="W63" s="348" t="str">
        <f>IF(板块成分!B65="","",板块成分!B65)</f>
        <v>0070.HK</v>
      </c>
      <c r="X63" s="270" t="str">
        <f>[1]!s_info_name(W63)</f>
        <v>金粤控股</v>
      </c>
      <c r="Y63" s="335" t="str">
        <f>IF($Y$3="申万一级行业",[1]!s_info_industry_sw_2021(W63,公司分析!D$5,1),IF($Y$3="申万二级行业",[1]!s_info_industry_sw_2021(W63,公司分析!D$5,2),IF($Y$3="申万三级行业",[1]!s_info_industry_sw_2021(W63,公司分析!D$5,3),IF($Y$3="wind一级行业",[1]!s_info_industry_gics(W63,1),IF($Y$3="wind二级行业",[1]!s_info_industry_gics(W63,2),IF($Y$3="wind三级行业",[1]!s_info_industry_gics(W63,3),IF($Y$3="wind四级行业",[1]!s_info_industry_gics(W63,4),IF($Y$3="证监会门类行业",[1]!s_info_industry_csrc12_n(W63,公司分析!D$5,1),""))))))))</f>
        <v>赌场与赌博</v>
      </c>
      <c r="Z63" s="298" t="str">
        <f>IF(Y63=行业比较!$E$6,ROW(),"")</f>
        <v/>
      </c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</row>
    <row r="64" spans="2:42" x14ac:dyDescent="0.3">
      <c r="B64" s="282">
        <v>51</v>
      </c>
      <c r="C64" s="270" t="s">
        <v>351</v>
      </c>
      <c r="D64" s="253">
        <f t="shared" si="6"/>
        <v>51</v>
      </c>
      <c r="E64" s="271"/>
      <c r="F64" s="276"/>
      <c r="G64" s="271"/>
      <c r="H64" s="326"/>
      <c r="I64" s="314">
        <f ca="1">--[1]!td(I63-$N$2)</f>
        <v>45023</v>
      </c>
      <c r="J64" s="132">
        <f ca="1">IF([1]!s_dq_close(公司分析!$D$4,I64,$M$2)=0,NA(),[1]!s_dq_close(公司分析!$D$4,I64,$M$2))</f>
        <v>168.7</v>
      </c>
      <c r="K64" s="132">
        <f t="shared" si="5"/>
        <v>0</v>
      </c>
      <c r="L64" s="132">
        <f t="shared" si="0"/>
        <v>0</v>
      </c>
      <c r="M64" s="319">
        <f t="shared" si="1"/>
        <v>0</v>
      </c>
      <c r="N64" s="322"/>
      <c r="O64" s="323"/>
      <c r="P64" s="271"/>
      <c r="Q64" s="271"/>
      <c r="R64" s="276">
        <f ca="1">IF([1]!s_dq_close($S$3,I64,$M$2)=0,NA(),[1]!s_dq_close($S$3,I64,$M$2))</f>
        <v>4237.63</v>
      </c>
      <c r="S64" s="125"/>
      <c r="T64" s="125"/>
      <c r="U64" s="297"/>
      <c r="V64" s="253">
        <f t="shared" si="4"/>
        <v>0</v>
      </c>
      <c r="W64" s="348" t="str">
        <f>IF(板块成分!B66="","",板块成分!B66)</f>
        <v>0071.HK</v>
      </c>
      <c r="X64" s="270" t="str">
        <f>[1]!s_info_name(W64)</f>
        <v>美丽华酒店</v>
      </c>
      <c r="Y64" s="335" t="str">
        <f>IF($Y$3="申万一级行业",[1]!s_info_industry_sw_2021(W64,公司分析!D$5,1),IF($Y$3="申万二级行业",[1]!s_info_industry_sw_2021(W64,公司分析!D$5,2),IF($Y$3="申万三级行业",[1]!s_info_industry_sw_2021(W64,公司分析!D$5,3),IF($Y$3="wind一级行业",[1]!s_info_industry_gics(W64,1),IF($Y$3="wind二级行业",[1]!s_info_industry_gics(W64,2),IF($Y$3="wind三级行业",[1]!s_info_industry_gics(W64,3),IF($Y$3="wind四级行业",[1]!s_info_industry_gics(W64,4),IF($Y$3="证监会门类行业",[1]!s_info_industry_csrc12_n(W64,公司分析!D$5,1),""))))))))</f>
        <v>酒店、度假村与豪华游轮</v>
      </c>
      <c r="Z64" s="298" t="str">
        <f>IF(Y64=行业比较!$E$6,ROW(),"")</f>
        <v/>
      </c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</row>
    <row r="65" spans="2:42" x14ac:dyDescent="0.3">
      <c r="B65" s="282">
        <v>52</v>
      </c>
      <c r="C65" s="270" t="s">
        <v>352</v>
      </c>
      <c r="D65" s="253">
        <f t="shared" si="6"/>
        <v>52</v>
      </c>
      <c r="E65" s="271"/>
      <c r="F65" s="276"/>
      <c r="G65" s="271"/>
      <c r="H65" s="326"/>
      <c r="I65" s="314"/>
      <c r="J65" s="132"/>
      <c r="K65" s="132"/>
      <c r="L65" s="132"/>
      <c r="M65" s="319"/>
      <c r="N65" s="324"/>
      <c r="O65" s="325"/>
      <c r="P65" s="280"/>
      <c r="Q65" s="280"/>
      <c r="R65" s="281"/>
      <c r="S65" s="125"/>
      <c r="T65" s="125"/>
      <c r="U65" s="297"/>
      <c r="V65" s="253">
        <f t="shared" si="4"/>
        <v>0</v>
      </c>
      <c r="W65" s="348" t="str">
        <f>IF(板块成分!B67="","",板块成分!B67)</f>
        <v>0072.HK</v>
      </c>
      <c r="X65" s="270" t="str">
        <f>[1]!s_info_name(W65)</f>
        <v>超媒体控股</v>
      </c>
      <c r="Y65" s="335" t="str">
        <f>IF($Y$3="申万一级行业",[1]!s_info_industry_sw_2021(W65,公司分析!D$5,1),IF($Y$3="申万二级行业",[1]!s_info_industry_sw_2021(W65,公司分析!D$5,2),IF($Y$3="申万三级行业",[1]!s_info_industry_sw_2021(W65,公司分析!D$5,3),IF($Y$3="wind一级行业",[1]!s_info_industry_gics(W65,1),IF($Y$3="wind二级行业",[1]!s_info_industry_gics(W65,2),IF($Y$3="wind三级行业",[1]!s_info_industry_gics(W65,3),IF($Y$3="wind四级行业",[1]!s_info_industry_gics(W65,4),IF($Y$3="证监会门类行业",[1]!s_info_industry_csrc12_n(W65,公司分析!D$5,1),""))))))))</f>
        <v>广告</v>
      </c>
      <c r="Z65" s="298" t="str">
        <f>IF(Y65=行业比较!$E$6,ROW(),"")</f>
        <v/>
      </c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</row>
    <row r="66" spans="2:42" x14ac:dyDescent="0.35">
      <c r="B66" s="282">
        <v>53</v>
      </c>
      <c r="C66" s="270" t="s">
        <v>353</v>
      </c>
      <c r="D66" s="253">
        <f t="shared" si="6"/>
        <v>53</v>
      </c>
      <c r="E66" s="271"/>
      <c r="F66" s="276"/>
      <c r="G66" s="271"/>
      <c r="H66" s="125"/>
      <c r="I66" s="314"/>
      <c r="J66" s="134"/>
      <c r="K66" s="134"/>
      <c r="L66" s="134"/>
      <c r="M66" s="134"/>
      <c r="N66" s="286"/>
      <c r="O66" s="286"/>
      <c r="P66" s="125"/>
      <c r="Q66" s="125"/>
      <c r="R66" s="125"/>
      <c r="S66" s="125"/>
      <c r="T66" s="125"/>
      <c r="U66" s="297"/>
      <c r="V66" s="253">
        <f t="shared" si="4"/>
        <v>0</v>
      </c>
      <c r="W66" s="348" t="str">
        <f>IF(板块成分!B68="","",板块成分!B68)</f>
        <v>0073.HK</v>
      </c>
      <c r="X66" s="270" t="str">
        <f>[1]!s_info_name(W66)</f>
        <v>亚洲果业</v>
      </c>
      <c r="Y66" s="335" t="str">
        <f>IF($Y$3="申万一级行业",[1]!s_info_industry_sw_2021(W66,公司分析!D$5,1),IF($Y$3="申万二级行业",[1]!s_info_industry_sw_2021(W66,公司分析!D$5,2),IF($Y$3="申万三级行业",[1]!s_info_industry_sw_2021(W66,公司分析!D$5,3),IF($Y$3="wind一级行业",[1]!s_info_industry_gics(W66,1),IF($Y$3="wind二级行业",[1]!s_info_industry_gics(W66,2),IF($Y$3="wind三级行业",[1]!s_info_industry_gics(W66,3),IF($Y$3="wind四级行业",[1]!s_info_industry_gics(W66,4),IF($Y$3="证监会门类行业",[1]!s_info_industry_csrc12_n(W66,公司分析!D$5,1),""))))))))</f>
        <v>农产品</v>
      </c>
      <c r="Z66" s="298" t="str">
        <f>IF(Y66=行业比较!$E$6,ROW(),"")</f>
        <v/>
      </c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</row>
    <row r="67" spans="2:42" x14ac:dyDescent="0.35">
      <c r="B67" s="282">
        <v>54</v>
      </c>
      <c r="C67" s="270" t="s">
        <v>354</v>
      </c>
      <c r="D67" s="253">
        <f t="shared" si="6"/>
        <v>54</v>
      </c>
      <c r="E67" s="271"/>
      <c r="F67" s="276"/>
      <c r="G67" s="271"/>
      <c r="H67" s="125"/>
      <c r="I67" s="314"/>
      <c r="J67" s="134"/>
      <c r="K67" s="134"/>
      <c r="L67" s="134"/>
      <c r="M67" s="134"/>
      <c r="N67" s="286"/>
      <c r="O67" s="286"/>
      <c r="P67" s="125"/>
      <c r="Q67" s="125"/>
      <c r="R67" s="125"/>
      <c r="S67" s="125"/>
      <c r="T67" s="125"/>
      <c r="U67" s="297"/>
      <c r="V67" s="253">
        <f t="shared" si="4"/>
        <v>0</v>
      </c>
      <c r="W67" s="348" t="str">
        <f>IF(板块成分!B69="","",板块成分!B69)</f>
        <v>0075.HK</v>
      </c>
      <c r="X67" s="270" t="str">
        <f>[1]!s_info_name(W67)</f>
        <v>渝太地产</v>
      </c>
      <c r="Y67" s="335" t="str">
        <f>IF($Y$3="申万一级行业",[1]!s_info_industry_sw_2021(W67,公司分析!D$5,1),IF($Y$3="申万二级行业",[1]!s_info_industry_sw_2021(W67,公司分析!D$5,2),IF($Y$3="申万三级行业",[1]!s_info_industry_sw_2021(W67,公司分析!D$5,3),IF($Y$3="wind一级行业",[1]!s_info_industry_gics(W67,1),IF($Y$3="wind二级行业",[1]!s_info_industry_gics(W67,2),IF($Y$3="wind三级行业",[1]!s_info_industry_gics(W67,3),IF($Y$3="wind四级行业",[1]!s_info_industry_gics(W67,4),IF($Y$3="证监会门类行业",[1]!s_info_industry_csrc12_n(W67,公司分析!D$5,1),""))))))))</f>
        <v>房地产经营公司</v>
      </c>
      <c r="Z67" s="298" t="str">
        <f>IF(Y67=行业比较!$E$6,ROW(),"")</f>
        <v/>
      </c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</row>
    <row r="68" spans="2:42" x14ac:dyDescent="0.35">
      <c r="B68" s="282">
        <v>55</v>
      </c>
      <c r="C68" s="270" t="s">
        <v>355</v>
      </c>
      <c r="D68" s="253">
        <f t="shared" si="6"/>
        <v>55</v>
      </c>
      <c r="E68" s="271"/>
      <c r="F68" s="276"/>
      <c r="G68" s="271"/>
      <c r="H68" s="125"/>
      <c r="I68" s="314"/>
      <c r="J68" s="134"/>
      <c r="K68" s="134"/>
      <c r="L68" s="134"/>
      <c r="M68" s="134"/>
      <c r="N68" s="286"/>
      <c r="O68" s="286"/>
      <c r="P68" s="125"/>
      <c r="Q68" s="125"/>
      <c r="R68" s="125"/>
      <c r="S68" s="125"/>
      <c r="T68" s="125"/>
      <c r="U68" s="297"/>
      <c r="V68" s="253">
        <f t="shared" si="4"/>
        <v>0</v>
      </c>
      <c r="W68" s="348" t="str">
        <f>IF(板块成分!B70="","",板块成分!B70)</f>
        <v>0076.HK</v>
      </c>
      <c r="X68" s="270" t="str">
        <f>[1]!s_info_name(W68)</f>
        <v>谊砾控股</v>
      </c>
      <c r="Y68" s="335" t="str">
        <f>IF($Y$3="申万一级行业",[1]!s_info_industry_sw_2021(W68,公司分析!D$5,1),IF($Y$3="申万二级行业",[1]!s_info_industry_sw_2021(W68,公司分析!D$5,2),IF($Y$3="申万三级行业",[1]!s_info_industry_sw_2021(W68,公司分析!D$5,3),IF($Y$3="wind一级行业",[1]!s_info_industry_gics(W68,1),IF($Y$3="wind二级行业",[1]!s_info_industry_gics(W68,2),IF($Y$3="wind三级行业",[1]!s_info_industry_gics(W68,3),IF($Y$3="wind四级行业",[1]!s_info_industry_gics(W68,4),IF($Y$3="证监会门类行业",[1]!s_info_industry_csrc12_n(W68,公司分析!D$5,1),""))))))))</f>
        <v>电子制造服务</v>
      </c>
      <c r="Z68" s="298" t="str">
        <f>IF(Y68=行业比较!$E$6,ROW(),"")</f>
        <v/>
      </c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</row>
    <row r="69" spans="2:42" x14ac:dyDescent="0.35">
      <c r="B69" s="282">
        <v>56</v>
      </c>
      <c r="C69" s="270" t="s">
        <v>356</v>
      </c>
      <c r="D69" s="253">
        <f t="shared" si="6"/>
        <v>56</v>
      </c>
      <c r="E69" s="271"/>
      <c r="F69" s="276"/>
      <c r="G69" s="271"/>
      <c r="H69" s="125"/>
      <c r="I69" s="314"/>
      <c r="J69" s="134"/>
      <c r="K69" s="134"/>
      <c r="L69" s="134"/>
      <c r="M69" s="134"/>
      <c r="N69" s="286"/>
      <c r="O69" s="286"/>
      <c r="P69" s="125"/>
      <c r="Q69" s="125"/>
      <c r="R69" s="125"/>
      <c r="S69" s="125"/>
      <c r="T69" s="125"/>
      <c r="U69" s="297"/>
      <c r="V69" s="253">
        <f t="shared" ref="V69:V132" si="8">IF(Z69="",0,RANK(Z69,Z:Z,1))</f>
        <v>0</v>
      </c>
      <c r="W69" s="348" t="str">
        <f>IF(板块成分!B71="","",板块成分!B71)</f>
        <v>0077.HK</v>
      </c>
      <c r="X69" s="270" t="str">
        <f>[1]!s_info_name(W69)</f>
        <v>进智公共交通</v>
      </c>
      <c r="Y69" s="335" t="str">
        <f>IF($Y$3="申万一级行业",[1]!s_info_industry_sw_2021(W69,公司分析!D$5,1),IF($Y$3="申万二级行业",[1]!s_info_industry_sw_2021(W69,公司分析!D$5,2),IF($Y$3="申万三级行业",[1]!s_info_industry_sw_2021(W69,公司分析!D$5,3),IF($Y$3="wind一级行业",[1]!s_info_industry_gics(W69,1),IF($Y$3="wind二级行业",[1]!s_info_industry_gics(W69,2),IF($Y$3="wind三级行业",[1]!s_info_industry_gics(W69,3),IF($Y$3="wind四级行业",[1]!s_info_industry_gics(W69,4),IF($Y$3="证监会门类行业",[1]!s_info_industry_csrc12_n(W69,公司分析!D$5,1),""))))))))</f>
        <v>公路运输</v>
      </c>
      <c r="Z69" s="298" t="str">
        <f>IF(Y69=行业比较!$E$6,ROW(),"")</f>
        <v/>
      </c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</row>
    <row r="70" spans="2:42" x14ac:dyDescent="0.35">
      <c r="B70" s="282">
        <v>57</v>
      </c>
      <c r="C70" s="270" t="s">
        <v>357</v>
      </c>
      <c r="D70" s="253">
        <f t="shared" si="6"/>
        <v>57</v>
      </c>
      <c r="E70" s="271"/>
      <c r="F70" s="276"/>
      <c r="G70" s="271"/>
      <c r="H70" s="125"/>
      <c r="I70" s="269"/>
      <c r="J70" s="134"/>
      <c r="K70" s="134"/>
      <c r="L70" s="134"/>
      <c r="M70" s="134"/>
      <c r="N70" s="286"/>
      <c r="O70" s="286"/>
      <c r="P70" s="125"/>
      <c r="Q70" s="125"/>
      <c r="R70" s="125"/>
      <c r="S70" s="125"/>
      <c r="T70" s="125"/>
      <c r="U70" s="297"/>
      <c r="V70" s="253">
        <f t="shared" si="8"/>
        <v>0</v>
      </c>
      <c r="W70" s="348" t="str">
        <f>IF(板块成分!B72="","",板块成分!B72)</f>
        <v>0078.HK</v>
      </c>
      <c r="X70" s="270" t="str">
        <f>[1]!s_info_name(W70)</f>
        <v>REGAL INT'L</v>
      </c>
      <c r="Y70" s="335" t="str">
        <f>IF($Y$3="申万一级行业",[1]!s_info_industry_sw_2021(W70,公司分析!D$5,1),IF($Y$3="申万二级行业",[1]!s_info_industry_sw_2021(W70,公司分析!D$5,2),IF($Y$3="申万三级行业",[1]!s_info_industry_sw_2021(W70,公司分析!D$5,3),IF($Y$3="wind一级行业",[1]!s_info_industry_gics(W70,1),IF($Y$3="wind二级行业",[1]!s_info_industry_gics(W70,2),IF($Y$3="wind三级行业",[1]!s_info_industry_gics(W70,3),IF($Y$3="wind四级行业",[1]!s_info_industry_gics(W70,4),IF($Y$3="证监会门类行业",[1]!s_info_industry_csrc12_n(W70,公司分析!D$5,1),""))))))))</f>
        <v>酒店、度假村与豪华游轮</v>
      </c>
      <c r="Z70" s="298" t="str">
        <f>IF(Y70=行业比较!$E$6,ROW(),"")</f>
        <v/>
      </c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</row>
    <row r="71" spans="2:42" x14ac:dyDescent="0.35">
      <c r="B71" s="282">
        <v>58</v>
      </c>
      <c r="C71" s="270" t="s">
        <v>358</v>
      </c>
      <c r="D71" s="253">
        <f t="shared" si="6"/>
        <v>58</v>
      </c>
      <c r="E71" s="271"/>
      <c r="F71" s="276"/>
      <c r="G71" s="271"/>
      <c r="H71" s="125"/>
      <c r="I71" s="269"/>
      <c r="J71" s="134"/>
      <c r="K71" s="134"/>
      <c r="L71" s="134"/>
      <c r="M71" s="134"/>
      <c r="N71" s="286"/>
      <c r="O71" s="286"/>
      <c r="P71" s="125"/>
      <c r="Q71" s="125"/>
      <c r="R71" s="125"/>
      <c r="S71" s="125"/>
      <c r="T71" s="125"/>
      <c r="U71" s="297"/>
      <c r="V71" s="253">
        <f t="shared" si="8"/>
        <v>0</v>
      </c>
      <c r="W71" s="348" t="str">
        <f>IF(板块成分!B73="","",板块成分!B73)</f>
        <v>0079.HK</v>
      </c>
      <c r="X71" s="270" t="str">
        <f>[1]!s_info_name(W71)</f>
        <v>世纪建业</v>
      </c>
      <c r="Y71" s="335" t="str">
        <f>IF($Y$3="申万一级行业",[1]!s_info_industry_sw_2021(W71,公司分析!D$5,1),IF($Y$3="申万二级行业",[1]!s_info_industry_sw_2021(W71,公司分析!D$5,2),IF($Y$3="申万三级行业",[1]!s_info_industry_sw_2021(W71,公司分析!D$5,3),IF($Y$3="wind一级行业",[1]!s_info_industry_gics(W71,1),IF($Y$3="wind二级行业",[1]!s_info_industry_gics(W71,2),IF($Y$3="wind三级行业",[1]!s_info_industry_gics(W71,3),IF($Y$3="wind四级行业",[1]!s_info_industry_gics(W71,4),IF($Y$3="证监会门类行业",[1]!s_info_industry_csrc12_n(W71,公司分析!D$5,1),""))))))))</f>
        <v>特殊消费者服务</v>
      </c>
      <c r="Z71" s="298" t="str">
        <f>IF(Y71=行业比较!$E$6,ROW(),"")</f>
        <v/>
      </c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</row>
    <row r="72" spans="2:42" x14ac:dyDescent="0.35">
      <c r="B72" s="282">
        <v>59</v>
      </c>
      <c r="C72" s="270" t="s">
        <v>111</v>
      </c>
      <c r="D72" s="253">
        <f t="shared" si="6"/>
        <v>59</v>
      </c>
      <c r="E72" s="271"/>
      <c r="F72" s="276"/>
      <c r="G72" s="271"/>
      <c r="H72" s="125"/>
      <c r="I72" s="269"/>
      <c r="J72" s="134"/>
      <c r="K72" s="134"/>
      <c r="L72" s="134"/>
      <c r="M72" s="134"/>
      <c r="N72" s="286"/>
      <c r="O72" s="286"/>
      <c r="P72" s="125"/>
      <c r="Q72" s="125"/>
      <c r="R72" s="125"/>
      <c r="S72" s="125"/>
      <c r="T72" s="125"/>
      <c r="U72" s="297"/>
      <c r="V72" s="253">
        <f t="shared" si="8"/>
        <v>0</v>
      </c>
      <c r="W72" s="348" t="str">
        <f>IF(板块成分!B74="","",板块成分!B74)</f>
        <v>0080.HK</v>
      </c>
      <c r="X72" s="270" t="str">
        <f>[1]!s_info_name(W72)</f>
        <v>中国新经济投资</v>
      </c>
      <c r="Y72" s="335" t="str">
        <f>IF($Y$3="申万一级行业",[1]!s_info_industry_sw_2021(W72,公司分析!D$5,1),IF($Y$3="申万二级行业",[1]!s_info_industry_sw_2021(W72,公司分析!D$5,2),IF($Y$3="申万三级行业",[1]!s_info_industry_sw_2021(W72,公司分析!D$5,3),IF($Y$3="wind一级行业",[1]!s_info_industry_gics(W72,1),IF($Y$3="wind二级行业",[1]!s_info_industry_gics(W72,2),IF($Y$3="wind三级行业",[1]!s_info_industry_gics(W72,3),IF($Y$3="wind四级行业",[1]!s_info_industry_gics(W72,4),IF($Y$3="证监会门类行业",[1]!s_info_industry_csrc12_n(W72,公司分析!D$5,1),""))))))))</f>
        <v>资产管理与托管银行</v>
      </c>
      <c r="Z72" s="298" t="str">
        <f>IF(Y72=行业比较!$E$6,ROW(),"")</f>
        <v/>
      </c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</row>
    <row r="73" spans="2:42" x14ac:dyDescent="0.35">
      <c r="B73" s="282">
        <v>60</v>
      </c>
      <c r="C73" s="270" t="s">
        <v>359</v>
      </c>
      <c r="D73" s="253">
        <f t="shared" si="6"/>
        <v>60</v>
      </c>
      <c r="E73" s="271"/>
      <c r="F73" s="276"/>
      <c r="G73" s="271"/>
      <c r="H73" s="125"/>
      <c r="I73" s="269"/>
      <c r="J73" s="134"/>
      <c r="K73" s="134"/>
      <c r="L73" s="134"/>
      <c r="M73" s="134"/>
      <c r="N73" s="286"/>
      <c r="O73" s="286"/>
      <c r="P73" s="125"/>
      <c r="Q73" s="125"/>
      <c r="R73" s="125"/>
      <c r="S73" s="125"/>
      <c r="T73" s="125"/>
      <c r="U73" s="297"/>
      <c r="V73" s="253">
        <f t="shared" si="8"/>
        <v>0</v>
      </c>
      <c r="W73" s="348" t="str">
        <f>IF(板块成分!B75="","",板块成分!B75)</f>
        <v>0081.HK</v>
      </c>
      <c r="X73" s="270" t="str">
        <f>[1]!s_info_name(W73)</f>
        <v>中国海外宏洋集团</v>
      </c>
      <c r="Y73" s="335" t="str">
        <f>IF($Y$3="申万一级行业",[1]!s_info_industry_sw_2021(W73,公司分析!D$5,1),IF($Y$3="申万二级行业",[1]!s_info_industry_sw_2021(W73,公司分析!D$5,2),IF($Y$3="申万三级行业",[1]!s_info_industry_sw_2021(W73,公司分析!D$5,3),IF($Y$3="wind一级行业",[1]!s_info_industry_gics(W73,1),IF($Y$3="wind二级行业",[1]!s_info_industry_gics(W73,2),IF($Y$3="wind三级行业",[1]!s_info_industry_gics(W73,3),IF($Y$3="wind四级行业",[1]!s_info_industry_gics(W73,4),IF($Y$3="证监会门类行业",[1]!s_info_industry_csrc12_n(W73,公司分析!D$5,1),""))))))))</f>
        <v>房地产开发</v>
      </c>
      <c r="Z73" s="298" t="str">
        <f>IF(Y73=行业比较!$E$6,ROW(),"")</f>
        <v/>
      </c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</row>
    <row r="74" spans="2:42" x14ac:dyDescent="0.35">
      <c r="B74" s="282">
        <v>61</v>
      </c>
      <c r="C74" s="270" t="s">
        <v>360</v>
      </c>
      <c r="D74" s="253">
        <f t="shared" si="6"/>
        <v>61</v>
      </c>
      <c r="E74" s="271"/>
      <c r="F74" s="276"/>
      <c r="G74" s="271"/>
      <c r="H74" s="125"/>
      <c r="I74" s="269"/>
      <c r="J74" s="134"/>
      <c r="K74" s="134"/>
      <c r="L74" s="134"/>
      <c r="M74" s="134"/>
      <c r="N74" s="286"/>
      <c r="O74" s="286"/>
      <c r="P74" s="125"/>
      <c r="Q74" s="125"/>
      <c r="R74" s="125"/>
      <c r="S74" s="125"/>
      <c r="T74" s="125"/>
      <c r="U74" s="297"/>
      <c r="V74" s="253">
        <f t="shared" si="8"/>
        <v>0</v>
      </c>
      <c r="W74" s="348" t="str">
        <f>IF(板块成分!B76="","",板块成分!B76)</f>
        <v>0082.HK</v>
      </c>
      <c r="X74" s="270" t="str">
        <f>[1]!s_info_name(W74)</f>
        <v>疯狂体育</v>
      </c>
      <c r="Y74" s="335" t="str">
        <f>IF($Y$3="申万一级行业",[1]!s_info_industry_sw_2021(W74,公司分析!D$5,1),IF($Y$3="申万二级行业",[1]!s_info_industry_sw_2021(W74,公司分析!D$5,2),IF($Y$3="申万三级行业",[1]!s_info_industry_sw_2021(W74,公司分析!D$5,3),IF($Y$3="wind一级行业",[1]!s_info_industry_gics(W74,1),IF($Y$3="wind二级行业",[1]!s_info_industry_gics(W74,2),IF($Y$3="wind三级行业",[1]!s_info_industry_gics(W74,3),IF($Y$3="wind四级行业",[1]!s_info_industry_gics(W74,4),IF($Y$3="证监会门类行业",[1]!s_info_industry_csrc12_n(W74,公司分析!D$5,1),""))))))))</f>
        <v>应用软件</v>
      </c>
      <c r="Z74" s="298" t="str">
        <f>IF(Y74=行业比较!$E$6,ROW(),"")</f>
        <v/>
      </c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</row>
    <row r="75" spans="2:42" x14ac:dyDescent="0.35">
      <c r="B75" s="282">
        <v>62</v>
      </c>
      <c r="C75" s="270" t="s">
        <v>361</v>
      </c>
      <c r="D75" s="253">
        <f t="shared" si="6"/>
        <v>62</v>
      </c>
      <c r="E75" s="271"/>
      <c r="F75" s="276"/>
      <c r="G75" s="271"/>
      <c r="H75" s="125"/>
      <c r="I75" s="269"/>
      <c r="J75" s="134"/>
      <c r="K75" s="134"/>
      <c r="L75" s="134"/>
      <c r="M75" s="134"/>
      <c r="N75" s="286"/>
      <c r="O75" s="286"/>
      <c r="P75" s="125"/>
      <c r="Q75" s="125"/>
      <c r="R75" s="125"/>
      <c r="S75" s="125"/>
      <c r="T75" s="125"/>
      <c r="U75" s="297"/>
      <c r="V75" s="253">
        <f t="shared" si="8"/>
        <v>0</v>
      </c>
      <c r="W75" s="348" t="str">
        <f>IF(板块成分!B77="","",板块成分!B77)</f>
        <v>0083.HK</v>
      </c>
      <c r="X75" s="270" t="str">
        <f>[1]!s_info_name(W75)</f>
        <v>信和置业</v>
      </c>
      <c r="Y75" s="335" t="str">
        <f>IF($Y$3="申万一级行业",[1]!s_info_industry_sw_2021(W75,公司分析!D$5,1),IF($Y$3="申万二级行业",[1]!s_info_industry_sw_2021(W75,公司分析!D$5,2),IF($Y$3="申万三级行业",[1]!s_info_industry_sw_2021(W75,公司分析!D$5,3),IF($Y$3="wind一级行业",[1]!s_info_industry_gics(W75,1),IF($Y$3="wind二级行业",[1]!s_info_industry_gics(W75,2),IF($Y$3="wind三级行业",[1]!s_info_industry_gics(W75,3),IF($Y$3="wind四级行业",[1]!s_info_industry_gics(W75,4),IF($Y$3="证监会门类行业",[1]!s_info_industry_csrc12_n(W75,公司分析!D$5,1),""))))))))</f>
        <v>房地产开发</v>
      </c>
      <c r="Z75" s="298" t="str">
        <f>IF(Y75=行业比较!$E$6,ROW(),"")</f>
        <v/>
      </c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</row>
    <row r="76" spans="2:42" x14ac:dyDescent="0.35">
      <c r="B76" s="282">
        <v>63</v>
      </c>
      <c r="C76" s="270" t="s">
        <v>362</v>
      </c>
      <c r="D76" s="253">
        <f t="shared" si="6"/>
        <v>63</v>
      </c>
      <c r="E76" s="271"/>
      <c r="F76" s="276"/>
      <c r="G76" s="271"/>
      <c r="H76" s="125"/>
      <c r="I76" s="269"/>
      <c r="J76" s="134"/>
      <c r="K76" s="134"/>
      <c r="L76" s="134"/>
      <c r="M76" s="134"/>
      <c r="N76" s="286"/>
      <c r="O76" s="286"/>
      <c r="P76" s="125"/>
      <c r="Q76" s="125"/>
      <c r="R76" s="125"/>
      <c r="S76" s="125"/>
      <c r="T76" s="125"/>
      <c r="U76" s="297"/>
      <c r="V76" s="253">
        <f t="shared" si="8"/>
        <v>0</v>
      </c>
      <c r="W76" s="348" t="str">
        <f>IF(板块成分!B78="","",板块成分!B78)</f>
        <v>0084.HK</v>
      </c>
      <c r="X76" s="270" t="str">
        <f>[1]!s_info_name(W76)</f>
        <v>宝光实业</v>
      </c>
      <c r="Y76" s="335" t="str">
        <f>IF($Y$3="申万一级行业",[1]!s_info_industry_sw_2021(W76,公司分析!D$5,1),IF($Y$3="申万二级行业",[1]!s_info_industry_sw_2021(W76,公司分析!D$5,2),IF($Y$3="申万三级行业",[1]!s_info_industry_sw_2021(W76,公司分析!D$5,3),IF($Y$3="wind一级行业",[1]!s_info_industry_gics(W76,1),IF($Y$3="wind二级行业",[1]!s_info_industry_gics(W76,2),IF($Y$3="wind三级行业",[1]!s_info_industry_gics(W76,3),IF($Y$3="wind四级行业",[1]!s_info_industry_gics(W76,4),IF($Y$3="证监会门类行业",[1]!s_info_industry_csrc12_n(W76,公司分析!D$5,1),""))))))))</f>
        <v>专卖店</v>
      </c>
      <c r="Z76" s="298" t="str">
        <f>IF(Y76=行业比较!$E$6,ROW(),"")</f>
        <v/>
      </c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</row>
    <row r="77" spans="2:42" x14ac:dyDescent="0.35">
      <c r="B77" s="282">
        <v>64</v>
      </c>
      <c r="C77" s="270" t="s">
        <v>363</v>
      </c>
      <c r="D77" s="253">
        <f t="shared" si="6"/>
        <v>64</v>
      </c>
      <c r="E77" s="271"/>
      <c r="F77" s="276"/>
      <c r="G77" s="271"/>
      <c r="H77" s="125"/>
      <c r="I77" s="269"/>
      <c r="J77" s="134"/>
      <c r="K77" s="134"/>
      <c r="L77" s="134"/>
      <c r="M77" s="134"/>
      <c r="N77" s="286"/>
      <c r="O77" s="286"/>
      <c r="P77" s="125"/>
      <c r="Q77" s="125"/>
      <c r="R77" s="125"/>
      <c r="S77" s="125"/>
      <c r="T77" s="125"/>
      <c r="U77" s="297"/>
      <c r="V77" s="253">
        <f t="shared" si="8"/>
        <v>0</v>
      </c>
      <c r="W77" s="348" t="str">
        <f>IF(板块成分!B79="","",板块成分!B79)</f>
        <v>0085.HK</v>
      </c>
      <c r="X77" s="270" t="str">
        <f>[1]!s_info_name(W77)</f>
        <v>中电华大科技</v>
      </c>
      <c r="Y77" s="335" t="str">
        <f>IF($Y$3="申万一级行业",[1]!s_info_industry_sw_2021(W77,公司分析!D$5,1),IF($Y$3="申万二级行业",[1]!s_info_industry_sw_2021(W77,公司分析!D$5,2),IF($Y$3="申万三级行业",[1]!s_info_industry_sw_2021(W77,公司分析!D$5,3),IF($Y$3="wind一级行业",[1]!s_info_industry_gics(W77,1),IF($Y$3="wind二级行业",[1]!s_info_industry_gics(W77,2),IF($Y$3="wind三级行业",[1]!s_info_industry_gics(W77,3),IF($Y$3="wind四级行业",[1]!s_info_industry_gics(W77,4),IF($Y$3="证监会门类行业",[1]!s_info_industry_csrc12_n(W77,公司分析!D$5,1),""))))))))</f>
        <v>半导体产品</v>
      </c>
      <c r="Z77" s="298" t="str">
        <f>IF(Y77=行业比较!$E$6,ROW(),"")</f>
        <v/>
      </c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</row>
    <row r="78" spans="2:42" x14ac:dyDescent="0.35">
      <c r="B78" s="282">
        <v>65</v>
      </c>
      <c r="C78" s="270" t="s">
        <v>364</v>
      </c>
      <c r="D78" s="253">
        <f t="shared" si="6"/>
        <v>65</v>
      </c>
      <c r="E78" s="271"/>
      <c r="F78" s="276"/>
      <c r="G78" s="271"/>
      <c r="H78" s="125"/>
      <c r="I78" s="269"/>
      <c r="J78" s="134"/>
      <c r="K78" s="134"/>
      <c r="L78" s="134"/>
      <c r="M78" s="134"/>
      <c r="N78" s="286"/>
      <c r="O78" s="286"/>
      <c r="P78" s="125"/>
      <c r="Q78" s="125"/>
      <c r="R78" s="125"/>
      <c r="S78" s="125"/>
      <c r="T78" s="125"/>
      <c r="U78" s="297"/>
      <c r="V78" s="253">
        <f t="shared" si="8"/>
        <v>0</v>
      </c>
      <c r="W78" s="348" t="str">
        <f>IF(板块成分!B80="","",板块成分!B80)</f>
        <v>0086.HK</v>
      </c>
      <c r="X78" s="270" t="str">
        <f>[1]!s_info_name(W78)</f>
        <v>新鸿基公司</v>
      </c>
      <c r="Y78" s="335" t="str">
        <f>IF($Y$3="申万一级行业",[1]!s_info_industry_sw_2021(W78,公司分析!D$5,1),IF($Y$3="申万二级行业",[1]!s_info_industry_sw_2021(W78,公司分析!D$5,2),IF($Y$3="申万三级行业",[1]!s_info_industry_sw_2021(W78,公司分析!D$5,3),IF($Y$3="wind一级行业",[1]!s_info_industry_gics(W78,1),IF($Y$3="wind二级行业",[1]!s_info_industry_gics(W78,2),IF($Y$3="wind三级行业",[1]!s_info_industry_gics(W78,3),IF($Y$3="wind四级行业",[1]!s_info_industry_gics(W78,4),IF($Y$3="证监会门类行业",[1]!s_info_industry_csrc12_n(W78,公司分析!D$5,1),""))))))))</f>
        <v>消费信贷</v>
      </c>
      <c r="Z78" s="298" t="str">
        <f>IF(Y78=行业比较!$E$6,ROW(),"")</f>
        <v/>
      </c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</row>
    <row r="79" spans="2:42" x14ac:dyDescent="0.35">
      <c r="B79" s="282">
        <v>66</v>
      </c>
      <c r="C79" s="270" t="s">
        <v>365</v>
      </c>
      <c r="D79" s="253">
        <f t="shared" si="6"/>
        <v>66</v>
      </c>
      <c r="E79" s="271"/>
      <c r="F79" s="276"/>
      <c r="G79" s="271"/>
      <c r="H79" s="125"/>
      <c r="I79" s="269"/>
      <c r="J79" s="134"/>
      <c r="K79" s="134"/>
      <c r="L79" s="134"/>
      <c r="M79" s="134"/>
      <c r="N79" s="286"/>
      <c r="O79" s="286"/>
      <c r="P79" s="125"/>
      <c r="Q79" s="125"/>
      <c r="R79" s="125"/>
      <c r="S79" s="125"/>
      <c r="T79" s="125"/>
      <c r="U79" s="297"/>
      <c r="V79" s="253">
        <f t="shared" si="8"/>
        <v>0</v>
      </c>
      <c r="W79" s="348" t="str">
        <f>IF(板块成分!B81="","",板块成分!B81)</f>
        <v>0087.HK</v>
      </c>
      <c r="X79" s="270" t="str">
        <f>[1]!s_info_name(W79)</f>
        <v>太古股份公司B</v>
      </c>
      <c r="Y79" s="335" t="str">
        <f>IF($Y$3="申万一级行业",[1]!s_info_industry_sw_2021(W79,公司分析!D$5,1),IF($Y$3="申万二级行业",[1]!s_info_industry_sw_2021(W79,公司分析!D$5,2),IF($Y$3="申万三级行业",[1]!s_info_industry_sw_2021(W79,公司分析!D$5,3),IF($Y$3="wind一级行业",[1]!s_info_industry_gics(W79,1),IF($Y$3="wind二级行业",[1]!s_info_industry_gics(W79,2),IF($Y$3="wind三级行业",[1]!s_info_industry_gics(W79,3),IF($Y$3="wind四级行业",[1]!s_info_industry_gics(W79,4),IF($Y$3="证监会门类行业",[1]!s_info_industry_csrc12_n(W79,公司分析!D$5,1),""))))))))</f>
        <v>综合类行业</v>
      </c>
      <c r="Z79" s="298" t="str">
        <f>IF(Y79=行业比较!$E$6,ROW(),"")</f>
        <v/>
      </c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</row>
    <row r="80" spans="2:42" x14ac:dyDescent="0.35">
      <c r="B80" s="282">
        <v>67</v>
      </c>
      <c r="C80" s="270" t="s">
        <v>366</v>
      </c>
      <c r="D80" s="253">
        <f t="shared" si="6"/>
        <v>67</v>
      </c>
      <c r="E80" s="271"/>
      <c r="F80" s="276"/>
      <c r="G80" s="271"/>
      <c r="H80" s="125"/>
      <c r="I80" s="269"/>
      <c r="J80" s="134"/>
      <c r="K80" s="134"/>
      <c r="L80" s="134"/>
      <c r="M80" s="134"/>
      <c r="N80" s="286"/>
      <c r="O80" s="286"/>
      <c r="P80" s="125"/>
      <c r="Q80" s="125"/>
      <c r="R80" s="125"/>
      <c r="S80" s="125"/>
      <c r="T80" s="125"/>
      <c r="U80" s="297"/>
      <c r="V80" s="253">
        <f t="shared" si="8"/>
        <v>0</v>
      </c>
      <c r="W80" s="348" t="str">
        <f>IF(板块成分!B82="","",板块成分!B82)</f>
        <v>0088.HK</v>
      </c>
      <c r="X80" s="270" t="str">
        <f>[1]!s_info_name(W80)</f>
        <v>TAI CHEUNG HOLD</v>
      </c>
      <c r="Y80" s="335" t="str">
        <f>IF($Y$3="申万一级行业",[1]!s_info_industry_sw_2021(W80,公司分析!D$5,1),IF($Y$3="申万二级行业",[1]!s_info_industry_sw_2021(W80,公司分析!D$5,2),IF($Y$3="申万三级行业",[1]!s_info_industry_sw_2021(W80,公司分析!D$5,3),IF($Y$3="wind一级行业",[1]!s_info_industry_gics(W80,1),IF($Y$3="wind二级行业",[1]!s_info_industry_gics(W80,2),IF($Y$3="wind三级行业",[1]!s_info_industry_gics(W80,3),IF($Y$3="wind四级行业",[1]!s_info_industry_gics(W80,4),IF($Y$3="证监会门类行业",[1]!s_info_industry_csrc12_n(W80,公司分析!D$5,1),""))))))))</f>
        <v>多样化房地产活动</v>
      </c>
      <c r="Z80" s="298" t="str">
        <f>IF(Y80=行业比较!$E$6,ROW(),"")</f>
        <v/>
      </c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</row>
    <row r="81" spans="2:42" x14ac:dyDescent="0.35">
      <c r="B81" s="282">
        <v>68</v>
      </c>
      <c r="C81" s="270" t="s">
        <v>112</v>
      </c>
      <c r="D81" s="253">
        <f t="shared" ref="D81:D108" si="9">B81</f>
        <v>68</v>
      </c>
      <c r="E81" s="271"/>
      <c r="F81" s="276"/>
      <c r="G81" s="271"/>
      <c r="H81" s="125"/>
      <c r="I81" s="269"/>
      <c r="J81" s="134"/>
      <c r="K81" s="134"/>
      <c r="L81" s="134"/>
      <c r="M81" s="134"/>
      <c r="N81" s="286"/>
      <c r="O81" s="286"/>
      <c r="P81" s="125"/>
      <c r="Q81" s="125"/>
      <c r="R81" s="125"/>
      <c r="S81" s="125"/>
      <c r="T81" s="125"/>
      <c r="U81" s="297"/>
      <c r="V81" s="253">
        <f t="shared" si="8"/>
        <v>0</v>
      </c>
      <c r="W81" s="348" t="str">
        <f>IF(板块成分!B83="","",板块成分!B83)</f>
        <v>0089.HK</v>
      </c>
      <c r="X81" s="270" t="str">
        <f>[1]!s_info_name(W81)</f>
        <v>大生地产</v>
      </c>
      <c r="Y81" s="335" t="str">
        <f>IF($Y$3="申万一级行业",[1]!s_info_industry_sw_2021(W81,公司分析!D$5,1),IF($Y$3="申万二级行业",[1]!s_info_industry_sw_2021(W81,公司分析!D$5,2),IF($Y$3="申万三级行业",[1]!s_info_industry_sw_2021(W81,公司分析!D$5,3),IF($Y$3="wind一级行业",[1]!s_info_industry_gics(W81,1),IF($Y$3="wind二级行业",[1]!s_info_industry_gics(W81,2),IF($Y$3="wind三级行业",[1]!s_info_industry_gics(W81,3),IF($Y$3="wind四级行业",[1]!s_info_industry_gics(W81,4),IF($Y$3="证监会门类行业",[1]!s_info_industry_csrc12_n(W81,公司分析!D$5,1),""))))))))</f>
        <v>房地产经营公司</v>
      </c>
      <c r="Z81" s="298" t="str">
        <f>IF(Y81=行业比较!$E$6,ROW(),"")</f>
        <v/>
      </c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</row>
    <row r="82" spans="2:42" x14ac:dyDescent="0.35">
      <c r="B82" s="282">
        <v>69</v>
      </c>
      <c r="C82" s="270" t="s">
        <v>367</v>
      </c>
      <c r="D82" s="253">
        <f t="shared" si="9"/>
        <v>69</v>
      </c>
      <c r="E82" s="271"/>
      <c r="F82" s="276"/>
      <c r="G82" s="271"/>
      <c r="H82" s="125"/>
      <c r="I82" s="269"/>
      <c r="J82" s="134"/>
      <c r="K82" s="134"/>
      <c r="L82" s="134"/>
      <c r="M82" s="134"/>
      <c r="N82" s="286"/>
      <c r="O82" s="286"/>
      <c r="P82" s="125"/>
      <c r="Q82" s="125"/>
      <c r="R82" s="125"/>
      <c r="S82" s="125"/>
      <c r="T82" s="125"/>
      <c r="U82" s="297"/>
      <c r="V82" s="253">
        <f t="shared" si="8"/>
        <v>0</v>
      </c>
      <c r="W82" s="348" t="str">
        <f>IF(板块成分!B84="","",板块成分!B84)</f>
        <v>0090.HK</v>
      </c>
      <c r="X82" s="270" t="str">
        <f>[1]!s_info_name(W82)</f>
        <v>普星能量</v>
      </c>
      <c r="Y82" s="335" t="str">
        <f>IF($Y$3="申万一级行业",[1]!s_info_industry_sw_2021(W82,公司分析!D$5,1),IF($Y$3="申万二级行业",[1]!s_info_industry_sw_2021(W82,公司分析!D$5,2),IF($Y$3="申万三级行业",[1]!s_info_industry_sw_2021(W82,公司分析!D$5,3),IF($Y$3="wind一级行业",[1]!s_info_industry_gics(W82,1),IF($Y$3="wind二级行业",[1]!s_info_industry_gics(W82,2),IF($Y$3="wind三级行业",[1]!s_info_industry_gics(W82,3),IF($Y$3="wind四级行业",[1]!s_info_industry_gics(W82,4),IF($Y$3="证监会门类行业",[1]!s_info_industry_csrc12_n(W82,公司分析!D$5,1),""))))))))</f>
        <v>独立电力生产商与能源贸易商</v>
      </c>
      <c r="Z82" s="298" t="str">
        <f>IF(Y82=行业比较!$E$6,ROW(),"")</f>
        <v/>
      </c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</row>
    <row r="83" spans="2:42" x14ac:dyDescent="0.35">
      <c r="B83" s="282">
        <v>70</v>
      </c>
      <c r="C83" s="270" t="s">
        <v>368</v>
      </c>
      <c r="D83" s="253">
        <f t="shared" si="9"/>
        <v>70</v>
      </c>
      <c r="E83" s="271"/>
      <c r="F83" s="276"/>
      <c r="G83" s="271"/>
      <c r="H83" s="125"/>
      <c r="I83" s="269"/>
      <c r="J83" s="134"/>
      <c r="K83" s="134"/>
      <c r="L83" s="134"/>
      <c r="M83" s="134"/>
      <c r="N83" s="286"/>
      <c r="O83" s="286"/>
      <c r="P83" s="125"/>
      <c r="Q83" s="125"/>
      <c r="R83" s="125"/>
      <c r="S83" s="125"/>
      <c r="T83" s="125"/>
      <c r="U83" s="297"/>
      <c r="V83" s="253">
        <f t="shared" si="8"/>
        <v>0</v>
      </c>
      <c r="W83" s="348" t="str">
        <f>IF(板块成分!B85="","",板块成分!B85)</f>
        <v>0091.HK</v>
      </c>
      <c r="X83" s="270" t="str">
        <f>[1]!s_info_name(W83)</f>
        <v>金禧国际控股</v>
      </c>
      <c r="Y83" s="335" t="str">
        <f>IF($Y$3="申万一级行业",[1]!s_info_industry_sw_2021(W83,公司分析!D$5,1),IF($Y$3="申万二级行业",[1]!s_info_industry_sw_2021(W83,公司分析!D$5,2),IF($Y$3="申万三级行业",[1]!s_info_industry_sw_2021(W83,公司分析!D$5,3),IF($Y$3="wind一级行业",[1]!s_info_industry_gics(W83,1),IF($Y$3="wind二级行业",[1]!s_info_industry_gics(W83,2),IF($Y$3="wind三级行业",[1]!s_info_industry_gics(W83,3),IF($Y$3="wind四级行业",[1]!s_info_industry_gics(W83,4),IF($Y$3="证监会门类行业",[1]!s_info_industry_csrc12_n(W83,公司分析!D$5,1),""))))))))</f>
        <v>石油天然气勘探与生产</v>
      </c>
      <c r="Z83" s="298" t="str">
        <f>IF(Y83=行业比较!$E$6,ROW(),"")</f>
        <v/>
      </c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</row>
    <row r="84" spans="2:42" x14ac:dyDescent="0.35">
      <c r="B84" s="282">
        <v>71</v>
      </c>
      <c r="C84" s="270" t="s">
        <v>113</v>
      </c>
      <c r="D84" s="253">
        <f t="shared" si="9"/>
        <v>71</v>
      </c>
      <c r="E84" s="271"/>
      <c r="F84" s="276"/>
      <c r="G84" s="271"/>
      <c r="H84" s="125"/>
      <c r="I84" s="269"/>
      <c r="J84" s="134"/>
      <c r="K84" s="134"/>
      <c r="L84" s="134"/>
      <c r="M84" s="134"/>
      <c r="N84" s="286"/>
      <c r="O84" s="286"/>
      <c r="P84" s="125"/>
      <c r="Q84" s="125"/>
      <c r="R84" s="125"/>
      <c r="S84" s="125"/>
      <c r="T84" s="125"/>
      <c r="U84" s="297"/>
      <c r="V84" s="253">
        <f t="shared" si="8"/>
        <v>0</v>
      </c>
      <c r="W84" s="348" t="str">
        <f>IF(板块成分!B86="","",板块成分!B86)</f>
        <v>0092.HK</v>
      </c>
      <c r="X84" s="270" t="str">
        <f>[1]!s_info_name(W84)</f>
        <v>冠军科技集团</v>
      </c>
      <c r="Y84" s="335" t="str">
        <f>IF($Y$3="申万一级行业",[1]!s_info_industry_sw_2021(W84,公司分析!D$5,1),IF($Y$3="申万二级行业",[1]!s_info_industry_sw_2021(W84,公司分析!D$5,2),IF($Y$3="申万三级行业",[1]!s_info_industry_sw_2021(W84,公司分析!D$5,3),IF($Y$3="wind一级行业",[1]!s_info_industry_gics(W84,1),IF($Y$3="wind二级行业",[1]!s_info_industry_gics(W84,2),IF($Y$3="wind三级行业",[1]!s_info_industry_gics(W84,3),IF($Y$3="wind四级行业",[1]!s_info_industry_gics(W84,4),IF($Y$3="证监会门类行业",[1]!s_info_industry_csrc12_n(W84,公司分析!D$5,1),""))))))))</f>
        <v>综合性石油天然气</v>
      </c>
      <c r="Z84" s="298" t="str">
        <f>IF(Y84=行业比较!$E$6,ROW(),"")</f>
        <v/>
      </c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</row>
    <row r="85" spans="2:42" x14ac:dyDescent="0.35">
      <c r="B85" s="282">
        <v>23</v>
      </c>
      <c r="C85" s="270" t="s">
        <v>114</v>
      </c>
      <c r="D85" s="253">
        <f t="shared" si="9"/>
        <v>23</v>
      </c>
      <c r="E85" s="271"/>
      <c r="F85" s="276"/>
      <c r="G85" s="271"/>
      <c r="H85" s="125"/>
      <c r="I85" s="269"/>
      <c r="J85" s="134"/>
      <c r="K85" s="134"/>
      <c r="L85" s="134"/>
      <c r="M85" s="134"/>
      <c r="N85" s="286"/>
      <c r="O85" s="286"/>
      <c r="P85" s="125"/>
      <c r="Q85" s="125"/>
      <c r="R85" s="125"/>
      <c r="S85" s="125"/>
      <c r="T85" s="125"/>
      <c r="U85" s="297"/>
      <c r="V85" s="253">
        <f t="shared" si="8"/>
        <v>0</v>
      </c>
      <c r="W85" s="348" t="str">
        <f>IF(板块成分!B87="","",板块成分!B87)</f>
        <v>0093.HK</v>
      </c>
      <c r="X85" s="270" t="str">
        <f>[1]!s_info_name(W85)</f>
        <v>TERMBRAY IND</v>
      </c>
      <c r="Y85" s="335" t="str">
        <f>IF($Y$3="申万一级行业",[1]!s_info_industry_sw_2021(W85,公司分析!D$5,1),IF($Y$3="申万二级行业",[1]!s_info_industry_sw_2021(W85,公司分析!D$5,2),IF($Y$3="申万三级行业",[1]!s_info_industry_sw_2021(W85,公司分析!D$5,3),IF($Y$3="wind一级行业",[1]!s_info_industry_gics(W85,1),IF($Y$3="wind二级行业",[1]!s_info_industry_gics(W85,2),IF($Y$3="wind三级行业",[1]!s_info_industry_gics(W85,3),IF($Y$3="wind四级行业",[1]!s_info_industry_gics(W85,4),IF($Y$3="证监会门类行业",[1]!s_info_industry_csrc12_n(W85,公司分析!D$5,1),""))))))))</f>
        <v>消费信贷</v>
      </c>
      <c r="Z85" s="298" t="str">
        <f>IF(Y85=行业比较!$E$6,ROW(),"")</f>
        <v/>
      </c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</row>
    <row r="86" spans="2:42" x14ac:dyDescent="0.35">
      <c r="B86" s="282">
        <v>72</v>
      </c>
      <c r="C86" s="270"/>
      <c r="D86" s="253">
        <f t="shared" si="9"/>
        <v>72</v>
      </c>
      <c r="E86" s="271"/>
      <c r="F86" s="276"/>
      <c r="G86" s="271"/>
      <c r="H86" s="125"/>
      <c r="I86" s="269"/>
      <c r="J86" s="134"/>
      <c r="K86" s="134"/>
      <c r="L86" s="134"/>
      <c r="M86" s="134"/>
      <c r="N86" s="286"/>
      <c r="O86" s="286"/>
      <c r="P86" s="125"/>
      <c r="Q86" s="125"/>
      <c r="R86" s="125"/>
      <c r="S86" s="125"/>
      <c r="T86" s="125"/>
      <c r="U86" s="297"/>
      <c r="V86" s="253">
        <f t="shared" si="8"/>
        <v>0</v>
      </c>
      <c r="W86" s="348" t="str">
        <f>IF(板块成分!B88="","",板块成分!B88)</f>
        <v>0094.HK</v>
      </c>
      <c r="X86" s="270" t="str">
        <f>[1]!s_info_name(W86)</f>
        <v>绿心集团</v>
      </c>
      <c r="Y86" s="335" t="str">
        <f>IF($Y$3="申万一级行业",[1]!s_info_industry_sw_2021(W86,公司分析!D$5,1),IF($Y$3="申万二级行业",[1]!s_info_industry_sw_2021(W86,公司分析!D$5,2),IF($Y$3="申万三级行业",[1]!s_info_industry_sw_2021(W86,公司分析!D$5,3),IF($Y$3="wind一级行业",[1]!s_info_industry_gics(W86,1),IF($Y$3="wind二级行业",[1]!s_info_industry_gics(W86,2),IF($Y$3="wind三级行业",[1]!s_info_industry_gics(W86,3),IF($Y$3="wind四级行业",[1]!s_info_industry_gics(W86,4),IF($Y$3="证监会门类行业",[1]!s_info_industry_csrc12_n(W86,公司分析!D$5,1),""))))))))</f>
        <v>林木产品</v>
      </c>
      <c r="Z86" s="298" t="str">
        <f>IF(Y86=行业比较!$E$6,ROW(),"")</f>
        <v/>
      </c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</row>
    <row r="87" spans="2:42" x14ac:dyDescent="0.35">
      <c r="B87" s="282">
        <v>73</v>
      </c>
      <c r="C87" s="270"/>
      <c r="D87" s="253">
        <f t="shared" si="9"/>
        <v>73</v>
      </c>
      <c r="E87" s="271"/>
      <c r="F87" s="276"/>
      <c r="G87" s="271"/>
      <c r="H87" s="125"/>
      <c r="I87" s="269"/>
      <c r="J87" s="134"/>
      <c r="K87" s="134"/>
      <c r="L87" s="134"/>
      <c r="M87" s="134"/>
      <c r="N87" s="286"/>
      <c r="O87" s="286"/>
      <c r="P87" s="125"/>
      <c r="Q87" s="125"/>
      <c r="R87" s="125"/>
      <c r="S87" s="125"/>
      <c r="T87" s="125"/>
      <c r="U87" s="297"/>
      <c r="V87" s="253">
        <f t="shared" si="8"/>
        <v>0</v>
      </c>
      <c r="W87" s="348" t="str">
        <f>IF(板块成分!B89="","",板块成分!B89)</f>
        <v>0095.HK</v>
      </c>
      <c r="X87" s="270" t="str">
        <f>[1]!s_info_name(W87)</f>
        <v>绿景中国地产</v>
      </c>
      <c r="Y87" s="335" t="str">
        <f>IF($Y$3="申万一级行业",[1]!s_info_industry_sw_2021(W87,公司分析!D$5,1),IF($Y$3="申万二级行业",[1]!s_info_industry_sw_2021(W87,公司分析!D$5,2),IF($Y$3="申万三级行业",[1]!s_info_industry_sw_2021(W87,公司分析!D$5,3),IF($Y$3="wind一级行业",[1]!s_info_industry_gics(W87,1),IF($Y$3="wind二级行业",[1]!s_info_industry_gics(W87,2),IF($Y$3="wind三级行业",[1]!s_info_industry_gics(W87,3),IF($Y$3="wind四级行业",[1]!s_info_industry_gics(W87,4),IF($Y$3="证监会门类行业",[1]!s_info_industry_csrc12_n(W87,公司分析!D$5,1),""))))))))</f>
        <v>房地产开发</v>
      </c>
      <c r="Z87" s="298" t="str">
        <f>IF(Y87=行业比较!$E$6,ROW(),"")</f>
        <v/>
      </c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</row>
    <row r="88" spans="2:42" x14ac:dyDescent="0.35">
      <c r="B88" s="282">
        <v>74</v>
      </c>
      <c r="C88" s="270"/>
      <c r="D88" s="253">
        <f t="shared" si="9"/>
        <v>74</v>
      </c>
      <c r="E88" s="271"/>
      <c r="F88" s="276"/>
      <c r="G88" s="271"/>
      <c r="H88" s="125"/>
      <c r="I88" s="269"/>
      <c r="J88" s="134"/>
      <c r="K88" s="134"/>
      <c r="L88" s="134"/>
      <c r="M88" s="134"/>
      <c r="N88" s="286"/>
      <c r="O88" s="286"/>
      <c r="P88" s="125"/>
      <c r="Q88" s="125"/>
      <c r="R88" s="125"/>
      <c r="S88" s="125"/>
      <c r="T88" s="125"/>
      <c r="U88" s="297"/>
      <c r="V88" s="253">
        <f t="shared" si="8"/>
        <v>0</v>
      </c>
      <c r="W88" s="348" t="str">
        <f>IF(板块成分!B90="","",板块成分!B90)</f>
        <v>0096.HK</v>
      </c>
      <c r="X88" s="270" t="str">
        <f>[1]!s_info_name(W88)</f>
        <v>YUSEI</v>
      </c>
      <c r="Y88" s="335" t="str">
        <f>IF($Y$3="申万一级行业",[1]!s_info_industry_sw_2021(W88,公司分析!D$5,1),IF($Y$3="申万二级行业",[1]!s_info_industry_sw_2021(W88,公司分析!D$5,2),IF($Y$3="申万三级行业",[1]!s_info_industry_sw_2021(W88,公司分析!D$5,3),IF($Y$3="wind一级行业",[1]!s_info_industry_gics(W88,1),IF($Y$3="wind二级行业",[1]!s_info_industry_gics(W88,2),IF($Y$3="wind三级行业",[1]!s_info_industry_gics(W88,3),IF($Y$3="wind四级行业",[1]!s_info_industry_gics(W88,4),IF($Y$3="证监会门类行业",[1]!s_info_industry_csrc12_n(W88,公司分析!D$5,1),""))))))))</f>
        <v>基础化工</v>
      </c>
      <c r="Z88" s="298" t="str">
        <f>IF(Y88=行业比较!$E$6,ROW(),"")</f>
        <v/>
      </c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</row>
    <row r="89" spans="2:42" x14ac:dyDescent="0.35">
      <c r="B89" s="282">
        <v>75</v>
      </c>
      <c r="C89" s="270"/>
      <c r="D89" s="253">
        <f t="shared" si="9"/>
        <v>75</v>
      </c>
      <c r="E89" s="271"/>
      <c r="F89" s="276"/>
      <c r="G89" s="271"/>
      <c r="H89" s="125"/>
      <c r="I89" s="269"/>
      <c r="J89" s="134"/>
      <c r="K89" s="134"/>
      <c r="L89" s="134"/>
      <c r="M89" s="134"/>
      <c r="N89" s="286"/>
      <c r="O89" s="286"/>
      <c r="P89" s="125"/>
      <c r="Q89" s="125"/>
      <c r="R89" s="125"/>
      <c r="S89" s="125"/>
      <c r="T89" s="125"/>
      <c r="U89" s="297"/>
      <c r="V89" s="253">
        <f t="shared" si="8"/>
        <v>0</v>
      </c>
      <c r="W89" s="348" t="str">
        <f>IF(板块成分!B91="","",板块成分!B91)</f>
        <v>0097.HK</v>
      </c>
      <c r="X89" s="270" t="str">
        <f>[1]!s_info_name(W89)</f>
        <v>恒基发展</v>
      </c>
      <c r="Y89" s="335" t="str">
        <f>IF($Y$3="申万一级行业",[1]!s_info_industry_sw_2021(W89,公司分析!D$5,1),IF($Y$3="申万二级行业",[1]!s_info_industry_sw_2021(W89,公司分析!D$5,2),IF($Y$3="申万三级行业",[1]!s_info_industry_sw_2021(W89,公司分析!D$5,3),IF($Y$3="wind一级行业",[1]!s_info_industry_gics(W89,1),IF($Y$3="wind二级行业",[1]!s_info_industry_gics(W89,2),IF($Y$3="wind三级行业",[1]!s_info_industry_gics(W89,3),IF($Y$3="wind四级行业",[1]!s_info_industry_gics(W89,4),IF($Y$3="证监会门类行业",[1]!s_info_industry_csrc12_n(W89,公司分析!D$5,1),""))))))))</f>
        <v>百货商店</v>
      </c>
      <c r="Z89" s="298" t="str">
        <f>IF(Y89=行业比较!$E$6,ROW(),"")</f>
        <v/>
      </c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</row>
    <row r="90" spans="2:42" x14ac:dyDescent="0.35">
      <c r="B90" s="282">
        <v>76</v>
      </c>
      <c r="C90" s="270"/>
      <c r="D90" s="253">
        <f t="shared" si="9"/>
        <v>76</v>
      </c>
      <c r="E90" s="271"/>
      <c r="F90" s="276"/>
      <c r="G90" s="271"/>
      <c r="H90" s="125"/>
      <c r="I90" s="269"/>
      <c r="J90" s="134"/>
      <c r="K90" s="134"/>
      <c r="L90" s="134"/>
      <c r="M90" s="134"/>
      <c r="N90" s="286"/>
      <c r="O90" s="286"/>
      <c r="P90" s="125"/>
      <c r="Q90" s="125"/>
      <c r="R90" s="125"/>
      <c r="S90" s="125"/>
      <c r="T90" s="125"/>
      <c r="U90" s="297"/>
      <c r="V90" s="253">
        <f t="shared" si="8"/>
        <v>0</v>
      </c>
      <c r="W90" s="348" t="str">
        <f>IF(板块成分!B92="","",板块成分!B92)</f>
        <v>0098.HK</v>
      </c>
      <c r="X90" s="270" t="str">
        <f>[1]!s_info_name(W90)</f>
        <v>兴发铝业</v>
      </c>
      <c r="Y90" s="335" t="str">
        <f>IF($Y$3="申万一级行业",[1]!s_info_industry_sw_2021(W90,公司分析!D$5,1),IF($Y$3="申万二级行业",[1]!s_info_industry_sw_2021(W90,公司分析!D$5,2),IF($Y$3="申万三级行业",[1]!s_info_industry_sw_2021(W90,公司分析!D$5,3),IF($Y$3="wind一级行业",[1]!s_info_industry_gics(W90,1),IF($Y$3="wind二级行业",[1]!s_info_industry_gics(W90,2),IF($Y$3="wind三级行业",[1]!s_info_industry_gics(W90,3),IF($Y$3="wind四级行业",[1]!s_info_industry_gics(W90,4),IF($Y$3="证监会门类行业",[1]!s_info_industry_csrc12_n(W90,公司分析!D$5,1),""))))))))</f>
        <v>铝</v>
      </c>
      <c r="Z90" s="298" t="str">
        <f>IF(Y90=行业比较!$E$6,ROW(),"")</f>
        <v/>
      </c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</row>
    <row r="91" spans="2:42" x14ac:dyDescent="0.35">
      <c r="B91" s="282">
        <v>77</v>
      </c>
      <c r="C91" s="270"/>
      <c r="D91" s="253">
        <f t="shared" si="9"/>
        <v>77</v>
      </c>
      <c r="E91" s="271"/>
      <c r="F91" s="276"/>
      <c r="G91" s="271"/>
      <c r="H91" s="125"/>
      <c r="I91" s="269"/>
      <c r="J91" s="134"/>
      <c r="K91" s="134"/>
      <c r="L91" s="134"/>
      <c r="M91" s="134"/>
      <c r="N91" s="286"/>
      <c r="O91" s="286"/>
      <c r="P91" s="125"/>
      <c r="Q91" s="125"/>
      <c r="R91" s="125"/>
      <c r="S91" s="125"/>
      <c r="T91" s="125"/>
      <c r="U91" s="297"/>
      <c r="V91" s="253">
        <f t="shared" si="8"/>
        <v>0</v>
      </c>
      <c r="W91" s="348" t="str">
        <f>IF(板块成分!B93="","",板块成分!B93)</f>
        <v>0099.HK</v>
      </c>
      <c r="X91" s="270" t="str">
        <f>[1]!s_info_name(W91)</f>
        <v>王氏国际</v>
      </c>
      <c r="Y91" s="335" t="str">
        <f>IF($Y$3="申万一级行业",[1]!s_info_industry_sw_2021(W91,公司分析!D$5,1),IF($Y$3="申万二级行业",[1]!s_info_industry_sw_2021(W91,公司分析!D$5,2),IF($Y$3="申万三级行业",[1]!s_info_industry_sw_2021(W91,公司分析!D$5,3),IF($Y$3="wind一级行业",[1]!s_info_industry_gics(W91,1),IF($Y$3="wind二级行业",[1]!s_info_industry_gics(W91,2),IF($Y$3="wind三级行业",[1]!s_info_industry_gics(W91,3),IF($Y$3="wind四级行业",[1]!s_info_industry_gics(W91,4),IF($Y$3="证监会门类行业",[1]!s_info_industry_csrc12_n(W91,公司分析!D$5,1),""))))))))</f>
        <v>电子制造服务</v>
      </c>
      <c r="Z91" s="298" t="str">
        <f>IF(Y91=行业比较!$E$6,ROW(),"")</f>
        <v/>
      </c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</row>
    <row r="92" spans="2:42" x14ac:dyDescent="0.35">
      <c r="B92" s="282">
        <v>78</v>
      </c>
      <c r="C92" s="270"/>
      <c r="D92" s="253">
        <f t="shared" si="9"/>
        <v>78</v>
      </c>
      <c r="E92" s="271"/>
      <c r="F92" s="276"/>
      <c r="G92" s="271"/>
      <c r="H92" s="125"/>
      <c r="I92" s="269"/>
      <c r="J92" s="134"/>
      <c r="K92" s="134"/>
      <c r="L92" s="134"/>
      <c r="M92" s="134"/>
      <c r="N92" s="286"/>
      <c r="O92" s="286"/>
      <c r="P92" s="125"/>
      <c r="Q92" s="125"/>
      <c r="R92" s="125"/>
      <c r="S92" s="125"/>
      <c r="T92" s="125"/>
      <c r="U92" s="297"/>
      <c r="V92" s="253">
        <f t="shared" si="8"/>
        <v>0</v>
      </c>
      <c r="W92" s="348" t="str">
        <f>IF(板块成分!B94="","",板块成分!B94)</f>
        <v>0101.HK</v>
      </c>
      <c r="X92" s="270" t="str">
        <f>[1]!s_info_name(W92)</f>
        <v>恒隆地产</v>
      </c>
      <c r="Y92" s="335" t="str">
        <f>IF($Y$3="申万一级行业",[1]!s_info_industry_sw_2021(W92,公司分析!D$5,1),IF($Y$3="申万二级行业",[1]!s_info_industry_sw_2021(W92,公司分析!D$5,2),IF($Y$3="申万三级行业",[1]!s_info_industry_sw_2021(W92,公司分析!D$5,3),IF($Y$3="wind一级行业",[1]!s_info_industry_gics(W92,1),IF($Y$3="wind二级行业",[1]!s_info_industry_gics(W92,2),IF($Y$3="wind三级行业",[1]!s_info_industry_gics(W92,3),IF($Y$3="wind四级行业",[1]!s_info_industry_gics(W92,4),IF($Y$3="证监会门类行业",[1]!s_info_industry_csrc12_n(W92,公司分析!D$5,1),""))))))))</f>
        <v>多样化房地产活动</v>
      </c>
      <c r="Z92" s="298" t="str">
        <f>IF(Y92=行业比较!$E$6,ROW(),"")</f>
        <v/>
      </c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</row>
    <row r="93" spans="2:42" x14ac:dyDescent="0.35">
      <c r="B93" s="282">
        <v>79</v>
      </c>
      <c r="C93" s="270"/>
      <c r="D93" s="253">
        <f t="shared" si="9"/>
        <v>79</v>
      </c>
      <c r="E93" s="271"/>
      <c r="F93" s="276"/>
      <c r="G93" s="271"/>
      <c r="H93" s="125"/>
      <c r="I93" s="269"/>
      <c r="J93" s="134"/>
      <c r="K93" s="134"/>
      <c r="L93" s="134"/>
      <c r="M93" s="134"/>
      <c r="N93" s="286"/>
      <c r="O93" s="286"/>
      <c r="P93" s="125"/>
      <c r="Q93" s="125"/>
      <c r="R93" s="125"/>
      <c r="S93" s="125"/>
      <c r="T93" s="125"/>
      <c r="U93" s="297"/>
      <c r="V93" s="253">
        <f t="shared" si="8"/>
        <v>0</v>
      </c>
      <c r="W93" s="348" t="str">
        <f>IF(板块成分!B95="","",板块成分!B95)</f>
        <v>0102.HK</v>
      </c>
      <c r="X93" s="270" t="str">
        <f>[1]!s_info_name(W93)</f>
        <v>凯升控股</v>
      </c>
      <c r="Y93" s="335" t="str">
        <f>IF($Y$3="申万一级行业",[1]!s_info_industry_sw_2021(W93,公司分析!D$5,1),IF($Y$3="申万二级行业",[1]!s_info_industry_sw_2021(W93,公司分析!D$5,2),IF($Y$3="申万三级行业",[1]!s_info_industry_sw_2021(W93,公司分析!D$5,3),IF($Y$3="wind一级行业",[1]!s_info_industry_gics(W93,1),IF($Y$3="wind二级行业",[1]!s_info_industry_gics(W93,2),IF($Y$3="wind三级行业",[1]!s_info_industry_gics(W93,3),IF($Y$3="wind四级行业",[1]!s_info_industry_gics(W93,4),IF($Y$3="证监会门类行业",[1]!s_info_industry_csrc12_n(W93,公司分析!D$5,1),""))))))))</f>
        <v>赌场与赌博</v>
      </c>
      <c r="Z93" s="298" t="str">
        <f>IF(Y93=行业比较!$E$6,ROW(),"")</f>
        <v/>
      </c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</row>
    <row r="94" spans="2:42" x14ac:dyDescent="0.35">
      <c r="B94" s="282">
        <v>80</v>
      </c>
      <c r="C94" s="270"/>
      <c r="D94" s="253">
        <f t="shared" si="9"/>
        <v>80</v>
      </c>
      <c r="E94" s="271"/>
      <c r="F94" s="276"/>
      <c r="G94" s="271"/>
      <c r="H94" s="125"/>
      <c r="I94" s="269"/>
      <c r="J94" s="134"/>
      <c r="K94" s="134"/>
      <c r="L94" s="134"/>
      <c r="M94" s="134"/>
      <c r="N94" s="286"/>
      <c r="O94" s="286"/>
      <c r="P94" s="125"/>
      <c r="Q94" s="125"/>
      <c r="R94" s="125"/>
      <c r="S94" s="125"/>
      <c r="T94" s="125"/>
      <c r="U94" s="297"/>
      <c r="V94" s="253">
        <f t="shared" si="8"/>
        <v>0</v>
      </c>
      <c r="W94" s="348" t="str">
        <f>IF(板块成分!B96="","",板块成分!B96)</f>
        <v>0103.HK</v>
      </c>
      <c r="X94" s="270" t="str">
        <f>[1]!s_info_name(W94)</f>
        <v>首佳科技</v>
      </c>
      <c r="Y94" s="335" t="str">
        <f>IF($Y$3="申万一级行业",[1]!s_info_industry_sw_2021(W94,公司分析!D$5,1),IF($Y$3="申万二级行业",[1]!s_info_industry_sw_2021(W94,公司分析!D$5,2),IF($Y$3="申万三级行业",[1]!s_info_industry_sw_2021(W94,公司分析!D$5,3),IF($Y$3="wind一级行业",[1]!s_info_industry_gics(W94,1),IF($Y$3="wind二级行业",[1]!s_info_industry_gics(W94,2),IF($Y$3="wind三级行业",[1]!s_info_industry_gics(W94,3),IF($Y$3="wind四级行业",[1]!s_info_industry_gics(W94,4),IF($Y$3="证监会门类行业",[1]!s_info_industry_csrc12_n(W94,公司分析!D$5,1),""))))))))</f>
        <v>钢铁</v>
      </c>
      <c r="Z94" s="298" t="str">
        <f>IF(Y94=行业比较!$E$6,ROW(),"")</f>
        <v/>
      </c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</row>
    <row r="95" spans="2:42" x14ac:dyDescent="0.35">
      <c r="B95" s="282">
        <v>81</v>
      </c>
      <c r="C95" s="270"/>
      <c r="D95" s="253">
        <f t="shared" si="9"/>
        <v>81</v>
      </c>
      <c r="E95" s="271"/>
      <c r="F95" s="276"/>
      <c r="G95" s="271"/>
      <c r="H95" s="125"/>
      <c r="I95" s="269"/>
      <c r="J95" s="134"/>
      <c r="K95" s="134"/>
      <c r="L95" s="134"/>
      <c r="M95" s="134"/>
      <c r="N95" s="286"/>
      <c r="O95" s="286"/>
      <c r="P95" s="125"/>
      <c r="Q95" s="125"/>
      <c r="R95" s="125"/>
      <c r="S95" s="125"/>
      <c r="T95" s="125"/>
      <c r="U95" s="297"/>
      <c r="V95" s="253">
        <f t="shared" si="8"/>
        <v>0</v>
      </c>
      <c r="W95" s="348" t="str">
        <f>IF(板块成分!B97="","",板块成分!B97)</f>
        <v>0104.HK</v>
      </c>
      <c r="X95" s="270" t="str">
        <f>[1]!s_info_name(W95)</f>
        <v>ASIA COMM HOLD</v>
      </c>
      <c r="Y95" s="335" t="str">
        <f>IF($Y$3="申万一级行业",[1]!s_info_industry_sw_2021(W95,公司分析!D$5,1),IF($Y$3="申万二级行业",[1]!s_info_industry_sw_2021(W95,公司分析!D$5,2),IF($Y$3="申万三级行业",[1]!s_info_industry_sw_2021(W95,公司分析!D$5,3),IF($Y$3="wind一级行业",[1]!s_info_industry_gics(W95,1),IF($Y$3="wind二级行业",[1]!s_info_industry_gics(W95,2),IF($Y$3="wind三级行业",[1]!s_info_industry_gics(W95,3),IF($Y$3="wind四级行业",[1]!s_info_industry_gics(W95,4),IF($Y$3="证监会门类行业",[1]!s_info_industry_csrc12_n(W95,公司分析!D$5,1),""))))))))</f>
        <v>专卖店</v>
      </c>
      <c r="Z95" s="298" t="str">
        <f>IF(Y95=行业比较!$E$6,ROW(),"")</f>
        <v/>
      </c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</row>
    <row r="96" spans="2:42" x14ac:dyDescent="0.35">
      <c r="B96" s="282">
        <v>82</v>
      </c>
      <c r="C96" s="270"/>
      <c r="D96" s="253">
        <f t="shared" si="9"/>
        <v>82</v>
      </c>
      <c r="E96" s="271"/>
      <c r="F96" s="276"/>
      <c r="G96" s="271"/>
      <c r="H96" s="125"/>
      <c r="I96" s="269"/>
      <c r="J96" s="134"/>
      <c r="K96" s="134"/>
      <c r="L96" s="134"/>
      <c r="M96" s="134"/>
      <c r="N96" s="286"/>
      <c r="O96" s="286"/>
      <c r="P96" s="125"/>
      <c r="Q96" s="125"/>
      <c r="R96" s="125"/>
      <c r="S96" s="125"/>
      <c r="T96" s="125"/>
      <c r="U96" s="297"/>
      <c r="V96" s="253">
        <f t="shared" si="8"/>
        <v>0</v>
      </c>
      <c r="W96" s="348" t="str">
        <f>IF(板块成分!B98="","",板块成分!B98)</f>
        <v>0105.HK</v>
      </c>
      <c r="X96" s="270" t="str">
        <f>[1]!s_info_name(W96)</f>
        <v>凯联国际酒店</v>
      </c>
      <c r="Y96" s="335" t="str">
        <f>IF($Y$3="申万一级行业",[1]!s_info_industry_sw_2021(W96,公司分析!D$5,1),IF($Y$3="申万二级行业",[1]!s_info_industry_sw_2021(W96,公司分析!D$5,2),IF($Y$3="申万三级行业",[1]!s_info_industry_sw_2021(W96,公司分析!D$5,3),IF($Y$3="wind一级行业",[1]!s_info_industry_gics(W96,1),IF($Y$3="wind二级行业",[1]!s_info_industry_gics(W96,2),IF($Y$3="wind三级行业",[1]!s_info_industry_gics(W96,3),IF($Y$3="wind四级行业",[1]!s_info_industry_gics(W96,4),IF($Y$3="证监会门类行业",[1]!s_info_industry_csrc12_n(W96,公司分析!D$5,1),""))))))))</f>
        <v>房地产经营公司</v>
      </c>
      <c r="Z96" s="298" t="str">
        <f>IF(Y96=行业比较!$E$6,ROW(),"")</f>
        <v/>
      </c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</row>
    <row r="97" spans="2:42" x14ac:dyDescent="0.35">
      <c r="B97" s="282">
        <v>83</v>
      </c>
      <c r="C97" s="270"/>
      <c r="D97" s="253">
        <f t="shared" si="9"/>
        <v>83</v>
      </c>
      <c r="E97" s="271"/>
      <c r="F97" s="276"/>
      <c r="G97" s="271"/>
      <c r="H97" s="125"/>
      <c r="I97" s="269"/>
      <c r="J97" s="134"/>
      <c r="K97" s="134"/>
      <c r="L97" s="134"/>
      <c r="M97" s="134"/>
      <c r="N97" s="286"/>
      <c r="O97" s="286"/>
      <c r="P97" s="125"/>
      <c r="Q97" s="125"/>
      <c r="R97" s="125"/>
      <c r="S97" s="125"/>
      <c r="T97" s="125"/>
      <c r="U97" s="297"/>
      <c r="V97" s="253">
        <f t="shared" si="8"/>
        <v>0</v>
      </c>
      <c r="W97" s="348" t="str">
        <f>IF(板块成分!B99="","",板块成分!B99)</f>
        <v>0106.HK</v>
      </c>
      <c r="X97" s="270" t="str">
        <f>[1]!s_info_name(W97)</f>
        <v>朗诗绿色管理</v>
      </c>
      <c r="Y97" s="335" t="str">
        <f>IF($Y$3="申万一级行业",[1]!s_info_industry_sw_2021(W97,公司分析!D$5,1),IF($Y$3="申万二级行业",[1]!s_info_industry_sw_2021(W97,公司分析!D$5,2),IF($Y$3="申万三级行业",[1]!s_info_industry_sw_2021(W97,公司分析!D$5,3),IF($Y$3="wind一级行业",[1]!s_info_industry_gics(W97,1),IF($Y$3="wind二级行业",[1]!s_info_industry_gics(W97,2),IF($Y$3="wind三级行业",[1]!s_info_industry_gics(W97,3),IF($Y$3="wind四级行业",[1]!s_info_industry_gics(W97,4),IF($Y$3="证监会门类行业",[1]!s_info_industry_csrc12_n(W97,公司分析!D$5,1),""))))))))</f>
        <v>房地产开发</v>
      </c>
      <c r="Z97" s="298" t="str">
        <f>IF(Y97=行业比较!$E$6,ROW(),"")</f>
        <v/>
      </c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</row>
    <row r="98" spans="2:42" x14ac:dyDescent="0.35">
      <c r="B98" s="282">
        <v>84</v>
      </c>
      <c r="C98" s="270"/>
      <c r="D98" s="253">
        <f t="shared" si="9"/>
        <v>84</v>
      </c>
      <c r="E98" s="271"/>
      <c r="F98" s="276"/>
      <c r="G98" s="271"/>
      <c r="H98" s="125"/>
      <c r="I98" s="269"/>
      <c r="J98" s="134"/>
      <c r="K98" s="134"/>
      <c r="L98" s="134"/>
      <c r="M98" s="134"/>
      <c r="N98" s="286"/>
      <c r="O98" s="286"/>
      <c r="P98" s="125"/>
      <c r="Q98" s="125"/>
      <c r="R98" s="125"/>
      <c r="S98" s="125"/>
      <c r="T98" s="125"/>
      <c r="U98" s="297"/>
      <c r="V98" s="253">
        <f t="shared" si="8"/>
        <v>0</v>
      </c>
      <c r="W98" s="348" t="str">
        <f>IF(板块成分!B100="","",板块成分!B100)</f>
        <v>0107.HK</v>
      </c>
      <c r="X98" s="270" t="str">
        <f>[1]!s_info_name(W98)</f>
        <v>四川成渝高速公路</v>
      </c>
      <c r="Y98" s="335" t="str">
        <f>IF($Y$3="申万一级行业",[1]!s_info_industry_sw_2021(W98,公司分析!D$5,1),IF($Y$3="申万二级行业",[1]!s_info_industry_sw_2021(W98,公司分析!D$5,2),IF($Y$3="申万三级行业",[1]!s_info_industry_sw_2021(W98,公司分析!D$5,3),IF($Y$3="wind一级行业",[1]!s_info_industry_gics(W98,1),IF($Y$3="wind二级行业",[1]!s_info_industry_gics(W98,2),IF($Y$3="wind三级行业",[1]!s_info_industry_gics(W98,3),IF($Y$3="wind四级行业",[1]!s_info_industry_gics(W98,4),IF($Y$3="证监会门类行业",[1]!s_info_industry_csrc12_n(W98,公司分析!D$5,1),""))))))))</f>
        <v>公路与铁路</v>
      </c>
      <c r="Z98" s="298" t="str">
        <f>IF(Y98=行业比较!$E$6,ROW(),"")</f>
        <v/>
      </c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</row>
    <row r="99" spans="2:42" x14ac:dyDescent="0.35">
      <c r="B99" s="282">
        <v>85</v>
      </c>
      <c r="C99" s="270"/>
      <c r="D99" s="253">
        <f t="shared" si="9"/>
        <v>85</v>
      </c>
      <c r="E99" s="271"/>
      <c r="F99" s="276"/>
      <c r="G99" s="271"/>
      <c r="H99" s="125"/>
      <c r="I99" s="269"/>
      <c r="J99" s="134"/>
      <c r="K99" s="134"/>
      <c r="L99" s="134"/>
      <c r="M99" s="134"/>
      <c r="N99" s="286"/>
      <c r="O99" s="286"/>
      <c r="P99" s="125"/>
      <c r="Q99" s="125"/>
      <c r="R99" s="125"/>
      <c r="S99" s="125"/>
      <c r="T99" s="125"/>
      <c r="U99" s="297"/>
      <c r="V99" s="253">
        <f t="shared" si="8"/>
        <v>0</v>
      </c>
      <c r="W99" s="348" t="str">
        <f>IF(板块成分!B101="","",板块成分!B101)</f>
        <v>0108.HK</v>
      </c>
      <c r="X99" s="270" t="str">
        <f>[1]!s_info_name(W99)</f>
        <v>国锐生活</v>
      </c>
      <c r="Y99" s="335" t="str">
        <f>IF($Y$3="申万一级行业",[1]!s_info_industry_sw_2021(W99,公司分析!D$5,1),IF($Y$3="申万二级行业",[1]!s_info_industry_sw_2021(W99,公司分析!D$5,2),IF($Y$3="申万三级行业",[1]!s_info_industry_sw_2021(W99,公司分析!D$5,3),IF($Y$3="wind一级行业",[1]!s_info_industry_gics(W99,1),IF($Y$3="wind二级行业",[1]!s_info_industry_gics(W99,2),IF($Y$3="wind三级行业",[1]!s_info_industry_gics(W99,3),IF($Y$3="wind四级行业",[1]!s_info_industry_gics(W99,4),IF($Y$3="证监会门类行业",[1]!s_info_industry_csrc12_n(W99,公司分析!D$5,1),""))))))))</f>
        <v>房地产经营公司</v>
      </c>
      <c r="Z99" s="298" t="str">
        <f>IF(Y99=行业比较!$E$6,ROW(),"")</f>
        <v/>
      </c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</row>
    <row r="100" spans="2:42" x14ac:dyDescent="0.35">
      <c r="B100" s="282">
        <v>86</v>
      </c>
      <c r="C100" s="270"/>
      <c r="D100" s="253">
        <f t="shared" si="9"/>
        <v>86</v>
      </c>
      <c r="E100" s="271"/>
      <c r="F100" s="276"/>
      <c r="G100" s="271"/>
      <c r="H100" s="125"/>
      <c r="I100" s="269"/>
      <c r="J100" s="134"/>
      <c r="K100" s="134"/>
      <c r="L100" s="134"/>
      <c r="M100" s="134"/>
      <c r="N100" s="286"/>
      <c r="O100" s="286"/>
      <c r="P100" s="125"/>
      <c r="Q100" s="125"/>
      <c r="R100" s="125"/>
      <c r="S100" s="125"/>
      <c r="T100" s="125"/>
      <c r="U100" s="297"/>
      <c r="V100" s="253">
        <f t="shared" si="8"/>
        <v>0</v>
      </c>
      <c r="W100" s="348" t="str">
        <f>IF(板块成分!B102="","",板块成分!B102)</f>
        <v>0110.HK</v>
      </c>
      <c r="X100" s="270" t="str">
        <f>[1]!s_info_name(W100)</f>
        <v>中国长远</v>
      </c>
      <c r="Y100" s="335" t="str">
        <f>IF($Y$3="申万一级行业",[1]!s_info_industry_sw_2021(W100,公司分析!D$5,1),IF($Y$3="申万二级行业",[1]!s_info_industry_sw_2021(W100,公司分析!D$5,2),IF($Y$3="申万三级行业",[1]!s_info_industry_sw_2021(W100,公司分析!D$5,3),IF($Y$3="wind一级行业",[1]!s_info_industry_gics(W100,1),IF($Y$3="wind二级行业",[1]!s_info_industry_gics(W100,2),IF($Y$3="wind三级行业",[1]!s_info_industry_gics(W100,3),IF($Y$3="wind四级行业",[1]!s_info_industry_gics(W100,4),IF($Y$3="证监会门类行业",[1]!s_info_industry_csrc12_n(W100,公司分析!D$5,1),""))))))))</f>
        <v>技术产品经销商</v>
      </c>
      <c r="Z100" s="298" t="str">
        <f>IF(Y100=行业比较!$E$6,ROW(),"")</f>
        <v/>
      </c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</row>
    <row r="101" spans="2:42" x14ac:dyDescent="0.35">
      <c r="B101" s="282"/>
      <c r="C101" s="270"/>
      <c r="D101" s="253">
        <f t="shared" si="9"/>
        <v>0</v>
      </c>
      <c r="E101" s="271"/>
      <c r="F101" s="276"/>
      <c r="G101" s="271"/>
      <c r="H101" s="125"/>
      <c r="I101" s="269"/>
      <c r="J101" s="134"/>
      <c r="K101" s="134"/>
      <c r="L101" s="134"/>
      <c r="M101" s="134"/>
      <c r="N101" s="286"/>
      <c r="O101" s="286"/>
      <c r="P101" s="125"/>
      <c r="Q101" s="125"/>
      <c r="R101" s="125"/>
      <c r="S101" s="125"/>
      <c r="T101" s="125"/>
      <c r="U101" s="297"/>
      <c r="V101" s="253">
        <f t="shared" si="8"/>
        <v>0</v>
      </c>
      <c r="W101" s="348" t="str">
        <f>IF(板块成分!B103="","",板块成分!B103)</f>
        <v>0111.HK</v>
      </c>
      <c r="X101" s="270" t="str">
        <f>[1]!s_info_name(W101)</f>
        <v>信达国际控股</v>
      </c>
      <c r="Y101" s="335" t="str">
        <f>IF($Y$3="申万一级行业",[1]!s_info_industry_sw_2021(W101,公司分析!D$5,1),IF($Y$3="申万二级行业",[1]!s_info_industry_sw_2021(W101,公司分析!D$5,2),IF($Y$3="申万三级行业",[1]!s_info_industry_sw_2021(W101,公司分析!D$5,3),IF($Y$3="wind一级行业",[1]!s_info_industry_gics(W101,1),IF($Y$3="wind二级行业",[1]!s_info_industry_gics(W101,2),IF($Y$3="wind三级行业",[1]!s_info_industry_gics(W101,3),IF($Y$3="wind四级行业",[1]!s_info_industry_gics(W101,4),IF($Y$3="证监会门类行业",[1]!s_info_industry_csrc12_n(W101,公司分析!D$5,1),""))))))))</f>
        <v>投资银行业与经纪业</v>
      </c>
      <c r="Z101" s="298" t="str">
        <f>IF(Y101=行业比较!$E$6,ROW(),"")</f>
        <v/>
      </c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</row>
    <row r="102" spans="2:42" x14ac:dyDescent="0.35">
      <c r="B102" s="282"/>
      <c r="C102" s="270"/>
      <c r="D102" s="253">
        <f t="shared" si="9"/>
        <v>0</v>
      </c>
      <c r="E102" s="271"/>
      <c r="F102" s="276"/>
      <c r="G102" s="271"/>
      <c r="H102" s="125"/>
      <c r="I102" s="269"/>
      <c r="J102" s="134"/>
      <c r="K102" s="134"/>
      <c r="L102" s="134"/>
      <c r="M102" s="134"/>
      <c r="N102" s="286"/>
      <c r="O102" s="286"/>
      <c r="P102" s="125"/>
      <c r="Q102" s="125"/>
      <c r="R102" s="125"/>
      <c r="S102" s="125"/>
      <c r="T102" s="125"/>
      <c r="U102" s="297"/>
      <c r="V102" s="253">
        <f t="shared" si="8"/>
        <v>0</v>
      </c>
      <c r="W102" s="348" t="str">
        <f>IF(板块成分!B104="","",板块成分!B104)</f>
        <v>0113.HK</v>
      </c>
      <c r="X102" s="270" t="str">
        <f>[1]!s_info_name(W102)</f>
        <v>迪生创建</v>
      </c>
      <c r="Y102" s="335" t="str">
        <f>IF($Y$3="申万一级行业",[1]!s_info_industry_sw_2021(W102,公司分析!D$5,1),IF($Y$3="申万二级行业",[1]!s_info_industry_sw_2021(W102,公司分析!D$5,2),IF($Y$3="申万三级行业",[1]!s_info_industry_sw_2021(W102,公司分析!D$5,3),IF($Y$3="wind一级行业",[1]!s_info_industry_gics(W102,1),IF($Y$3="wind二级行业",[1]!s_info_industry_gics(W102,2),IF($Y$3="wind三级行业",[1]!s_info_industry_gics(W102,3),IF($Y$3="wind四级行业",[1]!s_info_industry_gics(W102,4),IF($Y$3="证监会门类行业",[1]!s_info_industry_csrc12_n(W102,公司分析!D$5,1),""))))))))</f>
        <v>服装零售</v>
      </c>
      <c r="Z102" s="298" t="str">
        <f>IF(Y102=行业比较!$E$6,ROW(),"")</f>
        <v/>
      </c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</row>
    <row r="103" spans="2:42" x14ac:dyDescent="0.35">
      <c r="B103" s="282"/>
      <c r="C103" s="270"/>
      <c r="D103" s="253">
        <f t="shared" si="9"/>
        <v>0</v>
      </c>
      <c r="E103" s="271"/>
      <c r="F103" s="276"/>
      <c r="G103" s="271"/>
      <c r="H103" s="125"/>
      <c r="I103" s="269"/>
      <c r="J103" s="134"/>
      <c r="K103" s="134"/>
      <c r="L103" s="134"/>
      <c r="M103" s="134"/>
      <c r="N103" s="286"/>
      <c r="O103" s="286"/>
      <c r="P103" s="125"/>
      <c r="Q103" s="125"/>
      <c r="R103" s="125"/>
      <c r="S103" s="125"/>
      <c r="T103" s="125"/>
      <c r="U103" s="297"/>
      <c r="V103" s="253">
        <f t="shared" si="8"/>
        <v>0</v>
      </c>
      <c r="W103" s="348" t="str">
        <f>IF(板块成分!B105="","",板块成分!B105)</f>
        <v>0114.HK</v>
      </c>
      <c r="X103" s="270" t="str">
        <f>[1]!s_info_name(W103)</f>
        <v>HERALD HOLD</v>
      </c>
      <c r="Y103" s="335" t="str">
        <f>IF($Y$3="申万一级行业",[1]!s_info_industry_sw_2021(W103,公司分析!D$5,1),IF($Y$3="申万二级行业",[1]!s_info_industry_sw_2021(W103,公司分析!D$5,2),IF($Y$3="申万三级行业",[1]!s_info_industry_sw_2021(W103,公司分析!D$5,3),IF($Y$3="wind一级行业",[1]!s_info_industry_gics(W103,1),IF($Y$3="wind二级行业",[1]!s_info_industry_gics(W103,2),IF($Y$3="wind三级行业",[1]!s_info_industry_gics(W103,3),IF($Y$3="wind四级行业",[1]!s_info_industry_gics(W103,4),IF($Y$3="证监会门类行业",[1]!s_info_industry_csrc12_n(W103,公司分析!D$5,1),""))))))))</f>
        <v>休闲用品</v>
      </c>
      <c r="Z103" s="298" t="str">
        <f>IF(Y103=行业比较!$E$6,ROW(),"")</f>
        <v/>
      </c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</row>
    <row r="104" spans="2:42" x14ac:dyDescent="0.35">
      <c r="B104" s="282"/>
      <c r="C104" s="270"/>
      <c r="D104" s="253">
        <f t="shared" si="9"/>
        <v>0</v>
      </c>
      <c r="E104" s="271"/>
      <c r="F104" s="276"/>
      <c r="G104" s="271"/>
      <c r="H104" s="125"/>
      <c r="I104" s="269"/>
      <c r="J104" s="134"/>
      <c r="K104" s="134"/>
      <c r="L104" s="134"/>
      <c r="M104" s="134"/>
      <c r="N104" s="286"/>
      <c r="O104" s="286"/>
      <c r="P104" s="125"/>
      <c r="Q104" s="125"/>
      <c r="R104" s="125"/>
      <c r="S104" s="125"/>
      <c r="T104" s="125"/>
      <c r="U104" s="297"/>
      <c r="V104" s="253">
        <f t="shared" si="8"/>
        <v>0</v>
      </c>
      <c r="W104" s="348" t="str">
        <f>IF(板块成分!B106="","",板块成分!B106)</f>
        <v>0115.HK</v>
      </c>
      <c r="X104" s="270" t="str">
        <f>[1]!s_info_name(W104)</f>
        <v>钧濠集团</v>
      </c>
      <c r="Y104" s="335" t="str">
        <f>IF($Y$3="申万一级行业",[1]!s_info_industry_sw_2021(W104,公司分析!D$5,1),IF($Y$3="申万二级行业",[1]!s_info_industry_sw_2021(W104,公司分析!D$5,2),IF($Y$3="申万三级行业",[1]!s_info_industry_sw_2021(W104,公司分析!D$5,3),IF($Y$3="wind一级行业",[1]!s_info_industry_gics(W104,1),IF($Y$3="wind二级行业",[1]!s_info_industry_gics(W104,2),IF($Y$3="wind三级行业",[1]!s_info_industry_gics(W104,3),IF($Y$3="wind四级行业",[1]!s_info_industry_gics(W104,4),IF($Y$3="证监会门类行业",[1]!s_info_industry_csrc12_n(W104,公司分析!D$5,1),""))))))))</f>
        <v>房地产开发</v>
      </c>
      <c r="Z104" s="298" t="str">
        <f>IF(Y104=行业比较!$E$6,ROW(),"")</f>
        <v/>
      </c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</row>
    <row r="105" spans="2:42" x14ac:dyDescent="0.35">
      <c r="B105" s="282"/>
      <c r="C105" s="270"/>
      <c r="D105" s="253">
        <f t="shared" si="9"/>
        <v>0</v>
      </c>
      <c r="E105" s="271"/>
      <c r="F105" s="276"/>
      <c r="G105" s="271"/>
      <c r="H105" s="125"/>
      <c r="I105" s="269"/>
      <c r="J105" s="134"/>
      <c r="K105" s="134"/>
      <c r="L105" s="134"/>
      <c r="M105" s="134"/>
      <c r="N105" s="286"/>
      <c r="O105" s="286"/>
      <c r="P105" s="125"/>
      <c r="Q105" s="125"/>
      <c r="R105" s="125"/>
      <c r="S105" s="125"/>
      <c r="T105" s="125"/>
      <c r="U105" s="297"/>
      <c r="V105" s="253">
        <f t="shared" si="8"/>
        <v>0</v>
      </c>
      <c r="W105" s="348" t="str">
        <f>IF(板块成分!B107="","",板块成分!B107)</f>
        <v>0116.HK</v>
      </c>
      <c r="X105" s="270" t="str">
        <f>[1]!s_info_name(W105)</f>
        <v>周生生</v>
      </c>
      <c r="Y105" s="335" t="str">
        <f>IF($Y$3="申万一级行业",[1]!s_info_industry_sw_2021(W105,公司分析!D$5,1),IF($Y$3="申万二级行业",[1]!s_info_industry_sw_2021(W105,公司分析!D$5,2),IF($Y$3="申万三级行业",[1]!s_info_industry_sw_2021(W105,公司分析!D$5,3),IF($Y$3="wind一级行业",[1]!s_info_industry_gics(W105,1),IF($Y$3="wind二级行业",[1]!s_info_industry_gics(W105,2),IF($Y$3="wind三级行业",[1]!s_info_industry_gics(W105,3),IF($Y$3="wind四级行业",[1]!s_info_industry_gics(W105,4),IF($Y$3="证监会门类行业",[1]!s_info_industry_csrc12_n(W105,公司分析!D$5,1),""))))))))</f>
        <v>专卖店</v>
      </c>
      <c r="Z105" s="298" t="str">
        <f>IF(Y105=行业比较!$E$6,ROW(),"")</f>
        <v/>
      </c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</row>
    <row r="106" spans="2:42" x14ac:dyDescent="0.35">
      <c r="B106" s="282"/>
      <c r="C106" s="270"/>
      <c r="D106" s="253">
        <f t="shared" si="9"/>
        <v>0</v>
      </c>
      <c r="E106" s="271"/>
      <c r="F106" s="276"/>
      <c r="G106" s="271"/>
      <c r="H106" s="125"/>
      <c r="I106" s="269"/>
      <c r="J106" s="134"/>
      <c r="K106" s="134"/>
      <c r="L106" s="134"/>
      <c r="M106" s="134"/>
      <c r="N106" s="286"/>
      <c r="O106" s="286"/>
      <c r="P106" s="125"/>
      <c r="Q106" s="125"/>
      <c r="R106" s="125"/>
      <c r="S106" s="125"/>
      <c r="T106" s="125"/>
      <c r="U106" s="297"/>
      <c r="V106" s="253">
        <f t="shared" si="8"/>
        <v>0</v>
      </c>
      <c r="W106" s="348" t="str">
        <f>IF(板块成分!B108="","",板块成分!B108)</f>
        <v>0117.HK</v>
      </c>
      <c r="X106" s="270" t="str">
        <f>[1]!s_info_name(W106)</f>
        <v>天利控股集团</v>
      </c>
      <c r="Y106" s="335" t="str">
        <f>IF($Y$3="申万一级行业",[1]!s_info_industry_sw_2021(W106,公司分析!D$5,1),IF($Y$3="申万二级行业",[1]!s_info_industry_sw_2021(W106,公司分析!D$5,2),IF($Y$3="申万三级行业",[1]!s_info_industry_sw_2021(W106,公司分析!D$5,3),IF($Y$3="wind一级行业",[1]!s_info_industry_gics(W106,1),IF($Y$3="wind二级行业",[1]!s_info_industry_gics(W106,2),IF($Y$3="wind三级行业",[1]!s_info_industry_gics(W106,3),IF($Y$3="wind四级行业",[1]!s_info_industry_gics(W106,4),IF($Y$3="证监会门类行业",[1]!s_info_industry_csrc12_n(W106,公司分析!D$5,1),""))))))))</f>
        <v>电子元件</v>
      </c>
      <c r="Z106" s="298" t="str">
        <f>IF(Y106=行业比较!$E$6,ROW(),"")</f>
        <v/>
      </c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</row>
    <row r="107" spans="2:42" x14ac:dyDescent="0.35">
      <c r="B107" s="282"/>
      <c r="C107" s="270"/>
      <c r="D107" s="253">
        <f t="shared" si="9"/>
        <v>0</v>
      </c>
      <c r="E107" s="271"/>
      <c r="F107" s="276"/>
      <c r="G107" s="271"/>
      <c r="H107" s="125"/>
      <c r="I107" s="269"/>
      <c r="J107" s="134"/>
      <c r="K107" s="134"/>
      <c r="L107" s="134"/>
      <c r="M107" s="134"/>
      <c r="N107" s="286"/>
      <c r="O107" s="286"/>
      <c r="P107" s="125"/>
      <c r="Q107" s="125"/>
      <c r="R107" s="125"/>
      <c r="S107" s="125"/>
      <c r="T107" s="125"/>
      <c r="U107" s="297"/>
      <c r="V107" s="253">
        <f t="shared" si="8"/>
        <v>0</v>
      </c>
      <c r="W107" s="348" t="str">
        <f>IF(板块成分!B109="","",板块成分!B109)</f>
        <v>0118.HK</v>
      </c>
      <c r="X107" s="270" t="str">
        <f>[1]!s_info_name(W107)</f>
        <v>大同机械</v>
      </c>
      <c r="Y107" s="335" t="str">
        <f>IF($Y$3="申万一级行业",[1]!s_info_industry_sw_2021(W107,公司分析!D$5,1),IF($Y$3="申万二级行业",[1]!s_info_industry_sw_2021(W107,公司分析!D$5,2),IF($Y$3="申万三级行业",[1]!s_info_industry_sw_2021(W107,公司分析!D$5,3),IF($Y$3="wind一级行业",[1]!s_info_industry_gics(W107,1),IF($Y$3="wind二级行业",[1]!s_info_industry_gics(W107,2),IF($Y$3="wind三级行业",[1]!s_info_industry_gics(W107,3),IF($Y$3="wind四级行业",[1]!s_info_industry_gics(W107,4),IF($Y$3="证监会门类行业",[1]!s_info_industry_csrc12_n(W107,公司分析!D$5,1),""))))))))</f>
        <v>工业机械</v>
      </c>
      <c r="Z107" s="298" t="str">
        <f>IF(Y107=行业比较!$E$6,ROW(),"")</f>
        <v/>
      </c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</row>
    <row r="108" spans="2:42" x14ac:dyDescent="0.35">
      <c r="B108" s="283"/>
      <c r="C108" s="284"/>
      <c r="D108" s="285">
        <f t="shared" si="9"/>
        <v>0</v>
      </c>
      <c r="E108" s="280"/>
      <c r="F108" s="281"/>
      <c r="G108" s="271"/>
      <c r="H108" s="125"/>
      <c r="I108" s="269"/>
      <c r="J108" s="134"/>
      <c r="K108" s="134"/>
      <c r="L108" s="134"/>
      <c r="M108" s="134"/>
      <c r="N108" s="286"/>
      <c r="O108" s="286"/>
      <c r="P108" s="125"/>
      <c r="Q108" s="125"/>
      <c r="R108" s="125"/>
      <c r="S108" s="125"/>
      <c r="T108" s="125"/>
      <c r="U108" s="297"/>
      <c r="V108" s="253">
        <f t="shared" si="8"/>
        <v>0</v>
      </c>
      <c r="W108" s="348" t="str">
        <f>IF(板块成分!B110="","",板块成分!B110)</f>
        <v>0119.HK</v>
      </c>
      <c r="X108" s="270" t="str">
        <f>[1]!s_info_name(W108)</f>
        <v>保利置业集团</v>
      </c>
      <c r="Y108" s="335" t="str">
        <f>IF($Y$3="申万一级行业",[1]!s_info_industry_sw_2021(W108,公司分析!D$5,1),IF($Y$3="申万二级行业",[1]!s_info_industry_sw_2021(W108,公司分析!D$5,2),IF($Y$3="申万三级行业",[1]!s_info_industry_sw_2021(W108,公司分析!D$5,3),IF($Y$3="wind一级行业",[1]!s_info_industry_gics(W108,1),IF($Y$3="wind二级行业",[1]!s_info_industry_gics(W108,2),IF($Y$3="wind三级行业",[1]!s_info_industry_gics(W108,3),IF($Y$3="wind四级行业",[1]!s_info_industry_gics(W108,4),IF($Y$3="证监会门类行业",[1]!s_info_industry_csrc12_n(W108,公司分析!D$5,1),""))))))))</f>
        <v>多样化房地产活动</v>
      </c>
      <c r="Z108" s="298" t="str">
        <f>IF(Y108=行业比较!$E$6,ROW(),"")</f>
        <v/>
      </c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</row>
    <row r="109" spans="2:42" x14ac:dyDescent="0.35">
      <c r="B109" s="287"/>
      <c r="C109" s="287"/>
      <c r="D109" s="313"/>
      <c r="E109" s="125"/>
      <c r="F109" s="125"/>
      <c r="G109" s="125"/>
      <c r="H109" s="125"/>
      <c r="I109" s="269"/>
      <c r="J109" s="134"/>
      <c r="K109" s="134"/>
      <c r="L109" s="134"/>
      <c r="M109" s="134"/>
      <c r="N109" s="286"/>
      <c r="O109" s="286"/>
      <c r="P109" s="125"/>
      <c r="Q109" s="125"/>
      <c r="R109" s="125"/>
      <c r="S109" s="125"/>
      <c r="T109" s="125"/>
      <c r="U109" s="297"/>
      <c r="V109" s="253">
        <f t="shared" si="8"/>
        <v>0</v>
      </c>
      <c r="W109" s="348" t="str">
        <f>IF(板块成分!B111="","",板块成分!B111)</f>
        <v>0120.HK</v>
      </c>
      <c r="X109" s="270" t="str">
        <f>[1]!s_info_name(W109)</f>
        <v>COSMOPOL INT'L</v>
      </c>
      <c r="Y109" s="335" t="str">
        <f>IF($Y$3="申万一级行业",[1]!s_info_industry_sw_2021(W109,公司分析!D$5,1),IF($Y$3="申万二级行业",[1]!s_info_industry_sw_2021(W109,公司分析!D$5,2),IF($Y$3="申万三级行业",[1]!s_info_industry_sw_2021(W109,公司分析!D$5,3),IF($Y$3="wind一级行业",[1]!s_info_industry_gics(W109,1),IF($Y$3="wind二级行业",[1]!s_info_industry_gics(W109,2),IF($Y$3="wind三级行业",[1]!s_info_industry_gics(W109,3),IF($Y$3="wind四级行业",[1]!s_info_industry_gics(W109,4),IF($Y$3="证监会门类行业",[1]!s_info_industry_csrc12_n(W109,公司分析!D$5,1),""))))))))</f>
        <v>房地产开发</v>
      </c>
      <c r="Z109" s="298" t="str">
        <f>IF(Y109=行业比较!$E$6,ROW(),"")</f>
        <v/>
      </c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</row>
    <row r="110" spans="2:42" x14ac:dyDescent="0.35">
      <c r="B110" s="287"/>
      <c r="C110" s="287"/>
      <c r="D110" s="313"/>
      <c r="E110" s="125"/>
      <c r="F110" s="125"/>
      <c r="G110" s="125"/>
      <c r="H110" s="125"/>
      <c r="I110" s="269"/>
      <c r="J110" s="134"/>
      <c r="K110" s="134"/>
      <c r="L110" s="134"/>
      <c r="M110" s="134"/>
      <c r="N110" s="286"/>
      <c r="O110" s="286"/>
      <c r="P110" s="125"/>
      <c r="Q110" s="125"/>
      <c r="R110" s="125"/>
      <c r="S110" s="125"/>
      <c r="T110" s="125"/>
      <c r="U110" s="297"/>
      <c r="V110" s="253">
        <f t="shared" si="8"/>
        <v>0</v>
      </c>
      <c r="W110" s="348" t="str">
        <f>IF(板块成分!B112="","",板块成分!B112)</f>
        <v>0122.HK</v>
      </c>
      <c r="X110" s="270" t="str">
        <f>[1]!s_info_name(W110)</f>
        <v>鳄鱼恤</v>
      </c>
      <c r="Y110" s="335" t="str">
        <f>IF($Y$3="申万一级行业",[1]!s_info_industry_sw_2021(W110,公司分析!D$5,1),IF($Y$3="申万二级行业",[1]!s_info_industry_sw_2021(W110,公司分析!D$5,2),IF($Y$3="申万三级行业",[1]!s_info_industry_sw_2021(W110,公司分析!D$5,3),IF($Y$3="wind一级行业",[1]!s_info_industry_gics(W110,1),IF($Y$3="wind二级行业",[1]!s_info_industry_gics(W110,2),IF($Y$3="wind三级行业",[1]!s_info_industry_gics(W110,3),IF($Y$3="wind四级行业",[1]!s_info_industry_gics(W110,4),IF($Y$3="证监会门类行业",[1]!s_info_industry_csrc12_n(W110,公司分析!D$5,1),""))))))))</f>
        <v>服装、服饰与奢侈品</v>
      </c>
      <c r="Z110" s="298" t="str">
        <f>IF(Y110=行业比较!$E$6,ROW(),"")</f>
        <v/>
      </c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</row>
    <row r="111" spans="2:42" x14ac:dyDescent="0.35">
      <c r="B111" s="287"/>
      <c r="C111" s="287"/>
      <c r="D111" s="313"/>
      <c r="E111" s="125"/>
      <c r="F111" s="125"/>
      <c r="G111" s="125"/>
      <c r="H111" s="125"/>
      <c r="I111" s="269"/>
      <c r="J111" s="134"/>
      <c r="K111" s="134"/>
      <c r="L111" s="134"/>
      <c r="M111" s="134"/>
      <c r="N111" s="286"/>
      <c r="O111" s="286"/>
      <c r="P111" s="125"/>
      <c r="Q111" s="125"/>
      <c r="R111" s="125"/>
      <c r="S111" s="125"/>
      <c r="T111" s="125"/>
      <c r="U111" s="297"/>
      <c r="V111" s="253">
        <f t="shared" si="8"/>
        <v>0</v>
      </c>
      <c r="W111" s="348" t="str">
        <f>IF(板块成分!B113="","",板块成分!B113)</f>
        <v>0123.HK</v>
      </c>
      <c r="X111" s="270" t="str">
        <f>[1]!s_info_name(W111)</f>
        <v>越秀地产</v>
      </c>
      <c r="Y111" s="335" t="str">
        <f>IF($Y$3="申万一级行业",[1]!s_info_industry_sw_2021(W111,公司分析!D$5,1),IF($Y$3="申万二级行业",[1]!s_info_industry_sw_2021(W111,公司分析!D$5,2),IF($Y$3="申万三级行业",[1]!s_info_industry_sw_2021(W111,公司分析!D$5,3),IF($Y$3="wind一级行业",[1]!s_info_industry_gics(W111,1),IF($Y$3="wind二级行业",[1]!s_info_industry_gics(W111,2),IF($Y$3="wind三级行业",[1]!s_info_industry_gics(W111,3),IF($Y$3="wind四级行业",[1]!s_info_industry_gics(W111,4),IF($Y$3="证监会门类行业",[1]!s_info_industry_csrc12_n(W111,公司分析!D$5,1),""))))))))</f>
        <v>多样化房地产活动</v>
      </c>
      <c r="Z111" s="298" t="str">
        <f>IF(Y111=行业比较!$E$6,ROW(),"")</f>
        <v/>
      </c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</row>
    <row r="112" spans="2:42" x14ac:dyDescent="0.35">
      <c r="B112" s="125"/>
      <c r="C112" s="125"/>
      <c r="D112" s="125"/>
      <c r="E112" s="125"/>
      <c r="F112" s="125"/>
      <c r="G112" s="125"/>
      <c r="H112" s="125"/>
      <c r="I112" s="269"/>
      <c r="J112" s="134"/>
      <c r="K112" s="134"/>
      <c r="L112" s="134"/>
      <c r="M112" s="134"/>
      <c r="N112" s="286"/>
      <c r="O112" s="286"/>
      <c r="P112" s="125"/>
      <c r="Q112" s="125"/>
      <c r="R112" s="125"/>
      <c r="S112" s="125"/>
      <c r="T112" s="125"/>
      <c r="U112" s="297"/>
      <c r="V112" s="253">
        <f t="shared" si="8"/>
        <v>0</v>
      </c>
      <c r="W112" s="348" t="str">
        <f>IF(板块成分!B114="","",板块成分!B114)</f>
        <v>0124.HK</v>
      </c>
      <c r="X112" s="270" t="str">
        <f>[1]!s_info_name(W112)</f>
        <v>粤海置地</v>
      </c>
      <c r="Y112" s="335" t="str">
        <f>IF($Y$3="申万一级行业",[1]!s_info_industry_sw_2021(W112,公司分析!D$5,1),IF($Y$3="申万二级行业",[1]!s_info_industry_sw_2021(W112,公司分析!D$5,2),IF($Y$3="申万三级行业",[1]!s_info_industry_sw_2021(W112,公司分析!D$5,3),IF($Y$3="wind一级行业",[1]!s_info_industry_gics(W112,1),IF($Y$3="wind二级行业",[1]!s_info_industry_gics(W112,2),IF($Y$3="wind三级行业",[1]!s_info_industry_gics(W112,3),IF($Y$3="wind四级行业",[1]!s_info_industry_gics(W112,4),IF($Y$3="证监会门类行业",[1]!s_info_industry_csrc12_n(W112,公司分析!D$5,1),""))))))))</f>
        <v>多样化房地产活动</v>
      </c>
      <c r="Z112" s="298" t="str">
        <f>IF(Y112=行业比较!$E$6,ROW(),"")</f>
        <v/>
      </c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</row>
    <row r="113" spans="2:42" x14ac:dyDescent="0.35">
      <c r="B113" s="125"/>
      <c r="C113" s="125"/>
      <c r="D113" s="125"/>
      <c r="E113" s="125"/>
      <c r="F113" s="125"/>
      <c r="G113" s="125"/>
      <c r="H113" s="125"/>
      <c r="I113" s="269"/>
      <c r="J113" s="134"/>
      <c r="K113" s="134"/>
      <c r="L113" s="134"/>
      <c r="M113" s="134"/>
      <c r="N113" s="286"/>
      <c r="O113" s="286"/>
      <c r="P113" s="125"/>
      <c r="Q113" s="125"/>
      <c r="R113" s="125"/>
      <c r="S113" s="125"/>
      <c r="T113" s="125"/>
      <c r="U113" s="297"/>
      <c r="V113" s="253">
        <f t="shared" si="8"/>
        <v>0</v>
      </c>
      <c r="W113" s="348" t="str">
        <f>IF(板块成分!B115="","",板块成分!B115)</f>
        <v>0125.HK</v>
      </c>
      <c r="X113" s="270" t="str">
        <f>[1]!s_info_name(W113)</f>
        <v>新兴光学</v>
      </c>
      <c r="Y113" s="335" t="str">
        <f>IF($Y$3="申万一级行业",[1]!s_info_industry_sw_2021(W113,公司分析!D$5,1),IF($Y$3="申万二级行业",[1]!s_info_industry_sw_2021(W113,公司分析!D$5,2),IF($Y$3="申万三级行业",[1]!s_info_industry_sw_2021(W113,公司分析!D$5,3),IF($Y$3="wind一级行业",[1]!s_info_industry_gics(W113,1),IF($Y$3="wind二级行业",[1]!s_info_industry_gics(W113,2),IF($Y$3="wind三级行业",[1]!s_info_industry_gics(W113,3),IF($Y$3="wind四级行业",[1]!s_info_industry_gics(W113,4),IF($Y$3="证监会门类行业",[1]!s_info_industry_csrc12_n(W113,公司分析!D$5,1),""))))))))</f>
        <v>休闲用品</v>
      </c>
      <c r="Z113" s="298" t="str">
        <f>IF(Y113=行业比较!$E$6,ROW(),"")</f>
        <v/>
      </c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</row>
    <row r="114" spans="2:42" x14ac:dyDescent="0.35">
      <c r="B114" s="125"/>
      <c r="C114" s="125"/>
      <c r="D114" s="125"/>
      <c r="E114" s="125"/>
      <c r="F114" s="125"/>
      <c r="G114" s="125"/>
      <c r="H114" s="125"/>
      <c r="I114" s="269"/>
      <c r="J114" s="134"/>
      <c r="K114" s="134"/>
      <c r="L114" s="134"/>
      <c r="M114" s="134"/>
      <c r="N114" s="286"/>
      <c r="O114" s="286"/>
      <c r="P114" s="125"/>
      <c r="Q114" s="125"/>
      <c r="R114" s="125"/>
      <c r="S114" s="125"/>
      <c r="T114" s="125"/>
      <c r="U114" s="297"/>
      <c r="V114" s="253">
        <f t="shared" si="8"/>
        <v>0</v>
      </c>
      <c r="W114" s="348" t="str">
        <f>IF(板块成分!B116="","",板块成分!B116)</f>
        <v>0126.HK</v>
      </c>
      <c r="X114" s="270" t="str">
        <f>[1]!s_info_name(W114)</f>
        <v>佳宁娜</v>
      </c>
      <c r="Y114" s="335" t="str">
        <f>IF($Y$3="申万一级行业",[1]!s_info_industry_sw_2021(W114,公司分析!D$5,1),IF($Y$3="申万二级行业",[1]!s_info_industry_sw_2021(W114,公司分析!D$5,2),IF($Y$3="申万三级行业",[1]!s_info_industry_sw_2021(W114,公司分析!D$5,3),IF($Y$3="wind一级行业",[1]!s_info_industry_gics(W114,1),IF($Y$3="wind二级行业",[1]!s_info_industry_gics(W114,2),IF($Y$3="wind三级行业",[1]!s_info_industry_gics(W114,3),IF($Y$3="wind四级行业",[1]!s_info_industry_gics(W114,4),IF($Y$3="证监会门类行业",[1]!s_info_industry_csrc12_n(W114,公司分析!D$5,1),""))))))))</f>
        <v>餐馆</v>
      </c>
      <c r="Z114" s="298" t="str">
        <f>IF(Y114=行业比较!$E$6,ROW(),"")</f>
        <v/>
      </c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</row>
    <row r="115" spans="2:42" x14ac:dyDescent="0.35">
      <c r="B115" s="125"/>
      <c r="C115" s="125"/>
      <c r="D115" s="125"/>
      <c r="E115" s="125"/>
      <c r="F115" s="125"/>
      <c r="G115" s="125"/>
      <c r="H115" s="125"/>
      <c r="I115" s="269"/>
      <c r="J115" s="134"/>
      <c r="K115" s="134"/>
      <c r="L115" s="134"/>
      <c r="M115" s="134"/>
      <c r="N115" s="286"/>
      <c r="O115" s="286"/>
      <c r="P115" s="125"/>
      <c r="Q115" s="125"/>
      <c r="R115" s="125"/>
      <c r="S115" s="125"/>
      <c r="T115" s="125"/>
      <c r="U115" s="297"/>
      <c r="V115" s="253">
        <f t="shared" si="8"/>
        <v>0</v>
      </c>
      <c r="W115" s="348" t="str">
        <f>IF(板块成分!B117="","",板块成分!B117)</f>
        <v>0127.HK</v>
      </c>
      <c r="X115" s="270" t="str">
        <f>[1]!s_info_name(W115)</f>
        <v>华人置业</v>
      </c>
      <c r="Y115" s="335" t="str">
        <f>IF($Y$3="申万一级行业",[1]!s_info_industry_sw_2021(W115,公司分析!D$5,1),IF($Y$3="申万二级行业",[1]!s_info_industry_sw_2021(W115,公司分析!D$5,2),IF($Y$3="申万三级行业",[1]!s_info_industry_sw_2021(W115,公司分析!D$5,3),IF($Y$3="wind一级行业",[1]!s_info_industry_gics(W115,1),IF($Y$3="wind二级行业",[1]!s_info_industry_gics(W115,2),IF($Y$3="wind三级行业",[1]!s_info_industry_gics(W115,3),IF($Y$3="wind四级行业",[1]!s_info_industry_gics(W115,4),IF($Y$3="证监会门类行业",[1]!s_info_industry_csrc12_n(W115,公司分析!D$5,1),""))))))))</f>
        <v>多样化房地产活动</v>
      </c>
      <c r="Z115" s="298" t="str">
        <f>IF(Y115=行业比较!$E$6,ROW(),"")</f>
        <v/>
      </c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</row>
    <row r="116" spans="2:42" x14ac:dyDescent="0.35">
      <c r="B116" s="125"/>
      <c r="C116" s="125"/>
      <c r="D116" s="125"/>
      <c r="E116" s="125"/>
      <c r="F116" s="125"/>
      <c r="G116" s="125"/>
      <c r="H116" s="125"/>
      <c r="I116" s="269"/>
      <c r="J116" s="134"/>
      <c r="K116" s="134"/>
      <c r="L116" s="134"/>
      <c r="M116" s="134"/>
      <c r="N116" s="286"/>
      <c r="O116" s="286"/>
      <c r="P116" s="125"/>
      <c r="Q116" s="125"/>
      <c r="R116" s="125"/>
      <c r="S116" s="125"/>
      <c r="T116" s="125"/>
      <c r="U116" s="297"/>
      <c r="V116" s="253">
        <f t="shared" si="8"/>
        <v>0</v>
      </c>
      <c r="W116" s="348" t="str">
        <f>IF(板块成分!B118="","",板块成分!B118)</f>
        <v>0128.HK</v>
      </c>
      <c r="X116" s="270" t="str">
        <f>[1]!s_info_name(W116)</f>
        <v>安宁控股</v>
      </c>
      <c r="Y116" s="335" t="str">
        <f>IF($Y$3="申万一级行业",[1]!s_info_industry_sw_2021(W116,公司分析!D$5,1),IF($Y$3="申万二级行业",[1]!s_info_industry_sw_2021(W116,公司分析!D$5,2),IF($Y$3="申万三级行业",[1]!s_info_industry_sw_2021(W116,公司分析!D$5,3),IF($Y$3="wind一级行业",[1]!s_info_industry_gics(W116,1),IF($Y$3="wind二级行业",[1]!s_info_industry_gics(W116,2),IF($Y$3="wind三级行业",[1]!s_info_industry_gics(W116,3),IF($Y$3="wind四级行业",[1]!s_info_industry_gics(W116,4),IF($Y$3="证监会门类行业",[1]!s_info_industry_csrc12_n(W116,公司分析!D$5,1),""))))))))</f>
        <v>服装零售</v>
      </c>
      <c r="Z116" s="298" t="str">
        <f>IF(Y116=行业比较!$E$6,ROW(),"")</f>
        <v/>
      </c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</row>
    <row r="117" spans="2:42" x14ac:dyDescent="0.35">
      <c r="B117" s="125"/>
      <c r="C117" s="125"/>
      <c r="D117" s="125"/>
      <c r="E117" s="125"/>
      <c r="F117" s="125"/>
      <c r="G117" s="125"/>
      <c r="H117" s="125"/>
      <c r="I117" s="269"/>
      <c r="J117" s="134"/>
      <c r="K117" s="134"/>
      <c r="L117" s="134"/>
      <c r="M117" s="134"/>
      <c r="N117" s="286"/>
      <c r="O117" s="286"/>
      <c r="P117" s="125"/>
      <c r="Q117" s="125"/>
      <c r="R117" s="125"/>
      <c r="S117" s="125"/>
      <c r="T117" s="125"/>
      <c r="U117" s="297"/>
      <c r="V117" s="253">
        <f t="shared" si="8"/>
        <v>0</v>
      </c>
      <c r="W117" s="348" t="str">
        <f>IF(板块成分!B119="","",板块成分!B119)</f>
        <v>0129.HK</v>
      </c>
      <c r="X117" s="270" t="str">
        <f>[1]!s_info_name(W117)</f>
        <v>泛海集团</v>
      </c>
      <c r="Y117" s="335" t="str">
        <f>IF($Y$3="申万一级行业",[1]!s_info_industry_sw_2021(W117,公司分析!D$5,1),IF($Y$3="申万二级行业",[1]!s_info_industry_sw_2021(W117,公司分析!D$5,2),IF($Y$3="申万三级行业",[1]!s_info_industry_sw_2021(W117,公司分析!D$5,3),IF($Y$3="wind一级行业",[1]!s_info_industry_gics(W117,1),IF($Y$3="wind二级行业",[1]!s_info_industry_gics(W117,2),IF($Y$3="wind三级行业",[1]!s_info_industry_gics(W117,3),IF($Y$3="wind四级行业",[1]!s_info_industry_gics(W117,4),IF($Y$3="证监会门类行业",[1]!s_info_industry_csrc12_n(W117,公司分析!D$5,1),""))))))))</f>
        <v>多样化房地产活动</v>
      </c>
      <c r="Z117" s="298" t="str">
        <f>IF(Y117=行业比较!$E$6,ROW(),"")</f>
        <v/>
      </c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</row>
    <row r="118" spans="2:42" x14ac:dyDescent="0.35">
      <c r="B118" s="125"/>
      <c r="C118" s="125"/>
      <c r="D118" s="125"/>
      <c r="E118" s="125"/>
      <c r="F118" s="125"/>
      <c r="G118" s="125"/>
      <c r="H118" s="125"/>
      <c r="I118" s="269"/>
      <c r="J118" s="134"/>
      <c r="K118" s="134"/>
      <c r="L118" s="134"/>
      <c r="M118" s="134"/>
      <c r="N118" s="286"/>
      <c r="O118" s="286"/>
      <c r="P118" s="125"/>
      <c r="Q118" s="125"/>
      <c r="R118" s="125"/>
      <c r="S118" s="125"/>
      <c r="T118" s="125"/>
      <c r="U118" s="297"/>
      <c r="V118" s="253">
        <f t="shared" si="8"/>
        <v>0</v>
      </c>
      <c r="W118" s="348" t="str">
        <f>IF(板块成分!B120="","",板块成分!B120)</f>
        <v>0130.HK</v>
      </c>
      <c r="X118" s="270" t="str">
        <f>[1]!s_info_name(W118)</f>
        <v>慕诗国际</v>
      </c>
      <c r="Y118" s="335" t="str">
        <f>IF($Y$3="申万一级行业",[1]!s_info_industry_sw_2021(W118,公司分析!D$5,1),IF($Y$3="申万二级行业",[1]!s_info_industry_sw_2021(W118,公司分析!D$5,2),IF($Y$3="申万三级行业",[1]!s_info_industry_sw_2021(W118,公司分析!D$5,3),IF($Y$3="wind一级行业",[1]!s_info_industry_gics(W118,1),IF($Y$3="wind二级行业",[1]!s_info_industry_gics(W118,2),IF($Y$3="wind三级行业",[1]!s_info_industry_gics(W118,3),IF($Y$3="wind四级行业",[1]!s_info_industry_gics(W118,4),IF($Y$3="证监会门类行业",[1]!s_info_industry_csrc12_n(W118,公司分析!D$5,1),""))))))))</f>
        <v>服装、服饰与奢侈品</v>
      </c>
      <c r="Z118" s="298" t="str">
        <f>IF(Y118=行业比较!$E$6,ROW(),"")</f>
        <v/>
      </c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</row>
    <row r="119" spans="2:42" x14ac:dyDescent="0.35">
      <c r="B119" s="125"/>
      <c r="C119" s="125"/>
      <c r="D119" s="125"/>
      <c r="E119" s="125"/>
      <c r="F119" s="125"/>
      <c r="G119" s="125"/>
      <c r="H119" s="125"/>
      <c r="I119" s="269"/>
      <c r="J119" s="134"/>
      <c r="K119" s="134"/>
      <c r="L119" s="134"/>
      <c r="M119" s="134"/>
      <c r="N119" s="286"/>
      <c r="O119" s="286"/>
      <c r="P119" s="125"/>
      <c r="Q119" s="125"/>
      <c r="R119" s="125"/>
      <c r="S119" s="125"/>
      <c r="T119" s="125"/>
      <c r="U119" s="297"/>
      <c r="V119" s="253">
        <f t="shared" si="8"/>
        <v>0</v>
      </c>
      <c r="W119" s="348" t="str">
        <f>IF(板块成分!B121="","",板块成分!B121)</f>
        <v>0131.HK</v>
      </c>
      <c r="X119" s="270" t="str">
        <f>[1]!s_info_name(W119)</f>
        <v>卓能(集团)</v>
      </c>
      <c r="Y119" s="335" t="str">
        <f>IF($Y$3="申万一级行业",[1]!s_info_industry_sw_2021(W119,公司分析!D$5,1),IF($Y$3="申万二级行业",[1]!s_info_industry_sw_2021(W119,公司分析!D$5,2),IF($Y$3="申万三级行业",[1]!s_info_industry_sw_2021(W119,公司分析!D$5,3),IF($Y$3="wind一级行业",[1]!s_info_industry_gics(W119,1),IF($Y$3="wind二级行业",[1]!s_info_industry_gics(W119,2),IF($Y$3="wind三级行业",[1]!s_info_industry_gics(W119,3),IF($Y$3="wind四级行业",[1]!s_info_industry_gics(W119,4),IF($Y$3="证监会门类行业",[1]!s_info_industry_csrc12_n(W119,公司分析!D$5,1),""))))))))</f>
        <v>房地产开发</v>
      </c>
      <c r="Z119" s="298" t="str">
        <f>IF(Y119=行业比较!$E$6,ROW(),"")</f>
        <v/>
      </c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</row>
    <row r="120" spans="2:42" x14ac:dyDescent="0.35">
      <c r="B120" s="125"/>
      <c r="C120" s="125"/>
      <c r="D120" s="125"/>
      <c r="E120" s="125"/>
      <c r="F120" s="125"/>
      <c r="G120" s="125"/>
      <c r="H120" s="125"/>
      <c r="I120" s="269"/>
      <c r="J120" s="134"/>
      <c r="K120" s="134"/>
      <c r="L120" s="134"/>
      <c r="M120" s="134"/>
      <c r="N120" s="286"/>
      <c r="O120" s="286"/>
      <c r="P120" s="125"/>
      <c r="Q120" s="125"/>
      <c r="R120" s="125"/>
      <c r="S120" s="125"/>
      <c r="T120" s="125"/>
      <c r="U120" s="297"/>
      <c r="V120" s="253">
        <f t="shared" si="8"/>
        <v>0</v>
      </c>
      <c r="W120" s="348" t="str">
        <f>IF(板块成分!B122="","",板块成分!B122)</f>
        <v>0132.HK</v>
      </c>
      <c r="X120" s="270" t="str">
        <f>[1]!s_info_name(W120)</f>
        <v>兴业控股</v>
      </c>
      <c r="Y120" s="335" t="str">
        <f>IF($Y$3="申万一级行业",[1]!s_info_industry_sw_2021(W120,公司分析!D$5,1),IF($Y$3="申万二级行业",[1]!s_info_industry_sw_2021(W120,公司分析!D$5,2),IF($Y$3="申万三级行业",[1]!s_info_industry_sw_2021(W120,公司分析!D$5,3),IF($Y$3="wind一级行业",[1]!s_info_industry_gics(W120,1),IF($Y$3="wind二级行业",[1]!s_info_industry_gics(W120,2),IF($Y$3="wind三级行业",[1]!s_info_industry_gics(W120,3),IF($Y$3="wind四级行业",[1]!s_info_industry_gics(W120,4),IF($Y$3="证监会门类行业",[1]!s_info_industry_csrc12_n(W120,公司分析!D$5,1),""))))))))</f>
        <v>综合类行业</v>
      </c>
      <c r="Z120" s="298" t="str">
        <f>IF(Y120=行业比较!$E$6,ROW(),"")</f>
        <v/>
      </c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</row>
    <row r="121" spans="2:42" x14ac:dyDescent="0.35">
      <c r="B121" s="125"/>
      <c r="C121" s="125"/>
      <c r="D121" s="125"/>
      <c r="E121" s="125"/>
      <c r="F121" s="125"/>
      <c r="G121" s="125"/>
      <c r="H121" s="125"/>
      <c r="I121" s="269"/>
      <c r="J121" s="134"/>
      <c r="K121" s="134"/>
      <c r="L121" s="134"/>
      <c r="M121" s="134"/>
      <c r="N121" s="286"/>
      <c r="O121" s="286"/>
      <c r="P121" s="125"/>
      <c r="Q121" s="125"/>
      <c r="R121" s="125"/>
      <c r="S121" s="125"/>
      <c r="T121" s="125"/>
      <c r="U121" s="297"/>
      <c r="V121" s="253">
        <f t="shared" si="8"/>
        <v>0</v>
      </c>
      <c r="W121" s="348" t="str">
        <f>IF(板块成分!B123="","",板块成分!B123)</f>
        <v>0133.HK</v>
      </c>
      <c r="X121" s="270" t="str">
        <f>[1]!s_info_name(W121)</f>
        <v>招商局中国基金</v>
      </c>
      <c r="Y121" s="335" t="str">
        <f>IF($Y$3="申万一级行业",[1]!s_info_industry_sw_2021(W121,公司分析!D$5,1),IF($Y$3="申万二级行业",[1]!s_info_industry_sw_2021(W121,公司分析!D$5,2),IF($Y$3="申万三级行业",[1]!s_info_industry_sw_2021(W121,公司分析!D$5,3),IF($Y$3="wind一级行业",[1]!s_info_industry_gics(W121,1),IF($Y$3="wind二级行业",[1]!s_info_industry_gics(W121,2),IF($Y$3="wind三级行业",[1]!s_info_industry_gics(W121,3),IF($Y$3="wind四级行业",[1]!s_info_industry_gics(W121,4),IF($Y$3="证监会门类行业",[1]!s_info_industry_csrc12_n(W121,公司分析!D$5,1),""))))))))</f>
        <v>多领域控股</v>
      </c>
      <c r="Z121" s="298" t="str">
        <f>IF(Y121=行业比较!$E$6,ROW(),"")</f>
        <v/>
      </c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</row>
    <row r="122" spans="2:42" x14ac:dyDescent="0.35">
      <c r="B122" s="125"/>
      <c r="C122" s="125"/>
      <c r="D122" s="125"/>
      <c r="E122" s="125"/>
      <c r="F122" s="125"/>
      <c r="G122" s="125"/>
      <c r="H122" s="125"/>
      <c r="I122" s="269"/>
      <c r="J122" s="134"/>
      <c r="K122" s="134"/>
      <c r="L122" s="134"/>
      <c r="M122" s="134"/>
      <c r="N122" s="286"/>
      <c r="O122" s="286"/>
      <c r="P122" s="125"/>
      <c r="Q122" s="125"/>
      <c r="R122" s="125"/>
      <c r="S122" s="125"/>
      <c r="T122" s="125"/>
      <c r="U122" s="297"/>
      <c r="V122" s="253">
        <f t="shared" si="8"/>
        <v>0</v>
      </c>
      <c r="W122" s="348" t="str">
        <f>IF(板块成分!B124="","",板块成分!B124)</f>
        <v>0135.HK</v>
      </c>
      <c r="X122" s="270" t="str">
        <f>[1]!s_info_name(W122)</f>
        <v>昆仑能源</v>
      </c>
      <c r="Y122" s="335" t="str">
        <f>IF($Y$3="申万一级行业",[1]!s_info_industry_sw_2021(W122,公司分析!D$5,1),IF($Y$3="申万二级行业",[1]!s_info_industry_sw_2021(W122,公司分析!D$5,2),IF($Y$3="申万三级行业",[1]!s_info_industry_sw_2021(W122,公司分析!D$5,3),IF($Y$3="wind一级行业",[1]!s_info_industry_gics(W122,1),IF($Y$3="wind二级行业",[1]!s_info_industry_gics(W122,2),IF($Y$3="wind三级行业",[1]!s_info_industry_gics(W122,3),IF($Y$3="wind四级行业",[1]!s_info_industry_gics(W122,4),IF($Y$3="证监会门类行业",[1]!s_info_industry_csrc12_n(W122,公司分析!D$5,1),""))))))))</f>
        <v>燃气</v>
      </c>
      <c r="Z122" s="298" t="str">
        <f>IF(Y122=行业比较!$E$6,ROW(),"")</f>
        <v/>
      </c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</row>
    <row r="123" spans="2:42" x14ac:dyDescent="0.35">
      <c r="B123" s="125"/>
      <c r="C123" s="125"/>
      <c r="D123" s="125"/>
      <c r="E123" s="125"/>
      <c r="F123" s="125"/>
      <c r="G123" s="125"/>
      <c r="H123" s="125"/>
      <c r="I123" s="269"/>
      <c r="J123" s="134"/>
      <c r="K123" s="134"/>
      <c r="L123" s="134"/>
      <c r="M123" s="134"/>
      <c r="N123" s="286"/>
      <c r="O123" s="286"/>
      <c r="P123" s="125"/>
      <c r="Q123" s="125"/>
      <c r="R123" s="125"/>
      <c r="S123" s="125"/>
      <c r="T123" s="125"/>
      <c r="U123" s="297"/>
      <c r="V123" s="253">
        <f t="shared" si="8"/>
        <v>0</v>
      </c>
      <c r="W123" s="348" t="str">
        <f>IF(板块成分!B125="","",板块成分!B125)</f>
        <v>0136.HK</v>
      </c>
      <c r="X123" s="270" t="str">
        <f>[1]!s_info_name(W123)</f>
        <v>中国儒意</v>
      </c>
      <c r="Y123" s="335" t="str">
        <f>IF($Y$3="申万一级行业",[1]!s_info_industry_sw_2021(W123,公司分析!D$5,1),IF($Y$3="申万二级行业",[1]!s_info_industry_sw_2021(W123,公司分析!D$5,2),IF($Y$3="申万三级行业",[1]!s_info_industry_sw_2021(W123,公司分析!D$5,3),IF($Y$3="wind一级行业",[1]!s_info_industry_gics(W123,1),IF($Y$3="wind二级行业",[1]!s_info_industry_gics(W123,2),IF($Y$3="wind三级行业",[1]!s_info_industry_gics(W123,3),IF($Y$3="wind四级行业",[1]!s_info_industry_gics(W123,4),IF($Y$3="证监会门类行业",[1]!s_info_industry_csrc12_n(W123,公司分析!D$5,1),""))))))))</f>
        <v>互联网零售</v>
      </c>
      <c r="Z123" s="298" t="str">
        <f>IF(Y123=行业比较!$E$6,ROW(),"")</f>
        <v/>
      </c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</row>
    <row r="124" spans="2:42" x14ac:dyDescent="0.35">
      <c r="B124" s="125"/>
      <c r="C124" s="125"/>
      <c r="D124" s="125"/>
      <c r="E124" s="125"/>
      <c r="F124" s="125"/>
      <c r="G124" s="125"/>
      <c r="H124" s="125"/>
      <c r="I124" s="269"/>
      <c r="J124" s="134"/>
      <c r="K124" s="134"/>
      <c r="L124" s="134"/>
      <c r="M124" s="134"/>
      <c r="N124" s="286"/>
      <c r="O124" s="286"/>
      <c r="P124" s="125"/>
      <c r="Q124" s="125"/>
      <c r="R124" s="125"/>
      <c r="S124" s="125"/>
      <c r="T124" s="125"/>
      <c r="U124" s="297"/>
      <c r="V124" s="253">
        <f t="shared" si="8"/>
        <v>0</v>
      </c>
      <c r="W124" s="348" t="str">
        <f>IF(板块成分!B126="","",板块成分!B126)</f>
        <v>0137.HK</v>
      </c>
      <c r="X124" s="270" t="str">
        <f>[1]!s_info_name(W124)</f>
        <v>金辉集团</v>
      </c>
      <c r="Y124" s="335" t="str">
        <f>IF($Y$3="申万一级行业",[1]!s_info_industry_sw_2021(W124,公司分析!D$5,1),IF($Y$3="申万二级行业",[1]!s_info_industry_sw_2021(W124,公司分析!D$5,2),IF($Y$3="申万三级行业",[1]!s_info_industry_sw_2021(W124,公司分析!D$5,3),IF($Y$3="wind一级行业",[1]!s_info_industry_gics(W124,1),IF($Y$3="wind二级行业",[1]!s_info_industry_gics(W124,2),IF($Y$3="wind三级行业",[1]!s_info_industry_gics(W124,3),IF($Y$3="wind四级行业",[1]!s_info_industry_gics(W124,4),IF($Y$3="证监会门类行业",[1]!s_info_industry_csrc12_n(W124,公司分析!D$5,1),""))))))))</f>
        <v>海运</v>
      </c>
      <c r="Z124" s="298" t="str">
        <f>IF(Y124=行业比较!$E$6,ROW(),"")</f>
        <v/>
      </c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</row>
    <row r="125" spans="2:42" x14ac:dyDescent="0.35">
      <c r="B125" s="125"/>
      <c r="C125" s="125"/>
      <c r="D125" s="125"/>
      <c r="E125" s="125"/>
      <c r="F125" s="125"/>
      <c r="G125" s="125"/>
      <c r="H125" s="125"/>
      <c r="I125" s="269"/>
      <c r="J125" s="134"/>
      <c r="K125" s="134"/>
      <c r="L125" s="134"/>
      <c r="M125" s="134"/>
      <c r="N125" s="286"/>
      <c r="O125" s="286"/>
      <c r="P125" s="125"/>
      <c r="Q125" s="125"/>
      <c r="R125" s="125"/>
      <c r="S125" s="125"/>
      <c r="T125" s="125"/>
      <c r="U125" s="297"/>
      <c r="V125" s="253">
        <f t="shared" si="8"/>
        <v>0</v>
      </c>
      <c r="W125" s="348" t="str">
        <f>IF(板块成分!B127="","",板块成分!B127)</f>
        <v>0138.HK</v>
      </c>
      <c r="X125" s="270" t="str">
        <f>[1]!s_info_name(W125)</f>
        <v>中建富通</v>
      </c>
      <c r="Y125" s="335" t="str">
        <f>IF($Y$3="申万一级行业",[1]!s_info_industry_sw_2021(W125,公司分析!D$5,1),IF($Y$3="申万二级行业",[1]!s_info_industry_sw_2021(W125,公司分析!D$5,2),IF($Y$3="申万三级行业",[1]!s_info_industry_sw_2021(W125,公司分析!D$5,3),IF($Y$3="wind一级行业",[1]!s_info_industry_gics(W125,1),IF($Y$3="wind二级行业",[1]!s_info_industry_gics(W125,2),IF($Y$3="wind三级行业",[1]!s_info_industry_gics(W125,3),IF($Y$3="wind四级行业",[1]!s_info_industry_gics(W125,4),IF($Y$3="证监会门类行业",[1]!s_info_industry_csrc12_n(W125,公司分析!D$5,1),""))))))))</f>
        <v>机动车零配件与设备</v>
      </c>
      <c r="Z125" s="298" t="str">
        <f>IF(Y125=行业比较!$E$6,ROW(),"")</f>
        <v/>
      </c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</row>
    <row r="126" spans="2:42" x14ac:dyDescent="0.35">
      <c r="B126" s="125"/>
      <c r="C126" s="125"/>
      <c r="D126" s="125"/>
      <c r="E126" s="125"/>
      <c r="F126" s="125"/>
      <c r="G126" s="125"/>
      <c r="H126" s="125"/>
      <c r="I126" s="269"/>
      <c r="J126" s="134"/>
      <c r="K126" s="134"/>
      <c r="L126" s="134"/>
      <c r="M126" s="134"/>
      <c r="N126" s="286"/>
      <c r="O126" s="286"/>
      <c r="P126" s="125"/>
      <c r="Q126" s="125"/>
      <c r="R126" s="125"/>
      <c r="S126" s="125"/>
      <c r="T126" s="125"/>
      <c r="U126" s="297"/>
      <c r="V126" s="253">
        <f t="shared" si="8"/>
        <v>0</v>
      </c>
      <c r="W126" s="348" t="str">
        <f>IF(板块成分!B128="","",板块成分!B128)</f>
        <v>0139.HK</v>
      </c>
      <c r="X126" s="270" t="str">
        <f>[1]!s_info_name(W126)</f>
        <v>中达集团控股</v>
      </c>
      <c r="Y126" s="335" t="str">
        <f>IF($Y$3="申万一级行业",[1]!s_info_industry_sw_2021(W126,公司分析!D$5,1),IF($Y$3="申万二级行业",[1]!s_info_industry_sw_2021(W126,公司分析!D$5,2),IF($Y$3="申万三级行业",[1]!s_info_industry_sw_2021(W126,公司分析!D$5,3),IF($Y$3="wind一级行业",[1]!s_info_industry_gics(W126,1),IF($Y$3="wind二级行业",[1]!s_info_industry_gics(W126,2),IF($Y$3="wind三级行业",[1]!s_info_industry_gics(W126,3),IF($Y$3="wind四级行业",[1]!s_info_industry_gics(W126,4),IF($Y$3="证监会门类行业",[1]!s_info_industry_csrc12_n(W126,公司分析!D$5,1),""))))))))</f>
        <v>投资银行业与经纪业</v>
      </c>
      <c r="Z126" s="298" t="str">
        <f>IF(Y126=行业比较!$E$6,ROW(),"")</f>
        <v/>
      </c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</row>
    <row r="127" spans="2:42" x14ac:dyDescent="0.35">
      <c r="B127" s="125"/>
      <c r="C127" s="125"/>
      <c r="D127" s="125"/>
      <c r="E127" s="125"/>
      <c r="F127" s="125"/>
      <c r="G127" s="125"/>
      <c r="H127" s="125"/>
      <c r="I127" s="269"/>
      <c r="J127" s="134"/>
      <c r="K127" s="134"/>
      <c r="L127" s="134"/>
      <c r="M127" s="134"/>
      <c r="N127" s="286"/>
      <c r="O127" s="286"/>
      <c r="P127" s="125"/>
      <c r="Q127" s="125"/>
      <c r="R127" s="125"/>
      <c r="S127" s="125"/>
      <c r="T127" s="125"/>
      <c r="U127" s="297"/>
      <c r="V127" s="253">
        <f t="shared" si="8"/>
        <v>0</v>
      </c>
      <c r="W127" s="348" t="str">
        <f>IF(板块成分!B129="","",板块成分!B129)</f>
        <v>0142.HK</v>
      </c>
      <c r="X127" s="270" t="str">
        <f>[1]!s_info_name(W127)</f>
        <v>第一太平</v>
      </c>
      <c r="Y127" s="335" t="str">
        <f>IF($Y$3="申万一级行业",[1]!s_info_industry_sw_2021(W127,公司分析!D$5,1),IF($Y$3="申万二级行业",[1]!s_info_industry_sw_2021(W127,公司分析!D$5,2),IF($Y$3="申万三级行业",[1]!s_info_industry_sw_2021(W127,公司分析!D$5,3),IF($Y$3="wind一级行业",[1]!s_info_industry_gics(W127,1),IF($Y$3="wind二级行业",[1]!s_info_industry_gics(W127,2),IF($Y$3="wind三级行业",[1]!s_info_industry_gics(W127,3),IF($Y$3="wind四级行业",[1]!s_info_industry_gics(W127,4),IF($Y$3="证监会门类行业",[1]!s_info_industry_csrc12_n(W127,公司分析!D$5,1),""))))))))</f>
        <v>食品加工与肉类</v>
      </c>
      <c r="Z127" s="298" t="str">
        <f>IF(Y127=行业比较!$E$6,ROW(),"")</f>
        <v/>
      </c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</row>
    <row r="128" spans="2:42" x14ac:dyDescent="0.35">
      <c r="B128" s="125"/>
      <c r="C128" s="125"/>
      <c r="D128" s="125"/>
      <c r="E128" s="125"/>
      <c r="F128" s="125"/>
      <c r="G128" s="125"/>
      <c r="H128" s="125"/>
      <c r="I128" s="269"/>
      <c r="J128" s="134"/>
      <c r="K128" s="134"/>
      <c r="L128" s="134"/>
      <c r="M128" s="134"/>
      <c r="N128" s="286"/>
      <c r="O128" s="286"/>
      <c r="P128" s="125"/>
      <c r="Q128" s="125"/>
      <c r="R128" s="125"/>
      <c r="S128" s="125"/>
      <c r="T128" s="125"/>
      <c r="U128" s="297"/>
      <c r="V128" s="253">
        <f t="shared" si="8"/>
        <v>0</v>
      </c>
      <c r="W128" s="348" t="str">
        <f>IF(板块成分!B130="","",板块成分!B130)</f>
        <v>0144.HK</v>
      </c>
      <c r="X128" s="270" t="str">
        <f>[1]!s_info_name(W128)</f>
        <v>招商局港口</v>
      </c>
      <c r="Y128" s="335" t="str">
        <f>IF($Y$3="申万一级行业",[1]!s_info_industry_sw_2021(W128,公司分析!D$5,1),IF($Y$3="申万二级行业",[1]!s_info_industry_sw_2021(W128,公司分析!D$5,2),IF($Y$3="申万三级行业",[1]!s_info_industry_sw_2021(W128,公司分析!D$5,3),IF($Y$3="wind一级行业",[1]!s_info_industry_gics(W128,1),IF($Y$3="wind二级行业",[1]!s_info_industry_gics(W128,2),IF($Y$3="wind三级行业",[1]!s_info_industry_gics(W128,3),IF($Y$3="wind四级行业",[1]!s_info_industry_gics(W128,4),IF($Y$3="证监会门类行业",[1]!s_info_industry_csrc12_n(W128,公司分析!D$5,1),""))))))))</f>
        <v>海港与服务</v>
      </c>
      <c r="Z128" s="298" t="str">
        <f>IF(Y128=行业比较!$E$6,ROW(),"")</f>
        <v/>
      </c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</row>
    <row r="129" spans="2:42" x14ac:dyDescent="0.35">
      <c r="B129" s="125"/>
      <c r="C129" s="125"/>
      <c r="D129" s="125"/>
      <c r="E129" s="125"/>
      <c r="F129" s="125"/>
      <c r="G129" s="125"/>
      <c r="H129" s="125"/>
      <c r="I129" s="269"/>
      <c r="J129" s="134"/>
      <c r="K129" s="134"/>
      <c r="L129" s="134"/>
      <c r="M129" s="134"/>
      <c r="N129" s="286"/>
      <c r="O129" s="286"/>
      <c r="P129" s="125"/>
      <c r="Q129" s="125"/>
      <c r="R129" s="125"/>
      <c r="S129" s="125"/>
      <c r="T129" s="125"/>
      <c r="U129" s="297"/>
      <c r="V129" s="253">
        <f t="shared" si="8"/>
        <v>0</v>
      </c>
      <c r="W129" s="348" t="str">
        <f>IF(板块成分!B131="","",板块成分!B131)</f>
        <v>0145.HK</v>
      </c>
      <c r="X129" s="270" t="str">
        <f>[1]!s_info_name(W129)</f>
        <v>信能低碳</v>
      </c>
      <c r="Y129" s="335" t="str">
        <f>IF($Y$3="申万一级行业",[1]!s_info_industry_sw_2021(W129,公司分析!D$5,1),IF($Y$3="申万二级行业",[1]!s_info_industry_sw_2021(W129,公司分析!D$5,2),IF($Y$3="申万三级行业",[1]!s_info_industry_sw_2021(W129,公司分析!D$5,3),IF($Y$3="wind一级行业",[1]!s_info_industry_gics(W129,1),IF($Y$3="wind二级行业",[1]!s_info_industry_gics(W129,2),IF($Y$3="wind三级行业",[1]!s_info_industry_gics(W129,3),IF($Y$3="wind四级行业",[1]!s_info_industry_gics(W129,4),IF($Y$3="证监会门类行业",[1]!s_info_industry_csrc12_n(W129,公司分析!D$5,1),""))))))))</f>
        <v>综合支持服务</v>
      </c>
      <c r="Z129" s="298" t="str">
        <f>IF(Y129=行业比较!$E$6,ROW(),"")</f>
        <v/>
      </c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</row>
    <row r="130" spans="2:42" x14ac:dyDescent="0.35">
      <c r="B130" s="125"/>
      <c r="C130" s="125"/>
      <c r="D130" s="125"/>
      <c r="E130" s="125"/>
      <c r="F130" s="125"/>
      <c r="G130" s="125"/>
      <c r="H130" s="125"/>
      <c r="I130" s="269"/>
      <c r="J130" s="134"/>
      <c r="K130" s="134"/>
      <c r="L130" s="134"/>
      <c r="M130" s="134"/>
      <c r="N130" s="286"/>
      <c r="O130" s="286"/>
      <c r="P130" s="125"/>
      <c r="Q130" s="125"/>
      <c r="R130" s="125"/>
      <c r="S130" s="125"/>
      <c r="T130" s="125"/>
      <c r="U130" s="297"/>
      <c r="V130" s="253">
        <f t="shared" si="8"/>
        <v>0</v>
      </c>
      <c r="W130" s="348" t="str">
        <f>IF(板块成分!B132="","",板块成分!B132)</f>
        <v>0146.HK</v>
      </c>
      <c r="X130" s="270" t="str">
        <f>[1]!s_info_name(W130)</f>
        <v>TAI PING CARPET</v>
      </c>
      <c r="Y130" s="335" t="str">
        <f>IF($Y$3="申万一级行业",[1]!s_info_industry_sw_2021(W130,公司分析!D$5,1),IF($Y$3="申万二级行业",[1]!s_info_industry_sw_2021(W130,公司分析!D$5,2),IF($Y$3="申万三级行业",[1]!s_info_industry_sw_2021(W130,公司分析!D$5,3),IF($Y$3="wind一级行业",[1]!s_info_industry_gics(W130,1),IF($Y$3="wind二级行业",[1]!s_info_industry_gics(W130,2),IF($Y$3="wind三级行业",[1]!s_info_industry_gics(W130,3),IF($Y$3="wind四级行业",[1]!s_info_industry_gics(W130,4),IF($Y$3="证监会门类行业",[1]!s_info_industry_csrc12_n(W130,公司分析!D$5,1),""))))))))</f>
        <v>纺织品</v>
      </c>
      <c r="Z130" s="298" t="str">
        <f>IF(Y130=行业比较!$E$6,ROW(),"")</f>
        <v/>
      </c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</row>
    <row r="131" spans="2:42" x14ac:dyDescent="0.35">
      <c r="B131" s="125"/>
      <c r="C131" s="125"/>
      <c r="D131" s="125"/>
      <c r="E131" s="125"/>
      <c r="F131" s="125"/>
      <c r="G131" s="125"/>
      <c r="H131" s="125"/>
      <c r="I131" s="269"/>
      <c r="J131" s="134"/>
      <c r="K131" s="134"/>
      <c r="L131" s="134"/>
      <c r="M131" s="134"/>
      <c r="N131" s="286"/>
      <c r="O131" s="286"/>
      <c r="P131" s="125"/>
      <c r="Q131" s="125"/>
      <c r="R131" s="125"/>
      <c r="S131" s="125"/>
      <c r="T131" s="125"/>
      <c r="U131" s="297"/>
      <c r="V131" s="253">
        <f t="shared" si="8"/>
        <v>0</v>
      </c>
      <c r="W131" s="348" t="str">
        <f>IF(板块成分!B133="","",板块成分!B133)</f>
        <v>0147.HK</v>
      </c>
      <c r="X131" s="270" t="str">
        <f>[1]!s_info_name(W131)</f>
        <v>国际商业结算</v>
      </c>
      <c r="Y131" s="335" t="str">
        <f>IF($Y$3="申万一级行业",[1]!s_info_industry_sw_2021(W131,公司分析!D$5,1),IF($Y$3="申万二级行业",[1]!s_info_industry_sw_2021(W131,公司分析!D$5,2),IF($Y$3="申万三级行业",[1]!s_info_industry_sw_2021(W131,公司分析!D$5,3),IF($Y$3="wind一级行业",[1]!s_info_industry_gics(W131,1),IF($Y$3="wind二级行业",[1]!s_info_industry_gics(W131,2),IF($Y$3="wind三级行业",[1]!s_info_industry_gics(W131,3),IF($Y$3="wind四级行业",[1]!s_info_industry_gics(W131,4),IF($Y$3="证监会门类行业",[1]!s_info_industry_csrc12_n(W131,公司分析!D$5,1),""))))))))</f>
        <v>多样化房地产活动</v>
      </c>
      <c r="Z131" s="298" t="str">
        <f>IF(Y131=行业比较!$E$6,ROW(),"")</f>
        <v/>
      </c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</row>
    <row r="132" spans="2:42" x14ac:dyDescent="0.35">
      <c r="B132" s="125"/>
      <c r="C132" s="125"/>
      <c r="D132" s="125"/>
      <c r="E132" s="125"/>
      <c r="F132" s="125"/>
      <c r="G132" s="125"/>
      <c r="H132" s="125"/>
      <c r="I132" s="269"/>
      <c r="J132" s="134"/>
      <c r="K132" s="134"/>
      <c r="L132" s="134"/>
      <c r="M132" s="134"/>
      <c r="N132" s="286"/>
      <c r="O132" s="286"/>
      <c r="P132" s="125"/>
      <c r="Q132" s="125"/>
      <c r="R132" s="125"/>
      <c r="S132" s="125"/>
      <c r="T132" s="125"/>
      <c r="U132" s="297"/>
      <c r="V132" s="253">
        <f t="shared" si="8"/>
        <v>0</v>
      </c>
      <c r="W132" s="348" t="str">
        <f>IF(板块成分!B134="","",板块成分!B134)</f>
        <v>0148.HK</v>
      </c>
      <c r="X132" s="270" t="str">
        <f>[1]!s_info_name(W132)</f>
        <v>建滔集团</v>
      </c>
      <c r="Y132" s="335" t="str">
        <f>IF($Y$3="申万一级行业",[1]!s_info_industry_sw_2021(W132,公司分析!D$5,1),IF($Y$3="申万二级行业",[1]!s_info_industry_sw_2021(W132,公司分析!D$5,2),IF($Y$3="申万三级行业",[1]!s_info_industry_sw_2021(W132,公司分析!D$5,3),IF($Y$3="wind一级行业",[1]!s_info_industry_gics(W132,1),IF($Y$3="wind二级行业",[1]!s_info_industry_gics(W132,2),IF($Y$3="wind三级行业",[1]!s_info_industry_gics(W132,3),IF($Y$3="wind四级行业",[1]!s_info_industry_gics(W132,4),IF($Y$3="证监会门类行业",[1]!s_info_industry_csrc12_n(W132,公司分析!D$5,1),""))))))))</f>
        <v>电子设备和仪器</v>
      </c>
      <c r="Z132" s="298" t="str">
        <f>IF(Y132=行业比较!$E$6,ROW(),"")</f>
        <v/>
      </c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</row>
    <row r="133" spans="2:42" x14ac:dyDescent="0.35">
      <c r="B133" s="125"/>
      <c r="C133" s="125"/>
      <c r="D133" s="125"/>
      <c r="E133" s="125"/>
      <c r="F133" s="125"/>
      <c r="G133" s="125"/>
      <c r="H133" s="125"/>
      <c r="I133" s="269"/>
      <c r="J133" s="134"/>
      <c r="K133" s="134"/>
      <c r="L133" s="134"/>
      <c r="M133" s="134"/>
      <c r="N133" s="286"/>
      <c r="O133" s="286"/>
      <c r="P133" s="125"/>
      <c r="Q133" s="125"/>
      <c r="R133" s="125"/>
      <c r="S133" s="125"/>
      <c r="T133" s="125"/>
      <c r="U133" s="297"/>
      <c r="V133" s="253">
        <f t="shared" ref="V133:V196" si="10">IF(Z133="",0,RANK(Z133,Z:Z,1))</f>
        <v>0</v>
      </c>
      <c r="W133" s="348" t="str">
        <f>IF(板块成分!B135="","",板块成分!B135)</f>
        <v>0149.HK</v>
      </c>
      <c r="X133" s="270" t="str">
        <f>[1]!s_info_name(W133)</f>
        <v>中国农产品交易</v>
      </c>
      <c r="Y133" s="335" t="str">
        <f>IF($Y$3="申万一级行业",[1]!s_info_industry_sw_2021(W133,公司分析!D$5,1),IF($Y$3="申万二级行业",[1]!s_info_industry_sw_2021(W133,公司分析!D$5,2),IF($Y$3="申万三级行业",[1]!s_info_industry_sw_2021(W133,公司分析!D$5,3),IF($Y$3="wind一级行业",[1]!s_info_industry_gics(W133,1),IF($Y$3="wind二级行业",[1]!s_info_industry_gics(W133,2),IF($Y$3="wind三级行业",[1]!s_info_industry_gics(W133,3),IF($Y$3="wind四级行业",[1]!s_info_industry_gics(W133,4),IF($Y$3="证监会门类行业",[1]!s_info_industry_csrc12_n(W133,公司分析!D$5,1),""))))))))</f>
        <v>房地产经营公司</v>
      </c>
      <c r="Z133" s="298" t="str">
        <f>IF(Y133=行业比较!$E$6,ROW(),"")</f>
        <v/>
      </c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</row>
    <row r="134" spans="2:42" x14ac:dyDescent="0.35">
      <c r="B134" s="125"/>
      <c r="C134" s="125"/>
      <c r="D134" s="125"/>
      <c r="E134" s="125"/>
      <c r="F134" s="125"/>
      <c r="G134" s="125"/>
      <c r="H134" s="125"/>
      <c r="I134" s="269"/>
      <c r="J134" s="134"/>
      <c r="K134" s="134"/>
      <c r="L134" s="134"/>
      <c r="M134" s="134"/>
      <c r="N134" s="286"/>
      <c r="O134" s="286"/>
      <c r="P134" s="125"/>
      <c r="Q134" s="125"/>
      <c r="R134" s="125"/>
      <c r="S134" s="125"/>
      <c r="T134" s="125"/>
      <c r="U134" s="297"/>
      <c r="V134" s="253">
        <f t="shared" si="10"/>
        <v>0</v>
      </c>
      <c r="W134" s="348" t="str">
        <f>IF(板块成分!B136="","",板块成分!B136)</f>
        <v>0150.HK</v>
      </c>
      <c r="X134" s="270" t="str">
        <f>[1]!s_info_name(W134)</f>
        <v>HYPEBEAST</v>
      </c>
      <c r="Y134" s="335" t="str">
        <f>IF($Y$3="申万一级行业",[1]!s_info_industry_sw_2021(W134,公司分析!D$5,1),IF($Y$3="申万二级行业",[1]!s_info_industry_sw_2021(W134,公司分析!D$5,2),IF($Y$3="申万三级行业",[1]!s_info_industry_sw_2021(W134,公司分析!D$5,3),IF($Y$3="wind一级行业",[1]!s_info_industry_gics(W134,1),IF($Y$3="wind二级行业",[1]!s_info_industry_gics(W134,2),IF($Y$3="wind三级行业",[1]!s_info_industry_gics(W134,3),IF($Y$3="wind四级行业",[1]!s_info_industry_gics(W134,4),IF($Y$3="证监会门类行业",[1]!s_info_industry_csrc12_n(W134,公司分析!D$5,1),""))))))))</f>
        <v>广告</v>
      </c>
      <c r="Z134" s="298" t="str">
        <f>IF(Y134=行业比较!$E$6,ROW(),"")</f>
        <v/>
      </c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</row>
    <row r="135" spans="2:42" x14ac:dyDescent="0.35">
      <c r="B135" s="125"/>
      <c r="C135" s="125"/>
      <c r="D135" s="125"/>
      <c r="E135" s="125"/>
      <c r="F135" s="125"/>
      <c r="G135" s="125"/>
      <c r="H135" s="125"/>
      <c r="I135" s="269"/>
      <c r="J135" s="134"/>
      <c r="K135" s="134"/>
      <c r="L135" s="134"/>
      <c r="M135" s="134"/>
      <c r="N135" s="286"/>
      <c r="O135" s="286"/>
      <c r="P135" s="125"/>
      <c r="Q135" s="125"/>
      <c r="R135" s="125"/>
      <c r="S135" s="125"/>
      <c r="T135" s="125"/>
      <c r="U135" s="297"/>
      <c r="V135" s="253">
        <f t="shared" si="10"/>
        <v>0</v>
      </c>
      <c r="W135" s="348" t="str">
        <f>IF(板块成分!B137="","",板块成分!B137)</f>
        <v>0151.HK</v>
      </c>
      <c r="X135" s="270" t="str">
        <f>[1]!s_info_name(W135)</f>
        <v>中国旺旺</v>
      </c>
      <c r="Y135" s="335" t="str">
        <f>IF($Y$3="申万一级行业",[1]!s_info_industry_sw_2021(W135,公司分析!D$5,1),IF($Y$3="申万二级行业",[1]!s_info_industry_sw_2021(W135,公司分析!D$5,2),IF($Y$3="申万三级行业",[1]!s_info_industry_sw_2021(W135,公司分析!D$5,3),IF($Y$3="wind一级行业",[1]!s_info_industry_gics(W135,1),IF($Y$3="wind二级行业",[1]!s_info_industry_gics(W135,2),IF($Y$3="wind三级行业",[1]!s_info_industry_gics(W135,3),IF($Y$3="wind四级行业",[1]!s_info_industry_gics(W135,4),IF($Y$3="证监会门类行业",[1]!s_info_industry_csrc12_n(W135,公司分析!D$5,1),""))))))))</f>
        <v>食品加工与肉类</v>
      </c>
      <c r="Z135" s="298" t="str">
        <f>IF(Y135=行业比较!$E$6,ROW(),"")</f>
        <v/>
      </c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</row>
    <row r="136" spans="2:42" x14ac:dyDescent="0.35">
      <c r="B136" s="125"/>
      <c r="C136" s="125"/>
      <c r="D136" s="125"/>
      <c r="E136" s="125"/>
      <c r="F136" s="125"/>
      <c r="G136" s="125"/>
      <c r="H136" s="125"/>
      <c r="I136" s="269"/>
      <c r="J136" s="134"/>
      <c r="K136" s="134"/>
      <c r="L136" s="134"/>
      <c r="M136" s="134"/>
      <c r="N136" s="286"/>
      <c r="O136" s="286"/>
      <c r="P136" s="125"/>
      <c r="Q136" s="125"/>
      <c r="R136" s="125"/>
      <c r="S136" s="125"/>
      <c r="T136" s="125"/>
      <c r="U136" s="297"/>
      <c r="V136" s="253">
        <f t="shared" si="10"/>
        <v>0</v>
      </c>
      <c r="W136" s="348" t="str">
        <f>IF(板块成分!B138="","",板块成分!B138)</f>
        <v>0152.HK</v>
      </c>
      <c r="X136" s="270" t="str">
        <f>[1]!s_info_name(W136)</f>
        <v>深圳国际</v>
      </c>
      <c r="Y136" s="335" t="str">
        <f>IF($Y$3="申万一级行业",[1]!s_info_industry_sw_2021(W136,公司分析!D$5,1),IF($Y$3="申万二级行业",[1]!s_info_industry_sw_2021(W136,公司分析!D$5,2),IF($Y$3="申万三级行业",[1]!s_info_industry_sw_2021(W136,公司分析!D$5,3),IF($Y$3="wind一级行业",[1]!s_info_industry_gics(W136,1),IF($Y$3="wind二级行业",[1]!s_info_industry_gics(W136,2),IF($Y$3="wind三级行业",[1]!s_info_industry_gics(W136,3),IF($Y$3="wind四级行业",[1]!s_info_industry_gics(W136,4),IF($Y$3="证监会门类行业",[1]!s_info_industry_csrc12_n(W136,公司分析!D$5,1),""))))))))</f>
        <v>公路与铁路</v>
      </c>
      <c r="Z136" s="298" t="str">
        <f>IF(Y136=行业比较!$E$6,ROW(),"")</f>
        <v/>
      </c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</row>
    <row r="137" spans="2:42" x14ac:dyDescent="0.35">
      <c r="B137" s="125"/>
      <c r="C137" s="125"/>
      <c r="D137" s="125"/>
      <c r="E137" s="125"/>
      <c r="F137" s="125"/>
      <c r="G137" s="125"/>
      <c r="H137" s="125"/>
      <c r="I137" s="269"/>
      <c r="J137" s="134"/>
      <c r="K137" s="134"/>
      <c r="L137" s="134"/>
      <c r="M137" s="134"/>
      <c r="N137" s="286"/>
      <c r="O137" s="286"/>
      <c r="P137" s="125"/>
      <c r="Q137" s="125"/>
      <c r="R137" s="125"/>
      <c r="S137" s="125"/>
      <c r="T137" s="125"/>
      <c r="U137" s="297"/>
      <c r="V137" s="253">
        <f t="shared" si="10"/>
        <v>0</v>
      </c>
      <c r="W137" s="348" t="str">
        <f>IF(板块成分!B139="","",板块成分!B139)</f>
        <v>0154.HK</v>
      </c>
      <c r="X137" s="270" t="str">
        <f>[1]!s_info_name(W137)</f>
        <v>北京控股环境集团</v>
      </c>
      <c r="Y137" s="335" t="str">
        <f>IF($Y$3="申万一级行业",[1]!s_info_industry_sw_2021(W137,公司分析!D$5,1),IF($Y$3="申万二级行业",[1]!s_info_industry_sw_2021(W137,公司分析!D$5,2),IF($Y$3="申万三级行业",[1]!s_info_industry_sw_2021(W137,公司分析!D$5,3),IF($Y$3="wind一级行业",[1]!s_info_industry_gics(W137,1),IF($Y$3="wind二级行业",[1]!s_info_industry_gics(W137,2),IF($Y$3="wind三级行业",[1]!s_info_industry_gics(W137,3),IF($Y$3="wind四级行业",[1]!s_info_industry_gics(W137,4),IF($Y$3="证监会门类行业",[1]!s_info_industry_csrc12_n(W137,公司分析!D$5,1),""))))))))</f>
        <v>环境与设施服务</v>
      </c>
      <c r="Z137" s="298" t="str">
        <f>IF(Y137=行业比较!$E$6,ROW(),"")</f>
        <v/>
      </c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</row>
    <row r="138" spans="2:42" x14ac:dyDescent="0.35">
      <c r="B138" s="125"/>
      <c r="C138" s="125"/>
      <c r="D138" s="125"/>
      <c r="E138" s="125"/>
      <c r="F138" s="125"/>
      <c r="G138" s="125"/>
      <c r="H138" s="125"/>
      <c r="I138" s="269"/>
      <c r="J138" s="134"/>
      <c r="K138" s="134"/>
      <c r="L138" s="134"/>
      <c r="M138" s="134"/>
      <c r="N138" s="286"/>
      <c r="O138" s="286"/>
      <c r="P138" s="125"/>
      <c r="Q138" s="125"/>
      <c r="R138" s="125"/>
      <c r="S138" s="125"/>
      <c r="T138" s="125"/>
      <c r="U138" s="297"/>
      <c r="V138" s="253">
        <f t="shared" si="10"/>
        <v>0</v>
      </c>
      <c r="W138" s="348" t="str">
        <f>IF(板块成分!B140="","",板块成分!B140)</f>
        <v>0156.HK</v>
      </c>
      <c r="X138" s="270" t="str">
        <f>[1]!s_info_name(W138)</f>
        <v>力宝华润</v>
      </c>
      <c r="Y138" s="335" t="str">
        <f>IF($Y$3="申万一级行业",[1]!s_info_industry_sw_2021(W138,公司分析!D$5,1),IF($Y$3="申万二级行业",[1]!s_info_industry_sw_2021(W138,公司分析!D$5,2),IF($Y$3="申万三级行业",[1]!s_info_industry_sw_2021(W138,公司分析!D$5,3),IF($Y$3="wind一级行业",[1]!s_info_industry_gics(W138,1),IF($Y$3="wind二级行业",[1]!s_info_industry_gics(W138,2),IF($Y$3="wind三级行业",[1]!s_info_industry_gics(W138,3),IF($Y$3="wind四级行业",[1]!s_info_industry_gics(W138,4),IF($Y$3="证监会门类行业",[1]!s_info_industry_csrc12_n(W138,公司分析!D$5,1),""))))))))</f>
        <v>食品零售</v>
      </c>
      <c r="Z138" s="298" t="str">
        <f>IF(Y138=行业比较!$E$6,ROW(),"")</f>
        <v/>
      </c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</row>
    <row r="139" spans="2:42" x14ac:dyDescent="0.35">
      <c r="B139" s="125"/>
      <c r="C139" s="125"/>
      <c r="D139" s="125"/>
      <c r="E139" s="125"/>
      <c r="F139" s="125"/>
      <c r="G139" s="125"/>
      <c r="H139" s="125"/>
      <c r="I139" s="269"/>
      <c r="J139" s="134"/>
      <c r="K139" s="134"/>
      <c r="L139" s="134"/>
      <c r="M139" s="134"/>
      <c r="N139" s="286"/>
      <c r="O139" s="286"/>
      <c r="P139" s="125"/>
      <c r="Q139" s="125"/>
      <c r="R139" s="125"/>
      <c r="S139" s="125"/>
      <c r="T139" s="125"/>
      <c r="U139" s="297"/>
      <c r="V139" s="253">
        <f t="shared" si="10"/>
        <v>0</v>
      </c>
      <c r="W139" s="348" t="str">
        <f>IF(板块成分!B141="","",板块成分!B141)</f>
        <v>0157.HK</v>
      </c>
      <c r="X139" s="270" t="str">
        <f>[1]!s_info_name(W139)</f>
        <v>自然美</v>
      </c>
      <c r="Y139" s="335" t="str">
        <f>IF($Y$3="申万一级行业",[1]!s_info_industry_sw_2021(W139,公司分析!D$5,1),IF($Y$3="申万二级行业",[1]!s_info_industry_sw_2021(W139,公司分析!D$5,2),IF($Y$3="申万三级行业",[1]!s_info_industry_sw_2021(W139,公司分析!D$5,3),IF($Y$3="wind一级行业",[1]!s_info_industry_gics(W139,1),IF($Y$3="wind二级行业",[1]!s_info_industry_gics(W139,2),IF($Y$3="wind三级行业",[1]!s_info_industry_gics(W139,3),IF($Y$3="wind四级行业",[1]!s_info_industry_gics(W139,4),IF($Y$3="证监会门类行业",[1]!s_info_industry_csrc12_n(W139,公司分析!D$5,1),""))))))))</f>
        <v>个人用品</v>
      </c>
      <c r="Z139" s="298" t="str">
        <f>IF(Y139=行业比较!$E$6,ROW(),"")</f>
        <v/>
      </c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</row>
    <row r="140" spans="2:42" x14ac:dyDescent="0.35">
      <c r="B140" s="125"/>
      <c r="C140" s="125"/>
      <c r="D140" s="125"/>
      <c r="E140" s="125"/>
      <c r="F140" s="125"/>
      <c r="G140" s="125"/>
      <c r="H140" s="125"/>
      <c r="I140" s="269"/>
      <c r="J140" s="134"/>
      <c r="K140" s="134"/>
      <c r="L140" s="134"/>
      <c r="M140" s="134"/>
      <c r="N140" s="286"/>
      <c r="O140" s="286"/>
      <c r="P140" s="125"/>
      <c r="Q140" s="125"/>
      <c r="R140" s="125"/>
      <c r="S140" s="125"/>
      <c r="T140" s="125"/>
      <c r="U140" s="297"/>
      <c r="V140" s="253">
        <f t="shared" si="10"/>
        <v>0</v>
      </c>
      <c r="W140" s="348" t="str">
        <f>IF(板块成分!B142="","",板块成分!B142)</f>
        <v>0158.HK</v>
      </c>
      <c r="X140" s="270" t="str">
        <f>[1]!s_info_name(W140)</f>
        <v>万邦投资</v>
      </c>
      <c r="Y140" s="335" t="str">
        <f>IF($Y$3="申万一级行业",[1]!s_info_industry_sw_2021(W140,公司分析!D$5,1),IF($Y$3="申万二级行业",[1]!s_info_industry_sw_2021(W140,公司分析!D$5,2),IF($Y$3="申万三级行业",[1]!s_info_industry_sw_2021(W140,公司分析!D$5,3),IF($Y$3="wind一级行业",[1]!s_info_industry_gics(W140,1),IF($Y$3="wind二级行业",[1]!s_info_industry_gics(W140,2),IF($Y$3="wind三级行业",[1]!s_info_industry_gics(W140,3),IF($Y$3="wind四级行业",[1]!s_info_industry_gics(W140,4),IF($Y$3="证监会门类行业",[1]!s_info_industry_csrc12_n(W140,公司分析!D$5,1),""))))))))</f>
        <v>房地产经营公司</v>
      </c>
      <c r="Z140" s="298" t="str">
        <f>IF(Y140=行业比较!$E$6,ROW(),"")</f>
        <v/>
      </c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</row>
    <row r="141" spans="2:42" x14ac:dyDescent="0.35">
      <c r="B141" s="125"/>
      <c r="C141" s="125"/>
      <c r="D141" s="125"/>
      <c r="E141" s="125"/>
      <c r="F141" s="125"/>
      <c r="G141" s="125"/>
      <c r="H141" s="125"/>
      <c r="I141" s="269"/>
      <c r="J141" s="134"/>
      <c r="K141" s="134"/>
      <c r="L141" s="134"/>
      <c r="M141" s="134"/>
      <c r="N141" s="286"/>
      <c r="O141" s="286"/>
      <c r="P141" s="125"/>
      <c r="Q141" s="125"/>
      <c r="R141" s="125"/>
      <c r="S141" s="125"/>
      <c r="T141" s="125"/>
      <c r="U141" s="297"/>
      <c r="V141" s="253">
        <f t="shared" si="10"/>
        <v>0</v>
      </c>
      <c r="W141" s="348" t="str">
        <f>IF(板块成分!B143="","",板块成分!B143)</f>
        <v>0159.HK</v>
      </c>
      <c r="X141" s="270" t="str">
        <f>[1]!s_info_name(W141)</f>
        <v>布莱克万矿业</v>
      </c>
      <c r="Y141" s="335" t="str">
        <f>IF($Y$3="申万一级行业",[1]!s_info_industry_sw_2021(W141,公司分析!D$5,1),IF($Y$3="申万二级行业",[1]!s_info_industry_sw_2021(W141,公司分析!D$5,2),IF($Y$3="申万三级行业",[1]!s_info_industry_sw_2021(W141,公司分析!D$5,3),IF($Y$3="wind一级行业",[1]!s_info_industry_gics(W141,1),IF($Y$3="wind二级行业",[1]!s_info_industry_gics(W141,2),IF($Y$3="wind三级行业",[1]!s_info_industry_gics(W141,3),IF($Y$3="wind四级行业",[1]!s_info_industry_gics(W141,4),IF($Y$3="证监会门类行业",[1]!s_info_industry_csrc12_n(W141,公司分析!D$5,1),""))))))))</f>
        <v>钢铁</v>
      </c>
      <c r="Z141" s="298" t="str">
        <f>IF(Y141=行业比较!$E$6,ROW(),"")</f>
        <v/>
      </c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</row>
    <row r="142" spans="2:42" x14ac:dyDescent="0.35">
      <c r="B142" s="125"/>
      <c r="C142" s="125"/>
      <c r="D142" s="125"/>
      <c r="E142" s="125"/>
      <c r="F142" s="125"/>
      <c r="G142" s="125"/>
      <c r="H142" s="125"/>
      <c r="I142" s="269"/>
      <c r="J142" s="134"/>
      <c r="K142" s="134"/>
      <c r="L142" s="134"/>
      <c r="M142" s="134"/>
      <c r="N142" s="286"/>
      <c r="O142" s="286"/>
      <c r="P142" s="125"/>
      <c r="Q142" s="125"/>
      <c r="R142" s="125"/>
      <c r="S142" s="125"/>
      <c r="T142" s="125"/>
      <c r="U142" s="297"/>
      <c r="V142" s="253">
        <f t="shared" si="10"/>
        <v>0</v>
      </c>
      <c r="W142" s="348" t="str">
        <f>IF(板块成分!B144="","",板块成分!B144)</f>
        <v>0160.HK</v>
      </c>
      <c r="X142" s="270" t="str">
        <f>[1]!s_info_name(W142)</f>
        <v>汉国置业</v>
      </c>
      <c r="Y142" s="335" t="str">
        <f>IF($Y$3="申万一级行业",[1]!s_info_industry_sw_2021(W142,公司分析!D$5,1),IF($Y$3="申万二级行业",[1]!s_info_industry_sw_2021(W142,公司分析!D$5,2),IF($Y$3="申万三级行业",[1]!s_info_industry_sw_2021(W142,公司分析!D$5,3),IF($Y$3="wind一级行业",[1]!s_info_industry_gics(W142,1),IF($Y$3="wind二级行业",[1]!s_info_industry_gics(W142,2),IF($Y$3="wind三级行业",[1]!s_info_industry_gics(W142,3),IF($Y$3="wind四级行业",[1]!s_info_industry_gics(W142,4),IF($Y$3="证监会门类行业",[1]!s_info_industry_csrc12_n(W142,公司分析!D$5,1),""))))))))</f>
        <v>房地产开发</v>
      </c>
      <c r="Z142" s="298" t="str">
        <f>IF(Y142=行业比较!$E$6,ROW(),"")</f>
        <v/>
      </c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</row>
    <row r="143" spans="2:42" x14ac:dyDescent="0.35">
      <c r="B143" s="125"/>
      <c r="C143" s="125"/>
      <c r="D143" s="125"/>
      <c r="E143" s="125"/>
      <c r="F143" s="125"/>
      <c r="G143" s="125"/>
      <c r="H143" s="125"/>
      <c r="I143" s="269"/>
      <c r="J143" s="134"/>
      <c r="K143" s="134"/>
      <c r="L143" s="134"/>
      <c r="M143" s="134"/>
      <c r="N143" s="286"/>
      <c r="O143" s="286"/>
      <c r="P143" s="125"/>
      <c r="Q143" s="125"/>
      <c r="R143" s="125"/>
      <c r="S143" s="125"/>
      <c r="T143" s="125"/>
      <c r="U143" s="297"/>
      <c r="V143" s="253">
        <f t="shared" si="10"/>
        <v>0</v>
      </c>
      <c r="W143" s="348" t="str">
        <f>IF(板块成分!B145="","",板块成分!B145)</f>
        <v>0162.HK</v>
      </c>
      <c r="X143" s="270" t="str">
        <f>[1]!s_info_name(W143)</f>
        <v>世纪金花</v>
      </c>
      <c r="Y143" s="335" t="str">
        <f>IF($Y$3="申万一级行业",[1]!s_info_industry_sw_2021(W143,公司分析!D$5,1),IF($Y$3="申万二级行业",[1]!s_info_industry_sw_2021(W143,公司分析!D$5,2),IF($Y$3="申万三级行业",[1]!s_info_industry_sw_2021(W143,公司分析!D$5,3),IF($Y$3="wind一级行业",[1]!s_info_industry_gics(W143,1),IF($Y$3="wind二级行业",[1]!s_info_industry_gics(W143,2),IF($Y$3="wind三级行业",[1]!s_info_industry_gics(W143,3),IF($Y$3="wind四级行业",[1]!s_info_industry_gics(W143,4),IF($Y$3="证监会门类行业",[1]!s_info_industry_csrc12_n(W143,公司分析!D$5,1),""))))))))</f>
        <v>百货商店</v>
      </c>
      <c r="Z143" s="298" t="str">
        <f>IF(Y143=行业比较!$E$6,ROW(),"")</f>
        <v/>
      </c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</row>
    <row r="144" spans="2:42" x14ac:dyDescent="0.35">
      <c r="B144" s="125"/>
      <c r="C144" s="125"/>
      <c r="D144" s="125"/>
      <c r="E144" s="125"/>
      <c r="F144" s="125"/>
      <c r="G144" s="125"/>
      <c r="H144" s="125"/>
      <c r="I144" s="269"/>
      <c r="J144" s="134"/>
      <c r="K144" s="134"/>
      <c r="L144" s="134"/>
      <c r="M144" s="134"/>
      <c r="N144" s="286"/>
      <c r="O144" s="286"/>
      <c r="P144" s="125"/>
      <c r="Q144" s="125"/>
      <c r="R144" s="125"/>
      <c r="S144" s="125"/>
      <c r="T144" s="125"/>
      <c r="U144" s="297"/>
      <c r="V144" s="253">
        <f t="shared" si="10"/>
        <v>0</v>
      </c>
      <c r="W144" s="348" t="str">
        <f>IF(板块成分!B146="","",板块成分!B146)</f>
        <v>0163.HK</v>
      </c>
      <c r="X144" s="270" t="str">
        <f>[1]!s_info_name(W144)</f>
        <v>英皇国际</v>
      </c>
      <c r="Y144" s="335" t="str">
        <f>IF($Y$3="申万一级行业",[1]!s_info_industry_sw_2021(W144,公司分析!D$5,1),IF($Y$3="申万二级行业",[1]!s_info_industry_sw_2021(W144,公司分析!D$5,2),IF($Y$3="申万三级行业",[1]!s_info_industry_sw_2021(W144,公司分析!D$5,3),IF($Y$3="wind一级行业",[1]!s_info_industry_gics(W144,1),IF($Y$3="wind二级行业",[1]!s_info_industry_gics(W144,2),IF($Y$3="wind三级行业",[1]!s_info_industry_gics(W144,3),IF($Y$3="wind四级行业",[1]!s_info_industry_gics(W144,4),IF($Y$3="证监会门类行业",[1]!s_info_industry_csrc12_n(W144,公司分析!D$5,1),""))))))))</f>
        <v>多样化房地产活动</v>
      </c>
      <c r="Z144" s="298" t="str">
        <f>IF(Y144=行业比较!$E$6,ROW(),"")</f>
        <v/>
      </c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</row>
    <row r="145" spans="2:42" x14ac:dyDescent="0.35">
      <c r="B145" s="125"/>
      <c r="C145" s="125"/>
      <c r="D145" s="125"/>
      <c r="E145" s="125"/>
      <c r="F145" s="125"/>
      <c r="G145" s="125"/>
      <c r="H145" s="125"/>
      <c r="I145" s="269"/>
      <c r="J145" s="134"/>
      <c r="K145" s="134"/>
      <c r="L145" s="134"/>
      <c r="M145" s="134"/>
      <c r="N145" s="286"/>
      <c r="O145" s="286"/>
      <c r="P145" s="125"/>
      <c r="Q145" s="125"/>
      <c r="R145" s="125"/>
      <c r="S145" s="125"/>
      <c r="T145" s="125"/>
      <c r="U145" s="297"/>
      <c r="V145" s="253">
        <f t="shared" si="10"/>
        <v>0</v>
      </c>
      <c r="W145" s="348" t="str">
        <f>IF(板块成分!B147="","",板块成分!B147)</f>
        <v>0164.HK</v>
      </c>
      <c r="X145" s="270" t="str">
        <f>[1]!s_info_name(W145)</f>
        <v>中国宝力科技</v>
      </c>
      <c r="Y145" s="335" t="str">
        <f>IF($Y$3="申万一级行业",[1]!s_info_industry_sw_2021(W145,公司分析!D$5,1),IF($Y$3="申万二级行业",[1]!s_info_industry_sw_2021(W145,公司分析!D$5,2),IF($Y$3="申万三级行业",[1]!s_info_industry_sw_2021(W145,公司分析!D$5,3),IF($Y$3="wind一级行业",[1]!s_info_industry_gics(W145,1),IF($Y$3="wind二级行业",[1]!s_info_industry_gics(W145,2),IF($Y$3="wind三级行业",[1]!s_info_industry_gics(W145,3),IF($Y$3="wind四级行业",[1]!s_info_industry_gics(W145,4),IF($Y$3="证监会门类行业",[1]!s_info_industry_csrc12_n(W145,公司分析!D$5,1),""))))))))</f>
        <v>消费电子产品</v>
      </c>
      <c r="Z145" s="298" t="str">
        <f>IF(Y145=行业比较!$E$6,ROW(),"")</f>
        <v/>
      </c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</row>
    <row r="146" spans="2:42" x14ac:dyDescent="0.35">
      <c r="B146" s="125"/>
      <c r="C146" s="125"/>
      <c r="D146" s="125"/>
      <c r="E146" s="125"/>
      <c r="F146" s="125"/>
      <c r="G146" s="125"/>
      <c r="H146" s="125"/>
      <c r="I146" s="269"/>
      <c r="J146" s="134"/>
      <c r="K146" s="134"/>
      <c r="L146" s="134"/>
      <c r="M146" s="134"/>
      <c r="N146" s="286"/>
      <c r="O146" s="286"/>
      <c r="P146" s="125"/>
      <c r="Q146" s="125"/>
      <c r="R146" s="125"/>
      <c r="S146" s="125"/>
      <c r="T146" s="125"/>
      <c r="U146" s="297"/>
      <c r="V146" s="253">
        <f t="shared" si="10"/>
        <v>0</v>
      </c>
      <c r="W146" s="348" t="str">
        <f>IF(板块成分!B148="","",板块成分!B148)</f>
        <v>0165.HK</v>
      </c>
      <c r="X146" s="270" t="str">
        <f>[1]!s_info_name(W146)</f>
        <v>中国光大控股</v>
      </c>
      <c r="Y146" s="335" t="str">
        <f>IF($Y$3="申万一级行业",[1]!s_info_industry_sw_2021(W146,公司分析!D$5,1),IF($Y$3="申万二级行业",[1]!s_info_industry_sw_2021(W146,公司分析!D$5,2),IF($Y$3="申万三级行业",[1]!s_info_industry_sw_2021(W146,公司分析!D$5,3),IF($Y$3="wind一级行业",[1]!s_info_industry_gics(W146,1),IF($Y$3="wind二级行业",[1]!s_info_industry_gics(W146,2),IF($Y$3="wind三级行业",[1]!s_info_industry_gics(W146,3),IF($Y$3="wind四级行业",[1]!s_info_industry_gics(W146,4),IF($Y$3="证监会门类行业",[1]!s_info_industry_csrc12_n(W146,公司分析!D$5,1),""))))))))</f>
        <v>资产管理与托管银行</v>
      </c>
      <c r="Z146" s="298" t="str">
        <f>IF(Y146=行业比较!$E$6,ROW(),"")</f>
        <v/>
      </c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</row>
    <row r="147" spans="2:42" x14ac:dyDescent="0.35">
      <c r="B147" s="125"/>
      <c r="C147" s="125"/>
      <c r="D147" s="125"/>
      <c r="E147" s="125"/>
      <c r="F147" s="125"/>
      <c r="G147" s="125"/>
      <c r="H147" s="125"/>
      <c r="I147" s="269"/>
      <c r="J147" s="134"/>
      <c r="K147" s="134"/>
      <c r="L147" s="134"/>
      <c r="M147" s="134"/>
      <c r="N147" s="286"/>
      <c r="O147" s="286"/>
      <c r="P147" s="125"/>
      <c r="Q147" s="125"/>
      <c r="R147" s="125"/>
      <c r="S147" s="125"/>
      <c r="T147" s="125"/>
      <c r="U147" s="297"/>
      <c r="V147" s="253">
        <f t="shared" si="10"/>
        <v>0</v>
      </c>
      <c r="W147" s="348" t="str">
        <f>IF(板块成分!B149="","",板块成分!B149)</f>
        <v>0166.HK</v>
      </c>
      <c r="X147" s="270" t="str">
        <f>[1]!s_info_name(W147)</f>
        <v>新时代能源</v>
      </c>
      <c r="Y147" s="335" t="str">
        <f>IF($Y$3="申万一级行业",[1]!s_info_industry_sw_2021(W147,公司分析!D$5,1),IF($Y$3="申万二级行业",[1]!s_info_industry_sw_2021(W147,公司分析!D$5,2),IF($Y$3="申万三级行业",[1]!s_info_industry_sw_2021(W147,公司分析!D$5,3),IF($Y$3="wind一级行业",[1]!s_info_industry_gics(W147,1),IF($Y$3="wind二级行业",[1]!s_info_industry_gics(W147,2),IF($Y$3="wind三级行业",[1]!s_info_industry_gics(W147,3),IF($Y$3="wind四级行业",[1]!s_info_industry_gics(W147,4),IF($Y$3="证监会门类行业",[1]!s_info_industry_csrc12_n(W147,公司分析!D$5,1),""))))))))</f>
        <v>综合性石油天然气</v>
      </c>
      <c r="Z147" s="298" t="str">
        <f>IF(Y147=行业比较!$E$6,ROW(),"")</f>
        <v/>
      </c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</row>
    <row r="148" spans="2:42" x14ac:dyDescent="0.35">
      <c r="B148" s="125"/>
      <c r="C148" s="125"/>
      <c r="D148" s="125"/>
      <c r="E148" s="125"/>
      <c r="F148" s="125"/>
      <c r="G148" s="125"/>
      <c r="H148" s="125"/>
      <c r="I148" s="269"/>
      <c r="J148" s="134"/>
      <c r="K148" s="134"/>
      <c r="L148" s="134"/>
      <c r="M148" s="134"/>
      <c r="N148" s="286"/>
      <c r="O148" s="286"/>
      <c r="P148" s="125"/>
      <c r="Q148" s="125"/>
      <c r="R148" s="125"/>
      <c r="S148" s="125"/>
      <c r="T148" s="125"/>
      <c r="U148" s="297"/>
      <c r="V148" s="253">
        <f t="shared" si="10"/>
        <v>0</v>
      </c>
      <c r="W148" s="348" t="str">
        <f>IF(板块成分!B150="","",板块成分!B150)</f>
        <v>0167.HK</v>
      </c>
      <c r="X148" s="270" t="str">
        <f>[1]!s_info_name(W148)</f>
        <v>IDT INT'L</v>
      </c>
      <c r="Y148" s="335" t="str">
        <f>IF($Y$3="申万一级行业",[1]!s_info_industry_sw_2021(W148,公司分析!D$5,1),IF($Y$3="申万二级行业",[1]!s_info_industry_sw_2021(W148,公司分析!D$5,2),IF($Y$3="申万三级行业",[1]!s_info_industry_sw_2021(W148,公司分析!D$5,3),IF($Y$3="wind一级行业",[1]!s_info_industry_gics(W148,1),IF($Y$3="wind二级行业",[1]!s_info_industry_gics(W148,2),IF($Y$3="wind三级行业",[1]!s_info_industry_gics(W148,3),IF($Y$3="wind四级行业",[1]!s_info_industry_gics(W148,4),IF($Y$3="证监会门类行业",[1]!s_info_industry_csrc12_n(W148,公司分析!D$5,1),""))))))))</f>
        <v>消费电子产品</v>
      </c>
      <c r="Z148" s="298" t="str">
        <f>IF(Y148=行业比较!$E$6,ROW(),"")</f>
        <v/>
      </c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</row>
    <row r="149" spans="2:42" x14ac:dyDescent="0.35">
      <c r="B149" s="125"/>
      <c r="C149" s="125"/>
      <c r="D149" s="125"/>
      <c r="E149" s="125"/>
      <c r="F149" s="125"/>
      <c r="G149" s="125"/>
      <c r="H149" s="125"/>
      <c r="I149" s="269"/>
      <c r="J149" s="134"/>
      <c r="K149" s="134"/>
      <c r="L149" s="134"/>
      <c r="M149" s="134"/>
      <c r="N149" s="286"/>
      <c r="O149" s="286"/>
      <c r="P149" s="125"/>
      <c r="Q149" s="125"/>
      <c r="R149" s="125"/>
      <c r="S149" s="125"/>
      <c r="T149" s="125"/>
      <c r="U149" s="297"/>
      <c r="V149" s="253">
        <f t="shared" si="10"/>
        <v>0</v>
      </c>
      <c r="W149" s="348" t="str">
        <f>IF(板块成分!B151="","",板块成分!B151)</f>
        <v>0168.HK</v>
      </c>
      <c r="X149" s="270" t="str">
        <f>[1]!s_info_name(W149)</f>
        <v>青岛啤酒股份</v>
      </c>
      <c r="Y149" s="335" t="str">
        <f>IF($Y$3="申万一级行业",[1]!s_info_industry_sw_2021(W149,公司分析!D$5,1),IF($Y$3="申万二级行业",[1]!s_info_industry_sw_2021(W149,公司分析!D$5,2),IF($Y$3="申万三级行业",[1]!s_info_industry_sw_2021(W149,公司分析!D$5,3),IF($Y$3="wind一级行业",[1]!s_info_industry_gics(W149,1),IF($Y$3="wind二级行业",[1]!s_info_industry_gics(W149,2),IF($Y$3="wind三级行业",[1]!s_info_industry_gics(W149,3),IF($Y$3="wind四级行业",[1]!s_info_industry_gics(W149,4),IF($Y$3="证监会门类行业",[1]!s_info_industry_csrc12_n(W149,公司分析!D$5,1),""))))))))</f>
        <v>啤酒</v>
      </c>
      <c r="Z149" s="298" t="str">
        <f>IF(Y149=行业比较!$E$6,ROW(),"")</f>
        <v/>
      </c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</row>
    <row r="150" spans="2:42" x14ac:dyDescent="0.35">
      <c r="B150" s="125"/>
      <c r="C150" s="125"/>
      <c r="D150" s="125"/>
      <c r="E150" s="125"/>
      <c r="F150" s="125"/>
      <c r="G150" s="125"/>
      <c r="H150" s="125"/>
      <c r="I150" s="269"/>
      <c r="J150" s="134"/>
      <c r="K150" s="134"/>
      <c r="L150" s="134"/>
      <c r="M150" s="134"/>
      <c r="N150" s="286"/>
      <c r="O150" s="286"/>
      <c r="P150" s="125"/>
      <c r="Q150" s="125"/>
      <c r="R150" s="125"/>
      <c r="S150" s="125"/>
      <c r="T150" s="125"/>
      <c r="U150" s="297"/>
      <c r="V150" s="253">
        <f t="shared" si="10"/>
        <v>0</v>
      </c>
      <c r="W150" s="348" t="str">
        <f>IF(板块成分!B152="","",板块成分!B152)</f>
        <v>0169.HK</v>
      </c>
      <c r="X150" s="270" t="str">
        <f>[1]!s_info_name(W150)</f>
        <v>万达酒店发展</v>
      </c>
      <c r="Y150" s="335" t="str">
        <f>IF($Y$3="申万一级行业",[1]!s_info_industry_sw_2021(W150,公司分析!D$5,1),IF($Y$3="申万二级行业",[1]!s_info_industry_sw_2021(W150,公司分析!D$5,2),IF($Y$3="申万三级行业",[1]!s_info_industry_sw_2021(W150,公司分析!D$5,3),IF($Y$3="wind一级行业",[1]!s_info_industry_gics(W150,1),IF($Y$3="wind二级行业",[1]!s_info_industry_gics(W150,2),IF($Y$3="wind三级行业",[1]!s_info_industry_gics(W150,3),IF($Y$3="wind四级行业",[1]!s_info_industry_gics(W150,4),IF($Y$3="证监会门类行业",[1]!s_info_industry_csrc12_n(W150,公司分析!D$5,1),""))))))))</f>
        <v>酒店、度假村与豪华游轮</v>
      </c>
      <c r="Z150" s="298" t="str">
        <f>IF(Y150=行业比较!$E$6,ROW(),"")</f>
        <v/>
      </c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</row>
    <row r="151" spans="2:42" x14ac:dyDescent="0.35">
      <c r="B151" s="125"/>
      <c r="C151" s="125"/>
      <c r="D151" s="125"/>
      <c r="E151" s="125"/>
      <c r="F151" s="125"/>
      <c r="G151" s="125"/>
      <c r="H151" s="125"/>
      <c r="I151" s="269"/>
      <c r="J151" s="134"/>
      <c r="K151" s="134"/>
      <c r="L151" s="134"/>
      <c r="M151" s="134"/>
      <c r="N151" s="286"/>
      <c r="O151" s="286"/>
      <c r="P151" s="125"/>
      <c r="Q151" s="125"/>
      <c r="R151" s="125"/>
      <c r="S151" s="125"/>
      <c r="T151" s="125"/>
      <c r="U151" s="297"/>
      <c r="V151" s="253">
        <f t="shared" si="10"/>
        <v>0</v>
      </c>
      <c r="W151" s="348" t="str">
        <f>IF(板块成分!B153="","",板块成分!B153)</f>
        <v>0171.HK</v>
      </c>
      <c r="X151" s="270" t="str">
        <f>[1]!s_info_name(W151)</f>
        <v>银建国际</v>
      </c>
      <c r="Y151" s="335" t="str">
        <f>IF($Y$3="申万一级行业",[1]!s_info_industry_sw_2021(W151,公司分析!D$5,1),IF($Y$3="申万二级行业",[1]!s_info_industry_sw_2021(W151,公司分析!D$5,2),IF($Y$3="申万三级行业",[1]!s_info_industry_sw_2021(W151,公司分析!D$5,3),IF($Y$3="wind一级行业",[1]!s_info_industry_gics(W151,1),IF($Y$3="wind二级行业",[1]!s_info_industry_gics(W151,2),IF($Y$3="wind三级行业",[1]!s_info_industry_gics(W151,3),IF($Y$3="wind四级行业",[1]!s_info_industry_gics(W151,4),IF($Y$3="证监会门类行业",[1]!s_info_industry_csrc12_n(W151,公司分析!D$5,1),""))))))))</f>
        <v>多样化房地产活动</v>
      </c>
      <c r="Z151" s="298" t="str">
        <f>IF(Y151=行业比较!$E$6,ROW(),"")</f>
        <v/>
      </c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</row>
    <row r="152" spans="2:42" x14ac:dyDescent="0.35">
      <c r="B152" s="125"/>
      <c r="C152" s="125"/>
      <c r="D152" s="125"/>
      <c r="E152" s="125"/>
      <c r="F152" s="125"/>
      <c r="G152" s="125"/>
      <c r="H152" s="125"/>
      <c r="I152" s="269"/>
      <c r="J152" s="134"/>
      <c r="K152" s="134"/>
      <c r="L152" s="134"/>
      <c r="M152" s="134"/>
      <c r="N152" s="286"/>
      <c r="O152" s="286"/>
      <c r="P152" s="125"/>
      <c r="Q152" s="125"/>
      <c r="R152" s="125"/>
      <c r="S152" s="125"/>
      <c r="T152" s="125"/>
      <c r="U152" s="297"/>
      <c r="V152" s="253">
        <f t="shared" si="10"/>
        <v>0</v>
      </c>
      <c r="W152" s="348" t="str">
        <f>IF(板块成分!B154="","",板块成分!B154)</f>
        <v>0173.HK</v>
      </c>
      <c r="X152" s="270" t="str">
        <f>[1]!s_info_name(W152)</f>
        <v>嘉华国际</v>
      </c>
      <c r="Y152" s="335" t="str">
        <f>IF($Y$3="申万一级行业",[1]!s_info_industry_sw_2021(W152,公司分析!D$5,1),IF($Y$3="申万二级行业",[1]!s_info_industry_sw_2021(W152,公司分析!D$5,2),IF($Y$3="申万三级行业",[1]!s_info_industry_sw_2021(W152,公司分析!D$5,3),IF($Y$3="wind一级行业",[1]!s_info_industry_gics(W152,1),IF($Y$3="wind二级行业",[1]!s_info_industry_gics(W152,2),IF($Y$3="wind三级行业",[1]!s_info_industry_gics(W152,3),IF($Y$3="wind四级行业",[1]!s_info_industry_gics(W152,4),IF($Y$3="证监会门类行业",[1]!s_info_industry_csrc12_n(W152,公司分析!D$5,1),""))))))))</f>
        <v>多样化房地产活动</v>
      </c>
      <c r="Z152" s="298" t="str">
        <f>IF(Y152=行业比较!$E$6,ROW(),"")</f>
        <v/>
      </c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</row>
    <row r="153" spans="2:42" x14ac:dyDescent="0.35">
      <c r="B153" s="125"/>
      <c r="C153" s="125"/>
      <c r="D153" s="125"/>
      <c r="E153" s="125"/>
      <c r="F153" s="125"/>
      <c r="G153" s="125"/>
      <c r="H153" s="125"/>
      <c r="I153" s="269"/>
      <c r="J153" s="134"/>
      <c r="K153" s="134"/>
      <c r="L153" s="134"/>
      <c r="M153" s="134"/>
      <c r="N153" s="286"/>
      <c r="O153" s="286"/>
      <c r="P153" s="125"/>
      <c r="Q153" s="125"/>
      <c r="R153" s="125"/>
      <c r="S153" s="125"/>
      <c r="T153" s="125"/>
      <c r="U153" s="297"/>
      <c r="V153" s="253">
        <f t="shared" si="10"/>
        <v>0</v>
      </c>
      <c r="W153" s="348" t="str">
        <f>IF(板块成分!B155="","",板块成分!B155)</f>
        <v>0174.HK</v>
      </c>
      <c r="X153" s="270" t="str">
        <f>[1]!s_info_name(W153)</f>
        <v>盛洋投资</v>
      </c>
      <c r="Y153" s="335" t="str">
        <f>IF($Y$3="申万一级行业",[1]!s_info_industry_sw_2021(W153,公司分析!D$5,1),IF($Y$3="申万二级行业",[1]!s_info_industry_sw_2021(W153,公司分析!D$5,2),IF($Y$3="申万三级行业",[1]!s_info_industry_sw_2021(W153,公司分析!D$5,3),IF($Y$3="wind一级行业",[1]!s_info_industry_gics(W153,1),IF($Y$3="wind二级行业",[1]!s_info_industry_gics(W153,2),IF($Y$3="wind三级行业",[1]!s_info_industry_gics(W153,3),IF($Y$3="wind四级行业",[1]!s_info_industry_gics(W153,4),IF($Y$3="证监会门类行业",[1]!s_info_industry_csrc12_n(W153,公司分析!D$5,1),""))))))))</f>
        <v>投资银行业与经纪业</v>
      </c>
      <c r="Z153" s="298" t="str">
        <f>IF(Y153=行业比较!$E$6,ROW(),"")</f>
        <v/>
      </c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</row>
    <row r="154" spans="2:42" x14ac:dyDescent="0.35">
      <c r="B154" s="125"/>
      <c r="C154" s="125"/>
      <c r="D154" s="125"/>
      <c r="E154" s="125"/>
      <c r="F154" s="125"/>
      <c r="G154" s="125"/>
      <c r="H154" s="125"/>
      <c r="I154" s="269"/>
      <c r="J154" s="134"/>
      <c r="K154" s="134"/>
      <c r="L154" s="134"/>
      <c r="M154" s="134"/>
      <c r="N154" s="286"/>
      <c r="O154" s="286"/>
      <c r="P154" s="125"/>
      <c r="Q154" s="125"/>
      <c r="R154" s="125"/>
      <c r="S154" s="125"/>
      <c r="T154" s="125"/>
      <c r="U154" s="297"/>
      <c r="V154" s="253">
        <f t="shared" si="10"/>
        <v>0</v>
      </c>
      <c r="W154" s="348" t="str">
        <f>IF(板块成分!B156="","",板块成分!B156)</f>
        <v>0175.HK</v>
      </c>
      <c r="X154" s="270" t="str">
        <f>[1]!s_info_name(W154)</f>
        <v>吉利汽车</v>
      </c>
      <c r="Y154" s="335" t="str">
        <f>IF($Y$3="申万一级行业",[1]!s_info_industry_sw_2021(W154,公司分析!D$5,1),IF($Y$3="申万二级行业",[1]!s_info_industry_sw_2021(W154,公司分析!D$5,2),IF($Y$3="申万三级行业",[1]!s_info_industry_sw_2021(W154,公司分析!D$5,3),IF($Y$3="wind一级行业",[1]!s_info_industry_gics(W154,1),IF($Y$3="wind二级行业",[1]!s_info_industry_gics(W154,2),IF($Y$3="wind三级行业",[1]!s_info_industry_gics(W154,3),IF($Y$3="wind四级行业",[1]!s_info_industry_gics(W154,4),IF($Y$3="证监会门类行业",[1]!s_info_industry_csrc12_n(W154,公司分析!D$5,1),""))))))))</f>
        <v>汽车制造</v>
      </c>
      <c r="Z154" s="298" t="str">
        <f>IF(Y154=行业比较!$E$6,ROW(),"")</f>
        <v/>
      </c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</row>
    <row r="155" spans="2:42" x14ac:dyDescent="0.35">
      <c r="B155" s="125"/>
      <c r="C155" s="125"/>
      <c r="D155" s="125"/>
      <c r="E155" s="125"/>
      <c r="F155" s="125"/>
      <c r="G155" s="125"/>
      <c r="H155" s="125"/>
      <c r="I155" s="269"/>
      <c r="J155" s="134"/>
      <c r="K155" s="134"/>
      <c r="L155" s="134"/>
      <c r="M155" s="134"/>
      <c r="N155" s="286"/>
      <c r="O155" s="286"/>
      <c r="P155" s="125"/>
      <c r="Q155" s="125"/>
      <c r="R155" s="125"/>
      <c r="S155" s="125"/>
      <c r="T155" s="125"/>
      <c r="U155" s="297"/>
      <c r="V155" s="253">
        <f t="shared" si="10"/>
        <v>0</v>
      </c>
      <c r="W155" s="348" t="str">
        <f>IF(板块成分!B157="","",板块成分!B157)</f>
        <v>0176.HK</v>
      </c>
      <c r="X155" s="270" t="str">
        <f>[1]!s_info_name(W155)</f>
        <v>先机企业集团</v>
      </c>
      <c r="Y155" s="335" t="str">
        <f>IF($Y$3="申万一级行业",[1]!s_info_industry_sw_2021(W155,公司分析!D$5,1),IF($Y$3="申万二级行业",[1]!s_info_industry_sw_2021(W155,公司分析!D$5,2),IF($Y$3="申万三级行业",[1]!s_info_industry_sw_2021(W155,公司分析!D$5,3),IF($Y$3="wind一级行业",[1]!s_info_industry_gics(W155,1),IF($Y$3="wind二级行业",[1]!s_info_industry_gics(W155,2),IF($Y$3="wind三级行业",[1]!s_info_industry_gics(W155,3),IF($Y$3="wind四级行业",[1]!s_info_industry_gics(W155,4),IF($Y$3="证监会门类行业",[1]!s_info_industry_csrc12_n(W155,公司分析!D$5,1),""))))))))</f>
        <v>消费电子产品</v>
      </c>
      <c r="Z155" s="298" t="str">
        <f>IF(Y155=行业比较!$E$6,ROW(),"")</f>
        <v/>
      </c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</row>
    <row r="156" spans="2:42" x14ac:dyDescent="0.35">
      <c r="B156" s="125"/>
      <c r="C156" s="125"/>
      <c r="D156" s="125"/>
      <c r="E156" s="125"/>
      <c r="F156" s="125"/>
      <c r="G156" s="125"/>
      <c r="H156" s="125"/>
      <c r="I156" s="269"/>
      <c r="J156" s="134"/>
      <c r="K156" s="134"/>
      <c r="L156" s="134"/>
      <c r="M156" s="134"/>
      <c r="N156" s="286"/>
      <c r="O156" s="286"/>
      <c r="P156" s="125"/>
      <c r="Q156" s="125"/>
      <c r="R156" s="125"/>
      <c r="S156" s="125"/>
      <c r="T156" s="125"/>
      <c r="U156" s="297"/>
      <c r="V156" s="253">
        <f t="shared" si="10"/>
        <v>0</v>
      </c>
      <c r="W156" s="348" t="str">
        <f>IF(板块成分!B158="","",板块成分!B158)</f>
        <v>0177.HK</v>
      </c>
      <c r="X156" s="270" t="str">
        <f>[1]!s_info_name(W156)</f>
        <v>江苏宁沪高速公路</v>
      </c>
      <c r="Y156" s="335" t="str">
        <f>IF($Y$3="申万一级行业",[1]!s_info_industry_sw_2021(W156,公司分析!D$5,1),IF($Y$3="申万二级行业",[1]!s_info_industry_sw_2021(W156,公司分析!D$5,2),IF($Y$3="申万三级行业",[1]!s_info_industry_sw_2021(W156,公司分析!D$5,3),IF($Y$3="wind一级行业",[1]!s_info_industry_gics(W156,1),IF($Y$3="wind二级行业",[1]!s_info_industry_gics(W156,2),IF($Y$3="wind三级行业",[1]!s_info_industry_gics(W156,3),IF($Y$3="wind四级行业",[1]!s_info_industry_gics(W156,4),IF($Y$3="证监会门类行业",[1]!s_info_industry_csrc12_n(W156,公司分析!D$5,1),""))))))))</f>
        <v>公路与铁路</v>
      </c>
      <c r="Z156" s="298" t="str">
        <f>IF(Y156=行业比较!$E$6,ROW(),"")</f>
        <v/>
      </c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</row>
    <row r="157" spans="2:42" x14ac:dyDescent="0.35">
      <c r="B157" s="125"/>
      <c r="C157" s="125"/>
      <c r="D157" s="125"/>
      <c r="E157" s="125"/>
      <c r="F157" s="125"/>
      <c r="G157" s="125"/>
      <c r="H157" s="125"/>
      <c r="I157" s="269"/>
      <c r="J157" s="134"/>
      <c r="K157" s="134"/>
      <c r="L157" s="134"/>
      <c r="M157" s="134"/>
      <c r="N157" s="286"/>
      <c r="O157" s="286"/>
      <c r="P157" s="125"/>
      <c r="Q157" s="125"/>
      <c r="R157" s="125"/>
      <c r="S157" s="125"/>
      <c r="T157" s="125"/>
      <c r="U157" s="297"/>
      <c r="V157" s="253">
        <f t="shared" si="10"/>
        <v>0</v>
      </c>
      <c r="W157" s="348" t="str">
        <f>IF(板块成分!B159="","",板块成分!B159)</f>
        <v>0178.HK</v>
      </c>
      <c r="X157" s="270" t="str">
        <f>[1]!s_info_name(W157)</f>
        <v>莎莎国际</v>
      </c>
      <c r="Y157" s="335" t="str">
        <f>IF($Y$3="申万一级行业",[1]!s_info_industry_sw_2021(W157,公司分析!D$5,1),IF($Y$3="申万二级行业",[1]!s_info_industry_sw_2021(W157,公司分析!D$5,2),IF($Y$3="申万三级行业",[1]!s_info_industry_sw_2021(W157,公司分析!D$5,3),IF($Y$3="wind一级行业",[1]!s_info_industry_gics(W157,1),IF($Y$3="wind二级行业",[1]!s_info_industry_gics(W157,2),IF($Y$3="wind三级行业",[1]!s_info_industry_gics(W157,3),IF($Y$3="wind四级行业",[1]!s_info_industry_gics(W157,4),IF($Y$3="证监会门类行业",[1]!s_info_industry_csrc12_n(W157,公司分析!D$5,1),""))))))))</f>
        <v>专卖店</v>
      </c>
      <c r="Z157" s="298" t="str">
        <f>IF(Y157=行业比较!$E$6,ROW(),"")</f>
        <v/>
      </c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</row>
    <row r="158" spans="2:42" x14ac:dyDescent="0.35">
      <c r="B158" s="125"/>
      <c r="C158" s="125"/>
      <c r="D158" s="125"/>
      <c r="E158" s="125"/>
      <c r="F158" s="125"/>
      <c r="G158" s="125"/>
      <c r="H158" s="125"/>
      <c r="I158" s="269"/>
      <c r="J158" s="134"/>
      <c r="K158" s="134"/>
      <c r="L158" s="134"/>
      <c r="M158" s="134"/>
      <c r="N158" s="286"/>
      <c r="O158" s="286"/>
      <c r="P158" s="125"/>
      <c r="Q158" s="125"/>
      <c r="R158" s="125"/>
      <c r="S158" s="125"/>
      <c r="T158" s="125"/>
      <c r="U158" s="297"/>
      <c r="V158" s="253">
        <f t="shared" si="10"/>
        <v>0</v>
      </c>
      <c r="W158" s="348" t="str">
        <f>IF(板块成分!B160="","",板块成分!B160)</f>
        <v>0179.HK</v>
      </c>
      <c r="X158" s="270" t="str">
        <f>[1]!s_info_name(W158)</f>
        <v>德昌电机控股</v>
      </c>
      <c r="Y158" s="335" t="str">
        <f>IF($Y$3="申万一级行业",[1]!s_info_industry_sw_2021(W158,公司分析!D$5,1),IF($Y$3="申万二级行业",[1]!s_info_industry_sw_2021(W158,公司分析!D$5,2),IF($Y$3="申万三级行业",[1]!s_info_industry_sw_2021(W158,公司分析!D$5,3),IF($Y$3="wind一级行业",[1]!s_info_industry_gics(W158,1),IF($Y$3="wind二级行业",[1]!s_info_industry_gics(W158,2),IF($Y$3="wind三级行业",[1]!s_info_industry_gics(W158,3),IF($Y$3="wind四级行业",[1]!s_info_industry_gics(W158,4),IF($Y$3="证监会门类行业",[1]!s_info_industry_csrc12_n(W158,公司分析!D$5,1),""))))))))</f>
        <v>电气部件与设备</v>
      </c>
      <c r="Z158" s="298" t="str">
        <f>IF(Y158=行业比较!$E$6,ROW(),"")</f>
        <v/>
      </c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</row>
    <row r="159" spans="2:42" x14ac:dyDescent="0.35">
      <c r="B159" s="125"/>
      <c r="C159" s="125"/>
      <c r="D159" s="125"/>
      <c r="E159" s="125"/>
      <c r="F159" s="125"/>
      <c r="G159" s="125"/>
      <c r="H159" s="125"/>
      <c r="I159" s="269"/>
      <c r="J159" s="134"/>
      <c r="K159" s="134"/>
      <c r="L159" s="134"/>
      <c r="M159" s="134"/>
      <c r="N159" s="286"/>
      <c r="O159" s="286"/>
      <c r="P159" s="125"/>
      <c r="Q159" s="125"/>
      <c r="R159" s="125"/>
      <c r="S159" s="125"/>
      <c r="T159" s="125"/>
      <c r="U159" s="297"/>
      <c r="V159" s="253">
        <f t="shared" si="10"/>
        <v>0</v>
      </c>
      <c r="W159" s="348" t="str">
        <f>IF(板块成分!B161="","",板块成分!B161)</f>
        <v>0180.HK</v>
      </c>
      <c r="X159" s="270" t="str">
        <f>[1]!s_info_name(W159)</f>
        <v>开达集团</v>
      </c>
      <c r="Y159" s="335" t="str">
        <f>IF($Y$3="申万一级行业",[1]!s_info_industry_sw_2021(W159,公司分析!D$5,1),IF($Y$3="申万二级行业",[1]!s_info_industry_sw_2021(W159,公司分析!D$5,2),IF($Y$3="申万三级行业",[1]!s_info_industry_sw_2021(W159,公司分析!D$5,3),IF($Y$3="wind一级行业",[1]!s_info_industry_gics(W159,1),IF($Y$3="wind二级行业",[1]!s_info_industry_gics(W159,2),IF($Y$3="wind三级行业",[1]!s_info_industry_gics(W159,3),IF($Y$3="wind四级行业",[1]!s_info_industry_gics(W159,4),IF($Y$3="证监会门类行业",[1]!s_info_industry_csrc12_n(W159,公司分析!D$5,1),""))))))))</f>
        <v>休闲用品</v>
      </c>
      <c r="Z159" s="298" t="str">
        <f>IF(Y159=行业比较!$E$6,ROW(),"")</f>
        <v/>
      </c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</row>
    <row r="160" spans="2:42" x14ac:dyDescent="0.35">
      <c r="B160" s="125"/>
      <c r="C160" s="125"/>
      <c r="D160" s="125"/>
      <c r="E160" s="125"/>
      <c r="F160" s="125"/>
      <c r="G160" s="125"/>
      <c r="H160" s="125"/>
      <c r="I160" s="269"/>
      <c r="J160" s="134"/>
      <c r="K160" s="134"/>
      <c r="L160" s="134"/>
      <c r="M160" s="134"/>
      <c r="N160" s="286"/>
      <c r="O160" s="286"/>
      <c r="P160" s="125"/>
      <c r="Q160" s="125"/>
      <c r="R160" s="125"/>
      <c r="S160" s="125"/>
      <c r="T160" s="125"/>
      <c r="U160" s="297"/>
      <c r="V160" s="253">
        <f t="shared" si="10"/>
        <v>0</v>
      </c>
      <c r="W160" s="348" t="str">
        <f>IF(板块成分!B162="","",板块成分!B162)</f>
        <v>0181.HK</v>
      </c>
      <c r="X160" s="270" t="str">
        <f>[1]!s_info_name(W160)</f>
        <v>闽港控股</v>
      </c>
      <c r="Y160" s="335" t="str">
        <f>IF($Y$3="申万一级行业",[1]!s_info_industry_sw_2021(W160,公司分析!D$5,1),IF($Y$3="申万二级行业",[1]!s_info_industry_sw_2021(W160,公司分析!D$5,2),IF($Y$3="申万三级行业",[1]!s_info_industry_sw_2021(W160,公司分析!D$5,3),IF($Y$3="wind一级行业",[1]!s_info_industry_gics(W160,1),IF($Y$3="wind二级行业",[1]!s_info_industry_gics(W160,2),IF($Y$3="wind三级行业",[1]!s_info_industry_gics(W160,3),IF($Y$3="wind四级行业",[1]!s_info_industry_gics(W160,4),IF($Y$3="证监会门类行业",[1]!s_info_industry_csrc12_n(W160,公司分析!D$5,1),""))))))))</f>
        <v>酒店、度假村与豪华游轮</v>
      </c>
      <c r="Z160" s="298" t="str">
        <f>IF(Y160=行业比较!$E$6,ROW(),"")</f>
        <v/>
      </c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</row>
    <row r="161" spans="2:42" x14ac:dyDescent="0.35">
      <c r="B161" s="125"/>
      <c r="C161" s="125"/>
      <c r="D161" s="125"/>
      <c r="E161" s="125"/>
      <c r="F161" s="125"/>
      <c r="G161" s="125"/>
      <c r="H161" s="125"/>
      <c r="I161" s="269"/>
      <c r="J161" s="134"/>
      <c r="K161" s="134"/>
      <c r="L161" s="134"/>
      <c r="M161" s="134"/>
      <c r="N161" s="286"/>
      <c r="O161" s="286"/>
      <c r="P161" s="125"/>
      <c r="Q161" s="125"/>
      <c r="R161" s="125"/>
      <c r="S161" s="125"/>
      <c r="T161" s="125"/>
      <c r="U161" s="297"/>
      <c r="V161" s="253">
        <f t="shared" si="10"/>
        <v>0</v>
      </c>
      <c r="W161" s="348" t="str">
        <f>IF(板块成分!B163="","",板块成分!B163)</f>
        <v>0182.HK</v>
      </c>
      <c r="X161" s="270" t="str">
        <f>[1]!s_info_name(W161)</f>
        <v>协合新能源</v>
      </c>
      <c r="Y161" s="335" t="str">
        <f>IF($Y$3="申万一级行业",[1]!s_info_industry_sw_2021(W161,公司分析!D$5,1),IF($Y$3="申万二级行业",[1]!s_info_industry_sw_2021(W161,公司分析!D$5,2),IF($Y$3="申万三级行业",[1]!s_info_industry_sw_2021(W161,公司分析!D$5,3),IF($Y$3="wind一级行业",[1]!s_info_industry_gics(W161,1),IF($Y$3="wind二级行业",[1]!s_info_industry_gics(W161,2),IF($Y$3="wind三级行业",[1]!s_info_industry_gics(W161,3),IF($Y$3="wind四级行业",[1]!s_info_industry_gics(W161,4),IF($Y$3="证监会门类行业",[1]!s_info_industry_csrc12_n(W161,公司分析!D$5,1),""))))))))</f>
        <v>独立电力生产商与能源贸易商</v>
      </c>
      <c r="Z161" s="298" t="str">
        <f>IF(Y161=行业比较!$E$6,ROW(),"")</f>
        <v/>
      </c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</row>
    <row r="162" spans="2:42" x14ac:dyDescent="0.35">
      <c r="B162" s="125"/>
      <c r="C162" s="125"/>
      <c r="D162" s="125"/>
      <c r="E162" s="125"/>
      <c r="F162" s="125"/>
      <c r="G162" s="125"/>
      <c r="H162" s="125"/>
      <c r="I162" s="269"/>
      <c r="J162" s="134"/>
      <c r="K162" s="134"/>
      <c r="L162" s="134"/>
      <c r="M162" s="134"/>
      <c r="N162" s="286"/>
      <c r="O162" s="286"/>
      <c r="P162" s="125"/>
      <c r="Q162" s="125"/>
      <c r="R162" s="125"/>
      <c r="S162" s="125"/>
      <c r="T162" s="125"/>
      <c r="U162" s="297"/>
      <c r="V162" s="253">
        <f t="shared" si="10"/>
        <v>0</v>
      </c>
      <c r="W162" s="348" t="str">
        <f>IF(板块成分!B164="","",板块成分!B164)</f>
        <v>0183.HK</v>
      </c>
      <c r="X162" s="270" t="str">
        <f>[1]!s_info_name(W162)</f>
        <v>宏辉集团</v>
      </c>
      <c r="Y162" s="335" t="str">
        <f>IF($Y$3="申万一级行业",[1]!s_info_industry_sw_2021(W162,公司分析!D$5,1),IF($Y$3="申万二级行业",[1]!s_info_industry_sw_2021(W162,公司分析!D$5,2),IF($Y$3="申万三级行业",[1]!s_info_industry_sw_2021(W162,公司分析!D$5,3),IF($Y$3="wind一级行业",[1]!s_info_industry_gics(W162,1),IF($Y$3="wind二级行业",[1]!s_info_industry_gics(W162,2),IF($Y$3="wind三级行业",[1]!s_info_industry_gics(W162,3),IF($Y$3="wind四级行业",[1]!s_info_industry_gics(W162,4),IF($Y$3="证监会门类行业",[1]!s_info_industry_csrc12_n(W162,公司分析!D$5,1),""))))))))</f>
        <v>房地产服务</v>
      </c>
      <c r="Z162" s="298" t="str">
        <f>IF(Y162=行业比较!$E$6,ROW(),"")</f>
        <v/>
      </c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</row>
    <row r="163" spans="2:42" x14ac:dyDescent="0.35">
      <c r="B163" s="125"/>
      <c r="C163" s="125"/>
      <c r="D163" s="125"/>
      <c r="E163" s="125"/>
      <c r="F163" s="125"/>
      <c r="G163" s="125"/>
      <c r="H163" s="125"/>
      <c r="I163" s="269"/>
      <c r="J163" s="134"/>
      <c r="K163" s="134"/>
      <c r="L163" s="134"/>
      <c r="M163" s="134"/>
      <c r="N163" s="286"/>
      <c r="O163" s="286"/>
      <c r="P163" s="125"/>
      <c r="Q163" s="125"/>
      <c r="R163" s="125"/>
      <c r="S163" s="125"/>
      <c r="T163" s="125"/>
      <c r="U163" s="297"/>
      <c r="V163" s="253">
        <f t="shared" si="10"/>
        <v>0</v>
      </c>
      <c r="W163" s="348" t="str">
        <f>IF(板块成分!B165="","",板块成分!B165)</f>
        <v>0184.HK</v>
      </c>
      <c r="X163" s="270" t="str">
        <f>[1]!s_info_name(W163)</f>
        <v>激成投资</v>
      </c>
      <c r="Y163" s="335" t="str">
        <f>IF($Y$3="申万一级行业",[1]!s_info_industry_sw_2021(W163,公司分析!D$5,1),IF($Y$3="申万二级行业",[1]!s_info_industry_sw_2021(W163,公司分析!D$5,2),IF($Y$3="申万三级行业",[1]!s_info_industry_sw_2021(W163,公司分析!D$5,3),IF($Y$3="wind一级行业",[1]!s_info_industry_gics(W163,1),IF($Y$3="wind二级行业",[1]!s_info_industry_gics(W163,2),IF($Y$3="wind三级行业",[1]!s_info_industry_gics(W163,3),IF($Y$3="wind四级行业",[1]!s_info_industry_gics(W163,4),IF($Y$3="证监会门类行业",[1]!s_info_industry_csrc12_n(W163,公司分析!D$5,1),""))))))))</f>
        <v>酒店、度假村与豪华游轮</v>
      </c>
      <c r="Z163" s="298" t="str">
        <f>IF(Y163=行业比较!$E$6,ROW(),"")</f>
        <v/>
      </c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</row>
    <row r="164" spans="2:42" x14ac:dyDescent="0.35">
      <c r="B164" s="125"/>
      <c r="C164" s="125"/>
      <c r="D164" s="125"/>
      <c r="E164" s="125"/>
      <c r="F164" s="125"/>
      <c r="G164" s="125"/>
      <c r="H164" s="125"/>
      <c r="I164" s="269"/>
      <c r="J164" s="134"/>
      <c r="K164" s="134"/>
      <c r="L164" s="134"/>
      <c r="M164" s="134"/>
      <c r="N164" s="286"/>
      <c r="O164" s="286"/>
      <c r="P164" s="125"/>
      <c r="Q164" s="125"/>
      <c r="R164" s="125"/>
      <c r="S164" s="125"/>
      <c r="T164" s="125"/>
      <c r="U164" s="297"/>
      <c r="V164" s="253">
        <f t="shared" si="10"/>
        <v>0</v>
      </c>
      <c r="W164" s="348" t="str">
        <f>IF(板块成分!B166="","",板块成分!B166)</f>
        <v>0185.HK</v>
      </c>
      <c r="X164" s="270" t="str">
        <f>[1]!s_info_name(W164)</f>
        <v>正商实业</v>
      </c>
      <c r="Y164" s="335" t="str">
        <f>IF($Y$3="申万一级行业",[1]!s_info_industry_sw_2021(W164,公司分析!D$5,1),IF($Y$3="申万二级行业",[1]!s_info_industry_sw_2021(W164,公司分析!D$5,2),IF($Y$3="申万三级行业",[1]!s_info_industry_sw_2021(W164,公司分析!D$5,3),IF($Y$3="wind一级行业",[1]!s_info_industry_gics(W164,1),IF($Y$3="wind二级行业",[1]!s_info_industry_gics(W164,2),IF($Y$3="wind三级行业",[1]!s_info_industry_gics(W164,3),IF($Y$3="wind四级行业",[1]!s_info_industry_gics(W164,4),IF($Y$3="证监会门类行业",[1]!s_info_industry_csrc12_n(W164,公司分析!D$5,1),""))))))))</f>
        <v>多样化房地产活动</v>
      </c>
      <c r="Z164" s="298" t="str">
        <f>IF(Y164=行业比较!$E$6,ROW(),"")</f>
        <v/>
      </c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</row>
    <row r="165" spans="2:42" x14ac:dyDescent="0.35">
      <c r="B165" s="125"/>
      <c r="C165" s="125"/>
      <c r="D165" s="125"/>
      <c r="E165" s="125"/>
      <c r="F165" s="125"/>
      <c r="G165" s="125"/>
      <c r="H165" s="125"/>
      <c r="I165" s="269"/>
      <c r="J165" s="134"/>
      <c r="K165" s="134"/>
      <c r="L165" s="134"/>
      <c r="M165" s="134"/>
      <c r="N165" s="286"/>
      <c r="O165" s="286"/>
      <c r="P165" s="125"/>
      <c r="Q165" s="125"/>
      <c r="R165" s="125"/>
      <c r="S165" s="125"/>
      <c r="T165" s="125"/>
      <c r="U165" s="297"/>
      <c r="V165" s="253">
        <f t="shared" si="10"/>
        <v>0</v>
      </c>
      <c r="W165" s="348" t="str">
        <f>IF(板块成分!B167="","",板块成分!B167)</f>
        <v>0186.HK</v>
      </c>
      <c r="X165" s="270" t="str">
        <f>[1]!s_info_name(W165)</f>
        <v>敏捷控股</v>
      </c>
      <c r="Y165" s="335" t="str">
        <f>IF($Y$3="申万一级行业",[1]!s_info_industry_sw_2021(W165,公司分析!D$5,1),IF($Y$3="申万二级行业",[1]!s_info_industry_sw_2021(W165,公司分析!D$5,2),IF($Y$3="申万三级行业",[1]!s_info_industry_sw_2021(W165,公司分析!D$5,3),IF($Y$3="wind一级行业",[1]!s_info_industry_gics(W165,1),IF($Y$3="wind二级行业",[1]!s_info_industry_gics(W165,2),IF($Y$3="wind三级行业",[1]!s_info_industry_gics(W165,3),IF($Y$3="wind四级行业",[1]!s_info_industry_gics(W165,4),IF($Y$3="证监会门类行业",[1]!s_info_industry_csrc12_n(W165,公司分析!D$5,1),""))))))))</f>
        <v>消费品经销商</v>
      </c>
      <c r="Z165" s="298" t="str">
        <f>IF(Y165=行业比较!$E$6,ROW(),"")</f>
        <v/>
      </c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</row>
    <row r="166" spans="2:42" x14ac:dyDescent="0.35">
      <c r="B166" s="125"/>
      <c r="C166" s="125"/>
      <c r="D166" s="125"/>
      <c r="E166" s="125"/>
      <c r="F166" s="125"/>
      <c r="G166" s="125"/>
      <c r="H166" s="125"/>
      <c r="I166" s="269"/>
      <c r="J166" s="134"/>
      <c r="K166" s="134"/>
      <c r="L166" s="134"/>
      <c r="M166" s="134"/>
      <c r="N166" s="286"/>
      <c r="O166" s="286"/>
      <c r="P166" s="125"/>
      <c r="Q166" s="125"/>
      <c r="R166" s="125"/>
      <c r="S166" s="125"/>
      <c r="T166" s="125"/>
      <c r="U166" s="297"/>
      <c r="V166" s="253">
        <f t="shared" si="10"/>
        <v>0</v>
      </c>
      <c r="W166" s="348" t="str">
        <f>IF(板块成分!B168="","",板块成分!B168)</f>
        <v>0187.HK</v>
      </c>
      <c r="X166" s="270" t="str">
        <f>[1]!s_info_name(W166)</f>
        <v>京城机电股份</v>
      </c>
      <c r="Y166" s="335" t="str">
        <f>IF($Y$3="申万一级行业",[1]!s_info_industry_sw_2021(W166,公司分析!D$5,1),IF($Y$3="申万二级行业",[1]!s_info_industry_sw_2021(W166,公司分析!D$5,2),IF($Y$3="申万三级行业",[1]!s_info_industry_sw_2021(W166,公司分析!D$5,3),IF($Y$3="wind一级行业",[1]!s_info_industry_gics(W166,1),IF($Y$3="wind二级行业",[1]!s_info_industry_gics(W166,2),IF($Y$3="wind三级行业",[1]!s_info_industry_gics(W166,3),IF($Y$3="wind四级行业",[1]!s_info_industry_gics(W166,4),IF($Y$3="证监会门类行业",[1]!s_info_industry_csrc12_n(W166,公司分析!D$5,1),""))))))))</f>
        <v>工业机械</v>
      </c>
      <c r="Z166" s="298" t="str">
        <f>IF(Y166=行业比较!$E$6,ROW(),"")</f>
        <v/>
      </c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</row>
    <row r="167" spans="2:42" x14ac:dyDescent="0.35">
      <c r="B167" s="125"/>
      <c r="C167" s="125"/>
      <c r="D167" s="125"/>
      <c r="E167" s="125"/>
      <c r="F167" s="125"/>
      <c r="G167" s="125"/>
      <c r="H167" s="125"/>
      <c r="I167" s="269"/>
      <c r="J167" s="134"/>
      <c r="K167" s="134"/>
      <c r="L167" s="134"/>
      <c r="M167" s="134"/>
      <c r="N167" s="286"/>
      <c r="O167" s="286"/>
      <c r="P167" s="125"/>
      <c r="Q167" s="125"/>
      <c r="R167" s="125"/>
      <c r="S167" s="125"/>
      <c r="T167" s="125"/>
      <c r="U167" s="297"/>
      <c r="V167" s="253">
        <f t="shared" si="10"/>
        <v>0</v>
      </c>
      <c r="W167" s="348" t="str">
        <f>IF(板块成分!B169="","",板块成分!B169)</f>
        <v>0188.HK</v>
      </c>
      <c r="X167" s="270" t="str">
        <f>[1]!s_info_name(W167)</f>
        <v>新华汇富金融</v>
      </c>
      <c r="Y167" s="335" t="str">
        <f>IF($Y$3="申万一级行业",[1]!s_info_industry_sw_2021(W167,公司分析!D$5,1),IF($Y$3="申万二级行业",[1]!s_info_industry_sw_2021(W167,公司分析!D$5,2),IF($Y$3="申万三级行业",[1]!s_info_industry_sw_2021(W167,公司分析!D$5,3),IF($Y$3="wind一级行业",[1]!s_info_industry_gics(W167,1),IF($Y$3="wind二级行业",[1]!s_info_industry_gics(W167,2),IF($Y$3="wind三级行业",[1]!s_info_industry_gics(W167,3),IF($Y$3="wind四级行业",[1]!s_info_industry_gics(W167,4),IF($Y$3="证监会门类行业",[1]!s_info_industry_csrc12_n(W167,公司分析!D$5,1),""))))))))</f>
        <v>投资银行业与经纪业</v>
      </c>
      <c r="Z167" s="298" t="str">
        <f>IF(Y167=行业比较!$E$6,ROW(),"")</f>
        <v/>
      </c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</row>
    <row r="168" spans="2:42" x14ac:dyDescent="0.35">
      <c r="B168" s="125"/>
      <c r="C168" s="125"/>
      <c r="D168" s="125"/>
      <c r="E168" s="125"/>
      <c r="F168" s="125"/>
      <c r="G168" s="125"/>
      <c r="H168" s="125"/>
      <c r="I168" s="269"/>
      <c r="J168" s="134"/>
      <c r="K168" s="134"/>
      <c r="L168" s="134"/>
      <c r="M168" s="134"/>
      <c r="N168" s="286"/>
      <c r="O168" s="286"/>
      <c r="P168" s="125"/>
      <c r="Q168" s="125"/>
      <c r="R168" s="125"/>
      <c r="S168" s="125"/>
      <c r="T168" s="125"/>
      <c r="U168" s="297"/>
      <c r="V168" s="253">
        <f t="shared" si="10"/>
        <v>0</v>
      </c>
      <c r="W168" s="348" t="str">
        <f>IF(板块成分!B170="","",板块成分!B170)</f>
        <v>0189.HK</v>
      </c>
      <c r="X168" s="270" t="str">
        <f>[1]!s_info_name(W168)</f>
        <v>东岳集团</v>
      </c>
      <c r="Y168" s="335" t="str">
        <f>IF($Y$3="申万一级行业",[1]!s_info_industry_sw_2021(W168,公司分析!D$5,1),IF($Y$3="申万二级行业",[1]!s_info_industry_sw_2021(W168,公司分析!D$5,2),IF($Y$3="申万三级行业",[1]!s_info_industry_sw_2021(W168,公司分析!D$5,3),IF($Y$3="wind一级行业",[1]!s_info_industry_gics(W168,1),IF($Y$3="wind二级行业",[1]!s_info_industry_gics(W168,2),IF($Y$3="wind三级行业",[1]!s_info_industry_gics(W168,3),IF($Y$3="wind四级行业",[1]!s_info_industry_gics(W168,4),IF($Y$3="证监会门类行业",[1]!s_info_industry_csrc12_n(W168,公司分析!D$5,1),""))))))))</f>
        <v>特种化工</v>
      </c>
      <c r="Z168" s="298" t="str">
        <f>IF(Y168=行业比较!$E$6,ROW(),"")</f>
        <v/>
      </c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</row>
    <row r="169" spans="2:42" x14ac:dyDescent="0.35">
      <c r="B169" s="125"/>
      <c r="C169" s="125"/>
      <c r="D169" s="125"/>
      <c r="E169" s="125"/>
      <c r="F169" s="125"/>
      <c r="G169" s="125"/>
      <c r="H169" s="125"/>
      <c r="I169" s="269"/>
      <c r="J169" s="134"/>
      <c r="K169" s="134"/>
      <c r="L169" s="134"/>
      <c r="M169" s="134"/>
      <c r="N169" s="286"/>
      <c r="O169" s="286"/>
      <c r="P169" s="125"/>
      <c r="Q169" s="125"/>
      <c r="R169" s="125"/>
      <c r="S169" s="125"/>
      <c r="T169" s="125"/>
      <c r="U169" s="297"/>
      <c r="V169" s="253">
        <f t="shared" si="10"/>
        <v>0</v>
      </c>
      <c r="W169" s="348" t="str">
        <f>IF(板块成分!B171="","",板块成分!B171)</f>
        <v>0191.HK</v>
      </c>
      <c r="X169" s="270" t="str">
        <f>[1]!s_info_name(W169)</f>
        <v>丽新国际</v>
      </c>
      <c r="Y169" s="335" t="str">
        <f>IF($Y$3="申万一级行业",[1]!s_info_industry_sw_2021(W169,公司分析!D$5,1),IF($Y$3="申万二级行业",[1]!s_info_industry_sw_2021(W169,公司分析!D$5,2),IF($Y$3="申万三级行业",[1]!s_info_industry_sw_2021(W169,公司分析!D$5,3),IF($Y$3="wind一级行业",[1]!s_info_industry_gics(W169,1),IF($Y$3="wind二级行业",[1]!s_info_industry_gics(W169,2),IF($Y$3="wind三级行业",[1]!s_info_industry_gics(W169,3),IF($Y$3="wind四级行业",[1]!s_info_industry_gics(W169,4),IF($Y$3="证监会门类行业",[1]!s_info_industry_csrc12_n(W169,公司分析!D$5,1),""))))))))</f>
        <v>房地产经营公司</v>
      </c>
      <c r="Z169" s="298" t="str">
        <f>IF(Y169=行业比较!$E$6,ROW(),"")</f>
        <v/>
      </c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</row>
    <row r="170" spans="2:42" x14ac:dyDescent="0.35">
      <c r="B170" s="125"/>
      <c r="C170" s="125"/>
      <c r="D170" s="125"/>
      <c r="E170" s="125"/>
      <c r="F170" s="125"/>
      <c r="G170" s="125"/>
      <c r="H170" s="125"/>
      <c r="I170" s="269"/>
      <c r="J170" s="134"/>
      <c r="K170" s="134"/>
      <c r="L170" s="134"/>
      <c r="M170" s="134"/>
      <c r="N170" s="286"/>
      <c r="O170" s="286"/>
      <c r="P170" s="125"/>
      <c r="Q170" s="125"/>
      <c r="R170" s="125"/>
      <c r="S170" s="125"/>
      <c r="T170" s="125"/>
      <c r="U170" s="297"/>
      <c r="V170" s="253">
        <f t="shared" si="10"/>
        <v>0</v>
      </c>
      <c r="W170" s="348" t="str">
        <f>IF(板块成分!B172="","",板块成分!B172)</f>
        <v>0193.HK</v>
      </c>
      <c r="X170" s="270" t="str">
        <f>[1]!s_info_name(W170)</f>
        <v>冠中地产</v>
      </c>
      <c r="Y170" s="335" t="str">
        <f>IF($Y$3="申万一级行业",[1]!s_info_industry_sw_2021(W170,公司分析!D$5,1),IF($Y$3="申万二级行业",[1]!s_info_industry_sw_2021(W170,公司分析!D$5,2),IF($Y$3="申万三级行业",[1]!s_info_industry_sw_2021(W170,公司分析!D$5,3),IF($Y$3="wind一级行业",[1]!s_info_industry_gics(W170,1),IF($Y$3="wind二级行业",[1]!s_info_industry_gics(W170,2),IF($Y$3="wind三级行业",[1]!s_info_industry_gics(W170,3),IF($Y$3="wind四级行业",[1]!s_info_industry_gics(W170,4),IF($Y$3="证监会门类行业",[1]!s_info_industry_csrc12_n(W170,公司分析!D$5,1),""))))))))</f>
        <v>多样化房地产活动</v>
      </c>
      <c r="Z170" s="298" t="str">
        <f>IF(Y170=行业比较!$E$6,ROW(),"")</f>
        <v/>
      </c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</row>
    <row r="171" spans="2:42" x14ac:dyDescent="0.35">
      <c r="B171" s="125"/>
      <c r="C171" s="125"/>
      <c r="D171" s="125"/>
      <c r="E171" s="125"/>
      <c r="F171" s="125"/>
      <c r="G171" s="125"/>
      <c r="H171" s="125"/>
      <c r="I171" s="269"/>
      <c r="J171" s="134"/>
      <c r="K171" s="134"/>
      <c r="L171" s="134"/>
      <c r="M171" s="134"/>
      <c r="N171" s="286"/>
      <c r="O171" s="286"/>
      <c r="P171" s="125"/>
      <c r="Q171" s="125"/>
      <c r="R171" s="125"/>
      <c r="S171" s="125"/>
      <c r="T171" s="125"/>
      <c r="U171" s="297"/>
      <c r="V171" s="253">
        <f t="shared" si="10"/>
        <v>0</v>
      </c>
      <c r="W171" s="348" t="str">
        <f>IF(板块成分!B173="","",板块成分!B173)</f>
        <v>0194.HK</v>
      </c>
      <c r="X171" s="270" t="str">
        <f>[1]!s_info_name(W171)</f>
        <v>廖创兴企业</v>
      </c>
      <c r="Y171" s="335" t="str">
        <f>IF($Y$3="申万一级行业",[1]!s_info_industry_sw_2021(W171,公司分析!D$5,1),IF($Y$3="申万二级行业",[1]!s_info_industry_sw_2021(W171,公司分析!D$5,2),IF($Y$3="申万三级行业",[1]!s_info_industry_sw_2021(W171,公司分析!D$5,3),IF($Y$3="wind一级行业",[1]!s_info_industry_gics(W171,1),IF($Y$3="wind二级行业",[1]!s_info_industry_gics(W171,2),IF($Y$3="wind三级行业",[1]!s_info_industry_gics(W171,3),IF($Y$3="wind四级行业",[1]!s_info_industry_gics(W171,4),IF($Y$3="证监会门类行业",[1]!s_info_industry_csrc12_n(W171,公司分析!D$5,1),""))))))))</f>
        <v>房地产经营公司</v>
      </c>
      <c r="Z171" s="298" t="str">
        <f>IF(Y171=行业比较!$E$6,ROW(),"")</f>
        <v/>
      </c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</row>
    <row r="172" spans="2:42" x14ac:dyDescent="0.35">
      <c r="B172" s="125"/>
      <c r="C172" s="125"/>
      <c r="D172" s="125"/>
      <c r="E172" s="125"/>
      <c r="F172" s="125"/>
      <c r="G172" s="125"/>
      <c r="H172" s="125"/>
      <c r="I172" s="269"/>
      <c r="J172" s="134"/>
      <c r="K172" s="134"/>
      <c r="L172" s="134"/>
      <c r="M172" s="134"/>
      <c r="N172" s="286"/>
      <c r="O172" s="286"/>
      <c r="P172" s="125"/>
      <c r="Q172" s="125"/>
      <c r="R172" s="125"/>
      <c r="S172" s="125"/>
      <c r="T172" s="125"/>
      <c r="U172" s="297"/>
      <c r="V172" s="253">
        <f t="shared" si="10"/>
        <v>0</v>
      </c>
      <c r="W172" s="348" t="str">
        <f>IF(板块成分!B174="","",板块成分!B174)</f>
        <v>0195.HK</v>
      </c>
      <c r="X172" s="270" t="str">
        <f>[1]!s_info_name(W172)</f>
        <v>绿科科技国际</v>
      </c>
      <c r="Y172" s="335" t="str">
        <f>IF($Y$3="申万一级行业",[1]!s_info_industry_sw_2021(W172,公司分析!D$5,1),IF($Y$3="申万二级行业",[1]!s_info_industry_sw_2021(W172,公司分析!D$5,2),IF($Y$3="申万三级行业",[1]!s_info_industry_sw_2021(W172,公司分析!D$5,3),IF($Y$3="wind一级行业",[1]!s_info_industry_gics(W172,1),IF($Y$3="wind二级行业",[1]!s_info_industry_gics(W172,2),IF($Y$3="wind三级行业",[1]!s_info_industry_gics(W172,3),IF($Y$3="wind四级行业",[1]!s_info_industry_gics(W172,4),IF($Y$3="证监会门类行业",[1]!s_info_industry_csrc12_n(W172,公司分析!D$5,1),""))))))))</f>
        <v>金属非金属</v>
      </c>
      <c r="Z172" s="298" t="str">
        <f>IF(Y172=行业比较!$E$6,ROW(),"")</f>
        <v/>
      </c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</row>
    <row r="173" spans="2:42" x14ac:dyDescent="0.35">
      <c r="B173" s="125"/>
      <c r="C173" s="125"/>
      <c r="D173" s="125"/>
      <c r="E173" s="125"/>
      <c r="F173" s="125"/>
      <c r="G173" s="125"/>
      <c r="H173" s="125"/>
      <c r="I173" s="269"/>
      <c r="J173" s="134"/>
      <c r="K173" s="134"/>
      <c r="L173" s="134"/>
      <c r="M173" s="134"/>
      <c r="N173" s="286"/>
      <c r="O173" s="286"/>
      <c r="P173" s="125"/>
      <c r="Q173" s="125"/>
      <c r="R173" s="125"/>
      <c r="S173" s="125"/>
      <c r="T173" s="125"/>
      <c r="U173" s="297"/>
      <c r="V173" s="253">
        <f t="shared" si="10"/>
        <v>0</v>
      </c>
      <c r="W173" s="348" t="str">
        <f>IF(板块成分!B175="","",板块成分!B175)</f>
        <v>0196.HK</v>
      </c>
      <c r="X173" s="270" t="str">
        <f>[1]!s_info_name(W173)</f>
        <v>宏华集团</v>
      </c>
      <c r="Y173" s="335" t="str">
        <f>IF($Y$3="申万一级行业",[1]!s_info_industry_sw_2021(W173,公司分析!D$5,1),IF($Y$3="申万二级行业",[1]!s_info_industry_sw_2021(W173,公司分析!D$5,2),IF($Y$3="申万三级行业",[1]!s_info_industry_sw_2021(W173,公司分析!D$5,3),IF($Y$3="wind一级行业",[1]!s_info_industry_gics(W173,1),IF($Y$3="wind二级行业",[1]!s_info_industry_gics(W173,2),IF($Y$3="wind三级行业",[1]!s_info_industry_gics(W173,3),IF($Y$3="wind四级行业",[1]!s_info_industry_gics(W173,4),IF($Y$3="证监会门类行业",[1]!s_info_industry_csrc12_n(W173,公司分析!D$5,1),""))))))))</f>
        <v>石油天然气设备与服务</v>
      </c>
      <c r="Z173" s="298" t="str">
        <f>IF(Y173=行业比较!$E$6,ROW(),"")</f>
        <v/>
      </c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</row>
    <row r="174" spans="2:42" x14ac:dyDescent="0.35">
      <c r="B174" s="125"/>
      <c r="C174" s="125"/>
      <c r="D174" s="125"/>
      <c r="E174" s="125"/>
      <c r="F174" s="125"/>
      <c r="G174" s="125"/>
      <c r="H174" s="125"/>
      <c r="I174" s="269"/>
      <c r="J174" s="134"/>
      <c r="K174" s="134"/>
      <c r="L174" s="134"/>
      <c r="M174" s="134"/>
      <c r="N174" s="286"/>
      <c r="O174" s="286"/>
      <c r="P174" s="125"/>
      <c r="Q174" s="125"/>
      <c r="R174" s="125"/>
      <c r="S174" s="125"/>
      <c r="T174" s="125"/>
      <c r="U174" s="297"/>
      <c r="V174" s="253">
        <f t="shared" si="10"/>
        <v>0</v>
      </c>
      <c r="W174" s="348" t="str">
        <f>IF(板块成分!B176="","",板块成分!B176)</f>
        <v>0197.HK</v>
      </c>
      <c r="X174" s="270" t="str">
        <f>[1]!s_info_name(W174)</f>
        <v>亨泰</v>
      </c>
      <c r="Y174" s="335" t="str">
        <f>IF($Y$3="申万一级行业",[1]!s_info_industry_sw_2021(W174,公司分析!D$5,1),IF($Y$3="申万二级行业",[1]!s_info_industry_sw_2021(W174,公司分析!D$5,2),IF($Y$3="申万三级行业",[1]!s_info_industry_sw_2021(W174,公司分析!D$5,3),IF($Y$3="wind一级行业",[1]!s_info_industry_gics(W174,1),IF($Y$3="wind二级行业",[1]!s_info_industry_gics(W174,2),IF($Y$3="wind三级行业",[1]!s_info_industry_gics(W174,3),IF($Y$3="wind四级行业",[1]!s_info_industry_gics(W174,4),IF($Y$3="证监会门类行业",[1]!s_info_industry_csrc12_n(W174,公司分析!D$5,1),""))))))))</f>
        <v>食品分销商</v>
      </c>
      <c r="Z174" s="298" t="str">
        <f>IF(Y174=行业比较!$E$6,ROW(),"")</f>
        <v/>
      </c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</row>
    <row r="175" spans="2:42" x14ac:dyDescent="0.35">
      <c r="B175" s="125"/>
      <c r="C175" s="125"/>
      <c r="D175" s="125"/>
      <c r="E175" s="125"/>
      <c r="F175" s="125"/>
      <c r="G175" s="125"/>
      <c r="H175" s="125"/>
      <c r="I175" s="269"/>
      <c r="J175" s="134"/>
      <c r="K175" s="134"/>
      <c r="L175" s="134"/>
      <c r="M175" s="134"/>
      <c r="N175" s="286"/>
      <c r="O175" s="286"/>
      <c r="P175" s="125"/>
      <c r="Q175" s="125"/>
      <c r="R175" s="125"/>
      <c r="S175" s="125"/>
      <c r="T175" s="125"/>
      <c r="U175" s="297"/>
      <c r="V175" s="253">
        <f t="shared" si="10"/>
        <v>0</v>
      </c>
      <c r="W175" s="348" t="str">
        <f>IF(板块成分!B177="","",板块成分!B177)</f>
        <v>0199.HK</v>
      </c>
      <c r="X175" s="270" t="str">
        <f>[1]!s_info_name(W175)</f>
        <v>德祥地产</v>
      </c>
      <c r="Y175" s="335" t="str">
        <f>IF($Y$3="申万一级行业",[1]!s_info_industry_sw_2021(W175,公司分析!D$5,1),IF($Y$3="申万二级行业",[1]!s_info_industry_sw_2021(W175,公司分析!D$5,2),IF($Y$3="申万三级行业",[1]!s_info_industry_sw_2021(W175,公司分析!D$5,3),IF($Y$3="wind一级行业",[1]!s_info_industry_gics(W175,1),IF($Y$3="wind二级行业",[1]!s_info_industry_gics(W175,2),IF($Y$3="wind三级行业",[1]!s_info_industry_gics(W175,3),IF($Y$3="wind四级行业",[1]!s_info_industry_gics(W175,4),IF($Y$3="证监会门类行业",[1]!s_info_industry_csrc12_n(W175,公司分析!D$5,1),""))))))))</f>
        <v>房地产开发</v>
      </c>
      <c r="Z175" s="298" t="str">
        <f>IF(Y175=行业比较!$E$6,ROW(),"")</f>
        <v/>
      </c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</row>
    <row r="176" spans="2:42" x14ac:dyDescent="0.35">
      <c r="B176" s="125"/>
      <c r="C176" s="125"/>
      <c r="D176" s="125"/>
      <c r="E176" s="125"/>
      <c r="F176" s="125"/>
      <c r="G176" s="125"/>
      <c r="H176" s="125"/>
      <c r="I176" s="269"/>
      <c r="J176" s="134"/>
      <c r="K176" s="134"/>
      <c r="L176" s="134"/>
      <c r="M176" s="134"/>
      <c r="N176" s="286"/>
      <c r="O176" s="286"/>
      <c r="P176" s="125"/>
      <c r="Q176" s="125"/>
      <c r="R176" s="125"/>
      <c r="S176" s="125"/>
      <c r="T176" s="125"/>
      <c r="U176" s="297"/>
      <c r="V176" s="253">
        <f t="shared" si="10"/>
        <v>0</v>
      </c>
      <c r="W176" s="348" t="str">
        <f>IF(板块成分!B178="","",板块成分!B178)</f>
        <v>0200.HK</v>
      </c>
      <c r="X176" s="270" t="str">
        <f>[1]!s_info_name(W176)</f>
        <v>新濠国际发展</v>
      </c>
      <c r="Y176" s="335" t="str">
        <f>IF($Y$3="申万一级行业",[1]!s_info_industry_sw_2021(W176,公司分析!D$5,1),IF($Y$3="申万二级行业",[1]!s_info_industry_sw_2021(W176,公司分析!D$5,2),IF($Y$3="申万三级行业",[1]!s_info_industry_sw_2021(W176,公司分析!D$5,3),IF($Y$3="wind一级行业",[1]!s_info_industry_gics(W176,1),IF($Y$3="wind二级行业",[1]!s_info_industry_gics(W176,2),IF($Y$3="wind三级行业",[1]!s_info_industry_gics(W176,3),IF($Y$3="wind四级行业",[1]!s_info_industry_gics(W176,4),IF($Y$3="证监会门类行业",[1]!s_info_industry_csrc12_n(W176,公司分析!D$5,1),""))))))))</f>
        <v>赌场与赌博</v>
      </c>
      <c r="Z176" s="298" t="str">
        <f>IF(Y176=行业比较!$E$6,ROW(),"")</f>
        <v/>
      </c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</row>
    <row r="177" spans="2:42" x14ac:dyDescent="0.35">
      <c r="B177" s="125"/>
      <c r="C177" s="125"/>
      <c r="D177" s="125"/>
      <c r="E177" s="125"/>
      <c r="F177" s="125"/>
      <c r="G177" s="125"/>
      <c r="H177" s="125"/>
      <c r="I177" s="269"/>
      <c r="J177" s="134"/>
      <c r="K177" s="134"/>
      <c r="L177" s="134"/>
      <c r="M177" s="134"/>
      <c r="N177" s="286"/>
      <c r="O177" s="286"/>
      <c r="P177" s="125"/>
      <c r="Q177" s="125"/>
      <c r="R177" s="125"/>
      <c r="S177" s="125"/>
      <c r="T177" s="125"/>
      <c r="U177" s="297"/>
      <c r="V177" s="253">
        <f t="shared" si="10"/>
        <v>0</v>
      </c>
      <c r="W177" s="348" t="str">
        <f>IF(板块成分!B179="","",板块成分!B179)</f>
        <v>0201.HK</v>
      </c>
      <c r="X177" s="270" t="str">
        <f>[1]!s_info_name(W177)</f>
        <v>华大酒店</v>
      </c>
      <c r="Y177" s="335" t="str">
        <f>IF($Y$3="申万一级行业",[1]!s_info_industry_sw_2021(W177,公司分析!D$5,1),IF($Y$3="申万二级行业",[1]!s_info_industry_sw_2021(W177,公司分析!D$5,2),IF($Y$3="申万三级行业",[1]!s_info_industry_sw_2021(W177,公司分析!D$5,3),IF($Y$3="wind一级行业",[1]!s_info_industry_gics(W177,1),IF($Y$3="wind二级行业",[1]!s_info_industry_gics(W177,2),IF($Y$3="wind三级行业",[1]!s_info_industry_gics(W177,3),IF($Y$3="wind四级行业",[1]!s_info_industry_gics(W177,4),IF($Y$3="证监会门类行业",[1]!s_info_industry_csrc12_n(W177,公司分析!D$5,1),""))))))))</f>
        <v>酒店、度假村与豪华游轮</v>
      </c>
      <c r="Z177" s="298" t="str">
        <f>IF(Y177=行业比较!$E$6,ROW(),"")</f>
        <v/>
      </c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</row>
    <row r="178" spans="2:42" x14ac:dyDescent="0.35">
      <c r="B178" s="125"/>
      <c r="C178" s="125"/>
      <c r="D178" s="125"/>
      <c r="E178" s="125"/>
      <c r="F178" s="125"/>
      <c r="G178" s="125"/>
      <c r="H178" s="125"/>
      <c r="I178" s="269"/>
      <c r="J178" s="134"/>
      <c r="K178" s="134"/>
      <c r="L178" s="134"/>
      <c r="M178" s="134"/>
      <c r="N178" s="286"/>
      <c r="O178" s="286"/>
      <c r="P178" s="125"/>
      <c r="Q178" s="125"/>
      <c r="R178" s="125"/>
      <c r="S178" s="125"/>
      <c r="T178" s="125"/>
      <c r="U178" s="297"/>
      <c r="V178" s="253">
        <f t="shared" si="10"/>
        <v>0</v>
      </c>
      <c r="W178" s="348" t="str">
        <f>IF(板块成分!B180="","",板块成分!B180)</f>
        <v>0202.HK</v>
      </c>
      <c r="X178" s="270" t="str">
        <f>[1]!s_info_name(W178)</f>
        <v>润中国际控股</v>
      </c>
      <c r="Y178" s="335" t="str">
        <f>IF($Y$3="申万一级行业",[1]!s_info_industry_sw_2021(W178,公司分析!D$5,1),IF($Y$3="申万二级行业",[1]!s_info_industry_sw_2021(W178,公司分析!D$5,2),IF($Y$3="申万三级行业",[1]!s_info_industry_sw_2021(W178,公司分析!D$5,3),IF($Y$3="wind一级行业",[1]!s_info_industry_gics(W178,1),IF($Y$3="wind二级行业",[1]!s_info_industry_gics(W178,2),IF($Y$3="wind三级行业",[1]!s_info_industry_gics(W178,3),IF($Y$3="wind四级行业",[1]!s_info_industry_gics(W178,4),IF($Y$3="证监会门类行业",[1]!s_info_industry_csrc12_n(W178,公司分析!D$5,1),""))))))))</f>
        <v>综合类行业</v>
      </c>
      <c r="Z178" s="298" t="str">
        <f>IF(Y178=行业比较!$E$6,ROW(),"")</f>
        <v/>
      </c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</row>
    <row r="179" spans="2:42" x14ac:dyDescent="0.35">
      <c r="B179" s="125"/>
      <c r="C179" s="125"/>
      <c r="D179" s="125"/>
      <c r="E179" s="125"/>
      <c r="F179" s="125"/>
      <c r="G179" s="125"/>
      <c r="H179" s="125"/>
      <c r="I179" s="269"/>
      <c r="J179" s="134"/>
      <c r="K179" s="134"/>
      <c r="L179" s="134"/>
      <c r="M179" s="134"/>
      <c r="N179" s="286"/>
      <c r="O179" s="286"/>
      <c r="P179" s="125"/>
      <c r="Q179" s="125"/>
      <c r="R179" s="125"/>
      <c r="S179" s="125"/>
      <c r="T179" s="125"/>
      <c r="U179" s="297"/>
      <c r="V179" s="253">
        <f t="shared" si="10"/>
        <v>0</v>
      </c>
      <c r="W179" s="348" t="str">
        <f>IF(板块成分!B181="","",板块成分!B181)</f>
        <v>0204.HK</v>
      </c>
      <c r="X179" s="270" t="str">
        <f>[1]!s_info_name(W179)</f>
        <v>资本界金控</v>
      </c>
      <c r="Y179" s="335" t="str">
        <f>IF($Y$3="申万一级行业",[1]!s_info_industry_sw_2021(W179,公司分析!D$5,1),IF($Y$3="申万二级行业",[1]!s_info_industry_sw_2021(W179,公司分析!D$5,2),IF($Y$3="申万三级行业",[1]!s_info_industry_sw_2021(W179,公司分析!D$5,3),IF($Y$3="wind一级行业",[1]!s_info_industry_gics(W179,1),IF($Y$3="wind二级行业",[1]!s_info_industry_gics(W179,2),IF($Y$3="wind三级行业",[1]!s_info_industry_gics(W179,3),IF($Y$3="wind四级行业",[1]!s_info_industry_gics(W179,4),IF($Y$3="证监会门类行业",[1]!s_info_industry_csrc12_n(W179,公司分析!D$5,1),""))))))))</f>
        <v>资产管理与托管银行</v>
      </c>
      <c r="Z179" s="298" t="str">
        <f>IF(Y179=行业比较!$E$6,ROW(),"")</f>
        <v/>
      </c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</row>
    <row r="180" spans="2:42" x14ac:dyDescent="0.35">
      <c r="B180" s="125"/>
      <c r="C180" s="125"/>
      <c r="D180" s="125"/>
      <c r="E180" s="125"/>
      <c r="F180" s="125"/>
      <c r="G180" s="125"/>
      <c r="H180" s="125"/>
      <c r="I180" s="269"/>
      <c r="J180" s="134"/>
      <c r="K180" s="134"/>
      <c r="L180" s="134"/>
      <c r="M180" s="134"/>
      <c r="N180" s="286"/>
      <c r="O180" s="286"/>
      <c r="P180" s="125"/>
      <c r="Q180" s="125"/>
      <c r="R180" s="125"/>
      <c r="S180" s="125"/>
      <c r="T180" s="125"/>
      <c r="U180" s="297"/>
      <c r="V180" s="253">
        <f t="shared" si="10"/>
        <v>0</v>
      </c>
      <c r="W180" s="348" t="str">
        <f>IF(板块成分!B182="","",板块成分!B182)</f>
        <v>0205.HK</v>
      </c>
      <c r="X180" s="270" t="str">
        <f>[1]!s_info_name(W180)</f>
        <v>财讯传媒</v>
      </c>
      <c r="Y180" s="335" t="str">
        <f>IF($Y$3="申万一级行业",[1]!s_info_industry_sw_2021(W180,公司分析!D$5,1),IF($Y$3="申万二级行业",[1]!s_info_industry_sw_2021(W180,公司分析!D$5,2),IF($Y$3="申万三级行业",[1]!s_info_industry_sw_2021(W180,公司分析!D$5,3),IF($Y$3="wind一级行业",[1]!s_info_industry_gics(W180,1),IF($Y$3="wind二级行业",[1]!s_info_industry_gics(W180,2),IF($Y$3="wind三级行业",[1]!s_info_industry_gics(W180,3),IF($Y$3="wind四级行业",[1]!s_info_industry_gics(W180,4),IF($Y$3="证监会门类行业",[1]!s_info_industry_csrc12_n(W180,公司分析!D$5,1),""))))))))</f>
        <v>广告</v>
      </c>
      <c r="Z180" s="298" t="str">
        <f>IF(Y180=行业比较!$E$6,ROW(),"")</f>
        <v/>
      </c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</row>
    <row r="181" spans="2:42" x14ac:dyDescent="0.35">
      <c r="B181" s="125"/>
      <c r="C181" s="125"/>
      <c r="D181" s="125"/>
      <c r="E181" s="125"/>
      <c r="F181" s="125"/>
      <c r="G181" s="125"/>
      <c r="H181" s="125"/>
      <c r="I181" s="269"/>
      <c r="J181" s="134"/>
      <c r="K181" s="134"/>
      <c r="L181" s="134"/>
      <c r="M181" s="134"/>
      <c r="N181" s="286"/>
      <c r="O181" s="286"/>
      <c r="P181" s="125"/>
      <c r="Q181" s="125"/>
      <c r="R181" s="125"/>
      <c r="S181" s="125"/>
      <c r="T181" s="125"/>
      <c r="U181" s="297"/>
      <c r="V181" s="253">
        <f t="shared" si="10"/>
        <v>0</v>
      </c>
      <c r="W181" s="348" t="str">
        <f>IF(板块成分!B183="","",板块成分!B183)</f>
        <v>0206.HK</v>
      </c>
      <c r="X181" s="270" t="str">
        <f>[1]!s_info_name(W181)</f>
        <v>华商能源</v>
      </c>
      <c r="Y181" s="335" t="str">
        <f>IF($Y$3="申万一级行业",[1]!s_info_industry_sw_2021(W181,公司分析!D$5,1),IF($Y$3="申万二级行业",[1]!s_info_industry_sw_2021(W181,公司分析!D$5,2),IF($Y$3="申万三级行业",[1]!s_info_industry_sw_2021(W181,公司分析!D$5,3),IF($Y$3="wind一级行业",[1]!s_info_industry_gics(W181,1),IF($Y$3="wind二级行业",[1]!s_info_industry_gics(W181,2),IF($Y$3="wind三级行业",[1]!s_info_industry_gics(W181,3),IF($Y$3="wind四级行业",[1]!s_info_industry_gics(W181,4),IF($Y$3="证监会门类行业",[1]!s_info_industry_csrc12_n(W181,公司分析!D$5,1),""))))))))</f>
        <v>石油天然气设备与服务</v>
      </c>
      <c r="Z181" s="298" t="str">
        <f>IF(Y181=行业比较!$E$6,ROW(),"")</f>
        <v/>
      </c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</row>
    <row r="182" spans="2:42" x14ac:dyDescent="0.35">
      <c r="B182" s="125"/>
      <c r="C182" s="125"/>
      <c r="D182" s="125"/>
      <c r="E182" s="125"/>
      <c r="F182" s="125"/>
      <c r="G182" s="125"/>
      <c r="H182" s="125"/>
      <c r="I182" s="269"/>
      <c r="J182" s="134"/>
      <c r="K182" s="134"/>
      <c r="L182" s="134"/>
      <c r="M182" s="134"/>
      <c r="N182" s="286"/>
      <c r="O182" s="286"/>
      <c r="P182" s="125"/>
      <c r="Q182" s="125"/>
      <c r="R182" s="125"/>
      <c r="S182" s="125"/>
      <c r="T182" s="125"/>
      <c r="U182" s="297"/>
      <c r="V182" s="253">
        <f t="shared" si="10"/>
        <v>0</v>
      </c>
      <c r="W182" s="348" t="str">
        <f>IF(板块成分!B184="","",板块成分!B184)</f>
        <v>0207.HK</v>
      </c>
      <c r="X182" s="270" t="str">
        <f>[1]!s_info_name(W182)</f>
        <v>大悦城地产</v>
      </c>
      <c r="Y182" s="335" t="str">
        <f>IF($Y$3="申万一级行业",[1]!s_info_industry_sw_2021(W182,公司分析!D$5,1),IF($Y$3="申万二级行业",[1]!s_info_industry_sw_2021(W182,公司分析!D$5,2),IF($Y$3="申万三级行业",[1]!s_info_industry_sw_2021(W182,公司分析!D$5,3),IF($Y$3="wind一级行业",[1]!s_info_industry_gics(W182,1),IF($Y$3="wind二级行业",[1]!s_info_industry_gics(W182,2),IF($Y$3="wind三级行业",[1]!s_info_industry_gics(W182,3),IF($Y$3="wind四级行业",[1]!s_info_industry_gics(W182,4),IF($Y$3="证监会门类行业",[1]!s_info_industry_csrc12_n(W182,公司分析!D$5,1),""))))))))</f>
        <v>多样化房地产活动</v>
      </c>
      <c r="Z182" s="298" t="str">
        <f>IF(Y182=行业比较!$E$6,ROW(),"")</f>
        <v/>
      </c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</row>
    <row r="183" spans="2:42" x14ac:dyDescent="0.35">
      <c r="B183" s="125"/>
      <c r="C183" s="125"/>
      <c r="D183" s="125"/>
      <c r="E183" s="125"/>
      <c r="F183" s="125"/>
      <c r="G183" s="125"/>
      <c r="H183" s="125"/>
      <c r="I183" s="269"/>
      <c r="J183" s="134"/>
      <c r="K183" s="134"/>
      <c r="L183" s="134"/>
      <c r="M183" s="134"/>
      <c r="N183" s="286"/>
      <c r="O183" s="286"/>
      <c r="P183" s="125"/>
      <c r="Q183" s="125"/>
      <c r="R183" s="125"/>
      <c r="S183" s="125"/>
      <c r="T183" s="125"/>
      <c r="U183" s="297"/>
      <c r="V183" s="253">
        <f t="shared" si="10"/>
        <v>0</v>
      </c>
      <c r="W183" s="348" t="str">
        <f>IF(板块成分!B185="","",板块成分!B185)</f>
        <v>0209.HK</v>
      </c>
      <c r="X183" s="270" t="str">
        <f>[1]!s_info_name(W183)</f>
        <v>瀛晟科学</v>
      </c>
      <c r="Y183" s="335" t="str">
        <f>IF($Y$3="申万一级行业",[1]!s_info_industry_sw_2021(W183,公司分析!D$5,1),IF($Y$3="申万二级行业",[1]!s_info_industry_sw_2021(W183,公司分析!D$5,2),IF($Y$3="申万三级行业",[1]!s_info_industry_sw_2021(W183,公司分析!D$5,3),IF($Y$3="wind一级行业",[1]!s_info_industry_gics(W183,1),IF($Y$3="wind二级行业",[1]!s_info_industry_gics(W183,2),IF($Y$3="wind三级行业",[1]!s_info_industry_gics(W183,3),IF($Y$3="wind四级行业",[1]!s_info_industry_gics(W183,4),IF($Y$3="证监会门类行业",[1]!s_info_industry_csrc12_n(W183,公司分析!D$5,1),""))))))))</f>
        <v>休闲用品</v>
      </c>
      <c r="Z183" s="298" t="str">
        <f>IF(Y183=行业比较!$E$6,ROW(),"")</f>
        <v/>
      </c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</row>
    <row r="184" spans="2:42" x14ac:dyDescent="0.35">
      <c r="B184" s="125"/>
      <c r="C184" s="125"/>
      <c r="D184" s="125"/>
      <c r="E184" s="125"/>
      <c r="F184" s="125"/>
      <c r="G184" s="125"/>
      <c r="H184" s="125"/>
      <c r="I184" s="269"/>
      <c r="J184" s="134"/>
      <c r="K184" s="134"/>
      <c r="L184" s="134"/>
      <c r="M184" s="134"/>
      <c r="N184" s="286"/>
      <c r="O184" s="286"/>
      <c r="P184" s="125"/>
      <c r="Q184" s="125"/>
      <c r="R184" s="125"/>
      <c r="S184" s="125"/>
      <c r="T184" s="125"/>
      <c r="U184" s="297"/>
      <c r="V184" s="253">
        <f t="shared" si="10"/>
        <v>0</v>
      </c>
      <c r="W184" s="348" t="str">
        <f>IF(板块成分!B186="","",板块成分!B186)</f>
        <v>0210.HK</v>
      </c>
      <c r="X184" s="270" t="str">
        <f>[1]!s_info_name(W184)</f>
        <v>达芙妮国际</v>
      </c>
      <c r="Y184" s="335" t="str">
        <f>IF($Y$3="申万一级行业",[1]!s_info_industry_sw_2021(W184,公司分析!D$5,1),IF($Y$3="申万二级行业",[1]!s_info_industry_sw_2021(W184,公司分析!D$5,2),IF($Y$3="申万三级行业",[1]!s_info_industry_sw_2021(W184,公司分析!D$5,3),IF($Y$3="wind一级行业",[1]!s_info_industry_gics(W184,1),IF($Y$3="wind二级行业",[1]!s_info_industry_gics(W184,2),IF($Y$3="wind三级行业",[1]!s_info_industry_gics(W184,3),IF($Y$3="wind四级行业",[1]!s_info_industry_gics(W184,4),IF($Y$3="证监会门类行业",[1]!s_info_industry_csrc12_n(W184,公司分析!D$5,1),""))))))))</f>
        <v>鞋类</v>
      </c>
      <c r="Z184" s="298" t="str">
        <f>IF(Y184=行业比较!$E$6,ROW(),"")</f>
        <v/>
      </c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</row>
    <row r="185" spans="2:42" x14ac:dyDescent="0.35">
      <c r="B185" s="125"/>
      <c r="C185" s="125"/>
      <c r="D185" s="125"/>
      <c r="E185" s="125"/>
      <c r="F185" s="125"/>
      <c r="G185" s="125"/>
      <c r="H185" s="125"/>
      <c r="I185" s="269"/>
      <c r="J185" s="134"/>
      <c r="K185" s="134"/>
      <c r="L185" s="134"/>
      <c r="M185" s="134"/>
      <c r="N185" s="286"/>
      <c r="O185" s="286"/>
      <c r="P185" s="125"/>
      <c r="Q185" s="125"/>
      <c r="R185" s="125"/>
      <c r="S185" s="125"/>
      <c r="T185" s="125"/>
      <c r="U185" s="297"/>
      <c r="V185" s="253">
        <f t="shared" si="10"/>
        <v>0</v>
      </c>
      <c r="W185" s="348" t="str">
        <f>IF(板块成分!B187="","",板块成分!B187)</f>
        <v>0211.HK</v>
      </c>
      <c r="X185" s="270" t="str">
        <f>[1]!s_info_name(W185)</f>
        <v>STYLAND HOLD</v>
      </c>
      <c r="Y185" s="335" t="str">
        <f>IF($Y$3="申万一级行业",[1]!s_info_industry_sw_2021(W185,公司分析!D$5,1),IF($Y$3="申万二级行业",[1]!s_info_industry_sw_2021(W185,公司分析!D$5,2),IF($Y$3="申万三级行业",[1]!s_info_industry_sw_2021(W185,公司分析!D$5,3),IF($Y$3="wind一级行业",[1]!s_info_industry_gics(W185,1),IF($Y$3="wind二级行业",[1]!s_info_industry_gics(W185,2),IF($Y$3="wind三级行业",[1]!s_info_industry_gics(W185,3),IF($Y$3="wind四级行业",[1]!s_info_industry_gics(W185,4),IF($Y$3="证监会门类行业",[1]!s_info_industry_csrc12_n(W185,公司分析!D$5,1),""))))))))</f>
        <v>多元资本市场</v>
      </c>
      <c r="Z185" s="298" t="str">
        <f>IF(Y185=行业比较!$E$6,ROW(),"")</f>
        <v/>
      </c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</row>
    <row r="186" spans="2:42" x14ac:dyDescent="0.35">
      <c r="B186" s="125"/>
      <c r="C186" s="125"/>
      <c r="D186" s="125"/>
      <c r="E186" s="125"/>
      <c r="F186" s="125"/>
      <c r="G186" s="125"/>
      <c r="H186" s="125"/>
      <c r="I186" s="269"/>
      <c r="J186" s="134"/>
      <c r="K186" s="134"/>
      <c r="L186" s="134"/>
      <c r="M186" s="134"/>
      <c r="N186" s="286"/>
      <c r="O186" s="286"/>
      <c r="P186" s="125"/>
      <c r="Q186" s="125"/>
      <c r="R186" s="125"/>
      <c r="S186" s="125"/>
      <c r="T186" s="125"/>
      <c r="U186" s="297"/>
      <c r="V186" s="253">
        <f t="shared" si="10"/>
        <v>0</v>
      </c>
      <c r="W186" s="348" t="str">
        <f>IF(板块成分!B188="","",板块成分!B188)</f>
        <v>0212.HK</v>
      </c>
      <c r="X186" s="270" t="str">
        <f>[1]!s_info_name(W186)</f>
        <v>NANYANG HOLD</v>
      </c>
      <c r="Y186" s="335" t="str">
        <f>IF($Y$3="申万一级行业",[1]!s_info_industry_sw_2021(W186,公司分析!D$5,1),IF($Y$3="申万二级行业",[1]!s_info_industry_sw_2021(W186,公司分析!D$5,2),IF($Y$3="申万三级行业",[1]!s_info_industry_sw_2021(W186,公司分析!D$5,3),IF($Y$3="wind一级行业",[1]!s_info_industry_gics(W186,1),IF($Y$3="wind二级行业",[1]!s_info_industry_gics(W186,2),IF($Y$3="wind三级行业",[1]!s_info_industry_gics(W186,3),IF($Y$3="wind四级行业",[1]!s_info_industry_gics(W186,4),IF($Y$3="证监会门类行业",[1]!s_info_industry_csrc12_n(W186,公司分析!D$5,1),""))))))))</f>
        <v>房地产经营公司</v>
      </c>
      <c r="Z186" s="298" t="str">
        <f>IF(Y186=行业比较!$E$6,ROW(),"")</f>
        <v/>
      </c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</row>
    <row r="187" spans="2:42" x14ac:dyDescent="0.35">
      <c r="B187" s="125"/>
      <c r="C187" s="125"/>
      <c r="D187" s="125"/>
      <c r="E187" s="125"/>
      <c r="F187" s="125"/>
      <c r="G187" s="125"/>
      <c r="H187" s="125"/>
      <c r="I187" s="269"/>
      <c r="J187" s="134"/>
      <c r="K187" s="134"/>
      <c r="L187" s="134"/>
      <c r="M187" s="134"/>
      <c r="N187" s="286"/>
      <c r="O187" s="286"/>
      <c r="P187" s="125"/>
      <c r="Q187" s="125"/>
      <c r="R187" s="125"/>
      <c r="S187" s="125"/>
      <c r="T187" s="125"/>
      <c r="U187" s="297"/>
      <c r="V187" s="253">
        <f t="shared" si="10"/>
        <v>0</v>
      </c>
      <c r="W187" s="348" t="str">
        <f>IF(板块成分!B189="","",板块成分!B189)</f>
        <v>0213.HK</v>
      </c>
      <c r="X187" s="270" t="str">
        <f>[1]!s_info_name(W187)</f>
        <v>NATIONAL ELEC H</v>
      </c>
      <c r="Y187" s="335" t="str">
        <f>IF($Y$3="申万一级行业",[1]!s_info_industry_sw_2021(W187,公司分析!D$5,1),IF($Y$3="申万二级行业",[1]!s_info_industry_sw_2021(W187,公司分析!D$5,2),IF($Y$3="申万三级行业",[1]!s_info_industry_sw_2021(W187,公司分析!D$5,3),IF($Y$3="wind一级行业",[1]!s_info_industry_gics(W187,1),IF($Y$3="wind二级行业",[1]!s_info_industry_gics(W187,2),IF($Y$3="wind三级行业",[1]!s_info_industry_gics(W187,3),IF($Y$3="wind四级行业",[1]!s_info_industry_gics(W187,4),IF($Y$3="证监会门类行业",[1]!s_info_industry_csrc12_n(W187,公司分析!D$5,1),""))))))))</f>
        <v>电子元件</v>
      </c>
      <c r="Z187" s="298" t="str">
        <f>IF(Y187=行业比较!$E$6,ROW(),"")</f>
        <v/>
      </c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</row>
    <row r="188" spans="2:42" x14ac:dyDescent="0.35">
      <c r="B188" s="125"/>
      <c r="C188" s="125"/>
      <c r="D188" s="125"/>
      <c r="E188" s="125"/>
      <c r="F188" s="125"/>
      <c r="G188" s="125"/>
      <c r="H188" s="125"/>
      <c r="I188" s="269"/>
      <c r="J188" s="134"/>
      <c r="K188" s="134"/>
      <c r="L188" s="134"/>
      <c r="M188" s="134"/>
      <c r="N188" s="286"/>
      <c r="O188" s="286"/>
      <c r="P188" s="125"/>
      <c r="Q188" s="125"/>
      <c r="R188" s="125"/>
      <c r="S188" s="125"/>
      <c r="T188" s="125"/>
      <c r="U188" s="297"/>
      <c r="V188" s="253">
        <f t="shared" si="10"/>
        <v>0</v>
      </c>
      <c r="W188" s="348" t="str">
        <f>IF(板块成分!B190="","",板块成分!B190)</f>
        <v>0214.HK</v>
      </c>
      <c r="X188" s="270" t="str">
        <f>[1]!s_info_name(W188)</f>
        <v>汇汉控股</v>
      </c>
      <c r="Y188" s="335" t="str">
        <f>IF($Y$3="申万一级行业",[1]!s_info_industry_sw_2021(W188,公司分析!D$5,1),IF($Y$3="申万二级行业",[1]!s_info_industry_sw_2021(W188,公司分析!D$5,2),IF($Y$3="申万三级行业",[1]!s_info_industry_sw_2021(W188,公司分析!D$5,3),IF($Y$3="wind一级行业",[1]!s_info_industry_gics(W188,1),IF($Y$3="wind二级行业",[1]!s_info_industry_gics(W188,2),IF($Y$3="wind三级行业",[1]!s_info_industry_gics(W188,3),IF($Y$3="wind四级行业",[1]!s_info_industry_gics(W188,4),IF($Y$3="证监会门类行业",[1]!s_info_industry_csrc12_n(W188,公司分析!D$5,1),""))))))))</f>
        <v>房地产经营公司</v>
      </c>
      <c r="Z188" s="298" t="str">
        <f>IF(Y188=行业比较!$E$6,ROW(),"")</f>
        <v/>
      </c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</row>
    <row r="189" spans="2:42" x14ac:dyDescent="0.35">
      <c r="B189" s="125"/>
      <c r="C189" s="125"/>
      <c r="D189" s="125"/>
      <c r="E189" s="125"/>
      <c r="F189" s="125"/>
      <c r="G189" s="125"/>
      <c r="H189" s="125"/>
      <c r="I189" s="269"/>
      <c r="J189" s="134"/>
      <c r="K189" s="134"/>
      <c r="L189" s="134"/>
      <c r="M189" s="134"/>
      <c r="N189" s="286"/>
      <c r="O189" s="286"/>
      <c r="P189" s="125"/>
      <c r="Q189" s="125"/>
      <c r="R189" s="125"/>
      <c r="S189" s="125"/>
      <c r="T189" s="125"/>
      <c r="U189" s="297"/>
      <c r="V189" s="253">
        <f t="shared" si="10"/>
        <v>0</v>
      </c>
      <c r="W189" s="348" t="str">
        <f>IF(板块成分!B191="","",板块成分!B191)</f>
        <v>0215.HK</v>
      </c>
      <c r="X189" s="270" t="str">
        <f>[1]!s_info_name(W189)</f>
        <v>和记电讯香港</v>
      </c>
      <c r="Y189" s="335" t="str">
        <f>IF($Y$3="申万一级行业",[1]!s_info_industry_sw_2021(W189,公司分析!D$5,1),IF($Y$3="申万二级行业",[1]!s_info_industry_sw_2021(W189,公司分析!D$5,2),IF($Y$3="申万三级行业",[1]!s_info_industry_sw_2021(W189,公司分析!D$5,3),IF($Y$3="wind一级行业",[1]!s_info_industry_gics(W189,1),IF($Y$3="wind二级行业",[1]!s_info_industry_gics(W189,2),IF($Y$3="wind三级行业",[1]!s_info_industry_gics(W189,3),IF($Y$3="wind四级行业",[1]!s_info_industry_gics(W189,4),IF($Y$3="证监会门类行业",[1]!s_info_industry_csrc12_n(W189,公司分析!D$5,1),""))))))))</f>
        <v>综合电信服务</v>
      </c>
      <c r="Z189" s="298" t="str">
        <f>IF(Y189=行业比较!$E$6,ROW(),"")</f>
        <v/>
      </c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</row>
    <row r="190" spans="2:42" x14ac:dyDescent="0.35">
      <c r="B190" s="125"/>
      <c r="C190" s="125"/>
      <c r="D190" s="125"/>
      <c r="E190" s="125"/>
      <c r="F190" s="125"/>
      <c r="G190" s="125"/>
      <c r="H190" s="125"/>
      <c r="I190" s="269"/>
      <c r="J190" s="134"/>
      <c r="K190" s="134"/>
      <c r="L190" s="134"/>
      <c r="M190" s="134"/>
      <c r="N190" s="286"/>
      <c r="O190" s="286"/>
      <c r="P190" s="125"/>
      <c r="Q190" s="125"/>
      <c r="R190" s="125"/>
      <c r="S190" s="125"/>
      <c r="T190" s="125"/>
      <c r="U190" s="297"/>
      <c r="V190" s="253">
        <f t="shared" si="10"/>
        <v>0</v>
      </c>
      <c r="W190" s="348" t="str">
        <f>IF(板块成分!B192="","",板块成分!B192)</f>
        <v>0216.HK</v>
      </c>
      <c r="X190" s="270" t="str">
        <f>[1]!s_info_name(W190)</f>
        <v>建业实业</v>
      </c>
      <c r="Y190" s="335" t="str">
        <f>IF($Y$3="申万一级行业",[1]!s_info_industry_sw_2021(W190,公司分析!D$5,1),IF($Y$3="申万二级行业",[1]!s_info_industry_sw_2021(W190,公司分析!D$5,2),IF($Y$3="申万三级行业",[1]!s_info_industry_sw_2021(W190,公司分析!D$5,3),IF($Y$3="wind一级行业",[1]!s_info_industry_gics(W190,1),IF($Y$3="wind二级行业",[1]!s_info_industry_gics(W190,2),IF($Y$3="wind三级行业",[1]!s_info_industry_gics(W190,3),IF($Y$3="wind四级行业",[1]!s_info_industry_gics(W190,4),IF($Y$3="证监会门类行业",[1]!s_info_industry_csrc12_n(W190,公司分析!D$5,1),""))))))))</f>
        <v>多样化房地产活动</v>
      </c>
      <c r="Z190" s="298" t="str">
        <f>IF(Y190=行业比较!$E$6,ROW(),"")</f>
        <v/>
      </c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</row>
    <row r="191" spans="2:42" x14ac:dyDescent="0.35">
      <c r="B191" s="125"/>
      <c r="C191" s="125"/>
      <c r="D191" s="125"/>
      <c r="E191" s="125"/>
      <c r="F191" s="125"/>
      <c r="G191" s="125"/>
      <c r="H191" s="125"/>
      <c r="I191" s="269"/>
      <c r="J191" s="134"/>
      <c r="K191" s="134"/>
      <c r="L191" s="134"/>
      <c r="M191" s="134"/>
      <c r="N191" s="286"/>
      <c r="O191" s="286"/>
      <c r="P191" s="125"/>
      <c r="Q191" s="125"/>
      <c r="R191" s="125"/>
      <c r="S191" s="125"/>
      <c r="T191" s="125"/>
      <c r="U191" s="297"/>
      <c r="V191" s="253">
        <f t="shared" si="10"/>
        <v>0</v>
      </c>
      <c r="W191" s="348" t="str">
        <f>IF(板块成分!B193="","",板块成分!B193)</f>
        <v>0217.HK</v>
      </c>
      <c r="X191" s="270" t="str">
        <f>[1]!s_info_name(W191)</f>
        <v>中国诚通发展集团</v>
      </c>
      <c r="Y191" s="335" t="str">
        <f>IF($Y$3="申万一级行业",[1]!s_info_industry_sw_2021(W191,公司分析!D$5,1),IF($Y$3="申万二级行业",[1]!s_info_industry_sw_2021(W191,公司分析!D$5,2),IF($Y$3="申万三级行业",[1]!s_info_industry_sw_2021(W191,公司分析!D$5,3),IF($Y$3="wind一级行业",[1]!s_info_industry_gics(W191,1),IF($Y$3="wind二级行业",[1]!s_info_industry_gics(W191,2),IF($Y$3="wind三级行业",[1]!s_info_industry_gics(W191,3),IF($Y$3="wind四级行业",[1]!s_info_industry_gics(W191,4),IF($Y$3="证监会门类行业",[1]!s_info_industry_csrc12_n(W191,公司分析!D$5,1),""))))))))</f>
        <v>特殊金融服务</v>
      </c>
      <c r="Z191" s="298" t="str">
        <f>IF(Y191=行业比较!$E$6,ROW(),"")</f>
        <v/>
      </c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</row>
    <row r="192" spans="2:42" x14ac:dyDescent="0.35">
      <c r="B192" s="125"/>
      <c r="C192" s="125"/>
      <c r="D192" s="125"/>
      <c r="E192" s="125"/>
      <c r="F192" s="125"/>
      <c r="G192" s="125"/>
      <c r="H192" s="125"/>
      <c r="I192" s="269"/>
      <c r="J192" s="134"/>
      <c r="K192" s="134"/>
      <c r="L192" s="134"/>
      <c r="M192" s="134"/>
      <c r="N192" s="286"/>
      <c r="O192" s="286"/>
      <c r="P192" s="125"/>
      <c r="Q192" s="125"/>
      <c r="R192" s="125"/>
      <c r="S192" s="125"/>
      <c r="T192" s="125"/>
      <c r="U192" s="297"/>
      <c r="V192" s="253">
        <f t="shared" si="10"/>
        <v>0</v>
      </c>
      <c r="W192" s="348" t="str">
        <f>IF(板块成分!B194="","",板块成分!B194)</f>
        <v>0218.HK</v>
      </c>
      <c r="X192" s="270" t="str">
        <f>[1]!s_info_name(W192)</f>
        <v>申万宏源香港</v>
      </c>
      <c r="Y192" s="335" t="str">
        <f>IF($Y$3="申万一级行业",[1]!s_info_industry_sw_2021(W192,公司分析!D$5,1),IF($Y$3="申万二级行业",[1]!s_info_industry_sw_2021(W192,公司分析!D$5,2),IF($Y$3="申万三级行业",[1]!s_info_industry_sw_2021(W192,公司分析!D$5,3),IF($Y$3="wind一级行业",[1]!s_info_industry_gics(W192,1),IF($Y$3="wind二级行业",[1]!s_info_industry_gics(W192,2),IF($Y$3="wind三级行业",[1]!s_info_industry_gics(W192,3),IF($Y$3="wind四级行业",[1]!s_info_industry_gics(W192,4),IF($Y$3="证监会门类行业",[1]!s_info_industry_csrc12_n(W192,公司分析!D$5,1),""))))))))</f>
        <v>投资银行业与经纪业</v>
      </c>
      <c r="Z192" s="298" t="str">
        <f>IF(Y192=行业比较!$E$6,ROW(),"")</f>
        <v/>
      </c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</row>
    <row r="193" spans="2:42" x14ac:dyDescent="0.35">
      <c r="B193" s="125"/>
      <c r="C193" s="125"/>
      <c r="D193" s="125"/>
      <c r="E193" s="125"/>
      <c r="F193" s="125"/>
      <c r="G193" s="125"/>
      <c r="H193" s="125"/>
      <c r="I193" s="269"/>
      <c r="J193" s="134"/>
      <c r="K193" s="134"/>
      <c r="L193" s="134"/>
      <c r="M193" s="134"/>
      <c r="N193" s="286"/>
      <c r="O193" s="286"/>
      <c r="P193" s="125"/>
      <c r="Q193" s="125"/>
      <c r="R193" s="125"/>
      <c r="S193" s="125"/>
      <c r="T193" s="125"/>
      <c r="U193" s="297"/>
      <c r="V193" s="253">
        <f t="shared" si="10"/>
        <v>0</v>
      </c>
      <c r="W193" s="348" t="str">
        <f>IF(板块成分!B195="","",板块成分!B195)</f>
        <v>0219.HK</v>
      </c>
      <c r="X193" s="270" t="str">
        <f>[1]!s_info_name(W193)</f>
        <v>顺豪物业</v>
      </c>
      <c r="Y193" s="335" t="str">
        <f>IF($Y$3="申万一级行业",[1]!s_info_industry_sw_2021(W193,公司分析!D$5,1),IF($Y$3="申万二级行业",[1]!s_info_industry_sw_2021(W193,公司分析!D$5,2),IF($Y$3="申万三级行业",[1]!s_info_industry_sw_2021(W193,公司分析!D$5,3),IF($Y$3="wind一级行业",[1]!s_info_industry_gics(W193,1),IF($Y$3="wind二级行业",[1]!s_info_industry_gics(W193,2),IF($Y$3="wind三级行业",[1]!s_info_industry_gics(W193,3),IF($Y$3="wind四级行业",[1]!s_info_industry_gics(W193,4),IF($Y$3="证监会门类行业",[1]!s_info_industry_csrc12_n(W193,公司分析!D$5,1),""))))))))</f>
        <v>酒店、度假村与豪华游轮</v>
      </c>
      <c r="Z193" s="298" t="str">
        <f>IF(Y193=行业比较!$E$6,ROW(),"")</f>
        <v/>
      </c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</row>
    <row r="194" spans="2:42" x14ac:dyDescent="0.35">
      <c r="B194" s="125"/>
      <c r="C194" s="125"/>
      <c r="D194" s="125"/>
      <c r="E194" s="125"/>
      <c r="F194" s="125"/>
      <c r="G194" s="125"/>
      <c r="H194" s="125"/>
      <c r="I194" s="269"/>
      <c r="J194" s="134"/>
      <c r="K194" s="134"/>
      <c r="L194" s="134"/>
      <c r="M194" s="134"/>
      <c r="N194" s="286"/>
      <c r="O194" s="286"/>
      <c r="P194" s="125"/>
      <c r="Q194" s="125"/>
      <c r="R194" s="125"/>
      <c r="S194" s="125"/>
      <c r="T194" s="125"/>
      <c r="U194" s="297"/>
      <c r="V194" s="253">
        <f t="shared" si="10"/>
        <v>0</v>
      </c>
      <c r="W194" s="348" t="str">
        <f>IF(板块成分!B196="","",板块成分!B196)</f>
        <v>0220.HK</v>
      </c>
      <c r="X194" s="270" t="str">
        <f>[1]!s_info_name(W194)</f>
        <v>统一企业中国</v>
      </c>
      <c r="Y194" s="335" t="str">
        <f>IF($Y$3="申万一级行业",[1]!s_info_industry_sw_2021(W194,公司分析!D$5,1),IF($Y$3="申万二级行业",[1]!s_info_industry_sw_2021(W194,公司分析!D$5,2),IF($Y$3="申万三级行业",[1]!s_info_industry_sw_2021(W194,公司分析!D$5,3),IF($Y$3="wind一级行业",[1]!s_info_industry_gics(W194,1),IF($Y$3="wind二级行业",[1]!s_info_industry_gics(W194,2),IF($Y$3="wind三级行业",[1]!s_info_industry_gics(W194,3),IF($Y$3="wind四级行业",[1]!s_info_industry_gics(W194,4),IF($Y$3="证监会门类行业",[1]!s_info_industry_csrc12_n(W194,公司分析!D$5,1),""))))))))</f>
        <v>食品加工与肉类</v>
      </c>
      <c r="Z194" s="298" t="str">
        <f>IF(Y194=行业比较!$E$6,ROW(),"")</f>
        <v/>
      </c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</row>
    <row r="195" spans="2:42" x14ac:dyDescent="0.35">
      <c r="B195" s="125"/>
      <c r="C195" s="125"/>
      <c r="D195" s="125"/>
      <c r="E195" s="125"/>
      <c r="F195" s="125"/>
      <c r="G195" s="125"/>
      <c r="H195" s="125"/>
      <c r="I195" s="269"/>
      <c r="J195" s="134"/>
      <c r="K195" s="134"/>
      <c r="L195" s="134"/>
      <c r="M195" s="134"/>
      <c r="N195" s="286"/>
      <c r="O195" s="286"/>
      <c r="P195" s="125"/>
      <c r="Q195" s="125"/>
      <c r="R195" s="125"/>
      <c r="S195" s="125"/>
      <c r="T195" s="125"/>
      <c r="U195" s="297"/>
      <c r="V195" s="253">
        <f t="shared" si="10"/>
        <v>0</v>
      </c>
      <c r="W195" s="348" t="str">
        <f>IF(板块成分!B197="","",板块成分!B197)</f>
        <v>0222.HK</v>
      </c>
      <c r="X195" s="270" t="str">
        <f>[1]!s_info_name(W195)</f>
        <v>闽信集团</v>
      </c>
      <c r="Y195" s="335" t="str">
        <f>IF($Y$3="申万一级行业",[1]!s_info_industry_sw_2021(W195,公司分析!D$5,1),IF($Y$3="申万二级行业",[1]!s_info_industry_sw_2021(W195,公司分析!D$5,2),IF($Y$3="申万三级行业",[1]!s_info_industry_sw_2021(W195,公司分析!D$5,3),IF($Y$3="wind一级行业",[1]!s_info_industry_gics(W195,1),IF($Y$3="wind二级行业",[1]!s_info_industry_gics(W195,2),IF($Y$3="wind三级行业",[1]!s_info_industry_gics(W195,3),IF($Y$3="wind四级行业",[1]!s_info_industry_gics(W195,4),IF($Y$3="证监会门类行业",[1]!s_info_industry_csrc12_n(W195,公司分析!D$5,1),""))))))))</f>
        <v>保险经纪商</v>
      </c>
      <c r="Z195" s="298" t="str">
        <f>IF(Y195=行业比较!$E$6,ROW(),"")</f>
        <v/>
      </c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</row>
    <row r="196" spans="2:42" x14ac:dyDescent="0.35">
      <c r="B196" s="125"/>
      <c r="C196" s="125"/>
      <c r="D196" s="125"/>
      <c r="E196" s="125"/>
      <c r="F196" s="125"/>
      <c r="G196" s="125"/>
      <c r="H196" s="125"/>
      <c r="I196" s="269"/>
      <c r="J196" s="134"/>
      <c r="K196" s="134"/>
      <c r="L196" s="134"/>
      <c r="M196" s="134"/>
      <c r="N196" s="286"/>
      <c r="O196" s="286"/>
      <c r="P196" s="125"/>
      <c r="Q196" s="125"/>
      <c r="R196" s="125"/>
      <c r="S196" s="125"/>
      <c r="T196" s="125"/>
      <c r="U196" s="297"/>
      <c r="V196" s="253">
        <f t="shared" si="10"/>
        <v>0</v>
      </c>
      <c r="W196" s="348" t="str">
        <f>IF(板块成分!B198="","",板块成分!B198)</f>
        <v>0223.HK</v>
      </c>
      <c r="X196" s="270" t="str">
        <f>[1]!s_info_name(W196)</f>
        <v>易生活控股</v>
      </c>
      <c r="Y196" s="335" t="str">
        <f>IF($Y$3="申万一级行业",[1]!s_info_industry_sw_2021(W196,公司分析!D$5,1),IF($Y$3="申万二级行业",[1]!s_info_industry_sw_2021(W196,公司分析!D$5,2),IF($Y$3="申万三级行业",[1]!s_info_industry_sw_2021(W196,公司分析!D$5,3),IF($Y$3="wind一级行业",[1]!s_info_industry_gics(W196,1),IF($Y$3="wind二级行业",[1]!s_info_industry_gics(W196,2),IF($Y$3="wind三级行业",[1]!s_info_industry_gics(W196,3),IF($Y$3="wind四级行业",[1]!s_info_industry_gics(W196,4),IF($Y$3="证监会门类行业",[1]!s_info_industry_csrc12_n(W196,公司分析!D$5,1),""))))))))</f>
        <v>贸易公司与工业品经销商</v>
      </c>
      <c r="Z196" s="298" t="str">
        <f>IF(Y196=行业比较!$E$6,ROW(),"")</f>
        <v/>
      </c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</row>
    <row r="197" spans="2:42" x14ac:dyDescent="0.35">
      <c r="B197" s="125"/>
      <c r="C197" s="125"/>
      <c r="D197" s="125"/>
      <c r="E197" s="125"/>
      <c r="F197" s="125"/>
      <c r="G197" s="125"/>
      <c r="H197" s="125"/>
      <c r="I197" s="269"/>
      <c r="J197" s="134"/>
      <c r="K197" s="134"/>
      <c r="L197" s="134"/>
      <c r="M197" s="134"/>
      <c r="N197" s="286"/>
      <c r="O197" s="286"/>
      <c r="P197" s="125"/>
      <c r="Q197" s="125"/>
      <c r="R197" s="125"/>
      <c r="S197" s="125"/>
      <c r="T197" s="125"/>
      <c r="U197" s="297"/>
      <c r="V197" s="253">
        <f t="shared" ref="V197:V260" si="11">IF(Z197="",0,RANK(Z197,Z:Z,1))</f>
        <v>0</v>
      </c>
      <c r="W197" s="348" t="str">
        <f>IF(板块成分!B199="","",板块成分!B199)</f>
        <v>0224.HK</v>
      </c>
      <c r="X197" s="270" t="str">
        <f>[1]!s_info_name(W197)</f>
        <v>建生国际</v>
      </c>
      <c r="Y197" s="335" t="str">
        <f>IF($Y$3="申万一级行业",[1]!s_info_industry_sw_2021(W197,公司分析!D$5,1),IF($Y$3="申万二级行业",[1]!s_info_industry_sw_2021(W197,公司分析!D$5,2),IF($Y$3="申万三级行业",[1]!s_info_industry_sw_2021(W197,公司分析!D$5,3),IF($Y$3="wind一级行业",[1]!s_info_industry_gics(W197,1),IF($Y$3="wind二级行业",[1]!s_info_industry_gics(W197,2),IF($Y$3="wind三级行业",[1]!s_info_industry_gics(W197,3),IF($Y$3="wind四级行业",[1]!s_info_industry_gics(W197,4),IF($Y$3="证监会门类行业",[1]!s_info_industry_csrc12_n(W197,公司分析!D$5,1),""))))))))</f>
        <v>房地产经营公司</v>
      </c>
      <c r="Z197" s="298" t="str">
        <f>IF(Y197=行业比较!$E$6,ROW(),"")</f>
        <v/>
      </c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</row>
    <row r="198" spans="2:42" x14ac:dyDescent="0.35">
      <c r="B198" s="125"/>
      <c r="C198" s="125"/>
      <c r="D198" s="125"/>
      <c r="E198" s="125"/>
      <c r="F198" s="125"/>
      <c r="G198" s="125"/>
      <c r="H198" s="125"/>
      <c r="I198" s="269"/>
      <c r="J198" s="134"/>
      <c r="K198" s="134"/>
      <c r="L198" s="134"/>
      <c r="M198" s="134"/>
      <c r="N198" s="286"/>
      <c r="O198" s="286"/>
      <c r="P198" s="125"/>
      <c r="Q198" s="125"/>
      <c r="R198" s="125"/>
      <c r="S198" s="125"/>
      <c r="T198" s="125"/>
      <c r="U198" s="297"/>
      <c r="V198" s="253">
        <f t="shared" si="11"/>
        <v>0</v>
      </c>
      <c r="W198" s="348" t="str">
        <f>IF(板块成分!B200="","",板块成分!B200)</f>
        <v>0225.HK</v>
      </c>
      <c r="X198" s="270" t="str">
        <f>[1]!s_info_name(W198)</f>
        <v>博富临置业</v>
      </c>
      <c r="Y198" s="335" t="str">
        <f>IF($Y$3="申万一级行业",[1]!s_info_industry_sw_2021(W198,公司分析!D$5,1),IF($Y$3="申万二级行业",[1]!s_info_industry_sw_2021(W198,公司分析!D$5,2),IF($Y$3="申万三级行业",[1]!s_info_industry_sw_2021(W198,公司分析!D$5,3),IF($Y$3="wind一级行业",[1]!s_info_industry_gics(W198,1),IF($Y$3="wind二级行业",[1]!s_info_industry_gics(W198,2),IF($Y$3="wind三级行业",[1]!s_info_industry_gics(W198,3),IF($Y$3="wind四级行业",[1]!s_info_industry_gics(W198,4),IF($Y$3="证监会门类行业",[1]!s_info_industry_csrc12_n(W198,公司分析!D$5,1),""))))))))</f>
        <v>房地产经营公司</v>
      </c>
      <c r="Z198" s="298" t="str">
        <f>IF(Y198=行业比较!$E$6,ROW(),"")</f>
        <v/>
      </c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</row>
    <row r="199" spans="2:42" x14ac:dyDescent="0.35">
      <c r="B199" s="125"/>
      <c r="C199" s="125"/>
      <c r="D199" s="125"/>
      <c r="E199" s="125"/>
      <c r="F199" s="125"/>
      <c r="G199" s="125"/>
      <c r="H199" s="125"/>
      <c r="I199" s="269"/>
      <c r="J199" s="134"/>
      <c r="K199" s="134"/>
      <c r="L199" s="134"/>
      <c r="M199" s="134"/>
      <c r="N199" s="286"/>
      <c r="O199" s="286"/>
      <c r="P199" s="125"/>
      <c r="Q199" s="125"/>
      <c r="R199" s="125"/>
      <c r="S199" s="125"/>
      <c r="T199" s="125"/>
      <c r="U199" s="297"/>
      <c r="V199" s="253">
        <f t="shared" si="11"/>
        <v>0</v>
      </c>
      <c r="W199" s="348" t="str">
        <f>IF(板块成分!B201="","",板块成分!B201)</f>
        <v>0226.HK</v>
      </c>
      <c r="X199" s="270" t="str">
        <f>[1]!s_info_name(W199)</f>
        <v>力宝</v>
      </c>
      <c r="Y199" s="335" t="str">
        <f>IF($Y$3="申万一级行业",[1]!s_info_industry_sw_2021(W199,公司分析!D$5,1),IF($Y$3="申万二级行业",[1]!s_info_industry_sw_2021(W199,公司分析!D$5,2),IF($Y$3="申万三级行业",[1]!s_info_industry_sw_2021(W199,公司分析!D$5,3),IF($Y$3="wind一级行业",[1]!s_info_industry_gics(W199,1),IF($Y$3="wind二级行业",[1]!s_info_industry_gics(W199,2),IF($Y$3="wind三级行业",[1]!s_info_industry_gics(W199,3),IF($Y$3="wind四级行业",[1]!s_info_industry_gics(W199,4),IF($Y$3="证监会门类行业",[1]!s_info_industry_csrc12_n(W199,公司分析!D$5,1),""))))))))</f>
        <v>多样化房地产活动</v>
      </c>
      <c r="Z199" s="298" t="str">
        <f>IF(Y199=行业比较!$E$6,ROW(),"")</f>
        <v/>
      </c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</row>
    <row r="200" spans="2:42" x14ac:dyDescent="0.35">
      <c r="B200" s="125"/>
      <c r="C200" s="125"/>
      <c r="D200" s="125"/>
      <c r="E200" s="125"/>
      <c r="F200" s="125"/>
      <c r="G200" s="125"/>
      <c r="H200" s="125"/>
      <c r="I200" s="269"/>
      <c r="J200" s="134"/>
      <c r="K200" s="134"/>
      <c r="L200" s="134"/>
      <c r="M200" s="134"/>
      <c r="N200" s="286"/>
      <c r="O200" s="286"/>
      <c r="P200" s="125"/>
      <c r="Q200" s="125"/>
      <c r="R200" s="125"/>
      <c r="S200" s="125"/>
      <c r="T200" s="125"/>
      <c r="U200" s="297"/>
      <c r="V200" s="253">
        <f t="shared" si="11"/>
        <v>0</v>
      </c>
      <c r="W200" s="348" t="str">
        <f>IF(板块成分!B202="","",板块成分!B202)</f>
        <v>0227.HK</v>
      </c>
      <c r="X200" s="270" t="str">
        <f>[1]!s_info_name(W200)</f>
        <v>第一上海</v>
      </c>
      <c r="Y200" s="335" t="str">
        <f>IF($Y$3="申万一级行业",[1]!s_info_industry_sw_2021(W200,公司分析!D$5,1),IF($Y$3="申万二级行业",[1]!s_info_industry_sw_2021(W200,公司分析!D$5,2),IF($Y$3="申万三级行业",[1]!s_info_industry_sw_2021(W200,公司分析!D$5,3),IF($Y$3="wind一级行业",[1]!s_info_industry_gics(W200,1),IF($Y$3="wind二级行业",[1]!s_info_industry_gics(W200,2),IF($Y$3="wind三级行业",[1]!s_info_industry_gics(W200,3),IF($Y$3="wind四级行业",[1]!s_info_industry_gics(W200,4),IF($Y$3="证监会门类行业",[1]!s_info_industry_csrc12_n(W200,公司分析!D$5,1),""))))))))</f>
        <v>其他多元金融服务</v>
      </c>
      <c r="Z200" s="298" t="str">
        <f>IF(Y200=行业比较!$E$6,ROW(),"")</f>
        <v/>
      </c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</row>
    <row r="201" spans="2:42" x14ac:dyDescent="0.35">
      <c r="B201" s="125"/>
      <c r="C201" s="125"/>
      <c r="D201" s="125"/>
      <c r="E201" s="125"/>
      <c r="F201" s="125"/>
      <c r="G201" s="125"/>
      <c r="H201" s="125"/>
      <c r="I201" s="269"/>
      <c r="J201" s="134"/>
      <c r="K201" s="134"/>
      <c r="L201" s="134"/>
      <c r="M201" s="134"/>
      <c r="N201" s="286"/>
      <c r="O201" s="286"/>
      <c r="P201" s="125"/>
      <c r="Q201" s="125"/>
      <c r="R201" s="125"/>
      <c r="S201" s="125"/>
      <c r="T201" s="125"/>
      <c r="U201" s="297"/>
      <c r="V201" s="253">
        <f t="shared" si="11"/>
        <v>0</v>
      </c>
      <c r="W201" s="348" t="str">
        <f>IF(板块成分!B203="","",板块成分!B203)</f>
        <v>0228.HK</v>
      </c>
      <c r="X201" s="270" t="str">
        <f>[1]!s_info_name(W201)</f>
        <v>中能控股</v>
      </c>
      <c r="Y201" s="335" t="str">
        <f>IF($Y$3="申万一级行业",[1]!s_info_industry_sw_2021(W201,公司分析!D$5,1),IF($Y$3="申万二级行业",[1]!s_info_industry_sw_2021(W201,公司分析!D$5,2),IF($Y$3="申万三级行业",[1]!s_info_industry_sw_2021(W201,公司分析!D$5,3),IF($Y$3="wind一级行业",[1]!s_info_industry_gics(W201,1),IF($Y$3="wind二级行业",[1]!s_info_industry_gics(W201,2),IF($Y$3="wind三级行业",[1]!s_info_industry_gics(W201,3),IF($Y$3="wind四级行业",[1]!s_info_industry_gics(W201,4),IF($Y$3="证监会门类行业",[1]!s_info_industry_csrc12_n(W201,公司分析!D$5,1),""))))))))</f>
        <v>石油天然气勘探与生产</v>
      </c>
      <c r="Z201" s="298" t="str">
        <f>IF(Y201=行业比较!$E$6,ROW(),"")</f>
        <v/>
      </c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</row>
    <row r="202" spans="2:42" x14ac:dyDescent="0.35">
      <c r="B202" s="125"/>
      <c r="C202" s="125"/>
      <c r="D202" s="125"/>
      <c r="E202" s="125"/>
      <c r="F202" s="125"/>
      <c r="G202" s="125"/>
      <c r="H202" s="125"/>
      <c r="I202" s="269"/>
      <c r="J202" s="134"/>
      <c r="K202" s="134"/>
      <c r="L202" s="134"/>
      <c r="M202" s="134"/>
      <c r="N202" s="286"/>
      <c r="O202" s="286"/>
      <c r="P202" s="125"/>
      <c r="Q202" s="125"/>
      <c r="R202" s="125"/>
      <c r="S202" s="125"/>
      <c r="T202" s="125"/>
      <c r="U202" s="297"/>
      <c r="V202" s="253">
        <f t="shared" si="11"/>
        <v>0</v>
      </c>
      <c r="W202" s="348" t="str">
        <f>IF(板块成分!B204="","",板块成分!B204)</f>
        <v>0229.HK</v>
      </c>
      <c r="X202" s="270" t="str">
        <f>[1]!s_info_name(W202)</f>
        <v>利民实业</v>
      </c>
      <c r="Y202" s="335" t="str">
        <f>IF($Y$3="申万一级行业",[1]!s_info_industry_sw_2021(W202,公司分析!D$5,1),IF($Y$3="申万二级行业",[1]!s_info_industry_sw_2021(W202,公司分析!D$5,2),IF($Y$3="申万三级行业",[1]!s_info_industry_sw_2021(W202,公司分析!D$5,3),IF($Y$3="wind一级行业",[1]!s_info_industry_gics(W202,1),IF($Y$3="wind二级行业",[1]!s_info_industry_gics(W202,2),IF($Y$3="wind三级行业",[1]!s_info_industry_gics(W202,3),IF($Y$3="wind四级行业",[1]!s_info_industry_gics(W202,4),IF($Y$3="证监会门类行业",[1]!s_info_industry_csrc12_n(W202,公司分析!D$5,1),""))))))))</f>
        <v>家用电器</v>
      </c>
      <c r="Z202" s="298" t="str">
        <f>IF(Y202=行业比较!$E$6,ROW(),"")</f>
        <v/>
      </c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</row>
    <row r="203" spans="2:42" x14ac:dyDescent="0.35">
      <c r="B203" s="125"/>
      <c r="C203" s="125"/>
      <c r="D203" s="125"/>
      <c r="E203" s="125"/>
      <c r="F203" s="125"/>
      <c r="G203" s="125"/>
      <c r="H203" s="125"/>
      <c r="I203" s="269"/>
      <c r="J203" s="134"/>
      <c r="K203" s="134"/>
      <c r="L203" s="134"/>
      <c r="M203" s="134"/>
      <c r="N203" s="286"/>
      <c r="O203" s="286"/>
      <c r="P203" s="125"/>
      <c r="Q203" s="125"/>
      <c r="R203" s="125"/>
      <c r="S203" s="125"/>
      <c r="T203" s="125"/>
      <c r="U203" s="297"/>
      <c r="V203" s="253">
        <f t="shared" si="11"/>
        <v>0</v>
      </c>
      <c r="W203" s="348" t="str">
        <f>IF(板块成分!B205="","",板块成分!B205)</f>
        <v>0230.HK</v>
      </c>
      <c r="X203" s="270" t="str">
        <f>[1]!s_info_name(W203)</f>
        <v>五矿地产</v>
      </c>
      <c r="Y203" s="335" t="str">
        <f>IF($Y$3="申万一级行业",[1]!s_info_industry_sw_2021(W203,公司分析!D$5,1),IF($Y$3="申万二级行业",[1]!s_info_industry_sw_2021(W203,公司分析!D$5,2),IF($Y$3="申万三级行业",[1]!s_info_industry_sw_2021(W203,公司分析!D$5,3),IF($Y$3="wind一级行业",[1]!s_info_industry_gics(W203,1),IF($Y$3="wind二级行业",[1]!s_info_industry_gics(W203,2),IF($Y$3="wind三级行业",[1]!s_info_industry_gics(W203,3),IF($Y$3="wind四级行业",[1]!s_info_industry_gics(W203,4),IF($Y$3="证监会门类行业",[1]!s_info_industry_csrc12_n(W203,公司分析!D$5,1),""))))))))</f>
        <v>房地产开发</v>
      </c>
      <c r="Z203" s="298" t="str">
        <f>IF(Y203=行业比较!$E$6,ROW(),"")</f>
        <v/>
      </c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</row>
    <row r="204" spans="2:42" x14ac:dyDescent="0.35">
      <c r="B204" s="125"/>
      <c r="C204" s="125"/>
      <c r="D204" s="125"/>
      <c r="E204" s="125"/>
      <c r="F204" s="125"/>
      <c r="G204" s="125"/>
      <c r="H204" s="125"/>
      <c r="I204" s="269"/>
      <c r="J204" s="134"/>
      <c r="K204" s="134"/>
      <c r="L204" s="134"/>
      <c r="M204" s="134"/>
      <c r="N204" s="286"/>
      <c r="O204" s="286"/>
      <c r="P204" s="125"/>
      <c r="Q204" s="125"/>
      <c r="R204" s="125"/>
      <c r="S204" s="125"/>
      <c r="T204" s="125"/>
      <c r="U204" s="297"/>
      <c r="V204" s="253">
        <f t="shared" si="11"/>
        <v>0</v>
      </c>
      <c r="W204" s="348" t="str">
        <f>IF(板块成分!B206="","",板块成分!B206)</f>
        <v>0232.HK</v>
      </c>
      <c r="X204" s="270" t="str">
        <f>[1]!s_info_name(W204)</f>
        <v>大陆航空科技控股</v>
      </c>
      <c r="Y204" s="335" t="str">
        <f>IF($Y$3="申万一级行业",[1]!s_info_industry_sw_2021(W204,公司分析!D$5,1),IF($Y$3="申万二级行业",[1]!s_info_industry_sw_2021(W204,公司分析!D$5,2),IF($Y$3="申万三级行业",[1]!s_info_industry_sw_2021(W204,公司分析!D$5,3),IF($Y$3="wind一级行业",[1]!s_info_industry_gics(W204,1),IF($Y$3="wind二级行业",[1]!s_info_industry_gics(W204,2),IF($Y$3="wind三级行业",[1]!s_info_industry_gics(W204,3),IF($Y$3="wind四级行业",[1]!s_info_industry_gics(W204,4),IF($Y$3="证监会门类行业",[1]!s_info_industry_csrc12_n(W204,公司分析!D$5,1),""))))))))</f>
        <v>航天航空与国防</v>
      </c>
      <c r="Z204" s="298" t="str">
        <f>IF(Y204=行业比较!$E$6,ROW(),"")</f>
        <v/>
      </c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</row>
    <row r="205" spans="2:42" x14ac:dyDescent="0.35">
      <c r="B205" s="125"/>
      <c r="C205" s="125"/>
      <c r="D205" s="125"/>
      <c r="E205" s="125"/>
      <c r="F205" s="125"/>
      <c r="G205" s="125"/>
      <c r="H205" s="125"/>
      <c r="I205" s="269"/>
      <c r="J205" s="134"/>
      <c r="K205" s="134"/>
      <c r="L205" s="134"/>
      <c r="M205" s="134"/>
      <c r="N205" s="286"/>
      <c r="O205" s="286"/>
      <c r="P205" s="125"/>
      <c r="Q205" s="125"/>
      <c r="R205" s="125"/>
      <c r="S205" s="125"/>
      <c r="T205" s="125"/>
      <c r="U205" s="297"/>
      <c r="V205" s="253">
        <f t="shared" si="11"/>
        <v>0</v>
      </c>
      <c r="W205" s="348" t="str">
        <f>IF(板块成分!B207="","",板块成分!B207)</f>
        <v>0234.HK</v>
      </c>
      <c r="X205" s="270" t="str">
        <f>[1]!s_info_name(W205)</f>
        <v>新世纪集团</v>
      </c>
      <c r="Y205" s="335" t="str">
        <f>IF($Y$3="申万一级行业",[1]!s_info_industry_sw_2021(W205,公司分析!D$5,1),IF($Y$3="申万二级行业",[1]!s_info_industry_sw_2021(W205,公司分析!D$5,2),IF($Y$3="申万三级行业",[1]!s_info_industry_sw_2021(W205,公司分析!D$5,3),IF($Y$3="wind一级行业",[1]!s_info_industry_gics(W205,1),IF($Y$3="wind二级行业",[1]!s_info_industry_gics(W205,2),IF($Y$3="wind三级行业",[1]!s_info_industry_gics(W205,3),IF($Y$3="wind四级行业",[1]!s_info_industry_gics(W205,4),IF($Y$3="证监会门类行业",[1]!s_info_industry_csrc12_n(W205,公司分析!D$5,1),""))))))))</f>
        <v>酒店、度假村与豪华游轮</v>
      </c>
      <c r="Z205" s="298" t="str">
        <f>IF(Y205=行业比较!$E$6,ROW(),"")</f>
        <v/>
      </c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</row>
    <row r="206" spans="2:42" x14ac:dyDescent="0.35">
      <c r="B206" s="125"/>
      <c r="C206" s="125"/>
      <c r="D206" s="125"/>
      <c r="E206" s="125"/>
      <c r="F206" s="125"/>
      <c r="G206" s="125"/>
      <c r="H206" s="125"/>
      <c r="I206" s="269"/>
      <c r="J206" s="134"/>
      <c r="K206" s="134"/>
      <c r="L206" s="134"/>
      <c r="M206" s="134"/>
      <c r="N206" s="286"/>
      <c r="O206" s="286"/>
      <c r="P206" s="125"/>
      <c r="Q206" s="125"/>
      <c r="R206" s="125"/>
      <c r="S206" s="125"/>
      <c r="T206" s="125"/>
      <c r="U206" s="297"/>
      <c r="V206" s="253">
        <f t="shared" si="11"/>
        <v>0</v>
      </c>
      <c r="W206" s="348" t="str">
        <f>IF(板块成分!B208="","",板块成分!B208)</f>
        <v>0235.HK</v>
      </c>
      <c r="X206" s="270" t="str">
        <f>[1]!s_info_name(W206)</f>
        <v>中策资本控股</v>
      </c>
      <c r="Y206" s="335" t="str">
        <f>IF($Y$3="申万一级行业",[1]!s_info_industry_sw_2021(W206,公司分析!D$5,1),IF($Y$3="申万二级行业",[1]!s_info_industry_sw_2021(W206,公司分析!D$5,2),IF($Y$3="申万三级行业",[1]!s_info_industry_sw_2021(W206,公司分析!D$5,3),IF($Y$3="wind一级行业",[1]!s_info_industry_gics(W206,1),IF($Y$3="wind二级行业",[1]!s_info_industry_gics(W206,2),IF($Y$3="wind三级行业",[1]!s_info_industry_gics(W206,3),IF($Y$3="wind四级行业",[1]!s_info_industry_gics(W206,4),IF($Y$3="证监会门类行业",[1]!s_info_industry_csrc12_n(W206,公司分析!D$5,1),""))))))))</f>
        <v>贵金属与矿石</v>
      </c>
      <c r="Z206" s="298" t="str">
        <f>IF(Y206=行业比较!$E$6,ROW(),"")</f>
        <v/>
      </c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</row>
    <row r="207" spans="2:42" x14ac:dyDescent="0.35">
      <c r="B207" s="125"/>
      <c r="C207" s="125"/>
      <c r="D207" s="125"/>
      <c r="E207" s="125"/>
      <c r="F207" s="125"/>
      <c r="G207" s="125"/>
      <c r="H207" s="125"/>
      <c r="I207" s="269"/>
      <c r="J207" s="134"/>
      <c r="K207" s="134"/>
      <c r="L207" s="134"/>
      <c r="M207" s="134"/>
      <c r="N207" s="286"/>
      <c r="O207" s="286"/>
      <c r="P207" s="125"/>
      <c r="Q207" s="125"/>
      <c r="R207" s="125"/>
      <c r="S207" s="125"/>
      <c r="T207" s="125"/>
      <c r="U207" s="297"/>
      <c r="V207" s="253">
        <f t="shared" si="11"/>
        <v>0</v>
      </c>
      <c r="W207" s="348" t="str">
        <f>IF(板块成分!B209="","",板块成分!B209)</f>
        <v>0236.HK</v>
      </c>
      <c r="X207" s="270" t="str">
        <f>[1]!s_info_name(W207)</f>
        <v>香港生力啤</v>
      </c>
      <c r="Y207" s="335" t="str">
        <f>IF($Y$3="申万一级行业",[1]!s_info_industry_sw_2021(W207,公司分析!D$5,1),IF($Y$3="申万二级行业",[1]!s_info_industry_sw_2021(W207,公司分析!D$5,2),IF($Y$3="申万三级行业",[1]!s_info_industry_sw_2021(W207,公司分析!D$5,3),IF($Y$3="wind一级行业",[1]!s_info_industry_gics(W207,1),IF($Y$3="wind二级行业",[1]!s_info_industry_gics(W207,2),IF($Y$3="wind三级行业",[1]!s_info_industry_gics(W207,3),IF($Y$3="wind四级行业",[1]!s_info_industry_gics(W207,4),IF($Y$3="证监会门类行业",[1]!s_info_industry_csrc12_n(W207,公司分析!D$5,1),""))))))))</f>
        <v>啤酒</v>
      </c>
      <c r="Z207" s="298" t="str">
        <f>IF(Y207=行业比较!$E$6,ROW(),"")</f>
        <v/>
      </c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</row>
    <row r="208" spans="2:42" x14ac:dyDescent="0.35">
      <c r="B208" s="125"/>
      <c r="C208" s="125"/>
      <c r="D208" s="125"/>
      <c r="E208" s="125"/>
      <c r="F208" s="125"/>
      <c r="G208" s="125"/>
      <c r="H208" s="125"/>
      <c r="I208" s="269"/>
      <c r="J208" s="134"/>
      <c r="K208" s="134"/>
      <c r="L208" s="134"/>
      <c r="M208" s="134"/>
      <c r="N208" s="286"/>
      <c r="O208" s="286"/>
      <c r="P208" s="125"/>
      <c r="Q208" s="125"/>
      <c r="R208" s="125"/>
      <c r="S208" s="125"/>
      <c r="T208" s="125"/>
      <c r="U208" s="297"/>
      <c r="V208" s="253">
        <f t="shared" si="11"/>
        <v>0</v>
      </c>
      <c r="W208" s="348" t="str">
        <f>IF(板块成分!B210="","",板块成分!B210)</f>
        <v>0237.HK</v>
      </c>
      <c r="X208" s="270" t="str">
        <f>[1]!s_info_name(W208)</f>
        <v>安全货仓</v>
      </c>
      <c r="Y208" s="335" t="str">
        <f>IF($Y$3="申万一级行业",[1]!s_info_industry_sw_2021(W208,公司分析!D$5,1),IF($Y$3="申万二级行业",[1]!s_info_industry_sw_2021(W208,公司分析!D$5,2),IF($Y$3="申万三级行业",[1]!s_info_industry_sw_2021(W208,公司分析!D$5,3),IF($Y$3="wind一级行业",[1]!s_info_industry_gics(W208,1),IF($Y$3="wind二级行业",[1]!s_info_industry_gics(W208,2),IF($Y$3="wind三级行业",[1]!s_info_industry_gics(W208,3),IF($Y$3="wind四级行业",[1]!s_info_industry_gics(W208,4),IF($Y$3="证监会门类行业",[1]!s_info_industry_csrc12_n(W208,公司分析!D$5,1),""))))))))</f>
        <v>房地产经营公司</v>
      </c>
      <c r="Z208" s="298" t="str">
        <f>IF(Y208=行业比较!$E$6,ROW(),"")</f>
        <v/>
      </c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</row>
    <row r="209" spans="2:42" x14ac:dyDescent="0.35">
      <c r="B209" s="125"/>
      <c r="C209" s="125"/>
      <c r="D209" s="125"/>
      <c r="E209" s="125"/>
      <c r="F209" s="125"/>
      <c r="G209" s="125"/>
      <c r="H209" s="125"/>
      <c r="I209" s="269"/>
      <c r="J209" s="134"/>
      <c r="K209" s="134"/>
      <c r="L209" s="134"/>
      <c r="M209" s="134"/>
      <c r="N209" s="286"/>
      <c r="O209" s="286"/>
      <c r="P209" s="125"/>
      <c r="Q209" s="125"/>
      <c r="R209" s="125"/>
      <c r="S209" s="125"/>
      <c r="T209" s="125"/>
      <c r="U209" s="297"/>
      <c r="V209" s="253">
        <f t="shared" si="11"/>
        <v>0</v>
      </c>
      <c r="W209" s="348" t="str">
        <f>IF(板块成分!B211="","",板块成分!B211)</f>
        <v>0239.HK</v>
      </c>
      <c r="X209" s="270" t="str">
        <f>[1]!s_info_name(W209)</f>
        <v>白花油</v>
      </c>
      <c r="Y209" s="335" t="str">
        <f>IF($Y$3="申万一级行业",[1]!s_info_industry_sw_2021(W209,公司分析!D$5,1),IF($Y$3="申万二级行业",[1]!s_info_industry_sw_2021(W209,公司分析!D$5,2),IF($Y$3="申万三级行业",[1]!s_info_industry_sw_2021(W209,公司分析!D$5,3),IF($Y$3="wind一级行业",[1]!s_info_industry_gics(W209,1),IF($Y$3="wind二级行业",[1]!s_info_industry_gics(W209,2),IF($Y$3="wind三级行业",[1]!s_info_industry_gics(W209,3),IF($Y$3="wind四级行业",[1]!s_info_industry_gics(W209,4),IF($Y$3="证监会门类行业",[1]!s_info_industry_csrc12_n(W209,公司分析!D$5,1),""))))))))</f>
        <v>医疗保健用品</v>
      </c>
      <c r="Z209" s="298" t="str">
        <f>IF(Y209=行业比较!$E$6,ROW(),"")</f>
        <v/>
      </c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</row>
    <row r="210" spans="2:42" x14ac:dyDescent="0.35">
      <c r="B210" s="125"/>
      <c r="C210" s="125"/>
      <c r="D210" s="125"/>
      <c r="E210" s="125"/>
      <c r="F210" s="125"/>
      <c r="G210" s="125"/>
      <c r="H210" s="125"/>
      <c r="I210" s="269"/>
      <c r="J210" s="134"/>
      <c r="K210" s="134"/>
      <c r="L210" s="134"/>
      <c r="M210" s="134"/>
      <c r="N210" s="286"/>
      <c r="O210" s="286"/>
      <c r="P210" s="125"/>
      <c r="Q210" s="125"/>
      <c r="R210" s="125"/>
      <c r="S210" s="125"/>
      <c r="T210" s="125"/>
      <c r="U210" s="297"/>
      <c r="V210" s="253">
        <f t="shared" si="11"/>
        <v>0</v>
      </c>
      <c r="W210" s="348" t="str">
        <f>IF(板块成分!B212="","",板块成分!B212)</f>
        <v>0240.HK</v>
      </c>
      <c r="X210" s="270" t="str">
        <f>[1]!s_info_name(W210)</f>
        <v>利基控股</v>
      </c>
      <c r="Y210" s="335" t="str">
        <f>IF($Y$3="申万一级行业",[1]!s_info_industry_sw_2021(W210,公司分析!D$5,1),IF($Y$3="申万二级行业",[1]!s_info_industry_sw_2021(W210,公司分析!D$5,2),IF($Y$3="申万三级行业",[1]!s_info_industry_sw_2021(W210,公司分析!D$5,3),IF($Y$3="wind一级行业",[1]!s_info_industry_gics(W210,1),IF($Y$3="wind二级行业",[1]!s_info_industry_gics(W210,2),IF($Y$3="wind三级行业",[1]!s_info_industry_gics(W210,3),IF($Y$3="wind四级行业",[1]!s_info_industry_gics(W210,4),IF($Y$3="证监会门类行业",[1]!s_info_industry_csrc12_n(W210,公司分析!D$5,1),""))))))))</f>
        <v>建筑与工程</v>
      </c>
      <c r="Z210" s="298" t="str">
        <f>IF(Y210=行业比较!$E$6,ROW(),"")</f>
        <v/>
      </c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</row>
    <row r="211" spans="2:42" x14ac:dyDescent="0.35">
      <c r="B211" s="125"/>
      <c r="C211" s="125"/>
      <c r="D211" s="125"/>
      <c r="E211" s="125"/>
      <c r="F211" s="125"/>
      <c r="G211" s="125"/>
      <c r="H211" s="125"/>
      <c r="I211" s="269"/>
      <c r="J211" s="134"/>
      <c r="K211" s="134"/>
      <c r="L211" s="134"/>
      <c r="M211" s="134"/>
      <c r="N211" s="286"/>
      <c r="O211" s="286"/>
      <c r="P211" s="125"/>
      <c r="Q211" s="125"/>
      <c r="R211" s="125"/>
      <c r="S211" s="125"/>
      <c r="T211" s="125"/>
      <c r="U211" s="297"/>
      <c r="V211" s="253">
        <f t="shared" si="11"/>
        <v>0</v>
      </c>
      <c r="W211" s="348" t="str">
        <f>IF(板块成分!B213="","",板块成分!B213)</f>
        <v>0241.HK</v>
      </c>
      <c r="X211" s="270" t="str">
        <f>[1]!s_info_name(W211)</f>
        <v>阿里健康</v>
      </c>
      <c r="Y211" s="335" t="str">
        <f>IF($Y$3="申万一级行业",[1]!s_info_industry_sw_2021(W211,公司分析!D$5,1),IF($Y$3="申万二级行业",[1]!s_info_industry_sw_2021(W211,公司分析!D$5,2),IF($Y$3="申万三级行业",[1]!s_info_industry_sw_2021(W211,公司分析!D$5,3),IF($Y$3="wind一级行业",[1]!s_info_industry_gics(W211,1),IF($Y$3="wind二级行业",[1]!s_info_industry_gics(W211,2),IF($Y$3="wind三级行业",[1]!s_info_industry_gics(W211,3),IF($Y$3="wind四级行业",[1]!s_info_industry_gics(W211,4),IF($Y$3="证监会门类行业",[1]!s_info_industry_csrc12_n(W211,公司分析!D$5,1),""))))))))</f>
        <v>互联网零售</v>
      </c>
      <c r="Z211" s="298" t="str">
        <f>IF(Y211=行业比较!$E$6,ROW(),"")</f>
        <v/>
      </c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</row>
    <row r="212" spans="2:42" x14ac:dyDescent="0.35">
      <c r="B212" s="125"/>
      <c r="C212" s="125"/>
      <c r="D212" s="125"/>
      <c r="E212" s="125"/>
      <c r="F212" s="125"/>
      <c r="G212" s="125"/>
      <c r="H212" s="125"/>
      <c r="I212" s="269"/>
      <c r="J212" s="134"/>
      <c r="K212" s="134"/>
      <c r="L212" s="134"/>
      <c r="M212" s="134"/>
      <c r="N212" s="286"/>
      <c r="O212" s="286"/>
      <c r="P212" s="125"/>
      <c r="Q212" s="125"/>
      <c r="R212" s="125"/>
      <c r="S212" s="125"/>
      <c r="T212" s="125"/>
      <c r="U212" s="297"/>
      <c r="V212" s="253">
        <f t="shared" si="11"/>
        <v>0</v>
      </c>
      <c r="W212" s="348" t="str">
        <f>IF(板块成分!B214="","",板块成分!B214)</f>
        <v>0242.HK</v>
      </c>
      <c r="X212" s="270" t="str">
        <f>[1]!s_info_name(W212)</f>
        <v>信德集团</v>
      </c>
      <c r="Y212" s="335" t="str">
        <f>IF($Y$3="申万一级行业",[1]!s_info_industry_sw_2021(W212,公司分析!D$5,1),IF($Y$3="申万二级行业",[1]!s_info_industry_sw_2021(W212,公司分析!D$5,2),IF($Y$3="申万三级行业",[1]!s_info_industry_sw_2021(W212,公司分析!D$5,3),IF($Y$3="wind一级行业",[1]!s_info_industry_gics(W212,1),IF($Y$3="wind二级行业",[1]!s_info_industry_gics(W212,2),IF($Y$3="wind三级行业",[1]!s_info_industry_gics(W212,3),IF($Y$3="wind四级行业",[1]!s_info_industry_gics(W212,4),IF($Y$3="证监会门类行业",[1]!s_info_industry_csrc12_n(W212,公司分析!D$5,1),""))))))))</f>
        <v>综合类行业</v>
      </c>
      <c r="Z212" s="298" t="str">
        <f>IF(Y212=行业比较!$E$6,ROW(),"")</f>
        <v/>
      </c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</row>
    <row r="213" spans="2:42" x14ac:dyDescent="0.35">
      <c r="B213" s="125"/>
      <c r="C213" s="125"/>
      <c r="D213" s="125"/>
      <c r="E213" s="125"/>
      <c r="F213" s="125"/>
      <c r="G213" s="125"/>
      <c r="H213" s="125"/>
      <c r="I213" s="269"/>
      <c r="J213" s="134"/>
      <c r="K213" s="134"/>
      <c r="L213" s="134"/>
      <c r="M213" s="134"/>
      <c r="N213" s="286"/>
      <c r="O213" s="286"/>
      <c r="P213" s="125"/>
      <c r="Q213" s="125"/>
      <c r="R213" s="125"/>
      <c r="S213" s="125"/>
      <c r="T213" s="125"/>
      <c r="U213" s="297"/>
      <c r="V213" s="253">
        <f t="shared" si="11"/>
        <v>0</v>
      </c>
      <c r="W213" s="348" t="str">
        <f>IF(板块成分!B215="","",板块成分!B215)</f>
        <v>0243.HK</v>
      </c>
      <c r="X213" s="270" t="str">
        <f>[1]!s_info_name(W213)</f>
        <v>QPL INT'L</v>
      </c>
      <c r="Y213" s="335" t="str">
        <f>IF($Y$3="申万一级行业",[1]!s_info_industry_sw_2021(W213,公司分析!D$5,1),IF($Y$3="申万二级行业",[1]!s_info_industry_sw_2021(W213,公司分析!D$5,2),IF($Y$3="申万三级行业",[1]!s_info_industry_sw_2021(W213,公司分析!D$5,3),IF($Y$3="wind一级行业",[1]!s_info_industry_gics(W213,1),IF($Y$3="wind二级行业",[1]!s_info_industry_gics(W213,2),IF($Y$3="wind三级行业",[1]!s_info_industry_gics(W213,3),IF($Y$3="wind四级行业",[1]!s_info_industry_gics(W213,4),IF($Y$3="证监会门类行业",[1]!s_info_industry_csrc12_n(W213,公司分析!D$5,1),""))))))))</f>
        <v>半导体产品</v>
      </c>
      <c r="Z213" s="298" t="str">
        <f>IF(Y213=行业比较!$E$6,ROW(),"")</f>
        <v/>
      </c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</row>
    <row r="214" spans="2:42" x14ac:dyDescent="0.35">
      <c r="B214" s="125"/>
      <c r="C214" s="125"/>
      <c r="D214" s="125"/>
      <c r="E214" s="125"/>
      <c r="F214" s="125"/>
      <c r="G214" s="125"/>
      <c r="H214" s="125"/>
      <c r="I214" s="269"/>
      <c r="J214" s="134"/>
      <c r="K214" s="134"/>
      <c r="L214" s="134"/>
      <c r="M214" s="134"/>
      <c r="N214" s="286"/>
      <c r="O214" s="286"/>
      <c r="P214" s="125"/>
      <c r="Q214" s="125"/>
      <c r="R214" s="125"/>
      <c r="S214" s="125"/>
      <c r="T214" s="125"/>
      <c r="U214" s="297"/>
      <c r="V214" s="253">
        <f t="shared" si="11"/>
        <v>0</v>
      </c>
      <c r="W214" s="348" t="str">
        <f>IF(板块成分!B216="","",板块成分!B216)</f>
        <v>0244.HK</v>
      </c>
      <c r="X214" s="270" t="str">
        <f>[1]!s_info_name(W214)</f>
        <v>先施</v>
      </c>
      <c r="Y214" s="335" t="str">
        <f>IF($Y$3="申万一级行业",[1]!s_info_industry_sw_2021(W214,公司分析!D$5,1),IF($Y$3="申万二级行业",[1]!s_info_industry_sw_2021(W214,公司分析!D$5,2),IF($Y$3="申万三级行业",[1]!s_info_industry_sw_2021(W214,公司分析!D$5,3),IF($Y$3="wind一级行业",[1]!s_info_industry_gics(W214,1),IF($Y$3="wind二级行业",[1]!s_info_industry_gics(W214,2),IF($Y$3="wind三级行业",[1]!s_info_industry_gics(W214,3),IF($Y$3="wind四级行业",[1]!s_info_industry_gics(W214,4),IF($Y$3="证监会门类行业",[1]!s_info_industry_csrc12_n(W214,公司分析!D$5,1),""))))))))</f>
        <v>百货商店</v>
      </c>
      <c r="Z214" s="298" t="str">
        <f>IF(Y214=行业比较!$E$6,ROW(),"")</f>
        <v/>
      </c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</row>
    <row r="215" spans="2:42" x14ac:dyDescent="0.35">
      <c r="B215" s="125"/>
      <c r="C215" s="125"/>
      <c r="D215" s="125"/>
      <c r="E215" s="125"/>
      <c r="F215" s="125"/>
      <c r="G215" s="125"/>
      <c r="H215" s="125"/>
      <c r="I215" s="269"/>
      <c r="J215" s="134"/>
      <c r="K215" s="134"/>
      <c r="L215" s="134"/>
      <c r="M215" s="134"/>
      <c r="N215" s="286"/>
      <c r="O215" s="286"/>
      <c r="P215" s="125"/>
      <c r="Q215" s="125"/>
      <c r="R215" s="125"/>
      <c r="S215" s="125"/>
      <c r="T215" s="125"/>
      <c r="U215" s="297"/>
      <c r="V215" s="253">
        <f t="shared" si="11"/>
        <v>0</v>
      </c>
      <c r="W215" s="348" t="str">
        <f>IF(板块成分!B217="","",板块成分!B217)</f>
        <v>0245.HK</v>
      </c>
      <c r="X215" s="270" t="str">
        <f>[1]!s_info_name(W215)</f>
        <v>中薇金融</v>
      </c>
      <c r="Y215" s="335" t="str">
        <f>IF($Y$3="申万一级行业",[1]!s_info_industry_sw_2021(W215,公司分析!D$5,1),IF($Y$3="申万二级行业",[1]!s_info_industry_sw_2021(W215,公司分析!D$5,2),IF($Y$3="申万三级行业",[1]!s_info_industry_sw_2021(W215,公司分析!D$5,3),IF($Y$3="wind一级行业",[1]!s_info_industry_gics(W215,1),IF($Y$3="wind二级行业",[1]!s_info_industry_gics(W215,2),IF($Y$3="wind三级行业",[1]!s_info_industry_gics(W215,3),IF($Y$3="wind四级行业",[1]!s_info_industry_gics(W215,4),IF($Y$3="证监会门类行业",[1]!s_info_industry_csrc12_n(W215,公司分析!D$5,1),""))))))))</f>
        <v>资产管理与托管银行</v>
      </c>
      <c r="Z215" s="298" t="str">
        <f>IF(Y215=行业比较!$E$6,ROW(),"")</f>
        <v/>
      </c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</row>
    <row r="216" spans="2:42" x14ac:dyDescent="0.35">
      <c r="B216" s="125"/>
      <c r="C216" s="125"/>
      <c r="D216" s="125"/>
      <c r="E216" s="125"/>
      <c r="F216" s="125"/>
      <c r="G216" s="125"/>
      <c r="H216" s="125"/>
      <c r="I216" s="269"/>
      <c r="J216" s="134"/>
      <c r="K216" s="134"/>
      <c r="L216" s="134"/>
      <c r="M216" s="134"/>
      <c r="N216" s="286"/>
      <c r="O216" s="286"/>
      <c r="P216" s="125"/>
      <c r="Q216" s="125"/>
      <c r="R216" s="125"/>
      <c r="S216" s="125"/>
      <c r="T216" s="125"/>
      <c r="U216" s="297"/>
      <c r="V216" s="253">
        <f t="shared" si="11"/>
        <v>0</v>
      </c>
      <c r="W216" s="348" t="str">
        <f>IF(板块成分!B218="","",板块成分!B218)</f>
        <v>0247.HK</v>
      </c>
      <c r="X216" s="270" t="str">
        <f>[1]!s_info_name(W216)</f>
        <v>TST PROPERTIES</v>
      </c>
      <c r="Y216" s="335" t="str">
        <f>IF($Y$3="申万一级行业",[1]!s_info_industry_sw_2021(W216,公司分析!D$5,1),IF($Y$3="申万二级行业",[1]!s_info_industry_sw_2021(W216,公司分析!D$5,2),IF($Y$3="申万三级行业",[1]!s_info_industry_sw_2021(W216,公司分析!D$5,3),IF($Y$3="wind一级行业",[1]!s_info_industry_gics(W216,1),IF($Y$3="wind二级行业",[1]!s_info_industry_gics(W216,2),IF($Y$3="wind三级行业",[1]!s_info_industry_gics(W216,3),IF($Y$3="wind四级行业",[1]!s_info_industry_gics(W216,4),IF($Y$3="证监会门类行业",[1]!s_info_industry_csrc12_n(W216,公司分析!D$5,1),""))))))))</f>
        <v>房地产经营公司</v>
      </c>
      <c r="Z216" s="298" t="str">
        <f>IF(Y216=行业比较!$E$6,ROW(),"")</f>
        <v/>
      </c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</row>
    <row r="217" spans="2:42" x14ac:dyDescent="0.35">
      <c r="B217" s="125"/>
      <c r="C217" s="125"/>
      <c r="D217" s="125"/>
      <c r="E217" s="125"/>
      <c r="F217" s="125"/>
      <c r="G217" s="125"/>
      <c r="H217" s="125"/>
      <c r="I217" s="269"/>
      <c r="J217" s="134"/>
      <c r="K217" s="134"/>
      <c r="L217" s="134"/>
      <c r="M217" s="134"/>
      <c r="N217" s="286"/>
      <c r="O217" s="286"/>
      <c r="P217" s="125"/>
      <c r="Q217" s="125"/>
      <c r="R217" s="125"/>
      <c r="S217" s="125"/>
      <c r="T217" s="125"/>
      <c r="U217" s="297"/>
      <c r="V217" s="253">
        <f t="shared" si="11"/>
        <v>0</v>
      </c>
      <c r="W217" s="348" t="str">
        <f>IF(板块成分!B219="","",板块成分!B219)</f>
        <v>0248.HK</v>
      </c>
      <c r="X217" s="270" t="str">
        <f>[1]!s_info_name(W217)</f>
        <v>香港通讯国际控股</v>
      </c>
      <c r="Y217" s="335" t="str">
        <f>IF($Y$3="申万一级行业",[1]!s_info_industry_sw_2021(W217,公司分析!D$5,1),IF($Y$3="申万二级行业",[1]!s_info_industry_sw_2021(W217,公司分析!D$5,2),IF($Y$3="申万三级行业",[1]!s_info_industry_sw_2021(W217,公司分析!D$5,3),IF($Y$3="wind一级行业",[1]!s_info_industry_gics(W217,1),IF($Y$3="wind二级行业",[1]!s_info_industry_gics(W217,2),IF($Y$3="wind三级行业",[1]!s_info_industry_gics(W217,3),IF($Y$3="wind四级行业",[1]!s_info_industry_gics(W217,4),IF($Y$3="证监会门类行业",[1]!s_info_industry_csrc12_n(W217,公司分析!D$5,1),""))))))))</f>
        <v>电脑与电子产品零售</v>
      </c>
      <c r="Z217" s="298" t="str">
        <f>IF(Y217=行业比较!$E$6,ROW(),"")</f>
        <v/>
      </c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</row>
    <row r="218" spans="2:42" x14ac:dyDescent="0.35">
      <c r="B218" s="125"/>
      <c r="C218" s="125"/>
      <c r="D218" s="125"/>
      <c r="E218" s="125"/>
      <c r="F218" s="125"/>
      <c r="G218" s="125"/>
      <c r="H218" s="125"/>
      <c r="I218" s="269"/>
      <c r="J218" s="134"/>
      <c r="K218" s="134"/>
      <c r="L218" s="134"/>
      <c r="M218" s="134"/>
      <c r="N218" s="286"/>
      <c r="O218" s="286"/>
      <c r="P218" s="125"/>
      <c r="Q218" s="125"/>
      <c r="R218" s="125"/>
      <c r="S218" s="125"/>
      <c r="T218" s="125"/>
      <c r="U218" s="297"/>
      <c r="V218" s="253">
        <f t="shared" si="11"/>
        <v>0</v>
      </c>
      <c r="W218" s="348" t="str">
        <f>IF(板块成分!B220="","",板块成分!B220)</f>
        <v>0251.HK</v>
      </c>
      <c r="X218" s="270" t="str">
        <f>[1]!s_info_name(W218)</f>
        <v>爪哇控股</v>
      </c>
      <c r="Y218" s="335" t="str">
        <f>IF($Y$3="申万一级行业",[1]!s_info_industry_sw_2021(W218,公司分析!D$5,1),IF($Y$3="申万二级行业",[1]!s_info_industry_sw_2021(W218,公司分析!D$5,2),IF($Y$3="申万三级行业",[1]!s_info_industry_sw_2021(W218,公司分析!D$5,3),IF($Y$3="wind一级行业",[1]!s_info_industry_gics(W218,1),IF($Y$3="wind二级行业",[1]!s_info_industry_gics(W218,2),IF($Y$3="wind三级行业",[1]!s_info_industry_gics(W218,3),IF($Y$3="wind四级行业",[1]!s_info_industry_gics(W218,4),IF($Y$3="证监会门类行业",[1]!s_info_industry_csrc12_n(W218,公司分析!D$5,1),""))))))))</f>
        <v>房地产经营公司</v>
      </c>
      <c r="Z218" s="298" t="str">
        <f>IF(Y218=行业比较!$E$6,ROW(),"")</f>
        <v/>
      </c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</row>
    <row r="219" spans="2:42" x14ac:dyDescent="0.35">
      <c r="B219" s="125"/>
      <c r="C219" s="125"/>
      <c r="D219" s="125"/>
      <c r="E219" s="125"/>
      <c r="F219" s="125"/>
      <c r="G219" s="125"/>
      <c r="H219" s="125"/>
      <c r="I219" s="269"/>
      <c r="J219" s="134"/>
      <c r="K219" s="134"/>
      <c r="L219" s="134"/>
      <c r="M219" s="134"/>
      <c r="N219" s="286"/>
      <c r="O219" s="286"/>
      <c r="P219" s="125"/>
      <c r="Q219" s="125"/>
      <c r="R219" s="125"/>
      <c r="S219" s="125"/>
      <c r="T219" s="125"/>
      <c r="U219" s="297"/>
      <c r="V219" s="253">
        <f t="shared" si="11"/>
        <v>0</v>
      </c>
      <c r="W219" s="348" t="str">
        <f>IF(板块成分!B221="","",板块成分!B221)</f>
        <v>0252.HK</v>
      </c>
      <c r="X219" s="270" t="str">
        <f>[1]!s_info_name(W219)</f>
        <v>华信地产财务</v>
      </c>
      <c r="Y219" s="335" t="str">
        <f>IF($Y$3="申万一级行业",[1]!s_info_industry_sw_2021(W219,公司分析!D$5,1),IF($Y$3="申万二级行业",[1]!s_info_industry_sw_2021(W219,公司分析!D$5,2),IF($Y$3="申万三级行业",[1]!s_info_industry_sw_2021(W219,公司分析!D$5,3),IF($Y$3="wind一级行业",[1]!s_info_industry_gics(W219,1),IF($Y$3="wind二级行业",[1]!s_info_industry_gics(W219,2),IF($Y$3="wind三级行业",[1]!s_info_industry_gics(W219,3),IF($Y$3="wind四级行业",[1]!s_info_industry_gics(W219,4),IF($Y$3="证监会门类行业",[1]!s_info_industry_csrc12_n(W219,公司分析!D$5,1),""))))))))</f>
        <v>金属与玻璃容器</v>
      </c>
      <c r="Z219" s="298" t="str">
        <f>IF(Y219=行业比较!$E$6,ROW(),"")</f>
        <v/>
      </c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</row>
    <row r="220" spans="2:42" x14ac:dyDescent="0.35">
      <c r="B220" s="125"/>
      <c r="C220" s="125"/>
      <c r="D220" s="125"/>
      <c r="E220" s="125"/>
      <c r="F220" s="125"/>
      <c r="G220" s="125"/>
      <c r="H220" s="125"/>
      <c r="I220" s="269"/>
      <c r="J220" s="134"/>
      <c r="K220" s="134"/>
      <c r="L220" s="134"/>
      <c r="M220" s="134"/>
      <c r="N220" s="286"/>
      <c r="O220" s="286"/>
      <c r="P220" s="125"/>
      <c r="Q220" s="125"/>
      <c r="R220" s="125"/>
      <c r="S220" s="125"/>
      <c r="T220" s="125"/>
      <c r="U220" s="297"/>
      <c r="V220" s="253">
        <f t="shared" si="11"/>
        <v>0</v>
      </c>
      <c r="W220" s="348" t="str">
        <f>IF(板块成分!B222="","",板块成分!B222)</f>
        <v>0253.HK</v>
      </c>
      <c r="X220" s="270" t="str">
        <f>[1]!s_info_name(W220)</f>
        <v>顺豪控股</v>
      </c>
      <c r="Y220" s="335" t="str">
        <f>IF($Y$3="申万一级行业",[1]!s_info_industry_sw_2021(W220,公司分析!D$5,1),IF($Y$3="申万二级行业",[1]!s_info_industry_sw_2021(W220,公司分析!D$5,2),IF($Y$3="申万三级行业",[1]!s_info_industry_sw_2021(W220,公司分析!D$5,3),IF($Y$3="wind一级行业",[1]!s_info_industry_gics(W220,1),IF($Y$3="wind二级行业",[1]!s_info_industry_gics(W220,2),IF($Y$3="wind三级行业",[1]!s_info_industry_gics(W220,3),IF($Y$3="wind四级行业",[1]!s_info_industry_gics(W220,4),IF($Y$3="证监会门类行业",[1]!s_info_industry_csrc12_n(W220,公司分析!D$5,1),""))))))))</f>
        <v>酒店、度假村与豪华游轮</v>
      </c>
      <c r="Z220" s="298" t="str">
        <f>IF(Y220=行业比较!$E$6,ROW(),"")</f>
        <v/>
      </c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</row>
    <row r="221" spans="2:42" x14ac:dyDescent="0.35">
      <c r="B221" s="125"/>
      <c r="C221" s="125"/>
      <c r="D221" s="125"/>
      <c r="E221" s="125"/>
      <c r="F221" s="125"/>
      <c r="G221" s="125"/>
      <c r="H221" s="125"/>
      <c r="I221" s="269"/>
      <c r="J221" s="134"/>
      <c r="K221" s="134"/>
      <c r="L221" s="134"/>
      <c r="M221" s="134"/>
      <c r="N221" s="286"/>
      <c r="O221" s="286"/>
      <c r="P221" s="125"/>
      <c r="Q221" s="125"/>
      <c r="R221" s="125"/>
      <c r="S221" s="125"/>
      <c r="T221" s="125"/>
      <c r="U221" s="297"/>
      <c r="V221" s="253">
        <f t="shared" si="11"/>
        <v>0</v>
      </c>
      <c r="W221" s="348" t="str">
        <f>IF(板块成分!B223="","",板块成分!B223)</f>
        <v>0254.HK</v>
      </c>
      <c r="X221" s="270" t="str">
        <f>[1]!s_info_name(W221)</f>
        <v>国家联合资源</v>
      </c>
      <c r="Y221" s="335" t="str">
        <f>IF($Y$3="申万一级行业",[1]!s_info_industry_sw_2021(W221,公司分析!D$5,1),IF($Y$3="申万二级行业",[1]!s_info_industry_sw_2021(W221,公司分析!D$5,2),IF($Y$3="申万三级行业",[1]!s_info_industry_sw_2021(W221,公司分析!D$5,3),IF($Y$3="wind一级行业",[1]!s_info_industry_gics(W221,1),IF($Y$3="wind二级行业",[1]!s_info_industry_gics(W221,2),IF($Y$3="wind三级行业",[1]!s_info_industry_gics(W221,3),IF($Y$3="wind四级行业",[1]!s_info_industry_gics(W221,4),IF($Y$3="证监会门类行业",[1]!s_info_industry_csrc12_n(W221,公司分析!D$5,1),""))))))))</f>
        <v>公路运输</v>
      </c>
      <c r="Z221" s="298" t="str">
        <f>IF(Y221=行业比较!$E$6,ROW(),"")</f>
        <v/>
      </c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</row>
    <row r="222" spans="2:42" x14ac:dyDescent="0.35">
      <c r="B222" s="125"/>
      <c r="C222" s="125"/>
      <c r="D222" s="125"/>
      <c r="E222" s="125"/>
      <c r="F222" s="125"/>
      <c r="G222" s="125"/>
      <c r="H222" s="125"/>
      <c r="I222" s="269"/>
      <c r="J222" s="134"/>
      <c r="K222" s="134"/>
      <c r="L222" s="134"/>
      <c r="M222" s="134"/>
      <c r="N222" s="286"/>
      <c r="O222" s="286"/>
      <c r="P222" s="125"/>
      <c r="Q222" s="125"/>
      <c r="R222" s="125"/>
      <c r="S222" s="125"/>
      <c r="T222" s="125"/>
      <c r="U222" s="297"/>
      <c r="V222" s="253">
        <f t="shared" si="11"/>
        <v>0</v>
      </c>
      <c r="W222" s="348" t="str">
        <f>IF(板块成分!B224="","",板块成分!B224)</f>
        <v>0255.HK</v>
      </c>
      <c r="X222" s="270" t="str">
        <f>[1]!s_info_name(W222)</f>
        <v>龙记集团</v>
      </c>
      <c r="Y222" s="335" t="str">
        <f>IF($Y$3="申万一级行业",[1]!s_info_industry_sw_2021(W222,公司分析!D$5,1),IF($Y$3="申万二级行业",[1]!s_info_industry_sw_2021(W222,公司分析!D$5,2),IF($Y$3="申万三级行业",[1]!s_info_industry_sw_2021(W222,公司分析!D$5,3),IF($Y$3="wind一级行业",[1]!s_info_industry_gics(W222,1),IF($Y$3="wind二级行业",[1]!s_info_industry_gics(W222,2),IF($Y$3="wind三级行业",[1]!s_info_industry_gics(W222,3),IF($Y$3="wind四级行业",[1]!s_info_industry_gics(W222,4),IF($Y$3="证监会门类行业",[1]!s_info_industry_csrc12_n(W222,公司分析!D$5,1),""))))))))</f>
        <v>工业机械</v>
      </c>
      <c r="Z222" s="298" t="str">
        <f>IF(Y222=行业比较!$E$6,ROW(),"")</f>
        <v/>
      </c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</row>
    <row r="223" spans="2:42" x14ac:dyDescent="0.35">
      <c r="B223" s="125"/>
      <c r="C223" s="125"/>
      <c r="D223" s="125"/>
      <c r="E223" s="125"/>
      <c r="F223" s="125"/>
      <c r="G223" s="125"/>
      <c r="H223" s="125"/>
      <c r="I223" s="269"/>
      <c r="J223" s="134"/>
      <c r="K223" s="134"/>
      <c r="L223" s="134"/>
      <c r="M223" s="134"/>
      <c r="N223" s="286"/>
      <c r="O223" s="286"/>
      <c r="P223" s="125"/>
      <c r="Q223" s="125"/>
      <c r="R223" s="125"/>
      <c r="S223" s="125"/>
      <c r="T223" s="125"/>
      <c r="U223" s="297"/>
      <c r="V223" s="253">
        <f t="shared" si="11"/>
        <v>0</v>
      </c>
      <c r="W223" s="348" t="str">
        <f>IF(板块成分!B225="","",板块成分!B225)</f>
        <v>0256.HK</v>
      </c>
      <c r="X223" s="270" t="str">
        <f>[1]!s_info_name(W223)</f>
        <v>冠城钟表珠宝</v>
      </c>
      <c r="Y223" s="335" t="str">
        <f>IF($Y$3="申万一级行业",[1]!s_info_industry_sw_2021(W223,公司分析!D$5,1),IF($Y$3="申万二级行业",[1]!s_info_industry_sw_2021(W223,公司分析!D$5,2),IF($Y$3="申万三级行业",[1]!s_info_industry_sw_2021(W223,公司分析!D$5,3),IF($Y$3="wind一级行业",[1]!s_info_industry_gics(W223,1),IF($Y$3="wind二级行业",[1]!s_info_industry_gics(W223,2),IF($Y$3="wind三级行业",[1]!s_info_industry_gics(W223,3),IF($Y$3="wind四级行业",[1]!s_info_industry_gics(W223,4),IF($Y$3="证监会门类行业",[1]!s_info_industry_csrc12_n(W223,公司分析!D$5,1),""))))))))</f>
        <v>服装、服饰与奢侈品</v>
      </c>
      <c r="Z223" s="298" t="str">
        <f>IF(Y223=行业比较!$E$6,ROW(),"")</f>
        <v/>
      </c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</row>
    <row r="224" spans="2:42" x14ac:dyDescent="0.35">
      <c r="B224" s="125"/>
      <c r="C224" s="125"/>
      <c r="D224" s="125"/>
      <c r="E224" s="125"/>
      <c r="F224" s="125"/>
      <c r="G224" s="125"/>
      <c r="H224" s="125"/>
      <c r="I224" s="269"/>
      <c r="J224" s="134"/>
      <c r="K224" s="134"/>
      <c r="L224" s="134"/>
      <c r="M224" s="134"/>
      <c r="N224" s="286"/>
      <c r="O224" s="286"/>
      <c r="P224" s="125"/>
      <c r="Q224" s="125"/>
      <c r="R224" s="125"/>
      <c r="S224" s="125"/>
      <c r="T224" s="125"/>
      <c r="U224" s="297"/>
      <c r="V224" s="253">
        <f t="shared" si="11"/>
        <v>0</v>
      </c>
      <c r="W224" s="348" t="str">
        <f>IF(板块成分!B226="","",板块成分!B226)</f>
        <v>0257.HK</v>
      </c>
      <c r="X224" s="270" t="str">
        <f>[1]!s_info_name(W224)</f>
        <v>光大环境</v>
      </c>
      <c r="Y224" s="335" t="str">
        <f>IF($Y$3="申万一级行业",[1]!s_info_industry_sw_2021(W224,公司分析!D$5,1),IF($Y$3="申万二级行业",[1]!s_info_industry_sw_2021(W224,公司分析!D$5,2),IF($Y$3="申万三级行业",[1]!s_info_industry_sw_2021(W224,公司分析!D$5,3),IF($Y$3="wind一级行业",[1]!s_info_industry_gics(W224,1),IF($Y$3="wind二级行业",[1]!s_info_industry_gics(W224,2),IF($Y$3="wind三级行业",[1]!s_info_industry_gics(W224,3),IF($Y$3="wind四级行业",[1]!s_info_industry_gics(W224,4),IF($Y$3="证监会门类行业",[1]!s_info_industry_csrc12_n(W224,公司分析!D$5,1),""))))))))</f>
        <v>环境与设施服务</v>
      </c>
      <c r="Z224" s="298" t="str">
        <f>IF(Y224=行业比较!$E$6,ROW(),"")</f>
        <v/>
      </c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</row>
    <row r="225" spans="2:42" x14ac:dyDescent="0.35">
      <c r="B225" s="125"/>
      <c r="C225" s="125"/>
      <c r="D225" s="125"/>
      <c r="E225" s="125"/>
      <c r="F225" s="125"/>
      <c r="G225" s="125"/>
      <c r="H225" s="125"/>
      <c r="I225" s="269"/>
      <c r="J225" s="134"/>
      <c r="K225" s="134"/>
      <c r="L225" s="134"/>
      <c r="M225" s="134"/>
      <c r="N225" s="286"/>
      <c r="O225" s="286"/>
      <c r="P225" s="125"/>
      <c r="Q225" s="125"/>
      <c r="R225" s="125"/>
      <c r="S225" s="125"/>
      <c r="T225" s="125"/>
      <c r="U225" s="297"/>
      <c r="V225" s="253">
        <f t="shared" si="11"/>
        <v>0</v>
      </c>
      <c r="W225" s="348" t="str">
        <f>IF(板块成分!B227="","",板块成分!B227)</f>
        <v>0258.HK</v>
      </c>
      <c r="X225" s="270" t="str">
        <f>[1]!s_info_name(W225)</f>
        <v>汤臣集团</v>
      </c>
      <c r="Y225" s="335" t="str">
        <f>IF($Y$3="申万一级行业",[1]!s_info_industry_sw_2021(W225,公司分析!D$5,1),IF($Y$3="申万二级行业",[1]!s_info_industry_sw_2021(W225,公司分析!D$5,2),IF($Y$3="申万三级行业",[1]!s_info_industry_sw_2021(W225,公司分析!D$5,3),IF($Y$3="wind一级行业",[1]!s_info_industry_gics(W225,1),IF($Y$3="wind二级行业",[1]!s_info_industry_gics(W225,2),IF($Y$3="wind三级行业",[1]!s_info_industry_gics(W225,3),IF($Y$3="wind四级行业",[1]!s_info_industry_gics(W225,4),IF($Y$3="证监会门类行业",[1]!s_info_industry_csrc12_n(W225,公司分析!D$5,1),""))))))))</f>
        <v>房地产开发</v>
      </c>
      <c r="Z225" s="298" t="str">
        <f>IF(Y225=行业比较!$E$6,ROW(),"")</f>
        <v/>
      </c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</row>
    <row r="226" spans="2:42" x14ac:dyDescent="0.35">
      <c r="B226" s="125"/>
      <c r="C226" s="125"/>
      <c r="D226" s="125"/>
      <c r="E226" s="125"/>
      <c r="F226" s="125"/>
      <c r="G226" s="125"/>
      <c r="H226" s="125"/>
      <c r="I226" s="269"/>
      <c r="J226" s="134"/>
      <c r="K226" s="134"/>
      <c r="L226" s="134"/>
      <c r="M226" s="134"/>
      <c r="N226" s="286"/>
      <c r="O226" s="286"/>
      <c r="P226" s="125"/>
      <c r="Q226" s="125"/>
      <c r="R226" s="125"/>
      <c r="S226" s="125"/>
      <c r="T226" s="125"/>
      <c r="U226" s="297"/>
      <c r="V226" s="253">
        <f t="shared" si="11"/>
        <v>0</v>
      </c>
      <c r="W226" s="348" t="str">
        <f>IF(板块成分!B228="","",板块成分!B228)</f>
        <v>0259.HK</v>
      </c>
      <c r="X226" s="270" t="str">
        <f>[1]!s_info_name(W226)</f>
        <v>亿都(国际控股)</v>
      </c>
      <c r="Y226" s="335" t="str">
        <f>IF($Y$3="申万一级行业",[1]!s_info_industry_sw_2021(W226,公司分析!D$5,1),IF($Y$3="申万二级行业",[1]!s_info_industry_sw_2021(W226,公司分析!D$5,2),IF($Y$3="申万三级行业",[1]!s_info_industry_sw_2021(W226,公司分析!D$5,3),IF($Y$3="wind一级行业",[1]!s_info_industry_gics(W226,1),IF($Y$3="wind二级行业",[1]!s_info_industry_gics(W226,2),IF($Y$3="wind三级行业",[1]!s_info_industry_gics(W226,3),IF($Y$3="wind四级行业",[1]!s_info_industry_gics(W226,4),IF($Y$3="证监会门类行业",[1]!s_info_industry_csrc12_n(W226,公司分析!D$5,1),""))))))))</f>
        <v>消费电子产品</v>
      </c>
      <c r="Z226" s="298" t="str">
        <f>IF(Y226=行业比较!$E$6,ROW(),"")</f>
        <v/>
      </c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</row>
    <row r="227" spans="2:42" x14ac:dyDescent="0.35">
      <c r="B227" s="125"/>
      <c r="C227" s="125"/>
      <c r="D227" s="125"/>
      <c r="E227" s="125"/>
      <c r="F227" s="125"/>
      <c r="G227" s="125"/>
      <c r="H227" s="125"/>
      <c r="I227" s="269"/>
      <c r="J227" s="134"/>
      <c r="K227" s="134"/>
      <c r="L227" s="134"/>
      <c r="M227" s="134"/>
      <c r="N227" s="286"/>
      <c r="O227" s="286"/>
      <c r="P227" s="125"/>
      <c r="Q227" s="125"/>
      <c r="R227" s="125"/>
      <c r="S227" s="125"/>
      <c r="T227" s="125"/>
      <c r="U227" s="297"/>
      <c r="V227" s="253">
        <f t="shared" si="11"/>
        <v>0</v>
      </c>
      <c r="W227" s="348" t="str">
        <f>IF(板块成分!B229="","",板块成分!B229)</f>
        <v>0260.HK</v>
      </c>
      <c r="X227" s="270" t="str">
        <f>[1]!s_info_name(W227)</f>
        <v>幸福控股</v>
      </c>
      <c r="Y227" s="335" t="str">
        <f>IF($Y$3="申万一级行业",[1]!s_info_industry_sw_2021(W227,公司分析!D$5,1),IF($Y$3="申万二级行业",[1]!s_info_industry_sw_2021(W227,公司分析!D$5,2),IF($Y$3="申万三级行业",[1]!s_info_industry_sw_2021(W227,公司分析!D$5,3),IF($Y$3="wind一级行业",[1]!s_info_industry_gics(W227,1),IF($Y$3="wind二级行业",[1]!s_info_industry_gics(W227,2),IF($Y$3="wind三级行业",[1]!s_info_industry_gics(W227,3),IF($Y$3="wind四级行业",[1]!s_info_industry_gics(W227,4),IF($Y$3="证监会门类行业",[1]!s_info_industry_csrc12_n(W227,公司分析!D$5,1),""))))))))</f>
        <v>消费信贷</v>
      </c>
      <c r="Z227" s="298" t="str">
        <f>IF(Y227=行业比较!$E$6,ROW(),"")</f>
        <v/>
      </c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</row>
    <row r="228" spans="2:42" x14ac:dyDescent="0.35">
      <c r="B228" s="125"/>
      <c r="C228" s="125"/>
      <c r="D228" s="125"/>
      <c r="E228" s="125"/>
      <c r="F228" s="125"/>
      <c r="G228" s="125"/>
      <c r="H228" s="125"/>
      <c r="I228" s="269"/>
      <c r="J228" s="134"/>
      <c r="K228" s="134"/>
      <c r="L228" s="134"/>
      <c r="M228" s="134"/>
      <c r="N228" s="286"/>
      <c r="O228" s="286"/>
      <c r="P228" s="125"/>
      <c r="Q228" s="125"/>
      <c r="R228" s="125"/>
      <c r="S228" s="125"/>
      <c r="T228" s="125"/>
      <c r="U228" s="297"/>
      <c r="V228" s="253">
        <f t="shared" si="11"/>
        <v>0</v>
      </c>
      <c r="W228" s="348" t="str">
        <f>IF(板块成分!B230="","",板块成分!B230)</f>
        <v>0261.HK</v>
      </c>
      <c r="X228" s="270" t="str">
        <f>[1]!s_info_name(W228)</f>
        <v>GBA集团</v>
      </c>
      <c r="Y228" s="335" t="str">
        <f>IF($Y$3="申万一级行业",[1]!s_info_industry_sw_2021(W228,公司分析!D$5,1),IF($Y$3="申万二级行业",[1]!s_info_industry_sw_2021(W228,公司分析!D$5,2),IF($Y$3="申万三级行业",[1]!s_info_industry_sw_2021(W228,公司分析!D$5,3),IF($Y$3="wind一级行业",[1]!s_info_industry_gics(W228,1),IF($Y$3="wind二级行业",[1]!s_info_industry_gics(W228,2),IF($Y$3="wind三级行业",[1]!s_info_industry_gics(W228,3),IF($Y$3="wind四级行业",[1]!s_info_industry_gics(W228,4),IF($Y$3="证监会门类行业",[1]!s_info_industry_csrc12_n(W228,公司分析!D$5,1),""))))))))</f>
        <v>房地产开发</v>
      </c>
      <c r="Z228" s="298" t="str">
        <f>IF(Y228=行业比较!$E$6,ROW(),"")</f>
        <v/>
      </c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</row>
    <row r="229" spans="2:42" x14ac:dyDescent="0.35">
      <c r="B229" s="125"/>
      <c r="C229" s="125"/>
      <c r="D229" s="125"/>
      <c r="E229" s="125"/>
      <c r="F229" s="125"/>
      <c r="G229" s="125"/>
      <c r="H229" s="125"/>
      <c r="I229" s="269"/>
      <c r="J229" s="134"/>
      <c r="K229" s="134"/>
      <c r="L229" s="134"/>
      <c r="M229" s="134"/>
      <c r="N229" s="286"/>
      <c r="O229" s="286"/>
      <c r="P229" s="125"/>
      <c r="Q229" s="125"/>
      <c r="R229" s="125"/>
      <c r="S229" s="125"/>
      <c r="T229" s="125"/>
      <c r="U229" s="297"/>
      <c r="V229" s="253">
        <f t="shared" si="11"/>
        <v>0</v>
      </c>
      <c r="W229" s="348" t="str">
        <f>IF(板块成分!B231="","",板块成分!B231)</f>
        <v>0262.HK</v>
      </c>
      <c r="X229" s="270" t="str">
        <f>[1]!s_info_name(W229)</f>
        <v>迪臣发展国际</v>
      </c>
      <c r="Y229" s="335" t="str">
        <f>IF($Y$3="申万一级行业",[1]!s_info_industry_sw_2021(W229,公司分析!D$5,1),IF($Y$3="申万二级行业",[1]!s_info_industry_sw_2021(W229,公司分析!D$5,2),IF($Y$3="申万三级行业",[1]!s_info_industry_sw_2021(W229,公司分析!D$5,3),IF($Y$3="wind一级行业",[1]!s_info_industry_gics(W229,1),IF($Y$3="wind二级行业",[1]!s_info_industry_gics(W229,2),IF($Y$3="wind三级行业",[1]!s_info_industry_gics(W229,3),IF($Y$3="wind四级行业",[1]!s_info_industry_gics(W229,4),IF($Y$3="证监会门类行业",[1]!s_info_industry_csrc12_n(W229,公司分析!D$5,1),""))))))))</f>
        <v>多样化房地产活动</v>
      </c>
      <c r="Z229" s="298" t="str">
        <f>IF(Y229=行业比较!$E$6,ROW(),"")</f>
        <v/>
      </c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</row>
    <row r="230" spans="2:42" x14ac:dyDescent="0.35">
      <c r="B230" s="125"/>
      <c r="C230" s="125"/>
      <c r="D230" s="125"/>
      <c r="E230" s="125"/>
      <c r="F230" s="125"/>
      <c r="G230" s="125"/>
      <c r="H230" s="125"/>
      <c r="I230" s="269"/>
      <c r="J230" s="134"/>
      <c r="K230" s="134"/>
      <c r="L230" s="134"/>
      <c r="M230" s="134"/>
      <c r="N230" s="286"/>
      <c r="O230" s="286"/>
      <c r="P230" s="125"/>
      <c r="Q230" s="125"/>
      <c r="R230" s="125"/>
      <c r="S230" s="125"/>
      <c r="T230" s="125"/>
      <c r="U230" s="297"/>
      <c r="V230" s="253">
        <f t="shared" si="11"/>
        <v>0</v>
      </c>
      <c r="W230" s="348" t="str">
        <f>IF(板块成分!B232="","",板块成分!B232)</f>
        <v>0264.HK</v>
      </c>
      <c r="X230" s="270" t="str">
        <f>[1]!s_info_name(W230)</f>
        <v>中联发展控股</v>
      </c>
      <c r="Y230" s="335" t="str">
        <f>IF($Y$3="申万一级行业",[1]!s_info_industry_sw_2021(W230,公司分析!D$5,1),IF($Y$3="申万二级行业",[1]!s_info_industry_sw_2021(W230,公司分析!D$5,2),IF($Y$3="申万三级行业",[1]!s_info_industry_sw_2021(W230,公司分析!D$5,3),IF($Y$3="wind一级行业",[1]!s_info_industry_gics(W230,1),IF($Y$3="wind二级行业",[1]!s_info_industry_gics(W230,2),IF($Y$3="wind三级行业",[1]!s_info_industry_gics(W230,3),IF($Y$3="wind四级行业",[1]!s_info_industry_gics(W230,4),IF($Y$3="证监会门类行业",[1]!s_info_industry_csrc12_n(W230,公司分析!D$5,1),""))))))))</f>
        <v>服装、服饰与奢侈品</v>
      </c>
      <c r="Z230" s="298" t="str">
        <f>IF(Y230=行业比较!$E$6,ROW(),"")</f>
        <v/>
      </c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</row>
    <row r="231" spans="2:42" x14ac:dyDescent="0.35">
      <c r="B231" s="125"/>
      <c r="C231" s="125"/>
      <c r="D231" s="125"/>
      <c r="E231" s="125"/>
      <c r="F231" s="125"/>
      <c r="G231" s="125"/>
      <c r="H231" s="125"/>
      <c r="I231" s="269"/>
      <c r="J231" s="134"/>
      <c r="K231" s="134"/>
      <c r="L231" s="134"/>
      <c r="M231" s="134"/>
      <c r="N231" s="286"/>
      <c r="O231" s="286"/>
      <c r="P231" s="125"/>
      <c r="Q231" s="125"/>
      <c r="R231" s="125"/>
      <c r="S231" s="125"/>
      <c r="T231" s="125"/>
      <c r="U231" s="297"/>
      <c r="V231" s="253">
        <f t="shared" si="11"/>
        <v>0</v>
      </c>
      <c r="W231" s="348" t="str">
        <f>IF(板块成分!B233="","",板块成分!B233)</f>
        <v>0265.HK</v>
      </c>
      <c r="X231" s="270" t="str">
        <f>[1]!s_info_name(W231)</f>
        <v>东胜智慧城市服务</v>
      </c>
      <c r="Y231" s="335" t="str">
        <f>IF($Y$3="申万一级行业",[1]!s_info_industry_sw_2021(W231,公司分析!D$5,1),IF($Y$3="申万二级行业",[1]!s_info_industry_sw_2021(W231,公司分析!D$5,2),IF($Y$3="申万三级行业",[1]!s_info_industry_sw_2021(W231,公司分析!D$5,3),IF($Y$3="wind一级行业",[1]!s_info_industry_gics(W231,1),IF($Y$3="wind二级行业",[1]!s_info_industry_gics(W231,2),IF($Y$3="wind三级行业",[1]!s_info_industry_gics(W231,3),IF($Y$3="wind四级行业",[1]!s_info_industry_gics(W231,4),IF($Y$3="证监会门类行业",[1]!s_info_industry_csrc12_n(W231,公司分析!D$5,1),""))))))))</f>
        <v>酒店、度假村与豪华游轮</v>
      </c>
      <c r="Z231" s="298" t="str">
        <f>IF(Y231=行业比较!$E$6,ROW(),"")</f>
        <v/>
      </c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</row>
    <row r="232" spans="2:42" x14ac:dyDescent="0.35">
      <c r="B232" s="125"/>
      <c r="C232" s="125"/>
      <c r="D232" s="125"/>
      <c r="E232" s="125"/>
      <c r="F232" s="125"/>
      <c r="G232" s="125"/>
      <c r="H232" s="125"/>
      <c r="I232" s="269"/>
      <c r="J232" s="134"/>
      <c r="K232" s="134"/>
      <c r="L232" s="134"/>
      <c r="M232" s="134"/>
      <c r="N232" s="286"/>
      <c r="O232" s="286"/>
      <c r="P232" s="125"/>
      <c r="Q232" s="125"/>
      <c r="R232" s="125"/>
      <c r="S232" s="125"/>
      <c r="T232" s="125"/>
      <c r="U232" s="297"/>
      <c r="V232" s="253">
        <f t="shared" si="11"/>
        <v>0</v>
      </c>
      <c r="W232" s="348" t="str">
        <f>IF(板块成分!B234="","",板块成分!B234)</f>
        <v>0266.HK</v>
      </c>
      <c r="X232" s="270" t="str">
        <f>[1]!s_info_name(W232)</f>
        <v>天德地产</v>
      </c>
      <c r="Y232" s="335" t="str">
        <f>IF($Y$3="申万一级行业",[1]!s_info_industry_sw_2021(W232,公司分析!D$5,1),IF($Y$3="申万二级行业",[1]!s_info_industry_sw_2021(W232,公司分析!D$5,2),IF($Y$3="申万三级行业",[1]!s_info_industry_sw_2021(W232,公司分析!D$5,3),IF($Y$3="wind一级行业",[1]!s_info_industry_gics(W232,1),IF($Y$3="wind二级行业",[1]!s_info_industry_gics(W232,2),IF($Y$3="wind三级行业",[1]!s_info_industry_gics(W232,3),IF($Y$3="wind四级行业",[1]!s_info_industry_gics(W232,4),IF($Y$3="证监会门类行业",[1]!s_info_industry_csrc12_n(W232,公司分析!D$5,1),""))))))))</f>
        <v>房地产经营公司</v>
      </c>
      <c r="Z232" s="298" t="str">
        <f>IF(Y232=行业比较!$E$6,ROW(),"")</f>
        <v/>
      </c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</row>
    <row r="233" spans="2:42" x14ac:dyDescent="0.35">
      <c r="B233" s="125"/>
      <c r="C233" s="125"/>
      <c r="D233" s="125"/>
      <c r="E233" s="125"/>
      <c r="F233" s="125"/>
      <c r="G233" s="125"/>
      <c r="H233" s="125"/>
      <c r="I233" s="269"/>
      <c r="J233" s="134"/>
      <c r="K233" s="134"/>
      <c r="L233" s="134"/>
      <c r="M233" s="134"/>
      <c r="N233" s="286"/>
      <c r="O233" s="286"/>
      <c r="P233" s="125"/>
      <c r="Q233" s="125"/>
      <c r="R233" s="125"/>
      <c r="S233" s="125"/>
      <c r="T233" s="125"/>
      <c r="U233" s="297"/>
      <c r="V233" s="253">
        <f t="shared" si="11"/>
        <v>0</v>
      </c>
      <c r="W233" s="348" t="str">
        <f>IF(板块成分!B235="","",板块成分!B235)</f>
        <v>0267.HK</v>
      </c>
      <c r="X233" s="270" t="str">
        <f>[1]!s_info_name(W233)</f>
        <v>中信股份</v>
      </c>
      <c r="Y233" s="335" t="str">
        <f>IF($Y$3="申万一级行业",[1]!s_info_industry_sw_2021(W233,公司分析!D$5,1),IF($Y$3="申万二级行业",[1]!s_info_industry_sw_2021(W233,公司分析!D$5,2),IF($Y$3="申万三级行业",[1]!s_info_industry_sw_2021(W233,公司分析!D$5,3),IF($Y$3="wind一级行业",[1]!s_info_industry_gics(W233,1),IF($Y$3="wind二级行业",[1]!s_info_industry_gics(W233,2),IF($Y$3="wind三级行业",[1]!s_info_industry_gics(W233,3),IF($Y$3="wind四级行业",[1]!s_info_industry_gics(W233,4),IF($Y$3="证监会门类行业",[1]!s_info_industry_csrc12_n(W233,公司分析!D$5,1),""))))))))</f>
        <v>综合类行业</v>
      </c>
      <c r="Z233" s="298" t="str">
        <f>IF(Y233=行业比较!$E$6,ROW(),"")</f>
        <v/>
      </c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</row>
    <row r="234" spans="2:42" x14ac:dyDescent="0.35">
      <c r="B234" s="125"/>
      <c r="C234" s="125"/>
      <c r="D234" s="125"/>
      <c r="E234" s="125"/>
      <c r="F234" s="125"/>
      <c r="G234" s="125"/>
      <c r="H234" s="125"/>
      <c r="I234" s="269"/>
      <c r="J234" s="134"/>
      <c r="K234" s="134"/>
      <c r="L234" s="134"/>
      <c r="M234" s="134"/>
      <c r="N234" s="286"/>
      <c r="O234" s="286"/>
      <c r="P234" s="125"/>
      <c r="Q234" s="125"/>
      <c r="R234" s="125"/>
      <c r="S234" s="125"/>
      <c r="T234" s="125"/>
      <c r="U234" s="297"/>
      <c r="V234" s="253">
        <f t="shared" si="11"/>
        <v>0</v>
      </c>
      <c r="W234" s="348" t="str">
        <f>IF(板块成分!B236="","",板块成分!B236)</f>
        <v>0268.HK</v>
      </c>
      <c r="X234" s="270" t="str">
        <f>[1]!s_info_name(W234)</f>
        <v>金蝶国际</v>
      </c>
      <c r="Y234" s="335" t="str">
        <f>IF($Y$3="申万一级行业",[1]!s_info_industry_sw_2021(W234,公司分析!D$5,1),IF($Y$3="申万二级行业",[1]!s_info_industry_sw_2021(W234,公司分析!D$5,2),IF($Y$3="申万三级行业",[1]!s_info_industry_sw_2021(W234,公司分析!D$5,3),IF($Y$3="wind一级行业",[1]!s_info_industry_gics(W234,1),IF($Y$3="wind二级行业",[1]!s_info_industry_gics(W234,2),IF($Y$3="wind三级行业",[1]!s_info_industry_gics(W234,3),IF($Y$3="wind四级行业",[1]!s_info_industry_gics(W234,4),IF($Y$3="证监会门类行业",[1]!s_info_industry_csrc12_n(W234,公司分析!D$5,1),""))))))))</f>
        <v>应用软件</v>
      </c>
      <c r="Z234" s="298" t="str">
        <f>IF(Y234=行业比较!$E$6,ROW(),"")</f>
        <v/>
      </c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</row>
    <row r="235" spans="2:42" x14ac:dyDescent="0.35">
      <c r="B235" s="125"/>
      <c r="C235" s="125"/>
      <c r="D235" s="125"/>
      <c r="E235" s="125"/>
      <c r="F235" s="125"/>
      <c r="G235" s="125"/>
      <c r="H235" s="125"/>
      <c r="I235" s="269"/>
      <c r="J235" s="134"/>
      <c r="K235" s="134"/>
      <c r="L235" s="134"/>
      <c r="M235" s="134"/>
      <c r="N235" s="286"/>
      <c r="O235" s="286"/>
      <c r="P235" s="125"/>
      <c r="Q235" s="125"/>
      <c r="R235" s="125"/>
      <c r="S235" s="125"/>
      <c r="T235" s="125"/>
      <c r="U235" s="297"/>
      <c r="V235" s="253">
        <f t="shared" si="11"/>
        <v>0</v>
      </c>
      <c r="W235" s="348" t="str">
        <f>IF(板块成分!B237="","",板块成分!B237)</f>
        <v>0269.HK</v>
      </c>
      <c r="X235" s="270" t="str">
        <f>[1]!s_info_name(W235)</f>
        <v>中国资源交通</v>
      </c>
      <c r="Y235" s="335" t="str">
        <f>IF($Y$3="申万一级行业",[1]!s_info_industry_sw_2021(W235,公司分析!D$5,1),IF($Y$3="申万二级行业",[1]!s_info_industry_sw_2021(W235,公司分析!D$5,2),IF($Y$3="申万三级行业",[1]!s_info_industry_sw_2021(W235,公司分析!D$5,3),IF($Y$3="wind一级行业",[1]!s_info_industry_gics(W235,1),IF($Y$3="wind二级行业",[1]!s_info_industry_gics(W235,2),IF($Y$3="wind三级行业",[1]!s_info_industry_gics(W235,3),IF($Y$3="wind四级行业",[1]!s_info_industry_gics(W235,4),IF($Y$3="证监会门类行业",[1]!s_info_industry_csrc12_n(W235,公司分析!D$5,1),""))))))))</f>
        <v>公路与铁路</v>
      </c>
      <c r="Z235" s="298" t="str">
        <f>IF(Y235=行业比较!$E$6,ROW(),"")</f>
        <v/>
      </c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</row>
    <row r="236" spans="2:42" x14ac:dyDescent="0.35">
      <c r="B236" s="125"/>
      <c r="C236" s="125"/>
      <c r="D236" s="125"/>
      <c r="E236" s="125"/>
      <c r="F236" s="125"/>
      <c r="G236" s="125"/>
      <c r="H236" s="125"/>
      <c r="I236" s="269"/>
      <c r="J236" s="134"/>
      <c r="K236" s="134"/>
      <c r="L236" s="134"/>
      <c r="M236" s="134"/>
      <c r="N236" s="286"/>
      <c r="O236" s="286"/>
      <c r="P236" s="125"/>
      <c r="Q236" s="125"/>
      <c r="R236" s="125"/>
      <c r="S236" s="125"/>
      <c r="T236" s="125"/>
      <c r="U236" s="297"/>
      <c r="V236" s="253">
        <f t="shared" si="11"/>
        <v>0</v>
      </c>
      <c r="W236" s="348" t="str">
        <f>IF(板块成分!B238="","",板块成分!B238)</f>
        <v>0270.HK</v>
      </c>
      <c r="X236" s="270" t="str">
        <f>[1]!s_info_name(W236)</f>
        <v>粤海投资</v>
      </c>
      <c r="Y236" s="335" t="str">
        <f>IF($Y$3="申万一级行业",[1]!s_info_industry_sw_2021(W236,公司分析!D$5,1),IF($Y$3="申万二级行业",[1]!s_info_industry_sw_2021(W236,公司分析!D$5,2),IF($Y$3="申万三级行业",[1]!s_info_industry_sw_2021(W236,公司分析!D$5,3),IF($Y$3="wind一级行业",[1]!s_info_industry_gics(W236,1),IF($Y$3="wind二级行业",[1]!s_info_industry_gics(W236,2),IF($Y$3="wind三级行业",[1]!s_info_industry_gics(W236,3),IF($Y$3="wind四级行业",[1]!s_info_industry_gics(W236,4),IF($Y$3="证监会门类行业",[1]!s_info_industry_csrc12_n(W236,公司分析!D$5,1),""))))))))</f>
        <v>水务</v>
      </c>
      <c r="Z236" s="298" t="str">
        <f>IF(Y236=行业比较!$E$6,ROW(),"")</f>
        <v/>
      </c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</row>
    <row r="237" spans="2:42" x14ac:dyDescent="0.35">
      <c r="B237" s="125"/>
      <c r="C237" s="125"/>
      <c r="D237" s="125"/>
      <c r="E237" s="125"/>
      <c r="F237" s="125"/>
      <c r="G237" s="125"/>
      <c r="H237" s="125"/>
      <c r="I237" s="269"/>
      <c r="J237" s="134"/>
      <c r="K237" s="134"/>
      <c r="L237" s="134"/>
      <c r="M237" s="134"/>
      <c r="N237" s="286"/>
      <c r="O237" s="286"/>
      <c r="P237" s="125"/>
      <c r="Q237" s="125"/>
      <c r="R237" s="125"/>
      <c r="S237" s="125"/>
      <c r="T237" s="125"/>
      <c r="U237" s="297"/>
      <c r="V237" s="253">
        <f t="shared" si="11"/>
        <v>0</v>
      </c>
      <c r="W237" s="348" t="str">
        <f>IF(板块成分!B239="","",板块成分!B239)</f>
        <v>0271.HK</v>
      </c>
      <c r="X237" s="270" t="str">
        <f>[1]!s_info_name(W237)</f>
        <v>亚证地产</v>
      </c>
      <c r="Y237" s="335" t="str">
        <f>IF($Y$3="申万一级行业",[1]!s_info_industry_sw_2021(W237,公司分析!D$5,1),IF($Y$3="申万二级行业",[1]!s_info_industry_sw_2021(W237,公司分析!D$5,2),IF($Y$3="申万三级行业",[1]!s_info_industry_sw_2021(W237,公司分析!D$5,3),IF($Y$3="wind一级行业",[1]!s_info_industry_gics(W237,1),IF($Y$3="wind二级行业",[1]!s_info_industry_gics(W237,2),IF($Y$3="wind三级行业",[1]!s_info_industry_gics(W237,3),IF($Y$3="wind四级行业",[1]!s_info_industry_gics(W237,4),IF($Y$3="证监会门类行业",[1]!s_info_industry_csrc12_n(W237,公司分析!D$5,1),""))))))))</f>
        <v>房地产经营公司</v>
      </c>
      <c r="Z237" s="298" t="str">
        <f>IF(Y237=行业比较!$E$6,ROW(),"")</f>
        <v/>
      </c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</row>
    <row r="238" spans="2:42" x14ac:dyDescent="0.35">
      <c r="B238" s="125"/>
      <c r="C238" s="125"/>
      <c r="D238" s="125"/>
      <c r="E238" s="125"/>
      <c r="F238" s="125"/>
      <c r="G238" s="125"/>
      <c r="H238" s="125"/>
      <c r="I238" s="269"/>
      <c r="J238" s="134"/>
      <c r="K238" s="134"/>
      <c r="L238" s="134"/>
      <c r="M238" s="134"/>
      <c r="N238" s="286"/>
      <c r="O238" s="286"/>
      <c r="P238" s="125"/>
      <c r="Q238" s="125"/>
      <c r="R238" s="125"/>
      <c r="S238" s="125"/>
      <c r="T238" s="125"/>
      <c r="U238" s="297"/>
      <c r="V238" s="253">
        <f t="shared" si="11"/>
        <v>0</v>
      </c>
      <c r="W238" s="348" t="str">
        <f>IF(板块成分!B240="","",板块成分!B240)</f>
        <v>0272.HK</v>
      </c>
      <c r="X238" s="270" t="str">
        <f>[1]!s_info_name(W238)</f>
        <v>瑞安房地产</v>
      </c>
      <c r="Y238" s="335" t="str">
        <f>IF($Y$3="申万一级行业",[1]!s_info_industry_sw_2021(W238,公司分析!D$5,1),IF($Y$3="申万二级行业",[1]!s_info_industry_sw_2021(W238,公司分析!D$5,2),IF($Y$3="申万三级行业",[1]!s_info_industry_sw_2021(W238,公司分析!D$5,3),IF($Y$3="wind一级行业",[1]!s_info_industry_gics(W238,1),IF($Y$3="wind二级行业",[1]!s_info_industry_gics(W238,2),IF($Y$3="wind三级行业",[1]!s_info_industry_gics(W238,3),IF($Y$3="wind四级行业",[1]!s_info_industry_gics(W238,4),IF($Y$3="证监会门类行业",[1]!s_info_industry_csrc12_n(W238,公司分析!D$5,1),""))))))))</f>
        <v>房地产开发</v>
      </c>
      <c r="Z238" s="298" t="str">
        <f>IF(Y238=行业比较!$E$6,ROW(),"")</f>
        <v/>
      </c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</row>
    <row r="239" spans="2:42" x14ac:dyDescent="0.35">
      <c r="B239" s="125"/>
      <c r="C239" s="125"/>
      <c r="D239" s="125"/>
      <c r="E239" s="125"/>
      <c r="F239" s="125"/>
      <c r="G239" s="125"/>
      <c r="H239" s="125"/>
      <c r="I239" s="269"/>
      <c r="J239" s="134"/>
      <c r="K239" s="134"/>
      <c r="L239" s="134"/>
      <c r="M239" s="134"/>
      <c r="N239" s="286"/>
      <c r="O239" s="286"/>
      <c r="P239" s="125"/>
      <c r="Q239" s="125"/>
      <c r="R239" s="125"/>
      <c r="S239" s="125"/>
      <c r="T239" s="125"/>
      <c r="U239" s="297"/>
      <c r="V239" s="253">
        <f t="shared" si="11"/>
        <v>0</v>
      </c>
      <c r="W239" s="348" t="str">
        <f>IF(板块成分!B241="","",板块成分!B241)</f>
        <v>0274.HK</v>
      </c>
      <c r="X239" s="270" t="str">
        <f>[1]!s_info_name(W239)</f>
        <v>复兴亚洲</v>
      </c>
      <c r="Y239" s="335" t="str">
        <f>IF($Y$3="申万一级行业",[1]!s_info_industry_sw_2021(W239,公司分析!D$5,1),IF($Y$3="申万二级行业",[1]!s_info_industry_sw_2021(W239,公司分析!D$5,2),IF($Y$3="申万三级行业",[1]!s_info_industry_sw_2021(W239,公司分析!D$5,3),IF($Y$3="wind一级行业",[1]!s_info_industry_gics(W239,1),IF($Y$3="wind二级行业",[1]!s_info_industry_gics(W239,2),IF($Y$3="wind三级行业",[1]!s_info_industry_gics(W239,3),IF($Y$3="wind四级行业",[1]!s_info_industry_gics(W239,4),IF($Y$3="证监会门类行业",[1]!s_info_industry_csrc12_n(W239,公司分析!D$5,1),""))))))))</f>
        <v>黄金</v>
      </c>
      <c r="Z239" s="298" t="str">
        <f>IF(Y239=行业比较!$E$6,ROW(),"")</f>
        <v/>
      </c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</row>
    <row r="240" spans="2:42" x14ac:dyDescent="0.35">
      <c r="B240" s="125"/>
      <c r="C240" s="125"/>
      <c r="D240" s="125"/>
      <c r="E240" s="125"/>
      <c r="F240" s="125"/>
      <c r="G240" s="125"/>
      <c r="H240" s="125"/>
      <c r="I240" s="269"/>
      <c r="J240" s="134"/>
      <c r="K240" s="134"/>
      <c r="L240" s="134"/>
      <c r="M240" s="134"/>
      <c r="N240" s="286"/>
      <c r="O240" s="286"/>
      <c r="P240" s="125"/>
      <c r="Q240" s="125"/>
      <c r="R240" s="125"/>
      <c r="S240" s="125"/>
      <c r="T240" s="125"/>
      <c r="U240" s="297"/>
      <c r="V240" s="253">
        <f t="shared" si="11"/>
        <v>0</v>
      </c>
      <c r="W240" s="348" t="str">
        <f>IF(板块成分!B242="","",板块成分!B242)</f>
        <v>0276.HK</v>
      </c>
      <c r="X240" s="270" t="str">
        <f>[1]!s_info_name(W240)</f>
        <v>蒙古能源</v>
      </c>
      <c r="Y240" s="335" t="str">
        <f>IF($Y$3="申万一级行业",[1]!s_info_industry_sw_2021(W240,公司分析!D$5,1),IF($Y$3="申万二级行业",[1]!s_info_industry_sw_2021(W240,公司分析!D$5,2),IF($Y$3="申万三级行业",[1]!s_info_industry_sw_2021(W240,公司分析!D$5,3),IF($Y$3="wind一级行业",[1]!s_info_industry_gics(W240,1),IF($Y$3="wind二级行业",[1]!s_info_industry_gics(W240,2),IF($Y$3="wind三级行业",[1]!s_info_industry_gics(W240,3),IF($Y$3="wind四级行业",[1]!s_info_industry_gics(W240,4),IF($Y$3="证监会门类行业",[1]!s_info_industry_csrc12_n(W240,公司分析!D$5,1),""))))))))</f>
        <v>煤炭与消费用燃料</v>
      </c>
      <c r="Z240" s="298" t="str">
        <f>IF(Y240=行业比较!$E$6,ROW(),"")</f>
        <v/>
      </c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</row>
    <row r="241" spans="2:42" x14ac:dyDescent="0.35">
      <c r="B241" s="125"/>
      <c r="C241" s="125"/>
      <c r="D241" s="125"/>
      <c r="E241" s="125"/>
      <c r="F241" s="125"/>
      <c r="G241" s="125"/>
      <c r="H241" s="125"/>
      <c r="I241" s="269"/>
      <c r="J241" s="134"/>
      <c r="K241" s="134"/>
      <c r="L241" s="134"/>
      <c r="M241" s="134"/>
      <c r="N241" s="286"/>
      <c r="O241" s="286"/>
      <c r="P241" s="125"/>
      <c r="Q241" s="125"/>
      <c r="R241" s="125"/>
      <c r="S241" s="125"/>
      <c r="T241" s="125"/>
      <c r="U241" s="297"/>
      <c r="V241" s="253">
        <f t="shared" si="11"/>
        <v>0</v>
      </c>
      <c r="W241" s="348" t="str">
        <f>IF(板块成分!B243="","",板块成分!B243)</f>
        <v>0277.HK</v>
      </c>
      <c r="X241" s="270" t="str">
        <f>[1]!s_info_name(W241)</f>
        <v>太兴置业</v>
      </c>
      <c r="Y241" s="335" t="str">
        <f>IF($Y$3="申万一级行业",[1]!s_info_industry_sw_2021(W241,公司分析!D$5,1),IF($Y$3="申万二级行业",[1]!s_info_industry_sw_2021(W241,公司分析!D$5,2),IF($Y$3="申万三级行业",[1]!s_info_industry_sw_2021(W241,公司分析!D$5,3),IF($Y$3="wind一级行业",[1]!s_info_industry_gics(W241,1),IF($Y$3="wind二级行业",[1]!s_info_industry_gics(W241,2),IF($Y$3="wind三级行业",[1]!s_info_industry_gics(W241,3),IF($Y$3="wind四级行业",[1]!s_info_industry_gics(W241,4),IF($Y$3="证监会门类行业",[1]!s_info_industry_csrc12_n(W241,公司分析!D$5,1),""))))))))</f>
        <v>房地产经营公司</v>
      </c>
      <c r="Z241" s="298" t="str">
        <f>IF(Y241=行业比较!$E$6,ROW(),"")</f>
        <v/>
      </c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</row>
    <row r="242" spans="2:42" x14ac:dyDescent="0.35">
      <c r="B242" s="125"/>
      <c r="C242" s="125"/>
      <c r="D242" s="125"/>
      <c r="E242" s="125"/>
      <c r="F242" s="125"/>
      <c r="G242" s="125"/>
      <c r="H242" s="125"/>
      <c r="I242" s="269"/>
      <c r="J242" s="134"/>
      <c r="K242" s="134"/>
      <c r="L242" s="134"/>
      <c r="M242" s="134"/>
      <c r="N242" s="286"/>
      <c r="O242" s="286"/>
      <c r="P242" s="125"/>
      <c r="Q242" s="125"/>
      <c r="R242" s="125"/>
      <c r="S242" s="125"/>
      <c r="T242" s="125"/>
      <c r="U242" s="297"/>
      <c r="V242" s="253">
        <f t="shared" si="11"/>
        <v>0</v>
      </c>
      <c r="W242" s="348" t="str">
        <f>IF(板块成分!B244="","",板块成分!B244)</f>
        <v>0279.HK</v>
      </c>
      <c r="X242" s="270" t="str">
        <f>[1]!s_info_name(W242)</f>
        <v>裕承科金</v>
      </c>
      <c r="Y242" s="335" t="str">
        <f>IF($Y$3="申万一级行业",[1]!s_info_industry_sw_2021(W242,公司分析!D$5,1),IF($Y$3="申万二级行业",[1]!s_info_industry_sw_2021(W242,公司分析!D$5,2),IF($Y$3="申万三级行业",[1]!s_info_industry_sw_2021(W242,公司分析!D$5,3),IF($Y$3="wind一级行业",[1]!s_info_industry_gics(W242,1),IF($Y$3="wind二级行业",[1]!s_info_industry_gics(W242,2),IF($Y$3="wind三级行业",[1]!s_info_industry_gics(W242,3),IF($Y$3="wind四级行业",[1]!s_info_industry_gics(W242,4),IF($Y$3="证监会门类行业",[1]!s_info_industry_csrc12_n(W242,公司分析!D$5,1),""))))))))</f>
        <v>投资银行业与经纪业</v>
      </c>
      <c r="Z242" s="298" t="str">
        <f>IF(Y242=行业比较!$E$6,ROW(),"")</f>
        <v/>
      </c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</row>
    <row r="243" spans="2:42" x14ac:dyDescent="0.35">
      <c r="B243" s="125"/>
      <c r="C243" s="125"/>
      <c r="D243" s="125"/>
      <c r="E243" s="125"/>
      <c r="F243" s="125"/>
      <c r="G243" s="125"/>
      <c r="H243" s="125"/>
      <c r="I243" s="269"/>
      <c r="J243" s="134"/>
      <c r="K243" s="134"/>
      <c r="L243" s="134"/>
      <c r="M243" s="134"/>
      <c r="N243" s="286"/>
      <c r="O243" s="286"/>
      <c r="P243" s="125"/>
      <c r="Q243" s="125"/>
      <c r="R243" s="125"/>
      <c r="S243" s="125"/>
      <c r="T243" s="125"/>
      <c r="U243" s="297"/>
      <c r="V243" s="253">
        <f t="shared" si="11"/>
        <v>0</v>
      </c>
      <c r="W243" s="348" t="str">
        <f>IF(板块成分!B245="","",板块成分!B245)</f>
        <v>0280.HK</v>
      </c>
      <c r="X243" s="270" t="str">
        <f>[1]!s_info_name(W243)</f>
        <v>景福集团</v>
      </c>
      <c r="Y243" s="335" t="str">
        <f>IF($Y$3="申万一级行业",[1]!s_info_industry_sw_2021(W243,公司分析!D$5,1),IF($Y$3="申万二级行业",[1]!s_info_industry_sw_2021(W243,公司分析!D$5,2),IF($Y$3="申万三级行业",[1]!s_info_industry_sw_2021(W243,公司分析!D$5,3),IF($Y$3="wind一级行业",[1]!s_info_industry_gics(W243,1),IF($Y$3="wind二级行业",[1]!s_info_industry_gics(W243,2),IF($Y$3="wind三级行业",[1]!s_info_industry_gics(W243,3),IF($Y$3="wind四级行业",[1]!s_info_industry_gics(W243,4),IF($Y$3="证监会门类行业",[1]!s_info_industry_csrc12_n(W243,公司分析!D$5,1),""))))))))</f>
        <v>专卖店</v>
      </c>
      <c r="Z243" s="298" t="str">
        <f>IF(Y243=行业比较!$E$6,ROW(),"")</f>
        <v/>
      </c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</row>
    <row r="244" spans="2:42" x14ac:dyDescent="0.35">
      <c r="B244" s="125"/>
      <c r="C244" s="125"/>
      <c r="D244" s="125"/>
      <c r="E244" s="125"/>
      <c r="F244" s="125"/>
      <c r="G244" s="125"/>
      <c r="H244" s="125"/>
      <c r="I244" s="269"/>
      <c r="J244" s="134"/>
      <c r="K244" s="134"/>
      <c r="L244" s="134"/>
      <c r="M244" s="134"/>
      <c r="N244" s="286"/>
      <c r="O244" s="286"/>
      <c r="P244" s="125"/>
      <c r="Q244" s="125"/>
      <c r="R244" s="125"/>
      <c r="S244" s="125"/>
      <c r="T244" s="125"/>
      <c r="U244" s="297"/>
      <c r="V244" s="253">
        <f t="shared" si="11"/>
        <v>0</v>
      </c>
      <c r="W244" s="348" t="str">
        <f>IF(板块成分!B246="","",板块成分!B246)</f>
        <v>0285.HK</v>
      </c>
      <c r="X244" s="270" t="str">
        <f>[1]!s_info_name(W244)</f>
        <v>比亚迪电子</v>
      </c>
      <c r="Y244" s="335" t="str">
        <f>IF($Y$3="申万一级行业",[1]!s_info_industry_sw_2021(W244,公司分析!D$5,1),IF($Y$3="申万二级行业",[1]!s_info_industry_sw_2021(W244,公司分析!D$5,2),IF($Y$3="申万三级行业",[1]!s_info_industry_sw_2021(W244,公司分析!D$5,3),IF($Y$3="wind一级行业",[1]!s_info_industry_gics(W244,1),IF($Y$3="wind二级行业",[1]!s_info_industry_gics(W244,2),IF($Y$3="wind三级行业",[1]!s_info_industry_gics(W244,3),IF($Y$3="wind四级行业",[1]!s_info_industry_gics(W244,4),IF($Y$3="证监会门类行业",[1]!s_info_industry_csrc12_n(W244,公司分析!D$5,1),""))))))))</f>
        <v>通信设备</v>
      </c>
      <c r="Z244" s="298" t="str">
        <f>IF(Y244=行业比较!$E$6,ROW(),"")</f>
        <v/>
      </c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</row>
    <row r="245" spans="2:42" x14ac:dyDescent="0.35">
      <c r="B245" s="125"/>
      <c r="C245" s="125"/>
      <c r="D245" s="125"/>
      <c r="E245" s="125"/>
      <c r="F245" s="125"/>
      <c r="G245" s="125"/>
      <c r="H245" s="125"/>
      <c r="I245" s="269"/>
      <c r="J245" s="134"/>
      <c r="K245" s="134"/>
      <c r="L245" s="134"/>
      <c r="M245" s="134"/>
      <c r="N245" s="286"/>
      <c r="O245" s="286"/>
      <c r="P245" s="125"/>
      <c r="Q245" s="125"/>
      <c r="R245" s="125"/>
      <c r="S245" s="125"/>
      <c r="T245" s="125"/>
      <c r="U245" s="297"/>
      <c r="V245" s="253">
        <f t="shared" si="11"/>
        <v>0</v>
      </c>
      <c r="W245" s="348" t="str">
        <f>IF(板块成分!B247="","",板块成分!B247)</f>
        <v>0286.HK</v>
      </c>
      <c r="X245" s="270" t="str">
        <f>[1]!s_info_name(W245)</f>
        <v>爱帝宫</v>
      </c>
      <c r="Y245" s="335" t="str">
        <f>IF($Y$3="申万一级行业",[1]!s_info_industry_sw_2021(W245,公司分析!D$5,1),IF($Y$3="申万二级行业",[1]!s_info_industry_sw_2021(W245,公司分析!D$5,2),IF($Y$3="申万三级行业",[1]!s_info_industry_sw_2021(W245,公司分析!D$5,3),IF($Y$3="wind一级行业",[1]!s_info_industry_gics(W245,1),IF($Y$3="wind二级行业",[1]!s_info_industry_gics(W245,2),IF($Y$3="wind三级行业",[1]!s_info_industry_gics(W245,3),IF($Y$3="wind四级行业",[1]!s_info_industry_gics(W245,4),IF($Y$3="证监会门类行业",[1]!s_info_industry_csrc12_n(W245,公司分析!D$5,1),""))))))))</f>
        <v>管理型保健护理</v>
      </c>
      <c r="Z245" s="298" t="str">
        <f>IF(Y245=行业比较!$E$6,ROW(),"")</f>
        <v/>
      </c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</row>
    <row r="246" spans="2:42" x14ac:dyDescent="0.35">
      <c r="B246" s="125"/>
      <c r="C246" s="125"/>
      <c r="D246" s="125"/>
      <c r="E246" s="125"/>
      <c r="F246" s="125"/>
      <c r="G246" s="125"/>
      <c r="H246" s="125"/>
      <c r="I246" s="269"/>
      <c r="J246" s="134"/>
      <c r="K246" s="134"/>
      <c r="L246" s="134"/>
      <c r="M246" s="134"/>
      <c r="N246" s="286"/>
      <c r="O246" s="286"/>
      <c r="P246" s="125"/>
      <c r="Q246" s="125"/>
      <c r="R246" s="125"/>
      <c r="S246" s="125"/>
      <c r="T246" s="125"/>
      <c r="U246" s="297"/>
      <c r="V246" s="253">
        <f t="shared" si="11"/>
        <v>0</v>
      </c>
      <c r="W246" s="348" t="str">
        <f>IF(板块成分!B248="","",板块成分!B248)</f>
        <v>0287.HK</v>
      </c>
      <c r="X246" s="270" t="str">
        <f>[1]!s_info_name(W246)</f>
        <v>永发置业</v>
      </c>
      <c r="Y246" s="335" t="str">
        <f>IF($Y$3="申万一级行业",[1]!s_info_industry_sw_2021(W246,公司分析!D$5,1),IF($Y$3="申万二级行业",[1]!s_info_industry_sw_2021(W246,公司分析!D$5,2),IF($Y$3="申万三级行业",[1]!s_info_industry_sw_2021(W246,公司分析!D$5,3),IF($Y$3="wind一级行业",[1]!s_info_industry_gics(W246,1),IF($Y$3="wind二级行业",[1]!s_info_industry_gics(W246,2),IF($Y$3="wind三级行业",[1]!s_info_industry_gics(W246,3),IF($Y$3="wind四级行业",[1]!s_info_industry_gics(W246,4),IF($Y$3="证监会门类行业",[1]!s_info_industry_csrc12_n(W246,公司分析!D$5,1),""))))))))</f>
        <v>房地产经营公司</v>
      </c>
      <c r="Z246" s="298" t="str">
        <f>IF(Y246=行业比较!$E$6,ROW(),"")</f>
        <v/>
      </c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</row>
    <row r="247" spans="2:42" x14ac:dyDescent="0.35">
      <c r="B247" s="125"/>
      <c r="C247" s="125"/>
      <c r="D247" s="125"/>
      <c r="E247" s="125"/>
      <c r="F247" s="125"/>
      <c r="G247" s="125"/>
      <c r="H247" s="125"/>
      <c r="I247" s="269"/>
      <c r="J247" s="134"/>
      <c r="K247" s="134"/>
      <c r="L247" s="134"/>
      <c r="M247" s="134"/>
      <c r="N247" s="286"/>
      <c r="O247" s="286"/>
      <c r="P247" s="125"/>
      <c r="Q247" s="125"/>
      <c r="R247" s="125"/>
      <c r="S247" s="125"/>
      <c r="T247" s="125"/>
      <c r="U247" s="297"/>
      <c r="V247" s="253">
        <f t="shared" si="11"/>
        <v>0</v>
      </c>
      <c r="W247" s="348" t="str">
        <f>IF(板块成分!B249="","",板块成分!B249)</f>
        <v>0288.HK</v>
      </c>
      <c r="X247" s="270" t="str">
        <f>[1]!s_info_name(W247)</f>
        <v>万洲国际</v>
      </c>
      <c r="Y247" s="335" t="str">
        <f>IF($Y$3="申万一级行业",[1]!s_info_industry_sw_2021(W247,公司分析!D$5,1),IF($Y$3="申万二级行业",[1]!s_info_industry_sw_2021(W247,公司分析!D$5,2),IF($Y$3="申万三级行业",[1]!s_info_industry_sw_2021(W247,公司分析!D$5,3),IF($Y$3="wind一级行业",[1]!s_info_industry_gics(W247,1),IF($Y$3="wind二级行业",[1]!s_info_industry_gics(W247,2),IF($Y$3="wind三级行业",[1]!s_info_industry_gics(W247,3),IF($Y$3="wind四级行业",[1]!s_info_industry_gics(W247,4),IF($Y$3="证监会门类行业",[1]!s_info_industry_csrc12_n(W247,公司分析!D$5,1),""))))))))</f>
        <v>食品加工与肉类</v>
      </c>
      <c r="Z247" s="298" t="str">
        <f>IF(Y247=行业比较!$E$6,ROW(),"")</f>
        <v/>
      </c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</row>
    <row r="248" spans="2:42" x14ac:dyDescent="0.35">
      <c r="B248" s="125"/>
      <c r="C248" s="125"/>
      <c r="D248" s="125"/>
      <c r="E248" s="125"/>
      <c r="F248" s="125"/>
      <c r="G248" s="125"/>
      <c r="H248" s="125"/>
      <c r="I248" s="269"/>
      <c r="J248" s="134"/>
      <c r="K248" s="134"/>
      <c r="L248" s="134"/>
      <c r="M248" s="134"/>
      <c r="N248" s="286"/>
      <c r="O248" s="286"/>
      <c r="P248" s="125"/>
      <c r="Q248" s="125"/>
      <c r="R248" s="125"/>
      <c r="S248" s="125"/>
      <c r="T248" s="125"/>
      <c r="U248" s="297"/>
      <c r="V248" s="253">
        <f t="shared" si="11"/>
        <v>0</v>
      </c>
      <c r="W248" s="348" t="str">
        <f>IF(板块成分!B250="","",板块成分!B250)</f>
        <v>0289.HK</v>
      </c>
      <c r="X248" s="270" t="str">
        <f>[1]!s_info_name(W248)</f>
        <v>WING ON CO</v>
      </c>
      <c r="Y248" s="335" t="str">
        <f>IF($Y$3="申万一级行业",[1]!s_info_industry_sw_2021(W248,公司分析!D$5,1),IF($Y$3="申万二级行业",[1]!s_info_industry_sw_2021(W248,公司分析!D$5,2),IF($Y$3="申万三级行业",[1]!s_info_industry_sw_2021(W248,公司分析!D$5,3),IF($Y$3="wind一级行业",[1]!s_info_industry_gics(W248,1),IF($Y$3="wind二级行业",[1]!s_info_industry_gics(W248,2),IF($Y$3="wind三级行业",[1]!s_info_industry_gics(W248,3),IF($Y$3="wind四级行业",[1]!s_info_industry_gics(W248,4),IF($Y$3="证监会门类行业",[1]!s_info_industry_csrc12_n(W248,公司分析!D$5,1),""))))))))</f>
        <v>百货商店</v>
      </c>
      <c r="Z248" s="298" t="str">
        <f>IF(Y248=行业比较!$E$6,ROW(),"")</f>
        <v/>
      </c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</row>
    <row r="249" spans="2:42" x14ac:dyDescent="0.35">
      <c r="B249" s="125"/>
      <c r="C249" s="125"/>
      <c r="D249" s="125"/>
      <c r="E249" s="125"/>
      <c r="F249" s="125"/>
      <c r="G249" s="125"/>
      <c r="H249" s="125"/>
      <c r="I249" s="269"/>
      <c r="J249" s="134"/>
      <c r="K249" s="134"/>
      <c r="L249" s="134"/>
      <c r="M249" s="134"/>
      <c r="N249" s="286"/>
      <c r="O249" s="286"/>
      <c r="P249" s="125"/>
      <c r="Q249" s="125"/>
      <c r="R249" s="125"/>
      <c r="S249" s="125"/>
      <c r="T249" s="125"/>
      <c r="U249" s="297"/>
      <c r="V249" s="253">
        <f t="shared" si="11"/>
        <v>0</v>
      </c>
      <c r="W249" s="348" t="str">
        <f>IF(板块成分!B251="","",板块成分!B251)</f>
        <v>0290.HK</v>
      </c>
      <c r="X249" s="270" t="str">
        <f>[1]!s_info_name(W249)</f>
        <v>国富创新</v>
      </c>
      <c r="Y249" s="335" t="str">
        <f>IF($Y$3="申万一级行业",[1]!s_info_industry_sw_2021(W249,公司分析!D$5,1),IF($Y$3="申万二级行业",[1]!s_info_industry_sw_2021(W249,公司分析!D$5,2),IF($Y$3="申万三级行业",[1]!s_info_industry_sw_2021(W249,公司分析!D$5,3),IF($Y$3="wind一级行业",[1]!s_info_industry_gics(W249,1),IF($Y$3="wind二级行业",[1]!s_info_industry_gics(W249,2),IF($Y$3="wind三级行业",[1]!s_info_industry_gics(W249,3),IF($Y$3="wind四级行业",[1]!s_info_industry_gics(W249,4),IF($Y$3="证监会门类行业",[1]!s_info_industry_csrc12_n(W249,公司分析!D$5,1),""))))))))</f>
        <v>投资银行业与经纪业</v>
      </c>
      <c r="Z249" s="298" t="str">
        <f>IF(Y249=行业比较!$E$6,ROW(),"")</f>
        <v/>
      </c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</row>
    <row r="250" spans="2:42" x14ac:dyDescent="0.35">
      <c r="B250" s="125"/>
      <c r="C250" s="125"/>
      <c r="D250" s="125"/>
      <c r="E250" s="125"/>
      <c r="F250" s="125"/>
      <c r="G250" s="125"/>
      <c r="H250" s="125"/>
      <c r="I250" s="269"/>
      <c r="J250" s="134"/>
      <c r="K250" s="134"/>
      <c r="L250" s="134"/>
      <c r="M250" s="134"/>
      <c r="N250" s="286"/>
      <c r="O250" s="286"/>
      <c r="P250" s="125"/>
      <c r="Q250" s="125"/>
      <c r="R250" s="125"/>
      <c r="S250" s="125"/>
      <c r="T250" s="125"/>
      <c r="U250" s="297"/>
      <c r="V250" s="253">
        <f t="shared" si="11"/>
        <v>0</v>
      </c>
      <c r="W250" s="348" t="str">
        <f>IF(板块成分!B252="","",板块成分!B252)</f>
        <v>0291.HK</v>
      </c>
      <c r="X250" s="270" t="str">
        <f>[1]!s_info_name(W250)</f>
        <v>华润啤酒</v>
      </c>
      <c r="Y250" s="335" t="str">
        <f>IF($Y$3="申万一级行业",[1]!s_info_industry_sw_2021(W250,公司分析!D$5,1),IF($Y$3="申万二级行业",[1]!s_info_industry_sw_2021(W250,公司分析!D$5,2),IF($Y$3="申万三级行业",[1]!s_info_industry_sw_2021(W250,公司分析!D$5,3),IF($Y$3="wind一级行业",[1]!s_info_industry_gics(W250,1),IF($Y$3="wind二级行业",[1]!s_info_industry_gics(W250,2),IF($Y$3="wind三级行业",[1]!s_info_industry_gics(W250,3),IF($Y$3="wind四级行业",[1]!s_info_industry_gics(W250,4),IF($Y$3="证监会门类行业",[1]!s_info_industry_csrc12_n(W250,公司分析!D$5,1),""))))))))</f>
        <v>啤酒</v>
      </c>
      <c r="Z250" s="298" t="str">
        <f>IF(Y250=行业比较!$E$6,ROW(),"")</f>
        <v/>
      </c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</row>
    <row r="251" spans="2:42" x14ac:dyDescent="0.35">
      <c r="B251" s="125"/>
      <c r="C251" s="125"/>
      <c r="D251" s="125"/>
      <c r="E251" s="125"/>
      <c r="F251" s="125"/>
      <c r="G251" s="125"/>
      <c r="H251" s="125"/>
      <c r="I251" s="269"/>
      <c r="J251" s="134"/>
      <c r="K251" s="134"/>
      <c r="L251" s="134"/>
      <c r="M251" s="134"/>
      <c r="N251" s="286"/>
      <c r="O251" s="286"/>
      <c r="P251" s="125"/>
      <c r="Q251" s="125"/>
      <c r="R251" s="125"/>
      <c r="S251" s="125"/>
      <c r="T251" s="125"/>
      <c r="U251" s="297"/>
      <c r="V251" s="253">
        <f t="shared" si="11"/>
        <v>0</v>
      </c>
      <c r="W251" s="348" t="str">
        <f>IF(板块成分!B253="","",板块成分!B253)</f>
        <v>0292.HK</v>
      </c>
      <c r="X251" s="270" t="str">
        <f>[1]!s_info_name(W251)</f>
        <v>泛海酒店</v>
      </c>
      <c r="Y251" s="335" t="str">
        <f>IF($Y$3="申万一级行业",[1]!s_info_industry_sw_2021(W251,公司分析!D$5,1),IF($Y$3="申万二级行业",[1]!s_info_industry_sw_2021(W251,公司分析!D$5,2),IF($Y$3="申万三级行业",[1]!s_info_industry_sw_2021(W251,公司分析!D$5,3),IF($Y$3="wind一级行业",[1]!s_info_industry_gics(W251,1),IF($Y$3="wind二级行业",[1]!s_info_industry_gics(W251,2),IF($Y$3="wind三级行业",[1]!s_info_industry_gics(W251,3),IF($Y$3="wind四级行业",[1]!s_info_industry_gics(W251,4),IF($Y$3="证监会门类行业",[1]!s_info_industry_csrc12_n(W251,公司分析!D$5,1),""))))))))</f>
        <v>酒店、度假村与豪华游轮</v>
      </c>
      <c r="Z251" s="298" t="str">
        <f>IF(Y251=行业比较!$E$6,ROW(),"")</f>
        <v/>
      </c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</row>
    <row r="252" spans="2:42" x14ac:dyDescent="0.35">
      <c r="B252" s="125"/>
      <c r="C252" s="125"/>
      <c r="D252" s="125"/>
      <c r="E252" s="125"/>
      <c r="F252" s="125"/>
      <c r="G252" s="125"/>
      <c r="H252" s="125"/>
      <c r="I252" s="269"/>
      <c r="J252" s="134"/>
      <c r="K252" s="134"/>
      <c r="L252" s="134"/>
      <c r="M252" s="134"/>
      <c r="N252" s="286"/>
      <c r="O252" s="286"/>
      <c r="P252" s="125"/>
      <c r="Q252" s="125"/>
      <c r="R252" s="125"/>
      <c r="S252" s="125"/>
      <c r="T252" s="125"/>
      <c r="U252" s="297"/>
      <c r="V252" s="253">
        <f t="shared" si="11"/>
        <v>0</v>
      </c>
      <c r="W252" s="348" t="str">
        <f>IF(板块成分!B254="","",板块成分!B254)</f>
        <v>0293.HK</v>
      </c>
      <c r="X252" s="270" t="str">
        <f>[1]!s_info_name(W252)</f>
        <v>国泰航空</v>
      </c>
      <c r="Y252" s="335" t="str">
        <f>IF($Y$3="申万一级行业",[1]!s_info_industry_sw_2021(W252,公司分析!D$5,1),IF($Y$3="申万二级行业",[1]!s_info_industry_sw_2021(W252,公司分析!D$5,2),IF($Y$3="申万三级行业",[1]!s_info_industry_sw_2021(W252,公司分析!D$5,3),IF($Y$3="wind一级行业",[1]!s_info_industry_gics(W252,1),IF($Y$3="wind二级行业",[1]!s_info_industry_gics(W252,2),IF($Y$3="wind三级行业",[1]!s_info_industry_gics(W252,3),IF($Y$3="wind四级行业",[1]!s_info_industry_gics(W252,4),IF($Y$3="证监会门类行业",[1]!s_info_industry_csrc12_n(W252,公司分析!D$5,1),""))))))))</f>
        <v>航空</v>
      </c>
      <c r="Z252" s="298" t="str">
        <f>IF(Y252=行业比较!$E$6,ROW(),"")</f>
        <v/>
      </c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</row>
    <row r="253" spans="2:42" x14ac:dyDescent="0.35">
      <c r="B253" s="125"/>
      <c r="C253" s="125"/>
      <c r="D253" s="125"/>
      <c r="E253" s="125"/>
      <c r="F253" s="125"/>
      <c r="G253" s="125"/>
      <c r="H253" s="125"/>
      <c r="I253" s="269"/>
      <c r="J253" s="134"/>
      <c r="K253" s="134"/>
      <c r="L253" s="134"/>
      <c r="M253" s="134"/>
      <c r="N253" s="286"/>
      <c r="O253" s="286"/>
      <c r="P253" s="125"/>
      <c r="Q253" s="125"/>
      <c r="R253" s="125"/>
      <c r="S253" s="125"/>
      <c r="T253" s="125"/>
      <c r="U253" s="297"/>
      <c r="V253" s="253">
        <f t="shared" si="11"/>
        <v>0</v>
      </c>
      <c r="W253" s="348" t="str">
        <f>IF(板块成分!B255="","",板块成分!B255)</f>
        <v>0294.HK</v>
      </c>
      <c r="X253" s="270" t="str">
        <f>[1]!s_info_name(W253)</f>
        <v>长江制衣</v>
      </c>
      <c r="Y253" s="335" t="str">
        <f>IF($Y$3="申万一级行业",[1]!s_info_industry_sw_2021(W253,公司分析!D$5,1),IF($Y$3="申万二级行业",[1]!s_info_industry_sw_2021(W253,公司分析!D$5,2),IF($Y$3="申万三级行业",[1]!s_info_industry_sw_2021(W253,公司分析!D$5,3),IF($Y$3="wind一级行业",[1]!s_info_industry_gics(W253,1),IF($Y$3="wind二级行业",[1]!s_info_industry_gics(W253,2),IF($Y$3="wind三级行业",[1]!s_info_industry_gics(W253,3),IF($Y$3="wind四级行业",[1]!s_info_industry_gics(W253,4),IF($Y$3="证监会门类行业",[1]!s_info_industry_csrc12_n(W253,公司分析!D$5,1),""))))))))</f>
        <v>服装、服饰与奢侈品</v>
      </c>
      <c r="Z253" s="298" t="str">
        <f>IF(Y253=行业比较!$E$6,ROW(),"")</f>
        <v/>
      </c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</row>
    <row r="254" spans="2:42" x14ac:dyDescent="0.35">
      <c r="B254" s="125"/>
      <c r="C254" s="125"/>
      <c r="D254" s="125"/>
      <c r="E254" s="125"/>
      <c r="F254" s="125"/>
      <c r="G254" s="125"/>
      <c r="H254" s="125"/>
      <c r="I254" s="269"/>
      <c r="J254" s="134"/>
      <c r="K254" s="134"/>
      <c r="L254" s="134"/>
      <c r="M254" s="134"/>
      <c r="N254" s="286"/>
      <c r="O254" s="286"/>
      <c r="P254" s="125"/>
      <c r="Q254" s="125"/>
      <c r="R254" s="125"/>
      <c r="S254" s="125"/>
      <c r="T254" s="125"/>
      <c r="U254" s="297"/>
      <c r="V254" s="253">
        <f t="shared" si="11"/>
        <v>0</v>
      </c>
      <c r="W254" s="348" t="str">
        <f>IF(板块成分!B256="","",板块成分!B256)</f>
        <v>0295.HK</v>
      </c>
      <c r="X254" s="270" t="str">
        <f>[1]!s_info_name(W254)</f>
        <v>江山控股</v>
      </c>
      <c r="Y254" s="335" t="str">
        <f>IF($Y$3="申万一级行业",[1]!s_info_industry_sw_2021(W254,公司分析!D$5,1),IF($Y$3="申万二级行业",[1]!s_info_industry_sw_2021(W254,公司分析!D$5,2),IF($Y$3="申万三级行业",[1]!s_info_industry_sw_2021(W254,公司分析!D$5,3),IF($Y$3="wind一级行业",[1]!s_info_industry_gics(W254,1),IF($Y$3="wind二级行业",[1]!s_info_industry_gics(W254,2),IF($Y$3="wind三级行业",[1]!s_info_industry_gics(W254,3),IF($Y$3="wind四级行业",[1]!s_info_industry_gics(W254,4),IF($Y$3="证监会门类行业",[1]!s_info_industry_csrc12_n(W254,公司分析!D$5,1),""))))))))</f>
        <v>新能源发电业者</v>
      </c>
      <c r="Z254" s="298" t="str">
        <f>IF(Y254=行业比较!$E$6,ROW(),"")</f>
        <v/>
      </c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</row>
    <row r="255" spans="2:42" x14ac:dyDescent="0.35">
      <c r="B255" s="125"/>
      <c r="C255" s="125"/>
      <c r="D255" s="125"/>
      <c r="E255" s="125"/>
      <c r="F255" s="125"/>
      <c r="G255" s="125"/>
      <c r="H255" s="125"/>
      <c r="I255" s="269"/>
      <c r="J255" s="134"/>
      <c r="K255" s="134"/>
      <c r="L255" s="134"/>
      <c r="M255" s="134"/>
      <c r="N255" s="286"/>
      <c r="O255" s="286"/>
      <c r="P255" s="125"/>
      <c r="Q255" s="125"/>
      <c r="R255" s="125"/>
      <c r="S255" s="125"/>
      <c r="T255" s="125"/>
      <c r="U255" s="297"/>
      <c r="V255" s="253">
        <f t="shared" si="11"/>
        <v>0</v>
      </c>
      <c r="W255" s="348" t="str">
        <f>IF(板块成分!B257="","",板块成分!B257)</f>
        <v>0296.HK</v>
      </c>
      <c r="X255" s="270" t="str">
        <f>[1]!s_info_name(W255)</f>
        <v>英皇娱乐酒店</v>
      </c>
      <c r="Y255" s="335" t="str">
        <f>IF($Y$3="申万一级行业",[1]!s_info_industry_sw_2021(W255,公司分析!D$5,1),IF($Y$3="申万二级行业",[1]!s_info_industry_sw_2021(W255,公司分析!D$5,2),IF($Y$3="申万三级行业",[1]!s_info_industry_sw_2021(W255,公司分析!D$5,3),IF($Y$3="wind一级行业",[1]!s_info_industry_gics(W255,1),IF($Y$3="wind二级行业",[1]!s_info_industry_gics(W255,2),IF($Y$3="wind三级行业",[1]!s_info_industry_gics(W255,3),IF($Y$3="wind四级行业",[1]!s_info_industry_gics(W255,4),IF($Y$3="证监会门类行业",[1]!s_info_industry_csrc12_n(W255,公司分析!D$5,1),""))))))))</f>
        <v>赌场与赌博</v>
      </c>
      <c r="Z255" s="298" t="str">
        <f>IF(Y255=行业比较!$E$6,ROW(),"")</f>
        <v/>
      </c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</row>
    <row r="256" spans="2:42" x14ac:dyDescent="0.35">
      <c r="B256" s="125"/>
      <c r="C256" s="125"/>
      <c r="D256" s="125"/>
      <c r="E256" s="125"/>
      <c r="F256" s="125"/>
      <c r="G256" s="125"/>
      <c r="H256" s="125"/>
      <c r="I256" s="269"/>
      <c r="J256" s="134"/>
      <c r="K256" s="134"/>
      <c r="L256" s="134"/>
      <c r="M256" s="134"/>
      <c r="N256" s="286"/>
      <c r="O256" s="286"/>
      <c r="P256" s="125"/>
      <c r="Q256" s="125"/>
      <c r="R256" s="125"/>
      <c r="S256" s="125"/>
      <c r="T256" s="125"/>
      <c r="U256" s="297"/>
      <c r="V256" s="253">
        <f t="shared" si="11"/>
        <v>0</v>
      </c>
      <c r="W256" s="348" t="str">
        <f>IF(板块成分!B258="","",板块成分!B258)</f>
        <v>0297.HK</v>
      </c>
      <c r="X256" s="270" t="str">
        <f>[1]!s_info_name(W256)</f>
        <v>中化化肥</v>
      </c>
      <c r="Y256" s="335" t="str">
        <f>IF($Y$3="申万一级行业",[1]!s_info_industry_sw_2021(W256,公司分析!D$5,1),IF($Y$3="申万二级行业",[1]!s_info_industry_sw_2021(W256,公司分析!D$5,2),IF($Y$3="申万三级行业",[1]!s_info_industry_sw_2021(W256,公司分析!D$5,3),IF($Y$3="wind一级行业",[1]!s_info_industry_gics(W256,1),IF($Y$3="wind二级行业",[1]!s_info_industry_gics(W256,2),IF($Y$3="wind三级行业",[1]!s_info_industry_gics(W256,3),IF($Y$3="wind四级行业",[1]!s_info_industry_gics(W256,4),IF($Y$3="证监会门类行业",[1]!s_info_industry_csrc12_n(W256,公司分析!D$5,1),""))))))))</f>
        <v>化肥与农用化工</v>
      </c>
      <c r="Z256" s="298" t="str">
        <f>IF(Y256=行业比较!$E$6,ROW(),"")</f>
        <v/>
      </c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</row>
    <row r="257" spans="2:42" x14ac:dyDescent="0.35">
      <c r="B257" s="125"/>
      <c r="C257" s="125"/>
      <c r="D257" s="125"/>
      <c r="E257" s="125"/>
      <c r="F257" s="125"/>
      <c r="G257" s="125"/>
      <c r="H257" s="125"/>
      <c r="I257" s="269"/>
      <c r="J257" s="134"/>
      <c r="K257" s="134"/>
      <c r="L257" s="134"/>
      <c r="M257" s="134"/>
      <c r="N257" s="286"/>
      <c r="O257" s="286"/>
      <c r="P257" s="125"/>
      <c r="Q257" s="125"/>
      <c r="R257" s="125"/>
      <c r="S257" s="125"/>
      <c r="T257" s="125"/>
      <c r="U257" s="297"/>
      <c r="V257" s="253">
        <f t="shared" si="11"/>
        <v>0</v>
      </c>
      <c r="W257" s="348" t="str">
        <f>IF(板块成分!B259="","",板块成分!B259)</f>
        <v>0298.HK</v>
      </c>
      <c r="X257" s="270" t="str">
        <f>[1]!s_info_name(W257)</f>
        <v>庄士中国</v>
      </c>
      <c r="Y257" s="335" t="str">
        <f>IF($Y$3="申万一级行业",[1]!s_info_industry_sw_2021(W257,公司分析!D$5,1),IF($Y$3="申万二级行业",[1]!s_info_industry_sw_2021(W257,公司分析!D$5,2),IF($Y$3="申万三级行业",[1]!s_info_industry_sw_2021(W257,公司分析!D$5,3),IF($Y$3="wind一级行业",[1]!s_info_industry_gics(W257,1),IF($Y$3="wind二级行业",[1]!s_info_industry_gics(W257,2),IF($Y$3="wind三级行业",[1]!s_info_industry_gics(W257,3),IF($Y$3="wind四级行业",[1]!s_info_industry_gics(W257,4),IF($Y$3="证监会门类行业",[1]!s_info_industry_csrc12_n(W257,公司分析!D$5,1),""))))))))</f>
        <v>房地产开发</v>
      </c>
      <c r="Z257" s="298" t="str">
        <f>IF(Y257=行业比较!$E$6,ROW(),"")</f>
        <v/>
      </c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</row>
    <row r="258" spans="2:42" x14ac:dyDescent="0.35">
      <c r="B258" s="125"/>
      <c r="C258" s="125"/>
      <c r="D258" s="125"/>
      <c r="E258" s="125"/>
      <c r="F258" s="125"/>
      <c r="G258" s="125"/>
      <c r="H258" s="125"/>
      <c r="I258" s="269"/>
      <c r="J258" s="134"/>
      <c r="K258" s="134"/>
      <c r="L258" s="134"/>
      <c r="M258" s="134"/>
      <c r="N258" s="286"/>
      <c r="O258" s="286"/>
      <c r="P258" s="125"/>
      <c r="Q258" s="125"/>
      <c r="R258" s="125"/>
      <c r="S258" s="125"/>
      <c r="T258" s="125"/>
      <c r="U258" s="297"/>
      <c r="V258" s="253">
        <f t="shared" si="11"/>
        <v>0</v>
      </c>
      <c r="W258" s="348" t="str">
        <f>IF(板块成分!B260="","",板块成分!B260)</f>
        <v>0299.HK</v>
      </c>
      <c r="X258" s="270" t="str">
        <f>[1]!s_info_name(W258)</f>
        <v>宝新置地</v>
      </c>
      <c r="Y258" s="335" t="str">
        <f>IF($Y$3="申万一级行业",[1]!s_info_industry_sw_2021(W258,公司分析!D$5,1),IF($Y$3="申万二级行业",[1]!s_info_industry_sw_2021(W258,公司分析!D$5,2),IF($Y$3="申万三级行业",[1]!s_info_industry_sw_2021(W258,公司分析!D$5,3),IF($Y$3="wind一级行业",[1]!s_info_industry_gics(W258,1),IF($Y$3="wind二级行业",[1]!s_info_industry_gics(W258,2),IF($Y$3="wind三级行业",[1]!s_info_industry_gics(W258,3),IF($Y$3="wind四级行业",[1]!s_info_industry_gics(W258,4),IF($Y$3="证监会门类行业",[1]!s_info_industry_csrc12_n(W258,公司分析!D$5,1),""))))))))</f>
        <v>房地产服务</v>
      </c>
      <c r="Z258" s="298" t="str">
        <f>IF(Y258=行业比较!$E$6,ROW(),"")</f>
        <v/>
      </c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</row>
    <row r="259" spans="2:42" x14ac:dyDescent="0.35">
      <c r="B259" s="125"/>
      <c r="C259" s="125"/>
      <c r="D259" s="125"/>
      <c r="E259" s="125"/>
      <c r="F259" s="125"/>
      <c r="G259" s="125"/>
      <c r="H259" s="125"/>
      <c r="I259" s="269"/>
      <c r="J259" s="134"/>
      <c r="K259" s="134"/>
      <c r="L259" s="134"/>
      <c r="M259" s="134"/>
      <c r="N259" s="286"/>
      <c r="O259" s="286"/>
      <c r="P259" s="125"/>
      <c r="Q259" s="125"/>
      <c r="R259" s="125"/>
      <c r="S259" s="125"/>
      <c r="T259" s="125"/>
      <c r="U259" s="297"/>
      <c r="V259" s="253">
        <f t="shared" si="11"/>
        <v>0</v>
      </c>
      <c r="W259" s="348" t="str">
        <f>IF(板块成分!B261="","",板块成分!B261)</f>
        <v>0301.HK</v>
      </c>
      <c r="X259" s="270" t="str">
        <f>[1]!s_info_name(W259)</f>
        <v>三和精化</v>
      </c>
      <c r="Y259" s="335" t="str">
        <f>IF($Y$3="申万一级行业",[1]!s_info_industry_sw_2021(W259,公司分析!D$5,1),IF($Y$3="申万二级行业",[1]!s_info_industry_sw_2021(W259,公司分析!D$5,2),IF($Y$3="申万三级行业",[1]!s_info_industry_sw_2021(W259,公司分析!D$5,3),IF($Y$3="wind一级行业",[1]!s_info_industry_gics(W259,1),IF($Y$3="wind二级行业",[1]!s_info_industry_gics(W259,2),IF($Y$3="wind三级行业",[1]!s_info_industry_gics(W259,3),IF($Y$3="wind四级行业",[1]!s_info_industry_gics(W259,4),IF($Y$3="证监会门类行业",[1]!s_info_industry_csrc12_n(W259,公司分析!D$5,1),""))))))))</f>
        <v>特种化工</v>
      </c>
      <c r="Z259" s="298" t="str">
        <f>IF(Y259=行业比较!$E$6,ROW(),"")</f>
        <v/>
      </c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</row>
    <row r="260" spans="2:42" x14ac:dyDescent="0.35">
      <c r="B260" s="125"/>
      <c r="C260" s="125"/>
      <c r="D260" s="125"/>
      <c r="E260" s="125"/>
      <c r="F260" s="125"/>
      <c r="G260" s="125"/>
      <c r="H260" s="125"/>
      <c r="I260" s="269"/>
      <c r="J260" s="134"/>
      <c r="K260" s="134"/>
      <c r="L260" s="134"/>
      <c r="M260" s="134"/>
      <c r="N260" s="286"/>
      <c r="O260" s="286"/>
      <c r="P260" s="125"/>
      <c r="Q260" s="125"/>
      <c r="R260" s="125"/>
      <c r="S260" s="125"/>
      <c r="T260" s="125"/>
      <c r="U260" s="297"/>
      <c r="V260" s="253">
        <f t="shared" si="11"/>
        <v>0</v>
      </c>
      <c r="W260" s="348" t="str">
        <f>IF(板块成分!B262="","",板块成分!B262)</f>
        <v>0302.HK</v>
      </c>
      <c r="X260" s="270" t="str">
        <f>[1]!s_info_name(W260)</f>
        <v>中手游</v>
      </c>
      <c r="Y260" s="335" t="str">
        <f>IF($Y$3="申万一级行业",[1]!s_info_industry_sw_2021(W260,公司分析!D$5,1),IF($Y$3="申万二级行业",[1]!s_info_industry_sw_2021(W260,公司分析!D$5,2),IF($Y$3="申万三级行业",[1]!s_info_industry_sw_2021(W260,公司分析!D$5,3),IF($Y$3="wind一级行业",[1]!s_info_industry_gics(W260,1),IF($Y$3="wind二级行业",[1]!s_info_industry_gics(W260,2),IF($Y$3="wind三级行业",[1]!s_info_industry_gics(W260,3),IF($Y$3="wind四级行业",[1]!s_info_industry_gics(W260,4),IF($Y$3="证监会门类行业",[1]!s_info_industry_csrc12_n(W260,公司分析!D$5,1),""))))))))</f>
        <v>家庭娱乐软件</v>
      </c>
      <c r="Z260" s="298" t="str">
        <f>IF(Y260=行业比较!$E$6,ROW(),"")</f>
        <v/>
      </c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</row>
    <row r="261" spans="2:42" x14ac:dyDescent="0.35">
      <c r="B261" s="125"/>
      <c r="C261" s="125"/>
      <c r="D261" s="125"/>
      <c r="E261" s="125"/>
      <c r="F261" s="125"/>
      <c r="G261" s="125"/>
      <c r="H261" s="125"/>
      <c r="I261" s="269"/>
      <c r="J261" s="134"/>
      <c r="K261" s="134"/>
      <c r="L261" s="134"/>
      <c r="M261" s="134"/>
      <c r="N261" s="286"/>
      <c r="O261" s="286"/>
      <c r="P261" s="125"/>
      <c r="Q261" s="125"/>
      <c r="R261" s="125"/>
      <c r="S261" s="125"/>
      <c r="T261" s="125"/>
      <c r="U261" s="297"/>
      <c r="V261" s="253">
        <f t="shared" ref="V261:V324" si="12">IF(Z261="",0,RANK(Z261,Z:Z,1))</f>
        <v>0</v>
      </c>
      <c r="W261" s="348" t="str">
        <f>IF(板块成分!B263="","",板块成分!B263)</f>
        <v>0303.HK</v>
      </c>
      <c r="X261" s="270" t="str">
        <f>[1]!s_info_name(W261)</f>
        <v>VTECH HOLDINGS</v>
      </c>
      <c r="Y261" s="335" t="str">
        <f>IF($Y$3="申万一级行业",[1]!s_info_industry_sw_2021(W261,公司分析!D$5,1),IF($Y$3="申万二级行业",[1]!s_info_industry_sw_2021(W261,公司分析!D$5,2),IF($Y$3="申万三级行业",[1]!s_info_industry_sw_2021(W261,公司分析!D$5,3),IF($Y$3="wind一级行业",[1]!s_info_industry_gics(W261,1),IF($Y$3="wind二级行业",[1]!s_info_industry_gics(W261,2),IF($Y$3="wind三级行业",[1]!s_info_industry_gics(W261,3),IF($Y$3="wind四级行业",[1]!s_info_industry_gics(W261,4),IF($Y$3="证监会门类行业",[1]!s_info_industry_csrc12_n(W261,公司分析!D$5,1),""))))))))</f>
        <v>通信设备</v>
      </c>
      <c r="Z261" s="298" t="str">
        <f>IF(Y261=行业比较!$E$6,ROW(),"")</f>
        <v/>
      </c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</row>
    <row r="262" spans="2:42" x14ac:dyDescent="0.35">
      <c r="B262" s="125"/>
      <c r="C262" s="125"/>
      <c r="D262" s="125"/>
      <c r="E262" s="125"/>
      <c r="F262" s="125"/>
      <c r="G262" s="125"/>
      <c r="H262" s="125"/>
      <c r="I262" s="269"/>
      <c r="J262" s="134"/>
      <c r="K262" s="134"/>
      <c r="L262" s="134"/>
      <c r="M262" s="134"/>
      <c r="N262" s="286"/>
      <c r="O262" s="286"/>
      <c r="P262" s="125"/>
      <c r="Q262" s="125"/>
      <c r="R262" s="125"/>
      <c r="S262" s="125"/>
      <c r="T262" s="125"/>
      <c r="U262" s="297"/>
      <c r="V262" s="253">
        <f t="shared" si="12"/>
        <v>0</v>
      </c>
      <c r="W262" s="348" t="str">
        <f>IF(板块成分!B264="","",板块成分!B264)</f>
        <v>0305.HK</v>
      </c>
      <c r="X262" s="270" t="str">
        <f>[1]!s_info_name(W262)</f>
        <v>五菱汽车</v>
      </c>
      <c r="Y262" s="335" t="str">
        <f>IF($Y$3="申万一级行业",[1]!s_info_industry_sw_2021(W262,公司分析!D$5,1),IF($Y$3="申万二级行业",[1]!s_info_industry_sw_2021(W262,公司分析!D$5,2),IF($Y$3="申万三级行业",[1]!s_info_industry_sw_2021(W262,公司分析!D$5,3),IF($Y$3="wind一级行业",[1]!s_info_industry_gics(W262,1),IF($Y$3="wind二级行业",[1]!s_info_industry_gics(W262,2),IF($Y$3="wind三级行业",[1]!s_info_industry_gics(W262,3),IF($Y$3="wind四级行业",[1]!s_info_industry_gics(W262,4),IF($Y$3="证监会门类行业",[1]!s_info_industry_csrc12_n(W262,公司分析!D$5,1),""))))))))</f>
        <v>机动车零配件与设备</v>
      </c>
      <c r="Z262" s="298" t="str">
        <f>IF(Y262=行业比较!$E$6,ROW(),"")</f>
        <v/>
      </c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</row>
    <row r="263" spans="2:42" x14ac:dyDescent="0.35">
      <c r="B263" s="125"/>
      <c r="C263" s="125"/>
      <c r="D263" s="125"/>
      <c r="E263" s="125"/>
      <c r="F263" s="125"/>
      <c r="G263" s="125"/>
      <c r="H263" s="125"/>
      <c r="I263" s="269"/>
      <c r="J263" s="134"/>
      <c r="K263" s="134"/>
      <c r="L263" s="134"/>
      <c r="M263" s="134"/>
      <c r="N263" s="286"/>
      <c r="O263" s="286"/>
      <c r="P263" s="125"/>
      <c r="Q263" s="125"/>
      <c r="R263" s="125"/>
      <c r="S263" s="125"/>
      <c r="T263" s="125"/>
      <c r="U263" s="297"/>
      <c r="V263" s="253">
        <f t="shared" si="12"/>
        <v>0</v>
      </c>
      <c r="W263" s="348" t="str">
        <f>IF(板块成分!B265="","",板块成分!B265)</f>
        <v>0306.HK</v>
      </c>
      <c r="X263" s="270" t="str">
        <f>[1]!s_info_name(W263)</f>
        <v>冠忠巴士集团</v>
      </c>
      <c r="Y263" s="335" t="str">
        <f>IF($Y$3="申万一级行业",[1]!s_info_industry_sw_2021(W263,公司分析!D$5,1),IF($Y$3="申万二级行业",[1]!s_info_industry_sw_2021(W263,公司分析!D$5,2),IF($Y$3="申万三级行业",[1]!s_info_industry_sw_2021(W263,公司分析!D$5,3),IF($Y$3="wind一级行业",[1]!s_info_industry_gics(W263,1),IF($Y$3="wind二级行业",[1]!s_info_industry_gics(W263,2),IF($Y$3="wind三级行业",[1]!s_info_industry_gics(W263,3),IF($Y$3="wind四级行业",[1]!s_info_industry_gics(W263,4),IF($Y$3="证监会门类行业",[1]!s_info_industry_csrc12_n(W263,公司分析!D$5,1),""))))))))</f>
        <v>公路运输</v>
      </c>
      <c r="Z263" s="298" t="str">
        <f>IF(Y263=行业比较!$E$6,ROW(),"")</f>
        <v/>
      </c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</row>
    <row r="264" spans="2:42" x14ac:dyDescent="0.35">
      <c r="B264" s="125"/>
      <c r="C264" s="125"/>
      <c r="D264" s="125"/>
      <c r="E264" s="125"/>
      <c r="F264" s="125"/>
      <c r="G264" s="125"/>
      <c r="H264" s="125"/>
      <c r="I264" s="269"/>
      <c r="J264" s="134"/>
      <c r="K264" s="134"/>
      <c r="L264" s="134"/>
      <c r="M264" s="134"/>
      <c r="N264" s="286"/>
      <c r="O264" s="286"/>
      <c r="P264" s="125"/>
      <c r="Q264" s="125"/>
      <c r="R264" s="125"/>
      <c r="S264" s="125"/>
      <c r="T264" s="125"/>
      <c r="U264" s="297"/>
      <c r="V264" s="253">
        <f t="shared" si="12"/>
        <v>0</v>
      </c>
      <c r="W264" s="348" t="str">
        <f>IF(板块成分!B266="","",板块成分!B266)</f>
        <v>0308.HK</v>
      </c>
      <c r="X264" s="270" t="str">
        <f>[1]!s_info_name(W264)</f>
        <v>香港中旅</v>
      </c>
      <c r="Y264" s="335" t="str">
        <f>IF($Y$3="申万一级行业",[1]!s_info_industry_sw_2021(W264,公司分析!D$5,1),IF($Y$3="申万二级行业",[1]!s_info_industry_sw_2021(W264,公司分析!D$5,2),IF($Y$3="申万三级行业",[1]!s_info_industry_sw_2021(W264,公司分析!D$5,3),IF($Y$3="wind一级行业",[1]!s_info_industry_gics(W264,1),IF($Y$3="wind二级行业",[1]!s_info_industry_gics(W264,2),IF($Y$3="wind三级行业",[1]!s_info_industry_gics(W264,3),IF($Y$3="wind四级行业",[1]!s_info_industry_gics(W264,4),IF($Y$3="证监会门类行业",[1]!s_info_industry_csrc12_n(W264,公司分析!D$5,1),""))))))))</f>
        <v>酒店、度假村与豪华游轮</v>
      </c>
      <c r="Z264" s="298" t="str">
        <f>IF(Y264=行业比较!$E$6,ROW(),"")</f>
        <v/>
      </c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</row>
    <row r="265" spans="2:42" x14ac:dyDescent="0.35">
      <c r="B265" s="125"/>
      <c r="C265" s="125"/>
      <c r="D265" s="125"/>
      <c r="E265" s="125"/>
      <c r="F265" s="125"/>
      <c r="G265" s="125"/>
      <c r="H265" s="125"/>
      <c r="I265" s="269"/>
      <c r="J265" s="134"/>
      <c r="K265" s="134"/>
      <c r="L265" s="134"/>
      <c r="M265" s="134"/>
      <c r="N265" s="286"/>
      <c r="O265" s="286"/>
      <c r="P265" s="125"/>
      <c r="Q265" s="125"/>
      <c r="R265" s="125"/>
      <c r="S265" s="125"/>
      <c r="T265" s="125"/>
      <c r="U265" s="297"/>
      <c r="V265" s="253">
        <f t="shared" si="12"/>
        <v>0</v>
      </c>
      <c r="W265" s="348" t="str">
        <f>IF(板块成分!B267="","",板块成分!B267)</f>
        <v>0309.HK</v>
      </c>
      <c r="X265" s="270" t="str">
        <f>[1]!s_info_name(W265)</f>
        <v>新华通讯频媒</v>
      </c>
      <c r="Y265" s="335" t="str">
        <f>IF($Y$3="申万一级行业",[1]!s_info_industry_sw_2021(W265,公司分析!D$5,1),IF($Y$3="申万二级行业",[1]!s_info_industry_sw_2021(W265,公司分析!D$5,2),IF($Y$3="申万三级行业",[1]!s_info_industry_sw_2021(W265,公司分析!D$5,3),IF($Y$3="wind一级行业",[1]!s_info_industry_gics(W265,1),IF($Y$3="wind二级行业",[1]!s_info_industry_gics(W265,2),IF($Y$3="wind三级行业",[1]!s_info_industry_gics(W265,3),IF($Y$3="wind四级行业",[1]!s_info_industry_gics(W265,4),IF($Y$3="证监会门类行业",[1]!s_info_industry_csrc12_n(W265,公司分析!D$5,1),""))))))))</f>
        <v>环境与设施服务</v>
      </c>
      <c r="Z265" s="298" t="str">
        <f>IF(Y265=行业比较!$E$6,ROW(),"")</f>
        <v/>
      </c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</row>
    <row r="266" spans="2:42" x14ac:dyDescent="0.35">
      <c r="B266" s="125"/>
      <c r="C266" s="125"/>
      <c r="D266" s="125"/>
      <c r="E266" s="125"/>
      <c r="F266" s="125"/>
      <c r="G266" s="125"/>
      <c r="H266" s="125"/>
      <c r="I266" s="269"/>
      <c r="J266" s="134"/>
      <c r="K266" s="134"/>
      <c r="L266" s="134"/>
      <c r="M266" s="134"/>
      <c r="N266" s="286"/>
      <c r="O266" s="286"/>
      <c r="P266" s="125"/>
      <c r="Q266" s="125"/>
      <c r="R266" s="125"/>
      <c r="S266" s="125"/>
      <c r="T266" s="125"/>
      <c r="U266" s="297"/>
      <c r="V266" s="253">
        <f t="shared" si="12"/>
        <v>0</v>
      </c>
      <c r="W266" s="348" t="str">
        <f>IF(板块成分!B268="","",板块成分!B268)</f>
        <v>0310.HK</v>
      </c>
      <c r="X266" s="270" t="str">
        <f>[1]!s_info_name(W266)</f>
        <v>嘉进投资国际</v>
      </c>
      <c r="Y266" s="335" t="str">
        <f>IF($Y$3="申万一级行业",[1]!s_info_industry_sw_2021(W266,公司分析!D$5,1),IF($Y$3="申万二级行业",[1]!s_info_industry_sw_2021(W266,公司分析!D$5,2),IF($Y$3="申万三级行业",[1]!s_info_industry_sw_2021(W266,公司分析!D$5,3),IF($Y$3="wind一级行业",[1]!s_info_industry_gics(W266,1),IF($Y$3="wind二级行业",[1]!s_info_industry_gics(W266,2),IF($Y$3="wind三级行业",[1]!s_info_industry_gics(W266,3),IF($Y$3="wind四级行业",[1]!s_info_industry_gics(W266,4),IF($Y$3="证监会门类行业",[1]!s_info_industry_csrc12_n(W266,公司分析!D$5,1),""))))))))</f>
        <v>资产管理与托管银行</v>
      </c>
      <c r="Z266" s="298" t="str">
        <f>IF(Y266=行业比较!$E$6,ROW(),"")</f>
        <v/>
      </c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</row>
    <row r="267" spans="2:42" x14ac:dyDescent="0.35">
      <c r="B267" s="125"/>
      <c r="C267" s="125"/>
      <c r="D267" s="125"/>
      <c r="E267" s="125"/>
      <c r="F267" s="125"/>
      <c r="G267" s="125"/>
      <c r="H267" s="125"/>
      <c r="I267" s="269"/>
      <c r="J267" s="134"/>
      <c r="K267" s="134"/>
      <c r="L267" s="134"/>
      <c r="M267" s="134"/>
      <c r="N267" s="286"/>
      <c r="O267" s="286"/>
      <c r="P267" s="125"/>
      <c r="Q267" s="125"/>
      <c r="R267" s="125"/>
      <c r="S267" s="125"/>
      <c r="T267" s="125"/>
      <c r="U267" s="297"/>
      <c r="V267" s="253">
        <f t="shared" si="12"/>
        <v>0</v>
      </c>
      <c r="W267" s="348" t="str">
        <f>IF(板块成分!B269="","",板块成分!B269)</f>
        <v>0311.HK</v>
      </c>
      <c r="X267" s="270" t="str">
        <f>[1]!s_info_name(W267)</f>
        <v>联泰控股</v>
      </c>
      <c r="Y267" s="335" t="str">
        <f>IF($Y$3="申万一级行业",[1]!s_info_industry_sw_2021(W267,公司分析!D$5,1),IF($Y$3="申万二级行业",[1]!s_info_industry_sw_2021(W267,公司分析!D$5,2),IF($Y$3="申万三级行业",[1]!s_info_industry_sw_2021(W267,公司分析!D$5,3),IF($Y$3="wind一级行业",[1]!s_info_industry_gics(W267,1),IF($Y$3="wind二级行业",[1]!s_info_industry_gics(W267,2),IF($Y$3="wind三级行业",[1]!s_info_industry_gics(W267,3),IF($Y$3="wind四级行业",[1]!s_info_industry_gics(W267,4),IF($Y$3="证监会门类行业",[1]!s_info_industry_csrc12_n(W267,公司分析!D$5,1),""))))))))</f>
        <v>服装、服饰与奢侈品</v>
      </c>
      <c r="Z267" s="298" t="str">
        <f>IF(Y267=行业比较!$E$6,ROW(),"")</f>
        <v/>
      </c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</row>
    <row r="268" spans="2:42" x14ac:dyDescent="0.35">
      <c r="B268" s="125"/>
      <c r="C268" s="125"/>
      <c r="D268" s="125"/>
      <c r="E268" s="125"/>
      <c r="F268" s="125"/>
      <c r="G268" s="125"/>
      <c r="H268" s="125"/>
      <c r="I268" s="269"/>
      <c r="J268" s="134"/>
      <c r="K268" s="134"/>
      <c r="L268" s="134"/>
      <c r="M268" s="134"/>
      <c r="N268" s="286"/>
      <c r="O268" s="286"/>
      <c r="P268" s="125"/>
      <c r="Q268" s="125"/>
      <c r="R268" s="125"/>
      <c r="S268" s="125"/>
      <c r="T268" s="125"/>
      <c r="U268" s="297"/>
      <c r="V268" s="253">
        <f t="shared" si="12"/>
        <v>0</v>
      </c>
      <c r="W268" s="348" t="str">
        <f>IF(板块成分!B270="","",板块成分!B270)</f>
        <v>0312.HK</v>
      </c>
      <c r="X268" s="270" t="str">
        <f>[1]!s_info_name(W268)</f>
        <v>岁宝百货</v>
      </c>
      <c r="Y268" s="335" t="str">
        <f>IF($Y$3="申万一级行业",[1]!s_info_industry_sw_2021(W268,公司分析!D$5,1),IF($Y$3="申万二级行业",[1]!s_info_industry_sw_2021(W268,公司分析!D$5,2),IF($Y$3="申万三级行业",[1]!s_info_industry_sw_2021(W268,公司分析!D$5,3),IF($Y$3="wind一级行业",[1]!s_info_industry_gics(W268,1),IF($Y$3="wind二级行业",[1]!s_info_industry_gics(W268,2),IF($Y$3="wind三级行业",[1]!s_info_industry_gics(W268,3),IF($Y$3="wind四级行业",[1]!s_info_industry_gics(W268,4),IF($Y$3="证监会门类行业",[1]!s_info_industry_csrc12_n(W268,公司分析!D$5,1),""))))))))</f>
        <v>百货商店</v>
      </c>
      <c r="Z268" s="298" t="str">
        <f>IF(Y268=行业比较!$E$6,ROW(),"")</f>
        <v/>
      </c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</row>
    <row r="269" spans="2:42" x14ac:dyDescent="0.35">
      <c r="B269" s="125"/>
      <c r="C269" s="125"/>
      <c r="D269" s="125"/>
      <c r="E269" s="125"/>
      <c r="F269" s="125"/>
      <c r="G269" s="125"/>
      <c r="H269" s="125"/>
      <c r="I269" s="269"/>
      <c r="J269" s="134"/>
      <c r="K269" s="134"/>
      <c r="L269" s="134"/>
      <c r="M269" s="134"/>
      <c r="N269" s="286"/>
      <c r="O269" s="286"/>
      <c r="P269" s="125"/>
      <c r="Q269" s="125"/>
      <c r="R269" s="125"/>
      <c r="S269" s="125"/>
      <c r="T269" s="125"/>
      <c r="U269" s="297"/>
      <c r="V269" s="253">
        <f t="shared" si="12"/>
        <v>0</v>
      </c>
      <c r="W269" s="348" t="str">
        <f>IF(板块成分!B271="","",板块成分!B271)</f>
        <v>0313.HK</v>
      </c>
      <c r="X269" s="270" t="str">
        <f>[1]!s_info_name(W269)</f>
        <v>裕田中国</v>
      </c>
      <c r="Y269" s="335" t="str">
        <f>IF($Y$3="申万一级行业",[1]!s_info_industry_sw_2021(W269,公司分析!D$5,1),IF($Y$3="申万二级行业",[1]!s_info_industry_sw_2021(W269,公司分析!D$5,2),IF($Y$3="申万三级行业",[1]!s_info_industry_sw_2021(W269,公司分析!D$5,3),IF($Y$3="wind一级行业",[1]!s_info_industry_gics(W269,1),IF($Y$3="wind二级行业",[1]!s_info_industry_gics(W269,2),IF($Y$3="wind三级行业",[1]!s_info_industry_gics(W269,3),IF($Y$3="wind四级行业",[1]!s_info_industry_gics(W269,4),IF($Y$3="证监会门类行业",[1]!s_info_industry_csrc12_n(W269,公司分析!D$5,1),""))))))))</f>
        <v>多样化房地产活动</v>
      </c>
      <c r="Z269" s="298" t="str">
        <f>IF(Y269=行业比较!$E$6,ROW(),"")</f>
        <v/>
      </c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</row>
    <row r="270" spans="2:42" x14ac:dyDescent="0.35">
      <c r="B270" s="125"/>
      <c r="C270" s="125"/>
      <c r="D270" s="125"/>
      <c r="E270" s="125"/>
      <c r="F270" s="125"/>
      <c r="G270" s="125"/>
      <c r="H270" s="125"/>
      <c r="I270" s="269"/>
      <c r="J270" s="134"/>
      <c r="K270" s="134"/>
      <c r="L270" s="134"/>
      <c r="M270" s="134"/>
      <c r="N270" s="286"/>
      <c r="O270" s="286"/>
      <c r="P270" s="125"/>
      <c r="Q270" s="125"/>
      <c r="R270" s="125"/>
      <c r="S270" s="125"/>
      <c r="T270" s="125"/>
      <c r="U270" s="297"/>
      <c r="V270" s="253">
        <f t="shared" si="12"/>
        <v>0</v>
      </c>
      <c r="W270" s="348" t="str">
        <f>IF(板块成分!B272="","",板块成分!B272)</f>
        <v>0314.HK</v>
      </c>
      <c r="X270" s="270" t="str">
        <f>[1]!s_info_name(W270)</f>
        <v>思派健康</v>
      </c>
      <c r="Y270" s="335" t="str">
        <f>IF($Y$3="申万一级行业",[1]!s_info_industry_sw_2021(W270,公司分析!D$5,1),IF($Y$3="申万二级行业",[1]!s_info_industry_sw_2021(W270,公司分析!D$5,2),IF($Y$3="申万三级行业",[1]!s_info_industry_sw_2021(W270,公司分析!D$5,3),IF($Y$3="wind一级行业",[1]!s_info_industry_gics(W270,1),IF($Y$3="wind二级行业",[1]!s_info_industry_gics(W270,2),IF($Y$3="wind三级行业",[1]!s_info_industry_gics(W270,3),IF($Y$3="wind四级行业",[1]!s_info_industry_gics(W270,4),IF($Y$3="证监会门类行业",[1]!s_info_industry_csrc12_n(W270,公司分析!D$5,1),""))))))))</f>
        <v>医疗保健技术</v>
      </c>
      <c r="Z270" s="298" t="str">
        <f>IF(Y270=行业比较!$E$6,ROW(),"")</f>
        <v/>
      </c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</row>
    <row r="271" spans="2:42" x14ac:dyDescent="0.35">
      <c r="B271" s="125"/>
      <c r="C271" s="125"/>
      <c r="D271" s="125"/>
      <c r="E271" s="125"/>
      <c r="F271" s="125"/>
      <c r="G271" s="125"/>
      <c r="H271" s="125"/>
      <c r="I271" s="269"/>
      <c r="J271" s="134"/>
      <c r="K271" s="134"/>
      <c r="L271" s="134"/>
      <c r="M271" s="134"/>
      <c r="N271" s="286"/>
      <c r="O271" s="286"/>
      <c r="P271" s="125"/>
      <c r="Q271" s="125"/>
      <c r="R271" s="125"/>
      <c r="S271" s="125"/>
      <c r="T271" s="125"/>
      <c r="U271" s="297"/>
      <c r="V271" s="253">
        <f t="shared" si="12"/>
        <v>0</v>
      </c>
      <c r="W271" s="348" t="str">
        <f>IF(板块成分!B273="","",板块成分!B273)</f>
        <v>0315.HK</v>
      </c>
      <c r="X271" s="270" t="str">
        <f>[1]!s_info_name(W271)</f>
        <v>数码通电讯</v>
      </c>
      <c r="Y271" s="335" t="str">
        <f>IF($Y$3="申万一级行业",[1]!s_info_industry_sw_2021(W271,公司分析!D$5,1),IF($Y$3="申万二级行业",[1]!s_info_industry_sw_2021(W271,公司分析!D$5,2),IF($Y$3="申万三级行业",[1]!s_info_industry_sw_2021(W271,公司分析!D$5,3),IF($Y$3="wind一级行业",[1]!s_info_industry_gics(W271,1),IF($Y$3="wind二级行业",[1]!s_info_industry_gics(W271,2),IF($Y$3="wind三级行业",[1]!s_info_industry_gics(W271,3),IF($Y$3="wind四级行业",[1]!s_info_industry_gics(W271,4),IF($Y$3="证监会门类行业",[1]!s_info_industry_csrc12_n(W271,公司分析!D$5,1),""))))))))</f>
        <v>无线电信业务</v>
      </c>
      <c r="Z271" s="298" t="str">
        <f>IF(Y271=行业比较!$E$6,ROW(),"")</f>
        <v/>
      </c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</row>
    <row r="272" spans="2:42" x14ac:dyDescent="0.35">
      <c r="B272" s="125"/>
      <c r="C272" s="125"/>
      <c r="D272" s="125"/>
      <c r="E272" s="125"/>
      <c r="F272" s="125"/>
      <c r="G272" s="125"/>
      <c r="H272" s="125"/>
      <c r="I272" s="269"/>
      <c r="J272" s="134"/>
      <c r="K272" s="134"/>
      <c r="L272" s="134"/>
      <c r="M272" s="134"/>
      <c r="N272" s="286"/>
      <c r="O272" s="286"/>
      <c r="P272" s="125"/>
      <c r="Q272" s="125"/>
      <c r="R272" s="125"/>
      <c r="S272" s="125"/>
      <c r="T272" s="125"/>
      <c r="U272" s="297"/>
      <c r="V272" s="253">
        <f t="shared" si="12"/>
        <v>0</v>
      </c>
      <c r="W272" s="348" t="str">
        <f>IF(板块成分!B274="","",板块成分!B274)</f>
        <v>0316.HK</v>
      </c>
      <c r="X272" s="270" t="str">
        <f>[1]!s_info_name(W272)</f>
        <v>东方海外国际</v>
      </c>
      <c r="Y272" s="335" t="str">
        <f>IF($Y$3="申万一级行业",[1]!s_info_industry_sw_2021(W272,公司分析!D$5,1),IF($Y$3="申万二级行业",[1]!s_info_industry_sw_2021(W272,公司分析!D$5,2),IF($Y$3="申万三级行业",[1]!s_info_industry_sw_2021(W272,公司分析!D$5,3),IF($Y$3="wind一级行业",[1]!s_info_industry_gics(W272,1),IF($Y$3="wind二级行业",[1]!s_info_industry_gics(W272,2),IF($Y$3="wind三级行业",[1]!s_info_industry_gics(W272,3),IF($Y$3="wind四级行业",[1]!s_info_industry_gics(W272,4),IF($Y$3="证监会门类行业",[1]!s_info_industry_csrc12_n(W272,公司分析!D$5,1),""))))))))</f>
        <v>海运</v>
      </c>
      <c r="Z272" s="298" t="str">
        <f>IF(Y272=行业比较!$E$6,ROW(),"")</f>
        <v/>
      </c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</row>
    <row r="273" spans="2:42" x14ac:dyDescent="0.35">
      <c r="B273" s="125"/>
      <c r="C273" s="125"/>
      <c r="D273" s="125"/>
      <c r="E273" s="125"/>
      <c r="F273" s="125"/>
      <c r="G273" s="125"/>
      <c r="H273" s="125"/>
      <c r="I273" s="269"/>
      <c r="J273" s="134"/>
      <c r="K273" s="134"/>
      <c r="L273" s="134"/>
      <c r="M273" s="134"/>
      <c r="N273" s="286"/>
      <c r="O273" s="286"/>
      <c r="P273" s="125"/>
      <c r="Q273" s="125"/>
      <c r="R273" s="125"/>
      <c r="S273" s="125"/>
      <c r="T273" s="125"/>
      <c r="U273" s="297"/>
      <c r="V273" s="253">
        <f t="shared" si="12"/>
        <v>0</v>
      </c>
      <c r="W273" s="348" t="str">
        <f>IF(板块成分!B275="","",板块成分!B275)</f>
        <v>0317.HK</v>
      </c>
      <c r="X273" s="270" t="str">
        <f>[1]!s_info_name(W273)</f>
        <v>中船防务</v>
      </c>
      <c r="Y273" s="335" t="str">
        <f>IF($Y$3="申万一级行业",[1]!s_info_industry_sw_2021(W273,公司分析!D$5,1),IF($Y$3="申万二级行业",[1]!s_info_industry_sw_2021(W273,公司分析!D$5,2),IF($Y$3="申万三级行业",[1]!s_info_industry_sw_2021(W273,公司分析!D$5,3),IF($Y$3="wind一级行业",[1]!s_info_industry_gics(W273,1),IF($Y$3="wind二级行业",[1]!s_info_industry_gics(W273,2),IF($Y$3="wind三级行业",[1]!s_info_industry_gics(W273,3),IF($Y$3="wind四级行业",[1]!s_info_industry_gics(W273,4),IF($Y$3="证监会门类行业",[1]!s_info_industry_csrc12_n(W273,公司分析!D$5,1),""))))))))</f>
        <v>建筑机械与重型卡车</v>
      </c>
      <c r="Z273" s="298" t="str">
        <f>IF(Y273=行业比较!$E$6,ROW(),"")</f>
        <v/>
      </c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</row>
    <row r="274" spans="2:42" x14ac:dyDescent="0.35">
      <c r="B274" s="125"/>
      <c r="C274" s="125"/>
      <c r="D274" s="125"/>
      <c r="E274" s="125"/>
      <c r="F274" s="125"/>
      <c r="G274" s="125"/>
      <c r="H274" s="125"/>
      <c r="I274" s="269"/>
      <c r="J274" s="134"/>
      <c r="K274" s="134"/>
      <c r="L274" s="134"/>
      <c r="M274" s="134"/>
      <c r="N274" s="286"/>
      <c r="O274" s="286"/>
      <c r="P274" s="125"/>
      <c r="Q274" s="125"/>
      <c r="R274" s="125"/>
      <c r="S274" s="125"/>
      <c r="T274" s="125"/>
      <c r="U274" s="297"/>
      <c r="V274" s="253">
        <f t="shared" si="12"/>
        <v>0</v>
      </c>
      <c r="W274" s="348" t="str">
        <f>IF(板块成分!B276="","",板块成分!B276)</f>
        <v>0318.HK</v>
      </c>
      <c r="X274" s="270" t="str">
        <f>[1]!s_info_name(W274)</f>
        <v>黄河实业</v>
      </c>
      <c r="Y274" s="335" t="str">
        <f>IF($Y$3="申万一级行业",[1]!s_info_industry_sw_2021(W274,公司分析!D$5,1),IF($Y$3="申万二级行业",[1]!s_info_industry_sw_2021(W274,公司分析!D$5,2),IF($Y$3="申万三级行业",[1]!s_info_industry_sw_2021(W274,公司分析!D$5,3),IF($Y$3="wind一级行业",[1]!s_info_industry_gics(W274,1),IF($Y$3="wind二级行业",[1]!s_info_industry_gics(W274,2),IF($Y$3="wind三级行业",[1]!s_info_industry_gics(W274,3),IF($Y$3="wind四级行业",[1]!s_info_industry_gics(W274,4),IF($Y$3="证监会门类行业",[1]!s_info_industry_csrc12_n(W274,公司分析!D$5,1),""))))))))</f>
        <v>综合类行业</v>
      </c>
      <c r="Z274" s="298" t="str">
        <f>IF(Y274=行业比较!$E$6,ROW(),"")</f>
        <v/>
      </c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</row>
    <row r="275" spans="2:42" x14ac:dyDescent="0.35">
      <c r="B275" s="125"/>
      <c r="C275" s="125"/>
      <c r="D275" s="125"/>
      <c r="E275" s="125"/>
      <c r="F275" s="125"/>
      <c r="G275" s="125"/>
      <c r="H275" s="125"/>
      <c r="I275" s="269"/>
      <c r="J275" s="134"/>
      <c r="K275" s="134"/>
      <c r="L275" s="134"/>
      <c r="M275" s="134"/>
      <c r="N275" s="286"/>
      <c r="O275" s="286"/>
      <c r="P275" s="125"/>
      <c r="Q275" s="125"/>
      <c r="R275" s="125"/>
      <c r="S275" s="125"/>
      <c r="T275" s="125"/>
      <c r="U275" s="297"/>
      <c r="V275" s="253">
        <f t="shared" si="12"/>
        <v>0</v>
      </c>
      <c r="W275" s="348" t="str">
        <f>IF(板块成分!B277="","",板块成分!B277)</f>
        <v>0320.HK</v>
      </c>
      <c r="X275" s="270" t="str">
        <f>[1]!s_info_name(W275)</f>
        <v>金宝通</v>
      </c>
      <c r="Y275" s="335" t="str">
        <f>IF($Y$3="申万一级行业",[1]!s_info_industry_sw_2021(W275,公司分析!D$5,1),IF($Y$3="申万二级行业",[1]!s_info_industry_sw_2021(W275,公司分析!D$5,2),IF($Y$3="申万三级行业",[1]!s_info_industry_sw_2021(W275,公司分析!D$5,3),IF($Y$3="wind一级行业",[1]!s_info_industry_gics(W275,1),IF($Y$3="wind二级行业",[1]!s_info_industry_gics(W275,2),IF($Y$3="wind三级行业",[1]!s_info_industry_gics(W275,3),IF($Y$3="wind四级行业",[1]!s_info_industry_gics(W275,4),IF($Y$3="证监会门类行业",[1]!s_info_industry_csrc12_n(W275,公司分析!D$5,1),""))))))))</f>
        <v>工业机械</v>
      </c>
      <c r="Z275" s="298" t="str">
        <f>IF(Y275=行业比较!$E$6,ROW(),"")</f>
        <v/>
      </c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</row>
    <row r="276" spans="2:42" x14ac:dyDescent="0.35">
      <c r="B276" s="125"/>
      <c r="C276" s="125"/>
      <c r="D276" s="125"/>
      <c r="E276" s="125"/>
      <c r="F276" s="125"/>
      <c r="G276" s="125"/>
      <c r="H276" s="125"/>
      <c r="I276" s="269"/>
      <c r="J276" s="134"/>
      <c r="K276" s="134"/>
      <c r="L276" s="134"/>
      <c r="M276" s="134"/>
      <c r="N276" s="286"/>
      <c r="O276" s="286"/>
      <c r="P276" s="125"/>
      <c r="Q276" s="125"/>
      <c r="R276" s="125"/>
      <c r="S276" s="125"/>
      <c r="T276" s="125"/>
      <c r="U276" s="297"/>
      <c r="V276" s="253">
        <f t="shared" si="12"/>
        <v>0</v>
      </c>
      <c r="W276" s="348" t="str">
        <f>IF(板块成分!B278="","",板块成分!B278)</f>
        <v>0321.HK</v>
      </c>
      <c r="X276" s="270" t="str">
        <f>[1]!s_info_name(W276)</f>
        <v>德永佳集团</v>
      </c>
      <c r="Y276" s="335" t="str">
        <f>IF($Y$3="申万一级行业",[1]!s_info_industry_sw_2021(W276,公司分析!D$5,1),IF($Y$3="申万二级行业",[1]!s_info_industry_sw_2021(W276,公司分析!D$5,2),IF($Y$3="申万三级行业",[1]!s_info_industry_sw_2021(W276,公司分析!D$5,3),IF($Y$3="wind一级行业",[1]!s_info_industry_gics(W276,1),IF($Y$3="wind二级行业",[1]!s_info_industry_gics(W276,2),IF($Y$3="wind三级行业",[1]!s_info_industry_gics(W276,3),IF($Y$3="wind四级行业",[1]!s_info_industry_gics(W276,4),IF($Y$3="证监会门类行业",[1]!s_info_industry_csrc12_n(W276,公司分析!D$5,1),""))))))))</f>
        <v>纺织品</v>
      </c>
      <c r="Z276" s="298" t="str">
        <f>IF(Y276=行业比较!$E$6,ROW(),"")</f>
        <v/>
      </c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</row>
    <row r="277" spans="2:42" x14ac:dyDescent="0.35">
      <c r="B277" s="125"/>
      <c r="C277" s="125"/>
      <c r="D277" s="125"/>
      <c r="E277" s="125"/>
      <c r="F277" s="125"/>
      <c r="G277" s="125"/>
      <c r="H277" s="125"/>
      <c r="I277" s="269"/>
      <c r="J277" s="134"/>
      <c r="K277" s="134"/>
      <c r="L277" s="134"/>
      <c r="M277" s="134"/>
      <c r="N277" s="286"/>
      <c r="O277" s="286"/>
      <c r="P277" s="125"/>
      <c r="Q277" s="125"/>
      <c r="R277" s="125"/>
      <c r="S277" s="125"/>
      <c r="T277" s="125"/>
      <c r="U277" s="297"/>
      <c r="V277" s="253">
        <f t="shared" si="12"/>
        <v>0</v>
      </c>
      <c r="W277" s="348" t="str">
        <f>IF(板块成分!B279="","",板块成分!B279)</f>
        <v>0322.HK</v>
      </c>
      <c r="X277" s="270" t="str">
        <f>[1]!s_info_name(W277)</f>
        <v>康师傅控股</v>
      </c>
      <c r="Y277" s="335" t="str">
        <f>IF($Y$3="申万一级行业",[1]!s_info_industry_sw_2021(W277,公司分析!D$5,1),IF($Y$3="申万二级行业",[1]!s_info_industry_sw_2021(W277,公司分析!D$5,2),IF($Y$3="申万三级行业",[1]!s_info_industry_sw_2021(W277,公司分析!D$5,3),IF($Y$3="wind一级行业",[1]!s_info_industry_gics(W277,1),IF($Y$3="wind二级行业",[1]!s_info_industry_gics(W277,2),IF($Y$3="wind三级行业",[1]!s_info_industry_gics(W277,3),IF($Y$3="wind四级行业",[1]!s_info_industry_gics(W277,4),IF($Y$3="证监会门类行业",[1]!s_info_industry_csrc12_n(W277,公司分析!D$5,1),""))))))))</f>
        <v>食品加工与肉类</v>
      </c>
      <c r="Z277" s="298" t="str">
        <f>IF(Y277=行业比较!$E$6,ROW(),"")</f>
        <v/>
      </c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</row>
    <row r="278" spans="2:42" x14ac:dyDescent="0.35">
      <c r="B278" s="125"/>
      <c r="C278" s="125"/>
      <c r="D278" s="125"/>
      <c r="E278" s="125"/>
      <c r="F278" s="125"/>
      <c r="G278" s="125"/>
      <c r="H278" s="125"/>
      <c r="I278" s="269"/>
      <c r="J278" s="134"/>
      <c r="K278" s="134"/>
      <c r="L278" s="134"/>
      <c r="M278" s="134"/>
      <c r="N278" s="286"/>
      <c r="O278" s="286"/>
      <c r="P278" s="125"/>
      <c r="Q278" s="125"/>
      <c r="R278" s="125"/>
      <c r="S278" s="125"/>
      <c r="T278" s="125"/>
      <c r="U278" s="297"/>
      <c r="V278" s="253">
        <f t="shared" si="12"/>
        <v>0</v>
      </c>
      <c r="W278" s="348" t="str">
        <f>IF(板块成分!B280="","",板块成分!B280)</f>
        <v>0323.HK</v>
      </c>
      <c r="X278" s="270" t="str">
        <f>[1]!s_info_name(W278)</f>
        <v>马鞍山钢铁股份</v>
      </c>
      <c r="Y278" s="335" t="str">
        <f>IF($Y$3="申万一级行业",[1]!s_info_industry_sw_2021(W278,公司分析!D$5,1),IF($Y$3="申万二级行业",[1]!s_info_industry_sw_2021(W278,公司分析!D$5,2),IF($Y$3="申万三级行业",[1]!s_info_industry_sw_2021(W278,公司分析!D$5,3),IF($Y$3="wind一级行业",[1]!s_info_industry_gics(W278,1),IF($Y$3="wind二级行业",[1]!s_info_industry_gics(W278,2),IF($Y$3="wind三级行业",[1]!s_info_industry_gics(W278,3),IF($Y$3="wind四级行业",[1]!s_info_industry_gics(W278,4),IF($Y$3="证监会门类行业",[1]!s_info_industry_csrc12_n(W278,公司分析!D$5,1),""))))))))</f>
        <v>钢铁</v>
      </c>
      <c r="Z278" s="298" t="str">
        <f>IF(Y278=行业比较!$E$6,ROW(),"")</f>
        <v/>
      </c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</row>
    <row r="279" spans="2:42" x14ac:dyDescent="0.35">
      <c r="B279" s="125"/>
      <c r="C279" s="125"/>
      <c r="D279" s="125"/>
      <c r="E279" s="125"/>
      <c r="F279" s="125"/>
      <c r="G279" s="125"/>
      <c r="H279" s="125"/>
      <c r="I279" s="269"/>
      <c r="J279" s="134"/>
      <c r="K279" s="134"/>
      <c r="L279" s="134"/>
      <c r="M279" s="134"/>
      <c r="N279" s="286"/>
      <c r="O279" s="286"/>
      <c r="P279" s="125"/>
      <c r="Q279" s="125"/>
      <c r="R279" s="125"/>
      <c r="S279" s="125"/>
      <c r="T279" s="125"/>
      <c r="U279" s="297"/>
      <c r="V279" s="253">
        <f t="shared" si="12"/>
        <v>0</v>
      </c>
      <c r="W279" s="348" t="str">
        <f>IF(板块成分!B281="","",板块成分!B281)</f>
        <v>0326.HK</v>
      </c>
      <c r="X279" s="270" t="str">
        <f>[1]!s_info_name(W279)</f>
        <v>中国星集团</v>
      </c>
      <c r="Y279" s="335" t="str">
        <f>IF($Y$3="申万一级行业",[1]!s_info_industry_sw_2021(W279,公司分析!D$5,1),IF($Y$3="申万二级行业",[1]!s_info_industry_sw_2021(W279,公司分析!D$5,2),IF($Y$3="申万三级行业",[1]!s_info_industry_sw_2021(W279,公司分析!D$5,3),IF($Y$3="wind一级行业",[1]!s_info_industry_gics(W279,1),IF($Y$3="wind二级行业",[1]!s_info_industry_gics(W279,2),IF($Y$3="wind三级行业",[1]!s_info_industry_gics(W279,3),IF($Y$3="wind四级行业",[1]!s_info_industry_gics(W279,4),IF($Y$3="证监会门类行业",[1]!s_info_industry_csrc12_n(W279,公司分析!D$5,1),""))))))))</f>
        <v>电影与娱乐</v>
      </c>
      <c r="Z279" s="298" t="str">
        <f>IF(Y279=行业比较!$E$6,ROW(),"")</f>
        <v/>
      </c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</row>
    <row r="280" spans="2:42" x14ac:dyDescent="0.35">
      <c r="B280" s="125"/>
      <c r="C280" s="125"/>
      <c r="D280" s="125"/>
      <c r="E280" s="125"/>
      <c r="F280" s="125"/>
      <c r="G280" s="125"/>
      <c r="H280" s="125"/>
      <c r="I280" s="269"/>
      <c r="J280" s="134"/>
      <c r="K280" s="134"/>
      <c r="L280" s="134"/>
      <c r="M280" s="134"/>
      <c r="N280" s="286"/>
      <c r="O280" s="286"/>
      <c r="P280" s="125"/>
      <c r="Q280" s="125"/>
      <c r="R280" s="125"/>
      <c r="S280" s="125"/>
      <c r="T280" s="125"/>
      <c r="U280" s="297"/>
      <c r="V280" s="253">
        <f t="shared" si="12"/>
        <v>0</v>
      </c>
      <c r="W280" s="348" t="str">
        <f>IF(板块成分!B282="","",板块成分!B282)</f>
        <v>0327.HK</v>
      </c>
      <c r="X280" s="270" t="str">
        <f>[1]!s_info_name(W280)</f>
        <v>百富环球</v>
      </c>
      <c r="Y280" s="335" t="str">
        <f>IF($Y$3="申万一级行业",[1]!s_info_industry_sw_2021(W280,公司分析!D$5,1),IF($Y$3="申万二级行业",[1]!s_info_industry_sw_2021(W280,公司分析!D$5,2),IF($Y$3="申万三级行业",[1]!s_info_industry_sw_2021(W280,公司分析!D$5,3),IF($Y$3="wind一级行业",[1]!s_info_industry_gics(W280,1),IF($Y$3="wind二级行业",[1]!s_info_industry_gics(W280,2),IF($Y$3="wind三级行业",[1]!s_info_industry_gics(W280,3),IF($Y$3="wind四级行业",[1]!s_info_industry_gics(W280,4),IF($Y$3="证监会门类行业",[1]!s_info_industry_csrc12_n(W280,公司分析!D$5,1),""))))))))</f>
        <v>电子设备和仪器</v>
      </c>
      <c r="Z280" s="298" t="str">
        <f>IF(Y280=行业比较!$E$6,ROW(),"")</f>
        <v/>
      </c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</row>
    <row r="281" spans="2:42" x14ac:dyDescent="0.35">
      <c r="B281" s="125"/>
      <c r="C281" s="125"/>
      <c r="D281" s="125"/>
      <c r="E281" s="125"/>
      <c r="F281" s="125"/>
      <c r="G281" s="125"/>
      <c r="H281" s="125"/>
      <c r="I281" s="269"/>
      <c r="J281" s="134"/>
      <c r="K281" s="134"/>
      <c r="L281" s="134"/>
      <c r="M281" s="134"/>
      <c r="N281" s="286"/>
      <c r="O281" s="286"/>
      <c r="P281" s="125"/>
      <c r="Q281" s="125"/>
      <c r="R281" s="125"/>
      <c r="S281" s="125"/>
      <c r="T281" s="125"/>
      <c r="U281" s="297"/>
      <c r="V281" s="253">
        <f t="shared" si="12"/>
        <v>0</v>
      </c>
      <c r="W281" s="348" t="str">
        <f>IF(板块成分!B283="","",板块成分!B283)</f>
        <v>0328.HK</v>
      </c>
      <c r="X281" s="270" t="str">
        <f>[1]!s_info_name(W281)</f>
        <v>ALCO HOLDINGS</v>
      </c>
      <c r="Y281" s="335" t="str">
        <f>IF($Y$3="申万一级行业",[1]!s_info_industry_sw_2021(W281,公司分析!D$5,1),IF($Y$3="申万二级行业",[1]!s_info_industry_sw_2021(W281,公司分析!D$5,2),IF($Y$3="申万三级行业",[1]!s_info_industry_sw_2021(W281,公司分析!D$5,3),IF($Y$3="wind一级行业",[1]!s_info_industry_gics(W281,1),IF($Y$3="wind二级行业",[1]!s_info_industry_gics(W281,2),IF($Y$3="wind三级行业",[1]!s_info_industry_gics(W281,3),IF($Y$3="wind四级行业",[1]!s_info_industry_gics(W281,4),IF($Y$3="证监会门类行业",[1]!s_info_industry_csrc12_n(W281,公司分析!D$5,1),""))))))))</f>
        <v>消费电子产品</v>
      </c>
      <c r="Z281" s="298" t="str">
        <f>IF(Y281=行业比较!$E$6,ROW(),"")</f>
        <v/>
      </c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</row>
    <row r="282" spans="2:42" x14ac:dyDescent="0.35">
      <c r="B282" s="125"/>
      <c r="C282" s="125"/>
      <c r="D282" s="125"/>
      <c r="E282" s="125"/>
      <c r="F282" s="125"/>
      <c r="G282" s="125"/>
      <c r="H282" s="125"/>
      <c r="I282" s="269"/>
      <c r="J282" s="134"/>
      <c r="K282" s="134"/>
      <c r="L282" s="134"/>
      <c r="M282" s="134"/>
      <c r="N282" s="286"/>
      <c r="O282" s="286"/>
      <c r="P282" s="125"/>
      <c r="Q282" s="125"/>
      <c r="R282" s="125"/>
      <c r="S282" s="125"/>
      <c r="T282" s="125"/>
      <c r="U282" s="297"/>
      <c r="V282" s="253">
        <f t="shared" si="12"/>
        <v>0</v>
      </c>
      <c r="W282" s="348" t="str">
        <f>IF(板块成分!B284="","",板块成分!B284)</f>
        <v>0329.HK</v>
      </c>
      <c r="X282" s="270" t="str">
        <f>[1]!s_info_name(W282)</f>
        <v>东建国际</v>
      </c>
      <c r="Y282" s="335" t="str">
        <f>IF($Y$3="申万一级行业",[1]!s_info_industry_sw_2021(W282,公司分析!D$5,1),IF($Y$3="申万二级行业",[1]!s_info_industry_sw_2021(W282,公司分析!D$5,2),IF($Y$3="申万三级行业",[1]!s_info_industry_sw_2021(W282,公司分析!D$5,3),IF($Y$3="wind一级行业",[1]!s_info_industry_gics(W282,1),IF($Y$3="wind二级行业",[1]!s_info_industry_gics(W282,2),IF($Y$3="wind三级行业",[1]!s_info_industry_gics(W282,3),IF($Y$3="wind四级行业",[1]!s_info_industry_gics(W282,4),IF($Y$3="证监会门类行业",[1]!s_info_industry_csrc12_n(W282,公司分析!D$5,1),""))))))))</f>
        <v>投资银行业与经纪业</v>
      </c>
      <c r="Z282" s="298" t="str">
        <f>IF(Y282=行业比较!$E$6,ROW(),"")</f>
        <v/>
      </c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</row>
    <row r="283" spans="2:42" x14ac:dyDescent="0.35">
      <c r="B283" s="125"/>
      <c r="C283" s="125"/>
      <c r="D283" s="125"/>
      <c r="E283" s="125"/>
      <c r="F283" s="125"/>
      <c r="G283" s="125"/>
      <c r="H283" s="125"/>
      <c r="I283" s="269"/>
      <c r="J283" s="134"/>
      <c r="K283" s="134"/>
      <c r="L283" s="134"/>
      <c r="M283" s="134"/>
      <c r="N283" s="286"/>
      <c r="O283" s="286"/>
      <c r="P283" s="125"/>
      <c r="Q283" s="125"/>
      <c r="R283" s="125"/>
      <c r="S283" s="125"/>
      <c r="T283" s="125"/>
      <c r="U283" s="297"/>
      <c r="V283" s="253">
        <f t="shared" si="12"/>
        <v>0</v>
      </c>
      <c r="W283" s="348" t="str">
        <f>IF(板块成分!B285="","",板块成分!B285)</f>
        <v>0330.HK</v>
      </c>
      <c r="X283" s="270" t="str">
        <f>[1]!s_info_name(W283)</f>
        <v>思捷环球</v>
      </c>
      <c r="Y283" s="335" t="str">
        <f>IF($Y$3="申万一级行业",[1]!s_info_industry_sw_2021(W283,公司分析!D$5,1),IF($Y$3="申万二级行业",[1]!s_info_industry_sw_2021(W283,公司分析!D$5,2),IF($Y$3="申万三级行业",[1]!s_info_industry_sw_2021(W283,公司分析!D$5,3),IF($Y$3="wind一级行业",[1]!s_info_industry_gics(W283,1),IF($Y$3="wind二级行业",[1]!s_info_industry_gics(W283,2),IF($Y$3="wind三级行业",[1]!s_info_industry_gics(W283,3),IF($Y$3="wind四级行业",[1]!s_info_industry_gics(W283,4),IF($Y$3="证监会门类行业",[1]!s_info_industry_csrc12_n(W283,公司分析!D$5,1),""))))))))</f>
        <v>服装零售</v>
      </c>
      <c r="Z283" s="298" t="str">
        <f>IF(Y283=行业比较!$E$6,ROW(),"")</f>
        <v/>
      </c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</row>
    <row r="284" spans="2:42" x14ac:dyDescent="0.35">
      <c r="B284" s="125"/>
      <c r="C284" s="125"/>
      <c r="D284" s="125"/>
      <c r="E284" s="125"/>
      <c r="F284" s="125"/>
      <c r="G284" s="125"/>
      <c r="H284" s="125"/>
      <c r="I284" s="269"/>
      <c r="J284" s="134"/>
      <c r="K284" s="134"/>
      <c r="L284" s="134"/>
      <c r="M284" s="134"/>
      <c r="N284" s="286"/>
      <c r="O284" s="286"/>
      <c r="P284" s="125"/>
      <c r="Q284" s="125"/>
      <c r="R284" s="125"/>
      <c r="S284" s="125"/>
      <c r="T284" s="125"/>
      <c r="U284" s="297"/>
      <c r="V284" s="253">
        <f t="shared" si="12"/>
        <v>0</v>
      </c>
      <c r="W284" s="348" t="str">
        <f>IF(板块成分!B286="","",板块成分!B286)</f>
        <v>0331.HK</v>
      </c>
      <c r="X284" s="270" t="str">
        <f>[1]!s_info_name(W284)</f>
        <v>丰盛生活服务</v>
      </c>
      <c r="Y284" s="335" t="str">
        <f>IF($Y$3="申万一级行业",[1]!s_info_industry_sw_2021(W284,公司分析!D$5,1),IF($Y$3="申万二级行业",[1]!s_info_industry_sw_2021(W284,公司分析!D$5,2),IF($Y$3="申万三级行业",[1]!s_info_industry_sw_2021(W284,公司分析!D$5,3),IF($Y$3="wind一级行业",[1]!s_info_industry_gics(W284,1),IF($Y$3="wind二级行业",[1]!s_info_industry_gics(W284,2),IF($Y$3="wind三级行业",[1]!s_info_industry_gics(W284,3),IF($Y$3="wind四级行业",[1]!s_info_industry_gics(W284,4),IF($Y$3="证监会门类行业",[1]!s_info_industry_csrc12_n(W284,公司分析!D$5,1),""))))))))</f>
        <v>建筑与工程</v>
      </c>
      <c r="Z284" s="298" t="str">
        <f>IF(Y284=行业比较!$E$6,ROW(),"")</f>
        <v/>
      </c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</row>
    <row r="285" spans="2:42" x14ac:dyDescent="0.35">
      <c r="B285" s="125"/>
      <c r="C285" s="125"/>
      <c r="D285" s="125"/>
      <c r="E285" s="125"/>
      <c r="F285" s="125"/>
      <c r="G285" s="125"/>
      <c r="H285" s="125"/>
      <c r="I285" s="269"/>
      <c r="J285" s="134"/>
      <c r="K285" s="134"/>
      <c r="L285" s="134"/>
      <c r="M285" s="134"/>
      <c r="N285" s="286"/>
      <c r="O285" s="286"/>
      <c r="P285" s="125"/>
      <c r="Q285" s="125"/>
      <c r="R285" s="125"/>
      <c r="S285" s="125"/>
      <c r="T285" s="125"/>
      <c r="U285" s="297"/>
      <c r="V285" s="253">
        <f t="shared" si="12"/>
        <v>0</v>
      </c>
      <c r="W285" s="348" t="str">
        <f>IF(板块成分!B287="","",板块成分!B287)</f>
        <v>0332.HK</v>
      </c>
      <c r="X285" s="270" t="str">
        <f>[1]!s_info_name(W285)</f>
        <v>元亨燃气</v>
      </c>
      <c r="Y285" s="335" t="str">
        <f>IF($Y$3="申万一级行业",[1]!s_info_industry_sw_2021(W285,公司分析!D$5,1),IF($Y$3="申万二级行业",[1]!s_info_industry_sw_2021(W285,公司分析!D$5,2),IF($Y$3="申万三级行业",[1]!s_info_industry_sw_2021(W285,公司分析!D$5,3),IF($Y$3="wind一级行业",[1]!s_info_industry_gics(W285,1),IF($Y$3="wind二级行业",[1]!s_info_industry_gics(W285,2),IF($Y$3="wind三级行业",[1]!s_info_industry_gics(W285,3),IF($Y$3="wind四级行业",[1]!s_info_industry_gics(W285,4),IF($Y$3="证监会门类行业",[1]!s_info_industry_csrc12_n(W285,公司分析!D$5,1),""))))))))</f>
        <v>石油与天然气的储存和运输</v>
      </c>
      <c r="Z285" s="298" t="str">
        <f>IF(Y285=行业比较!$E$6,ROW(),"")</f>
        <v/>
      </c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</row>
    <row r="286" spans="2:42" x14ac:dyDescent="0.35">
      <c r="B286" s="125"/>
      <c r="C286" s="125"/>
      <c r="D286" s="125"/>
      <c r="E286" s="125"/>
      <c r="F286" s="125"/>
      <c r="G286" s="125"/>
      <c r="H286" s="125"/>
      <c r="I286" s="269"/>
      <c r="J286" s="134"/>
      <c r="K286" s="134"/>
      <c r="L286" s="134"/>
      <c r="M286" s="134"/>
      <c r="N286" s="286"/>
      <c r="O286" s="286"/>
      <c r="P286" s="125"/>
      <c r="Q286" s="125"/>
      <c r="R286" s="125"/>
      <c r="S286" s="125"/>
      <c r="T286" s="125"/>
      <c r="U286" s="297"/>
      <c r="V286" s="253">
        <f t="shared" si="12"/>
        <v>0</v>
      </c>
      <c r="W286" s="348" t="str">
        <f>IF(板块成分!B288="","",板块成分!B288)</f>
        <v>0333.HK</v>
      </c>
      <c r="X286" s="270" t="str">
        <f>[1]!s_info_name(W286)</f>
        <v>黛丽斯国际</v>
      </c>
      <c r="Y286" s="335" t="str">
        <f>IF($Y$3="申万一级行业",[1]!s_info_industry_sw_2021(W286,公司分析!D$5,1),IF($Y$3="申万二级行业",[1]!s_info_industry_sw_2021(W286,公司分析!D$5,2),IF($Y$3="申万三级行业",[1]!s_info_industry_sw_2021(W286,公司分析!D$5,3),IF($Y$3="wind一级行业",[1]!s_info_industry_gics(W286,1),IF($Y$3="wind二级行业",[1]!s_info_industry_gics(W286,2),IF($Y$3="wind三级行业",[1]!s_info_industry_gics(W286,3),IF($Y$3="wind四级行业",[1]!s_info_industry_gics(W286,4),IF($Y$3="证监会门类行业",[1]!s_info_industry_csrc12_n(W286,公司分析!D$5,1),""))))))))</f>
        <v>服装、服饰与奢侈品</v>
      </c>
      <c r="Z286" s="298" t="str">
        <f>IF(Y286=行业比较!$E$6,ROW(),"")</f>
        <v/>
      </c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</row>
    <row r="287" spans="2:42" x14ac:dyDescent="0.35">
      <c r="B287" s="125"/>
      <c r="C287" s="125"/>
      <c r="D287" s="125"/>
      <c r="E287" s="125"/>
      <c r="F287" s="125"/>
      <c r="G287" s="125"/>
      <c r="H287" s="125"/>
      <c r="I287" s="269"/>
      <c r="J287" s="134"/>
      <c r="K287" s="134"/>
      <c r="L287" s="134"/>
      <c r="M287" s="134"/>
      <c r="N287" s="286"/>
      <c r="O287" s="286"/>
      <c r="P287" s="125"/>
      <c r="Q287" s="125"/>
      <c r="R287" s="125"/>
      <c r="S287" s="125"/>
      <c r="T287" s="125"/>
      <c r="U287" s="297"/>
      <c r="V287" s="253">
        <f t="shared" si="12"/>
        <v>0</v>
      </c>
      <c r="W287" s="348" t="str">
        <f>IF(板块成分!B289="","",板块成分!B289)</f>
        <v>0334.HK</v>
      </c>
      <c r="X287" s="270" t="str">
        <f>[1]!s_info_name(W287)</f>
        <v>华显光电</v>
      </c>
      <c r="Y287" s="335" t="str">
        <f>IF($Y$3="申万一级行业",[1]!s_info_industry_sw_2021(W287,公司分析!D$5,1),IF($Y$3="申万二级行业",[1]!s_info_industry_sw_2021(W287,公司分析!D$5,2),IF($Y$3="申万三级行业",[1]!s_info_industry_sw_2021(W287,公司分析!D$5,3),IF($Y$3="wind一级行业",[1]!s_info_industry_gics(W287,1),IF($Y$3="wind二级行业",[1]!s_info_industry_gics(W287,2),IF($Y$3="wind三级行业",[1]!s_info_industry_gics(W287,3),IF($Y$3="wind四级行业",[1]!s_info_industry_gics(W287,4),IF($Y$3="证监会门类行业",[1]!s_info_industry_csrc12_n(W287,公司分析!D$5,1),""))))))))</f>
        <v>电脑存储与外围设备</v>
      </c>
      <c r="Z287" s="298" t="str">
        <f>IF(Y287=行业比较!$E$6,ROW(),"")</f>
        <v/>
      </c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</row>
    <row r="288" spans="2:42" x14ac:dyDescent="0.35">
      <c r="B288" s="125"/>
      <c r="C288" s="125"/>
      <c r="D288" s="125"/>
      <c r="E288" s="125"/>
      <c r="F288" s="125"/>
      <c r="G288" s="125"/>
      <c r="H288" s="125"/>
      <c r="I288" s="269"/>
      <c r="J288" s="134"/>
      <c r="K288" s="134"/>
      <c r="L288" s="134"/>
      <c r="M288" s="134"/>
      <c r="N288" s="286"/>
      <c r="O288" s="286"/>
      <c r="P288" s="125"/>
      <c r="Q288" s="125"/>
      <c r="R288" s="125"/>
      <c r="S288" s="125"/>
      <c r="T288" s="125"/>
      <c r="U288" s="297"/>
      <c r="V288" s="253">
        <f t="shared" si="12"/>
        <v>0</v>
      </c>
      <c r="W288" s="348" t="str">
        <f>IF(板块成分!B290="","",板块成分!B290)</f>
        <v>0335.HK</v>
      </c>
      <c r="X288" s="270" t="str">
        <f>[1]!s_info_name(W288)</f>
        <v>美建集团</v>
      </c>
      <c r="Y288" s="335" t="str">
        <f>IF($Y$3="申万一级行业",[1]!s_info_industry_sw_2021(W288,公司分析!D$5,1),IF($Y$3="申万二级行业",[1]!s_info_industry_sw_2021(W288,公司分析!D$5,2),IF($Y$3="申万三级行业",[1]!s_info_industry_sw_2021(W288,公司分析!D$5,3),IF($Y$3="wind一级行业",[1]!s_info_industry_gics(W288,1),IF($Y$3="wind二级行业",[1]!s_info_industry_gics(W288,2),IF($Y$3="wind三级行业",[1]!s_info_industry_gics(W288,3),IF($Y$3="wind四级行业",[1]!s_info_industry_gics(W288,4),IF($Y$3="证监会门类行业",[1]!s_info_industry_csrc12_n(W288,公司分析!D$5,1),""))))))))</f>
        <v>投资银行业与经纪业</v>
      </c>
      <c r="Z288" s="298" t="str">
        <f>IF(Y288=行业比较!$E$6,ROW(),"")</f>
        <v/>
      </c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</row>
    <row r="289" spans="2:42" x14ac:dyDescent="0.35">
      <c r="B289" s="125"/>
      <c r="C289" s="125"/>
      <c r="D289" s="125"/>
      <c r="E289" s="125"/>
      <c r="F289" s="125"/>
      <c r="G289" s="125"/>
      <c r="H289" s="125"/>
      <c r="I289" s="269"/>
      <c r="J289" s="134"/>
      <c r="K289" s="134"/>
      <c r="L289" s="134"/>
      <c r="M289" s="134"/>
      <c r="N289" s="286"/>
      <c r="O289" s="286"/>
      <c r="P289" s="125"/>
      <c r="Q289" s="125"/>
      <c r="R289" s="125"/>
      <c r="S289" s="125"/>
      <c r="T289" s="125"/>
      <c r="U289" s="297"/>
      <c r="V289" s="253">
        <f t="shared" si="12"/>
        <v>0</v>
      </c>
      <c r="W289" s="348" t="str">
        <f>IF(板块成分!B291="","",板块成分!B291)</f>
        <v>0336.HK</v>
      </c>
      <c r="X289" s="270" t="str">
        <f>[1]!s_info_name(W289)</f>
        <v>华宝国际</v>
      </c>
      <c r="Y289" s="335" t="str">
        <f>IF($Y$3="申万一级行业",[1]!s_info_industry_sw_2021(W289,公司分析!D$5,1),IF($Y$3="申万二级行业",[1]!s_info_industry_sw_2021(W289,公司分析!D$5,2),IF($Y$3="申万三级行业",[1]!s_info_industry_sw_2021(W289,公司分析!D$5,3),IF($Y$3="wind一级行业",[1]!s_info_industry_gics(W289,1),IF($Y$3="wind二级行业",[1]!s_info_industry_gics(W289,2),IF($Y$3="wind三级行业",[1]!s_info_industry_gics(W289,3),IF($Y$3="wind四级行业",[1]!s_info_industry_gics(W289,4),IF($Y$3="证监会门类行业",[1]!s_info_industry_csrc12_n(W289,公司分析!D$5,1),""))))))))</f>
        <v>烟草</v>
      </c>
      <c r="Z289" s="298" t="str">
        <f>IF(Y289=行业比较!$E$6,ROW(),"")</f>
        <v/>
      </c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</row>
    <row r="290" spans="2:42" x14ac:dyDescent="0.35">
      <c r="B290" s="125"/>
      <c r="C290" s="125"/>
      <c r="D290" s="125"/>
      <c r="E290" s="125"/>
      <c r="F290" s="125"/>
      <c r="G290" s="125"/>
      <c r="H290" s="125"/>
      <c r="I290" s="269"/>
      <c r="J290" s="134"/>
      <c r="K290" s="134"/>
      <c r="L290" s="134"/>
      <c r="M290" s="134"/>
      <c r="N290" s="286"/>
      <c r="O290" s="286"/>
      <c r="P290" s="125"/>
      <c r="Q290" s="125"/>
      <c r="R290" s="125"/>
      <c r="S290" s="125"/>
      <c r="T290" s="125"/>
      <c r="U290" s="297"/>
      <c r="V290" s="253">
        <f t="shared" si="12"/>
        <v>0</v>
      </c>
      <c r="W290" s="348" t="str">
        <f>IF(板块成分!B292="","",板块成分!B292)</f>
        <v>0337.HK</v>
      </c>
      <c r="X290" s="270" t="str">
        <f>[1]!s_info_name(W290)</f>
        <v>绿地香港</v>
      </c>
      <c r="Y290" s="335" t="str">
        <f>IF($Y$3="申万一级行业",[1]!s_info_industry_sw_2021(W290,公司分析!D$5,1),IF($Y$3="申万二级行业",[1]!s_info_industry_sw_2021(W290,公司分析!D$5,2),IF($Y$3="申万三级行业",[1]!s_info_industry_sw_2021(W290,公司分析!D$5,3),IF($Y$3="wind一级行业",[1]!s_info_industry_gics(W290,1),IF($Y$3="wind二级行业",[1]!s_info_industry_gics(W290,2),IF($Y$3="wind三级行业",[1]!s_info_industry_gics(W290,3),IF($Y$3="wind四级行业",[1]!s_info_industry_gics(W290,4),IF($Y$3="证监会门类行业",[1]!s_info_industry_csrc12_n(W290,公司分析!D$5,1),""))))))))</f>
        <v>房地产开发</v>
      </c>
      <c r="Z290" s="298" t="str">
        <f>IF(Y290=行业比较!$E$6,ROW(),"")</f>
        <v/>
      </c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</row>
    <row r="291" spans="2:42" x14ac:dyDescent="0.35">
      <c r="B291" s="125"/>
      <c r="C291" s="125"/>
      <c r="D291" s="125"/>
      <c r="E291" s="125"/>
      <c r="F291" s="125"/>
      <c r="G291" s="125"/>
      <c r="H291" s="125"/>
      <c r="I291" s="269"/>
      <c r="J291" s="134"/>
      <c r="K291" s="134"/>
      <c r="L291" s="134"/>
      <c r="M291" s="134"/>
      <c r="N291" s="286"/>
      <c r="O291" s="286"/>
      <c r="P291" s="125"/>
      <c r="Q291" s="125"/>
      <c r="R291" s="125"/>
      <c r="S291" s="125"/>
      <c r="T291" s="125"/>
      <c r="U291" s="297"/>
      <c r="V291" s="253">
        <f t="shared" si="12"/>
        <v>0</v>
      </c>
      <c r="W291" s="348" t="str">
        <f>IF(板块成分!B293="","",板块成分!B293)</f>
        <v>0338.HK</v>
      </c>
      <c r="X291" s="270" t="str">
        <f>[1]!s_info_name(W291)</f>
        <v>上海石油化工股份</v>
      </c>
      <c r="Y291" s="335" t="str">
        <f>IF($Y$3="申万一级行业",[1]!s_info_industry_sw_2021(W291,公司分析!D$5,1),IF($Y$3="申万二级行业",[1]!s_info_industry_sw_2021(W291,公司分析!D$5,2),IF($Y$3="申万三级行业",[1]!s_info_industry_sw_2021(W291,公司分析!D$5,3),IF($Y$3="wind一级行业",[1]!s_info_industry_gics(W291,1),IF($Y$3="wind二级行业",[1]!s_info_industry_gics(W291,2),IF($Y$3="wind三级行业",[1]!s_info_industry_gics(W291,3),IF($Y$3="wind四级行业",[1]!s_info_industry_gics(W291,4),IF($Y$3="证监会门类行业",[1]!s_info_industry_csrc12_n(W291,公司分析!D$5,1),""))))))))</f>
        <v>石油与天然气的炼制和销售</v>
      </c>
      <c r="Z291" s="298" t="str">
        <f>IF(Y291=行业比较!$E$6,ROW(),"")</f>
        <v/>
      </c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</row>
    <row r="292" spans="2:42" x14ac:dyDescent="0.35">
      <c r="B292" s="125"/>
      <c r="C292" s="125"/>
      <c r="D292" s="125"/>
      <c r="E292" s="125"/>
      <c r="F292" s="125"/>
      <c r="G292" s="125"/>
      <c r="H292" s="125"/>
      <c r="I292" s="269"/>
      <c r="J292" s="134"/>
      <c r="K292" s="134"/>
      <c r="L292" s="134"/>
      <c r="M292" s="134"/>
      <c r="N292" s="286"/>
      <c r="O292" s="286"/>
      <c r="P292" s="125"/>
      <c r="Q292" s="125"/>
      <c r="R292" s="125"/>
      <c r="S292" s="125"/>
      <c r="T292" s="125"/>
      <c r="U292" s="297"/>
      <c r="V292" s="253">
        <f t="shared" si="12"/>
        <v>0</v>
      </c>
      <c r="W292" s="348" t="str">
        <f>IF(板块成分!B294="","",板块成分!B294)</f>
        <v>0339.HK</v>
      </c>
      <c r="X292" s="270" t="str">
        <f>[1]!s_info_name(W292)</f>
        <v>核心经济投资</v>
      </c>
      <c r="Y292" s="335" t="str">
        <f>IF($Y$3="申万一级行业",[1]!s_info_industry_sw_2021(W292,公司分析!D$5,1),IF($Y$3="申万二级行业",[1]!s_info_industry_sw_2021(W292,公司分析!D$5,2),IF($Y$3="申万三级行业",[1]!s_info_industry_sw_2021(W292,公司分析!D$5,3),IF($Y$3="wind一级行业",[1]!s_info_industry_gics(W292,1),IF($Y$3="wind二级行业",[1]!s_info_industry_gics(W292,2),IF($Y$3="wind三级行业",[1]!s_info_industry_gics(W292,3),IF($Y$3="wind四级行业",[1]!s_info_industry_gics(W292,4),IF($Y$3="证监会门类行业",[1]!s_info_industry_csrc12_n(W292,公司分析!D$5,1),""))))))))</f>
        <v>资产管理与托管银行</v>
      </c>
      <c r="Z292" s="298" t="str">
        <f>IF(Y292=行业比较!$E$6,ROW(),"")</f>
        <v/>
      </c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</row>
    <row r="293" spans="2:42" x14ac:dyDescent="0.35">
      <c r="B293" s="125"/>
      <c r="C293" s="125"/>
      <c r="D293" s="125"/>
      <c r="E293" s="125"/>
      <c r="F293" s="125"/>
      <c r="G293" s="125"/>
      <c r="H293" s="125"/>
      <c r="I293" s="269"/>
      <c r="J293" s="134"/>
      <c r="K293" s="134"/>
      <c r="L293" s="134"/>
      <c r="M293" s="134"/>
      <c r="N293" s="286"/>
      <c r="O293" s="286"/>
      <c r="P293" s="125"/>
      <c r="Q293" s="125"/>
      <c r="R293" s="125"/>
      <c r="S293" s="125"/>
      <c r="T293" s="125"/>
      <c r="U293" s="297"/>
      <c r="V293" s="253">
        <f t="shared" si="12"/>
        <v>0</v>
      </c>
      <c r="W293" s="348" t="str">
        <f>IF(板块成分!B295="","",板块成分!B295)</f>
        <v>0340.HK</v>
      </c>
      <c r="X293" s="270" t="str">
        <f>[1]!s_info_name(W293)</f>
        <v>潼关黄金</v>
      </c>
      <c r="Y293" s="335" t="str">
        <f>IF($Y$3="申万一级行业",[1]!s_info_industry_sw_2021(W293,公司分析!D$5,1),IF($Y$3="申万二级行业",[1]!s_info_industry_sw_2021(W293,公司分析!D$5,2),IF($Y$3="申万三级行业",[1]!s_info_industry_sw_2021(W293,公司分析!D$5,3),IF($Y$3="wind一级行业",[1]!s_info_industry_gics(W293,1),IF($Y$3="wind二级行业",[1]!s_info_industry_gics(W293,2),IF($Y$3="wind三级行业",[1]!s_info_industry_gics(W293,3),IF($Y$3="wind四级行业",[1]!s_info_industry_gics(W293,4),IF($Y$3="证监会门类行业",[1]!s_info_industry_csrc12_n(W293,公司分析!D$5,1),""))))))))</f>
        <v>贵金属与矿石</v>
      </c>
      <c r="Z293" s="298" t="str">
        <f>IF(Y293=行业比较!$E$6,ROW(),"")</f>
        <v/>
      </c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</row>
    <row r="294" spans="2:42" x14ac:dyDescent="0.35">
      <c r="B294" s="125"/>
      <c r="C294" s="125"/>
      <c r="D294" s="125"/>
      <c r="E294" s="125"/>
      <c r="F294" s="125"/>
      <c r="G294" s="125"/>
      <c r="H294" s="125"/>
      <c r="I294" s="269"/>
      <c r="J294" s="134"/>
      <c r="K294" s="134"/>
      <c r="L294" s="134"/>
      <c r="M294" s="134"/>
      <c r="N294" s="286"/>
      <c r="O294" s="286"/>
      <c r="P294" s="125"/>
      <c r="Q294" s="125"/>
      <c r="R294" s="125"/>
      <c r="S294" s="125"/>
      <c r="T294" s="125"/>
      <c r="U294" s="297"/>
      <c r="V294" s="253">
        <f t="shared" si="12"/>
        <v>0</v>
      </c>
      <c r="W294" s="348" t="str">
        <f>IF(板块成分!B296="","",板块成分!B296)</f>
        <v>0341.HK</v>
      </c>
      <c r="X294" s="270" t="str">
        <f>[1]!s_info_name(W294)</f>
        <v>大家乐集团</v>
      </c>
      <c r="Y294" s="335" t="str">
        <f>IF($Y$3="申万一级行业",[1]!s_info_industry_sw_2021(W294,公司分析!D$5,1),IF($Y$3="申万二级行业",[1]!s_info_industry_sw_2021(W294,公司分析!D$5,2),IF($Y$3="申万三级行业",[1]!s_info_industry_sw_2021(W294,公司分析!D$5,3),IF($Y$3="wind一级行业",[1]!s_info_industry_gics(W294,1),IF($Y$3="wind二级行业",[1]!s_info_industry_gics(W294,2),IF($Y$3="wind三级行业",[1]!s_info_industry_gics(W294,3),IF($Y$3="wind四级行业",[1]!s_info_industry_gics(W294,4),IF($Y$3="证监会门类行业",[1]!s_info_industry_csrc12_n(W294,公司分析!D$5,1),""))))))))</f>
        <v>餐馆</v>
      </c>
      <c r="Z294" s="298" t="str">
        <f>IF(Y294=行业比较!$E$6,ROW(),"")</f>
        <v/>
      </c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</row>
    <row r="295" spans="2:42" x14ac:dyDescent="0.35">
      <c r="B295" s="125"/>
      <c r="C295" s="125"/>
      <c r="D295" s="125"/>
      <c r="E295" s="125"/>
      <c r="F295" s="125"/>
      <c r="G295" s="125"/>
      <c r="H295" s="125"/>
      <c r="I295" s="269"/>
      <c r="J295" s="134"/>
      <c r="K295" s="134"/>
      <c r="L295" s="134"/>
      <c r="M295" s="134"/>
      <c r="N295" s="286"/>
      <c r="O295" s="286"/>
      <c r="P295" s="125"/>
      <c r="Q295" s="125"/>
      <c r="R295" s="125"/>
      <c r="S295" s="125"/>
      <c r="T295" s="125"/>
      <c r="U295" s="297"/>
      <c r="V295" s="253">
        <f t="shared" si="12"/>
        <v>0</v>
      </c>
      <c r="W295" s="348" t="str">
        <f>IF(板块成分!B297="","",板块成分!B297)</f>
        <v>0343.HK</v>
      </c>
      <c r="X295" s="270" t="str">
        <f>[1]!s_info_name(W295)</f>
        <v>文化传信</v>
      </c>
      <c r="Y295" s="335" t="str">
        <f>IF($Y$3="申万一级行业",[1]!s_info_industry_sw_2021(W295,公司分析!D$5,1),IF($Y$3="申万二级行业",[1]!s_info_industry_sw_2021(W295,公司分析!D$5,2),IF($Y$3="申万三级行业",[1]!s_info_industry_sw_2021(W295,公司分析!D$5,3),IF($Y$3="wind一级行业",[1]!s_info_industry_gics(W295,1),IF($Y$3="wind二级行业",[1]!s_info_industry_gics(W295,2),IF($Y$3="wind三级行业",[1]!s_info_industry_gics(W295,3),IF($Y$3="wind四级行业",[1]!s_info_industry_gics(W295,4),IF($Y$3="证监会门类行业",[1]!s_info_industry_csrc12_n(W295,公司分析!D$5,1),""))))))))</f>
        <v>出版</v>
      </c>
      <c r="Z295" s="298" t="str">
        <f>IF(Y295=行业比较!$E$6,ROW(),"")</f>
        <v/>
      </c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</row>
    <row r="296" spans="2:42" x14ac:dyDescent="0.35">
      <c r="B296" s="125"/>
      <c r="C296" s="125"/>
      <c r="D296" s="125"/>
      <c r="E296" s="125"/>
      <c r="F296" s="125"/>
      <c r="G296" s="125"/>
      <c r="H296" s="125"/>
      <c r="I296" s="269"/>
      <c r="J296" s="134"/>
      <c r="K296" s="134"/>
      <c r="L296" s="134"/>
      <c r="M296" s="134"/>
      <c r="N296" s="286"/>
      <c r="O296" s="286"/>
      <c r="P296" s="125"/>
      <c r="Q296" s="125"/>
      <c r="R296" s="125"/>
      <c r="S296" s="125"/>
      <c r="T296" s="125"/>
      <c r="U296" s="297"/>
      <c r="V296" s="253">
        <f t="shared" si="12"/>
        <v>0</v>
      </c>
      <c r="W296" s="348" t="str">
        <f>IF(板块成分!B298="","",板块成分!B298)</f>
        <v>0345.HK</v>
      </c>
      <c r="X296" s="270" t="str">
        <f>[1]!s_info_name(W296)</f>
        <v>VITASOY INT'L</v>
      </c>
      <c r="Y296" s="335" t="str">
        <f>IF($Y$3="申万一级行业",[1]!s_info_industry_sw_2021(W296,公司分析!D$5,1),IF($Y$3="申万二级行业",[1]!s_info_industry_sw_2021(W296,公司分析!D$5,2),IF($Y$3="申万三级行业",[1]!s_info_industry_sw_2021(W296,公司分析!D$5,3),IF($Y$3="wind一级行业",[1]!s_info_industry_gics(W296,1),IF($Y$3="wind二级行业",[1]!s_info_industry_gics(W296,2),IF($Y$3="wind三级行业",[1]!s_info_industry_gics(W296,3),IF($Y$3="wind四级行业",[1]!s_info_industry_gics(W296,4),IF($Y$3="证监会门类行业",[1]!s_info_industry_csrc12_n(W296,公司分析!D$5,1),""))))))))</f>
        <v>食品加工与肉类</v>
      </c>
      <c r="Z296" s="298" t="str">
        <f>IF(Y296=行业比较!$E$6,ROW(),"")</f>
        <v/>
      </c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</row>
    <row r="297" spans="2:42" x14ac:dyDescent="0.35">
      <c r="B297" s="125"/>
      <c r="C297" s="125"/>
      <c r="D297" s="125"/>
      <c r="E297" s="125"/>
      <c r="F297" s="125"/>
      <c r="G297" s="125"/>
      <c r="H297" s="125"/>
      <c r="I297" s="269"/>
      <c r="J297" s="134"/>
      <c r="K297" s="134"/>
      <c r="L297" s="134"/>
      <c r="M297" s="134"/>
      <c r="N297" s="286"/>
      <c r="O297" s="286"/>
      <c r="P297" s="125"/>
      <c r="Q297" s="125"/>
      <c r="R297" s="125"/>
      <c r="S297" s="125"/>
      <c r="T297" s="125"/>
      <c r="U297" s="297"/>
      <c r="V297" s="253">
        <f t="shared" si="12"/>
        <v>0</v>
      </c>
      <c r="W297" s="348" t="str">
        <f>IF(板块成分!B299="","",板块成分!B299)</f>
        <v>0346.HK</v>
      </c>
      <c r="X297" s="270" t="str">
        <f>[1]!s_info_name(W297)</f>
        <v>延长石油国际</v>
      </c>
      <c r="Y297" s="335" t="str">
        <f>IF($Y$3="申万一级行业",[1]!s_info_industry_sw_2021(W297,公司分析!D$5,1),IF($Y$3="申万二级行业",[1]!s_info_industry_sw_2021(W297,公司分析!D$5,2),IF($Y$3="申万三级行业",[1]!s_info_industry_sw_2021(W297,公司分析!D$5,3),IF($Y$3="wind一级行业",[1]!s_info_industry_gics(W297,1),IF($Y$3="wind二级行业",[1]!s_info_industry_gics(W297,2),IF($Y$3="wind三级行业",[1]!s_info_industry_gics(W297,3),IF($Y$3="wind四级行业",[1]!s_info_industry_gics(W297,4),IF($Y$3="证监会门类行业",[1]!s_info_industry_csrc12_n(W297,公司分析!D$5,1),""))))))))</f>
        <v>石油与天然气的炼制和销售</v>
      </c>
      <c r="Z297" s="298" t="str">
        <f>IF(Y297=行业比较!$E$6,ROW(),"")</f>
        <v/>
      </c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  <c r="AM297" s="125"/>
      <c r="AN297" s="125"/>
      <c r="AO297" s="125"/>
      <c r="AP297" s="125"/>
    </row>
    <row r="298" spans="2:42" x14ac:dyDescent="0.35">
      <c r="B298" s="125"/>
      <c r="C298" s="125"/>
      <c r="D298" s="125"/>
      <c r="E298" s="125"/>
      <c r="F298" s="125"/>
      <c r="G298" s="125"/>
      <c r="H298" s="125"/>
      <c r="I298" s="269"/>
      <c r="J298" s="134"/>
      <c r="K298" s="134"/>
      <c r="L298" s="134"/>
      <c r="M298" s="134"/>
      <c r="N298" s="286"/>
      <c r="O298" s="286"/>
      <c r="P298" s="125"/>
      <c r="Q298" s="125"/>
      <c r="R298" s="125"/>
      <c r="S298" s="125"/>
      <c r="T298" s="125"/>
      <c r="U298" s="297"/>
      <c r="V298" s="253">
        <f t="shared" si="12"/>
        <v>0</v>
      </c>
      <c r="W298" s="348" t="str">
        <f>IF(板块成分!B300="","",板块成分!B300)</f>
        <v>0347.HK</v>
      </c>
      <c r="X298" s="270" t="str">
        <f>[1]!s_info_name(W298)</f>
        <v>鞍钢股份</v>
      </c>
      <c r="Y298" s="335" t="str">
        <f>IF($Y$3="申万一级行业",[1]!s_info_industry_sw_2021(W298,公司分析!D$5,1),IF($Y$3="申万二级行业",[1]!s_info_industry_sw_2021(W298,公司分析!D$5,2),IF($Y$3="申万三级行业",[1]!s_info_industry_sw_2021(W298,公司分析!D$5,3),IF($Y$3="wind一级行业",[1]!s_info_industry_gics(W298,1),IF($Y$3="wind二级行业",[1]!s_info_industry_gics(W298,2),IF($Y$3="wind三级行业",[1]!s_info_industry_gics(W298,3),IF($Y$3="wind四级行业",[1]!s_info_industry_gics(W298,4),IF($Y$3="证监会门类行业",[1]!s_info_industry_csrc12_n(W298,公司分析!D$5,1),""))))))))</f>
        <v>钢铁</v>
      </c>
      <c r="Z298" s="298" t="str">
        <f>IF(Y298=行业比较!$E$6,ROW(),"")</f>
        <v/>
      </c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  <c r="AM298" s="125"/>
      <c r="AN298" s="125"/>
      <c r="AO298" s="125"/>
      <c r="AP298" s="125"/>
    </row>
    <row r="299" spans="2:42" x14ac:dyDescent="0.35">
      <c r="B299" s="125"/>
      <c r="C299" s="125"/>
      <c r="D299" s="125"/>
      <c r="E299" s="125"/>
      <c r="F299" s="125"/>
      <c r="G299" s="125"/>
      <c r="H299" s="125"/>
      <c r="I299" s="269"/>
      <c r="J299" s="134"/>
      <c r="K299" s="134"/>
      <c r="L299" s="134"/>
      <c r="M299" s="134"/>
      <c r="N299" s="286"/>
      <c r="O299" s="286"/>
      <c r="P299" s="125"/>
      <c r="Q299" s="125"/>
      <c r="R299" s="125"/>
      <c r="S299" s="125"/>
      <c r="T299" s="125"/>
      <c r="U299" s="297"/>
      <c r="V299" s="253">
        <f t="shared" si="12"/>
        <v>0</v>
      </c>
      <c r="W299" s="348" t="str">
        <f>IF(板块成分!B301="","",板块成分!B301)</f>
        <v>0348.HK</v>
      </c>
      <c r="X299" s="270" t="str">
        <f>[1]!s_info_name(W299)</f>
        <v>中国智能健康</v>
      </c>
      <c r="Y299" s="335" t="str">
        <f>IF($Y$3="申万一级行业",[1]!s_info_industry_sw_2021(W299,公司分析!D$5,1),IF($Y$3="申万二级行业",[1]!s_info_industry_sw_2021(W299,公司分析!D$5,2),IF($Y$3="申万三级行业",[1]!s_info_industry_sw_2021(W299,公司分析!D$5,3),IF($Y$3="wind一级行业",[1]!s_info_industry_gics(W299,1),IF($Y$3="wind二级行业",[1]!s_info_industry_gics(W299,2),IF($Y$3="wind三级行业",[1]!s_info_industry_gics(W299,3),IF($Y$3="wind四级行业",[1]!s_info_industry_gics(W299,4),IF($Y$3="证监会门类行业",[1]!s_info_industry_csrc12_n(W299,公司分析!D$5,1),""))))))))</f>
        <v>药品零售</v>
      </c>
      <c r="Z299" s="298" t="str">
        <f>IF(Y299=行业比较!$E$6,ROW(),"")</f>
        <v/>
      </c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</row>
    <row r="300" spans="2:42" x14ac:dyDescent="0.35">
      <c r="B300" s="125"/>
      <c r="C300" s="125"/>
      <c r="D300" s="125"/>
      <c r="E300" s="125"/>
      <c r="F300" s="125"/>
      <c r="G300" s="125"/>
      <c r="H300" s="125"/>
      <c r="I300" s="269"/>
      <c r="J300" s="134"/>
      <c r="K300" s="134"/>
      <c r="L300" s="134"/>
      <c r="M300" s="134"/>
      <c r="N300" s="286"/>
      <c r="O300" s="286"/>
      <c r="P300" s="125"/>
      <c r="Q300" s="125"/>
      <c r="R300" s="125"/>
      <c r="S300" s="125"/>
      <c r="T300" s="125"/>
      <c r="U300" s="297"/>
      <c r="V300" s="253">
        <f t="shared" si="12"/>
        <v>0</v>
      </c>
      <c r="W300" s="348" t="str">
        <f>IF(板块成分!B302="","",板块成分!B302)</f>
        <v>0351.HK</v>
      </c>
      <c r="X300" s="270" t="str">
        <f>[1]!s_info_name(W300)</f>
        <v>亚洲能源物流</v>
      </c>
      <c r="Y300" s="335" t="str">
        <f>IF($Y$3="申万一级行业",[1]!s_info_industry_sw_2021(W300,公司分析!D$5,1),IF($Y$3="申万二级行业",[1]!s_info_industry_sw_2021(W300,公司分析!D$5,2),IF($Y$3="申万三级行业",[1]!s_info_industry_sw_2021(W300,公司分析!D$5,3),IF($Y$3="wind一级行业",[1]!s_info_industry_gics(W300,1),IF($Y$3="wind二级行业",[1]!s_info_industry_gics(W300,2),IF($Y$3="wind三级行业",[1]!s_info_industry_gics(W300,3),IF($Y$3="wind四级行业",[1]!s_info_industry_gics(W300,4),IF($Y$3="证监会门类行业",[1]!s_info_industry_csrc12_n(W300,公司分析!D$5,1),""))))))))</f>
        <v>海运</v>
      </c>
      <c r="Z300" s="298" t="str">
        <f>IF(Y300=行业比较!$E$6,ROW(),"")</f>
        <v/>
      </c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  <c r="AM300" s="125"/>
      <c r="AN300" s="125"/>
      <c r="AO300" s="125"/>
      <c r="AP300" s="125"/>
    </row>
    <row r="301" spans="2:42" x14ac:dyDescent="0.35">
      <c r="B301" s="125"/>
      <c r="C301" s="125"/>
      <c r="D301" s="125"/>
      <c r="E301" s="125"/>
      <c r="F301" s="125"/>
      <c r="G301" s="125"/>
      <c r="H301" s="125"/>
      <c r="I301" s="269"/>
      <c r="J301" s="134"/>
      <c r="K301" s="134"/>
      <c r="L301" s="134"/>
      <c r="M301" s="134"/>
      <c r="N301" s="286"/>
      <c r="O301" s="286"/>
      <c r="P301" s="125"/>
      <c r="Q301" s="125"/>
      <c r="R301" s="125"/>
      <c r="S301" s="125"/>
      <c r="T301" s="125"/>
      <c r="U301" s="297"/>
      <c r="V301" s="253">
        <f t="shared" si="12"/>
        <v>0</v>
      </c>
      <c r="W301" s="348" t="str">
        <f>IF(板块成分!B303="","",板块成分!B303)</f>
        <v>0352.HK</v>
      </c>
      <c r="X301" s="270" t="str">
        <f>[1]!s_info_name(W301)</f>
        <v>富阳</v>
      </c>
      <c r="Y301" s="335" t="str">
        <f>IF($Y$3="申万一级行业",[1]!s_info_industry_sw_2021(W301,公司分析!D$5,1),IF($Y$3="申万二级行业",[1]!s_info_industry_sw_2021(W301,公司分析!D$5,2),IF($Y$3="申万三级行业",[1]!s_info_industry_sw_2021(W301,公司分析!D$5,3),IF($Y$3="wind一级行业",[1]!s_info_industry_gics(W301,1),IF($Y$3="wind二级行业",[1]!s_info_industry_gics(W301,2),IF($Y$3="wind三级行业",[1]!s_info_industry_gics(W301,3),IF($Y$3="wind四级行业",[1]!s_info_industry_gics(W301,4),IF($Y$3="证监会门类行业",[1]!s_info_industry_csrc12_n(W301,公司分析!D$5,1),""))))))))</f>
        <v>房地产服务</v>
      </c>
      <c r="Z301" s="298" t="str">
        <f>IF(Y301=行业比较!$E$6,ROW(),"")</f>
        <v/>
      </c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  <c r="AM301" s="125"/>
      <c r="AN301" s="125"/>
      <c r="AO301" s="125"/>
      <c r="AP301" s="125"/>
    </row>
    <row r="302" spans="2:42" x14ac:dyDescent="0.35">
      <c r="B302" s="125"/>
      <c r="C302" s="125"/>
      <c r="D302" s="125"/>
      <c r="E302" s="125"/>
      <c r="F302" s="125"/>
      <c r="G302" s="125"/>
      <c r="H302" s="125"/>
      <c r="I302" s="269"/>
      <c r="J302" s="134"/>
      <c r="K302" s="134"/>
      <c r="L302" s="134"/>
      <c r="M302" s="134"/>
      <c r="N302" s="286"/>
      <c r="O302" s="286"/>
      <c r="P302" s="125"/>
      <c r="Q302" s="125"/>
      <c r="R302" s="125"/>
      <c r="S302" s="125"/>
      <c r="T302" s="125"/>
      <c r="U302" s="297"/>
      <c r="V302" s="253">
        <f t="shared" si="12"/>
        <v>0</v>
      </c>
      <c r="W302" s="348" t="str">
        <f>IF(板块成分!B304="","",板块成分!B304)</f>
        <v>0353.HK</v>
      </c>
      <c r="X302" s="270" t="str">
        <f>[1]!s_info_name(W302)</f>
        <v>能源国际投资</v>
      </c>
      <c r="Y302" s="335" t="str">
        <f>IF($Y$3="申万一级行业",[1]!s_info_industry_sw_2021(W302,公司分析!D$5,1),IF($Y$3="申万二级行业",[1]!s_info_industry_sw_2021(W302,公司分析!D$5,2),IF($Y$3="申万三级行业",[1]!s_info_industry_sw_2021(W302,公司分析!D$5,3),IF($Y$3="wind一级行业",[1]!s_info_industry_gics(W302,1),IF($Y$3="wind二级行业",[1]!s_info_industry_gics(W302,2),IF($Y$3="wind三级行业",[1]!s_info_industry_gics(W302,3),IF($Y$3="wind四级行业",[1]!s_info_industry_gics(W302,4),IF($Y$3="证监会门类行业",[1]!s_info_industry_csrc12_n(W302,公司分析!D$5,1),""))))))))</f>
        <v>石油天然气勘探与生产</v>
      </c>
      <c r="Z302" s="298" t="str">
        <f>IF(Y302=行业比较!$E$6,ROW(),"")</f>
        <v/>
      </c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</row>
    <row r="303" spans="2:42" x14ac:dyDescent="0.35">
      <c r="B303" s="125"/>
      <c r="C303" s="125"/>
      <c r="D303" s="125"/>
      <c r="E303" s="125"/>
      <c r="F303" s="125"/>
      <c r="G303" s="125"/>
      <c r="H303" s="125"/>
      <c r="I303" s="269"/>
      <c r="J303" s="134"/>
      <c r="K303" s="134"/>
      <c r="L303" s="134"/>
      <c r="M303" s="134"/>
      <c r="N303" s="286"/>
      <c r="O303" s="286"/>
      <c r="P303" s="125"/>
      <c r="Q303" s="125"/>
      <c r="R303" s="125"/>
      <c r="S303" s="125"/>
      <c r="T303" s="125"/>
      <c r="U303" s="297"/>
      <c r="V303" s="253">
        <f t="shared" si="12"/>
        <v>0</v>
      </c>
      <c r="W303" s="348" t="str">
        <f>IF(板块成分!B305="","",板块成分!B305)</f>
        <v>0354.HK</v>
      </c>
      <c r="X303" s="270" t="str">
        <f>[1]!s_info_name(W303)</f>
        <v>中国软件国际</v>
      </c>
      <c r="Y303" s="335" t="str">
        <f>IF($Y$3="申万一级行业",[1]!s_info_industry_sw_2021(W303,公司分析!D$5,1),IF($Y$3="申万二级行业",[1]!s_info_industry_sw_2021(W303,公司分析!D$5,2),IF($Y$3="申万三级行业",[1]!s_info_industry_sw_2021(W303,公司分析!D$5,3),IF($Y$3="wind一级行业",[1]!s_info_industry_gics(W303,1),IF($Y$3="wind二级行业",[1]!s_info_industry_gics(W303,2),IF($Y$3="wind三级行业",[1]!s_info_industry_gics(W303,3),IF($Y$3="wind四级行业",[1]!s_info_industry_gics(W303,4),IF($Y$3="证监会门类行业",[1]!s_info_industry_csrc12_n(W303,公司分析!D$5,1),""))))))))</f>
        <v>信息科技咨询与其它服务</v>
      </c>
      <c r="Z303" s="298" t="str">
        <f>IF(Y303=行业比较!$E$6,ROW(),"")</f>
        <v/>
      </c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</row>
    <row r="304" spans="2:42" x14ac:dyDescent="0.35">
      <c r="B304" s="125"/>
      <c r="C304" s="125"/>
      <c r="D304" s="125"/>
      <c r="E304" s="125"/>
      <c r="F304" s="125"/>
      <c r="G304" s="125"/>
      <c r="H304" s="125"/>
      <c r="I304" s="269"/>
      <c r="J304" s="134"/>
      <c r="K304" s="134"/>
      <c r="L304" s="134"/>
      <c r="M304" s="134"/>
      <c r="N304" s="286"/>
      <c r="O304" s="286"/>
      <c r="P304" s="125"/>
      <c r="Q304" s="125"/>
      <c r="R304" s="125"/>
      <c r="S304" s="125"/>
      <c r="T304" s="125"/>
      <c r="U304" s="297"/>
      <c r="V304" s="253">
        <f t="shared" si="12"/>
        <v>0</v>
      </c>
      <c r="W304" s="348" t="str">
        <f>IF(板块成分!B306="","",板块成分!B306)</f>
        <v>0355.HK</v>
      </c>
      <c r="X304" s="270" t="str">
        <f>[1]!s_info_name(W304)</f>
        <v>世纪城市国际</v>
      </c>
      <c r="Y304" s="335" t="str">
        <f>IF($Y$3="申万一级行业",[1]!s_info_industry_sw_2021(W304,公司分析!D$5,1),IF($Y$3="申万二级行业",[1]!s_info_industry_sw_2021(W304,公司分析!D$5,2),IF($Y$3="申万三级行业",[1]!s_info_industry_sw_2021(W304,公司分析!D$5,3),IF($Y$3="wind一级行业",[1]!s_info_industry_gics(W304,1),IF($Y$3="wind二级行业",[1]!s_info_industry_gics(W304,2),IF($Y$3="wind三级行业",[1]!s_info_industry_gics(W304,3),IF($Y$3="wind四级行业",[1]!s_info_industry_gics(W304,4),IF($Y$3="证监会门类行业",[1]!s_info_industry_csrc12_n(W304,公司分析!D$5,1),""))))))))</f>
        <v>酒店、度假村与豪华游轮</v>
      </c>
      <c r="Z304" s="298" t="str">
        <f>IF(Y304=行业比较!$E$6,ROW(),"")</f>
        <v/>
      </c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</row>
    <row r="305" spans="2:42" x14ac:dyDescent="0.35">
      <c r="B305" s="125"/>
      <c r="C305" s="125"/>
      <c r="D305" s="125"/>
      <c r="E305" s="125"/>
      <c r="F305" s="125"/>
      <c r="G305" s="125"/>
      <c r="H305" s="125"/>
      <c r="I305" s="269"/>
      <c r="J305" s="134"/>
      <c r="K305" s="134"/>
      <c r="L305" s="134"/>
      <c r="M305" s="134"/>
      <c r="N305" s="286"/>
      <c r="O305" s="286"/>
      <c r="P305" s="125"/>
      <c r="Q305" s="125"/>
      <c r="R305" s="125"/>
      <c r="S305" s="125"/>
      <c r="T305" s="125"/>
      <c r="U305" s="297"/>
      <c r="V305" s="253">
        <f t="shared" si="12"/>
        <v>0</v>
      </c>
      <c r="W305" s="348" t="str">
        <f>IF(板块成分!B307="","",板块成分!B307)</f>
        <v>0356.HK</v>
      </c>
      <c r="X305" s="270" t="str">
        <f>[1]!s_info_name(W305)</f>
        <v>鼎立资本</v>
      </c>
      <c r="Y305" s="335" t="str">
        <f>IF($Y$3="申万一级行业",[1]!s_info_industry_sw_2021(W305,公司分析!D$5,1),IF($Y$3="申万二级行业",[1]!s_info_industry_sw_2021(W305,公司分析!D$5,2),IF($Y$3="申万三级行业",[1]!s_info_industry_sw_2021(W305,公司分析!D$5,3),IF($Y$3="wind一级行业",[1]!s_info_industry_gics(W305,1),IF($Y$3="wind二级行业",[1]!s_info_industry_gics(W305,2),IF($Y$3="wind三级行业",[1]!s_info_industry_gics(W305,3),IF($Y$3="wind四级行业",[1]!s_info_industry_gics(W305,4),IF($Y$3="证监会门类行业",[1]!s_info_industry_csrc12_n(W305,公司分析!D$5,1),""))))))))</f>
        <v>资产管理与托管银行</v>
      </c>
      <c r="Z305" s="298" t="str">
        <f>IF(Y305=行业比较!$E$6,ROW(),"")</f>
        <v/>
      </c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</row>
    <row r="306" spans="2:42" x14ac:dyDescent="0.35">
      <c r="B306" s="125"/>
      <c r="C306" s="125"/>
      <c r="D306" s="125"/>
      <c r="E306" s="125"/>
      <c r="F306" s="125"/>
      <c r="G306" s="125"/>
      <c r="H306" s="125"/>
      <c r="I306" s="269"/>
      <c r="J306" s="134"/>
      <c r="K306" s="134"/>
      <c r="L306" s="134"/>
      <c r="M306" s="134"/>
      <c r="N306" s="286"/>
      <c r="O306" s="286"/>
      <c r="P306" s="125"/>
      <c r="Q306" s="125"/>
      <c r="R306" s="125"/>
      <c r="S306" s="125"/>
      <c r="T306" s="125"/>
      <c r="U306" s="297"/>
      <c r="V306" s="253">
        <f t="shared" si="12"/>
        <v>0</v>
      </c>
      <c r="W306" s="348" t="str">
        <f>IF(板块成分!B308="","",板块成分!B308)</f>
        <v>0357.HK</v>
      </c>
      <c r="X306" s="270" t="str">
        <f>[1]!s_info_name(W306)</f>
        <v>美兰空港</v>
      </c>
      <c r="Y306" s="335" t="str">
        <f>IF($Y$3="申万一级行业",[1]!s_info_industry_sw_2021(W306,公司分析!D$5,1),IF($Y$3="申万二级行业",[1]!s_info_industry_sw_2021(W306,公司分析!D$5,2),IF($Y$3="申万三级行业",[1]!s_info_industry_sw_2021(W306,公司分析!D$5,3),IF($Y$3="wind一级行业",[1]!s_info_industry_gics(W306,1),IF($Y$3="wind二级行业",[1]!s_info_industry_gics(W306,2),IF($Y$3="wind三级行业",[1]!s_info_industry_gics(W306,3),IF($Y$3="wind四级行业",[1]!s_info_industry_gics(W306,4),IF($Y$3="证监会门类行业",[1]!s_info_industry_csrc12_n(W306,公司分析!D$5,1),""))))))))</f>
        <v>机场服务</v>
      </c>
      <c r="Z306" s="298" t="str">
        <f>IF(Y306=行业比较!$E$6,ROW(),"")</f>
        <v/>
      </c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  <c r="AM306" s="125"/>
      <c r="AN306" s="125"/>
      <c r="AO306" s="125"/>
      <c r="AP306" s="125"/>
    </row>
    <row r="307" spans="2:42" x14ac:dyDescent="0.35">
      <c r="B307" s="125"/>
      <c r="C307" s="125"/>
      <c r="D307" s="125"/>
      <c r="E307" s="125"/>
      <c r="F307" s="125"/>
      <c r="G307" s="125"/>
      <c r="H307" s="125"/>
      <c r="I307" s="269"/>
      <c r="J307" s="134"/>
      <c r="K307" s="134"/>
      <c r="L307" s="134"/>
      <c r="M307" s="134"/>
      <c r="N307" s="286"/>
      <c r="O307" s="286"/>
      <c r="P307" s="125"/>
      <c r="Q307" s="125"/>
      <c r="R307" s="125"/>
      <c r="S307" s="125"/>
      <c r="T307" s="125"/>
      <c r="U307" s="297"/>
      <c r="V307" s="253">
        <f t="shared" si="12"/>
        <v>0</v>
      </c>
      <c r="W307" s="348" t="str">
        <f>IF(板块成分!B309="","",板块成分!B309)</f>
        <v>0358.HK</v>
      </c>
      <c r="X307" s="270" t="str">
        <f>[1]!s_info_name(W307)</f>
        <v>江西铜业股份</v>
      </c>
      <c r="Y307" s="335" t="str">
        <f>IF($Y$3="申万一级行业",[1]!s_info_industry_sw_2021(W307,公司分析!D$5,1),IF($Y$3="申万二级行业",[1]!s_info_industry_sw_2021(W307,公司分析!D$5,2),IF($Y$3="申万三级行业",[1]!s_info_industry_sw_2021(W307,公司分析!D$5,3),IF($Y$3="wind一级行业",[1]!s_info_industry_gics(W307,1),IF($Y$3="wind二级行业",[1]!s_info_industry_gics(W307,2),IF($Y$3="wind三级行业",[1]!s_info_industry_gics(W307,3),IF($Y$3="wind四级行业",[1]!s_info_industry_gics(W307,4),IF($Y$3="证监会门类行业",[1]!s_info_industry_csrc12_n(W307,公司分析!D$5,1),""))))))))</f>
        <v>金属非金属</v>
      </c>
      <c r="Z307" s="298" t="str">
        <f>IF(Y307=行业比较!$E$6,ROW(),"")</f>
        <v/>
      </c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  <c r="AM307" s="125"/>
      <c r="AN307" s="125"/>
      <c r="AO307" s="125"/>
      <c r="AP307" s="125"/>
    </row>
    <row r="308" spans="2:42" x14ac:dyDescent="0.35">
      <c r="B308" s="125"/>
      <c r="C308" s="125"/>
      <c r="D308" s="125"/>
      <c r="E308" s="125"/>
      <c r="F308" s="125"/>
      <c r="G308" s="125"/>
      <c r="H308" s="125"/>
      <c r="I308" s="269"/>
      <c r="J308" s="134"/>
      <c r="K308" s="134"/>
      <c r="L308" s="134"/>
      <c r="M308" s="134"/>
      <c r="N308" s="286"/>
      <c r="O308" s="286"/>
      <c r="P308" s="125"/>
      <c r="Q308" s="125"/>
      <c r="R308" s="125"/>
      <c r="S308" s="125"/>
      <c r="T308" s="125"/>
      <c r="U308" s="297"/>
      <c r="V308" s="253">
        <f t="shared" si="12"/>
        <v>0</v>
      </c>
      <c r="W308" s="348" t="str">
        <f>IF(板块成分!B310="","",板块成分!B310)</f>
        <v>0360.HK</v>
      </c>
      <c r="X308" s="270" t="str">
        <f>[1]!s_info_name(W308)</f>
        <v>新焦点</v>
      </c>
      <c r="Y308" s="335" t="str">
        <f>IF($Y$3="申万一级行业",[1]!s_info_industry_sw_2021(W308,公司分析!D$5,1),IF($Y$3="申万二级行业",[1]!s_info_industry_sw_2021(W308,公司分析!D$5,2),IF($Y$3="申万三级行业",[1]!s_info_industry_sw_2021(W308,公司分析!D$5,3),IF($Y$3="wind一级行业",[1]!s_info_industry_gics(W308,1),IF($Y$3="wind二级行业",[1]!s_info_industry_gics(W308,2),IF($Y$3="wind三级行业",[1]!s_info_industry_gics(W308,3),IF($Y$3="wind四级行业",[1]!s_info_industry_gics(W308,4),IF($Y$3="证监会门类行业",[1]!s_info_industry_csrc12_n(W308,公司分析!D$5,1),""))))))))</f>
        <v>机动车零配件与设备</v>
      </c>
      <c r="Z308" s="298" t="str">
        <f>IF(Y308=行业比较!$E$6,ROW(),"")</f>
        <v/>
      </c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  <c r="AM308" s="125"/>
      <c r="AN308" s="125"/>
      <c r="AO308" s="125"/>
      <c r="AP308" s="125"/>
    </row>
    <row r="309" spans="2:42" x14ac:dyDescent="0.35">
      <c r="B309" s="125"/>
      <c r="C309" s="125"/>
      <c r="D309" s="125"/>
      <c r="E309" s="125"/>
      <c r="F309" s="125"/>
      <c r="G309" s="125"/>
      <c r="H309" s="125"/>
      <c r="I309" s="269"/>
      <c r="J309" s="134"/>
      <c r="K309" s="134"/>
      <c r="L309" s="134"/>
      <c r="M309" s="134"/>
      <c r="N309" s="286"/>
      <c r="O309" s="286"/>
      <c r="P309" s="125"/>
      <c r="Q309" s="125"/>
      <c r="R309" s="125"/>
      <c r="S309" s="125"/>
      <c r="T309" s="125"/>
      <c r="U309" s="297"/>
      <c r="V309" s="253">
        <f t="shared" si="12"/>
        <v>0</v>
      </c>
      <c r="W309" s="348" t="str">
        <f>IF(板块成分!B311="","",板块成分!B311)</f>
        <v>0361.HK</v>
      </c>
      <c r="X309" s="270" t="str">
        <f>[1]!s_info_name(W309)</f>
        <v>顺龙控股</v>
      </c>
      <c r="Y309" s="335" t="str">
        <f>IF($Y$3="申万一级行业",[1]!s_info_industry_sw_2021(W309,公司分析!D$5,1),IF($Y$3="申万二级行业",[1]!s_info_industry_sw_2021(W309,公司分析!D$5,2),IF($Y$3="申万三级行业",[1]!s_info_industry_sw_2021(W309,公司分析!D$5,3),IF($Y$3="wind一级行业",[1]!s_info_industry_gics(W309,1),IF($Y$3="wind二级行业",[1]!s_info_industry_gics(W309,2),IF($Y$3="wind三级行业",[1]!s_info_industry_gics(W309,3),IF($Y$3="wind四级行业",[1]!s_info_industry_gics(W309,4),IF($Y$3="证监会门类行业",[1]!s_info_industry_csrc12_n(W309,公司分析!D$5,1),""))))))))</f>
        <v>休闲用品</v>
      </c>
      <c r="Z309" s="298" t="str">
        <f>IF(Y309=行业比较!$E$6,ROW(),"")</f>
        <v/>
      </c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  <c r="AM309" s="125"/>
      <c r="AN309" s="125"/>
      <c r="AO309" s="125"/>
      <c r="AP309" s="125"/>
    </row>
    <row r="310" spans="2:42" x14ac:dyDescent="0.35">
      <c r="B310" s="125"/>
      <c r="C310" s="125"/>
      <c r="D310" s="125"/>
      <c r="E310" s="125"/>
      <c r="F310" s="125"/>
      <c r="G310" s="125"/>
      <c r="H310" s="125"/>
      <c r="I310" s="269"/>
      <c r="J310" s="134"/>
      <c r="K310" s="134"/>
      <c r="L310" s="134"/>
      <c r="M310" s="134"/>
      <c r="N310" s="286"/>
      <c r="O310" s="286"/>
      <c r="P310" s="125"/>
      <c r="Q310" s="125"/>
      <c r="R310" s="125"/>
      <c r="S310" s="125"/>
      <c r="T310" s="125"/>
      <c r="U310" s="297"/>
      <c r="V310" s="253">
        <f t="shared" si="12"/>
        <v>0</v>
      </c>
      <c r="W310" s="348" t="str">
        <f>IF(板块成分!B312="","",板块成分!B312)</f>
        <v>0362.HK</v>
      </c>
      <c r="X310" s="270" t="str">
        <f>[1]!s_info_name(W310)</f>
        <v>中国天化工</v>
      </c>
      <c r="Y310" s="335" t="str">
        <f>IF($Y$3="申万一级行业",[1]!s_info_industry_sw_2021(W310,公司分析!D$5,1),IF($Y$3="申万二级行业",[1]!s_info_industry_sw_2021(W310,公司分析!D$5,2),IF($Y$3="申万三级行业",[1]!s_info_industry_sw_2021(W310,公司分析!D$5,3),IF($Y$3="wind一级行业",[1]!s_info_industry_gics(W310,1),IF($Y$3="wind二级行业",[1]!s_info_industry_gics(W310,2),IF($Y$3="wind三级行业",[1]!s_info_industry_gics(W310,3),IF($Y$3="wind四级行业",[1]!s_info_industry_gics(W310,4),IF($Y$3="证监会门类行业",[1]!s_info_industry_csrc12_n(W310,公司分析!D$5,1),""))))))))</f>
        <v>基础化工</v>
      </c>
      <c r="Z310" s="298" t="str">
        <f>IF(Y310=行业比较!$E$6,ROW(),"")</f>
        <v/>
      </c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/>
      <c r="AO310" s="125"/>
      <c r="AP310" s="125"/>
    </row>
    <row r="311" spans="2:42" x14ac:dyDescent="0.35">
      <c r="B311" s="125"/>
      <c r="C311" s="125"/>
      <c r="D311" s="125"/>
      <c r="E311" s="125"/>
      <c r="F311" s="125"/>
      <c r="G311" s="125"/>
      <c r="H311" s="125"/>
      <c r="I311" s="269"/>
      <c r="J311" s="134"/>
      <c r="K311" s="134"/>
      <c r="L311" s="134"/>
      <c r="M311" s="134"/>
      <c r="N311" s="286"/>
      <c r="O311" s="286"/>
      <c r="P311" s="125"/>
      <c r="Q311" s="125"/>
      <c r="R311" s="125"/>
      <c r="S311" s="125"/>
      <c r="T311" s="125"/>
      <c r="U311" s="297"/>
      <c r="V311" s="253">
        <f t="shared" si="12"/>
        <v>0</v>
      </c>
      <c r="W311" s="348" t="str">
        <f>IF(板块成分!B313="","",板块成分!B313)</f>
        <v>0363.HK</v>
      </c>
      <c r="X311" s="270" t="str">
        <f>[1]!s_info_name(W311)</f>
        <v>上海实业控股</v>
      </c>
      <c r="Y311" s="335" t="str">
        <f>IF($Y$3="申万一级行业",[1]!s_info_industry_sw_2021(W311,公司分析!D$5,1),IF($Y$3="申万二级行业",[1]!s_info_industry_sw_2021(W311,公司分析!D$5,2),IF($Y$3="申万三级行业",[1]!s_info_industry_sw_2021(W311,公司分析!D$5,3),IF($Y$3="wind一级行业",[1]!s_info_industry_gics(W311,1),IF($Y$3="wind二级行业",[1]!s_info_industry_gics(W311,2),IF($Y$3="wind三级行业",[1]!s_info_industry_gics(W311,3),IF($Y$3="wind四级行业",[1]!s_info_industry_gics(W311,4),IF($Y$3="证监会门类行业",[1]!s_info_industry_csrc12_n(W311,公司分析!D$5,1),""))))))))</f>
        <v>综合类行业</v>
      </c>
      <c r="Z311" s="298" t="str">
        <f>IF(Y311=行业比较!$E$6,ROW(),"")</f>
        <v/>
      </c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</row>
    <row r="312" spans="2:42" x14ac:dyDescent="0.35">
      <c r="B312" s="125"/>
      <c r="C312" s="125"/>
      <c r="D312" s="125"/>
      <c r="E312" s="125"/>
      <c r="F312" s="125"/>
      <c r="G312" s="125"/>
      <c r="H312" s="125"/>
      <c r="I312" s="269"/>
      <c r="J312" s="134"/>
      <c r="K312" s="134"/>
      <c r="L312" s="134"/>
      <c r="M312" s="134"/>
      <c r="N312" s="286"/>
      <c r="O312" s="286"/>
      <c r="P312" s="125"/>
      <c r="Q312" s="125"/>
      <c r="R312" s="125"/>
      <c r="S312" s="125"/>
      <c r="T312" s="125"/>
      <c r="U312" s="297"/>
      <c r="V312" s="253">
        <f t="shared" si="12"/>
        <v>0</v>
      </c>
      <c r="W312" s="348" t="str">
        <f>IF(板块成分!B314="","",板块成分!B314)</f>
        <v>0365.HK</v>
      </c>
      <c r="X312" s="270" t="str">
        <f>[1]!s_info_name(W312)</f>
        <v>芯成科技</v>
      </c>
      <c r="Y312" s="335" t="str">
        <f>IF($Y$3="申万一级行业",[1]!s_info_industry_sw_2021(W312,公司分析!D$5,1),IF($Y$3="申万二级行业",[1]!s_info_industry_sw_2021(W312,公司分析!D$5,2),IF($Y$3="申万三级行业",[1]!s_info_industry_sw_2021(W312,公司分析!D$5,3),IF($Y$3="wind一级行业",[1]!s_info_industry_gics(W312,1),IF($Y$3="wind二级行业",[1]!s_info_industry_gics(W312,2),IF($Y$3="wind三级行业",[1]!s_info_industry_gics(W312,3),IF($Y$3="wind四级行业",[1]!s_info_industry_gics(W312,4),IF($Y$3="证监会门类行业",[1]!s_info_industry_csrc12_n(W312,公司分析!D$5,1),""))))))))</f>
        <v>工业机械</v>
      </c>
      <c r="Z312" s="298" t="str">
        <f>IF(Y312=行业比较!$E$6,ROW(),"")</f>
        <v/>
      </c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</row>
    <row r="313" spans="2:42" x14ac:dyDescent="0.35">
      <c r="B313" s="125"/>
      <c r="C313" s="125"/>
      <c r="D313" s="125"/>
      <c r="E313" s="125"/>
      <c r="F313" s="125"/>
      <c r="G313" s="125"/>
      <c r="H313" s="125"/>
      <c r="I313" s="269"/>
      <c r="J313" s="134"/>
      <c r="K313" s="134"/>
      <c r="L313" s="134"/>
      <c r="M313" s="134"/>
      <c r="N313" s="286"/>
      <c r="O313" s="286"/>
      <c r="P313" s="125"/>
      <c r="Q313" s="125"/>
      <c r="R313" s="125"/>
      <c r="S313" s="125"/>
      <c r="T313" s="125"/>
      <c r="U313" s="297"/>
      <c r="V313" s="253">
        <f t="shared" si="12"/>
        <v>0</v>
      </c>
      <c r="W313" s="348" t="str">
        <f>IF(板块成分!B315="","",板块成分!B315)</f>
        <v>0366.HK</v>
      </c>
      <c r="X313" s="270" t="str">
        <f>[1]!s_info_name(W313)</f>
        <v>陆氏集团(越南)</v>
      </c>
      <c r="Y313" s="335" t="str">
        <f>IF($Y$3="申万一级行业",[1]!s_info_industry_sw_2021(W313,公司分析!D$5,1),IF($Y$3="申万二级行业",[1]!s_info_industry_sw_2021(W313,公司分析!D$5,2),IF($Y$3="申万三级行业",[1]!s_info_industry_sw_2021(W313,公司分析!D$5,3),IF($Y$3="wind一级行业",[1]!s_info_industry_gics(W313,1),IF($Y$3="wind二级行业",[1]!s_info_industry_gics(W313,2),IF($Y$3="wind三级行业",[1]!s_info_industry_gics(W313,3),IF($Y$3="wind四级行业",[1]!s_info_industry_gics(W313,4),IF($Y$3="证监会门类行业",[1]!s_info_industry_csrc12_n(W313,公司分析!D$5,1),""))))))))</f>
        <v>建材</v>
      </c>
      <c r="Z313" s="298" t="str">
        <f>IF(Y313=行业比较!$E$6,ROW(),"")</f>
        <v/>
      </c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</row>
    <row r="314" spans="2:42" x14ac:dyDescent="0.35">
      <c r="B314" s="125"/>
      <c r="C314" s="125"/>
      <c r="D314" s="125"/>
      <c r="E314" s="125"/>
      <c r="F314" s="125"/>
      <c r="G314" s="125"/>
      <c r="H314" s="125"/>
      <c r="I314" s="269"/>
      <c r="J314" s="134"/>
      <c r="K314" s="134"/>
      <c r="L314" s="134"/>
      <c r="M314" s="134"/>
      <c r="N314" s="286"/>
      <c r="O314" s="286"/>
      <c r="P314" s="125"/>
      <c r="Q314" s="125"/>
      <c r="R314" s="125"/>
      <c r="S314" s="125"/>
      <c r="T314" s="125"/>
      <c r="U314" s="297"/>
      <c r="V314" s="253">
        <f t="shared" si="12"/>
        <v>0</v>
      </c>
      <c r="W314" s="348" t="str">
        <f>IF(板块成分!B316="","",板块成分!B316)</f>
        <v>0367.HK</v>
      </c>
      <c r="X314" s="270" t="str">
        <f>[1]!s_info_name(W314)</f>
        <v>庄士机构国际</v>
      </c>
      <c r="Y314" s="335" t="str">
        <f>IF($Y$3="申万一级行业",[1]!s_info_industry_sw_2021(W314,公司分析!D$5,1),IF($Y$3="申万二级行业",[1]!s_info_industry_sw_2021(W314,公司分析!D$5,2),IF($Y$3="申万三级行业",[1]!s_info_industry_sw_2021(W314,公司分析!D$5,3),IF($Y$3="wind一级行业",[1]!s_info_industry_gics(W314,1),IF($Y$3="wind二级行业",[1]!s_info_industry_gics(W314,2),IF($Y$3="wind三级行业",[1]!s_info_industry_gics(W314,3),IF($Y$3="wind四级行业",[1]!s_info_industry_gics(W314,4),IF($Y$3="证监会门类行业",[1]!s_info_industry_csrc12_n(W314,公司分析!D$5,1),""))))))))</f>
        <v>房地产开发</v>
      </c>
      <c r="Z314" s="298" t="str">
        <f>IF(Y314=行业比较!$E$6,ROW(),"")</f>
        <v/>
      </c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</row>
    <row r="315" spans="2:42" x14ac:dyDescent="0.35">
      <c r="B315" s="125"/>
      <c r="C315" s="125"/>
      <c r="D315" s="125"/>
      <c r="E315" s="125"/>
      <c r="F315" s="125"/>
      <c r="G315" s="125"/>
      <c r="H315" s="125"/>
      <c r="I315" s="269"/>
      <c r="J315" s="134"/>
      <c r="K315" s="134"/>
      <c r="L315" s="134"/>
      <c r="M315" s="134"/>
      <c r="N315" s="286"/>
      <c r="O315" s="286"/>
      <c r="P315" s="125"/>
      <c r="Q315" s="125"/>
      <c r="R315" s="125"/>
      <c r="S315" s="125"/>
      <c r="T315" s="125"/>
      <c r="U315" s="297"/>
      <c r="V315" s="253">
        <f t="shared" si="12"/>
        <v>0</v>
      </c>
      <c r="W315" s="348" t="str">
        <f>IF(板块成分!B317="","",板块成分!B317)</f>
        <v>0368.HK</v>
      </c>
      <c r="X315" s="270" t="str">
        <f>[1]!s_info_name(W315)</f>
        <v>德合集团</v>
      </c>
      <c r="Y315" s="335" t="str">
        <f>IF($Y$3="申万一级行业",[1]!s_info_industry_sw_2021(W315,公司分析!D$5,1),IF($Y$3="申万二级行业",[1]!s_info_industry_sw_2021(W315,公司分析!D$5,2),IF($Y$3="申万三级行业",[1]!s_info_industry_sw_2021(W315,公司分析!D$5,3),IF($Y$3="wind一级行业",[1]!s_info_industry_gics(W315,1),IF($Y$3="wind二级行业",[1]!s_info_industry_gics(W315,2),IF($Y$3="wind三级行业",[1]!s_info_industry_gics(W315,3),IF($Y$3="wind四级行业",[1]!s_info_industry_gics(W315,4),IF($Y$3="证监会门类行业",[1]!s_info_industry_csrc12_n(W315,公司分析!D$5,1),""))))))))</f>
        <v>房地产服务</v>
      </c>
      <c r="Z315" s="298" t="str">
        <f>IF(Y315=行业比较!$E$6,ROW(),"")</f>
        <v/>
      </c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</row>
    <row r="316" spans="2:42" x14ac:dyDescent="0.35">
      <c r="B316" s="125"/>
      <c r="C316" s="125"/>
      <c r="D316" s="125"/>
      <c r="E316" s="125"/>
      <c r="F316" s="125"/>
      <c r="G316" s="125"/>
      <c r="H316" s="125"/>
      <c r="I316" s="269"/>
      <c r="J316" s="134"/>
      <c r="K316" s="134"/>
      <c r="L316" s="134"/>
      <c r="M316" s="134"/>
      <c r="N316" s="286"/>
      <c r="O316" s="286"/>
      <c r="P316" s="125"/>
      <c r="Q316" s="125"/>
      <c r="R316" s="125"/>
      <c r="S316" s="125"/>
      <c r="T316" s="125"/>
      <c r="U316" s="297"/>
      <c r="V316" s="253">
        <f t="shared" si="12"/>
        <v>0</v>
      </c>
      <c r="W316" s="348" t="str">
        <f>IF(板块成分!B318="","",板块成分!B318)</f>
        <v>0369.HK</v>
      </c>
      <c r="X316" s="270" t="str">
        <f>[1]!s_info_name(W316)</f>
        <v>永泰地产</v>
      </c>
      <c r="Y316" s="335" t="str">
        <f>IF($Y$3="申万一级行业",[1]!s_info_industry_sw_2021(W316,公司分析!D$5,1),IF($Y$3="申万二级行业",[1]!s_info_industry_sw_2021(W316,公司分析!D$5,2),IF($Y$3="申万三级行业",[1]!s_info_industry_sw_2021(W316,公司分析!D$5,3),IF($Y$3="wind一级行业",[1]!s_info_industry_gics(W316,1),IF($Y$3="wind二级行业",[1]!s_info_industry_gics(W316,2),IF($Y$3="wind三级行业",[1]!s_info_industry_gics(W316,3),IF($Y$3="wind四级行业",[1]!s_info_industry_gics(W316,4),IF($Y$3="证监会门类行业",[1]!s_info_industry_csrc12_n(W316,公司分析!D$5,1),""))))))))</f>
        <v>多样化房地产活动</v>
      </c>
      <c r="Z316" s="298" t="str">
        <f>IF(Y316=行业比较!$E$6,ROW(),"")</f>
        <v/>
      </c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</row>
    <row r="317" spans="2:42" x14ac:dyDescent="0.35">
      <c r="B317" s="125"/>
      <c r="C317" s="125"/>
      <c r="D317" s="125"/>
      <c r="E317" s="125"/>
      <c r="F317" s="125"/>
      <c r="G317" s="125"/>
      <c r="H317" s="125"/>
      <c r="I317" s="269"/>
      <c r="J317" s="134"/>
      <c r="K317" s="134"/>
      <c r="L317" s="134"/>
      <c r="M317" s="134"/>
      <c r="N317" s="286"/>
      <c r="O317" s="286"/>
      <c r="P317" s="125"/>
      <c r="Q317" s="125"/>
      <c r="R317" s="125"/>
      <c r="S317" s="125"/>
      <c r="T317" s="125"/>
      <c r="U317" s="297"/>
      <c r="V317" s="253">
        <f t="shared" si="12"/>
        <v>0</v>
      </c>
      <c r="W317" s="348" t="str">
        <f>IF(板块成分!B319="","",板块成分!B319)</f>
        <v>0370.HK</v>
      </c>
      <c r="X317" s="270" t="str">
        <f>[1]!s_info_name(W317)</f>
        <v>国华</v>
      </c>
      <c r="Y317" s="335" t="str">
        <f>IF($Y$3="申万一级行业",[1]!s_info_industry_sw_2021(W317,公司分析!D$5,1),IF($Y$3="申万二级行业",[1]!s_info_industry_sw_2021(W317,公司分析!D$5,2),IF($Y$3="申万三级行业",[1]!s_info_industry_sw_2021(W317,公司分析!D$5,3),IF($Y$3="wind一级行业",[1]!s_info_industry_gics(W317,1),IF($Y$3="wind二级行业",[1]!s_info_industry_gics(W317,2),IF($Y$3="wind三级行业",[1]!s_info_industry_gics(W317,3),IF($Y$3="wind四级行业",[1]!s_info_industry_gics(W317,4),IF($Y$3="证监会门类行业",[1]!s_info_industry_csrc12_n(W317,公司分析!D$5,1),""))))))))</f>
        <v>消费电子产品</v>
      </c>
      <c r="Z317" s="298" t="str">
        <f>IF(Y317=行业比较!$E$6,ROW(),"")</f>
        <v/>
      </c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</row>
    <row r="318" spans="2:42" x14ac:dyDescent="0.35">
      <c r="B318" s="125"/>
      <c r="C318" s="125"/>
      <c r="D318" s="125"/>
      <c r="E318" s="125"/>
      <c r="F318" s="125"/>
      <c r="G318" s="125"/>
      <c r="H318" s="125"/>
      <c r="I318" s="269"/>
      <c r="J318" s="134"/>
      <c r="K318" s="134"/>
      <c r="L318" s="134"/>
      <c r="M318" s="134"/>
      <c r="N318" s="286"/>
      <c r="O318" s="286"/>
      <c r="P318" s="125"/>
      <c r="Q318" s="125"/>
      <c r="R318" s="125"/>
      <c r="S318" s="125"/>
      <c r="T318" s="125"/>
      <c r="U318" s="297"/>
      <c r="V318" s="253">
        <f t="shared" si="12"/>
        <v>0</v>
      </c>
      <c r="W318" s="348" t="str">
        <f>IF(板块成分!B320="","",板块成分!B320)</f>
        <v>0371.HK</v>
      </c>
      <c r="X318" s="270" t="str">
        <f>[1]!s_info_name(W318)</f>
        <v>北控水务集团</v>
      </c>
      <c r="Y318" s="335" t="str">
        <f>IF($Y$3="申万一级行业",[1]!s_info_industry_sw_2021(W318,公司分析!D$5,1),IF($Y$3="申万二级行业",[1]!s_info_industry_sw_2021(W318,公司分析!D$5,2),IF($Y$3="申万三级行业",[1]!s_info_industry_sw_2021(W318,公司分析!D$5,3),IF($Y$3="wind一级行业",[1]!s_info_industry_gics(W318,1),IF($Y$3="wind二级行业",[1]!s_info_industry_gics(W318,2),IF($Y$3="wind三级行业",[1]!s_info_industry_gics(W318,3),IF($Y$3="wind四级行业",[1]!s_info_industry_gics(W318,4),IF($Y$3="证监会门类行业",[1]!s_info_industry_csrc12_n(W318,公司分析!D$5,1),""))))))))</f>
        <v>水务</v>
      </c>
      <c r="Z318" s="298" t="str">
        <f>IF(Y318=行业比较!$E$6,ROW(),"")</f>
        <v/>
      </c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</row>
    <row r="319" spans="2:42" x14ac:dyDescent="0.35">
      <c r="B319" s="125"/>
      <c r="C319" s="125"/>
      <c r="D319" s="125"/>
      <c r="E319" s="125"/>
      <c r="F319" s="125"/>
      <c r="G319" s="125"/>
      <c r="H319" s="125"/>
      <c r="I319" s="269"/>
      <c r="J319" s="134"/>
      <c r="K319" s="134"/>
      <c r="L319" s="134"/>
      <c r="M319" s="134"/>
      <c r="N319" s="286"/>
      <c r="O319" s="286"/>
      <c r="P319" s="125"/>
      <c r="Q319" s="125"/>
      <c r="R319" s="125"/>
      <c r="S319" s="125"/>
      <c r="T319" s="125"/>
      <c r="U319" s="297"/>
      <c r="V319" s="253">
        <f t="shared" si="12"/>
        <v>0</v>
      </c>
      <c r="W319" s="348" t="str">
        <f>IF(板块成分!B321="","",板块成分!B321)</f>
        <v>0372.HK</v>
      </c>
      <c r="X319" s="270" t="str">
        <f>[1]!s_info_name(W319)</f>
        <v>保德国际发展</v>
      </c>
      <c r="Y319" s="335" t="str">
        <f>IF($Y$3="申万一级行业",[1]!s_info_industry_sw_2021(W319,公司分析!D$5,1),IF($Y$3="申万二级行业",[1]!s_info_industry_sw_2021(W319,公司分析!D$5,2),IF($Y$3="申万三级行业",[1]!s_info_industry_sw_2021(W319,公司分析!D$5,3),IF($Y$3="wind一级行业",[1]!s_info_industry_gics(W319,1),IF($Y$3="wind二级行业",[1]!s_info_industry_gics(W319,2),IF($Y$3="wind三级行业",[1]!s_info_industry_gics(W319,3),IF($Y$3="wind四级行业",[1]!s_info_industry_gics(W319,4),IF($Y$3="证监会门类行业",[1]!s_info_industry_csrc12_n(W319,公司分析!D$5,1),""))))))))</f>
        <v>资产管理与托管银行</v>
      </c>
      <c r="Z319" s="298" t="str">
        <f>IF(Y319=行业比较!$E$6,ROW(),"")</f>
        <v/>
      </c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</row>
    <row r="320" spans="2:42" x14ac:dyDescent="0.35">
      <c r="B320" s="125"/>
      <c r="C320" s="125"/>
      <c r="D320" s="125"/>
      <c r="E320" s="125"/>
      <c r="F320" s="125"/>
      <c r="G320" s="125"/>
      <c r="H320" s="125"/>
      <c r="I320" s="269"/>
      <c r="J320" s="134"/>
      <c r="K320" s="134"/>
      <c r="L320" s="134"/>
      <c r="M320" s="134"/>
      <c r="N320" s="286"/>
      <c r="O320" s="286"/>
      <c r="P320" s="125"/>
      <c r="Q320" s="125"/>
      <c r="R320" s="125"/>
      <c r="S320" s="125"/>
      <c r="T320" s="125"/>
      <c r="U320" s="297"/>
      <c r="V320" s="253">
        <f t="shared" si="12"/>
        <v>0</v>
      </c>
      <c r="W320" s="348" t="str">
        <f>IF(板块成分!B322="","",板块成分!B322)</f>
        <v>0373.HK</v>
      </c>
      <c r="X320" s="270" t="str">
        <f>[1]!s_info_name(W320)</f>
        <v>联合集团</v>
      </c>
      <c r="Y320" s="335" t="str">
        <f>IF($Y$3="申万一级行业",[1]!s_info_industry_sw_2021(W320,公司分析!D$5,1),IF($Y$3="申万二级行业",[1]!s_info_industry_sw_2021(W320,公司分析!D$5,2),IF($Y$3="申万三级行业",[1]!s_info_industry_sw_2021(W320,公司分析!D$5,3),IF($Y$3="wind一级行业",[1]!s_info_industry_gics(W320,1),IF($Y$3="wind二级行业",[1]!s_info_industry_gics(W320,2),IF($Y$3="wind三级行业",[1]!s_info_industry_gics(W320,3),IF($Y$3="wind四级行业",[1]!s_info_industry_gics(W320,4),IF($Y$3="证监会门类行业",[1]!s_info_industry_csrc12_n(W320,公司分析!D$5,1),""))))))))</f>
        <v>消费信贷</v>
      </c>
      <c r="Z320" s="298" t="str">
        <f>IF(Y320=行业比较!$E$6,ROW(),"")</f>
        <v/>
      </c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</row>
    <row r="321" spans="2:42" x14ac:dyDescent="0.35">
      <c r="B321" s="125"/>
      <c r="C321" s="125"/>
      <c r="D321" s="125"/>
      <c r="E321" s="125"/>
      <c r="F321" s="125"/>
      <c r="G321" s="125"/>
      <c r="H321" s="125"/>
      <c r="I321" s="269"/>
      <c r="J321" s="134"/>
      <c r="K321" s="134"/>
      <c r="L321" s="134"/>
      <c r="M321" s="134"/>
      <c r="N321" s="286"/>
      <c r="O321" s="286"/>
      <c r="P321" s="125"/>
      <c r="Q321" s="125"/>
      <c r="R321" s="125"/>
      <c r="S321" s="125"/>
      <c r="T321" s="125"/>
      <c r="U321" s="297"/>
      <c r="V321" s="253">
        <f t="shared" si="12"/>
        <v>0</v>
      </c>
      <c r="W321" s="348" t="str">
        <f>IF(板块成分!B323="","",板块成分!B323)</f>
        <v>0374.HK</v>
      </c>
      <c r="X321" s="270" t="str">
        <f>[1]!s_info_name(W321)</f>
        <v>四洲集团</v>
      </c>
      <c r="Y321" s="335" t="str">
        <f>IF($Y$3="申万一级行业",[1]!s_info_industry_sw_2021(W321,公司分析!D$5,1),IF($Y$3="申万二级行业",[1]!s_info_industry_sw_2021(W321,公司分析!D$5,2),IF($Y$3="申万三级行业",[1]!s_info_industry_sw_2021(W321,公司分析!D$5,3),IF($Y$3="wind一级行业",[1]!s_info_industry_gics(W321,1),IF($Y$3="wind二级行业",[1]!s_info_industry_gics(W321,2),IF($Y$3="wind三级行业",[1]!s_info_industry_gics(W321,3),IF($Y$3="wind四级行业",[1]!s_info_industry_gics(W321,4),IF($Y$3="证监会门类行业",[1]!s_info_industry_csrc12_n(W321,公司分析!D$5,1),""))))))))</f>
        <v>食品加工与肉类</v>
      </c>
      <c r="Z321" s="298" t="str">
        <f>IF(Y321=行业比较!$E$6,ROW(),"")</f>
        <v/>
      </c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</row>
    <row r="322" spans="2:42" x14ac:dyDescent="0.35">
      <c r="B322" s="125"/>
      <c r="C322" s="125"/>
      <c r="D322" s="125"/>
      <c r="E322" s="125"/>
      <c r="F322" s="125"/>
      <c r="G322" s="125"/>
      <c r="H322" s="125"/>
      <c r="I322" s="269"/>
      <c r="J322" s="134"/>
      <c r="K322" s="134"/>
      <c r="L322" s="134"/>
      <c r="M322" s="134"/>
      <c r="N322" s="286"/>
      <c r="O322" s="286"/>
      <c r="P322" s="125"/>
      <c r="Q322" s="125"/>
      <c r="R322" s="125"/>
      <c r="S322" s="125"/>
      <c r="T322" s="125"/>
      <c r="U322" s="297"/>
      <c r="V322" s="253">
        <f t="shared" si="12"/>
        <v>0</v>
      </c>
      <c r="W322" s="348" t="str">
        <f>IF(板块成分!B324="","",板块成分!B324)</f>
        <v>0375.HK</v>
      </c>
      <c r="X322" s="270" t="str">
        <f>[1]!s_info_name(W322)</f>
        <v>YGM TRADING</v>
      </c>
      <c r="Y322" s="335" t="str">
        <f>IF($Y$3="申万一级行业",[1]!s_info_industry_sw_2021(W322,公司分析!D$5,1),IF($Y$3="申万二级行业",[1]!s_info_industry_sw_2021(W322,公司分析!D$5,2),IF($Y$3="申万三级行业",[1]!s_info_industry_sw_2021(W322,公司分析!D$5,3),IF($Y$3="wind一级行业",[1]!s_info_industry_gics(W322,1),IF($Y$3="wind二级行业",[1]!s_info_industry_gics(W322,2),IF($Y$3="wind三级行业",[1]!s_info_industry_gics(W322,3),IF($Y$3="wind四级行业",[1]!s_info_industry_gics(W322,4),IF($Y$3="证监会门类行业",[1]!s_info_industry_csrc12_n(W322,公司分析!D$5,1),""))))))))</f>
        <v>服装、服饰与奢侈品</v>
      </c>
      <c r="Z322" s="298" t="str">
        <f>IF(Y322=行业比较!$E$6,ROW(),"")</f>
        <v/>
      </c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  <c r="AM322" s="125"/>
      <c r="AN322" s="125"/>
      <c r="AO322" s="125"/>
      <c r="AP322" s="125"/>
    </row>
    <row r="323" spans="2:42" x14ac:dyDescent="0.35">
      <c r="B323" s="125"/>
      <c r="C323" s="125"/>
      <c r="D323" s="125"/>
      <c r="E323" s="125"/>
      <c r="F323" s="125"/>
      <c r="G323" s="125"/>
      <c r="H323" s="125"/>
      <c r="I323" s="269"/>
      <c r="J323" s="134"/>
      <c r="K323" s="134"/>
      <c r="L323" s="134"/>
      <c r="M323" s="134"/>
      <c r="N323" s="286"/>
      <c r="O323" s="286"/>
      <c r="P323" s="125"/>
      <c r="Q323" s="125"/>
      <c r="R323" s="125"/>
      <c r="S323" s="125"/>
      <c r="T323" s="125"/>
      <c r="U323" s="297"/>
      <c r="V323" s="253">
        <f t="shared" si="12"/>
        <v>0</v>
      </c>
      <c r="W323" s="348" t="str">
        <f>IF(板块成分!B325="","",板块成分!B325)</f>
        <v>0376.HK</v>
      </c>
      <c r="X323" s="270" t="str">
        <f>[1]!s_info_name(W323)</f>
        <v>云锋金融</v>
      </c>
      <c r="Y323" s="335" t="str">
        <f>IF($Y$3="申万一级行业",[1]!s_info_industry_sw_2021(W323,公司分析!D$5,1),IF($Y$3="申万二级行业",[1]!s_info_industry_sw_2021(W323,公司分析!D$5,2),IF($Y$3="申万三级行业",[1]!s_info_industry_sw_2021(W323,公司分析!D$5,3),IF($Y$3="wind一级行业",[1]!s_info_industry_gics(W323,1),IF($Y$3="wind二级行业",[1]!s_info_industry_gics(W323,2),IF($Y$3="wind三级行业",[1]!s_info_industry_gics(W323,3),IF($Y$3="wind四级行业",[1]!s_info_industry_gics(W323,4),IF($Y$3="证监会门类行业",[1]!s_info_industry_csrc12_n(W323,公司分析!D$5,1),""))))))))</f>
        <v>保险经纪商</v>
      </c>
      <c r="Z323" s="298" t="str">
        <f>IF(Y323=行业比较!$E$6,ROW(),"")</f>
        <v/>
      </c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  <c r="AM323" s="125"/>
      <c r="AN323" s="125"/>
      <c r="AO323" s="125"/>
      <c r="AP323" s="125"/>
    </row>
    <row r="324" spans="2:42" x14ac:dyDescent="0.35">
      <c r="B324" s="125"/>
      <c r="C324" s="125"/>
      <c r="D324" s="125"/>
      <c r="E324" s="125"/>
      <c r="F324" s="125"/>
      <c r="G324" s="125"/>
      <c r="H324" s="125"/>
      <c r="I324" s="269"/>
      <c r="J324" s="134"/>
      <c r="K324" s="134"/>
      <c r="L324" s="134"/>
      <c r="M324" s="134"/>
      <c r="N324" s="286"/>
      <c r="O324" s="286"/>
      <c r="P324" s="125"/>
      <c r="Q324" s="125"/>
      <c r="R324" s="125"/>
      <c r="S324" s="125"/>
      <c r="T324" s="125"/>
      <c r="U324" s="297"/>
      <c r="V324" s="253">
        <f t="shared" si="12"/>
        <v>0</v>
      </c>
      <c r="W324" s="348" t="str">
        <f>IF(板块成分!B326="","",板块成分!B326)</f>
        <v>0377.HK</v>
      </c>
      <c r="X324" s="270" t="str">
        <f>[1]!s_info_name(W324)</f>
        <v>中国华君</v>
      </c>
      <c r="Y324" s="335" t="str">
        <f>IF($Y$3="申万一级行业",[1]!s_info_industry_sw_2021(W324,公司分析!D$5,1),IF($Y$3="申万二级行业",[1]!s_info_industry_sw_2021(W324,公司分析!D$5,2),IF($Y$3="申万三级行业",[1]!s_info_industry_sw_2021(W324,公司分析!D$5,3),IF($Y$3="wind一级行业",[1]!s_info_industry_gics(W324,1),IF($Y$3="wind二级行业",[1]!s_info_industry_gics(W324,2),IF($Y$3="wind三级行业",[1]!s_info_industry_gics(W324,3),IF($Y$3="wind四级行业",[1]!s_info_industry_gics(W324,4),IF($Y$3="证监会门类行业",[1]!s_info_industry_csrc12_n(W324,公司分析!D$5,1),""))))))))</f>
        <v>纸包装</v>
      </c>
      <c r="Z324" s="298" t="str">
        <f>IF(Y324=行业比较!$E$6,ROW(),"")</f>
        <v/>
      </c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  <c r="AM324" s="125"/>
      <c r="AN324" s="125"/>
      <c r="AO324" s="125"/>
      <c r="AP324" s="125"/>
    </row>
    <row r="325" spans="2:42" x14ac:dyDescent="0.35">
      <c r="B325" s="125"/>
      <c r="C325" s="125"/>
      <c r="D325" s="125"/>
      <c r="E325" s="125"/>
      <c r="F325" s="125"/>
      <c r="G325" s="125"/>
      <c r="H325" s="125"/>
      <c r="I325" s="269"/>
      <c r="J325" s="134"/>
      <c r="K325" s="134"/>
      <c r="L325" s="134"/>
      <c r="M325" s="134"/>
      <c r="N325" s="286"/>
      <c r="O325" s="286"/>
      <c r="P325" s="125"/>
      <c r="Q325" s="125"/>
      <c r="R325" s="125"/>
      <c r="S325" s="125"/>
      <c r="T325" s="125"/>
      <c r="U325" s="297"/>
      <c r="V325" s="253">
        <f t="shared" ref="V325:V388" si="13">IF(Z325="",0,RANK(Z325,Z:Z,1))</f>
        <v>0</v>
      </c>
      <c r="W325" s="348" t="str">
        <f>IF(板块成分!B327="","",板块成分!B327)</f>
        <v>0379.HK</v>
      </c>
      <c r="X325" s="270" t="str">
        <f>[1]!s_info_name(W325)</f>
        <v>恒嘉融资租赁</v>
      </c>
      <c r="Y325" s="335" t="str">
        <f>IF($Y$3="申万一级行业",[1]!s_info_industry_sw_2021(W325,公司分析!D$5,1),IF($Y$3="申万二级行业",[1]!s_info_industry_sw_2021(W325,公司分析!D$5,2),IF($Y$3="申万三级行业",[1]!s_info_industry_sw_2021(W325,公司分析!D$5,3),IF($Y$3="wind一级行业",[1]!s_info_industry_gics(W325,1),IF($Y$3="wind二级行业",[1]!s_info_industry_gics(W325,2),IF($Y$3="wind三级行业",[1]!s_info_industry_gics(W325,3),IF($Y$3="wind四级行业",[1]!s_info_industry_gics(W325,4),IF($Y$3="证监会门类行业",[1]!s_info_industry_csrc12_n(W325,公司分析!D$5,1),""))))))))</f>
        <v>贸易公司与工业品经销商</v>
      </c>
      <c r="Z325" s="298" t="str">
        <f>IF(Y325=行业比较!$E$6,ROW(),"")</f>
        <v/>
      </c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  <c r="AM325" s="125"/>
      <c r="AN325" s="125"/>
      <c r="AO325" s="125"/>
      <c r="AP325" s="125"/>
    </row>
    <row r="326" spans="2:42" x14ac:dyDescent="0.35">
      <c r="B326" s="125"/>
      <c r="C326" s="125"/>
      <c r="D326" s="125"/>
      <c r="E326" s="125"/>
      <c r="F326" s="125"/>
      <c r="G326" s="125"/>
      <c r="H326" s="125"/>
      <c r="I326" s="269"/>
      <c r="J326" s="134"/>
      <c r="K326" s="134"/>
      <c r="L326" s="134"/>
      <c r="M326" s="134"/>
      <c r="N326" s="286"/>
      <c r="O326" s="286"/>
      <c r="P326" s="125"/>
      <c r="Q326" s="125"/>
      <c r="R326" s="125"/>
      <c r="S326" s="125"/>
      <c r="T326" s="125"/>
      <c r="U326" s="297"/>
      <c r="V326" s="253">
        <f t="shared" si="13"/>
        <v>0</v>
      </c>
      <c r="W326" s="348" t="str">
        <f>IF(板块成分!B328="","",板块成分!B328)</f>
        <v>0380.HK</v>
      </c>
      <c r="X326" s="270" t="str">
        <f>[1]!s_info_name(W326)</f>
        <v>中国管业</v>
      </c>
      <c r="Y326" s="335" t="str">
        <f>IF($Y$3="申万一级行业",[1]!s_info_industry_sw_2021(W326,公司分析!D$5,1),IF($Y$3="申万二级行业",[1]!s_info_industry_sw_2021(W326,公司分析!D$5,2),IF($Y$3="申万三级行业",[1]!s_info_industry_sw_2021(W326,公司分析!D$5,3),IF($Y$3="wind一级行业",[1]!s_info_industry_gics(W326,1),IF($Y$3="wind二级行业",[1]!s_info_industry_gics(W326,2),IF($Y$3="wind三级行业",[1]!s_info_industry_gics(W326,3),IF($Y$3="wind四级行业",[1]!s_info_industry_gics(W326,4),IF($Y$3="证监会门类行业",[1]!s_info_industry_csrc12_n(W326,公司分析!D$5,1),""))))))))</f>
        <v>建材</v>
      </c>
      <c r="Z326" s="298" t="str">
        <f>IF(Y326=行业比较!$E$6,ROW(),"")</f>
        <v/>
      </c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  <c r="AM326" s="125"/>
      <c r="AN326" s="125"/>
      <c r="AO326" s="125"/>
      <c r="AP326" s="125"/>
    </row>
    <row r="327" spans="2:42" x14ac:dyDescent="0.35">
      <c r="B327" s="125"/>
      <c r="C327" s="125"/>
      <c r="D327" s="125"/>
      <c r="E327" s="125"/>
      <c r="F327" s="125"/>
      <c r="G327" s="125"/>
      <c r="H327" s="125"/>
      <c r="I327" s="269"/>
      <c r="J327" s="134"/>
      <c r="K327" s="134"/>
      <c r="L327" s="134"/>
      <c r="M327" s="134"/>
      <c r="N327" s="286"/>
      <c r="O327" s="286"/>
      <c r="P327" s="125"/>
      <c r="Q327" s="125"/>
      <c r="R327" s="125"/>
      <c r="S327" s="125"/>
      <c r="T327" s="125"/>
      <c r="U327" s="297"/>
      <c r="V327" s="253">
        <f t="shared" si="13"/>
        <v>0</v>
      </c>
      <c r="W327" s="348" t="str">
        <f>IF(板块成分!B329="","",板块成分!B329)</f>
        <v>0381.HK</v>
      </c>
      <c r="X327" s="270" t="str">
        <f>[1]!s_info_name(W327)</f>
        <v>侨雄国际</v>
      </c>
      <c r="Y327" s="335" t="str">
        <f>IF($Y$3="申万一级行业",[1]!s_info_industry_sw_2021(W327,公司分析!D$5,1),IF($Y$3="申万二级行业",[1]!s_info_industry_sw_2021(W327,公司分析!D$5,2),IF($Y$3="申万三级行业",[1]!s_info_industry_sw_2021(W327,公司分析!D$5,3),IF($Y$3="wind一级行业",[1]!s_info_industry_gics(W327,1),IF($Y$3="wind二级行业",[1]!s_info_industry_gics(W327,2),IF($Y$3="wind三级行业",[1]!s_info_industry_gics(W327,3),IF($Y$3="wind四级行业",[1]!s_info_industry_gics(W327,4),IF($Y$3="证监会门类行业",[1]!s_info_industry_csrc12_n(W327,公司分析!D$5,1),""))))))))</f>
        <v>休闲用品</v>
      </c>
      <c r="Z327" s="298" t="str">
        <f>IF(Y327=行业比较!$E$6,ROW(),"")</f>
        <v/>
      </c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</row>
    <row r="328" spans="2:42" x14ac:dyDescent="0.35">
      <c r="B328" s="125"/>
      <c r="C328" s="125"/>
      <c r="D328" s="125"/>
      <c r="E328" s="125"/>
      <c r="F328" s="125"/>
      <c r="G328" s="125"/>
      <c r="H328" s="125"/>
      <c r="I328" s="269"/>
      <c r="J328" s="134"/>
      <c r="K328" s="134"/>
      <c r="L328" s="134"/>
      <c r="M328" s="134"/>
      <c r="N328" s="286"/>
      <c r="O328" s="286"/>
      <c r="P328" s="125"/>
      <c r="Q328" s="125"/>
      <c r="R328" s="125"/>
      <c r="S328" s="125"/>
      <c r="T328" s="125"/>
      <c r="U328" s="297"/>
      <c r="V328" s="253">
        <f t="shared" si="13"/>
        <v>0</v>
      </c>
      <c r="W328" s="348" t="str">
        <f>IF(板块成分!B330="","",板块成分!B330)</f>
        <v>0382.HK</v>
      </c>
      <c r="X328" s="270" t="str">
        <f>[1]!s_info_name(W328)</f>
        <v>中汇集团</v>
      </c>
      <c r="Y328" s="335" t="str">
        <f>IF($Y$3="申万一级行业",[1]!s_info_industry_sw_2021(W328,公司分析!D$5,1),IF($Y$3="申万二级行业",[1]!s_info_industry_sw_2021(W328,公司分析!D$5,2),IF($Y$3="申万三级行业",[1]!s_info_industry_sw_2021(W328,公司分析!D$5,3),IF($Y$3="wind一级行业",[1]!s_info_industry_gics(W328,1),IF($Y$3="wind二级行业",[1]!s_info_industry_gics(W328,2),IF($Y$3="wind三级行业",[1]!s_info_industry_gics(W328,3),IF($Y$3="wind四级行业",[1]!s_info_industry_gics(W328,4),IF($Y$3="证监会门类行业",[1]!s_info_industry_csrc12_n(W328,公司分析!D$5,1),""))))))))</f>
        <v>教育服务</v>
      </c>
      <c r="Z328" s="298" t="str">
        <f>IF(Y328=行业比较!$E$6,ROW(),"")</f>
        <v/>
      </c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  <c r="AM328" s="125"/>
      <c r="AN328" s="125"/>
      <c r="AO328" s="125"/>
      <c r="AP328" s="125"/>
    </row>
    <row r="329" spans="2:42" x14ac:dyDescent="0.35">
      <c r="B329" s="125"/>
      <c r="C329" s="125"/>
      <c r="D329" s="125"/>
      <c r="E329" s="125"/>
      <c r="F329" s="125"/>
      <c r="G329" s="125"/>
      <c r="H329" s="125"/>
      <c r="I329" s="269"/>
      <c r="J329" s="134"/>
      <c r="K329" s="134"/>
      <c r="L329" s="134"/>
      <c r="M329" s="134"/>
      <c r="N329" s="286"/>
      <c r="O329" s="286"/>
      <c r="P329" s="125"/>
      <c r="Q329" s="125"/>
      <c r="R329" s="125"/>
      <c r="S329" s="125"/>
      <c r="T329" s="125"/>
      <c r="U329" s="297"/>
      <c r="V329" s="253">
        <f t="shared" si="13"/>
        <v>0</v>
      </c>
      <c r="W329" s="348" t="str">
        <f>IF(板块成分!B331="","",板块成分!B331)</f>
        <v>0383.HK</v>
      </c>
      <c r="X329" s="270" t="str">
        <f>[1]!s_info_name(W329)</f>
        <v>天安卓健</v>
      </c>
      <c r="Y329" s="335" t="str">
        <f>IF($Y$3="申万一级行业",[1]!s_info_industry_sw_2021(W329,公司分析!D$5,1),IF($Y$3="申万二级行业",[1]!s_info_industry_sw_2021(W329,公司分析!D$5,2),IF($Y$3="申万三级行业",[1]!s_info_industry_sw_2021(W329,公司分析!D$5,3),IF($Y$3="wind一级行业",[1]!s_info_industry_gics(W329,1),IF($Y$3="wind二级行业",[1]!s_info_industry_gics(W329,2),IF($Y$3="wind三级行业",[1]!s_info_industry_gics(W329,3),IF($Y$3="wind四级行业",[1]!s_info_industry_gics(W329,4),IF($Y$3="证监会门类行业",[1]!s_info_industry_csrc12_n(W329,公司分析!D$5,1),""))))))))</f>
        <v>保健护理服务</v>
      </c>
      <c r="Z329" s="298" t="str">
        <f>IF(Y329=行业比较!$E$6,ROW(),"")</f>
        <v/>
      </c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/>
    </row>
    <row r="330" spans="2:42" x14ac:dyDescent="0.35">
      <c r="B330" s="125"/>
      <c r="C330" s="125"/>
      <c r="D330" s="125"/>
      <c r="E330" s="125"/>
      <c r="F330" s="125"/>
      <c r="G330" s="125"/>
      <c r="H330" s="125"/>
      <c r="I330" s="269"/>
      <c r="J330" s="134"/>
      <c r="K330" s="134"/>
      <c r="L330" s="134"/>
      <c r="M330" s="134"/>
      <c r="N330" s="286"/>
      <c r="O330" s="286"/>
      <c r="P330" s="125"/>
      <c r="Q330" s="125"/>
      <c r="R330" s="125"/>
      <c r="S330" s="125"/>
      <c r="T330" s="125"/>
      <c r="U330" s="297"/>
      <c r="V330" s="253">
        <f t="shared" si="13"/>
        <v>0</v>
      </c>
      <c r="W330" s="348" t="str">
        <f>IF(板块成分!B332="","",板块成分!B332)</f>
        <v>0384.HK</v>
      </c>
      <c r="X330" s="270" t="str">
        <f>[1]!s_info_name(W330)</f>
        <v>中国燃气</v>
      </c>
      <c r="Y330" s="335" t="str">
        <f>IF($Y$3="申万一级行业",[1]!s_info_industry_sw_2021(W330,公司分析!D$5,1),IF($Y$3="申万二级行业",[1]!s_info_industry_sw_2021(W330,公司分析!D$5,2),IF($Y$3="申万三级行业",[1]!s_info_industry_sw_2021(W330,公司分析!D$5,3),IF($Y$3="wind一级行业",[1]!s_info_industry_gics(W330,1),IF($Y$3="wind二级行业",[1]!s_info_industry_gics(W330,2),IF($Y$3="wind三级行业",[1]!s_info_industry_gics(W330,3),IF($Y$3="wind四级行业",[1]!s_info_industry_gics(W330,4),IF($Y$3="证监会门类行业",[1]!s_info_industry_csrc12_n(W330,公司分析!D$5,1),""))))))))</f>
        <v>燃气</v>
      </c>
      <c r="Z330" s="298" t="str">
        <f>IF(Y330=行业比较!$E$6,ROW(),"")</f>
        <v/>
      </c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</row>
    <row r="331" spans="2:42" x14ac:dyDescent="0.35">
      <c r="B331" s="125"/>
      <c r="C331" s="125"/>
      <c r="D331" s="125"/>
      <c r="E331" s="125"/>
      <c r="F331" s="125"/>
      <c r="G331" s="125"/>
      <c r="H331" s="125"/>
      <c r="I331" s="269"/>
      <c r="J331" s="134"/>
      <c r="K331" s="134"/>
      <c r="L331" s="134"/>
      <c r="M331" s="134"/>
      <c r="N331" s="286"/>
      <c r="O331" s="286"/>
      <c r="P331" s="125"/>
      <c r="Q331" s="125"/>
      <c r="R331" s="125"/>
      <c r="S331" s="125"/>
      <c r="T331" s="125"/>
      <c r="U331" s="297"/>
      <c r="V331" s="253">
        <f t="shared" si="13"/>
        <v>0</v>
      </c>
      <c r="W331" s="348" t="str">
        <f>IF(板块成分!B333="","",板块成分!B333)</f>
        <v>0385.HK</v>
      </c>
      <c r="X331" s="270" t="str">
        <f>[1]!s_info_name(W331)</f>
        <v>建联集团</v>
      </c>
      <c r="Y331" s="335" t="str">
        <f>IF($Y$3="申万一级行业",[1]!s_info_industry_sw_2021(W331,公司分析!D$5,1),IF($Y$3="申万二级行业",[1]!s_info_industry_sw_2021(W331,公司分析!D$5,2),IF($Y$3="申万三级行业",[1]!s_info_industry_sw_2021(W331,公司分析!D$5,3),IF($Y$3="wind一级行业",[1]!s_info_industry_gics(W331,1),IF($Y$3="wind二级行业",[1]!s_info_industry_gics(W331,2),IF($Y$3="wind三级行业",[1]!s_info_industry_gics(W331,3),IF($Y$3="wind四级行业",[1]!s_info_industry_gics(W331,4),IF($Y$3="证监会门类行业",[1]!s_info_industry_csrc12_n(W331,公司分析!D$5,1),""))))))))</f>
        <v>建筑与工程</v>
      </c>
      <c r="Z331" s="298" t="str">
        <f>IF(Y331=行业比较!$E$6,ROW(),"")</f>
        <v/>
      </c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  <c r="AM331" s="125"/>
      <c r="AN331" s="125"/>
      <c r="AO331" s="125"/>
      <c r="AP331" s="125"/>
    </row>
    <row r="332" spans="2:42" x14ac:dyDescent="0.35">
      <c r="B332" s="125"/>
      <c r="C332" s="125"/>
      <c r="D332" s="125"/>
      <c r="E332" s="125"/>
      <c r="F332" s="125"/>
      <c r="G332" s="125"/>
      <c r="H332" s="125"/>
      <c r="I332" s="269"/>
      <c r="J332" s="134"/>
      <c r="K332" s="134"/>
      <c r="L332" s="134"/>
      <c r="M332" s="134"/>
      <c r="N332" s="286"/>
      <c r="O332" s="286"/>
      <c r="P332" s="125"/>
      <c r="Q332" s="125"/>
      <c r="R332" s="125"/>
      <c r="S332" s="125"/>
      <c r="T332" s="125"/>
      <c r="U332" s="297"/>
      <c r="V332" s="253">
        <f t="shared" si="13"/>
        <v>0</v>
      </c>
      <c r="W332" s="348" t="str">
        <f>IF(板块成分!B334="","",板块成分!B334)</f>
        <v>0386.HK</v>
      </c>
      <c r="X332" s="270" t="str">
        <f>[1]!s_info_name(W332)</f>
        <v>中国石油化工股份</v>
      </c>
      <c r="Y332" s="335" t="str">
        <f>IF($Y$3="申万一级行业",[1]!s_info_industry_sw_2021(W332,公司分析!D$5,1),IF($Y$3="申万二级行业",[1]!s_info_industry_sw_2021(W332,公司分析!D$5,2),IF($Y$3="申万三级行业",[1]!s_info_industry_sw_2021(W332,公司分析!D$5,3),IF($Y$3="wind一级行业",[1]!s_info_industry_gics(W332,1),IF($Y$3="wind二级行业",[1]!s_info_industry_gics(W332,2),IF($Y$3="wind三级行业",[1]!s_info_industry_gics(W332,3),IF($Y$3="wind四级行业",[1]!s_info_industry_gics(W332,4),IF($Y$3="证监会门类行业",[1]!s_info_industry_csrc12_n(W332,公司分析!D$5,1),""))))))))</f>
        <v>综合性石油天然气</v>
      </c>
      <c r="Z332" s="298" t="str">
        <f>IF(Y332=行业比较!$E$6,ROW(),"")</f>
        <v/>
      </c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  <c r="AM332" s="125"/>
      <c r="AN332" s="125"/>
      <c r="AO332" s="125"/>
      <c r="AP332" s="125"/>
    </row>
    <row r="333" spans="2:42" x14ac:dyDescent="0.35">
      <c r="B333" s="125"/>
      <c r="C333" s="125"/>
      <c r="D333" s="125"/>
      <c r="E333" s="125"/>
      <c r="F333" s="125"/>
      <c r="G333" s="125"/>
      <c r="H333" s="125"/>
      <c r="I333" s="269"/>
      <c r="J333" s="134"/>
      <c r="K333" s="134"/>
      <c r="L333" s="134"/>
      <c r="M333" s="134"/>
      <c r="N333" s="286"/>
      <c r="O333" s="286"/>
      <c r="P333" s="125"/>
      <c r="Q333" s="125"/>
      <c r="R333" s="125"/>
      <c r="S333" s="125"/>
      <c r="T333" s="125"/>
      <c r="U333" s="297"/>
      <c r="V333" s="253">
        <f t="shared" si="13"/>
        <v>0</v>
      </c>
      <c r="W333" s="348" t="str">
        <f>IF(板块成分!B335="","",板块成分!B335)</f>
        <v>0387.HK</v>
      </c>
      <c r="X333" s="270" t="str">
        <f>[1]!s_info_name(W333)</f>
        <v>力丰(集团)</v>
      </c>
      <c r="Y333" s="335" t="str">
        <f>IF($Y$3="申万一级行业",[1]!s_info_industry_sw_2021(W333,公司分析!D$5,1),IF($Y$3="申万二级行业",[1]!s_info_industry_sw_2021(W333,公司分析!D$5,2),IF($Y$3="申万三级行业",[1]!s_info_industry_sw_2021(W333,公司分析!D$5,3),IF($Y$3="wind一级行业",[1]!s_info_industry_gics(W333,1),IF($Y$3="wind二级行业",[1]!s_info_industry_gics(W333,2),IF($Y$3="wind三级行业",[1]!s_info_industry_gics(W333,3),IF($Y$3="wind四级行业",[1]!s_info_industry_gics(W333,4),IF($Y$3="证监会门类行业",[1]!s_info_industry_csrc12_n(W333,公司分析!D$5,1),""))))))))</f>
        <v>贸易公司与工业品经销商</v>
      </c>
      <c r="Z333" s="298" t="str">
        <f>IF(Y333=行业比较!$E$6,ROW(),"")</f>
        <v/>
      </c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  <c r="AM333" s="125"/>
      <c r="AN333" s="125"/>
      <c r="AO333" s="125"/>
      <c r="AP333" s="125"/>
    </row>
    <row r="334" spans="2:42" x14ac:dyDescent="0.35">
      <c r="B334" s="125"/>
      <c r="C334" s="125"/>
      <c r="D334" s="125"/>
      <c r="E334" s="125"/>
      <c r="F334" s="125"/>
      <c r="G334" s="125"/>
      <c r="H334" s="125"/>
      <c r="I334" s="269"/>
      <c r="J334" s="134"/>
      <c r="K334" s="134"/>
      <c r="L334" s="134"/>
      <c r="M334" s="134"/>
      <c r="N334" s="286"/>
      <c r="O334" s="286"/>
      <c r="P334" s="125"/>
      <c r="Q334" s="125"/>
      <c r="R334" s="125"/>
      <c r="S334" s="125"/>
      <c r="T334" s="125"/>
      <c r="U334" s="297"/>
      <c r="V334" s="253">
        <f t="shared" si="13"/>
        <v>0</v>
      </c>
      <c r="W334" s="348" t="str">
        <f>IF(板块成分!B336="","",板块成分!B336)</f>
        <v>0388.HK</v>
      </c>
      <c r="X334" s="270" t="str">
        <f>[1]!s_info_name(W334)</f>
        <v>香港交易所</v>
      </c>
      <c r="Y334" s="335" t="str">
        <f>IF($Y$3="申万一级行业",[1]!s_info_industry_sw_2021(W334,公司分析!D$5,1),IF($Y$3="申万二级行业",[1]!s_info_industry_sw_2021(W334,公司分析!D$5,2),IF($Y$3="申万三级行业",[1]!s_info_industry_sw_2021(W334,公司分析!D$5,3),IF($Y$3="wind一级行业",[1]!s_info_industry_gics(W334,1),IF($Y$3="wind二级行业",[1]!s_info_industry_gics(W334,2),IF($Y$3="wind三级行业",[1]!s_info_industry_gics(W334,3),IF($Y$3="wind四级行业",[1]!s_info_industry_gics(W334,4),IF($Y$3="证监会门类行业",[1]!s_info_industry_csrc12_n(W334,公司分析!D$5,1),""))))))))</f>
        <v>特殊金融服务</v>
      </c>
      <c r="Z334" s="298" t="str">
        <f>IF(Y334=行业比较!$E$6,ROW(),"")</f>
        <v/>
      </c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  <c r="AM334" s="125"/>
      <c r="AN334" s="125"/>
      <c r="AO334" s="125"/>
      <c r="AP334" s="125"/>
    </row>
    <row r="335" spans="2:42" x14ac:dyDescent="0.35">
      <c r="B335" s="125"/>
      <c r="C335" s="125"/>
      <c r="D335" s="125"/>
      <c r="E335" s="125"/>
      <c r="F335" s="125"/>
      <c r="G335" s="125"/>
      <c r="H335" s="125"/>
      <c r="I335" s="269"/>
      <c r="J335" s="134"/>
      <c r="K335" s="134"/>
      <c r="L335" s="134"/>
      <c r="M335" s="134"/>
      <c r="N335" s="286"/>
      <c r="O335" s="286"/>
      <c r="P335" s="125"/>
      <c r="Q335" s="125"/>
      <c r="R335" s="125"/>
      <c r="S335" s="125"/>
      <c r="T335" s="125"/>
      <c r="U335" s="297"/>
      <c r="V335" s="253">
        <f t="shared" si="13"/>
        <v>0</v>
      </c>
      <c r="W335" s="348" t="str">
        <f>IF(板块成分!B337="","",板块成分!B337)</f>
        <v>0389.HK</v>
      </c>
      <c r="X335" s="270" t="str">
        <f>[1]!s_info_name(W335)</f>
        <v>通天酒业</v>
      </c>
      <c r="Y335" s="335" t="str">
        <f>IF($Y$3="申万一级行业",[1]!s_info_industry_sw_2021(W335,公司分析!D$5,1),IF($Y$3="申万二级行业",[1]!s_info_industry_sw_2021(W335,公司分析!D$5,2),IF($Y$3="申万三级行业",[1]!s_info_industry_sw_2021(W335,公司分析!D$5,3),IF($Y$3="wind一级行业",[1]!s_info_industry_gics(W335,1),IF($Y$3="wind二级行业",[1]!s_info_industry_gics(W335,2),IF($Y$3="wind三级行业",[1]!s_info_industry_gics(W335,3),IF($Y$3="wind四级行业",[1]!s_info_industry_gics(W335,4),IF($Y$3="证监会门类行业",[1]!s_info_industry_csrc12_n(W335,公司分析!D$5,1),""))))))))</f>
        <v>白酒与葡萄酒</v>
      </c>
      <c r="Z335" s="298" t="str">
        <f>IF(Y335=行业比较!$E$6,ROW(),"")</f>
        <v/>
      </c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</row>
    <row r="336" spans="2:42" x14ac:dyDescent="0.35">
      <c r="B336" s="125"/>
      <c r="C336" s="125"/>
      <c r="D336" s="125"/>
      <c r="E336" s="125"/>
      <c r="F336" s="125"/>
      <c r="G336" s="125"/>
      <c r="H336" s="125"/>
      <c r="I336" s="269"/>
      <c r="J336" s="134"/>
      <c r="K336" s="134"/>
      <c r="L336" s="134"/>
      <c r="M336" s="134"/>
      <c r="N336" s="286"/>
      <c r="O336" s="286"/>
      <c r="P336" s="125"/>
      <c r="Q336" s="125"/>
      <c r="R336" s="125"/>
      <c r="S336" s="125"/>
      <c r="T336" s="125"/>
      <c r="U336" s="297"/>
      <c r="V336" s="253">
        <f t="shared" si="13"/>
        <v>0</v>
      </c>
      <c r="W336" s="348" t="str">
        <f>IF(板块成分!B338="","",板块成分!B338)</f>
        <v>0390.HK</v>
      </c>
      <c r="X336" s="270" t="str">
        <f>[1]!s_info_name(W336)</f>
        <v>中国中铁</v>
      </c>
      <c r="Y336" s="335" t="str">
        <f>IF($Y$3="申万一级行业",[1]!s_info_industry_sw_2021(W336,公司分析!D$5,1),IF($Y$3="申万二级行业",[1]!s_info_industry_sw_2021(W336,公司分析!D$5,2),IF($Y$3="申万三级行业",[1]!s_info_industry_sw_2021(W336,公司分析!D$5,3),IF($Y$3="wind一级行业",[1]!s_info_industry_gics(W336,1),IF($Y$3="wind二级行业",[1]!s_info_industry_gics(W336,2),IF($Y$3="wind三级行业",[1]!s_info_industry_gics(W336,3),IF($Y$3="wind四级行业",[1]!s_info_industry_gics(W336,4),IF($Y$3="证监会门类行业",[1]!s_info_industry_csrc12_n(W336,公司分析!D$5,1),""))))))))</f>
        <v>建筑与工程</v>
      </c>
      <c r="Z336" s="298" t="str">
        <f>IF(Y336=行业比较!$E$6,ROW(),"")</f>
        <v/>
      </c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  <c r="AM336" s="125"/>
      <c r="AN336" s="125"/>
      <c r="AO336" s="125"/>
      <c r="AP336" s="125"/>
    </row>
    <row r="337" spans="2:42" x14ac:dyDescent="0.35">
      <c r="B337" s="125"/>
      <c r="C337" s="125"/>
      <c r="D337" s="125"/>
      <c r="E337" s="125"/>
      <c r="F337" s="125"/>
      <c r="G337" s="125"/>
      <c r="H337" s="125"/>
      <c r="I337" s="269"/>
      <c r="J337" s="134"/>
      <c r="K337" s="134"/>
      <c r="L337" s="134"/>
      <c r="M337" s="134"/>
      <c r="N337" s="286"/>
      <c r="O337" s="286"/>
      <c r="P337" s="125"/>
      <c r="Q337" s="125"/>
      <c r="R337" s="125"/>
      <c r="S337" s="125"/>
      <c r="T337" s="125"/>
      <c r="U337" s="297"/>
      <c r="V337" s="253">
        <f t="shared" si="13"/>
        <v>0</v>
      </c>
      <c r="W337" s="348" t="str">
        <f>IF(板块成分!B339="","",板块成分!B339)</f>
        <v>0391.HK</v>
      </c>
      <c r="X337" s="270" t="str">
        <f>[1]!s_info_name(W337)</f>
        <v>美亚娱乐资讯</v>
      </c>
      <c r="Y337" s="335" t="str">
        <f>IF($Y$3="申万一级行业",[1]!s_info_industry_sw_2021(W337,公司分析!D$5,1),IF($Y$3="申万二级行业",[1]!s_info_industry_sw_2021(W337,公司分析!D$5,2),IF($Y$3="申万三级行业",[1]!s_info_industry_sw_2021(W337,公司分析!D$5,3),IF($Y$3="wind一级行业",[1]!s_info_industry_gics(W337,1),IF($Y$3="wind二级行业",[1]!s_info_industry_gics(W337,2),IF($Y$3="wind三级行业",[1]!s_info_industry_gics(W337,3),IF($Y$3="wind四级行业",[1]!s_info_industry_gics(W337,4),IF($Y$3="证监会门类行业",[1]!s_info_industry_csrc12_n(W337,公司分析!D$5,1),""))))))))</f>
        <v>电影与娱乐</v>
      </c>
      <c r="Z337" s="298" t="str">
        <f>IF(Y337=行业比较!$E$6,ROW(),"")</f>
        <v/>
      </c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  <c r="AM337" s="125"/>
      <c r="AN337" s="125"/>
      <c r="AO337" s="125"/>
      <c r="AP337" s="125"/>
    </row>
    <row r="338" spans="2:42" x14ac:dyDescent="0.35">
      <c r="B338" s="125"/>
      <c r="C338" s="125"/>
      <c r="D338" s="125"/>
      <c r="E338" s="125"/>
      <c r="F338" s="125"/>
      <c r="G338" s="125"/>
      <c r="H338" s="125"/>
      <c r="I338" s="269"/>
      <c r="J338" s="134"/>
      <c r="K338" s="134"/>
      <c r="L338" s="134"/>
      <c r="M338" s="134"/>
      <c r="N338" s="286"/>
      <c r="O338" s="286"/>
      <c r="P338" s="125"/>
      <c r="Q338" s="125"/>
      <c r="R338" s="125"/>
      <c r="S338" s="125"/>
      <c r="T338" s="125"/>
      <c r="U338" s="297"/>
      <c r="V338" s="253">
        <f t="shared" si="13"/>
        <v>0</v>
      </c>
      <c r="W338" s="348" t="str">
        <f>IF(板块成分!B340="","",板块成分!B340)</f>
        <v>0392.HK</v>
      </c>
      <c r="X338" s="270" t="str">
        <f>[1]!s_info_name(W338)</f>
        <v>北京控股</v>
      </c>
      <c r="Y338" s="335" t="str">
        <f>IF($Y$3="申万一级行业",[1]!s_info_industry_sw_2021(W338,公司分析!D$5,1),IF($Y$3="申万二级行业",[1]!s_info_industry_sw_2021(W338,公司分析!D$5,2),IF($Y$3="申万三级行业",[1]!s_info_industry_sw_2021(W338,公司分析!D$5,3),IF($Y$3="wind一级行业",[1]!s_info_industry_gics(W338,1),IF($Y$3="wind二级行业",[1]!s_info_industry_gics(W338,2),IF($Y$3="wind三级行业",[1]!s_info_industry_gics(W338,3),IF($Y$3="wind四级行业",[1]!s_info_industry_gics(W338,4),IF($Y$3="证监会门类行业",[1]!s_info_industry_csrc12_n(W338,公司分析!D$5,1),""))))))))</f>
        <v>燃气</v>
      </c>
      <c r="Z338" s="298" t="str">
        <f>IF(Y338=行业比较!$E$6,ROW(),"")</f>
        <v/>
      </c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  <c r="AM338" s="125"/>
      <c r="AN338" s="125"/>
      <c r="AO338" s="125"/>
      <c r="AP338" s="125"/>
    </row>
    <row r="339" spans="2:42" x14ac:dyDescent="0.35">
      <c r="B339" s="125"/>
      <c r="C339" s="125"/>
      <c r="D339" s="125"/>
      <c r="E339" s="125"/>
      <c r="F339" s="125"/>
      <c r="G339" s="125"/>
      <c r="H339" s="125"/>
      <c r="I339" s="269"/>
      <c r="J339" s="134"/>
      <c r="K339" s="134"/>
      <c r="L339" s="134"/>
      <c r="M339" s="134"/>
      <c r="N339" s="286"/>
      <c r="O339" s="286"/>
      <c r="P339" s="125"/>
      <c r="Q339" s="125"/>
      <c r="R339" s="125"/>
      <c r="S339" s="125"/>
      <c r="T339" s="125"/>
      <c r="U339" s="297"/>
      <c r="V339" s="253">
        <f t="shared" si="13"/>
        <v>0</v>
      </c>
      <c r="W339" s="348" t="str">
        <f>IF(板块成分!B341="","",板块成分!B341)</f>
        <v>0393.HK</v>
      </c>
      <c r="X339" s="270" t="str">
        <f>[1]!s_info_name(W339)</f>
        <v>旭日企业</v>
      </c>
      <c r="Y339" s="335" t="str">
        <f>IF($Y$3="申万一级行业",[1]!s_info_industry_sw_2021(W339,公司分析!D$5,1),IF($Y$3="申万二级行业",[1]!s_info_industry_sw_2021(W339,公司分析!D$5,2),IF($Y$3="申万三级行业",[1]!s_info_industry_sw_2021(W339,公司分析!D$5,3),IF($Y$3="wind一级行业",[1]!s_info_industry_gics(W339,1),IF($Y$3="wind二级行业",[1]!s_info_industry_gics(W339,2),IF($Y$3="wind三级行业",[1]!s_info_industry_gics(W339,3),IF($Y$3="wind四级行业",[1]!s_info_industry_gics(W339,4),IF($Y$3="证监会门类行业",[1]!s_info_industry_csrc12_n(W339,公司分析!D$5,1),""))))))))</f>
        <v>房地产开发</v>
      </c>
      <c r="Z339" s="298" t="str">
        <f>IF(Y339=行业比较!$E$6,ROW(),"")</f>
        <v/>
      </c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  <c r="AM339" s="125"/>
      <c r="AN339" s="125"/>
      <c r="AO339" s="125"/>
      <c r="AP339" s="125"/>
    </row>
    <row r="340" spans="2:42" x14ac:dyDescent="0.35">
      <c r="B340" s="125"/>
      <c r="C340" s="125"/>
      <c r="D340" s="125"/>
      <c r="E340" s="125"/>
      <c r="F340" s="125"/>
      <c r="G340" s="125"/>
      <c r="H340" s="125"/>
      <c r="I340" s="269"/>
      <c r="J340" s="134"/>
      <c r="K340" s="134"/>
      <c r="L340" s="134"/>
      <c r="M340" s="134"/>
      <c r="N340" s="286"/>
      <c r="O340" s="286"/>
      <c r="P340" s="125"/>
      <c r="Q340" s="125"/>
      <c r="R340" s="125"/>
      <c r="S340" s="125"/>
      <c r="T340" s="125"/>
      <c r="U340" s="297"/>
      <c r="V340" s="253">
        <f t="shared" si="13"/>
        <v>0</v>
      </c>
      <c r="W340" s="348" t="str">
        <f>IF(板块成分!B342="","",板块成分!B342)</f>
        <v>0396.HK</v>
      </c>
      <c r="X340" s="270" t="str">
        <f>[1]!s_info_name(W340)</f>
        <v>兴利(香港)控股</v>
      </c>
      <c r="Y340" s="335" t="str">
        <f>IF($Y$3="申万一级行业",[1]!s_info_industry_sw_2021(W340,公司分析!D$5,1),IF($Y$3="申万二级行业",[1]!s_info_industry_sw_2021(W340,公司分析!D$5,2),IF($Y$3="申万三级行业",[1]!s_info_industry_sw_2021(W340,公司分析!D$5,3),IF($Y$3="wind一级行业",[1]!s_info_industry_gics(W340,1),IF($Y$3="wind二级行业",[1]!s_info_industry_gics(W340,2),IF($Y$3="wind三级行业",[1]!s_info_industry_gics(W340,3),IF($Y$3="wind四级行业",[1]!s_info_industry_gics(W340,4),IF($Y$3="证监会门类行业",[1]!s_info_industry_csrc12_n(W340,公司分析!D$5,1),""))))))))</f>
        <v>家庭装饰品</v>
      </c>
      <c r="Z340" s="298" t="str">
        <f>IF(Y340=行业比较!$E$6,ROW(),"")</f>
        <v/>
      </c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  <c r="AM340" s="125"/>
      <c r="AN340" s="125"/>
      <c r="AO340" s="125"/>
      <c r="AP340" s="125"/>
    </row>
    <row r="341" spans="2:42" x14ac:dyDescent="0.35">
      <c r="B341" s="125"/>
      <c r="C341" s="125"/>
      <c r="D341" s="125"/>
      <c r="E341" s="125"/>
      <c r="F341" s="125"/>
      <c r="G341" s="125"/>
      <c r="H341" s="125"/>
      <c r="I341" s="269"/>
      <c r="J341" s="134"/>
      <c r="K341" s="134"/>
      <c r="L341" s="134"/>
      <c r="M341" s="134"/>
      <c r="N341" s="286"/>
      <c r="O341" s="286"/>
      <c r="P341" s="125"/>
      <c r="Q341" s="125"/>
      <c r="R341" s="125"/>
      <c r="S341" s="125"/>
      <c r="T341" s="125"/>
      <c r="U341" s="297"/>
      <c r="V341" s="253">
        <f t="shared" si="13"/>
        <v>0</v>
      </c>
      <c r="W341" s="348" t="str">
        <f>IF(板块成分!B343="","",板块成分!B343)</f>
        <v>0397.HK</v>
      </c>
      <c r="X341" s="270" t="str">
        <f>[1]!s_info_name(W341)</f>
        <v>嬴集团</v>
      </c>
      <c r="Y341" s="335" t="str">
        <f>IF($Y$3="申万一级行业",[1]!s_info_industry_sw_2021(W341,公司分析!D$5,1),IF($Y$3="申万二级行业",[1]!s_info_industry_sw_2021(W341,公司分析!D$5,2),IF($Y$3="申万三级行业",[1]!s_info_industry_sw_2021(W341,公司分析!D$5,3),IF($Y$3="wind一级行业",[1]!s_info_industry_gics(W341,1),IF($Y$3="wind二级行业",[1]!s_info_industry_gics(W341,2),IF($Y$3="wind三级行业",[1]!s_info_industry_gics(W341,3),IF($Y$3="wind四级行业",[1]!s_info_industry_gics(W341,4),IF($Y$3="证监会门类行业",[1]!s_info_industry_csrc12_n(W341,公司分析!D$5,1),""))))))))</f>
        <v>其他多元金融服务</v>
      </c>
      <c r="Z341" s="298" t="str">
        <f>IF(Y341=行业比较!$E$6,ROW(),"")</f>
        <v/>
      </c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  <c r="AM341" s="125"/>
      <c r="AN341" s="125"/>
      <c r="AO341" s="125"/>
      <c r="AP341" s="125"/>
    </row>
    <row r="342" spans="2:42" x14ac:dyDescent="0.35">
      <c r="B342" s="125"/>
      <c r="C342" s="125"/>
      <c r="D342" s="125"/>
      <c r="E342" s="125"/>
      <c r="F342" s="125"/>
      <c r="G342" s="125"/>
      <c r="H342" s="125"/>
      <c r="I342" s="269"/>
      <c r="J342" s="134"/>
      <c r="K342" s="134"/>
      <c r="L342" s="134"/>
      <c r="M342" s="134"/>
      <c r="N342" s="286"/>
      <c r="O342" s="286"/>
      <c r="P342" s="125"/>
      <c r="Q342" s="125"/>
      <c r="R342" s="125"/>
      <c r="S342" s="125"/>
      <c r="T342" s="125"/>
      <c r="U342" s="297"/>
      <c r="V342" s="253">
        <f t="shared" si="13"/>
        <v>0</v>
      </c>
      <c r="W342" s="348" t="str">
        <f>IF(板块成分!B344="","",板块成分!B344)</f>
        <v>0398.HK</v>
      </c>
      <c r="X342" s="270" t="str">
        <f>[1]!s_info_name(W342)</f>
        <v>东方表行集团</v>
      </c>
      <c r="Y342" s="335" t="str">
        <f>IF($Y$3="申万一级行业",[1]!s_info_industry_sw_2021(W342,公司分析!D$5,1),IF($Y$3="申万二级行业",[1]!s_info_industry_sw_2021(W342,公司分析!D$5,2),IF($Y$3="申万三级行业",[1]!s_info_industry_sw_2021(W342,公司分析!D$5,3),IF($Y$3="wind一级行业",[1]!s_info_industry_gics(W342,1),IF($Y$3="wind二级行业",[1]!s_info_industry_gics(W342,2),IF($Y$3="wind三级行业",[1]!s_info_industry_gics(W342,3),IF($Y$3="wind四级行业",[1]!s_info_industry_gics(W342,4),IF($Y$3="证监会门类行业",[1]!s_info_industry_csrc12_n(W342,公司分析!D$5,1),""))))))))</f>
        <v>专卖店</v>
      </c>
      <c r="Z342" s="298" t="str">
        <f>IF(Y342=行业比较!$E$6,ROW(),"")</f>
        <v/>
      </c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  <c r="AM342" s="125"/>
      <c r="AN342" s="125"/>
      <c r="AO342" s="125"/>
      <c r="AP342" s="125"/>
    </row>
    <row r="343" spans="2:42" x14ac:dyDescent="0.35">
      <c r="B343" s="125"/>
      <c r="C343" s="125"/>
      <c r="D343" s="125"/>
      <c r="E343" s="125"/>
      <c r="F343" s="125"/>
      <c r="G343" s="125"/>
      <c r="H343" s="125"/>
      <c r="I343" s="269"/>
      <c r="J343" s="134"/>
      <c r="K343" s="134"/>
      <c r="L343" s="134"/>
      <c r="M343" s="134"/>
      <c r="N343" s="286"/>
      <c r="O343" s="286"/>
      <c r="P343" s="125"/>
      <c r="Q343" s="125"/>
      <c r="R343" s="125"/>
      <c r="S343" s="125"/>
      <c r="T343" s="125"/>
      <c r="U343" s="297"/>
      <c r="V343" s="253">
        <f t="shared" si="13"/>
        <v>0</v>
      </c>
      <c r="W343" s="348" t="str">
        <f>IF(板块成分!B345="","",板块成分!B345)</f>
        <v>0399.HK</v>
      </c>
      <c r="X343" s="270" t="str">
        <f>[1]!s_info_name(W343)</f>
        <v>领航医药生物科技</v>
      </c>
      <c r="Y343" s="335" t="str">
        <f>IF($Y$3="申万一级行业",[1]!s_info_industry_sw_2021(W343,公司分析!D$5,1),IF($Y$3="申万二级行业",[1]!s_info_industry_sw_2021(W343,公司分析!D$5,2),IF($Y$3="申万三级行业",[1]!s_info_industry_sw_2021(W343,公司分析!D$5,3),IF($Y$3="wind一级行业",[1]!s_info_industry_gics(W343,1),IF($Y$3="wind二级行业",[1]!s_info_industry_gics(W343,2),IF($Y$3="wind三级行业",[1]!s_info_industry_gics(W343,3),IF($Y$3="wind四级行业",[1]!s_info_industry_gics(W343,4),IF($Y$3="证监会门类行业",[1]!s_info_industry_csrc12_n(W343,公司分析!D$5,1),""))))))))</f>
        <v>个人用品</v>
      </c>
      <c r="Z343" s="298" t="str">
        <f>IF(Y343=行业比较!$E$6,ROW(),"")</f>
        <v/>
      </c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  <c r="AM343" s="125"/>
      <c r="AN343" s="125"/>
      <c r="AO343" s="125"/>
      <c r="AP343" s="125"/>
    </row>
    <row r="344" spans="2:42" x14ac:dyDescent="0.35">
      <c r="B344" s="125"/>
      <c r="C344" s="125"/>
      <c r="D344" s="125"/>
      <c r="E344" s="125"/>
      <c r="F344" s="125"/>
      <c r="G344" s="125"/>
      <c r="H344" s="125"/>
      <c r="I344" s="269"/>
      <c r="J344" s="134"/>
      <c r="K344" s="134"/>
      <c r="L344" s="134"/>
      <c r="M344" s="134"/>
      <c r="N344" s="286"/>
      <c r="O344" s="286"/>
      <c r="P344" s="125"/>
      <c r="Q344" s="125"/>
      <c r="R344" s="125"/>
      <c r="S344" s="125"/>
      <c r="T344" s="125"/>
      <c r="U344" s="297"/>
      <c r="V344" s="253">
        <f t="shared" si="13"/>
        <v>0</v>
      </c>
      <c r="W344" s="348" t="str">
        <f>IF(板块成分!B346="","",板块成分!B346)</f>
        <v>0400.HK</v>
      </c>
      <c r="X344" s="270" t="str">
        <f>[1]!s_info_name(W344)</f>
        <v>硬蛋创新</v>
      </c>
      <c r="Y344" s="335" t="str">
        <f>IF($Y$3="申万一级行业",[1]!s_info_industry_sw_2021(W344,公司分析!D$5,1),IF($Y$3="申万二级行业",[1]!s_info_industry_sw_2021(W344,公司分析!D$5,2),IF($Y$3="申万三级行业",[1]!s_info_industry_sw_2021(W344,公司分析!D$5,3),IF($Y$3="wind一级行业",[1]!s_info_industry_gics(W344,1),IF($Y$3="wind二级行业",[1]!s_info_industry_gics(W344,2),IF($Y$3="wind三级行业",[1]!s_info_industry_gics(W344,3),IF($Y$3="wind四级行业",[1]!s_info_industry_gics(W344,4),IF($Y$3="证监会门类行业",[1]!s_info_industry_csrc12_n(W344,公司分析!D$5,1),""))))))))</f>
        <v>互联网零售</v>
      </c>
      <c r="Z344" s="298" t="str">
        <f>IF(Y344=行业比较!$E$6,ROW(),"")</f>
        <v/>
      </c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  <c r="AM344" s="125"/>
      <c r="AN344" s="125"/>
      <c r="AO344" s="125"/>
      <c r="AP344" s="125"/>
    </row>
    <row r="345" spans="2:42" x14ac:dyDescent="0.35">
      <c r="B345" s="125"/>
      <c r="C345" s="125"/>
      <c r="D345" s="125"/>
      <c r="E345" s="125"/>
      <c r="F345" s="125"/>
      <c r="G345" s="125"/>
      <c r="H345" s="125"/>
      <c r="I345" s="269"/>
      <c r="J345" s="134"/>
      <c r="K345" s="134"/>
      <c r="L345" s="134"/>
      <c r="M345" s="134"/>
      <c r="N345" s="286"/>
      <c r="O345" s="286"/>
      <c r="P345" s="125"/>
      <c r="Q345" s="125"/>
      <c r="R345" s="125"/>
      <c r="S345" s="125"/>
      <c r="T345" s="125"/>
      <c r="U345" s="297"/>
      <c r="V345" s="253">
        <f t="shared" si="13"/>
        <v>0</v>
      </c>
      <c r="W345" s="348" t="str">
        <f>IF(板块成分!B347="","",板块成分!B347)</f>
        <v>0401.HK</v>
      </c>
      <c r="X345" s="270" t="str">
        <f>[1]!s_info_name(W345)</f>
        <v>万嘉集团</v>
      </c>
      <c r="Y345" s="335" t="str">
        <f>IF($Y$3="申万一级行业",[1]!s_info_industry_sw_2021(W345,公司分析!D$5,1),IF($Y$3="申万二级行业",[1]!s_info_industry_sw_2021(W345,公司分析!D$5,2),IF($Y$3="申万三级行业",[1]!s_info_industry_sw_2021(W345,公司分析!D$5,3),IF($Y$3="wind一级行业",[1]!s_info_industry_gics(W345,1),IF($Y$3="wind二级行业",[1]!s_info_industry_gics(W345,2),IF($Y$3="wind三级行业",[1]!s_info_industry_gics(W345,3),IF($Y$3="wind四级行业",[1]!s_info_industry_gics(W345,4),IF($Y$3="证监会门类行业",[1]!s_info_industry_csrc12_n(W345,公司分析!D$5,1),""))))))))</f>
        <v>保健护理产品经销商</v>
      </c>
      <c r="Z345" s="298" t="str">
        <f>IF(Y345=行业比较!$E$6,ROW(),"")</f>
        <v/>
      </c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  <c r="AM345" s="125"/>
      <c r="AN345" s="125"/>
      <c r="AO345" s="125"/>
      <c r="AP345" s="125"/>
    </row>
    <row r="346" spans="2:42" x14ac:dyDescent="0.35">
      <c r="B346" s="125"/>
      <c r="C346" s="125"/>
      <c r="D346" s="125"/>
      <c r="E346" s="125"/>
      <c r="F346" s="125"/>
      <c r="G346" s="125"/>
      <c r="H346" s="125"/>
      <c r="I346" s="269"/>
      <c r="J346" s="134"/>
      <c r="K346" s="134"/>
      <c r="L346" s="134"/>
      <c r="M346" s="134"/>
      <c r="N346" s="286"/>
      <c r="O346" s="286"/>
      <c r="P346" s="125"/>
      <c r="Q346" s="125"/>
      <c r="R346" s="125"/>
      <c r="S346" s="125"/>
      <c r="T346" s="125"/>
      <c r="U346" s="297"/>
      <c r="V346" s="253">
        <f t="shared" si="13"/>
        <v>0</v>
      </c>
      <c r="W346" s="348" t="str">
        <f>IF(板块成分!B348="","",板块成分!B348)</f>
        <v>0403.HK</v>
      </c>
      <c r="X346" s="270" t="str">
        <f>[1]!s_info_name(W346)</f>
        <v>星光集团</v>
      </c>
      <c r="Y346" s="335" t="str">
        <f>IF($Y$3="申万一级行业",[1]!s_info_industry_sw_2021(W346,公司分析!D$5,1),IF($Y$3="申万二级行业",[1]!s_info_industry_sw_2021(W346,公司分析!D$5,2),IF($Y$3="申万三级行业",[1]!s_info_industry_sw_2021(W346,公司分析!D$5,3),IF($Y$3="wind一级行业",[1]!s_info_industry_gics(W346,1),IF($Y$3="wind二级行业",[1]!s_info_industry_gics(W346,2),IF($Y$3="wind三级行业",[1]!s_info_industry_gics(W346,3),IF($Y$3="wind四级行业",[1]!s_info_industry_gics(W346,4),IF($Y$3="证监会门类行业",[1]!s_info_industry_csrc12_n(W346,公司分析!D$5,1),""))))))))</f>
        <v>纸包装</v>
      </c>
      <c r="Z346" s="298" t="str">
        <f>IF(Y346=行业比较!$E$6,ROW(),"")</f>
        <v/>
      </c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  <c r="AM346" s="125"/>
      <c r="AN346" s="125"/>
      <c r="AO346" s="125"/>
      <c r="AP346" s="125"/>
    </row>
    <row r="347" spans="2:42" x14ac:dyDescent="0.35">
      <c r="B347" s="125"/>
      <c r="C347" s="125"/>
      <c r="D347" s="125"/>
      <c r="E347" s="125"/>
      <c r="F347" s="125"/>
      <c r="G347" s="125"/>
      <c r="H347" s="125"/>
      <c r="I347" s="269"/>
      <c r="J347" s="134"/>
      <c r="K347" s="134"/>
      <c r="L347" s="134"/>
      <c r="M347" s="134"/>
      <c r="N347" s="286"/>
      <c r="O347" s="286"/>
      <c r="P347" s="125"/>
      <c r="Q347" s="125"/>
      <c r="R347" s="125"/>
      <c r="S347" s="125"/>
      <c r="T347" s="125"/>
      <c r="U347" s="297"/>
      <c r="V347" s="253">
        <f t="shared" si="13"/>
        <v>0</v>
      </c>
      <c r="W347" s="348" t="str">
        <f>IF(板块成分!B349="","",板块成分!B349)</f>
        <v>0405.HK</v>
      </c>
      <c r="X347" s="270" t="str">
        <f>[1]!s_info_name(W347)</f>
        <v>越秀房产信托基金</v>
      </c>
      <c r="Y347" s="335" t="str">
        <f>IF($Y$3="申万一级行业",[1]!s_info_industry_sw_2021(W347,公司分析!D$5,1),IF($Y$3="申万二级行业",[1]!s_info_industry_sw_2021(W347,公司分析!D$5,2),IF($Y$3="申万三级行业",[1]!s_info_industry_sw_2021(W347,公司分析!D$5,3),IF($Y$3="wind一级行业",[1]!s_info_industry_gics(W347,1),IF($Y$3="wind二级行业",[1]!s_info_industry_gics(W347,2),IF($Y$3="wind三级行业",[1]!s_info_industry_gics(W347,3),IF($Y$3="wind四级行业",[1]!s_info_industry_gics(W347,4),IF($Y$3="证监会门类行业",[1]!s_info_industry_csrc12_n(W347,公司分析!D$5,1),""))))))))</f>
        <v>零售业房地产投资信托</v>
      </c>
      <c r="Z347" s="298" t="str">
        <f>IF(Y347=行业比较!$E$6,ROW(),"")</f>
        <v/>
      </c>
      <c r="AA347" s="125"/>
      <c r="AB347" s="125"/>
      <c r="AC347" s="125"/>
      <c r="AD347" s="125"/>
      <c r="AE347" s="125"/>
      <c r="AF347" s="125"/>
      <c r="AG347" s="125"/>
      <c r="AH347" s="125"/>
      <c r="AI347" s="125"/>
      <c r="AJ347" s="125"/>
      <c r="AK347" s="125"/>
      <c r="AL347" s="125"/>
      <c r="AM347" s="125"/>
      <c r="AN347" s="125"/>
      <c r="AO347" s="125"/>
      <c r="AP347" s="125"/>
    </row>
    <row r="348" spans="2:42" x14ac:dyDescent="0.35">
      <c r="B348" s="125"/>
      <c r="C348" s="125"/>
      <c r="D348" s="125"/>
      <c r="E348" s="125"/>
      <c r="F348" s="125"/>
      <c r="G348" s="125"/>
      <c r="H348" s="125"/>
      <c r="I348" s="269"/>
      <c r="J348" s="134"/>
      <c r="K348" s="134"/>
      <c r="L348" s="134"/>
      <c r="M348" s="134"/>
      <c r="N348" s="286"/>
      <c r="O348" s="286"/>
      <c r="P348" s="125"/>
      <c r="Q348" s="125"/>
      <c r="R348" s="125"/>
      <c r="S348" s="125"/>
      <c r="T348" s="125"/>
      <c r="U348" s="297"/>
      <c r="V348" s="253">
        <f t="shared" si="13"/>
        <v>0</v>
      </c>
      <c r="W348" s="348" t="str">
        <f>IF(板块成分!B350="","",板块成分!B350)</f>
        <v>0406.HK</v>
      </c>
      <c r="X348" s="270" t="str">
        <f>[1]!s_info_name(W348)</f>
        <v>有利集团</v>
      </c>
      <c r="Y348" s="335" t="str">
        <f>IF($Y$3="申万一级行业",[1]!s_info_industry_sw_2021(W348,公司分析!D$5,1),IF($Y$3="申万二级行业",[1]!s_info_industry_sw_2021(W348,公司分析!D$5,2),IF($Y$3="申万三级行业",[1]!s_info_industry_sw_2021(W348,公司分析!D$5,3),IF($Y$3="wind一级行业",[1]!s_info_industry_gics(W348,1),IF($Y$3="wind二级行业",[1]!s_info_industry_gics(W348,2),IF($Y$3="wind三级行业",[1]!s_info_industry_gics(W348,3),IF($Y$3="wind四级行业",[1]!s_info_industry_gics(W348,4),IF($Y$3="证监会门类行业",[1]!s_info_industry_csrc12_n(W348,公司分析!D$5,1),""))))))))</f>
        <v>建筑与工程</v>
      </c>
      <c r="Z348" s="298" t="str">
        <f>IF(Y348=行业比较!$E$6,ROW(),"")</f>
        <v/>
      </c>
      <c r="AA348" s="125"/>
      <c r="AB348" s="125"/>
      <c r="AC348" s="125"/>
      <c r="AD348" s="125"/>
      <c r="AE348" s="125"/>
      <c r="AF348" s="125"/>
      <c r="AG348" s="125"/>
      <c r="AH348" s="125"/>
      <c r="AI348" s="125"/>
      <c r="AJ348" s="125"/>
      <c r="AK348" s="125"/>
      <c r="AL348" s="125"/>
      <c r="AM348" s="125"/>
      <c r="AN348" s="125"/>
      <c r="AO348" s="125"/>
      <c r="AP348" s="125"/>
    </row>
    <row r="349" spans="2:42" x14ac:dyDescent="0.35">
      <c r="B349" s="125"/>
      <c r="C349" s="125"/>
      <c r="D349" s="125"/>
      <c r="E349" s="125"/>
      <c r="F349" s="125"/>
      <c r="G349" s="125"/>
      <c r="H349" s="125"/>
      <c r="I349" s="269"/>
      <c r="J349" s="134"/>
      <c r="K349" s="134"/>
      <c r="L349" s="134"/>
      <c r="M349" s="134"/>
      <c r="N349" s="286"/>
      <c r="O349" s="286"/>
      <c r="P349" s="125"/>
      <c r="Q349" s="125"/>
      <c r="R349" s="125"/>
      <c r="S349" s="125"/>
      <c r="T349" s="125"/>
      <c r="U349" s="297"/>
      <c r="V349" s="253">
        <f t="shared" si="13"/>
        <v>0</v>
      </c>
      <c r="W349" s="348" t="str">
        <f>IF(板块成分!B351="","",板块成分!B351)</f>
        <v>0408.HK</v>
      </c>
      <c r="X349" s="270" t="str">
        <f>[1]!s_info_name(W349)</f>
        <v>叶氏化工集团</v>
      </c>
      <c r="Y349" s="335" t="str">
        <f>IF($Y$3="申万一级行业",[1]!s_info_industry_sw_2021(W349,公司分析!D$5,1),IF($Y$3="申万二级行业",[1]!s_info_industry_sw_2021(W349,公司分析!D$5,2),IF($Y$3="申万三级行业",[1]!s_info_industry_sw_2021(W349,公司分析!D$5,3),IF($Y$3="wind一级行业",[1]!s_info_industry_gics(W349,1),IF($Y$3="wind二级行业",[1]!s_info_industry_gics(W349,2),IF($Y$3="wind三级行业",[1]!s_info_industry_gics(W349,3),IF($Y$3="wind四级行业",[1]!s_info_industry_gics(W349,4),IF($Y$3="证监会门类行业",[1]!s_info_industry_csrc12_n(W349,公司分析!D$5,1),""))))))))</f>
        <v>特种化工</v>
      </c>
      <c r="Z349" s="298" t="str">
        <f>IF(Y349=行业比较!$E$6,ROW(),"")</f>
        <v/>
      </c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5"/>
      <c r="AL349" s="125"/>
      <c r="AM349" s="125"/>
      <c r="AN349" s="125"/>
      <c r="AO349" s="125"/>
      <c r="AP349" s="125"/>
    </row>
    <row r="350" spans="2:42" x14ac:dyDescent="0.35">
      <c r="B350" s="125"/>
      <c r="C350" s="125"/>
      <c r="D350" s="125"/>
      <c r="E350" s="125"/>
      <c r="F350" s="125"/>
      <c r="G350" s="125"/>
      <c r="H350" s="125"/>
      <c r="I350" s="269"/>
      <c r="J350" s="134"/>
      <c r="K350" s="134"/>
      <c r="L350" s="134"/>
      <c r="M350" s="134"/>
      <c r="N350" s="286"/>
      <c r="O350" s="286"/>
      <c r="P350" s="125"/>
      <c r="Q350" s="125"/>
      <c r="R350" s="125"/>
      <c r="S350" s="125"/>
      <c r="T350" s="125"/>
      <c r="U350" s="297"/>
      <c r="V350" s="253">
        <f t="shared" si="13"/>
        <v>0</v>
      </c>
      <c r="W350" s="348" t="str">
        <f>IF(板块成分!B352="","",板块成分!B352)</f>
        <v>0410.HK</v>
      </c>
      <c r="X350" s="270" t="str">
        <f>[1]!s_info_name(W350)</f>
        <v>SOHO中国</v>
      </c>
      <c r="Y350" s="335" t="str">
        <f>IF($Y$3="申万一级行业",[1]!s_info_industry_sw_2021(W350,公司分析!D$5,1),IF($Y$3="申万二级行业",[1]!s_info_industry_sw_2021(W350,公司分析!D$5,2),IF($Y$3="申万三级行业",[1]!s_info_industry_sw_2021(W350,公司分析!D$5,3),IF($Y$3="wind一级行业",[1]!s_info_industry_gics(W350,1),IF($Y$3="wind二级行业",[1]!s_info_industry_gics(W350,2),IF($Y$3="wind三级行业",[1]!s_info_industry_gics(W350,3),IF($Y$3="wind四级行业",[1]!s_info_industry_gics(W350,4),IF($Y$3="证监会门类行业",[1]!s_info_industry_csrc12_n(W350,公司分析!D$5,1),""))))))))</f>
        <v>房地产经营公司</v>
      </c>
      <c r="Z350" s="298" t="str">
        <f>IF(Y350=行业比较!$E$6,ROW(),"")</f>
        <v/>
      </c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5"/>
      <c r="AL350" s="125"/>
      <c r="AM350" s="125"/>
      <c r="AN350" s="125"/>
      <c r="AO350" s="125"/>
      <c r="AP350" s="125"/>
    </row>
    <row r="351" spans="2:42" x14ac:dyDescent="0.35">
      <c r="B351" s="125"/>
      <c r="C351" s="125"/>
      <c r="D351" s="125"/>
      <c r="E351" s="125"/>
      <c r="F351" s="125"/>
      <c r="G351" s="125"/>
      <c r="H351" s="125"/>
      <c r="I351" s="269"/>
      <c r="J351" s="134"/>
      <c r="K351" s="134"/>
      <c r="L351" s="134"/>
      <c r="M351" s="134"/>
      <c r="N351" s="286"/>
      <c r="O351" s="286"/>
      <c r="P351" s="125"/>
      <c r="Q351" s="125"/>
      <c r="R351" s="125"/>
      <c r="S351" s="125"/>
      <c r="T351" s="125"/>
      <c r="U351" s="297"/>
      <c r="V351" s="253">
        <f t="shared" si="13"/>
        <v>0</v>
      </c>
      <c r="W351" s="348" t="str">
        <f>IF(板块成分!B353="","",板块成分!B353)</f>
        <v>0411.HK</v>
      </c>
      <c r="X351" s="270" t="str">
        <f>[1]!s_info_name(W351)</f>
        <v>南顺(香港)</v>
      </c>
      <c r="Y351" s="335" t="str">
        <f>IF($Y$3="申万一级行业",[1]!s_info_industry_sw_2021(W351,公司分析!D$5,1),IF($Y$3="申万二级行业",[1]!s_info_industry_sw_2021(W351,公司分析!D$5,2),IF($Y$3="申万三级行业",[1]!s_info_industry_sw_2021(W351,公司分析!D$5,3),IF($Y$3="wind一级行业",[1]!s_info_industry_gics(W351,1),IF($Y$3="wind二级行业",[1]!s_info_industry_gics(W351,2),IF($Y$3="wind三级行业",[1]!s_info_industry_gics(W351,3),IF($Y$3="wind四级行业",[1]!s_info_industry_gics(W351,4),IF($Y$3="证监会门类行业",[1]!s_info_industry_csrc12_n(W351,公司分析!D$5,1),""))))))))</f>
        <v>农产品</v>
      </c>
      <c r="Z351" s="298" t="str">
        <f>IF(Y351=行业比较!$E$6,ROW(),"")</f>
        <v/>
      </c>
      <c r="AA351" s="125"/>
      <c r="AB351" s="125"/>
      <c r="AC351" s="125"/>
      <c r="AD351" s="125"/>
      <c r="AE351" s="125"/>
      <c r="AF351" s="125"/>
      <c r="AG351" s="125"/>
      <c r="AH351" s="125"/>
      <c r="AI351" s="125"/>
      <c r="AJ351" s="125"/>
      <c r="AK351" s="125"/>
      <c r="AL351" s="125"/>
      <c r="AM351" s="125"/>
      <c r="AN351" s="125"/>
      <c r="AO351" s="125"/>
      <c r="AP351" s="125"/>
    </row>
    <row r="352" spans="2:42" x14ac:dyDescent="0.35">
      <c r="B352" s="125"/>
      <c r="C352" s="125"/>
      <c r="D352" s="125"/>
      <c r="E352" s="125"/>
      <c r="F352" s="125"/>
      <c r="G352" s="125"/>
      <c r="H352" s="125"/>
      <c r="I352" s="269"/>
      <c r="J352" s="134"/>
      <c r="K352" s="134"/>
      <c r="L352" s="134"/>
      <c r="M352" s="134"/>
      <c r="N352" s="286"/>
      <c r="O352" s="286"/>
      <c r="P352" s="125"/>
      <c r="Q352" s="125"/>
      <c r="R352" s="125"/>
      <c r="S352" s="125"/>
      <c r="T352" s="125"/>
      <c r="U352" s="297"/>
      <c r="V352" s="253">
        <f t="shared" si="13"/>
        <v>0</v>
      </c>
      <c r="W352" s="348" t="str">
        <f>IF(板块成分!B354="","",板块成分!B354)</f>
        <v>0412.HK</v>
      </c>
      <c r="X352" s="270" t="str">
        <f>[1]!s_info_name(W352)</f>
        <v>山高控股</v>
      </c>
      <c r="Y352" s="335" t="str">
        <f>IF($Y$3="申万一级行业",[1]!s_info_industry_sw_2021(W352,公司分析!D$5,1),IF($Y$3="申万二级行业",[1]!s_info_industry_sw_2021(W352,公司分析!D$5,2),IF($Y$3="申万三级行业",[1]!s_info_industry_sw_2021(W352,公司分析!D$5,3),IF($Y$3="wind一级行业",[1]!s_info_industry_gics(W352,1),IF($Y$3="wind二级行业",[1]!s_info_industry_gics(W352,2),IF($Y$3="wind三级行业",[1]!s_info_industry_gics(W352,3),IF($Y$3="wind四级行业",[1]!s_info_industry_gics(W352,4),IF($Y$3="证监会门类行业",[1]!s_info_industry_csrc12_n(W352,公司分析!D$5,1),""))))))))</f>
        <v>其他多元金融服务</v>
      </c>
      <c r="Z352" s="298" t="str">
        <f>IF(Y352=行业比较!$E$6,ROW(),"")</f>
        <v/>
      </c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125"/>
      <c r="AL352" s="125"/>
      <c r="AM352" s="125"/>
      <c r="AN352" s="125"/>
      <c r="AO352" s="125"/>
      <c r="AP352" s="125"/>
    </row>
    <row r="353" spans="2:42" x14ac:dyDescent="0.35">
      <c r="B353" s="125"/>
      <c r="C353" s="125"/>
      <c r="D353" s="125"/>
      <c r="E353" s="125"/>
      <c r="F353" s="125"/>
      <c r="G353" s="125"/>
      <c r="H353" s="125"/>
      <c r="I353" s="269"/>
      <c r="J353" s="134"/>
      <c r="K353" s="134"/>
      <c r="L353" s="134"/>
      <c r="M353" s="134"/>
      <c r="N353" s="286"/>
      <c r="O353" s="286"/>
      <c r="P353" s="125"/>
      <c r="Q353" s="125"/>
      <c r="R353" s="125"/>
      <c r="S353" s="125"/>
      <c r="T353" s="125"/>
      <c r="U353" s="297"/>
      <c r="V353" s="253">
        <f t="shared" si="13"/>
        <v>0</v>
      </c>
      <c r="W353" s="348" t="str">
        <f>IF(板块成分!B355="","",板块成分!B355)</f>
        <v>0413.HK</v>
      </c>
      <c r="X353" s="270" t="str">
        <f>[1]!s_info_name(W353)</f>
        <v>南华集团控股</v>
      </c>
      <c r="Y353" s="335" t="str">
        <f>IF($Y$3="申万一级行业",[1]!s_info_industry_sw_2021(W353,公司分析!D$5,1),IF($Y$3="申万二级行业",[1]!s_info_industry_sw_2021(W353,公司分析!D$5,2),IF($Y$3="申万三级行业",[1]!s_info_industry_sw_2021(W353,公司分析!D$5,3),IF($Y$3="wind一级行业",[1]!s_info_industry_gics(W353,1),IF($Y$3="wind二级行业",[1]!s_info_industry_gics(W353,2),IF($Y$3="wind三级行业",[1]!s_info_industry_gics(W353,3),IF($Y$3="wind四级行业",[1]!s_info_industry_gics(W353,4),IF($Y$3="证监会门类行业",[1]!s_info_industry_csrc12_n(W353,公司分析!D$5,1),""))))))))</f>
        <v>休闲用品</v>
      </c>
      <c r="Z353" s="298" t="str">
        <f>IF(Y353=行业比较!$E$6,ROW(),"")</f>
        <v/>
      </c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5"/>
      <c r="AL353" s="125"/>
      <c r="AM353" s="125"/>
      <c r="AN353" s="125"/>
      <c r="AO353" s="125"/>
      <c r="AP353" s="125"/>
    </row>
    <row r="354" spans="2:42" x14ac:dyDescent="0.35">
      <c r="B354" s="125"/>
      <c r="C354" s="125"/>
      <c r="D354" s="125"/>
      <c r="E354" s="125"/>
      <c r="F354" s="125"/>
      <c r="G354" s="125"/>
      <c r="H354" s="125"/>
      <c r="I354" s="269"/>
      <c r="J354" s="134"/>
      <c r="K354" s="134"/>
      <c r="L354" s="134"/>
      <c r="M354" s="134"/>
      <c r="N354" s="286"/>
      <c r="O354" s="286"/>
      <c r="P354" s="125"/>
      <c r="Q354" s="125"/>
      <c r="R354" s="125"/>
      <c r="S354" s="125"/>
      <c r="T354" s="125"/>
      <c r="U354" s="297"/>
      <c r="V354" s="253">
        <f t="shared" si="13"/>
        <v>0</v>
      </c>
      <c r="W354" s="348" t="str">
        <f>IF(板块成分!B356="","",板块成分!B356)</f>
        <v>0417.HK</v>
      </c>
      <c r="X354" s="270" t="str">
        <f>[1]!s_info_name(W354)</f>
        <v>谢瑞麟</v>
      </c>
      <c r="Y354" s="335" t="str">
        <f>IF($Y$3="申万一级行业",[1]!s_info_industry_sw_2021(W354,公司分析!D$5,1),IF($Y$3="申万二级行业",[1]!s_info_industry_sw_2021(W354,公司分析!D$5,2),IF($Y$3="申万三级行业",[1]!s_info_industry_sw_2021(W354,公司分析!D$5,3),IF($Y$3="wind一级行业",[1]!s_info_industry_gics(W354,1),IF($Y$3="wind二级行业",[1]!s_info_industry_gics(W354,2),IF($Y$3="wind三级行业",[1]!s_info_industry_gics(W354,3),IF($Y$3="wind四级行业",[1]!s_info_industry_gics(W354,4),IF($Y$3="证监会门类行业",[1]!s_info_industry_csrc12_n(W354,公司分析!D$5,1),""))))))))</f>
        <v>服装、服饰与奢侈品</v>
      </c>
      <c r="Z354" s="298" t="str">
        <f>IF(Y354=行业比较!$E$6,ROW(),"")</f>
        <v/>
      </c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5"/>
      <c r="AL354" s="125"/>
      <c r="AM354" s="125"/>
      <c r="AN354" s="125"/>
      <c r="AO354" s="125"/>
      <c r="AP354" s="125"/>
    </row>
    <row r="355" spans="2:42" x14ac:dyDescent="0.35">
      <c r="B355" s="125"/>
      <c r="C355" s="125"/>
      <c r="D355" s="125"/>
      <c r="E355" s="125"/>
      <c r="F355" s="125"/>
      <c r="G355" s="125"/>
      <c r="H355" s="125"/>
      <c r="I355" s="269"/>
      <c r="J355" s="134"/>
      <c r="K355" s="134"/>
      <c r="L355" s="134"/>
      <c r="M355" s="134"/>
      <c r="N355" s="286"/>
      <c r="O355" s="286"/>
      <c r="P355" s="125"/>
      <c r="Q355" s="125"/>
      <c r="R355" s="125"/>
      <c r="S355" s="125"/>
      <c r="T355" s="125"/>
      <c r="U355" s="297"/>
      <c r="V355" s="253">
        <f t="shared" si="13"/>
        <v>0</v>
      </c>
      <c r="W355" s="348" t="str">
        <f>IF(板块成分!B357="","",板块成分!B357)</f>
        <v>0418.HK</v>
      </c>
      <c r="X355" s="270" t="str">
        <f>[1]!s_info_name(W355)</f>
        <v>方正控股</v>
      </c>
      <c r="Y355" s="335" t="str">
        <f>IF($Y$3="申万一级行业",[1]!s_info_industry_sw_2021(W355,公司分析!D$5,1),IF($Y$3="申万二级行业",[1]!s_info_industry_sw_2021(W355,公司分析!D$5,2),IF($Y$3="申万三级行业",[1]!s_info_industry_sw_2021(W355,公司分析!D$5,3),IF($Y$3="wind一级行业",[1]!s_info_industry_gics(W355,1),IF($Y$3="wind二级行业",[1]!s_info_industry_gics(W355,2),IF($Y$3="wind三级行业",[1]!s_info_industry_gics(W355,3),IF($Y$3="wind四级行业",[1]!s_info_industry_gics(W355,4),IF($Y$3="证监会门类行业",[1]!s_info_industry_csrc12_n(W355,公司分析!D$5,1),""))))))))</f>
        <v>应用软件</v>
      </c>
      <c r="Z355" s="298" t="str">
        <f>IF(Y355=行业比较!$E$6,ROW(),"")</f>
        <v/>
      </c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</row>
    <row r="356" spans="2:42" x14ac:dyDescent="0.35">
      <c r="B356" s="125"/>
      <c r="C356" s="125"/>
      <c r="D356" s="125"/>
      <c r="E356" s="125"/>
      <c r="F356" s="125"/>
      <c r="G356" s="125"/>
      <c r="H356" s="125"/>
      <c r="I356" s="269"/>
      <c r="J356" s="134"/>
      <c r="K356" s="134"/>
      <c r="L356" s="134"/>
      <c r="M356" s="134"/>
      <c r="N356" s="286"/>
      <c r="O356" s="286"/>
      <c r="P356" s="125"/>
      <c r="Q356" s="125"/>
      <c r="R356" s="125"/>
      <c r="S356" s="125"/>
      <c r="T356" s="125"/>
      <c r="U356" s="297"/>
      <c r="V356" s="253">
        <f t="shared" si="13"/>
        <v>0</v>
      </c>
      <c r="W356" s="348" t="str">
        <f>IF(板块成分!B358="","",板块成分!B358)</f>
        <v>0419.HK</v>
      </c>
      <c r="X356" s="270" t="str">
        <f>[1]!s_info_name(W356)</f>
        <v>华谊腾讯娱乐</v>
      </c>
      <c r="Y356" s="335" t="str">
        <f>IF($Y$3="申万一级行业",[1]!s_info_industry_sw_2021(W356,公司分析!D$5,1),IF($Y$3="申万二级行业",[1]!s_info_industry_sw_2021(W356,公司分析!D$5,2),IF($Y$3="申万三级行业",[1]!s_info_industry_sw_2021(W356,公司分析!D$5,3),IF($Y$3="wind一级行业",[1]!s_info_industry_gics(W356,1),IF($Y$3="wind二级行业",[1]!s_info_industry_gics(W356,2),IF($Y$3="wind三级行业",[1]!s_info_industry_gics(W356,3),IF($Y$3="wind四级行业",[1]!s_info_industry_gics(W356,4),IF($Y$3="证监会门类行业",[1]!s_info_industry_csrc12_n(W356,公司分析!D$5,1),""))))))))</f>
        <v>医疗保健技术</v>
      </c>
      <c r="Z356" s="298" t="str">
        <f>IF(Y356=行业比较!$E$6,ROW(),"")</f>
        <v/>
      </c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</row>
    <row r="357" spans="2:42" x14ac:dyDescent="0.35">
      <c r="B357" s="125"/>
      <c r="C357" s="125"/>
      <c r="D357" s="125"/>
      <c r="E357" s="125"/>
      <c r="F357" s="125"/>
      <c r="G357" s="125"/>
      <c r="H357" s="125"/>
      <c r="I357" s="269"/>
      <c r="J357" s="134"/>
      <c r="K357" s="134"/>
      <c r="L357" s="134"/>
      <c r="M357" s="134"/>
      <c r="N357" s="286"/>
      <c r="O357" s="286"/>
      <c r="P357" s="125"/>
      <c r="Q357" s="125"/>
      <c r="R357" s="125"/>
      <c r="S357" s="125"/>
      <c r="T357" s="125"/>
      <c r="U357" s="297"/>
      <c r="V357" s="253">
        <f t="shared" si="13"/>
        <v>0</v>
      </c>
      <c r="W357" s="348" t="str">
        <f>IF(板块成分!B359="","",板块成分!B359)</f>
        <v>0420.HK</v>
      </c>
      <c r="X357" s="270" t="str">
        <f>[1]!s_info_name(W357)</f>
        <v>福田实业</v>
      </c>
      <c r="Y357" s="335" t="str">
        <f>IF($Y$3="申万一级行业",[1]!s_info_industry_sw_2021(W357,公司分析!D$5,1),IF($Y$3="申万二级行业",[1]!s_info_industry_sw_2021(W357,公司分析!D$5,2),IF($Y$3="申万三级行业",[1]!s_info_industry_sw_2021(W357,公司分析!D$5,3),IF($Y$3="wind一级行业",[1]!s_info_industry_gics(W357,1),IF($Y$3="wind二级行业",[1]!s_info_industry_gics(W357,2),IF($Y$3="wind三级行业",[1]!s_info_industry_gics(W357,3),IF($Y$3="wind四级行业",[1]!s_info_industry_gics(W357,4),IF($Y$3="证监会门类行业",[1]!s_info_industry_csrc12_n(W357,公司分析!D$5,1),""))))))))</f>
        <v>纺织品</v>
      </c>
      <c r="Z357" s="298" t="str">
        <f>IF(Y357=行业比较!$E$6,ROW(),"")</f>
        <v/>
      </c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</row>
    <row r="358" spans="2:42" x14ac:dyDescent="0.35">
      <c r="B358" s="125"/>
      <c r="C358" s="125"/>
      <c r="D358" s="125"/>
      <c r="E358" s="125"/>
      <c r="F358" s="125"/>
      <c r="G358" s="125"/>
      <c r="H358" s="125"/>
      <c r="I358" s="269"/>
      <c r="J358" s="134"/>
      <c r="K358" s="134"/>
      <c r="L358" s="134"/>
      <c r="M358" s="134"/>
      <c r="N358" s="286"/>
      <c r="O358" s="286"/>
      <c r="P358" s="125"/>
      <c r="Q358" s="125"/>
      <c r="R358" s="125"/>
      <c r="S358" s="125"/>
      <c r="T358" s="125"/>
      <c r="U358" s="297"/>
      <c r="V358" s="253">
        <f t="shared" si="13"/>
        <v>0</v>
      </c>
      <c r="W358" s="348" t="str">
        <f>IF(板块成分!B360="","",板块成分!B360)</f>
        <v>0422.HK</v>
      </c>
      <c r="X358" s="270" t="str">
        <f>[1]!s_info_name(W358)</f>
        <v>越南制造加工出口</v>
      </c>
      <c r="Y358" s="335" t="str">
        <f>IF($Y$3="申万一级行业",[1]!s_info_industry_sw_2021(W358,公司分析!D$5,1),IF($Y$3="申万二级行业",[1]!s_info_industry_sw_2021(W358,公司分析!D$5,2),IF($Y$3="申万三级行业",[1]!s_info_industry_sw_2021(W358,公司分析!D$5,3),IF($Y$3="wind一级行业",[1]!s_info_industry_gics(W358,1),IF($Y$3="wind二级行业",[1]!s_info_industry_gics(W358,2),IF($Y$3="wind三级行业",[1]!s_info_industry_gics(W358,3),IF($Y$3="wind四级行业",[1]!s_info_industry_gics(W358,4),IF($Y$3="证监会门类行业",[1]!s_info_industry_csrc12_n(W358,公司分析!D$5,1),""))))))))</f>
        <v>摩托车制造</v>
      </c>
      <c r="Z358" s="298" t="str">
        <f>IF(Y358=行业比较!$E$6,ROW(),"")</f>
        <v/>
      </c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</row>
    <row r="359" spans="2:42" x14ac:dyDescent="0.35">
      <c r="B359" s="125"/>
      <c r="C359" s="125"/>
      <c r="D359" s="125"/>
      <c r="E359" s="125"/>
      <c r="F359" s="125"/>
      <c r="G359" s="125"/>
      <c r="H359" s="125"/>
      <c r="I359" s="269"/>
      <c r="J359" s="134"/>
      <c r="K359" s="134"/>
      <c r="L359" s="134"/>
      <c r="M359" s="134"/>
      <c r="N359" s="286"/>
      <c r="O359" s="286"/>
      <c r="P359" s="125"/>
      <c r="Q359" s="125"/>
      <c r="R359" s="125"/>
      <c r="S359" s="125"/>
      <c r="T359" s="125"/>
      <c r="U359" s="297"/>
      <c r="V359" s="253">
        <f t="shared" si="13"/>
        <v>0</v>
      </c>
      <c r="W359" s="348" t="str">
        <f>IF(板块成分!B361="","",板块成分!B361)</f>
        <v>0423.HK</v>
      </c>
      <c r="X359" s="270" t="str">
        <f>[1]!s_info_name(W359)</f>
        <v>经济日报集团</v>
      </c>
      <c r="Y359" s="335" t="str">
        <f>IF($Y$3="申万一级行业",[1]!s_info_industry_sw_2021(W359,公司分析!D$5,1),IF($Y$3="申万二级行业",[1]!s_info_industry_sw_2021(W359,公司分析!D$5,2),IF($Y$3="申万三级行业",[1]!s_info_industry_sw_2021(W359,公司分析!D$5,3),IF($Y$3="wind一级行业",[1]!s_info_industry_gics(W359,1),IF($Y$3="wind二级行业",[1]!s_info_industry_gics(W359,2),IF($Y$3="wind三级行业",[1]!s_info_industry_gics(W359,3),IF($Y$3="wind四级行业",[1]!s_info_industry_gics(W359,4),IF($Y$3="证监会门类行业",[1]!s_info_industry_csrc12_n(W359,公司分析!D$5,1),""))))))))</f>
        <v>出版</v>
      </c>
      <c r="Z359" s="298" t="str">
        <f>IF(Y359=行业比较!$E$6,ROW(),"")</f>
        <v/>
      </c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</row>
    <row r="360" spans="2:42" x14ac:dyDescent="0.35">
      <c r="B360" s="125"/>
      <c r="C360" s="125"/>
      <c r="D360" s="125"/>
      <c r="E360" s="125"/>
      <c r="F360" s="125"/>
      <c r="G360" s="125"/>
      <c r="H360" s="125"/>
      <c r="I360" s="269"/>
      <c r="J360" s="134"/>
      <c r="K360" s="134"/>
      <c r="L360" s="134"/>
      <c r="M360" s="134"/>
      <c r="N360" s="286"/>
      <c r="O360" s="286"/>
      <c r="P360" s="125"/>
      <c r="Q360" s="125"/>
      <c r="R360" s="125"/>
      <c r="S360" s="125"/>
      <c r="T360" s="125"/>
      <c r="U360" s="297"/>
      <c r="V360" s="253">
        <f t="shared" si="13"/>
        <v>0</v>
      </c>
      <c r="W360" s="348" t="str">
        <f>IF(板块成分!B362="","",板块成分!B362)</f>
        <v>0425.HK</v>
      </c>
      <c r="X360" s="270" t="str">
        <f>[1]!s_info_name(W360)</f>
        <v>敏实集团</v>
      </c>
      <c r="Y360" s="335" t="str">
        <f>IF($Y$3="申万一级行业",[1]!s_info_industry_sw_2021(W360,公司分析!D$5,1),IF($Y$3="申万二级行业",[1]!s_info_industry_sw_2021(W360,公司分析!D$5,2),IF($Y$3="申万三级行业",[1]!s_info_industry_sw_2021(W360,公司分析!D$5,3),IF($Y$3="wind一级行业",[1]!s_info_industry_gics(W360,1),IF($Y$3="wind二级行业",[1]!s_info_industry_gics(W360,2),IF($Y$3="wind三级行业",[1]!s_info_industry_gics(W360,3),IF($Y$3="wind四级行业",[1]!s_info_industry_gics(W360,4),IF($Y$3="证监会门类行业",[1]!s_info_industry_csrc12_n(W360,公司分析!D$5,1),""))))))))</f>
        <v>机动车零配件与设备</v>
      </c>
      <c r="Z360" s="298" t="str">
        <f>IF(Y360=行业比较!$E$6,ROW(),"")</f>
        <v/>
      </c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</row>
    <row r="361" spans="2:42" x14ac:dyDescent="0.35">
      <c r="B361" s="125"/>
      <c r="C361" s="125"/>
      <c r="D361" s="125"/>
      <c r="E361" s="125"/>
      <c r="F361" s="125"/>
      <c r="G361" s="125"/>
      <c r="H361" s="125"/>
      <c r="I361" s="269"/>
      <c r="J361" s="134"/>
      <c r="K361" s="134"/>
      <c r="L361" s="134"/>
      <c r="M361" s="134"/>
      <c r="N361" s="286"/>
      <c r="O361" s="286"/>
      <c r="P361" s="125"/>
      <c r="Q361" s="125"/>
      <c r="R361" s="125"/>
      <c r="S361" s="125"/>
      <c r="T361" s="125"/>
      <c r="U361" s="297"/>
      <c r="V361" s="253">
        <f t="shared" si="13"/>
        <v>0</v>
      </c>
      <c r="W361" s="348" t="str">
        <f>IF(板块成分!B363="","",板块成分!B363)</f>
        <v>0426.HK</v>
      </c>
      <c r="X361" s="270" t="str">
        <f>[1]!s_info_name(W361)</f>
        <v>万华媒体</v>
      </c>
      <c r="Y361" s="335" t="str">
        <f>IF($Y$3="申万一级行业",[1]!s_info_industry_sw_2021(W361,公司分析!D$5,1),IF($Y$3="申万二级行业",[1]!s_info_industry_sw_2021(W361,公司分析!D$5,2),IF($Y$3="申万三级行业",[1]!s_info_industry_sw_2021(W361,公司分析!D$5,3),IF($Y$3="wind一级行业",[1]!s_info_industry_gics(W361,1),IF($Y$3="wind二级行业",[1]!s_info_industry_gics(W361,2),IF($Y$3="wind三级行业",[1]!s_info_industry_gics(W361,3),IF($Y$3="wind四级行业",[1]!s_info_industry_gics(W361,4),IF($Y$3="证监会门类行业",[1]!s_info_industry_csrc12_n(W361,公司分析!D$5,1),""))))))))</f>
        <v>出版</v>
      </c>
      <c r="Z361" s="298" t="str">
        <f>IF(Y361=行业比较!$E$6,ROW(),"")</f>
        <v/>
      </c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</row>
    <row r="362" spans="2:42" x14ac:dyDescent="0.35">
      <c r="B362" s="125"/>
      <c r="C362" s="125"/>
      <c r="D362" s="125"/>
      <c r="E362" s="125"/>
      <c r="F362" s="125"/>
      <c r="G362" s="125"/>
      <c r="H362" s="125"/>
      <c r="I362" s="269"/>
      <c r="J362" s="134"/>
      <c r="K362" s="134"/>
      <c r="L362" s="134"/>
      <c r="M362" s="134"/>
      <c r="N362" s="286"/>
      <c r="O362" s="286"/>
      <c r="P362" s="125"/>
      <c r="Q362" s="125"/>
      <c r="R362" s="125"/>
      <c r="S362" s="125"/>
      <c r="T362" s="125"/>
      <c r="U362" s="297"/>
      <c r="V362" s="253">
        <f t="shared" si="13"/>
        <v>0</v>
      </c>
      <c r="W362" s="348" t="str">
        <f>IF(板块成分!B364="","",板块成分!B364)</f>
        <v>0428.HK</v>
      </c>
      <c r="X362" s="270" t="str">
        <f>[1]!s_info_name(W362)</f>
        <v>中国天弓控股</v>
      </c>
      <c r="Y362" s="335" t="str">
        <f>IF($Y$3="申万一级行业",[1]!s_info_industry_sw_2021(W362,公司分析!D$5,1),IF($Y$3="申万二级行业",[1]!s_info_industry_sw_2021(W362,公司分析!D$5,2),IF($Y$3="申万三级行业",[1]!s_info_industry_sw_2021(W362,公司分析!D$5,3),IF($Y$3="wind一级行业",[1]!s_info_industry_gics(W362,1),IF($Y$3="wind二级行业",[1]!s_info_industry_gics(W362,2),IF($Y$3="wind三级行业",[1]!s_info_industry_gics(W362,3),IF($Y$3="wind四级行业",[1]!s_info_industry_gics(W362,4),IF($Y$3="证监会门类行业",[1]!s_info_industry_csrc12_n(W362,公司分析!D$5,1),""))))))))</f>
        <v>资产管理与托管银行</v>
      </c>
      <c r="Z362" s="298" t="str">
        <f>IF(Y362=行业比较!$E$6,ROW(),"")</f>
        <v/>
      </c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</row>
    <row r="363" spans="2:42" x14ac:dyDescent="0.35">
      <c r="B363" s="125"/>
      <c r="C363" s="125"/>
      <c r="D363" s="125"/>
      <c r="E363" s="125"/>
      <c r="F363" s="125"/>
      <c r="G363" s="125"/>
      <c r="H363" s="125"/>
      <c r="I363" s="269"/>
      <c r="J363" s="134"/>
      <c r="K363" s="134"/>
      <c r="L363" s="134"/>
      <c r="M363" s="134"/>
      <c r="N363" s="286"/>
      <c r="O363" s="286"/>
      <c r="P363" s="125"/>
      <c r="Q363" s="125"/>
      <c r="R363" s="125"/>
      <c r="S363" s="125"/>
      <c r="T363" s="125"/>
      <c r="U363" s="297"/>
      <c r="V363" s="253">
        <f t="shared" si="13"/>
        <v>0</v>
      </c>
      <c r="W363" s="348" t="str">
        <f>IF(板块成分!B365="","",板块成分!B365)</f>
        <v>0430.HK</v>
      </c>
      <c r="X363" s="270" t="str">
        <f>[1]!s_info_name(W363)</f>
        <v>东方兴业控股</v>
      </c>
      <c r="Y363" s="335" t="str">
        <f>IF($Y$3="申万一级行业",[1]!s_info_industry_sw_2021(W363,公司分析!D$5,1),IF($Y$3="申万二级行业",[1]!s_info_industry_sw_2021(W363,公司分析!D$5,2),IF($Y$3="申万三级行业",[1]!s_info_industry_sw_2021(W363,公司分析!D$5,3),IF($Y$3="wind一级行业",[1]!s_info_industry_gics(W363,1),IF($Y$3="wind二级行业",[1]!s_info_industry_gics(W363,2),IF($Y$3="wind三级行业",[1]!s_info_industry_gics(W363,3),IF($Y$3="wind四级行业",[1]!s_info_industry_gics(W363,4),IF($Y$3="证监会门类行业",[1]!s_info_industry_csrc12_n(W363,公司分析!D$5,1),""))))))))</f>
        <v>投资银行业与经纪业</v>
      </c>
      <c r="Z363" s="298" t="str">
        <f>IF(Y363=行业比较!$E$6,ROW(),"")</f>
        <v/>
      </c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</row>
    <row r="364" spans="2:42" x14ac:dyDescent="0.35">
      <c r="B364" s="125"/>
      <c r="C364" s="125"/>
      <c r="D364" s="125"/>
      <c r="E364" s="125"/>
      <c r="F364" s="125"/>
      <c r="G364" s="125"/>
      <c r="H364" s="125"/>
      <c r="I364" s="269"/>
      <c r="J364" s="134"/>
      <c r="K364" s="134"/>
      <c r="L364" s="134"/>
      <c r="M364" s="134"/>
      <c r="N364" s="286"/>
      <c r="O364" s="286"/>
      <c r="P364" s="125"/>
      <c r="Q364" s="125"/>
      <c r="R364" s="125"/>
      <c r="S364" s="125"/>
      <c r="T364" s="125"/>
      <c r="U364" s="297"/>
      <c r="V364" s="253">
        <f t="shared" si="13"/>
        <v>0</v>
      </c>
      <c r="W364" s="348" t="str">
        <f>IF(板块成分!B366="","",板块成分!B366)</f>
        <v>0431.HK</v>
      </c>
      <c r="X364" s="270" t="str">
        <f>[1]!s_info_name(W364)</f>
        <v>大中华金融</v>
      </c>
      <c r="Y364" s="335" t="str">
        <f>IF($Y$3="申万一级行业",[1]!s_info_industry_sw_2021(W364,公司分析!D$5,1),IF($Y$3="申万二级行业",[1]!s_info_industry_sw_2021(W364,公司分析!D$5,2),IF($Y$3="申万三级行业",[1]!s_info_industry_sw_2021(W364,公司分析!D$5,3),IF($Y$3="wind一级行业",[1]!s_info_industry_gics(W364,1),IF($Y$3="wind二级行业",[1]!s_info_industry_gics(W364,2),IF($Y$3="wind三级行业",[1]!s_info_industry_gics(W364,3),IF($Y$3="wind四级行业",[1]!s_info_industry_gics(W364,4),IF($Y$3="证监会门类行业",[1]!s_info_industry_csrc12_n(W364,公司分析!D$5,1),""))))))))</f>
        <v>消费信贷</v>
      </c>
      <c r="Z364" s="298" t="str">
        <f>IF(Y364=行业比较!$E$6,ROW(),"")</f>
        <v/>
      </c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</row>
    <row r="365" spans="2:42" x14ac:dyDescent="0.35">
      <c r="B365" s="125"/>
      <c r="C365" s="125"/>
      <c r="D365" s="125"/>
      <c r="E365" s="125"/>
      <c r="F365" s="125"/>
      <c r="G365" s="125"/>
      <c r="H365" s="125"/>
      <c r="I365" s="269"/>
      <c r="J365" s="134"/>
      <c r="K365" s="134"/>
      <c r="L365" s="134"/>
      <c r="M365" s="134"/>
      <c r="N365" s="286"/>
      <c r="O365" s="286"/>
      <c r="P365" s="125"/>
      <c r="Q365" s="125"/>
      <c r="R365" s="125"/>
      <c r="S365" s="125"/>
      <c r="T365" s="125"/>
      <c r="U365" s="297"/>
      <c r="V365" s="253">
        <f t="shared" si="13"/>
        <v>0</v>
      </c>
      <c r="W365" s="348" t="str">
        <f>IF(板块成分!B367="","",板块成分!B367)</f>
        <v>0432.HK</v>
      </c>
      <c r="X365" s="270" t="str">
        <f>[1]!s_info_name(W365)</f>
        <v>盈大地产</v>
      </c>
      <c r="Y365" s="335" t="str">
        <f>IF($Y$3="申万一级行业",[1]!s_info_industry_sw_2021(W365,公司分析!D$5,1),IF($Y$3="申万二级行业",[1]!s_info_industry_sw_2021(W365,公司分析!D$5,2),IF($Y$3="申万三级行业",[1]!s_info_industry_sw_2021(W365,公司分析!D$5,3),IF($Y$3="wind一级行业",[1]!s_info_industry_gics(W365,1),IF($Y$3="wind二级行业",[1]!s_info_industry_gics(W365,2),IF($Y$3="wind三级行业",[1]!s_info_industry_gics(W365,3),IF($Y$3="wind四级行业",[1]!s_info_industry_gics(W365,4),IF($Y$3="证监会门类行业",[1]!s_info_industry_csrc12_n(W365,公司分析!D$5,1),""))))))))</f>
        <v>房地产开发</v>
      </c>
      <c r="Z365" s="298" t="str">
        <f>IF(Y365=行业比较!$E$6,ROW(),"")</f>
        <v/>
      </c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</row>
    <row r="366" spans="2:42" x14ac:dyDescent="0.35">
      <c r="B366" s="125"/>
      <c r="C366" s="125"/>
      <c r="D366" s="125"/>
      <c r="E366" s="125"/>
      <c r="F366" s="125"/>
      <c r="G366" s="125"/>
      <c r="H366" s="125"/>
      <c r="I366" s="269"/>
      <c r="J366" s="134"/>
      <c r="K366" s="134"/>
      <c r="L366" s="134"/>
      <c r="M366" s="134"/>
      <c r="N366" s="286"/>
      <c r="O366" s="286"/>
      <c r="P366" s="125"/>
      <c r="Q366" s="125"/>
      <c r="R366" s="125"/>
      <c r="S366" s="125"/>
      <c r="T366" s="125"/>
      <c r="U366" s="297"/>
      <c r="V366" s="253">
        <f t="shared" si="13"/>
        <v>0</v>
      </c>
      <c r="W366" s="348" t="str">
        <f>IF(板块成分!B368="","",板块成分!B368)</f>
        <v>0433.HK</v>
      </c>
      <c r="X366" s="270" t="str">
        <f>[1]!s_info_name(W366)</f>
        <v>北方矿业</v>
      </c>
      <c r="Y366" s="335" t="str">
        <f>IF($Y$3="申万一级行业",[1]!s_info_industry_sw_2021(W366,公司分析!D$5,1),IF($Y$3="申万二级行业",[1]!s_info_industry_sw_2021(W366,公司分析!D$5,2),IF($Y$3="申万三级行业",[1]!s_info_industry_sw_2021(W366,公司分析!D$5,3),IF($Y$3="wind一级行业",[1]!s_info_industry_gics(W366,1),IF($Y$3="wind二级行业",[1]!s_info_industry_gics(W366,2),IF($Y$3="wind三级行业",[1]!s_info_industry_gics(W366,3),IF($Y$3="wind四级行业",[1]!s_info_industry_gics(W366,4),IF($Y$3="证监会门类行业",[1]!s_info_industry_csrc12_n(W366,公司分析!D$5,1),""))))))))</f>
        <v>金属非金属</v>
      </c>
      <c r="Z366" s="298" t="str">
        <f>IF(Y366=行业比较!$E$6,ROW(),"")</f>
        <v/>
      </c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</row>
    <row r="367" spans="2:42" x14ac:dyDescent="0.35">
      <c r="B367" s="125"/>
      <c r="C367" s="125"/>
      <c r="D367" s="125"/>
      <c r="E367" s="125"/>
      <c r="F367" s="125"/>
      <c r="G367" s="125"/>
      <c r="H367" s="125"/>
      <c r="I367" s="269"/>
      <c r="J367" s="134"/>
      <c r="K367" s="134"/>
      <c r="L367" s="134"/>
      <c r="M367" s="134"/>
      <c r="N367" s="286"/>
      <c r="O367" s="286"/>
      <c r="P367" s="125"/>
      <c r="Q367" s="125"/>
      <c r="R367" s="125"/>
      <c r="S367" s="125"/>
      <c r="T367" s="125"/>
      <c r="U367" s="297"/>
      <c r="V367" s="253">
        <f t="shared" si="13"/>
        <v>0</v>
      </c>
      <c r="W367" s="348" t="str">
        <f>IF(板块成分!B369="","",板块成分!B369)</f>
        <v>0434.HK</v>
      </c>
      <c r="X367" s="270" t="str">
        <f>[1]!s_info_name(W367)</f>
        <v>博雅互动</v>
      </c>
      <c r="Y367" s="335" t="str">
        <f>IF($Y$3="申万一级行业",[1]!s_info_industry_sw_2021(W367,公司分析!D$5,1),IF($Y$3="申万二级行业",[1]!s_info_industry_sw_2021(W367,公司分析!D$5,2),IF($Y$3="申万三级行业",[1]!s_info_industry_sw_2021(W367,公司分析!D$5,3),IF($Y$3="wind一级行业",[1]!s_info_industry_gics(W367,1),IF($Y$3="wind二级行业",[1]!s_info_industry_gics(W367,2),IF($Y$3="wind三级行业",[1]!s_info_industry_gics(W367,3),IF($Y$3="wind四级行业",[1]!s_info_industry_gics(W367,4),IF($Y$3="证监会门类行业",[1]!s_info_industry_csrc12_n(W367,公司分析!D$5,1),""))))))))</f>
        <v>家庭娱乐软件</v>
      </c>
      <c r="Z367" s="298" t="str">
        <f>IF(Y367=行业比较!$E$6,ROW(),"")</f>
        <v/>
      </c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</row>
    <row r="368" spans="2:42" x14ac:dyDescent="0.35">
      <c r="B368" s="125"/>
      <c r="C368" s="125"/>
      <c r="D368" s="125"/>
      <c r="E368" s="125"/>
      <c r="F368" s="125"/>
      <c r="G368" s="125"/>
      <c r="H368" s="125"/>
      <c r="I368" s="269"/>
      <c r="J368" s="134"/>
      <c r="K368" s="134"/>
      <c r="L368" s="134"/>
      <c r="M368" s="134"/>
      <c r="N368" s="286"/>
      <c r="O368" s="286"/>
      <c r="P368" s="125"/>
      <c r="Q368" s="125"/>
      <c r="R368" s="125"/>
      <c r="S368" s="125"/>
      <c r="T368" s="125"/>
      <c r="U368" s="297"/>
      <c r="V368" s="253">
        <f t="shared" si="13"/>
        <v>0</v>
      </c>
      <c r="W368" s="348" t="str">
        <f>IF(板块成分!B370="","",板块成分!B370)</f>
        <v>0435.HK</v>
      </c>
      <c r="X368" s="270" t="str">
        <f>[1]!s_info_name(W368)</f>
        <v>阳光房地产基金</v>
      </c>
      <c r="Y368" s="335" t="str">
        <f>IF($Y$3="申万一级行业",[1]!s_info_industry_sw_2021(W368,公司分析!D$5,1),IF($Y$3="申万二级行业",[1]!s_info_industry_sw_2021(W368,公司分析!D$5,2),IF($Y$3="申万三级行业",[1]!s_info_industry_sw_2021(W368,公司分析!D$5,3),IF($Y$3="wind一级行业",[1]!s_info_industry_gics(W368,1),IF($Y$3="wind二级行业",[1]!s_info_industry_gics(W368,2),IF($Y$3="wind三级行业",[1]!s_info_industry_gics(W368,3),IF($Y$3="wind四级行业",[1]!s_info_industry_gics(W368,4),IF($Y$3="证监会门类行业",[1]!s_info_industry_csrc12_n(W368,公司分析!D$5,1),""))))))))</f>
        <v>多样化房地产投资信托</v>
      </c>
      <c r="Z368" s="298" t="str">
        <f>IF(Y368=行业比较!$E$6,ROW(),"")</f>
        <v/>
      </c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</row>
    <row r="369" spans="2:42" x14ac:dyDescent="0.35">
      <c r="B369" s="125"/>
      <c r="C369" s="125"/>
      <c r="D369" s="125"/>
      <c r="E369" s="125"/>
      <c r="F369" s="125"/>
      <c r="G369" s="125"/>
      <c r="H369" s="125"/>
      <c r="I369" s="269"/>
      <c r="J369" s="134"/>
      <c r="K369" s="134"/>
      <c r="L369" s="134"/>
      <c r="M369" s="134"/>
      <c r="N369" s="286"/>
      <c r="O369" s="286"/>
      <c r="P369" s="125"/>
      <c r="Q369" s="125"/>
      <c r="R369" s="125"/>
      <c r="S369" s="125"/>
      <c r="T369" s="125"/>
      <c r="U369" s="297"/>
      <c r="V369" s="253">
        <f t="shared" si="13"/>
        <v>0</v>
      </c>
      <c r="W369" s="348" t="str">
        <f>IF(板块成分!B371="","",板块成分!B371)</f>
        <v>0436.HK</v>
      </c>
      <c r="X369" s="270" t="str">
        <f>[1]!s_info_name(W369)</f>
        <v>新宇环保</v>
      </c>
      <c r="Y369" s="335" t="str">
        <f>IF($Y$3="申万一级行业",[1]!s_info_industry_sw_2021(W369,公司分析!D$5,1),IF($Y$3="申万二级行业",[1]!s_info_industry_sw_2021(W369,公司分析!D$5,2),IF($Y$3="申万三级行业",[1]!s_info_industry_sw_2021(W369,公司分析!D$5,3),IF($Y$3="wind一级行业",[1]!s_info_industry_gics(W369,1),IF($Y$3="wind二级行业",[1]!s_info_industry_gics(W369,2),IF($Y$3="wind三级行业",[1]!s_info_industry_gics(W369,3),IF($Y$3="wind四级行业",[1]!s_info_industry_gics(W369,4),IF($Y$3="证监会门类行业",[1]!s_info_industry_csrc12_n(W369,公司分析!D$5,1),""))))))))</f>
        <v>环境与设施服务</v>
      </c>
      <c r="Z369" s="298" t="str">
        <f>IF(Y369=行业比较!$E$6,ROW(),"")</f>
        <v/>
      </c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</row>
    <row r="370" spans="2:42" x14ac:dyDescent="0.35">
      <c r="B370" s="125"/>
      <c r="C370" s="125"/>
      <c r="D370" s="125"/>
      <c r="E370" s="125"/>
      <c r="F370" s="125"/>
      <c r="G370" s="125"/>
      <c r="H370" s="125"/>
      <c r="I370" s="269"/>
      <c r="J370" s="134"/>
      <c r="K370" s="134"/>
      <c r="L370" s="134"/>
      <c r="M370" s="134"/>
      <c r="N370" s="286"/>
      <c r="O370" s="286"/>
      <c r="P370" s="125"/>
      <c r="Q370" s="125"/>
      <c r="R370" s="125"/>
      <c r="S370" s="125"/>
      <c r="T370" s="125"/>
      <c r="U370" s="297"/>
      <c r="V370" s="253">
        <f t="shared" si="13"/>
        <v>0</v>
      </c>
      <c r="W370" s="348" t="str">
        <f>IF(板块成分!B372="","",板块成分!B372)</f>
        <v>0438.HK</v>
      </c>
      <c r="X370" s="270" t="str">
        <f>[1]!s_info_name(W370)</f>
        <v>彩虹新能源</v>
      </c>
      <c r="Y370" s="335" t="str">
        <f>IF($Y$3="申万一级行业",[1]!s_info_industry_sw_2021(W370,公司分析!D$5,1),IF($Y$3="申万二级行业",[1]!s_info_industry_sw_2021(W370,公司分析!D$5,2),IF($Y$3="申万三级行业",[1]!s_info_industry_sw_2021(W370,公司分析!D$5,3),IF($Y$3="wind一级行业",[1]!s_info_industry_gics(W370,1),IF($Y$3="wind二级行业",[1]!s_info_industry_gics(W370,2),IF($Y$3="wind三级行业",[1]!s_info_industry_gics(W370,3),IF($Y$3="wind四级行业",[1]!s_info_industry_gics(W370,4),IF($Y$3="证监会门类行业",[1]!s_info_industry_csrc12_n(W370,公司分析!D$5,1),""))))))))</f>
        <v>建材</v>
      </c>
      <c r="Z370" s="298" t="str">
        <f>IF(Y370=行业比较!$E$6,ROW(),"")</f>
        <v/>
      </c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</row>
    <row r="371" spans="2:42" x14ac:dyDescent="0.35">
      <c r="B371" s="125"/>
      <c r="C371" s="125"/>
      <c r="D371" s="125"/>
      <c r="E371" s="125"/>
      <c r="F371" s="125"/>
      <c r="G371" s="125"/>
      <c r="H371" s="125"/>
      <c r="I371" s="269"/>
      <c r="J371" s="134"/>
      <c r="K371" s="134"/>
      <c r="L371" s="134"/>
      <c r="M371" s="134"/>
      <c r="N371" s="286"/>
      <c r="O371" s="286"/>
      <c r="P371" s="125"/>
      <c r="Q371" s="125"/>
      <c r="R371" s="125"/>
      <c r="S371" s="125"/>
      <c r="T371" s="125"/>
      <c r="U371" s="297"/>
      <c r="V371" s="253">
        <f t="shared" si="13"/>
        <v>0</v>
      </c>
      <c r="W371" s="348" t="str">
        <f>IF(板块成分!B373="","",板块成分!B373)</f>
        <v>0439.HK</v>
      </c>
      <c r="X371" s="270" t="str">
        <f>[1]!s_info_name(W371)</f>
        <v>光启科学</v>
      </c>
      <c r="Y371" s="335" t="str">
        <f>IF($Y$3="申万一级行业",[1]!s_info_industry_sw_2021(W371,公司分析!D$5,1),IF($Y$3="申万二级行业",[1]!s_info_industry_sw_2021(W371,公司分析!D$5,2),IF($Y$3="申万三级行业",[1]!s_info_industry_sw_2021(W371,公司分析!D$5,3),IF($Y$3="wind一级行业",[1]!s_info_industry_gics(W371,1),IF($Y$3="wind二级行业",[1]!s_info_industry_gics(W371,2),IF($Y$3="wind三级行业",[1]!s_info_industry_gics(W371,3),IF($Y$3="wind四级行业",[1]!s_info_industry_gics(W371,4),IF($Y$3="证监会门类行业",[1]!s_info_industry_csrc12_n(W371,公司分析!D$5,1),""))))))))</f>
        <v>航天航空与国防</v>
      </c>
      <c r="Z371" s="298" t="str">
        <f>IF(Y371=行业比较!$E$6,ROW(),"")</f>
        <v/>
      </c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</row>
    <row r="372" spans="2:42" x14ac:dyDescent="0.35">
      <c r="B372" s="125"/>
      <c r="C372" s="125"/>
      <c r="D372" s="125"/>
      <c r="E372" s="125"/>
      <c r="F372" s="125"/>
      <c r="G372" s="125"/>
      <c r="H372" s="125"/>
      <c r="I372" s="269"/>
      <c r="J372" s="134"/>
      <c r="K372" s="134"/>
      <c r="L372" s="134"/>
      <c r="M372" s="134"/>
      <c r="N372" s="286"/>
      <c r="O372" s="286"/>
      <c r="P372" s="125"/>
      <c r="Q372" s="125"/>
      <c r="R372" s="125"/>
      <c r="S372" s="125"/>
      <c r="T372" s="125"/>
      <c r="U372" s="297"/>
      <c r="V372" s="253">
        <f t="shared" si="13"/>
        <v>0</v>
      </c>
      <c r="W372" s="348" t="str">
        <f>IF(板块成分!B374="","",板块成分!B374)</f>
        <v>0440.HK</v>
      </c>
      <c r="X372" s="270" t="str">
        <f>[1]!s_info_name(W372)</f>
        <v>大新金融</v>
      </c>
      <c r="Y372" s="335" t="str">
        <f>IF($Y$3="申万一级行业",[1]!s_info_industry_sw_2021(W372,公司分析!D$5,1),IF($Y$3="申万二级行业",[1]!s_info_industry_sw_2021(W372,公司分析!D$5,2),IF($Y$3="申万三级行业",[1]!s_info_industry_sw_2021(W372,公司分析!D$5,3),IF($Y$3="wind一级行业",[1]!s_info_industry_gics(W372,1),IF($Y$3="wind二级行业",[1]!s_info_industry_gics(W372,2),IF($Y$3="wind三级行业",[1]!s_info_industry_gics(W372,3),IF($Y$3="wind四级行业",[1]!s_info_industry_gics(W372,4),IF($Y$3="证监会门类行业",[1]!s_info_industry_csrc12_n(W372,公司分析!D$5,1),""))))))))</f>
        <v>多元化银行</v>
      </c>
      <c r="Z372" s="298" t="str">
        <f>IF(Y372=行业比较!$E$6,ROW(),"")</f>
        <v/>
      </c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</row>
    <row r="373" spans="2:42" x14ac:dyDescent="0.35">
      <c r="B373" s="125"/>
      <c r="C373" s="125"/>
      <c r="D373" s="125"/>
      <c r="E373" s="125"/>
      <c r="F373" s="125"/>
      <c r="G373" s="125"/>
      <c r="H373" s="125"/>
      <c r="I373" s="269"/>
      <c r="J373" s="134"/>
      <c r="K373" s="134"/>
      <c r="L373" s="134"/>
      <c r="M373" s="134"/>
      <c r="N373" s="286"/>
      <c r="O373" s="286"/>
      <c r="P373" s="125"/>
      <c r="Q373" s="125"/>
      <c r="R373" s="125"/>
      <c r="S373" s="125"/>
      <c r="T373" s="125"/>
      <c r="U373" s="297"/>
      <c r="V373" s="253">
        <f t="shared" si="13"/>
        <v>0</v>
      </c>
      <c r="W373" s="348" t="str">
        <f>IF(板块成分!B375="","",板块成分!B375)</f>
        <v>0442.HK</v>
      </c>
      <c r="X373" s="270" t="str">
        <f>[1]!s_info_name(W373)</f>
        <v>域能控股</v>
      </c>
      <c r="Y373" s="335" t="str">
        <f>IF($Y$3="申万一级行业",[1]!s_info_industry_sw_2021(W373,公司分析!D$5,1),IF($Y$3="申万二级行业",[1]!s_info_industry_sw_2021(W373,公司分析!D$5,2),IF($Y$3="申万三级行业",[1]!s_info_industry_sw_2021(W373,公司分析!D$5,3),IF($Y$3="wind一级行业",[1]!s_info_industry_gics(W373,1),IF($Y$3="wind二级行业",[1]!s_info_industry_gics(W373,2),IF($Y$3="wind三级行业",[1]!s_info_industry_gics(W373,3),IF($Y$3="wind四级行业",[1]!s_info_industry_gics(W373,4),IF($Y$3="证监会门类行业",[1]!s_info_industry_csrc12_n(W373,公司分析!D$5,1),""))))))))</f>
        <v>服装、服饰与奢侈品</v>
      </c>
      <c r="Z373" s="298" t="str">
        <f>IF(Y373=行业比较!$E$6,ROW(),"")</f>
        <v/>
      </c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</row>
    <row r="374" spans="2:42" x14ac:dyDescent="0.35">
      <c r="B374" s="125"/>
      <c r="C374" s="125"/>
      <c r="D374" s="125"/>
      <c r="E374" s="125"/>
      <c r="F374" s="125"/>
      <c r="G374" s="125"/>
      <c r="H374" s="125"/>
      <c r="I374" s="269"/>
      <c r="J374" s="134"/>
      <c r="K374" s="134"/>
      <c r="L374" s="134"/>
      <c r="M374" s="134"/>
      <c r="N374" s="286"/>
      <c r="O374" s="286"/>
      <c r="P374" s="125"/>
      <c r="Q374" s="125"/>
      <c r="R374" s="125"/>
      <c r="S374" s="125"/>
      <c r="T374" s="125"/>
      <c r="U374" s="297"/>
      <c r="V374" s="253">
        <f t="shared" si="13"/>
        <v>0</v>
      </c>
      <c r="W374" s="348" t="str">
        <f>IF(板块成分!B376="","",板块成分!B376)</f>
        <v>0444.HK</v>
      </c>
      <c r="X374" s="270" t="str">
        <f>[1]!s_info_name(W374)</f>
        <v>SINCEREWATCH HK</v>
      </c>
      <c r="Y374" s="335" t="str">
        <f>IF($Y$3="申万一级行业",[1]!s_info_industry_sw_2021(W374,公司分析!D$5,1),IF($Y$3="申万二级行业",[1]!s_info_industry_sw_2021(W374,公司分析!D$5,2),IF($Y$3="申万三级行业",[1]!s_info_industry_sw_2021(W374,公司分析!D$5,3),IF($Y$3="wind一级行业",[1]!s_info_industry_gics(W374,1),IF($Y$3="wind二级行业",[1]!s_info_industry_gics(W374,2),IF($Y$3="wind三级行业",[1]!s_info_industry_gics(W374,3),IF($Y$3="wind四级行业",[1]!s_info_industry_gics(W374,4),IF($Y$3="证监会门类行业",[1]!s_info_industry_csrc12_n(W374,公司分析!D$5,1),""))))))))</f>
        <v>消费品经销商</v>
      </c>
      <c r="Z374" s="298" t="str">
        <f>IF(Y374=行业比较!$E$6,ROW(),"")</f>
        <v/>
      </c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</row>
    <row r="375" spans="2:42" x14ac:dyDescent="0.35">
      <c r="B375" s="125"/>
      <c r="C375" s="125"/>
      <c r="D375" s="125"/>
      <c r="E375" s="125"/>
      <c r="F375" s="125"/>
      <c r="G375" s="125"/>
      <c r="H375" s="125"/>
      <c r="I375" s="269"/>
      <c r="J375" s="134"/>
      <c r="K375" s="134"/>
      <c r="L375" s="134"/>
      <c r="M375" s="134"/>
      <c r="N375" s="286"/>
      <c r="O375" s="286"/>
      <c r="P375" s="125"/>
      <c r="Q375" s="125"/>
      <c r="R375" s="125"/>
      <c r="S375" s="125"/>
      <c r="T375" s="125"/>
      <c r="U375" s="297"/>
      <c r="V375" s="253">
        <f t="shared" si="13"/>
        <v>0</v>
      </c>
      <c r="W375" s="348" t="str">
        <f>IF(板块成分!B377="","",板块成分!B377)</f>
        <v>0450.HK</v>
      </c>
      <c r="X375" s="270" t="str">
        <f>[1]!s_info_name(W375)</f>
        <v>鸿兴印刷集团</v>
      </c>
      <c r="Y375" s="335" t="str">
        <f>IF($Y$3="申万一级行业",[1]!s_info_industry_sw_2021(W375,公司分析!D$5,1),IF($Y$3="申万二级行业",[1]!s_info_industry_sw_2021(W375,公司分析!D$5,2),IF($Y$3="申万三级行业",[1]!s_info_industry_sw_2021(W375,公司分析!D$5,3),IF($Y$3="wind一级行业",[1]!s_info_industry_gics(W375,1),IF($Y$3="wind二级行业",[1]!s_info_industry_gics(W375,2),IF($Y$3="wind三级行业",[1]!s_info_industry_gics(W375,3),IF($Y$3="wind四级行业",[1]!s_info_industry_gics(W375,4),IF($Y$3="证监会门类行业",[1]!s_info_industry_csrc12_n(W375,公司分析!D$5,1),""))))))))</f>
        <v>纸包装</v>
      </c>
      <c r="Z375" s="298" t="str">
        <f>IF(Y375=行业比较!$E$6,ROW(),"")</f>
        <v/>
      </c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</row>
    <row r="376" spans="2:42" x14ac:dyDescent="0.35">
      <c r="B376" s="125"/>
      <c r="C376" s="125"/>
      <c r="D376" s="125"/>
      <c r="E376" s="125"/>
      <c r="F376" s="125"/>
      <c r="G376" s="125"/>
      <c r="H376" s="125"/>
      <c r="I376" s="269"/>
      <c r="J376" s="134"/>
      <c r="K376" s="134"/>
      <c r="L376" s="134"/>
      <c r="M376" s="134"/>
      <c r="N376" s="286"/>
      <c r="O376" s="286"/>
      <c r="P376" s="125"/>
      <c r="Q376" s="125"/>
      <c r="R376" s="125"/>
      <c r="S376" s="125"/>
      <c r="T376" s="125"/>
      <c r="U376" s="297"/>
      <c r="V376" s="253">
        <f t="shared" si="13"/>
        <v>0</v>
      </c>
      <c r="W376" s="348" t="str">
        <f>IF(板块成分!B378="","",板块成分!B378)</f>
        <v>0451.HK</v>
      </c>
      <c r="X376" s="270" t="str">
        <f>[1]!s_info_name(W376)</f>
        <v>协鑫新能源</v>
      </c>
      <c r="Y376" s="335" t="str">
        <f>IF($Y$3="申万一级行业",[1]!s_info_industry_sw_2021(W376,公司分析!D$5,1),IF($Y$3="申万二级行业",[1]!s_info_industry_sw_2021(W376,公司分析!D$5,2),IF($Y$3="申万三级行业",[1]!s_info_industry_sw_2021(W376,公司分析!D$5,3),IF($Y$3="wind一级行业",[1]!s_info_industry_gics(W376,1),IF($Y$3="wind二级行业",[1]!s_info_industry_gics(W376,2),IF($Y$3="wind三级行业",[1]!s_info_industry_gics(W376,3),IF($Y$3="wind四级行业",[1]!s_info_industry_gics(W376,4),IF($Y$3="证监会门类行业",[1]!s_info_industry_csrc12_n(W376,公司分析!D$5,1),""))))))))</f>
        <v>新能源发电业者</v>
      </c>
      <c r="Z376" s="298" t="str">
        <f>IF(Y376=行业比较!$E$6,ROW(),"")</f>
        <v/>
      </c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</row>
    <row r="377" spans="2:42" x14ac:dyDescent="0.35">
      <c r="B377" s="125"/>
      <c r="C377" s="125"/>
      <c r="D377" s="125"/>
      <c r="E377" s="125"/>
      <c r="F377" s="125"/>
      <c r="G377" s="125"/>
      <c r="H377" s="125"/>
      <c r="I377" s="269"/>
      <c r="J377" s="134"/>
      <c r="K377" s="134"/>
      <c r="L377" s="134"/>
      <c r="M377" s="134"/>
      <c r="N377" s="286"/>
      <c r="O377" s="286"/>
      <c r="P377" s="125"/>
      <c r="Q377" s="125"/>
      <c r="R377" s="125"/>
      <c r="S377" s="125"/>
      <c r="T377" s="125"/>
      <c r="U377" s="297"/>
      <c r="V377" s="253">
        <f t="shared" si="13"/>
        <v>0</v>
      </c>
      <c r="W377" s="348" t="str">
        <f>IF(板块成分!B379="","",板块成分!B379)</f>
        <v>0455.HK</v>
      </c>
      <c r="X377" s="270" t="str">
        <f>[1]!s_info_name(W377)</f>
        <v>天大药业</v>
      </c>
      <c r="Y377" s="335" t="str">
        <f>IF($Y$3="申万一级行业",[1]!s_info_industry_sw_2021(W377,公司分析!D$5,1),IF($Y$3="申万二级行业",[1]!s_info_industry_sw_2021(W377,公司分析!D$5,2),IF($Y$3="申万三级行业",[1]!s_info_industry_sw_2021(W377,公司分析!D$5,3),IF($Y$3="wind一级行业",[1]!s_info_industry_gics(W377,1),IF($Y$3="wind二级行业",[1]!s_info_industry_gics(W377,2),IF($Y$3="wind三级行业",[1]!s_info_industry_gics(W377,3),IF($Y$3="wind四级行业",[1]!s_info_industry_gics(W377,4),IF($Y$3="证监会门类行业",[1]!s_info_industry_csrc12_n(W377,公司分析!D$5,1),""))))))))</f>
        <v>西药</v>
      </c>
      <c r="Z377" s="298" t="str">
        <f>IF(Y377=行业比较!$E$6,ROW(),"")</f>
        <v/>
      </c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</row>
    <row r="378" spans="2:42" x14ac:dyDescent="0.35">
      <c r="B378" s="125"/>
      <c r="C378" s="125"/>
      <c r="D378" s="125"/>
      <c r="E378" s="125"/>
      <c r="F378" s="125"/>
      <c r="G378" s="125"/>
      <c r="H378" s="125"/>
      <c r="I378" s="269"/>
      <c r="J378" s="134"/>
      <c r="K378" s="134"/>
      <c r="L378" s="134"/>
      <c r="M378" s="134"/>
      <c r="N378" s="286"/>
      <c r="O378" s="286"/>
      <c r="P378" s="125"/>
      <c r="Q378" s="125"/>
      <c r="R378" s="125"/>
      <c r="S378" s="125"/>
      <c r="T378" s="125"/>
      <c r="U378" s="297"/>
      <c r="V378" s="253">
        <f t="shared" si="13"/>
        <v>0</v>
      </c>
      <c r="W378" s="348" t="str">
        <f>IF(板块成分!B380="","",板块成分!B380)</f>
        <v>0456.HK</v>
      </c>
      <c r="X378" s="270" t="str">
        <f>[1]!s_info_name(W378)</f>
        <v>新城市建设发展</v>
      </c>
      <c r="Y378" s="335" t="str">
        <f>IF($Y$3="申万一级行业",[1]!s_info_industry_sw_2021(W378,公司分析!D$5,1),IF($Y$3="申万二级行业",[1]!s_info_industry_sw_2021(W378,公司分析!D$5,2),IF($Y$3="申万三级行业",[1]!s_info_industry_sw_2021(W378,公司分析!D$5,3),IF($Y$3="wind一级行业",[1]!s_info_industry_gics(W378,1),IF($Y$3="wind二级行业",[1]!s_info_industry_gics(W378,2),IF($Y$3="wind三级行业",[1]!s_info_industry_gics(W378,3),IF($Y$3="wind四级行业",[1]!s_info_industry_gics(W378,4),IF($Y$3="证监会门类行业",[1]!s_info_industry_csrc12_n(W378,公司分析!D$5,1),""))))))))</f>
        <v>房地产开发</v>
      </c>
      <c r="Z378" s="298" t="str">
        <f>IF(Y378=行业比较!$E$6,ROW(),"")</f>
        <v/>
      </c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</row>
    <row r="379" spans="2:42" x14ac:dyDescent="0.35">
      <c r="B379" s="125"/>
      <c r="C379" s="125"/>
      <c r="D379" s="125"/>
      <c r="E379" s="125"/>
      <c r="F379" s="125"/>
      <c r="G379" s="125"/>
      <c r="H379" s="125"/>
      <c r="I379" s="269"/>
      <c r="J379" s="134"/>
      <c r="K379" s="134"/>
      <c r="L379" s="134"/>
      <c r="M379" s="134"/>
      <c r="N379" s="286"/>
      <c r="O379" s="286"/>
      <c r="P379" s="125"/>
      <c r="Q379" s="125"/>
      <c r="R379" s="125"/>
      <c r="S379" s="125"/>
      <c r="T379" s="125"/>
      <c r="U379" s="297"/>
      <c r="V379" s="253">
        <f t="shared" si="13"/>
        <v>0</v>
      </c>
      <c r="W379" s="348" t="str">
        <f>IF(板块成分!B381="","",板块成分!B381)</f>
        <v>0458.HK</v>
      </c>
      <c r="X379" s="270" t="str">
        <f>[1]!s_info_name(W379)</f>
        <v>联亚集团</v>
      </c>
      <c r="Y379" s="335" t="str">
        <f>IF($Y$3="申万一级行业",[1]!s_info_industry_sw_2021(W379,公司分析!D$5,1),IF($Y$3="申万二级行业",[1]!s_info_industry_sw_2021(W379,公司分析!D$5,2),IF($Y$3="申万三级行业",[1]!s_info_industry_sw_2021(W379,公司分析!D$5,3),IF($Y$3="wind一级行业",[1]!s_info_industry_gics(W379,1),IF($Y$3="wind二级行业",[1]!s_info_industry_gics(W379,2),IF($Y$3="wind三级行业",[1]!s_info_industry_gics(W379,3),IF($Y$3="wind四级行业",[1]!s_info_industry_gics(W379,4),IF($Y$3="证监会门类行业",[1]!s_info_industry_csrc12_n(W379,公司分析!D$5,1),""))))))))</f>
        <v>服装、服饰与奢侈品</v>
      </c>
      <c r="Z379" s="298" t="str">
        <f>IF(Y379=行业比较!$E$6,ROW(),"")</f>
        <v/>
      </c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</row>
    <row r="380" spans="2:42" x14ac:dyDescent="0.35">
      <c r="B380" s="125"/>
      <c r="C380" s="125"/>
      <c r="D380" s="125"/>
      <c r="E380" s="125"/>
      <c r="F380" s="125"/>
      <c r="G380" s="125"/>
      <c r="H380" s="125"/>
      <c r="I380" s="269"/>
      <c r="J380" s="134"/>
      <c r="K380" s="134"/>
      <c r="L380" s="134"/>
      <c r="M380" s="134"/>
      <c r="N380" s="286"/>
      <c r="O380" s="286"/>
      <c r="P380" s="125"/>
      <c r="Q380" s="125"/>
      <c r="R380" s="125"/>
      <c r="S380" s="125"/>
      <c r="T380" s="125"/>
      <c r="U380" s="297"/>
      <c r="V380" s="253">
        <f t="shared" si="13"/>
        <v>0</v>
      </c>
      <c r="W380" s="348" t="str">
        <f>IF(板块成分!B382="","",板块成分!B382)</f>
        <v>0459.HK</v>
      </c>
      <c r="X380" s="270" t="str">
        <f>[1]!s_info_name(W380)</f>
        <v>鋑联控股</v>
      </c>
      <c r="Y380" s="335" t="str">
        <f>IF($Y$3="申万一级行业",[1]!s_info_industry_sw_2021(W380,公司分析!D$5,1),IF($Y$3="申万二级行业",[1]!s_info_industry_sw_2021(W380,公司分析!D$5,2),IF($Y$3="申万三级行业",[1]!s_info_industry_sw_2021(W380,公司分析!D$5,3),IF($Y$3="wind一级行业",[1]!s_info_industry_gics(W380,1),IF($Y$3="wind二级行业",[1]!s_info_industry_gics(W380,2),IF($Y$3="wind三级行业",[1]!s_info_industry_gics(W380,3),IF($Y$3="wind四级行业",[1]!s_info_industry_gics(W380,4),IF($Y$3="证监会门类行业",[1]!s_info_industry_csrc12_n(W380,公司分析!D$5,1),""))))))))</f>
        <v>房地产服务</v>
      </c>
      <c r="Z380" s="298" t="str">
        <f>IF(Y380=行业比较!$E$6,ROW(),"")</f>
        <v/>
      </c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</row>
    <row r="381" spans="2:42" x14ac:dyDescent="0.35">
      <c r="B381" s="125"/>
      <c r="C381" s="125"/>
      <c r="D381" s="125"/>
      <c r="E381" s="125"/>
      <c r="F381" s="125"/>
      <c r="G381" s="125"/>
      <c r="H381" s="125"/>
      <c r="I381" s="269"/>
      <c r="J381" s="134"/>
      <c r="K381" s="134"/>
      <c r="L381" s="134"/>
      <c r="M381" s="134"/>
      <c r="N381" s="286"/>
      <c r="O381" s="286"/>
      <c r="P381" s="125"/>
      <c r="Q381" s="125"/>
      <c r="R381" s="125"/>
      <c r="S381" s="125"/>
      <c r="T381" s="125"/>
      <c r="U381" s="297"/>
      <c r="V381" s="253">
        <f t="shared" si="13"/>
        <v>0</v>
      </c>
      <c r="W381" s="348" t="str">
        <f>IF(板块成分!B383="","",板块成分!B383)</f>
        <v>0460.HK</v>
      </c>
      <c r="X381" s="270" t="str">
        <f>[1]!s_info_name(W381)</f>
        <v>四环医药</v>
      </c>
      <c r="Y381" s="335" t="str">
        <f>IF($Y$3="申万一级行业",[1]!s_info_industry_sw_2021(W381,公司分析!D$5,1),IF($Y$3="申万二级行业",[1]!s_info_industry_sw_2021(W381,公司分析!D$5,2),IF($Y$3="申万三级行业",[1]!s_info_industry_sw_2021(W381,公司分析!D$5,3),IF($Y$3="wind一级行业",[1]!s_info_industry_gics(W381,1),IF($Y$3="wind二级行业",[1]!s_info_industry_gics(W381,2),IF($Y$3="wind三级行业",[1]!s_info_industry_gics(W381,3),IF($Y$3="wind四级行业",[1]!s_info_industry_gics(W381,4),IF($Y$3="证监会门类行业",[1]!s_info_industry_csrc12_n(W381,公司分析!D$5,1),""))))))))</f>
        <v>西药</v>
      </c>
      <c r="Z381" s="298" t="str">
        <f>IF(Y381=行业比较!$E$6,ROW(),"")</f>
        <v/>
      </c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</row>
    <row r="382" spans="2:42" x14ac:dyDescent="0.35">
      <c r="B382" s="125"/>
      <c r="C382" s="125"/>
      <c r="D382" s="125"/>
      <c r="E382" s="125"/>
      <c r="F382" s="125"/>
      <c r="G382" s="125"/>
      <c r="H382" s="125"/>
      <c r="I382" s="269"/>
      <c r="J382" s="134"/>
      <c r="K382" s="134"/>
      <c r="L382" s="134"/>
      <c r="M382" s="134"/>
      <c r="N382" s="286"/>
      <c r="O382" s="286"/>
      <c r="P382" s="125"/>
      <c r="Q382" s="125"/>
      <c r="R382" s="125"/>
      <c r="S382" s="125"/>
      <c r="T382" s="125"/>
      <c r="U382" s="297"/>
      <c r="V382" s="253">
        <f t="shared" si="13"/>
        <v>0</v>
      </c>
      <c r="W382" s="348" t="str">
        <f>IF(板块成分!B384="","",板块成分!B384)</f>
        <v>0464.HK</v>
      </c>
      <c r="X382" s="270" t="str">
        <f>[1]!s_info_name(W382)</f>
        <v>中国智能科技</v>
      </c>
      <c r="Y382" s="335" t="str">
        <f>IF($Y$3="申万一级行业",[1]!s_info_industry_sw_2021(W382,公司分析!D$5,1),IF($Y$3="申万二级行业",[1]!s_info_industry_sw_2021(W382,公司分析!D$5,2),IF($Y$3="申万三级行业",[1]!s_info_industry_sw_2021(W382,公司分析!D$5,3),IF($Y$3="wind一级行业",[1]!s_info_industry_gics(W382,1),IF($Y$3="wind二级行业",[1]!s_info_industry_gics(W382,2),IF($Y$3="wind三级行业",[1]!s_info_industry_gics(W382,3),IF($Y$3="wind四级行业",[1]!s_info_industry_gics(W382,4),IF($Y$3="证监会门类行业",[1]!s_info_industry_csrc12_n(W382,公司分析!D$5,1),""))))))))</f>
        <v>家用电器</v>
      </c>
      <c r="Z382" s="298" t="str">
        <f>IF(Y382=行业比较!$E$6,ROW(),"")</f>
        <v/>
      </c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</row>
    <row r="383" spans="2:42" x14ac:dyDescent="0.35">
      <c r="B383" s="125"/>
      <c r="C383" s="125"/>
      <c r="D383" s="125"/>
      <c r="E383" s="125"/>
      <c r="F383" s="125"/>
      <c r="G383" s="125"/>
      <c r="H383" s="125"/>
      <c r="I383" s="269"/>
      <c r="J383" s="134"/>
      <c r="K383" s="134"/>
      <c r="L383" s="134"/>
      <c r="M383" s="134"/>
      <c r="N383" s="286"/>
      <c r="O383" s="286"/>
      <c r="P383" s="125"/>
      <c r="Q383" s="125"/>
      <c r="R383" s="125"/>
      <c r="S383" s="125"/>
      <c r="T383" s="125"/>
      <c r="U383" s="297"/>
      <c r="V383" s="253">
        <f t="shared" si="13"/>
        <v>0</v>
      </c>
      <c r="W383" s="348" t="str">
        <f>IF(板块成分!B385="","",板块成分!B385)</f>
        <v>0465.HK</v>
      </c>
      <c r="X383" s="270" t="str">
        <f>[1]!s_info_name(W383)</f>
        <v>富通科技</v>
      </c>
      <c r="Y383" s="335" t="str">
        <f>IF($Y$3="申万一级行业",[1]!s_info_industry_sw_2021(W383,公司分析!D$5,1),IF($Y$3="申万二级行业",[1]!s_info_industry_sw_2021(W383,公司分析!D$5,2),IF($Y$3="申万三级行业",[1]!s_info_industry_sw_2021(W383,公司分析!D$5,3),IF($Y$3="wind一级行业",[1]!s_info_industry_gics(W383,1),IF($Y$3="wind二级行业",[1]!s_info_industry_gics(W383,2),IF($Y$3="wind三级行业",[1]!s_info_industry_gics(W383,3),IF($Y$3="wind四级行业",[1]!s_info_industry_gics(W383,4),IF($Y$3="证监会门类行业",[1]!s_info_industry_csrc12_n(W383,公司分析!D$5,1),""))))))))</f>
        <v>技术产品经销商</v>
      </c>
      <c r="Z383" s="298" t="str">
        <f>IF(Y383=行业比较!$E$6,ROW(),"")</f>
        <v/>
      </c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</row>
    <row r="384" spans="2:42" x14ac:dyDescent="0.35">
      <c r="B384" s="125"/>
      <c r="C384" s="125"/>
      <c r="D384" s="125"/>
      <c r="E384" s="125"/>
      <c r="F384" s="125"/>
      <c r="G384" s="125"/>
      <c r="H384" s="125"/>
      <c r="I384" s="269"/>
      <c r="J384" s="134"/>
      <c r="K384" s="134"/>
      <c r="L384" s="134"/>
      <c r="M384" s="134"/>
      <c r="N384" s="286"/>
      <c r="O384" s="286"/>
      <c r="P384" s="125"/>
      <c r="Q384" s="125"/>
      <c r="R384" s="125"/>
      <c r="S384" s="125"/>
      <c r="T384" s="125"/>
      <c r="U384" s="297"/>
      <c r="V384" s="253">
        <f t="shared" si="13"/>
        <v>0</v>
      </c>
      <c r="W384" s="348" t="str">
        <f>IF(板块成分!B386="","",板块成分!B386)</f>
        <v>0467.HK</v>
      </c>
      <c r="X384" s="270" t="str">
        <f>[1]!s_info_name(W384)</f>
        <v>联合能源集团</v>
      </c>
      <c r="Y384" s="335" t="str">
        <f>IF($Y$3="申万一级行业",[1]!s_info_industry_sw_2021(W384,公司分析!D$5,1),IF($Y$3="申万二级行业",[1]!s_info_industry_sw_2021(W384,公司分析!D$5,2),IF($Y$3="申万三级行业",[1]!s_info_industry_sw_2021(W384,公司分析!D$5,3),IF($Y$3="wind一级行业",[1]!s_info_industry_gics(W384,1),IF($Y$3="wind二级行业",[1]!s_info_industry_gics(W384,2),IF($Y$3="wind三级行业",[1]!s_info_industry_gics(W384,3),IF($Y$3="wind四级行业",[1]!s_info_industry_gics(W384,4),IF($Y$3="证监会门类行业",[1]!s_info_industry_csrc12_n(W384,公司分析!D$5,1),""))))))))</f>
        <v>石油天然气勘探与生产</v>
      </c>
      <c r="Z384" s="298" t="str">
        <f>IF(Y384=行业比较!$E$6,ROW(),"")</f>
        <v/>
      </c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</row>
    <row r="385" spans="2:42" x14ac:dyDescent="0.35">
      <c r="B385" s="125"/>
      <c r="C385" s="125"/>
      <c r="D385" s="125"/>
      <c r="E385" s="125"/>
      <c r="F385" s="125"/>
      <c r="G385" s="125"/>
      <c r="H385" s="125"/>
      <c r="I385" s="269"/>
      <c r="J385" s="134"/>
      <c r="K385" s="134"/>
      <c r="L385" s="134"/>
      <c r="M385" s="134"/>
      <c r="N385" s="286"/>
      <c r="O385" s="286"/>
      <c r="P385" s="125"/>
      <c r="Q385" s="125"/>
      <c r="R385" s="125"/>
      <c r="S385" s="125"/>
      <c r="T385" s="125"/>
      <c r="U385" s="297"/>
      <c r="V385" s="253">
        <f t="shared" si="13"/>
        <v>0</v>
      </c>
      <c r="W385" s="348" t="str">
        <f>IF(板块成分!B387="","",板块成分!B387)</f>
        <v>0468.HK</v>
      </c>
      <c r="X385" s="270" t="str">
        <f>[1]!s_info_name(W385)</f>
        <v>纷美包装</v>
      </c>
      <c r="Y385" s="335" t="str">
        <f>IF($Y$3="申万一级行业",[1]!s_info_industry_sw_2021(W385,公司分析!D$5,1),IF($Y$3="申万二级行业",[1]!s_info_industry_sw_2021(W385,公司分析!D$5,2),IF($Y$3="申万三级行业",[1]!s_info_industry_sw_2021(W385,公司分析!D$5,3),IF($Y$3="wind一级行业",[1]!s_info_industry_gics(W385,1),IF($Y$3="wind二级行业",[1]!s_info_industry_gics(W385,2),IF($Y$3="wind三级行业",[1]!s_info_industry_gics(W385,3),IF($Y$3="wind四级行业",[1]!s_info_industry_gics(W385,4),IF($Y$3="证监会门类行业",[1]!s_info_industry_csrc12_n(W385,公司分析!D$5,1),""))))))))</f>
        <v>纸包装</v>
      </c>
      <c r="Z385" s="298" t="str">
        <f>IF(Y385=行业比较!$E$6,ROW(),"")</f>
        <v/>
      </c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</row>
    <row r="386" spans="2:42" x14ac:dyDescent="0.35">
      <c r="B386" s="125"/>
      <c r="C386" s="125"/>
      <c r="D386" s="125"/>
      <c r="E386" s="125"/>
      <c r="F386" s="125"/>
      <c r="G386" s="125"/>
      <c r="H386" s="125"/>
      <c r="I386" s="269"/>
      <c r="J386" s="134"/>
      <c r="K386" s="134"/>
      <c r="L386" s="134"/>
      <c r="M386" s="134"/>
      <c r="N386" s="286"/>
      <c r="O386" s="286"/>
      <c r="P386" s="125"/>
      <c r="Q386" s="125"/>
      <c r="R386" s="125"/>
      <c r="S386" s="125"/>
      <c r="T386" s="125"/>
      <c r="U386" s="297"/>
      <c r="V386" s="253">
        <f t="shared" si="13"/>
        <v>0</v>
      </c>
      <c r="W386" s="348" t="str">
        <f>IF(板块成分!B388="","",板块成分!B388)</f>
        <v>0471.HK</v>
      </c>
      <c r="X386" s="270" t="str">
        <f>[1]!s_info_name(W386)</f>
        <v>中播数据</v>
      </c>
      <c r="Y386" s="335" t="str">
        <f>IF($Y$3="申万一级行业",[1]!s_info_industry_sw_2021(W386,公司分析!D$5,1),IF($Y$3="申万二级行业",[1]!s_info_industry_sw_2021(W386,公司分析!D$5,2),IF($Y$3="申万三级行业",[1]!s_info_industry_sw_2021(W386,公司分析!D$5,3),IF($Y$3="wind一级行业",[1]!s_info_industry_gics(W386,1),IF($Y$3="wind二级行业",[1]!s_info_industry_gics(W386,2),IF($Y$3="wind三级行业",[1]!s_info_industry_gics(W386,3),IF($Y$3="wind四级行业",[1]!s_info_industry_gics(W386,4),IF($Y$3="证监会门类行业",[1]!s_info_industry_csrc12_n(W386,公司分析!D$5,1),""))))))))</f>
        <v>广播</v>
      </c>
      <c r="Z386" s="298" t="str">
        <f>IF(Y386=行业比较!$E$6,ROW(),"")</f>
        <v/>
      </c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</row>
    <row r="387" spans="2:42" x14ac:dyDescent="0.35">
      <c r="B387" s="125"/>
      <c r="C387" s="125"/>
      <c r="D387" s="125"/>
      <c r="E387" s="125"/>
      <c r="F387" s="125"/>
      <c r="G387" s="125"/>
      <c r="H387" s="125"/>
      <c r="I387" s="269"/>
      <c r="J387" s="134"/>
      <c r="K387" s="134"/>
      <c r="L387" s="134"/>
      <c r="M387" s="134"/>
      <c r="N387" s="286"/>
      <c r="O387" s="286"/>
      <c r="P387" s="125"/>
      <c r="Q387" s="125"/>
      <c r="R387" s="125"/>
      <c r="S387" s="125"/>
      <c r="T387" s="125"/>
      <c r="U387" s="297"/>
      <c r="V387" s="253">
        <f t="shared" si="13"/>
        <v>0</v>
      </c>
      <c r="W387" s="348" t="str">
        <f>IF(板块成分!B389="","",板块成分!B389)</f>
        <v>0472.HK</v>
      </c>
      <c r="X387" s="270" t="str">
        <f>[1]!s_info_name(W387)</f>
        <v>新丝路文旅</v>
      </c>
      <c r="Y387" s="335" t="str">
        <f>IF($Y$3="申万一级行业",[1]!s_info_industry_sw_2021(W387,公司分析!D$5,1),IF($Y$3="申万二级行业",[1]!s_info_industry_sw_2021(W387,公司分析!D$5,2),IF($Y$3="申万三级行业",[1]!s_info_industry_sw_2021(W387,公司分析!D$5,3),IF($Y$3="wind一级行业",[1]!s_info_industry_gics(W387,1),IF($Y$3="wind二级行业",[1]!s_info_industry_gics(W387,2),IF($Y$3="wind三级行业",[1]!s_info_industry_gics(W387,3),IF($Y$3="wind四级行业",[1]!s_info_industry_gics(W387,4),IF($Y$3="证监会门类行业",[1]!s_info_industry_csrc12_n(W387,公司分析!D$5,1),""))))))))</f>
        <v>白酒与葡萄酒</v>
      </c>
      <c r="Z387" s="298" t="str">
        <f>IF(Y387=行业比较!$E$6,ROW(),"")</f>
        <v/>
      </c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</row>
    <row r="388" spans="2:42" x14ac:dyDescent="0.35">
      <c r="B388" s="125"/>
      <c r="C388" s="125"/>
      <c r="D388" s="125"/>
      <c r="E388" s="125"/>
      <c r="F388" s="125"/>
      <c r="G388" s="125"/>
      <c r="H388" s="125"/>
      <c r="I388" s="269"/>
      <c r="J388" s="134"/>
      <c r="K388" s="134"/>
      <c r="L388" s="134"/>
      <c r="M388" s="134"/>
      <c r="N388" s="286"/>
      <c r="O388" s="286"/>
      <c r="P388" s="125"/>
      <c r="Q388" s="125"/>
      <c r="R388" s="125"/>
      <c r="S388" s="125"/>
      <c r="T388" s="125"/>
      <c r="U388" s="297"/>
      <c r="V388" s="253">
        <f t="shared" si="13"/>
        <v>0</v>
      </c>
      <c r="W388" s="348" t="str">
        <f>IF(板块成分!B390="","",板块成分!B390)</f>
        <v>0474.HK</v>
      </c>
      <c r="X388" s="270" t="str">
        <f>[1]!s_info_name(W388)</f>
        <v>信铭生命科技</v>
      </c>
      <c r="Y388" s="335" t="str">
        <f>IF($Y$3="申万一级行业",[1]!s_info_industry_sw_2021(W388,公司分析!D$5,1),IF($Y$3="申万二级行业",[1]!s_info_industry_sw_2021(W388,公司分析!D$5,2),IF($Y$3="申万三级行业",[1]!s_info_industry_sw_2021(W388,公司分析!D$5,3),IF($Y$3="wind一级行业",[1]!s_info_industry_gics(W388,1),IF($Y$3="wind二级行业",[1]!s_info_industry_gics(W388,2),IF($Y$3="wind三级行业",[1]!s_info_industry_gics(W388,3),IF($Y$3="wind四级行业",[1]!s_info_industry_gics(W388,4),IF($Y$3="证监会门类行业",[1]!s_info_industry_csrc12_n(W388,公司分析!D$5,1),""))))))))</f>
        <v>建筑机械与重型卡车</v>
      </c>
      <c r="Z388" s="298" t="str">
        <f>IF(Y388=行业比较!$E$6,ROW(),"")</f>
        <v/>
      </c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</row>
    <row r="389" spans="2:42" x14ac:dyDescent="0.35">
      <c r="B389" s="125"/>
      <c r="C389" s="125"/>
      <c r="D389" s="125"/>
      <c r="E389" s="125"/>
      <c r="F389" s="125"/>
      <c r="G389" s="125"/>
      <c r="H389" s="125"/>
      <c r="I389" s="269"/>
      <c r="J389" s="134"/>
      <c r="K389" s="134"/>
      <c r="L389" s="134"/>
      <c r="M389" s="134"/>
      <c r="N389" s="286"/>
      <c r="O389" s="286"/>
      <c r="P389" s="125"/>
      <c r="Q389" s="125"/>
      <c r="R389" s="125"/>
      <c r="S389" s="125"/>
      <c r="T389" s="125"/>
      <c r="U389" s="297"/>
      <c r="V389" s="253">
        <f t="shared" ref="V389:V452" si="14">IF(Z389="",0,RANK(Z389,Z:Z,1))</f>
        <v>0</v>
      </c>
      <c r="W389" s="348" t="str">
        <f>IF(板块成分!B391="","",板块成分!B391)</f>
        <v>0475.HK</v>
      </c>
      <c r="X389" s="270" t="str">
        <f>[1]!s_info_name(W389)</f>
        <v>中发展控股</v>
      </c>
      <c r="Y389" s="335" t="str">
        <f>IF($Y$3="申万一级行业",[1]!s_info_industry_sw_2021(W389,公司分析!D$5,1),IF($Y$3="申万二级行业",[1]!s_info_industry_sw_2021(W389,公司分析!D$5,2),IF($Y$3="申万三级行业",[1]!s_info_industry_sw_2021(W389,公司分析!D$5,3),IF($Y$3="wind一级行业",[1]!s_info_industry_gics(W389,1),IF($Y$3="wind二级行业",[1]!s_info_industry_gics(W389,2),IF($Y$3="wind三级行业",[1]!s_info_industry_gics(W389,3),IF($Y$3="wind四级行业",[1]!s_info_industry_gics(W389,4),IF($Y$3="证监会门类行业",[1]!s_info_industry_csrc12_n(W389,公司分析!D$5,1),""))))))))</f>
        <v>独立电力生产商与能源贸易商</v>
      </c>
      <c r="Z389" s="298" t="str">
        <f>IF(Y389=行业比较!$E$6,ROW(),"")</f>
        <v/>
      </c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</row>
    <row r="390" spans="2:42" x14ac:dyDescent="0.35">
      <c r="B390" s="125"/>
      <c r="C390" s="125"/>
      <c r="D390" s="125"/>
      <c r="E390" s="125"/>
      <c r="F390" s="125"/>
      <c r="G390" s="125"/>
      <c r="H390" s="125"/>
      <c r="I390" s="269"/>
      <c r="J390" s="134"/>
      <c r="K390" s="134"/>
      <c r="L390" s="134"/>
      <c r="M390" s="134"/>
      <c r="N390" s="286"/>
      <c r="O390" s="286"/>
      <c r="P390" s="125"/>
      <c r="Q390" s="125"/>
      <c r="R390" s="125"/>
      <c r="S390" s="125"/>
      <c r="T390" s="125"/>
      <c r="U390" s="297"/>
      <c r="V390" s="253">
        <f t="shared" si="14"/>
        <v>0</v>
      </c>
      <c r="W390" s="348" t="str">
        <f>IF(板块成分!B392="","",板块成分!B392)</f>
        <v>0476.HK</v>
      </c>
      <c r="X390" s="270" t="str">
        <f>[1]!s_info_name(W390)</f>
        <v>科轩动力控股</v>
      </c>
      <c r="Y390" s="335" t="str">
        <f>IF($Y$3="申万一级行业",[1]!s_info_industry_sw_2021(W390,公司分析!D$5,1),IF($Y$3="申万二级行业",[1]!s_info_industry_sw_2021(W390,公司分析!D$5,2),IF($Y$3="申万三级行业",[1]!s_info_industry_sw_2021(W390,公司分析!D$5,3),IF($Y$3="wind一级行业",[1]!s_info_industry_gics(W390,1),IF($Y$3="wind二级行业",[1]!s_info_industry_gics(W390,2),IF($Y$3="wind三级行业",[1]!s_info_industry_gics(W390,3),IF($Y$3="wind四级行业",[1]!s_info_industry_gics(W390,4),IF($Y$3="证监会门类行业",[1]!s_info_industry_csrc12_n(W390,公司分析!D$5,1),""))))))))</f>
        <v>汽车制造</v>
      </c>
      <c r="Z390" s="298" t="str">
        <f>IF(Y390=行业比较!$E$6,ROW(),"")</f>
        <v/>
      </c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</row>
    <row r="391" spans="2:42" x14ac:dyDescent="0.35">
      <c r="B391" s="125"/>
      <c r="C391" s="125"/>
      <c r="D391" s="125"/>
      <c r="E391" s="125"/>
      <c r="F391" s="125"/>
      <c r="G391" s="125"/>
      <c r="H391" s="125"/>
      <c r="I391" s="269"/>
      <c r="J391" s="134"/>
      <c r="K391" s="134"/>
      <c r="L391" s="134"/>
      <c r="M391" s="134"/>
      <c r="N391" s="286"/>
      <c r="O391" s="286"/>
      <c r="P391" s="125"/>
      <c r="Q391" s="125"/>
      <c r="R391" s="125"/>
      <c r="S391" s="125"/>
      <c r="T391" s="125"/>
      <c r="U391" s="297"/>
      <c r="V391" s="253">
        <f t="shared" si="14"/>
        <v>0</v>
      </c>
      <c r="W391" s="348" t="str">
        <f>IF(板块成分!B393="","",板块成分!B393)</f>
        <v>0480.HK</v>
      </c>
      <c r="X391" s="270" t="str">
        <f>[1]!s_info_name(W391)</f>
        <v>香港兴业国际</v>
      </c>
      <c r="Y391" s="335" t="str">
        <f>IF($Y$3="申万一级行业",[1]!s_info_industry_sw_2021(W391,公司分析!D$5,1),IF($Y$3="申万二级行业",[1]!s_info_industry_sw_2021(W391,公司分析!D$5,2),IF($Y$3="申万三级行业",[1]!s_info_industry_sw_2021(W391,公司分析!D$5,3),IF($Y$3="wind一级行业",[1]!s_info_industry_gics(W391,1),IF($Y$3="wind二级行业",[1]!s_info_industry_gics(W391,2),IF($Y$3="wind三级行业",[1]!s_info_industry_gics(W391,3),IF($Y$3="wind四级行业",[1]!s_info_industry_gics(W391,4),IF($Y$3="证监会门类行业",[1]!s_info_industry_csrc12_n(W391,公司分析!D$5,1),""))))))))</f>
        <v>多样化房地产活动</v>
      </c>
      <c r="Z391" s="298" t="str">
        <f>IF(Y391=行业比较!$E$6,ROW(),"")</f>
        <v/>
      </c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</row>
    <row r="392" spans="2:42" x14ac:dyDescent="0.35">
      <c r="B392" s="125"/>
      <c r="C392" s="125"/>
      <c r="D392" s="125"/>
      <c r="E392" s="125"/>
      <c r="F392" s="125"/>
      <c r="G392" s="125"/>
      <c r="H392" s="125"/>
      <c r="I392" s="269"/>
      <c r="J392" s="134"/>
      <c r="K392" s="134"/>
      <c r="L392" s="134"/>
      <c r="M392" s="134"/>
      <c r="N392" s="286"/>
      <c r="O392" s="286"/>
      <c r="P392" s="125"/>
      <c r="Q392" s="125"/>
      <c r="R392" s="125"/>
      <c r="S392" s="125"/>
      <c r="T392" s="125"/>
      <c r="U392" s="297"/>
      <c r="V392" s="253">
        <f t="shared" si="14"/>
        <v>0</v>
      </c>
      <c r="W392" s="348" t="str">
        <f>IF(板块成分!B394="","",板块成分!B394)</f>
        <v>0482.HK</v>
      </c>
      <c r="X392" s="270" t="str">
        <f>[1]!s_info_name(W392)</f>
        <v>圣马丁国际</v>
      </c>
      <c r="Y392" s="335" t="str">
        <f>IF($Y$3="申万一级行业",[1]!s_info_industry_sw_2021(W392,公司分析!D$5,1),IF($Y$3="申万二级行业",[1]!s_info_industry_sw_2021(W392,公司分析!D$5,2),IF($Y$3="申万三级行业",[1]!s_info_industry_sw_2021(W392,公司分析!D$5,3),IF($Y$3="wind一级行业",[1]!s_info_industry_gics(W392,1),IF($Y$3="wind二级行业",[1]!s_info_industry_gics(W392,2),IF($Y$3="wind三级行业",[1]!s_info_industry_gics(W392,3),IF($Y$3="wind四级行业",[1]!s_info_industry_gics(W392,4),IF($Y$3="证监会门类行业",[1]!s_info_industry_csrc12_n(W392,公司分析!D$5,1),""))))))))</f>
        <v>消费电子产品</v>
      </c>
      <c r="Z392" s="298" t="str">
        <f>IF(Y392=行业比较!$E$6,ROW(),"")</f>
        <v/>
      </c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</row>
    <row r="393" spans="2:42" x14ac:dyDescent="0.35">
      <c r="B393" s="125"/>
      <c r="C393" s="125"/>
      <c r="D393" s="125"/>
      <c r="E393" s="125"/>
      <c r="F393" s="125"/>
      <c r="G393" s="125"/>
      <c r="H393" s="125"/>
      <c r="I393" s="269"/>
      <c r="J393" s="134"/>
      <c r="K393" s="134"/>
      <c r="L393" s="134"/>
      <c r="M393" s="134"/>
      <c r="N393" s="286"/>
      <c r="O393" s="286"/>
      <c r="P393" s="125"/>
      <c r="Q393" s="125"/>
      <c r="R393" s="125"/>
      <c r="S393" s="125"/>
      <c r="T393" s="125"/>
      <c r="U393" s="297"/>
      <c r="V393" s="253">
        <f t="shared" si="14"/>
        <v>0</v>
      </c>
      <c r="W393" s="348" t="str">
        <f>IF(板块成分!B395="","",板块成分!B395)</f>
        <v>0483.HK</v>
      </c>
      <c r="X393" s="270" t="str">
        <f>[1]!s_info_name(W393)</f>
        <v>包浩斯国际</v>
      </c>
      <c r="Y393" s="335" t="str">
        <f>IF($Y$3="申万一级行业",[1]!s_info_industry_sw_2021(W393,公司分析!D$5,1),IF($Y$3="申万二级行业",[1]!s_info_industry_sw_2021(W393,公司分析!D$5,2),IF($Y$3="申万三级行业",[1]!s_info_industry_sw_2021(W393,公司分析!D$5,3),IF($Y$3="wind一级行业",[1]!s_info_industry_gics(W393,1),IF($Y$3="wind二级行业",[1]!s_info_industry_gics(W393,2),IF($Y$3="wind三级行业",[1]!s_info_industry_gics(W393,3),IF($Y$3="wind四级行业",[1]!s_info_industry_gics(W393,4),IF($Y$3="证监会门类行业",[1]!s_info_industry_csrc12_n(W393,公司分析!D$5,1),""))))))))</f>
        <v>服装、服饰与奢侈品</v>
      </c>
      <c r="Z393" s="298" t="str">
        <f>IF(Y393=行业比较!$E$6,ROW(),"")</f>
        <v/>
      </c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</row>
    <row r="394" spans="2:42" x14ac:dyDescent="0.35">
      <c r="B394" s="125"/>
      <c r="C394" s="125"/>
      <c r="D394" s="125"/>
      <c r="E394" s="125"/>
      <c r="F394" s="125"/>
      <c r="G394" s="125"/>
      <c r="H394" s="125"/>
      <c r="I394" s="269"/>
      <c r="J394" s="134"/>
      <c r="K394" s="134"/>
      <c r="L394" s="134"/>
      <c r="M394" s="134"/>
      <c r="N394" s="286"/>
      <c r="O394" s="286"/>
      <c r="P394" s="125"/>
      <c r="Q394" s="125"/>
      <c r="R394" s="125"/>
      <c r="S394" s="125"/>
      <c r="T394" s="125"/>
      <c r="U394" s="297"/>
      <c r="V394" s="253">
        <f t="shared" si="14"/>
        <v>1</v>
      </c>
      <c r="W394" s="348" t="str">
        <f>IF(板块成分!B396="","",板块成分!B396)</f>
        <v>0484.HK</v>
      </c>
      <c r="X394" s="270" t="str">
        <f>[1]!s_info_name(W394)</f>
        <v>云游控股</v>
      </c>
      <c r="Y394" s="335" t="str">
        <f>IF($Y$3="申万一级行业",[1]!s_info_industry_sw_2021(W394,公司分析!D$5,1),IF($Y$3="申万二级行业",[1]!s_info_industry_sw_2021(W394,公司分析!D$5,2),IF($Y$3="申万三级行业",[1]!s_info_industry_sw_2021(W394,公司分析!D$5,3),IF($Y$3="wind一级行业",[1]!s_info_industry_gics(W394,1),IF($Y$3="wind二级行业",[1]!s_info_industry_gics(W394,2),IF($Y$3="wind三级行业",[1]!s_info_industry_gics(W394,3),IF($Y$3="wind四级行业",[1]!s_info_industry_gics(W394,4),IF($Y$3="证监会门类行业",[1]!s_info_industry_csrc12_n(W394,公司分析!D$5,1),""))))))))</f>
        <v>互联网软件与服务</v>
      </c>
      <c r="Z394" s="298">
        <f>IF(Y394=行业比较!$E$6,ROW(),"")</f>
        <v>394</v>
      </c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</row>
    <row r="395" spans="2:42" x14ac:dyDescent="0.35">
      <c r="B395" s="125"/>
      <c r="C395" s="125"/>
      <c r="D395" s="125"/>
      <c r="E395" s="125"/>
      <c r="F395" s="125"/>
      <c r="G395" s="125"/>
      <c r="H395" s="125"/>
      <c r="I395" s="269"/>
      <c r="J395" s="134"/>
      <c r="K395" s="134"/>
      <c r="L395" s="134"/>
      <c r="M395" s="134"/>
      <c r="N395" s="286"/>
      <c r="O395" s="286"/>
      <c r="P395" s="125"/>
      <c r="Q395" s="125"/>
      <c r="R395" s="125"/>
      <c r="S395" s="125"/>
      <c r="T395" s="125"/>
      <c r="U395" s="297"/>
      <c r="V395" s="253">
        <f t="shared" si="14"/>
        <v>0</v>
      </c>
      <c r="W395" s="348" t="str">
        <f>IF(板块成分!B397="","",板块成分!B397)</f>
        <v>0485.HK</v>
      </c>
      <c r="X395" s="270" t="str">
        <f>[1]!s_info_name(W395)</f>
        <v>中国华星</v>
      </c>
      <c r="Y395" s="335" t="str">
        <f>IF($Y$3="申万一级行业",[1]!s_info_industry_sw_2021(W395,公司分析!D$5,1),IF($Y$3="申万二级行业",[1]!s_info_industry_sw_2021(W395,公司分析!D$5,2),IF($Y$3="申万三级行业",[1]!s_info_industry_sw_2021(W395,公司分析!D$5,3),IF($Y$3="wind一级行业",[1]!s_info_industry_gics(W395,1),IF($Y$3="wind二级行业",[1]!s_info_industry_gics(W395,2),IF($Y$3="wind三级行业",[1]!s_info_industry_gics(W395,3),IF($Y$3="wind四级行业",[1]!s_info_industry_gics(W395,4),IF($Y$3="证监会门类行业",[1]!s_info_industry_csrc12_n(W395,公司分析!D$5,1),""))))))))</f>
        <v>房地产开发</v>
      </c>
      <c r="Z395" s="298" t="str">
        <f>IF(Y395=行业比较!$E$6,ROW(),"")</f>
        <v/>
      </c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</row>
    <row r="396" spans="2:42" x14ac:dyDescent="0.35">
      <c r="B396" s="125"/>
      <c r="C396" s="125"/>
      <c r="D396" s="125"/>
      <c r="E396" s="125"/>
      <c r="F396" s="125"/>
      <c r="G396" s="125"/>
      <c r="H396" s="125"/>
      <c r="I396" s="269"/>
      <c r="J396" s="134"/>
      <c r="K396" s="134"/>
      <c r="L396" s="134"/>
      <c r="M396" s="134"/>
      <c r="N396" s="286"/>
      <c r="O396" s="286"/>
      <c r="P396" s="125"/>
      <c r="Q396" s="125"/>
      <c r="R396" s="125"/>
      <c r="S396" s="125"/>
      <c r="T396" s="125"/>
      <c r="U396" s="297"/>
      <c r="V396" s="253">
        <f t="shared" si="14"/>
        <v>0</v>
      </c>
      <c r="W396" s="348" t="str">
        <f>IF(板块成分!B398="","",板块成分!B398)</f>
        <v>0486.HK</v>
      </c>
      <c r="X396" s="270" t="str">
        <f>[1]!s_info_name(W396)</f>
        <v>俄铝</v>
      </c>
      <c r="Y396" s="335" t="str">
        <f>IF($Y$3="申万一级行业",[1]!s_info_industry_sw_2021(W396,公司分析!D$5,1),IF($Y$3="申万二级行业",[1]!s_info_industry_sw_2021(W396,公司分析!D$5,2),IF($Y$3="申万三级行业",[1]!s_info_industry_sw_2021(W396,公司分析!D$5,3),IF($Y$3="wind一级行业",[1]!s_info_industry_gics(W396,1),IF($Y$3="wind二级行业",[1]!s_info_industry_gics(W396,2),IF($Y$3="wind三级行业",[1]!s_info_industry_gics(W396,3),IF($Y$3="wind四级行业",[1]!s_info_industry_gics(W396,4),IF($Y$3="证监会门类行业",[1]!s_info_industry_csrc12_n(W396,公司分析!D$5,1),""))))))))</f>
        <v>铝</v>
      </c>
      <c r="Z396" s="298" t="str">
        <f>IF(Y396=行业比较!$E$6,ROW(),"")</f>
        <v/>
      </c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</row>
    <row r="397" spans="2:42" x14ac:dyDescent="0.35">
      <c r="B397" s="125"/>
      <c r="C397" s="125"/>
      <c r="D397" s="125"/>
      <c r="E397" s="125"/>
      <c r="F397" s="125"/>
      <c r="G397" s="125"/>
      <c r="H397" s="125"/>
      <c r="I397" s="269"/>
      <c r="J397" s="134"/>
      <c r="K397" s="134"/>
      <c r="L397" s="134"/>
      <c r="M397" s="134"/>
      <c r="N397" s="286"/>
      <c r="O397" s="286"/>
      <c r="P397" s="125"/>
      <c r="Q397" s="125"/>
      <c r="R397" s="125"/>
      <c r="S397" s="125"/>
      <c r="T397" s="125"/>
      <c r="U397" s="297"/>
      <c r="V397" s="253">
        <f t="shared" si="14"/>
        <v>0</v>
      </c>
      <c r="W397" s="348" t="str">
        <f>IF(板块成分!B399="","",板块成分!B399)</f>
        <v>0487.HK</v>
      </c>
      <c r="X397" s="270" t="str">
        <f>[1]!s_info_name(W397)</f>
        <v>实德环球</v>
      </c>
      <c r="Y397" s="335" t="str">
        <f>IF($Y$3="申万一级行业",[1]!s_info_industry_sw_2021(W397,公司分析!D$5,1),IF($Y$3="申万二级行业",[1]!s_info_industry_sw_2021(W397,公司分析!D$5,2),IF($Y$3="申万三级行业",[1]!s_info_industry_sw_2021(W397,公司分析!D$5,3),IF($Y$3="wind一级行业",[1]!s_info_industry_gics(W397,1),IF($Y$3="wind二级行业",[1]!s_info_industry_gics(W397,2),IF($Y$3="wind三级行业",[1]!s_info_industry_gics(W397,3),IF($Y$3="wind四级行业",[1]!s_info_industry_gics(W397,4),IF($Y$3="证监会门类行业",[1]!s_info_industry_csrc12_n(W397,公司分析!D$5,1),""))))))))</f>
        <v>酒店、度假村与豪华游轮</v>
      </c>
      <c r="Z397" s="298" t="str">
        <f>IF(Y397=行业比较!$E$6,ROW(),"")</f>
        <v/>
      </c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</row>
    <row r="398" spans="2:42" x14ac:dyDescent="0.35">
      <c r="B398" s="125"/>
      <c r="C398" s="125"/>
      <c r="D398" s="125"/>
      <c r="E398" s="125"/>
      <c r="F398" s="125"/>
      <c r="G398" s="125"/>
      <c r="H398" s="125"/>
      <c r="I398" s="269"/>
      <c r="J398" s="134"/>
      <c r="K398" s="134"/>
      <c r="L398" s="134"/>
      <c r="M398" s="134"/>
      <c r="N398" s="286"/>
      <c r="O398" s="286"/>
      <c r="P398" s="125"/>
      <c r="Q398" s="125"/>
      <c r="R398" s="125"/>
      <c r="S398" s="125"/>
      <c r="T398" s="125"/>
      <c r="U398" s="297"/>
      <c r="V398" s="253">
        <f t="shared" si="14"/>
        <v>0</v>
      </c>
      <c r="W398" s="348" t="str">
        <f>IF(板块成分!B400="","",板块成分!B400)</f>
        <v>0488.HK</v>
      </c>
      <c r="X398" s="270" t="str">
        <f>[1]!s_info_name(W398)</f>
        <v>丽新发展</v>
      </c>
      <c r="Y398" s="335" t="str">
        <f>IF($Y$3="申万一级行业",[1]!s_info_industry_sw_2021(W398,公司分析!D$5,1),IF($Y$3="申万二级行业",[1]!s_info_industry_sw_2021(W398,公司分析!D$5,2),IF($Y$3="申万三级行业",[1]!s_info_industry_sw_2021(W398,公司分析!D$5,3),IF($Y$3="wind一级行业",[1]!s_info_industry_gics(W398,1),IF($Y$3="wind二级行业",[1]!s_info_industry_gics(W398,2),IF($Y$3="wind三级行业",[1]!s_info_industry_gics(W398,3),IF($Y$3="wind四级行业",[1]!s_info_industry_gics(W398,4),IF($Y$3="证监会门类行业",[1]!s_info_industry_csrc12_n(W398,公司分析!D$5,1),""))))))))</f>
        <v>多样化房地产活动</v>
      </c>
      <c r="Z398" s="298" t="str">
        <f>IF(Y398=行业比较!$E$6,ROW(),"")</f>
        <v/>
      </c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</row>
    <row r="399" spans="2:42" x14ac:dyDescent="0.35">
      <c r="B399" s="125"/>
      <c r="C399" s="125"/>
      <c r="D399" s="125"/>
      <c r="E399" s="125"/>
      <c r="F399" s="125"/>
      <c r="G399" s="125"/>
      <c r="H399" s="125"/>
      <c r="I399" s="269"/>
      <c r="J399" s="134"/>
      <c r="K399" s="134"/>
      <c r="L399" s="134"/>
      <c r="M399" s="134"/>
      <c r="N399" s="286"/>
      <c r="O399" s="286"/>
      <c r="P399" s="125"/>
      <c r="Q399" s="125"/>
      <c r="R399" s="125"/>
      <c r="S399" s="125"/>
      <c r="T399" s="125"/>
      <c r="U399" s="297"/>
      <c r="V399" s="253">
        <f t="shared" si="14"/>
        <v>0</v>
      </c>
      <c r="W399" s="348" t="str">
        <f>IF(板块成分!B401="","",板块成分!B401)</f>
        <v>0489.HK</v>
      </c>
      <c r="X399" s="270" t="str">
        <f>[1]!s_info_name(W399)</f>
        <v>东风集团股份</v>
      </c>
      <c r="Y399" s="335" t="str">
        <f>IF($Y$3="申万一级行业",[1]!s_info_industry_sw_2021(W399,公司分析!D$5,1),IF($Y$3="申万二级行业",[1]!s_info_industry_sw_2021(W399,公司分析!D$5,2),IF($Y$3="申万三级行业",[1]!s_info_industry_sw_2021(W399,公司分析!D$5,3),IF($Y$3="wind一级行业",[1]!s_info_industry_gics(W399,1),IF($Y$3="wind二级行业",[1]!s_info_industry_gics(W399,2),IF($Y$3="wind三级行业",[1]!s_info_industry_gics(W399,3),IF($Y$3="wind四级行业",[1]!s_info_industry_gics(W399,4),IF($Y$3="证监会门类行业",[1]!s_info_industry_csrc12_n(W399,公司分析!D$5,1),""))))))))</f>
        <v>汽车制造</v>
      </c>
      <c r="Z399" s="298" t="str">
        <f>IF(Y399=行业比较!$E$6,ROW(),"")</f>
        <v/>
      </c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</row>
    <row r="400" spans="2:42" x14ac:dyDescent="0.35">
      <c r="B400" s="125"/>
      <c r="C400" s="125"/>
      <c r="D400" s="125"/>
      <c r="E400" s="125"/>
      <c r="F400" s="125"/>
      <c r="G400" s="125"/>
      <c r="H400" s="125"/>
      <c r="I400" s="269"/>
      <c r="J400" s="134"/>
      <c r="K400" s="134"/>
      <c r="L400" s="134"/>
      <c r="M400" s="134"/>
      <c r="N400" s="286"/>
      <c r="O400" s="286"/>
      <c r="P400" s="125"/>
      <c r="Q400" s="125"/>
      <c r="R400" s="125"/>
      <c r="S400" s="125"/>
      <c r="T400" s="125"/>
      <c r="U400" s="297"/>
      <c r="V400" s="253">
        <f t="shared" si="14"/>
        <v>0</v>
      </c>
      <c r="W400" s="348" t="str">
        <f>IF(板块成分!B402="","",板块成分!B402)</f>
        <v>0491.HK</v>
      </c>
      <c r="X400" s="270" t="str">
        <f>[1]!s_info_name(W400)</f>
        <v>英皇文化产业</v>
      </c>
      <c r="Y400" s="335" t="str">
        <f>IF($Y$3="申万一级行业",[1]!s_info_industry_sw_2021(W400,公司分析!D$5,1),IF($Y$3="申万二级行业",[1]!s_info_industry_sw_2021(W400,公司分析!D$5,2),IF($Y$3="申万三级行业",[1]!s_info_industry_sw_2021(W400,公司分析!D$5,3),IF($Y$3="wind一级行业",[1]!s_info_industry_gics(W400,1),IF($Y$3="wind二级行业",[1]!s_info_industry_gics(W400,2),IF($Y$3="wind三级行业",[1]!s_info_industry_gics(W400,3),IF($Y$3="wind四级行业",[1]!s_info_industry_gics(W400,4),IF($Y$3="证监会门类行业",[1]!s_info_industry_csrc12_n(W400,公司分析!D$5,1),""))))))))</f>
        <v>电影与娱乐</v>
      </c>
      <c r="Z400" s="298" t="str">
        <f>IF(Y400=行业比较!$E$6,ROW(),"")</f>
        <v/>
      </c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</row>
    <row r="401" spans="2:42" x14ac:dyDescent="0.35">
      <c r="B401" s="125"/>
      <c r="C401" s="125"/>
      <c r="D401" s="125"/>
      <c r="E401" s="125"/>
      <c r="F401" s="125"/>
      <c r="G401" s="125"/>
      <c r="H401" s="125"/>
      <c r="I401" s="269"/>
      <c r="J401" s="134"/>
      <c r="K401" s="134"/>
      <c r="L401" s="134"/>
      <c r="M401" s="134"/>
      <c r="N401" s="286"/>
      <c r="O401" s="286"/>
      <c r="P401" s="125"/>
      <c r="Q401" s="125"/>
      <c r="R401" s="125"/>
      <c r="S401" s="125"/>
      <c r="T401" s="125"/>
      <c r="U401" s="297"/>
      <c r="V401" s="253">
        <f t="shared" si="14"/>
        <v>0</v>
      </c>
      <c r="W401" s="348" t="str">
        <f>IF(板块成分!B403="","",板块成分!B403)</f>
        <v>0493.HK</v>
      </c>
      <c r="X401" s="270" t="str">
        <f>[1]!s_info_name(W401)</f>
        <v>国美零售</v>
      </c>
      <c r="Y401" s="335" t="str">
        <f>IF($Y$3="申万一级行业",[1]!s_info_industry_sw_2021(W401,公司分析!D$5,1),IF($Y$3="申万二级行业",[1]!s_info_industry_sw_2021(W401,公司分析!D$5,2),IF($Y$3="申万三级行业",[1]!s_info_industry_sw_2021(W401,公司分析!D$5,3),IF($Y$3="wind一级行业",[1]!s_info_industry_gics(W401,1),IF($Y$3="wind二级行业",[1]!s_info_industry_gics(W401,2),IF($Y$3="wind三级行业",[1]!s_info_industry_gics(W401,3),IF($Y$3="wind四级行业",[1]!s_info_industry_gics(W401,4),IF($Y$3="证监会门类行业",[1]!s_info_industry_csrc12_n(W401,公司分析!D$5,1),""))))))))</f>
        <v>家庭装潢零售</v>
      </c>
      <c r="Z401" s="298" t="str">
        <f>IF(Y401=行业比较!$E$6,ROW(),"")</f>
        <v/>
      </c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</row>
    <row r="402" spans="2:42" x14ac:dyDescent="0.35">
      <c r="B402" s="125"/>
      <c r="C402" s="125"/>
      <c r="D402" s="125"/>
      <c r="E402" s="125"/>
      <c r="F402" s="125"/>
      <c r="G402" s="125"/>
      <c r="H402" s="125"/>
      <c r="I402" s="269"/>
      <c r="J402" s="134"/>
      <c r="K402" s="134"/>
      <c r="L402" s="134"/>
      <c r="M402" s="134"/>
      <c r="N402" s="286"/>
      <c r="O402" s="286"/>
      <c r="P402" s="125"/>
      <c r="Q402" s="125"/>
      <c r="R402" s="125"/>
      <c r="S402" s="125"/>
      <c r="T402" s="125"/>
      <c r="U402" s="297"/>
      <c r="V402" s="253">
        <f t="shared" si="14"/>
        <v>0</v>
      </c>
      <c r="W402" s="348" t="str">
        <f>IF(板块成分!B404="","",板块成分!B404)</f>
        <v>0495.HK</v>
      </c>
      <c r="X402" s="270" t="str">
        <f>[1]!s_info_name(W402)</f>
        <v>PALADIN</v>
      </c>
      <c r="Y402" s="335" t="str">
        <f>IF($Y$3="申万一级行业",[1]!s_info_industry_sw_2021(W402,公司分析!D$5,1),IF($Y$3="申万二级行业",[1]!s_info_industry_sw_2021(W402,公司分析!D$5,2),IF($Y$3="申万三级行业",[1]!s_info_industry_sw_2021(W402,公司分析!D$5,3),IF($Y$3="wind一级行业",[1]!s_info_industry_gics(W402,1),IF($Y$3="wind二级行业",[1]!s_info_industry_gics(W402,2),IF($Y$3="wind三级行业",[1]!s_info_industry_gics(W402,3),IF($Y$3="wind四级行业",[1]!s_info_industry_gics(W402,4),IF($Y$3="证监会门类行业",[1]!s_info_industry_csrc12_n(W402,公司分析!D$5,1),""))))))))</f>
        <v>房地产开发</v>
      </c>
      <c r="Z402" s="298" t="str">
        <f>IF(Y402=行业比较!$E$6,ROW(),"")</f>
        <v/>
      </c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</row>
    <row r="403" spans="2:42" x14ac:dyDescent="0.35">
      <c r="B403" s="125"/>
      <c r="C403" s="125"/>
      <c r="D403" s="125"/>
      <c r="E403" s="125"/>
      <c r="F403" s="125"/>
      <c r="G403" s="125"/>
      <c r="H403" s="125"/>
      <c r="I403" s="269"/>
      <c r="J403" s="134"/>
      <c r="K403" s="134"/>
      <c r="L403" s="134"/>
      <c r="M403" s="134"/>
      <c r="N403" s="286"/>
      <c r="O403" s="286"/>
      <c r="P403" s="125"/>
      <c r="Q403" s="125"/>
      <c r="R403" s="125"/>
      <c r="S403" s="125"/>
      <c r="T403" s="125"/>
      <c r="U403" s="297"/>
      <c r="V403" s="253">
        <f t="shared" si="14"/>
        <v>0</v>
      </c>
      <c r="W403" s="348" t="str">
        <f>IF(板块成分!B405="","",板块成分!B405)</f>
        <v>0496.HK</v>
      </c>
      <c r="X403" s="270" t="str">
        <f>[1]!s_info_name(W403)</f>
        <v>卡森国际</v>
      </c>
      <c r="Y403" s="335" t="str">
        <f>IF($Y$3="申万一级行业",[1]!s_info_industry_sw_2021(W403,公司分析!D$5,1),IF($Y$3="申万二级行业",[1]!s_info_industry_sw_2021(W403,公司分析!D$5,2),IF($Y$3="申万三级行业",[1]!s_info_industry_sw_2021(W403,公司分析!D$5,3),IF($Y$3="wind一级行业",[1]!s_info_industry_gics(W403,1),IF($Y$3="wind二级行业",[1]!s_info_industry_gics(W403,2),IF($Y$3="wind三级行业",[1]!s_info_industry_gics(W403,3),IF($Y$3="wind四级行业",[1]!s_info_industry_gics(W403,4),IF($Y$3="证监会门类行业",[1]!s_info_industry_csrc12_n(W403,公司分析!D$5,1),""))))))))</f>
        <v>家用器具与特殊消费品</v>
      </c>
      <c r="Z403" s="298" t="str">
        <f>IF(Y403=行业比较!$E$6,ROW(),"")</f>
        <v/>
      </c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</row>
    <row r="404" spans="2:42" x14ac:dyDescent="0.35">
      <c r="B404" s="125"/>
      <c r="C404" s="125"/>
      <c r="D404" s="125"/>
      <c r="E404" s="125"/>
      <c r="F404" s="125"/>
      <c r="G404" s="125"/>
      <c r="H404" s="125"/>
      <c r="I404" s="269"/>
      <c r="J404" s="134"/>
      <c r="K404" s="134"/>
      <c r="L404" s="134"/>
      <c r="M404" s="134"/>
      <c r="N404" s="286"/>
      <c r="O404" s="286"/>
      <c r="P404" s="125"/>
      <c r="Q404" s="125"/>
      <c r="R404" s="125"/>
      <c r="S404" s="125"/>
      <c r="T404" s="125"/>
      <c r="U404" s="297"/>
      <c r="V404" s="253">
        <f t="shared" si="14"/>
        <v>0</v>
      </c>
      <c r="W404" s="348" t="str">
        <f>IF(板块成分!B406="","",板块成分!B406)</f>
        <v>0497.HK</v>
      </c>
      <c r="X404" s="270" t="str">
        <f>[1]!s_info_name(W404)</f>
        <v>资本策略地产</v>
      </c>
      <c r="Y404" s="335" t="str">
        <f>IF($Y$3="申万一级行业",[1]!s_info_industry_sw_2021(W404,公司分析!D$5,1),IF($Y$3="申万二级行业",[1]!s_info_industry_sw_2021(W404,公司分析!D$5,2),IF($Y$3="申万三级行业",[1]!s_info_industry_sw_2021(W404,公司分析!D$5,3),IF($Y$3="wind一级行业",[1]!s_info_industry_gics(W404,1),IF($Y$3="wind二级行业",[1]!s_info_industry_gics(W404,2),IF($Y$3="wind三级行业",[1]!s_info_industry_gics(W404,3),IF($Y$3="wind四级行业",[1]!s_info_industry_gics(W404,4),IF($Y$3="证监会门类行业",[1]!s_info_industry_csrc12_n(W404,公司分析!D$5,1),""))))))))</f>
        <v>房地产开发</v>
      </c>
      <c r="Z404" s="298" t="str">
        <f>IF(Y404=行业比较!$E$6,ROW(),"")</f>
        <v/>
      </c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</row>
    <row r="405" spans="2:42" x14ac:dyDescent="0.35">
      <c r="B405" s="125"/>
      <c r="C405" s="125"/>
      <c r="D405" s="125"/>
      <c r="E405" s="125"/>
      <c r="F405" s="125"/>
      <c r="G405" s="125"/>
      <c r="H405" s="125"/>
      <c r="I405" s="269"/>
      <c r="J405" s="134"/>
      <c r="K405" s="134"/>
      <c r="L405" s="134"/>
      <c r="M405" s="134"/>
      <c r="N405" s="286"/>
      <c r="O405" s="286"/>
      <c r="P405" s="125"/>
      <c r="Q405" s="125"/>
      <c r="R405" s="125"/>
      <c r="S405" s="125"/>
      <c r="T405" s="125"/>
      <c r="U405" s="297"/>
      <c r="V405" s="253">
        <f t="shared" si="14"/>
        <v>0</v>
      </c>
      <c r="W405" s="348" t="str">
        <f>IF(板块成分!B407="","",板块成分!B407)</f>
        <v>0498.HK</v>
      </c>
      <c r="X405" s="270" t="str">
        <f>[1]!s_info_name(W405)</f>
        <v>蓝河控股</v>
      </c>
      <c r="Y405" s="335" t="str">
        <f>IF($Y$3="申万一级行业",[1]!s_info_industry_sw_2021(W405,公司分析!D$5,1),IF($Y$3="申万二级行业",[1]!s_info_industry_sw_2021(W405,公司分析!D$5,2),IF($Y$3="申万三级行业",[1]!s_info_industry_sw_2021(W405,公司分析!D$5,3),IF($Y$3="wind一级行业",[1]!s_info_industry_gics(W405,1),IF($Y$3="wind二级行业",[1]!s_info_industry_gics(W405,2),IF($Y$3="wind三级行业",[1]!s_info_industry_gics(W405,3),IF($Y$3="wind四级行业",[1]!s_info_industry_gics(W405,4),IF($Y$3="证监会门类行业",[1]!s_info_industry_csrc12_n(W405,公司分析!D$5,1),""))))))))</f>
        <v>建筑与工程</v>
      </c>
      <c r="Z405" s="298" t="str">
        <f>IF(Y405=行业比较!$E$6,ROW(),"")</f>
        <v/>
      </c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</row>
    <row r="406" spans="2:42" x14ac:dyDescent="0.35">
      <c r="B406" s="125"/>
      <c r="C406" s="125"/>
      <c r="D406" s="125"/>
      <c r="E406" s="125"/>
      <c r="F406" s="125"/>
      <c r="G406" s="125"/>
      <c r="H406" s="125"/>
      <c r="I406" s="269"/>
      <c r="J406" s="134"/>
      <c r="K406" s="134"/>
      <c r="L406" s="134"/>
      <c r="M406" s="134"/>
      <c r="N406" s="286"/>
      <c r="O406" s="286"/>
      <c r="P406" s="125"/>
      <c r="Q406" s="125"/>
      <c r="R406" s="125"/>
      <c r="S406" s="125"/>
      <c r="T406" s="125"/>
      <c r="U406" s="297"/>
      <c r="V406" s="253">
        <f t="shared" si="14"/>
        <v>0</v>
      </c>
      <c r="W406" s="348" t="str">
        <f>IF(板块成分!B408="","",板块成分!B408)</f>
        <v>0499.HK</v>
      </c>
      <c r="X406" s="270" t="str">
        <f>[1]!s_info_name(W406)</f>
        <v>青岛控股</v>
      </c>
      <c r="Y406" s="335" t="str">
        <f>IF($Y$3="申万一级行业",[1]!s_info_industry_sw_2021(W406,公司分析!D$5,1),IF($Y$3="申万二级行业",[1]!s_info_industry_sw_2021(W406,公司分析!D$5,2),IF($Y$3="申万三级行业",[1]!s_info_industry_sw_2021(W406,公司分析!D$5,3),IF($Y$3="wind一级行业",[1]!s_info_industry_gics(W406,1),IF($Y$3="wind二级行业",[1]!s_info_industry_gics(W406,2),IF($Y$3="wind三级行业",[1]!s_info_industry_gics(W406,3),IF($Y$3="wind四级行业",[1]!s_info_industry_gics(W406,4),IF($Y$3="证监会门类行业",[1]!s_info_industry_csrc12_n(W406,公司分析!D$5,1),""))))))))</f>
        <v>教育服务</v>
      </c>
      <c r="Z406" s="298" t="str">
        <f>IF(Y406=行业比较!$E$6,ROW(),"")</f>
        <v/>
      </c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</row>
    <row r="407" spans="2:42" x14ac:dyDescent="0.35">
      <c r="B407" s="125"/>
      <c r="C407" s="125"/>
      <c r="D407" s="125"/>
      <c r="E407" s="125"/>
      <c r="F407" s="125"/>
      <c r="G407" s="125"/>
      <c r="H407" s="125"/>
      <c r="I407" s="269"/>
      <c r="J407" s="134"/>
      <c r="K407" s="134"/>
      <c r="L407" s="134"/>
      <c r="M407" s="134"/>
      <c r="N407" s="286"/>
      <c r="O407" s="286"/>
      <c r="P407" s="125"/>
      <c r="Q407" s="125"/>
      <c r="R407" s="125"/>
      <c r="S407" s="125"/>
      <c r="T407" s="125"/>
      <c r="U407" s="297"/>
      <c r="V407" s="253">
        <f t="shared" si="14"/>
        <v>0</v>
      </c>
      <c r="W407" s="348" t="str">
        <f>IF(板块成分!B409="","",板块成分!B409)</f>
        <v>0500.HK</v>
      </c>
      <c r="X407" s="270" t="str">
        <f>[1]!s_info_name(W407)</f>
        <v>先丰服务集团</v>
      </c>
      <c r="Y407" s="335" t="str">
        <f>IF($Y$3="申万一级行业",[1]!s_info_industry_sw_2021(W407,公司分析!D$5,1),IF($Y$3="申万二级行业",[1]!s_info_industry_sw_2021(W407,公司分析!D$5,2),IF($Y$3="申万三级行业",[1]!s_info_industry_sw_2021(W407,公司分析!D$5,3),IF($Y$3="wind一级行业",[1]!s_info_industry_gics(W407,1),IF($Y$3="wind二级行业",[1]!s_info_industry_gics(W407,2),IF($Y$3="wind三级行业",[1]!s_info_industry_gics(W407,3),IF($Y$3="wind四级行业",[1]!s_info_industry_gics(W407,4),IF($Y$3="证监会门类行业",[1]!s_info_industry_csrc12_n(W407,公司分析!D$5,1),""))))))))</f>
        <v>航空货运与物流</v>
      </c>
      <c r="Z407" s="298" t="str">
        <f>IF(Y407=行业比较!$E$6,ROW(),"")</f>
        <v/>
      </c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</row>
    <row r="408" spans="2:42" x14ac:dyDescent="0.35">
      <c r="B408" s="125"/>
      <c r="C408" s="125"/>
      <c r="D408" s="125"/>
      <c r="E408" s="125"/>
      <c r="F408" s="125"/>
      <c r="G408" s="125"/>
      <c r="H408" s="125"/>
      <c r="I408" s="269"/>
      <c r="J408" s="134"/>
      <c r="K408" s="134"/>
      <c r="L408" s="134"/>
      <c r="M408" s="134"/>
      <c r="N408" s="286"/>
      <c r="O408" s="286"/>
      <c r="P408" s="125"/>
      <c r="Q408" s="125"/>
      <c r="R408" s="125"/>
      <c r="S408" s="125"/>
      <c r="T408" s="125"/>
      <c r="U408" s="297"/>
      <c r="V408" s="253">
        <f t="shared" si="14"/>
        <v>0</v>
      </c>
      <c r="W408" s="348" t="str">
        <f>IF(板块成分!B410="","",板块成分!B410)</f>
        <v>0505.HK</v>
      </c>
      <c r="X408" s="270" t="str">
        <f>[1]!s_info_name(W408)</f>
        <v>兴业合金</v>
      </c>
      <c r="Y408" s="335" t="str">
        <f>IF($Y$3="申万一级行业",[1]!s_info_industry_sw_2021(W408,公司分析!D$5,1),IF($Y$3="申万二级行业",[1]!s_info_industry_sw_2021(W408,公司分析!D$5,2),IF($Y$3="申万三级行业",[1]!s_info_industry_sw_2021(W408,公司分析!D$5,3),IF($Y$3="wind一级行业",[1]!s_info_industry_gics(W408,1),IF($Y$3="wind二级行业",[1]!s_info_industry_gics(W408,2),IF($Y$3="wind三级行业",[1]!s_info_industry_gics(W408,3),IF($Y$3="wind四级行业",[1]!s_info_industry_gics(W408,4),IF($Y$3="证监会门类行业",[1]!s_info_industry_csrc12_n(W408,公司分析!D$5,1),""))))))))</f>
        <v>铜</v>
      </c>
      <c r="Z408" s="298" t="str">
        <f>IF(Y408=行业比较!$E$6,ROW(),"")</f>
        <v/>
      </c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</row>
    <row r="409" spans="2:42" x14ac:dyDescent="0.35">
      <c r="B409" s="125"/>
      <c r="C409" s="125"/>
      <c r="D409" s="125"/>
      <c r="E409" s="125"/>
      <c r="F409" s="125"/>
      <c r="G409" s="125"/>
      <c r="H409" s="125"/>
      <c r="I409" s="269"/>
      <c r="J409" s="134"/>
      <c r="K409" s="134"/>
      <c r="L409" s="134"/>
      <c r="M409" s="134"/>
      <c r="N409" s="286"/>
      <c r="O409" s="286"/>
      <c r="P409" s="125"/>
      <c r="Q409" s="125"/>
      <c r="R409" s="125"/>
      <c r="S409" s="125"/>
      <c r="T409" s="125"/>
      <c r="U409" s="297"/>
      <c r="V409" s="253">
        <f t="shared" si="14"/>
        <v>0</v>
      </c>
      <c r="W409" s="348" t="str">
        <f>IF(板块成分!B411="","",板块成分!B411)</f>
        <v>0506.HK</v>
      </c>
      <c r="X409" s="270" t="str">
        <f>[1]!s_info_name(W409)</f>
        <v>中国食品</v>
      </c>
      <c r="Y409" s="335" t="str">
        <f>IF($Y$3="申万一级行业",[1]!s_info_industry_sw_2021(W409,公司分析!D$5,1),IF($Y$3="申万二级行业",[1]!s_info_industry_sw_2021(W409,公司分析!D$5,2),IF($Y$3="申万三级行业",[1]!s_info_industry_sw_2021(W409,公司分析!D$5,3),IF($Y$3="wind一级行业",[1]!s_info_industry_gics(W409,1),IF($Y$3="wind二级行业",[1]!s_info_industry_gics(W409,2),IF($Y$3="wind三级行业",[1]!s_info_industry_gics(W409,3),IF($Y$3="wind四级行业",[1]!s_info_industry_gics(W409,4),IF($Y$3="证监会门类行业",[1]!s_info_industry_csrc12_n(W409,公司分析!D$5,1),""))))))))</f>
        <v>食品加工与肉类</v>
      </c>
      <c r="Z409" s="298" t="str">
        <f>IF(Y409=行业比较!$E$6,ROW(),"")</f>
        <v/>
      </c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</row>
    <row r="410" spans="2:42" x14ac:dyDescent="0.35">
      <c r="B410" s="125"/>
      <c r="C410" s="125"/>
      <c r="D410" s="125"/>
      <c r="E410" s="125"/>
      <c r="F410" s="125"/>
      <c r="G410" s="125"/>
      <c r="H410" s="125"/>
      <c r="I410" s="269"/>
      <c r="J410" s="134"/>
      <c r="K410" s="134"/>
      <c r="L410" s="134"/>
      <c r="M410" s="134"/>
      <c r="N410" s="286"/>
      <c r="O410" s="286"/>
      <c r="P410" s="125"/>
      <c r="Q410" s="125"/>
      <c r="R410" s="125"/>
      <c r="S410" s="125"/>
      <c r="T410" s="125"/>
      <c r="U410" s="297"/>
      <c r="V410" s="253">
        <f t="shared" si="14"/>
        <v>0</v>
      </c>
      <c r="W410" s="348" t="str">
        <f>IF(板块成分!B412="","",板块成分!B412)</f>
        <v>0508.HK</v>
      </c>
      <c r="X410" s="270" t="str">
        <f>[1]!s_info_name(W410)</f>
        <v>鼎亿集团投资</v>
      </c>
      <c r="Y410" s="335" t="str">
        <f>IF($Y$3="申万一级行业",[1]!s_info_industry_sw_2021(W410,公司分析!D$5,1),IF($Y$3="申万二级行业",[1]!s_info_industry_sw_2021(W410,公司分析!D$5,2),IF($Y$3="申万三级行业",[1]!s_info_industry_sw_2021(W410,公司分析!D$5,3),IF($Y$3="wind一级行业",[1]!s_info_industry_gics(W410,1),IF($Y$3="wind二级行业",[1]!s_info_industry_gics(W410,2),IF($Y$3="wind三级行业",[1]!s_info_industry_gics(W410,3),IF($Y$3="wind四级行业",[1]!s_info_industry_gics(W410,4),IF($Y$3="证监会门类行业",[1]!s_info_industry_csrc12_n(W410,公司分析!D$5,1),""))))))))</f>
        <v>消费信贷</v>
      </c>
      <c r="Z410" s="298" t="str">
        <f>IF(Y410=行业比较!$E$6,ROW(),"")</f>
        <v/>
      </c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</row>
    <row r="411" spans="2:42" x14ac:dyDescent="0.35">
      <c r="B411" s="125"/>
      <c r="C411" s="125"/>
      <c r="D411" s="125"/>
      <c r="E411" s="125"/>
      <c r="F411" s="125"/>
      <c r="G411" s="125"/>
      <c r="H411" s="125"/>
      <c r="I411" s="269"/>
      <c r="J411" s="134"/>
      <c r="K411" s="134"/>
      <c r="L411" s="134"/>
      <c r="M411" s="134"/>
      <c r="N411" s="286"/>
      <c r="O411" s="286"/>
      <c r="P411" s="125"/>
      <c r="Q411" s="125"/>
      <c r="R411" s="125"/>
      <c r="S411" s="125"/>
      <c r="T411" s="125"/>
      <c r="U411" s="297"/>
      <c r="V411" s="253">
        <f t="shared" si="14"/>
        <v>0</v>
      </c>
      <c r="W411" s="348" t="str">
        <f>IF(板块成分!B413="","",板块成分!B413)</f>
        <v>0509.HK</v>
      </c>
      <c r="X411" s="270" t="str">
        <f>[1]!s_info_name(W411)</f>
        <v>世纪阳光</v>
      </c>
      <c r="Y411" s="335" t="str">
        <f>IF($Y$3="申万一级行业",[1]!s_info_industry_sw_2021(W411,公司分析!D$5,1),IF($Y$3="申万二级行业",[1]!s_info_industry_sw_2021(W411,公司分析!D$5,2),IF($Y$3="申万三级行业",[1]!s_info_industry_sw_2021(W411,公司分析!D$5,3),IF($Y$3="wind一级行业",[1]!s_info_industry_gics(W411,1),IF($Y$3="wind二级行业",[1]!s_info_industry_gics(W411,2),IF($Y$3="wind三级行业",[1]!s_info_industry_gics(W411,3),IF($Y$3="wind四级行业",[1]!s_info_industry_gics(W411,4),IF($Y$3="证监会门类行业",[1]!s_info_industry_csrc12_n(W411,公司分析!D$5,1),""))))))))</f>
        <v>化肥与农用化工</v>
      </c>
      <c r="Z411" s="298" t="str">
        <f>IF(Y411=行业比较!$E$6,ROW(),"")</f>
        <v/>
      </c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</row>
    <row r="412" spans="2:42" x14ac:dyDescent="0.35">
      <c r="B412" s="125"/>
      <c r="C412" s="125"/>
      <c r="D412" s="125"/>
      <c r="E412" s="125"/>
      <c r="F412" s="125"/>
      <c r="G412" s="125"/>
      <c r="H412" s="125"/>
      <c r="I412" s="269"/>
      <c r="J412" s="134"/>
      <c r="K412" s="134"/>
      <c r="L412" s="134"/>
      <c r="M412" s="134"/>
      <c r="N412" s="286"/>
      <c r="O412" s="286"/>
      <c r="P412" s="125"/>
      <c r="Q412" s="125"/>
      <c r="R412" s="125"/>
      <c r="S412" s="125"/>
      <c r="T412" s="125"/>
      <c r="U412" s="297"/>
      <c r="V412" s="253">
        <f t="shared" si="14"/>
        <v>0</v>
      </c>
      <c r="W412" s="348" t="str">
        <f>IF(板块成分!B414="","",板块成分!B414)</f>
        <v>0510.HK</v>
      </c>
      <c r="X412" s="270" t="str">
        <f>[1]!s_info_name(W412)</f>
        <v>时富金融服务集团</v>
      </c>
      <c r="Y412" s="335" t="str">
        <f>IF($Y$3="申万一级行业",[1]!s_info_industry_sw_2021(W412,公司分析!D$5,1),IF($Y$3="申万二级行业",[1]!s_info_industry_sw_2021(W412,公司分析!D$5,2),IF($Y$3="申万三级行业",[1]!s_info_industry_sw_2021(W412,公司分析!D$5,3),IF($Y$3="wind一级行业",[1]!s_info_industry_gics(W412,1),IF($Y$3="wind二级行业",[1]!s_info_industry_gics(W412,2),IF($Y$3="wind三级行业",[1]!s_info_industry_gics(W412,3),IF($Y$3="wind四级行业",[1]!s_info_industry_gics(W412,4),IF($Y$3="证监会门类行业",[1]!s_info_industry_csrc12_n(W412,公司分析!D$5,1),""))))))))</f>
        <v>投资银行业与经纪业</v>
      </c>
      <c r="Z412" s="298" t="str">
        <f>IF(Y412=行业比较!$E$6,ROW(),"")</f>
        <v/>
      </c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</row>
    <row r="413" spans="2:42" x14ac:dyDescent="0.35">
      <c r="B413" s="125"/>
      <c r="C413" s="125"/>
      <c r="D413" s="125"/>
      <c r="E413" s="125"/>
      <c r="F413" s="125"/>
      <c r="G413" s="125"/>
      <c r="H413" s="125"/>
      <c r="I413" s="269"/>
      <c r="J413" s="134"/>
      <c r="K413" s="134"/>
      <c r="L413" s="134"/>
      <c r="M413" s="134"/>
      <c r="N413" s="286"/>
      <c r="O413" s="286"/>
      <c r="P413" s="125"/>
      <c r="Q413" s="125"/>
      <c r="R413" s="125"/>
      <c r="S413" s="125"/>
      <c r="T413" s="125"/>
      <c r="U413" s="297"/>
      <c r="V413" s="253">
        <f t="shared" si="14"/>
        <v>0</v>
      </c>
      <c r="W413" s="348" t="str">
        <f>IF(板块成分!B415="","",板块成分!B415)</f>
        <v>0511.HK</v>
      </c>
      <c r="X413" s="270" t="str">
        <f>[1]!s_info_name(W413)</f>
        <v>电视广播</v>
      </c>
      <c r="Y413" s="335" t="str">
        <f>IF($Y$3="申万一级行业",[1]!s_info_industry_sw_2021(W413,公司分析!D$5,1),IF($Y$3="申万二级行业",[1]!s_info_industry_sw_2021(W413,公司分析!D$5,2),IF($Y$3="申万三级行业",[1]!s_info_industry_sw_2021(W413,公司分析!D$5,3),IF($Y$3="wind一级行业",[1]!s_info_industry_gics(W413,1),IF($Y$3="wind二级行业",[1]!s_info_industry_gics(W413,2),IF($Y$3="wind三级行业",[1]!s_info_industry_gics(W413,3),IF($Y$3="wind四级行业",[1]!s_info_industry_gics(W413,4),IF($Y$3="证监会门类行业",[1]!s_info_industry_csrc12_n(W413,公司分析!D$5,1),""))))))))</f>
        <v>广播</v>
      </c>
      <c r="Z413" s="298" t="str">
        <f>IF(Y413=行业比较!$E$6,ROW(),"")</f>
        <v/>
      </c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</row>
    <row r="414" spans="2:42" x14ac:dyDescent="0.35">
      <c r="B414" s="125"/>
      <c r="C414" s="125"/>
      <c r="D414" s="125"/>
      <c r="E414" s="125"/>
      <c r="F414" s="125"/>
      <c r="G414" s="125"/>
      <c r="H414" s="125"/>
      <c r="I414" s="269"/>
      <c r="J414" s="134"/>
      <c r="K414" s="134"/>
      <c r="L414" s="134"/>
      <c r="M414" s="134"/>
      <c r="N414" s="286"/>
      <c r="O414" s="286"/>
      <c r="P414" s="125"/>
      <c r="Q414" s="125"/>
      <c r="R414" s="125"/>
      <c r="S414" s="125"/>
      <c r="T414" s="125"/>
      <c r="U414" s="297"/>
      <c r="V414" s="253">
        <f t="shared" si="14"/>
        <v>0</v>
      </c>
      <c r="W414" s="348" t="str">
        <f>IF(板块成分!B416="","",板块成分!B416)</f>
        <v>0512.HK</v>
      </c>
      <c r="X414" s="270" t="str">
        <f>[1]!s_info_name(W414)</f>
        <v>远大医药</v>
      </c>
      <c r="Y414" s="335" t="str">
        <f>IF($Y$3="申万一级行业",[1]!s_info_industry_sw_2021(W414,公司分析!D$5,1),IF($Y$3="申万二级行业",[1]!s_info_industry_sw_2021(W414,公司分析!D$5,2),IF($Y$3="申万三级行业",[1]!s_info_industry_sw_2021(W414,公司分析!D$5,3),IF($Y$3="wind一级行业",[1]!s_info_industry_gics(W414,1),IF($Y$3="wind二级行业",[1]!s_info_industry_gics(W414,2),IF($Y$3="wind三级行业",[1]!s_info_industry_gics(W414,3),IF($Y$3="wind四级行业",[1]!s_info_industry_gics(W414,4),IF($Y$3="证监会门类行业",[1]!s_info_industry_csrc12_n(W414,公司分析!D$5,1),""))))))))</f>
        <v>西药</v>
      </c>
      <c r="Z414" s="298" t="str">
        <f>IF(Y414=行业比较!$E$6,ROW(),"")</f>
        <v/>
      </c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</row>
    <row r="415" spans="2:42" x14ac:dyDescent="0.35">
      <c r="B415" s="125"/>
      <c r="C415" s="125"/>
      <c r="D415" s="125"/>
      <c r="E415" s="125"/>
      <c r="F415" s="125"/>
      <c r="G415" s="125"/>
      <c r="H415" s="125"/>
      <c r="I415" s="269"/>
      <c r="J415" s="134"/>
      <c r="K415" s="134"/>
      <c r="L415" s="134"/>
      <c r="M415" s="134"/>
      <c r="N415" s="286"/>
      <c r="O415" s="286"/>
      <c r="P415" s="125"/>
      <c r="Q415" s="125"/>
      <c r="R415" s="125"/>
      <c r="S415" s="125"/>
      <c r="T415" s="125"/>
      <c r="U415" s="297"/>
      <c r="V415" s="253">
        <f t="shared" si="14"/>
        <v>0</v>
      </c>
      <c r="W415" s="348" t="str">
        <f>IF(板块成分!B417="","",板块成分!B417)</f>
        <v>0513.HK</v>
      </c>
      <c r="X415" s="270" t="str">
        <f>[1]!s_info_name(W415)</f>
        <v>恒和集团</v>
      </c>
      <c r="Y415" s="335" t="str">
        <f>IF($Y$3="申万一级行业",[1]!s_info_industry_sw_2021(W415,公司分析!D$5,1),IF($Y$3="申万二级行业",[1]!s_info_industry_sw_2021(W415,公司分析!D$5,2),IF($Y$3="申万三级行业",[1]!s_info_industry_sw_2021(W415,公司分析!D$5,3),IF($Y$3="wind一级行业",[1]!s_info_industry_gics(W415,1),IF($Y$3="wind二级行业",[1]!s_info_industry_gics(W415,2),IF($Y$3="wind三级行业",[1]!s_info_industry_gics(W415,3),IF($Y$3="wind四级行业",[1]!s_info_industry_gics(W415,4),IF($Y$3="证监会门类行业",[1]!s_info_industry_csrc12_n(W415,公司分析!D$5,1),""))))))))</f>
        <v>服装、服饰与奢侈品</v>
      </c>
      <c r="Z415" s="298" t="str">
        <f>IF(Y415=行业比较!$E$6,ROW(),"")</f>
        <v/>
      </c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</row>
    <row r="416" spans="2:42" x14ac:dyDescent="0.35">
      <c r="B416" s="125"/>
      <c r="C416" s="125"/>
      <c r="D416" s="125"/>
      <c r="E416" s="125"/>
      <c r="F416" s="125"/>
      <c r="G416" s="125"/>
      <c r="H416" s="125"/>
      <c r="I416" s="269"/>
      <c r="J416" s="134"/>
      <c r="K416" s="134"/>
      <c r="L416" s="134"/>
      <c r="M416" s="134"/>
      <c r="N416" s="286"/>
      <c r="O416" s="286"/>
      <c r="P416" s="125"/>
      <c r="Q416" s="125"/>
      <c r="R416" s="125"/>
      <c r="S416" s="125"/>
      <c r="T416" s="125"/>
      <c r="U416" s="297"/>
      <c r="V416" s="253">
        <f t="shared" si="14"/>
        <v>0</v>
      </c>
      <c r="W416" s="348" t="str">
        <f>IF(板块成分!B418="","",板块成分!B418)</f>
        <v>0515.HK</v>
      </c>
      <c r="X416" s="270" t="str">
        <f>[1]!s_info_name(W416)</f>
        <v>中华银科技</v>
      </c>
      <c r="Y416" s="335" t="str">
        <f>IF($Y$3="申万一级行业",[1]!s_info_industry_sw_2021(W416,公司分析!D$5,1),IF($Y$3="申万二级行业",[1]!s_info_industry_sw_2021(W416,公司分析!D$5,2),IF($Y$3="申万三级行业",[1]!s_info_industry_sw_2021(W416,公司分析!D$5,3),IF($Y$3="wind一级行业",[1]!s_info_industry_gics(W416,1),IF($Y$3="wind二级行业",[1]!s_info_industry_gics(W416,2),IF($Y$3="wind三级行业",[1]!s_info_industry_gics(W416,3),IF($Y$3="wind四级行业",[1]!s_info_industry_gics(W416,4),IF($Y$3="证监会门类行业",[1]!s_info_industry_csrc12_n(W416,公司分析!D$5,1),""))))))))</f>
        <v>电子元件</v>
      </c>
      <c r="Z416" s="298" t="str">
        <f>IF(Y416=行业比较!$E$6,ROW(),"")</f>
        <v/>
      </c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</row>
    <row r="417" spans="2:42" x14ac:dyDescent="0.35">
      <c r="B417" s="125"/>
      <c r="C417" s="125"/>
      <c r="D417" s="125"/>
      <c r="E417" s="125"/>
      <c r="F417" s="125"/>
      <c r="G417" s="125"/>
      <c r="H417" s="125"/>
      <c r="I417" s="269"/>
      <c r="J417" s="134"/>
      <c r="K417" s="134"/>
      <c r="L417" s="134"/>
      <c r="M417" s="134"/>
      <c r="N417" s="286"/>
      <c r="O417" s="286"/>
      <c r="P417" s="125"/>
      <c r="Q417" s="125"/>
      <c r="R417" s="125"/>
      <c r="S417" s="125"/>
      <c r="T417" s="125"/>
      <c r="U417" s="297"/>
      <c r="V417" s="253">
        <f t="shared" si="14"/>
        <v>0</v>
      </c>
      <c r="W417" s="348" t="str">
        <f>IF(板块成分!B419="","",板块成分!B419)</f>
        <v>0517.HK</v>
      </c>
      <c r="X417" s="270" t="str">
        <f>[1]!s_info_name(W417)</f>
        <v>中远海运国际</v>
      </c>
      <c r="Y417" s="335" t="str">
        <f>IF($Y$3="申万一级行业",[1]!s_info_industry_sw_2021(W417,公司分析!D$5,1),IF($Y$3="申万二级行业",[1]!s_info_industry_sw_2021(W417,公司分析!D$5,2),IF($Y$3="申万三级行业",[1]!s_info_industry_sw_2021(W417,公司分析!D$5,3),IF($Y$3="wind一级行业",[1]!s_info_industry_gics(W417,1),IF($Y$3="wind二级行业",[1]!s_info_industry_gics(W417,2),IF($Y$3="wind三级行业",[1]!s_info_industry_gics(W417,3),IF($Y$3="wind四级行业",[1]!s_info_industry_gics(W417,4),IF($Y$3="证监会门类行业",[1]!s_info_industry_csrc12_n(W417,公司分析!D$5,1),""))))))))</f>
        <v>海港与服务</v>
      </c>
      <c r="Z417" s="298" t="str">
        <f>IF(Y417=行业比较!$E$6,ROW(),"")</f>
        <v/>
      </c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</row>
    <row r="418" spans="2:42" x14ac:dyDescent="0.35">
      <c r="B418" s="125"/>
      <c r="C418" s="125"/>
      <c r="D418" s="125"/>
      <c r="E418" s="125"/>
      <c r="F418" s="125"/>
      <c r="G418" s="125"/>
      <c r="H418" s="125"/>
      <c r="I418" s="269"/>
      <c r="J418" s="134"/>
      <c r="K418" s="134"/>
      <c r="L418" s="134"/>
      <c r="M418" s="134"/>
      <c r="N418" s="286"/>
      <c r="O418" s="286"/>
      <c r="P418" s="125"/>
      <c r="Q418" s="125"/>
      <c r="R418" s="125"/>
      <c r="S418" s="125"/>
      <c r="T418" s="125"/>
      <c r="U418" s="297"/>
      <c r="V418" s="253">
        <f t="shared" si="14"/>
        <v>0</v>
      </c>
      <c r="W418" s="348" t="str">
        <f>IF(板块成分!B420="","",板块成分!B420)</f>
        <v>0518.HK</v>
      </c>
      <c r="X418" s="270" t="str">
        <f>[1]!s_info_name(W418)</f>
        <v>同得仕(集团)</v>
      </c>
      <c r="Y418" s="335" t="str">
        <f>IF($Y$3="申万一级行业",[1]!s_info_industry_sw_2021(W418,公司分析!D$5,1),IF($Y$3="申万二级行业",[1]!s_info_industry_sw_2021(W418,公司分析!D$5,2),IF($Y$3="申万三级行业",[1]!s_info_industry_sw_2021(W418,公司分析!D$5,3),IF($Y$3="wind一级行业",[1]!s_info_industry_gics(W418,1),IF($Y$3="wind二级行业",[1]!s_info_industry_gics(W418,2),IF($Y$3="wind三级行业",[1]!s_info_industry_gics(W418,3),IF($Y$3="wind四级行业",[1]!s_info_industry_gics(W418,4),IF($Y$3="证监会门类行业",[1]!s_info_industry_csrc12_n(W418,公司分析!D$5,1),""))))))))</f>
        <v>服装、服饰与奢侈品</v>
      </c>
      <c r="Z418" s="298" t="str">
        <f>IF(Y418=行业比较!$E$6,ROW(),"")</f>
        <v/>
      </c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</row>
    <row r="419" spans="2:42" x14ac:dyDescent="0.35">
      <c r="B419" s="125"/>
      <c r="C419" s="125"/>
      <c r="D419" s="125"/>
      <c r="E419" s="125"/>
      <c r="F419" s="125"/>
      <c r="G419" s="125"/>
      <c r="H419" s="125"/>
      <c r="I419" s="269"/>
      <c r="J419" s="134"/>
      <c r="K419" s="134"/>
      <c r="L419" s="134"/>
      <c r="M419" s="134"/>
      <c r="N419" s="286"/>
      <c r="O419" s="286"/>
      <c r="P419" s="125"/>
      <c r="Q419" s="125"/>
      <c r="R419" s="125"/>
      <c r="S419" s="125"/>
      <c r="T419" s="125"/>
      <c r="U419" s="297"/>
      <c r="V419" s="253">
        <f t="shared" si="14"/>
        <v>0</v>
      </c>
      <c r="W419" s="348" t="str">
        <f>IF(板块成分!B421="","",板块成分!B421)</f>
        <v>0519.HK</v>
      </c>
      <c r="X419" s="270" t="str">
        <f>[1]!s_info_name(W419)</f>
        <v>实力建业</v>
      </c>
      <c r="Y419" s="335" t="str">
        <f>IF($Y$3="申万一级行业",[1]!s_info_industry_sw_2021(W419,公司分析!D$5,1),IF($Y$3="申万二级行业",[1]!s_info_industry_sw_2021(W419,公司分析!D$5,2),IF($Y$3="申万三级行业",[1]!s_info_industry_sw_2021(W419,公司分析!D$5,3),IF($Y$3="wind一级行业",[1]!s_info_industry_gics(W419,1),IF($Y$3="wind二级行业",[1]!s_info_industry_gics(W419,2),IF($Y$3="wind三级行业",[1]!s_info_industry_gics(W419,3),IF($Y$3="wind四级行业",[1]!s_info_industry_gics(W419,4),IF($Y$3="证监会门类行业",[1]!s_info_industry_csrc12_n(W419,公司分析!D$5,1),""))))))))</f>
        <v>多样化房地产活动</v>
      </c>
      <c r="Z419" s="298" t="str">
        <f>IF(Y419=行业比较!$E$6,ROW(),"")</f>
        <v/>
      </c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</row>
    <row r="420" spans="2:42" x14ac:dyDescent="0.35">
      <c r="B420" s="125"/>
      <c r="C420" s="125"/>
      <c r="D420" s="125"/>
      <c r="E420" s="125"/>
      <c r="F420" s="125"/>
      <c r="G420" s="125"/>
      <c r="H420" s="125"/>
      <c r="I420" s="269"/>
      <c r="J420" s="134"/>
      <c r="K420" s="134"/>
      <c r="L420" s="134"/>
      <c r="M420" s="134"/>
      <c r="N420" s="286"/>
      <c r="O420" s="286"/>
      <c r="P420" s="125"/>
      <c r="Q420" s="125"/>
      <c r="R420" s="125"/>
      <c r="S420" s="125"/>
      <c r="T420" s="125"/>
      <c r="U420" s="297"/>
      <c r="V420" s="253">
        <f t="shared" si="14"/>
        <v>0</v>
      </c>
      <c r="W420" s="348" t="str">
        <f>IF(板块成分!B422="","",板块成分!B422)</f>
        <v>0520.HK</v>
      </c>
      <c r="X420" s="270" t="str">
        <f>[1]!s_info_name(W420)</f>
        <v>呷哺呷哺</v>
      </c>
      <c r="Y420" s="335" t="str">
        <f>IF($Y$3="申万一级行业",[1]!s_info_industry_sw_2021(W420,公司分析!D$5,1),IF($Y$3="申万二级行业",[1]!s_info_industry_sw_2021(W420,公司分析!D$5,2),IF($Y$3="申万三级行业",[1]!s_info_industry_sw_2021(W420,公司分析!D$5,3),IF($Y$3="wind一级行业",[1]!s_info_industry_gics(W420,1),IF($Y$3="wind二级行业",[1]!s_info_industry_gics(W420,2),IF($Y$3="wind三级行业",[1]!s_info_industry_gics(W420,3),IF($Y$3="wind四级行业",[1]!s_info_industry_gics(W420,4),IF($Y$3="证监会门类行业",[1]!s_info_industry_csrc12_n(W420,公司分析!D$5,1),""))))))))</f>
        <v>餐馆</v>
      </c>
      <c r="Z420" s="298" t="str">
        <f>IF(Y420=行业比较!$E$6,ROW(),"")</f>
        <v/>
      </c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25"/>
    </row>
    <row r="421" spans="2:42" x14ac:dyDescent="0.35">
      <c r="B421" s="125"/>
      <c r="C421" s="125"/>
      <c r="D421" s="125"/>
      <c r="E421" s="125"/>
      <c r="F421" s="125"/>
      <c r="G421" s="125"/>
      <c r="H421" s="125"/>
      <c r="I421" s="269"/>
      <c r="J421" s="134"/>
      <c r="K421" s="134"/>
      <c r="L421" s="134"/>
      <c r="M421" s="134"/>
      <c r="N421" s="286"/>
      <c r="O421" s="286"/>
      <c r="P421" s="125"/>
      <c r="Q421" s="125"/>
      <c r="R421" s="125"/>
      <c r="S421" s="125"/>
      <c r="T421" s="125"/>
      <c r="U421" s="297"/>
      <c r="V421" s="253">
        <f t="shared" si="14"/>
        <v>0</v>
      </c>
      <c r="W421" s="348" t="str">
        <f>IF(板块成分!B423="","",板块成分!B423)</f>
        <v>0521.HK</v>
      </c>
      <c r="X421" s="270" t="str">
        <f>[1]!s_info_name(W421)</f>
        <v>CWT INT'L</v>
      </c>
      <c r="Y421" s="335" t="str">
        <f>IF($Y$3="申万一级行业",[1]!s_info_industry_sw_2021(W421,公司分析!D$5,1),IF($Y$3="申万二级行业",[1]!s_info_industry_sw_2021(W421,公司分析!D$5,2),IF($Y$3="申万三级行业",[1]!s_info_industry_sw_2021(W421,公司分析!D$5,3),IF($Y$3="wind一级行业",[1]!s_info_industry_gics(W421,1),IF($Y$3="wind二级行业",[1]!s_info_industry_gics(W421,2),IF($Y$3="wind三级行业",[1]!s_info_industry_gics(W421,3),IF($Y$3="wind四级行业",[1]!s_info_industry_gics(W421,4),IF($Y$3="证监会门类行业",[1]!s_info_industry_csrc12_n(W421,公司分析!D$5,1),""))))))))</f>
        <v>贸易公司与工业品经销商</v>
      </c>
      <c r="Z421" s="298" t="str">
        <f>IF(Y421=行业比较!$E$6,ROW(),"")</f>
        <v/>
      </c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5"/>
      <c r="AL421" s="125"/>
      <c r="AM421" s="125"/>
      <c r="AN421" s="125"/>
      <c r="AO421" s="125"/>
      <c r="AP421" s="125"/>
    </row>
    <row r="422" spans="2:42" x14ac:dyDescent="0.35">
      <c r="B422" s="125"/>
      <c r="C422" s="125"/>
      <c r="D422" s="125"/>
      <c r="E422" s="125"/>
      <c r="F422" s="125"/>
      <c r="G422" s="125"/>
      <c r="H422" s="125"/>
      <c r="I422" s="269"/>
      <c r="J422" s="134"/>
      <c r="K422" s="134"/>
      <c r="L422" s="134"/>
      <c r="M422" s="134"/>
      <c r="N422" s="286"/>
      <c r="O422" s="286"/>
      <c r="P422" s="125"/>
      <c r="Q422" s="125"/>
      <c r="R422" s="125"/>
      <c r="S422" s="125"/>
      <c r="T422" s="125"/>
      <c r="U422" s="297"/>
      <c r="V422" s="253">
        <f t="shared" si="14"/>
        <v>0</v>
      </c>
      <c r="W422" s="348" t="str">
        <f>IF(板块成分!B424="","",板块成分!B424)</f>
        <v>0522.HK</v>
      </c>
      <c r="X422" s="270" t="str">
        <f>[1]!s_info_name(W422)</f>
        <v>ASMPT</v>
      </c>
      <c r="Y422" s="335" t="str">
        <f>IF($Y$3="申万一级行业",[1]!s_info_industry_sw_2021(W422,公司分析!D$5,1),IF($Y$3="申万二级行业",[1]!s_info_industry_sw_2021(W422,公司分析!D$5,2),IF($Y$3="申万三级行业",[1]!s_info_industry_sw_2021(W422,公司分析!D$5,3),IF($Y$3="wind一级行业",[1]!s_info_industry_gics(W422,1),IF($Y$3="wind二级行业",[1]!s_info_industry_gics(W422,2),IF($Y$3="wind三级行业",[1]!s_info_industry_gics(W422,3),IF($Y$3="wind四级行业",[1]!s_info_industry_gics(W422,4),IF($Y$3="证监会门类行业",[1]!s_info_industry_csrc12_n(W422,公司分析!D$5,1),""))))))))</f>
        <v>半导体设备</v>
      </c>
      <c r="Z422" s="298" t="str">
        <f>IF(Y422=行业比较!$E$6,ROW(),"")</f>
        <v/>
      </c>
      <c r="AA422" s="125"/>
      <c r="AB422" s="125"/>
      <c r="AC422" s="125"/>
      <c r="AD422" s="125"/>
      <c r="AE422" s="125"/>
      <c r="AF422" s="125"/>
      <c r="AG422" s="125"/>
      <c r="AH422" s="125"/>
      <c r="AI422" s="125"/>
      <c r="AJ422" s="125"/>
      <c r="AK422" s="125"/>
      <c r="AL422" s="125"/>
      <c r="AM422" s="125"/>
      <c r="AN422" s="125"/>
      <c r="AO422" s="125"/>
      <c r="AP422" s="125"/>
    </row>
    <row r="423" spans="2:42" x14ac:dyDescent="0.35">
      <c r="B423" s="125"/>
      <c r="C423" s="125"/>
      <c r="D423" s="125"/>
      <c r="E423" s="125"/>
      <c r="F423" s="125"/>
      <c r="G423" s="125"/>
      <c r="H423" s="125"/>
      <c r="I423" s="269"/>
      <c r="J423" s="134"/>
      <c r="K423" s="134"/>
      <c r="L423" s="134"/>
      <c r="M423" s="134"/>
      <c r="N423" s="286"/>
      <c r="O423" s="286"/>
      <c r="P423" s="125"/>
      <c r="Q423" s="125"/>
      <c r="R423" s="125"/>
      <c r="S423" s="125"/>
      <c r="T423" s="125"/>
      <c r="U423" s="297"/>
      <c r="V423" s="253">
        <f t="shared" si="14"/>
        <v>0</v>
      </c>
      <c r="W423" s="348" t="str">
        <f>IF(板块成分!B425="","",板块成分!B425)</f>
        <v>0524.HK</v>
      </c>
      <c r="X423" s="270" t="str">
        <f>[1]!s_info_name(W423)</f>
        <v>长城天下</v>
      </c>
      <c r="Y423" s="335" t="str">
        <f>IF($Y$3="申万一级行业",[1]!s_info_industry_sw_2021(W423,公司分析!D$5,1),IF($Y$3="申万二级行业",[1]!s_info_industry_sw_2021(W423,公司分析!D$5,2),IF($Y$3="申万三级行业",[1]!s_info_industry_sw_2021(W423,公司分析!D$5,3),IF($Y$3="wind一级行业",[1]!s_info_industry_gics(W423,1),IF($Y$3="wind二级行业",[1]!s_info_industry_gics(W423,2),IF($Y$3="wind三级行业",[1]!s_info_industry_gics(W423,3),IF($Y$3="wind四级行业",[1]!s_info_industry_gics(W423,4),IF($Y$3="证监会门类行业",[1]!s_info_industry_csrc12_n(W423,公司分析!D$5,1),""))))))))</f>
        <v>综合电信服务</v>
      </c>
      <c r="Z423" s="298" t="str">
        <f>IF(Y423=行业比较!$E$6,ROW(),"")</f>
        <v/>
      </c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5"/>
      <c r="AL423" s="125"/>
      <c r="AM423" s="125"/>
      <c r="AN423" s="125"/>
      <c r="AO423" s="125"/>
      <c r="AP423" s="125"/>
    </row>
    <row r="424" spans="2:42" x14ac:dyDescent="0.35">
      <c r="B424" s="125"/>
      <c r="C424" s="125"/>
      <c r="D424" s="125"/>
      <c r="E424" s="125"/>
      <c r="F424" s="125"/>
      <c r="G424" s="125"/>
      <c r="H424" s="125"/>
      <c r="I424" s="269"/>
      <c r="J424" s="134"/>
      <c r="K424" s="134"/>
      <c r="L424" s="134"/>
      <c r="M424" s="134"/>
      <c r="N424" s="286"/>
      <c r="O424" s="286"/>
      <c r="P424" s="125"/>
      <c r="Q424" s="125"/>
      <c r="R424" s="125"/>
      <c r="S424" s="125"/>
      <c r="T424" s="125"/>
      <c r="U424" s="297"/>
      <c r="V424" s="253">
        <f t="shared" si="14"/>
        <v>0</v>
      </c>
      <c r="W424" s="348" t="str">
        <f>IF(板块成分!B426="","",板块成分!B426)</f>
        <v>0525.HK</v>
      </c>
      <c r="X424" s="270" t="str">
        <f>[1]!s_info_name(W424)</f>
        <v>广深铁路股份</v>
      </c>
      <c r="Y424" s="335" t="str">
        <f>IF($Y$3="申万一级行业",[1]!s_info_industry_sw_2021(W424,公司分析!D$5,1),IF($Y$3="申万二级行业",[1]!s_info_industry_sw_2021(W424,公司分析!D$5,2),IF($Y$3="申万三级行业",[1]!s_info_industry_sw_2021(W424,公司分析!D$5,3),IF($Y$3="wind一级行业",[1]!s_info_industry_gics(W424,1),IF($Y$3="wind二级行业",[1]!s_info_industry_gics(W424,2),IF($Y$3="wind三级行业",[1]!s_info_industry_gics(W424,3),IF($Y$3="wind四级行业",[1]!s_info_industry_gics(W424,4),IF($Y$3="证监会门类行业",[1]!s_info_industry_csrc12_n(W424,公司分析!D$5,1),""))))))))</f>
        <v>铁路运输</v>
      </c>
      <c r="Z424" s="298" t="str">
        <f>IF(Y424=行业比较!$E$6,ROW(),"")</f>
        <v/>
      </c>
      <c r="AA424" s="125"/>
      <c r="AB424" s="125"/>
      <c r="AC424" s="125"/>
      <c r="AD424" s="125"/>
      <c r="AE424" s="125"/>
      <c r="AF424" s="125"/>
      <c r="AG424" s="125"/>
      <c r="AH424" s="125"/>
      <c r="AI424" s="125"/>
      <c r="AJ424" s="125"/>
      <c r="AK424" s="125"/>
      <c r="AL424" s="125"/>
      <c r="AM424" s="125"/>
      <c r="AN424" s="125"/>
      <c r="AO424" s="125"/>
      <c r="AP424" s="125"/>
    </row>
    <row r="425" spans="2:42" x14ac:dyDescent="0.35">
      <c r="B425" s="125"/>
      <c r="C425" s="125"/>
      <c r="D425" s="125"/>
      <c r="E425" s="125"/>
      <c r="F425" s="125"/>
      <c r="G425" s="125"/>
      <c r="H425" s="125"/>
      <c r="I425" s="269"/>
      <c r="J425" s="134"/>
      <c r="K425" s="134"/>
      <c r="L425" s="134"/>
      <c r="M425" s="134"/>
      <c r="N425" s="286"/>
      <c r="O425" s="286"/>
      <c r="P425" s="125"/>
      <c r="Q425" s="125"/>
      <c r="R425" s="125"/>
      <c r="S425" s="125"/>
      <c r="T425" s="125"/>
      <c r="U425" s="297"/>
      <c r="V425" s="253">
        <f t="shared" si="14"/>
        <v>0</v>
      </c>
      <c r="W425" s="348" t="str">
        <f>IF(板块成分!B427="","",板块成分!B427)</f>
        <v>0526.HK</v>
      </c>
      <c r="X425" s="270" t="str">
        <f>[1]!s_info_name(W425)</f>
        <v>利时集团控股</v>
      </c>
      <c r="Y425" s="335" t="str">
        <f>IF($Y$3="申万一级行业",[1]!s_info_industry_sw_2021(W425,公司分析!D$5,1),IF($Y$3="申万二级行业",[1]!s_info_industry_sw_2021(W425,公司分析!D$5,2),IF($Y$3="申万三级行业",[1]!s_info_industry_sw_2021(W425,公司分析!D$5,3),IF($Y$3="wind一级行业",[1]!s_info_industry_gics(W425,1),IF($Y$3="wind二级行业",[1]!s_info_industry_gics(W425,2),IF($Y$3="wind三级行业",[1]!s_info_industry_gics(W425,3),IF($Y$3="wind四级行业",[1]!s_info_industry_gics(W425,4),IF($Y$3="证监会门类行业",[1]!s_info_industry_csrc12_n(W425,公司分析!D$5,1),""))))))))</f>
        <v>家用器具与特殊消费品</v>
      </c>
      <c r="Z425" s="298" t="str">
        <f>IF(Y425=行业比较!$E$6,ROW(),"")</f>
        <v/>
      </c>
      <c r="AA425" s="125"/>
      <c r="AB425" s="125"/>
      <c r="AC425" s="125"/>
      <c r="AD425" s="125"/>
      <c r="AE425" s="125"/>
      <c r="AF425" s="125"/>
      <c r="AG425" s="125"/>
      <c r="AH425" s="125"/>
      <c r="AI425" s="125"/>
      <c r="AJ425" s="125"/>
      <c r="AK425" s="125"/>
      <c r="AL425" s="125"/>
      <c r="AM425" s="125"/>
      <c r="AN425" s="125"/>
      <c r="AO425" s="125"/>
      <c r="AP425" s="125"/>
    </row>
    <row r="426" spans="2:42" x14ac:dyDescent="0.35">
      <c r="B426" s="125"/>
      <c r="C426" s="125"/>
      <c r="D426" s="125"/>
      <c r="E426" s="125"/>
      <c r="F426" s="125"/>
      <c r="G426" s="125"/>
      <c r="H426" s="125"/>
      <c r="I426" s="269"/>
      <c r="J426" s="134"/>
      <c r="K426" s="134"/>
      <c r="L426" s="134"/>
      <c r="M426" s="134"/>
      <c r="N426" s="286"/>
      <c r="O426" s="286"/>
      <c r="P426" s="125"/>
      <c r="Q426" s="125"/>
      <c r="R426" s="125"/>
      <c r="S426" s="125"/>
      <c r="T426" s="125"/>
      <c r="U426" s="297"/>
      <c r="V426" s="253">
        <f t="shared" si="14"/>
        <v>0</v>
      </c>
      <c r="W426" s="348" t="str">
        <f>IF(板块成分!B428="","",板块成分!B428)</f>
        <v>0527.HK</v>
      </c>
      <c r="X426" s="270" t="str">
        <f>[1]!s_info_name(W426)</f>
        <v>瑞风新能源</v>
      </c>
      <c r="Y426" s="335" t="str">
        <f>IF($Y$3="申万一级行业",[1]!s_info_industry_sw_2021(W426,公司分析!D$5,1),IF($Y$3="申万二级行业",[1]!s_info_industry_sw_2021(W426,公司分析!D$5,2),IF($Y$3="申万三级行业",[1]!s_info_industry_sw_2021(W426,公司分析!D$5,3),IF($Y$3="wind一级行业",[1]!s_info_industry_gics(W426,1),IF($Y$3="wind二级行业",[1]!s_info_industry_gics(W426,2),IF($Y$3="wind三级行业",[1]!s_info_industry_gics(W426,3),IF($Y$3="wind四级行业",[1]!s_info_industry_gics(W426,4),IF($Y$3="证监会门类行业",[1]!s_info_industry_csrc12_n(W426,公司分析!D$5,1),""))))))))</f>
        <v>新能源发电业者</v>
      </c>
      <c r="Z426" s="298" t="str">
        <f>IF(Y426=行业比较!$E$6,ROW(),"")</f>
        <v/>
      </c>
      <c r="AA426" s="125"/>
      <c r="AB426" s="125"/>
      <c r="AC426" s="125"/>
      <c r="AD426" s="125"/>
      <c r="AE426" s="125"/>
      <c r="AF426" s="125"/>
      <c r="AG426" s="125"/>
      <c r="AH426" s="125"/>
      <c r="AI426" s="125"/>
      <c r="AJ426" s="125"/>
      <c r="AK426" s="125"/>
      <c r="AL426" s="125"/>
      <c r="AM426" s="125"/>
      <c r="AN426" s="125"/>
      <c r="AO426" s="125"/>
      <c r="AP426" s="125"/>
    </row>
    <row r="427" spans="2:42" x14ac:dyDescent="0.35">
      <c r="B427" s="125"/>
      <c r="C427" s="125"/>
      <c r="D427" s="125"/>
      <c r="E427" s="125"/>
      <c r="F427" s="125"/>
      <c r="G427" s="125"/>
      <c r="H427" s="125"/>
      <c r="I427" s="269"/>
      <c r="J427" s="134"/>
      <c r="K427" s="134"/>
      <c r="L427" s="134"/>
      <c r="M427" s="134"/>
      <c r="N427" s="286"/>
      <c r="O427" s="286"/>
      <c r="P427" s="125"/>
      <c r="Q427" s="125"/>
      <c r="R427" s="125"/>
      <c r="S427" s="125"/>
      <c r="T427" s="125"/>
      <c r="U427" s="297"/>
      <c r="V427" s="253">
        <f t="shared" si="14"/>
        <v>0</v>
      </c>
      <c r="W427" s="348" t="str">
        <f>IF(板块成分!B429="","",板块成分!B429)</f>
        <v>0528.HK</v>
      </c>
      <c r="X427" s="270" t="str">
        <f>[1]!s_info_name(W427)</f>
        <v>金达控股</v>
      </c>
      <c r="Y427" s="335" t="str">
        <f>IF($Y$3="申万一级行业",[1]!s_info_industry_sw_2021(W427,公司分析!D$5,1),IF($Y$3="申万二级行业",[1]!s_info_industry_sw_2021(W427,公司分析!D$5,2),IF($Y$3="申万三级行业",[1]!s_info_industry_sw_2021(W427,公司分析!D$5,3),IF($Y$3="wind一级行业",[1]!s_info_industry_gics(W427,1),IF($Y$3="wind二级行业",[1]!s_info_industry_gics(W427,2),IF($Y$3="wind三级行业",[1]!s_info_industry_gics(W427,3),IF($Y$3="wind四级行业",[1]!s_info_industry_gics(W427,4),IF($Y$3="证监会门类行业",[1]!s_info_industry_csrc12_n(W427,公司分析!D$5,1),""))))))))</f>
        <v>纺织品</v>
      </c>
      <c r="Z427" s="298" t="str">
        <f>IF(Y427=行业比较!$E$6,ROW(),"")</f>
        <v/>
      </c>
      <c r="AA427" s="125"/>
      <c r="AB427" s="125"/>
      <c r="AC427" s="125"/>
      <c r="AD427" s="125"/>
      <c r="AE427" s="125"/>
      <c r="AF427" s="125"/>
      <c r="AG427" s="125"/>
      <c r="AH427" s="125"/>
      <c r="AI427" s="125"/>
      <c r="AJ427" s="125"/>
      <c r="AK427" s="125"/>
      <c r="AL427" s="125"/>
      <c r="AM427" s="125"/>
      <c r="AN427" s="125"/>
      <c r="AO427" s="125"/>
      <c r="AP427" s="125"/>
    </row>
    <row r="428" spans="2:42" x14ac:dyDescent="0.35">
      <c r="B428" s="125"/>
      <c r="C428" s="125"/>
      <c r="D428" s="125"/>
      <c r="E428" s="125"/>
      <c r="F428" s="125"/>
      <c r="G428" s="125"/>
      <c r="H428" s="125"/>
      <c r="I428" s="269"/>
      <c r="J428" s="134"/>
      <c r="K428" s="134"/>
      <c r="L428" s="134"/>
      <c r="M428" s="134"/>
      <c r="N428" s="286"/>
      <c r="O428" s="286"/>
      <c r="P428" s="125"/>
      <c r="Q428" s="125"/>
      <c r="R428" s="125"/>
      <c r="S428" s="125"/>
      <c r="T428" s="125"/>
      <c r="U428" s="297"/>
      <c r="V428" s="253">
        <f t="shared" si="14"/>
        <v>0</v>
      </c>
      <c r="W428" s="348" t="str">
        <f>IF(板块成分!B430="","",板块成分!B430)</f>
        <v>0529.HK</v>
      </c>
      <c r="X428" s="270" t="str">
        <f>[1]!s_info_name(W428)</f>
        <v>SIS INT'L</v>
      </c>
      <c r="Y428" s="335" t="str">
        <f>IF($Y$3="申万一级行业",[1]!s_info_industry_sw_2021(W428,公司分析!D$5,1),IF($Y$3="申万二级行业",[1]!s_info_industry_sw_2021(W428,公司分析!D$5,2),IF($Y$3="申万三级行业",[1]!s_info_industry_sw_2021(W428,公司分析!D$5,3),IF($Y$3="wind一级行业",[1]!s_info_industry_gics(W428,1),IF($Y$3="wind二级行业",[1]!s_info_industry_gics(W428,2),IF($Y$3="wind三级行业",[1]!s_info_industry_gics(W428,3),IF($Y$3="wind四级行业",[1]!s_info_industry_gics(W428,4),IF($Y$3="证监会门类行业",[1]!s_info_industry_csrc12_n(W428,公司分析!D$5,1),""))))))))</f>
        <v>技术产品经销商</v>
      </c>
      <c r="Z428" s="298" t="str">
        <f>IF(Y428=行业比较!$E$6,ROW(),"")</f>
        <v/>
      </c>
      <c r="AA428" s="125"/>
      <c r="AB428" s="125"/>
      <c r="AC428" s="125"/>
      <c r="AD428" s="125"/>
      <c r="AE428" s="125"/>
      <c r="AF428" s="125"/>
      <c r="AG428" s="125"/>
      <c r="AH428" s="125"/>
      <c r="AI428" s="125"/>
      <c r="AJ428" s="125"/>
      <c r="AK428" s="125"/>
      <c r="AL428" s="125"/>
      <c r="AM428" s="125"/>
      <c r="AN428" s="125"/>
      <c r="AO428" s="125"/>
      <c r="AP428" s="125"/>
    </row>
    <row r="429" spans="2:42" x14ac:dyDescent="0.35">
      <c r="B429" s="125"/>
      <c r="C429" s="125"/>
      <c r="D429" s="125"/>
      <c r="E429" s="125"/>
      <c r="F429" s="125"/>
      <c r="G429" s="125"/>
      <c r="H429" s="125"/>
      <c r="I429" s="269"/>
      <c r="J429" s="134"/>
      <c r="K429" s="134"/>
      <c r="L429" s="134"/>
      <c r="M429" s="134"/>
      <c r="N429" s="286"/>
      <c r="O429" s="286"/>
      <c r="P429" s="125"/>
      <c r="Q429" s="125"/>
      <c r="R429" s="125"/>
      <c r="S429" s="125"/>
      <c r="T429" s="125"/>
      <c r="U429" s="297"/>
      <c r="V429" s="253">
        <f t="shared" si="14"/>
        <v>0</v>
      </c>
      <c r="W429" s="348" t="str">
        <f>IF(板块成分!B431="","",板块成分!B431)</f>
        <v>0531.HK</v>
      </c>
      <c r="X429" s="270" t="str">
        <f>[1]!s_info_name(W429)</f>
        <v>顺诚</v>
      </c>
      <c r="Y429" s="335" t="str">
        <f>IF($Y$3="申万一级行业",[1]!s_info_industry_sw_2021(W429,公司分析!D$5,1),IF($Y$3="申万二级行业",[1]!s_info_industry_sw_2021(W429,公司分析!D$5,2),IF($Y$3="申万三级行业",[1]!s_info_industry_sw_2021(W429,公司分析!D$5,3),IF($Y$3="wind一级行业",[1]!s_info_industry_gics(W429,1),IF($Y$3="wind二级行业",[1]!s_info_industry_gics(W429,2),IF($Y$3="wind三级行业",[1]!s_info_industry_gics(W429,3),IF($Y$3="wind四级行业",[1]!s_info_industry_gics(W429,4),IF($Y$3="证监会门类行业",[1]!s_info_industry_csrc12_n(W429,公司分析!D$5,1),""))))))))</f>
        <v>家庭装饰品</v>
      </c>
      <c r="Z429" s="298" t="str">
        <f>IF(Y429=行业比较!$E$6,ROW(),"")</f>
        <v/>
      </c>
      <c r="AA429" s="125"/>
      <c r="AB429" s="125"/>
      <c r="AC429" s="125"/>
      <c r="AD429" s="125"/>
      <c r="AE429" s="125"/>
      <c r="AF429" s="125"/>
      <c r="AG429" s="125"/>
      <c r="AH429" s="125"/>
      <c r="AI429" s="125"/>
      <c r="AJ429" s="125"/>
      <c r="AK429" s="125"/>
      <c r="AL429" s="125"/>
      <c r="AM429" s="125"/>
      <c r="AN429" s="125"/>
      <c r="AO429" s="125"/>
      <c r="AP429" s="125"/>
    </row>
    <row r="430" spans="2:42" x14ac:dyDescent="0.35">
      <c r="B430" s="125"/>
      <c r="C430" s="125"/>
      <c r="D430" s="125"/>
      <c r="E430" s="125"/>
      <c r="F430" s="125"/>
      <c r="G430" s="125"/>
      <c r="H430" s="125"/>
      <c r="I430" s="269"/>
      <c r="J430" s="134"/>
      <c r="K430" s="134"/>
      <c r="L430" s="134"/>
      <c r="M430" s="134"/>
      <c r="N430" s="286"/>
      <c r="O430" s="286"/>
      <c r="P430" s="125"/>
      <c r="Q430" s="125"/>
      <c r="R430" s="125"/>
      <c r="S430" s="125"/>
      <c r="T430" s="125"/>
      <c r="U430" s="297"/>
      <c r="V430" s="253">
        <f t="shared" si="14"/>
        <v>0</v>
      </c>
      <c r="W430" s="348" t="str">
        <f>IF(板块成分!B432="","",板块成分!B432)</f>
        <v>0532.HK</v>
      </c>
      <c r="X430" s="270" t="str">
        <f>[1]!s_info_name(W430)</f>
        <v>WKK INTL (HOLD)</v>
      </c>
      <c r="Y430" s="335" t="str">
        <f>IF($Y$3="申万一级行业",[1]!s_info_industry_sw_2021(W430,公司分析!D$5,1),IF($Y$3="申万二级行业",[1]!s_info_industry_sw_2021(W430,公司分析!D$5,2),IF($Y$3="申万三级行业",[1]!s_info_industry_sw_2021(W430,公司分析!D$5,3),IF($Y$3="wind一级行业",[1]!s_info_industry_gics(W430,1),IF($Y$3="wind二级行业",[1]!s_info_industry_gics(W430,2),IF($Y$3="wind三级行业",[1]!s_info_industry_gics(W430,3),IF($Y$3="wind四级行业",[1]!s_info_industry_gics(W430,4),IF($Y$3="证监会门类行业",[1]!s_info_industry_csrc12_n(W430,公司分析!D$5,1),""))))))))</f>
        <v>电子制造服务</v>
      </c>
      <c r="Z430" s="298" t="str">
        <f>IF(Y430=行业比较!$E$6,ROW(),"")</f>
        <v/>
      </c>
      <c r="AA430" s="125"/>
      <c r="AB430" s="125"/>
      <c r="AC430" s="125"/>
      <c r="AD430" s="125"/>
      <c r="AE430" s="125"/>
      <c r="AF430" s="125"/>
      <c r="AG430" s="125"/>
      <c r="AH430" s="125"/>
      <c r="AI430" s="125"/>
      <c r="AJ430" s="125"/>
      <c r="AK430" s="125"/>
      <c r="AL430" s="125"/>
      <c r="AM430" s="125"/>
      <c r="AN430" s="125"/>
      <c r="AO430" s="125"/>
      <c r="AP430" s="125"/>
    </row>
    <row r="431" spans="2:42" x14ac:dyDescent="0.35">
      <c r="B431" s="125"/>
      <c r="C431" s="125"/>
      <c r="D431" s="125"/>
      <c r="E431" s="125"/>
      <c r="F431" s="125"/>
      <c r="G431" s="125"/>
      <c r="H431" s="125"/>
      <c r="I431" s="269"/>
      <c r="J431" s="134"/>
      <c r="K431" s="134"/>
      <c r="L431" s="134"/>
      <c r="M431" s="134"/>
      <c r="N431" s="286"/>
      <c r="O431" s="286"/>
      <c r="P431" s="125"/>
      <c r="Q431" s="125"/>
      <c r="R431" s="125"/>
      <c r="S431" s="125"/>
      <c r="T431" s="125"/>
      <c r="U431" s="297"/>
      <c r="V431" s="253">
        <f t="shared" si="14"/>
        <v>0</v>
      </c>
      <c r="W431" s="348" t="str">
        <f>IF(板块成分!B433="","",板块成分!B433)</f>
        <v>0533.HK</v>
      </c>
      <c r="X431" s="270" t="str">
        <f>[1]!s_info_name(W431)</f>
        <v>金利来集团</v>
      </c>
      <c r="Y431" s="335" t="str">
        <f>IF($Y$3="申万一级行业",[1]!s_info_industry_sw_2021(W431,公司分析!D$5,1),IF($Y$3="申万二级行业",[1]!s_info_industry_sw_2021(W431,公司分析!D$5,2),IF($Y$3="申万三级行业",[1]!s_info_industry_sw_2021(W431,公司分析!D$5,3),IF($Y$3="wind一级行业",[1]!s_info_industry_gics(W431,1),IF($Y$3="wind二级行业",[1]!s_info_industry_gics(W431,2),IF($Y$3="wind三级行业",[1]!s_info_industry_gics(W431,3),IF($Y$3="wind四级行业",[1]!s_info_industry_gics(W431,4),IF($Y$3="证监会门类行业",[1]!s_info_industry_csrc12_n(W431,公司分析!D$5,1),""))))))))</f>
        <v>服装零售</v>
      </c>
      <c r="Z431" s="298" t="str">
        <f>IF(Y431=行业比较!$E$6,ROW(),"")</f>
        <v/>
      </c>
      <c r="AA431" s="125"/>
      <c r="AB431" s="125"/>
      <c r="AC431" s="125"/>
      <c r="AD431" s="125"/>
      <c r="AE431" s="125"/>
      <c r="AF431" s="125"/>
      <c r="AG431" s="125"/>
      <c r="AH431" s="125"/>
      <c r="AI431" s="125"/>
      <c r="AJ431" s="125"/>
      <c r="AK431" s="125"/>
      <c r="AL431" s="125"/>
      <c r="AM431" s="125"/>
      <c r="AN431" s="125"/>
      <c r="AO431" s="125"/>
      <c r="AP431" s="125"/>
    </row>
    <row r="432" spans="2:42" x14ac:dyDescent="0.35">
      <c r="B432" s="125"/>
      <c r="C432" s="125"/>
      <c r="D432" s="125"/>
      <c r="E432" s="125"/>
      <c r="F432" s="125"/>
      <c r="G432" s="125"/>
      <c r="H432" s="125"/>
      <c r="I432" s="269"/>
      <c r="J432" s="134"/>
      <c r="K432" s="134"/>
      <c r="L432" s="134"/>
      <c r="M432" s="134"/>
      <c r="N432" s="286"/>
      <c r="O432" s="286"/>
      <c r="P432" s="125"/>
      <c r="Q432" s="125"/>
      <c r="R432" s="125"/>
      <c r="S432" s="125"/>
      <c r="T432" s="125"/>
      <c r="U432" s="297"/>
      <c r="V432" s="253">
        <f t="shared" si="14"/>
        <v>0</v>
      </c>
      <c r="W432" s="348" t="str">
        <f>IF(板块成分!B434="","",板块成分!B434)</f>
        <v>0535.HK</v>
      </c>
      <c r="X432" s="270" t="str">
        <f>[1]!s_info_name(W432)</f>
        <v>金地商置</v>
      </c>
      <c r="Y432" s="335" t="str">
        <f>IF($Y$3="申万一级行业",[1]!s_info_industry_sw_2021(W432,公司分析!D$5,1),IF($Y$3="申万二级行业",[1]!s_info_industry_sw_2021(W432,公司分析!D$5,2),IF($Y$3="申万三级行业",[1]!s_info_industry_sw_2021(W432,公司分析!D$5,3),IF($Y$3="wind一级行业",[1]!s_info_industry_gics(W432,1),IF($Y$3="wind二级行业",[1]!s_info_industry_gics(W432,2),IF($Y$3="wind三级行业",[1]!s_info_industry_gics(W432,3),IF($Y$3="wind四级行业",[1]!s_info_industry_gics(W432,4),IF($Y$3="证监会门类行业",[1]!s_info_industry_csrc12_n(W432,公司分析!D$5,1),""))))))))</f>
        <v>多样化房地产活动</v>
      </c>
      <c r="Z432" s="298" t="str">
        <f>IF(Y432=行业比较!$E$6,ROW(),"")</f>
        <v/>
      </c>
      <c r="AA432" s="125"/>
      <c r="AB432" s="125"/>
      <c r="AC432" s="125"/>
      <c r="AD432" s="125"/>
      <c r="AE432" s="125"/>
      <c r="AF432" s="125"/>
      <c r="AG432" s="125"/>
      <c r="AH432" s="125"/>
      <c r="AI432" s="125"/>
      <c r="AJ432" s="125"/>
      <c r="AK432" s="125"/>
      <c r="AL432" s="125"/>
      <c r="AM432" s="125"/>
      <c r="AN432" s="125"/>
      <c r="AO432" s="125"/>
      <c r="AP432" s="125"/>
    </row>
    <row r="433" spans="2:42" x14ac:dyDescent="0.35">
      <c r="B433" s="125"/>
      <c r="C433" s="125"/>
      <c r="D433" s="125"/>
      <c r="E433" s="125"/>
      <c r="F433" s="125"/>
      <c r="G433" s="125"/>
      <c r="H433" s="125"/>
      <c r="I433" s="269"/>
      <c r="J433" s="134"/>
      <c r="K433" s="134"/>
      <c r="L433" s="134"/>
      <c r="M433" s="134"/>
      <c r="N433" s="286"/>
      <c r="O433" s="286"/>
      <c r="P433" s="125"/>
      <c r="Q433" s="125"/>
      <c r="R433" s="125"/>
      <c r="S433" s="125"/>
      <c r="T433" s="125"/>
      <c r="U433" s="297"/>
      <c r="V433" s="253">
        <f t="shared" si="14"/>
        <v>0</v>
      </c>
      <c r="W433" s="348" t="str">
        <f>IF(板块成分!B435="","",板块成分!B435)</f>
        <v>0536.HK</v>
      </c>
      <c r="X433" s="270" t="str">
        <f>[1]!s_info_name(W433)</f>
        <v>贸易通</v>
      </c>
      <c r="Y433" s="335" t="str">
        <f>IF($Y$3="申万一级行业",[1]!s_info_industry_sw_2021(W433,公司分析!D$5,1),IF($Y$3="申万二级行业",[1]!s_info_industry_sw_2021(W433,公司分析!D$5,2),IF($Y$3="申万三级行业",[1]!s_info_industry_sw_2021(W433,公司分析!D$5,3),IF($Y$3="wind一级行业",[1]!s_info_industry_gics(W433,1),IF($Y$3="wind二级行业",[1]!s_info_industry_gics(W433,2),IF($Y$3="wind三级行业",[1]!s_info_industry_gics(W433,3),IF($Y$3="wind四级行业",[1]!s_info_industry_gics(W433,4),IF($Y$3="证监会门类行业",[1]!s_info_industry_csrc12_n(W433,公司分析!D$5,1),""))))))))</f>
        <v>数据处理与外包服务</v>
      </c>
      <c r="Z433" s="298" t="str">
        <f>IF(Y433=行业比较!$E$6,ROW(),"")</f>
        <v/>
      </c>
      <c r="AA433" s="125"/>
      <c r="AB433" s="125"/>
      <c r="AC433" s="125"/>
      <c r="AD433" s="125"/>
      <c r="AE433" s="125"/>
      <c r="AF433" s="125"/>
      <c r="AG433" s="125"/>
      <c r="AH433" s="125"/>
      <c r="AI433" s="125"/>
      <c r="AJ433" s="125"/>
      <c r="AK433" s="125"/>
      <c r="AL433" s="125"/>
      <c r="AM433" s="125"/>
      <c r="AN433" s="125"/>
      <c r="AO433" s="125"/>
      <c r="AP433" s="125"/>
    </row>
    <row r="434" spans="2:42" x14ac:dyDescent="0.35">
      <c r="B434" s="125"/>
      <c r="C434" s="125"/>
      <c r="D434" s="125"/>
      <c r="E434" s="125"/>
      <c r="F434" s="125"/>
      <c r="G434" s="125"/>
      <c r="H434" s="125"/>
      <c r="I434" s="269"/>
      <c r="J434" s="134"/>
      <c r="K434" s="134"/>
      <c r="L434" s="134"/>
      <c r="M434" s="134"/>
      <c r="N434" s="286"/>
      <c r="O434" s="286"/>
      <c r="P434" s="125"/>
      <c r="Q434" s="125"/>
      <c r="R434" s="125"/>
      <c r="S434" s="125"/>
      <c r="T434" s="125"/>
      <c r="U434" s="297"/>
      <c r="V434" s="253">
        <f t="shared" si="14"/>
        <v>0</v>
      </c>
      <c r="W434" s="348" t="str">
        <f>IF(板块成分!B436="","",板块成分!B436)</f>
        <v>0538.HK</v>
      </c>
      <c r="X434" s="270" t="str">
        <f>[1]!s_info_name(W434)</f>
        <v>味千(中国)</v>
      </c>
      <c r="Y434" s="335" t="str">
        <f>IF($Y$3="申万一级行业",[1]!s_info_industry_sw_2021(W434,公司分析!D$5,1),IF($Y$3="申万二级行业",[1]!s_info_industry_sw_2021(W434,公司分析!D$5,2),IF($Y$3="申万三级行业",[1]!s_info_industry_sw_2021(W434,公司分析!D$5,3),IF($Y$3="wind一级行业",[1]!s_info_industry_gics(W434,1),IF($Y$3="wind二级行业",[1]!s_info_industry_gics(W434,2),IF($Y$3="wind三级行业",[1]!s_info_industry_gics(W434,3),IF($Y$3="wind四级行业",[1]!s_info_industry_gics(W434,4),IF($Y$3="证监会门类行业",[1]!s_info_industry_csrc12_n(W434,公司分析!D$5,1),""))))))))</f>
        <v>餐馆</v>
      </c>
      <c r="Z434" s="298" t="str">
        <f>IF(Y434=行业比较!$E$6,ROW(),"")</f>
        <v/>
      </c>
      <c r="AA434" s="125"/>
      <c r="AB434" s="125"/>
      <c r="AC434" s="125"/>
      <c r="AD434" s="125"/>
      <c r="AE434" s="125"/>
      <c r="AF434" s="125"/>
      <c r="AG434" s="125"/>
      <c r="AH434" s="125"/>
      <c r="AI434" s="125"/>
      <c r="AJ434" s="125"/>
      <c r="AK434" s="125"/>
      <c r="AL434" s="125"/>
      <c r="AM434" s="125"/>
      <c r="AN434" s="125"/>
      <c r="AO434" s="125"/>
      <c r="AP434" s="125"/>
    </row>
    <row r="435" spans="2:42" x14ac:dyDescent="0.35">
      <c r="B435" s="125"/>
      <c r="C435" s="125"/>
      <c r="D435" s="125"/>
      <c r="E435" s="125"/>
      <c r="F435" s="125"/>
      <c r="G435" s="125"/>
      <c r="H435" s="125"/>
      <c r="I435" s="269"/>
      <c r="J435" s="134"/>
      <c r="K435" s="134"/>
      <c r="L435" s="134"/>
      <c r="M435" s="134"/>
      <c r="N435" s="286"/>
      <c r="O435" s="286"/>
      <c r="P435" s="125"/>
      <c r="Q435" s="125"/>
      <c r="R435" s="125"/>
      <c r="S435" s="125"/>
      <c r="T435" s="125"/>
      <c r="U435" s="297"/>
      <c r="V435" s="253">
        <f t="shared" si="14"/>
        <v>0</v>
      </c>
      <c r="W435" s="348" t="str">
        <f>IF(板块成分!B437="","",板块成分!B437)</f>
        <v>0540.HK</v>
      </c>
      <c r="X435" s="270" t="str">
        <f>[1]!s_info_name(W435)</f>
        <v>迅捷环球控股</v>
      </c>
      <c r="Y435" s="335" t="str">
        <f>IF($Y$3="申万一级行业",[1]!s_info_industry_sw_2021(W435,公司分析!D$5,1),IF($Y$3="申万二级行业",[1]!s_info_industry_sw_2021(W435,公司分析!D$5,2),IF($Y$3="申万三级行业",[1]!s_info_industry_sw_2021(W435,公司分析!D$5,3),IF($Y$3="wind一级行业",[1]!s_info_industry_gics(W435,1),IF($Y$3="wind二级行业",[1]!s_info_industry_gics(W435,2),IF($Y$3="wind三级行业",[1]!s_info_industry_gics(W435,3),IF($Y$3="wind四级行业",[1]!s_info_industry_gics(W435,4),IF($Y$3="证监会门类行业",[1]!s_info_industry_csrc12_n(W435,公司分析!D$5,1),""))))))))</f>
        <v>服装、服饰与奢侈品</v>
      </c>
      <c r="Z435" s="298" t="str">
        <f>IF(Y435=行业比较!$E$6,ROW(),"")</f>
        <v/>
      </c>
      <c r="AA435" s="125"/>
      <c r="AB435" s="125"/>
      <c r="AC435" s="125"/>
      <c r="AD435" s="125"/>
      <c r="AE435" s="125"/>
      <c r="AF435" s="125"/>
      <c r="AG435" s="125"/>
      <c r="AH435" s="125"/>
      <c r="AI435" s="125"/>
      <c r="AJ435" s="125"/>
      <c r="AK435" s="125"/>
      <c r="AL435" s="125"/>
      <c r="AM435" s="125"/>
      <c r="AN435" s="125"/>
      <c r="AO435" s="125"/>
      <c r="AP435" s="125"/>
    </row>
    <row r="436" spans="2:42" x14ac:dyDescent="0.35">
      <c r="B436" s="125"/>
      <c r="C436" s="125"/>
      <c r="D436" s="125"/>
      <c r="E436" s="125"/>
      <c r="F436" s="125"/>
      <c r="G436" s="125"/>
      <c r="H436" s="125"/>
      <c r="I436" s="269"/>
      <c r="J436" s="134"/>
      <c r="K436" s="134"/>
      <c r="L436" s="134"/>
      <c r="M436" s="134"/>
      <c r="N436" s="286"/>
      <c r="O436" s="286"/>
      <c r="P436" s="125"/>
      <c r="Q436" s="125"/>
      <c r="R436" s="125"/>
      <c r="S436" s="125"/>
      <c r="T436" s="125"/>
      <c r="U436" s="297"/>
      <c r="V436" s="253">
        <f t="shared" si="14"/>
        <v>0</v>
      </c>
      <c r="W436" s="348" t="str">
        <f>IF(板块成分!B438="","",板块成分!B438)</f>
        <v>0542.HK</v>
      </c>
      <c r="X436" s="270" t="str">
        <f>[1]!s_info_name(W436)</f>
        <v>中国文旅农业</v>
      </c>
      <c r="Y436" s="335" t="str">
        <f>IF($Y$3="申万一级行业",[1]!s_info_industry_sw_2021(W436,公司分析!D$5,1),IF($Y$3="申万二级行业",[1]!s_info_industry_sw_2021(W436,公司分析!D$5,2),IF($Y$3="申万三级行业",[1]!s_info_industry_sw_2021(W436,公司分析!D$5,3),IF($Y$3="wind一级行业",[1]!s_info_industry_gics(W436,1),IF($Y$3="wind二级行业",[1]!s_info_industry_gics(W436,2),IF($Y$3="wind三级行业",[1]!s_info_industry_gics(W436,3),IF($Y$3="wind四级行业",[1]!s_info_industry_gics(W436,4),IF($Y$3="证监会门类行业",[1]!s_info_industry_csrc12_n(W436,公司分析!D$5,1),""))))))))</f>
        <v>酒店、度假村与豪华游轮</v>
      </c>
      <c r="Z436" s="298" t="str">
        <f>IF(Y436=行业比较!$E$6,ROW(),"")</f>
        <v/>
      </c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5"/>
      <c r="AL436" s="125"/>
      <c r="AM436" s="125"/>
      <c r="AN436" s="125"/>
      <c r="AO436" s="125"/>
      <c r="AP436" s="125"/>
    </row>
    <row r="437" spans="2:42" x14ac:dyDescent="0.35">
      <c r="B437" s="125"/>
      <c r="C437" s="125"/>
      <c r="D437" s="125"/>
      <c r="E437" s="125"/>
      <c r="F437" s="125"/>
      <c r="G437" s="125"/>
      <c r="H437" s="125"/>
      <c r="I437" s="269"/>
      <c r="J437" s="134"/>
      <c r="K437" s="134"/>
      <c r="L437" s="134"/>
      <c r="M437" s="134"/>
      <c r="N437" s="286"/>
      <c r="O437" s="286"/>
      <c r="P437" s="125"/>
      <c r="Q437" s="125"/>
      <c r="R437" s="125"/>
      <c r="S437" s="125"/>
      <c r="T437" s="125"/>
      <c r="U437" s="297"/>
      <c r="V437" s="253">
        <f t="shared" si="14"/>
        <v>0</v>
      </c>
      <c r="W437" s="348" t="str">
        <f>IF(板块成分!B439="","",板块成分!B439)</f>
        <v>0543.HK</v>
      </c>
      <c r="X437" s="270" t="str">
        <f>[1]!s_info_name(W437)</f>
        <v>太平洋网络</v>
      </c>
      <c r="Y437" s="335" t="str">
        <f>IF($Y$3="申万一级行业",[1]!s_info_industry_sw_2021(W437,公司分析!D$5,1),IF($Y$3="申万二级行业",[1]!s_info_industry_sw_2021(W437,公司分析!D$5,2),IF($Y$3="申万三级行业",[1]!s_info_industry_sw_2021(W437,公司分析!D$5,3),IF($Y$3="wind一级行业",[1]!s_info_industry_gics(W437,1),IF($Y$3="wind二级行业",[1]!s_info_industry_gics(W437,2),IF($Y$3="wind三级行业",[1]!s_info_industry_gics(W437,3),IF($Y$3="wind四级行业",[1]!s_info_industry_gics(W437,4),IF($Y$3="证监会门类行业",[1]!s_info_industry_csrc12_n(W437,公司分析!D$5,1),""))))))))</f>
        <v>汽车零售</v>
      </c>
      <c r="Z437" s="298" t="str">
        <f>IF(Y437=行业比较!$E$6,ROW(),"")</f>
        <v/>
      </c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5"/>
      <c r="AL437" s="125"/>
      <c r="AM437" s="125"/>
      <c r="AN437" s="125"/>
      <c r="AO437" s="125"/>
      <c r="AP437" s="125"/>
    </row>
    <row r="438" spans="2:42" x14ac:dyDescent="0.35">
      <c r="B438" s="125"/>
      <c r="C438" s="125"/>
      <c r="D438" s="125"/>
      <c r="E438" s="125"/>
      <c r="F438" s="125"/>
      <c r="G438" s="125"/>
      <c r="H438" s="125"/>
      <c r="I438" s="269"/>
      <c r="J438" s="134"/>
      <c r="K438" s="134"/>
      <c r="L438" s="134"/>
      <c r="M438" s="134"/>
      <c r="N438" s="286"/>
      <c r="O438" s="286"/>
      <c r="P438" s="125"/>
      <c r="Q438" s="125"/>
      <c r="R438" s="125"/>
      <c r="S438" s="125"/>
      <c r="T438" s="125"/>
      <c r="U438" s="297"/>
      <c r="V438" s="253">
        <f t="shared" si="14"/>
        <v>0</v>
      </c>
      <c r="W438" s="348" t="str">
        <f>IF(板块成分!B440="","",板块成分!B440)</f>
        <v>0544.HK</v>
      </c>
      <c r="X438" s="270" t="str">
        <f>[1]!s_info_name(W438)</f>
        <v>大同集团</v>
      </c>
      <c r="Y438" s="335" t="str">
        <f>IF($Y$3="申万一级行业",[1]!s_info_industry_sw_2021(W438,公司分析!D$5,1),IF($Y$3="申万二级行业",[1]!s_info_industry_sw_2021(W438,公司分析!D$5,2),IF($Y$3="申万三级行业",[1]!s_info_industry_sw_2021(W438,公司分析!D$5,3),IF($Y$3="wind一级行业",[1]!s_info_industry_gics(W438,1),IF($Y$3="wind二级行业",[1]!s_info_industry_gics(W438,2),IF($Y$3="wind三级行业",[1]!s_info_industry_gics(W438,3),IF($Y$3="wind四级行业",[1]!s_info_industry_gics(W438,4),IF($Y$3="证监会门类行业",[1]!s_info_industry_csrc12_n(W438,公司分析!D$5,1),""))))))))</f>
        <v>公路运输</v>
      </c>
      <c r="Z438" s="298" t="str">
        <f>IF(Y438=行业比较!$E$6,ROW(),"")</f>
        <v/>
      </c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5"/>
      <c r="AL438" s="125"/>
      <c r="AM438" s="125"/>
      <c r="AN438" s="125"/>
      <c r="AO438" s="125"/>
      <c r="AP438" s="125"/>
    </row>
    <row r="439" spans="2:42" x14ac:dyDescent="0.35">
      <c r="B439" s="125"/>
      <c r="C439" s="125"/>
      <c r="D439" s="125"/>
      <c r="E439" s="125"/>
      <c r="F439" s="125"/>
      <c r="G439" s="125"/>
      <c r="H439" s="125"/>
      <c r="I439" s="269"/>
      <c r="J439" s="134"/>
      <c r="K439" s="134"/>
      <c r="L439" s="134"/>
      <c r="M439" s="134"/>
      <c r="N439" s="286"/>
      <c r="O439" s="286"/>
      <c r="P439" s="125"/>
      <c r="Q439" s="125"/>
      <c r="R439" s="125"/>
      <c r="S439" s="125"/>
      <c r="T439" s="125"/>
      <c r="U439" s="297"/>
      <c r="V439" s="253">
        <f t="shared" si="14"/>
        <v>0</v>
      </c>
      <c r="W439" s="348" t="str">
        <f>IF(板块成分!B441="","",板块成分!B441)</f>
        <v>0546.HK</v>
      </c>
      <c r="X439" s="270" t="str">
        <f>[1]!s_info_name(W439)</f>
        <v>阜丰集团</v>
      </c>
      <c r="Y439" s="335" t="str">
        <f>IF($Y$3="申万一级行业",[1]!s_info_industry_sw_2021(W439,公司分析!D$5,1),IF($Y$3="申万二级行业",[1]!s_info_industry_sw_2021(W439,公司分析!D$5,2),IF($Y$3="申万三级行业",[1]!s_info_industry_sw_2021(W439,公司分析!D$5,3),IF($Y$3="wind一级行业",[1]!s_info_industry_gics(W439,1),IF($Y$3="wind二级行业",[1]!s_info_industry_gics(W439,2),IF($Y$3="wind三级行业",[1]!s_info_industry_gics(W439,3),IF($Y$3="wind四级行业",[1]!s_info_industry_gics(W439,4),IF($Y$3="证监会门类行业",[1]!s_info_industry_csrc12_n(W439,公司分析!D$5,1),""))))))))</f>
        <v>多元化工</v>
      </c>
      <c r="Z439" s="298" t="str">
        <f>IF(Y439=行业比较!$E$6,ROW(),"")</f>
        <v/>
      </c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  <c r="AM439" s="125"/>
      <c r="AN439" s="125"/>
      <c r="AO439" s="125"/>
      <c r="AP439" s="125"/>
    </row>
    <row r="440" spans="2:42" x14ac:dyDescent="0.35">
      <c r="B440" s="125"/>
      <c r="C440" s="125"/>
      <c r="D440" s="125"/>
      <c r="E440" s="125"/>
      <c r="F440" s="125"/>
      <c r="G440" s="125"/>
      <c r="H440" s="125"/>
      <c r="I440" s="269"/>
      <c r="J440" s="134"/>
      <c r="K440" s="134"/>
      <c r="L440" s="134"/>
      <c r="M440" s="134"/>
      <c r="N440" s="286"/>
      <c r="O440" s="286"/>
      <c r="P440" s="125"/>
      <c r="Q440" s="125"/>
      <c r="R440" s="125"/>
      <c r="S440" s="125"/>
      <c r="T440" s="125"/>
      <c r="U440" s="297"/>
      <c r="V440" s="253">
        <f t="shared" si="14"/>
        <v>0</v>
      </c>
      <c r="W440" s="348" t="str">
        <f>IF(板块成分!B442="","",板块成分!B442)</f>
        <v>0547.HK</v>
      </c>
      <c r="X440" s="270" t="str">
        <f>[1]!s_info_name(W440)</f>
        <v>数字王国</v>
      </c>
      <c r="Y440" s="335" t="str">
        <f>IF($Y$3="申万一级行业",[1]!s_info_industry_sw_2021(W440,公司分析!D$5,1),IF($Y$3="申万二级行业",[1]!s_info_industry_sw_2021(W440,公司分析!D$5,2),IF($Y$3="申万三级行业",[1]!s_info_industry_sw_2021(W440,公司分析!D$5,3),IF($Y$3="wind一级行业",[1]!s_info_industry_gics(W440,1),IF($Y$3="wind二级行业",[1]!s_info_industry_gics(W440,2),IF($Y$3="wind三级行业",[1]!s_info_industry_gics(W440,3),IF($Y$3="wind四级行业",[1]!s_info_industry_gics(W440,4),IF($Y$3="证监会门类行业",[1]!s_info_industry_csrc12_n(W440,公司分析!D$5,1),""))))))))</f>
        <v>电影与娱乐</v>
      </c>
      <c r="Z440" s="298" t="str">
        <f>IF(Y440=行业比较!$E$6,ROW(),"")</f>
        <v/>
      </c>
      <c r="AA440" s="125"/>
      <c r="AB440" s="125"/>
      <c r="AC440" s="125"/>
      <c r="AD440" s="125"/>
      <c r="AE440" s="125"/>
      <c r="AF440" s="125"/>
      <c r="AG440" s="125"/>
      <c r="AH440" s="125"/>
      <c r="AI440" s="125"/>
      <c r="AJ440" s="125"/>
      <c r="AK440" s="125"/>
      <c r="AL440" s="125"/>
      <c r="AM440" s="125"/>
      <c r="AN440" s="125"/>
      <c r="AO440" s="125"/>
      <c r="AP440" s="125"/>
    </row>
    <row r="441" spans="2:42" x14ac:dyDescent="0.35">
      <c r="B441" s="125"/>
      <c r="C441" s="125"/>
      <c r="D441" s="125"/>
      <c r="E441" s="125"/>
      <c r="F441" s="125"/>
      <c r="G441" s="125"/>
      <c r="H441" s="125"/>
      <c r="I441" s="269"/>
      <c r="J441" s="134"/>
      <c r="K441" s="134"/>
      <c r="L441" s="134"/>
      <c r="M441" s="134"/>
      <c r="N441" s="286"/>
      <c r="O441" s="286"/>
      <c r="P441" s="125"/>
      <c r="Q441" s="125"/>
      <c r="R441" s="125"/>
      <c r="S441" s="125"/>
      <c r="T441" s="125"/>
      <c r="U441" s="297"/>
      <c r="V441" s="253">
        <f t="shared" si="14"/>
        <v>0</v>
      </c>
      <c r="W441" s="348" t="str">
        <f>IF(板块成分!B443="","",板块成分!B443)</f>
        <v>0548.HK</v>
      </c>
      <c r="X441" s="270" t="str">
        <f>[1]!s_info_name(W441)</f>
        <v>深圳高速公路股份</v>
      </c>
      <c r="Y441" s="335" t="str">
        <f>IF($Y$3="申万一级行业",[1]!s_info_industry_sw_2021(W441,公司分析!D$5,1),IF($Y$3="申万二级行业",[1]!s_info_industry_sw_2021(W441,公司分析!D$5,2),IF($Y$3="申万三级行业",[1]!s_info_industry_sw_2021(W441,公司分析!D$5,3),IF($Y$3="wind一级行业",[1]!s_info_industry_gics(W441,1),IF($Y$3="wind二级行业",[1]!s_info_industry_gics(W441,2),IF($Y$3="wind三级行业",[1]!s_info_industry_gics(W441,3),IF($Y$3="wind四级行业",[1]!s_info_industry_gics(W441,4),IF($Y$3="证监会门类行业",[1]!s_info_industry_csrc12_n(W441,公司分析!D$5,1),""))))))))</f>
        <v>公路与铁路</v>
      </c>
      <c r="Z441" s="298" t="str">
        <f>IF(Y441=行业比较!$E$6,ROW(),"")</f>
        <v/>
      </c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5"/>
      <c r="AL441" s="125"/>
      <c r="AM441" s="125"/>
      <c r="AN441" s="125"/>
      <c r="AO441" s="125"/>
      <c r="AP441" s="125"/>
    </row>
    <row r="442" spans="2:42" x14ac:dyDescent="0.35">
      <c r="B442" s="125"/>
      <c r="C442" s="125"/>
      <c r="D442" s="125"/>
      <c r="E442" s="125"/>
      <c r="F442" s="125"/>
      <c r="G442" s="125"/>
      <c r="H442" s="125"/>
      <c r="I442" s="269"/>
      <c r="J442" s="134"/>
      <c r="K442" s="134"/>
      <c r="L442" s="134"/>
      <c r="M442" s="134"/>
      <c r="N442" s="286"/>
      <c r="O442" s="286"/>
      <c r="P442" s="125"/>
      <c r="Q442" s="125"/>
      <c r="R442" s="125"/>
      <c r="S442" s="125"/>
      <c r="T442" s="125"/>
      <c r="U442" s="297"/>
      <c r="V442" s="253">
        <f t="shared" si="14"/>
        <v>0</v>
      </c>
      <c r="W442" s="348" t="str">
        <f>IF(板块成分!B444="","",板块成分!B444)</f>
        <v>0550.HK</v>
      </c>
      <c r="X442" s="270" t="str">
        <f>[1]!s_info_name(W442)</f>
        <v>京基智慧文化</v>
      </c>
      <c r="Y442" s="335" t="str">
        <f>IF($Y$3="申万一级行业",[1]!s_info_industry_sw_2021(W442,公司分析!D$5,1),IF($Y$3="申万二级行业",[1]!s_info_industry_sw_2021(W442,公司分析!D$5,2),IF($Y$3="申万三级行业",[1]!s_info_industry_sw_2021(W442,公司分析!D$5,3),IF($Y$3="wind一级行业",[1]!s_info_industry_gics(W442,1),IF($Y$3="wind二级行业",[1]!s_info_industry_gics(W442,2),IF($Y$3="wind三级行业",[1]!s_info_industry_gics(W442,3),IF($Y$3="wind四级行业",[1]!s_info_industry_gics(W442,4),IF($Y$3="证监会门类行业",[1]!s_info_industry_csrc12_n(W442,公司分析!D$5,1),""))))))))</f>
        <v>广告</v>
      </c>
      <c r="Z442" s="298" t="str">
        <f>IF(Y442=行业比较!$E$6,ROW(),"")</f>
        <v/>
      </c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  <c r="AM442" s="125"/>
      <c r="AN442" s="125"/>
      <c r="AO442" s="125"/>
      <c r="AP442" s="125"/>
    </row>
    <row r="443" spans="2:42" x14ac:dyDescent="0.35">
      <c r="B443" s="125"/>
      <c r="C443" s="125"/>
      <c r="D443" s="125"/>
      <c r="E443" s="125"/>
      <c r="F443" s="125"/>
      <c r="G443" s="125"/>
      <c r="H443" s="125"/>
      <c r="I443" s="269"/>
      <c r="J443" s="134"/>
      <c r="K443" s="134"/>
      <c r="L443" s="134"/>
      <c r="M443" s="134"/>
      <c r="N443" s="286"/>
      <c r="O443" s="286"/>
      <c r="P443" s="125"/>
      <c r="Q443" s="125"/>
      <c r="R443" s="125"/>
      <c r="S443" s="125"/>
      <c r="T443" s="125"/>
      <c r="U443" s="297"/>
      <c r="V443" s="253">
        <f t="shared" si="14"/>
        <v>0</v>
      </c>
      <c r="W443" s="348" t="str">
        <f>IF(板块成分!B445="","",板块成分!B445)</f>
        <v>0551.HK</v>
      </c>
      <c r="X443" s="270" t="str">
        <f>[1]!s_info_name(W443)</f>
        <v>裕元集团</v>
      </c>
      <c r="Y443" s="335" t="str">
        <f>IF($Y$3="申万一级行业",[1]!s_info_industry_sw_2021(W443,公司分析!D$5,1),IF($Y$3="申万二级行业",[1]!s_info_industry_sw_2021(W443,公司分析!D$5,2),IF($Y$3="申万三级行业",[1]!s_info_industry_sw_2021(W443,公司分析!D$5,3),IF($Y$3="wind一级行业",[1]!s_info_industry_gics(W443,1),IF($Y$3="wind二级行业",[1]!s_info_industry_gics(W443,2),IF($Y$3="wind三级行业",[1]!s_info_industry_gics(W443,3),IF($Y$3="wind四级行业",[1]!s_info_industry_gics(W443,4),IF($Y$3="证监会门类行业",[1]!s_info_industry_csrc12_n(W443,公司分析!D$5,1),""))))))))</f>
        <v>鞋类</v>
      </c>
      <c r="Z443" s="298" t="str">
        <f>IF(Y443=行业比较!$E$6,ROW(),"")</f>
        <v/>
      </c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5"/>
      <c r="AL443" s="125"/>
      <c r="AM443" s="125"/>
      <c r="AN443" s="125"/>
      <c r="AO443" s="125"/>
      <c r="AP443" s="125"/>
    </row>
    <row r="444" spans="2:42" x14ac:dyDescent="0.35">
      <c r="B444" s="125"/>
      <c r="C444" s="125"/>
      <c r="D444" s="125"/>
      <c r="E444" s="125"/>
      <c r="F444" s="125"/>
      <c r="G444" s="125"/>
      <c r="H444" s="125"/>
      <c r="I444" s="269"/>
      <c r="J444" s="134"/>
      <c r="K444" s="134"/>
      <c r="L444" s="134"/>
      <c r="M444" s="134"/>
      <c r="N444" s="286"/>
      <c r="O444" s="286"/>
      <c r="P444" s="125"/>
      <c r="Q444" s="125"/>
      <c r="R444" s="125"/>
      <c r="S444" s="125"/>
      <c r="T444" s="125"/>
      <c r="U444" s="297"/>
      <c r="V444" s="253">
        <f t="shared" si="14"/>
        <v>0</v>
      </c>
      <c r="W444" s="348" t="str">
        <f>IF(板块成分!B446="","",板块成分!B446)</f>
        <v>0552.HK</v>
      </c>
      <c r="X444" s="270" t="str">
        <f>[1]!s_info_name(W444)</f>
        <v>中国通信服务</v>
      </c>
      <c r="Y444" s="335" t="str">
        <f>IF($Y$3="申万一级行业",[1]!s_info_industry_sw_2021(W444,公司分析!D$5,1),IF($Y$3="申万二级行业",[1]!s_info_industry_sw_2021(W444,公司分析!D$5,2),IF($Y$3="申万三级行业",[1]!s_info_industry_sw_2021(W444,公司分析!D$5,3),IF($Y$3="wind一级行业",[1]!s_info_industry_gics(W444,1),IF($Y$3="wind二级行业",[1]!s_info_industry_gics(W444,2),IF($Y$3="wind三级行业",[1]!s_info_industry_gics(W444,3),IF($Y$3="wind四级行业",[1]!s_info_industry_gics(W444,4),IF($Y$3="证监会门类行业",[1]!s_info_industry_csrc12_n(W444,公司分析!D$5,1),""))))))))</f>
        <v>综合电信服务</v>
      </c>
      <c r="Z444" s="298" t="str">
        <f>IF(Y444=行业比较!$E$6,ROW(),"")</f>
        <v/>
      </c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5"/>
      <c r="AL444" s="125"/>
      <c r="AM444" s="125"/>
      <c r="AN444" s="125"/>
      <c r="AO444" s="125"/>
      <c r="AP444" s="125"/>
    </row>
    <row r="445" spans="2:42" x14ac:dyDescent="0.35">
      <c r="B445" s="125"/>
      <c r="C445" s="125"/>
      <c r="D445" s="125"/>
      <c r="E445" s="125"/>
      <c r="F445" s="125"/>
      <c r="G445" s="125"/>
      <c r="H445" s="125"/>
      <c r="I445" s="269"/>
      <c r="J445" s="134"/>
      <c r="K445" s="134"/>
      <c r="L445" s="134"/>
      <c r="M445" s="134"/>
      <c r="N445" s="286"/>
      <c r="O445" s="286"/>
      <c r="P445" s="125"/>
      <c r="Q445" s="125"/>
      <c r="R445" s="125"/>
      <c r="S445" s="125"/>
      <c r="T445" s="125"/>
      <c r="U445" s="297"/>
      <c r="V445" s="253">
        <f t="shared" si="14"/>
        <v>0</v>
      </c>
      <c r="W445" s="348" t="str">
        <f>IF(板块成分!B447="","",板块成分!B447)</f>
        <v>0553.HK</v>
      </c>
      <c r="X445" s="270" t="str">
        <f>[1]!s_info_name(W445)</f>
        <v>南京熊猫电子股份</v>
      </c>
      <c r="Y445" s="335" t="str">
        <f>IF($Y$3="申万一级行业",[1]!s_info_industry_sw_2021(W445,公司分析!D$5,1),IF($Y$3="申万二级行业",[1]!s_info_industry_sw_2021(W445,公司分析!D$5,2),IF($Y$3="申万三级行业",[1]!s_info_industry_sw_2021(W445,公司分析!D$5,3),IF($Y$3="wind一级行业",[1]!s_info_industry_gics(W445,1),IF($Y$3="wind二级行业",[1]!s_info_industry_gics(W445,2),IF($Y$3="wind三级行业",[1]!s_info_industry_gics(W445,3),IF($Y$3="wind四级行业",[1]!s_info_industry_gics(W445,4),IF($Y$3="证监会门类行业",[1]!s_info_industry_csrc12_n(W445,公司分析!D$5,1),""))))))))</f>
        <v>通信设备</v>
      </c>
      <c r="Z445" s="298" t="str">
        <f>IF(Y445=行业比较!$E$6,ROW(),"")</f>
        <v/>
      </c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5"/>
      <c r="AL445" s="125"/>
      <c r="AM445" s="125"/>
      <c r="AN445" s="125"/>
      <c r="AO445" s="125"/>
      <c r="AP445" s="125"/>
    </row>
    <row r="446" spans="2:42" x14ac:dyDescent="0.35">
      <c r="B446" s="125"/>
      <c r="C446" s="125"/>
      <c r="D446" s="125"/>
      <c r="E446" s="125"/>
      <c r="F446" s="125"/>
      <c r="G446" s="125"/>
      <c r="H446" s="125"/>
      <c r="I446" s="269"/>
      <c r="J446" s="134"/>
      <c r="K446" s="134"/>
      <c r="L446" s="134"/>
      <c r="M446" s="134"/>
      <c r="N446" s="286"/>
      <c r="O446" s="286"/>
      <c r="P446" s="125"/>
      <c r="Q446" s="125"/>
      <c r="R446" s="125"/>
      <c r="S446" s="125"/>
      <c r="T446" s="125"/>
      <c r="U446" s="297"/>
      <c r="V446" s="253">
        <f t="shared" si="14"/>
        <v>0</v>
      </c>
      <c r="W446" s="348" t="str">
        <f>IF(板块成分!B448="","",板块成分!B448)</f>
        <v>0554.HK</v>
      </c>
      <c r="X446" s="270" t="str">
        <f>[1]!s_info_name(W446)</f>
        <v>汉思能源</v>
      </c>
      <c r="Y446" s="335" t="str">
        <f>IF($Y$3="申万一级行业",[1]!s_info_industry_sw_2021(W446,公司分析!D$5,1),IF($Y$3="申万二级行业",[1]!s_info_industry_sw_2021(W446,公司分析!D$5,2),IF($Y$3="申万三级行业",[1]!s_info_industry_sw_2021(W446,公司分析!D$5,3),IF($Y$3="wind一级行业",[1]!s_info_industry_gics(W446,1),IF($Y$3="wind二级行业",[1]!s_info_industry_gics(W446,2),IF($Y$3="wind三级行业",[1]!s_info_industry_gics(W446,3),IF($Y$3="wind四级行业",[1]!s_info_industry_gics(W446,4),IF($Y$3="证监会门类行业",[1]!s_info_industry_csrc12_n(W446,公司分析!D$5,1),""))))))))</f>
        <v>石油与天然气的储存和运输</v>
      </c>
      <c r="Z446" s="298" t="str">
        <f>IF(Y446=行业比较!$E$6,ROW(),"")</f>
        <v/>
      </c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5"/>
      <c r="AL446" s="125"/>
      <c r="AM446" s="125"/>
      <c r="AN446" s="125"/>
      <c r="AO446" s="125"/>
      <c r="AP446" s="125"/>
    </row>
    <row r="447" spans="2:42" x14ac:dyDescent="0.35">
      <c r="B447" s="125"/>
      <c r="C447" s="125"/>
      <c r="D447" s="125"/>
      <c r="E447" s="125"/>
      <c r="F447" s="125"/>
      <c r="G447" s="125"/>
      <c r="H447" s="125"/>
      <c r="I447" s="269"/>
      <c r="J447" s="134"/>
      <c r="K447" s="134"/>
      <c r="L447" s="134"/>
      <c r="M447" s="134"/>
      <c r="N447" s="286"/>
      <c r="O447" s="286"/>
      <c r="P447" s="125"/>
      <c r="Q447" s="125"/>
      <c r="R447" s="125"/>
      <c r="S447" s="125"/>
      <c r="T447" s="125"/>
      <c r="U447" s="297"/>
      <c r="V447" s="253">
        <f t="shared" si="14"/>
        <v>0</v>
      </c>
      <c r="W447" s="348" t="str">
        <f>IF(板块成分!B449="","",板块成分!B449)</f>
        <v>0556.HK</v>
      </c>
      <c r="X447" s="270" t="str">
        <f>[1]!s_info_name(W447)</f>
        <v>泛亚环保</v>
      </c>
      <c r="Y447" s="335" t="str">
        <f>IF($Y$3="申万一级行业",[1]!s_info_industry_sw_2021(W447,公司分析!D$5,1),IF($Y$3="申万二级行业",[1]!s_info_industry_sw_2021(W447,公司分析!D$5,2),IF($Y$3="申万三级行业",[1]!s_info_industry_sw_2021(W447,公司分析!D$5,3),IF($Y$3="wind一级行业",[1]!s_info_industry_gics(W447,1),IF($Y$3="wind二级行业",[1]!s_info_industry_gics(W447,2),IF($Y$3="wind三级行业",[1]!s_info_industry_gics(W447,3),IF($Y$3="wind四级行业",[1]!s_info_industry_gics(W447,4),IF($Y$3="证监会门类行业",[1]!s_info_industry_csrc12_n(W447,公司分析!D$5,1),""))))))))</f>
        <v>环境与设施服务</v>
      </c>
      <c r="Z447" s="298" t="str">
        <f>IF(Y447=行业比较!$E$6,ROW(),"")</f>
        <v/>
      </c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  <c r="AM447" s="125"/>
      <c r="AN447" s="125"/>
      <c r="AO447" s="125"/>
      <c r="AP447" s="125"/>
    </row>
    <row r="448" spans="2:42" x14ac:dyDescent="0.35">
      <c r="B448" s="125"/>
      <c r="C448" s="125"/>
      <c r="D448" s="125"/>
      <c r="E448" s="125"/>
      <c r="F448" s="125"/>
      <c r="G448" s="125"/>
      <c r="H448" s="125"/>
      <c r="I448" s="269"/>
      <c r="J448" s="134"/>
      <c r="K448" s="134"/>
      <c r="L448" s="134"/>
      <c r="M448" s="134"/>
      <c r="N448" s="286"/>
      <c r="O448" s="286"/>
      <c r="P448" s="125"/>
      <c r="Q448" s="125"/>
      <c r="R448" s="125"/>
      <c r="S448" s="125"/>
      <c r="T448" s="125"/>
      <c r="U448" s="297"/>
      <c r="V448" s="253">
        <f t="shared" si="14"/>
        <v>0</v>
      </c>
      <c r="W448" s="348" t="str">
        <f>IF(板块成分!B450="","",板块成分!B450)</f>
        <v>0557.HK</v>
      </c>
      <c r="X448" s="270" t="str">
        <f>[1]!s_info_name(W448)</f>
        <v>天元医疗</v>
      </c>
      <c r="Y448" s="335" t="str">
        <f>IF($Y$3="申万一级行业",[1]!s_info_industry_sw_2021(W448,公司分析!D$5,1),IF($Y$3="申万二级行业",[1]!s_info_industry_sw_2021(W448,公司分析!D$5,2),IF($Y$3="申万三级行业",[1]!s_info_industry_sw_2021(W448,公司分析!D$5,3),IF($Y$3="wind一级行业",[1]!s_info_industry_gics(W448,1),IF($Y$3="wind二级行业",[1]!s_info_industry_gics(W448,2),IF($Y$3="wind三级行业",[1]!s_info_industry_gics(W448,3),IF($Y$3="wind四级行业",[1]!s_info_industry_gics(W448,4),IF($Y$3="证监会门类行业",[1]!s_info_industry_csrc12_n(W448,公司分析!D$5,1),""))))))))</f>
        <v>医疗保健技术</v>
      </c>
      <c r="Z448" s="298" t="str">
        <f>IF(Y448=行业比较!$E$6,ROW(),"")</f>
        <v/>
      </c>
      <c r="AA448" s="125"/>
      <c r="AB448" s="125"/>
      <c r="AC448" s="125"/>
      <c r="AD448" s="125"/>
      <c r="AE448" s="125"/>
      <c r="AF448" s="125"/>
      <c r="AG448" s="125"/>
      <c r="AH448" s="125"/>
      <c r="AI448" s="125"/>
      <c r="AJ448" s="125"/>
      <c r="AK448" s="125"/>
      <c r="AL448" s="125"/>
      <c r="AM448" s="125"/>
      <c r="AN448" s="125"/>
      <c r="AO448" s="125"/>
      <c r="AP448" s="125"/>
    </row>
    <row r="449" spans="2:42" x14ac:dyDescent="0.35">
      <c r="B449" s="125"/>
      <c r="C449" s="125"/>
      <c r="D449" s="125"/>
      <c r="E449" s="125"/>
      <c r="F449" s="125"/>
      <c r="G449" s="125"/>
      <c r="H449" s="125"/>
      <c r="I449" s="269"/>
      <c r="J449" s="134"/>
      <c r="K449" s="134"/>
      <c r="L449" s="134"/>
      <c r="M449" s="134"/>
      <c r="N449" s="286"/>
      <c r="O449" s="286"/>
      <c r="P449" s="125"/>
      <c r="Q449" s="125"/>
      <c r="R449" s="125"/>
      <c r="S449" s="125"/>
      <c r="T449" s="125"/>
      <c r="U449" s="297"/>
      <c r="V449" s="253">
        <f t="shared" si="14"/>
        <v>0</v>
      </c>
      <c r="W449" s="348" t="str">
        <f>IF(板块成分!B451="","",板块成分!B451)</f>
        <v>0558.HK</v>
      </c>
      <c r="X449" s="270" t="str">
        <f>[1]!s_info_name(W449)</f>
        <v>力劲科技</v>
      </c>
      <c r="Y449" s="335" t="str">
        <f>IF($Y$3="申万一级行业",[1]!s_info_industry_sw_2021(W449,公司分析!D$5,1),IF($Y$3="申万二级行业",[1]!s_info_industry_sw_2021(W449,公司分析!D$5,2),IF($Y$3="申万三级行业",[1]!s_info_industry_sw_2021(W449,公司分析!D$5,3),IF($Y$3="wind一级行业",[1]!s_info_industry_gics(W449,1),IF($Y$3="wind二级行业",[1]!s_info_industry_gics(W449,2),IF($Y$3="wind三级行业",[1]!s_info_industry_gics(W449,3),IF($Y$3="wind四级行业",[1]!s_info_industry_gics(W449,4),IF($Y$3="证监会门类行业",[1]!s_info_industry_csrc12_n(W449,公司分析!D$5,1),""))))))))</f>
        <v>工业机械</v>
      </c>
      <c r="Z449" s="298" t="str">
        <f>IF(Y449=行业比较!$E$6,ROW(),"")</f>
        <v/>
      </c>
      <c r="AA449" s="125"/>
      <c r="AB449" s="125"/>
      <c r="AC449" s="125"/>
      <c r="AD449" s="125"/>
      <c r="AE449" s="125"/>
      <c r="AF449" s="125"/>
      <c r="AG449" s="125"/>
      <c r="AH449" s="125"/>
      <c r="AI449" s="125"/>
      <c r="AJ449" s="125"/>
      <c r="AK449" s="125"/>
      <c r="AL449" s="125"/>
      <c r="AM449" s="125"/>
      <c r="AN449" s="125"/>
      <c r="AO449" s="125"/>
      <c r="AP449" s="125"/>
    </row>
    <row r="450" spans="2:42" x14ac:dyDescent="0.35">
      <c r="B450" s="125"/>
      <c r="C450" s="125"/>
      <c r="D450" s="125"/>
      <c r="E450" s="125"/>
      <c r="F450" s="125"/>
      <c r="G450" s="125"/>
      <c r="H450" s="125"/>
      <c r="I450" s="269"/>
      <c r="J450" s="134"/>
      <c r="K450" s="134"/>
      <c r="L450" s="134"/>
      <c r="M450" s="134"/>
      <c r="N450" s="286"/>
      <c r="O450" s="286"/>
      <c r="P450" s="125"/>
      <c r="Q450" s="125"/>
      <c r="R450" s="125"/>
      <c r="S450" s="125"/>
      <c r="T450" s="125"/>
      <c r="U450" s="297"/>
      <c r="V450" s="253">
        <f t="shared" si="14"/>
        <v>0</v>
      </c>
      <c r="W450" s="348" t="str">
        <f>IF(板块成分!B452="","",板块成分!B452)</f>
        <v>0559.HK</v>
      </c>
      <c r="X450" s="270" t="str">
        <f>[1]!s_info_name(W450)</f>
        <v>德泰新能源集团</v>
      </c>
      <c r="Y450" s="335" t="str">
        <f>IF($Y$3="申万一级行业",[1]!s_info_industry_sw_2021(W450,公司分析!D$5,1),IF($Y$3="申万二级行业",[1]!s_info_industry_sw_2021(W450,公司分析!D$5,2),IF($Y$3="申万三级行业",[1]!s_info_industry_sw_2021(W450,公司分析!D$5,3),IF($Y$3="wind一级行业",[1]!s_info_industry_gics(W450,1),IF($Y$3="wind二级行业",[1]!s_info_industry_gics(W450,2),IF($Y$3="wind三级行业",[1]!s_info_industry_gics(W450,3),IF($Y$3="wind四级行业",[1]!s_info_industry_gics(W450,4),IF($Y$3="证监会门类行业",[1]!s_info_industry_csrc12_n(W450,公司分析!D$5,1),""))))))))</f>
        <v>酒店、度假村与豪华游轮</v>
      </c>
      <c r="Z450" s="298" t="str">
        <f>IF(Y450=行业比较!$E$6,ROW(),"")</f>
        <v/>
      </c>
      <c r="AA450" s="125"/>
      <c r="AB450" s="125"/>
      <c r="AC450" s="125"/>
      <c r="AD450" s="125"/>
      <c r="AE450" s="125"/>
      <c r="AF450" s="125"/>
      <c r="AG450" s="125"/>
      <c r="AH450" s="125"/>
      <c r="AI450" s="125"/>
      <c r="AJ450" s="125"/>
      <c r="AK450" s="125"/>
      <c r="AL450" s="125"/>
      <c r="AM450" s="125"/>
      <c r="AN450" s="125"/>
      <c r="AO450" s="125"/>
      <c r="AP450" s="125"/>
    </row>
    <row r="451" spans="2:42" x14ac:dyDescent="0.35">
      <c r="B451" s="125"/>
      <c r="C451" s="125"/>
      <c r="D451" s="125"/>
      <c r="E451" s="125"/>
      <c r="F451" s="125"/>
      <c r="G451" s="125"/>
      <c r="H451" s="125"/>
      <c r="I451" s="269"/>
      <c r="J451" s="134"/>
      <c r="K451" s="134"/>
      <c r="L451" s="134"/>
      <c r="M451" s="134"/>
      <c r="N451" s="286"/>
      <c r="O451" s="286"/>
      <c r="P451" s="125"/>
      <c r="Q451" s="125"/>
      <c r="R451" s="125"/>
      <c r="S451" s="125"/>
      <c r="T451" s="125"/>
      <c r="U451" s="297"/>
      <c r="V451" s="253">
        <f t="shared" si="14"/>
        <v>0</v>
      </c>
      <c r="W451" s="348" t="str">
        <f>IF(板块成分!B453="","",板块成分!B453)</f>
        <v>0560.HK</v>
      </c>
      <c r="X451" s="270" t="str">
        <f>[1]!s_info_name(W451)</f>
        <v>珠江船务</v>
      </c>
      <c r="Y451" s="335" t="str">
        <f>IF($Y$3="申万一级行业",[1]!s_info_industry_sw_2021(W451,公司分析!D$5,1),IF($Y$3="申万二级行业",[1]!s_info_industry_sw_2021(W451,公司分析!D$5,2),IF($Y$3="申万三级行业",[1]!s_info_industry_sw_2021(W451,公司分析!D$5,3),IF($Y$3="wind一级行业",[1]!s_info_industry_gics(W451,1),IF($Y$3="wind二级行业",[1]!s_info_industry_gics(W451,2),IF($Y$3="wind三级行业",[1]!s_info_industry_gics(W451,3),IF($Y$3="wind四级行业",[1]!s_info_industry_gics(W451,4),IF($Y$3="证监会门类行业",[1]!s_info_industry_csrc12_n(W451,公司分析!D$5,1),""))))))))</f>
        <v>海运</v>
      </c>
      <c r="Z451" s="298" t="str">
        <f>IF(Y451=行业比较!$E$6,ROW(),"")</f>
        <v/>
      </c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5"/>
      <c r="AL451" s="125"/>
      <c r="AM451" s="125"/>
      <c r="AN451" s="125"/>
      <c r="AO451" s="125"/>
      <c r="AP451" s="125"/>
    </row>
    <row r="452" spans="2:42" x14ac:dyDescent="0.35">
      <c r="B452" s="125"/>
      <c r="C452" s="125"/>
      <c r="D452" s="125"/>
      <c r="E452" s="125"/>
      <c r="F452" s="125"/>
      <c r="G452" s="125"/>
      <c r="H452" s="125"/>
      <c r="I452" s="269"/>
      <c r="J452" s="134"/>
      <c r="K452" s="134"/>
      <c r="L452" s="134"/>
      <c r="M452" s="134"/>
      <c r="N452" s="286"/>
      <c r="O452" s="286"/>
      <c r="P452" s="125"/>
      <c r="Q452" s="125"/>
      <c r="R452" s="125"/>
      <c r="S452" s="125"/>
      <c r="T452" s="125"/>
      <c r="U452" s="297"/>
      <c r="V452" s="253">
        <f t="shared" si="14"/>
        <v>0</v>
      </c>
      <c r="W452" s="348" t="str">
        <f>IF(板块成分!B454="","",板块成分!B454)</f>
        <v>0563.HK</v>
      </c>
      <c r="X452" s="270" t="str">
        <f>[1]!s_info_name(W452)</f>
        <v>上实城市开发</v>
      </c>
      <c r="Y452" s="335" t="str">
        <f>IF($Y$3="申万一级行业",[1]!s_info_industry_sw_2021(W452,公司分析!D$5,1),IF($Y$3="申万二级行业",[1]!s_info_industry_sw_2021(W452,公司分析!D$5,2),IF($Y$3="申万三级行业",[1]!s_info_industry_sw_2021(W452,公司分析!D$5,3),IF($Y$3="wind一级行业",[1]!s_info_industry_gics(W452,1),IF($Y$3="wind二级行业",[1]!s_info_industry_gics(W452,2),IF($Y$3="wind三级行业",[1]!s_info_industry_gics(W452,3),IF($Y$3="wind四级行业",[1]!s_info_industry_gics(W452,4),IF($Y$3="证监会门类行业",[1]!s_info_industry_csrc12_n(W452,公司分析!D$5,1),""))))))))</f>
        <v>房地产开发</v>
      </c>
      <c r="Z452" s="298" t="str">
        <f>IF(Y452=行业比较!$E$6,ROW(),"")</f>
        <v/>
      </c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5"/>
      <c r="AL452" s="125"/>
      <c r="AM452" s="125"/>
      <c r="AN452" s="125"/>
      <c r="AO452" s="125"/>
      <c r="AP452" s="125"/>
    </row>
    <row r="453" spans="2:42" x14ac:dyDescent="0.35">
      <c r="B453" s="125"/>
      <c r="C453" s="125"/>
      <c r="D453" s="125"/>
      <c r="E453" s="125"/>
      <c r="F453" s="125"/>
      <c r="G453" s="125"/>
      <c r="H453" s="125"/>
      <c r="I453" s="269"/>
      <c r="J453" s="134"/>
      <c r="K453" s="134"/>
      <c r="L453" s="134"/>
      <c r="M453" s="134"/>
      <c r="N453" s="286"/>
      <c r="O453" s="286"/>
      <c r="P453" s="125"/>
      <c r="Q453" s="125"/>
      <c r="R453" s="125"/>
      <c r="S453" s="125"/>
      <c r="T453" s="125"/>
      <c r="U453" s="297"/>
      <c r="V453" s="253">
        <f t="shared" ref="V453:V516" si="15">IF(Z453="",0,RANK(Z453,Z:Z,1))</f>
        <v>0</v>
      </c>
      <c r="W453" s="348" t="str">
        <f>IF(板块成分!B455="","",板块成分!B455)</f>
        <v>0564.HK</v>
      </c>
      <c r="X453" s="270" t="str">
        <f>[1]!s_info_name(W453)</f>
        <v>郑煤机</v>
      </c>
      <c r="Y453" s="335" t="str">
        <f>IF($Y$3="申万一级行业",[1]!s_info_industry_sw_2021(W453,公司分析!D$5,1),IF($Y$3="申万二级行业",[1]!s_info_industry_sw_2021(W453,公司分析!D$5,2),IF($Y$3="申万三级行业",[1]!s_info_industry_sw_2021(W453,公司分析!D$5,3),IF($Y$3="wind一级行业",[1]!s_info_industry_gics(W453,1),IF($Y$3="wind二级行业",[1]!s_info_industry_gics(W453,2),IF($Y$3="wind三级行业",[1]!s_info_industry_gics(W453,3),IF($Y$3="wind四级行业",[1]!s_info_industry_gics(W453,4),IF($Y$3="证监会门类行业",[1]!s_info_industry_csrc12_n(W453,公司分析!D$5,1),""))))))))</f>
        <v>工业机械</v>
      </c>
      <c r="Z453" s="298" t="str">
        <f>IF(Y453=行业比较!$E$6,ROW(),"")</f>
        <v/>
      </c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5"/>
      <c r="AL453" s="125"/>
      <c r="AM453" s="125"/>
      <c r="AN453" s="125"/>
      <c r="AO453" s="125"/>
      <c r="AP453" s="125"/>
    </row>
    <row r="454" spans="2:42" x14ac:dyDescent="0.35">
      <c r="B454" s="125"/>
      <c r="C454" s="125"/>
      <c r="D454" s="125"/>
      <c r="E454" s="125"/>
      <c r="F454" s="125"/>
      <c r="G454" s="125"/>
      <c r="H454" s="125"/>
      <c r="I454" s="269"/>
      <c r="J454" s="134"/>
      <c r="K454" s="134"/>
      <c r="L454" s="134"/>
      <c r="M454" s="134"/>
      <c r="N454" s="286"/>
      <c r="O454" s="286"/>
      <c r="P454" s="125"/>
      <c r="Q454" s="125"/>
      <c r="R454" s="125"/>
      <c r="S454" s="125"/>
      <c r="T454" s="125"/>
      <c r="U454" s="297"/>
      <c r="V454" s="253">
        <f t="shared" si="15"/>
        <v>0</v>
      </c>
      <c r="W454" s="348" t="str">
        <f>IF(板块成分!B456="","",板块成分!B456)</f>
        <v>0565.HK</v>
      </c>
      <c r="X454" s="270" t="str">
        <f>[1]!s_info_name(W454)</f>
        <v>锦艺集团控股</v>
      </c>
      <c r="Y454" s="335" t="str">
        <f>IF($Y$3="申万一级行业",[1]!s_info_industry_sw_2021(W454,公司分析!D$5,1),IF($Y$3="申万二级行业",[1]!s_info_industry_sw_2021(W454,公司分析!D$5,2),IF($Y$3="申万三级行业",[1]!s_info_industry_sw_2021(W454,公司分析!D$5,3),IF($Y$3="wind一级行业",[1]!s_info_industry_gics(W454,1),IF($Y$3="wind二级行业",[1]!s_info_industry_gics(W454,2),IF($Y$3="wind三级行业",[1]!s_info_industry_gics(W454,3),IF($Y$3="wind四级行业",[1]!s_info_industry_gics(W454,4),IF($Y$3="证监会门类行业",[1]!s_info_industry_csrc12_n(W454,公司分析!D$5,1),""))))))))</f>
        <v>房地产经营公司</v>
      </c>
      <c r="Z454" s="298" t="str">
        <f>IF(Y454=行业比较!$E$6,ROW(),"")</f>
        <v/>
      </c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5"/>
      <c r="AL454" s="125"/>
      <c r="AM454" s="125"/>
      <c r="AN454" s="125"/>
      <c r="AO454" s="125"/>
      <c r="AP454" s="125"/>
    </row>
    <row r="455" spans="2:42" x14ac:dyDescent="0.35">
      <c r="B455" s="125"/>
      <c r="C455" s="125"/>
      <c r="D455" s="125"/>
      <c r="E455" s="125"/>
      <c r="F455" s="125"/>
      <c r="G455" s="125"/>
      <c r="H455" s="125"/>
      <c r="I455" s="269"/>
      <c r="J455" s="134"/>
      <c r="K455" s="134"/>
      <c r="L455" s="134"/>
      <c r="M455" s="134"/>
      <c r="N455" s="286"/>
      <c r="O455" s="286"/>
      <c r="P455" s="125"/>
      <c r="Q455" s="125"/>
      <c r="R455" s="125"/>
      <c r="S455" s="125"/>
      <c r="T455" s="125"/>
      <c r="U455" s="297"/>
      <c r="V455" s="253">
        <f t="shared" si="15"/>
        <v>0</v>
      </c>
      <c r="W455" s="348" t="str">
        <f>IF(板块成分!B457="","",板块成分!B457)</f>
        <v>0567.HK</v>
      </c>
      <c r="X455" s="270" t="str">
        <f>[1]!s_info_name(W455)</f>
        <v>大昌微线集团</v>
      </c>
      <c r="Y455" s="335" t="str">
        <f>IF($Y$3="申万一级行业",[1]!s_info_industry_sw_2021(W455,公司分析!D$5,1),IF($Y$3="申万二级行业",[1]!s_info_industry_sw_2021(W455,公司分析!D$5,2),IF($Y$3="申万三级行业",[1]!s_info_industry_sw_2021(W455,公司分析!D$5,3),IF($Y$3="wind一级行业",[1]!s_info_industry_gics(W455,1),IF($Y$3="wind二级行业",[1]!s_info_industry_gics(W455,2),IF($Y$3="wind三级行业",[1]!s_info_industry_gics(W455,3),IF($Y$3="wind四级行业",[1]!s_info_industry_gics(W455,4),IF($Y$3="证监会门类行业",[1]!s_info_industry_csrc12_n(W455,公司分析!D$5,1),""))))))))</f>
        <v>电子元件</v>
      </c>
      <c r="Z455" s="298" t="str">
        <f>IF(Y455=行业比较!$E$6,ROW(),"")</f>
        <v/>
      </c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5"/>
      <c r="AL455" s="125"/>
      <c r="AM455" s="125"/>
      <c r="AN455" s="125"/>
      <c r="AO455" s="125"/>
      <c r="AP455" s="125"/>
    </row>
    <row r="456" spans="2:42" x14ac:dyDescent="0.35">
      <c r="B456" s="125"/>
      <c r="C456" s="125"/>
      <c r="D456" s="125"/>
      <c r="E456" s="125"/>
      <c r="F456" s="125"/>
      <c r="G456" s="125"/>
      <c r="H456" s="125"/>
      <c r="I456" s="269"/>
      <c r="J456" s="134"/>
      <c r="K456" s="134"/>
      <c r="L456" s="134"/>
      <c r="M456" s="134"/>
      <c r="N456" s="286"/>
      <c r="O456" s="286"/>
      <c r="P456" s="125"/>
      <c r="Q456" s="125"/>
      <c r="R456" s="125"/>
      <c r="S456" s="125"/>
      <c r="T456" s="125"/>
      <c r="U456" s="297"/>
      <c r="V456" s="253">
        <f t="shared" si="15"/>
        <v>0</v>
      </c>
      <c r="W456" s="348" t="str">
        <f>IF(板块成分!B458="","",板块成分!B458)</f>
        <v>0568.HK</v>
      </c>
      <c r="X456" s="270" t="str">
        <f>[1]!s_info_name(W456)</f>
        <v>山东墨龙</v>
      </c>
      <c r="Y456" s="335" t="str">
        <f>IF($Y$3="申万一级行业",[1]!s_info_industry_sw_2021(W456,公司分析!D$5,1),IF($Y$3="申万二级行业",[1]!s_info_industry_sw_2021(W456,公司分析!D$5,2),IF($Y$3="申万三级行业",[1]!s_info_industry_sw_2021(W456,公司分析!D$5,3),IF($Y$3="wind一级行业",[1]!s_info_industry_gics(W456,1),IF($Y$3="wind二级行业",[1]!s_info_industry_gics(W456,2),IF($Y$3="wind三级行业",[1]!s_info_industry_gics(W456,3),IF($Y$3="wind四级行业",[1]!s_info_industry_gics(W456,4),IF($Y$3="证监会门类行业",[1]!s_info_industry_csrc12_n(W456,公司分析!D$5,1),""))))))))</f>
        <v>石油天然气设备与服务</v>
      </c>
      <c r="Z456" s="298" t="str">
        <f>IF(Y456=行业比较!$E$6,ROW(),"")</f>
        <v/>
      </c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5"/>
      <c r="AL456" s="125"/>
      <c r="AM456" s="125"/>
      <c r="AN456" s="125"/>
      <c r="AO456" s="125"/>
      <c r="AP456" s="125"/>
    </row>
    <row r="457" spans="2:42" x14ac:dyDescent="0.35">
      <c r="B457" s="125"/>
      <c r="C457" s="125"/>
      <c r="D457" s="125"/>
      <c r="E457" s="125"/>
      <c r="F457" s="125"/>
      <c r="G457" s="125"/>
      <c r="H457" s="125"/>
      <c r="I457" s="269"/>
      <c r="J457" s="134"/>
      <c r="K457" s="134"/>
      <c r="L457" s="134"/>
      <c r="M457" s="134"/>
      <c r="N457" s="286"/>
      <c r="O457" s="286"/>
      <c r="P457" s="125"/>
      <c r="Q457" s="125"/>
      <c r="R457" s="125"/>
      <c r="S457" s="125"/>
      <c r="T457" s="125"/>
      <c r="U457" s="297"/>
      <c r="V457" s="253">
        <f t="shared" si="15"/>
        <v>0</v>
      </c>
      <c r="W457" s="348" t="str">
        <f>IF(板块成分!B459="","",板块成分!B459)</f>
        <v>0570.HK</v>
      </c>
      <c r="X457" s="270" t="str">
        <f>[1]!s_info_name(W457)</f>
        <v>中国中药</v>
      </c>
      <c r="Y457" s="335" t="str">
        <f>IF($Y$3="申万一级行业",[1]!s_info_industry_sw_2021(W457,公司分析!D$5,1),IF($Y$3="申万二级行业",[1]!s_info_industry_sw_2021(W457,公司分析!D$5,2),IF($Y$3="申万三级行业",[1]!s_info_industry_sw_2021(W457,公司分析!D$5,3),IF($Y$3="wind一级行业",[1]!s_info_industry_gics(W457,1),IF($Y$3="wind二级行业",[1]!s_info_industry_gics(W457,2),IF($Y$3="wind三级行业",[1]!s_info_industry_gics(W457,3),IF($Y$3="wind四级行业",[1]!s_info_industry_gics(W457,4),IF($Y$3="证监会门类行业",[1]!s_info_industry_csrc12_n(W457,公司分析!D$5,1),""))))))))</f>
        <v>中药</v>
      </c>
      <c r="Z457" s="298" t="str">
        <f>IF(Y457=行业比较!$E$6,ROW(),"")</f>
        <v/>
      </c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5"/>
      <c r="AL457" s="125"/>
      <c r="AM457" s="125"/>
      <c r="AN457" s="125"/>
      <c r="AO457" s="125"/>
      <c r="AP457" s="125"/>
    </row>
    <row r="458" spans="2:42" x14ac:dyDescent="0.35">
      <c r="B458" s="125"/>
      <c r="C458" s="125"/>
      <c r="D458" s="125"/>
      <c r="E458" s="125"/>
      <c r="F458" s="125"/>
      <c r="G458" s="125"/>
      <c r="H458" s="125"/>
      <c r="I458" s="269"/>
      <c r="J458" s="134"/>
      <c r="K458" s="134"/>
      <c r="L458" s="134"/>
      <c r="M458" s="134"/>
      <c r="N458" s="286"/>
      <c r="O458" s="286"/>
      <c r="P458" s="125"/>
      <c r="Q458" s="125"/>
      <c r="R458" s="125"/>
      <c r="S458" s="125"/>
      <c r="T458" s="125"/>
      <c r="U458" s="297"/>
      <c r="V458" s="253">
        <f t="shared" si="15"/>
        <v>0</v>
      </c>
      <c r="W458" s="348" t="str">
        <f>IF(板块成分!B460="","",板块成分!B460)</f>
        <v>0571.HK</v>
      </c>
      <c r="X458" s="270" t="str">
        <f>[1]!s_info_name(W458)</f>
        <v>丰德丽控股</v>
      </c>
      <c r="Y458" s="335" t="str">
        <f>IF($Y$3="申万一级行业",[1]!s_info_industry_sw_2021(W458,公司分析!D$5,1),IF($Y$3="申万二级行业",[1]!s_info_industry_sw_2021(W458,公司分析!D$5,2),IF($Y$3="申万三级行业",[1]!s_info_industry_sw_2021(W458,公司分析!D$5,3),IF($Y$3="wind一级行业",[1]!s_info_industry_gics(W458,1),IF($Y$3="wind二级行业",[1]!s_info_industry_gics(W458,2),IF($Y$3="wind三级行业",[1]!s_info_industry_gics(W458,3),IF($Y$3="wind四级行业",[1]!s_info_industry_gics(W458,4),IF($Y$3="证监会门类行业",[1]!s_info_industry_csrc12_n(W458,公司分析!D$5,1),""))))))))</f>
        <v>电影与娱乐</v>
      </c>
      <c r="Z458" s="298" t="str">
        <f>IF(Y458=行业比较!$E$6,ROW(),"")</f>
        <v/>
      </c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5"/>
      <c r="AL458" s="125"/>
      <c r="AM458" s="125"/>
      <c r="AN458" s="125"/>
      <c r="AO458" s="125"/>
      <c r="AP458" s="125"/>
    </row>
    <row r="459" spans="2:42" x14ac:dyDescent="0.35">
      <c r="B459" s="125"/>
      <c r="C459" s="125"/>
      <c r="D459" s="125"/>
      <c r="E459" s="125"/>
      <c r="F459" s="125"/>
      <c r="G459" s="125"/>
      <c r="H459" s="125"/>
      <c r="I459" s="269"/>
      <c r="J459" s="134"/>
      <c r="K459" s="134"/>
      <c r="L459" s="134"/>
      <c r="M459" s="134"/>
      <c r="N459" s="286"/>
      <c r="O459" s="286"/>
      <c r="P459" s="125"/>
      <c r="Q459" s="125"/>
      <c r="R459" s="125"/>
      <c r="S459" s="125"/>
      <c r="T459" s="125"/>
      <c r="U459" s="297"/>
      <c r="V459" s="253">
        <f t="shared" si="15"/>
        <v>0</v>
      </c>
      <c r="W459" s="348" t="str">
        <f>IF(板块成分!B461="","",板块成分!B461)</f>
        <v>0572.HK</v>
      </c>
      <c r="X459" s="270" t="str">
        <f>[1]!s_info_name(W459)</f>
        <v>未来世界控股</v>
      </c>
      <c r="Y459" s="335" t="str">
        <f>IF($Y$3="申万一级行业",[1]!s_info_industry_sw_2021(W459,公司分析!D$5,1),IF($Y$3="申万二级行业",[1]!s_info_industry_sw_2021(W459,公司分析!D$5,2),IF($Y$3="申万三级行业",[1]!s_info_industry_sw_2021(W459,公司分析!D$5,3),IF($Y$3="wind一级行业",[1]!s_info_industry_gics(W459,1),IF($Y$3="wind二级行业",[1]!s_info_industry_gics(W459,2),IF($Y$3="wind三级行业",[1]!s_info_industry_gics(W459,3),IF($Y$3="wind四级行业",[1]!s_info_industry_gics(W459,4),IF($Y$3="证监会门类行业",[1]!s_info_industry_csrc12_n(W459,公司分析!D$5,1),""))))))))</f>
        <v>特殊金融服务</v>
      </c>
      <c r="Z459" s="298" t="str">
        <f>IF(Y459=行业比较!$E$6,ROW(),"")</f>
        <v/>
      </c>
      <c r="AA459" s="125"/>
      <c r="AB459" s="125"/>
      <c r="AC459" s="125"/>
      <c r="AD459" s="125"/>
      <c r="AE459" s="125"/>
      <c r="AF459" s="125"/>
      <c r="AG459" s="125"/>
      <c r="AH459" s="125"/>
      <c r="AI459" s="125"/>
      <c r="AJ459" s="125"/>
      <c r="AK459" s="125"/>
      <c r="AL459" s="125"/>
      <c r="AM459" s="125"/>
      <c r="AN459" s="125"/>
      <c r="AO459" s="125"/>
      <c r="AP459" s="125"/>
    </row>
    <row r="460" spans="2:42" x14ac:dyDescent="0.35">
      <c r="B460" s="125"/>
      <c r="C460" s="125"/>
      <c r="D460" s="125"/>
      <c r="E460" s="125"/>
      <c r="F460" s="125"/>
      <c r="G460" s="125"/>
      <c r="H460" s="125"/>
      <c r="I460" s="269"/>
      <c r="J460" s="134"/>
      <c r="K460" s="134"/>
      <c r="L460" s="134"/>
      <c r="M460" s="134"/>
      <c r="N460" s="286"/>
      <c r="O460" s="286"/>
      <c r="P460" s="125"/>
      <c r="Q460" s="125"/>
      <c r="R460" s="125"/>
      <c r="S460" s="125"/>
      <c r="T460" s="125"/>
      <c r="U460" s="297"/>
      <c r="V460" s="253">
        <f t="shared" si="15"/>
        <v>0</v>
      </c>
      <c r="W460" s="348" t="str">
        <f>IF(板块成分!B462="","",板块成分!B462)</f>
        <v>0573.HK</v>
      </c>
      <c r="X460" s="270" t="str">
        <f>[1]!s_info_name(W460)</f>
        <v>稻香控股</v>
      </c>
      <c r="Y460" s="335" t="str">
        <f>IF($Y$3="申万一级行业",[1]!s_info_industry_sw_2021(W460,公司分析!D$5,1),IF($Y$3="申万二级行业",[1]!s_info_industry_sw_2021(W460,公司分析!D$5,2),IF($Y$3="申万三级行业",[1]!s_info_industry_sw_2021(W460,公司分析!D$5,3),IF($Y$3="wind一级行业",[1]!s_info_industry_gics(W460,1),IF($Y$3="wind二级行业",[1]!s_info_industry_gics(W460,2),IF($Y$3="wind三级行业",[1]!s_info_industry_gics(W460,3),IF($Y$3="wind四级行业",[1]!s_info_industry_gics(W460,4),IF($Y$3="证监会门类行业",[1]!s_info_industry_csrc12_n(W460,公司分析!D$5,1),""))))))))</f>
        <v>餐馆</v>
      </c>
      <c r="Z460" s="298" t="str">
        <f>IF(Y460=行业比较!$E$6,ROW(),"")</f>
        <v/>
      </c>
      <c r="AA460" s="125"/>
      <c r="AB460" s="125"/>
      <c r="AC460" s="125"/>
      <c r="AD460" s="125"/>
      <c r="AE460" s="125"/>
      <c r="AF460" s="125"/>
      <c r="AG460" s="125"/>
      <c r="AH460" s="125"/>
      <c r="AI460" s="125"/>
      <c r="AJ460" s="125"/>
      <c r="AK460" s="125"/>
      <c r="AL460" s="125"/>
      <c r="AM460" s="125"/>
      <c r="AN460" s="125"/>
      <c r="AO460" s="125"/>
      <c r="AP460" s="125"/>
    </row>
    <row r="461" spans="2:42" x14ac:dyDescent="0.35">
      <c r="B461" s="125"/>
      <c r="C461" s="125"/>
      <c r="D461" s="125"/>
      <c r="E461" s="125"/>
      <c r="F461" s="125"/>
      <c r="G461" s="125"/>
      <c r="H461" s="125"/>
      <c r="I461" s="269"/>
      <c r="J461" s="134"/>
      <c r="K461" s="134"/>
      <c r="L461" s="134"/>
      <c r="M461" s="134"/>
      <c r="N461" s="286"/>
      <c r="O461" s="286"/>
      <c r="P461" s="125"/>
      <c r="Q461" s="125"/>
      <c r="R461" s="125"/>
      <c r="S461" s="125"/>
      <c r="T461" s="125"/>
      <c r="U461" s="297"/>
      <c r="V461" s="253">
        <f t="shared" si="15"/>
        <v>0</v>
      </c>
      <c r="W461" s="348" t="str">
        <f>IF(板块成分!B463="","",板块成分!B463)</f>
        <v>0574.HK</v>
      </c>
      <c r="X461" s="270" t="str">
        <f>[1]!s_info_name(W461)</f>
        <v>百信国际</v>
      </c>
      <c r="Y461" s="335" t="str">
        <f>IF($Y$3="申万一级行业",[1]!s_info_industry_sw_2021(W461,公司分析!D$5,1),IF($Y$3="申万二级行业",[1]!s_info_industry_sw_2021(W461,公司分析!D$5,2),IF($Y$3="申万三级行业",[1]!s_info_industry_sw_2021(W461,公司分析!D$5,3),IF($Y$3="wind一级行业",[1]!s_info_industry_gics(W461,1),IF($Y$3="wind二级行业",[1]!s_info_industry_gics(W461,2),IF($Y$3="wind三级行业",[1]!s_info_industry_gics(W461,3),IF($Y$3="wind四级行业",[1]!s_info_industry_gics(W461,4),IF($Y$3="证监会门类行业",[1]!s_info_industry_csrc12_n(W461,公司分析!D$5,1),""))))))))</f>
        <v>保健护理产品经销商</v>
      </c>
      <c r="Z461" s="298" t="str">
        <f>IF(Y461=行业比较!$E$6,ROW(),"")</f>
        <v/>
      </c>
      <c r="AA461" s="125"/>
      <c r="AB461" s="125"/>
      <c r="AC461" s="125"/>
      <c r="AD461" s="125"/>
      <c r="AE461" s="125"/>
      <c r="AF461" s="125"/>
      <c r="AG461" s="125"/>
      <c r="AH461" s="125"/>
      <c r="AI461" s="125"/>
      <c r="AJ461" s="125"/>
      <c r="AK461" s="125"/>
      <c r="AL461" s="125"/>
      <c r="AM461" s="125"/>
      <c r="AN461" s="125"/>
      <c r="AO461" s="125"/>
      <c r="AP461" s="125"/>
    </row>
    <row r="462" spans="2:42" x14ac:dyDescent="0.35">
      <c r="B462" s="125"/>
      <c r="C462" s="125"/>
      <c r="D462" s="125"/>
      <c r="E462" s="125"/>
      <c r="F462" s="125"/>
      <c r="G462" s="125"/>
      <c r="H462" s="125"/>
      <c r="I462" s="269"/>
      <c r="J462" s="134"/>
      <c r="K462" s="134"/>
      <c r="L462" s="134"/>
      <c r="M462" s="134"/>
      <c r="N462" s="286"/>
      <c r="O462" s="286"/>
      <c r="P462" s="125"/>
      <c r="Q462" s="125"/>
      <c r="R462" s="125"/>
      <c r="S462" s="125"/>
      <c r="T462" s="125"/>
      <c r="U462" s="297"/>
      <c r="V462" s="253">
        <f t="shared" si="15"/>
        <v>0</v>
      </c>
      <c r="W462" s="348" t="str">
        <f>IF(板块成分!B464="","",板块成分!B464)</f>
        <v>0575.HK</v>
      </c>
      <c r="X462" s="270" t="str">
        <f>[1]!s_info_name(W462)</f>
        <v>励晶太平洋</v>
      </c>
      <c r="Y462" s="335" t="str">
        <f>IF($Y$3="申万一级行业",[1]!s_info_industry_sw_2021(W462,公司分析!D$5,1),IF($Y$3="申万二级行业",[1]!s_info_industry_sw_2021(W462,公司分析!D$5,2),IF($Y$3="申万三级行业",[1]!s_info_industry_sw_2021(W462,公司分析!D$5,3),IF($Y$3="wind一级行业",[1]!s_info_industry_gics(W462,1),IF($Y$3="wind二级行业",[1]!s_info_industry_gics(W462,2),IF($Y$3="wind三级行业",[1]!s_info_industry_gics(W462,3),IF($Y$3="wind四级行业",[1]!s_info_industry_gics(W462,4),IF($Y$3="证监会门类行业",[1]!s_info_industry_csrc12_n(W462,公司分析!D$5,1),""))))))))</f>
        <v>西药</v>
      </c>
      <c r="Z462" s="298" t="str">
        <f>IF(Y462=行业比较!$E$6,ROW(),"")</f>
        <v/>
      </c>
      <c r="AA462" s="125"/>
      <c r="AB462" s="125"/>
      <c r="AC462" s="125"/>
      <c r="AD462" s="125"/>
      <c r="AE462" s="125"/>
      <c r="AF462" s="125"/>
      <c r="AG462" s="125"/>
      <c r="AH462" s="125"/>
      <c r="AI462" s="125"/>
      <c r="AJ462" s="125"/>
      <c r="AK462" s="125"/>
      <c r="AL462" s="125"/>
      <c r="AM462" s="125"/>
      <c r="AN462" s="125"/>
      <c r="AO462" s="125"/>
      <c r="AP462" s="125"/>
    </row>
    <row r="463" spans="2:42" x14ac:dyDescent="0.35">
      <c r="B463" s="125"/>
      <c r="C463" s="125"/>
      <c r="D463" s="125"/>
      <c r="E463" s="125"/>
      <c r="F463" s="125"/>
      <c r="G463" s="125"/>
      <c r="H463" s="125"/>
      <c r="I463" s="269"/>
      <c r="J463" s="134"/>
      <c r="K463" s="134"/>
      <c r="L463" s="134"/>
      <c r="M463" s="134"/>
      <c r="N463" s="286"/>
      <c r="O463" s="286"/>
      <c r="P463" s="125"/>
      <c r="Q463" s="125"/>
      <c r="R463" s="125"/>
      <c r="S463" s="125"/>
      <c r="T463" s="125"/>
      <c r="U463" s="297"/>
      <c r="V463" s="253">
        <f t="shared" si="15"/>
        <v>0</v>
      </c>
      <c r="W463" s="348" t="str">
        <f>IF(板块成分!B465="","",板块成分!B465)</f>
        <v>0576.HK</v>
      </c>
      <c r="X463" s="270" t="str">
        <f>[1]!s_info_name(W463)</f>
        <v>浙江沪杭甬</v>
      </c>
      <c r="Y463" s="335" t="str">
        <f>IF($Y$3="申万一级行业",[1]!s_info_industry_sw_2021(W463,公司分析!D$5,1),IF($Y$3="申万二级行业",[1]!s_info_industry_sw_2021(W463,公司分析!D$5,2),IF($Y$3="申万三级行业",[1]!s_info_industry_sw_2021(W463,公司分析!D$5,3),IF($Y$3="wind一级行业",[1]!s_info_industry_gics(W463,1),IF($Y$3="wind二级行业",[1]!s_info_industry_gics(W463,2),IF($Y$3="wind三级行业",[1]!s_info_industry_gics(W463,3),IF($Y$3="wind四级行业",[1]!s_info_industry_gics(W463,4),IF($Y$3="证监会门类行业",[1]!s_info_industry_csrc12_n(W463,公司分析!D$5,1),""))))))))</f>
        <v>公路与铁路</v>
      </c>
      <c r="Z463" s="298" t="str">
        <f>IF(Y463=行业比较!$E$6,ROW(),"")</f>
        <v/>
      </c>
      <c r="AA463" s="125"/>
      <c r="AB463" s="125"/>
      <c r="AC463" s="125"/>
      <c r="AD463" s="125"/>
      <c r="AE463" s="125"/>
      <c r="AF463" s="125"/>
      <c r="AG463" s="125"/>
      <c r="AH463" s="125"/>
      <c r="AI463" s="125"/>
      <c r="AJ463" s="125"/>
      <c r="AK463" s="125"/>
      <c r="AL463" s="125"/>
      <c r="AM463" s="125"/>
      <c r="AN463" s="125"/>
      <c r="AO463" s="125"/>
      <c r="AP463" s="125"/>
    </row>
    <row r="464" spans="2:42" x14ac:dyDescent="0.35">
      <c r="B464" s="125"/>
      <c r="C464" s="125"/>
      <c r="D464" s="125"/>
      <c r="E464" s="125"/>
      <c r="F464" s="125"/>
      <c r="G464" s="125"/>
      <c r="H464" s="125"/>
      <c r="I464" s="269"/>
      <c r="J464" s="134"/>
      <c r="K464" s="134"/>
      <c r="L464" s="134"/>
      <c r="M464" s="134"/>
      <c r="N464" s="286"/>
      <c r="O464" s="286"/>
      <c r="P464" s="125"/>
      <c r="Q464" s="125"/>
      <c r="R464" s="125"/>
      <c r="S464" s="125"/>
      <c r="T464" s="125"/>
      <c r="U464" s="297"/>
      <c r="V464" s="253">
        <f t="shared" si="15"/>
        <v>0</v>
      </c>
      <c r="W464" s="348" t="str">
        <f>IF(板块成分!B466="","",板块成分!B466)</f>
        <v>0579.HK</v>
      </c>
      <c r="X464" s="270" t="str">
        <f>[1]!s_info_name(W464)</f>
        <v>京能清洁能源</v>
      </c>
      <c r="Y464" s="335" t="str">
        <f>IF($Y$3="申万一级行业",[1]!s_info_industry_sw_2021(W464,公司分析!D$5,1),IF($Y$3="申万二级行业",[1]!s_info_industry_sw_2021(W464,公司分析!D$5,2),IF($Y$3="申万三级行业",[1]!s_info_industry_sw_2021(W464,公司分析!D$5,3),IF($Y$3="wind一级行业",[1]!s_info_industry_gics(W464,1),IF($Y$3="wind二级行业",[1]!s_info_industry_gics(W464,2),IF($Y$3="wind三级行业",[1]!s_info_industry_gics(W464,3),IF($Y$3="wind四级行业",[1]!s_info_industry_gics(W464,4),IF($Y$3="证监会门类行业",[1]!s_info_industry_csrc12_n(W464,公司分析!D$5,1),""))))))))</f>
        <v>新能源发电业者</v>
      </c>
      <c r="Z464" s="298" t="str">
        <f>IF(Y464=行业比较!$E$6,ROW(),"")</f>
        <v/>
      </c>
      <c r="AA464" s="125"/>
      <c r="AB464" s="125"/>
      <c r="AC464" s="125"/>
      <c r="AD464" s="125"/>
      <c r="AE464" s="125"/>
      <c r="AF464" s="125"/>
      <c r="AG464" s="125"/>
      <c r="AH464" s="125"/>
      <c r="AI464" s="125"/>
      <c r="AJ464" s="125"/>
      <c r="AK464" s="125"/>
      <c r="AL464" s="125"/>
      <c r="AM464" s="125"/>
      <c r="AN464" s="125"/>
      <c r="AO464" s="125"/>
      <c r="AP464" s="125"/>
    </row>
    <row r="465" spans="2:42" x14ac:dyDescent="0.35">
      <c r="B465" s="125"/>
      <c r="C465" s="125"/>
      <c r="D465" s="125"/>
      <c r="E465" s="125"/>
      <c r="F465" s="125"/>
      <c r="G465" s="125"/>
      <c r="H465" s="125"/>
      <c r="I465" s="269"/>
      <c r="J465" s="134"/>
      <c r="K465" s="134"/>
      <c r="L465" s="134"/>
      <c r="M465" s="134"/>
      <c r="N465" s="286"/>
      <c r="O465" s="286"/>
      <c r="P465" s="125"/>
      <c r="Q465" s="125"/>
      <c r="R465" s="125"/>
      <c r="S465" s="125"/>
      <c r="T465" s="125"/>
      <c r="U465" s="297"/>
      <c r="V465" s="253">
        <f t="shared" si="15"/>
        <v>0</v>
      </c>
      <c r="W465" s="348" t="str">
        <f>IF(板块成分!B467="","",板块成分!B467)</f>
        <v>0580.HK</v>
      </c>
      <c r="X465" s="270" t="str">
        <f>[1]!s_info_name(W465)</f>
        <v>赛晶科技</v>
      </c>
      <c r="Y465" s="335" t="str">
        <f>IF($Y$3="申万一级行业",[1]!s_info_industry_sw_2021(W465,公司分析!D$5,1),IF($Y$3="申万二级行业",[1]!s_info_industry_sw_2021(W465,公司分析!D$5,2),IF($Y$3="申万三级行业",[1]!s_info_industry_sw_2021(W465,公司分析!D$5,3),IF($Y$3="wind一级行业",[1]!s_info_industry_gics(W465,1),IF($Y$3="wind二级行业",[1]!s_info_industry_gics(W465,2),IF($Y$3="wind三级行业",[1]!s_info_industry_gics(W465,3),IF($Y$3="wind四级行业",[1]!s_info_industry_gics(W465,4),IF($Y$3="证监会门类行业",[1]!s_info_industry_csrc12_n(W465,公司分析!D$5,1),""))))))))</f>
        <v>电气部件与设备</v>
      </c>
      <c r="Z465" s="298" t="str">
        <f>IF(Y465=行业比较!$E$6,ROW(),"")</f>
        <v/>
      </c>
      <c r="AA465" s="125"/>
      <c r="AB465" s="125"/>
      <c r="AC465" s="125"/>
      <c r="AD465" s="125"/>
      <c r="AE465" s="125"/>
      <c r="AF465" s="125"/>
      <c r="AG465" s="125"/>
      <c r="AH465" s="125"/>
      <c r="AI465" s="125"/>
      <c r="AJ465" s="125"/>
      <c r="AK465" s="125"/>
      <c r="AL465" s="125"/>
      <c r="AM465" s="125"/>
      <c r="AN465" s="125"/>
      <c r="AO465" s="125"/>
      <c r="AP465" s="125"/>
    </row>
    <row r="466" spans="2:42" x14ac:dyDescent="0.35">
      <c r="B466" s="125"/>
      <c r="C466" s="125"/>
      <c r="D466" s="125"/>
      <c r="E466" s="125"/>
      <c r="F466" s="125"/>
      <c r="G466" s="125"/>
      <c r="H466" s="125"/>
      <c r="I466" s="269"/>
      <c r="J466" s="134"/>
      <c r="K466" s="134"/>
      <c r="L466" s="134"/>
      <c r="M466" s="134"/>
      <c r="N466" s="286"/>
      <c r="O466" s="286"/>
      <c r="P466" s="125"/>
      <c r="Q466" s="125"/>
      <c r="R466" s="125"/>
      <c r="S466" s="125"/>
      <c r="T466" s="125"/>
      <c r="U466" s="297"/>
      <c r="V466" s="253">
        <f t="shared" si="15"/>
        <v>0</v>
      </c>
      <c r="W466" s="348" t="str">
        <f>IF(板块成分!B468="","",板块成分!B468)</f>
        <v>0581.HK</v>
      </c>
      <c r="X466" s="270" t="str">
        <f>[1]!s_info_name(W466)</f>
        <v>中国东方集团</v>
      </c>
      <c r="Y466" s="335" t="str">
        <f>IF($Y$3="申万一级行业",[1]!s_info_industry_sw_2021(W466,公司分析!D$5,1),IF($Y$3="申万二级行业",[1]!s_info_industry_sw_2021(W466,公司分析!D$5,2),IF($Y$3="申万三级行业",[1]!s_info_industry_sw_2021(W466,公司分析!D$5,3),IF($Y$3="wind一级行业",[1]!s_info_industry_gics(W466,1),IF($Y$3="wind二级行业",[1]!s_info_industry_gics(W466,2),IF($Y$3="wind三级行业",[1]!s_info_industry_gics(W466,3),IF($Y$3="wind四级行业",[1]!s_info_industry_gics(W466,4),IF($Y$3="证监会门类行业",[1]!s_info_industry_csrc12_n(W466,公司分析!D$5,1),""))))))))</f>
        <v>钢铁</v>
      </c>
      <c r="Z466" s="298" t="str">
        <f>IF(Y466=行业比较!$E$6,ROW(),"")</f>
        <v/>
      </c>
      <c r="AA466" s="125"/>
      <c r="AB466" s="125"/>
      <c r="AC466" s="125"/>
      <c r="AD466" s="125"/>
      <c r="AE466" s="125"/>
      <c r="AF466" s="125"/>
      <c r="AG466" s="125"/>
      <c r="AH466" s="125"/>
      <c r="AI466" s="125"/>
      <c r="AJ466" s="125"/>
      <c r="AK466" s="125"/>
      <c r="AL466" s="125"/>
      <c r="AM466" s="125"/>
      <c r="AN466" s="125"/>
      <c r="AO466" s="125"/>
      <c r="AP466" s="125"/>
    </row>
    <row r="467" spans="2:42" x14ac:dyDescent="0.35">
      <c r="B467" s="125"/>
      <c r="C467" s="125"/>
      <c r="D467" s="125"/>
      <c r="E467" s="125"/>
      <c r="F467" s="125"/>
      <c r="G467" s="125"/>
      <c r="H467" s="125"/>
      <c r="I467" s="269"/>
      <c r="J467" s="134"/>
      <c r="K467" s="134"/>
      <c r="L467" s="134"/>
      <c r="M467" s="134"/>
      <c r="N467" s="286"/>
      <c r="O467" s="286"/>
      <c r="P467" s="125"/>
      <c r="Q467" s="125"/>
      <c r="R467" s="125"/>
      <c r="S467" s="125"/>
      <c r="T467" s="125"/>
      <c r="U467" s="297"/>
      <c r="V467" s="253">
        <f t="shared" si="15"/>
        <v>0</v>
      </c>
      <c r="W467" s="348" t="str">
        <f>IF(板块成分!B469="","",板块成分!B469)</f>
        <v>0582.HK</v>
      </c>
      <c r="X467" s="270" t="str">
        <f>[1]!s_info_name(W467)</f>
        <v>神话世界</v>
      </c>
      <c r="Y467" s="335" t="str">
        <f>IF($Y$3="申万一级行业",[1]!s_info_industry_sw_2021(W467,公司分析!D$5,1),IF($Y$3="申万二级行业",[1]!s_info_industry_sw_2021(W467,公司分析!D$5,2),IF($Y$3="申万三级行业",[1]!s_info_industry_sw_2021(W467,公司分析!D$5,3),IF($Y$3="wind一级行业",[1]!s_info_industry_gics(W467,1),IF($Y$3="wind二级行业",[1]!s_info_industry_gics(W467,2),IF($Y$3="wind三级行业",[1]!s_info_industry_gics(W467,3),IF($Y$3="wind四级行业",[1]!s_info_industry_gics(W467,4),IF($Y$3="证监会门类行业",[1]!s_info_industry_csrc12_n(W467,公司分析!D$5,1),""))))))))</f>
        <v>酒店、度假村与豪华游轮</v>
      </c>
      <c r="Z467" s="298" t="str">
        <f>IF(Y467=行业比较!$E$6,ROW(),"")</f>
        <v/>
      </c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  <c r="AM467" s="125"/>
      <c r="AN467" s="125"/>
      <c r="AO467" s="125"/>
      <c r="AP467" s="125"/>
    </row>
    <row r="468" spans="2:42" x14ac:dyDescent="0.35">
      <c r="B468" s="125"/>
      <c r="C468" s="125"/>
      <c r="D468" s="125"/>
      <c r="E468" s="125"/>
      <c r="F468" s="125"/>
      <c r="G468" s="125"/>
      <c r="H468" s="125"/>
      <c r="I468" s="269"/>
      <c r="J468" s="134"/>
      <c r="K468" s="134"/>
      <c r="L468" s="134"/>
      <c r="M468" s="134"/>
      <c r="N468" s="286"/>
      <c r="O468" s="286"/>
      <c r="P468" s="125"/>
      <c r="Q468" s="125"/>
      <c r="R468" s="125"/>
      <c r="S468" s="125"/>
      <c r="T468" s="125"/>
      <c r="U468" s="297"/>
      <c r="V468" s="253">
        <f t="shared" si="15"/>
        <v>0</v>
      </c>
      <c r="W468" s="348" t="str">
        <f>IF(板块成分!B470="","",板块成分!B470)</f>
        <v>0583.HK</v>
      </c>
      <c r="X468" s="270" t="str">
        <f>[1]!s_info_name(W468)</f>
        <v>长城环亚控股</v>
      </c>
      <c r="Y468" s="335" t="str">
        <f>IF($Y$3="申万一级行业",[1]!s_info_industry_sw_2021(W468,公司分析!D$5,1),IF($Y$3="申万二级行业",[1]!s_info_industry_sw_2021(W468,公司分析!D$5,2),IF($Y$3="申万三级行业",[1]!s_info_industry_sw_2021(W468,公司分析!D$5,3),IF($Y$3="wind一级行业",[1]!s_info_industry_gics(W468,1),IF($Y$3="wind二级行业",[1]!s_info_industry_gics(W468,2),IF($Y$3="wind三级行业",[1]!s_info_industry_gics(W468,3),IF($Y$3="wind四级行业",[1]!s_info_industry_gics(W468,4),IF($Y$3="证监会门类行业",[1]!s_info_industry_csrc12_n(W468,公司分析!D$5,1),""))))))))</f>
        <v>房地产经营公司</v>
      </c>
      <c r="Z468" s="298" t="str">
        <f>IF(Y468=行业比较!$E$6,ROW(),"")</f>
        <v/>
      </c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5"/>
      <c r="AL468" s="125"/>
      <c r="AM468" s="125"/>
      <c r="AN468" s="125"/>
      <c r="AO468" s="125"/>
      <c r="AP468" s="125"/>
    </row>
    <row r="469" spans="2:42" x14ac:dyDescent="0.35">
      <c r="B469" s="125"/>
      <c r="C469" s="125"/>
      <c r="D469" s="125"/>
      <c r="E469" s="125"/>
      <c r="F469" s="125"/>
      <c r="G469" s="125"/>
      <c r="H469" s="125"/>
      <c r="I469" s="269"/>
      <c r="J469" s="134"/>
      <c r="K469" s="134"/>
      <c r="L469" s="134"/>
      <c r="M469" s="134"/>
      <c r="N469" s="286"/>
      <c r="O469" s="286"/>
      <c r="P469" s="125"/>
      <c r="Q469" s="125"/>
      <c r="R469" s="125"/>
      <c r="S469" s="125"/>
      <c r="T469" s="125"/>
      <c r="U469" s="297"/>
      <c r="V469" s="253">
        <f t="shared" si="15"/>
        <v>0</v>
      </c>
      <c r="W469" s="348" t="str">
        <f>IF(板块成分!B471="","",板块成分!B471)</f>
        <v>0585.HK</v>
      </c>
      <c r="X469" s="270" t="str">
        <f>[1]!s_info_name(W469)</f>
        <v>意力国际</v>
      </c>
      <c r="Y469" s="335" t="str">
        <f>IF($Y$3="申万一级行业",[1]!s_info_industry_sw_2021(W469,公司分析!D$5,1),IF($Y$3="申万二级行业",[1]!s_info_industry_sw_2021(W469,公司分析!D$5,2),IF($Y$3="申万三级行业",[1]!s_info_industry_sw_2021(W469,公司分析!D$5,3),IF($Y$3="wind一级行业",[1]!s_info_industry_gics(W469,1),IF($Y$3="wind二级行业",[1]!s_info_industry_gics(W469,2),IF($Y$3="wind三级行业",[1]!s_info_industry_gics(W469,3),IF($Y$3="wind四级行业",[1]!s_info_industry_gics(W469,4),IF($Y$3="证监会门类行业",[1]!s_info_industry_csrc12_n(W469,公司分析!D$5,1),""))))))))</f>
        <v>投资银行业与经纪业</v>
      </c>
      <c r="Z469" s="298" t="str">
        <f>IF(Y469=行业比较!$E$6,ROW(),"")</f>
        <v/>
      </c>
      <c r="AA469" s="125"/>
      <c r="AB469" s="125"/>
      <c r="AC469" s="125"/>
      <c r="AD469" s="125"/>
      <c r="AE469" s="125"/>
      <c r="AF469" s="125"/>
      <c r="AG469" s="125"/>
      <c r="AH469" s="125"/>
      <c r="AI469" s="125"/>
      <c r="AJ469" s="125"/>
      <c r="AK469" s="125"/>
      <c r="AL469" s="125"/>
      <c r="AM469" s="125"/>
      <c r="AN469" s="125"/>
      <c r="AO469" s="125"/>
      <c r="AP469" s="125"/>
    </row>
    <row r="470" spans="2:42" x14ac:dyDescent="0.35">
      <c r="B470" s="125"/>
      <c r="C470" s="125"/>
      <c r="D470" s="125"/>
      <c r="E470" s="125"/>
      <c r="F470" s="125"/>
      <c r="G470" s="125"/>
      <c r="H470" s="125"/>
      <c r="I470" s="269"/>
      <c r="J470" s="134"/>
      <c r="K470" s="134"/>
      <c r="L470" s="134"/>
      <c r="M470" s="134"/>
      <c r="N470" s="286"/>
      <c r="O470" s="286"/>
      <c r="P470" s="125"/>
      <c r="Q470" s="125"/>
      <c r="R470" s="125"/>
      <c r="S470" s="125"/>
      <c r="T470" s="125"/>
      <c r="U470" s="297"/>
      <c r="V470" s="253">
        <f t="shared" si="15"/>
        <v>0</v>
      </c>
      <c r="W470" s="348" t="str">
        <f>IF(板块成分!B472="","",板块成分!B472)</f>
        <v>0586.HK</v>
      </c>
      <c r="X470" s="270" t="str">
        <f>[1]!s_info_name(W470)</f>
        <v>海螺创业</v>
      </c>
      <c r="Y470" s="335" t="str">
        <f>IF($Y$3="申万一级行业",[1]!s_info_industry_sw_2021(W470,公司分析!D$5,1),IF($Y$3="申万二级行业",[1]!s_info_industry_sw_2021(W470,公司分析!D$5,2),IF($Y$3="申万三级行业",[1]!s_info_industry_sw_2021(W470,公司分析!D$5,3),IF($Y$3="wind一级行业",[1]!s_info_industry_gics(W470,1),IF($Y$3="wind二级行业",[1]!s_info_industry_gics(W470,2),IF($Y$3="wind三级行业",[1]!s_info_industry_gics(W470,3),IF($Y$3="wind四级行业",[1]!s_info_industry_gics(W470,4),IF($Y$3="证监会门类行业",[1]!s_info_industry_csrc12_n(W470,公司分析!D$5,1),""))))))))</f>
        <v>环境与设施服务</v>
      </c>
      <c r="Z470" s="298" t="str">
        <f>IF(Y470=行业比较!$E$6,ROW(),"")</f>
        <v/>
      </c>
      <c r="AA470" s="125"/>
      <c r="AB470" s="125"/>
      <c r="AC470" s="125"/>
      <c r="AD470" s="125"/>
      <c r="AE470" s="125"/>
      <c r="AF470" s="125"/>
      <c r="AG470" s="125"/>
      <c r="AH470" s="125"/>
      <c r="AI470" s="125"/>
      <c r="AJ470" s="125"/>
      <c r="AK470" s="125"/>
      <c r="AL470" s="125"/>
      <c r="AM470" s="125"/>
      <c r="AN470" s="125"/>
      <c r="AO470" s="125"/>
      <c r="AP470" s="125"/>
    </row>
    <row r="471" spans="2:42" x14ac:dyDescent="0.35">
      <c r="B471" s="125"/>
      <c r="C471" s="125"/>
      <c r="D471" s="125"/>
      <c r="E471" s="125"/>
      <c r="F471" s="125"/>
      <c r="G471" s="125"/>
      <c r="H471" s="125"/>
      <c r="I471" s="269"/>
      <c r="J471" s="134"/>
      <c r="K471" s="134"/>
      <c r="L471" s="134"/>
      <c r="M471" s="134"/>
      <c r="N471" s="286"/>
      <c r="O471" s="286"/>
      <c r="P471" s="125"/>
      <c r="Q471" s="125"/>
      <c r="R471" s="125"/>
      <c r="S471" s="125"/>
      <c r="T471" s="125"/>
      <c r="U471" s="297"/>
      <c r="V471" s="253">
        <f t="shared" si="15"/>
        <v>0</v>
      </c>
      <c r="W471" s="348" t="str">
        <f>IF(板块成分!B473="","",板块成分!B473)</f>
        <v>0587.HK</v>
      </c>
      <c r="X471" s="270" t="str">
        <f>[1]!s_info_name(W471)</f>
        <v>海螺环保</v>
      </c>
      <c r="Y471" s="335" t="str">
        <f>IF($Y$3="申万一级行业",[1]!s_info_industry_sw_2021(W471,公司分析!D$5,1),IF($Y$3="申万二级行业",[1]!s_info_industry_sw_2021(W471,公司分析!D$5,2),IF($Y$3="申万三级行业",[1]!s_info_industry_sw_2021(W471,公司分析!D$5,3),IF($Y$3="wind一级行业",[1]!s_info_industry_gics(W471,1),IF($Y$3="wind二级行业",[1]!s_info_industry_gics(W471,2),IF($Y$3="wind三级行业",[1]!s_info_industry_gics(W471,3),IF($Y$3="wind四级行业",[1]!s_info_industry_gics(W471,4),IF($Y$3="证监会门类行业",[1]!s_info_industry_csrc12_n(W471,公司分析!D$5,1),""))))))))</f>
        <v>环境与设施服务</v>
      </c>
      <c r="Z471" s="298" t="str">
        <f>IF(Y471=行业比较!$E$6,ROW(),"")</f>
        <v/>
      </c>
      <c r="AA471" s="125"/>
      <c r="AB471" s="125"/>
      <c r="AC471" s="125"/>
      <c r="AD471" s="125"/>
      <c r="AE471" s="125"/>
      <c r="AF471" s="125"/>
      <c r="AG471" s="125"/>
      <c r="AH471" s="125"/>
      <c r="AI471" s="125"/>
      <c r="AJ471" s="125"/>
      <c r="AK471" s="125"/>
      <c r="AL471" s="125"/>
      <c r="AM471" s="125"/>
      <c r="AN471" s="125"/>
      <c r="AO471" s="125"/>
      <c r="AP471" s="125"/>
    </row>
    <row r="472" spans="2:42" x14ac:dyDescent="0.35">
      <c r="B472" s="125"/>
      <c r="C472" s="125"/>
      <c r="D472" s="125"/>
      <c r="E472" s="125"/>
      <c r="F472" s="125"/>
      <c r="G472" s="125"/>
      <c r="H472" s="125"/>
      <c r="I472" s="269"/>
      <c r="J472" s="134"/>
      <c r="K472" s="134"/>
      <c r="L472" s="134"/>
      <c r="M472" s="134"/>
      <c r="N472" s="286"/>
      <c r="O472" s="286"/>
      <c r="P472" s="125"/>
      <c r="Q472" s="125"/>
      <c r="R472" s="125"/>
      <c r="S472" s="125"/>
      <c r="T472" s="125"/>
      <c r="U472" s="297"/>
      <c r="V472" s="253">
        <f t="shared" si="15"/>
        <v>0</v>
      </c>
      <c r="W472" s="348" t="str">
        <f>IF(板块成分!B474="","",板块成分!B474)</f>
        <v>0588.HK</v>
      </c>
      <c r="X472" s="270" t="str">
        <f>[1]!s_info_name(W472)</f>
        <v>北京北辰实业股份</v>
      </c>
      <c r="Y472" s="335" t="str">
        <f>IF($Y$3="申万一级行业",[1]!s_info_industry_sw_2021(W472,公司分析!D$5,1),IF($Y$3="申万二级行业",[1]!s_info_industry_sw_2021(W472,公司分析!D$5,2),IF($Y$3="申万三级行业",[1]!s_info_industry_sw_2021(W472,公司分析!D$5,3),IF($Y$3="wind一级行业",[1]!s_info_industry_gics(W472,1),IF($Y$3="wind二级行业",[1]!s_info_industry_gics(W472,2),IF($Y$3="wind三级行业",[1]!s_info_industry_gics(W472,3),IF($Y$3="wind四级行业",[1]!s_info_industry_gics(W472,4),IF($Y$3="证监会门类行业",[1]!s_info_industry_csrc12_n(W472,公司分析!D$5,1),""))))))))</f>
        <v>房地产开发</v>
      </c>
      <c r="Z472" s="298" t="str">
        <f>IF(Y472=行业比较!$E$6,ROW(),"")</f>
        <v/>
      </c>
      <c r="AA472" s="125"/>
      <c r="AB472" s="125"/>
      <c r="AC472" s="125"/>
      <c r="AD472" s="125"/>
      <c r="AE472" s="125"/>
      <c r="AF472" s="125"/>
      <c r="AG472" s="125"/>
      <c r="AH472" s="125"/>
      <c r="AI472" s="125"/>
      <c r="AJ472" s="125"/>
      <c r="AK472" s="125"/>
      <c r="AL472" s="125"/>
      <c r="AM472" s="125"/>
      <c r="AN472" s="125"/>
      <c r="AO472" s="125"/>
      <c r="AP472" s="125"/>
    </row>
    <row r="473" spans="2:42" x14ac:dyDescent="0.35">
      <c r="B473" s="125"/>
      <c r="C473" s="125"/>
      <c r="D473" s="125"/>
      <c r="E473" s="125"/>
      <c r="F473" s="125"/>
      <c r="G473" s="125"/>
      <c r="H473" s="125"/>
      <c r="I473" s="269"/>
      <c r="J473" s="134"/>
      <c r="K473" s="134"/>
      <c r="L473" s="134"/>
      <c r="M473" s="134"/>
      <c r="N473" s="286"/>
      <c r="O473" s="286"/>
      <c r="P473" s="125"/>
      <c r="Q473" s="125"/>
      <c r="R473" s="125"/>
      <c r="S473" s="125"/>
      <c r="T473" s="125"/>
      <c r="U473" s="297"/>
      <c r="V473" s="253">
        <f t="shared" si="15"/>
        <v>0</v>
      </c>
      <c r="W473" s="348" t="str">
        <f>IF(板块成分!B475="","",板块成分!B475)</f>
        <v>0589.HK</v>
      </c>
      <c r="X473" s="270" t="str">
        <f>[1]!s_info_name(W473)</f>
        <v>建中建设</v>
      </c>
      <c r="Y473" s="335" t="str">
        <f>IF($Y$3="申万一级行业",[1]!s_info_industry_sw_2021(W473,公司分析!D$5,1),IF($Y$3="申万二级行业",[1]!s_info_industry_sw_2021(W473,公司分析!D$5,2),IF($Y$3="申万三级行业",[1]!s_info_industry_sw_2021(W473,公司分析!D$5,3),IF($Y$3="wind一级行业",[1]!s_info_industry_gics(W473,1),IF($Y$3="wind二级行业",[1]!s_info_industry_gics(W473,2),IF($Y$3="wind三级行业",[1]!s_info_industry_gics(W473,3),IF($Y$3="wind四级行业",[1]!s_info_industry_gics(W473,4),IF($Y$3="证监会门类行业",[1]!s_info_industry_csrc12_n(W473,公司分析!D$5,1),""))))))))</f>
        <v>建筑与工程</v>
      </c>
      <c r="Z473" s="298" t="str">
        <f>IF(Y473=行业比较!$E$6,ROW(),"")</f>
        <v/>
      </c>
      <c r="AA473" s="125"/>
      <c r="AB473" s="125"/>
      <c r="AC473" s="125"/>
      <c r="AD473" s="125"/>
      <c r="AE473" s="125"/>
      <c r="AF473" s="125"/>
      <c r="AG473" s="125"/>
      <c r="AH473" s="125"/>
      <c r="AI473" s="125"/>
      <c r="AJ473" s="125"/>
      <c r="AK473" s="125"/>
      <c r="AL473" s="125"/>
      <c r="AM473" s="125"/>
      <c r="AN473" s="125"/>
      <c r="AO473" s="125"/>
      <c r="AP473" s="125"/>
    </row>
    <row r="474" spans="2:42" x14ac:dyDescent="0.35">
      <c r="B474" s="125"/>
      <c r="C474" s="125"/>
      <c r="D474" s="125"/>
      <c r="E474" s="125"/>
      <c r="F474" s="125"/>
      <c r="G474" s="125"/>
      <c r="H474" s="125"/>
      <c r="I474" s="269"/>
      <c r="J474" s="134"/>
      <c r="K474" s="134"/>
      <c r="L474" s="134"/>
      <c r="M474" s="134"/>
      <c r="N474" s="286"/>
      <c r="O474" s="286"/>
      <c r="P474" s="125"/>
      <c r="Q474" s="125"/>
      <c r="R474" s="125"/>
      <c r="S474" s="125"/>
      <c r="T474" s="125"/>
      <c r="U474" s="297"/>
      <c r="V474" s="253">
        <f t="shared" si="15"/>
        <v>0</v>
      </c>
      <c r="W474" s="348" t="str">
        <f>IF(板块成分!B476="","",板块成分!B476)</f>
        <v>0590.HK</v>
      </c>
      <c r="X474" s="270" t="str">
        <f>[1]!s_info_name(W474)</f>
        <v>六福集团</v>
      </c>
      <c r="Y474" s="335" t="str">
        <f>IF($Y$3="申万一级行业",[1]!s_info_industry_sw_2021(W474,公司分析!D$5,1),IF($Y$3="申万二级行业",[1]!s_info_industry_sw_2021(W474,公司分析!D$5,2),IF($Y$3="申万三级行业",[1]!s_info_industry_sw_2021(W474,公司分析!D$5,3),IF($Y$3="wind一级行业",[1]!s_info_industry_gics(W474,1),IF($Y$3="wind二级行业",[1]!s_info_industry_gics(W474,2),IF($Y$3="wind三级行业",[1]!s_info_industry_gics(W474,3),IF($Y$3="wind四级行业",[1]!s_info_industry_gics(W474,4),IF($Y$3="证监会门类行业",[1]!s_info_industry_csrc12_n(W474,公司分析!D$5,1),""))))))))</f>
        <v>专卖店</v>
      </c>
      <c r="Z474" s="298" t="str">
        <f>IF(Y474=行业比较!$E$6,ROW(),"")</f>
        <v/>
      </c>
      <c r="AA474" s="125"/>
      <c r="AB474" s="125"/>
      <c r="AC474" s="125"/>
      <c r="AD474" s="125"/>
      <c r="AE474" s="125"/>
      <c r="AF474" s="125"/>
      <c r="AG474" s="125"/>
      <c r="AH474" s="125"/>
      <c r="AI474" s="125"/>
      <c r="AJ474" s="125"/>
      <c r="AK474" s="125"/>
      <c r="AL474" s="125"/>
      <c r="AM474" s="125"/>
      <c r="AN474" s="125"/>
      <c r="AO474" s="125"/>
      <c r="AP474" s="125"/>
    </row>
    <row r="475" spans="2:42" x14ac:dyDescent="0.35">
      <c r="B475" s="125"/>
      <c r="C475" s="125"/>
      <c r="D475" s="125"/>
      <c r="E475" s="125"/>
      <c r="F475" s="125"/>
      <c r="G475" s="125"/>
      <c r="H475" s="125"/>
      <c r="I475" s="269"/>
      <c r="J475" s="134"/>
      <c r="K475" s="134"/>
      <c r="L475" s="134"/>
      <c r="M475" s="134"/>
      <c r="N475" s="286"/>
      <c r="O475" s="286"/>
      <c r="P475" s="125"/>
      <c r="Q475" s="125"/>
      <c r="R475" s="125"/>
      <c r="S475" s="125"/>
      <c r="T475" s="125"/>
      <c r="U475" s="297"/>
      <c r="V475" s="253">
        <f t="shared" si="15"/>
        <v>0</v>
      </c>
      <c r="W475" s="348" t="str">
        <f>IF(板块成分!B477="","",板块成分!B477)</f>
        <v>0591.HK</v>
      </c>
      <c r="X475" s="270" t="str">
        <f>[1]!s_info_name(W475)</f>
        <v>中国高精密</v>
      </c>
      <c r="Y475" s="335" t="str">
        <f>IF($Y$3="申万一级行业",[1]!s_info_industry_sw_2021(W475,公司分析!D$5,1),IF($Y$3="申万二级行业",[1]!s_info_industry_sw_2021(W475,公司分析!D$5,2),IF($Y$3="申万三级行业",[1]!s_info_industry_sw_2021(W475,公司分析!D$5,3),IF($Y$3="wind一级行业",[1]!s_info_industry_gics(W475,1),IF($Y$3="wind二级行业",[1]!s_info_industry_gics(W475,2),IF($Y$3="wind三级行业",[1]!s_info_industry_gics(W475,3),IF($Y$3="wind四级行业",[1]!s_info_industry_gics(W475,4),IF($Y$3="证监会门类行业",[1]!s_info_industry_csrc12_n(W475,公司分析!D$5,1),""))))))))</f>
        <v>电子设备和仪器</v>
      </c>
      <c r="Z475" s="298" t="str">
        <f>IF(Y475=行业比较!$E$6,ROW(),"")</f>
        <v/>
      </c>
      <c r="AA475" s="125"/>
      <c r="AB475" s="125"/>
      <c r="AC475" s="125"/>
      <c r="AD475" s="125"/>
      <c r="AE475" s="125"/>
      <c r="AF475" s="125"/>
      <c r="AG475" s="125"/>
      <c r="AH475" s="125"/>
      <c r="AI475" s="125"/>
      <c r="AJ475" s="125"/>
      <c r="AK475" s="125"/>
      <c r="AL475" s="125"/>
      <c r="AM475" s="125"/>
      <c r="AN475" s="125"/>
      <c r="AO475" s="125"/>
      <c r="AP475" s="125"/>
    </row>
    <row r="476" spans="2:42" x14ac:dyDescent="0.35">
      <c r="B476" s="125"/>
      <c r="C476" s="125"/>
      <c r="D476" s="125"/>
      <c r="E476" s="125"/>
      <c r="F476" s="125"/>
      <c r="G476" s="125"/>
      <c r="H476" s="125"/>
      <c r="I476" s="269"/>
      <c r="J476" s="134"/>
      <c r="K476" s="134"/>
      <c r="L476" s="134"/>
      <c r="M476" s="134"/>
      <c r="N476" s="286"/>
      <c r="O476" s="286"/>
      <c r="P476" s="125"/>
      <c r="Q476" s="125"/>
      <c r="R476" s="125"/>
      <c r="S476" s="125"/>
      <c r="T476" s="125"/>
      <c r="U476" s="297"/>
      <c r="V476" s="253">
        <f t="shared" si="15"/>
        <v>0</v>
      </c>
      <c r="W476" s="348" t="str">
        <f>IF(板块成分!B478="","",板块成分!B478)</f>
        <v>0592.HK</v>
      </c>
      <c r="X476" s="270" t="str">
        <f>[1]!s_info_name(W476)</f>
        <v>BOSSINI INT'L</v>
      </c>
      <c r="Y476" s="335" t="str">
        <f>IF($Y$3="申万一级行业",[1]!s_info_industry_sw_2021(W476,公司分析!D$5,1),IF($Y$3="申万二级行业",[1]!s_info_industry_sw_2021(W476,公司分析!D$5,2),IF($Y$3="申万三级行业",[1]!s_info_industry_sw_2021(W476,公司分析!D$5,3),IF($Y$3="wind一级行业",[1]!s_info_industry_gics(W476,1),IF($Y$3="wind二级行业",[1]!s_info_industry_gics(W476,2),IF($Y$3="wind三级行业",[1]!s_info_industry_gics(W476,3),IF($Y$3="wind四级行业",[1]!s_info_industry_gics(W476,4),IF($Y$3="证监会门类行业",[1]!s_info_industry_csrc12_n(W476,公司分析!D$5,1),""))))))))</f>
        <v>服装零售</v>
      </c>
      <c r="Z476" s="298" t="str">
        <f>IF(Y476=行业比较!$E$6,ROW(),"")</f>
        <v/>
      </c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125"/>
      <c r="AM476" s="125"/>
      <c r="AN476" s="125"/>
      <c r="AO476" s="125"/>
      <c r="AP476" s="125"/>
    </row>
    <row r="477" spans="2:42" x14ac:dyDescent="0.35">
      <c r="B477" s="125"/>
      <c r="C477" s="125"/>
      <c r="D477" s="125"/>
      <c r="E477" s="125"/>
      <c r="F477" s="125"/>
      <c r="G477" s="125"/>
      <c r="H477" s="125"/>
      <c r="I477" s="269"/>
      <c r="J477" s="134"/>
      <c r="K477" s="134"/>
      <c r="L477" s="134"/>
      <c r="M477" s="134"/>
      <c r="N477" s="286"/>
      <c r="O477" s="286"/>
      <c r="P477" s="125"/>
      <c r="Q477" s="125"/>
      <c r="R477" s="125"/>
      <c r="S477" s="125"/>
      <c r="T477" s="125"/>
      <c r="U477" s="297"/>
      <c r="V477" s="253">
        <f t="shared" si="15"/>
        <v>0</v>
      </c>
      <c r="W477" s="348" t="str">
        <f>IF(板块成分!B479="","",板块成分!B479)</f>
        <v>0593.HK</v>
      </c>
      <c r="X477" s="270" t="str">
        <f>[1]!s_info_name(W477)</f>
        <v>梦东方</v>
      </c>
      <c r="Y477" s="335" t="str">
        <f>IF($Y$3="申万一级行业",[1]!s_info_industry_sw_2021(W477,公司分析!D$5,1),IF($Y$3="申万二级行业",[1]!s_info_industry_sw_2021(W477,公司分析!D$5,2),IF($Y$3="申万三级行业",[1]!s_info_industry_sw_2021(W477,公司分析!D$5,3),IF($Y$3="wind一级行业",[1]!s_info_industry_gics(W477,1),IF($Y$3="wind二级行业",[1]!s_info_industry_gics(W477,2),IF($Y$3="wind三级行业",[1]!s_info_industry_gics(W477,3),IF($Y$3="wind四级行业",[1]!s_info_industry_gics(W477,4),IF($Y$3="证监会门类行业",[1]!s_info_industry_csrc12_n(W477,公司分析!D$5,1),""))))))))</f>
        <v>多样化房地产活动</v>
      </c>
      <c r="Z477" s="298" t="str">
        <f>IF(Y477=行业比较!$E$6,ROW(),"")</f>
        <v/>
      </c>
      <c r="AA477" s="125"/>
      <c r="AB477" s="125"/>
      <c r="AC477" s="125"/>
      <c r="AD477" s="125"/>
      <c r="AE477" s="125"/>
      <c r="AF477" s="125"/>
      <c r="AG477" s="125"/>
      <c r="AH477" s="125"/>
      <c r="AI477" s="125"/>
      <c r="AJ477" s="125"/>
      <c r="AK477" s="125"/>
      <c r="AL477" s="125"/>
      <c r="AM477" s="125"/>
      <c r="AN477" s="125"/>
      <c r="AO477" s="125"/>
      <c r="AP477" s="125"/>
    </row>
    <row r="478" spans="2:42" x14ac:dyDescent="0.35">
      <c r="B478" s="125"/>
      <c r="C478" s="125"/>
      <c r="D478" s="125"/>
      <c r="E478" s="125"/>
      <c r="F478" s="125"/>
      <c r="G478" s="125"/>
      <c r="H478" s="125"/>
      <c r="I478" s="269"/>
      <c r="J478" s="134"/>
      <c r="K478" s="134"/>
      <c r="L478" s="134"/>
      <c r="M478" s="134"/>
      <c r="N478" s="286"/>
      <c r="O478" s="286"/>
      <c r="P478" s="125"/>
      <c r="Q478" s="125"/>
      <c r="R478" s="125"/>
      <c r="S478" s="125"/>
      <c r="T478" s="125"/>
      <c r="U478" s="297"/>
      <c r="V478" s="253">
        <f t="shared" si="15"/>
        <v>0</v>
      </c>
      <c r="W478" s="348" t="str">
        <f>IF(板块成分!B480="","",板块成分!B480)</f>
        <v>0595.HK</v>
      </c>
      <c r="X478" s="270" t="str">
        <f>[1]!s_info_name(W478)</f>
        <v>AV CONCEPT HOLD</v>
      </c>
      <c r="Y478" s="335" t="str">
        <f>IF($Y$3="申万一级行业",[1]!s_info_industry_sw_2021(W478,公司分析!D$5,1),IF($Y$3="申万二级行业",[1]!s_info_industry_sw_2021(W478,公司分析!D$5,2),IF($Y$3="申万三级行业",[1]!s_info_industry_sw_2021(W478,公司分析!D$5,3),IF($Y$3="wind一级行业",[1]!s_info_industry_gics(W478,1),IF($Y$3="wind二级行业",[1]!s_info_industry_gics(W478,2),IF($Y$3="wind三级行业",[1]!s_info_industry_gics(W478,3),IF($Y$3="wind四级行业",[1]!s_info_industry_gics(W478,4),IF($Y$3="证监会门类行业",[1]!s_info_industry_csrc12_n(W478,公司分析!D$5,1),""))))))))</f>
        <v>技术产品经销商</v>
      </c>
      <c r="Z478" s="298" t="str">
        <f>IF(Y478=行业比较!$E$6,ROW(),"")</f>
        <v/>
      </c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5"/>
      <c r="AL478" s="125"/>
      <c r="AM478" s="125"/>
      <c r="AN478" s="125"/>
      <c r="AO478" s="125"/>
      <c r="AP478" s="125"/>
    </row>
    <row r="479" spans="2:42" x14ac:dyDescent="0.35">
      <c r="B479" s="125"/>
      <c r="C479" s="125"/>
      <c r="D479" s="125"/>
      <c r="E479" s="125"/>
      <c r="F479" s="125"/>
      <c r="G479" s="125"/>
      <c r="H479" s="125"/>
      <c r="I479" s="269"/>
      <c r="J479" s="134"/>
      <c r="K479" s="134"/>
      <c r="L479" s="134"/>
      <c r="M479" s="134"/>
      <c r="N479" s="286"/>
      <c r="O479" s="286"/>
      <c r="P479" s="125"/>
      <c r="Q479" s="125"/>
      <c r="R479" s="125"/>
      <c r="S479" s="125"/>
      <c r="T479" s="125"/>
      <c r="U479" s="297"/>
      <c r="V479" s="253">
        <f t="shared" si="15"/>
        <v>0</v>
      </c>
      <c r="W479" s="348" t="str">
        <f>IF(板块成分!B481="","",板块成分!B481)</f>
        <v>0596.HK</v>
      </c>
      <c r="X479" s="270" t="str">
        <f>[1]!s_info_name(W479)</f>
        <v>浪潮数字企业</v>
      </c>
      <c r="Y479" s="335" t="str">
        <f>IF($Y$3="申万一级行业",[1]!s_info_industry_sw_2021(W479,公司分析!D$5,1),IF($Y$3="申万二级行业",[1]!s_info_industry_sw_2021(W479,公司分析!D$5,2),IF($Y$3="申万三级行业",[1]!s_info_industry_sw_2021(W479,公司分析!D$5,3),IF($Y$3="wind一级行业",[1]!s_info_industry_gics(W479,1),IF($Y$3="wind二级行业",[1]!s_info_industry_gics(W479,2),IF($Y$3="wind三级行业",[1]!s_info_industry_gics(W479,3),IF($Y$3="wind四级行业",[1]!s_info_industry_gics(W479,4),IF($Y$3="证监会门类行业",[1]!s_info_industry_csrc12_n(W479,公司分析!D$5,1),""))))))))</f>
        <v>应用软件</v>
      </c>
      <c r="Z479" s="298" t="str">
        <f>IF(Y479=行业比较!$E$6,ROW(),"")</f>
        <v/>
      </c>
      <c r="AA479" s="125"/>
      <c r="AB479" s="125"/>
      <c r="AC479" s="125"/>
      <c r="AD479" s="125"/>
      <c r="AE479" s="125"/>
      <c r="AF479" s="125"/>
      <c r="AG479" s="125"/>
      <c r="AH479" s="125"/>
      <c r="AI479" s="125"/>
      <c r="AJ479" s="125"/>
      <c r="AK479" s="125"/>
      <c r="AL479" s="125"/>
      <c r="AM479" s="125"/>
      <c r="AN479" s="125"/>
      <c r="AO479" s="125"/>
      <c r="AP479" s="125"/>
    </row>
    <row r="480" spans="2:42" x14ac:dyDescent="0.35">
      <c r="B480" s="125"/>
      <c r="C480" s="125"/>
      <c r="D480" s="125"/>
      <c r="E480" s="125"/>
      <c r="F480" s="125"/>
      <c r="G480" s="125"/>
      <c r="H480" s="125"/>
      <c r="I480" s="269"/>
      <c r="J480" s="134"/>
      <c r="K480" s="134"/>
      <c r="L480" s="134"/>
      <c r="M480" s="134"/>
      <c r="N480" s="286"/>
      <c r="O480" s="286"/>
      <c r="P480" s="125"/>
      <c r="Q480" s="125"/>
      <c r="R480" s="125"/>
      <c r="S480" s="125"/>
      <c r="T480" s="125"/>
      <c r="U480" s="297"/>
      <c r="V480" s="253">
        <f t="shared" si="15"/>
        <v>0</v>
      </c>
      <c r="W480" s="348" t="str">
        <f>IF(板块成分!B482="","",板块成分!B482)</f>
        <v>0598.HK</v>
      </c>
      <c r="X480" s="270" t="str">
        <f>[1]!s_info_name(W480)</f>
        <v>中国外运</v>
      </c>
      <c r="Y480" s="335" t="str">
        <f>IF($Y$3="申万一级行业",[1]!s_info_industry_sw_2021(W480,公司分析!D$5,1),IF($Y$3="申万二级行业",[1]!s_info_industry_sw_2021(W480,公司分析!D$5,2),IF($Y$3="申万三级行业",[1]!s_info_industry_sw_2021(W480,公司分析!D$5,3),IF($Y$3="wind一级行业",[1]!s_info_industry_gics(W480,1),IF($Y$3="wind二级行业",[1]!s_info_industry_gics(W480,2),IF($Y$3="wind三级行业",[1]!s_info_industry_gics(W480,3),IF($Y$3="wind四级行业",[1]!s_info_industry_gics(W480,4),IF($Y$3="证监会门类行业",[1]!s_info_industry_csrc12_n(W480,公司分析!D$5,1),""))))))))</f>
        <v>航空货运与物流</v>
      </c>
      <c r="Z480" s="298" t="str">
        <f>IF(Y480=行业比较!$E$6,ROW(),"")</f>
        <v/>
      </c>
      <c r="AA480" s="125"/>
      <c r="AB480" s="125"/>
      <c r="AC480" s="125"/>
      <c r="AD480" s="125"/>
      <c r="AE480" s="125"/>
      <c r="AF480" s="125"/>
      <c r="AG480" s="125"/>
      <c r="AH480" s="125"/>
      <c r="AI480" s="125"/>
      <c r="AJ480" s="125"/>
      <c r="AK480" s="125"/>
      <c r="AL480" s="125"/>
      <c r="AM480" s="125"/>
      <c r="AN480" s="125"/>
      <c r="AO480" s="125"/>
      <c r="AP480" s="125"/>
    </row>
    <row r="481" spans="2:42" x14ac:dyDescent="0.35">
      <c r="B481" s="125"/>
      <c r="C481" s="125"/>
      <c r="D481" s="125"/>
      <c r="E481" s="125"/>
      <c r="F481" s="125"/>
      <c r="G481" s="125"/>
      <c r="H481" s="125"/>
      <c r="I481" s="269"/>
      <c r="J481" s="134"/>
      <c r="K481" s="134"/>
      <c r="L481" s="134"/>
      <c r="M481" s="134"/>
      <c r="N481" s="286"/>
      <c r="O481" s="286"/>
      <c r="P481" s="125"/>
      <c r="Q481" s="125"/>
      <c r="R481" s="125"/>
      <c r="S481" s="125"/>
      <c r="T481" s="125"/>
      <c r="U481" s="297"/>
      <c r="V481" s="253">
        <f t="shared" si="15"/>
        <v>0</v>
      </c>
      <c r="W481" s="348" t="str">
        <f>IF(板块成分!B483="","",板块成分!B483)</f>
        <v>0599.HK</v>
      </c>
      <c r="X481" s="270" t="str">
        <f>[1]!s_info_name(W481)</f>
        <v>怡邦行控股</v>
      </c>
      <c r="Y481" s="335" t="str">
        <f>IF($Y$3="申万一级行业",[1]!s_info_industry_sw_2021(W481,公司分析!D$5,1),IF($Y$3="申万二级行业",[1]!s_info_industry_sw_2021(W481,公司分析!D$5,2),IF($Y$3="申万三级行业",[1]!s_info_industry_sw_2021(W481,公司分析!D$5,3),IF($Y$3="wind一级行业",[1]!s_info_industry_gics(W481,1),IF($Y$3="wind二级行业",[1]!s_info_industry_gics(W481,2),IF($Y$3="wind三级行业",[1]!s_info_industry_gics(W481,3),IF($Y$3="wind四级行业",[1]!s_info_industry_gics(W481,4),IF($Y$3="证监会门类行业",[1]!s_info_industry_csrc12_n(W481,公司分析!D$5,1),""))))))))</f>
        <v>建筑产品</v>
      </c>
      <c r="Z481" s="298" t="str">
        <f>IF(Y481=行业比较!$E$6,ROW(),"")</f>
        <v/>
      </c>
      <c r="AA481" s="125"/>
      <c r="AB481" s="125"/>
      <c r="AC481" s="125"/>
      <c r="AD481" s="125"/>
      <c r="AE481" s="125"/>
      <c r="AF481" s="125"/>
      <c r="AG481" s="125"/>
      <c r="AH481" s="125"/>
      <c r="AI481" s="125"/>
      <c r="AJ481" s="125"/>
      <c r="AK481" s="125"/>
      <c r="AL481" s="125"/>
      <c r="AM481" s="125"/>
      <c r="AN481" s="125"/>
      <c r="AO481" s="125"/>
      <c r="AP481" s="125"/>
    </row>
    <row r="482" spans="2:42" x14ac:dyDescent="0.35">
      <c r="B482" s="125"/>
      <c r="C482" s="125"/>
      <c r="D482" s="125"/>
      <c r="E482" s="125"/>
      <c r="F482" s="125"/>
      <c r="G482" s="125"/>
      <c r="H482" s="125"/>
      <c r="I482" s="269"/>
      <c r="J482" s="134"/>
      <c r="K482" s="134"/>
      <c r="L482" s="134"/>
      <c r="M482" s="134"/>
      <c r="N482" s="286"/>
      <c r="O482" s="286"/>
      <c r="P482" s="125"/>
      <c r="Q482" s="125"/>
      <c r="R482" s="125"/>
      <c r="S482" s="125"/>
      <c r="T482" s="125"/>
      <c r="U482" s="297"/>
      <c r="V482" s="253">
        <f t="shared" si="15"/>
        <v>0</v>
      </c>
      <c r="W482" s="348" t="str">
        <f>IF(板块成分!B484="","",板块成分!B484)</f>
        <v>0600.HK</v>
      </c>
      <c r="X482" s="270" t="str">
        <f>[1]!s_info_name(W482)</f>
        <v>中国基建投资</v>
      </c>
      <c r="Y482" s="335" t="str">
        <f>IF($Y$3="申万一级行业",[1]!s_info_industry_sw_2021(W482,公司分析!D$5,1),IF($Y$3="申万二级行业",[1]!s_info_industry_sw_2021(W482,公司分析!D$5,2),IF($Y$3="申万三级行业",[1]!s_info_industry_sw_2021(W482,公司分析!D$5,3),IF($Y$3="wind一级行业",[1]!s_info_industry_gics(W482,1),IF($Y$3="wind二级行业",[1]!s_info_industry_gics(W482,2),IF($Y$3="wind三级行业",[1]!s_info_industry_gics(W482,3),IF($Y$3="wind四级行业",[1]!s_info_industry_gics(W482,4),IF($Y$3="证监会门类行业",[1]!s_info_industry_csrc12_n(W482,公司分析!D$5,1),""))))))))</f>
        <v>房地产经营公司</v>
      </c>
      <c r="Z482" s="298" t="str">
        <f>IF(Y482=行业比较!$E$6,ROW(),"")</f>
        <v/>
      </c>
      <c r="AA482" s="125"/>
      <c r="AB482" s="125"/>
      <c r="AC482" s="125"/>
      <c r="AD482" s="125"/>
      <c r="AE482" s="125"/>
      <c r="AF482" s="125"/>
      <c r="AG482" s="125"/>
      <c r="AH482" s="125"/>
      <c r="AI482" s="125"/>
      <c r="AJ482" s="125"/>
      <c r="AK482" s="125"/>
      <c r="AL482" s="125"/>
      <c r="AM482" s="125"/>
      <c r="AN482" s="125"/>
      <c r="AO482" s="125"/>
      <c r="AP482" s="125"/>
    </row>
    <row r="483" spans="2:42" x14ac:dyDescent="0.35">
      <c r="B483" s="125"/>
      <c r="C483" s="125"/>
      <c r="D483" s="125"/>
      <c r="E483" s="125"/>
      <c r="F483" s="125"/>
      <c r="G483" s="125"/>
      <c r="H483" s="125"/>
      <c r="I483" s="269"/>
      <c r="J483" s="134"/>
      <c r="K483" s="134"/>
      <c r="L483" s="134"/>
      <c r="M483" s="134"/>
      <c r="N483" s="286"/>
      <c r="O483" s="286"/>
      <c r="P483" s="125"/>
      <c r="Q483" s="125"/>
      <c r="R483" s="125"/>
      <c r="S483" s="125"/>
      <c r="T483" s="125"/>
      <c r="U483" s="297"/>
      <c r="V483" s="253">
        <f t="shared" si="15"/>
        <v>0</v>
      </c>
      <c r="W483" s="348" t="str">
        <f>IF(板块成分!B485="","",板块成分!B485)</f>
        <v>0601.HK</v>
      </c>
      <c r="X483" s="270" t="str">
        <f>[1]!s_info_name(W483)</f>
        <v>稀镁科技</v>
      </c>
      <c r="Y483" s="335" t="str">
        <f>IF($Y$3="申万一级行业",[1]!s_info_industry_sw_2021(W483,公司分析!D$5,1),IF($Y$3="申万二级行业",[1]!s_info_industry_sw_2021(W483,公司分析!D$5,2),IF($Y$3="申万三级行业",[1]!s_info_industry_sw_2021(W483,公司分析!D$5,3),IF($Y$3="wind一级行业",[1]!s_info_industry_gics(W483,1),IF($Y$3="wind二级行业",[1]!s_info_industry_gics(W483,2),IF($Y$3="wind三级行业",[1]!s_info_industry_gics(W483,3),IF($Y$3="wind四级行业",[1]!s_info_industry_gics(W483,4),IF($Y$3="证监会门类行业",[1]!s_info_industry_csrc12_n(W483,公司分析!D$5,1),""))))))))</f>
        <v>金属非金属</v>
      </c>
      <c r="Z483" s="298" t="str">
        <f>IF(Y483=行业比较!$E$6,ROW(),"")</f>
        <v/>
      </c>
      <c r="AA483" s="125"/>
      <c r="AB483" s="125"/>
      <c r="AC483" s="125"/>
      <c r="AD483" s="125"/>
      <c r="AE483" s="125"/>
      <c r="AF483" s="125"/>
      <c r="AG483" s="125"/>
      <c r="AH483" s="125"/>
      <c r="AI483" s="125"/>
      <c r="AJ483" s="125"/>
      <c r="AK483" s="125"/>
      <c r="AL483" s="125"/>
      <c r="AM483" s="125"/>
      <c r="AN483" s="125"/>
      <c r="AO483" s="125"/>
      <c r="AP483" s="125"/>
    </row>
    <row r="484" spans="2:42" x14ac:dyDescent="0.35">
      <c r="B484" s="125"/>
      <c r="C484" s="125"/>
      <c r="D484" s="125"/>
      <c r="E484" s="125"/>
      <c r="F484" s="125"/>
      <c r="G484" s="125"/>
      <c r="H484" s="125"/>
      <c r="I484" s="269"/>
      <c r="J484" s="134"/>
      <c r="K484" s="134"/>
      <c r="L484" s="134"/>
      <c r="M484" s="134"/>
      <c r="N484" s="286"/>
      <c r="O484" s="286"/>
      <c r="P484" s="125"/>
      <c r="Q484" s="125"/>
      <c r="R484" s="125"/>
      <c r="S484" s="125"/>
      <c r="T484" s="125"/>
      <c r="U484" s="297"/>
      <c r="V484" s="253">
        <f t="shared" si="15"/>
        <v>0</v>
      </c>
      <c r="W484" s="348" t="str">
        <f>IF(板块成分!B486="","",板块成分!B486)</f>
        <v>0602.HK</v>
      </c>
      <c r="X484" s="270" t="str">
        <f>[1]!s_info_name(W484)</f>
        <v>佳华百货控股</v>
      </c>
      <c r="Y484" s="335" t="str">
        <f>IF($Y$3="申万一级行业",[1]!s_info_industry_sw_2021(W484,公司分析!D$5,1),IF($Y$3="申万二级行业",[1]!s_info_industry_sw_2021(W484,公司分析!D$5,2),IF($Y$3="申万三级行业",[1]!s_info_industry_sw_2021(W484,公司分析!D$5,3),IF($Y$3="wind一级行业",[1]!s_info_industry_gics(W484,1),IF($Y$3="wind二级行业",[1]!s_info_industry_gics(W484,2),IF($Y$3="wind三级行业",[1]!s_info_industry_gics(W484,3),IF($Y$3="wind四级行业",[1]!s_info_industry_gics(W484,4),IF($Y$3="证监会门类行业",[1]!s_info_industry_csrc12_n(W484,公司分析!D$5,1),""))))))))</f>
        <v>大卖场与超市</v>
      </c>
      <c r="Z484" s="298" t="str">
        <f>IF(Y484=行业比较!$E$6,ROW(),"")</f>
        <v/>
      </c>
      <c r="AA484" s="125"/>
      <c r="AB484" s="125"/>
      <c r="AC484" s="125"/>
      <c r="AD484" s="125"/>
      <c r="AE484" s="125"/>
      <c r="AF484" s="125"/>
      <c r="AG484" s="125"/>
      <c r="AH484" s="125"/>
      <c r="AI484" s="125"/>
      <c r="AJ484" s="125"/>
      <c r="AK484" s="125"/>
      <c r="AL484" s="125"/>
      <c r="AM484" s="125"/>
      <c r="AN484" s="125"/>
      <c r="AO484" s="125"/>
      <c r="AP484" s="125"/>
    </row>
    <row r="485" spans="2:42" x14ac:dyDescent="0.35">
      <c r="B485" s="125"/>
      <c r="C485" s="125"/>
      <c r="D485" s="125"/>
      <c r="E485" s="125"/>
      <c r="F485" s="125"/>
      <c r="G485" s="125"/>
      <c r="H485" s="125"/>
      <c r="I485" s="269"/>
      <c r="J485" s="134"/>
      <c r="K485" s="134"/>
      <c r="L485" s="134"/>
      <c r="M485" s="134"/>
      <c r="N485" s="286"/>
      <c r="O485" s="286"/>
      <c r="P485" s="125"/>
      <c r="Q485" s="125"/>
      <c r="R485" s="125"/>
      <c r="S485" s="125"/>
      <c r="T485" s="125"/>
      <c r="U485" s="297"/>
      <c r="V485" s="253">
        <f t="shared" si="15"/>
        <v>0</v>
      </c>
      <c r="W485" s="348" t="str">
        <f>IF(板块成分!B487="","",板块成分!B487)</f>
        <v>0603.HK</v>
      </c>
      <c r="X485" s="270" t="str">
        <f>[1]!s_info_name(W485)</f>
        <v>中油燃气</v>
      </c>
      <c r="Y485" s="335" t="str">
        <f>IF($Y$3="申万一级行业",[1]!s_info_industry_sw_2021(W485,公司分析!D$5,1),IF($Y$3="申万二级行业",[1]!s_info_industry_sw_2021(W485,公司分析!D$5,2),IF($Y$3="申万三级行业",[1]!s_info_industry_sw_2021(W485,公司分析!D$5,3),IF($Y$3="wind一级行业",[1]!s_info_industry_gics(W485,1),IF($Y$3="wind二级行业",[1]!s_info_industry_gics(W485,2),IF($Y$3="wind三级行业",[1]!s_info_industry_gics(W485,3),IF($Y$3="wind四级行业",[1]!s_info_industry_gics(W485,4),IF($Y$3="证监会门类行业",[1]!s_info_industry_csrc12_n(W485,公司分析!D$5,1),""))))))))</f>
        <v>燃气</v>
      </c>
      <c r="Z485" s="298" t="str">
        <f>IF(Y485=行业比较!$E$6,ROW(),"")</f>
        <v/>
      </c>
      <c r="AA485" s="125"/>
      <c r="AB485" s="125"/>
      <c r="AC485" s="125"/>
      <c r="AD485" s="125"/>
      <c r="AE485" s="125"/>
      <c r="AF485" s="125"/>
      <c r="AG485" s="125"/>
      <c r="AH485" s="125"/>
      <c r="AI485" s="125"/>
      <c r="AJ485" s="125"/>
      <c r="AK485" s="125"/>
      <c r="AL485" s="125"/>
      <c r="AM485" s="125"/>
      <c r="AN485" s="125"/>
      <c r="AO485" s="125"/>
      <c r="AP485" s="125"/>
    </row>
    <row r="486" spans="2:42" x14ac:dyDescent="0.35">
      <c r="B486" s="125"/>
      <c r="C486" s="125"/>
      <c r="D486" s="125"/>
      <c r="E486" s="125"/>
      <c r="F486" s="125"/>
      <c r="G486" s="125"/>
      <c r="H486" s="125"/>
      <c r="I486" s="269"/>
      <c r="J486" s="134"/>
      <c r="K486" s="134"/>
      <c r="L486" s="134"/>
      <c r="M486" s="134"/>
      <c r="N486" s="286"/>
      <c r="O486" s="286"/>
      <c r="P486" s="125"/>
      <c r="Q486" s="125"/>
      <c r="R486" s="125"/>
      <c r="S486" s="125"/>
      <c r="T486" s="125"/>
      <c r="U486" s="297"/>
      <c r="V486" s="253">
        <f t="shared" si="15"/>
        <v>0</v>
      </c>
      <c r="W486" s="348" t="str">
        <f>IF(板块成分!B488="","",板块成分!B488)</f>
        <v>0604.HK</v>
      </c>
      <c r="X486" s="270" t="str">
        <f>[1]!s_info_name(W486)</f>
        <v>深圳控股</v>
      </c>
      <c r="Y486" s="335" t="str">
        <f>IF($Y$3="申万一级行业",[1]!s_info_industry_sw_2021(W486,公司分析!D$5,1),IF($Y$3="申万二级行业",[1]!s_info_industry_sw_2021(W486,公司分析!D$5,2),IF($Y$3="申万三级行业",[1]!s_info_industry_sw_2021(W486,公司分析!D$5,3),IF($Y$3="wind一级行业",[1]!s_info_industry_gics(W486,1),IF($Y$3="wind二级行业",[1]!s_info_industry_gics(W486,2),IF($Y$3="wind三级行业",[1]!s_info_industry_gics(W486,3),IF($Y$3="wind四级行业",[1]!s_info_industry_gics(W486,4),IF($Y$3="证监会门类行业",[1]!s_info_industry_csrc12_n(W486,公司分析!D$5,1),""))))))))</f>
        <v>多样化房地产活动</v>
      </c>
      <c r="Z486" s="298" t="str">
        <f>IF(Y486=行业比较!$E$6,ROW(),"")</f>
        <v/>
      </c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5"/>
      <c r="AL486" s="125"/>
      <c r="AM486" s="125"/>
      <c r="AN486" s="125"/>
      <c r="AO486" s="125"/>
      <c r="AP486" s="125"/>
    </row>
    <row r="487" spans="2:42" x14ac:dyDescent="0.35">
      <c r="B487" s="125"/>
      <c r="C487" s="125"/>
      <c r="D487" s="125"/>
      <c r="E487" s="125"/>
      <c r="F487" s="125"/>
      <c r="G487" s="125"/>
      <c r="H487" s="125"/>
      <c r="I487" s="269"/>
      <c r="J487" s="134"/>
      <c r="K487" s="134"/>
      <c r="L487" s="134"/>
      <c r="M487" s="134"/>
      <c r="N487" s="286"/>
      <c r="O487" s="286"/>
      <c r="P487" s="125"/>
      <c r="Q487" s="125"/>
      <c r="R487" s="125"/>
      <c r="S487" s="125"/>
      <c r="T487" s="125"/>
      <c r="U487" s="297"/>
      <c r="V487" s="253">
        <f t="shared" si="15"/>
        <v>0</v>
      </c>
      <c r="W487" s="348" t="str">
        <f>IF(板块成分!B489="","",板块成分!B489)</f>
        <v>0605.HK</v>
      </c>
      <c r="X487" s="270" t="str">
        <f>[1]!s_info_name(W487)</f>
        <v>中国金融投资管理</v>
      </c>
      <c r="Y487" s="335" t="str">
        <f>IF($Y$3="申万一级行业",[1]!s_info_industry_sw_2021(W487,公司分析!D$5,1),IF($Y$3="申万二级行业",[1]!s_info_industry_sw_2021(W487,公司分析!D$5,2),IF($Y$3="申万三级行业",[1]!s_info_industry_sw_2021(W487,公司分析!D$5,3),IF($Y$3="wind一级行业",[1]!s_info_industry_gics(W487,1),IF($Y$3="wind二级行业",[1]!s_info_industry_gics(W487,2),IF($Y$3="wind三级行业",[1]!s_info_industry_gics(W487,3),IF($Y$3="wind四级行业",[1]!s_info_industry_gics(W487,4),IF($Y$3="证监会门类行业",[1]!s_info_industry_csrc12_n(W487,公司分析!D$5,1),""))))))))</f>
        <v>消费信贷</v>
      </c>
      <c r="Z487" s="298" t="str">
        <f>IF(Y487=行业比较!$E$6,ROW(),"")</f>
        <v/>
      </c>
      <c r="AA487" s="125"/>
      <c r="AB487" s="125"/>
      <c r="AC487" s="125"/>
      <c r="AD487" s="125"/>
      <c r="AE487" s="125"/>
      <c r="AF487" s="125"/>
      <c r="AG487" s="125"/>
      <c r="AH487" s="125"/>
      <c r="AI487" s="125"/>
      <c r="AJ487" s="125"/>
      <c r="AK487" s="125"/>
      <c r="AL487" s="125"/>
      <c r="AM487" s="125"/>
      <c r="AN487" s="125"/>
      <c r="AO487" s="125"/>
      <c r="AP487" s="125"/>
    </row>
    <row r="488" spans="2:42" x14ac:dyDescent="0.35">
      <c r="B488" s="125"/>
      <c r="C488" s="125"/>
      <c r="D488" s="125"/>
      <c r="E488" s="125"/>
      <c r="F488" s="125"/>
      <c r="G488" s="125"/>
      <c r="H488" s="125"/>
      <c r="I488" s="269"/>
      <c r="J488" s="134"/>
      <c r="K488" s="134"/>
      <c r="L488" s="134"/>
      <c r="M488" s="134"/>
      <c r="N488" s="286"/>
      <c r="O488" s="286"/>
      <c r="P488" s="125"/>
      <c r="Q488" s="125"/>
      <c r="R488" s="125"/>
      <c r="S488" s="125"/>
      <c r="T488" s="125"/>
      <c r="U488" s="297"/>
      <c r="V488" s="253">
        <f t="shared" si="15"/>
        <v>0</v>
      </c>
      <c r="W488" s="348" t="str">
        <f>IF(板块成分!B490="","",板块成分!B490)</f>
        <v>0606.HK</v>
      </c>
      <c r="X488" s="270" t="str">
        <f>[1]!s_info_name(W488)</f>
        <v>中骏商管</v>
      </c>
      <c r="Y488" s="335" t="str">
        <f>IF($Y$3="申万一级行业",[1]!s_info_industry_sw_2021(W488,公司分析!D$5,1),IF($Y$3="申万二级行业",[1]!s_info_industry_sw_2021(W488,公司分析!D$5,2),IF($Y$3="申万三级行业",[1]!s_info_industry_sw_2021(W488,公司分析!D$5,3),IF($Y$3="wind一级行业",[1]!s_info_industry_gics(W488,1),IF($Y$3="wind二级行业",[1]!s_info_industry_gics(W488,2),IF($Y$3="wind三级行业",[1]!s_info_industry_gics(W488,3),IF($Y$3="wind四级行业",[1]!s_info_industry_gics(W488,4),IF($Y$3="证监会门类行业",[1]!s_info_industry_csrc12_n(W488,公司分析!D$5,1),""))))))))</f>
        <v>房地产经营公司</v>
      </c>
      <c r="Z488" s="298" t="str">
        <f>IF(Y488=行业比较!$E$6,ROW(),"")</f>
        <v/>
      </c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5"/>
      <c r="AL488" s="125"/>
      <c r="AM488" s="125"/>
      <c r="AN488" s="125"/>
      <c r="AO488" s="125"/>
      <c r="AP488" s="125"/>
    </row>
    <row r="489" spans="2:42" x14ac:dyDescent="0.35">
      <c r="B489" s="125"/>
      <c r="C489" s="125"/>
      <c r="D489" s="125"/>
      <c r="E489" s="125"/>
      <c r="F489" s="125"/>
      <c r="G489" s="125"/>
      <c r="H489" s="125"/>
      <c r="I489" s="269"/>
      <c r="J489" s="134"/>
      <c r="K489" s="134"/>
      <c r="L489" s="134"/>
      <c r="M489" s="134"/>
      <c r="N489" s="286"/>
      <c r="O489" s="286"/>
      <c r="P489" s="125"/>
      <c r="Q489" s="125"/>
      <c r="R489" s="125"/>
      <c r="S489" s="125"/>
      <c r="T489" s="125"/>
      <c r="U489" s="297"/>
      <c r="V489" s="253">
        <f t="shared" si="15"/>
        <v>0</v>
      </c>
      <c r="W489" s="348" t="str">
        <f>IF(板块成分!B491="","",板块成分!B491)</f>
        <v>0607.HK</v>
      </c>
      <c r="X489" s="270" t="str">
        <f>[1]!s_info_name(W489)</f>
        <v>丰盛控股</v>
      </c>
      <c r="Y489" s="335" t="str">
        <f>IF($Y$3="申万一级行业",[1]!s_info_industry_sw_2021(W489,公司分析!D$5,1),IF($Y$3="申万二级行业",[1]!s_info_industry_sw_2021(W489,公司分析!D$5,2),IF($Y$3="申万三级行业",[1]!s_info_industry_sw_2021(W489,公司分析!D$5,3),IF($Y$3="wind一级行业",[1]!s_info_industry_gics(W489,1),IF($Y$3="wind二级行业",[1]!s_info_industry_gics(W489,2),IF($Y$3="wind三级行业",[1]!s_info_industry_gics(W489,3),IF($Y$3="wind四级行业",[1]!s_info_industry_gics(W489,4),IF($Y$3="证监会门类行业",[1]!s_info_industry_csrc12_n(W489,公司分析!D$5,1),""))))))))</f>
        <v>新能源发电业者</v>
      </c>
      <c r="Z489" s="298" t="str">
        <f>IF(Y489=行业比较!$E$6,ROW(),"")</f>
        <v/>
      </c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5"/>
      <c r="AL489" s="125"/>
      <c r="AM489" s="125"/>
      <c r="AN489" s="125"/>
      <c r="AO489" s="125"/>
      <c r="AP489" s="125"/>
    </row>
    <row r="490" spans="2:42" x14ac:dyDescent="0.35">
      <c r="B490" s="125"/>
      <c r="C490" s="125"/>
      <c r="D490" s="125"/>
      <c r="E490" s="125"/>
      <c r="F490" s="125"/>
      <c r="G490" s="125"/>
      <c r="H490" s="125"/>
      <c r="I490" s="269"/>
      <c r="J490" s="134"/>
      <c r="K490" s="134"/>
      <c r="L490" s="134"/>
      <c r="M490" s="134"/>
      <c r="N490" s="286"/>
      <c r="O490" s="286"/>
      <c r="P490" s="125"/>
      <c r="Q490" s="125"/>
      <c r="R490" s="125"/>
      <c r="S490" s="125"/>
      <c r="T490" s="125"/>
      <c r="U490" s="297"/>
      <c r="V490" s="253">
        <f t="shared" si="15"/>
        <v>0</v>
      </c>
      <c r="W490" s="348" t="str">
        <f>IF(板块成分!B492="","",板块成分!B492)</f>
        <v>0608.HK</v>
      </c>
      <c r="X490" s="270" t="str">
        <f>[1]!s_info_name(W490)</f>
        <v>达利国际</v>
      </c>
      <c r="Y490" s="335" t="str">
        <f>IF($Y$3="申万一级行业",[1]!s_info_industry_sw_2021(W490,公司分析!D$5,1),IF($Y$3="申万二级行业",[1]!s_info_industry_sw_2021(W490,公司分析!D$5,2),IF($Y$3="申万三级行业",[1]!s_info_industry_sw_2021(W490,公司分析!D$5,3),IF($Y$3="wind一级行业",[1]!s_info_industry_gics(W490,1),IF($Y$3="wind二级行业",[1]!s_info_industry_gics(W490,2),IF($Y$3="wind三级行业",[1]!s_info_industry_gics(W490,3),IF($Y$3="wind四级行业",[1]!s_info_industry_gics(W490,4),IF($Y$3="证监会门类行业",[1]!s_info_industry_csrc12_n(W490,公司分析!D$5,1),""))))))))</f>
        <v>服装、服饰与奢侈品</v>
      </c>
      <c r="Z490" s="298" t="str">
        <f>IF(Y490=行业比较!$E$6,ROW(),"")</f>
        <v/>
      </c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5"/>
      <c r="AL490" s="125"/>
      <c r="AM490" s="125"/>
      <c r="AN490" s="125"/>
      <c r="AO490" s="125"/>
      <c r="AP490" s="125"/>
    </row>
    <row r="491" spans="2:42" x14ac:dyDescent="0.35">
      <c r="B491" s="125"/>
      <c r="C491" s="125"/>
      <c r="D491" s="125"/>
      <c r="E491" s="125"/>
      <c r="F491" s="125"/>
      <c r="G491" s="125"/>
      <c r="H491" s="125"/>
      <c r="I491" s="269"/>
      <c r="J491" s="134"/>
      <c r="K491" s="134"/>
      <c r="L491" s="134"/>
      <c r="M491" s="134"/>
      <c r="N491" s="286"/>
      <c r="O491" s="286"/>
      <c r="P491" s="125"/>
      <c r="Q491" s="125"/>
      <c r="R491" s="125"/>
      <c r="S491" s="125"/>
      <c r="T491" s="125"/>
      <c r="U491" s="297"/>
      <c r="V491" s="253">
        <f t="shared" si="15"/>
        <v>0</v>
      </c>
      <c r="W491" s="348" t="str">
        <f>IF(板块成分!B493="","",板块成分!B493)</f>
        <v>0609.HK</v>
      </c>
      <c r="X491" s="270" t="str">
        <f>[1]!s_info_name(W491)</f>
        <v>天德化工</v>
      </c>
      <c r="Y491" s="335" t="str">
        <f>IF($Y$3="申万一级行业",[1]!s_info_industry_sw_2021(W491,公司分析!D$5,1),IF($Y$3="申万二级行业",[1]!s_info_industry_sw_2021(W491,公司分析!D$5,2),IF($Y$3="申万三级行业",[1]!s_info_industry_sw_2021(W491,公司分析!D$5,3),IF($Y$3="wind一级行业",[1]!s_info_industry_gics(W491,1),IF($Y$3="wind二级行业",[1]!s_info_industry_gics(W491,2),IF($Y$3="wind三级行业",[1]!s_info_industry_gics(W491,3),IF($Y$3="wind四级行业",[1]!s_info_industry_gics(W491,4),IF($Y$3="证监会门类行业",[1]!s_info_industry_csrc12_n(W491,公司分析!D$5,1),""))))))))</f>
        <v>特种化工</v>
      </c>
      <c r="Z491" s="298" t="str">
        <f>IF(Y491=行业比较!$E$6,ROW(),"")</f>
        <v/>
      </c>
      <c r="AA491" s="125"/>
      <c r="AB491" s="125"/>
      <c r="AC491" s="125"/>
      <c r="AD491" s="125"/>
      <c r="AE491" s="125"/>
      <c r="AF491" s="125"/>
      <c r="AG491" s="125"/>
      <c r="AH491" s="125"/>
      <c r="AI491" s="125"/>
      <c r="AJ491" s="125"/>
      <c r="AK491" s="125"/>
      <c r="AL491" s="125"/>
      <c r="AM491" s="125"/>
      <c r="AN491" s="125"/>
      <c r="AO491" s="125"/>
      <c r="AP491" s="125"/>
    </row>
    <row r="492" spans="2:42" x14ac:dyDescent="0.35">
      <c r="B492" s="125"/>
      <c r="C492" s="125"/>
      <c r="D492" s="125"/>
      <c r="E492" s="125"/>
      <c r="F492" s="125"/>
      <c r="G492" s="125"/>
      <c r="H492" s="125"/>
      <c r="I492" s="269"/>
      <c r="J492" s="134"/>
      <c r="K492" s="134"/>
      <c r="L492" s="134"/>
      <c r="M492" s="134"/>
      <c r="N492" s="286"/>
      <c r="O492" s="286"/>
      <c r="P492" s="125"/>
      <c r="Q492" s="125"/>
      <c r="R492" s="125"/>
      <c r="S492" s="125"/>
      <c r="T492" s="125"/>
      <c r="U492" s="297"/>
      <c r="V492" s="253">
        <f t="shared" si="15"/>
        <v>0</v>
      </c>
      <c r="W492" s="348" t="str">
        <f>IF(板块成分!B494="","",板块成分!B494)</f>
        <v>0610.HK</v>
      </c>
      <c r="X492" s="270" t="str">
        <f>[1]!s_info_name(W492)</f>
        <v>WAI KEE HOLD</v>
      </c>
      <c r="Y492" s="335" t="str">
        <f>IF($Y$3="申万一级行业",[1]!s_info_industry_sw_2021(W492,公司分析!D$5,1),IF($Y$3="申万二级行业",[1]!s_info_industry_sw_2021(W492,公司分析!D$5,2),IF($Y$3="申万三级行业",[1]!s_info_industry_sw_2021(W492,公司分析!D$5,3),IF($Y$3="wind一级行业",[1]!s_info_industry_gics(W492,1),IF($Y$3="wind二级行业",[1]!s_info_industry_gics(W492,2),IF($Y$3="wind三级行业",[1]!s_info_industry_gics(W492,3),IF($Y$3="wind四级行业",[1]!s_info_industry_gics(W492,4),IF($Y$3="证监会门类行业",[1]!s_info_industry_csrc12_n(W492,公司分析!D$5,1),""))))))))</f>
        <v>建筑与工程</v>
      </c>
      <c r="Z492" s="298" t="str">
        <f>IF(Y492=行业比较!$E$6,ROW(),"")</f>
        <v/>
      </c>
      <c r="AA492" s="125"/>
      <c r="AB492" s="125"/>
      <c r="AC492" s="125"/>
      <c r="AD492" s="125"/>
      <c r="AE492" s="125"/>
      <c r="AF492" s="125"/>
      <c r="AG492" s="125"/>
      <c r="AH492" s="125"/>
      <c r="AI492" s="125"/>
      <c r="AJ492" s="125"/>
      <c r="AK492" s="125"/>
      <c r="AL492" s="125"/>
      <c r="AM492" s="125"/>
      <c r="AN492" s="125"/>
      <c r="AO492" s="125"/>
      <c r="AP492" s="125"/>
    </row>
    <row r="493" spans="2:42" x14ac:dyDescent="0.35">
      <c r="B493" s="125"/>
      <c r="C493" s="125"/>
      <c r="D493" s="125"/>
      <c r="E493" s="125"/>
      <c r="F493" s="125"/>
      <c r="G493" s="125"/>
      <c r="H493" s="125"/>
      <c r="I493" s="269"/>
      <c r="J493" s="134"/>
      <c r="K493" s="134"/>
      <c r="L493" s="134"/>
      <c r="M493" s="134"/>
      <c r="N493" s="286"/>
      <c r="O493" s="286"/>
      <c r="P493" s="125"/>
      <c r="Q493" s="125"/>
      <c r="R493" s="125"/>
      <c r="S493" s="125"/>
      <c r="T493" s="125"/>
      <c r="U493" s="297"/>
      <c r="V493" s="253">
        <f t="shared" si="15"/>
        <v>0</v>
      </c>
      <c r="W493" s="348" t="str">
        <f>IF(板块成分!B495="","",板块成分!B495)</f>
        <v>0611.HK</v>
      </c>
      <c r="X493" s="270" t="str">
        <f>[1]!s_info_name(W493)</f>
        <v>中国核能科技</v>
      </c>
      <c r="Y493" s="335" t="str">
        <f>IF($Y$3="申万一级行业",[1]!s_info_industry_sw_2021(W493,公司分析!D$5,1),IF($Y$3="申万二级行业",[1]!s_info_industry_sw_2021(W493,公司分析!D$5,2),IF($Y$3="申万三级行业",[1]!s_info_industry_sw_2021(W493,公司分析!D$5,3),IF($Y$3="wind一级行业",[1]!s_info_industry_gics(W493,1),IF($Y$3="wind二级行业",[1]!s_info_industry_gics(W493,2),IF($Y$3="wind三级行业",[1]!s_info_industry_gics(W493,3),IF($Y$3="wind四级行业",[1]!s_info_industry_gics(W493,4),IF($Y$3="证监会门类行业",[1]!s_info_industry_csrc12_n(W493,公司分析!D$5,1),""))))))))</f>
        <v>新能源发电业者</v>
      </c>
      <c r="Z493" s="298" t="str">
        <f>IF(Y493=行业比较!$E$6,ROW(),"")</f>
        <v/>
      </c>
      <c r="AA493" s="125"/>
      <c r="AB493" s="125"/>
      <c r="AC493" s="125"/>
      <c r="AD493" s="125"/>
      <c r="AE493" s="125"/>
      <c r="AF493" s="125"/>
      <c r="AG493" s="125"/>
      <c r="AH493" s="125"/>
      <c r="AI493" s="125"/>
      <c r="AJ493" s="125"/>
      <c r="AK493" s="125"/>
      <c r="AL493" s="125"/>
      <c r="AM493" s="125"/>
      <c r="AN493" s="125"/>
      <c r="AO493" s="125"/>
      <c r="AP493" s="125"/>
    </row>
    <row r="494" spans="2:42" x14ac:dyDescent="0.35">
      <c r="B494" s="125"/>
      <c r="C494" s="125"/>
      <c r="D494" s="125"/>
      <c r="E494" s="125"/>
      <c r="F494" s="125"/>
      <c r="G494" s="125"/>
      <c r="H494" s="125"/>
      <c r="I494" s="269"/>
      <c r="J494" s="134"/>
      <c r="K494" s="134"/>
      <c r="L494" s="134"/>
      <c r="M494" s="134"/>
      <c r="N494" s="286"/>
      <c r="O494" s="286"/>
      <c r="P494" s="125"/>
      <c r="Q494" s="125"/>
      <c r="R494" s="125"/>
      <c r="S494" s="125"/>
      <c r="T494" s="125"/>
      <c r="U494" s="297"/>
      <c r="V494" s="253">
        <f t="shared" si="15"/>
        <v>0</v>
      </c>
      <c r="W494" s="348" t="str">
        <f>IF(板块成分!B496="","",板块成分!B496)</f>
        <v>0612.HK</v>
      </c>
      <c r="X494" s="270" t="str">
        <f>[1]!s_info_name(W494)</f>
        <v>鼎益丰控股</v>
      </c>
      <c r="Y494" s="335" t="str">
        <f>IF($Y$3="申万一级行业",[1]!s_info_industry_sw_2021(W494,公司分析!D$5,1),IF($Y$3="申万二级行业",[1]!s_info_industry_sw_2021(W494,公司分析!D$5,2),IF($Y$3="申万三级行业",[1]!s_info_industry_sw_2021(W494,公司分析!D$5,3),IF($Y$3="wind一级行业",[1]!s_info_industry_gics(W494,1),IF($Y$3="wind二级行业",[1]!s_info_industry_gics(W494,2),IF($Y$3="wind三级行业",[1]!s_info_industry_gics(W494,3),IF($Y$3="wind四级行业",[1]!s_info_industry_gics(W494,4),IF($Y$3="证监会门类行业",[1]!s_info_industry_csrc12_n(W494,公司分析!D$5,1),""))))))))</f>
        <v>资产管理与托管银行</v>
      </c>
      <c r="Z494" s="298" t="str">
        <f>IF(Y494=行业比较!$E$6,ROW(),"")</f>
        <v/>
      </c>
      <c r="AA494" s="125"/>
      <c r="AB494" s="125"/>
      <c r="AC494" s="125"/>
      <c r="AD494" s="125"/>
      <c r="AE494" s="125"/>
      <c r="AF494" s="125"/>
      <c r="AG494" s="125"/>
      <c r="AH494" s="125"/>
      <c r="AI494" s="125"/>
      <c r="AJ494" s="125"/>
      <c r="AK494" s="125"/>
      <c r="AL494" s="125"/>
      <c r="AM494" s="125"/>
      <c r="AN494" s="125"/>
      <c r="AO494" s="125"/>
      <c r="AP494" s="125"/>
    </row>
    <row r="495" spans="2:42" x14ac:dyDescent="0.35">
      <c r="B495" s="125"/>
      <c r="C495" s="125"/>
      <c r="D495" s="125"/>
      <c r="E495" s="125"/>
      <c r="F495" s="125"/>
      <c r="G495" s="125"/>
      <c r="H495" s="125"/>
      <c r="I495" s="269"/>
      <c r="J495" s="134"/>
      <c r="K495" s="134"/>
      <c r="L495" s="134"/>
      <c r="M495" s="134"/>
      <c r="N495" s="286"/>
      <c r="O495" s="286"/>
      <c r="P495" s="125"/>
      <c r="Q495" s="125"/>
      <c r="R495" s="125"/>
      <c r="S495" s="125"/>
      <c r="T495" s="125"/>
      <c r="U495" s="297"/>
      <c r="V495" s="253">
        <f t="shared" si="15"/>
        <v>0</v>
      </c>
      <c r="W495" s="348" t="str">
        <f>IF(板块成分!B497="","",板块成分!B497)</f>
        <v>0613.HK</v>
      </c>
      <c r="X495" s="270" t="str">
        <f>[1]!s_info_name(W495)</f>
        <v>梧桐国际</v>
      </c>
      <c r="Y495" s="335" t="str">
        <f>IF($Y$3="申万一级行业",[1]!s_info_industry_sw_2021(W495,公司分析!D$5,1),IF($Y$3="申万二级行业",[1]!s_info_industry_sw_2021(W495,公司分析!D$5,2),IF($Y$3="申万三级行业",[1]!s_info_industry_sw_2021(W495,公司分析!D$5,3),IF($Y$3="wind一级行业",[1]!s_info_industry_gics(W495,1),IF($Y$3="wind二级行业",[1]!s_info_industry_gics(W495,2),IF($Y$3="wind三级行业",[1]!s_info_industry_gics(W495,3),IF($Y$3="wind四级行业",[1]!s_info_industry_gics(W495,4),IF($Y$3="证监会门类行业",[1]!s_info_industry_csrc12_n(W495,公司分析!D$5,1),""))))))))</f>
        <v>资产管理与托管银行</v>
      </c>
      <c r="Z495" s="298" t="str">
        <f>IF(Y495=行业比较!$E$6,ROW(),"")</f>
        <v/>
      </c>
      <c r="AA495" s="125"/>
      <c r="AB495" s="125"/>
      <c r="AC495" s="125"/>
      <c r="AD495" s="125"/>
      <c r="AE495" s="125"/>
      <c r="AF495" s="125"/>
      <c r="AG495" s="125"/>
      <c r="AH495" s="125"/>
      <c r="AI495" s="125"/>
      <c r="AJ495" s="125"/>
      <c r="AK495" s="125"/>
      <c r="AL495" s="125"/>
      <c r="AM495" s="125"/>
      <c r="AN495" s="125"/>
      <c r="AO495" s="125"/>
      <c r="AP495" s="125"/>
    </row>
    <row r="496" spans="2:42" x14ac:dyDescent="0.35">
      <c r="B496" s="125"/>
      <c r="C496" s="125"/>
      <c r="D496" s="125"/>
      <c r="E496" s="125"/>
      <c r="F496" s="125"/>
      <c r="G496" s="125"/>
      <c r="H496" s="125"/>
      <c r="I496" s="269"/>
      <c r="J496" s="134"/>
      <c r="K496" s="134"/>
      <c r="L496" s="134"/>
      <c r="M496" s="134"/>
      <c r="N496" s="286"/>
      <c r="O496" s="286"/>
      <c r="P496" s="125"/>
      <c r="Q496" s="125"/>
      <c r="R496" s="125"/>
      <c r="S496" s="125"/>
      <c r="T496" s="125"/>
      <c r="U496" s="297"/>
      <c r="V496" s="253">
        <f t="shared" si="15"/>
        <v>0</v>
      </c>
      <c r="W496" s="348" t="str">
        <f>IF(板块成分!B498="","",板块成分!B498)</f>
        <v>0616.HK</v>
      </c>
      <c r="X496" s="270" t="str">
        <f>[1]!s_info_name(W496)</f>
        <v>高山企业</v>
      </c>
      <c r="Y496" s="335" t="str">
        <f>IF($Y$3="申万一级行业",[1]!s_info_industry_sw_2021(W496,公司分析!D$5,1),IF($Y$3="申万二级行业",[1]!s_info_industry_sw_2021(W496,公司分析!D$5,2),IF($Y$3="申万三级行业",[1]!s_info_industry_sw_2021(W496,公司分析!D$5,3),IF($Y$3="wind一级行业",[1]!s_info_industry_gics(W496,1),IF($Y$3="wind二级行业",[1]!s_info_industry_gics(W496,2),IF($Y$3="wind三级行业",[1]!s_info_industry_gics(W496,3),IF($Y$3="wind四级行业",[1]!s_info_industry_gics(W496,4),IF($Y$3="证监会门类行业",[1]!s_info_industry_csrc12_n(W496,公司分析!D$5,1),""))))))))</f>
        <v>多样化房地产活动</v>
      </c>
      <c r="Z496" s="298" t="str">
        <f>IF(Y496=行业比较!$E$6,ROW(),"")</f>
        <v/>
      </c>
      <c r="AA496" s="125"/>
      <c r="AB496" s="125"/>
      <c r="AC496" s="125"/>
      <c r="AD496" s="125"/>
      <c r="AE496" s="125"/>
      <c r="AF496" s="125"/>
      <c r="AG496" s="125"/>
      <c r="AH496" s="125"/>
      <c r="AI496" s="125"/>
      <c r="AJ496" s="125"/>
      <c r="AK496" s="125"/>
      <c r="AL496" s="125"/>
      <c r="AM496" s="125"/>
      <c r="AN496" s="125"/>
      <c r="AO496" s="125"/>
      <c r="AP496" s="125"/>
    </row>
    <row r="497" spans="2:42" x14ac:dyDescent="0.35">
      <c r="B497" s="125"/>
      <c r="C497" s="125"/>
      <c r="D497" s="125"/>
      <c r="E497" s="125"/>
      <c r="F497" s="125"/>
      <c r="G497" s="125"/>
      <c r="H497" s="125"/>
      <c r="I497" s="269"/>
      <c r="J497" s="134"/>
      <c r="K497" s="134"/>
      <c r="L497" s="134"/>
      <c r="M497" s="134"/>
      <c r="N497" s="286"/>
      <c r="O497" s="286"/>
      <c r="P497" s="125"/>
      <c r="Q497" s="125"/>
      <c r="R497" s="125"/>
      <c r="S497" s="125"/>
      <c r="T497" s="125"/>
      <c r="U497" s="297"/>
      <c r="V497" s="253">
        <f t="shared" si="15"/>
        <v>0</v>
      </c>
      <c r="W497" s="348" t="str">
        <f>IF(板块成分!B499="","",板块成分!B499)</f>
        <v>0617.HK</v>
      </c>
      <c r="X497" s="270" t="str">
        <f>[1]!s_info_name(W497)</f>
        <v>百利保控股</v>
      </c>
      <c r="Y497" s="335" t="str">
        <f>IF($Y$3="申万一级行业",[1]!s_info_industry_sw_2021(W497,公司分析!D$5,1),IF($Y$3="申万二级行业",[1]!s_info_industry_sw_2021(W497,公司分析!D$5,2),IF($Y$3="申万三级行业",[1]!s_info_industry_sw_2021(W497,公司分析!D$5,3),IF($Y$3="wind一级行业",[1]!s_info_industry_gics(W497,1),IF($Y$3="wind二级行业",[1]!s_info_industry_gics(W497,2),IF($Y$3="wind三级行业",[1]!s_info_industry_gics(W497,3),IF($Y$3="wind四级行业",[1]!s_info_industry_gics(W497,4),IF($Y$3="证监会门类行业",[1]!s_info_industry_csrc12_n(W497,公司分析!D$5,1),""))))))))</f>
        <v>酒店、度假村与豪华游轮</v>
      </c>
      <c r="Z497" s="298" t="str">
        <f>IF(Y497=行业比较!$E$6,ROW(),"")</f>
        <v/>
      </c>
      <c r="AA497" s="125"/>
      <c r="AB497" s="125"/>
      <c r="AC497" s="125"/>
      <c r="AD497" s="125"/>
      <c r="AE497" s="125"/>
      <c r="AF497" s="125"/>
      <c r="AG497" s="125"/>
      <c r="AH497" s="125"/>
      <c r="AI497" s="125"/>
      <c r="AJ497" s="125"/>
      <c r="AK497" s="125"/>
      <c r="AL497" s="125"/>
      <c r="AM497" s="125"/>
      <c r="AN497" s="125"/>
      <c r="AO497" s="125"/>
      <c r="AP497" s="125"/>
    </row>
    <row r="498" spans="2:42" x14ac:dyDescent="0.35">
      <c r="B498" s="125"/>
      <c r="C498" s="125"/>
      <c r="D498" s="125"/>
      <c r="E498" s="125"/>
      <c r="F498" s="125"/>
      <c r="G498" s="125"/>
      <c r="H498" s="125"/>
      <c r="I498" s="269"/>
      <c r="J498" s="134"/>
      <c r="K498" s="134"/>
      <c r="L498" s="134"/>
      <c r="M498" s="134"/>
      <c r="N498" s="286"/>
      <c r="O498" s="286"/>
      <c r="P498" s="125"/>
      <c r="Q498" s="125"/>
      <c r="R498" s="125"/>
      <c r="S498" s="125"/>
      <c r="T498" s="125"/>
      <c r="U498" s="297"/>
      <c r="V498" s="253">
        <f t="shared" si="15"/>
        <v>0</v>
      </c>
      <c r="W498" s="348" t="str">
        <f>IF(板块成分!B500="","",板块成分!B500)</f>
        <v>0618.HK</v>
      </c>
      <c r="X498" s="270" t="str">
        <f>[1]!s_info_name(W498)</f>
        <v>北大资源</v>
      </c>
      <c r="Y498" s="335" t="str">
        <f>IF($Y$3="申万一级行业",[1]!s_info_industry_sw_2021(W498,公司分析!D$5,1),IF($Y$3="申万二级行业",[1]!s_info_industry_sw_2021(W498,公司分析!D$5,2),IF($Y$3="申万三级行业",[1]!s_info_industry_sw_2021(W498,公司分析!D$5,3),IF($Y$3="wind一级行业",[1]!s_info_industry_gics(W498,1),IF($Y$3="wind二级行业",[1]!s_info_industry_gics(W498,2),IF($Y$3="wind三级行业",[1]!s_info_industry_gics(W498,3),IF($Y$3="wind四级行业",[1]!s_info_industry_gics(W498,4),IF($Y$3="证监会门类行业",[1]!s_info_industry_csrc12_n(W498,公司分析!D$5,1),""))))))))</f>
        <v>房地产开发</v>
      </c>
      <c r="Z498" s="298" t="str">
        <f>IF(Y498=行业比较!$E$6,ROW(),"")</f>
        <v/>
      </c>
      <c r="AA498" s="125"/>
      <c r="AB498" s="125"/>
      <c r="AC498" s="125"/>
      <c r="AD498" s="125"/>
      <c r="AE498" s="125"/>
      <c r="AF498" s="125"/>
      <c r="AG498" s="125"/>
      <c r="AH498" s="125"/>
      <c r="AI498" s="125"/>
      <c r="AJ498" s="125"/>
      <c r="AK498" s="125"/>
      <c r="AL498" s="125"/>
      <c r="AM498" s="125"/>
      <c r="AN498" s="125"/>
      <c r="AO498" s="125"/>
      <c r="AP498" s="125"/>
    </row>
    <row r="499" spans="2:42" x14ac:dyDescent="0.35">
      <c r="B499" s="125"/>
      <c r="C499" s="125"/>
      <c r="D499" s="125"/>
      <c r="E499" s="125"/>
      <c r="F499" s="125"/>
      <c r="G499" s="125"/>
      <c r="H499" s="125"/>
      <c r="I499" s="269"/>
      <c r="J499" s="134"/>
      <c r="K499" s="134"/>
      <c r="L499" s="134"/>
      <c r="M499" s="134"/>
      <c r="N499" s="286"/>
      <c r="O499" s="286"/>
      <c r="P499" s="125"/>
      <c r="Q499" s="125"/>
      <c r="R499" s="125"/>
      <c r="S499" s="125"/>
      <c r="T499" s="125"/>
      <c r="U499" s="297"/>
      <c r="V499" s="253">
        <f t="shared" si="15"/>
        <v>0</v>
      </c>
      <c r="W499" s="348" t="str">
        <f>IF(板块成分!B501="","",板块成分!B501)</f>
        <v>0619.HK</v>
      </c>
      <c r="X499" s="270" t="str">
        <f>[1]!s_info_name(W499)</f>
        <v>南华金融</v>
      </c>
      <c r="Y499" s="335" t="str">
        <f>IF($Y$3="申万一级行业",[1]!s_info_industry_sw_2021(W499,公司分析!D$5,1),IF($Y$3="申万二级行业",[1]!s_info_industry_sw_2021(W499,公司分析!D$5,2),IF($Y$3="申万三级行业",[1]!s_info_industry_sw_2021(W499,公司分析!D$5,3),IF($Y$3="wind一级行业",[1]!s_info_industry_gics(W499,1),IF($Y$3="wind二级行业",[1]!s_info_industry_gics(W499,2),IF($Y$3="wind三级行业",[1]!s_info_industry_gics(W499,3),IF($Y$3="wind四级行业",[1]!s_info_industry_gics(W499,4),IF($Y$3="证监会门类行业",[1]!s_info_industry_csrc12_n(W499,公司分析!D$5,1),""))))))))</f>
        <v>投资银行业与经纪业</v>
      </c>
      <c r="Z499" s="298" t="str">
        <f>IF(Y499=行业比较!$E$6,ROW(),"")</f>
        <v/>
      </c>
      <c r="AA499" s="125"/>
      <c r="AB499" s="125"/>
      <c r="AC499" s="125"/>
      <c r="AD499" s="125"/>
      <c r="AE499" s="125"/>
      <c r="AF499" s="125"/>
      <c r="AG499" s="125"/>
      <c r="AH499" s="125"/>
      <c r="AI499" s="125"/>
      <c r="AJ499" s="125"/>
      <c r="AK499" s="125"/>
      <c r="AL499" s="125"/>
      <c r="AM499" s="125"/>
      <c r="AN499" s="125"/>
      <c r="AO499" s="125"/>
      <c r="AP499" s="125"/>
    </row>
    <row r="500" spans="2:42" x14ac:dyDescent="0.35">
      <c r="B500" s="125"/>
      <c r="C500" s="125"/>
      <c r="D500" s="125"/>
      <c r="E500" s="125"/>
      <c r="F500" s="125"/>
      <c r="G500" s="125"/>
      <c r="H500" s="125"/>
      <c r="I500" s="269"/>
      <c r="J500" s="134"/>
      <c r="K500" s="134"/>
      <c r="L500" s="134"/>
      <c r="M500" s="134"/>
      <c r="N500" s="286"/>
      <c r="O500" s="286"/>
      <c r="P500" s="125"/>
      <c r="Q500" s="125"/>
      <c r="R500" s="125"/>
      <c r="S500" s="125"/>
      <c r="T500" s="125"/>
      <c r="U500" s="297"/>
      <c r="V500" s="253">
        <f t="shared" si="15"/>
        <v>0</v>
      </c>
      <c r="W500" s="348" t="str">
        <f>IF(板块成分!B502="","",板块成分!B502)</f>
        <v>0620.HK</v>
      </c>
      <c r="X500" s="270" t="str">
        <f>[1]!s_info_name(W500)</f>
        <v>大唐西市</v>
      </c>
      <c r="Y500" s="335" t="str">
        <f>IF($Y$3="申万一级行业",[1]!s_info_industry_sw_2021(W500,公司分析!D$5,1),IF($Y$3="申万二级行业",[1]!s_info_industry_sw_2021(W500,公司分析!D$5,2),IF($Y$3="申万三级行业",[1]!s_info_industry_sw_2021(W500,公司分析!D$5,3),IF($Y$3="wind一级行业",[1]!s_info_industry_gics(W500,1),IF($Y$3="wind二级行业",[1]!s_info_industry_gics(W500,2),IF($Y$3="wind三级行业",[1]!s_info_industry_gics(W500,3),IF($Y$3="wind四级行业",[1]!s_info_industry_gics(W500,4),IF($Y$3="证监会门类行业",[1]!s_info_industry_csrc12_n(W500,公司分析!D$5,1),""))))))))</f>
        <v>综合类行业</v>
      </c>
      <c r="Z500" s="298" t="str">
        <f>IF(Y500=行业比较!$E$6,ROW(),"")</f>
        <v/>
      </c>
      <c r="AA500" s="125"/>
      <c r="AB500" s="125"/>
      <c r="AC500" s="125"/>
      <c r="AD500" s="125"/>
      <c r="AE500" s="125"/>
      <c r="AF500" s="125"/>
      <c r="AG500" s="125"/>
      <c r="AH500" s="125"/>
      <c r="AI500" s="125"/>
      <c r="AJ500" s="125"/>
      <c r="AK500" s="125"/>
      <c r="AL500" s="125"/>
      <c r="AM500" s="125"/>
      <c r="AN500" s="125"/>
      <c r="AO500" s="125"/>
      <c r="AP500" s="125"/>
    </row>
    <row r="501" spans="2:42" x14ac:dyDescent="0.35">
      <c r="B501" s="125"/>
      <c r="C501" s="125"/>
      <c r="D501" s="125"/>
      <c r="E501" s="125"/>
      <c r="F501" s="125"/>
      <c r="G501" s="125"/>
      <c r="H501" s="125"/>
      <c r="I501" s="269"/>
      <c r="J501" s="134"/>
      <c r="K501" s="134"/>
      <c r="L501" s="134"/>
      <c r="M501" s="134"/>
      <c r="N501" s="286"/>
      <c r="O501" s="286"/>
      <c r="P501" s="125"/>
      <c r="Q501" s="125"/>
      <c r="R501" s="125"/>
      <c r="S501" s="125"/>
      <c r="T501" s="125"/>
      <c r="U501" s="297"/>
      <c r="V501" s="253">
        <f t="shared" si="15"/>
        <v>0</v>
      </c>
      <c r="W501" s="348" t="str">
        <f>IF(板块成分!B503="","",板块成分!B503)</f>
        <v>0621.HK</v>
      </c>
      <c r="X501" s="270" t="str">
        <f>[1]!s_info_name(W501)</f>
        <v>坛金矿业</v>
      </c>
      <c r="Y501" s="335" t="str">
        <f>IF($Y$3="申万一级行业",[1]!s_info_industry_sw_2021(W501,公司分析!D$5,1),IF($Y$3="申万二级行业",[1]!s_info_industry_sw_2021(W501,公司分析!D$5,2),IF($Y$3="申万三级行业",[1]!s_info_industry_sw_2021(W501,公司分析!D$5,3),IF($Y$3="wind一级行业",[1]!s_info_industry_gics(W501,1),IF($Y$3="wind二级行业",[1]!s_info_industry_gics(W501,2),IF($Y$3="wind三级行业",[1]!s_info_industry_gics(W501,3),IF($Y$3="wind四级行业",[1]!s_info_industry_gics(W501,4),IF($Y$3="证监会门类行业",[1]!s_info_industry_csrc12_n(W501,公司分析!D$5,1),""))))))))</f>
        <v>金属非金属</v>
      </c>
      <c r="Z501" s="298" t="str">
        <f>IF(Y501=行业比较!$E$6,ROW(),"")</f>
        <v/>
      </c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  <c r="AM501" s="125"/>
      <c r="AN501" s="125"/>
      <c r="AO501" s="125"/>
      <c r="AP501" s="125"/>
    </row>
    <row r="502" spans="2:42" x14ac:dyDescent="0.35">
      <c r="B502" s="125"/>
      <c r="C502" s="125"/>
      <c r="D502" s="125"/>
      <c r="E502" s="125"/>
      <c r="F502" s="125"/>
      <c r="G502" s="125"/>
      <c r="H502" s="125"/>
      <c r="I502" s="269"/>
      <c r="J502" s="134"/>
      <c r="K502" s="134"/>
      <c r="L502" s="134"/>
      <c r="M502" s="134"/>
      <c r="N502" s="286"/>
      <c r="O502" s="286"/>
      <c r="P502" s="125"/>
      <c r="Q502" s="125"/>
      <c r="R502" s="125"/>
      <c r="S502" s="125"/>
      <c r="T502" s="125"/>
      <c r="U502" s="297"/>
      <c r="V502" s="253">
        <f t="shared" si="15"/>
        <v>0</v>
      </c>
      <c r="W502" s="348" t="str">
        <f>IF(板块成分!B504="","",板块成分!B504)</f>
        <v>0622.HK</v>
      </c>
      <c r="X502" s="270" t="str">
        <f>[1]!s_info_name(W502)</f>
        <v>威华达控股</v>
      </c>
      <c r="Y502" s="335" t="str">
        <f>IF($Y$3="申万一级行业",[1]!s_info_industry_sw_2021(W502,公司分析!D$5,1),IF($Y$3="申万二级行业",[1]!s_info_industry_sw_2021(W502,公司分析!D$5,2),IF($Y$3="申万三级行业",[1]!s_info_industry_sw_2021(W502,公司分析!D$5,3),IF($Y$3="wind一级行业",[1]!s_info_industry_gics(W502,1),IF($Y$3="wind二级行业",[1]!s_info_industry_gics(W502,2),IF($Y$3="wind三级行业",[1]!s_info_industry_gics(W502,3),IF($Y$3="wind四级行业",[1]!s_info_industry_gics(W502,4),IF($Y$3="证监会门类行业",[1]!s_info_industry_csrc12_n(W502,公司分析!D$5,1),""))))))))</f>
        <v>投资银行业与经纪业</v>
      </c>
      <c r="Z502" s="298" t="str">
        <f>IF(Y502=行业比较!$E$6,ROW(),"")</f>
        <v/>
      </c>
      <c r="AA502" s="125"/>
      <c r="AB502" s="125"/>
      <c r="AC502" s="125"/>
      <c r="AD502" s="125"/>
      <c r="AE502" s="125"/>
      <c r="AF502" s="125"/>
      <c r="AG502" s="125"/>
      <c r="AH502" s="125"/>
      <c r="AI502" s="125"/>
      <c r="AJ502" s="125"/>
      <c r="AK502" s="125"/>
      <c r="AL502" s="125"/>
      <c r="AM502" s="125"/>
      <c r="AN502" s="125"/>
      <c r="AO502" s="125"/>
      <c r="AP502" s="125"/>
    </row>
    <row r="503" spans="2:42" x14ac:dyDescent="0.35">
      <c r="B503" s="125"/>
      <c r="C503" s="125"/>
      <c r="D503" s="125"/>
      <c r="E503" s="125"/>
      <c r="F503" s="125"/>
      <c r="G503" s="125"/>
      <c r="H503" s="125"/>
      <c r="I503" s="269"/>
      <c r="J503" s="134"/>
      <c r="K503" s="134"/>
      <c r="L503" s="134"/>
      <c r="M503" s="134"/>
      <c r="N503" s="286"/>
      <c r="O503" s="286"/>
      <c r="P503" s="125"/>
      <c r="Q503" s="125"/>
      <c r="R503" s="125"/>
      <c r="S503" s="125"/>
      <c r="T503" s="125"/>
      <c r="U503" s="297"/>
      <c r="V503" s="253">
        <f t="shared" si="15"/>
        <v>0</v>
      </c>
      <c r="W503" s="348" t="str">
        <f>IF(板块成分!B505="","",板块成分!B505)</f>
        <v>0623.HK</v>
      </c>
      <c r="X503" s="270" t="str">
        <f>[1]!s_info_name(W503)</f>
        <v>中视金桥</v>
      </c>
      <c r="Y503" s="335" t="str">
        <f>IF($Y$3="申万一级行业",[1]!s_info_industry_sw_2021(W503,公司分析!D$5,1),IF($Y$3="申万二级行业",[1]!s_info_industry_sw_2021(W503,公司分析!D$5,2),IF($Y$3="申万三级行业",[1]!s_info_industry_sw_2021(W503,公司分析!D$5,3),IF($Y$3="wind一级行业",[1]!s_info_industry_gics(W503,1),IF($Y$3="wind二级行业",[1]!s_info_industry_gics(W503,2),IF($Y$3="wind三级行业",[1]!s_info_industry_gics(W503,3),IF($Y$3="wind四级行业",[1]!s_info_industry_gics(W503,4),IF($Y$3="证监会门类行业",[1]!s_info_industry_csrc12_n(W503,公司分析!D$5,1),""))))))))</f>
        <v>广告</v>
      </c>
      <c r="Z503" s="298" t="str">
        <f>IF(Y503=行业比较!$E$6,ROW(),"")</f>
        <v/>
      </c>
      <c r="AA503" s="125"/>
      <c r="AB503" s="125"/>
      <c r="AC503" s="125"/>
      <c r="AD503" s="125"/>
      <c r="AE503" s="125"/>
      <c r="AF503" s="125"/>
      <c r="AG503" s="125"/>
      <c r="AH503" s="125"/>
      <c r="AI503" s="125"/>
      <c r="AJ503" s="125"/>
      <c r="AK503" s="125"/>
      <c r="AL503" s="125"/>
      <c r="AM503" s="125"/>
      <c r="AN503" s="125"/>
      <c r="AO503" s="125"/>
      <c r="AP503" s="125"/>
    </row>
    <row r="504" spans="2:42" x14ac:dyDescent="0.35">
      <c r="B504" s="125"/>
      <c r="C504" s="125"/>
      <c r="D504" s="125"/>
      <c r="E504" s="125"/>
      <c r="F504" s="125"/>
      <c r="G504" s="125"/>
      <c r="H504" s="125"/>
      <c r="I504" s="269"/>
      <c r="J504" s="134"/>
      <c r="K504" s="134"/>
      <c r="L504" s="134"/>
      <c r="M504" s="134"/>
      <c r="N504" s="286"/>
      <c r="O504" s="286"/>
      <c r="P504" s="125"/>
      <c r="Q504" s="125"/>
      <c r="R504" s="125"/>
      <c r="S504" s="125"/>
      <c r="T504" s="125"/>
      <c r="U504" s="297"/>
      <c r="V504" s="253">
        <f t="shared" si="15"/>
        <v>0</v>
      </c>
      <c r="W504" s="348" t="str">
        <f>IF(板块成分!B506="","",板块成分!B506)</f>
        <v>0626.HK</v>
      </c>
      <c r="X504" s="270" t="str">
        <f>[1]!s_info_name(W504)</f>
        <v>大众金融控股</v>
      </c>
      <c r="Y504" s="335" t="str">
        <f>IF($Y$3="申万一级行业",[1]!s_info_industry_sw_2021(W504,公司分析!D$5,1),IF($Y$3="申万二级行业",[1]!s_info_industry_sw_2021(W504,公司分析!D$5,2),IF($Y$3="申万三级行业",[1]!s_info_industry_sw_2021(W504,公司分析!D$5,3),IF($Y$3="wind一级行业",[1]!s_info_industry_gics(W504,1),IF($Y$3="wind二级行业",[1]!s_info_industry_gics(W504,2),IF($Y$3="wind三级行业",[1]!s_info_industry_gics(W504,3),IF($Y$3="wind四级行业",[1]!s_info_industry_gics(W504,4),IF($Y$3="证监会门类行业",[1]!s_info_industry_csrc12_n(W504,公司分析!D$5,1),""))))))))</f>
        <v>区域性银行</v>
      </c>
      <c r="Z504" s="298" t="str">
        <f>IF(Y504=行业比较!$E$6,ROW(),"")</f>
        <v/>
      </c>
      <c r="AA504" s="125"/>
      <c r="AB504" s="125"/>
      <c r="AC504" s="125"/>
      <c r="AD504" s="125"/>
      <c r="AE504" s="125"/>
      <c r="AF504" s="125"/>
      <c r="AG504" s="125"/>
      <c r="AH504" s="125"/>
      <c r="AI504" s="125"/>
      <c r="AJ504" s="125"/>
      <c r="AK504" s="125"/>
      <c r="AL504" s="125"/>
      <c r="AM504" s="125"/>
      <c r="AN504" s="125"/>
      <c r="AO504" s="125"/>
      <c r="AP504" s="125"/>
    </row>
    <row r="505" spans="2:42" x14ac:dyDescent="0.35">
      <c r="B505" s="125"/>
      <c r="C505" s="125"/>
      <c r="D505" s="125"/>
      <c r="E505" s="125"/>
      <c r="F505" s="125"/>
      <c r="G505" s="125"/>
      <c r="H505" s="125"/>
      <c r="I505" s="269"/>
      <c r="J505" s="134"/>
      <c r="K505" s="134"/>
      <c r="L505" s="134"/>
      <c r="M505" s="134"/>
      <c r="N505" s="286"/>
      <c r="O505" s="286"/>
      <c r="P505" s="125"/>
      <c r="Q505" s="125"/>
      <c r="R505" s="125"/>
      <c r="S505" s="125"/>
      <c r="T505" s="125"/>
      <c r="U505" s="297"/>
      <c r="V505" s="253">
        <f t="shared" si="15"/>
        <v>0</v>
      </c>
      <c r="W505" s="348" t="str">
        <f>IF(板块成分!B507="","",板块成分!B507)</f>
        <v>0627.HK</v>
      </c>
      <c r="X505" s="270" t="str">
        <f>[1]!s_info_name(W505)</f>
        <v>日本共生</v>
      </c>
      <c r="Y505" s="335" t="str">
        <f>IF($Y$3="申万一级行业",[1]!s_info_industry_sw_2021(W505,公司分析!D$5,1),IF($Y$3="申万二级行业",[1]!s_info_industry_sw_2021(W505,公司分析!D$5,2),IF($Y$3="申万三级行业",[1]!s_info_industry_sw_2021(W505,公司分析!D$5,3),IF($Y$3="wind一级行业",[1]!s_info_industry_gics(W505,1),IF($Y$3="wind二级行业",[1]!s_info_industry_gics(W505,2),IF($Y$3="wind三级行业",[1]!s_info_industry_gics(W505,3),IF($Y$3="wind四级行业",[1]!s_info_industry_gics(W505,4),IF($Y$3="证监会门类行业",[1]!s_info_industry_csrc12_n(W505,公司分析!D$5,1),""))))))))</f>
        <v>房地产经营公司</v>
      </c>
      <c r="Z505" s="298" t="str">
        <f>IF(Y505=行业比较!$E$6,ROW(),"")</f>
        <v/>
      </c>
      <c r="AA505" s="125"/>
      <c r="AB505" s="125"/>
      <c r="AC505" s="125"/>
      <c r="AD505" s="125"/>
      <c r="AE505" s="125"/>
      <c r="AF505" s="125"/>
      <c r="AG505" s="125"/>
      <c r="AH505" s="125"/>
      <c r="AI505" s="125"/>
      <c r="AJ505" s="125"/>
      <c r="AK505" s="125"/>
      <c r="AL505" s="125"/>
      <c r="AM505" s="125"/>
      <c r="AN505" s="125"/>
      <c r="AO505" s="125"/>
      <c r="AP505" s="125"/>
    </row>
    <row r="506" spans="2:42" x14ac:dyDescent="0.35">
      <c r="B506" s="125"/>
      <c r="C506" s="125"/>
      <c r="D506" s="125"/>
      <c r="E506" s="125"/>
      <c r="F506" s="125"/>
      <c r="G506" s="125"/>
      <c r="H506" s="125"/>
      <c r="I506" s="269"/>
      <c r="J506" s="134"/>
      <c r="K506" s="134"/>
      <c r="L506" s="134"/>
      <c r="M506" s="134"/>
      <c r="N506" s="286"/>
      <c r="O506" s="286"/>
      <c r="P506" s="125"/>
      <c r="Q506" s="125"/>
      <c r="R506" s="125"/>
      <c r="S506" s="125"/>
      <c r="T506" s="125"/>
      <c r="U506" s="297"/>
      <c r="V506" s="253">
        <f t="shared" si="15"/>
        <v>0</v>
      </c>
      <c r="W506" s="348" t="str">
        <f>IF(板块成分!B508="","",板块成分!B508)</f>
        <v>0628.HK</v>
      </c>
      <c r="X506" s="270" t="str">
        <f>[1]!s_info_name(W506)</f>
        <v>国美金融科技</v>
      </c>
      <c r="Y506" s="335" t="str">
        <f>IF($Y$3="申万一级行业",[1]!s_info_industry_sw_2021(W506,公司分析!D$5,1),IF($Y$3="申万二级行业",[1]!s_info_industry_sw_2021(W506,公司分析!D$5,2),IF($Y$3="申万三级行业",[1]!s_info_industry_sw_2021(W506,公司分析!D$5,3),IF($Y$3="wind一级行业",[1]!s_info_industry_gics(W506,1),IF($Y$3="wind二级行业",[1]!s_info_industry_gics(W506,2),IF($Y$3="wind三级行业",[1]!s_info_industry_gics(W506,3),IF($Y$3="wind四级行业",[1]!s_info_industry_gics(W506,4),IF($Y$3="证监会门类行业",[1]!s_info_industry_csrc12_n(W506,公司分析!D$5,1),""))))))))</f>
        <v>互助储蓄与抵押信贷金融服务</v>
      </c>
      <c r="Z506" s="298" t="str">
        <f>IF(Y506=行业比较!$E$6,ROW(),"")</f>
        <v/>
      </c>
      <c r="AA506" s="125"/>
      <c r="AB506" s="125"/>
      <c r="AC506" s="125"/>
      <c r="AD506" s="125"/>
      <c r="AE506" s="125"/>
      <c r="AF506" s="125"/>
      <c r="AG506" s="125"/>
      <c r="AH506" s="125"/>
      <c r="AI506" s="125"/>
      <c r="AJ506" s="125"/>
      <c r="AK506" s="125"/>
      <c r="AL506" s="125"/>
      <c r="AM506" s="125"/>
      <c r="AN506" s="125"/>
      <c r="AO506" s="125"/>
      <c r="AP506" s="125"/>
    </row>
    <row r="507" spans="2:42" x14ac:dyDescent="0.35">
      <c r="B507" s="125"/>
      <c r="C507" s="125"/>
      <c r="D507" s="125"/>
      <c r="E507" s="125"/>
      <c r="F507" s="125"/>
      <c r="G507" s="125"/>
      <c r="H507" s="125"/>
      <c r="I507" s="269"/>
      <c r="J507" s="134"/>
      <c r="K507" s="134"/>
      <c r="L507" s="134"/>
      <c r="M507" s="134"/>
      <c r="N507" s="286"/>
      <c r="O507" s="286"/>
      <c r="P507" s="125"/>
      <c r="Q507" s="125"/>
      <c r="R507" s="125"/>
      <c r="S507" s="125"/>
      <c r="T507" s="125"/>
      <c r="U507" s="297"/>
      <c r="V507" s="253">
        <f t="shared" si="15"/>
        <v>0</v>
      </c>
      <c r="W507" s="348" t="str">
        <f>IF(板块成分!B509="","",板块成分!B509)</f>
        <v>0629.HK</v>
      </c>
      <c r="X507" s="270" t="str">
        <f>[1]!s_info_name(W507)</f>
        <v>悦达国际控股</v>
      </c>
      <c r="Y507" s="335" t="str">
        <f>IF($Y$3="申万一级行业",[1]!s_info_industry_sw_2021(W507,公司分析!D$5,1),IF($Y$3="申万二级行业",[1]!s_info_industry_sw_2021(W507,公司分析!D$5,2),IF($Y$3="申万三级行业",[1]!s_info_industry_sw_2021(W507,公司分析!D$5,3),IF($Y$3="wind一级行业",[1]!s_info_industry_gics(W507,1),IF($Y$3="wind二级行业",[1]!s_info_industry_gics(W507,2),IF($Y$3="wind三级行业",[1]!s_info_industry_gics(W507,3),IF($Y$3="wind四级行业",[1]!s_info_industry_gics(W507,4),IF($Y$3="证监会门类行业",[1]!s_info_industry_csrc12_n(W507,公司分析!D$5,1),""))))))))</f>
        <v>其他多元金融服务</v>
      </c>
      <c r="Z507" s="298" t="str">
        <f>IF(Y507=行业比较!$E$6,ROW(),"")</f>
        <v/>
      </c>
      <c r="AA507" s="125"/>
      <c r="AB507" s="125"/>
      <c r="AC507" s="125"/>
      <c r="AD507" s="125"/>
      <c r="AE507" s="125"/>
      <c r="AF507" s="125"/>
      <c r="AG507" s="125"/>
      <c r="AH507" s="125"/>
      <c r="AI507" s="125"/>
      <c r="AJ507" s="125"/>
      <c r="AK507" s="125"/>
      <c r="AL507" s="125"/>
      <c r="AM507" s="125"/>
      <c r="AN507" s="125"/>
      <c r="AO507" s="125"/>
      <c r="AP507" s="125"/>
    </row>
    <row r="508" spans="2:42" x14ac:dyDescent="0.35">
      <c r="B508" s="125"/>
      <c r="C508" s="125"/>
      <c r="D508" s="125"/>
      <c r="E508" s="125"/>
      <c r="F508" s="125"/>
      <c r="G508" s="125"/>
      <c r="H508" s="125"/>
      <c r="I508" s="269"/>
      <c r="J508" s="134"/>
      <c r="K508" s="134"/>
      <c r="L508" s="134"/>
      <c r="M508" s="134"/>
      <c r="N508" s="286"/>
      <c r="O508" s="286"/>
      <c r="P508" s="125"/>
      <c r="Q508" s="125"/>
      <c r="R508" s="125"/>
      <c r="S508" s="125"/>
      <c r="T508" s="125"/>
      <c r="U508" s="297"/>
      <c r="V508" s="253">
        <f t="shared" si="15"/>
        <v>0</v>
      </c>
      <c r="W508" s="348" t="str">
        <f>IF(板块成分!B510="","",板块成分!B510)</f>
        <v>0630.HK</v>
      </c>
      <c r="X508" s="270" t="str">
        <f>[1]!s_info_name(W508)</f>
        <v>隽泰控股</v>
      </c>
      <c r="Y508" s="335" t="str">
        <f>IF($Y$3="申万一级行业",[1]!s_info_industry_sw_2021(W508,公司分析!D$5,1),IF($Y$3="申万二级行业",[1]!s_info_industry_sw_2021(W508,公司分析!D$5,2),IF($Y$3="申万三级行业",[1]!s_info_industry_sw_2021(W508,公司分析!D$5,3),IF($Y$3="wind一级行业",[1]!s_info_industry_gics(W508,1),IF($Y$3="wind二级行业",[1]!s_info_industry_gics(W508,2),IF($Y$3="wind三级行业",[1]!s_info_industry_gics(W508,3),IF($Y$3="wind四级行业",[1]!s_info_industry_gics(W508,4),IF($Y$3="证监会门类行业",[1]!s_info_industry_csrc12_n(W508,公司分析!D$5,1),""))))))))</f>
        <v>建筑与工程</v>
      </c>
      <c r="Z508" s="298" t="str">
        <f>IF(Y508=行业比较!$E$6,ROW(),"")</f>
        <v/>
      </c>
      <c r="AA508" s="125"/>
      <c r="AB508" s="125"/>
      <c r="AC508" s="125"/>
      <c r="AD508" s="125"/>
      <c r="AE508" s="125"/>
      <c r="AF508" s="125"/>
      <c r="AG508" s="125"/>
      <c r="AH508" s="125"/>
      <c r="AI508" s="125"/>
      <c r="AJ508" s="125"/>
      <c r="AK508" s="125"/>
      <c r="AL508" s="125"/>
      <c r="AM508" s="125"/>
      <c r="AN508" s="125"/>
      <c r="AO508" s="125"/>
      <c r="AP508" s="125"/>
    </row>
    <row r="509" spans="2:42" x14ac:dyDescent="0.35">
      <c r="B509" s="125"/>
      <c r="C509" s="125"/>
      <c r="D509" s="125"/>
      <c r="E509" s="125"/>
      <c r="F509" s="125"/>
      <c r="G509" s="125"/>
      <c r="H509" s="125"/>
      <c r="I509" s="269"/>
      <c r="J509" s="134"/>
      <c r="K509" s="134"/>
      <c r="L509" s="134"/>
      <c r="M509" s="134"/>
      <c r="N509" s="286"/>
      <c r="O509" s="286"/>
      <c r="P509" s="125"/>
      <c r="Q509" s="125"/>
      <c r="R509" s="125"/>
      <c r="S509" s="125"/>
      <c r="T509" s="125"/>
      <c r="U509" s="297"/>
      <c r="V509" s="253">
        <f t="shared" si="15"/>
        <v>0</v>
      </c>
      <c r="W509" s="348" t="str">
        <f>IF(板块成分!B511="","",板块成分!B511)</f>
        <v>0631.HK</v>
      </c>
      <c r="X509" s="270" t="str">
        <f>[1]!s_info_name(W509)</f>
        <v>三一国际</v>
      </c>
      <c r="Y509" s="335" t="str">
        <f>IF($Y$3="申万一级行业",[1]!s_info_industry_sw_2021(W509,公司分析!D$5,1),IF($Y$3="申万二级行业",[1]!s_info_industry_sw_2021(W509,公司分析!D$5,2),IF($Y$3="申万三级行业",[1]!s_info_industry_sw_2021(W509,公司分析!D$5,3),IF($Y$3="wind一级行业",[1]!s_info_industry_gics(W509,1),IF($Y$3="wind二级行业",[1]!s_info_industry_gics(W509,2),IF($Y$3="wind三级行业",[1]!s_info_industry_gics(W509,3),IF($Y$3="wind四级行业",[1]!s_info_industry_gics(W509,4),IF($Y$3="证监会门类行业",[1]!s_info_industry_csrc12_n(W509,公司分析!D$5,1),""))))))))</f>
        <v>建筑机械与重型卡车</v>
      </c>
      <c r="Z509" s="298" t="str">
        <f>IF(Y509=行业比较!$E$6,ROW(),"")</f>
        <v/>
      </c>
      <c r="AA509" s="125"/>
      <c r="AB509" s="125"/>
      <c r="AC509" s="125"/>
      <c r="AD509" s="125"/>
      <c r="AE509" s="125"/>
      <c r="AF509" s="125"/>
      <c r="AG509" s="125"/>
      <c r="AH509" s="125"/>
      <c r="AI509" s="125"/>
      <c r="AJ509" s="125"/>
      <c r="AK509" s="125"/>
      <c r="AL509" s="125"/>
      <c r="AM509" s="125"/>
      <c r="AN509" s="125"/>
      <c r="AO509" s="125"/>
      <c r="AP509" s="125"/>
    </row>
    <row r="510" spans="2:42" x14ac:dyDescent="0.35">
      <c r="B510" s="125"/>
      <c r="C510" s="125"/>
      <c r="D510" s="125"/>
      <c r="E510" s="125"/>
      <c r="F510" s="125"/>
      <c r="G510" s="125"/>
      <c r="H510" s="125"/>
      <c r="I510" s="269"/>
      <c r="J510" s="134"/>
      <c r="K510" s="134"/>
      <c r="L510" s="134"/>
      <c r="M510" s="134"/>
      <c r="N510" s="286"/>
      <c r="O510" s="286"/>
      <c r="P510" s="125"/>
      <c r="Q510" s="125"/>
      <c r="R510" s="125"/>
      <c r="S510" s="125"/>
      <c r="T510" s="125"/>
      <c r="U510" s="297"/>
      <c r="V510" s="253">
        <f t="shared" si="15"/>
        <v>0</v>
      </c>
      <c r="W510" s="348" t="str">
        <f>IF(板块成分!B512="","",板块成分!B512)</f>
        <v>0632.HK</v>
      </c>
      <c r="X510" s="270" t="str">
        <f>[1]!s_info_name(W510)</f>
        <v>中港石油</v>
      </c>
      <c r="Y510" s="335" t="str">
        <f>IF($Y$3="申万一级行业",[1]!s_info_industry_sw_2021(W510,公司分析!D$5,1),IF($Y$3="申万二级行业",[1]!s_info_industry_sw_2021(W510,公司分析!D$5,2),IF($Y$3="申万三级行业",[1]!s_info_industry_sw_2021(W510,公司分析!D$5,3),IF($Y$3="wind一级行业",[1]!s_info_industry_gics(W510,1),IF($Y$3="wind二级行业",[1]!s_info_industry_gics(W510,2),IF($Y$3="wind三级行业",[1]!s_info_industry_gics(W510,3),IF($Y$3="wind四级行业",[1]!s_info_industry_gics(W510,4),IF($Y$3="证监会门类行业",[1]!s_info_industry_csrc12_n(W510,公司分析!D$5,1),""))))))))</f>
        <v>石油与天然气的炼制和销售</v>
      </c>
      <c r="Z510" s="298" t="str">
        <f>IF(Y510=行业比较!$E$6,ROW(),"")</f>
        <v/>
      </c>
      <c r="AA510" s="125"/>
      <c r="AB510" s="125"/>
      <c r="AC510" s="125"/>
      <c r="AD510" s="125"/>
      <c r="AE510" s="125"/>
      <c r="AF510" s="125"/>
      <c r="AG510" s="125"/>
      <c r="AH510" s="125"/>
      <c r="AI510" s="125"/>
      <c r="AJ510" s="125"/>
      <c r="AK510" s="125"/>
      <c r="AL510" s="125"/>
      <c r="AM510" s="125"/>
      <c r="AN510" s="125"/>
      <c r="AO510" s="125"/>
      <c r="AP510" s="125"/>
    </row>
    <row r="511" spans="2:42" x14ac:dyDescent="0.35">
      <c r="B511" s="125"/>
      <c r="C511" s="125"/>
      <c r="D511" s="125"/>
      <c r="E511" s="125"/>
      <c r="F511" s="125"/>
      <c r="G511" s="125"/>
      <c r="H511" s="125"/>
      <c r="I511" s="269"/>
      <c r="J511" s="134"/>
      <c r="K511" s="134"/>
      <c r="L511" s="134"/>
      <c r="M511" s="134"/>
      <c r="N511" s="286"/>
      <c r="O511" s="286"/>
      <c r="P511" s="125"/>
      <c r="Q511" s="125"/>
      <c r="R511" s="125"/>
      <c r="S511" s="125"/>
      <c r="T511" s="125"/>
      <c r="U511" s="297"/>
      <c r="V511" s="253">
        <f t="shared" si="15"/>
        <v>0</v>
      </c>
      <c r="W511" s="348" t="str">
        <f>IF(板块成分!B513="","",板块成分!B513)</f>
        <v>0635.HK</v>
      </c>
      <c r="X511" s="270" t="str">
        <f>[1]!s_info_name(W511)</f>
        <v>彩星集团</v>
      </c>
      <c r="Y511" s="335" t="str">
        <f>IF($Y$3="申万一级行业",[1]!s_info_industry_sw_2021(W511,公司分析!D$5,1),IF($Y$3="申万二级行业",[1]!s_info_industry_sw_2021(W511,公司分析!D$5,2),IF($Y$3="申万三级行业",[1]!s_info_industry_sw_2021(W511,公司分析!D$5,3),IF($Y$3="wind一级行业",[1]!s_info_industry_gics(W511,1),IF($Y$3="wind二级行业",[1]!s_info_industry_gics(W511,2),IF($Y$3="wind三级行业",[1]!s_info_industry_gics(W511,3),IF($Y$3="wind四级行业",[1]!s_info_industry_gics(W511,4),IF($Y$3="证监会门类行业",[1]!s_info_industry_csrc12_n(W511,公司分析!D$5,1),""))))))))</f>
        <v>休闲用品</v>
      </c>
      <c r="Z511" s="298" t="str">
        <f>IF(Y511=行业比较!$E$6,ROW(),"")</f>
        <v/>
      </c>
      <c r="AA511" s="125"/>
      <c r="AB511" s="125"/>
      <c r="AC511" s="125"/>
      <c r="AD511" s="125"/>
      <c r="AE511" s="125"/>
      <c r="AF511" s="125"/>
      <c r="AG511" s="125"/>
      <c r="AH511" s="125"/>
      <c r="AI511" s="125"/>
      <c r="AJ511" s="125"/>
      <c r="AK511" s="125"/>
      <c r="AL511" s="125"/>
      <c r="AM511" s="125"/>
      <c r="AN511" s="125"/>
      <c r="AO511" s="125"/>
      <c r="AP511" s="125"/>
    </row>
    <row r="512" spans="2:42" x14ac:dyDescent="0.35">
      <c r="B512" s="125"/>
      <c r="C512" s="125"/>
      <c r="D512" s="125"/>
      <c r="E512" s="125"/>
      <c r="F512" s="125"/>
      <c r="G512" s="125"/>
      <c r="H512" s="125"/>
      <c r="I512" s="269"/>
      <c r="J512" s="134"/>
      <c r="K512" s="134"/>
      <c r="L512" s="134"/>
      <c r="M512" s="134"/>
      <c r="N512" s="286"/>
      <c r="O512" s="286"/>
      <c r="P512" s="125"/>
      <c r="Q512" s="125"/>
      <c r="R512" s="125"/>
      <c r="S512" s="125"/>
      <c r="T512" s="125"/>
      <c r="U512" s="297"/>
      <c r="V512" s="253">
        <f t="shared" si="15"/>
        <v>0</v>
      </c>
      <c r="W512" s="348" t="str">
        <f>IF(板块成分!B514="","",板块成分!B514)</f>
        <v>0636.HK</v>
      </c>
      <c r="X512" s="270" t="str">
        <f>[1]!s_info_name(W512)</f>
        <v>嘉里物流</v>
      </c>
      <c r="Y512" s="335" t="str">
        <f>IF($Y$3="申万一级行业",[1]!s_info_industry_sw_2021(W512,公司分析!D$5,1),IF($Y$3="申万二级行业",[1]!s_info_industry_sw_2021(W512,公司分析!D$5,2),IF($Y$3="申万三级行业",[1]!s_info_industry_sw_2021(W512,公司分析!D$5,3),IF($Y$3="wind一级行业",[1]!s_info_industry_gics(W512,1),IF($Y$3="wind二级行业",[1]!s_info_industry_gics(W512,2),IF($Y$3="wind三级行业",[1]!s_info_industry_gics(W512,3),IF($Y$3="wind四级行业",[1]!s_info_industry_gics(W512,4),IF($Y$3="证监会门类行业",[1]!s_info_industry_csrc12_n(W512,公司分析!D$5,1),""))))))))</f>
        <v>航空货运与物流</v>
      </c>
      <c r="Z512" s="298" t="str">
        <f>IF(Y512=行业比较!$E$6,ROW(),"")</f>
        <v/>
      </c>
      <c r="AA512" s="125"/>
      <c r="AB512" s="125"/>
      <c r="AC512" s="125"/>
      <c r="AD512" s="125"/>
      <c r="AE512" s="125"/>
      <c r="AF512" s="125"/>
      <c r="AG512" s="125"/>
      <c r="AH512" s="125"/>
      <c r="AI512" s="125"/>
      <c r="AJ512" s="125"/>
      <c r="AK512" s="125"/>
      <c r="AL512" s="125"/>
      <c r="AM512" s="125"/>
      <c r="AN512" s="125"/>
      <c r="AO512" s="125"/>
      <c r="AP512" s="125"/>
    </row>
    <row r="513" spans="2:42" x14ac:dyDescent="0.35">
      <c r="B513" s="125"/>
      <c r="C513" s="125"/>
      <c r="D513" s="125"/>
      <c r="E513" s="125"/>
      <c r="F513" s="125"/>
      <c r="G513" s="125"/>
      <c r="H513" s="125"/>
      <c r="I513" s="269"/>
      <c r="J513" s="134"/>
      <c r="K513" s="134"/>
      <c r="L513" s="134"/>
      <c r="M513" s="134"/>
      <c r="N513" s="286"/>
      <c r="O513" s="286"/>
      <c r="P513" s="125"/>
      <c r="Q513" s="125"/>
      <c r="R513" s="125"/>
      <c r="S513" s="125"/>
      <c r="T513" s="125"/>
      <c r="U513" s="297"/>
      <c r="V513" s="253">
        <f t="shared" si="15"/>
        <v>0</v>
      </c>
      <c r="W513" s="348" t="str">
        <f>IF(板块成分!B515="","",板块成分!B515)</f>
        <v>0637.HK</v>
      </c>
      <c r="X513" s="270" t="str">
        <f>[1]!s_info_name(W513)</f>
        <v>利记</v>
      </c>
      <c r="Y513" s="335" t="str">
        <f>IF($Y$3="申万一级行业",[1]!s_info_industry_sw_2021(W513,公司分析!D$5,1),IF($Y$3="申万二级行业",[1]!s_info_industry_sw_2021(W513,公司分析!D$5,2),IF($Y$3="申万三级行业",[1]!s_info_industry_sw_2021(W513,公司分析!D$5,3),IF($Y$3="wind一级行业",[1]!s_info_industry_gics(W513,1),IF($Y$3="wind二级行业",[1]!s_info_industry_gics(W513,2),IF($Y$3="wind三级行业",[1]!s_info_industry_gics(W513,3),IF($Y$3="wind四级行业",[1]!s_info_industry_gics(W513,4),IF($Y$3="证监会门类行业",[1]!s_info_industry_csrc12_n(W513,公司分析!D$5,1),""))))))))</f>
        <v>贸易公司与工业品经销商</v>
      </c>
      <c r="Z513" s="298" t="str">
        <f>IF(Y513=行业比较!$E$6,ROW(),"")</f>
        <v/>
      </c>
      <c r="AA513" s="125"/>
      <c r="AB513" s="125"/>
      <c r="AC513" s="125"/>
      <c r="AD513" s="125"/>
      <c r="AE513" s="125"/>
      <c r="AF513" s="125"/>
      <c r="AG513" s="125"/>
      <c r="AH513" s="125"/>
      <c r="AI513" s="125"/>
      <c r="AJ513" s="125"/>
      <c r="AK513" s="125"/>
      <c r="AL513" s="125"/>
      <c r="AM513" s="125"/>
      <c r="AN513" s="125"/>
      <c r="AO513" s="125"/>
      <c r="AP513" s="125"/>
    </row>
    <row r="514" spans="2:42" x14ac:dyDescent="0.35">
      <c r="B514" s="125"/>
      <c r="C514" s="125"/>
      <c r="D514" s="125"/>
      <c r="E514" s="125"/>
      <c r="F514" s="125"/>
      <c r="G514" s="125"/>
      <c r="H514" s="125"/>
      <c r="I514" s="269"/>
      <c r="J514" s="134"/>
      <c r="K514" s="134"/>
      <c r="L514" s="134"/>
      <c r="M514" s="134"/>
      <c r="N514" s="286"/>
      <c r="O514" s="286"/>
      <c r="P514" s="125"/>
      <c r="Q514" s="125"/>
      <c r="R514" s="125"/>
      <c r="S514" s="125"/>
      <c r="T514" s="125"/>
      <c r="U514" s="297"/>
      <c r="V514" s="253">
        <f t="shared" si="15"/>
        <v>0</v>
      </c>
      <c r="W514" s="348" t="str">
        <f>IF(板块成分!B516="","",板块成分!B516)</f>
        <v>0638.HK</v>
      </c>
      <c r="X514" s="270" t="str">
        <f>[1]!s_info_name(W514)</f>
        <v>建溢集团</v>
      </c>
      <c r="Y514" s="335" t="str">
        <f>IF($Y$3="申万一级行业",[1]!s_info_industry_sw_2021(W514,公司分析!D$5,1),IF($Y$3="申万二级行业",[1]!s_info_industry_sw_2021(W514,公司分析!D$5,2),IF($Y$3="申万三级行业",[1]!s_info_industry_sw_2021(W514,公司分析!D$5,3),IF($Y$3="wind一级行业",[1]!s_info_industry_gics(W514,1),IF($Y$3="wind二级行业",[1]!s_info_industry_gics(W514,2),IF($Y$3="wind三级行业",[1]!s_info_industry_gics(W514,3),IF($Y$3="wind四级行业",[1]!s_info_industry_gics(W514,4),IF($Y$3="证监会门类行业",[1]!s_info_industry_csrc12_n(W514,公司分析!D$5,1),""))))))))</f>
        <v>休闲用品</v>
      </c>
      <c r="Z514" s="298" t="str">
        <f>IF(Y514=行业比较!$E$6,ROW(),"")</f>
        <v/>
      </c>
      <c r="AA514" s="125"/>
      <c r="AB514" s="125"/>
      <c r="AC514" s="125"/>
      <c r="AD514" s="125"/>
      <c r="AE514" s="125"/>
      <c r="AF514" s="125"/>
      <c r="AG514" s="125"/>
      <c r="AH514" s="125"/>
      <c r="AI514" s="125"/>
      <c r="AJ514" s="125"/>
      <c r="AK514" s="125"/>
      <c r="AL514" s="125"/>
      <c r="AM514" s="125"/>
      <c r="AN514" s="125"/>
      <c r="AO514" s="125"/>
      <c r="AP514" s="125"/>
    </row>
    <row r="515" spans="2:42" x14ac:dyDescent="0.35">
      <c r="B515" s="125"/>
      <c r="C515" s="125"/>
      <c r="D515" s="125"/>
      <c r="E515" s="125"/>
      <c r="F515" s="125"/>
      <c r="G515" s="125"/>
      <c r="H515" s="125"/>
      <c r="I515" s="269"/>
      <c r="J515" s="134"/>
      <c r="K515" s="134"/>
      <c r="L515" s="134"/>
      <c r="M515" s="134"/>
      <c r="N515" s="286"/>
      <c r="O515" s="286"/>
      <c r="P515" s="125"/>
      <c r="Q515" s="125"/>
      <c r="R515" s="125"/>
      <c r="S515" s="125"/>
      <c r="T515" s="125"/>
      <c r="U515" s="297"/>
      <c r="V515" s="253">
        <f t="shared" si="15"/>
        <v>0</v>
      </c>
      <c r="W515" s="348" t="str">
        <f>IF(板块成分!B517="","",板块成分!B517)</f>
        <v>0639.HK</v>
      </c>
      <c r="X515" s="270" t="str">
        <f>[1]!s_info_name(W515)</f>
        <v>首钢资源</v>
      </c>
      <c r="Y515" s="335" t="str">
        <f>IF($Y$3="申万一级行业",[1]!s_info_industry_sw_2021(W515,公司分析!D$5,1),IF($Y$3="申万二级行业",[1]!s_info_industry_sw_2021(W515,公司分析!D$5,2),IF($Y$3="申万三级行业",[1]!s_info_industry_sw_2021(W515,公司分析!D$5,3),IF($Y$3="wind一级行业",[1]!s_info_industry_gics(W515,1),IF($Y$3="wind二级行业",[1]!s_info_industry_gics(W515,2),IF($Y$3="wind三级行业",[1]!s_info_industry_gics(W515,3),IF($Y$3="wind四级行业",[1]!s_info_industry_gics(W515,4),IF($Y$3="证监会门类行业",[1]!s_info_industry_csrc12_n(W515,公司分析!D$5,1),""))))))))</f>
        <v>煤炭与消费用燃料</v>
      </c>
      <c r="Z515" s="298" t="str">
        <f>IF(Y515=行业比较!$E$6,ROW(),"")</f>
        <v/>
      </c>
      <c r="AA515" s="125"/>
      <c r="AB515" s="125"/>
      <c r="AC515" s="125"/>
      <c r="AD515" s="125"/>
      <c r="AE515" s="125"/>
      <c r="AF515" s="125"/>
      <c r="AG515" s="125"/>
      <c r="AH515" s="125"/>
      <c r="AI515" s="125"/>
      <c r="AJ515" s="125"/>
      <c r="AK515" s="125"/>
      <c r="AL515" s="125"/>
      <c r="AM515" s="125"/>
      <c r="AN515" s="125"/>
      <c r="AO515" s="125"/>
      <c r="AP515" s="125"/>
    </row>
    <row r="516" spans="2:42" x14ac:dyDescent="0.35">
      <c r="B516" s="125"/>
      <c r="C516" s="125"/>
      <c r="D516" s="125"/>
      <c r="E516" s="125"/>
      <c r="F516" s="125"/>
      <c r="G516" s="125"/>
      <c r="H516" s="125"/>
      <c r="I516" s="269"/>
      <c r="J516" s="134"/>
      <c r="K516" s="134"/>
      <c r="L516" s="134"/>
      <c r="M516" s="134"/>
      <c r="N516" s="286"/>
      <c r="O516" s="286"/>
      <c r="P516" s="125"/>
      <c r="Q516" s="125"/>
      <c r="R516" s="125"/>
      <c r="S516" s="125"/>
      <c r="T516" s="125"/>
      <c r="U516" s="297"/>
      <c r="V516" s="253">
        <f t="shared" si="15"/>
        <v>0</v>
      </c>
      <c r="W516" s="348" t="str">
        <f>IF(板块成分!B518="","",板块成分!B518)</f>
        <v>0640.HK</v>
      </c>
      <c r="X516" s="270" t="str">
        <f>[1]!s_info_name(W516)</f>
        <v>星谦发展</v>
      </c>
      <c r="Y516" s="335" t="str">
        <f>IF($Y$3="申万一级行业",[1]!s_info_industry_sw_2021(W516,公司分析!D$5,1),IF($Y$3="申万二级行业",[1]!s_info_industry_sw_2021(W516,公司分析!D$5,2),IF($Y$3="申万三级行业",[1]!s_info_industry_sw_2021(W516,公司分析!D$5,3),IF($Y$3="wind一级行业",[1]!s_info_industry_gics(W516,1),IF($Y$3="wind二级行业",[1]!s_info_industry_gics(W516,2),IF($Y$3="wind三级行业",[1]!s_info_industry_gics(W516,3),IF($Y$3="wind四级行业",[1]!s_info_industry_gics(W516,4),IF($Y$3="证监会门类行业",[1]!s_info_industry_csrc12_n(W516,公司分析!D$5,1),""))))))))</f>
        <v>特种化工</v>
      </c>
      <c r="Z516" s="298" t="str">
        <f>IF(Y516=行业比较!$E$6,ROW(),"")</f>
        <v/>
      </c>
      <c r="AA516" s="125"/>
      <c r="AB516" s="125"/>
      <c r="AC516" s="125"/>
      <c r="AD516" s="125"/>
      <c r="AE516" s="125"/>
      <c r="AF516" s="125"/>
      <c r="AG516" s="125"/>
      <c r="AH516" s="125"/>
      <c r="AI516" s="125"/>
      <c r="AJ516" s="125"/>
      <c r="AK516" s="125"/>
      <c r="AL516" s="125"/>
      <c r="AM516" s="125"/>
      <c r="AN516" s="125"/>
      <c r="AO516" s="125"/>
      <c r="AP516" s="125"/>
    </row>
    <row r="517" spans="2:42" x14ac:dyDescent="0.35">
      <c r="B517" s="125"/>
      <c r="C517" s="125"/>
      <c r="D517" s="125"/>
      <c r="E517" s="125"/>
      <c r="F517" s="125"/>
      <c r="G517" s="125"/>
      <c r="H517" s="125"/>
      <c r="I517" s="269"/>
      <c r="J517" s="134"/>
      <c r="K517" s="134"/>
      <c r="L517" s="134"/>
      <c r="M517" s="134"/>
      <c r="N517" s="286"/>
      <c r="O517" s="286"/>
      <c r="P517" s="125"/>
      <c r="Q517" s="125"/>
      <c r="R517" s="125"/>
      <c r="S517" s="125"/>
      <c r="T517" s="125"/>
      <c r="U517" s="297"/>
      <c r="V517" s="253">
        <f t="shared" ref="V517:V580" si="16">IF(Z517="",0,RANK(Z517,Z:Z,1))</f>
        <v>0</v>
      </c>
      <c r="W517" s="348" t="str">
        <f>IF(板块成分!B519="","",板块成分!B519)</f>
        <v>0641.HK</v>
      </c>
      <c r="X517" s="270" t="str">
        <f>[1]!s_info_name(W517)</f>
        <v>中国恒天立信国际</v>
      </c>
      <c r="Y517" s="335" t="str">
        <f>IF($Y$3="申万一级行业",[1]!s_info_industry_sw_2021(W517,公司分析!D$5,1),IF($Y$3="申万二级行业",[1]!s_info_industry_sw_2021(W517,公司分析!D$5,2),IF($Y$3="申万三级行业",[1]!s_info_industry_sw_2021(W517,公司分析!D$5,3),IF($Y$3="wind一级行业",[1]!s_info_industry_gics(W517,1),IF($Y$3="wind二级行业",[1]!s_info_industry_gics(W517,2),IF($Y$3="wind三级行业",[1]!s_info_industry_gics(W517,3),IF($Y$3="wind四级行业",[1]!s_info_industry_gics(W517,4),IF($Y$3="证监会门类行业",[1]!s_info_industry_csrc12_n(W517,公司分析!D$5,1),""))))))))</f>
        <v>工业机械</v>
      </c>
      <c r="Z517" s="298" t="str">
        <f>IF(Y517=行业比较!$E$6,ROW(),"")</f>
        <v/>
      </c>
      <c r="AA517" s="125"/>
      <c r="AB517" s="125"/>
      <c r="AC517" s="125"/>
      <c r="AD517" s="125"/>
      <c r="AE517" s="125"/>
      <c r="AF517" s="125"/>
      <c r="AG517" s="125"/>
      <c r="AH517" s="125"/>
      <c r="AI517" s="125"/>
      <c r="AJ517" s="125"/>
      <c r="AK517" s="125"/>
      <c r="AL517" s="125"/>
      <c r="AM517" s="125"/>
      <c r="AN517" s="125"/>
      <c r="AO517" s="125"/>
      <c r="AP517" s="125"/>
    </row>
    <row r="518" spans="2:42" x14ac:dyDescent="0.35">
      <c r="B518" s="125"/>
      <c r="C518" s="125"/>
      <c r="D518" s="125"/>
      <c r="E518" s="125"/>
      <c r="F518" s="125"/>
      <c r="G518" s="125"/>
      <c r="H518" s="125"/>
      <c r="I518" s="269"/>
      <c r="J518" s="134"/>
      <c r="K518" s="134"/>
      <c r="L518" s="134"/>
      <c r="M518" s="134"/>
      <c r="N518" s="286"/>
      <c r="O518" s="286"/>
      <c r="P518" s="125"/>
      <c r="Q518" s="125"/>
      <c r="R518" s="125"/>
      <c r="S518" s="125"/>
      <c r="T518" s="125"/>
      <c r="U518" s="297"/>
      <c r="V518" s="253">
        <f t="shared" si="16"/>
        <v>0</v>
      </c>
      <c r="W518" s="348" t="str">
        <f>IF(板块成分!B520="","",板块成分!B520)</f>
        <v>0643.HK</v>
      </c>
      <c r="X518" s="270" t="str">
        <f>[1]!s_info_name(W518)</f>
        <v>恒富控股</v>
      </c>
      <c r="Y518" s="335" t="str">
        <f>IF($Y$3="申万一级行业",[1]!s_info_industry_sw_2021(W518,公司分析!D$5,1),IF($Y$3="申万二级行业",[1]!s_info_industry_sw_2021(W518,公司分析!D$5,2),IF($Y$3="申万三级行业",[1]!s_info_industry_sw_2021(W518,公司分析!D$5,3),IF($Y$3="wind一级行业",[1]!s_info_industry_gics(W518,1),IF($Y$3="wind二级行业",[1]!s_info_industry_gics(W518,2),IF($Y$3="wind三级行业",[1]!s_info_industry_gics(W518,3),IF($Y$3="wind四级行业",[1]!s_info_industry_gics(W518,4),IF($Y$3="证监会门类行业",[1]!s_info_industry_csrc12_n(W518,公司分析!D$5,1),""))))))))</f>
        <v>服装、服饰与奢侈品</v>
      </c>
      <c r="Z518" s="298" t="str">
        <f>IF(Y518=行业比较!$E$6,ROW(),"")</f>
        <v/>
      </c>
      <c r="AA518" s="125"/>
      <c r="AB518" s="125"/>
      <c r="AC518" s="125"/>
      <c r="AD518" s="125"/>
      <c r="AE518" s="125"/>
      <c r="AF518" s="125"/>
      <c r="AG518" s="125"/>
      <c r="AH518" s="125"/>
      <c r="AI518" s="125"/>
      <c r="AJ518" s="125"/>
      <c r="AK518" s="125"/>
      <c r="AL518" s="125"/>
      <c r="AM518" s="125"/>
      <c r="AN518" s="125"/>
      <c r="AO518" s="125"/>
      <c r="AP518" s="125"/>
    </row>
    <row r="519" spans="2:42" x14ac:dyDescent="0.35">
      <c r="B519" s="125"/>
      <c r="C519" s="125"/>
      <c r="D519" s="125"/>
      <c r="E519" s="125"/>
      <c r="F519" s="125"/>
      <c r="G519" s="125"/>
      <c r="H519" s="125"/>
      <c r="I519" s="269"/>
      <c r="J519" s="134"/>
      <c r="K519" s="134"/>
      <c r="L519" s="134"/>
      <c r="M519" s="134"/>
      <c r="N519" s="286"/>
      <c r="O519" s="286"/>
      <c r="P519" s="125"/>
      <c r="Q519" s="125"/>
      <c r="R519" s="125"/>
      <c r="S519" s="125"/>
      <c r="T519" s="125"/>
      <c r="U519" s="297"/>
      <c r="V519" s="253">
        <f t="shared" si="16"/>
        <v>0</v>
      </c>
      <c r="W519" s="348" t="str">
        <f>IF(板块成分!B521="","",板块成分!B521)</f>
        <v>0645.HK</v>
      </c>
      <c r="X519" s="270" t="str">
        <f>[1]!s_info_name(W519)</f>
        <v>安域亚洲</v>
      </c>
      <c r="Y519" s="335" t="str">
        <f>IF($Y$3="申万一级行业",[1]!s_info_industry_sw_2021(W519,公司分析!D$5,1),IF($Y$3="申万二级行业",[1]!s_info_industry_sw_2021(W519,公司分析!D$5,2),IF($Y$3="申万三级行业",[1]!s_info_industry_sw_2021(W519,公司分析!D$5,3),IF($Y$3="wind一级行业",[1]!s_info_industry_gics(W519,1),IF($Y$3="wind二级行业",[1]!s_info_industry_gics(W519,2),IF($Y$3="wind三级行业",[1]!s_info_industry_gics(W519,3),IF($Y$3="wind四级行业",[1]!s_info_industry_gics(W519,4),IF($Y$3="证监会门类行业",[1]!s_info_industry_csrc12_n(W519,公司分析!D$5,1),""))))))))</f>
        <v>煤炭与消费用燃料</v>
      </c>
      <c r="Z519" s="298" t="str">
        <f>IF(Y519=行业比较!$E$6,ROW(),"")</f>
        <v/>
      </c>
      <c r="AA519" s="125"/>
      <c r="AB519" s="125"/>
      <c r="AC519" s="125"/>
      <c r="AD519" s="125"/>
      <c r="AE519" s="125"/>
      <c r="AF519" s="125"/>
      <c r="AG519" s="125"/>
      <c r="AH519" s="125"/>
      <c r="AI519" s="125"/>
      <c r="AJ519" s="125"/>
      <c r="AK519" s="125"/>
      <c r="AL519" s="125"/>
      <c r="AM519" s="125"/>
      <c r="AN519" s="125"/>
      <c r="AO519" s="125"/>
      <c r="AP519" s="125"/>
    </row>
    <row r="520" spans="2:42" x14ac:dyDescent="0.35">
      <c r="B520" s="125"/>
      <c r="C520" s="125"/>
      <c r="D520" s="125"/>
      <c r="E520" s="125"/>
      <c r="F520" s="125"/>
      <c r="G520" s="125"/>
      <c r="H520" s="125"/>
      <c r="I520" s="269"/>
      <c r="J520" s="134"/>
      <c r="K520" s="134"/>
      <c r="L520" s="134"/>
      <c r="M520" s="134"/>
      <c r="N520" s="286"/>
      <c r="O520" s="286"/>
      <c r="P520" s="125"/>
      <c r="Q520" s="125"/>
      <c r="R520" s="125"/>
      <c r="S520" s="125"/>
      <c r="T520" s="125"/>
      <c r="U520" s="297"/>
      <c r="V520" s="253">
        <f t="shared" si="16"/>
        <v>0</v>
      </c>
      <c r="W520" s="348" t="str">
        <f>IF(板块成分!B522="","",板块成分!B522)</f>
        <v>0646.HK</v>
      </c>
      <c r="X520" s="270" t="str">
        <f>[1]!s_info_name(W520)</f>
        <v>中国环保科技</v>
      </c>
      <c r="Y520" s="335" t="str">
        <f>IF($Y$3="申万一级行业",[1]!s_info_industry_sw_2021(W520,公司分析!D$5,1),IF($Y$3="申万二级行业",[1]!s_info_industry_sw_2021(W520,公司分析!D$5,2),IF($Y$3="申万三级行业",[1]!s_info_industry_sw_2021(W520,公司分析!D$5,3),IF($Y$3="wind一级行业",[1]!s_info_industry_gics(W520,1),IF($Y$3="wind二级行业",[1]!s_info_industry_gics(W520,2),IF($Y$3="wind三级行业",[1]!s_info_industry_gics(W520,3),IF($Y$3="wind四级行业",[1]!s_info_industry_gics(W520,4),IF($Y$3="证监会门类行业",[1]!s_info_industry_csrc12_n(W520,公司分析!D$5,1),""))))))))</f>
        <v>水务</v>
      </c>
      <c r="Z520" s="298" t="str">
        <f>IF(Y520=行业比较!$E$6,ROW(),"")</f>
        <v/>
      </c>
      <c r="AA520" s="125"/>
      <c r="AB520" s="125"/>
      <c r="AC520" s="125"/>
      <c r="AD520" s="125"/>
      <c r="AE520" s="125"/>
      <c r="AF520" s="125"/>
      <c r="AG520" s="125"/>
      <c r="AH520" s="125"/>
      <c r="AI520" s="125"/>
      <c r="AJ520" s="125"/>
      <c r="AK520" s="125"/>
      <c r="AL520" s="125"/>
      <c r="AM520" s="125"/>
      <c r="AN520" s="125"/>
      <c r="AO520" s="125"/>
      <c r="AP520" s="125"/>
    </row>
    <row r="521" spans="2:42" x14ac:dyDescent="0.35">
      <c r="B521" s="125"/>
      <c r="C521" s="125"/>
      <c r="D521" s="125"/>
      <c r="E521" s="125"/>
      <c r="F521" s="125"/>
      <c r="G521" s="125"/>
      <c r="H521" s="125"/>
      <c r="I521" s="269"/>
      <c r="J521" s="134"/>
      <c r="K521" s="134"/>
      <c r="L521" s="134"/>
      <c r="M521" s="134"/>
      <c r="N521" s="286"/>
      <c r="O521" s="286"/>
      <c r="P521" s="125"/>
      <c r="Q521" s="125"/>
      <c r="R521" s="125"/>
      <c r="S521" s="125"/>
      <c r="T521" s="125"/>
      <c r="U521" s="297"/>
      <c r="V521" s="253">
        <f t="shared" si="16"/>
        <v>0</v>
      </c>
      <c r="W521" s="348" t="str">
        <f>IF(板块成分!B523="","",板块成分!B523)</f>
        <v>0648.HK</v>
      </c>
      <c r="X521" s="270" t="str">
        <f>[1]!s_info_name(W521)</f>
        <v>京玖康疗-新</v>
      </c>
      <c r="Y521" s="335" t="str">
        <f>IF($Y$3="申万一级行业",[1]!s_info_industry_sw_2021(W521,公司分析!D$5,1),IF($Y$3="申万二级行业",[1]!s_info_industry_sw_2021(W521,公司分析!D$5,2),IF($Y$3="申万三级行业",[1]!s_info_industry_sw_2021(W521,公司分析!D$5,3),IF($Y$3="wind一级行业",[1]!s_info_industry_gics(W521,1),IF($Y$3="wind二级行业",[1]!s_info_industry_gics(W521,2),IF($Y$3="wind三级行业",[1]!s_info_industry_gics(W521,3),IF($Y$3="wind四级行业",[1]!s_info_industry_gics(W521,4),IF($Y$3="证监会门类行业",[1]!s_info_industry_csrc12_n(W521,公司分析!D$5,1),""))))))))</f>
        <v>保健护理服务</v>
      </c>
      <c r="Z521" s="298" t="str">
        <f>IF(Y521=行业比较!$E$6,ROW(),"")</f>
        <v/>
      </c>
      <c r="AA521" s="125"/>
      <c r="AB521" s="125"/>
      <c r="AC521" s="125"/>
      <c r="AD521" s="125"/>
      <c r="AE521" s="125"/>
      <c r="AF521" s="125"/>
      <c r="AG521" s="125"/>
      <c r="AH521" s="125"/>
      <c r="AI521" s="125"/>
      <c r="AJ521" s="125"/>
      <c r="AK521" s="125"/>
      <c r="AL521" s="125"/>
      <c r="AM521" s="125"/>
      <c r="AN521" s="125"/>
      <c r="AO521" s="125"/>
      <c r="AP521" s="125"/>
    </row>
    <row r="522" spans="2:42" x14ac:dyDescent="0.35">
      <c r="B522" s="125"/>
      <c r="C522" s="125"/>
      <c r="D522" s="125"/>
      <c r="E522" s="125"/>
      <c r="F522" s="125"/>
      <c r="G522" s="125"/>
      <c r="H522" s="125"/>
      <c r="I522" s="269"/>
      <c r="J522" s="134"/>
      <c r="K522" s="134"/>
      <c r="L522" s="134"/>
      <c r="M522" s="134"/>
      <c r="N522" s="286"/>
      <c r="O522" s="286"/>
      <c r="P522" s="125"/>
      <c r="Q522" s="125"/>
      <c r="R522" s="125"/>
      <c r="S522" s="125"/>
      <c r="T522" s="125"/>
      <c r="U522" s="297"/>
      <c r="V522" s="253">
        <f t="shared" si="16"/>
        <v>0</v>
      </c>
      <c r="W522" s="348" t="str">
        <f>IF(板块成分!B524="","",板块成分!B524)</f>
        <v>0650.HK</v>
      </c>
      <c r="X522" s="270" t="str">
        <f>[1]!s_info_name(W522)</f>
        <v>普达特科技</v>
      </c>
      <c r="Y522" s="335" t="str">
        <f>IF($Y$3="申万一级行业",[1]!s_info_industry_sw_2021(W522,公司分析!D$5,1),IF($Y$3="申万二级行业",[1]!s_info_industry_sw_2021(W522,公司分析!D$5,2),IF($Y$3="申万三级行业",[1]!s_info_industry_sw_2021(W522,公司分析!D$5,3),IF($Y$3="wind一级行业",[1]!s_info_industry_gics(W522,1),IF($Y$3="wind二级行业",[1]!s_info_industry_gics(W522,2),IF($Y$3="wind三级行业",[1]!s_info_industry_gics(W522,3),IF($Y$3="wind四级行业",[1]!s_info_industry_gics(W522,4),IF($Y$3="证监会门类行业",[1]!s_info_industry_csrc12_n(W522,公司分析!D$5,1),""))))))))</f>
        <v>石油天然气钻井</v>
      </c>
      <c r="Z522" s="298" t="str">
        <f>IF(Y522=行业比较!$E$6,ROW(),"")</f>
        <v/>
      </c>
      <c r="AA522" s="125"/>
      <c r="AB522" s="125"/>
      <c r="AC522" s="125"/>
      <c r="AD522" s="125"/>
      <c r="AE522" s="125"/>
      <c r="AF522" s="125"/>
      <c r="AG522" s="125"/>
      <c r="AH522" s="125"/>
      <c r="AI522" s="125"/>
      <c r="AJ522" s="125"/>
      <c r="AK522" s="125"/>
      <c r="AL522" s="125"/>
      <c r="AM522" s="125"/>
      <c r="AN522" s="125"/>
      <c r="AO522" s="125"/>
      <c r="AP522" s="125"/>
    </row>
    <row r="523" spans="2:42" x14ac:dyDescent="0.35">
      <c r="B523" s="125"/>
      <c r="C523" s="125"/>
      <c r="D523" s="125"/>
      <c r="E523" s="125"/>
      <c r="F523" s="125"/>
      <c r="G523" s="125"/>
      <c r="H523" s="125"/>
      <c r="I523" s="269"/>
      <c r="J523" s="134"/>
      <c r="K523" s="134"/>
      <c r="L523" s="134"/>
      <c r="M523" s="134"/>
      <c r="N523" s="286"/>
      <c r="O523" s="286"/>
      <c r="P523" s="125"/>
      <c r="Q523" s="125"/>
      <c r="R523" s="125"/>
      <c r="S523" s="125"/>
      <c r="T523" s="125"/>
      <c r="U523" s="297"/>
      <c r="V523" s="253">
        <f t="shared" si="16"/>
        <v>0</v>
      </c>
      <c r="W523" s="348" t="str">
        <f>IF(板块成分!B525="","",板块成分!B525)</f>
        <v>0653.HK</v>
      </c>
      <c r="X523" s="270" t="str">
        <f>[1]!s_info_name(W523)</f>
        <v>卓悦控股</v>
      </c>
      <c r="Y523" s="335" t="str">
        <f>IF($Y$3="申万一级行业",[1]!s_info_industry_sw_2021(W523,公司分析!D$5,1),IF($Y$3="申万二级行业",[1]!s_info_industry_sw_2021(W523,公司分析!D$5,2),IF($Y$3="申万三级行业",[1]!s_info_industry_sw_2021(W523,公司分析!D$5,3),IF($Y$3="wind一级行业",[1]!s_info_industry_gics(W523,1),IF($Y$3="wind二级行业",[1]!s_info_industry_gics(W523,2),IF($Y$3="wind三级行业",[1]!s_info_industry_gics(W523,3),IF($Y$3="wind四级行业",[1]!s_info_industry_gics(W523,4),IF($Y$3="证监会门类行业",[1]!s_info_industry_csrc12_n(W523,公司分析!D$5,1),""))))))))</f>
        <v>保健护理产品经销商</v>
      </c>
      <c r="Z523" s="298" t="str">
        <f>IF(Y523=行业比较!$E$6,ROW(),"")</f>
        <v/>
      </c>
      <c r="AA523" s="125"/>
      <c r="AB523" s="125"/>
      <c r="AC523" s="125"/>
      <c r="AD523" s="125"/>
      <c r="AE523" s="125"/>
      <c r="AF523" s="125"/>
      <c r="AG523" s="125"/>
      <c r="AH523" s="125"/>
      <c r="AI523" s="125"/>
      <c r="AJ523" s="125"/>
      <c r="AK523" s="125"/>
      <c r="AL523" s="125"/>
      <c r="AM523" s="125"/>
      <c r="AN523" s="125"/>
      <c r="AO523" s="125"/>
      <c r="AP523" s="125"/>
    </row>
    <row r="524" spans="2:42" x14ac:dyDescent="0.35">
      <c r="B524" s="125"/>
      <c r="C524" s="125"/>
      <c r="D524" s="125"/>
      <c r="E524" s="125"/>
      <c r="F524" s="125"/>
      <c r="G524" s="125"/>
      <c r="H524" s="125"/>
      <c r="I524" s="269"/>
      <c r="J524" s="134"/>
      <c r="K524" s="134"/>
      <c r="L524" s="134"/>
      <c r="M524" s="134"/>
      <c r="N524" s="286"/>
      <c r="O524" s="286"/>
      <c r="P524" s="125"/>
      <c r="Q524" s="125"/>
      <c r="R524" s="125"/>
      <c r="S524" s="125"/>
      <c r="T524" s="125"/>
      <c r="U524" s="297"/>
      <c r="V524" s="253">
        <f t="shared" si="16"/>
        <v>0</v>
      </c>
      <c r="W524" s="348" t="str">
        <f>IF(板块成分!B526="","",板块成分!B526)</f>
        <v>0655.HK</v>
      </c>
      <c r="X524" s="270" t="str">
        <f>[1]!s_info_name(W524)</f>
        <v>香港华人有限公司</v>
      </c>
      <c r="Y524" s="335" t="str">
        <f>IF($Y$3="申万一级行业",[1]!s_info_industry_sw_2021(W524,公司分析!D$5,1),IF($Y$3="申万二级行业",[1]!s_info_industry_sw_2021(W524,公司分析!D$5,2),IF($Y$3="申万三级行业",[1]!s_info_industry_sw_2021(W524,公司分析!D$5,3),IF($Y$3="wind一级行业",[1]!s_info_industry_gics(W524,1),IF($Y$3="wind二级行业",[1]!s_info_industry_gics(W524,2),IF($Y$3="wind三级行业",[1]!s_info_industry_gics(W524,3),IF($Y$3="wind四级行业",[1]!s_info_industry_gics(W524,4),IF($Y$3="证监会门类行业",[1]!s_info_industry_csrc12_n(W524,公司分析!D$5,1),""))))))))</f>
        <v>多样化房地产活动</v>
      </c>
      <c r="Z524" s="298" t="str">
        <f>IF(Y524=行业比较!$E$6,ROW(),"")</f>
        <v/>
      </c>
      <c r="AA524" s="125"/>
      <c r="AB524" s="125"/>
      <c r="AC524" s="125"/>
      <c r="AD524" s="125"/>
      <c r="AE524" s="125"/>
      <c r="AF524" s="125"/>
      <c r="AG524" s="125"/>
      <c r="AH524" s="125"/>
      <c r="AI524" s="125"/>
      <c r="AJ524" s="125"/>
      <c r="AK524" s="125"/>
      <c r="AL524" s="125"/>
      <c r="AM524" s="125"/>
      <c r="AN524" s="125"/>
      <c r="AO524" s="125"/>
      <c r="AP524" s="125"/>
    </row>
    <row r="525" spans="2:42" x14ac:dyDescent="0.35">
      <c r="B525" s="125"/>
      <c r="C525" s="125"/>
      <c r="D525" s="125"/>
      <c r="E525" s="125"/>
      <c r="F525" s="125"/>
      <c r="G525" s="125"/>
      <c r="H525" s="125"/>
      <c r="I525" s="269"/>
      <c r="J525" s="134"/>
      <c r="K525" s="134"/>
      <c r="L525" s="134"/>
      <c r="M525" s="134"/>
      <c r="N525" s="286"/>
      <c r="O525" s="286"/>
      <c r="P525" s="125"/>
      <c r="Q525" s="125"/>
      <c r="R525" s="125"/>
      <c r="S525" s="125"/>
      <c r="T525" s="125"/>
      <c r="U525" s="297"/>
      <c r="V525" s="253">
        <f t="shared" si="16"/>
        <v>0</v>
      </c>
      <c r="W525" s="348" t="str">
        <f>IF(板块成分!B527="","",板块成分!B527)</f>
        <v>0656.HK</v>
      </c>
      <c r="X525" s="270" t="str">
        <f>[1]!s_info_name(W525)</f>
        <v>复星国际</v>
      </c>
      <c r="Y525" s="335" t="str">
        <f>IF($Y$3="申万一级行业",[1]!s_info_industry_sw_2021(W525,公司分析!D$5,1),IF($Y$3="申万二级行业",[1]!s_info_industry_sw_2021(W525,公司分析!D$5,2),IF($Y$3="申万三级行业",[1]!s_info_industry_sw_2021(W525,公司分析!D$5,3),IF($Y$3="wind一级行业",[1]!s_info_industry_gics(W525,1),IF($Y$3="wind二级行业",[1]!s_info_industry_gics(W525,2),IF($Y$3="wind三级行业",[1]!s_info_industry_gics(W525,3),IF($Y$3="wind四级行业",[1]!s_info_industry_gics(W525,4),IF($Y$3="证监会门类行业",[1]!s_info_industry_csrc12_n(W525,公司分析!D$5,1),""))))))))</f>
        <v>综合类行业</v>
      </c>
      <c r="Z525" s="298" t="str">
        <f>IF(Y525=行业比较!$E$6,ROW(),"")</f>
        <v/>
      </c>
      <c r="AA525" s="125"/>
      <c r="AB525" s="125"/>
      <c r="AC525" s="125"/>
      <c r="AD525" s="125"/>
      <c r="AE525" s="125"/>
      <c r="AF525" s="125"/>
      <c r="AG525" s="125"/>
      <c r="AH525" s="125"/>
      <c r="AI525" s="125"/>
      <c r="AJ525" s="125"/>
      <c r="AK525" s="125"/>
      <c r="AL525" s="125"/>
      <c r="AM525" s="125"/>
      <c r="AN525" s="125"/>
      <c r="AO525" s="125"/>
      <c r="AP525" s="125"/>
    </row>
    <row r="526" spans="2:42" x14ac:dyDescent="0.35">
      <c r="B526" s="125"/>
      <c r="C526" s="125"/>
      <c r="D526" s="125"/>
      <c r="E526" s="125"/>
      <c r="F526" s="125"/>
      <c r="G526" s="125"/>
      <c r="H526" s="125"/>
      <c r="I526" s="269"/>
      <c r="J526" s="134"/>
      <c r="K526" s="134"/>
      <c r="L526" s="134"/>
      <c r="M526" s="134"/>
      <c r="N526" s="286"/>
      <c r="O526" s="286"/>
      <c r="P526" s="125"/>
      <c r="Q526" s="125"/>
      <c r="R526" s="125"/>
      <c r="S526" s="125"/>
      <c r="T526" s="125"/>
      <c r="U526" s="297"/>
      <c r="V526" s="253">
        <f t="shared" si="16"/>
        <v>0</v>
      </c>
      <c r="W526" s="348" t="str">
        <f>IF(板块成分!B528="","",板块成分!B528)</f>
        <v>0657.HK</v>
      </c>
      <c r="X526" s="270" t="str">
        <f>[1]!s_info_name(W526)</f>
        <v>环科国际</v>
      </c>
      <c r="Y526" s="335" t="str">
        <f>IF($Y$3="申万一级行业",[1]!s_info_industry_sw_2021(W526,公司分析!D$5,1),IF($Y$3="申万二级行业",[1]!s_info_industry_sw_2021(W526,公司分析!D$5,2),IF($Y$3="申万三级行业",[1]!s_info_industry_sw_2021(W526,公司分析!D$5,3),IF($Y$3="wind一级行业",[1]!s_info_industry_gics(W526,1),IF($Y$3="wind二级行业",[1]!s_info_industry_gics(W526,2),IF($Y$3="wind三级行业",[1]!s_info_industry_gics(W526,3),IF($Y$3="wind四级行业",[1]!s_info_industry_gics(W526,4),IF($Y$3="证监会门类行业",[1]!s_info_industry_csrc12_n(W526,公司分析!D$5,1),""))))))))</f>
        <v>餐馆</v>
      </c>
      <c r="Z526" s="298" t="str">
        <f>IF(Y526=行业比较!$E$6,ROW(),"")</f>
        <v/>
      </c>
      <c r="AA526" s="125"/>
      <c r="AB526" s="125"/>
      <c r="AC526" s="125"/>
      <c r="AD526" s="125"/>
      <c r="AE526" s="125"/>
      <c r="AF526" s="125"/>
      <c r="AG526" s="125"/>
      <c r="AH526" s="125"/>
      <c r="AI526" s="125"/>
      <c r="AJ526" s="125"/>
      <c r="AK526" s="125"/>
      <c r="AL526" s="125"/>
      <c r="AM526" s="125"/>
      <c r="AN526" s="125"/>
      <c r="AO526" s="125"/>
      <c r="AP526" s="125"/>
    </row>
    <row r="527" spans="2:42" x14ac:dyDescent="0.35">
      <c r="B527" s="125"/>
      <c r="C527" s="125"/>
      <c r="D527" s="125"/>
      <c r="E527" s="125"/>
      <c r="F527" s="125"/>
      <c r="G527" s="125"/>
      <c r="H527" s="125"/>
      <c r="I527" s="269"/>
      <c r="J527" s="134"/>
      <c r="K527" s="134"/>
      <c r="L527" s="134"/>
      <c r="M527" s="134"/>
      <c r="N527" s="286"/>
      <c r="O527" s="286"/>
      <c r="P527" s="125"/>
      <c r="Q527" s="125"/>
      <c r="R527" s="125"/>
      <c r="S527" s="125"/>
      <c r="T527" s="125"/>
      <c r="U527" s="297"/>
      <c r="V527" s="253">
        <f t="shared" si="16"/>
        <v>0</v>
      </c>
      <c r="W527" s="348" t="str">
        <f>IF(板块成分!B529="","",板块成分!B529)</f>
        <v>0658.HK</v>
      </c>
      <c r="X527" s="270" t="str">
        <f>[1]!s_info_name(W527)</f>
        <v>中国高速传动</v>
      </c>
      <c r="Y527" s="335" t="str">
        <f>IF($Y$3="申万一级行业",[1]!s_info_industry_sw_2021(W527,公司分析!D$5,1),IF($Y$3="申万二级行业",[1]!s_info_industry_sw_2021(W527,公司分析!D$5,2),IF($Y$3="申万三级行业",[1]!s_info_industry_sw_2021(W527,公司分析!D$5,3),IF($Y$3="wind一级行业",[1]!s_info_industry_gics(W527,1),IF($Y$3="wind二级行业",[1]!s_info_industry_gics(W527,2),IF($Y$3="wind三级行业",[1]!s_info_industry_gics(W527,3),IF($Y$3="wind四级行业",[1]!s_info_industry_gics(W527,4),IF($Y$3="证监会门类行业",[1]!s_info_industry_csrc12_n(W527,公司分析!D$5,1),""))))))))</f>
        <v>重型电气设备</v>
      </c>
      <c r="Z527" s="298" t="str">
        <f>IF(Y527=行业比较!$E$6,ROW(),"")</f>
        <v/>
      </c>
      <c r="AA527" s="125"/>
      <c r="AB527" s="125"/>
      <c r="AC527" s="125"/>
      <c r="AD527" s="125"/>
      <c r="AE527" s="125"/>
      <c r="AF527" s="125"/>
      <c r="AG527" s="125"/>
      <c r="AH527" s="125"/>
      <c r="AI527" s="125"/>
      <c r="AJ527" s="125"/>
      <c r="AK527" s="125"/>
      <c r="AL527" s="125"/>
      <c r="AM527" s="125"/>
      <c r="AN527" s="125"/>
      <c r="AO527" s="125"/>
      <c r="AP527" s="125"/>
    </row>
    <row r="528" spans="2:42" x14ac:dyDescent="0.35">
      <c r="B528" s="125"/>
      <c r="C528" s="125"/>
      <c r="D528" s="125"/>
      <c r="E528" s="125"/>
      <c r="F528" s="125"/>
      <c r="G528" s="125"/>
      <c r="H528" s="125"/>
      <c r="I528" s="269"/>
      <c r="J528" s="134"/>
      <c r="K528" s="134"/>
      <c r="L528" s="134"/>
      <c r="M528" s="134"/>
      <c r="N528" s="286"/>
      <c r="O528" s="286"/>
      <c r="P528" s="125"/>
      <c r="Q528" s="125"/>
      <c r="R528" s="125"/>
      <c r="S528" s="125"/>
      <c r="T528" s="125"/>
      <c r="U528" s="297"/>
      <c r="V528" s="253">
        <f t="shared" si="16"/>
        <v>0</v>
      </c>
      <c r="W528" s="348" t="str">
        <f>IF(板块成分!B530="","",板块成分!B530)</f>
        <v>0659.HK</v>
      </c>
      <c r="X528" s="270" t="str">
        <f>[1]!s_info_name(W528)</f>
        <v>新创建集团</v>
      </c>
      <c r="Y528" s="335" t="str">
        <f>IF($Y$3="申万一级行业",[1]!s_info_industry_sw_2021(W528,公司分析!D$5,1),IF($Y$3="申万二级行业",[1]!s_info_industry_sw_2021(W528,公司分析!D$5,2),IF($Y$3="申万三级行业",[1]!s_info_industry_sw_2021(W528,公司分析!D$5,3),IF($Y$3="wind一级行业",[1]!s_info_industry_gics(W528,1),IF($Y$3="wind二级行业",[1]!s_info_industry_gics(W528,2),IF($Y$3="wind三级行业",[1]!s_info_industry_gics(W528,3),IF($Y$3="wind四级行业",[1]!s_info_industry_gics(W528,4),IF($Y$3="证监会门类行业",[1]!s_info_industry_csrc12_n(W528,公司分析!D$5,1),""))))))))</f>
        <v>综合类行业</v>
      </c>
      <c r="Z528" s="298" t="str">
        <f>IF(Y528=行业比较!$E$6,ROW(),"")</f>
        <v/>
      </c>
      <c r="AA528" s="125"/>
      <c r="AB528" s="125"/>
      <c r="AC528" s="125"/>
      <c r="AD528" s="125"/>
      <c r="AE528" s="125"/>
      <c r="AF528" s="125"/>
      <c r="AG528" s="125"/>
      <c r="AH528" s="125"/>
      <c r="AI528" s="125"/>
      <c r="AJ528" s="125"/>
      <c r="AK528" s="125"/>
      <c r="AL528" s="125"/>
      <c r="AM528" s="125"/>
      <c r="AN528" s="125"/>
      <c r="AO528" s="125"/>
      <c r="AP528" s="125"/>
    </row>
    <row r="529" spans="2:42" x14ac:dyDescent="0.35">
      <c r="B529" s="125"/>
      <c r="C529" s="125"/>
      <c r="D529" s="125"/>
      <c r="E529" s="125"/>
      <c r="F529" s="125"/>
      <c r="G529" s="125"/>
      <c r="H529" s="125"/>
      <c r="I529" s="269"/>
      <c r="J529" s="134"/>
      <c r="K529" s="134"/>
      <c r="L529" s="134"/>
      <c r="M529" s="134"/>
      <c r="N529" s="286"/>
      <c r="O529" s="286"/>
      <c r="P529" s="125"/>
      <c r="Q529" s="125"/>
      <c r="R529" s="125"/>
      <c r="S529" s="125"/>
      <c r="T529" s="125"/>
      <c r="U529" s="297"/>
      <c r="V529" s="253">
        <f t="shared" si="16"/>
        <v>0</v>
      </c>
      <c r="W529" s="348" t="str">
        <f>IF(板块成分!B531="","",板块成分!B531)</f>
        <v>0660.HK</v>
      </c>
      <c r="X529" s="270" t="str">
        <f>[1]!s_info_name(W529)</f>
        <v>玮俊生物科技</v>
      </c>
      <c r="Y529" s="335" t="str">
        <f>IF($Y$3="申万一级行业",[1]!s_info_industry_sw_2021(W529,公司分析!D$5,1),IF($Y$3="申万二级行业",[1]!s_info_industry_sw_2021(W529,公司分析!D$5,2),IF($Y$3="申万三级行业",[1]!s_info_industry_sw_2021(W529,公司分析!D$5,3),IF($Y$3="wind一级行业",[1]!s_info_industry_gics(W529,1),IF($Y$3="wind二级行业",[1]!s_info_industry_gics(W529,2),IF($Y$3="wind三级行业",[1]!s_info_industry_gics(W529,3),IF($Y$3="wind四级行业",[1]!s_info_industry_gics(W529,4),IF($Y$3="证监会门类行业",[1]!s_info_industry_csrc12_n(W529,公司分析!D$5,1),""))))))))</f>
        <v>食品加工与肉类</v>
      </c>
      <c r="Z529" s="298" t="str">
        <f>IF(Y529=行业比较!$E$6,ROW(),"")</f>
        <v/>
      </c>
      <c r="AA529" s="125"/>
      <c r="AB529" s="125"/>
      <c r="AC529" s="125"/>
      <c r="AD529" s="125"/>
      <c r="AE529" s="125"/>
      <c r="AF529" s="125"/>
      <c r="AG529" s="125"/>
      <c r="AH529" s="125"/>
      <c r="AI529" s="125"/>
      <c r="AJ529" s="125"/>
      <c r="AK529" s="125"/>
      <c r="AL529" s="125"/>
      <c r="AM529" s="125"/>
      <c r="AN529" s="125"/>
      <c r="AO529" s="125"/>
      <c r="AP529" s="125"/>
    </row>
    <row r="530" spans="2:42" x14ac:dyDescent="0.35">
      <c r="B530" s="125"/>
      <c r="C530" s="125"/>
      <c r="D530" s="125"/>
      <c r="E530" s="125"/>
      <c r="F530" s="125"/>
      <c r="G530" s="125"/>
      <c r="H530" s="125"/>
      <c r="I530" s="269"/>
      <c r="J530" s="134"/>
      <c r="K530" s="134"/>
      <c r="L530" s="134"/>
      <c r="M530" s="134"/>
      <c r="N530" s="286"/>
      <c r="O530" s="286"/>
      <c r="P530" s="125"/>
      <c r="Q530" s="125"/>
      <c r="R530" s="125"/>
      <c r="S530" s="125"/>
      <c r="T530" s="125"/>
      <c r="U530" s="297"/>
      <c r="V530" s="253">
        <f t="shared" si="16"/>
        <v>0</v>
      </c>
      <c r="W530" s="348" t="str">
        <f>IF(板块成分!B532="","",板块成分!B532)</f>
        <v>0661.HK</v>
      </c>
      <c r="X530" s="270" t="str">
        <f>[1]!s_info_name(W530)</f>
        <v>中国大冶有色金属</v>
      </c>
      <c r="Y530" s="335" t="str">
        <f>IF($Y$3="申万一级行业",[1]!s_info_industry_sw_2021(W530,公司分析!D$5,1),IF($Y$3="申万二级行业",[1]!s_info_industry_sw_2021(W530,公司分析!D$5,2),IF($Y$3="申万三级行业",[1]!s_info_industry_sw_2021(W530,公司分析!D$5,3),IF($Y$3="wind一级行业",[1]!s_info_industry_gics(W530,1),IF($Y$3="wind二级行业",[1]!s_info_industry_gics(W530,2),IF($Y$3="wind三级行业",[1]!s_info_industry_gics(W530,3),IF($Y$3="wind四级行业",[1]!s_info_industry_gics(W530,4),IF($Y$3="证监会门类行业",[1]!s_info_industry_csrc12_n(W530,公司分析!D$5,1),""))))))))</f>
        <v>铜</v>
      </c>
      <c r="Z530" s="298" t="str">
        <f>IF(Y530=行业比较!$E$6,ROW(),"")</f>
        <v/>
      </c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5"/>
      <c r="AL530" s="125"/>
      <c r="AM530" s="125"/>
      <c r="AN530" s="125"/>
      <c r="AO530" s="125"/>
      <c r="AP530" s="125"/>
    </row>
    <row r="531" spans="2:42" x14ac:dyDescent="0.35">
      <c r="B531" s="125"/>
      <c r="C531" s="125"/>
      <c r="D531" s="125"/>
      <c r="E531" s="125"/>
      <c r="F531" s="125"/>
      <c r="G531" s="125"/>
      <c r="H531" s="125"/>
      <c r="I531" s="269"/>
      <c r="J531" s="134"/>
      <c r="K531" s="134"/>
      <c r="L531" s="134"/>
      <c r="M531" s="134"/>
      <c r="N531" s="286"/>
      <c r="O531" s="286"/>
      <c r="P531" s="125"/>
      <c r="Q531" s="125"/>
      <c r="R531" s="125"/>
      <c r="S531" s="125"/>
      <c r="T531" s="125"/>
      <c r="U531" s="297"/>
      <c r="V531" s="253">
        <f t="shared" si="16"/>
        <v>0</v>
      </c>
      <c r="W531" s="348" t="str">
        <f>IF(板块成分!B533="","",板块成分!B533)</f>
        <v>0662.HK</v>
      </c>
      <c r="X531" s="270" t="str">
        <f>[1]!s_info_name(W531)</f>
        <v>亚洲金融</v>
      </c>
      <c r="Y531" s="335" t="str">
        <f>IF($Y$3="申万一级行业",[1]!s_info_industry_sw_2021(W531,公司分析!D$5,1),IF($Y$3="申万二级行业",[1]!s_info_industry_sw_2021(W531,公司分析!D$5,2),IF($Y$3="申万三级行业",[1]!s_info_industry_sw_2021(W531,公司分析!D$5,3),IF($Y$3="wind一级行业",[1]!s_info_industry_gics(W531,1),IF($Y$3="wind二级行业",[1]!s_info_industry_gics(W531,2),IF($Y$3="wind三级行业",[1]!s_info_industry_gics(W531,3),IF($Y$3="wind四级行业",[1]!s_info_industry_gics(W531,4),IF($Y$3="证监会门类行业",[1]!s_info_industry_csrc12_n(W531,公司分析!D$5,1),""))))))))</f>
        <v>多元化保险</v>
      </c>
      <c r="Z531" s="298" t="str">
        <f>IF(Y531=行业比较!$E$6,ROW(),"")</f>
        <v/>
      </c>
      <c r="AA531" s="125"/>
      <c r="AB531" s="125"/>
      <c r="AC531" s="125"/>
      <c r="AD531" s="125"/>
      <c r="AE531" s="125"/>
      <c r="AF531" s="125"/>
      <c r="AG531" s="125"/>
      <c r="AH531" s="125"/>
      <c r="AI531" s="125"/>
      <c r="AJ531" s="125"/>
      <c r="AK531" s="125"/>
      <c r="AL531" s="125"/>
      <c r="AM531" s="125"/>
      <c r="AN531" s="125"/>
      <c r="AO531" s="125"/>
      <c r="AP531" s="125"/>
    </row>
    <row r="532" spans="2:42" x14ac:dyDescent="0.35">
      <c r="B532" s="125"/>
      <c r="C532" s="125"/>
      <c r="D532" s="125"/>
      <c r="E532" s="125"/>
      <c r="F532" s="125"/>
      <c r="G532" s="125"/>
      <c r="H532" s="125"/>
      <c r="I532" s="269"/>
      <c r="J532" s="134"/>
      <c r="K532" s="134"/>
      <c r="L532" s="134"/>
      <c r="M532" s="134"/>
      <c r="N532" s="286"/>
      <c r="O532" s="286"/>
      <c r="P532" s="125"/>
      <c r="Q532" s="125"/>
      <c r="R532" s="125"/>
      <c r="S532" s="125"/>
      <c r="T532" s="125"/>
      <c r="U532" s="297"/>
      <c r="V532" s="253">
        <f t="shared" si="16"/>
        <v>0</v>
      </c>
      <c r="W532" s="348" t="str">
        <f>IF(板块成分!B534="","",板块成分!B534)</f>
        <v>0663.HK</v>
      </c>
      <c r="X532" s="270" t="str">
        <f>[1]!s_info_name(W532)</f>
        <v>金山能源</v>
      </c>
      <c r="Y532" s="335" t="str">
        <f>IF($Y$3="申万一级行业",[1]!s_info_industry_sw_2021(W532,公司分析!D$5,1),IF($Y$3="申万二级行业",[1]!s_info_industry_sw_2021(W532,公司分析!D$5,2),IF($Y$3="申万三级行业",[1]!s_info_industry_sw_2021(W532,公司分析!D$5,3),IF($Y$3="wind一级行业",[1]!s_info_industry_gics(W532,1),IF($Y$3="wind二级行业",[1]!s_info_industry_gics(W532,2),IF($Y$3="wind三级行业",[1]!s_info_industry_gics(W532,3),IF($Y$3="wind四级行业",[1]!s_info_industry_gics(W532,4),IF($Y$3="证监会门类行业",[1]!s_info_industry_csrc12_n(W532,公司分析!D$5,1),""))))))))</f>
        <v>综合性石油天然气</v>
      </c>
      <c r="Z532" s="298" t="str">
        <f>IF(Y532=行业比较!$E$6,ROW(),"")</f>
        <v/>
      </c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5"/>
      <c r="AL532" s="125"/>
      <c r="AM532" s="125"/>
      <c r="AN532" s="125"/>
      <c r="AO532" s="125"/>
      <c r="AP532" s="125"/>
    </row>
    <row r="533" spans="2:42" x14ac:dyDescent="0.35">
      <c r="B533" s="125"/>
      <c r="C533" s="125"/>
      <c r="D533" s="125"/>
      <c r="E533" s="125"/>
      <c r="F533" s="125"/>
      <c r="G533" s="125"/>
      <c r="H533" s="125"/>
      <c r="I533" s="269"/>
      <c r="J533" s="134"/>
      <c r="K533" s="134"/>
      <c r="L533" s="134"/>
      <c r="M533" s="134"/>
      <c r="N533" s="286"/>
      <c r="O533" s="286"/>
      <c r="P533" s="125"/>
      <c r="Q533" s="125"/>
      <c r="R533" s="125"/>
      <c r="S533" s="125"/>
      <c r="T533" s="125"/>
      <c r="U533" s="297"/>
      <c r="V533" s="253">
        <f t="shared" si="16"/>
        <v>0</v>
      </c>
      <c r="W533" s="348" t="str">
        <f>IF(板块成分!B535="","",板块成分!B535)</f>
        <v>0666.HK</v>
      </c>
      <c r="X533" s="270" t="str">
        <f>[1]!s_info_name(W533)</f>
        <v>瑞浦兰钧</v>
      </c>
      <c r="Y533" s="335" t="str">
        <f>IF($Y$3="申万一级行业",[1]!s_info_industry_sw_2021(W533,公司分析!D$5,1),IF($Y$3="申万二级行业",[1]!s_info_industry_sw_2021(W533,公司分析!D$5,2),IF($Y$3="申万三级行业",[1]!s_info_industry_sw_2021(W533,公司分析!D$5,3),IF($Y$3="wind一级行业",[1]!s_info_industry_gics(W533,1),IF($Y$3="wind二级行业",[1]!s_info_industry_gics(W533,2),IF($Y$3="wind三级行业",[1]!s_info_industry_gics(W533,3),IF($Y$3="wind四级行业",[1]!s_info_industry_gics(W533,4),IF($Y$3="证监会门类行业",[1]!s_info_industry_csrc12_n(W533,公司分析!D$5,1),""))))))))</f>
        <v>电子元件</v>
      </c>
      <c r="Z533" s="298" t="str">
        <f>IF(Y533=行业比较!$E$6,ROW(),"")</f>
        <v/>
      </c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  <c r="AN533" s="125"/>
      <c r="AO533" s="125"/>
      <c r="AP533" s="125"/>
    </row>
    <row r="534" spans="2:42" x14ac:dyDescent="0.35">
      <c r="B534" s="125"/>
      <c r="C534" s="125"/>
      <c r="D534" s="125"/>
      <c r="E534" s="125"/>
      <c r="F534" s="125"/>
      <c r="G534" s="125"/>
      <c r="H534" s="125"/>
      <c r="I534" s="269"/>
      <c r="J534" s="134"/>
      <c r="K534" s="134"/>
      <c r="L534" s="134"/>
      <c r="M534" s="134"/>
      <c r="N534" s="286"/>
      <c r="O534" s="286"/>
      <c r="P534" s="125"/>
      <c r="Q534" s="125"/>
      <c r="R534" s="125"/>
      <c r="S534" s="125"/>
      <c r="T534" s="125"/>
      <c r="U534" s="297"/>
      <c r="V534" s="253">
        <f t="shared" si="16"/>
        <v>0</v>
      </c>
      <c r="W534" s="348" t="str">
        <f>IF(板块成分!B536="","",板块成分!B536)</f>
        <v>0667.HK</v>
      </c>
      <c r="X534" s="270" t="str">
        <f>[1]!s_info_name(W534)</f>
        <v>中国东方教育</v>
      </c>
      <c r="Y534" s="335" t="str">
        <f>IF($Y$3="申万一级行业",[1]!s_info_industry_sw_2021(W534,公司分析!D$5,1),IF($Y$3="申万二级行业",[1]!s_info_industry_sw_2021(W534,公司分析!D$5,2),IF($Y$3="申万三级行业",[1]!s_info_industry_sw_2021(W534,公司分析!D$5,3),IF($Y$3="wind一级行业",[1]!s_info_industry_gics(W534,1),IF($Y$3="wind二级行业",[1]!s_info_industry_gics(W534,2),IF($Y$3="wind三级行业",[1]!s_info_industry_gics(W534,3),IF($Y$3="wind四级行业",[1]!s_info_industry_gics(W534,4),IF($Y$3="证监会门类行业",[1]!s_info_industry_csrc12_n(W534,公司分析!D$5,1),""))))))))</f>
        <v>教育服务</v>
      </c>
      <c r="Z534" s="298" t="str">
        <f>IF(Y534=行业比较!$E$6,ROW(),"")</f>
        <v/>
      </c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5"/>
      <c r="AL534" s="125"/>
      <c r="AM534" s="125"/>
      <c r="AN534" s="125"/>
      <c r="AO534" s="125"/>
      <c r="AP534" s="125"/>
    </row>
    <row r="535" spans="2:42" x14ac:dyDescent="0.35">
      <c r="B535" s="125"/>
      <c r="C535" s="125"/>
      <c r="D535" s="125"/>
      <c r="E535" s="125"/>
      <c r="F535" s="125"/>
      <c r="G535" s="125"/>
      <c r="H535" s="125"/>
      <c r="I535" s="269"/>
      <c r="J535" s="134"/>
      <c r="K535" s="134"/>
      <c r="L535" s="134"/>
      <c r="M535" s="134"/>
      <c r="N535" s="286"/>
      <c r="O535" s="286"/>
      <c r="P535" s="125"/>
      <c r="Q535" s="125"/>
      <c r="R535" s="125"/>
      <c r="S535" s="125"/>
      <c r="T535" s="125"/>
      <c r="U535" s="297"/>
      <c r="V535" s="253">
        <f t="shared" si="16"/>
        <v>0</v>
      </c>
      <c r="W535" s="348" t="str">
        <f>IF(板块成分!B537="","",板块成分!B537)</f>
        <v>0668.HK</v>
      </c>
      <c r="X535" s="270" t="str">
        <f>[1]!s_info_name(W535)</f>
        <v>东银国际控股</v>
      </c>
      <c r="Y535" s="335" t="str">
        <f>IF($Y$3="申万一级行业",[1]!s_info_industry_sw_2021(W535,公司分析!D$5,1),IF($Y$3="申万二级行业",[1]!s_info_industry_sw_2021(W535,公司分析!D$5,2),IF($Y$3="申万三级行业",[1]!s_info_industry_sw_2021(W535,公司分析!D$5,3),IF($Y$3="wind一级行业",[1]!s_info_industry_gics(W535,1),IF($Y$3="wind二级行业",[1]!s_info_industry_gics(W535,2),IF($Y$3="wind三级行业",[1]!s_info_industry_gics(W535,3),IF($Y$3="wind四级行业",[1]!s_info_industry_gics(W535,4),IF($Y$3="证监会门类行业",[1]!s_info_industry_csrc12_n(W535,公司分析!D$5,1),""))))))))</f>
        <v>其他多元金融服务</v>
      </c>
      <c r="Z535" s="298" t="str">
        <f>IF(Y535=行业比较!$E$6,ROW(),"")</f>
        <v/>
      </c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5"/>
      <c r="AL535" s="125"/>
      <c r="AM535" s="125"/>
      <c r="AN535" s="125"/>
      <c r="AO535" s="125"/>
      <c r="AP535" s="125"/>
    </row>
    <row r="536" spans="2:42" x14ac:dyDescent="0.35">
      <c r="B536" s="125"/>
      <c r="C536" s="125"/>
      <c r="D536" s="125"/>
      <c r="E536" s="125"/>
      <c r="F536" s="125"/>
      <c r="G536" s="125"/>
      <c r="H536" s="125"/>
      <c r="I536" s="269"/>
      <c r="J536" s="134"/>
      <c r="K536" s="134"/>
      <c r="L536" s="134"/>
      <c r="M536" s="134"/>
      <c r="N536" s="286"/>
      <c r="O536" s="286"/>
      <c r="P536" s="125"/>
      <c r="Q536" s="125"/>
      <c r="R536" s="125"/>
      <c r="S536" s="125"/>
      <c r="T536" s="125"/>
      <c r="U536" s="297"/>
      <c r="V536" s="253">
        <f t="shared" si="16"/>
        <v>0</v>
      </c>
      <c r="W536" s="348" t="str">
        <f>IF(板块成分!B538="","",板块成分!B538)</f>
        <v>0669.HK</v>
      </c>
      <c r="X536" s="270" t="str">
        <f>[1]!s_info_name(W536)</f>
        <v>创科实业</v>
      </c>
      <c r="Y536" s="335" t="str">
        <f>IF($Y$3="申万一级行业",[1]!s_info_industry_sw_2021(W536,公司分析!D$5,1),IF($Y$3="申万二级行业",[1]!s_info_industry_sw_2021(W536,公司分析!D$5,2),IF($Y$3="申万三级行业",[1]!s_info_industry_sw_2021(W536,公司分析!D$5,3),IF($Y$3="wind一级行业",[1]!s_info_industry_gics(W536,1),IF($Y$3="wind二级行业",[1]!s_info_industry_gics(W536,2),IF($Y$3="wind三级行业",[1]!s_info_industry_gics(W536,3),IF($Y$3="wind四级行业",[1]!s_info_industry_gics(W536,4),IF($Y$3="证监会门类行业",[1]!s_info_industry_csrc12_n(W536,公司分析!D$5,1),""))))))))</f>
        <v>家用电器</v>
      </c>
      <c r="Z536" s="298" t="str">
        <f>IF(Y536=行业比较!$E$6,ROW(),"")</f>
        <v/>
      </c>
      <c r="AA536" s="125"/>
      <c r="AB536" s="125"/>
      <c r="AC536" s="125"/>
      <c r="AD536" s="125"/>
      <c r="AE536" s="125"/>
      <c r="AF536" s="125"/>
      <c r="AG536" s="125"/>
      <c r="AH536" s="125"/>
      <c r="AI536" s="125"/>
      <c r="AJ536" s="125"/>
      <c r="AK536" s="125"/>
      <c r="AL536" s="125"/>
      <c r="AM536" s="125"/>
      <c r="AN536" s="125"/>
      <c r="AO536" s="125"/>
      <c r="AP536" s="125"/>
    </row>
    <row r="537" spans="2:42" x14ac:dyDescent="0.35">
      <c r="B537" s="125"/>
      <c r="C537" s="125"/>
      <c r="D537" s="125"/>
      <c r="E537" s="125"/>
      <c r="F537" s="125"/>
      <c r="G537" s="125"/>
      <c r="H537" s="125"/>
      <c r="I537" s="269"/>
      <c r="J537" s="134"/>
      <c r="K537" s="134"/>
      <c r="L537" s="134"/>
      <c r="M537" s="134"/>
      <c r="N537" s="286"/>
      <c r="O537" s="286"/>
      <c r="P537" s="125"/>
      <c r="Q537" s="125"/>
      <c r="R537" s="125"/>
      <c r="S537" s="125"/>
      <c r="T537" s="125"/>
      <c r="U537" s="297"/>
      <c r="V537" s="253">
        <f t="shared" si="16"/>
        <v>0</v>
      </c>
      <c r="W537" s="348" t="str">
        <f>IF(板块成分!B539="","",板块成分!B539)</f>
        <v>0670.HK</v>
      </c>
      <c r="X537" s="270" t="str">
        <f>[1]!s_info_name(W537)</f>
        <v>中国东方航空股份</v>
      </c>
      <c r="Y537" s="335" t="str">
        <f>IF($Y$3="申万一级行业",[1]!s_info_industry_sw_2021(W537,公司分析!D$5,1),IF($Y$3="申万二级行业",[1]!s_info_industry_sw_2021(W537,公司分析!D$5,2),IF($Y$3="申万三级行业",[1]!s_info_industry_sw_2021(W537,公司分析!D$5,3),IF($Y$3="wind一级行业",[1]!s_info_industry_gics(W537,1),IF($Y$3="wind二级行业",[1]!s_info_industry_gics(W537,2),IF($Y$3="wind三级行业",[1]!s_info_industry_gics(W537,3),IF($Y$3="wind四级行业",[1]!s_info_industry_gics(W537,4),IF($Y$3="证监会门类行业",[1]!s_info_industry_csrc12_n(W537,公司分析!D$5,1),""))))))))</f>
        <v>航空</v>
      </c>
      <c r="Z537" s="298" t="str">
        <f>IF(Y537=行业比较!$E$6,ROW(),"")</f>
        <v/>
      </c>
      <c r="AA537" s="125"/>
      <c r="AB537" s="125"/>
      <c r="AC537" s="125"/>
      <c r="AD537" s="125"/>
      <c r="AE537" s="125"/>
      <c r="AF537" s="125"/>
      <c r="AG537" s="125"/>
      <c r="AH537" s="125"/>
      <c r="AI537" s="125"/>
      <c r="AJ537" s="125"/>
      <c r="AK537" s="125"/>
      <c r="AL537" s="125"/>
      <c r="AM537" s="125"/>
      <c r="AN537" s="125"/>
      <c r="AO537" s="125"/>
      <c r="AP537" s="125"/>
    </row>
    <row r="538" spans="2:42" x14ac:dyDescent="0.35">
      <c r="B538" s="125"/>
      <c r="C538" s="125"/>
      <c r="D538" s="125"/>
      <c r="E538" s="125"/>
      <c r="F538" s="125"/>
      <c r="G538" s="125"/>
      <c r="H538" s="125"/>
      <c r="I538" s="269"/>
      <c r="J538" s="134"/>
      <c r="K538" s="134"/>
      <c r="L538" s="134"/>
      <c r="M538" s="134"/>
      <c r="N538" s="286"/>
      <c r="O538" s="286"/>
      <c r="P538" s="125"/>
      <c r="Q538" s="125"/>
      <c r="R538" s="125"/>
      <c r="S538" s="125"/>
      <c r="T538" s="125"/>
      <c r="U538" s="297"/>
      <c r="V538" s="253">
        <f t="shared" si="16"/>
        <v>0</v>
      </c>
      <c r="W538" s="348" t="str">
        <f>IF(板块成分!B540="","",板块成分!B540)</f>
        <v>0672.HK</v>
      </c>
      <c r="X538" s="270" t="str">
        <f>[1]!s_info_name(W538)</f>
        <v>众安集团</v>
      </c>
      <c r="Y538" s="335" t="str">
        <f>IF($Y$3="申万一级行业",[1]!s_info_industry_sw_2021(W538,公司分析!D$5,1),IF($Y$3="申万二级行业",[1]!s_info_industry_sw_2021(W538,公司分析!D$5,2),IF($Y$3="申万三级行业",[1]!s_info_industry_sw_2021(W538,公司分析!D$5,3),IF($Y$3="wind一级行业",[1]!s_info_industry_gics(W538,1),IF($Y$3="wind二级行业",[1]!s_info_industry_gics(W538,2),IF($Y$3="wind三级行业",[1]!s_info_industry_gics(W538,3),IF($Y$3="wind四级行业",[1]!s_info_industry_gics(W538,4),IF($Y$3="证监会门类行业",[1]!s_info_industry_csrc12_n(W538,公司分析!D$5,1),""))))))))</f>
        <v>房地产开发</v>
      </c>
      <c r="Z538" s="298" t="str">
        <f>IF(Y538=行业比较!$E$6,ROW(),"")</f>
        <v/>
      </c>
      <c r="AA538" s="125"/>
      <c r="AB538" s="125"/>
      <c r="AC538" s="125"/>
      <c r="AD538" s="125"/>
      <c r="AE538" s="125"/>
      <c r="AF538" s="125"/>
      <c r="AG538" s="125"/>
      <c r="AH538" s="125"/>
      <c r="AI538" s="125"/>
      <c r="AJ538" s="125"/>
      <c r="AK538" s="125"/>
      <c r="AL538" s="125"/>
      <c r="AM538" s="125"/>
      <c r="AN538" s="125"/>
      <c r="AO538" s="125"/>
      <c r="AP538" s="125"/>
    </row>
    <row r="539" spans="2:42" x14ac:dyDescent="0.35">
      <c r="B539" s="125"/>
      <c r="C539" s="125"/>
      <c r="D539" s="125"/>
      <c r="E539" s="125"/>
      <c r="F539" s="125"/>
      <c r="G539" s="125"/>
      <c r="H539" s="125"/>
      <c r="I539" s="269"/>
      <c r="J539" s="134"/>
      <c r="K539" s="134"/>
      <c r="L539" s="134"/>
      <c r="M539" s="134"/>
      <c r="N539" s="286"/>
      <c r="O539" s="286"/>
      <c r="P539" s="125"/>
      <c r="Q539" s="125"/>
      <c r="R539" s="125"/>
      <c r="S539" s="125"/>
      <c r="T539" s="125"/>
      <c r="U539" s="297"/>
      <c r="V539" s="253">
        <f t="shared" si="16"/>
        <v>0</v>
      </c>
      <c r="W539" s="348" t="str">
        <f>IF(板块成分!B541="","",板块成分!B541)</f>
        <v>0673.HK</v>
      </c>
      <c r="X539" s="270" t="str">
        <f>[1]!s_info_name(W539)</f>
        <v>中国卫生集团</v>
      </c>
      <c r="Y539" s="335" t="str">
        <f>IF($Y$3="申万一级行业",[1]!s_info_industry_sw_2021(W539,公司分析!D$5,1),IF($Y$3="申万二级行业",[1]!s_info_industry_sw_2021(W539,公司分析!D$5,2),IF($Y$3="申万三级行业",[1]!s_info_industry_sw_2021(W539,公司分析!D$5,3),IF($Y$3="wind一级行业",[1]!s_info_industry_gics(W539,1),IF($Y$3="wind二级行业",[1]!s_info_industry_gics(W539,2),IF($Y$3="wind三级行业",[1]!s_info_industry_gics(W539,3),IF($Y$3="wind四级行业",[1]!s_info_industry_gics(W539,4),IF($Y$3="证监会门类行业",[1]!s_info_industry_csrc12_n(W539,公司分析!D$5,1),""))))))))</f>
        <v>医疗保健设备</v>
      </c>
      <c r="Z539" s="298" t="str">
        <f>IF(Y539=行业比较!$E$6,ROW(),"")</f>
        <v/>
      </c>
      <c r="AA539" s="125"/>
      <c r="AB539" s="125"/>
      <c r="AC539" s="125"/>
      <c r="AD539" s="125"/>
      <c r="AE539" s="125"/>
      <c r="AF539" s="125"/>
      <c r="AG539" s="125"/>
      <c r="AH539" s="125"/>
      <c r="AI539" s="125"/>
      <c r="AJ539" s="125"/>
      <c r="AK539" s="125"/>
      <c r="AL539" s="125"/>
      <c r="AM539" s="125"/>
      <c r="AN539" s="125"/>
      <c r="AO539" s="125"/>
      <c r="AP539" s="125"/>
    </row>
    <row r="540" spans="2:42" x14ac:dyDescent="0.35">
      <c r="B540" s="125"/>
      <c r="C540" s="125"/>
      <c r="D540" s="125"/>
      <c r="E540" s="125"/>
      <c r="F540" s="125"/>
      <c r="G540" s="125"/>
      <c r="H540" s="125"/>
      <c r="I540" s="269"/>
      <c r="J540" s="134"/>
      <c r="K540" s="134"/>
      <c r="L540" s="134"/>
      <c r="M540" s="134"/>
      <c r="N540" s="286"/>
      <c r="O540" s="286"/>
      <c r="P540" s="125"/>
      <c r="Q540" s="125"/>
      <c r="R540" s="125"/>
      <c r="S540" s="125"/>
      <c r="T540" s="125"/>
      <c r="U540" s="297"/>
      <c r="V540" s="253">
        <f t="shared" si="16"/>
        <v>0</v>
      </c>
      <c r="W540" s="348" t="str">
        <f>IF(板块成分!B542="","",板块成分!B542)</f>
        <v>0674.HK</v>
      </c>
      <c r="X540" s="270" t="str">
        <f>[1]!s_info_name(W540)</f>
        <v>中国唐商</v>
      </c>
      <c r="Y540" s="335" t="str">
        <f>IF($Y$3="申万一级行业",[1]!s_info_industry_sw_2021(W540,公司分析!D$5,1),IF($Y$3="申万二级行业",[1]!s_info_industry_sw_2021(W540,公司分析!D$5,2),IF($Y$3="申万三级行业",[1]!s_info_industry_sw_2021(W540,公司分析!D$5,3),IF($Y$3="wind一级行业",[1]!s_info_industry_gics(W540,1),IF($Y$3="wind二级行业",[1]!s_info_industry_gics(W540,2),IF($Y$3="wind三级行业",[1]!s_info_industry_gics(W540,3),IF($Y$3="wind四级行业",[1]!s_info_industry_gics(W540,4),IF($Y$3="证监会门类行业",[1]!s_info_industry_csrc12_n(W540,公司分析!D$5,1),""))))))))</f>
        <v>房地产经营公司</v>
      </c>
      <c r="Z540" s="298" t="str">
        <f>IF(Y540=行业比较!$E$6,ROW(),"")</f>
        <v/>
      </c>
      <c r="AA540" s="125"/>
      <c r="AB540" s="125"/>
      <c r="AC540" s="125"/>
      <c r="AD540" s="125"/>
      <c r="AE540" s="125"/>
      <c r="AF540" s="125"/>
      <c r="AG540" s="125"/>
      <c r="AH540" s="125"/>
      <c r="AI540" s="125"/>
      <c r="AJ540" s="125"/>
      <c r="AK540" s="125"/>
      <c r="AL540" s="125"/>
      <c r="AM540" s="125"/>
      <c r="AN540" s="125"/>
      <c r="AO540" s="125"/>
      <c r="AP540" s="125"/>
    </row>
    <row r="541" spans="2:42" x14ac:dyDescent="0.35">
      <c r="B541" s="125"/>
      <c r="C541" s="125"/>
      <c r="D541" s="125"/>
      <c r="E541" s="125"/>
      <c r="F541" s="125"/>
      <c r="G541" s="125"/>
      <c r="H541" s="125"/>
      <c r="I541" s="269"/>
      <c r="J541" s="134"/>
      <c r="K541" s="134"/>
      <c r="L541" s="134"/>
      <c r="M541" s="134"/>
      <c r="N541" s="286"/>
      <c r="O541" s="286"/>
      <c r="P541" s="125"/>
      <c r="Q541" s="125"/>
      <c r="R541" s="125"/>
      <c r="S541" s="125"/>
      <c r="T541" s="125"/>
      <c r="U541" s="297"/>
      <c r="V541" s="253">
        <f t="shared" si="16"/>
        <v>0</v>
      </c>
      <c r="W541" s="348" t="str">
        <f>IF(板块成分!B543="","",板块成分!B543)</f>
        <v>0675.HK</v>
      </c>
      <c r="X541" s="270" t="str">
        <f>[1]!s_info_name(W541)</f>
        <v>坚宝国际</v>
      </c>
      <c r="Y541" s="335" t="str">
        <f>IF($Y$3="申万一级行业",[1]!s_info_industry_sw_2021(W541,公司分析!D$5,1),IF($Y$3="申万二级行业",[1]!s_info_industry_sw_2021(W541,公司分析!D$5,2),IF($Y$3="申万三级行业",[1]!s_info_industry_sw_2021(W541,公司分析!D$5,3),IF($Y$3="wind一级行业",[1]!s_info_industry_gics(W541,1),IF($Y$3="wind二级行业",[1]!s_info_industry_gics(W541,2),IF($Y$3="wind三级行业",[1]!s_info_industry_gics(W541,3),IF($Y$3="wind四级行业",[1]!s_info_industry_gics(W541,4),IF($Y$3="证监会门类行业",[1]!s_info_industry_csrc12_n(W541,公司分析!D$5,1),""))))))))</f>
        <v>电子元件</v>
      </c>
      <c r="Z541" s="298" t="str">
        <f>IF(Y541=行业比较!$E$6,ROW(),"")</f>
        <v/>
      </c>
      <c r="AA541" s="125"/>
      <c r="AB541" s="125"/>
      <c r="AC541" s="125"/>
      <c r="AD541" s="125"/>
      <c r="AE541" s="125"/>
      <c r="AF541" s="125"/>
      <c r="AG541" s="125"/>
      <c r="AH541" s="125"/>
      <c r="AI541" s="125"/>
      <c r="AJ541" s="125"/>
      <c r="AK541" s="125"/>
      <c r="AL541" s="125"/>
      <c r="AM541" s="125"/>
      <c r="AN541" s="125"/>
      <c r="AO541" s="125"/>
      <c r="AP541" s="125"/>
    </row>
    <row r="542" spans="2:42" x14ac:dyDescent="0.35">
      <c r="B542" s="125"/>
      <c r="C542" s="125"/>
      <c r="D542" s="125"/>
      <c r="E542" s="125"/>
      <c r="F542" s="125"/>
      <c r="G542" s="125"/>
      <c r="H542" s="125"/>
      <c r="I542" s="269"/>
      <c r="J542" s="134"/>
      <c r="K542" s="134"/>
      <c r="L542" s="134"/>
      <c r="M542" s="134"/>
      <c r="N542" s="286"/>
      <c r="O542" s="286"/>
      <c r="P542" s="125"/>
      <c r="Q542" s="125"/>
      <c r="R542" s="125"/>
      <c r="S542" s="125"/>
      <c r="T542" s="125"/>
      <c r="U542" s="297"/>
      <c r="V542" s="253">
        <f t="shared" si="16"/>
        <v>0</v>
      </c>
      <c r="W542" s="348" t="str">
        <f>IF(板块成分!B544="","",板块成分!B544)</f>
        <v>0676.HK</v>
      </c>
      <c r="X542" s="270" t="str">
        <f>[1]!s_info_name(W542)</f>
        <v>创信国际</v>
      </c>
      <c r="Y542" s="335" t="str">
        <f>IF($Y$3="申万一级行业",[1]!s_info_industry_sw_2021(W542,公司分析!D$5,1),IF($Y$3="申万二级行业",[1]!s_info_industry_sw_2021(W542,公司分析!D$5,2),IF($Y$3="申万三级行业",[1]!s_info_industry_sw_2021(W542,公司分析!D$5,3),IF($Y$3="wind一级行业",[1]!s_info_industry_gics(W542,1),IF($Y$3="wind二级行业",[1]!s_info_industry_gics(W542,2),IF($Y$3="wind三级行业",[1]!s_info_industry_gics(W542,3),IF($Y$3="wind四级行业",[1]!s_info_industry_gics(W542,4),IF($Y$3="证监会门类行业",[1]!s_info_industry_csrc12_n(W542,公司分析!D$5,1),""))))))))</f>
        <v>鞋类</v>
      </c>
      <c r="Z542" s="298" t="str">
        <f>IF(Y542=行业比较!$E$6,ROW(),"")</f>
        <v/>
      </c>
      <c r="AA542" s="125"/>
      <c r="AB542" s="125"/>
      <c r="AC542" s="125"/>
      <c r="AD542" s="125"/>
      <c r="AE542" s="125"/>
      <c r="AF542" s="125"/>
      <c r="AG542" s="125"/>
      <c r="AH542" s="125"/>
      <c r="AI542" s="125"/>
      <c r="AJ542" s="125"/>
      <c r="AK542" s="125"/>
      <c r="AL542" s="125"/>
      <c r="AM542" s="125"/>
      <c r="AN542" s="125"/>
      <c r="AO542" s="125"/>
      <c r="AP542" s="125"/>
    </row>
    <row r="543" spans="2:42" x14ac:dyDescent="0.35">
      <c r="B543" s="125"/>
      <c r="C543" s="125"/>
      <c r="D543" s="125"/>
      <c r="E543" s="125"/>
      <c r="F543" s="125"/>
      <c r="G543" s="125"/>
      <c r="H543" s="125"/>
      <c r="I543" s="269"/>
      <c r="J543" s="134"/>
      <c r="K543" s="134"/>
      <c r="L543" s="134"/>
      <c r="M543" s="134"/>
      <c r="N543" s="286"/>
      <c r="O543" s="286"/>
      <c r="P543" s="125"/>
      <c r="Q543" s="125"/>
      <c r="R543" s="125"/>
      <c r="S543" s="125"/>
      <c r="T543" s="125"/>
      <c r="U543" s="297"/>
      <c r="V543" s="253">
        <f t="shared" si="16"/>
        <v>0</v>
      </c>
      <c r="W543" s="348" t="str">
        <f>IF(板块成分!B545="","",板块成分!B545)</f>
        <v>0677.HK</v>
      </c>
      <c r="X543" s="270" t="str">
        <f>[1]!s_info_name(W543)</f>
        <v>金源发展国际实业</v>
      </c>
      <c r="Y543" s="335" t="str">
        <f>IF($Y$3="申万一级行业",[1]!s_info_industry_sw_2021(W543,公司分析!D$5,1),IF($Y$3="申万二级行业",[1]!s_info_industry_sw_2021(W543,公司分析!D$5,2),IF($Y$3="申万三级行业",[1]!s_info_industry_sw_2021(W543,公司分析!D$5,3),IF($Y$3="wind一级行业",[1]!s_info_industry_gics(W543,1),IF($Y$3="wind二级行业",[1]!s_info_industry_gics(W543,2),IF($Y$3="wind三级行业",[1]!s_info_industry_gics(W543,3),IF($Y$3="wind四级行业",[1]!s_info_industry_gics(W543,4),IF($Y$3="证监会门类行业",[1]!s_info_industry_csrc12_n(W543,公司分析!D$5,1),""))))))))</f>
        <v>食品分销商</v>
      </c>
      <c r="Z543" s="298" t="str">
        <f>IF(Y543=行业比较!$E$6,ROW(),"")</f>
        <v/>
      </c>
      <c r="AA543" s="125"/>
      <c r="AB543" s="125"/>
      <c r="AC543" s="125"/>
      <c r="AD543" s="125"/>
      <c r="AE543" s="125"/>
      <c r="AF543" s="125"/>
      <c r="AG543" s="125"/>
      <c r="AH543" s="125"/>
      <c r="AI543" s="125"/>
      <c r="AJ543" s="125"/>
      <c r="AK543" s="125"/>
      <c r="AL543" s="125"/>
      <c r="AM543" s="125"/>
      <c r="AN543" s="125"/>
      <c r="AO543" s="125"/>
      <c r="AP543" s="125"/>
    </row>
    <row r="544" spans="2:42" x14ac:dyDescent="0.35">
      <c r="B544" s="125"/>
      <c r="C544" s="125"/>
      <c r="D544" s="125"/>
      <c r="E544" s="125"/>
      <c r="F544" s="125"/>
      <c r="G544" s="125"/>
      <c r="H544" s="125"/>
      <c r="I544" s="269"/>
      <c r="J544" s="134"/>
      <c r="K544" s="134"/>
      <c r="L544" s="134"/>
      <c r="M544" s="134"/>
      <c r="N544" s="286"/>
      <c r="O544" s="286"/>
      <c r="P544" s="125"/>
      <c r="Q544" s="125"/>
      <c r="R544" s="125"/>
      <c r="S544" s="125"/>
      <c r="T544" s="125"/>
      <c r="U544" s="297"/>
      <c r="V544" s="253">
        <f t="shared" si="16"/>
        <v>0</v>
      </c>
      <c r="W544" s="348" t="str">
        <f>IF(板块成分!B546="","",板块成分!B546)</f>
        <v>0679.HK</v>
      </c>
      <c r="X544" s="270" t="str">
        <f>[1]!s_info_name(W544)</f>
        <v>亚洲联网科技</v>
      </c>
      <c r="Y544" s="335" t="str">
        <f>IF($Y$3="申万一级行业",[1]!s_info_industry_sw_2021(W544,公司分析!D$5,1),IF($Y$3="申万二级行业",[1]!s_info_industry_sw_2021(W544,公司分析!D$5,2),IF($Y$3="申万三级行业",[1]!s_info_industry_sw_2021(W544,公司分析!D$5,3),IF($Y$3="wind一级行业",[1]!s_info_industry_gics(W544,1),IF($Y$3="wind二级行业",[1]!s_info_industry_gics(W544,2),IF($Y$3="wind三级行业",[1]!s_info_industry_gics(W544,3),IF($Y$3="wind四级行业",[1]!s_info_industry_gics(W544,4),IF($Y$3="证监会门类行业",[1]!s_info_industry_csrc12_n(W544,公司分析!D$5,1),""))))))))</f>
        <v>工业机械</v>
      </c>
      <c r="Z544" s="298" t="str">
        <f>IF(Y544=行业比较!$E$6,ROW(),"")</f>
        <v/>
      </c>
      <c r="AA544" s="125"/>
      <c r="AB544" s="125"/>
      <c r="AC544" s="125"/>
      <c r="AD544" s="125"/>
      <c r="AE544" s="125"/>
      <c r="AF544" s="125"/>
      <c r="AG544" s="125"/>
      <c r="AH544" s="125"/>
      <c r="AI544" s="125"/>
      <c r="AJ544" s="125"/>
      <c r="AK544" s="125"/>
      <c r="AL544" s="125"/>
      <c r="AM544" s="125"/>
      <c r="AN544" s="125"/>
      <c r="AO544" s="125"/>
      <c r="AP544" s="125"/>
    </row>
    <row r="545" spans="2:42" x14ac:dyDescent="0.35">
      <c r="B545" s="125"/>
      <c r="C545" s="125"/>
      <c r="D545" s="125"/>
      <c r="E545" s="125"/>
      <c r="F545" s="125"/>
      <c r="G545" s="125"/>
      <c r="H545" s="125"/>
      <c r="I545" s="269"/>
      <c r="J545" s="134"/>
      <c r="K545" s="134"/>
      <c r="L545" s="134"/>
      <c r="M545" s="134"/>
      <c r="N545" s="286"/>
      <c r="O545" s="286"/>
      <c r="P545" s="125"/>
      <c r="Q545" s="125"/>
      <c r="R545" s="125"/>
      <c r="S545" s="125"/>
      <c r="T545" s="125"/>
      <c r="U545" s="297"/>
      <c r="V545" s="253">
        <f t="shared" si="16"/>
        <v>0</v>
      </c>
      <c r="W545" s="348" t="str">
        <f>IF(板块成分!B547="","",板块成分!B547)</f>
        <v>0681.HK</v>
      </c>
      <c r="X545" s="270" t="str">
        <f>[1]!s_info_name(W545)</f>
        <v>中民控股</v>
      </c>
      <c r="Y545" s="335" t="str">
        <f>IF($Y$3="申万一级行业",[1]!s_info_industry_sw_2021(W545,公司分析!D$5,1),IF($Y$3="申万二级行业",[1]!s_info_industry_sw_2021(W545,公司分析!D$5,2),IF($Y$3="申万三级行业",[1]!s_info_industry_sw_2021(W545,公司分析!D$5,3),IF($Y$3="wind一级行业",[1]!s_info_industry_gics(W545,1),IF($Y$3="wind二级行业",[1]!s_info_industry_gics(W545,2),IF($Y$3="wind三级行业",[1]!s_info_industry_gics(W545,3),IF($Y$3="wind四级行业",[1]!s_info_industry_gics(W545,4),IF($Y$3="证监会门类行业",[1]!s_info_industry_csrc12_n(W545,公司分析!D$5,1),""))))))))</f>
        <v>石油与天然气的储存和运输</v>
      </c>
      <c r="Z545" s="298" t="str">
        <f>IF(Y545=行业比较!$E$6,ROW(),"")</f>
        <v/>
      </c>
      <c r="AA545" s="125"/>
      <c r="AB545" s="125"/>
      <c r="AC545" s="125"/>
      <c r="AD545" s="125"/>
      <c r="AE545" s="125"/>
      <c r="AF545" s="125"/>
      <c r="AG545" s="125"/>
      <c r="AH545" s="125"/>
      <c r="AI545" s="125"/>
      <c r="AJ545" s="125"/>
      <c r="AK545" s="125"/>
      <c r="AL545" s="125"/>
      <c r="AM545" s="125"/>
      <c r="AN545" s="125"/>
      <c r="AO545" s="125"/>
      <c r="AP545" s="125"/>
    </row>
    <row r="546" spans="2:42" x14ac:dyDescent="0.35">
      <c r="B546" s="125"/>
      <c r="C546" s="125"/>
      <c r="D546" s="125"/>
      <c r="E546" s="125"/>
      <c r="F546" s="125"/>
      <c r="G546" s="125"/>
      <c r="H546" s="125"/>
      <c r="I546" s="269"/>
      <c r="J546" s="134"/>
      <c r="K546" s="134"/>
      <c r="L546" s="134"/>
      <c r="M546" s="134"/>
      <c r="N546" s="286"/>
      <c r="O546" s="286"/>
      <c r="P546" s="125"/>
      <c r="Q546" s="125"/>
      <c r="R546" s="125"/>
      <c r="S546" s="125"/>
      <c r="T546" s="125"/>
      <c r="U546" s="297"/>
      <c r="V546" s="253">
        <f t="shared" si="16"/>
        <v>0</v>
      </c>
      <c r="W546" s="348" t="str">
        <f>IF(板块成分!B548="","",板块成分!B548)</f>
        <v>0682.HK</v>
      </c>
      <c r="X546" s="270" t="str">
        <f>[1]!s_info_name(W546)</f>
        <v>超大现代</v>
      </c>
      <c r="Y546" s="335" t="str">
        <f>IF($Y$3="申万一级行业",[1]!s_info_industry_sw_2021(W546,公司分析!D$5,1),IF($Y$3="申万二级行业",[1]!s_info_industry_sw_2021(W546,公司分析!D$5,2),IF($Y$3="申万三级行业",[1]!s_info_industry_sw_2021(W546,公司分析!D$5,3),IF($Y$3="wind一级行业",[1]!s_info_industry_gics(W546,1),IF($Y$3="wind二级行业",[1]!s_info_industry_gics(W546,2),IF($Y$3="wind三级行业",[1]!s_info_industry_gics(W546,3),IF($Y$3="wind四级行业",[1]!s_info_industry_gics(W546,4),IF($Y$3="证监会门类行业",[1]!s_info_industry_csrc12_n(W546,公司分析!D$5,1),""))))))))</f>
        <v>农产品</v>
      </c>
      <c r="Z546" s="298" t="str">
        <f>IF(Y546=行业比较!$E$6,ROW(),"")</f>
        <v/>
      </c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5"/>
      <c r="AL546" s="125"/>
      <c r="AM546" s="125"/>
      <c r="AN546" s="125"/>
      <c r="AO546" s="125"/>
      <c r="AP546" s="125"/>
    </row>
    <row r="547" spans="2:42" x14ac:dyDescent="0.35">
      <c r="B547" s="125"/>
      <c r="C547" s="125"/>
      <c r="D547" s="125"/>
      <c r="E547" s="125"/>
      <c r="F547" s="125"/>
      <c r="G547" s="125"/>
      <c r="H547" s="125"/>
      <c r="I547" s="269"/>
      <c r="J547" s="134"/>
      <c r="K547" s="134"/>
      <c r="L547" s="134"/>
      <c r="M547" s="134"/>
      <c r="N547" s="286"/>
      <c r="O547" s="286"/>
      <c r="P547" s="125"/>
      <c r="Q547" s="125"/>
      <c r="R547" s="125"/>
      <c r="S547" s="125"/>
      <c r="T547" s="125"/>
      <c r="U547" s="297"/>
      <c r="V547" s="253">
        <f t="shared" si="16"/>
        <v>0</v>
      </c>
      <c r="W547" s="348" t="str">
        <f>IF(板块成分!B549="","",板块成分!B549)</f>
        <v>0683.HK</v>
      </c>
      <c r="X547" s="270" t="str">
        <f>[1]!s_info_name(W547)</f>
        <v>嘉里建设</v>
      </c>
      <c r="Y547" s="335" t="str">
        <f>IF($Y$3="申万一级行业",[1]!s_info_industry_sw_2021(W547,公司分析!D$5,1),IF($Y$3="申万二级行业",[1]!s_info_industry_sw_2021(W547,公司分析!D$5,2),IF($Y$3="申万三级行业",[1]!s_info_industry_sw_2021(W547,公司分析!D$5,3),IF($Y$3="wind一级行业",[1]!s_info_industry_gics(W547,1),IF($Y$3="wind二级行业",[1]!s_info_industry_gics(W547,2),IF($Y$3="wind三级行业",[1]!s_info_industry_gics(W547,3),IF($Y$3="wind四级行业",[1]!s_info_industry_gics(W547,4),IF($Y$3="证监会门类行业",[1]!s_info_industry_csrc12_n(W547,公司分析!D$5,1),""))))))))</f>
        <v>多样化房地产活动</v>
      </c>
      <c r="Z547" s="298" t="str">
        <f>IF(Y547=行业比较!$E$6,ROW(),"")</f>
        <v/>
      </c>
      <c r="AA547" s="125"/>
      <c r="AB547" s="125"/>
      <c r="AC547" s="125"/>
      <c r="AD547" s="125"/>
      <c r="AE547" s="125"/>
      <c r="AF547" s="125"/>
      <c r="AG547" s="125"/>
      <c r="AH547" s="125"/>
      <c r="AI547" s="125"/>
      <c r="AJ547" s="125"/>
      <c r="AK547" s="125"/>
      <c r="AL547" s="125"/>
      <c r="AM547" s="125"/>
      <c r="AN547" s="125"/>
      <c r="AO547" s="125"/>
      <c r="AP547" s="125"/>
    </row>
    <row r="548" spans="2:42" x14ac:dyDescent="0.35">
      <c r="B548" s="125"/>
      <c r="C548" s="125"/>
      <c r="D548" s="125"/>
      <c r="E548" s="125"/>
      <c r="F548" s="125"/>
      <c r="G548" s="125"/>
      <c r="H548" s="125"/>
      <c r="I548" s="269"/>
      <c r="J548" s="134"/>
      <c r="K548" s="134"/>
      <c r="L548" s="134"/>
      <c r="M548" s="134"/>
      <c r="N548" s="286"/>
      <c r="O548" s="286"/>
      <c r="P548" s="125"/>
      <c r="Q548" s="125"/>
      <c r="R548" s="125"/>
      <c r="S548" s="125"/>
      <c r="T548" s="125"/>
      <c r="U548" s="297"/>
      <c r="V548" s="253">
        <f t="shared" si="16"/>
        <v>0</v>
      </c>
      <c r="W548" s="348" t="str">
        <f>IF(板块成分!B550="","",板块成分!B550)</f>
        <v>0684.HK</v>
      </c>
      <c r="X548" s="270" t="str">
        <f>[1]!s_info_name(W548)</f>
        <v>亚伦国际</v>
      </c>
      <c r="Y548" s="335" t="str">
        <f>IF($Y$3="申万一级行业",[1]!s_info_industry_sw_2021(W548,公司分析!D$5,1),IF($Y$3="申万二级行业",[1]!s_info_industry_sw_2021(W548,公司分析!D$5,2),IF($Y$3="申万三级行业",[1]!s_info_industry_sw_2021(W548,公司分析!D$5,3),IF($Y$3="wind一级行业",[1]!s_info_industry_gics(W548,1),IF($Y$3="wind二级行业",[1]!s_info_industry_gics(W548,2),IF($Y$3="wind三级行业",[1]!s_info_industry_gics(W548,3),IF($Y$3="wind四级行业",[1]!s_info_industry_gics(W548,4),IF($Y$3="证监会门类行业",[1]!s_info_industry_csrc12_n(W548,公司分析!D$5,1),""))))))))</f>
        <v>家用电器</v>
      </c>
      <c r="Z548" s="298" t="str">
        <f>IF(Y548=行业比较!$E$6,ROW(),"")</f>
        <v/>
      </c>
      <c r="AA548" s="125"/>
      <c r="AB548" s="125"/>
      <c r="AC548" s="125"/>
      <c r="AD548" s="125"/>
      <c r="AE548" s="125"/>
      <c r="AF548" s="125"/>
      <c r="AG548" s="125"/>
      <c r="AH548" s="125"/>
      <c r="AI548" s="125"/>
      <c r="AJ548" s="125"/>
      <c r="AK548" s="125"/>
      <c r="AL548" s="125"/>
      <c r="AM548" s="125"/>
      <c r="AN548" s="125"/>
      <c r="AO548" s="125"/>
      <c r="AP548" s="125"/>
    </row>
    <row r="549" spans="2:42" x14ac:dyDescent="0.35">
      <c r="B549" s="125"/>
      <c r="C549" s="125"/>
      <c r="D549" s="125"/>
      <c r="E549" s="125"/>
      <c r="F549" s="125"/>
      <c r="G549" s="125"/>
      <c r="H549" s="125"/>
      <c r="I549" s="269"/>
      <c r="J549" s="134"/>
      <c r="K549" s="134"/>
      <c r="L549" s="134"/>
      <c r="M549" s="134"/>
      <c r="N549" s="286"/>
      <c r="O549" s="286"/>
      <c r="P549" s="125"/>
      <c r="Q549" s="125"/>
      <c r="R549" s="125"/>
      <c r="S549" s="125"/>
      <c r="T549" s="125"/>
      <c r="U549" s="297"/>
      <c r="V549" s="253">
        <f t="shared" si="16"/>
        <v>0</v>
      </c>
      <c r="W549" s="348" t="str">
        <f>IF(板块成分!B551="","",板块成分!B551)</f>
        <v>0685.HK</v>
      </c>
      <c r="X549" s="270" t="str">
        <f>[1]!s_info_name(W549)</f>
        <v>世界华文媒体</v>
      </c>
      <c r="Y549" s="335" t="str">
        <f>IF($Y$3="申万一级行业",[1]!s_info_industry_sw_2021(W549,公司分析!D$5,1),IF($Y$3="申万二级行业",[1]!s_info_industry_sw_2021(W549,公司分析!D$5,2),IF($Y$3="申万三级行业",[1]!s_info_industry_sw_2021(W549,公司分析!D$5,3),IF($Y$3="wind一级行业",[1]!s_info_industry_gics(W549,1),IF($Y$3="wind二级行业",[1]!s_info_industry_gics(W549,2),IF($Y$3="wind三级行业",[1]!s_info_industry_gics(W549,3),IF($Y$3="wind四级行业",[1]!s_info_industry_gics(W549,4),IF($Y$3="证监会门类行业",[1]!s_info_industry_csrc12_n(W549,公司分析!D$5,1),""))))))))</f>
        <v>出版</v>
      </c>
      <c r="Z549" s="298" t="str">
        <f>IF(Y549=行业比较!$E$6,ROW(),"")</f>
        <v/>
      </c>
      <c r="AA549" s="125"/>
      <c r="AB549" s="125"/>
      <c r="AC549" s="125"/>
      <c r="AD549" s="125"/>
      <c r="AE549" s="125"/>
      <c r="AF549" s="125"/>
      <c r="AG549" s="125"/>
      <c r="AH549" s="125"/>
      <c r="AI549" s="125"/>
      <c r="AJ549" s="125"/>
      <c r="AK549" s="125"/>
      <c r="AL549" s="125"/>
      <c r="AM549" s="125"/>
      <c r="AN549" s="125"/>
      <c r="AO549" s="125"/>
      <c r="AP549" s="125"/>
    </row>
    <row r="550" spans="2:42" x14ac:dyDescent="0.35">
      <c r="B550" s="125"/>
      <c r="C550" s="125"/>
      <c r="D550" s="125"/>
      <c r="E550" s="125"/>
      <c r="F550" s="125"/>
      <c r="G550" s="125"/>
      <c r="H550" s="125"/>
      <c r="I550" s="269"/>
      <c r="J550" s="134"/>
      <c r="K550" s="134"/>
      <c r="L550" s="134"/>
      <c r="M550" s="134"/>
      <c r="N550" s="286"/>
      <c r="O550" s="286"/>
      <c r="P550" s="125"/>
      <c r="Q550" s="125"/>
      <c r="R550" s="125"/>
      <c r="S550" s="125"/>
      <c r="T550" s="125"/>
      <c r="U550" s="297"/>
      <c r="V550" s="253">
        <f t="shared" si="16"/>
        <v>0</v>
      </c>
      <c r="W550" s="348" t="str">
        <f>IF(板块成分!B552="","",板块成分!B552)</f>
        <v>0686.HK</v>
      </c>
      <c r="X550" s="270" t="str">
        <f>[1]!s_info_name(W550)</f>
        <v>北京能源国际</v>
      </c>
      <c r="Y550" s="335" t="str">
        <f>IF($Y$3="申万一级行业",[1]!s_info_industry_sw_2021(W550,公司分析!D$5,1),IF($Y$3="申万二级行业",[1]!s_info_industry_sw_2021(W550,公司分析!D$5,2),IF($Y$3="申万三级行业",[1]!s_info_industry_sw_2021(W550,公司分析!D$5,3),IF($Y$3="wind一级行业",[1]!s_info_industry_gics(W550,1),IF($Y$3="wind二级行业",[1]!s_info_industry_gics(W550,2),IF($Y$3="wind三级行业",[1]!s_info_industry_gics(W550,3),IF($Y$3="wind四级行业",[1]!s_info_industry_gics(W550,4),IF($Y$3="证监会门类行业",[1]!s_info_industry_csrc12_n(W550,公司分析!D$5,1),""))))))))</f>
        <v>新能源发电业者</v>
      </c>
      <c r="Z550" s="298" t="str">
        <f>IF(Y550=行业比较!$E$6,ROW(),"")</f>
        <v/>
      </c>
      <c r="AA550" s="125"/>
      <c r="AB550" s="125"/>
      <c r="AC550" s="125"/>
      <c r="AD550" s="125"/>
      <c r="AE550" s="125"/>
      <c r="AF550" s="125"/>
      <c r="AG550" s="125"/>
      <c r="AH550" s="125"/>
      <c r="AI550" s="125"/>
      <c r="AJ550" s="125"/>
      <c r="AK550" s="125"/>
      <c r="AL550" s="125"/>
      <c r="AM550" s="125"/>
      <c r="AN550" s="125"/>
      <c r="AO550" s="125"/>
      <c r="AP550" s="125"/>
    </row>
    <row r="551" spans="2:42" x14ac:dyDescent="0.35">
      <c r="B551" s="125"/>
      <c r="C551" s="125"/>
      <c r="D551" s="125"/>
      <c r="E551" s="125"/>
      <c r="F551" s="125"/>
      <c r="G551" s="125"/>
      <c r="H551" s="125"/>
      <c r="I551" s="269"/>
      <c r="J551" s="134"/>
      <c r="K551" s="134"/>
      <c r="L551" s="134"/>
      <c r="M551" s="134"/>
      <c r="N551" s="286"/>
      <c r="O551" s="286"/>
      <c r="P551" s="125"/>
      <c r="Q551" s="125"/>
      <c r="R551" s="125"/>
      <c r="S551" s="125"/>
      <c r="T551" s="125"/>
      <c r="U551" s="297"/>
      <c r="V551" s="253">
        <f t="shared" si="16"/>
        <v>0</v>
      </c>
      <c r="W551" s="348" t="str">
        <f>IF(板块成分!B553="","",板块成分!B553)</f>
        <v>0687.HK</v>
      </c>
      <c r="X551" s="270" t="str">
        <f>[1]!s_info_name(W551)</f>
        <v>泰升集团</v>
      </c>
      <c r="Y551" s="335" t="str">
        <f>IF($Y$3="申万一级行业",[1]!s_info_industry_sw_2021(W551,公司分析!D$5,1),IF($Y$3="申万二级行业",[1]!s_info_industry_sw_2021(W551,公司分析!D$5,2),IF($Y$3="申万三级行业",[1]!s_info_industry_sw_2021(W551,公司分析!D$5,3),IF($Y$3="wind一级行业",[1]!s_info_industry_gics(W551,1),IF($Y$3="wind二级行业",[1]!s_info_industry_gics(W551,2),IF($Y$3="wind三级行业",[1]!s_info_industry_gics(W551,3),IF($Y$3="wind四级行业",[1]!s_info_industry_gics(W551,4),IF($Y$3="证监会门类行业",[1]!s_info_industry_csrc12_n(W551,公司分析!D$5,1),""))))))))</f>
        <v>建筑与工程</v>
      </c>
      <c r="Z551" s="298" t="str">
        <f>IF(Y551=行业比较!$E$6,ROW(),"")</f>
        <v/>
      </c>
      <c r="AA551" s="125"/>
      <c r="AB551" s="125"/>
      <c r="AC551" s="125"/>
      <c r="AD551" s="125"/>
      <c r="AE551" s="125"/>
      <c r="AF551" s="125"/>
      <c r="AG551" s="125"/>
      <c r="AH551" s="125"/>
      <c r="AI551" s="125"/>
      <c r="AJ551" s="125"/>
      <c r="AK551" s="125"/>
      <c r="AL551" s="125"/>
      <c r="AM551" s="125"/>
      <c r="AN551" s="125"/>
      <c r="AO551" s="125"/>
      <c r="AP551" s="125"/>
    </row>
    <row r="552" spans="2:42" x14ac:dyDescent="0.35">
      <c r="B552" s="125"/>
      <c r="C552" s="125"/>
      <c r="D552" s="125"/>
      <c r="E552" s="125"/>
      <c r="F552" s="125"/>
      <c r="G552" s="125"/>
      <c r="H552" s="125"/>
      <c r="I552" s="269"/>
      <c r="J552" s="134"/>
      <c r="K552" s="134"/>
      <c r="L552" s="134"/>
      <c r="M552" s="134"/>
      <c r="N552" s="286"/>
      <c r="O552" s="286"/>
      <c r="P552" s="125"/>
      <c r="Q552" s="125"/>
      <c r="R552" s="125"/>
      <c r="S552" s="125"/>
      <c r="T552" s="125"/>
      <c r="U552" s="297"/>
      <c r="V552" s="253">
        <f t="shared" si="16"/>
        <v>0</v>
      </c>
      <c r="W552" s="348" t="str">
        <f>IF(板块成分!B554="","",板块成分!B554)</f>
        <v>0688.HK</v>
      </c>
      <c r="X552" s="270" t="str">
        <f>[1]!s_info_name(W552)</f>
        <v>中国海外发展</v>
      </c>
      <c r="Y552" s="335" t="str">
        <f>IF($Y$3="申万一级行业",[1]!s_info_industry_sw_2021(W552,公司分析!D$5,1),IF($Y$3="申万二级行业",[1]!s_info_industry_sw_2021(W552,公司分析!D$5,2),IF($Y$3="申万三级行业",[1]!s_info_industry_sw_2021(W552,公司分析!D$5,3),IF($Y$3="wind一级行业",[1]!s_info_industry_gics(W552,1),IF($Y$3="wind二级行业",[1]!s_info_industry_gics(W552,2),IF($Y$3="wind三级行业",[1]!s_info_industry_gics(W552,3),IF($Y$3="wind四级行业",[1]!s_info_industry_gics(W552,4),IF($Y$3="证监会门类行业",[1]!s_info_industry_csrc12_n(W552,公司分析!D$5,1),""))))))))</f>
        <v>房地产开发</v>
      </c>
      <c r="Z552" s="298" t="str">
        <f>IF(Y552=行业比较!$E$6,ROW(),"")</f>
        <v/>
      </c>
      <c r="AA552" s="125"/>
      <c r="AB552" s="125"/>
      <c r="AC552" s="125"/>
      <c r="AD552" s="125"/>
      <c r="AE552" s="125"/>
      <c r="AF552" s="125"/>
      <c r="AG552" s="125"/>
      <c r="AH552" s="125"/>
      <c r="AI552" s="125"/>
      <c r="AJ552" s="125"/>
      <c r="AK552" s="125"/>
      <c r="AL552" s="125"/>
      <c r="AM552" s="125"/>
      <c r="AN552" s="125"/>
      <c r="AO552" s="125"/>
      <c r="AP552" s="125"/>
    </row>
    <row r="553" spans="2:42" x14ac:dyDescent="0.35">
      <c r="B553" s="125"/>
      <c r="C553" s="125"/>
      <c r="D553" s="125"/>
      <c r="E553" s="125"/>
      <c r="F553" s="125"/>
      <c r="G553" s="125"/>
      <c r="H553" s="125"/>
      <c r="I553" s="269"/>
      <c r="J553" s="134"/>
      <c r="K553" s="134"/>
      <c r="L553" s="134"/>
      <c r="M553" s="134"/>
      <c r="N553" s="286"/>
      <c r="O553" s="286"/>
      <c r="P553" s="125"/>
      <c r="Q553" s="125"/>
      <c r="R553" s="125"/>
      <c r="S553" s="125"/>
      <c r="T553" s="125"/>
      <c r="U553" s="297"/>
      <c r="V553" s="253">
        <f t="shared" si="16"/>
        <v>0</v>
      </c>
      <c r="W553" s="348" t="str">
        <f>IF(板块成分!B555="","",板块成分!B555)</f>
        <v>0689.HK</v>
      </c>
      <c r="X553" s="270" t="str">
        <f>[1]!s_info_name(W553)</f>
        <v>长盈集团(控股)</v>
      </c>
      <c r="Y553" s="335" t="str">
        <f>IF($Y$3="申万一级行业",[1]!s_info_industry_sw_2021(W553,公司分析!D$5,1),IF($Y$3="申万二级行业",[1]!s_info_industry_sw_2021(W553,公司分析!D$5,2),IF($Y$3="申万三级行业",[1]!s_info_industry_sw_2021(W553,公司分析!D$5,3),IF($Y$3="wind一级行业",[1]!s_info_industry_gics(W553,1),IF($Y$3="wind二级行业",[1]!s_info_industry_gics(W553,2),IF($Y$3="wind三级行业",[1]!s_info_industry_gics(W553,3),IF($Y$3="wind四级行业",[1]!s_info_industry_gics(W553,4),IF($Y$3="证监会门类行业",[1]!s_info_industry_csrc12_n(W553,公司分析!D$5,1),""))))))))</f>
        <v>石油天然气勘探与生产</v>
      </c>
      <c r="Z553" s="298" t="str">
        <f>IF(Y553=行业比较!$E$6,ROW(),"")</f>
        <v/>
      </c>
      <c r="AA553" s="125"/>
      <c r="AB553" s="125"/>
      <c r="AC553" s="125"/>
      <c r="AD553" s="125"/>
      <c r="AE553" s="125"/>
      <c r="AF553" s="125"/>
      <c r="AG553" s="125"/>
      <c r="AH553" s="125"/>
      <c r="AI553" s="125"/>
      <c r="AJ553" s="125"/>
      <c r="AK553" s="125"/>
      <c r="AL553" s="125"/>
      <c r="AM553" s="125"/>
      <c r="AN553" s="125"/>
      <c r="AO553" s="125"/>
      <c r="AP553" s="125"/>
    </row>
    <row r="554" spans="2:42" x14ac:dyDescent="0.35">
      <c r="B554" s="125"/>
      <c r="C554" s="125"/>
      <c r="D554" s="125"/>
      <c r="E554" s="125"/>
      <c r="F554" s="125"/>
      <c r="G554" s="125"/>
      <c r="H554" s="125"/>
      <c r="I554" s="269"/>
      <c r="J554" s="134"/>
      <c r="K554" s="134"/>
      <c r="L554" s="134"/>
      <c r="M554" s="134"/>
      <c r="N554" s="286"/>
      <c r="O554" s="286"/>
      <c r="P554" s="125"/>
      <c r="Q554" s="125"/>
      <c r="R554" s="125"/>
      <c r="S554" s="125"/>
      <c r="T554" s="125"/>
      <c r="U554" s="297"/>
      <c r="V554" s="253">
        <f t="shared" si="16"/>
        <v>0</v>
      </c>
      <c r="W554" s="348" t="str">
        <f>IF(板块成分!B556="","",板块成分!B556)</f>
        <v>0690.HK</v>
      </c>
      <c r="X554" s="270" t="str">
        <f>[1]!s_info_name(W554)</f>
        <v>联康生物科技集团</v>
      </c>
      <c r="Y554" s="335" t="str">
        <f>IF($Y$3="申万一级行业",[1]!s_info_industry_sw_2021(W554,公司分析!D$5,1),IF($Y$3="申万二级行业",[1]!s_info_industry_sw_2021(W554,公司分析!D$5,2),IF($Y$3="申万三级行业",[1]!s_info_industry_sw_2021(W554,公司分析!D$5,3),IF($Y$3="wind一级行业",[1]!s_info_industry_gics(W554,1),IF($Y$3="wind二级行业",[1]!s_info_industry_gics(W554,2),IF($Y$3="wind三级行业",[1]!s_info_industry_gics(W554,3),IF($Y$3="wind四级行业",[1]!s_info_industry_gics(W554,4),IF($Y$3="证监会门类行业",[1]!s_info_industry_csrc12_n(W554,公司分析!D$5,1),""))))))))</f>
        <v>西药</v>
      </c>
      <c r="Z554" s="298" t="str">
        <f>IF(Y554=行业比较!$E$6,ROW(),"")</f>
        <v/>
      </c>
      <c r="AA554" s="125"/>
      <c r="AB554" s="125"/>
      <c r="AC554" s="125"/>
      <c r="AD554" s="125"/>
      <c r="AE554" s="125"/>
      <c r="AF554" s="125"/>
      <c r="AG554" s="125"/>
      <c r="AH554" s="125"/>
      <c r="AI554" s="125"/>
      <c r="AJ554" s="125"/>
      <c r="AK554" s="125"/>
      <c r="AL554" s="125"/>
      <c r="AM554" s="125"/>
      <c r="AN554" s="125"/>
      <c r="AO554" s="125"/>
      <c r="AP554" s="125"/>
    </row>
    <row r="555" spans="2:42" x14ac:dyDescent="0.35">
      <c r="B555" s="125"/>
      <c r="C555" s="125"/>
      <c r="D555" s="125"/>
      <c r="E555" s="125"/>
      <c r="F555" s="125"/>
      <c r="G555" s="125"/>
      <c r="H555" s="125"/>
      <c r="I555" s="269"/>
      <c r="J555" s="134"/>
      <c r="K555" s="134"/>
      <c r="L555" s="134"/>
      <c r="M555" s="134"/>
      <c r="N555" s="286"/>
      <c r="O555" s="286"/>
      <c r="P555" s="125"/>
      <c r="Q555" s="125"/>
      <c r="R555" s="125"/>
      <c r="S555" s="125"/>
      <c r="T555" s="125"/>
      <c r="U555" s="297"/>
      <c r="V555" s="253">
        <f t="shared" si="16"/>
        <v>0</v>
      </c>
      <c r="W555" s="348" t="str">
        <f>IF(板块成分!B557="","",板块成分!B557)</f>
        <v>0691.HK</v>
      </c>
      <c r="X555" s="270" t="str">
        <f>[1]!s_info_name(W555)</f>
        <v>山水水泥</v>
      </c>
      <c r="Y555" s="335" t="str">
        <f>IF($Y$3="申万一级行业",[1]!s_info_industry_sw_2021(W555,公司分析!D$5,1),IF($Y$3="申万二级行业",[1]!s_info_industry_sw_2021(W555,公司分析!D$5,2),IF($Y$3="申万三级行业",[1]!s_info_industry_sw_2021(W555,公司分析!D$5,3),IF($Y$3="wind一级行业",[1]!s_info_industry_gics(W555,1),IF($Y$3="wind二级行业",[1]!s_info_industry_gics(W555,2),IF($Y$3="wind三级行业",[1]!s_info_industry_gics(W555,3),IF($Y$3="wind四级行业",[1]!s_info_industry_gics(W555,4),IF($Y$3="证监会门类行业",[1]!s_info_industry_csrc12_n(W555,公司分析!D$5,1),""))))))))</f>
        <v>建材</v>
      </c>
      <c r="Z555" s="298" t="str">
        <f>IF(Y555=行业比较!$E$6,ROW(),"")</f>
        <v/>
      </c>
      <c r="AA555" s="125"/>
      <c r="AB555" s="125"/>
      <c r="AC555" s="125"/>
      <c r="AD555" s="125"/>
      <c r="AE555" s="125"/>
      <c r="AF555" s="125"/>
      <c r="AG555" s="125"/>
      <c r="AH555" s="125"/>
      <c r="AI555" s="125"/>
      <c r="AJ555" s="125"/>
      <c r="AK555" s="125"/>
      <c r="AL555" s="125"/>
      <c r="AM555" s="125"/>
      <c r="AN555" s="125"/>
      <c r="AO555" s="125"/>
      <c r="AP555" s="125"/>
    </row>
    <row r="556" spans="2:42" x14ac:dyDescent="0.35">
      <c r="B556" s="125"/>
      <c r="C556" s="125"/>
      <c r="D556" s="125"/>
      <c r="E556" s="125"/>
      <c r="F556" s="125"/>
      <c r="G556" s="125"/>
      <c r="H556" s="125"/>
      <c r="I556" s="269"/>
      <c r="J556" s="134"/>
      <c r="K556" s="134"/>
      <c r="L556" s="134"/>
      <c r="M556" s="134"/>
      <c r="N556" s="286"/>
      <c r="O556" s="286"/>
      <c r="P556" s="125"/>
      <c r="Q556" s="125"/>
      <c r="R556" s="125"/>
      <c r="S556" s="125"/>
      <c r="T556" s="125"/>
      <c r="U556" s="297"/>
      <c r="V556" s="253">
        <f t="shared" si="16"/>
        <v>0</v>
      </c>
      <c r="W556" s="348" t="str">
        <f>IF(板块成分!B558="","",板块成分!B558)</f>
        <v>0693.HK</v>
      </c>
      <c r="X556" s="270" t="str">
        <f>[1]!s_info_name(W556)</f>
        <v>陈唱国际</v>
      </c>
      <c r="Y556" s="335" t="str">
        <f>IF($Y$3="申万一级行业",[1]!s_info_industry_sw_2021(W556,公司分析!D$5,1),IF($Y$3="申万二级行业",[1]!s_info_industry_sw_2021(W556,公司分析!D$5,2),IF($Y$3="申万三级行业",[1]!s_info_industry_sw_2021(W556,公司分析!D$5,3),IF($Y$3="wind一级行业",[1]!s_info_industry_gics(W556,1),IF($Y$3="wind二级行业",[1]!s_info_industry_gics(W556,2),IF($Y$3="wind三级行业",[1]!s_info_industry_gics(W556,3),IF($Y$3="wind四级行业",[1]!s_info_industry_gics(W556,4),IF($Y$3="证监会门类行业",[1]!s_info_industry_csrc12_n(W556,公司分析!D$5,1),""))))))))</f>
        <v>汽车零售</v>
      </c>
      <c r="Z556" s="298" t="str">
        <f>IF(Y556=行业比较!$E$6,ROW(),"")</f>
        <v/>
      </c>
      <c r="AA556" s="125"/>
      <c r="AB556" s="125"/>
      <c r="AC556" s="125"/>
      <c r="AD556" s="125"/>
      <c r="AE556" s="125"/>
      <c r="AF556" s="125"/>
      <c r="AG556" s="125"/>
      <c r="AH556" s="125"/>
      <c r="AI556" s="125"/>
      <c r="AJ556" s="125"/>
      <c r="AK556" s="125"/>
      <c r="AL556" s="125"/>
      <c r="AM556" s="125"/>
      <c r="AN556" s="125"/>
      <c r="AO556" s="125"/>
      <c r="AP556" s="125"/>
    </row>
    <row r="557" spans="2:42" x14ac:dyDescent="0.35">
      <c r="B557" s="125"/>
      <c r="C557" s="125"/>
      <c r="D557" s="125"/>
      <c r="E557" s="125"/>
      <c r="F557" s="125"/>
      <c r="G557" s="125"/>
      <c r="H557" s="125"/>
      <c r="I557" s="269"/>
      <c r="J557" s="134"/>
      <c r="K557" s="134"/>
      <c r="L557" s="134"/>
      <c r="M557" s="134"/>
      <c r="N557" s="286"/>
      <c r="O557" s="286"/>
      <c r="P557" s="125"/>
      <c r="Q557" s="125"/>
      <c r="R557" s="125"/>
      <c r="S557" s="125"/>
      <c r="T557" s="125"/>
      <c r="U557" s="297"/>
      <c r="V557" s="253">
        <f t="shared" si="16"/>
        <v>0</v>
      </c>
      <c r="W557" s="348" t="str">
        <f>IF(板块成分!B559="","",板块成分!B559)</f>
        <v>0694.HK</v>
      </c>
      <c r="X557" s="270" t="str">
        <f>[1]!s_info_name(W557)</f>
        <v>北京首都机场股份</v>
      </c>
      <c r="Y557" s="335" t="str">
        <f>IF($Y$3="申万一级行业",[1]!s_info_industry_sw_2021(W557,公司分析!D$5,1),IF($Y$3="申万二级行业",[1]!s_info_industry_sw_2021(W557,公司分析!D$5,2),IF($Y$3="申万三级行业",[1]!s_info_industry_sw_2021(W557,公司分析!D$5,3),IF($Y$3="wind一级行业",[1]!s_info_industry_gics(W557,1),IF($Y$3="wind二级行业",[1]!s_info_industry_gics(W557,2),IF($Y$3="wind三级行业",[1]!s_info_industry_gics(W557,3),IF($Y$3="wind四级行业",[1]!s_info_industry_gics(W557,4),IF($Y$3="证监会门类行业",[1]!s_info_industry_csrc12_n(W557,公司分析!D$5,1),""))))))))</f>
        <v>机场服务</v>
      </c>
      <c r="Z557" s="298" t="str">
        <f>IF(Y557=行业比较!$E$6,ROW(),"")</f>
        <v/>
      </c>
      <c r="AA557" s="125"/>
      <c r="AB557" s="125"/>
      <c r="AC557" s="125"/>
      <c r="AD557" s="125"/>
      <c r="AE557" s="125"/>
      <c r="AF557" s="125"/>
      <c r="AG557" s="125"/>
      <c r="AH557" s="125"/>
      <c r="AI557" s="125"/>
      <c r="AJ557" s="125"/>
      <c r="AK557" s="125"/>
      <c r="AL557" s="125"/>
      <c r="AM557" s="125"/>
      <c r="AN557" s="125"/>
      <c r="AO557" s="125"/>
      <c r="AP557" s="125"/>
    </row>
    <row r="558" spans="2:42" x14ac:dyDescent="0.35">
      <c r="B558" s="125"/>
      <c r="C558" s="125"/>
      <c r="D558" s="125"/>
      <c r="E558" s="125"/>
      <c r="F558" s="125"/>
      <c r="G558" s="125"/>
      <c r="H558" s="125"/>
      <c r="I558" s="269"/>
      <c r="J558" s="134"/>
      <c r="K558" s="134"/>
      <c r="L558" s="134"/>
      <c r="M558" s="134"/>
      <c r="N558" s="286"/>
      <c r="O558" s="286"/>
      <c r="P558" s="125"/>
      <c r="Q558" s="125"/>
      <c r="R558" s="125"/>
      <c r="S558" s="125"/>
      <c r="T558" s="125"/>
      <c r="U558" s="297"/>
      <c r="V558" s="253">
        <f t="shared" si="16"/>
        <v>0</v>
      </c>
      <c r="W558" s="348" t="str">
        <f>IF(板块成分!B560="","",板块成分!B560)</f>
        <v>0695.HK</v>
      </c>
      <c r="X558" s="270" t="str">
        <f>[1]!s_info_name(W558)</f>
        <v>东吴水泥</v>
      </c>
      <c r="Y558" s="335" t="str">
        <f>IF($Y$3="申万一级行业",[1]!s_info_industry_sw_2021(W558,公司分析!D$5,1),IF($Y$3="申万二级行业",[1]!s_info_industry_sw_2021(W558,公司分析!D$5,2),IF($Y$3="申万三级行业",[1]!s_info_industry_sw_2021(W558,公司分析!D$5,3),IF($Y$3="wind一级行业",[1]!s_info_industry_gics(W558,1),IF($Y$3="wind二级行业",[1]!s_info_industry_gics(W558,2),IF($Y$3="wind三级行业",[1]!s_info_industry_gics(W558,3),IF($Y$3="wind四级行业",[1]!s_info_industry_gics(W558,4),IF($Y$3="证监会门类行业",[1]!s_info_industry_csrc12_n(W558,公司分析!D$5,1),""))))))))</f>
        <v>建材</v>
      </c>
      <c r="Z558" s="298" t="str">
        <f>IF(Y558=行业比较!$E$6,ROW(),"")</f>
        <v/>
      </c>
      <c r="AA558" s="125"/>
      <c r="AB558" s="125"/>
      <c r="AC558" s="125"/>
      <c r="AD558" s="125"/>
      <c r="AE558" s="125"/>
      <c r="AF558" s="125"/>
      <c r="AG558" s="125"/>
      <c r="AH558" s="125"/>
      <c r="AI558" s="125"/>
      <c r="AJ558" s="125"/>
      <c r="AK558" s="125"/>
      <c r="AL558" s="125"/>
      <c r="AM558" s="125"/>
      <c r="AN558" s="125"/>
      <c r="AO558" s="125"/>
      <c r="AP558" s="125"/>
    </row>
    <row r="559" spans="2:42" x14ac:dyDescent="0.35">
      <c r="B559" s="125"/>
      <c r="C559" s="125"/>
      <c r="D559" s="125"/>
      <c r="E559" s="125"/>
      <c r="F559" s="125"/>
      <c r="G559" s="125"/>
      <c r="H559" s="125"/>
      <c r="I559" s="269"/>
      <c r="J559" s="134"/>
      <c r="K559" s="134"/>
      <c r="L559" s="134"/>
      <c r="M559" s="134"/>
      <c r="N559" s="286"/>
      <c r="O559" s="286"/>
      <c r="P559" s="125"/>
      <c r="Q559" s="125"/>
      <c r="R559" s="125"/>
      <c r="S559" s="125"/>
      <c r="T559" s="125"/>
      <c r="U559" s="297"/>
      <c r="V559" s="253">
        <f t="shared" si="16"/>
        <v>0</v>
      </c>
      <c r="W559" s="348" t="str">
        <f>IF(板块成分!B561="","",板块成分!B561)</f>
        <v>0696.HK</v>
      </c>
      <c r="X559" s="270" t="str">
        <f>[1]!s_info_name(W559)</f>
        <v>中国民航信息网络</v>
      </c>
      <c r="Y559" s="335" t="str">
        <f>IF($Y$3="申万一级行业",[1]!s_info_industry_sw_2021(W559,公司分析!D$5,1),IF($Y$3="申万二级行业",[1]!s_info_industry_sw_2021(W559,公司分析!D$5,2),IF($Y$3="申万三级行业",[1]!s_info_industry_sw_2021(W559,公司分析!D$5,3),IF($Y$3="wind一级行业",[1]!s_info_industry_gics(W559,1),IF($Y$3="wind二级行业",[1]!s_info_industry_gics(W559,2),IF($Y$3="wind三级行业",[1]!s_info_industry_gics(W559,3),IF($Y$3="wind四级行业",[1]!s_info_industry_gics(W559,4),IF($Y$3="证监会门类行业",[1]!s_info_industry_csrc12_n(W559,公司分析!D$5,1),""))))))))</f>
        <v>数据处理与外包服务</v>
      </c>
      <c r="Z559" s="298" t="str">
        <f>IF(Y559=行业比较!$E$6,ROW(),"")</f>
        <v/>
      </c>
      <c r="AA559" s="125"/>
      <c r="AB559" s="125"/>
      <c r="AC559" s="125"/>
      <c r="AD559" s="125"/>
      <c r="AE559" s="125"/>
      <c r="AF559" s="125"/>
      <c r="AG559" s="125"/>
      <c r="AH559" s="125"/>
      <c r="AI559" s="125"/>
      <c r="AJ559" s="125"/>
      <c r="AK559" s="125"/>
      <c r="AL559" s="125"/>
      <c r="AM559" s="125"/>
      <c r="AN559" s="125"/>
      <c r="AO559" s="125"/>
      <c r="AP559" s="125"/>
    </row>
    <row r="560" spans="2:42" x14ac:dyDescent="0.35">
      <c r="B560" s="125"/>
      <c r="C560" s="125"/>
      <c r="D560" s="125"/>
      <c r="E560" s="125"/>
      <c r="F560" s="125"/>
      <c r="G560" s="125"/>
      <c r="H560" s="125"/>
      <c r="I560" s="269"/>
      <c r="J560" s="134"/>
      <c r="K560" s="134"/>
      <c r="L560" s="134"/>
      <c r="M560" s="134"/>
      <c r="N560" s="286"/>
      <c r="O560" s="286"/>
      <c r="P560" s="125"/>
      <c r="Q560" s="125"/>
      <c r="R560" s="125"/>
      <c r="S560" s="125"/>
      <c r="T560" s="125"/>
      <c r="U560" s="297"/>
      <c r="V560" s="253">
        <f t="shared" si="16"/>
        <v>0</v>
      </c>
      <c r="W560" s="348" t="str">
        <f>IF(板块成分!B562="","",板块成分!B562)</f>
        <v>0697.HK</v>
      </c>
      <c r="X560" s="270" t="str">
        <f>[1]!s_info_name(W560)</f>
        <v>首程控股</v>
      </c>
      <c r="Y560" s="335" t="str">
        <f>IF($Y$3="申万一级行业",[1]!s_info_industry_sw_2021(W560,公司分析!D$5,1),IF($Y$3="申万二级行业",[1]!s_info_industry_sw_2021(W560,公司分析!D$5,2),IF($Y$3="申万三级行业",[1]!s_info_industry_sw_2021(W560,公司分析!D$5,3),IF($Y$3="wind一级行业",[1]!s_info_industry_gics(W560,1),IF($Y$3="wind二级行业",[1]!s_info_industry_gics(W560,2),IF($Y$3="wind三级行业",[1]!s_info_industry_gics(W560,3),IF($Y$3="wind四级行业",[1]!s_info_industry_gics(W560,4),IF($Y$3="证监会门类行业",[1]!s_info_industry_csrc12_n(W560,公司分析!D$5,1),""))))))))</f>
        <v>资产管理与托管银行</v>
      </c>
      <c r="Z560" s="298" t="str">
        <f>IF(Y560=行业比较!$E$6,ROW(),"")</f>
        <v/>
      </c>
      <c r="AA560" s="125"/>
      <c r="AB560" s="125"/>
      <c r="AC560" s="125"/>
      <c r="AD560" s="125"/>
      <c r="AE560" s="125"/>
      <c r="AF560" s="125"/>
      <c r="AG560" s="125"/>
      <c r="AH560" s="125"/>
      <c r="AI560" s="125"/>
      <c r="AJ560" s="125"/>
      <c r="AK560" s="125"/>
      <c r="AL560" s="125"/>
      <c r="AM560" s="125"/>
      <c r="AN560" s="125"/>
      <c r="AO560" s="125"/>
      <c r="AP560" s="125"/>
    </row>
    <row r="561" spans="2:42" x14ac:dyDescent="0.35">
      <c r="B561" s="125"/>
      <c r="C561" s="125"/>
      <c r="D561" s="125"/>
      <c r="E561" s="125"/>
      <c r="F561" s="125"/>
      <c r="G561" s="125"/>
      <c r="H561" s="125"/>
      <c r="I561" s="269"/>
      <c r="J561" s="134"/>
      <c r="K561" s="134"/>
      <c r="L561" s="134"/>
      <c r="M561" s="134"/>
      <c r="N561" s="286"/>
      <c r="O561" s="286"/>
      <c r="P561" s="125"/>
      <c r="Q561" s="125"/>
      <c r="R561" s="125"/>
      <c r="S561" s="125"/>
      <c r="T561" s="125"/>
      <c r="U561" s="297"/>
      <c r="V561" s="253">
        <f t="shared" si="16"/>
        <v>0</v>
      </c>
      <c r="W561" s="348" t="str">
        <f>IF(板块成分!B563="","",板块成分!B563)</f>
        <v>0698.HK</v>
      </c>
      <c r="X561" s="270" t="str">
        <f>[1]!s_info_name(W561)</f>
        <v>通达集团</v>
      </c>
      <c r="Y561" s="335" t="str">
        <f>IF($Y$3="申万一级行业",[1]!s_info_industry_sw_2021(W561,公司分析!D$5,1),IF($Y$3="申万二级行业",[1]!s_info_industry_sw_2021(W561,公司分析!D$5,2),IF($Y$3="申万三级行业",[1]!s_info_industry_sw_2021(W561,公司分析!D$5,3),IF($Y$3="wind一级行业",[1]!s_info_industry_gics(W561,1),IF($Y$3="wind二级行业",[1]!s_info_industry_gics(W561,2),IF($Y$3="wind三级行业",[1]!s_info_industry_gics(W561,3),IF($Y$3="wind四级行业",[1]!s_info_industry_gics(W561,4),IF($Y$3="证监会门类行业",[1]!s_info_industry_csrc12_n(W561,公司分析!D$5,1),""))))))))</f>
        <v>电子元件</v>
      </c>
      <c r="Z561" s="298" t="str">
        <f>IF(Y561=行业比较!$E$6,ROW(),"")</f>
        <v/>
      </c>
      <c r="AA561" s="125"/>
      <c r="AB561" s="125"/>
      <c r="AC561" s="125"/>
      <c r="AD561" s="125"/>
      <c r="AE561" s="125"/>
      <c r="AF561" s="125"/>
      <c r="AG561" s="125"/>
      <c r="AH561" s="125"/>
      <c r="AI561" s="125"/>
      <c r="AJ561" s="125"/>
      <c r="AK561" s="125"/>
      <c r="AL561" s="125"/>
      <c r="AM561" s="125"/>
      <c r="AN561" s="125"/>
      <c r="AO561" s="125"/>
      <c r="AP561" s="125"/>
    </row>
    <row r="562" spans="2:42" x14ac:dyDescent="0.35">
      <c r="B562" s="125"/>
      <c r="C562" s="125"/>
      <c r="D562" s="125"/>
      <c r="E562" s="125"/>
      <c r="F562" s="125"/>
      <c r="G562" s="125"/>
      <c r="H562" s="125"/>
      <c r="I562" s="269"/>
      <c r="J562" s="134"/>
      <c r="K562" s="134"/>
      <c r="L562" s="134"/>
      <c r="M562" s="134"/>
      <c r="N562" s="286"/>
      <c r="O562" s="286"/>
      <c r="P562" s="125"/>
      <c r="Q562" s="125"/>
      <c r="R562" s="125"/>
      <c r="S562" s="125"/>
      <c r="T562" s="125"/>
      <c r="U562" s="297"/>
      <c r="V562" s="253">
        <f t="shared" si="16"/>
        <v>2</v>
      </c>
      <c r="W562" s="348" t="str">
        <f>IF(板块成分!B564="","",板块成分!B564)</f>
        <v>0700.HK</v>
      </c>
      <c r="X562" s="270" t="str">
        <f>[1]!s_info_name(W562)</f>
        <v>腾讯控股</v>
      </c>
      <c r="Y562" s="335" t="str">
        <f>IF($Y$3="申万一级行业",[1]!s_info_industry_sw_2021(W562,公司分析!D$5,1),IF($Y$3="申万二级行业",[1]!s_info_industry_sw_2021(W562,公司分析!D$5,2),IF($Y$3="申万三级行业",[1]!s_info_industry_sw_2021(W562,公司分析!D$5,3),IF($Y$3="wind一级行业",[1]!s_info_industry_gics(W562,1),IF($Y$3="wind二级行业",[1]!s_info_industry_gics(W562,2),IF($Y$3="wind三级行业",[1]!s_info_industry_gics(W562,3),IF($Y$3="wind四级行业",[1]!s_info_industry_gics(W562,4),IF($Y$3="证监会门类行业",[1]!s_info_industry_csrc12_n(W562,公司分析!D$5,1),""))))))))</f>
        <v>互联网软件与服务</v>
      </c>
      <c r="Z562" s="298">
        <f>IF(Y562=行业比较!$E$6,ROW(),"")</f>
        <v>562</v>
      </c>
      <c r="AA562" s="125"/>
      <c r="AB562" s="125"/>
      <c r="AC562" s="125"/>
      <c r="AD562" s="125"/>
      <c r="AE562" s="125"/>
      <c r="AF562" s="125"/>
      <c r="AG562" s="125"/>
      <c r="AH562" s="125"/>
      <c r="AI562" s="125"/>
      <c r="AJ562" s="125"/>
      <c r="AK562" s="125"/>
      <c r="AL562" s="125"/>
      <c r="AM562" s="125"/>
      <c r="AN562" s="125"/>
      <c r="AO562" s="125"/>
      <c r="AP562" s="125"/>
    </row>
    <row r="563" spans="2:42" x14ac:dyDescent="0.35">
      <c r="B563" s="125"/>
      <c r="C563" s="125"/>
      <c r="D563" s="125"/>
      <c r="E563" s="125"/>
      <c r="F563" s="125"/>
      <c r="G563" s="125"/>
      <c r="H563" s="125"/>
      <c r="I563" s="269"/>
      <c r="J563" s="134"/>
      <c r="K563" s="134"/>
      <c r="L563" s="134"/>
      <c r="M563" s="134"/>
      <c r="N563" s="286"/>
      <c r="O563" s="286"/>
      <c r="P563" s="125"/>
      <c r="Q563" s="125"/>
      <c r="R563" s="125"/>
      <c r="S563" s="125"/>
      <c r="T563" s="125"/>
      <c r="U563" s="297"/>
      <c r="V563" s="253">
        <f t="shared" si="16"/>
        <v>0</v>
      </c>
      <c r="W563" s="348" t="str">
        <f>IF(板块成分!B565="","",板块成分!B565)</f>
        <v>0701.HK</v>
      </c>
      <c r="X563" s="270" t="str">
        <f>[1]!s_info_name(W563)</f>
        <v>CNT GROUP</v>
      </c>
      <c r="Y563" s="335" t="str">
        <f>IF($Y$3="申万一级行业",[1]!s_info_industry_sw_2021(W563,公司分析!D$5,1),IF($Y$3="申万二级行业",[1]!s_info_industry_sw_2021(W563,公司分析!D$5,2),IF($Y$3="申万三级行业",[1]!s_info_industry_sw_2021(W563,公司分析!D$5,3),IF($Y$3="wind一级行业",[1]!s_info_industry_gics(W563,1),IF($Y$3="wind二级行业",[1]!s_info_industry_gics(W563,2),IF($Y$3="wind三级行业",[1]!s_info_industry_gics(W563,3),IF($Y$3="wind四级行业",[1]!s_info_industry_gics(W563,4),IF($Y$3="证监会门类行业",[1]!s_info_industry_csrc12_n(W563,公司分析!D$5,1),""))))))))</f>
        <v>特种化工</v>
      </c>
      <c r="Z563" s="298" t="str">
        <f>IF(Y563=行业比较!$E$6,ROW(),"")</f>
        <v/>
      </c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5"/>
      <c r="AL563" s="125"/>
      <c r="AM563" s="125"/>
      <c r="AN563" s="125"/>
      <c r="AO563" s="125"/>
      <c r="AP563" s="125"/>
    </row>
    <row r="564" spans="2:42" x14ac:dyDescent="0.35">
      <c r="B564" s="125"/>
      <c r="C564" s="125"/>
      <c r="D564" s="125"/>
      <c r="E564" s="125"/>
      <c r="F564" s="125"/>
      <c r="G564" s="125"/>
      <c r="H564" s="125"/>
      <c r="I564" s="269"/>
      <c r="J564" s="134"/>
      <c r="K564" s="134"/>
      <c r="L564" s="134"/>
      <c r="M564" s="134"/>
      <c r="N564" s="286"/>
      <c r="O564" s="286"/>
      <c r="P564" s="125"/>
      <c r="Q564" s="125"/>
      <c r="R564" s="125"/>
      <c r="S564" s="125"/>
      <c r="T564" s="125"/>
      <c r="U564" s="297"/>
      <c r="V564" s="253">
        <f t="shared" si="16"/>
        <v>0</v>
      </c>
      <c r="W564" s="348" t="str">
        <f>IF(板块成分!B566="","",板块成分!B566)</f>
        <v>0702.HK</v>
      </c>
      <c r="X564" s="270" t="str">
        <f>[1]!s_info_name(W564)</f>
        <v>中国油气控股</v>
      </c>
      <c r="Y564" s="335" t="str">
        <f>IF($Y$3="申万一级行业",[1]!s_info_industry_sw_2021(W564,公司分析!D$5,1),IF($Y$3="申万二级行业",[1]!s_info_industry_sw_2021(W564,公司分析!D$5,2),IF($Y$3="申万三级行业",[1]!s_info_industry_sw_2021(W564,公司分析!D$5,3),IF($Y$3="wind一级行业",[1]!s_info_industry_gics(W564,1),IF($Y$3="wind二级行业",[1]!s_info_industry_gics(W564,2),IF($Y$3="wind三级行业",[1]!s_info_industry_gics(W564,3),IF($Y$3="wind四级行业",[1]!s_info_industry_gics(W564,4),IF($Y$3="证监会门类行业",[1]!s_info_industry_csrc12_n(W564,公司分析!D$5,1),""))))))))</f>
        <v>石油天然气勘探与生产</v>
      </c>
      <c r="Z564" s="298" t="str">
        <f>IF(Y564=行业比较!$E$6,ROW(),"")</f>
        <v/>
      </c>
      <c r="AA564" s="125"/>
      <c r="AB564" s="125"/>
      <c r="AC564" s="125"/>
      <c r="AD564" s="125"/>
      <c r="AE564" s="125"/>
      <c r="AF564" s="125"/>
      <c r="AG564" s="125"/>
      <c r="AH564" s="125"/>
      <c r="AI564" s="125"/>
      <c r="AJ564" s="125"/>
      <c r="AK564" s="125"/>
      <c r="AL564" s="125"/>
      <c r="AM564" s="125"/>
      <c r="AN564" s="125"/>
      <c r="AO564" s="125"/>
      <c r="AP564" s="125"/>
    </row>
    <row r="565" spans="2:42" x14ac:dyDescent="0.35">
      <c r="B565" s="125"/>
      <c r="C565" s="125"/>
      <c r="D565" s="125"/>
      <c r="E565" s="125"/>
      <c r="F565" s="125"/>
      <c r="G565" s="125"/>
      <c r="H565" s="125"/>
      <c r="I565" s="269"/>
      <c r="J565" s="134"/>
      <c r="K565" s="134"/>
      <c r="L565" s="134"/>
      <c r="M565" s="134"/>
      <c r="N565" s="286"/>
      <c r="O565" s="286"/>
      <c r="P565" s="125"/>
      <c r="Q565" s="125"/>
      <c r="R565" s="125"/>
      <c r="S565" s="125"/>
      <c r="T565" s="125"/>
      <c r="U565" s="297"/>
      <c r="V565" s="253">
        <f t="shared" si="16"/>
        <v>0</v>
      </c>
      <c r="W565" s="348" t="str">
        <f>IF(板块成分!B567="","",板块成分!B567)</f>
        <v>0703.HK</v>
      </c>
      <c r="X565" s="270" t="str">
        <f>[1]!s_info_name(W565)</f>
        <v>FUTURE BRIGHT</v>
      </c>
      <c r="Y565" s="335" t="str">
        <f>IF($Y$3="申万一级行业",[1]!s_info_industry_sw_2021(W565,公司分析!D$5,1),IF($Y$3="申万二级行业",[1]!s_info_industry_sw_2021(W565,公司分析!D$5,2),IF($Y$3="申万三级行业",[1]!s_info_industry_sw_2021(W565,公司分析!D$5,3),IF($Y$3="wind一级行业",[1]!s_info_industry_gics(W565,1),IF($Y$3="wind二级行业",[1]!s_info_industry_gics(W565,2),IF($Y$3="wind三级行业",[1]!s_info_industry_gics(W565,3),IF($Y$3="wind四级行业",[1]!s_info_industry_gics(W565,4),IF($Y$3="证监会门类行业",[1]!s_info_industry_csrc12_n(W565,公司分析!D$5,1),""))))))))</f>
        <v>餐馆</v>
      </c>
      <c r="Z565" s="298" t="str">
        <f>IF(Y565=行业比较!$E$6,ROW(),"")</f>
        <v/>
      </c>
      <c r="AA565" s="125"/>
      <c r="AB565" s="125"/>
      <c r="AC565" s="125"/>
      <c r="AD565" s="125"/>
      <c r="AE565" s="125"/>
      <c r="AF565" s="125"/>
      <c r="AG565" s="125"/>
      <c r="AH565" s="125"/>
      <c r="AI565" s="125"/>
      <c r="AJ565" s="125"/>
      <c r="AK565" s="125"/>
      <c r="AL565" s="125"/>
      <c r="AM565" s="125"/>
      <c r="AN565" s="125"/>
      <c r="AO565" s="125"/>
      <c r="AP565" s="125"/>
    </row>
    <row r="566" spans="2:42" x14ac:dyDescent="0.35">
      <c r="B566" s="125"/>
      <c r="C566" s="125"/>
      <c r="D566" s="125"/>
      <c r="E566" s="125"/>
      <c r="F566" s="125"/>
      <c r="G566" s="125"/>
      <c r="H566" s="125"/>
      <c r="I566" s="269"/>
      <c r="J566" s="134"/>
      <c r="K566" s="134"/>
      <c r="L566" s="134"/>
      <c r="M566" s="134"/>
      <c r="N566" s="286"/>
      <c r="O566" s="286"/>
      <c r="P566" s="125"/>
      <c r="Q566" s="125"/>
      <c r="R566" s="125"/>
      <c r="S566" s="125"/>
      <c r="T566" s="125"/>
      <c r="U566" s="297"/>
      <c r="V566" s="253">
        <f t="shared" si="16"/>
        <v>0</v>
      </c>
      <c r="W566" s="348" t="str">
        <f>IF(板块成分!B568="","",板块成分!B568)</f>
        <v>0704.HK</v>
      </c>
      <c r="X566" s="270" t="str">
        <f>[1]!s_info_name(W566)</f>
        <v>和嘉控股</v>
      </c>
      <c r="Y566" s="335" t="str">
        <f>IF($Y$3="申万一级行业",[1]!s_info_industry_sw_2021(W566,公司分析!D$5,1),IF($Y$3="申万二级行业",[1]!s_info_industry_sw_2021(W566,公司分析!D$5,2),IF($Y$3="申万三级行业",[1]!s_info_industry_sw_2021(W566,公司分析!D$5,3),IF($Y$3="wind一级行业",[1]!s_info_industry_gics(W566,1),IF($Y$3="wind二级行业",[1]!s_info_industry_gics(W566,2),IF($Y$3="wind三级行业",[1]!s_info_industry_gics(W566,3),IF($Y$3="wind四级行业",[1]!s_info_industry_gics(W566,4),IF($Y$3="证监会门类行业",[1]!s_info_industry_csrc12_n(W566,公司分析!D$5,1),""))))))))</f>
        <v>煤炭与消费用燃料</v>
      </c>
      <c r="Z566" s="298" t="str">
        <f>IF(Y566=行业比较!$E$6,ROW(),"")</f>
        <v/>
      </c>
      <c r="AA566" s="125"/>
      <c r="AB566" s="125"/>
      <c r="AC566" s="125"/>
      <c r="AD566" s="125"/>
      <c r="AE566" s="125"/>
      <c r="AF566" s="125"/>
      <c r="AG566" s="125"/>
      <c r="AH566" s="125"/>
      <c r="AI566" s="125"/>
      <c r="AJ566" s="125"/>
      <c r="AK566" s="125"/>
      <c r="AL566" s="125"/>
      <c r="AM566" s="125"/>
      <c r="AN566" s="125"/>
      <c r="AO566" s="125"/>
      <c r="AP566" s="125"/>
    </row>
    <row r="567" spans="2:42" x14ac:dyDescent="0.35">
      <c r="B567" s="125"/>
      <c r="C567" s="125"/>
      <c r="D567" s="125"/>
      <c r="E567" s="125"/>
      <c r="F567" s="125"/>
      <c r="G567" s="125"/>
      <c r="H567" s="125"/>
      <c r="I567" s="269"/>
      <c r="J567" s="134"/>
      <c r="K567" s="134"/>
      <c r="L567" s="134"/>
      <c r="M567" s="134"/>
      <c r="N567" s="286"/>
      <c r="O567" s="286"/>
      <c r="P567" s="125"/>
      <c r="Q567" s="125"/>
      <c r="R567" s="125"/>
      <c r="S567" s="125"/>
      <c r="T567" s="125"/>
      <c r="U567" s="297"/>
      <c r="V567" s="253">
        <f t="shared" si="16"/>
        <v>0</v>
      </c>
      <c r="W567" s="348" t="str">
        <f>IF(板块成分!B569="","",板块成分!B569)</f>
        <v>0707.HK</v>
      </c>
      <c r="X567" s="270" t="str">
        <f>[1]!s_info_name(W567)</f>
        <v>亚洲电视控股</v>
      </c>
      <c r="Y567" s="335" t="str">
        <f>IF($Y$3="申万一级行业",[1]!s_info_industry_sw_2021(W567,公司分析!D$5,1),IF($Y$3="申万二级行业",[1]!s_info_industry_sw_2021(W567,公司分析!D$5,2),IF($Y$3="申万三级行业",[1]!s_info_industry_sw_2021(W567,公司分析!D$5,3),IF($Y$3="wind一级行业",[1]!s_info_industry_gics(W567,1),IF($Y$3="wind二级行业",[1]!s_info_industry_gics(W567,2),IF($Y$3="wind三级行业",[1]!s_info_industry_gics(W567,3),IF($Y$3="wind四级行业",[1]!s_info_industry_gics(W567,4),IF($Y$3="证监会门类行业",[1]!s_info_industry_csrc12_n(W567,公司分析!D$5,1),""))))))))</f>
        <v>纺织品</v>
      </c>
      <c r="Z567" s="298" t="str">
        <f>IF(Y567=行业比较!$E$6,ROW(),"")</f>
        <v/>
      </c>
      <c r="AA567" s="125"/>
      <c r="AB567" s="125"/>
      <c r="AC567" s="125"/>
      <c r="AD567" s="125"/>
      <c r="AE567" s="125"/>
      <c r="AF567" s="125"/>
      <c r="AG567" s="125"/>
      <c r="AH567" s="125"/>
      <c r="AI567" s="125"/>
      <c r="AJ567" s="125"/>
      <c r="AK567" s="125"/>
      <c r="AL567" s="125"/>
      <c r="AM567" s="125"/>
      <c r="AN567" s="125"/>
      <c r="AO567" s="125"/>
      <c r="AP567" s="125"/>
    </row>
    <row r="568" spans="2:42" x14ac:dyDescent="0.35">
      <c r="B568" s="125"/>
      <c r="C568" s="125"/>
      <c r="D568" s="125"/>
      <c r="E568" s="125"/>
      <c r="F568" s="125"/>
      <c r="G568" s="125"/>
      <c r="H568" s="125"/>
      <c r="I568" s="269"/>
      <c r="J568" s="134"/>
      <c r="K568" s="134"/>
      <c r="L568" s="134"/>
      <c r="M568" s="134"/>
      <c r="N568" s="286"/>
      <c r="O568" s="286"/>
      <c r="P568" s="125"/>
      <c r="Q568" s="125"/>
      <c r="R568" s="125"/>
      <c r="S568" s="125"/>
      <c r="T568" s="125"/>
      <c r="U568" s="297"/>
      <c r="V568" s="253">
        <f t="shared" si="16"/>
        <v>0</v>
      </c>
      <c r="W568" s="348" t="str">
        <f>IF(板块成分!B570="","",板块成分!B570)</f>
        <v>0708.HK</v>
      </c>
      <c r="X568" s="270" t="str">
        <f>[1]!s_info_name(W568)</f>
        <v>恒大汽车</v>
      </c>
      <c r="Y568" s="335" t="str">
        <f>IF($Y$3="申万一级行业",[1]!s_info_industry_sw_2021(W568,公司分析!D$5,1),IF($Y$3="申万二级行业",[1]!s_info_industry_sw_2021(W568,公司分析!D$5,2),IF($Y$3="申万三级行业",[1]!s_info_industry_sw_2021(W568,公司分析!D$5,3),IF($Y$3="wind一级行业",[1]!s_info_industry_gics(W568,1),IF($Y$3="wind二级行业",[1]!s_info_industry_gics(W568,2),IF($Y$3="wind三级行业",[1]!s_info_industry_gics(W568,3),IF($Y$3="wind四级行业",[1]!s_info_industry_gics(W568,4),IF($Y$3="证监会门类行业",[1]!s_info_industry_csrc12_n(W568,公司分析!D$5,1),""))))))))</f>
        <v>机动车零配件与设备</v>
      </c>
      <c r="Z568" s="298" t="str">
        <f>IF(Y568=行业比较!$E$6,ROW(),"")</f>
        <v/>
      </c>
      <c r="AA568" s="125"/>
      <c r="AB568" s="125"/>
      <c r="AC568" s="125"/>
      <c r="AD568" s="125"/>
      <c r="AE568" s="125"/>
      <c r="AF568" s="125"/>
      <c r="AG568" s="125"/>
      <c r="AH568" s="125"/>
      <c r="AI568" s="125"/>
      <c r="AJ568" s="125"/>
      <c r="AK568" s="125"/>
      <c r="AL568" s="125"/>
      <c r="AM568" s="125"/>
      <c r="AN568" s="125"/>
      <c r="AO568" s="125"/>
      <c r="AP568" s="125"/>
    </row>
    <row r="569" spans="2:42" x14ac:dyDescent="0.35">
      <c r="B569" s="125"/>
      <c r="C569" s="125"/>
      <c r="D569" s="125"/>
      <c r="E569" s="125"/>
      <c r="F569" s="125"/>
      <c r="G569" s="125"/>
      <c r="H569" s="125"/>
      <c r="I569" s="269"/>
      <c r="J569" s="134"/>
      <c r="K569" s="134"/>
      <c r="L569" s="134"/>
      <c r="M569" s="134"/>
      <c r="N569" s="286"/>
      <c r="O569" s="286"/>
      <c r="P569" s="125"/>
      <c r="Q569" s="125"/>
      <c r="R569" s="125"/>
      <c r="S569" s="125"/>
      <c r="T569" s="125"/>
      <c r="U569" s="297"/>
      <c r="V569" s="253">
        <f t="shared" si="16"/>
        <v>0</v>
      </c>
      <c r="W569" s="348" t="str">
        <f>IF(板块成分!B571="","",板块成分!B571)</f>
        <v>0709.HK</v>
      </c>
      <c r="X569" s="270" t="str">
        <f>[1]!s_info_name(W569)</f>
        <v>佐丹奴国际</v>
      </c>
      <c r="Y569" s="335" t="str">
        <f>IF($Y$3="申万一级行业",[1]!s_info_industry_sw_2021(W569,公司分析!D$5,1),IF($Y$3="申万二级行业",[1]!s_info_industry_sw_2021(W569,公司分析!D$5,2),IF($Y$3="申万三级行业",[1]!s_info_industry_sw_2021(W569,公司分析!D$5,3),IF($Y$3="wind一级行业",[1]!s_info_industry_gics(W569,1),IF($Y$3="wind二级行业",[1]!s_info_industry_gics(W569,2),IF($Y$3="wind三级行业",[1]!s_info_industry_gics(W569,3),IF($Y$3="wind四级行业",[1]!s_info_industry_gics(W569,4),IF($Y$3="证监会门类行业",[1]!s_info_industry_csrc12_n(W569,公司分析!D$5,1),""))))))))</f>
        <v>服装零售</v>
      </c>
      <c r="Z569" s="298" t="str">
        <f>IF(Y569=行业比较!$E$6,ROW(),"")</f>
        <v/>
      </c>
      <c r="AA569" s="125"/>
      <c r="AB569" s="125"/>
      <c r="AC569" s="125"/>
      <c r="AD569" s="125"/>
      <c r="AE569" s="125"/>
      <c r="AF569" s="125"/>
      <c r="AG569" s="125"/>
      <c r="AH569" s="125"/>
      <c r="AI569" s="125"/>
      <c r="AJ569" s="125"/>
      <c r="AK569" s="125"/>
      <c r="AL569" s="125"/>
      <c r="AM569" s="125"/>
      <c r="AN569" s="125"/>
      <c r="AO569" s="125"/>
      <c r="AP569" s="125"/>
    </row>
    <row r="570" spans="2:42" x14ac:dyDescent="0.35">
      <c r="B570" s="125"/>
      <c r="C570" s="125"/>
      <c r="D570" s="125"/>
      <c r="E570" s="125"/>
      <c r="F570" s="125"/>
      <c r="G570" s="125"/>
      <c r="H570" s="125"/>
      <c r="I570" s="269"/>
      <c r="J570" s="134"/>
      <c r="K570" s="134"/>
      <c r="L570" s="134"/>
      <c r="M570" s="134"/>
      <c r="N570" s="286"/>
      <c r="O570" s="286"/>
      <c r="P570" s="125"/>
      <c r="Q570" s="125"/>
      <c r="R570" s="125"/>
      <c r="S570" s="125"/>
      <c r="T570" s="125"/>
      <c r="U570" s="297"/>
      <c r="V570" s="253">
        <f t="shared" si="16"/>
        <v>0</v>
      </c>
      <c r="W570" s="348" t="str">
        <f>IF(板块成分!B572="","",板块成分!B572)</f>
        <v>0710.HK</v>
      </c>
      <c r="X570" s="270" t="str">
        <f>[1]!s_info_name(W570)</f>
        <v>京东方精电</v>
      </c>
      <c r="Y570" s="335" t="str">
        <f>IF($Y$3="申万一级行业",[1]!s_info_industry_sw_2021(W570,公司分析!D$5,1),IF($Y$3="申万二级行业",[1]!s_info_industry_sw_2021(W570,公司分析!D$5,2),IF($Y$3="申万三级行业",[1]!s_info_industry_sw_2021(W570,公司分析!D$5,3),IF($Y$3="wind一级行业",[1]!s_info_industry_gics(W570,1),IF($Y$3="wind二级行业",[1]!s_info_industry_gics(W570,2),IF($Y$3="wind三级行业",[1]!s_info_industry_gics(W570,3),IF($Y$3="wind四级行业",[1]!s_info_industry_gics(W570,4),IF($Y$3="证监会门类行业",[1]!s_info_industry_csrc12_n(W570,公司分析!D$5,1),""))))))))</f>
        <v>机动车零配件与设备</v>
      </c>
      <c r="Z570" s="298" t="str">
        <f>IF(Y570=行业比较!$E$6,ROW(),"")</f>
        <v/>
      </c>
      <c r="AA570" s="125"/>
      <c r="AB570" s="125"/>
      <c r="AC570" s="125"/>
      <c r="AD570" s="125"/>
      <c r="AE570" s="125"/>
      <c r="AF570" s="125"/>
      <c r="AG570" s="125"/>
      <c r="AH570" s="125"/>
      <c r="AI570" s="125"/>
      <c r="AJ570" s="125"/>
      <c r="AK570" s="125"/>
      <c r="AL570" s="125"/>
      <c r="AM570" s="125"/>
      <c r="AN570" s="125"/>
      <c r="AO570" s="125"/>
      <c r="AP570" s="125"/>
    </row>
    <row r="571" spans="2:42" x14ac:dyDescent="0.35">
      <c r="B571" s="125"/>
      <c r="C571" s="125"/>
      <c r="D571" s="125"/>
      <c r="E571" s="125"/>
      <c r="F571" s="125"/>
      <c r="G571" s="125"/>
      <c r="H571" s="125"/>
      <c r="I571" s="269"/>
      <c r="J571" s="134"/>
      <c r="K571" s="134"/>
      <c r="L571" s="134"/>
      <c r="M571" s="134"/>
      <c r="N571" s="286"/>
      <c r="O571" s="286"/>
      <c r="P571" s="125"/>
      <c r="Q571" s="125"/>
      <c r="R571" s="125"/>
      <c r="S571" s="125"/>
      <c r="T571" s="125"/>
      <c r="U571" s="297"/>
      <c r="V571" s="253">
        <f t="shared" si="16"/>
        <v>0</v>
      </c>
      <c r="W571" s="348" t="str">
        <f>IF(板块成分!B573="","",板块成分!B573)</f>
        <v>0711.HK</v>
      </c>
      <c r="X571" s="270" t="str">
        <f>[1]!s_info_name(W571)</f>
        <v>亚洲联合基建控股</v>
      </c>
      <c r="Y571" s="335" t="str">
        <f>IF($Y$3="申万一级行业",[1]!s_info_industry_sw_2021(W571,公司分析!D$5,1),IF($Y$3="申万二级行业",[1]!s_info_industry_sw_2021(W571,公司分析!D$5,2),IF($Y$3="申万三级行业",[1]!s_info_industry_sw_2021(W571,公司分析!D$5,3),IF($Y$3="wind一级行业",[1]!s_info_industry_gics(W571,1),IF($Y$3="wind二级行业",[1]!s_info_industry_gics(W571,2),IF($Y$3="wind三级行业",[1]!s_info_industry_gics(W571,3),IF($Y$3="wind四级行业",[1]!s_info_industry_gics(W571,4),IF($Y$3="证监会门类行业",[1]!s_info_industry_csrc12_n(W571,公司分析!D$5,1),""))))))))</f>
        <v>建筑与工程</v>
      </c>
      <c r="Z571" s="298" t="str">
        <f>IF(Y571=行业比较!$E$6,ROW(),"")</f>
        <v/>
      </c>
      <c r="AA571" s="125"/>
      <c r="AB571" s="125"/>
      <c r="AC571" s="125"/>
      <c r="AD571" s="125"/>
      <c r="AE571" s="125"/>
      <c r="AF571" s="125"/>
      <c r="AG571" s="125"/>
      <c r="AH571" s="125"/>
      <c r="AI571" s="125"/>
      <c r="AJ571" s="125"/>
      <c r="AK571" s="125"/>
      <c r="AL571" s="125"/>
      <c r="AM571" s="125"/>
      <c r="AN571" s="125"/>
      <c r="AO571" s="125"/>
      <c r="AP571" s="125"/>
    </row>
    <row r="572" spans="2:42" x14ac:dyDescent="0.35">
      <c r="B572" s="125"/>
      <c r="C572" s="125"/>
      <c r="D572" s="125"/>
      <c r="E572" s="125"/>
      <c r="F572" s="125"/>
      <c r="G572" s="125"/>
      <c r="H572" s="125"/>
      <c r="I572" s="269"/>
      <c r="J572" s="134"/>
      <c r="K572" s="134"/>
      <c r="L572" s="134"/>
      <c r="M572" s="134"/>
      <c r="N572" s="286"/>
      <c r="O572" s="286"/>
      <c r="P572" s="125"/>
      <c r="Q572" s="125"/>
      <c r="R572" s="125"/>
      <c r="S572" s="125"/>
      <c r="T572" s="125"/>
      <c r="U572" s="297"/>
      <c r="V572" s="253">
        <f t="shared" si="16"/>
        <v>0</v>
      </c>
      <c r="W572" s="348" t="str">
        <f>IF(板块成分!B574="","",板块成分!B574)</f>
        <v>0712.HK</v>
      </c>
      <c r="X572" s="270" t="str">
        <f>[1]!s_info_name(W572)</f>
        <v>卡姆丹克太阳能</v>
      </c>
      <c r="Y572" s="335" t="str">
        <f>IF($Y$3="申万一级行业",[1]!s_info_industry_sw_2021(W572,公司分析!D$5,1),IF($Y$3="申万二级行业",[1]!s_info_industry_sw_2021(W572,公司分析!D$5,2),IF($Y$3="申万三级行业",[1]!s_info_industry_sw_2021(W572,公司分析!D$5,3),IF($Y$3="wind一级行业",[1]!s_info_industry_gics(W572,1),IF($Y$3="wind二级行业",[1]!s_info_industry_gics(W572,2),IF($Y$3="wind三级行业",[1]!s_info_industry_gics(W572,3),IF($Y$3="wind四级行业",[1]!s_info_industry_gics(W572,4),IF($Y$3="证监会门类行业",[1]!s_info_industry_csrc12_n(W572,公司分析!D$5,1),""))))))))</f>
        <v>新能源发电业者</v>
      </c>
      <c r="Z572" s="298" t="str">
        <f>IF(Y572=行业比较!$E$6,ROW(),"")</f>
        <v/>
      </c>
      <c r="AA572" s="125"/>
      <c r="AB572" s="125"/>
      <c r="AC572" s="125"/>
      <c r="AD572" s="125"/>
      <c r="AE572" s="125"/>
      <c r="AF572" s="125"/>
      <c r="AG572" s="125"/>
      <c r="AH572" s="125"/>
      <c r="AI572" s="125"/>
      <c r="AJ572" s="125"/>
      <c r="AK572" s="125"/>
      <c r="AL572" s="125"/>
      <c r="AM572" s="125"/>
      <c r="AN572" s="125"/>
      <c r="AO572" s="125"/>
      <c r="AP572" s="125"/>
    </row>
    <row r="573" spans="2:42" x14ac:dyDescent="0.35">
      <c r="B573" s="125"/>
      <c r="C573" s="125"/>
      <c r="D573" s="125"/>
      <c r="E573" s="125"/>
      <c r="F573" s="125"/>
      <c r="G573" s="125"/>
      <c r="H573" s="125"/>
      <c r="I573" s="269"/>
      <c r="J573" s="134"/>
      <c r="K573" s="134"/>
      <c r="L573" s="134"/>
      <c r="M573" s="134"/>
      <c r="N573" s="286"/>
      <c r="O573" s="286"/>
      <c r="P573" s="125"/>
      <c r="Q573" s="125"/>
      <c r="R573" s="125"/>
      <c r="S573" s="125"/>
      <c r="T573" s="125"/>
      <c r="U573" s="297"/>
      <c r="V573" s="253">
        <f t="shared" si="16"/>
        <v>0</v>
      </c>
      <c r="W573" s="348" t="str">
        <f>IF(板块成分!B575="","",板块成分!B575)</f>
        <v>0713.HK</v>
      </c>
      <c r="X573" s="270" t="str">
        <f>[1]!s_info_name(W573)</f>
        <v>世界(集团)</v>
      </c>
      <c r="Y573" s="335" t="str">
        <f>IF($Y$3="申万一级行业",[1]!s_info_industry_sw_2021(W573,公司分析!D$5,1),IF($Y$3="申万二级行业",[1]!s_info_industry_sw_2021(W573,公司分析!D$5,2),IF($Y$3="申万三级行业",[1]!s_info_industry_sw_2021(W573,公司分析!D$5,3),IF($Y$3="wind一级行业",[1]!s_info_industry_gics(W573,1),IF($Y$3="wind二级行业",[1]!s_info_industry_gics(W573,2),IF($Y$3="wind三级行业",[1]!s_info_industry_gics(W573,3),IF($Y$3="wind四级行业",[1]!s_info_industry_gics(W573,4),IF($Y$3="证监会门类行业",[1]!s_info_industry_csrc12_n(W573,公司分析!D$5,1),""))))))))</f>
        <v>家庭用品</v>
      </c>
      <c r="Z573" s="298" t="str">
        <f>IF(Y573=行业比较!$E$6,ROW(),"")</f>
        <v/>
      </c>
      <c r="AA573" s="125"/>
      <c r="AB573" s="125"/>
      <c r="AC573" s="125"/>
      <c r="AD573" s="125"/>
      <c r="AE573" s="125"/>
      <c r="AF573" s="125"/>
      <c r="AG573" s="125"/>
      <c r="AH573" s="125"/>
      <c r="AI573" s="125"/>
      <c r="AJ573" s="125"/>
      <c r="AK573" s="125"/>
      <c r="AL573" s="125"/>
      <c r="AM573" s="125"/>
      <c r="AN573" s="125"/>
      <c r="AO573" s="125"/>
      <c r="AP573" s="125"/>
    </row>
    <row r="574" spans="2:42" x14ac:dyDescent="0.35">
      <c r="B574" s="125"/>
      <c r="C574" s="125"/>
      <c r="D574" s="125"/>
      <c r="E574" s="125"/>
      <c r="F574" s="125"/>
      <c r="G574" s="125"/>
      <c r="H574" s="125"/>
      <c r="I574" s="269"/>
      <c r="J574" s="134"/>
      <c r="K574" s="134"/>
      <c r="L574" s="134"/>
      <c r="M574" s="134"/>
      <c r="N574" s="286"/>
      <c r="O574" s="286"/>
      <c r="P574" s="125"/>
      <c r="Q574" s="125"/>
      <c r="R574" s="125"/>
      <c r="S574" s="125"/>
      <c r="T574" s="125"/>
      <c r="U574" s="297"/>
      <c r="V574" s="253">
        <f t="shared" si="16"/>
        <v>0</v>
      </c>
      <c r="W574" s="348" t="str">
        <f>IF(板块成分!B576="","",板块成分!B576)</f>
        <v>0715.HK</v>
      </c>
      <c r="X574" s="270" t="str">
        <f>[1]!s_info_name(W574)</f>
        <v>中泛控股</v>
      </c>
      <c r="Y574" s="335" t="str">
        <f>IF($Y$3="申万一级行业",[1]!s_info_industry_sw_2021(W574,公司分析!D$5,1),IF($Y$3="申万二级行业",[1]!s_info_industry_sw_2021(W574,公司分析!D$5,2),IF($Y$3="申万三级行业",[1]!s_info_industry_sw_2021(W574,公司分析!D$5,3),IF($Y$3="wind一级行业",[1]!s_info_industry_gics(W574,1),IF($Y$3="wind二级行业",[1]!s_info_industry_gics(W574,2),IF($Y$3="wind三级行业",[1]!s_info_industry_gics(W574,3),IF($Y$3="wind四级行业",[1]!s_info_industry_gics(W574,4),IF($Y$3="证监会门类行业",[1]!s_info_industry_csrc12_n(W574,公司分析!D$5,1),""))))))))</f>
        <v>房地产经营公司</v>
      </c>
      <c r="Z574" s="298" t="str">
        <f>IF(Y574=行业比较!$E$6,ROW(),"")</f>
        <v/>
      </c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5"/>
      <c r="AL574" s="125"/>
      <c r="AM574" s="125"/>
      <c r="AN574" s="125"/>
      <c r="AO574" s="125"/>
      <c r="AP574" s="125"/>
    </row>
    <row r="575" spans="2:42" x14ac:dyDescent="0.35">
      <c r="B575" s="125"/>
      <c r="C575" s="125"/>
      <c r="D575" s="125"/>
      <c r="E575" s="125"/>
      <c r="F575" s="125"/>
      <c r="G575" s="125"/>
      <c r="H575" s="125"/>
      <c r="I575" s="269"/>
      <c r="J575" s="134"/>
      <c r="K575" s="134"/>
      <c r="L575" s="134"/>
      <c r="M575" s="134"/>
      <c r="N575" s="286"/>
      <c r="O575" s="286"/>
      <c r="P575" s="125"/>
      <c r="Q575" s="125"/>
      <c r="R575" s="125"/>
      <c r="S575" s="125"/>
      <c r="T575" s="125"/>
      <c r="U575" s="297"/>
      <c r="V575" s="253">
        <f t="shared" si="16"/>
        <v>0</v>
      </c>
      <c r="W575" s="348" t="str">
        <f>IF(板块成分!B577="","",板块成分!B577)</f>
        <v>0716.HK</v>
      </c>
      <c r="X575" s="270" t="str">
        <f>[1]!s_info_name(W575)</f>
        <v>胜狮货柜</v>
      </c>
      <c r="Y575" s="335" t="str">
        <f>IF($Y$3="申万一级行业",[1]!s_info_industry_sw_2021(W575,公司分析!D$5,1),IF($Y$3="申万二级行业",[1]!s_info_industry_sw_2021(W575,公司分析!D$5,2),IF($Y$3="申万三级行业",[1]!s_info_industry_sw_2021(W575,公司分析!D$5,3),IF($Y$3="wind一级行业",[1]!s_info_industry_gics(W575,1),IF($Y$3="wind二级行业",[1]!s_info_industry_gics(W575,2),IF($Y$3="wind三级行业",[1]!s_info_industry_gics(W575,3),IF($Y$3="wind四级行业",[1]!s_info_industry_gics(W575,4),IF($Y$3="证监会门类行业",[1]!s_info_industry_csrc12_n(W575,公司分析!D$5,1),""))))))))</f>
        <v>海运</v>
      </c>
      <c r="Z575" s="298" t="str">
        <f>IF(Y575=行业比较!$E$6,ROW(),"")</f>
        <v/>
      </c>
      <c r="AA575" s="125"/>
      <c r="AB575" s="125"/>
      <c r="AC575" s="125"/>
      <c r="AD575" s="125"/>
      <c r="AE575" s="125"/>
      <c r="AF575" s="125"/>
      <c r="AG575" s="125"/>
      <c r="AH575" s="125"/>
      <c r="AI575" s="125"/>
      <c r="AJ575" s="125"/>
      <c r="AK575" s="125"/>
      <c r="AL575" s="125"/>
      <c r="AM575" s="125"/>
      <c r="AN575" s="125"/>
      <c r="AO575" s="125"/>
      <c r="AP575" s="125"/>
    </row>
    <row r="576" spans="2:42" x14ac:dyDescent="0.35">
      <c r="B576" s="125"/>
      <c r="C576" s="125"/>
      <c r="D576" s="125"/>
      <c r="E576" s="125"/>
      <c r="F576" s="125"/>
      <c r="G576" s="125"/>
      <c r="H576" s="125"/>
      <c r="I576" s="269"/>
      <c r="J576" s="134"/>
      <c r="K576" s="134"/>
      <c r="L576" s="134"/>
      <c r="M576" s="134"/>
      <c r="N576" s="286"/>
      <c r="O576" s="286"/>
      <c r="P576" s="125"/>
      <c r="Q576" s="125"/>
      <c r="R576" s="125"/>
      <c r="S576" s="125"/>
      <c r="T576" s="125"/>
      <c r="U576" s="297"/>
      <c r="V576" s="253">
        <f t="shared" si="16"/>
        <v>0</v>
      </c>
      <c r="W576" s="348" t="str">
        <f>IF(板块成分!B578="","",板块成分!B578)</f>
        <v>0717.HK</v>
      </c>
      <c r="X576" s="270" t="str">
        <f>[1]!s_info_name(W576)</f>
        <v>英皇资本</v>
      </c>
      <c r="Y576" s="335" t="str">
        <f>IF($Y$3="申万一级行业",[1]!s_info_industry_sw_2021(W576,公司分析!D$5,1),IF($Y$3="申万二级行业",[1]!s_info_industry_sw_2021(W576,公司分析!D$5,2),IF($Y$3="申万三级行业",[1]!s_info_industry_sw_2021(W576,公司分析!D$5,3),IF($Y$3="wind一级行业",[1]!s_info_industry_gics(W576,1),IF($Y$3="wind二级行业",[1]!s_info_industry_gics(W576,2),IF($Y$3="wind三级行业",[1]!s_info_industry_gics(W576,3),IF($Y$3="wind四级行业",[1]!s_info_industry_gics(W576,4),IF($Y$3="证监会门类行业",[1]!s_info_industry_csrc12_n(W576,公司分析!D$5,1),""))))))))</f>
        <v>投资银行业与经纪业</v>
      </c>
      <c r="Z576" s="298" t="str">
        <f>IF(Y576=行业比较!$E$6,ROW(),"")</f>
        <v/>
      </c>
      <c r="AA576" s="125"/>
      <c r="AB576" s="125"/>
      <c r="AC576" s="125"/>
      <c r="AD576" s="125"/>
      <c r="AE576" s="125"/>
      <c r="AF576" s="125"/>
      <c r="AG576" s="125"/>
      <c r="AH576" s="125"/>
      <c r="AI576" s="125"/>
      <c r="AJ576" s="125"/>
      <c r="AK576" s="125"/>
      <c r="AL576" s="125"/>
      <c r="AM576" s="125"/>
      <c r="AN576" s="125"/>
      <c r="AO576" s="125"/>
      <c r="AP576" s="125"/>
    </row>
    <row r="577" spans="2:42" x14ac:dyDescent="0.35">
      <c r="B577" s="125"/>
      <c r="C577" s="125"/>
      <c r="D577" s="125"/>
      <c r="E577" s="125"/>
      <c r="F577" s="125"/>
      <c r="G577" s="125"/>
      <c r="H577" s="125"/>
      <c r="I577" s="269"/>
      <c r="J577" s="134"/>
      <c r="K577" s="134"/>
      <c r="L577" s="134"/>
      <c r="M577" s="134"/>
      <c r="N577" s="286"/>
      <c r="O577" s="286"/>
      <c r="P577" s="125"/>
      <c r="Q577" s="125"/>
      <c r="R577" s="125"/>
      <c r="S577" s="125"/>
      <c r="T577" s="125"/>
      <c r="U577" s="297"/>
      <c r="V577" s="253">
        <f t="shared" si="16"/>
        <v>0</v>
      </c>
      <c r="W577" s="348" t="str">
        <f>IF(板块成分!B579="","",板块成分!B579)</f>
        <v>0718.HK</v>
      </c>
      <c r="X577" s="270" t="str">
        <f>[1]!s_info_name(W577)</f>
        <v>太和控股</v>
      </c>
      <c r="Y577" s="335" t="str">
        <f>IF($Y$3="申万一级行业",[1]!s_info_industry_sw_2021(W577,公司分析!D$5,1),IF($Y$3="申万二级行业",[1]!s_info_industry_sw_2021(W577,公司分析!D$5,2),IF($Y$3="申万三级行业",[1]!s_info_industry_sw_2021(W577,公司分析!D$5,3),IF($Y$3="wind一级行业",[1]!s_info_industry_gics(W577,1),IF($Y$3="wind二级行业",[1]!s_info_industry_gics(W577,2),IF($Y$3="wind三级行业",[1]!s_info_industry_gics(W577,3),IF($Y$3="wind四级行业",[1]!s_info_industry_gics(W577,4),IF($Y$3="证监会门类行业",[1]!s_info_industry_csrc12_n(W577,公司分析!D$5,1),""))))))))</f>
        <v>房地产经营公司</v>
      </c>
      <c r="Z577" s="298" t="str">
        <f>IF(Y577=行业比较!$E$6,ROW(),"")</f>
        <v/>
      </c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5"/>
      <c r="AL577" s="125"/>
      <c r="AM577" s="125"/>
      <c r="AN577" s="125"/>
      <c r="AO577" s="125"/>
      <c r="AP577" s="125"/>
    </row>
    <row r="578" spans="2:42" x14ac:dyDescent="0.35">
      <c r="B578" s="125"/>
      <c r="C578" s="125"/>
      <c r="D578" s="125"/>
      <c r="E578" s="125"/>
      <c r="F578" s="125"/>
      <c r="G578" s="125"/>
      <c r="H578" s="125"/>
      <c r="I578" s="269"/>
      <c r="J578" s="134"/>
      <c r="K578" s="134"/>
      <c r="L578" s="134"/>
      <c r="M578" s="134"/>
      <c r="N578" s="286"/>
      <c r="O578" s="286"/>
      <c r="P578" s="125"/>
      <c r="Q578" s="125"/>
      <c r="R578" s="125"/>
      <c r="S578" s="125"/>
      <c r="T578" s="125"/>
      <c r="U578" s="297"/>
      <c r="V578" s="253">
        <f t="shared" si="16"/>
        <v>0</v>
      </c>
      <c r="W578" s="348" t="str">
        <f>IF(板块成分!B580="","",板块成分!B580)</f>
        <v>0719.HK</v>
      </c>
      <c r="X578" s="270" t="str">
        <f>[1]!s_info_name(W578)</f>
        <v>山东新华制药股份</v>
      </c>
      <c r="Y578" s="335" t="str">
        <f>IF($Y$3="申万一级行业",[1]!s_info_industry_sw_2021(W578,公司分析!D$5,1),IF($Y$3="申万二级行业",[1]!s_info_industry_sw_2021(W578,公司分析!D$5,2),IF($Y$3="申万三级行业",[1]!s_info_industry_sw_2021(W578,公司分析!D$5,3),IF($Y$3="wind一级行业",[1]!s_info_industry_gics(W578,1),IF($Y$3="wind二级行业",[1]!s_info_industry_gics(W578,2),IF($Y$3="wind三级行业",[1]!s_info_industry_gics(W578,3),IF($Y$3="wind四级行业",[1]!s_info_industry_gics(W578,4),IF($Y$3="证监会门类行业",[1]!s_info_industry_csrc12_n(W578,公司分析!D$5,1),""))))))))</f>
        <v>西药</v>
      </c>
      <c r="Z578" s="298" t="str">
        <f>IF(Y578=行业比较!$E$6,ROW(),"")</f>
        <v/>
      </c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125"/>
      <c r="AL578" s="125"/>
      <c r="AM578" s="125"/>
      <c r="AN578" s="125"/>
      <c r="AO578" s="125"/>
      <c r="AP578" s="125"/>
    </row>
    <row r="579" spans="2:42" x14ac:dyDescent="0.35">
      <c r="B579" s="125"/>
      <c r="C579" s="125"/>
      <c r="D579" s="125"/>
      <c r="E579" s="125"/>
      <c r="F579" s="125"/>
      <c r="G579" s="125"/>
      <c r="H579" s="125"/>
      <c r="I579" s="269"/>
      <c r="J579" s="134"/>
      <c r="K579" s="134"/>
      <c r="L579" s="134"/>
      <c r="M579" s="134"/>
      <c r="N579" s="286"/>
      <c r="O579" s="286"/>
      <c r="P579" s="125"/>
      <c r="Q579" s="125"/>
      <c r="R579" s="125"/>
      <c r="S579" s="125"/>
      <c r="T579" s="125"/>
      <c r="U579" s="297"/>
      <c r="V579" s="253">
        <f t="shared" si="16"/>
        <v>0</v>
      </c>
      <c r="W579" s="348" t="str">
        <f>IF(板块成分!B581="","",板块成分!B581)</f>
        <v>0720.HK</v>
      </c>
      <c r="X579" s="270" t="str">
        <f>[1]!s_info_name(W579)</f>
        <v>意达利控股</v>
      </c>
      <c r="Y579" s="335" t="str">
        <f>IF($Y$3="申万一级行业",[1]!s_info_industry_sw_2021(W579,公司分析!D$5,1),IF($Y$3="申万二级行业",[1]!s_info_industry_sw_2021(W579,公司分析!D$5,2),IF($Y$3="申万三级行业",[1]!s_info_industry_sw_2021(W579,公司分析!D$5,3),IF($Y$3="wind一级行业",[1]!s_info_industry_gics(W579,1),IF($Y$3="wind二级行业",[1]!s_info_industry_gics(W579,2),IF($Y$3="wind三级行业",[1]!s_info_industry_gics(W579,3),IF($Y$3="wind四级行业",[1]!s_info_industry_gics(W579,4),IF($Y$3="证监会门类行业",[1]!s_info_industry_csrc12_n(W579,公司分析!D$5,1),""))))))))</f>
        <v>房地产经营公司</v>
      </c>
      <c r="Z579" s="298" t="str">
        <f>IF(Y579=行业比较!$E$6,ROW(),"")</f>
        <v/>
      </c>
      <c r="AA579" s="125"/>
      <c r="AB579" s="125"/>
      <c r="AC579" s="125"/>
      <c r="AD579" s="125"/>
      <c r="AE579" s="125"/>
      <c r="AF579" s="125"/>
      <c r="AG579" s="125"/>
      <c r="AH579" s="125"/>
      <c r="AI579" s="125"/>
      <c r="AJ579" s="125"/>
      <c r="AK579" s="125"/>
      <c r="AL579" s="125"/>
      <c r="AM579" s="125"/>
      <c r="AN579" s="125"/>
      <c r="AO579" s="125"/>
      <c r="AP579" s="125"/>
    </row>
    <row r="580" spans="2:42" x14ac:dyDescent="0.35">
      <c r="B580" s="125"/>
      <c r="C580" s="125"/>
      <c r="D580" s="125"/>
      <c r="E580" s="125"/>
      <c r="F580" s="125"/>
      <c r="G580" s="125"/>
      <c r="H580" s="125"/>
      <c r="I580" s="269"/>
      <c r="J580" s="134"/>
      <c r="K580" s="134"/>
      <c r="L580" s="134"/>
      <c r="M580" s="134"/>
      <c r="N580" s="286"/>
      <c r="O580" s="286"/>
      <c r="P580" s="125"/>
      <c r="Q580" s="125"/>
      <c r="R580" s="125"/>
      <c r="S580" s="125"/>
      <c r="T580" s="125"/>
      <c r="U580" s="297"/>
      <c r="V580" s="253">
        <f t="shared" si="16"/>
        <v>0</v>
      </c>
      <c r="W580" s="348" t="str">
        <f>IF(板块成分!B582="","",板块成分!B582)</f>
        <v>0721.HK</v>
      </c>
      <c r="X580" s="270" t="str">
        <f>[1]!s_info_name(W580)</f>
        <v>中国金融国际</v>
      </c>
      <c r="Y580" s="335" t="str">
        <f>IF($Y$3="申万一级行业",[1]!s_info_industry_sw_2021(W580,公司分析!D$5,1),IF($Y$3="申万二级行业",[1]!s_info_industry_sw_2021(W580,公司分析!D$5,2),IF($Y$3="申万三级行业",[1]!s_info_industry_sw_2021(W580,公司分析!D$5,3),IF($Y$3="wind一级行业",[1]!s_info_industry_gics(W580,1),IF($Y$3="wind二级行业",[1]!s_info_industry_gics(W580,2),IF($Y$3="wind三级行业",[1]!s_info_industry_gics(W580,3),IF($Y$3="wind四级行业",[1]!s_info_industry_gics(W580,4),IF($Y$3="证监会门类行业",[1]!s_info_industry_csrc12_n(W580,公司分析!D$5,1),""))))))))</f>
        <v>资产管理与托管银行</v>
      </c>
      <c r="Z580" s="298" t="str">
        <f>IF(Y580=行业比较!$E$6,ROW(),"")</f>
        <v/>
      </c>
      <c r="AA580" s="125"/>
      <c r="AB580" s="125"/>
      <c r="AC580" s="125"/>
      <c r="AD580" s="125"/>
      <c r="AE580" s="125"/>
      <c r="AF580" s="125"/>
      <c r="AG580" s="125"/>
      <c r="AH580" s="125"/>
      <c r="AI580" s="125"/>
      <c r="AJ580" s="125"/>
      <c r="AK580" s="125"/>
      <c r="AL580" s="125"/>
      <c r="AM580" s="125"/>
      <c r="AN580" s="125"/>
      <c r="AO580" s="125"/>
      <c r="AP580" s="125"/>
    </row>
    <row r="581" spans="2:42" x14ac:dyDescent="0.35">
      <c r="B581" s="125"/>
      <c r="C581" s="125"/>
      <c r="D581" s="125"/>
      <c r="E581" s="125"/>
      <c r="F581" s="125"/>
      <c r="G581" s="125"/>
      <c r="H581" s="125"/>
      <c r="I581" s="269"/>
      <c r="J581" s="134"/>
      <c r="K581" s="134"/>
      <c r="L581" s="134"/>
      <c r="M581" s="134"/>
      <c r="N581" s="286"/>
      <c r="O581" s="286"/>
      <c r="P581" s="125"/>
      <c r="Q581" s="125"/>
      <c r="R581" s="125"/>
      <c r="S581" s="125"/>
      <c r="T581" s="125"/>
      <c r="U581" s="297"/>
      <c r="V581" s="253">
        <f t="shared" ref="V581:V644" si="17">IF(Z581="",0,RANK(Z581,Z:Z,1))</f>
        <v>0</v>
      </c>
      <c r="W581" s="348" t="str">
        <f>IF(板块成分!B583="","",板块成分!B583)</f>
        <v>0722.HK</v>
      </c>
      <c r="X581" s="270" t="str">
        <f>[1]!s_info_name(W581)</f>
        <v>联合医务</v>
      </c>
      <c r="Y581" s="335" t="str">
        <f>IF($Y$3="申万一级行业",[1]!s_info_industry_sw_2021(W581,公司分析!D$5,1),IF($Y$3="申万二级行业",[1]!s_info_industry_sw_2021(W581,公司分析!D$5,2),IF($Y$3="申万三级行业",[1]!s_info_industry_sw_2021(W581,公司分析!D$5,3),IF($Y$3="wind一级行业",[1]!s_info_industry_gics(W581,1),IF($Y$3="wind二级行业",[1]!s_info_industry_gics(W581,2),IF($Y$3="wind三级行业",[1]!s_info_industry_gics(W581,3),IF($Y$3="wind四级行业",[1]!s_info_industry_gics(W581,4),IF($Y$3="证监会门类行业",[1]!s_info_industry_csrc12_n(W581,公司分析!D$5,1),""))))))))</f>
        <v>保健护理服务</v>
      </c>
      <c r="Z581" s="298" t="str">
        <f>IF(Y581=行业比较!$E$6,ROW(),"")</f>
        <v/>
      </c>
      <c r="AA581" s="125"/>
      <c r="AB581" s="125"/>
      <c r="AC581" s="125"/>
      <c r="AD581" s="125"/>
      <c r="AE581" s="125"/>
      <c r="AF581" s="125"/>
      <c r="AG581" s="125"/>
      <c r="AH581" s="125"/>
      <c r="AI581" s="125"/>
      <c r="AJ581" s="125"/>
      <c r="AK581" s="125"/>
      <c r="AL581" s="125"/>
      <c r="AM581" s="125"/>
      <c r="AN581" s="125"/>
      <c r="AO581" s="125"/>
      <c r="AP581" s="125"/>
    </row>
    <row r="582" spans="2:42" x14ac:dyDescent="0.35">
      <c r="B582" s="125"/>
      <c r="C582" s="125"/>
      <c r="D582" s="125"/>
      <c r="E582" s="125"/>
      <c r="F582" s="125"/>
      <c r="G582" s="125"/>
      <c r="H582" s="125"/>
      <c r="I582" s="269"/>
      <c r="J582" s="134"/>
      <c r="K582" s="134"/>
      <c r="L582" s="134"/>
      <c r="M582" s="134"/>
      <c r="N582" s="286"/>
      <c r="O582" s="286"/>
      <c r="P582" s="125"/>
      <c r="Q582" s="125"/>
      <c r="R582" s="125"/>
      <c r="S582" s="125"/>
      <c r="T582" s="125"/>
      <c r="U582" s="297"/>
      <c r="V582" s="253">
        <f t="shared" si="17"/>
        <v>0</v>
      </c>
      <c r="W582" s="348" t="str">
        <f>IF(板块成分!B584="","",板块成分!B584)</f>
        <v>0723.HK</v>
      </c>
      <c r="X582" s="270" t="str">
        <f>[1]!s_info_name(W582)</f>
        <v>信保环球控股</v>
      </c>
      <c r="Y582" s="335" t="str">
        <f>IF($Y$3="申万一级行业",[1]!s_info_industry_sw_2021(W582,公司分析!D$5,1),IF($Y$3="申万二级行业",[1]!s_info_industry_sw_2021(W582,公司分析!D$5,2),IF($Y$3="申万三级行业",[1]!s_info_industry_sw_2021(W582,公司分析!D$5,3),IF($Y$3="wind一级行业",[1]!s_info_industry_gics(W582,1),IF($Y$3="wind二级行业",[1]!s_info_industry_gics(W582,2),IF($Y$3="wind三级行业",[1]!s_info_industry_gics(W582,3),IF($Y$3="wind四级行业",[1]!s_info_industry_gics(W582,4),IF($Y$3="证监会门类行业",[1]!s_info_industry_csrc12_n(W582,公司分析!D$5,1),""))))))))</f>
        <v>林木产品</v>
      </c>
      <c r="Z582" s="298" t="str">
        <f>IF(Y582=行业比较!$E$6,ROW(),"")</f>
        <v/>
      </c>
      <c r="AA582" s="125"/>
      <c r="AB582" s="125"/>
      <c r="AC582" s="125"/>
      <c r="AD582" s="125"/>
      <c r="AE582" s="125"/>
      <c r="AF582" s="125"/>
      <c r="AG582" s="125"/>
      <c r="AH582" s="125"/>
      <c r="AI582" s="125"/>
      <c r="AJ582" s="125"/>
      <c r="AK582" s="125"/>
      <c r="AL582" s="125"/>
      <c r="AM582" s="125"/>
      <c r="AN582" s="125"/>
      <c r="AO582" s="125"/>
      <c r="AP582" s="125"/>
    </row>
    <row r="583" spans="2:42" x14ac:dyDescent="0.35">
      <c r="B583" s="125"/>
      <c r="C583" s="125"/>
      <c r="D583" s="125"/>
      <c r="E583" s="125"/>
      <c r="F583" s="125"/>
      <c r="G583" s="125"/>
      <c r="H583" s="125"/>
      <c r="I583" s="269"/>
      <c r="J583" s="134"/>
      <c r="K583" s="134"/>
      <c r="L583" s="134"/>
      <c r="M583" s="134"/>
      <c r="N583" s="286"/>
      <c r="O583" s="286"/>
      <c r="P583" s="125"/>
      <c r="Q583" s="125"/>
      <c r="R583" s="125"/>
      <c r="S583" s="125"/>
      <c r="T583" s="125"/>
      <c r="U583" s="297"/>
      <c r="V583" s="253">
        <f t="shared" si="17"/>
        <v>0</v>
      </c>
      <c r="W583" s="348" t="str">
        <f>IF(板块成分!B585="","",板块成分!B585)</f>
        <v>0724.HK</v>
      </c>
      <c r="X583" s="270" t="str">
        <f>[1]!s_info_name(W583)</f>
        <v>瑞鑫国际集团</v>
      </c>
      <c r="Y583" s="335" t="str">
        <f>IF($Y$3="申万一级行业",[1]!s_info_industry_sw_2021(W583,公司分析!D$5,1),IF($Y$3="申万二级行业",[1]!s_info_industry_sw_2021(W583,公司分析!D$5,2),IF($Y$3="申万三级行业",[1]!s_info_industry_sw_2021(W583,公司分析!D$5,3),IF($Y$3="wind一级行业",[1]!s_info_industry_gics(W583,1),IF($Y$3="wind二级行业",[1]!s_info_industry_gics(W583,2),IF($Y$3="wind三级行业",[1]!s_info_industry_gics(W583,3),IF($Y$3="wind四级行业",[1]!s_info_industry_gics(W583,4),IF($Y$3="证监会门类行业",[1]!s_info_industry_csrc12_n(W583,公司分析!D$5,1),""))))))))</f>
        <v>半导体产品</v>
      </c>
      <c r="Z583" s="298" t="str">
        <f>IF(Y583=行业比较!$E$6,ROW(),"")</f>
        <v/>
      </c>
      <c r="AA583" s="125"/>
      <c r="AB583" s="125"/>
      <c r="AC583" s="125"/>
      <c r="AD583" s="125"/>
      <c r="AE583" s="125"/>
      <c r="AF583" s="125"/>
      <c r="AG583" s="125"/>
      <c r="AH583" s="125"/>
      <c r="AI583" s="125"/>
      <c r="AJ583" s="125"/>
      <c r="AK583" s="125"/>
      <c r="AL583" s="125"/>
      <c r="AM583" s="125"/>
      <c r="AN583" s="125"/>
      <c r="AO583" s="125"/>
      <c r="AP583" s="125"/>
    </row>
    <row r="584" spans="2:42" x14ac:dyDescent="0.35">
      <c r="B584" s="125"/>
      <c r="C584" s="125"/>
      <c r="D584" s="125"/>
      <c r="E584" s="125"/>
      <c r="F584" s="125"/>
      <c r="G584" s="125"/>
      <c r="H584" s="125"/>
      <c r="I584" s="269"/>
      <c r="J584" s="134"/>
      <c r="K584" s="134"/>
      <c r="L584" s="134"/>
      <c r="M584" s="134"/>
      <c r="N584" s="286"/>
      <c r="O584" s="286"/>
      <c r="P584" s="125"/>
      <c r="Q584" s="125"/>
      <c r="R584" s="125"/>
      <c r="S584" s="125"/>
      <c r="T584" s="125"/>
      <c r="U584" s="297"/>
      <c r="V584" s="253">
        <f t="shared" si="17"/>
        <v>0</v>
      </c>
      <c r="W584" s="348" t="str">
        <f>IF(板块成分!B586="","",板块成分!B586)</f>
        <v>0725.HK</v>
      </c>
      <c r="X584" s="270" t="str">
        <f>[1]!s_info_name(W584)</f>
        <v>恒都集团</v>
      </c>
      <c r="Y584" s="335" t="str">
        <f>IF($Y$3="申万一级行业",[1]!s_info_industry_sw_2021(W584,公司分析!D$5,1),IF($Y$3="申万二级行业",[1]!s_info_industry_sw_2021(W584,公司分析!D$5,2),IF($Y$3="申万三级行业",[1]!s_info_industry_sw_2021(W584,公司分析!D$5,3),IF($Y$3="wind一级行业",[1]!s_info_industry_gics(W584,1),IF($Y$3="wind二级行业",[1]!s_info_industry_gics(W584,2),IF($Y$3="wind三级行业",[1]!s_info_industry_gics(W584,3),IF($Y$3="wind四级行业",[1]!s_info_industry_gics(W584,4),IF($Y$3="证监会门类行业",[1]!s_info_industry_csrc12_n(W584,公司分析!D$5,1),""))))))))</f>
        <v>电气部件与设备</v>
      </c>
      <c r="Z584" s="298" t="str">
        <f>IF(Y584=行业比较!$E$6,ROW(),"")</f>
        <v/>
      </c>
      <c r="AA584" s="125"/>
      <c r="AB584" s="125"/>
      <c r="AC584" s="125"/>
      <c r="AD584" s="125"/>
      <c r="AE584" s="125"/>
      <c r="AF584" s="125"/>
      <c r="AG584" s="125"/>
      <c r="AH584" s="125"/>
      <c r="AI584" s="125"/>
      <c r="AJ584" s="125"/>
      <c r="AK584" s="125"/>
      <c r="AL584" s="125"/>
      <c r="AM584" s="125"/>
      <c r="AN584" s="125"/>
      <c r="AO584" s="125"/>
      <c r="AP584" s="125"/>
    </row>
    <row r="585" spans="2:42" x14ac:dyDescent="0.35">
      <c r="B585" s="125"/>
      <c r="C585" s="125"/>
      <c r="D585" s="125"/>
      <c r="E585" s="125"/>
      <c r="F585" s="125"/>
      <c r="G585" s="125"/>
      <c r="H585" s="125"/>
      <c r="I585" s="269"/>
      <c r="J585" s="134"/>
      <c r="K585" s="134"/>
      <c r="L585" s="134"/>
      <c r="M585" s="134"/>
      <c r="N585" s="286"/>
      <c r="O585" s="286"/>
      <c r="P585" s="125"/>
      <c r="Q585" s="125"/>
      <c r="R585" s="125"/>
      <c r="S585" s="125"/>
      <c r="T585" s="125"/>
      <c r="U585" s="297"/>
      <c r="V585" s="253">
        <f t="shared" si="17"/>
        <v>0</v>
      </c>
      <c r="W585" s="348" t="str">
        <f>IF(板块成分!B587="","",板块成分!B587)</f>
        <v>0726.HK</v>
      </c>
      <c r="X585" s="270" t="str">
        <f>[1]!s_info_name(W585)</f>
        <v>筑友智造科技</v>
      </c>
      <c r="Y585" s="335" t="str">
        <f>IF($Y$3="申万一级行业",[1]!s_info_industry_sw_2021(W585,公司分析!D$5,1),IF($Y$3="申万二级行业",[1]!s_info_industry_sw_2021(W585,公司分析!D$5,2),IF($Y$3="申万三级行业",[1]!s_info_industry_sw_2021(W585,公司分析!D$5,3),IF($Y$3="wind一级行业",[1]!s_info_industry_gics(W585,1),IF($Y$3="wind二级行业",[1]!s_info_industry_gics(W585,2),IF($Y$3="wind三级行业",[1]!s_info_industry_gics(W585,3),IF($Y$3="wind四级行业",[1]!s_info_industry_gics(W585,4),IF($Y$3="证监会门类行业",[1]!s_info_industry_csrc12_n(W585,公司分析!D$5,1),""))))))))</f>
        <v>房地产开发</v>
      </c>
      <c r="Z585" s="298" t="str">
        <f>IF(Y585=行业比较!$E$6,ROW(),"")</f>
        <v/>
      </c>
      <c r="AA585" s="125"/>
      <c r="AB585" s="125"/>
      <c r="AC585" s="125"/>
      <c r="AD585" s="125"/>
      <c r="AE585" s="125"/>
      <c r="AF585" s="125"/>
      <c r="AG585" s="125"/>
      <c r="AH585" s="125"/>
      <c r="AI585" s="125"/>
      <c r="AJ585" s="125"/>
      <c r="AK585" s="125"/>
      <c r="AL585" s="125"/>
      <c r="AM585" s="125"/>
      <c r="AN585" s="125"/>
      <c r="AO585" s="125"/>
      <c r="AP585" s="125"/>
    </row>
    <row r="586" spans="2:42" x14ac:dyDescent="0.35">
      <c r="B586" s="125"/>
      <c r="C586" s="125"/>
      <c r="D586" s="125"/>
      <c r="E586" s="125"/>
      <c r="F586" s="125"/>
      <c r="G586" s="125"/>
      <c r="H586" s="125"/>
      <c r="I586" s="269"/>
      <c r="J586" s="134"/>
      <c r="K586" s="134"/>
      <c r="L586" s="134"/>
      <c r="M586" s="134"/>
      <c r="N586" s="286"/>
      <c r="O586" s="286"/>
      <c r="P586" s="125"/>
      <c r="Q586" s="125"/>
      <c r="R586" s="125"/>
      <c r="S586" s="125"/>
      <c r="T586" s="125"/>
      <c r="U586" s="297"/>
      <c r="V586" s="253">
        <f t="shared" si="17"/>
        <v>0</v>
      </c>
      <c r="W586" s="348" t="str">
        <f>IF(板块成分!B588="","",板块成分!B588)</f>
        <v>0727.HK</v>
      </c>
      <c r="X586" s="270" t="str">
        <f>[1]!s_info_name(W586)</f>
        <v>皇冠环球集团</v>
      </c>
      <c r="Y586" s="335" t="str">
        <f>IF($Y$3="申万一级行业",[1]!s_info_industry_sw_2021(W586,公司分析!D$5,1),IF($Y$3="申万二级行业",[1]!s_info_industry_sw_2021(W586,公司分析!D$5,2),IF($Y$3="申万三级行业",[1]!s_info_industry_sw_2021(W586,公司分析!D$5,3),IF($Y$3="wind一级行业",[1]!s_info_industry_gics(W586,1),IF($Y$3="wind二级行业",[1]!s_info_industry_gics(W586,2),IF($Y$3="wind三级行业",[1]!s_info_industry_gics(W586,3),IF($Y$3="wind四级行业",[1]!s_info_industry_gics(W586,4),IF($Y$3="证监会门类行业",[1]!s_info_industry_csrc12_n(W586,公司分析!D$5,1),""))))))))</f>
        <v>保健护理服务</v>
      </c>
      <c r="Z586" s="298" t="str">
        <f>IF(Y586=行业比较!$E$6,ROW(),"")</f>
        <v/>
      </c>
      <c r="AA586" s="125"/>
      <c r="AB586" s="125"/>
      <c r="AC586" s="125"/>
      <c r="AD586" s="125"/>
      <c r="AE586" s="125"/>
      <c r="AF586" s="125"/>
      <c r="AG586" s="125"/>
      <c r="AH586" s="125"/>
      <c r="AI586" s="125"/>
      <c r="AJ586" s="125"/>
      <c r="AK586" s="125"/>
      <c r="AL586" s="125"/>
      <c r="AM586" s="125"/>
      <c r="AN586" s="125"/>
      <c r="AO586" s="125"/>
      <c r="AP586" s="125"/>
    </row>
    <row r="587" spans="2:42" x14ac:dyDescent="0.35">
      <c r="B587" s="125"/>
      <c r="C587" s="125"/>
      <c r="D587" s="125"/>
      <c r="E587" s="125"/>
      <c r="F587" s="125"/>
      <c r="G587" s="125"/>
      <c r="H587" s="125"/>
      <c r="I587" s="269"/>
      <c r="J587" s="134"/>
      <c r="K587" s="134"/>
      <c r="L587" s="134"/>
      <c r="M587" s="134"/>
      <c r="N587" s="286"/>
      <c r="O587" s="286"/>
      <c r="P587" s="125"/>
      <c r="Q587" s="125"/>
      <c r="R587" s="125"/>
      <c r="S587" s="125"/>
      <c r="T587" s="125"/>
      <c r="U587" s="297"/>
      <c r="V587" s="253">
        <f t="shared" si="17"/>
        <v>0</v>
      </c>
      <c r="W587" s="348" t="str">
        <f>IF(板块成分!B589="","",板块成分!B589)</f>
        <v>0728.HK</v>
      </c>
      <c r="X587" s="270" t="str">
        <f>[1]!s_info_name(W587)</f>
        <v>中国电信</v>
      </c>
      <c r="Y587" s="335" t="str">
        <f>IF($Y$3="申万一级行业",[1]!s_info_industry_sw_2021(W587,公司分析!D$5,1),IF($Y$3="申万二级行业",[1]!s_info_industry_sw_2021(W587,公司分析!D$5,2),IF($Y$3="申万三级行业",[1]!s_info_industry_sw_2021(W587,公司分析!D$5,3),IF($Y$3="wind一级行业",[1]!s_info_industry_gics(W587,1),IF($Y$3="wind二级行业",[1]!s_info_industry_gics(W587,2),IF($Y$3="wind三级行业",[1]!s_info_industry_gics(W587,3),IF($Y$3="wind四级行业",[1]!s_info_industry_gics(W587,4),IF($Y$3="证监会门类行业",[1]!s_info_industry_csrc12_n(W587,公司分析!D$5,1),""))))))))</f>
        <v>综合电信服务</v>
      </c>
      <c r="Z587" s="298" t="str">
        <f>IF(Y587=行业比较!$E$6,ROW(),"")</f>
        <v/>
      </c>
      <c r="AA587" s="125"/>
      <c r="AB587" s="125"/>
      <c r="AC587" s="125"/>
      <c r="AD587" s="125"/>
      <c r="AE587" s="125"/>
      <c r="AF587" s="125"/>
      <c r="AG587" s="125"/>
      <c r="AH587" s="125"/>
      <c r="AI587" s="125"/>
      <c r="AJ587" s="125"/>
      <c r="AK587" s="125"/>
      <c r="AL587" s="125"/>
      <c r="AM587" s="125"/>
      <c r="AN587" s="125"/>
      <c r="AO587" s="125"/>
      <c r="AP587" s="125"/>
    </row>
    <row r="588" spans="2:42" x14ac:dyDescent="0.35">
      <c r="B588" s="125"/>
      <c r="C588" s="125"/>
      <c r="D588" s="125"/>
      <c r="E588" s="125"/>
      <c r="F588" s="125"/>
      <c r="G588" s="125"/>
      <c r="H588" s="125"/>
      <c r="I588" s="269"/>
      <c r="J588" s="134"/>
      <c r="K588" s="134"/>
      <c r="L588" s="134"/>
      <c r="M588" s="134"/>
      <c r="N588" s="286"/>
      <c r="O588" s="286"/>
      <c r="P588" s="125"/>
      <c r="Q588" s="125"/>
      <c r="R588" s="125"/>
      <c r="S588" s="125"/>
      <c r="T588" s="125"/>
      <c r="U588" s="297"/>
      <c r="V588" s="253">
        <f t="shared" si="17"/>
        <v>0</v>
      </c>
      <c r="W588" s="348" t="str">
        <f>IF(板块成分!B590="","",板块成分!B590)</f>
        <v>0730.HK</v>
      </c>
      <c r="X588" s="270" t="str">
        <f>[1]!s_info_name(W588)</f>
        <v>首惠产业金融</v>
      </c>
      <c r="Y588" s="335" t="str">
        <f>IF($Y$3="申万一级行业",[1]!s_info_industry_sw_2021(W588,公司分析!D$5,1),IF($Y$3="申万二级行业",[1]!s_info_industry_sw_2021(W588,公司分析!D$5,2),IF($Y$3="申万三级行业",[1]!s_info_industry_sw_2021(W588,公司分析!D$5,3),IF($Y$3="wind一级行业",[1]!s_info_industry_gics(W588,1),IF($Y$3="wind二级行业",[1]!s_info_industry_gics(W588,2),IF($Y$3="wind三级行业",[1]!s_info_industry_gics(W588,3),IF($Y$3="wind四级行业",[1]!s_info_industry_gics(W588,4),IF($Y$3="证监会门类行业",[1]!s_info_industry_csrc12_n(W588,公司分析!D$5,1),""))))))))</f>
        <v>消费信贷</v>
      </c>
      <c r="Z588" s="298" t="str">
        <f>IF(Y588=行业比较!$E$6,ROW(),"")</f>
        <v/>
      </c>
      <c r="AA588" s="125"/>
      <c r="AB588" s="125"/>
      <c r="AC588" s="125"/>
      <c r="AD588" s="125"/>
      <c r="AE588" s="125"/>
      <c r="AF588" s="125"/>
      <c r="AG588" s="125"/>
      <c r="AH588" s="125"/>
      <c r="AI588" s="125"/>
      <c r="AJ588" s="125"/>
      <c r="AK588" s="125"/>
      <c r="AL588" s="125"/>
      <c r="AM588" s="125"/>
      <c r="AN588" s="125"/>
      <c r="AO588" s="125"/>
      <c r="AP588" s="125"/>
    </row>
    <row r="589" spans="2:42" x14ac:dyDescent="0.35">
      <c r="B589" s="125"/>
      <c r="C589" s="125"/>
      <c r="D589" s="125"/>
      <c r="E589" s="125"/>
      <c r="F589" s="125"/>
      <c r="G589" s="125"/>
      <c r="H589" s="125"/>
      <c r="I589" s="269"/>
      <c r="J589" s="134"/>
      <c r="K589" s="134"/>
      <c r="L589" s="134"/>
      <c r="M589" s="134"/>
      <c r="N589" s="286"/>
      <c r="O589" s="286"/>
      <c r="P589" s="125"/>
      <c r="Q589" s="125"/>
      <c r="R589" s="125"/>
      <c r="S589" s="125"/>
      <c r="T589" s="125"/>
      <c r="U589" s="297"/>
      <c r="V589" s="253">
        <f t="shared" si="17"/>
        <v>0</v>
      </c>
      <c r="W589" s="348" t="str">
        <f>IF(板块成分!B591="","",板块成分!B591)</f>
        <v>0731.HK</v>
      </c>
      <c r="X589" s="270" t="str">
        <f>[1]!s_info_name(W589)</f>
        <v>建发新胜</v>
      </c>
      <c r="Y589" s="335" t="str">
        <f>IF($Y$3="申万一级行业",[1]!s_info_industry_sw_2021(W589,公司分析!D$5,1),IF($Y$3="申万二级行业",[1]!s_info_industry_sw_2021(W589,公司分析!D$5,2),IF($Y$3="申万三级行业",[1]!s_info_industry_sw_2021(W589,公司分析!D$5,3),IF($Y$3="wind一级行业",[1]!s_info_industry_gics(W589,1),IF($Y$3="wind二级行业",[1]!s_info_industry_gics(W589,2),IF($Y$3="wind三级行业",[1]!s_info_industry_gics(W589,3),IF($Y$3="wind四级行业",[1]!s_info_industry_gics(W589,4),IF($Y$3="证监会门类行业",[1]!s_info_industry_csrc12_n(W589,公司分析!D$5,1),""))))))))</f>
        <v>纸包装</v>
      </c>
      <c r="Z589" s="298" t="str">
        <f>IF(Y589=行业比较!$E$6,ROW(),"")</f>
        <v/>
      </c>
      <c r="AA589" s="125"/>
      <c r="AB589" s="125"/>
      <c r="AC589" s="125"/>
      <c r="AD589" s="125"/>
      <c r="AE589" s="125"/>
      <c r="AF589" s="125"/>
      <c r="AG589" s="125"/>
      <c r="AH589" s="125"/>
      <c r="AI589" s="125"/>
      <c r="AJ589" s="125"/>
      <c r="AK589" s="125"/>
      <c r="AL589" s="125"/>
      <c r="AM589" s="125"/>
      <c r="AN589" s="125"/>
      <c r="AO589" s="125"/>
      <c r="AP589" s="125"/>
    </row>
    <row r="590" spans="2:42" x14ac:dyDescent="0.35">
      <c r="B590" s="125"/>
      <c r="C590" s="125"/>
      <c r="D590" s="125"/>
      <c r="E590" s="125"/>
      <c r="F590" s="125"/>
      <c r="G590" s="125"/>
      <c r="H590" s="125"/>
      <c r="I590" s="269"/>
      <c r="J590" s="134"/>
      <c r="K590" s="134"/>
      <c r="L590" s="134"/>
      <c r="M590" s="134"/>
      <c r="N590" s="286"/>
      <c r="O590" s="286"/>
      <c r="P590" s="125"/>
      <c r="Q590" s="125"/>
      <c r="R590" s="125"/>
      <c r="S590" s="125"/>
      <c r="T590" s="125"/>
      <c r="U590" s="297"/>
      <c r="V590" s="253">
        <f t="shared" si="17"/>
        <v>0</v>
      </c>
      <c r="W590" s="348" t="str">
        <f>IF(板块成分!B592="","",板块成分!B592)</f>
        <v>0732.HK</v>
      </c>
      <c r="X590" s="270" t="str">
        <f>[1]!s_info_name(W590)</f>
        <v>信利国际</v>
      </c>
      <c r="Y590" s="335" t="str">
        <f>IF($Y$3="申万一级行业",[1]!s_info_industry_sw_2021(W590,公司分析!D$5,1),IF($Y$3="申万二级行业",[1]!s_info_industry_sw_2021(W590,公司分析!D$5,2),IF($Y$3="申万三级行业",[1]!s_info_industry_sw_2021(W590,公司分析!D$5,3),IF($Y$3="wind一级行业",[1]!s_info_industry_gics(W590,1),IF($Y$3="wind二级行业",[1]!s_info_industry_gics(W590,2),IF($Y$3="wind三级行业",[1]!s_info_industry_gics(W590,3),IF($Y$3="wind四级行业",[1]!s_info_industry_gics(W590,4),IF($Y$3="证监会门类行业",[1]!s_info_industry_csrc12_n(W590,公司分析!D$5,1),""))))))))</f>
        <v>电子元件</v>
      </c>
      <c r="Z590" s="298" t="str">
        <f>IF(Y590=行业比较!$E$6,ROW(),"")</f>
        <v/>
      </c>
      <c r="AA590" s="125"/>
      <c r="AB590" s="125"/>
      <c r="AC590" s="125"/>
      <c r="AD590" s="125"/>
      <c r="AE590" s="125"/>
      <c r="AF590" s="125"/>
      <c r="AG590" s="125"/>
      <c r="AH590" s="125"/>
      <c r="AI590" s="125"/>
      <c r="AJ590" s="125"/>
      <c r="AK590" s="125"/>
      <c r="AL590" s="125"/>
      <c r="AM590" s="125"/>
      <c r="AN590" s="125"/>
      <c r="AO590" s="125"/>
      <c r="AP590" s="125"/>
    </row>
    <row r="591" spans="2:42" x14ac:dyDescent="0.35">
      <c r="B591" s="125"/>
      <c r="C591" s="125"/>
      <c r="D591" s="125"/>
      <c r="E591" s="125"/>
      <c r="F591" s="125"/>
      <c r="G591" s="125"/>
      <c r="H591" s="125"/>
      <c r="I591" s="269"/>
      <c r="J591" s="134"/>
      <c r="K591" s="134"/>
      <c r="L591" s="134"/>
      <c r="M591" s="134"/>
      <c r="N591" s="286"/>
      <c r="O591" s="286"/>
      <c r="P591" s="125"/>
      <c r="Q591" s="125"/>
      <c r="R591" s="125"/>
      <c r="S591" s="125"/>
      <c r="T591" s="125"/>
      <c r="U591" s="297"/>
      <c r="V591" s="253">
        <f t="shared" si="17"/>
        <v>0</v>
      </c>
      <c r="W591" s="348" t="str">
        <f>IF(板块成分!B593="","",板块成分!B593)</f>
        <v>0733.HK</v>
      </c>
      <c r="X591" s="270" t="str">
        <f>[1]!s_info_name(W591)</f>
        <v>合富辉煌</v>
      </c>
      <c r="Y591" s="335" t="str">
        <f>IF($Y$3="申万一级行业",[1]!s_info_industry_sw_2021(W591,公司分析!D$5,1),IF($Y$3="申万二级行业",[1]!s_info_industry_sw_2021(W591,公司分析!D$5,2),IF($Y$3="申万三级行业",[1]!s_info_industry_sw_2021(W591,公司分析!D$5,3),IF($Y$3="wind一级行业",[1]!s_info_industry_gics(W591,1),IF($Y$3="wind二级行业",[1]!s_info_industry_gics(W591,2),IF($Y$3="wind三级行业",[1]!s_info_industry_gics(W591,3),IF($Y$3="wind四级行业",[1]!s_info_industry_gics(W591,4),IF($Y$3="证监会门类行业",[1]!s_info_industry_csrc12_n(W591,公司分析!D$5,1),""))))))))</f>
        <v>房地产服务</v>
      </c>
      <c r="Z591" s="298" t="str">
        <f>IF(Y591=行业比较!$E$6,ROW(),"")</f>
        <v/>
      </c>
      <c r="AA591" s="125"/>
      <c r="AB591" s="125"/>
      <c r="AC591" s="125"/>
      <c r="AD591" s="125"/>
      <c r="AE591" s="125"/>
      <c r="AF591" s="125"/>
      <c r="AG591" s="125"/>
      <c r="AH591" s="125"/>
      <c r="AI591" s="125"/>
      <c r="AJ591" s="125"/>
      <c r="AK591" s="125"/>
      <c r="AL591" s="125"/>
      <c r="AM591" s="125"/>
      <c r="AN591" s="125"/>
      <c r="AO591" s="125"/>
      <c r="AP591" s="125"/>
    </row>
    <row r="592" spans="2:42" x14ac:dyDescent="0.35">
      <c r="B592" s="125"/>
      <c r="C592" s="125"/>
      <c r="D592" s="125"/>
      <c r="E592" s="125"/>
      <c r="F592" s="125"/>
      <c r="G592" s="125"/>
      <c r="H592" s="125"/>
      <c r="I592" s="269"/>
      <c r="J592" s="134"/>
      <c r="K592" s="134"/>
      <c r="L592" s="134"/>
      <c r="M592" s="134"/>
      <c r="N592" s="286"/>
      <c r="O592" s="286"/>
      <c r="P592" s="125"/>
      <c r="Q592" s="125"/>
      <c r="R592" s="125"/>
      <c r="S592" s="125"/>
      <c r="T592" s="125"/>
      <c r="U592" s="297"/>
      <c r="V592" s="253">
        <f t="shared" si="17"/>
        <v>0</v>
      </c>
      <c r="W592" s="348" t="str">
        <f>IF(板块成分!B594="","",板块成分!B594)</f>
        <v>0736.HK</v>
      </c>
      <c r="X592" s="270" t="str">
        <f>[1]!s_info_name(W592)</f>
        <v>中国置业投资</v>
      </c>
      <c r="Y592" s="335" t="str">
        <f>IF($Y$3="申万一级行业",[1]!s_info_industry_sw_2021(W592,公司分析!D$5,1),IF($Y$3="申万二级行业",[1]!s_info_industry_sw_2021(W592,公司分析!D$5,2),IF($Y$3="申万三级行业",[1]!s_info_industry_sw_2021(W592,公司分析!D$5,3),IF($Y$3="wind一级行业",[1]!s_info_industry_gics(W592,1),IF($Y$3="wind二级行业",[1]!s_info_industry_gics(W592,2),IF($Y$3="wind三级行业",[1]!s_info_industry_gics(W592,3),IF($Y$3="wind四级行业",[1]!s_info_industry_gics(W592,4),IF($Y$3="证监会门类行业",[1]!s_info_industry_csrc12_n(W592,公司分析!D$5,1),""))))))))</f>
        <v>特殊金融服务</v>
      </c>
      <c r="Z592" s="298" t="str">
        <f>IF(Y592=行业比较!$E$6,ROW(),"")</f>
        <v/>
      </c>
      <c r="AA592" s="125"/>
      <c r="AB592" s="125"/>
      <c r="AC592" s="125"/>
      <c r="AD592" s="125"/>
      <c r="AE592" s="125"/>
      <c r="AF592" s="125"/>
      <c r="AG592" s="125"/>
      <c r="AH592" s="125"/>
      <c r="AI592" s="125"/>
      <c r="AJ592" s="125"/>
      <c r="AK592" s="125"/>
      <c r="AL592" s="125"/>
      <c r="AM592" s="125"/>
      <c r="AN592" s="125"/>
      <c r="AO592" s="125"/>
      <c r="AP592" s="125"/>
    </row>
    <row r="593" spans="2:42" x14ac:dyDescent="0.35">
      <c r="B593" s="125"/>
      <c r="C593" s="125"/>
      <c r="D593" s="125"/>
      <c r="E593" s="125"/>
      <c r="F593" s="125"/>
      <c r="G593" s="125"/>
      <c r="H593" s="125"/>
      <c r="I593" s="269"/>
      <c r="J593" s="134"/>
      <c r="K593" s="134"/>
      <c r="L593" s="134"/>
      <c r="M593" s="134"/>
      <c r="N593" s="286"/>
      <c r="O593" s="286"/>
      <c r="P593" s="125"/>
      <c r="Q593" s="125"/>
      <c r="R593" s="125"/>
      <c r="S593" s="125"/>
      <c r="T593" s="125"/>
      <c r="U593" s="297"/>
      <c r="V593" s="253">
        <f t="shared" si="17"/>
        <v>0</v>
      </c>
      <c r="W593" s="348" t="str">
        <f>IF(板块成分!B595="","",板块成分!B595)</f>
        <v>0737.HK</v>
      </c>
      <c r="X593" s="270" t="str">
        <f>[1]!s_info_name(W593)</f>
        <v>湾区发展</v>
      </c>
      <c r="Y593" s="335" t="str">
        <f>IF($Y$3="申万一级行业",[1]!s_info_industry_sw_2021(W593,公司分析!D$5,1),IF($Y$3="申万二级行业",[1]!s_info_industry_sw_2021(W593,公司分析!D$5,2),IF($Y$3="申万三级行业",[1]!s_info_industry_sw_2021(W593,公司分析!D$5,3),IF($Y$3="wind一级行业",[1]!s_info_industry_gics(W593,1),IF($Y$3="wind二级行业",[1]!s_info_industry_gics(W593,2),IF($Y$3="wind三级行业",[1]!s_info_industry_gics(W593,3),IF($Y$3="wind四级行业",[1]!s_info_industry_gics(W593,4),IF($Y$3="证监会门类行业",[1]!s_info_industry_csrc12_n(W593,公司分析!D$5,1),""))))))))</f>
        <v>公路与铁路</v>
      </c>
      <c r="Z593" s="298" t="str">
        <f>IF(Y593=行业比较!$E$6,ROW(),"")</f>
        <v/>
      </c>
      <c r="AA593" s="125"/>
      <c r="AB593" s="125"/>
      <c r="AC593" s="125"/>
      <c r="AD593" s="125"/>
      <c r="AE593" s="125"/>
      <c r="AF593" s="125"/>
      <c r="AG593" s="125"/>
      <c r="AH593" s="125"/>
      <c r="AI593" s="125"/>
      <c r="AJ593" s="125"/>
      <c r="AK593" s="125"/>
      <c r="AL593" s="125"/>
      <c r="AM593" s="125"/>
      <c r="AN593" s="125"/>
      <c r="AO593" s="125"/>
      <c r="AP593" s="125"/>
    </row>
    <row r="594" spans="2:42" x14ac:dyDescent="0.35">
      <c r="B594" s="125"/>
      <c r="C594" s="125"/>
      <c r="D594" s="125"/>
      <c r="E594" s="125"/>
      <c r="F594" s="125"/>
      <c r="G594" s="125"/>
      <c r="H594" s="125"/>
      <c r="I594" s="269"/>
      <c r="J594" s="134"/>
      <c r="K594" s="134"/>
      <c r="L594" s="134"/>
      <c r="M594" s="134"/>
      <c r="N594" s="286"/>
      <c r="O594" s="286"/>
      <c r="P594" s="125"/>
      <c r="Q594" s="125"/>
      <c r="R594" s="125"/>
      <c r="S594" s="125"/>
      <c r="T594" s="125"/>
      <c r="U594" s="297"/>
      <c r="V594" s="253">
        <f t="shared" si="17"/>
        <v>0</v>
      </c>
      <c r="W594" s="348" t="str">
        <f>IF(板块成分!B596="","",板块成分!B596)</f>
        <v>0738.HK</v>
      </c>
      <c r="X594" s="270" t="str">
        <f>[1]!s_info_name(W594)</f>
        <v>莱尔斯丹</v>
      </c>
      <c r="Y594" s="335" t="str">
        <f>IF($Y$3="申万一级行业",[1]!s_info_industry_sw_2021(W594,公司分析!D$5,1),IF($Y$3="申万二级行业",[1]!s_info_industry_sw_2021(W594,公司分析!D$5,2),IF($Y$3="申万三级行业",[1]!s_info_industry_sw_2021(W594,公司分析!D$5,3),IF($Y$3="wind一级行业",[1]!s_info_industry_gics(W594,1),IF($Y$3="wind二级行业",[1]!s_info_industry_gics(W594,2),IF($Y$3="wind三级行业",[1]!s_info_industry_gics(W594,3),IF($Y$3="wind四级行业",[1]!s_info_industry_gics(W594,4),IF($Y$3="证监会门类行业",[1]!s_info_industry_csrc12_n(W594,公司分析!D$5,1),""))))))))</f>
        <v>鞋类</v>
      </c>
      <c r="Z594" s="298" t="str">
        <f>IF(Y594=行业比较!$E$6,ROW(),"")</f>
        <v/>
      </c>
      <c r="AA594" s="125"/>
      <c r="AB594" s="125"/>
      <c r="AC594" s="125"/>
      <c r="AD594" s="125"/>
      <c r="AE594" s="125"/>
      <c r="AF594" s="125"/>
      <c r="AG594" s="125"/>
      <c r="AH594" s="125"/>
      <c r="AI594" s="125"/>
      <c r="AJ594" s="125"/>
      <c r="AK594" s="125"/>
      <c r="AL594" s="125"/>
      <c r="AM594" s="125"/>
      <c r="AN594" s="125"/>
      <c r="AO594" s="125"/>
      <c r="AP594" s="125"/>
    </row>
    <row r="595" spans="2:42" x14ac:dyDescent="0.35">
      <c r="B595" s="125"/>
      <c r="C595" s="125"/>
      <c r="D595" s="125"/>
      <c r="E595" s="125"/>
      <c r="F595" s="125"/>
      <c r="G595" s="125"/>
      <c r="H595" s="125"/>
      <c r="I595" s="269"/>
      <c r="J595" s="134"/>
      <c r="K595" s="134"/>
      <c r="L595" s="134"/>
      <c r="M595" s="134"/>
      <c r="N595" s="286"/>
      <c r="O595" s="286"/>
      <c r="P595" s="125"/>
      <c r="Q595" s="125"/>
      <c r="R595" s="125"/>
      <c r="S595" s="125"/>
      <c r="T595" s="125"/>
      <c r="U595" s="297"/>
      <c r="V595" s="253">
        <f t="shared" si="17"/>
        <v>0</v>
      </c>
      <c r="W595" s="348" t="str">
        <f>IF(板块成分!B597="","",板块成分!B597)</f>
        <v>0743.HK</v>
      </c>
      <c r="X595" s="270" t="str">
        <f>[1]!s_info_name(W595)</f>
        <v>亚洲水泥(中国)</v>
      </c>
      <c r="Y595" s="335" t="str">
        <f>IF($Y$3="申万一级行业",[1]!s_info_industry_sw_2021(W595,公司分析!D$5,1),IF($Y$3="申万二级行业",[1]!s_info_industry_sw_2021(W595,公司分析!D$5,2),IF($Y$3="申万三级行业",[1]!s_info_industry_sw_2021(W595,公司分析!D$5,3),IF($Y$3="wind一级行业",[1]!s_info_industry_gics(W595,1),IF($Y$3="wind二级行业",[1]!s_info_industry_gics(W595,2),IF($Y$3="wind三级行业",[1]!s_info_industry_gics(W595,3),IF($Y$3="wind四级行业",[1]!s_info_industry_gics(W595,4),IF($Y$3="证监会门类行业",[1]!s_info_industry_csrc12_n(W595,公司分析!D$5,1),""))))))))</f>
        <v>建材</v>
      </c>
      <c r="Z595" s="298" t="str">
        <f>IF(Y595=行业比较!$E$6,ROW(),"")</f>
        <v/>
      </c>
      <c r="AA595" s="125"/>
      <c r="AB595" s="125"/>
      <c r="AC595" s="125"/>
      <c r="AD595" s="125"/>
      <c r="AE595" s="125"/>
      <c r="AF595" s="125"/>
      <c r="AG595" s="125"/>
      <c r="AH595" s="125"/>
      <c r="AI595" s="125"/>
      <c r="AJ595" s="125"/>
      <c r="AK595" s="125"/>
      <c r="AL595" s="125"/>
      <c r="AM595" s="125"/>
      <c r="AN595" s="125"/>
      <c r="AO595" s="125"/>
      <c r="AP595" s="125"/>
    </row>
    <row r="596" spans="2:42" x14ac:dyDescent="0.35">
      <c r="B596" s="125"/>
      <c r="C596" s="125"/>
      <c r="D596" s="125"/>
      <c r="E596" s="125"/>
      <c r="F596" s="125"/>
      <c r="G596" s="125"/>
      <c r="H596" s="125"/>
      <c r="I596" s="269"/>
      <c r="J596" s="134"/>
      <c r="K596" s="134"/>
      <c r="L596" s="134"/>
      <c r="M596" s="134"/>
      <c r="N596" s="286"/>
      <c r="O596" s="286"/>
      <c r="P596" s="125"/>
      <c r="Q596" s="125"/>
      <c r="R596" s="125"/>
      <c r="S596" s="125"/>
      <c r="T596" s="125"/>
      <c r="U596" s="297"/>
      <c r="V596" s="253">
        <f t="shared" si="17"/>
        <v>0</v>
      </c>
      <c r="W596" s="348" t="str">
        <f>IF(板块成分!B598="","",板块成分!B598)</f>
        <v>0745.HK</v>
      </c>
      <c r="X596" s="270" t="str">
        <f>[1]!s_info_name(W596)</f>
        <v>中国国家文化产业</v>
      </c>
      <c r="Y596" s="335" t="str">
        <f>IF($Y$3="申万一级行业",[1]!s_info_industry_sw_2021(W596,公司分析!D$5,1),IF($Y$3="申万二级行业",[1]!s_info_industry_sw_2021(W596,公司分析!D$5,2),IF($Y$3="申万三级行业",[1]!s_info_industry_sw_2021(W596,公司分析!D$5,3),IF($Y$3="wind一级行业",[1]!s_info_industry_gics(W596,1),IF($Y$3="wind二级行业",[1]!s_info_industry_gics(W596,2),IF($Y$3="wind三级行业",[1]!s_info_industry_gics(W596,3),IF($Y$3="wind四级行业",[1]!s_info_industry_gics(W596,4),IF($Y$3="证监会门类行业",[1]!s_info_industry_csrc12_n(W596,公司分析!D$5,1),""))))))))</f>
        <v>广告</v>
      </c>
      <c r="Z596" s="298" t="str">
        <f>IF(Y596=行业比较!$E$6,ROW(),"")</f>
        <v/>
      </c>
      <c r="AA596" s="125"/>
      <c r="AB596" s="125"/>
      <c r="AC596" s="125"/>
      <c r="AD596" s="125"/>
      <c r="AE596" s="125"/>
      <c r="AF596" s="125"/>
      <c r="AG596" s="125"/>
      <c r="AH596" s="125"/>
      <c r="AI596" s="125"/>
      <c r="AJ596" s="125"/>
      <c r="AK596" s="125"/>
      <c r="AL596" s="125"/>
      <c r="AM596" s="125"/>
      <c r="AN596" s="125"/>
      <c r="AO596" s="125"/>
      <c r="AP596" s="125"/>
    </row>
    <row r="597" spans="2:42" x14ac:dyDescent="0.35">
      <c r="B597" s="125"/>
      <c r="C597" s="125"/>
      <c r="D597" s="125"/>
      <c r="E597" s="125"/>
      <c r="F597" s="125"/>
      <c r="G597" s="125"/>
      <c r="H597" s="125"/>
      <c r="I597" s="269"/>
      <c r="J597" s="134"/>
      <c r="K597" s="134"/>
      <c r="L597" s="134"/>
      <c r="M597" s="134"/>
      <c r="N597" s="286"/>
      <c r="O597" s="286"/>
      <c r="P597" s="125"/>
      <c r="Q597" s="125"/>
      <c r="R597" s="125"/>
      <c r="S597" s="125"/>
      <c r="T597" s="125"/>
      <c r="U597" s="297"/>
      <c r="V597" s="253">
        <f t="shared" si="17"/>
        <v>0</v>
      </c>
      <c r="W597" s="348" t="str">
        <f>IF(板块成分!B599="","",板块成分!B599)</f>
        <v>0746.HK</v>
      </c>
      <c r="X597" s="270" t="str">
        <f>[1]!s_info_name(W597)</f>
        <v>理文化工</v>
      </c>
      <c r="Y597" s="335" t="str">
        <f>IF($Y$3="申万一级行业",[1]!s_info_industry_sw_2021(W597,公司分析!D$5,1),IF($Y$3="申万二级行业",[1]!s_info_industry_sw_2021(W597,公司分析!D$5,2),IF($Y$3="申万三级行业",[1]!s_info_industry_sw_2021(W597,公司分析!D$5,3),IF($Y$3="wind一级行业",[1]!s_info_industry_gics(W597,1),IF($Y$3="wind二级行业",[1]!s_info_industry_gics(W597,2),IF($Y$3="wind三级行业",[1]!s_info_industry_gics(W597,3),IF($Y$3="wind四级行业",[1]!s_info_industry_gics(W597,4),IF($Y$3="证监会门类行业",[1]!s_info_industry_csrc12_n(W597,公司分析!D$5,1),""))))))))</f>
        <v>基础化工</v>
      </c>
      <c r="Z597" s="298" t="str">
        <f>IF(Y597=行业比较!$E$6,ROW(),"")</f>
        <v/>
      </c>
      <c r="AA597" s="125"/>
      <c r="AB597" s="125"/>
      <c r="AC597" s="125"/>
      <c r="AD597" s="125"/>
      <c r="AE597" s="125"/>
      <c r="AF597" s="125"/>
      <c r="AG597" s="125"/>
      <c r="AH597" s="125"/>
      <c r="AI597" s="125"/>
      <c r="AJ597" s="125"/>
      <c r="AK597" s="125"/>
      <c r="AL597" s="125"/>
      <c r="AM597" s="125"/>
      <c r="AN597" s="125"/>
      <c r="AO597" s="125"/>
      <c r="AP597" s="125"/>
    </row>
    <row r="598" spans="2:42" x14ac:dyDescent="0.35">
      <c r="B598" s="125"/>
      <c r="C598" s="125"/>
      <c r="D598" s="125"/>
      <c r="E598" s="125"/>
      <c r="F598" s="125"/>
      <c r="G598" s="125"/>
      <c r="H598" s="125"/>
      <c r="I598" s="269"/>
      <c r="J598" s="134"/>
      <c r="K598" s="134"/>
      <c r="L598" s="134"/>
      <c r="M598" s="134"/>
      <c r="N598" s="286"/>
      <c r="O598" s="286"/>
      <c r="P598" s="125"/>
      <c r="Q598" s="125"/>
      <c r="R598" s="125"/>
      <c r="S598" s="125"/>
      <c r="T598" s="125"/>
      <c r="U598" s="297"/>
      <c r="V598" s="253">
        <f t="shared" si="17"/>
        <v>0</v>
      </c>
      <c r="W598" s="348" t="str">
        <f>IF(板块成分!B600="","",板块成分!B600)</f>
        <v>0747.HK</v>
      </c>
      <c r="X598" s="270" t="str">
        <f>[1]!s_info_name(W598)</f>
        <v>沈阳公用发展股份</v>
      </c>
      <c r="Y598" s="335" t="str">
        <f>IF($Y$3="申万一级行业",[1]!s_info_industry_sw_2021(W598,公司分析!D$5,1),IF($Y$3="申万二级行业",[1]!s_info_industry_sw_2021(W598,公司分析!D$5,2),IF($Y$3="申万三级行业",[1]!s_info_industry_sw_2021(W598,公司分析!D$5,3),IF($Y$3="wind一级行业",[1]!s_info_industry_gics(W598,1),IF($Y$3="wind二级行业",[1]!s_info_industry_gics(W598,2),IF($Y$3="wind三级行业",[1]!s_info_industry_gics(W598,3),IF($Y$3="wind四级行业",[1]!s_info_industry_gics(W598,4),IF($Y$3="证监会门类行业",[1]!s_info_industry_csrc12_n(W598,公司分析!D$5,1),""))))))))</f>
        <v>多样化房地产活动</v>
      </c>
      <c r="Z598" s="298" t="str">
        <f>IF(Y598=行业比较!$E$6,ROW(),"")</f>
        <v/>
      </c>
      <c r="AA598" s="125"/>
      <c r="AB598" s="125"/>
      <c r="AC598" s="125"/>
      <c r="AD598" s="125"/>
      <c r="AE598" s="125"/>
      <c r="AF598" s="125"/>
      <c r="AG598" s="125"/>
      <c r="AH598" s="125"/>
      <c r="AI598" s="125"/>
      <c r="AJ598" s="125"/>
      <c r="AK598" s="125"/>
      <c r="AL598" s="125"/>
      <c r="AM598" s="125"/>
      <c r="AN598" s="125"/>
      <c r="AO598" s="125"/>
      <c r="AP598" s="125"/>
    </row>
    <row r="599" spans="2:42" x14ac:dyDescent="0.35">
      <c r="B599" s="125"/>
      <c r="C599" s="125"/>
      <c r="D599" s="125"/>
      <c r="E599" s="125"/>
      <c r="F599" s="125"/>
      <c r="G599" s="125"/>
      <c r="H599" s="125"/>
      <c r="I599" s="269"/>
      <c r="J599" s="134"/>
      <c r="K599" s="134"/>
      <c r="L599" s="134"/>
      <c r="M599" s="134"/>
      <c r="N599" s="286"/>
      <c r="O599" s="286"/>
      <c r="P599" s="125"/>
      <c r="Q599" s="125"/>
      <c r="R599" s="125"/>
      <c r="S599" s="125"/>
      <c r="T599" s="125"/>
      <c r="U599" s="297"/>
      <c r="V599" s="253">
        <f t="shared" si="17"/>
        <v>0</v>
      </c>
      <c r="W599" s="348" t="str">
        <f>IF(板块成分!B601="","",板块成分!B601)</f>
        <v>0750.HK</v>
      </c>
      <c r="X599" s="270" t="str">
        <f>[1]!s_info_name(W599)</f>
        <v>水发兴业能源</v>
      </c>
      <c r="Y599" s="335" t="str">
        <f>IF($Y$3="申万一级行业",[1]!s_info_industry_sw_2021(W599,公司分析!D$5,1),IF($Y$3="申万二级行业",[1]!s_info_industry_sw_2021(W599,公司分析!D$5,2),IF($Y$3="申万三级行业",[1]!s_info_industry_sw_2021(W599,公司分析!D$5,3),IF($Y$3="wind一级行业",[1]!s_info_industry_gics(W599,1),IF($Y$3="wind二级行业",[1]!s_info_industry_gics(W599,2),IF($Y$3="wind三级行业",[1]!s_info_industry_gics(W599,3),IF($Y$3="wind四级行业",[1]!s_info_industry_gics(W599,4),IF($Y$3="证监会门类行业",[1]!s_info_industry_csrc12_n(W599,公司分析!D$5,1),""))))))))</f>
        <v>建筑与工程</v>
      </c>
      <c r="Z599" s="298" t="str">
        <f>IF(Y599=行业比较!$E$6,ROW(),"")</f>
        <v/>
      </c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5"/>
      <c r="AL599" s="125"/>
      <c r="AM599" s="125"/>
      <c r="AN599" s="125"/>
      <c r="AO599" s="125"/>
      <c r="AP599" s="125"/>
    </row>
    <row r="600" spans="2:42" x14ac:dyDescent="0.35">
      <c r="B600" s="125"/>
      <c r="C600" s="125"/>
      <c r="D600" s="125"/>
      <c r="E600" s="125"/>
      <c r="F600" s="125"/>
      <c r="G600" s="125"/>
      <c r="H600" s="125"/>
      <c r="I600" s="269"/>
      <c r="J600" s="134"/>
      <c r="K600" s="134"/>
      <c r="L600" s="134"/>
      <c r="M600" s="134"/>
      <c r="N600" s="286"/>
      <c r="O600" s="286"/>
      <c r="P600" s="125"/>
      <c r="Q600" s="125"/>
      <c r="R600" s="125"/>
      <c r="S600" s="125"/>
      <c r="T600" s="125"/>
      <c r="U600" s="297"/>
      <c r="V600" s="253">
        <f t="shared" si="17"/>
        <v>0</v>
      </c>
      <c r="W600" s="348" t="str">
        <f>IF(板块成分!B602="","",板块成分!B602)</f>
        <v>0751.HK</v>
      </c>
      <c r="X600" s="270" t="str">
        <f>[1]!s_info_name(W600)</f>
        <v>创维集团</v>
      </c>
      <c r="Y600" s="335" t="str">
        <f>IF($Y$3="申万一级行业",[1]!s_info_industry_sw_2021(W600,公司分析!D$5,1),IF($Y$3="申万二级行业",[1]!s_info_industry_sw_2021(W600,公司分析!D$5,2),IF($Y$3="申万三级行业",[1]!s_info_industry_sw_2021(W600,公司分析!D$5,3),IF($Y$3="wind一级行业",[1]!s_info_industry_gics(W600,1),IF($Y$3="wind二级行业",[1]!s_info_industry_gics(W600,2),IF($Y$3="wind三级行业",[1]!s_info_industry_gics(W600,3),IF($Y$3="wind四级行业",[1]!s_info_industry_gics(W600,4),IF($Y$3="证监会门类行业",[1]!s_info_industry_csrc12_n(W600,公司分析!D$5,1),""))))))))</f>
        <v>消费电子产品</v>
      </c>
      <c r="Z600" s="298" t="str">
        <f>IF(Y600=行业比较!$E$6,ROW(),"")</f>
        <v/>
      </c>
      <c r="AA600" s="125"/>
      <c r="AB600" s="125"/>
      <c r="AC600" s="125"/>
      <c r="AD600" s="125"/>
      <c r="AE600" s="125"/>
      <c r="AF600" s="125"/>
      <c r="AG600" s="125"/>
      <c r="AH600" s="125"/>
      <c r="AI600" s="125"/>
      <c r="AJ600" s="125"/>
      <c r="AK600" s="125"/>
      <c r="AL600" s="125"/>
      <c r="AM600" s="125"/>
      <c r="AN600" s="125"/>
      <c r="AO600" s="125"/>
      <c r="AP600" s="125"/>
    </row>
    <row r="601" spans="2:42" x14ac:dyDescent="0.35">
      <c r="B601" s="125"/>
      <c r="C601" s="125"/>
      <c r="D601" s="125"/>
      <c r="E601" s="125"/>
      <c r="F601" s="125"/>
      <c r="G601" s="125"/>
      <c r="H601" s="125"/>
      <c r="I601" s="269"/>
      <c r="J601" s="134"/>
      <c r="K601" s="134"/>
      <c r="L601" s="134"/>
      <c r="M601" s="134"/>
      <c r="N601" s="286"/>
      <c r="O601" s="286"/>
      <c r="P601" s="125"/>
      <c r="Q601" s="125"/>
      <c r="R601" s="125"/>
      <c r="S601" s="125"/>
      <c r="T601" s="125"/>
      <c r="U601" s="297"/>
      <c r="V601" s="253">
        <f t="shared" si="17"/>
        <v>0</v>
      </c>
      <c r="W601" s="348" t="str">
        <f>IF(板块成分!B603="","",板块成分!B603)</f>
        <v>0752.HK</v>
      </c>
      <c r="X601" s="270" t="str">
        <f>[1]!s_info_name(W601)</f>
        <v>PICO FAR EAST</v>
      </c>
      <c r="Y601" s="335" t="str">
        <f>IF($Y$3="申万一级行业",[1]!s_info_industry_sw_2021(W601,公司分析!D$5,1),IF($Y$3="申万二级行业",[1]!s_info_industry_sw_2021(W601,公司分析!D$5,2),IF($Y$3="申万三级行业",[1]!s_info_industry_sw_2021(W601,公司分析!D$5,3),IF($Y$3="wind一级行业",[1]!s_info_industry_gics(W601,1),IF($Y$3="wind二级行业",[1]!s_info_industry_gics(W601,2),IF($Y$3="wind三级行业",[1]!s_info_industry_gics(W601,3),IF($Y$3="wind四级行业",[1]!s_info_industry_gics(W601,4),IF($Y$3="证监会门类行业",[1]!s_info_industry_csrc12_n(W601,公司分析!D$5,1),""))))))))</f>
        <v>广告</v>
      </c>
      <c r="Z601" s="298" t="str">
        <f>IF(Y601=行业比较!$E$6,ROW(),"")</f>
        <v/>
      </c>
      <c r="AA601" s="125"/>
      <c r="AB601" s="125"/>
      <c r="AC601" s="125"/>
      <c r="AD601" s="125"/>
      <c r="AE601" s="125"/>
      <c r="AF601" s="125"/>
      <c r="AG601" s="125"/>
      <c r="AH601" s="125"/>
      <c r="AI601" s="125"/>
      <c r="AJ601" s="125"/>
      <c r="AK601" s="125"/>
      <c r="AL601" s="125"/>
      <c r="AM601" s="125"/>
      <c r="AN601" s="125"/>
      <c r="AO601" s="125"/>
      <c r="AP601" s="125"/>
    </row>
    <row r="602" spans="2:42" x14ac:dyDescent="0.35">
      <c r="B602" s="125"/>
      <c r="C602" s="125"/>
      <c r="D602" s="125"/>
      <c r="E602" s="125"/>
      <c r="F602" s="125"/>
      <c r="G602" s="125"/>
      <c r="H602" s="125"/>
      <c r="I602" s="269"/>
      <c r="J602" s="134"/>
      <c r="K602" s="134"/>
      <c r="L602" s="134"/>
      <c r="M602" s="134"/>
      <c r="N602" s="286"/>
      <c r="O602" s="286"/>
      <c r="P602" s="125"/>
      <c r="Q602" s="125"/>
      <c r="R602" s="125"/>
      <c r="S602" s="125"/>
      <c r="T602" s="125"/>
      <c r="U602" s="297"/>
      <c r="V602" s="253">
        <f t="shared" si="17"/>
        <v>0</v>
      </c>
      <c r="W602" s="348" t="str">
        <f>IF(板块成分!B604="","",板块成分!B604)</f>
        <v>0753.HK</v>
      </c>
      <c r="X602" s="270" t="str">
        <f>[1]!s_info_name(W602)</f>
        <v>中国国航</v>
      </c>
      <c r="Y602" s="335" t="str">
        <f>IF($Y$3="申万一级行业",[1]!s_info_industry_sw_2021(W602,公司分析!D$5,1),IF($Y$3="申万二级行业",[1]!s_info_industry_sw_2021(W602,公司分析!D$5,2),IF($Y$3="申万三级行业",[1]!s_info_industry_sw_2021(W602,公司分析!D$5,3),IF($Y$3="wind一级行业",[1]!s_info_industry_gics(W602,1),IF($Y$3="wind二级行业",[1]!s_info_industry_gics(W602,2),IF($Y$3="wind三级行业",[1]!s_info_industry_gics(W602,3),IF($Y$3="wind四级行业",[1]!s_info_industry_gics(W602,4),IF($Y$3="证监会门类行业",[1]!s_info_industry_csrc12_n(W602,公司分析!D$5,1),""))))))))</f>
        <v>航空</v>
      </c>
      <c r="Z602" s="298" t="str">
        <f>IF(Y602=行业比较!$E$6,ROW(),"")</f>
        <v/>
      </c>
      <c r="AA602" s="125"/>
      <c r="AB602" s="125"/>
      <c r="AC602" s="125"/>
      <c r="AD602" s="125"/>
      <c r="AE602" s="125"/>
      <c r="AF602" s="125"/>
      <c r="AG602" s="125"/>
      <c r="AH602" s="125"/>
      <c r="AI602" s="125"/>
      <c r="AJ602" s="125"/>
      <c r="AK602" s="125"/>
      <c r="AL602" s="125"/>
      <c r="AM602" s="125"/>
      <c r="AN602" s="125"/>
      <c r="AO602" s="125"/>
      <c r="AP602" s="125"/>
    </row>
    <row r="603" spans="2:42" x14ac:dyDescent="0.35">
      <c r="B603" s="125"/>
      <c r="C603" s="125"/>
      <c r="D603" s="125"/>
      <c r="E603" s="125"/>
      <c r="F603" s="125"/>
      <c r="G603" s="125"/>
      <c r="H603" s="125"/>
      <c r="I603" s="269"/>
      <c r="J603" s="134"/>
      <c r="K603" s="134"/>
      <c r="L603" s="134"/>
      <c r="M603" s="134"/>
      <c r="N603" s="286"/>
      <c r="O603" s="286"/>
      <c r="P603" s="125"/>
      <c r="Q603" s="125"/>
      <c r="R603" s="125"/>
      <c r="S603" s="125"/>
      <c r="T603" s="125"/>
      <c r="U603" s="297"/>
      <c r="V603" s="253">
        <f t="shared" si="17"/>
        <v>0</v>
      </c>
      <c r="W603" s="348" t="str">
        <f>IF(板块成分!B605="","",板块成分!B605)</f>
        <v>0754.HK</v>
      </c>
      <c r="X603" s="270" t="str">
        <f>[1]!s_info_name(W603)</f>
        <v>合生创展集团</v>
      </c>
      <c r="Y603" s="335" t="str">
        <f>IF($Y$3="申万一级行业",[1]!s_info_industry_sw_2021(W603,公司分析!D$5,1),IF($Y$3="申万二级行业",[1]!s_info_industry_sw_2021(W603,公司分析!D$5,2),IF($Y$3="申万三级行业",[1]!s_info_industry_sw_2021(W603,公司分析!D$5,3),IF($Y$3="wind一级行业",[1]!s_info_industry_gics(W603,1),IF($Y$3="wind二级行业",[1]!s_info_industry_gics(W603,2),IF($Y$3="wind三级行业",[1]!s_info_industry_gics(W603,3),IF($Y$3="wind四级行业",[1]!s_info_industry_gics(W603,4),IF($Y$3="证监会门类行业",[1]!s_info_industry_csrc12_n(W603,公司分析!D$5,1),""))))))))</f>
        <v>房地产开发</v>
      </c>
      <c r="Z603" s="298" t="str">
        <f>IF(Y603=行业比较!$E$6,ROW(),"")</f>
        <v/>
      </c>
      <c r="AA603" s="125"/>
      <c r="AB603" s="125"/>
      <c r="AC603" s="125"/>
      <c r="AD603" s="125"/>
      <c r="AE603" s="125"/>
      <c r="AF603" s="125"/>
      <c r="AG603" s="125"/>
      <c r="AH603" s="125"/>
      <c r="AI603" s="125"/>
      <c r="AJ603" s="125"/>
      <c r="AK603" s="125"/>
      <c r="AL603" s="125"/>
      <c r="AM603" s="125"/>
      <c r="AN603" s="125"/>
      <c r="AO603" s="125"/>
      <c r="AP603" s="125"/>
    </row>
    <row r="604" spans="2:42" x14ac:dyDescent="0.35">
      <c r="B604" s="125"/>
      <c r="C604" s="125"/>
      <c r="D604" s="125"/>
      <c r="E604" s="125"/>
      <c r="F604" s="125"/>
      <c r="G604" s="125"/>
      <c r="H604" s="125"/>
      <c r="I604" s="269"/>
      <c r="J604" s="134"/>
      <c r="K604" s="134"/>
      <c r="L604" s="134"/>
      <c r="M604" s="134"/>
      <c r="N604" s="286"/>
      <c r="O604" s="286"/>
      <c r="P604" s="125"/>
      <c r="Q604" s="125"/>
      <c r="R604" s="125"/>
      <c r="S604" s="125"/>
      <c r="T604" s="125"/>
      <c r="U604" s="297"/>
      <c r="V604" s="253">
        <f t="shared" si="17"/>
        <v>0</v>
      </c>
      <c r="W604" s="348" t="str">
        <f>IF(板块成分!B606="","",板块成分!B606)</f>
        <v>0755.HK</v>
      </c>
      <c r="X604" s="270" t="str">
        <f>[1]!s_info_name(W604)</f>
        <v>上海证大</v>
      </c>
      <c r="Y604" s="335" t="str">
        <f>IF($Y$3="申万一级行业",[1]!s_info_industry_sw_2021(W604,公司分析!D$5,1),IF($Y$3="申万二级行业",[1]!s_info_industry_sw_2021(W604,公司分析!D$5,2),IF($Y$3="申万三级行业",[1]!s_info_industry_sw_2021(W604,公司分析!D$5,3),IF($Y$3="wind一级行业",[1]!s_info_industry_gics(W604,1),IF($Y$3="wind二级行业",[1]!s_info_industry_gics(W604,2),IF($Y$3="wind三级行业",[1]!s_info_industry_gics(W604,3),IF($Y$3="wind四级行业",[1]!s_info_industry_gics(W604,4),IF($Y$3="证监会门类行业",[1]!s_info_industry_csrc12_n(W604,公司分析!D$5,1),""))))))))</f>
        <v>房地产开发</v>
      </c>
      <c r="Z604" s="298" t="str">
        <f>IF(Y604=行业比较!$E$6,ROW(),"")</f>
        <v/>
      </c>
      <c r="AA604" s="125"/>
      <c r="AB604" s="125"/>
      <c r="AC604" s="125"/>
      <c r="AD604" s="125"/>
      <c r="AE604" s="125"/>
      <c r="AF604" s="125"/>
      <c r="AG604" s="125"/>
      <c r="AH604" s="125"/>
      <c r="AI604" s="125"/>
      <c r="AJ604" s="125"/>
      <c r="AK604" s="125"/>
      <c r="AL604" s="125"/>
      <c r="AM604" s="125"/>
      <c r="AN604" s="125"/>
      <c r="AO604" s="125"/>
      <c r="AP604" s="125"/>
    </row>
    <row r="605" spans="2:42" x14ac:dyDescent="0.35">
      <c r="B605" s="125"/>
      <c r="C605" s="125"/>
      <c r="D605" s="125"/>
      <c r="E605" s="125"/>
      <c r="F605" s="125"/>
      <c r="G605" s="125"/>
      <c r="H605" s="125"/>
      <c r="I605" s="269"/>
      <c r="J605" s="134"/>
      <c r="K605" s="134"/>
      <c r="L605" s="134"/>
      <c r="M605" s="134"/>
      <c r="N605" s="286"/>
      <c r="O605" s="286"/>
      <c r="P605" s="125"/>
      <c r="Q605" s="125"/>
      <c r="R605" s="125"/>
      <c r="S605" s="125"/>
      <c r="T605" s="125"/>
      <c r="U605" s="297"/>
      <c r="V605" s="253">
        <f t="shared" si="17"/>
        <v>0</v>
      </c>
      <c r="W605" s="348" t="str">
        <f>IF(板块成分!B607="","",板块成分!B607)</f>
        <v>0756.HK</v>
      </c>
      <c r="X605" s="270" t="str">
        <f>[1]!s_info_name(W605)</f>
        <v>森美控股</v>
      </c>
      <c r="Y605" s="335" t="str">
        <f>IF($Y$3="申万一级行业",[1]!s_info_industry_sw_2021(W605,公司分析!D$5,1),IF($Y$3="申万二级行业",[1]!s_info_industry_sw_2021(W605,公司分析!D$5,2),IF($Y$3="申万三级行业",[1]!s_info_industry_sw_2021(W605,公司分析!D$5,3),IF($Y$3="wind一级行业",[1]!s_info_industry_gics(W605,1),IF($Y$3="wind二级行业",[1]!s_info_industry_gics(W605,2),IF($Y$3="wind三级行业",[1]!s_info_industry_gics(W605,3),IF($Y$3="wind四级行业",[1]!s_info_industry_gics(W605,4),IF($Y$3="证监会门类行业",[1]!s_info_industry_csrc12_n(W605,公司分析!D$5,1),""))))))))</f>
        <v>软饮料</v>
      </c>
      <c r="Z605" s="298" t="str">
        <f>IF(Y605=行业比较!$E$6,ROW(),"")</f>
        <v/>
      </c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/>
      <c r="AK605" s="125"/>
      <c r="AL605" s="125"/>
      <c r="AM605" s="125"/>
      <c r="AN605" s="125"/>
      <c r="AO605" s="125"/>
      <c r="AP605" s="125"/>
    </row>
    <row r="606" spans="2:42" x14ac:dyDescent="0.35">
      <c r="B606" s="125"/>
      <c r="C606" s="125"/>
      <c r="D606" s="125"/>
      <c r="E606" s="125"/>
      <c r="F606" s="125"/>
      <c r="G606" s="125"/>
      <c r="H606" s="125"/>
      <c r="I606" s="269"/>
      <c r="J606" s="134"/>
      <c r="K606" s="134"/>
      <c r="L606" s="134"/>
      <c r="M606" s="134"/>
      <c r="N606" s="286"/>
      <c r="O606" s="286"/>
      <c r="P606" s="125"/>
      <c r="Q606" s="125"/>
      <c r="R606" s="125"/>
      <c r="S606" s="125"/>
      <c r="T606" s="125"/>
      <c r="U606" s="297"/>
      <c r="V606" s="253">
        <f t="shared" si="17"/>
        <v>0</v>
      </c>
      <c r="W606" s="348" t="str">
        <f>IF(板块成分!B608="","",板块成分!B608)</f>
        <v>0757.HK</v>
      </c>
      <c r="X606" s="270" t="str">
        <f>[1]!s_info_name(W606)</f>
        <v>阳光能源</v>
      </c>
      <c r="Y606" s="335" t="str">
        <f>IF($Y$3="申万一级行业",[1]!s_info_industry_sw_2021(W606,公司分析!D$5,1),IF($Y$3="申万二级行业",[1]!s_info_industry_sw_2021(W606,公司分析!D$5,2),IF($Y$3="申万三级行业",[1]!s_info_industry_sw_2021(W606,公司分析!D$5,3),IF($Y$3="wind一级行业",[1]!s_info_industry_gics(W606,1),IF($Y$3="wind二级行业",[1]!s_info_industry_gics(W606,2),IF($Y$3="wind三级行业",[1]!s_info_industry_gics(W606,3),IF($Y$3="wind四级行业",[1]!s_info_industry_gics(W606,4),IF($Y$3="证监会门类行业",[1]!s_info_industry_csrc12_n(W606,公司分析!D$5,1),""))))))))</f>
        <v>半导体设备</v>
      </c>
      <c r="Z606" s="298" t="str">
        <f>IF(Y606=行业比较!$E$6,ROW(),"")</f>
        <v/>
      </c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/>
      <c r="AK606" s="125"/>
      <c r="AL606" s="125"/>
      <c r="AM606" s="125"/>
      <c r="AN606" s="125"/>
      <c r="AO606" s="125"/>
      <c r="AP606" s="125"/>
    </row>
    <row r="607" spans="2:42" x14ac:dyDescent="0.35">
      <c r="B607" s="125"/>
      <c r="C607" s="125"/>
      <c r="D607" s="125"/>
      <c r="E607" s="125"/>
      <c r="F607" s="125"/>
      <c r="G607" s="125"/>
      <c r="H607" s="125"/>
      <c r="I607" s="269"/>
      <c r="J607" s="134"/>
      <c r="K607" s="134"/>
      <c r="L607" s="134"/>
      <c r="M607" s="134"/>
      <c r="N607" s="286"/>
      <c r="O607" s="286"/>
      <c r="P607" s="125"/>
      <c r="Q607" s="125"/>
      <c r="R607" s="125"/>
      <c r="S607" s="125"/>
      <c r="T607" s="125"/>
      <c r="U607" s="297"/>
      <c r="V607" s="253">
        <f t="shared" si="17"/>
        <v>0</v>
      </c>
      <c r="W607" s="348" t="str">
        <f>IF(板块成分!B609="","",板块成分!B609)</f>
        <v>0759.HK</v>
      </c>
      <c r="X607" s="270" t="str">
        <f>[1]!s_info_name(W607)</f>
        <v>CEC INT'L HOLD</v>
      </c>
      <c r="Y607" s="335" t="str">
        <f>IF($Y$3="申万一级行业",[1]!s_info_industry_sw_2021(W607,公司分析!D$5,1),IF($Y$3="申万二级行业",[1]!s_info_industry_sw_2021(W607,公司分析!D$5,2),IF($Y$3="申万三级行业",[1]!s_info_industry_sw_2021(W607,公司分析!D$5,3),IF($Y$3="wind一级行业",[1]!s_info_industry_gics(W607,1),IF($Y$3="wind二级行业",[1]!s_info_industry_gics(W607,2),IF($Y$3="wind三级行业",[1]!s_info_industry_gics(W607,3),IF($Y$3="wind四级行业",[1]!s_info_industry_gics(W607,4),IF($Y$3="证监会门类行业",[1]!s_info_industry_csrc12_n(W607,公司分析!D$5,1),""))))))))</f>
        <v>食品零售</v>
      </c>
      <c r="Z607" s="298" t="str">
        <f>IF(Y607=行业比较!$E$6,ROW(),"")</f>
        <v/>
      </c>
      <c r="AA607" s="125"/>
      <c r="AB607" s="125"/>
      <c r="AC607" s="125"/>
      <c r="AD607" s="125"/>
      <c r="AE607" s="125"/>
      <c r="AF607" s="125"/>
      <c r="AG607" s="125"/>
      <c r="AH607" s="125"/>
      <c r="AI607" s="125"/>
      <c r="AJ607" s="125"/>
      <c r="AK607" s="125"/>
      <c r="AL607" s="125"/>
      <c r="AM607" s="125"/>
      <c r="AN607" s="125"/>
      <c r="AO607" s="125"/>
      <c r="AP607" s="125"/>
    </row>
    <row r="608" spans="2:42" x14ac:dyDescent="0.35">
      <c r="B608" s="125"/>
      <c r="C608" s="125"/>
      <c r="D608" s="125"/>
      <c r="E608" s="125"/>
      <c r="F608" s="125"/>
      <c r="G608" s="125"/>
      <c r="H608" s="125"/>
      <c r="I608" s="269"/>
      <c r="J608" s="134"/>
      <c r="K608" s="134"/>
      <c r="L608" s="134"/>
      <c r="M608" s="134"/>
      <c r="N608" s="286"/>
      <c r="O608" s="286"/>
      <c r="P608" s="125"/>
      <c r="Q608" s="125"/>
      <c r="R608" s="125"/>
      <c r="S608" s="125"/>
      <c r="T608" s="125"/>
      <c r="U608" s="297"/>
      <c r="V608" s="253">
        <f t="shared" si="17"/>
        <v>0</v>
      </c>
      <c r="W608" s="348" t="str">
        <f>IF(板块成分!B610="","",板块成分!B610)</f>
        <v>0760.HK</v>
      </c>
      <c r="X608" s="270" t="str">
        <f>[1]!s_info_name(W608)</f>
        <v>新天地产集团</v>
      </c>
      <c r="Y608" s="335" t="str">
        <f>IF($Y$3="申万一级行业",[1]!s_info_industry_sw_2021(W608,公司分析!D$5,1),IF($Y$3="申万二级行业",[1]!s_info_industry_sw_2021(W608,公司分析!D$5,2),IF($Y$3="申万三级行业",[1]!s_info_industry_sw_2021(W608,公司分析!D$5,3),IF($Y$3="wind一级行业",[1]!s_info_industry_gics(W608,1),IF($Y$3="wind二级行业",[1]!s_info_industry_gics(W608,2),IF($Y$3="wind三级行业",[1]!s_info_industry_gics(W608,3),IF($Y$3="wind四级行业",[1]!s_info_industry_gics(W608,4),IF($Y$3="证监会门类行业",[1]!s_info_industry_csrc12_n(W608,公司分析!D$5,1),""))))))))</f>
        <v>房地产开发</v>
      </c>
      <c r="Z608" s="298" t="str">
        <f>IF(Y608=行业比较!$E$6,ROW(),"")</f>
        <v/>
      </c>
      <c r="AA608" s="125"/>
      <c r="AB608" s="125"/>
      <c r="AC608" s="125"/>
      <c r="AD608" s="125"/>
      <c r="AE608" s="125"/>
      <c r="AF608" s="125"/>
      <c r="AG608" s="125"/>
      <c r="AH608" s="125"/>
      <c r="AI608" s="125"/>
      <c r="AJ608" s="125"/>
      <c r="AK608" s="125"/>
      <c r="AL608" s="125"/>
      <c r="AM608" s="125"/>
      <c r="AN608" s="125"/>
      <c r="AO608" s="125"/>
      <c r="AP608" s="125"/>
    </row>
    <row r="609" spans="2:42" x14ac:dyDescent="0.35">
      <c r="B609" s="125"/>
      <c r="C609" s="125"/>
      <c r="D609" s="125"/>
      <c r="E609" s="125"/>
      <c r="F609" s="125"/>
      <c r="G609" s="125"/>
      <c r="H609" s="125"/>
      <c r="I609" s="269"/>
      <c r="J609" s="134"/>
      <c r="K609" s="134"/>
      <c r="L609" s="134"/>
      <c r="M609" s="134"/>
      <c r="N609" s="286"/>
      <c r="O609" s="286"/>
      <c r="P609" s="125"/>
      <c r="Q609" s="125"/>
      <c r="R609" s="125"/>
      <c r="S609" s="125"/>
      <c r="T609" s="125"/>
      <c r="U609" s="297"/>
      <c r="V609" s="253">
        <f t="shared" si="17"/>
        <v>0</v>
      </c>
      <c r="W609" s="348" t="str">
        <f>IF(板块成分!B611="","",板块成分!B611)</f>
        <v>0762.HK</v>
      </c>
      <c r="X609" s="270" t="str">
        <f>[1]!s_info_name(W609)</f>
        <v>中国联通</v>
      </c>
      <c r="Y609" s="335" t="str">
        <f>IF($Y$3="申万一级行业",[1]!s_info_industry_sw_2021(W609,公司分析!D$5,1),IF($Y$3="申万二级行业",[1]!s_info_industry_sw_2021(W609,公司分析!D$5,2),IF($Y$3="申万三级行业",[1]!s_info_industry_sw_2021(W609,公司分析!D$5,3),IF($Y$3="wind一级行业",[1]!s_info_industry_gics(W609,1),IF($Y$3="wind二级行业",[1]!s_info_industry_gics(W609,2),IF($Y$3="wind三级行业",[1]!s_info_industry_gics(W609,3),IF($Y$3="wind四级行业",[1]!s_info_industry_gics(W609,4),IF($Y$3="证监会门类行业",[1]!s_info_industry_csrc12_n(W609,公司分析!D$5,1),""))))))))</f>
        <v>综合电信服务</v>
      </c>
      <c r="Z609" s="298" t="str">
        <f>IF(Y609=行业比较!$E$6,ROW(),"")</f>
        <v/>
      </c>
      <c r="AA609" s="125"/>
      <c r="AB609" s="125"/>
      <c r="AC609" s="125"/>
      <c r="AD609" s="125"/>
      <c r="AE609" s="125"/>
      <c r="AF609" s="125"/>
      <c r="AG609" s="125"/>
      <c r="AH609" s="125"/>
      <c r="AI609" s="125"/>
      <c r="AJ609" s="125"/>
      <c r="AK609" s="125"/>
      <c r="AL609" s="125"/>
      <c r="AM609" s="125"/>
      <c r="AN609" s="125"/>
      <c r="AO609" s="125"/>
      <c r="AP609" s="125"/>
    </row>
    <row r="610" spans="2:42" x14ac:dyDescent="0.35">
      <c r="B610" s="125"/>
      <c r="C610" s="125"/>
      <c r="D610" s="125"/>
      <c r="E610" s="125"/>
      <c r="F610" s="125"/>
      <c r="G610" s="125"/>
      <c r="H610" s="125"/>
      <c r="I610" s="269"/>
      <c r="J610" s="134"/>
      <c r="K610" s="134"/>
      <c r="L610" s="134"/>
      <c r="M610" s="134"/>
      <c r="N610" s="286"/>
      <c r="O610" s="286"/>
      <c r="P610" s="125"/>
      <c r="Q610" s="125"/>
      <c r="R610" s="125"/>
      <c r="S610" s="125"/>
      <c r="T610" s="125"/>
      <c r="U610" s="297"/>
      <c r="V610" s="253">
        <f t="shared" si="17"/>
        <v>0</v>
      </c>
      <c r="W610" s="348" t="str">
        <f>IF(板块成分!B612="","",板块成分!B612)</f>
        <v>0763.HK</v>
      </c>
      <c r="X610" s="270" t="str">
        <f>[1]!s_info_name(W610)</f>
        <v>中兴通讯</v>
      </c>
      <c r="Y610" s="335" t="str">
        <f>IF($Y$3="申万一级行业",[1]!s_info_industry_sw_2021(W610,公司分析!D$5,1),IF($Y$3="申万二级行业",[1]!s_info_industry_sw_2021(W610,公司分析!D$5,2),IF($Y$3="申万三级行业",[1]!s_info_industry_sw_2021(W610,公司分析!D$5,3),IF($Y$3="wind一级行业",[1]!s_info_industry_gics(W610,1),IF($Y$3="wind二级行业",[1]!s_info_industry_gics(W610,2),IF($Y$3="wind三级行业",[1]!s_info_industry_gics(W610,3),IF($Y$3="wind四级行业",[1]!s_info_industry_gics(W610,4),IF($Y$3="证监会门类行业",[1]!s_info_industry_csrc12_n(W610,公司分析!D$5,1),""))))))))</f>
        <v>通信设备</v>
      </c>
      <c r="Z610" s="298" t="str">
        <f>IF(Y610=行业比较!$E$6,ROW(),"")</f>
        <v/>
      </c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5"/>
      <c r="AL610" s="125"/>
      <c r="AM610" s="125"/>
      <c r="AN610" s="125"/>
      <c r="AO610" s="125"/>
      <c r="AP610" s="125"/>
    </row>
    <row r="611" spans="2:42" x14ac:dyDescent="0.35">
      <c r="B611" s="125"/>
      <c r="C611" s="125"/>
      <c r="D611" s="125"/>
      <c r="E611" s="125"/>
      <c r="F611" s="125"/>
      <c r="G611" s="125"/>
      <c r="H611" s="125"/>
      <c r="I611" s="269"/>
      <c r="J611" s="134"/>
      <c r="K611" s="134"/>
      <c r="L611" s="134"/>
      <c r="M611" s="134"/>
      <c r="N611" s="286"/>
      <c r="O611" s="286"/>
      <c r="P611" s="125"/>
      <c r="Q611" s="125"/>
      <c r="R611" s="125"/>
      <c r="S611" s="125"/>
      <c r="T611" s="125"/>
      <c r="U611" s="297"/>
      <c r="V611" s="253">
        <f t="shared" si="17"/>
        <v>0</v>
      </c>
      <c r="W611" s="348" t="str">
        <f>IF(板块成分!B613="","",板块成分!B613)</f>
        <v>0764.HK</v>
      </c>
      <c r="X611" s="270" t="str">
        <f>[1]!s_info_name(W611)</f>
        <v>永恒策略</v>
      </c>
      <c r="Y611" s="335" t="str">
        <f>IF($Y$3="申万一级行业",[1]!s_info_industry_sw_2021(W611,公司分析!D$5,1),IF($Y$3="申万二级行业",[1]!s_info_industry_sw_2021(W611,公司分析!D$5,2),IF($Y$3="申万三级行业",[1]!s_info_industry_sw_2021(W611,公司分析!D$5,3),IF($Y$3="wind一级行业",[1]!s_info_industry_gics(W611,1),IF($Y$3="wind二级行业",[1]!s_info_industry_gics(W611,2),IF($Y$3="wind三级行业",[1]!s_info_industry_gics(W611,3),IF($Y$3="wind四级行业",[1]!s_info_industry_gics(W611,4),IF($Y$3="证监会门类行业",[1]!s_info_industry_csrc12_n(W611,公司分析!D$5,1),""))))))))</f>
        <v>综合支持服务</v>
      </c>
      <c r="Z611" s="298" t="str">
        <f>IF(Y611=行业比较!$E$6,ROW(),"")</f>
        <v/>
      </c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5"/>
      <c r="AL611" s="125"/>
      <c r="AM611" s="125"/>
      <c r="AN611" s="125"/>
      <c r="AO611" s="125"/>
      <c r="AP611" s="125"/>
    </row>
    <row r="612" spans="2:42" x14ac:dyDescent="0.35">
      <c r="B612" s="125"/>
      <c r="C612" s="125"/>
      <c r="D612" s="125"/>
      <c r="E612" s="125"/>
      <c r="F612" s="125"/>
      <c r="G612" s="125"/>
      <c r="H612" s="125"/>
      <c r="I612" s="269"/>
      <c r="J612" s="134"/>
      <c r="K612" s="134"/>
      <c r="L612" s="134"/>
      <c r="M612" s="134"/>
      <c r="N612" s="286"/>
      <c r="O612" s="286"/>
      <c r="P612" s="125"/>
      <c r="Q612" s="125"/>
      <c r="R612" s="125"/>
      <c r="S612" s="125"/>
      <c r="T612" s="125"/>
      <c r="U612" s="297"/>
      <c r="V612" s="253">
        <f t="shared" si="17"/>
        <v>0</v>
      </c>
      <c r="W612" s="348" t="str">
        <f>IF(板块成分!B614="","",板块成分!B614)</f>
        <v>0765.HK</v>
      </c>
      <c r="X612" s="270" t="str">
        <f>[1]!s_info_name(W612)</f>
        <v>PERFECTECH INTL</v>
      </c>
      <c r="Y612" s="335" t="str">
        <f>IF($Y$3="申万一级行业",[1]!s_info_industry_sw_2021(W612,公司分析!D$5,1),IF($Y$3="申万二级行业",[1]!s_info_industry_sw_2021(W612,公司分析!D$5,2),IF($Y$3="申万三级行业",[1]!s_info_industry_sw_2021(W612,公司分析!D$5,3),IF($Y$3="wind一级行业",[1]!s_info_industry_gics(W612,1),IF($Y$3="wind二级行业",[1]!s_info_industry_gics(W612,2),IF($Y$3="wind三级行业",[1]!s_info_industry_gics(W612,3),IF($Y$3="wind四级行业",[1]!s_info_industry_gics(W612,4),IF($Y$3="证监会门类行业",[1]!s_info_industry_csrc12_n(W612,公司分析!D$5,1),""))))))))</f>
        <v>休闲用品</v>
      </c>
      <c r="Z612" s="298" t="str">
        <f>IF(Y612=行业比较!$E$6,ROW(),"")</f>
        <v/>
      </c>
      <c r="AA612" s="125"/>
      <c r="AB612" s="125"/>
      <c r="AC612" s="125"/>
      <c r="AD612" s="125"/>
      <c r="AE612" s="125"/>
      <c r="AF612" s="125"/>
      <c r="AG612" s="125"/>
      <c r="AH612" s="125"/>
      <c r="AI612" s="125"/>
      <c r="AJ612" s="125"/>
      <c r="AK612" s="125"/>
      <c r="AL612" s="125"/>
      <c r="AM612" s="125"/>
      <c r="AN612" s="125"/>
      <c r="AO612" s="125"/>
      <c r="AP612" s="125"/>
    </row>
    <row r="613" spans="2:42" x14ac:dyDescent="0.35">
      <c r="B613" s="125"/>
      <c r="C613" s="125"/>
      <c r="D613" s="125"/>
      <c r="E613" s="125"/>
      <c r="F613" s="125"/>
      <c r="G613" s="125"/>
      <c r="H613" s="125"/>
      <c r="I613" s="269"/>
      <c r="J613" s="134"/>
      <c r="K613" s="134"/>
      <c r="L613" s="134"/>
      <c r="M613" s="134"/>
      <c r="N613" s="286"/>
      <c r="O613" s="286"/>
      <c r="P613" s="125"/>
      <c r="Q613" s="125"/>
      <c r="R613" s="125"/>
      <c r="S613" s="125"/>
      <c r="T613" s="125"/>
      <c r="U613" s="297"/>
      <c r="V613" s="253">
        <f t="shared" si="17"/>
        <v>0</v>
      </c>
      <c r="W613" s="348" t="str">
        <f>IF(板块成分!B615="","",板块成分!B615)</f>
        <v>0767.HK</v>
      </c>
      <c r="X613" s="270" t="str">
        <f>[1]!s_info_name(W613)</f>
        <v>中基长寿科学</v>
      </c>
      <c r="Y613" s="335" t="str">
        <f>IF($Y$3="申万一级行业",[1]!s_info_industry_sw_2021(W613,公司分析!D$5,1),IF($Y$3="申万二级行业",[1]!s_info_industry_sw_2021(W613,公司分析!D$5,2),IF($Y$3="申万三级行业",[1]!s_info_industry_sw_2021(W613,公司分析!D$5,3),IF($Y$3="wind一级行业",[1]!s_info_industry_gics(W613,1),IF($Y$3="wind二级行业",[1]!s_info_industry_gics(W613,2),IF($Y$3="wind三级行业",[1]!s_info_industry_gics(W613,3),IF($Y$3="wind四级行业",[1]!s_info_industry_gics(W613,4),IF($Y$3="证监会门类行业",[1]!s_info_industry_csrc12_n(W613,公司分析!D$5,1),""))))))))</f>
        <v>特殊金融服务</v>
      </c>
      <c r="Z613" s="298" t="str">
        <f>IF(Y613=行业比较!$E$6,ROW(),"")</f>
        <v/>
      </c>
      <c r="AA613" s="125"/>
      <c r="AB613" s="125"/>
      <c r="AC613" s="125"/>
      <c r="AD613" s="125"/>
      <c r="AE613" s="125"/>
      <c r="AF613" s="125"/>
      <c r="AG613" s="125"/>
      <c r="AH613" s="125"/>
      <c r="AI613" s="125"/>
      <c r="AJ613" s="125"/>
      <c r="AK613" s="125"/>
      <c r="AL613" s="125"/>
      <c r="AM613" s="125"/>
      <c r="AN613" s="125"/>
      <c r="AO613" s="125"/>
      <c r="AP613" s="125"/>
    </row>
    <row r="614" spans="2:42" x14ac:dyDescent="0.35">
      <c r="B614" s="125"/>
      <c r="C614" s="125"/>
      <c r="D614" s="125"/>
      <c r="E614" s="125"/>
      <c r="F614" s="125"/>
      <c r="G614" s="125"/>
      <c r="H614" s="125"/>
      <c r="I614" s="269"/>
      <c r="J614" s="134"/>
      <c r="K614" s="134"/>
      <c r="L614" s="134"/>
      <c r="M614" s="134"/>
      <c r="N614" s="286"/>
      <c r="O614" s="286"/>
      <c r="P614" s="125"/>
      <c r="Q614" s="125"/>
      <c r="R614" s="125"/>
      <c r="S614" s="125"/>
      <c r="T614" s="125"/>
      <c r="U614" s="297"/>
      <c r="V614" s="253">
        <f t="shared" si="17"/>
        <v>0</v>
      </c>
      <c r="W614" s="348" t="str">
        <f>IF(板块成分!B616="","",板块成分!B616)</f>
        <v>0768.HK</v>
      </c>
      <c r="X614" s="270" t="str">
        <f>[1]!s_info_name(W614)</f>
        <v>开明投资</v>
      </c>
      <c r="Y614" s="335" t="str">
        <f>IF($Y$3="申万一级行业",[1]!s_info_industry_sw_2021(W614,公司分析!D$5,1),IF($Y$3="申万二级行业",[1]!s_info_industry_sw_2021(W614,公司分析!D$5,2),IF($Y$3="申万三级行业",[1]!s_info_industry_sw_2021(W614,公司分析!D$5,3),IF($Y$3="wind一级行业",[1]!s_info_industry_gics(W614,1),IF($Y$3="wind二级行业",[1]!s_info_industry_gics(W614,2),IF($Y$3="wind三级行业",[1]!s_info_industry_gics(W614,3),IF($Y$3="wind四级行业",[1]!s_info_industry_gics(W614,4),IF($Y$3="证监会门类行业",[1]!s_info_industry_csrc12_n(W614,公司分析!D$5,1),""))))))))</f>
        <v>资产管理与托管银行</v>
      </c>
      <c r="Z614" s="298" t="str">
        <f>IF(Y614=行业比较!$E$6,ROW(),"")</f>
        <v/>
      </c>
      <c r="AA614" s="125"/>
      <c r="AB614" s="125"/>
      <c r="AC614" s="125"/>
      <c r="AD614" s="125"/>
      <c r="AE614" s="125"/>
      <c r="AF614" s="125"/>
      <c r="AG614" s="125"/>
      <c r="AH614" s="125"/>
      <c r="AI614" s="125"/>
      <c r="AJ614" s="125"/>
      <c r="AK614" s="125"/>
      <c r="AL614" s="125"/>
      <c r="AM614" s="125"/>
      <c r="AN614" s="125"/>
      <c r="AO614" s="125"/>
      <c r="AP614" s="125"/>
    </row>
    <row r="615" spans="2:42" x14ac:dyDescent="0.35">
      <c r="B615" s="125"/>
      <c r="C615" s="125"/>
      <c r="D615" s="125"/>
      <c r="E615" s="125"/>
      <c r="F615" s="125"/>
      <c r="G615" s="125"/>
      <c r="H615" s="125"/>
      <c r="I615" s="269"/>
      <c r="J615" s="134"/>
      <c r="K615" s="134"/>
      <c r="L615" s="134"/>
      <c r="M615" s="134"/>
      <c r="N615" s="286"/>
      <c r="O615" s="286"/>
      <c r="P615" s="125"/>
      <c r="Q615" s="125"/>
      <c r="R615" s="125"/>
      <c r="S615" s="125"/>
      <c r="T615" s="125"/>
      <c r="U615" s="297"/>
      <c r="V615" s="253">
        <f t="shared" si="17"/>
        <v>0</v>
      </c>
      <c r="W615" s="348" t="str">
        <f>IF(板块成分!B617="","",板块成分!B617)</f>
        <v>0769.HK</v>
      </c>
      <c r="X615" s="270" t="str">
        <f>[1]!s_info_name(W615)</f>
        <v>中国稀土</v>
      </c>
      <c r="Y615" s="335" t="str">
        <f>IF($Y$3="申万一级行业",[1]!s_info_industry_sw_2021(W615,公司分析!D$5,1),IF($Y$3="申万二级行业",[1]!s_info_industry_sw_2021(W615,公司分析!D$5,2),IF($Y$3="申万三级行业",[1]!s_info_industry_sw_2021(W615,公司分析!D$5,3),IF($Y$3="wind一级行业",[1]!s_info_industry_gics(W615,1),IF($Y$3="wind二级行业",[1]!s_info_industry_gics(W615,2),IF($Y$3="wind三级行业",[1]!s_info_industry_gics(W615,3),IF($Y$3="wind四级行业",[1]!s_info_industry_gics(W615,4),IF($Y$3="证监会门类行业",[1]!s_info_industry_csrc12_n(W615,公司分析!D$5,1),""))))))))</f>
        <v>金属非金属</v>
      </c>
      <c r="Z615" s="298" t="str">
        <f>IF(Y615=行业比较!$E$6,ROW(),"")</f>
        <v/>
      </c>
      <c r="AA615" s="125"/>
      <c r="AB615" s="125"/>
      <c r="AC615" s="125"/>
      <c r="AD615" s="125"/>
      <c r="AE615" s="125"/>
      <c r="AF615" s="125"/>
      <c r="AG615" s="125"/>
      <c r="AH615" s="125"/>
      <c r="AI615" s="125"/>
      <c r="AJ615" s="125"/>
      <c r="AK615" s="125"/>
      <c r="AL615" s="125"/>
      <c r="AM615" s="125"/>
      <c r="AN615" s="125"/>
      <c r="AO615" s="125"/>
      <c r="AP615" s="125"/>
    </row>
    <row r="616" spans="2:42" x14ac:dyDescent="0.35">
      <c r="B616" s="125"/>
      <c r="C616" s="125"/>
      <c r="D616" s="125"/>
      <c r="E616" s="125"/>
      <c r="F616" s="125"/>
      <c r="G616" s="125"/>
      <c r="H616" s="125"/>
      <c r="I616" s="269"/>
      <c r="J616" s="134"/>
      <c r="K616" s="134"/>
      <c r="L616" s="134"/>
      <c r="M616" s="134"/>
      <c r="N616" s="286"/>
      <c r="O616" s="286"/>
      <c r="P616" s="125"/>
      <c r="Q616" s="125"/>
      <c r="R616" s="125"/>
      <c r="S616" s="125"/>
      <c r="T616" s="125"/>
      <c r="U616" s="297"/>
      <c r="V616" s="253">
        <f t="shared" si="17"/>
        <v>0</v>
      </c>
      <c r="W616" s="348" t="str">
        <f>IF(板块成分!B618="","",板块成分!B618)</f>
        <v>0770.HK</v>
      </c>
      <c r="X616" s="270" t="str">
        <f>[1]!s_info_name(W616)</f>
        <v>SHANGHAI GROWTH</v>
      </c>
      <c r="Y616" s="335" t="str">
        <f>IF($Y$3="申万一级行业",[1]!s_info_industry_sw_2021(W616,公司分析!D$5,1),IF($Y$3="申万二级行业",[1]!s_info_industry_sw_2021(W616,公司分析!D$5,2),IF($Y$3="申万三级行业",[1]!s_info_industry_sw_2021(W616,公司分析!D$5,3),IF($Y$3="wind一级行业",[1]!s_info_industry_gics(W616,1),IF($Y$3="wind二级行业",[1]!s_info_industry_gics(W616,2),IF($Y$3="wind三级行业",[1]!s_info_industry_gics(W616,3),IF($Y$3="wind四级行业",[1]!s_info_industry_gics(W616,4),IF($Y$3="证监会门类行业",[1]!s_info_industry_csrc12_n(W616,公司分析!D$5,1),""))))))))</f>
        <v>多领域控股</v>
      </c>
      <c r="Z616" s="298" t="str">
        <f>IF(Y616=行业比较!$E$6,ROW(),"")</f>
        <v/>
      </c>
      <c r="AA616" s="125"/>
      <c r="AB616" s="125"/>
      <c r="AC616" s="125"/>
      <c r="AD616" s="125"/>
      <c r="AE616" s="125"/>
      <c r="AF616" s="125"/>
      <c r="AG616" s="125"/>
      <c r="AH616" s="125"/>
      <c r="AI616" s="125"/>
      <c r="AJ616" s="125"/>
      <c r="AK616" s="125"/>
      <c r="AL616" s="125"/>
      <c r="AM616" s="125"/>
      <c r="AN616" s="125"/>
      <c r="AO616" s="125"/>
      <c r="AP616" s="125"/>
    </row>
    <row r="617" spans="2:42" x14ac:dyDescent="0.35">
      <c r="B617" s="125"/>
      <c r="C617" s="125"/>
      <c r="D617" s="125"/>
      <c r="E617" s="125"/>
      <c r="F617" s="125"/>
      <c r="G617" s="125"/>
      <c r="H617" s="125"/>
      <c r="I617" s="269"/>
      <c r="J617" s="134"/>
      <c r="K617" s="134"/>
      <c r="L617" s="134"/>
      <c r="M617" s="134"/>
      <c r="N617" s="286"/>
      <c r="O617" s="286"/>
      <c r="P617" s="125"/>
      <c r="Q617" s="125"/>
      <c r="R617" s="125"/>
      <c r="S617" s="125"/>
      <c r="T617" s="125"/>
      <c r="U617" s="297"/>
      <c r="V617" s="253">
        <f t="shared" si="17"/>
        <v>0</v>
      </c>
      <c r="W617" s="348" t="str">
        <f>IF(板块成分!B619="","",板块成分!B619)</f>
        <v>0771.HK</v>
      </c>
      <c r="X617" s="270" t="str">
        <f>[1]!s_info_name(W617)</f>
        <v>自动系统</v>
      </c>
      <c r="Y617" s="335" t="str">
        <f>IF($Y$3="申万一级行业",[1]!s_info_industry_sw_2021(W617,公司分析!D$5,1),IF($Y$3="申万二级行业",[1]!s_info_industry_sw_2021(W617,公司分析!D$5,2),IF($Y$3="申万三级行业",[1]!s_info_industry_sw_2021(W617,公司分析!D$5,3),IF($Y$3="wind一级行业",[1]!s_info_industry_gics(W617,1),IF($Y$3="wind二级行业",[1]!s_info_industry_gics(W617,2),IF($Y$3="wind三级行业",[1]!s_info_industry_gics(W617,3),IF($Y$3="wind四级行业",[1]!s_info_industry_gics(W617,4),IF($Y$3="证监会门类行业",[1]!s_info_industry_csrc12_n(W617,公司分析!D$5,1),""))))))))</f>
        <v>信息科技咨询与其它服务</v>
      </c>
      <c r="Z617" s="298" t="str">
        <f>IF(Y617=行业比较!$E$6,ROW(),"")</f>
        <v/>
      </c>
      <c r="AA617" s="125"/>
      <c r="AB617" s="125"/>
      <c r="AC617" s="125"/>
      <c r="AD617" s="125"/>
      <c r="AE617" s="125"/>
      <c r="AF617" s="125"/>
      <c r="AG617" s="125"/>
      <c r="AH617" s="125"/>
      <c r="AI617" s="125"/>
      <c r="AJ617" s="125"/>
      <c r="AK617" s="125"/>
      <c r="AL617" s="125"/>
      <c r="AM617" s="125"/>
      <c r="AN617" s="125"/>
      <c r="AO617" s="125"/>
      <c r="AP617" s="125"/>
    </row>
    <row r="618" spans="2:42" x14ac:dyDescent="0.35">
      <c r="B618" s="125"/>
      <c r="C618" s="125"/>
      <c r="D618" s="125"/>
      <c r="E618" s="125"/>
      <c r="F618" s="125"/>
      <c r="G618" s="125"/>
      <c r="H618" s="125"/>
      <c r="I618" s="269"/>
      <c r="J618" s="134"/>
      <c r="K618" s="134"/>
      <c r="L618" s="134"/>
      <c r="M618" s="134"/>
      <c r="N618" s="286"/>
      <c r="O618" s="286"/>
      <c r="P618" s="125"/>
      <c r="Q618" s="125"/>
      <c r="R618" s="125"/>
      <c r="S618" s="125"/>
      <c r="T618" s="125"/>
      <c r="U618" s="297"/>
      <c r="V618" s="253">
        <f t="shared" si="17"/>
        <v>0</v>
      </c>
      <c r="W618" s="348" t="str">
        <f>IF(板块成分!B620="","",板块成分!B620)</f>
        <v>0772.HK</v>
      </c>
      <c r="X618" s="270" t="str">
        <f>[1]!s_info_name(W618)</f>
        <v>阅文集团</v>
      </c>
      <c r="Y618" s="335" t="str">
        <f>IF($Y$3="申万一级行业",[1]!s_info_industry_sw_2021(W618,公司分析!D$5,1),IF($Y$3="申万二级行业",[1]!s_info_industry_sw_2021(W618,公司分析!D$5,2),IF($Y$3="申万三级行业",[1]!s_info_industry_sw_2021(W618,公司分析!D$5,3),IF($Y$3="wind一级行业",[1]!s_info_industry_gics(W618,1),IF($Y$3="wind二级行业",[1]!s_info_industry_gics(W618,2),IF($Y$3="wind三级行业",[1]!s_info_industry_gics(W618,3),IF($Y$3="wind四级行业",[1]!s_info_industry_gics(W618,4),IF($Y$3="证监会门类行业",[1]!s_info_industry_csrc12_n(W618,公司分析!D$5,1),""))))))))</f>
        <v>出版</v>
      </c>
      <c r="Z618" s="298" t="str">
        <f>IF(Y618=行业比较!$E$6,ROW(),"")</f>
        <v/>
      </c>
      <c r="AA618" s="125"/>
      <c r="AB618" s="125"/>
      <c r="AC618" s="125"/>
      <c r="AD618" s="125"/>
      <c r="AE618" s="125"/>
      <c r="AF618" s="125"/>
      <c r="AG618" s="125"/>
      <c r="AH618" s="125"/>
      <c r="AI618" s="125"/>
      <c r="AJ618" s="125"/>
      <c r="AK618" s="125"/>
      <c r="AL618" s="125"/>
      <c r="AM618" s="125"/>
      <c r="AN618" s="125"/>
      <c r="AO618" s="125"/>
      <c r="AP618" s="125"/>
    </row>
    <row r="619" spans="2:42" x14ac:dyDescent="0.35">
      <c r="B619" s="125"/>
      <c r="C619" s="125"/>
      <c r="D619" s="125"/>
      <c r="E619" s="125"/>
      <c r="F619" s="125"/>
      <c r="G619" s="125"/>
      <c r="H619" s="125"/>
      <c r="I619" s="269"/>
      <c r="J619" s="134"/>
      <c r="K619" s="134"/>
      <c r="L619" s="134"/>
      <c r="M619" s="134"/>
      <c r="N619" s="286"/>
      <c r="O619" s="286"/>
      <c r="P619" s="125"/>
      <c r="Q619" s="125"/>
      <c r="R619" s="125"/>
      <c r="S619" s="125"/>
      <c r="T619" s="125"/>
      <c r="U619" s="297"/>
      <c r="V619" s="253">
        <f t="shared" si="17"/>
        <v>0</v>
      </c>
      <c r="W619" s="348" t="str">
        <f>IF(板块成分!B621="","",板块成分!B621)</f>
        <v>0775.HK</v>
      </c>
      <c r="X619" s="270" t="str">
        <f>[1]!s_info_name(W619)</f>
        <v>长江生命科技</v>
      </c>
      <c r="Y619" s="335" t="str">
        <f>IF($Y$3="申万一级行业",[1]!s_info_industry_sw_2021(W619,公司分析!D$5,1),IF($Y$3="申万二级行业",[1]!s_info_industry_sw_2021(W619,公司分析!D$5,2),IF($Y$3="申万三级行业",[1]!s_info_industry_sw_2021(W619,公司分析!D$5,3),IF($Y$3="wind一级行业",[1]!s_info_industry_gics(W619,1),IF($Y$3="wind二级行业",[1]!s_info_industry_gics(W619,2),IF($Y$3="wind三级行业",[1]!s_info_industry_gics(W619,3),IF($Y$3="wind四级行业",[1]!s_info_industry_gics(W619,4),IF($Y$3="证监会门类行业",[1]!s_info_industry_csrc12_n(W619,公司分析!D$5,1),""))))))))</f>
        <v>生物科技</v>
      </c>
      <c r="Z619" s="298" t="str">
        <f>IF(Y619=行业比较!$E$6,ROW(),"")</f>
        <v/>
      </c>
      <c r="AA619" s="125"/>
      <c r="AB619" s="125"/>
      <c r="AC619" s="125"/>
      <c r="AD619" s="125"/>
      <c r="AE619" s="125"/>
      <c r="AF619" s="125"/>
      <c r="AG619" s="125"/>
      <c r="AH619" s="125"/>
      <c r="AI619" s="125"/>
      <c r="AJ619" s="125"/>
      <c r="AK619" s="125"/>
      <c r="AL619" s="125"/>
      <c r="AM619" s="125"/>
      <c r="AN619" s="125"/>
      <c r="AO619" s="125"/>
      <c r="AP619" s="125"/>
    </row>
    <row r="620" spans="2:42" x14ac:dyDescent="0.35">
      <c r="B620" s="125"/>
      <c r="C620" s="125"/>
      <c r="D620" s="125"/>
      <c r="E620" s="125"/>
      <c r="F620" s="125"/>
      <c r="G620" s="125"/>
      <c r="H620" s="125"/>
      <c r="I620" s="269"/>
      <c r="J620" s="134"/>
      <c r="K620" s="134"/>
      <c r="L620" s="134"/>
      <c r="M620" s="134"/>
      <c r="N620" s="286"/>
      <c r="O620" s="286"/>
      <c r="P620" s="125"/>
      <c r="Q620" s="125"/>
      <c r="R620" s="125"/>
      <c r="S620" s="125"/>
      <c r="T620" s="125"/>
      <c r="U620" s="297"/>
      <c r="V620" s="253">
        <f t="shared" si="17"/>
        <v>0</v>
      </c>
      <c r="W620" s="348" t="str">
        <f>IF(板块成分!B622="","",板块成分!B622)</f>
        <v>0776.HK</v>
      </c>
      <c r="X620" s="270" t="str">
        <f>[1]!s_info_name(W620)</f>
        <v>帝国科技集团</v>
      </c>
      <c r="Y620" s="335" t="str">
        <f>IF($Y$3="申万一级行业",[1]!s_info_industry_sw_2021(W620,公司分析!D$5,1),IF($Y$3="申万二级行业",[1]!s_info_industry_sw_2021(W620,公司分析!D$5,2),IF($Y$3="申万三级行业",[1]!s_info_industry_sw_2021(W620,公司分析!D$5,3),IF($Y$3="wind一级行业",[1]!s_info_industry_gics(W620,1),IF($Y$3="wind二级行业",[1]!s_info_industry_gics(W620,2),IF($Y$3="wind三级行业",[1]!s_info_industry_gics(W620,3),IF($Y$3="wind四级行业",[1]!s_info_industry_gics(W620,4),IF($Y$3="证监会门类行业",[1]!s_info_industry_csrc12_n(W620,公司分析!D$5,1),""))))))))</f>
        <v>家庭娱乐软件</v>
      </c>
      <c r="Z620" s="298" t="str">
        <f>IF(Y620=行业比较!$E$6,ROW(),"")</f>
        <v/>
      </c>
      <c r="AA620" s="125"/>
      <c r="AB620" s="125"/>
      <c r="AC620" s="125"/>
      <c r="AD620" s="125"/>
      <c r="AE620" s="125"/>
      <c r="AF620" s="125"/>
      <c r="AG620" s="125"/>
      <c r="AH620" s="125"/>
      <c r="AI620" s="125"/>
      <c r="AJ620" s="125"/>
      <c r="AK620" s="125"/>
      <c r="AL620" s="125"/>
      <c r="AM620" s="125"/>
      <c r="AN620" s="125"/>
      <c r="AO620" s="125"/>
      <c r="AP620" s="125"/>
    </row>
    <row r="621" spans="2:42" x14ac:dyDescent="0.35">
      <c r="B621" s="125"/>
      <c r="C621" s="125"/>
      <c r="D621" s="125"/>
      <c r="E621" s="125"/>
      <c r="F621" s="125"/>
      <c r="G621" s="125"/>
      <c r="H621" s="125"/>
      <c r="I621" s="269"/>
      <c r="J621" s="134"/>
      <c r="K621" s="134"/>
      <c r="L621" s="134"/>
      <c r="M621" s="134"/>
      <c r="N621" s="286"/>
      <c r="O621" s="286"/>
      <c r="P621" s="125"/>
      <c r="Q621" s="125"/>
      <c r="R621" s="125"/>
      <c r="S621" s="125"/>
      <c r="T621" s="125"/>
      <c r="U621" s="297"/>
      <c r="V621" s="253">
        <f t="shared" si="17"/>
        <v>0</v>
      </c>
      <c r="W621" s="348" t="str">
        <f>IF(板块成分!B623="","",板块成分!B623)</f>
        <v>0777.HK</v>
      </c>
      <c r="X621" s="270" t="str">
        <f>[1]!s_info_name(W621)</f>
        <v>网龙</v>
      </c>
      <c r="Y621" s="335" t="str">
        <f>IF($Y$3="申万一级行业",[1]!s_info_industry_sw_2021(W621,公司分析!D$5,1),IF($Y$3="申万二级行业",[1]!s_info_industry_sw_2021(W621,公司分析!D$5,2),IF($Y$3="申万三级行业",[1]!s_info_industry_sw_2021(W621,公司分析!D$5,3),IF($Y$3="wind一级行业",[1]!s_info_industry_gics(W621,1),IF($Y$3="wind二级行业",[1]!s_info_industry_gics(W621,2),IF($Y$3="wind三级行业",[1]!s_info_industry_gics(W621,3),IF($Y$3="wind四级行业",[1]!s_info_industry_gics(W621,4),IF($Y$3="证监会门类行业",[1]!s_info_industry_csrc12_n(W621,公司分析!D$5,1),""))))))))</f>
        <v>应用软件</v>
      </c>
      <c r="Z621" s="298" t="str">
        <f>IF(Y621=行业比较!$E$6,ROW(),"")</f>
        <v/>
      </c>
      <c r="AA621" s="125"/>
      <c r="AB621" s="125"/>
      <c r="AC621" s="125"/>
      <c r="AD621" s="125"/>
      <c r="AE621" s="125"/>
      <c r="AF621" s="125"/>
      <c r="AG621" s="125"/>
      <c r="AH621" s="125"/>
      <c r="AI621" s="125"/>
      <c r="AJ621" s="125"/>
      <c r="AK621" s="125"/>
      <c r="AL621" s="125"/>
      <c r="AM621" s="125"/>
      <c r="AN621" s="125"/>
      <c r="AO621" s="125"/>
      <c r="AP621" s="125"/>
    </row>
    <row r="622" spans="2:42" x14ac:dyDescent="0.35">
      <c r="B622" s="125"/>
      <c r="C622" s="125"/>
      <c r="D622" s="125"/>
      <c r="E622" s="125"/>
      <c r="F622" s="125"/>
      <c r="G622" s="125"/>
      <c r="H622" s="125"/>
      <c r="I622" s="269"/>
      <c r="J622" s="134"/>
      <c r="K622" s="134"/>
      <c r="L622" s="134"/>
      <c r="M622" s="134"/>
      <c r="N622" s="286"/>
      <c r="O622" s="286"/>
      <c r="P622" s="125"/>
      <c r="Q622" s="125"/>
      <c r="R622" s="125"/>
      <c r="S622" s="125"/>
      <c r="T622" s="125"/>
      <c r="U622" s="297"/>
      <c r="V622" s="253">
        <f t="shared" si="17"/>
        <v>0</v>
      </c>
      <c r="W622" s="348" t="str">
        <f>IF(板块成分!B624="","",板块成分!B624)</f>
        <v>0778.HK</v>
      </c>
      <c r="X622" s="270" t="str">
        <f>[1]!s_info_name(W622)</f>
        <v>置富产业信托</v>
      </c>
      <c r="Y622" s="335" t="str">
        <f>IF($Y$3="申万一级行业",[1]!s_info_industry_sw_2021(W622,公司分析!D$5,1),IF($Y$3="申万二级行业",[1]!s_info_industry_sw_2021(W622,公司分析!D$5,2),IF($Y$3="申万三级行业",[1]!s_info_industry_sw_2021(W622,公司分析!D$5,3),IF($Y$3="wind一级行业",[1]!s_info_industry_gics(W622,1),IF($Y$3="wind二级行业",[1]!s_info_industry_gics(W622,2),IF($Y$3="wind三级行业",[1]!s_info_industry_gics(W622,3),IF($Y$3="wind四级行业",[1]!s_info_industry_gics(W622,4),IF($Y$3="证监会门类行业",[1]!s_info_industry_csrc12_n(W622,公司分析!D$5,1),""))))))))</f>
        <v>零售业房地产投资信托</v>
      </c>
      <c r="Z622" s="298" t="str">
        <f>IF(Y622=行业比较!$E$6,ROW(),"")</f>
        <v/>
      </c>
      <c r="AA622" s="125"/>
      <c r="AB622" s="125"/>
      <c r="AC622" s="125"/>
      <c r="AD622" s="125"/>
      <c r="AE622" s="125"/>
      <c r="AF622" s="125"/>
      <c r="AG622" s="125"/>
      <c r="AH622" s="125"/>
      <c r="AI622" s="125"/>
      <c r="AJ622" s="125"/>
      <c r="AK622" s="125"/>
      <c r="AL622" s="125"/>
      <c r="AM622" s="125"/>
      <c r="AN622" s="125"/>
      <c r="AO622" s="125"/>
      <c r="AP622" s="125"/>
    </row>
    <row r="623" spans="2:42" x14ac:dyDescent="0.35">
      <c r="B623" s="125"/>
      <c r="C623" s="125"/>
      <c r="D623" s="125"/>
      <c r="E623" s="125"/>
      <c r="F623" s="125"/>
      <c r="G623" s="125"/>
      <c r="H623" s="125"/>
      <c r="I623" s="269"/>
      <c r="J623" s="134"/>
      <c r="K623" s="134"/>
      <c r="L623" s="134"/>
      <c r="M623" s="134"/>
      <c r="N623" s="286"/>
      <c r="O623" s="286"/>
      <c r="P623" s="125"/>
      <c r="Q623" s="125"/>
      <c r="R623" s="125"/>
      <c r="S623" s="125"/>
      <c r="T623" s="125"/>
      <c r="U623" s="297"/>
      <c r="V623" s="253">
        <f t="shared" si="17"/>
        <v>0</v>
      </c>
      <c r="W623" s="348" t="str">
        <f>IF(板块成分!B625="","",板块成分!B625)</f>
        <v>0780.HK</v>
      </c>
      <c r="X623" s="270" t="str">
        <f>[1]!s_info_name(W623)</f>
        <v>同程旅行</v>
      </c>
      <c r="Y623" s="335" t="str">
        <f>IF($Y$3="申万一级行业",[1]!s_info_industry_sw_2021(W623,公司分析!D$5,1),IF($Y$3="申万二级行业",[1]!s_info_industry_sw_2021(W623,公司分析!D$5,2),IF($Y$3="申万三级行业",[1]!s_info_industry_sw_2021(W623,公司分析!D$5,3),IF($Y$3="wind一级行业",[1]!s_info_industry_gics(W623,1),IF($Y$3="wind二级行业",[1]!s_info_industry_gics(W623,2),IF($Y$3="wind三级行业",[1]!s_info_industry_gics(W623,3),IF($Y$3="wind四级行业",[1]!s_info_industry_gics(W623,4),IF($Y$3="证监会门类行业",[1]!s_info_industry_csrc12_n(W623,公司分析!D$5,1),""))))))))</f>
        <v>酒店、度假村与豪华游轮</v>
      </c>
      <c r="Z623" s="298" t="str">
        <f>IF(Y623=行业比较!$E$6,ROW(),"")</f>
        <v/>
      </c>
      <c r="AA623" s="125"/>
      <c r="AB623" s="125"/>
      <c r="AC623" s="125"/>
      <c r="AD623" s="125"/>
      <c r="AE623" s="125"/>
      <c r="AF623" s="125"/>
      <c r="AG623" s="125"/>
      <c r="AH623" s="125"/>
      <c r="AI623" s="125"/>
      <c r="AJ623" s="125"/>
      <c r="AK623" s="125"/>
      <c r="AL623" s="125"/>
      <c r="AM623" s="125"/>
      <c r="AN623" s="125"/>
      <c r="AO623" s="125"/>
      <c r="AP623" s="125"/>
    </row>
    <row r="624" spans="2:42" x14ac:dyDescent="0.35">
      <c r="B624" s="125"/>
      <c r="C624" s="125"/>
      <c r="D624" s="125"/>
      <c r="E624" s="125"/>
      <c r="F624" s="125"/>
      <c r="G624" s="125"/>
      <c r="H624" s="125"/>
      <c r="I624" s="269"/>
      <c r="J624" s="134"/>
      <c r="K624" s="134"/>
      <c r="L624" s="134"/>
      <c r="M624" s="134"/>
      <c r="N624" s="286"/>
      <c r="O624" s="286"/>
      <c r="P624" s="125"/>
      <c r="Q624" s="125"/>
      <c r="R624" s="125"/>
      <c r="S624" s="125"/>
      <c r="T624" s="125"/>
      <c r="U624" s="297"/>
      <c r="V624" s="253">
        <f t="shared" si="17"/>
        <v>0</v>
      </c>
      <c r="W624" s="348" t="str">
        <f>IF(板块成分!B626="","",板块成分!B626)</f>
        <v>0784.HK</v>
      </c>
      <c r="X624" s="270" t="str">
        <f>[1]!s_info_name(W624)</f>
        <v>凌锐控股</v>
      </c>
      <c r="Y624" s="335" t="str">
        <f>IF($Y$3="申万一级行业",[1]!s_info_industry_sw_2021(W624,公司分析!D$5,1),IF($Y$3="申万二级行业",[1]!s_info_industry_sw_2021(W624,公司分析!D$5,2),IF($Y$3="申万三级行业",[1]!s_info_industry_sw_2021(W624,公司分析!D$5,3),IF($Y$3="wind一级行业",[1]!s_info_industry_gics(W624,1),IF($Y$3="wind二级行业",[1]!s_info_industry_gics(W624,2),IF($Y$3="wind三级行业",[1]!s_info_industry_gics(W624,3),IF($Y$3="wind四级行业",[1]!s_info_industry_gics(W624,4),IF($Y$3="证监会门类行业",[1]!s_info_industry_csrc12_n(W624,公司分析!D$5,1),""))))))))</f>
        <v>建筑与工程</v>
      </c>
      <c r="Z624" s="298" t="str">
        <f>IF(Y624=行业比较!$E$6,ROW(),"")</f>
        <v/>
      </c>
      <c r="AA624" s="125"/>
      <c r="AB624" s="125"/>
      <c r="AC624" s="125"/>
      <c r="AD624" s="125"/>
      <c r="AE624" s="125"/>
      <c r="AF624" s="125"/>
      <c r="AG624" s="125"/>
      <c r="AH624" s="125"/>
      <c r="AI624" s="125"/>
      <c r="AJ624" s="125"/>
      <c r="AK624" s="125"/>
      <c r="AL624" s="125"/>
      <c r="AM624" s="125"/>
      <c r="AN624" s="125"/>
      <c r="AO624" s="125"/>
      <c r="AP624" s="125"/>
    </row>
    <row r="625" spans="2:42" x14ac:dyDescent="0.35">
      <c r="B625" s="125"/>
      <c r="C625" s="125"/>
      <c r="D625" s="125"/>
      <c r="E625" s="125"/>
      <c r="F625" s="125"/>
      <c r="G625" s="125"/>
      <c r="H625" s="125"/>
      <c r="I625" s="269"/>
      <c r="J625" s="134"/>
      <c r="K625" s="134"/>
      <c r="L625" s="134"/>
      <c r="M625" s="134"/>
      <c r="N625" s="286"/>
      <c r="O625" s="286"/>
      <c r="P625" s="125"/>
      <c r="Q625" s="125"/>
      <c r="R625" s="125"/>
      <c r="S625" s="125"/>
      <c r="T625" s="125"/>
      <c r="U625" s="297"/>
      <c r="V625" s="253">
        <f t="shared" si="17"/>
        <v>0</v>
      </c>
      <c r="W625" s="348" t="str">
        <f>IF(板块成分!B627="","",板块成分!B627)</f>
        <v>0788.HK</v>
      </c>
      <c r="X625" s="270" t="str">
        <f>[1]!s_info_name(W625)</f>
        <v>中国铁塔</v>
      </c>
      <c r="Y625" s="335" t="str">
        <f>IF($Y$3="申万一级行业",[1]!s_info_industry_sw_2021(W625,公司分析!D$5,1),IF($Y$3="申万二级行业",[1]!s_info_industry_sw_2021(W625,公司分析!D$5,2),IF($Y$3="申万三级行业",[1]!s_info_industry_sw_2021(W625,公司分析!D$5,3),IF($Y$3="wind一级行业",[1]!s_info_industry_gics(W625,1),IF($Y$3="wind二级行业",[1]!s_info_industry_gics(W625,2),IF($Y$3="wind三级行业",[1]!s_info_industry_gics(W625,3),IF($Y$3="wind四级行业",[1]!s_info_industry_gics(W625,4),IF($Y$3="证监会门类行业",[1]!s_info_industry_csrc12_n(W625,公司分析!D$5,1),""))))))))</f>
        <v>综合电信服务</v>
      </c>
      <c r="Z625" s="298" t="str">
        <f>IF(Y625=行业比较!$E$6,ROW(),"")</f>
        <v/>
      </c>
      <c r="AA625" s="125"/>
      <c r="AB625" s="125"/>
      <c r="AC625" s="125"/>
      <c r="AD625" s="125"/>
      <c r="AE625" s="125"/>
      <c r="AF625" s="125"/>
      <c r="AG625" s="125"/>
      <c r="AH625" s="125"/>
      <c r="AI625" s="125"/>
      <c r="AJ625" s="125"/>
      <c r="AK625" s="125"/>
      <c r="AL625" s="125"/>
      <c r="AM625" s="125"/>
      <c r="AN625" s="125"/>
      <c r="AO625" s="125"/>
      <c r="AP625" s="125"/>
    </row>
    <row r="626" spans="2:42" x14ac:dyDescent="0.35">
      <c r="B626" s="125"/>
      <c r="C626" s="125"/>
      <c r="D626" s="125"/>
      <c r="E626" s="125"/>
      <c r="F626" s="125"/>
      <c r="G626" s="125"/>
      <c r="H626" s="125"/>
      <c r="I626" s="269"/>
      <c r="J626" s="134"/>
      <c r="K626" s="134"/>
      <c r="L626" s="134"/>
      <c r="M626" s="134"/>
      <c r="N626" s="286"/>
      <c r="O626" s="286"/>
      <c r="P626" s="125"/>
      <c r="Q626" s="125"/>
      <c r="R626" s="125"/>
      <c r="S626" s="125"/>
      <c r="T626" s="125"/>
      <c r="U626" s="297"/>
      <c r="V626" s="253">
        <f t="shared" si="17"/>
        <v>0</v>
      </c>
      <c r="W626" s="348" t="str">
        <f>IF(板块成分!B628="","",板块成分!B628)</f>
        <v>0789.HK</v>
      </c>
      <c r="X626" s="270" t="str">
        <f>[1]!s_info_name(W626)</f>
        <v>雅天妮集团</v>
      </c>
      <c r="Y626" s="335" t="str">
        <f>IF($Y$3="申万一级行业",[1]!s_info_industry_sw_2021(W626,公司分析!D$5,1),IF($Y$3="申万二级行业",[1]!s_info_industry_sw_2021(W626,公司分析!D$5,2),IF($Y$3="申万三级行业",[1]!s_info_industry_sw_2021(W626,公司分析!D$5,3),IF($Y$3="wind一级行业",[1]!s_info_industry_gics(W626,1),IF($Y$3="wind二级行业",[1]!s_info_industry_gics(W626,2),IF($Y$3="wind三级行业",[1]!s_info_industry_gics(W626,3),IF($Y$3="wind四级行业",[1]!s_info_industry_gics(W626,4),IF($Y$3="证监会门类行业",[1]!s_info_industry_csrc12_n(W626,公司分析!D$5,1),""))))))))</f>
        <v>服装、服饰与奢侈品</v>
      </c>
      <c r="Z626" s="298" t="str">
        <f>IF(Y626=行业比较!$E$6,ROW(),"")</f>
        <v/>
      </c>
      <c r="AA626" s="125"/>
      <c r="AB626" s="125"/>
      <c r="AC626" s="125"/>
      <c r="AD626" s="125"/>
      <c r="AE626" s="125"/>
      <c r="AF626" s="125"/>
      <c r="AG626" s="125"/>
      <c r="AH626" s="125"/>
      <c r="AI626" s="125"/>
      <c r="AJ626" s="125"/>
      <c r="AK626" s="125"/>
      <c r="AL626" s="125"/>
      <c r="AM626" s="125"/>
      <c r="AN626" s="125"/>
      <c r="AO626" s="125"/>
      <c r="AP626" s="125"/>
    </row>
    <row r="627" spans="2:42" x14ac:dyDescent="0.35">
      <c r="B627" s="125"/>
      <c r="C627" s="125"/>
      <c r="D627" s="125"/>
      <c r="E627" s="125"/>
      <c r="F627" s="125"/>
      <c r="G627" s="125"/>
      <c r="H627" s="125"/>
      <c r="I627" s="269"/>
      <c r="J627" s="134"/>
      <c r="K627" s="134"/>
      <c r="L627" s="134"/>
      <c r="M627" s="134"/>
      <c r="N627" s="286"/>
      <c r="O627" s="286"/>
      <c r="P627" s="125"/>
      <c r="Q627" s="125"/>
      <c r="R627" s="125"/>
      <c r="S627" s="125"/>
      <c r="T627" s="125"/>
      <c r="U627" s="297"/>
      <c r="V627" s="253">
        <f t="shared" si="17"/>
        <v>0</v>
      </c>
      <c r="W627" s="348" t="str">
        <f>IF(板块成分!B629="","",板块成分!B629)</f>
        <v>0794.HK</v>
      </c>
      <c r="X627" s="270" t="str">
        <f>[1]!s_info_name(W627)</f>
        <v>锦胜集团(控股)</v>
      </c>
      <c r="Y627" s="335" t="str">
        <f>IF($Y$3="申万一级行业",[1]!s_info_industry_sw_2021(W627,公司分析!D$5,1),IF($Y$3="申万二级行业",[1]!s_info_industry_sw_2021(W627,公司分析!D$5,2),IF($Y$3="申万三级行业",[1]!s_info_industry_sw_2021(W627,公司分析!D$5,3),IF($Y$3="wind一级行业",[1]!s_info_industry_gics(W627,1),IF($Y$3="wind二级行业",[1]!s_info_industry_gics(W627,2),IF($Y$3="wind三级行业",[1]!s_info_industry_gics(W627,3),IF($Y$3="wind四级行业",[1]!s_info_industry_gics(W627,4),IF($Y$3="证监会门类行业",[1]!s_info_industry_csrc12_n(W627,公司分析!D$5,1),""))))))))</f>
        <v>纸包装</v>
      </c>
      <c r="Z627" s="298" t="str">
        <f>IF(Y627=行业比较!$E$6,ROW(),"")</f>
        <v/>
      </c>
      <c r="AA627" s="125"/>
      <c r="AB627" s="125"/>
      <c r="AC627" s="125"/>
      <c r="AD627" s="125"/>
      <c r="AE627" s="125"/>
      <c r="AF627" s="125"/>
      <c r="AG627" s="125"/>
      <c r="AH627" s="125"/>
      <c r="AI627" s="125"/>
      <c r="AJ627" s="125"/>
      <c r="AK627" s="125"/>
      <c r="AL627" s="125"/>
      <c r="AM627" s="125"/>
      <c r="AN627" s="125"/>
      <c r="AO627" s="125"/>
      <c r="AP627" s="125"/>
    </row>
    <row r="628" spans="2:42" x14ac:dyDescent="0.35">
      <c r="B628" s="125"/>
      <c r="C628" s="125"/>
      <c r="D628" s="125"/>
      <c r="E628" s="125"/>
      <c r="F628" s="125"/>
      <c r="G628" s="125"/>
      <c r="H628" s="125"/>
      <c r="I628" s="269"/>
      <c r="J628" s="134"/>
      <c r="K628" s="134"/>
      <c r="L628" s="134"/>
      <c r="M628" s="134"/>
      <c r="N628" s="286"/>
      <c r="O628" s="286"/>
      <c r="P628" s="125"/>
      <c r="Q628" s="125"/>
      <c r="R628" s="125"/>
      <c r="S628" s="125"/>
      <c r="T628" s="125"/>
      <c r="U628" s="297"/>
      <c r="V628" s="253">
        <f t="shared" si="17"/>
        <v>0</v>
      </c>
      <c r="W628" s="348" t="str">
        <f>IF(板块成分!B630="","",板块成分!B630)</f>
        <v>0797.HK</v>
      </c>
      <c r="X628" s="270" t="str">
        <f>[1]!s_info_name(W628)</f>
        <v>第七大道</v>
      </c>
      <c r="Y628" s="335" t="str">
        <f>IF($Y$3="申万一级行业",[1]!s_info_industry_sw_2021(W628,公司分析!D$5,1),IF($Y$3="申万二级行业",[1]!s_info_industry_sw_2021(W628,公司分析!D$5,2),IF($Y$3="申万三级行业",[1]!s_info_industry_sw_2021(W628,公司分析!D$5,3),IF($Y$3="wind一级行业",[1]!s_info_industry_gics(W628,1),IF($Y$3="wind二级行业",[1]!s_info_industry_gics(W628,2),IF($Y$3="wind三级行业",[1]!s_info_industry_gics(W628,3),IF($Y$3="wind四级行业",[1]!s_info_industry_gics(W628,4),IF($Y$3="证监会门类行业",[1]!s_info_industry_csrc12_n(W628,公司分析!D$5,1),""))))))))</f>
        <v>应用软件</v>
      </c>
      <c r="Z628" s="298" t="str">
        <f>IF(Y628=行业比较!$E$6,ROW(),"")</f>
        <v/>
      </c>
      <c r="AA628" s="125"/>
      <c r="AB628" s="125"/>
      <c r="AC628" s="125"/>
      <c r="AD628" s="125"/>
      <c r="AE628" s="125"/>
      <c r="AF628" s="125"/>
      <c r="AG628" s="125"/>
      <c r="AH628" s="125"/>
      <c r="AI628" s="125"/>
      <c r="AJ628" s="125"/>
      <c r="AK628" s="125"/>
      <c r="AL628" s="125"/>
      <c r="AM628" s="125"/>
      <c r="AN628" s="125"/>
      <c r="AO628" s="125"/>
      <c r="AP628" s="125"/>
    </row>
    <row r="629" spans="2:42" x14ac:dyDescent="0.35">
      <c r="B629" s="125"/>
      <c r="C629" s="125"/>
      <c r="D629" s="125"/>
      <c r="E629" s="125"/>
      <c r="F629" s="125"/>
      <c r="G629" s="125"/>
      <c r="H629" s="125"/>
      <c r="I629" s="269"/>
      <c r="J629" s="134"/>
      <c r="K629" s="134"/>
      <c r="L629" s="134"/>
      <c r="M629" s="134"/>
      <c r="N629" s="286"/>
      <c r="O629" s="286"/>
      <c r="P629" s="125"/>
      <c r="Q629" s="125"/>
      <c r="R629" s="125"/>
      <c r="S629" s="125"/>
      <c r="T629" s="125"/>
      <c r="U629" s="297"/>
      <c r="V629" s="253">
        <f t="shared" si="17"/>
        <v>0</v>
      </c>
      <c r="W629" s="348" t="str">
        <f>IF(板块成分!B631="","",板块成分!B631)</f>
        <v>0798.HK</v>
      </c>
      <c r="X629" s="270" t="str">
        <f>[1]!s_info_name(W629)</f>
        <v>中电光谷</v>
      </c>
      <c r="Y629" s="335" t="str">
        <f>IF($Y$3="申万一级行业",[1]!s_info_industry_sw_2021(W629,公司分析!D$5,1),IF($Y$3="申万二级行业",[1]!s_info_industry_sw_2021(W629,公司分析!D$5,2),IF($Y$3="申万三级行业",[1]!s_info_industry_sw_2021(W629,公司分析!D$5,3),IF($Y$3="wind一级行业",[1]!s_info_industry_gics(W629,1),IF($Y$3="wind二级行业",[1]!s_info_industry_gics(W629,2),IF($Y$3="wind三级行业",[1]!s_info_industry_gics(W629,3),IF($Y$3="wind四级行业",[1]!s_info_industry_gics(W629,4),IF($Y$3="证监会门类行业",[1]!s_info_industry_csrc12_n(W629,公司分析!D$5,1),""))))))))</f>
        <v>多样化房地产活动</v>
      </c>
      <c r="Z629" s="298" t="str">
        <f>IF(Y629=行业比较!$E$6,ROW(),"")</f>
        <v/>
      </c>
      <c r="AA629" s="125"/>
      <c r="AB629" s="125"/>
      <c r="AC629" s="125"/>
      <c r="AD629" s="125"/>
      <c r="AE629" s="125"/>
      <c r="AF629" s="125"/>
      <c r="AG629" s="125"/>
      <c r="AH629" s="125"/>
      <c r="AI629" s="125"/>
      <c r="AJ629" s="125"/>
      <c r="AK629" s="125"/>
      <c r="AL629" s="125"/>
      <c r="AM629" s="125"/>
      <c r="AN629" s="125"/>
      <c r="AO629" s="125"/>
      <c r="AP629" s="125"/>
    </row>
    <row r="630" spans="2:42" x14ac:dyDescent="0.35">
      <c r="B630" s="125"/>
      <c r="C630" s="125"/>
      <c r="D630" s="125"/>
      <c r="E630" s="125"/>
      <c r="F630" s="125"/>
      <c r="G630" s="125"/>
      <c r="H630" s="125"/>
      <c r="I630" s="269"/>
      <c r="J630" s="134"/>
      <c r="K630" s="134"/>
      <c r="L630" s="134"/>
      <c r="M630" s="134"/>
      <c r="N630" s="286"/>
      <c r="O630" s="286"/>
      <c r="P630" s="125"/>
      <c r="Q630" s="125"/>
      <c r="R630" s="125"/>
      <c r="S630" s="125"/>
      <c r="T630" s="125"/>
      <c r="U630" s="297"/>
      <c r="V630" s="253">
        <f t="shared" si="17"/>
        <v>0</v>
      </c>
      <c r="W630" s="348" t="str">
        <f>IF(板块成分!B632="","",板块成分!B632)</f>
        <v>0799.HK</v>
      </c>
      <c r="X630" s="270" t="str">
        <f>[1]!s_info_name(W630)</f>
        <v>IGG</v>
      </c>
      <c r="Y630" s="335" t="str">
        <f>IF($Y$3="申万一级行业",[1]!s_info_industry_sw_2021(W630,公司分析!D$5,1),IF($Y$3="申万二级行业",[1]!s_info_industry_sw_2021(W630,公司分析!D$5,2),IF($Y$3="申万三级行业",[1]!s_info_industry_sw_2021(W630,公司分析!D$5,3),IF($Y$3="wind一级行业",[1]!s_info_industry_gics(W630,1),IF($Y$3="wind二级行业",[1]!s_info_industry_gics(W630,2),IF($Y$3="wind三级行业",[1]!s_info_industry_gics(W630,3),IF($Y$3="wind四级行业",[1]!s_info_industry_gics(W630,4),IF($Y$3="证监会门类行业",[1]!s_info_industry_csrc12_n(W630,公司分析!D$5,1),""))))))))</f>
        <v>应用软件</v>
      </c>
      <c r="Z630" s="298" t="str">
        <f>IF(Y630=行业比较!$E$6,ROW(),"")</f>
        <v/>
      </c>
      <c r="AA630" s="125"/>
      <c r="AB630" s="125"/>
      <c r="AC630" s="125"/>
      <c r="AD630" s="125"/>
      <c r="AE630" s="125"/>
      <c r="AF630" s="125"/>
      <c r="AG630" s="125"/>
      <c r="AH630" s="125"/>
      <c r="AI630" s="125"/>
      <c r="AJ630" s="125"/>
      <c r="AK630" s="125"/>
      <c r="AL630" s="125"/>
      <c r="AM630" s="125"/>
      <c r="AN630" s="125"/>
      <c r="AO630" s="125"/>
      <c r="AP630" s="125"/>
    </row>
    <row r="631" spans="2:42" x14ac:dyDescent="0.35">
      <c r="B631" s="125"/>
      <c r="C631" s="125"/>
      <c r="D631" s="125"/>
      <c r="E631" s="125"/>
      <c r="F631" s="125"/>
      <c r="G631" s="125"/>
      <c r="H631" s="125"/>
      <c r="I631" s="269"/>
      <c r="J631" s="134"/>
      <c r="K631" s="134"/>
      <c r="L631" s="134"/>
      <c r="M631" s="134"/>
      <c r="N631" s="286"/>
      <c r="O631" s="286"/>
      <c r="P631" s="125"/>
      <c r="Q631" s="125"/>
      <c r="R631" s="125"/>
      <c r="S631" s="125"/>
      <c r="T631" s="125"/>
      <c r="U631" s="297"/>
      <c r="V631" s="253">
        <f t="shared" si="17"/>
        <v>0</v>
      </c>
      <c r="W631" s="348" t="str">
        <f>IF(板块成分!B633="","",板块成分!B633)</f>
        <v>0800.HK</v>
      </c>
      <c r="X631" s="270" t="str">
        <f>[1]!s_info_name(W631)</f>
        <v>A8新媒体</v>
      </c>
      <c r="Y631" s="335" t="str">
        <f>IF($Y$3="申万一级行业",[1]!s_info_industry_sw_2021(W631,公司分析!D$5,1),IF($Y$3="申万二级行业",[1]!s_info_industry_sw_2021(W631,公司分析!D$5,2),IF($Y$3="申万三级行业",[1]!s_info_industry_sw_2021(W631,公司分析!D$5,3),IF($Y$3="wind一级行业",[1]!s_info_industry_gics(W631,1),IF($Y$3="wind二级行业",[1]!s_info_industry_gics(W631,2),IF($Y$3="wind三级行业",[1]!s_info_industry_gics(W631,3),IF($Y$3="wind四级行业",[1]!s_info_industry_gics(W631,4),IF($Y$3="证监会门类行业",[1]!s_info_industry_csrc12_n(W631,公司分析!D$5,1),""))))))))</f>
        <v>房地产经营公司</v>
      </c>
      <c r="Z631" s="298" t="str">
        <f>IF(Y631=行业比较!$E$6,ROW(),"")</f>
        <v/>
      </c>
      <c r="AA631" s="125"/>
      <c r="AB631" s="125"/>
      <c r="AC631" s="125"/>
      <c r="AD631" s="125"/>
      <c r="AE631" s="125"/>
      <c r="AF631" s="125"/>
      <c r="AG631" s="125"/>
      <c r="AH631" s="125"/>
      <c r="AI631" s="125"/>
      <c r="AJ631" s="125"/>
      <c r="AK631" s="125"/>
      <c r="AL631" s="125"/>
      <c r="AM631" s="125"/>
      <c r="AN631" s="125"/>
      <c r="AO631" s="125"/>
      <c r="AP631" s="125"/>
    </row>
    <row r="632" spans="2:42" x14ac:dyDescent="0.35">
      <c r="B632" s="125"/>
      <c r="C632" s="125"/>
      <c r="D632" s="125"/>
      <c r="E632" s="125"/>
      <c r="F632" s="125"/>
      <c r="G632" s="125"/>
      <c r="H632" s="125"/>
      <c r="I632" s="269"/>
      <c r="J632" s="134"/>
      <c r="K632" s="134"/>
      <c r="L632" s="134"/>
      <c r="M632" s="134"/>
      <c r="N632" s="286"/>
      <c r="O632" s="286"/>
      <c r="P632" s="125"/>
      <c r="Q632" s="125"/>
      <c r="R632" s="125"/>
      <c r="S632" s="125"/>
      <c r="T632" s="125"/>
      <c r="U632" s="297"/>
      <c r="V632" s="253">
        <f t="shared" si="17"/>
        <v>3</v>
      </c>
      <c r="W632" s="348" t="str">
        <f>IF(板块成分!B634="","",板块成分!B634)</f>
        <v>0802.HK</v>
      </c>
      <c r="X632" s="270" t="str">
        <f>[1]!s_info_name(W632)</f>
        <v>中国钱包</v>
      </c>
      <c r="Y632" s="335" t="str">
        <f>IF($Y$3="申万一级行业",[1]!s_info_industry_sw_2021(W632,公司分析!D$5,1),IF($Y$3="申万二级行业",[1]!s_info_industry_sw_2021(W632,公司分析!D$5,2),IF($Y$3="申万三级行业",[1]!s_info_industry_sw_2021(W632,公司分析!D$5,3),IF($Y$3="wind一级行业",[1]!s_info_industry_gics(W632,1),IF($Y$3="wind二级行业",[1]!s_info_industry_gics(W632,2),IF($Y$3="wind三级行业",[1]!s_info_industry_gics(W632,3),IF($Y$3="wind四级行业",[1]!s_info_industry_gics(W632,4),IF($Y$3="证监会门类行业",[1]!s_info_industry_csrc12_n(W632,公司分析!D$5,1),""))))))))</f>
        <v>互联网软件与服务</v>
      </c>
      <c r="Z632" s="298">
        <f>IF(Y632=行业比较!$E$6,ROW(),"")</f>
        <v>632</v>
      </c>
      <c r="AA632" s="125"/>
      <c r="AB632" s="125"/>
      <c r="AC632" s="125"/>
      <c r="AD632" s="125"/>
      <c r="AE632" s="125"/>
      <c r="AF632" s="125"/>
      <c r="AG632" s="125"/>
      <c r="AH632" s="125"/>
      <c r="AI632" s="125"/>
      <c r="AJ632" s="125"/>
      <c r="AK632" s="125"/>
      <c r="AL632" s="125"/>
      <c r="AM632" s="125"/>
      <c r="AN632" s="125"/>
      <c r="AO632" s="125"/>
      <c r="AP632" s="125"/>
    </row>
    <row r="633" spans="2:42" x14ac:dyDescent="0.35">
      <c r="B633" s="125"/>
      <c r="C633" s="125"/>
      <c r="D633" s="125"/>
      <c r="E633" s="125"/>
      <c r="F633" s="125"/>
      <c r="G633" s="125"/>
      <c r="H633" s="125"/>
      <c r="I633" s="269"/>
      <c r="J633" s="134"/>
      <c r="K633" s="134"/>
      <c r="L633" s="134"/>
      <c r="M633" s="134"/>
      <c r="N633" s="286"/>
      <c r="O633" s="286"/>
      <c r="P633" s="125"/>
      <c r="Q633" s="125"/>
      <c r="R633" s="125"/>
      <c r="S633" s="125"/>
      <c r="T633" s="125"/>
      <c r="U633" s="297"/>
      <c r="V633" s="253">
        <f t="shared" si="17"/>
        <v>0</v>
      </c>
      <c r="W633" s="348" t="str">
        <f>IF(板块成分!B635="","",板块成分!B635)</f>
        <v>0804.HK</v>
      </c>
      <c r="X633" s="270" t="str">
        <f>[1]!s_info_name(W633)</f>
        <v>鼎石资本</v>
      </c>
      <c r="Y633" s="335" t="str">
        <f>IF($Y$3="申万一级行业",[1]!s_info_industry_sw_2021(W633,公司分析!D$5,1),IF($Y$3="申万二级行业",[1]!s_info_industry_sw_2021(W633,公司分析!D$5,2),IF($Y$3="申万三级行业",[1]!s_info_industry_sw_2021(W633,公司分析!D$5,3),IF($Y$3="wind一级行业",[1]!s_info_industry_gics(W633,1),IF($Y$3="wind二级行业",[1]!s_info_industry_gics(W633,2),IF($Y$3="wind三级行业",[1]!s_info_industry_gics(W633,3),IF($Y$3="wind四级行业",[1]!s_info_industry_gics(W633,4),IF($Y$3="证监会门类行业",[1]!s_info_industry_csrc12_n(W633,公司分析!D$5,1),""))))))))</f>
        <v>投资银行业与经纪业</v>
      </c>
      <c r="Z633" s="298" t="str">
        <f>IF(Y633=行业比较!$E$6,ROW(),"")</f>
        <v/>
      </c>
      <c r="AA633" s="125"/>
      <c r="AB633" s="125"/>
      <c r="AC633" s="125"/>
      <c r="AD633" s="125"/>
      <c r="AE633" s="125"/>
      <c r="AF633" s="125"/>
      <c r="AG633" s="125"/>
      <c r="AH633" s="125"/>
      <c r="AI633" s="125"/>
      <c r="AJ633" s="125"/>
      <c r="AK633" s="125"/>
      <c r="AL633" s="125"/>
      <c r="AM633" s="125"/>
      <c r="AN633" s="125"/>
      <c r="AO633" s="125"/>
      <c r="AP633" s="125"/>
    </row>
    <row r="634" spans="2:42" x14ac:dyDescent="0.35">
      <c r="B634" s="125"/>
      <c r="C634" s="125"/>
      <c r="D634" s="125"/>
      <c r="E634" s="125"/>
      <c r="F634" s="125"/>
      <c r="G634" s="125"/>
      <c r="H634" s="125"/>
      <c r="I634" s="269"/>
      <c r="J634" s="134"/>
      <c r="K634" s="134"/>
      <c r="L634" s="134"/>
      <c r="M634" s="134"/>
      <c r="N634" s="286"/>
      <c r="O634" s="286"/>
      <c r="P634" s="125"/>
      <c r="Q634" s="125"/>
      <c r="R634" s="125"/>
      <c r="S634" s="125"/>
      <c r="T634" s="125"/>
      <c r="U634" s="297"/>
      <c r="V634" s="253">
        <f t="shared" si="17"/>
        <v>0</v>
      </c>
      <c r="W634" s="348" t="str">
        <f>IF(板块成分!B636="","",板块成分!B636)</f>
        <v>0806.HK</v>
      </c>
      <c r="X634" s="270" t="str">
        <f>[1]!s_info_name(W634)</f>
        <v>惠理集团</v>
      </c>
      <c r="Y634" s="335" t="str">
        <f>IF($Y$3="申万一级行业",[1]!s_info_industry_sw_2021(W634,公司分析!D$5,1),IF($Y$3="申万二级行业",[1]!s_info_industry_sw_2021(W634,公司分析!D$5,2),IF($Y$3="申万三级行业",[1]!s_info_industry_sw_2021(W634,公司分析!D$5,3),IF($Y$3="wind一级行业",[1]!s_info_industry_gics(W634,1),IF($Y$3="wind二级行业",[1]!s_info_industry_gics(W634,2),IF($Y$3="wind三级行业",[1]!s_info_industry_gics(W634,3),IF($Y$3="wind四级行业",[1]!s_info_industry_gics(W634,4),IF($Y$3="证监会门类行业",[1]!s_info_industry_csrc12_n(W634,公司分析!D$5,1),""))))))))</f>
        <v>资产管理与托管银行</v>
      </c>
      <c r="Z634" s="298" t="str">
        <f>IF(Y634=行业比较!$E$6,ROW(),"")</f>
        <v/>
      </c>
      <c r="AA634" s="125"/>
      <c r="AB634" s="125"/>
      <c r="AC634" s="125"/>
      <c r="AD634" s="125"/>
      <c r="AE634" s="125"/>
      <c r="AF634" s="125"/>
      <c r="AG634" s="125"/>
      <c r="AH634" s="125"/>
      <c r="AI634" s="125"/>
      <c r="AJ634" s="125"/>
      <c r="AK634" s="125"/>
      <c r="AL634" s="125"/>
      <c r="AM634" s="125"/>
      <c r="AN634" s="125"/>
      <c r="AO634" s="125"/>
      <c r="AP634" s="125"/>
    </row>
    <row r="635" spans="2:42" x14ac:dyDescent="0.35">
      <c r="B635" s="125"/>
      <c r="C635" s="125"/>
      <c r="D635" s="125"/>
      <c r="E635" s="125"/>
      <c r="F635" s="125"/>
      <c r="G635" s="125"/>
      <c r="H635" s="125"/>
      <c r="I635" s="269"/>
      <c r="J635" s="134"/>
      <c r="K635" s="134"/>
      <c r="L635" s="134"/>
      <c r="M635" s="134"/>
      <c r="N635" s="286"/>
      <c r="O635" s="286"/>
      <c r="P635" s="125"/>
      <c r="Q635" s="125"/>
      <c r="R635" s="125"/>
      <c r="S635" s="125"/>
      <c r="T635" s="125"/>
      <c r="U635" s="297"/>
      <c r="V635" s="253">
        <f t="shared" si="17"/>
        <v>0</v>
      </c>
      <c r="W635" s="348" t="str">
        <f>IF(板块成分!B637="","",板块成分!B637)</f>
        <v>0807.HK</v>
      </c>
      <c r="X635" s="270" t="str">
        <f>[1]!s_info_name(W635)</f>
        <v>上海实业环境</v>
      </c>
      <c r="Y635" s="335" t="str">
        <f>IF($Y$3="申万一级行业",[1]!s_info_industry_sw_2021(W635,公司分析!D$5,1),IF($Y$3="申万二级行业",[1]!s_info_industry_sw_2021(W635,公司分析!D$5,2),IF($Y$3="申万三级行业",[1]!s_info_industry_sw_2021(W635,公司分析!D$5,3),IF($Y$3="wind一级行业",[1]!s_info_industry_gics(W635,1),IF($Y$3="wind二级行业",[1]!s_info_industry_gics(W635,2),IF($Y$3="wind三级行业",[1]!s_info_industry_gics(W635,3),IF($Y$3="wind四级行业",[1]!s_info_industry_gics(W635,4),IF($Y$3="证监会门类行业",[1]!s_info_industry_csrc12_n(W635,公司分析!D$5,1),""))))))))</f>
        <v>环境与设施服务</v>
      </c>
      <c r="Z635" s="298" t="str">
        <f>IF(Y635=行业比较!$E$6,ROW(),"")</f>
        <v/>
      </c>
      <c r="AA635" s="125"/>
      <c r="AB635" s="125"/>
      <c r="AC635" s="125"/>
      <c r="AD635" s="125"/>
      <c r="AE635" s="125"/>
      <c r="AF635" s="125"/>
      <c r="AG635" s="125"/>
      <c r="AH635" s="125"/>
      <c r="AI635" s="125"/>
      <c r="AJ635" s="125"/>
      <c r="AK635" s="125"/>
      <c r="AL635" s="125"/>
      <c r="AM635" s="125"/>
      <c r="AN635" s="125"/>
      <c r="AO635" s="125"/>
      <c r="AP635" s="125"/>
    </row>
    <row r="636" spans="2:42" x14ac:dyDescent="0.35">
      <c r="B636" s="125"/>
      <c r="C636" s="125"/>
      <c r="D636" s="125"/>
      <c r="E636" s="125"/>
      <c r="F636" s="125"/>
      <c r="G636" s="125"/>
      <c r="H636" s="125"/>
      <c r="I636" s="269"/>
      <c r="J636" s="134"/>
      <c r="K636" s="134"/>
      <c r="L636" s="134"/>
      <c r="M636" s="134"/>
      <c r="N636" s="286"/>
      <c r="O636" s="286"/>
      <c r="P636" s="125"/>
      <c r="Q636" s="125"/>
      <c r="R636" s="125"/>
      <c r="S636" s="125"/>
      <c r="T636" s="125"/>
      <c r="U636" s="297"/>
      <c r="V636" s="253">
        <f t="shared" si="17"/>
        <v>0</v>
      </c>
      <c r="W636" s="348" t="str">
        <f>IF(板块成分!B638="","",板块成分!B638)</f>
        <v>0808.HK</v>
      </c>
      <c r="X636" s="270" t="str">
        <f>[1]!s_info_name(W636)</f>
        <v>泓富产业信托</v>
      </c>
      <c r="Y636" s="335" t="str">
        <f>IF($Y$3="申万一级行业",[1]!s_info_industry_sw_2021(W636,公司分析!D$5,1),IF($Y$3="申万二级行业",[1]!s_info_industry_sw_2021(W636,公司分析!D$5,2),IF($Y$3="申万三级行业",[1]!s_info_industry_sw_2021(W636,公司分析!D$5,3),IF($Y$3="wind一级行业",[1]!s_info_industry_gics(W636,1),IF($Y$3="wind二级行业",[1]!s_info_industry_gics(W636,2),IF($Y$3="wind三级行业",[1]!s_info_industry_gics(W636,3),IF($Y$3="wind四级行业",[1]!s_info_industry_gics(W636,4),IF($Y$3="证监会门类行业",[1]!s_info_industry_csrc12_n(W636,公司分析!D$5,1),""))))))))</f>
        <v>办公房地产投资信托</v>
      </c>
      <c r="Z636" s="298" t="str">
        <f>IF(Y636=行业比较!$E$6,ROW(),"")</f>
        <v/>
      </c>
      <c r="AA636" s="125"/>
      <c r="AB636" s="125"/>
      <c r="AC636" s="125"/>
      <c r="AD636" s="125"/>
      <c r="AE636" s="125"/>
      <c r="AF636" s="125"/>
      <c r="AG636" s="125"/>
      <c r="AH636" s="125"/>
      <c r="AI636" s="125"/>
      <c r="AJ636" s="125"/>
      <c r="AK636" s="125"/>
      <c r="AL636" s="125"/>
      <c r="AM636" s="125"/>
      <c r="AN636" s="125"/>
      <c r="AO636" s="125"/>
      <c r="AP636" s="125"/>
    </row>
    <row r="637" spans="2:42" x14ac:dyDescent="0.35">
      <c r="B637" s="125"/>
      <c r="C637" s="125"/>
      <c r="D637" s="125"/>
      <c r="E637" s="125"/>
      <c r="F637" s="125"/>
      <c r="G637" s="125"/>
      <c r="H637" s="125"/>
      <c r="I637" s="269"/>
      <c r="J637" s="134"/>
      <c r="K637" s="134"/>
      <c r="L637" s="134"/>
      <c r="M637" s="134"/>
      <c r="N637" s="286"/>
      <c r="O637" s="286"/>
      <c r="P637" s="125"/>
      <c r="Q637" s="125"/>
      <c r="R637" s="125"/>
      <c r="S637" s="125"/>
      <c r="T637" s="125"/>
      <c r="U637" s="297"/>
      <c r="V637" s="253">
        <f t="shared" si="17"/>
        <v>0</v>
      </c>
      <c r="W637" s="348" t="str">
        <f>IF(板块成分!B639="","",板块成分!B639)</f>
        <v>0809.HK</v>
      </c>
      <c r="X637" s="270" t="str">
        <f>[1]!s_info_name(W637)</f>
        <v>大成生化科技</v>
      </c>
      <c r="Y637" s="335" t="str">
        <f>IF($Y$3="申万一级行业",[1]!s_info_industry_sw_2021(W637,公司分析!D$5,1),IF($Y$3="申万二级行业",[1]!s_info_industry_sw_2021(W637,公司分析!D$5,2),IF($Y$3="申万三级行业",[1]!s_info_industry_sw_2021(W637,公司分析!D$5,3),IF($Y$3="wind一级行业",[1]!s_info_industry_gics(W637,1),IF($Y$3="wind二级行业",[1]!s_info_industry_gics(W637,2),IF($Y$3="wind三级行业",[1]!s_info_industry_gics(W637,3),IF($Y$3="wind四级行业",[1]!s_info_industry_gics(W637,4),IF($Y$3="证监会门类行业",[1]!s_info_industry_csrc12_n(W637,公司分析!D$5,1),""))))))))</f>
        <v>化肥与农用化工</v>
      </c>
      <c r="Z637" s="298" t="str">
        <f>IF(Y637=行业比较!$E$6,ROW(),"")</f>
        <v/>
      </c>
      <c r="AA637" s="125"/>
      <c r="AB637" s="125"/>
      <c r="AC637" s="125"/>
      <c r="AD637" s="125"/>
      <c r="AE637" s="125"/>
      <c r="AF637" s="125"/>
      <c r="AG637" s="125"/>
      <c r="AH637" s="125"/>
      <c r="AI637" s="125"/>
      <c r="AJ637" s="125"/>
      <c r="AK637" s="125"/>
      <c r="AL637" s="125"/>
      <c r="AM637" s="125"/>
      <c r="AN637" s="125"/>
      <c r="AO637" s="125"/>
      <c r="AP637" s="125"/>
    </row>
    <row r="638" spans="2:42" x14ac:dyDescent="0.35">
      <c r="B638" s="125"/>
      <c r="C638" s="125"/>
      <c r="D638" s="125"/>
      <c r="E638" s="125"/>
      <c r="F638" s="125"/>
      <c r="G638" s="125"/>
      <c r="H638" s="125"/>
      <c r="I638" s="269"/>
      <c r="J638" s="134"/>
      <c r="K638" s="134"/>
      <c r="L638" s="134"/>
      <c r="M638" s="134"/>
      <c r="N638" s="286"/>
      <c r="O638" s="286"/>
      <c r="P638" s="125"/>
      <c r="Q638" s="125"/>
      <c r="R638" s="125"/>
      <c r="S638" s="125"/>
      <c r="T638" s="125"/>
      <c r="U638" s="297"/>
      <c r="V638" s="253">
        <f t="shared" si="17"/>
        <v>0</v>
      </c>
      <c r="W638" s="348" t="str">
        <f>IF(板块成分!B640="","",板块成分!B640)</f>
        <v>0810.HK</v>
      </c>
      <c r="X638" s="270" t="str">
        <f>[1]!s_info_name(W638)</f>
        <v>中国铸晨81</v>
      </c>
      <c r="Y638" s="335" t="str">
        <f>IF($Y$3="申万一级行业",[1]!s_info_industry_sw_2021(W638,公司分析!D$5,1),IF($Y$3="申万二级行业",[1]!s_info_industry_sw_2021(W638,公司分析!D$5,2),IF($Y$3="申万三级行业",[1]!s_info_industry_sw_2021(W638,公司分析!D$5,3),IF($Y$3="wind一级行业",[1]!s_info_industry_gics(W638,1),IF($Y$3="wind二级行业",[1]!s_info_industry_gics(W638,2),IF($Y$3="wind三级行业",[1]!s_info_industry_gics(W638,3),IF($Y$3="wind四级行业",[1]!s_info_industry_gics(W638,4),IF($Y$3="证监会门类行业",[1]!s_info_industry_csrc12_n(W638,公司分析!D$5,1),""))))))))</f>
        <v>资产管理与托管银行</v>
      </c>
      <c r="Z638" s="298" t="str">
        <f>IF(Y638=行业比较!$E$6,ROW(),"")</f>
        <v/>
      </c>
      <c r="AA638" s="125"/>
      <c r="AB638" s="125"/>
      <c r="AC638" s="125"/>
      <c r="AD638" s="125"/>
      <c r="AE638" s="125"/>
      <c r="AF638" s="125"/>
      <c r="AG638" s="125"/>
      <c r="AH638" s="125"/>
      <c r="AI638" s="125"/>
      <c r="AJ638" s="125"/>
      <c r="AK638" s="125"/>
      <c r="AL638" s="125"/>
      <c r="AM638" s="125"/>
      <c r="AN638" s="125"/>
      <c r="AO638" s="125"/>
      <c r="AP638" s="125"/>
    </row>
    <row r="639" spans="2:42" x14ac:dyDescent="0.35">
      <c r="B639" s="125"/>
      <c r="C639" s="125"/>
      <c r="D639" s="125"/>
      <c r="E639" s="125"/>
      <c r="F639" s="125"/>
      <c r="G639" s="125"/>
      <c r="H639" s="125"/>
      <c r="I639" s="269"/>
      <c r="J639" s="134"/>
      <c r="K639" s="134"/>
      <c r="L639" s="134"/>
      <c r="M639" s="134"/>
      <c r="N639" s="286"/>
      <c r="O639" s="286"/>
      <c r="P639" s="125"/>
      <c r="Q639" s="125"/>
      <c r="R639" s="125"/>
      <c r="S639" s="125"/>
      <c r="T639" s="125"/>
      <c r="U639" s="297"/>
      <c r="V639" s="253">
        <f t="shared" si="17"/>
        <v>0</v>
      </c>
      <c r="W639" s="348" t="str">
        <f>IF(板块成分!B641="","",板块成分!B641)</f>
        <v>0811.HK</v>
      </c>
      <c r="X639" s="270" t="str">
        <f>[1]!s_info_name(W639)</f>
        <v>新华文轩</v>
      </c>
      <c r="Y639" s="335" t="str">
        <f>IF($Y$3="申万一级行业",[1]!s_info_industry_sw_2021(W639,公司分析!D$5,1),IF($Y$3="申万二级行业",[1]!s_info_industry_sw_2021(W639,公司分析!D$5,2),IF($Y$3="申万三级行业",[1]!s_info_industry_sw_2021(W639,公司分析!D$5,3),IF($Y$3="wind一级行业",[1]!s_info_industry_gics(W639,1),IF($Y$3="wind二级行业",[1]!s_info_industry_gics(W639,2),IF($Y$3="wind三级行业",[1]!s_info_industry_gics(W639,3),IF($Y$3="wind四级行业",[1]!s_info_industry_gics(W639,4),IF($Y$3="证监会门类行业",[1]!s_info_industry_csrc12_n(W639,公司分析!D$5,1),""))))))))</f>
        <v>出版</v>
      </c>
      <c r="Z639" s="298" t="str">
        <f>IF(Y639=行业比较!$E$6,ROW(),"")</f>
        <v/>
      </c>
      <c r="AA639" s="125"/>
      <c r="AB639" s="125"/>
      <c r="AC639" s="125"/>
      <c r="AD639" s="125"/>
      <c r="AE639" s="125"/>
      <c r="AF639" s="125"/>
      <c r="AG639" s="125"/>
      <c r="AH639" s="125"/>
      <c r="AI639" s="125"/>
      <c r="AJ639" s="125"/>
      <c r="AK639" s="125"/>
      <c r="AL639" s="125"/>
      <c r="AM639" s="125"/>
      <c r="AN639" s="125"/>
      <c r="AO639" s="125"/>
      <c r="AP639" s="125"/>
    </row>
    <row r="640" spans="2:42" x14ac:dyDescent="0.35">
      <c r="B640" s="125"/>
      <c r="C640" s="125"/>
      <c r="D640" s="125"/>
      <c r="E640" s="125"/>
      <c r="F640" s="125"/>
      <c r="G640" s="125"/>
      <c r="H640" s="125"/>
      <c r="I640" s="269"/>
      <c r="J640" s="134"/>
      <c r="K640" s="134"/>
      <c r="L640" s="134"/>
      <c r="M640" s="134"/>
      <c r="N640" s="286"/>
      <c r="O640" s="286"/>
      <c r="P640" s="125"/>
      <c r="Q640" s="125"/>
      <c r="R640" s="125"/>
      <c r="S640" s="125"/>
      <c r="T640" s="125"/>
      <c r="U640" s="297"/>
      <c r="V640" s="253">
        <f t="shared" si="17"/>
        <v>0</v>
      </c>
      <c r="W640" s="348" t="str">
        <f>IF(板块成分!B642="","",板块成分!B642)</f>
        <v>0812.HK</v>
      </c>
      <c r="X640" s="270" t="str">
        <f>[1]!s_info_name(W640)</f>
        <v>西证国际证券</v>
      </c>
      <c r="Y640" s="335" t="str">
        <f>IF($Y$3="申万一级行业",[1]!s_info_industry_sw_2021(W640,公司分析!D$5,1),IF($Y$3="申万二级行业",[1]!s_info_industry_sw_2021(W640,公司分析!D$5,2),IF($Y$3="申万三级行业",[1]!s_info_industry_sw_2021(W640,公司分析!D$5,3),IF($Y$3="wind一级行业",[1]!s_info_industry_gics(W640,1),IF($Y$3="wind二级行业",[1]!s_info_industry_gics(W640,2),IF($Y$3="wind三级行业",[1]!s_info_industry_gics(W640,3),IF($Y$3="wind四级行业",[1]!s_info_industry_gics(W640,4),IF($Y$3="证监会门类行业",[1]!s_info_industry_csrc12_n(W640,公司分析!D$5,1),""))))))))</f>
        <v>资产管理与托管银行</v>
      </c>
      <c r="Z640" s="298" t="str">
        <f>IF(Y640=行业比较!$E$6,ROW(),"")</f>
        <v/>
      </c>
      <c r="AA640" s="125"/>
      <c r="AB640" s="125"/>
      <c r="AC640" s="125"/>
      <c r="AD640" s="125"/>
      <c r="AE640" s="125"/>
      <c r="AF640" s="125"/>
      <c r="AG640" s="125"/>
      <c r="AH640" s="125"/>
      <c r="AI640" s="125"/>
      <c r="AJ640" s="125"/>
      <c r="AK640" s="125"/>
      <c r="AL640" s="125"/>
      <c r="AM640" s="125"/>
      <c r="AN640" s="125"/>
      <c r="AO640" s="125"/>
      <c r="AP640" s="125"/>
    </row>
    <row r="641" spans="2:42" x14ac:dyDescent="0.35">
      <c r="B641" s="125"/>
      <c r="C641" s="125"/>
      <c r="D641" s="125"/>
      <c r="E641" s="125"/>
      <c r="F641" s="125"/>
      <c r="G641" s="125"/>
      <c r="H641" s="125"/>
      <c r="I641" s="269"/>
      <c r="J641" s="134"/>
      <c r="K641" s="134"/>
      <c r="L641" s="134"/>
      <c r="M641" s="134"/>
      <c r="N641" s="286"/>
      <c r="O641" s="286"/>
      <c r="P641" s="125"/>
      <c r="Q641" s="125"/>
      <c r="R641" s="125"/>
      <c r="S641" s="125"/>
      <c r="T641" s="125"/>
      <c r="U641" s="297"/>
      <c r="V641" s="253">
        <f t="shared" si="17"/>
        <v>0</v>
      </c>
      <c r="W641" s="348" t="str">
        <f>IF(板块成分!B643="","",板块成分!B643)</f>
        <v>0813.HK</v>
      </c>
      <c r="X641" s="270" t="str">
        <f>[1]!s_info_name(W641)</f>
        <v>世茂集团</v>
      </c>
      <c r="Y641" s="335" t="str">
        <f>IF($Y$3="申万一级行业",[1]!s_info_industry_sw_2021(W641,公司分析!D$5,1),IF($Y$3="申万二级行业",[1]!s_info_industry_sw_2021(W641,公司分析!D$5,2),IF($Y$3="申万三级行业",[1]!s_info_industry_sw_2021(W641,公司分析!D$5,3),IF($Y$3="wind一级行业",[1]!s_info_industry_gics(W641,1),IF($Y$3="wind二级行业",[1]!s_info_industry_gics(W641,2),IF($Y$3="wind三级行业",[1]!s_info_industry_gics(W641,3),IF($Y$3="wind四级行业",[1]!s_info_industry_gics(W641,4),IF($Y$3="证监会门类行业",[1]!s_info_industry_csrc12_n(W641,公司分析!D$5,1),""))))))))</f>
        <v>房地产开发</v>
      </c>
      <c r="Z641" s="298" t="str">
        <f>IF(Y641=行业比较!$E$6,ROW(),"")</f>
        <v/>
      </c>
      <c r="AA641" s="125"/>
      <c r="AB641" s="125"/>
      <c r="AC641" s="125"/>
      <c r="AD641" s="125"/>
      <c r="AE641" s="125"/>
      <c r="AF641" s="125"/>
      <c r="AG641" s="125"/>
      <c r="AH641" s="125"/>
      <c r="AI641" s="125"/>
      <c r="AJ641" s="125"/>
      <c r="AK641" s="125"/>
      <c r="AL641" s="125"/>
      <c r="AM641" s="125"/>
      <c r="AN641" s="125"/>
      <c r="AO641" s="125"/>
      <c r="AP641" s="125"/>
    </row>
    <row r="642" spans="2:42" x14ac:dyDescent="0.35">
      <c r="B642" s="125"/>
      <c r="C642" s="125"/>
      <c r="D642" s="125"/>
      <c r="E642" s="125"/>
      <c r="F642" s="125"/>
      <c r="G642" s="125"/>
      <c r="H642" s="125"/>
      <c r="I642" s="269"/>
      <c r="J642" s="134"/>
      <c r="K642" s="134"/>
      <c r="L642" s="134"/>
      <c r="M642" s="134"/>
      <c r="N642" s="286"/>
      <c r="O642" s="286"/>
      <c r="P642" s="125"/>
      <c r="Q642" s="125"/>
      <c r="R642" s="125"/>
      <c r="S642" s="125"/>
      <c r="T642" s="125"/>
      <c r="U642" s="297"/>
      <c r="V642" s="253">
        <f t="shared" si="17"/>
        <v>0</v>
      </c>
      <c r="W642" s="348" t="str">
        <f>IF(板块成分!B644="","",板块成分!B644)</f>
        <v>0814.HK</v>
      </c>
      <c r="X642" s="270" t="str">
        <f>[1]!s_info_name(W642)</f>
        <v>北京京客隆</v>
      </c>
      <c r="Y642" s="335" t="str">
        <f>IF($Y$3="申万一级行业",[1]!s_info_industry_sw_2021(W642,公司分析!D$5,1),IF($Y$3="申万二级行业",[1]!s_info_industry_sw_2021(W642,公司分析!D$5,2),IF($Y$3="申万三级行业",[1]!s_info_industry_sw_2021(W642,公司分析!D$5,3),IF($Y$3="wind一级行业",[1]!s_info_industry_gics(W642,1),IF($Y$3="wind二级行业",[1]!s_info_industry_gics(W642,2),IF($Y$3="wind三级行业",[1]!s_info_industry_gics(W642,3),IF($Y$3="wind四级行业",[1]!s_info_industry_gics(W642,4),IF($Y$3="证监会门类行业",[1]!s_info_industry_csrc12_n(W642,公司分析!D$5,1),""))))))))</f>
        <v>大卖场与超市</v>
      </c>
      <c r="Z642" s="298" t="str">
        <f>IF(Y642=行业比较!$E$6,ROW(),"")</f>
        <v/>
      </c>
      <c r="AA642" s="125"/>
      <c r="AB642" s="125"/>
      <c r="AC642" s="125"/>
      <c r="AD642" s="125"/>
      <c r="AE642" s="125"/>
      <c r="AF642" s="125"/>
      <c r="AG642" s="125"/>
      <c r="AH642" s="125"/>
      <c r="AI642" s="125"/>
      <c r="AJ642" s="125"/>
      <c r="AK642" s="125"/>
      <c r="AL642" s="125"/>
      <c r="AM642" s="125"/>
      <c r="AN642" s="125"/>
      <c r="AO642" s="125"/>
      <c r="AP642" s="125"/>
    </row>
    <row r="643" spans="2:42" x14ac:dyDescent="0.35">
      <c r="B643" s="125"/>
      <c r="C643" s="125"/>
      <c r="D643" s="125"/>
      <c r="E643" s="125"/>
      <c r="F643" s="125"/>
      <c r="G643" s="125"/>
      <c r="H643" s="125"/>
      <c r="I643" s="269"/>
      <c r="J643" s="134"/>
      <c r="K643" s="134"/>
      <c r="L643" s="134"/>
      <c r="M643" s="134"/>
      <c r="N643" s="286"/>
      <c r="O643" s="286"/>
      <c r="P643" s="125"/>
      <c r="Q643" s="125"/>
      <c r="R643" s="125"/>
      <c r="S643" s="125"/>
      <c r="T643" s="125"/>
      <c r="U643" s="297"/>
      <c r="V643" s="253">
        <f t="shared" si="17"/>
        <v>0</v>
      </c>
      <c r="W643" s="348" t="str">
        <f>IF(板块成分!B645="","",板块成分!B645)</f>
        <v>0815.HK</v>
      </c>
      <c r="X643" s="270" t="str">
        <f>[1]!s_info_name(W643)</f>
        <v>中国白银集团</v>
      </c>
      <c r="Y643" s="335" t="str">
        <f>IF($Y$3="申万一级行业",[1]!s_info_industry_sw_2021(W643,公司分析!D$5,1),IF($Y$3="申万二级行业",[1]!s_info_industry_sw_2021(W643,公司分析!D$5,2),IF($Y$3="申万三级行业",[1]!s_info_industry_sw_2021(W643,公司分析!D$5,3),IF($Y$3="wind一级行业",[1]!s_info_industry_gics(W643,1),IF($Y$3="wind二级行业",[1]!s_info_industry_gics(W643,2),IF($Y$3="wind三级行业",[1]!s_info_industry_gics(W643,3),IF($Y$3="wind四级行业",[1]!s_info_industry_gics(W643,4),IF($Y$3="证监会门类行业",[1]!s_info_industry_csrc12_n(W643,公司分析!D$5,1),""))))))))</f>
        <v>白银</v>
      </c>
      <c r="Z643" s="298" t="str">
        <f>IF(Y643=行业比较!$E$6,ROW(),"")</f>
        <v/>
      </c>
      <c r="AA643" s="125"/>
      <c r="AB643" s="125"/>
      <c r="AC643" s="125"/>
      <c r="AD643" s="125"/>
      <c r="AE643" s="125"/>
      <c r="AF643" s="125"/>
      <c r="AG643" s="125"/>
      <c r="AH643" s="125"/>
      <c r="AI643" s="125"/>
      <c r="AJ643" s="125"/>
      <c r="AK643" s="125"/>
      <c r="AL643" s="125"/>
      <c r="AM643" s="125"/>
      <c r="AN643" s="125"/>
      <c r="AO643" s="125"/>
      <c r="AP643" s="125"/>
    </row>
    <row r="644" spans="2:42" x14ac:dyDescent="0.35">
      <c r="B644" s="125"/>
      <c r="C644" s="125"/>
      <c r="D644" s="125"/>
      <c r="E644" s="125"/>
      <c r="F644" s="125"/>
      <c r="G644" s="125"/>
      <c r="H644" s="125"/>
      <c r="I644" s="269"/>
      <c r="J644" s="134"/>
      <c r="K644" s="134"/>
      <c r="L644" s="134"/>
      <c r="M644" s="134"/>
      <c r="N644" s="286"/>
      <c r="O644" s="286"/>
      <c r="P644" s="125"/>
      <c r="Q644" s="125"/>
      <c r="R644" s="125"/>
      <c r="S644" s="125"/>
      <c r="T644" s="125"/>
      <c r="U644" s="297"/>
      <c r="V644" s="253">
        <f t="shared" si="17"/>
        <v>0</v>
      </c>
      <c r="W644" s="348" t="str">
        <f>IF(板块成分!B646="","",板块成分!B646)</f>
        <v>0816.HK</v>
      </c>
      <c r="X644" s="270" t="str">
        <f>[1]!s_info_name(W644)</f>
        <v>金茂服务</v>
      </c>
      <c r="Y644" s="335" t="str">
        <f>IF($Y$3="申万一级行业",[1]!s_info_industry_sw_2021(W644,公司分析!D$5,1),IF($Y$3="申万二级行业",[1]!s_info_industry_sw_2021(W644,公司分析!D$5,2),IF($Y$3="申万三级行业",[1]!s_info_industry_sw_2021(W644,公司分析!D$5,3),IF($Y$3="wind一级行业",[1]!s_info_industry_gics(W644,1),IF($Y$3="wind二级行业",[1]!s_info_industry_gics(W644,2),IF($Y$3="wind三级行业",[1]!s_info_industry_gics(W644,3),IF($Y$3="wind四级行业",[1]!s_info_industry_gics(W644,4),IF($Y$3="证监会门类行业",[1]!s_info_industry_csrc12_n(W644,公司分析!D$5,1),""))))))))</f>
        <v>房地产经营公司</v>
      </c>
      <c r="Z644" s="298" t="str">
        <f>IF(Y644=行业比较!$E$6,ROW(),"")</f>
        <v/>
      </c>
      <c r="AA644" s="125"/>
      <c r="AB644" s="125"/>
      <c r="AC644" s="125"/>
      <c r="AD644" s="125"/>
      <c r="AE644" s="125"/>
      <c r="AF644" s="125"/>
      <c r="AG644" s="125"/>
      <c r="AH644" s="125"/>
      <c r="AI644" s="125"/>
      <c r="AJ644" s="125"/>
      <c r="AK644" s="125"/>
      <c r="AL644" s="125"/>
      <c r="AM644" s="125"/>
      <c r="AN644" s="125"/>
      <c r="AO644" s="125"/>
      <c r="AP644" s="125"/>
    </row>
    <row r="645" spans="2:42" x14ac:dyDescent="0.35">
      <c r="B645" s="125"/>
      <c r="C645" s="125"/>
      <c r="D645" s="125"/>
      <c r="E645" s="125"/>
      <c r="F645" s="125"/>
      <c r="G645" s="125"/>
      <c r="H645" s="125"/>
      <c r="I645" s="269"/>
      <c r="J645" s="134"/>
      <c r="K645" s="134"/>
      <c r="L645" s="134"/>
      <c r="M645" s="134"/>
      <c r="N645" s="286"/>
      <c r="O645" s="286"/>
      <c r="P645" s="125"/>
      <c r="Q645" s="125"/>
      <c r="R645" s="125"/>
      <c r="S645" s="125"/>
      <c r="T645" s="125"/>
      <c r="U645" s="297"/>
      <c r="V645" s="253">
        <f t="shared" ref="V645:V708" si="18">IF(Z645="",0,RANK(Z645,Z:Z,1))</f>
        <v>0</v>
      </c>
      <c r="W645" s="348" t="str">
        <f>IF(板块成分!B647="","",板块成分!B647)</f>
        <v>0817.HK</v>
      </c>
      <c r="X645" s="270" t="str">
        <f>[1]!s_info_name(W645)</f>
        <v>中国金茂</v>
      </c>
      <c r="Y645" s="335" t="str">
        <f>IF($Y$3="申万一级行业",[1]!s_info_industry_sw_2021(W645,公司分析!D$5,1),IF($Y$3="申万二级行业",[1]!s_info_industry_sw_2021(W645,公司分析!D$5,2),IF($Y$3="申万三级行业",[1]!s_info_industry_sw_2021(W645,公司分析!D$5,3),IF($Y$3="wind一级行业",[1]!s_info_industry_gics(W645,1),IF($Y$3="wind二级行业",[1]!s_info_industry_gics(W645,2),IF($Y$3="wind三级行业",[1]!s_info_industry_gics(W645,3),IF($Y$3="wind四级行业",[1]!s_info_industry_gics(W645,4),IF($Y$3="证监会门类行业",[1]!s_info_industry_csrc12_n(W645,公司分析!D$5,1),""))))))))</f>
        <v>房地产开发</v>
      </c>
      <c r="Z645" s="298" t="str">
        <f>IF(Y645=行业比较!$E$6,ROW(),"")</f>
        <v/>
      </c>
      <c r="AA645" s="125"/>
      <c r="AB645" s="125"/>
      <c r="AC645" s="125"/>
      <c r="AD645" s="125"/>
      <c r="AE645" s="125"/>
      <c r="AF645" s="125"/>
      <c r="AG645" s="125"/>
      <c r="AH645" s="125"/>
      <c r="AI645" s="125"/>
      <c r="AJ645" s="125"/>
      <c r="AK645" s="125"/>
      <c r="AL645" s="125"/>
      <c r="AM645" s="125"/>
      <c r="AN645" s="125"/>
      <c r="AO645" s="125"/>
      <c r="AP645" s="125"/>
    </row>
    <row r="646" spans="2:42" x14ac:dyDescent="0.35">
      <c r="B646" s="125"/>
      <c r="C646" s="125"/>
      <c r="D646" s="125"/>
      <c r="E646" s="125"/>
      <c r="F646" s="125"/>
      <c r="G646" s="125"/>
      <c r="H646" s="125"/>
      <c r="I646" s="269"/>
      <c r="J646" s="134"/>
      <c r="K646" s="134"/>
      <c r="L646" s="134"/>
      <c r="M646" s="134"/>
      <c r="N646" s="286"/>
      <c r="O646" s="286"/>
      <c r="P646" s="125"/>
      <c r="Q646" s="125"/>
      <c r="R646" s="125"/>
      <c r="S646" s="125"/>
      <c r="T646" s="125"/>
      <c r="U646" s="297"/>
      <c r="V646" s="253">
        <f t="shared" si="18"/>
        <v>0</v>
      </c>
      <c r="W646" s="348" t="str">
        <f>IF(板块成分!B648="","",板块成分!B648)</f>
        <v>0818.HK</v>
      </c>
      <c r="X646" s="270" t="str">
        <f>[1]!s_info_name(W646)</f>
        <v>高阳科技</v>
      </c>
      <c r="Y646" s="335" t="str">
        <f>IF($Y$3="申万一级行业",[1]!s_info_industry_sw_2021(W646,公司分析!D$5,1),IF($Y$3="申万二级行业",[1]!s_info_industry_sw_2021(W646,公司分析!D$5,2),IF($Y$3="申万三级行业",[1]!s_info_industry_sw_2021(W646,公司分析!D$5,3),IF($Y$3="wind一级行业",[1]!s_info_industry_gics(W646,1),IF($Y$3="wind二级行业",[1]!s_info_industry_gics(W646,2),IF($Y$3="wind三级行业",[1]!s_info_industry_gics(W646,3),IF($Y$3="wind四级行业",[1]!s_info_industry_gics(W646,4),IF($Y$3="证监会门类行业",[1]!s_info_industry_csrc12_n(W646,公司分析!D$5,1),""))))))))</f>
        <v>信息科技咨询与其它服务</v>
      </c>
      <c r="Z646" s="298" t="str">
        <f>IF(Y646=行业比较!$E$6,ROW(),"")</f>
        <v/>
      </c>
      <c r="AA646" s="125"/>
      <c r="AB646" s="125"/>
      <c r="AC646" s="125"/>
      <c r="AD646" s="125"/>
      <c r="AE646" s="125"/>
      <c r="AF646" s="125"/>
      <c r="AG646" s="125"/>
      <c r="AH646" s="125"/>
      <c r="AI646" s="125"/>
      <c r="AJ646" s="125"/>
      <c r="AK646" s="125"/>
      <c r="AL646" s="125"/>
      <c r="AM646" s="125"/>
      <c r="AN646" s="125"/>
      <c r="AO646" s="125"/>
      <c r="AP646" s="125"/>
    </row>
    <row r="647" spans="2:42" x14ac:dyDescent="0.35">
      <c r="B647" s="125"/>
      <c r="C647" s="125"/>
      <c r="D647" s="125"/>
      <c r="E647" s="125"/>
      <c r="F647" s="125"/>
      <c r="G647" s="125"/>
      <c r="H647" s="125"/>
      <c r="I647" s="269"/>
      <c r="J647" s="134"/>
      <c r="K647" s="134"/>
      <c r="L647" s="134"/>
      <c r="M647" s="134"/>
      <c r="N647" s="286"/>
      <c r="O647" s="286"/>
      <c r="P647" s="125"/>
      <c r="Q647" s="125"/>
      <c r="R647" s="125"/>
      <c r="S647" s="125"/>
      <c r="T647" s="125"/>
      <c r="U647" s="297"/>
      <c r="V647" s="253">
        <f t="shared" si="18"/>
        <v>0</v>
      </c>
      <c r="W647" s="348" t="str">
        <f>IF(板块成分!B649="","",板块成分!B649)</f>
        <v>0819.HK</v>
      </c>
      <c r="X647" s="270" t="str">
        <f>[1]!s_info_name(W647)</f>
        <v>天能动力</v>
      </c>
      <c r="Y647" s="335" t="str">
        <f>IF($Y$3="申万一级行业",[1]!s_info_industry_sw_2021(W647,公司分析!D$5,1),IF($Y$3="申万二级行业",[1]!s_info_industry_sw_2021(W647,公司分析!D$5,2),IF($Y$3="申万三级行业",[1]!s_info_industry_sw_2021(W647,公司分析!D$5,3),IF($Y$3="wind一级行业",[1]!s_info_industry_gics(W647,1),IF($Y$3="wind二级行业",[1]!s_info_industry_gics(W647,2),IF($Y$3="wind三级行业",[1]!s_info_industry_gics(W647,3),IF($Y$3="wind四级行业",[1]!s_info_industry_gics(W647,4),IF($Y$3="证监会门类行业",[1]!s_info_industry_csrc12_n(W647,公司分析!D$5,1),""))))))))</f>
        <v>石油与天然气的储存和运输</v>
      </c>
      <c r="Z647" s="298" t="str">
        <f>IF(Y647=行业比较!$E$6,ROW(),"")</f>
        <v/>
      </c>
      <c r="AA647" s="125"/>
      <c r="AB647" s="125"/>
      <c r="AC647" s="125"/>
      <c r="AD647" s="125"/>
      <c r="AE647" s="125"/>
      <c r="AF647" s="125"/>
      <c r="AG647" s="125"/>
      <c r="AH647" s="125"/>
      <c r="AI647" s="125"/>
      <c r="AJ647" s="125"/>
      <c r="AK647" s="125"/>
      <c r="AL647" s="125"/>
      <c r="AM647" s="125"/>
      <c r="AN647" s="125"/>
      <c r="AO647" s="125"/>
      <c r="AP647" s="125"/>
    </row>
    <row r="648" spans="2:42" x14ac:dyDescent="0.35">
      <c r="B648" s="125"/>
      <c r="C648" s="125"/>
      <c r="D648" s="125"/>
      <c r="E648" s="125"/>
      <c r="F648" s="125"/>
      <c r="G648" s="125"/>
      <c r="H648" s="125"/>
      <c r="I648" s="269"/>
      <c r="J648" s="134"/>
      <c r="K648" s="134"/>
      <c r="L648" s="134"/>
      <c r="M648" s="134"/>
      <c r="N648" s="286"/>
      <c r="O648" s="286"/>
      <c r="P648" s="125"/>
      <c r="Q648" s="125"/>
      <c r="R648" s="125"/>
      <c r="S648" s="125"/>
      <c r="T648" s="125"/>
      <c r="U648" s="297"/>
      <c r="V648" s="253">
        <f t="shared" si="18"/>
        <v>0</v>
      </c>
      <c r="W648" s="348" t="str">
        <f>IF(板块成分!B650="","",板块成分!B650)</f>
        <v>0821.HK</v>
      </c>
      <c r="X648" s="270" t="str">
        <f>[1]!s_info_name(W648)</f>
        <v>汇盈控股</v>
      </c>
      <c r="Y648" s="335" t="str">
        <f>IF($Y$3="申万一级行业",[1]!s_info_industry_sw_2021(W648,公司分析!D$5,1),IF($Y$3="申万二级行业",[1]!s_info_industry_sw_2021(W648,公司分析!D$5,2),IF($Y$3="申万三级行业",[1]!s_info_industry_sw_2021(W648,公司分析!D$5,3),IF($Y$3="wind一级行业",[1]!s_info_industry_gics(W648,1),IF($Y$3="wind二级行业",[1]!s_info_industry_gics(W648,2),IF($Y$3="wind三级行业",[1]!s_info_industry_gics(W648,3),IF($Y$3="wind四级行业",[1]!s_info_industry_gics(W648,4),IF($Y$3="证监会门类行业",[1]!s_info_industry_csrc12_n(W648,公司分析!D$5,1),""))))))))</f>
        <v>投资银行业与经纪业</v>
      </c>
      <c r="Z648" s="298" t="str">
        <f>IF(Y648=行业比较!$E$6,ROW(),"")</f>
        <v/>
      </c>
      <c r="AA648" s="125"/>
      <c r="AB648" s="125"/>
      <c r="AC648" s="125"/>
      <c r="AD648" s="125"/>
      <c r="AE648" s="125"/>
      <c r="AF648" s="125"/>
      <c r="AG648" s="125"/>
      <c r="AH648" s="125"/>
      <c r="AI648" s="125"/>
      <c r="AJ648" s="125"/>
      <c r="AK648" s="125"/>
      <c r="AL648" s="125"/>
      <c r="AM648" s="125"/>
      <c r="AN648" s="125"/>
      <c r="AO648" s="125"/>
      <c r="AP648" s="125"/>
    </row>
    <row r="649" spans="2:42" x14ac:dyDescent="0.35">
      <c r="B649" s="125"/>
      <c r="C649" s="125"/>
      <c r="D649" s="125"/>
      <c r="E649" s="125"/>
      <c r="F649" s="125"/>
      <c r="G649" s="125"/>
      <c r="H649" s="125"/>
      <c r="I649" s="269"/>
      <c r="J649" s="134"/>
      <c r="K649" s="134"/>
      <c r="L649" s="134"/>
      <c r="M649" s="134"/>
      <c r="N649" s="286"/>
      <c r="O649" s="286"/>
      <c r="P649" s="125"/>
      <c r="Q649" s="125"/>
      <c r="R649" s="125"/>
      <c r="S649" s="125"/>
      <c r="T649" s="125"/>
      <c r="U649" s="297"/>
      <c r="V649" s="253">
        <f t="shared" si="18"/>
        <v>0</v>
      </c>
      <c r="W649" s="348" t="str">
        <f>IF(板块成分!B651="","",板块成分!B651)</f>
        <v>0822.HK</v>
      </c>
      <c r="X649" s="270" t="str">
        <f>[1]!s_info_name(W649)</f>
        <v>嘉瑞国际</v>
      </c>
      <c r="Y649" s="335" t="str">
        <f>IF($Y$3="申万一级行业",[1]!s_info_industry_sw_2021(W649,公司分析!D$5,1),IF($Y$3="申万二级行业",[1]!s_info_industry_sw_2021(W649,公司分析!D$5,2),IF($Y$3="申万三级行业",[1]!s_info_industry_sw_2021(W649,公司分析!D$5,3),IF($Y$3="wind一级行业",[1]!s_info_industry_gics(W649,1),IF($Y$3="wind二级行业",[1]!s_info_industry_gics(W649,2),IF($Y$3="wind三级行业",[1]!s_info_industry_gics(W649,3),IF($Y$3="wind四级行业",[1]!s_info_industry_gics(W649,4),IF($Y$3="证监会门类行业",[1]!s_info_industry_csrc12_n(W649,公司分析!D$5,1),""))))))))</f>
        <v>工业机械</v>
      </c>
      <c r="Z649" s="298" t="str">
        <f>IF(Y649=行业比较!$E$6,ROW(),"")</f>
        <v/>
      </c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5"/>
      <c r="AK649" s="125"/>
      <c r="AL649" s="125"/>
      <c r="AM649" s="125"/>
      <c r="AN649" s="125"/>
      <c r="AO649" s="125"/>
      <c r="AP649" s="125"/>
    </row>
    <row r="650" spans="2:42" x14ac:dyDescent="0.35">
      <c r="B650" s="125"/>
      <c r="C650" s="125"/>
      <c r="D650" s="125"/>
      <c r="E650" s="125"/>
      <c r="F650" s="125"/>
      <c r="G650" s="125"/>
      <c r="H650" s="125"/>
      <c r="I650" s="269"/>
      <c r="J650" s="134"/>
      <c r="K650" s="134"/>
      <c r="L650" s="134"/>
      <c r="M650" s="134"/>
      <c r="N650" s="286"/>
      <c r="O650" s="286"/>
      <c r="P650" s="125"/>
      <c r="Q650" s="125"/>
      <c r="R650" s="125"/>
      <c r="S650" s="125"/>
      <c r="T650" s="125"/>
      <c r="U650" s="297"/>
      <c r="V650" s="253">
        <f t="shared" si="18"/>
        <v>0</v>
      </c>
      <c r="W650" s="348" t="str">
        <f>IF(板块成分!B652="","",板块成分!B652)</f>
        <v>0823.HK</v>
      </c>
      <c r="X650" s="270" t="str">
        <f>[1]!s_info_name(W650)</f>
        <v>领展房产基金</v>
      </c>
      <c r="Y650" s="335" t="str">
        <f>IF($Y$3="申万一级行业",[1]!s_info_industry_sw_2021(W650,公司分析!D$5,1),IF($Y$3="申万二级行业",[1]!s_info_industry_sw_2021(W650,公司分析!D$5,2),IF($Y$3="申万三级行业",[1]!s_info_industry_sw_2021(W650,公司分析!D$5,3),IF($Y$3="wind一级行业",[1]!s_info_industry_gics(W650,1),IF($Y$3="wind二级行业",[1]!s_info_industry_gics(W650,2),IF($Y$3="wind三级行业",[1]!s_info_industry_gics(W650,3),IF($Y$3="wind四级行业",[1]!s_info_industry_gics(W650,4),IF($Y$3="证监会门类行业",[1]!s_info_industry_csrc12_n(W650,公司分析!D$5,1),""))))))))</f>
        <v>零售业房地产投资信托</v>
      </c>
      <c r="Z650" s="298" t="str">
        <f>IF(Y650=行业比较!$E$6,ROW(),"")</f>
        <v/>
      </c>
      <c r="AA650" s="125"/>
      <c r="AB650" s="125"/>
      <c r="AC650" s="125"/>
      <c r="AD650" s="125"/>
      <c r="AE650" s="125"/>
      <c r="AF650" s="125"/>
      <c r="AG650" s="125"/>
      <c r="AH650" s="125"/>
      <c r="AI650" s="125"/>
      <c r="AJ650" s="125"/>
      <c r="AK650" s="125"/>
      <c r="AL650" s="125"/>
      <c r="AM650" s="125"/>
      <c r="AN650" s="125"/>
      <c r="AO650" s="125"/>
      <c r="AP650" s="125"/>
    </row>
    <row r="651" spans="2:42" x14ac:dyDescent="0.35">
      <c r="B651" s="125"/>
      <c r="C651" s="125"/>
      <c r="D651" s="125"/>
      <c r="E651" s="125"/>
      <c r="F651" s="125"/>
      <c r="G651" s="125"/>
      <c r="H651" s="125"/>
      <c r="I651" s="269"/>
      <c r="J651" s="134"/>
      <c r="K651" s="134"/>
      <c r="L651" s="134"/>
      <c r="M651" s="134"/>
      <c r="N651" s="286"/>
      <c r="O651" s="286"/>
      <c r="P651" s="125"/>
      <c r="Q651" s="125"/>
      <c r="R651" s="125"/>
      <c r="S651" s="125"/>
      <c r="T651" s="125"/>
      <c r="U651" s="297"/>
      <c r="V651" s="253">
        <f t="shared" si="18"/>
        <v>0</v>
      </c>
      <c r="W651" s="348" t="str">
        <f>IF(板块成分!B653="","",板块成分!B653)</f>
        <v>0825.HK</v>
      </c>
      <c r="X651" s="270" t="str">
        <f>[1]!s_info_name(W651)</f>
        <v>新世界百货中国</v>
      </c>
      <c r="Y651" s="335" t="str">
        <f>IF($Y$3="申万一级行业",[1]!s_info_industry_sw_2021(W651,公司分析!D$5,1),IF($Y$3="申万二级行业",[1]!s_info_industry_sw_2021(W651,公司分析!D$5,2),IF($Y$3="申万三级行业",[1]!s_info_industry_sw_2021(W651,公司分析!D$5,3),IF($Y$3="wind一级行业",[1]!s_info_industry_gics(W651,1),IF($Y$3="wind二级行业",[1]!s_info_industry_gics(W651,2),IF($Y$3="wind三级行业",[1]!s_info_industry_gics(W651,3),IF($Y$3="wind四级行业",[1]!s_info_industry_gics(W651,4),IF($Y$3="证监会门类行业",[1]!s_info_industry_csrc12_n(W651,公司分析!D$5,1),""))))))))</f>
        <v>百货商店</v>
      </c>
      <c r="Z651" s="298" t="str">
        <f>IF(Y651=行业比较!$E$6,ROW(),"")</f>
        <v/>
      </c>
      <c r="AA651" s="125"/>
      <c r="AB651" s="125"/>
      <c r="AC651" s="125"/>
      <c r="AD651" s="125"/>
      <c r="AE651" s="125"/>
      <c r="AF651" s="125"/>
      <c r="AG651" s="125"/>
      <c r="AH651" s="125"/>
      <c r="AI651" s="125"/>
      <c r="AJ651" s="125"/>
      <c r="AK651" s="125"/>
      <c r="AL651" s="125"/>
      <c r="AM651" s="125"/>
      <c r="AN651" s="125"/>
      <c r="AO651" s="125"/>
      <c r="AP651" s="125"/>
    </row>
    <row r="652" spans="2:42" x14ac:dyDescent="0.35">
      <c r="B652" s="125"/>
      <c r="C652" s="125"/>
      <c r="D652" s="125"/>
      <c r="E652" s="125"/>
      <c r="F652" s="125"/>
      <c r="G652" s="125"/>
      <c r="H652" s="125"/>
      <c r="I652" s="269"/>
      <c r="J652" s="134"/>
      <c r="K652" s="134"/>
      <c r="L652" s="134"/>
      <c r="M652" s="134"/>
      <c r="N652" s="286"/>
      <c r="O652" s="286"/>
      <c r="P652" s="125"/>
      <c r="Q652" s="125"/>
      <c r="R652" s="125"/>
      <c r="S652" s="125"/>
      <c r="T652" s="125"/>
      <c r="U652" s="297"/>
      <c r="V652" s="253">
        <f t="shared" si="18"/>
        <v>0</v>
      </c>
      <c r="W652" s="348" t="str">
        <f>IF(板块成分!B654="","",板块成分!B654)</f>
        <v>0826.HK</v>
      </c>
      <c r="X652" s="270" t="str">
        <f>[1]!s_info_name(W652)</f>
        <v>天工国际</v>
      </c>
      <c r="Y652" s="335" t="str">
        <f>IF($Y$3="申万一级行业",[1]!s_info_industry_sw_2021(W652,公司分析!D$5,1),IF($Y$3="申万二级行业",[1]!s_info_industry_sw_2021(W652,公司分析!D$5,2),IF($Y$3="申万三级行业",[1]!s_info_industry_sw_2021(W652,公司分析!D$5,3),IF($Y$3="wind一级行业",[1]!s_info_industry_gics(W652,1),IF($Y$3="wind二级行业",[1]!s_info_industry_gics(W652,2),IF($Y$3="wind三级行业",[1]!s_info_industry_gics(W652,3),IF($Y$3="wind四级行业",[1]!s_info_industry_gics(W652,4),IF($Y$3="证监会门类行业",[1]!s_info_industry_csrc12_n(W652,公司分析!D$5,1),""))))))))</f>
        <v>钢铁</v>
      </c>
      <c r="Z652" s="298" t="str">
        <f>IF(Y652=行业比较!$E$6,ROW(),"")</f>
        <v/>
      </c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5"/>
      <c r="AK652" s="125"/>
      <c r="AL652" s="125"/>
      <c r="AM652" s="125"/>
      <c r="AN652" s="125"/>
      <c r="AO652" s="125"/>
      <c r="AP652" s="125"/>
    </row>
    <row r="653" spans="2:42" x14ac:dyDescent="0.35">
      <c r="B653" s="125"/>
      <c r="C653" s="125"/>
      <c r="D653" s="125"/>
      <c r="E653" s="125"/>
      <c r="F653" s="125"/>
      <c r="G653" s="125"/>
      <c r="H653" s="125"/>
      <c r="I653" s="269"/>
      <c r="J653" s="134"/>
      <c r="K653" s="134"/>
      <c r="L653" s="134"/>
      <c r="M653" s="134"/>
      <c r="N653" s="286"/>
      <c r="O653" s="286"/>
      <c r="P653" s="125"/>
      <c r="Q653" s="125"/>
      <c r="R653" s="125"/>
      <c r="S653" s="125"/>
      <c r="T653" s="125"/>
      <c r="U653" s="297"/>
      <c r="V653" s="253">
        <f t="shared" si="18"/>
        <v>0</v>
      </c>
      <c r="W653" s="348" t="str">
        <f>IF(板块成分!B655="","",板块成分!B655)</f>
        <v>0827.HK</v>
      </c>
      <c r="X653" s="270" t="str">
        <f>[1]!s_info_name(W653)</f>
        <v>玖源集团</v>
      </c>
      <c r="Y653" s="335" t="str">
        <f>IF($Y$3="申万一级行业",[1]!s_info_industry_sw_2021(W653,公司分析!D$5,1),IF($Y$3="申万二级行业",[1]!s_info_industry_sw_2021(W653,公司分析!D$5,2),IF($Y$3="申万三级行业",[1]!s_info_industry_sw_2021(W653,公司分析!D$5,3),IF($Y$3="wind一级行业",[1]!s_info_industry_gics(W653,1),IF($Y$3="wind二级行业",[1]!s_info_industry_gics(W653,2),IF($Y$3="wind三级行业",[1]!s_info_industry_gics(W653,3),IF($Y$3="wind四级行业",[1]!s_info_industry_gics(W653,4),IF($Y$3="证监会门类行业",[1]!s_info_industry_csrc12_n(W653,公司分析!D$5,1),""))))))))</f>
        <v>化肥与农用化工</v>
      </c>
      <c r="Z653" s="298" t="str">
        <f>IF(Y653=行业比较!$E$6,ROW(),"")</f>
        <v/>
      </c>
      <c r="AA653" s="125"/>
      <c r="AB653" s="125"/>
      <c r="AC653" s="125"/>
      <c r="AD653" s="125"/>
      <c r="AE653" s="125"/>
      <c r="AF653" s="125"/>
      <c r="AG653" s="125"/>
      <c r="AH653" s="125"/>
      <c r="AI653" s="125"/>
      <c r="AJ653" s="125"/>
      <c r="AK653" s="125"/>
      <c r="AL653" s="125"/>
      <c r="AM653" s="125"/>
      <c r="AN653" s="125"/>
      <c r="AO653" s="125"/>
      <c r="AP653" s="125"/>
    </row>
    <row r="654" spans="2:42" x14ac:dyDescent="0.35">
      <c r="B654" s="125"/>
      <c r="C654" s="125"/>
      <c r="D654" s="125"/>
      <c r="E654" s="125"/>
      <c r="F654" s="125"/>
      <c r="G654" s="125"/>
      <c r="H654" s="125"/>
      <c r="I654" s="269"/>
      <c r="J654" s="134"/>
      <c r="K654" s="134"/>
      <c r="L654" s="134"/>
      <c r="M654" s="134"/>
      <c r="N654" s="286"/>
      <c r="O654" s="286"/>
      <c r="P654" s="125"/>
      <c r="Q654" s="125"/>
      <c r="R654" s="125"/>
      <c r="S654" s="125"/>
      <c r="T654" s="125"/>
      <c r="U654" s="297"/>
      <c r="V654" s="253">
        <f t="shared" si="18"/>
        <v>0</v>
      </c>
      <c r="W654" s="348" t="str">
        <f>IF(板块成分!B656="","",板块成分!B656)</f>
        <v>0828.HK</v>
      </c>
      <c r="X654" s="270" t="str">
        <f>[1]!s_info_name(W654)</f>
        <v>王朝酒业</v>
      </c>
      <c r="Y654" s="335" t="str">
        <f>IF($Y$3="申万一级行业",[1]!s_info_industry_sw_2021(W654,公司分析!D$5,1),IF($Y$3="申万二级行业",[1]!s_info_industry_sw_2021(W654,公司分析!D$5,2),IF($Y$3="申万三级行业",[1]!s_info_industry_sw_2021(W654,公司分析!D$5,3),IF($Y$3="wind一级行业",[1]!s_info_industry_gics(W654,1),IF($Y$3="wind二级行业",[1]!s_info_industry_gics(W654,2),IF($Y$3="wind三级行业",[1]!s_info_industry_gics(W654,3),IF($Y$3="wind四级行业",[1]!s_info_industry_gics(W654,4),IF($Y$3="证监会门类行业",[1]!s_info_industry_csrc12_n(W654,公司分析!D$5,1),""))))))))</f>
        <v>白酒与葡萄酒</v>
      </c>
      <c r="Z654" s="298" t="str">
        <f>IF(Y654=行业比较!$E$6,ROW(),"")</f>
        <v/>
      </c>
      <c r="AA654" s="125"/>
      <c r="AB654" s="125"/>
      <c r="AC654" s="125"/>
      <c r="AD654" s="125"/>
      <c r="AE654" s="125"/>
      <c r="AF654" s="125"/>
      <c r="AG654" s="125"/>
      <c r="AH654" s="125"/>
      <c r="AI654" s="125"/>
      <c r="AJ654" s="125"/>
      <c r="AK654" s="125"/>
      <c r="AL654" s="125"/>
      <c r="AM654" s="125"/>
      <c r="AN654" s="125"/>
      <c r="AO654" s="125"/>
      <c r="AP654" s="125"/>
    </row>
    <row r="655" spans="2:42" x14ac:dyDescent="0.35">
      <c r="B655" s="125"/>
      <c r="C655" s="125"/>
      <c r="D655" s="125"/>
      <c r="E655" s="125"/>
      <c r="F655" s="125"/>
      <c r="G655" s="125"/>
      <c r="H655" s="125"/>
      <c r="I655" s="269"/>
      <c r="J655" s="134"/>
      <c r="K655" s="134"/>
      <c r="L655" s="134"/>
      <c r="M655" s="134"/>
      <c r="N655" s="286"/>
      <c r="O655" s="286"/>
      <c r="P655" s="125"/>
      <c r="Q655" s="125"/>
      <c r="R655" s="125"/>
      <c r="S655" s="125"/>
      <c r="T655" s="125"/>
      <c r="U655" s="297"/>
      <c r="V655" s="253">
        <f t="shared" si="18"/>
        <v>0</v>
      </c>
      <c r="W655" s="348" t="str">
        <f>IF(板块成分!B657="","",板块成分!B657)</f>
        <v>0829.HK</v>
      </c>
      <c r="X655" s="270" t="str">
        <f>[1]!s_info_name(W655)</f>
        <v>神冠控股</v>
      </c>
      <c r="Y655" s="335" t="str">
        <f>IF($Y$3="申万一级行业",[1]!s_info_industry_sw_2021(W655,公司分析!D$5,1),IF($Y$3="申万二级行业",[1]!s_info_industry_sw_2021(W655,公司分析!D$5,2),IF($Y$3="申万三级行业",[1]!s_info_industry_sw_2021(W655,公司分析!D$5,3),IF($Y$3="wind一级行业",[1]!s_info_industry_gics(W655,1),IF($Y$3="wind二级行业",[1]!s_info_industry_gics(W655,2),IF($Y$3="wind三级行业",[1]!s_info_industry_gics(W655,3),IF($Y$3="wind四级行业",[1]!s_info_industry_gics(W655,4),IF($Y$3="证监会门类行业",[1]!s_info_industry_csrc12_n(W655,公司分析!D$5,1),""))))))))</f>
        <v>食品加工与肉类</v>
      </c>
      <c r="Z655" s="298" t="str">
        <f>IF(Y655=行业比较!$E$6,ROW(),"")</f>
        <v/>
      </c>
      <c r="AA655" s="125"/>
      <c r="AB655" s="125"/>
      <c r="AC655" s="125"/>
      <c r="AD655" s="125"/>
      <c r="AE655" s="125"/>
      <c r="AF655" s="125"/>
      <c r="AG655" s="125"/>
      <c r="AH655" s="125"/>
      <c r="AI655" s="125"/>
      <c r="AJ655" s="125"/>
      <c r="AK655" s="125"/>
      <c r="AL655" s="125"/>
      <c r="AM655" s="125"/>
      <c r="AN655" s="125"/>
      <c r="AO655" s="125"/>
      <c r="AP655" s="125"/>
    </row>
    <row r="656" spans="2:42" x14ac:dyDescent="0.35">
      <c r="B656" s="125"/>
      <c r="C656" s="125"/>
      <c r="D656" s="125"/>
      <c r="E656" s="125"/>
      <c r="F656" s="125"/>
      <c r="G656" s="125"/>
      <c r="H656" s="125"/>
      <c r="I656" s="269"/>
      <c r="J656" s="134"/>
      <c r="K656" s="134"/>
      <c r="L656" s="134"/>
      <c r="M656" s="134"/>
      <c r="N656" s="286"/>
      <c r="O656" s="286"/>
      <c r="P656" s="125"/>
      <c r="Q656" s="125"/>
      <c r="R656" s="125"/>
      <c r="S656" s="125"/>
      <c r="T656" s="125"/>
      <c r="U656" s="297"/>
      <c r="V656" s="253">
        <f t="shared" si="18"/>
        <v>0</v>
      </c>
      <c r="W656" s="348" t="str">
        <f>IF(板块成分!B658="","",板块成分!B658)</f>
        <v>0830.HK</v>
      </c>
      <c r="X656" s="270" t="str">
        <f>[1]!s_info_name(W656)</f>
        <v>中国建筑兴业</v>
      </c>
      <c r="Y656" s="335" t="str">
        <f>IF($Y$3="申万一级行业",[1]!s_info_industry_sw_2021(W656,公司分析!D$5,1),IF($Y$3="申万二级行业",[1]!s_info_industry_sw_2021(W656,公司分析!D$5,2),IF($Y$3="申万三级行业",[1]!s_info_industry_sw_2021(W656,公司分析!D$5,3),IF($Y$3="wind一级行业",[1]!s_info_industry_gics(W656,1),IF($Y$3="wind二级行业",[1]!s_info_industry_gics(W656,2),IF($Y$3="wind三级行业",[1]!s_info_industry_gics(W656,3),IF($Y$3="wind四级行业",[1]!s_info_industry_gics(W656,4),IF($Y$3="证监会门类行业",[1]!s_info_industry_csrc12_n(W656,公司分析!D$5,1),""))))))))</f>
        <v>建筑与工程</v>
      </c>
      <c r="Z656" s="298" t="str">
        <f>IF(Y656=行业比较!$E$6,ROW(),"")</f>
        <v/>
      </c>
      <c r="AA656" s="125"/>
      <c r="AB656" s="125"/>
      <c r="AC656" s="125"/>
      <c r="AD656" s="125"/>
      <c r="AE656" s="125"/>
      <c r="AF656" s="125"/>
      <c r="AG656" s="125"/>
      <c r="AH656" s="125"/>
      <c r="AI656" s="125"/>
      <c r="AJ656" s="125"/>
      <c r="AK656" s="125"/>
      <c r="AL656" s="125"/>
      <c r="AM656" s="125"/>
      <c r="AN656" s="125"/>
      <c r="AO656" s="125"/>
      <c r="AP656" s="125"/>
    </row>
    <row r="657" spans="2:42" x14ac:dyDescent="0.35">
      <c r="B657" s="125"/>
      <c r="C657" s="125"/>
      <c r="D657" s="125"/>
      <c r="E657" s="125"/>
      <c r="F657" s="125"/>
      <c r="G657" s="125"/>
      <c r="H657" s="125"/>
      <c r="I657" s="269"/>
      <c r="J657" s="134"/>
      <c r="K657" s="134"/>
      <c r="L657" s="134"/>
      <c r="M657" s="134"/>
      <c r="N657" s="286"/>
      <c r="O657" s="286"/>
      <c r="P657" s="125"/>
      <c r="Q657" s="125"/>
      <c r="R657" s="125"/>
      <c r="S657" s="125"/>
      <c r="T657" s="125"/>
      <c r="U657" s="297"/>
      <c r="V657" s="253">
        <f t="shared" si="18"/>
        <v>0</v>
      </c>
      <c r="W657" s="348" t="str">
        <f>IF(板块成分!B659="","",板块成分!B659)</f>
        <v>0831.HK</v>
      </c>
      <c r="X657" s="270" t="str">
        <f>[1]!s_info_name(W657)</f>
        <v>利亚零售</v>
      </c>
      <c r="Y657" s="335" t="str">
        <f>IF($Y$3="申万一级行业",[1]!s_info_industry_sw_2021(W657,公司分析!D$5,1),IF($Y$3="申万二级行业",[1]!s_info_industry_sw_2021(W657,公司分析!D$5,2),IF($Y$3="申万三级行业",[1]!s_info_industry_sw_2021(W657,公司分析!D$5,3),IF($Y$3="wind一级行业",[1]!s_info_industry_gics(W657,1),IF($Y$3="wind二级行业",[1]!s_info_industry_gics(W657,2),IF($Y$3="wind三级行业",[1]!s_info_industry_gics(W657,3),IF($Y$3="wind四级行业",[1]!s_info_industry_gics(W657,4),IF($Y$3="证监会门类行业",[1]!s_info_industry_csrc12_n(W657,公司分析!D$5,1),""))))))))</f>
        <v>食品零售</v>
      </c>
      <c r="Z657" s="298" t="str">
        <f>IF(Y657=行业比较!$E$6,ROW(),"")</f>
        <v/>
      </c>
      <c r="AA657" s="125"/>
      <c r="AB657" s="125"/>
      <c r="AC657" s="125"/>
      <c r="AD657" s="125"/>
      <c r="AE657" s="125"/>
      <c r="AF657" s="125"/>
      <c r="AG657" s="125"/>
      <c r="AH657" s="125"/>
      <c r="AI657" s="125"/>
      <c r="AJ657" s="125"/>
      <c r="AK657" s="125"/>
      <c r="AL657" s="125"/>
      <c r="AM657" s="125"/>
      <c r="AN657" s="125"/>
      <c r="AO657" s="125"/>
      <c r="AP657" s="125"/>
    </row>
    <row r="658" spans="2:42" x14ac:dyDescent="0.35">
      <c r="B658" s="125"/>
      <c r="C658" s="125"/>
      <c r="D658" s="125"/>
      <c r="E658" s="125"/>
      <c r="F658" s="125"/>
      <c r="G658" s="125"/>
      <c r="H658" s="125"/>
      <c r="I658" s="269"/>
      <c r="J658" s="134"/>
      <c r="K658" s="134"/>
      <c r="L658" s="134"/>
      <c r="M658" s="134"/>
      <c r="N658" s="286"/>
      <c r="O658" s="286"/>
      <c r="P658" s="125"/>
      <c r="Q658" s="125"/>
      <c r="R658" s="125"/>
      <c r="S658" s="125"/>
      <c r="T658" s="125"/>
      <c r="U658" s="297"/>
      <c r="V658" s="253">
        <f t="shared" si="18"/>
        <v>0</v>
      </c>
      <c r="W658" s="348" t="str">
        <f>IF(板块成分!B660="","",板块成分!B660)</f>
        <v>0832.HK</v>
      </c>
      <c r="X658" s="270" t="str">
        <f>[1]!s_info_name(W658)</f>
        <v>建业地产</v>
      </c>
      <c r="Y658" s="335" t="str">
        <f>IF($Y$3="申万一级行业",[1]!s_info_industry_sw_2021(W658,公司分析!D$5,1),IF($Y$3="申万二级行业",[1]!s_info_industry_sw_2021(W658,公司分析!D$5,2),IF($Y$3="申万三级行业",[1]!s_info_industry_sw_2021(W658,公司分析!D$5,3),IF($Y$3="wind一级行业",[1]!s_info_industry_gics(W658,1),IF($Y$3="wind二级行业",[1]!s_info_industry_gics(W658,2),IF($Y$3="wind三级行业",[1]!s_info_industry_gics(W658,3),IF($Y$3="wind四级行业",[1]!s_info_industry_gics(W658,4),IF($Y$3="证监会门类行业",[1]!s_info_industry_csrc12_n(W658,公司分析!D$5,1),""))))))))</f>
        <v>房地产开发</v>
      </c>
      <c r="Z658" s="298" t="str">
        <f>IF(Y658=行业比较!$E$6,ROW(),"")</f>
        <v/>
      </c>
      <c r="AA658" s="125"/>
      <c r="AB658" s="125"/>
      <c r="AC658" s="125"/>
      <c r="AD658" s="125"/>
      <c r="AE658" s="125"/>
      <c r="AF658" s="125"/>
      <c r="AG658" s="125"/>
      <c r="AH658" s="125"/>
      <c r="AI658" s="125"/>
      <c r="AJ658" s="125"/>
      <c r="AK658" s="125"/>
      <c r="AL658" s="125"/>
      <c r="AM658" s="125"/>
      <c r="AN658" s="125"/>
      <c r="AO658" s="125"/>
      <c r="AP658" s="125"/>
    </row>
    <row r="659" spans="2:42" x14ac:dyDescent="0.35">
      <c r="B659" s="125"/>
      <c r="C659" s="125"/>
      <c r="D659" s="125"/>
      <c r="E659" s="125"/>
      <c r="F659" s="125"/>
      <c r="G659" s="125"/>
      <c r="H659" s="125"/>
      <c r="I659" s="269"/>
      <c r="J659" s="134"/>
      <c r="K659" s="134"/>
      <c r="L659" s="134"/>
      <c r="M659" s="134"/>
      <c r="N659" s="286"/>
      <c r="O659" s="286"/>
      <c r="P659" s="125"/>
      <c r="Q659" s="125"/>
      <c r="R659" s="125"/>
      <c r="S659" s="125"/>
      <c r="T659" s="125"/>
      <c r="U659" s="297"/>
      <c r="V659" s="253">
        <f t="shared" si="18"/>
        <v>0</v>
      </c>
      <c r="W659" s="348" t="str">
        <f>IF(板块成分!B661="","",板块成分!B661)</f>
        <v>0833.HK</v>
      </c>
      <c r="X659" s="270" t="str">
        <f>[1]!s_info_name(W659)</f>
        <v>华讯</v>
      </c>
      <c r="Y659" s="335" t="str">
        <f>IF($Y$3="申万一级行业",[1]!s_info_industry_sw_2021(W659,公司分析!D$5,1),IF($Y$3="申万二级行业",[1]!s_info_industry_sw_2021(W659,公司分析!D$5,2),IF($Y$3="申万三级行业",[1]!s_info_industry_sw_2021(W659,公司分析!D$5,3),IF($Y$3="wind一级行业",[1]!s_info_industry_gics(W659,1),IF($Y$3="wind二级行业",[1]!s_info_industry_gics(W659,2),IF($Y$3="wind三级行业",[1]!s_info_industry_gics(W659,3),IF($Y$3="wind四级行业",[1]!s_info_industry_gics(W659,4),IF($Y$3="证监会门类行业",[1]!s_info_industry_csrc12_n(W659,公司分析!D$5,1),""))))))))</f>
        <v>家用电器</v>
      </c>
      <c r="Z659" s="298" t="str">
        <f>IF(Y659=行业比较!$E$6,ROW(),"")</f>
        <v/>
      </c>
      <c r="AA659" s="125"/>
      <c r="AB659" s="125"/>
      <c r="AC659" s="125"/>
      <c r="AD659" s="125"/>
      <c r="AE659" s="125"/>
      <c r="AF659" s="125"/>
      <c r="AG659" s="125"/>
      <c r="AH659" s="125"/>
      <c r="AI659" s="125"/>
      <c r="AJ659" s="125"/>
      <c r="AK659" s="125"/>
      <c r="AL659" s="125"/>
      <c r="AM659" s="125"/>
      <c r="AN659" s="125"/>
      <c r="AO659" s="125"/>
      <c r="AP659" s="125"/>
    </row>
    <row r="660" spans="2:42" x14ac:dyDescent="0.35">
      <c r="B660" s="125"/>
      <c r="C660" s="125"/>
      <c r="D660" s="125"/>
      <c r="E660" s="125"/>
      <c r="F660" s="125"/>
      <c r="G660" s="125"/>
      <c r="H660" s="125"/>
      <c r="I660" s="269"/>
      <c r="J660" s="134"/>
      <c r="K660" s="134"/>
      <c r="L660" s="134"/>
      <c r="M660" s="134"/>
      <c r="N660" s="286"/>
      <c r="O660" s="286"/>
      <c r="P660" s="125"/>
      <c r="Q660" s="125"/>
      <c r="R660" s="125"/>
      <c r="S660" s="125"/>
      <c r="T660" s="125"/>
      <c r="U660" s="297"/>
      <c r="V660" s="253">
        <f t="shared" si="18"/>
        <v>0</v>
      </c>
      <c r="W660" s="348" t="str">
        <f>IF(板块成分!B662="","",板块成分!B662)</f>
        <v>0834.HK</v>
      </c>
      <c r="X660" s="270" t="str">
        <f>[1]!s_info_name(W660)</f>
        <v>康大食品</v>
      </c>
      <c r="Y660" s="335" t="str">
        <f>IF($Y$3="申万一级行业",[1]!s_info_industry_sw_2021(W660,公司分析!D$5,1),IF($Y$3="申万二级行业",[1]!s_info_industry_sw_2021(W660,公司分析!D$5,2),IF($Y$3="申万三级行业",[1]!s_info_industry_sw_2021(W660,公司分析!D$5,3),IF($Y$3="wind一级行业",[1]!s_info_industry_gics(W660,1),IF($Y$3="wind二级行业",[1]!s_info_industry_gics(W660,2),IF($Y$3="wind三级行业",[1]!s_info_industry_gics(W660,3),IF($Y$3="wind四级行业",[1]!s_info_industry_gics(W660,4),IF($Y$3="证监会门类行业",[1]!s_info_industry_csrc12_n(W660,公司分析!D$5,1),""))))))))</f>
        <v>食品加工与肉类</v>
      </c>
      <c r="Z660" s="298" t="str">
        <f>IF(Y660=行业比较!$E$6,ROW(),"")</f>
        <v/>
      </c>
      <c r="AA660" s="125"/>
      <c r="AB660" s="125"/>
      <c r="AC660" s="125"/>
      <c r="AD660" s="125"/>
      <c r="AE660" s="125"/>
      <c r="AF660" s="125"/>
      <c r="AG660" s="125"/>
      <c r="AH660" s="125"/>
      <c r="AI660" s="125"/>
      <c r="AJ660" s="125"/>
      <c r="AK660" s="125"/>
      <c r="AL660" s="125"/>
      <c r="AM660" s="125"/>
      <c r="AN660" s="125"/>
      <c r="AO660" s="125"/>
      <c r="AP660" s="125"/>
    </row>
    <row r="661" spans="2:42" x14ac:dyDescent="0.35">
      <c r="B661" s="125"/>
      <c r="C661" s="125"/>
      <c r="D661" s="125"/>
      <c r="E661" s="125"/>
      <c r="F661" s="125"/>
      <c r="G661" s="125"/>
      <c r="H661" s="125"/>
      <c r="I661" s="269"/>
      <c r="J661" s="134"/>
      <c r="K661" s="134"/>
      <c r="L661" s="134"/>
      <c r="M661" s="134"/>
      <c r="N661" s="286"/>
      <c r="O661" s="286"/>
      <c r="P661" s="125"/>
      <c r="Q661" s="125"/>
      <c r="R661" s="125"/>
      <c r="S661" s="125"/>
      <c r="T661" s="125"/>
      <c r="U661" s="297"/>
      <c r="V661" s="253">
        <f t="shared" si="18"/>
        <v>0</v>
      </c>
      <c r="W661" s="348" t="str">
        <f>IF(板块成分!B663="","",板块成分!B663)</f>
        <v>0836.HK</v>
      </c>
      <c r="X661" s="270" t="str">
        <f>[1]!s_info_name(W661)</f>
        <v>华润电力</v>
      </c>
      <c r="Y661" s="335" t="str">
        <f>IF($Y$3="申万一级行业",[1]!s_info_industry_sw_2021(W661,公司分析!D$5,1),IF($Y$3="申万二级行业",[1]!s_info_industry_sw_2021(W661,公司分析!D$5,2),IF($Y$3="申万三级行业",[1]!s_info_industry_sw_2021(W661,公司分析!D$5,3),IF($Y$3="wind一级行业",[1]!s_info_industry_gics(W661,1),IF($Y$3="wind二级行业",[1]!s_info_industry_gics(W661,2),IF($Y$3="wind三级行业",[1]!s_info_industry_gics(W661,3),IF($Y$3="wind四级行业",[1]!s_info_industry_gics(W661,4),IF($Y$3="证监会门类行业",[1]!s_info_industry_csrc12_n(W661,公司分析!D$5,1),""))))))))</f>
        <v>独立电力生产商与能源贸易商</v>
      </c>
      <c r="Z661" s="298" t="str">
        <f>IF(Y661=行业比较!$E$6,ROW(),"")</f>
        <v/>
      </c>
      <c r="AA661" s="125"/>
      <c r="AB661" s="125"/>
      <c r="AC661" s="125"/>
      <c r="AD661" s="125"/>
      <c r="AE661" s="125"/>
      <c r="AF661" s="125"/>
      <c r="AG661" s="125"/>
      <c r="AH661" s="125"/>
      <c r="AI661" s="125"/>
      <c r="AJ661" s="125"/>
      <c r="AK661" s="125"/>
      <c r="AL661" s="125"/>
      <c r="AM661" s="125"/>
      <c r="AN661" s="125"/>
      <c r="AO661" s="125"/>
      <c r="AP661" s="125"/>
    </row>
    <row r="662" spans="2:42" x14ac:dyDescent="0.35">
      <c r="B662" s="125"/>
      <c r="C662" s="125"/>
      <c r="D662" s="125"/>
      <c r="E662" s="125"/>
      <c r="F662" s="125"/>
      <c r="G662" s="125"/>
      <c r="H662" s="125"/>
      <c r="I662" s="269"/>
      <c r="J662" s="134"/>
      <c r="K662" s="134"/>
      <c r="L662" s="134"/>
      <c r="M662" s="134"/>
      <c r="N662" s="286"/>
      <c r="O662" s="286"/>
      <c r="P662" s="125"/>
      <c r="Q662" s="125"/>
      <c r="R662" s="125"/>
      <c r="S662" s="125"/>
      <c r="T662" s="125"/>
      <c r="U662" s="297"/>
      <c r="V662" s="253">
        <f t="shared" si="18"/>
        <v>0</v>
      </c>
      <c r="W662" s="348" t="str">
        <f>IF(板块成分!B664="","",板块成分!B664)</f>
        <v>0837.HK</v>
      </c>
      <c r="X662" s="270" t="str">
        <f>[1]!s_info_name(W662)</f>
        <v>谭木匠</v>
      </c>
      <c r="Y662" s="335" t="str">
        <f>IF($Y$3="申万一级行业",[1]!s_info_industry_sw_2021(W662,公司分析!D$5,1),IF($Y$3="申万二级行业",[1]!s_info_industry_sw_2021(W662,公司分析!D$5,2),IF($Y$3="申万三级行业",[1]!s_info_industry_sw_2021(W662,公司分析!D$5,3),IF($Y$3="wind一级行业",[1]!s_info_industry_gics(W662,1),IF($Y$3="wind二级行业",[1]!s_info_industry_gics(W662,2),IF($Y$3="wind三级行业",[1]!s_info_industry_gics(W662,3),IF($Y$3="wind四级行业",[1]!s_info_industry_gics(W662,4),IF($Y$3="证监会门类行业",[1]!s_info_industry_csrc12_n(W662,公司分析!D$5,1),""))))))))</f>
        <v>家用器具与特殊消费品</v>
      </c>
      <c r="Z662" s="298" t="str">
        <f>IF(Y662=行业比较!$E$6,ROW(),"")</f>
        <v/>
      </c>
      <c r="AA662" s="125"/>
      <c r="AB662" s="125"/>
      <c r="AC662" s="125"/>
      <c r="AD662" s="125"/>
      <c r="AE662" s="125"/>
      <c r="AF662" s="125"/>
      <c r="AG662" s="125"/>
      <c r="AH662" s="125"/>
      <c r="AI662" s="125"/>
      <c r="AJ662" s="125"/>
      <c r="AK662" s="125"/>
      <c r="AL662" s="125"/>
      <c r="AM662" s="125"/>
      <c r="AN662" s="125"/>
      <c r="AO662" s="125"/>
      <c r="AP662" s="125"/>
    </row>
    <row r="663" spans="2:42" x14ac:dyDescent="0.35">
      <c r="B663" s="125"/>
      <c r="C663" s="125"/>
      <c r="D663" s="125"/>
      <c r="E663" s="125"/>
      <c r="F663" s="125"/>
      <c r="G663" s="125"/>
      <c r="H663" s="125"/>
      <c r="I663" s="269"/>
      <c r="J663" s="134"/>
      <c r="K663" s="134"/>
      <c r="L663" s="134"/>
      <c r="M663" s="134"/>
      <c r="N663" s="286"/>
      <c r="O663" s="286"/>
      <c r="P663" s="125"/>
      <c r="Q663" s="125"/>
      <c r="R663" s="125"/>
      <c r="S663" s="125"/>
      <c r="T663" s="125"/>
      <c r="U663" s="297"/>
      <c r="V663" s="253">
        <f t="shared" si="18"/>
        <v>0</v>
      </c>
      <c r="W663" s="348" t="str">
        <f>IF(板块成分!B665="","",板块成分!B665)</f>
        <v>0838.HK</v>
      </c>
      <c r="X663" s="270" t="str">
        <f>[1]!s_info_name(W663)</f>
        <v>亿和控股</v>
      </c>
      <c r="Y663" s="335" t="str">
        <f>IF($Y$3="申万一级行业",[1]!s_info_industry_sw_2021(W663,公司分析!D$5,1),IF($Y$3="申万二级行业",[1]!s_info_industry_sw_2021(W663,公司分析!D$5,2),IF($Y$3="申万三级行业",[1]!s_info_industry_sw_2021(W663,公司分析!D$5,3),IF($Y$3="wind一级行业",[1]!s_info_industry_gics(W663,1),IF($Y$3="wind二级行业",[1]!s_info_industry_gics(W663,2),IF($Y$3="wind三级行业",[1]!s_info_industry_gics(W663,3),IF($Y$3="wind四级行业",[1]!s_info_industry_gics(W663,4),IF($Y$3="证监会门类行业",[1]!s_info_industry_csrc12_n(W663,公司分析!D$5,1),""))))))))</f>
        <v>工业机械</v>
      </c>
      <c r="Z663" s="298" t="str">
        <f>IF(Y663=行业比较!$E$6,ROW(),"")</f>
        <v/>
      </c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5"/>
      <c r="AK663" s="125"/>
      <c r="AL663" s="125"/>
      <c r="AM663" s="125"/>
      <c r="AN663" s="125"/>
      <c r="AO663" s="125"/>
      <c r="AP663" s="125"/>
    </row>
    <row r="664" spans="2:42" x14ac:dyDescent="0.35">
      <c r="B664" s="125"/>
      <c r="C664" s="125"/>
      <c r="D664" s="125"/>
      <c r="E664" s="125"/>
      <c r="F664" s="125"/>
      <c r="G664" s="125"/>
      <c r="H664" s="125"/>
      <c r="I664" s="269"/>
      <c r="J664" s="134"/>
      <c r="K664" s="134"/>
      <c r="L664" s="134"/>
      <c r="M664" s="134"/>
      <c r="N664" s="286"/>
      <c r="O664" s="286"/>
      <c r="P664" s="125"/>
      <c r="Q664" s="125"/>
      <c r="R664" s="125"/>
      <c r="S664" s="125"/>
      <c r="T664" s="125"/>
      <c r="U664" s="297"/>
      <c r="V664" s="253">
        <f t="shared" si="18"/>
        <v>0</v>
      </c>
      <c r="W664" s="348" t="str">
        <f>IF(板块成分!B666="","",板块成分!B666)</f>
        <v>0839.HK</v>
      </c>
      <c r="X664" s="270" t="str">
        <f>[1]!s_info_name(W664)</f>
        <v>中教控股</v>
      </c>
      <c r="Y664" s="335" t="str">
        <f>IF($Y$3="申万一级行业",[1]!s_info_industry_sw_2021(W664,公司分析!D$5,1),IF($Y$3="申万二级行业",[1]!s_info_industry_sw_2021(W664,公司分析!D$5,2),IF($Y$3="申万三级行业",[1]!s_info_industry_sw_2021(W664,公司分析!D$5,3),IF($Y$3="wind一级行业",[1]!s_info_industry_gics(W664,1),IF($Y$3="wind二级行业",[1]!s_info_industry_gics(W664,2),IF($Y$3="wind三级行业",[1]!s_info_industry_gics(W664,3),IF($Y$3="wind四级行业",[1]!s_info_industry_gics(W664,4),IF($Y$3="证监会门类行业",[1]!s_info_industry_csrc12_n(W664,公司分析!D$5,1),""))))))))</f>
        <v>教育服务</v>
      </c>
      <c r="Z664" s="298" t="str">
        <f>IF(Y664=行业比较!$E$6,ROW(),"")</f>
        <v/>
      </c>
      <c r="AA664" s="125"/>
      <c r="AB664" s="125"/>
      <c r="AC664" s="125"/>
      <c r="AD664" s="125"/>
      <c r="AE664" s="125"/>
      <c r="AF664" s="125"/>
      <c r="AG664" s="125"/>
      <c r="AH664" s="125"/>
      <c r="AI664" s="125"/>
      <c r="AJ664" s="125"/>
      <c r="AK664" s="125"/>
      <c r="AL664" s="125"/>
      <c r="AM664" s="125"/>
      <c r="AN664" s="125"/>
      <c r="AO664" s="125"/>
      <c r="AP664" s="125"/>
    </row>
    <row r="665" spans="2:42" x14ac:dyDescent="0.35">
      <c r="B665" s="125"/>
      <c r="C665" s="125"/>
      <c r="D665" s="125"/>
      <c r="E665" s="125"/>
      <c r="F665" s="125"/>
      <c r="G665" s="125"/>
      <c r="H665" s="125"/>
      <c r="I665" s="269"/>
      <c r="J665" s="134"/>
      <c r="K665" s="134"/>
      <c r="L665" s="134"/>
      <c r="M665" s="134"/>
      <c r="N665" s="286"/>
      <c r="O665" s="286"/>
      <c r="P665" s="125"/>
      <c r="Q665" s="125"/>
      <c r="R665" s="125"/>
      <c r="S665" s="125"/>
      <c r="T665" s="125"/>
      <c r="U665" s="297"/>
      <c r="V665" s="253">
        <f t="shared" si="18"/>
        <v>0</v>
      </c>
      <c r="W665" s="348" t="str">
        <f>IF(板块成分!B667="","",板块成分!B667)</f>
        <v>0840.HK</v>
      </c>
      <c r="X665" s="270" t="str">
        <f>[1]!s_info_name(W665)</f>
        <v>天业节水</v>
      </c>
      <c r="Y665" s="335" t="str">
        <f>IF($Y$3="申万一级行业",[1]!s_info_industry_sw_2021(W665,公司分析!D$5,1),IF($Y$3="申万二级行业",[1]!s_info_industry_sw_2021(W665,公司分析!D$5,2),IF($Y$3="申万三级行业",[1]!s_info_industry_sw_2021(W665,公司分析!D$5,3),IF($Y$3="wind一级行业",[1]!s_info_industry_gics(W665,1),IF($Y$3="wind二级行业",[1]!s_info_industry_gics(W665,2),IF($Y$3="wind三级行业",[1]!s_info_industry_gics(W665,3),IF($Y$3="wind四级行业",[1]!s_info_industry_gics(W665,4),IF($Y$3="证监会门类行业",[1]!s_info_industry_csrc12_n(W665,公司分析!D$5,1),""))))))))</f>
        <v>建筑机械与重型卡车</v>
      </c>
      <c r="Z665" s="298" t="str">
        <f>IF(Y665=行业比较!$E$6,ROW(),"")</f>
        <v/>
      </c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5"/>
      <c r="AK665" s="125"/>
      <c r="AL665" s="125"/>
      <c r="AM665" s="125"/>
      <c r="AN665" s="125"/>
      <c r="AO665" s="125"/>
      <c r="AP665" s="125"/>
    </row>
    <row r="666" spans="2:42" x14ac:dyDescent="0.35">
      <c r="B666" s="125"/>
      <c r="C666" s="125"/>
      <c r="D666" s="125"/>
      <c r="E666" s="125"/>
      <c r="F666" s="125"/>
      <c r="G666" s="125"/>
      <c r="H666" s="125"/>
      <c r="I666" s="269"/>
      <c r="J666" s="134"/>
      <c r="K666" s="134"/>
      <c r="L666" s="134"/>
      <c r="M666" s="134"/>
      <c r="N666" s="286"/>
      <c r="O666" s="286"/>
      <c r="P666" s="125"/>
      <c r="Q666" s="125"/>
      <c r="R666" s="125"/>
      <c r="S666" s="125"/>
      <c r="T666" s="125"/>
      <c r="U666" s="297"/>
      <c r="V666" s="253">
        <f t="shared" si="18"/>
        <v>0</v>
      </c>
      <c r="W666" s="348" t="str">
        <f>IF(板块成分!B668="","",板块成分!B668)</f>
        <v>0841.HK</v>
      </c>
      <c r="X666" s="270" t="str">
        <f>[1]!s_info_name(W666)</f>
        <v>木薯资源</v>
      </c>
      <c r="Y666" s="335" t="str">
        <f>IF($Y$3="申万一级行业",[1]!s_info_industry_sw_2021(W666,公司分析!D$5,1),IF($Y$3="申万二级行业",[1]!s_info_industry_sw_2021(W666,公司分析!D$5,2),IF($Y$3="申万三级行业",[1]!s_info_industry_sw_2021(W666,公司分析!D$5,3),IF($Y$3="wind一级行业",[1]!s_info_industry_gics(W666,1),IF($Y$3="wind二级行业",[1]!s_info_industry_gics(W666,2),IF($Y$3="wind三级行业",[1]!s_info_industry_gics(W666,3),IF($Y$3="wind四级行业",[1]!s_info_industry_gics(W666,4),IF($Y$3="证监会门类行业",[1]!s_info_industry_csrc12_n(W666,公司分析!D$5,1),""))))))))</f>
        <v>食品加工与肉类</v>
      </c>
      <c r="Z666" s="298" t="str">
        <f>IF(Y666=行业比较!$E$6,ROW(),"")</f>
        <v/>
      </c>
      <c r="AA666" s="125"/>
      <c r="AB666" s="125"/>
      <c r="AC666" s="125"/>
      <c r="AD666" s="125"/>
      <c r="AE666" s="125"/>
      <c r="AF666" s="125"/>
      <c r="AG666" s="125"/>
      <c r="AH666" s="125"/>
      <c r="AI666" s="125"/>
      <c r="AJ666" s="125"/>
      <c r="AK666" s="125"/>
      <c r="AL666" s="125"/>
      <c r="AM666" s="125"/>
      <c r="AN666" s="125"/>
      <c r="AO666" s="125"/>
      <c r="AP666" s="125"/>
    </row>
    <row r="667" spans="2:42" x14ac:dyDescent="0.35">
      <c r="B667" s="125"/>
      <c r="C667" s="125"/>
      <c r="D667" s="125"/>
      <c r="E667" s="125"/>
      <c r="F667" s="125"/>
      <c r="G667" s="125"/>
      <c r="H667" s="125"/>
      <c r="I667" s="269"/>
      <c r="J667" s="134"/>
      <c r="K667" s="134"/>
      <c r="L667" s="134"/>
      <c r="M667" s="134"/>
      <c r="N667" s="286"/>
      <c r="O667" s="286"/>
      <c r="P667" s="125"/>
      <c r="Q667" s="125"/>
      <c r="R667" s="125"/>
      <c r="S667" s="125"/>
      <c r="T667" s="125"/>
      <c r="U667" s="297"/>
      <c r="V667" s="253">
        <f t="shared" si="18"/>
        <v>0</v>
      </c>
      <c r="W667" s="348" t="str">
        <f>IF(板块成分!B669="","",板块成分!B669)</f>
        <v>0842.HK</v>
      </c>
      <c r="X667" s="270" t="str">
        <f>[1]!s_info_name(W667)</f>
        <v>理士国际</v>
      </c>
      <c r="Y667" s="335" t="str">
        <f>IF($Y$3="申万一级行业",[1]!s_info_industry_sw_2021(W667,公司分析!D$5,1),IF($Y$3="申万二级行业",[1]!s_info_industry_sw_2021(W667,公司分析!D$5,2),IF($Y$3="申万三级行业",[1]!s_info_industry_sw_2021(W667,公司分析!D$5,3),IF($Y$3="wind一级行业",[1]!s_info_industry_gics(W667,1),IF($Y$3="wind二级行业",[1]!s_info_industry_gics(W667,2),IF($Y$3="wind三级行业",[1]!s_info_industry_gics(W667,3),IF($Y$3="wind四级行业",[1]!s_info_industry_gics(W667,4),IF($Y$3="证监会门类行业",[1]!s_info_industry_csrc12_n(W667,公司分析!D$5,1),""))))))))</f>
        <v>电气部件与设备</v>
      </c>
      <c r="Z667" s="298" t="str">
        <f>IF(Y667=行业比较!$E$6,ROW(),"")</f>
        <v/>
      </c>
      <c r="AA667" s="125"/>
      <c r="AB667" s="125"/>
      <c r="AC667" s="125"/>
      <c r="AD667" s="125"/>
      <c r="AE667" s="125"/>
      <c r="AF667" s="125"/>
      <c r="AG667" s="125"/>
      <c r="AH667" s="125"/>
      <c r="AI667" s="125"/>
      <c r="AJ667" s="125"/>
      <c r="AK667" s="125"/>
      <c r="AL667" s="125"/>
      <c r="AM667" s="125"/>
      <c r="AN667" s="125"/>
      <c r="AO667" s="125"/>
      <c r="AP667" s="125"/>
    </row>
    <row r="668" spans="2:42" x14ac:dyDescent="0.35">
      <c r="B668" s="125"/>
      <c r="C668" s="125"/>
      <c r="D668" s="125"/>
      <c r="E668" s="125"/>
      <c r="F668" s="125"/>
      <c r="G668" s="125"/>
      <c r="H668" s="125"/>
      <c r="I668" s="269"/>
      <c r="J668" s="134"/>
      <c r="K668" s="134"/>
      <c r="L668" s="134"/>
      <c r="M668" s="134"/>
      <c r="N668" s="286"/>
      <c r="O668" s="286"/>
      <c r="P668" s="125"/>
      <c r="Q668" s="125"/>
      <c r="R668" s="125"/>
      <c r="S668" s="125"/>
      <c r="T668" s="125"/>
      <c r="U668" s="297"/>
      <c r="V668" s="253">
        <f t="shared" si="18"/>
        <v>0</v>
      </c>
      <c r="W668" s="348" t="str">
        <f>IF(板块成分!B670="","",板块成分!B670)</f>
        <v>0844.HK</v>
      </c>
      <c r="X668" s="270" t="str">
        <f>[1]!s_info_name(W668)</f>
        <v>广泰国际控股</v>
      </c>
      <c r="Y668" s="335" t="str">
        <f>IF($Y$3="申万一级行业",[1]!s_info_industry_sw_2021(W668,公司分析!D$5,1),IF($Y$3="申万二级行业",[1]!s_info_industry_sw_2021(W668,公司分析!D$5,2),IF($Y$3="申万三级行业",[1]!s_info_industry_sw_2021(W668,公司分析!D$5,3),IF($Y$3="wind一级行业",[1]!s_info_industry_gics(W668,1),IF($Y$3="wind二级行业",[1]!s_info_industry_gics(W668,2),IF($Y$3="wind三级行业",[1]!s_info_industry_gics(W668,3),IF($Y$3="wind四级行业",[1]!s_info_industry_gics(W668,4),IF($Y$3="证监会门类行业",[1]!s_info_industry_csrc12_n(W668,公司分析!D$5,1),""))))))))</f>
        <v>服装、服饰与奢侈品</v>
      </c>
      <c r="Z668" s="298" t="str">
        <f>IF(Y668=行业比较!$E$6,ROW(),"")</f>
        <v/>
      </c>
      <c r="AA668" s="125"/>
      <c r="AB668" s="125"/>
      <c r="AC668" s="125"/>
      <c r="AD668" s="125"/>
      <c r="AE668" s="125"/>
      <c r="AF668" s="125"/>
      <c r="AG668" s="125"/>
      <c r="AH668" s="125"/>
      <c r="AI668" s="125"/>
      <c r="AJ668" s="125"/>
      <c r="AK668" s="125"/>
      <c r="AL668" s="125"/>
      <c r="AM668" s="125"/>
      <c r="AN668" s="125"/>
      <c r="AO668" s="125"/>
      <c r="AP668" s="125"/>
    </row>
    <row r="669" spans="2:42" x14ac:dyDescent="0.35">
      <c r="B669" s="125"/>
      <c r="C669" s="125"/>
      <c r="D669" s="125"/>
      <c r="E669" s="125"/>
      <c r="F669" s="125"/>
      <c r="G669" s="125"/>
      <c r="H669" s="125"/>
      <c r="I669" s="269"/>
      <c r="J669" s="134"/>
      <c r="K669" s="134"/>
      <c r="L669" s="134"/>
      <c r="M669" s="134"/>
      <c r="N669" s="286"/>
      <c r="O669" s="286"/>
      <c r="P669" s="125"/>
      <c r="Q669" s="125"/>
      <c r="R669" s="125"/>
      <c r="S669" s="125"/>
      <c r="T669" s="125"/>
      <c r="U669" s="297"/>
      <c r="V669" s="253">
        <f t="shared" si="18"/>
        <v>0</v>
      </c>
      <c r="W669" s="348" t="str">
        <f>IF(板块成分!B671="","",板块成分!B671)</f>
        <v>0845.HK</v>
      </c>
      <c r="X669" s="270" t="str">
        <f>[1]!s_info_name(W669)</f>
        <v>恒盛地产</v>
      </c>
      <c r="Y669" s="335" t="str">
        <f>IF($Y$3="申万一级行业",[1]!s_info_industry_sw_2021(W669,公司分析!D$5,1),IF($Y$3="申万二级行业",[1]!s_info_industry_sw_2021(W669,公司分析!D$5,2),IF($Y$3="申万三级行业",[1]!s_info_industry_sw_2021(W669,公司分析!D$5,3),IF($Y$3="wind一级行业",[1]!s_info_industry_gics(W669,1),IF($Y$3="wind二级行业",[1]!s_info_industry_gics(W669,2),IF($Y$3="wind三级行业",[1]!s_info_industry_gics(W669,3),IF($Y$3="wind四级行业",[1]!s_info_industry_gics(W669,4),IF($Y$3="证监会门类行业",[1]!s_info_industry_csrc12_n(W669,公司分析!D$5,1),""))))))))</f>
        <v>房地产开发</v>
      </c>
      <c r="Z669" s="298" t="str">
        <f>IF(Y669=行业比较!$E$6,ROW(),"")</f>
        <v/>
      </c>
      <c r="AA669" s="125"/>
      <c r="AB669" s="125"/>
      <c r="AC669" s="125"/>
      <c r="AD669" s="125"/>
      <c r="AE669" s="125"/>
      <c r="AF669" s="125"/>
      <c r="AG669" s="125"/>
      <c r="AH669" s="125"/>
      <c r="AI669" s="125"/>
      <c r="AJ669" s="125"/>
      <c r="AK669" s="125"/>
      <c r="AL669" s="125"/>
      <c r="AM669" s="125"/>
      <c r="AN669" s="125"/>
      <c r="AO669" s="125"/>
      <c r="AP669" s="125"/>
    </row>
    <row r="670" spans="2:42" x14ac:dyDescent="0.35">
      <c r="B670" s="125"/>
      <c r="C670" s="125"/>
      <c r="D670" s="125"/>
      <c r="E670" s="125"/>
      <c r="F670" s="125"/>
      <c r="G670" s="125"/>
      <c r="H670" s="125"/>
      <c r="I670" s="269"/>
      <c r="J670" s="134"/>
      <c r="K670" s="134"/>
      <c r="L670" s="134"/>
      <c r="M670" s="134"/>
      <c r="N670" s="286"/>
      <c r="O670" s="286"/>
      <c r="P670" s="125"/>
      <c r="Q670" s="125"/>
      <c r="R670" s="125"/>
      <c r="S670" s="125"/>
      <c r="T670" s="125"/>
      <c r="U670" s="297"/>
      <c r="V670" s="253">
        <f t="shared" si="18"/>
        <v>0</v>
      </c>
      <c r="W670" s="348" t="str">
        <f>IF(板块成分!B672="","",板块成分!B672)</f>
        <v>0846.HK</v>
      </c>
      <c r="X670" s="270" t="str">
        <f>[1]!s_info_name(W670)</f>
        <v>明发集团</v>
      </c>
      <c r="Y670" s="335" t="str">
        <f>IF($Y$3="申万一级行业",[1]!s_info_industry_sw_2021(W670,公司分析!D$5,1),IF($Y$3="申万二级行业",[1]!s_info_industry_sw_2021(W670,公司分析!D$5,2),IF($Y$3="申万三级行业",[1]!s_info_industry_sw_2021(W670,公司分析!D$5,3),IF($Y$3="wind一级行业",[1]!s_info_industry_gics(W670,1),IF($Y$3="wind二级行业",[1]!s_info_industry_gics(W670,2),IF($Y$3="wind三级行业",[1]!s_info_industry_gics(W670,3),IF($Y$3="wind四级行业",[1]!s_info_industry_gics(W670,4),IF($Y$3="证监会门类行业",[1]!s_info_industry_csrc12_n(W670,公司分析!D$5,1),""))))))))</f>
        <v>房地产开发</v>
      </c>
      <c r="Z670" s="298" t="str">
        <f>IF(Y670=行业比较!$E$6,ROW(),"")</f>
        <v/>
      </c>
      <c r="AA670" s="125"/>
      <c r="AB670" s="125"/>
      <c r="AC670" s="125"/>
      <c r="AD670" s="125"/>
      <c r="AE670" s="125"/>
      <c r="AF670" s="125"/>
      <c r="AG670" s="125"/>
      <c r="AH670" s="125"/>
      <c r="AI670" s="125"/>
      <c r="AJ670" s="125"/>
      <c r="AK670" s="125"/>
      <c r="AL670" s="125"/>
      <c r="AM670" s="125"/>
      <c r="AN670" s="125"/>
      <c r="AO670" s="125"/>
      <c r="AP670" s="125"/>
    </row>
    <row r="671" spans="2:42" x14ac:dyDescent="0.35">
      <c r="B671" s="125"/>
      <c r="C671" s="125"/>
      <c r="D671" s="125"/>
      <c r="E671" s="125"/>
      <c r="F671" s="125"/>
      <c r="G671" s="125"/>
      <c r="H671" s="125"/>
      <c r="I671" s="269"/>
      <c r="J671" s="134"/>
      <c r="K671" s="134"/>
      <c r="L671" s="134"/>
      <c r="M671" s="134"/>
      <c r="N671" s="286"/>
      <c r="O671" s="286"/>
      <c r="P671" s="125"/>
      <c r="Q671" s="125"/>
      <c r="R671" s="125"/>
      <c r="S671" s="125"/>
      <c r="T671" s="125"/>
      <c r="U671" s="297"/>
      <c r="V671" s="253">
        <f t="shared" si="18"/>
        <v>0</v>
      </c>
      <c r="W671" s="348" t="str">
        <f>IF(板块成分!B673="","",板块成分!B673)</f>
        <v>0848.HK</v>
      </c>
      <c r="X671" s="270" t="str">
        <f>[1]!s_info_name(W671)</f>
        <v>茂业国际</v>
      </c>
      <c r="Y671" s="335" t="str">
        <f>IF($Y$3="申万一级行业",[1]!s_info_industry_sw_2021(W671,公司分析!D$5,1),IF($Y$3="申万二级行业",[1]!s_info_industry_sw_2021(W671,公司分析!D$5,2),IF($Y$3="申万三级行业",[1]!s_info_industry_sw_2021(W671,公司分析!D$5,3),IF($Y$3="wind一级行业",[1]!s_info_industry_gics(W671,1),IF($Y$3="wind二级行业",[1]!s_info_industry_gics(W671,2),IF($Y$3="wind三级行业",[1]!s_info_industry_gics(W671,3),IF($Y$3="wind四级行业",[1]!s_info_industry_gics(W671,4),IF($Y$3="证监会门类行业",[1]!s_info_industry_csrc12_n(W671,公司分析!D$5,1),""))))))))</f>
        <v>百货商店</v>
      </c>
      <c r="Z671" s="298" t="str">
        <f>IF(Y671=行业比较!$E$6,ROW(),"")</f>
        <v/>
      </c>
      <c r="AA671" s="125"/>
      <c r="AB671" s="125"/>
      <c r="AC671" s="125"/>
      <c r="AD671" s="125"/>
      <c r="AE671" s="125"/>
      <c r="AF671" s="125"/>
      <c r="AG671" s="125"/>
      <c r="AH671" s="125"/>
      <c r="AI671" s="125"/>
      <c r="AJ671" s="125"/>
      <c r="AK671" s="125"/>
      <c r="AL671" s="125"/>
      <c r="AM671" s="125"/>
      <c r="AN671" s="125"/>
      <c r="AO671" s="125"/>
      <c r="AP671" s="125"/>
    </row>
    <row r="672" spans="2:42" x14ac:dyDescent="0.35">
      <c r="B672" s="125"/>
      <c r="C672" s="125"/>
      <c r="D672" s="125"/>
      <c r="E672" s="125"/>
      <c r="F672" s="125"/>
      <c r="G672" s="125"/>
      <c r="H672" s="125"/>
      <c r="I672" s="269"/>
      <c r="J672" s="134"/>
      <c r="K672" s="134"/>
      <c r="L672" s="134"/>
      <c r="M672" s="134"/>
      <c r="N672" s="286"/>
      <c r="O672" s="286"/>
      <c r="P672" s="125"/>
      <c r="Q672" s="125"/>
      <c r="R672" s="125"/>
      <c r="S672" s="125"/>
      <c r="T672" s="125"/>
      <c r="U672" s="297"/>
      <c r="V672" s="253">
        <f t="shared" si="18"/>
        <v>0</v>
      </c>
      <c r="W672" s="348" t="str">
        <f>IF(板块成分!B674="","",板块成分!B674)</f>
        <v>0851.HK</v>
      </c>
      <c r="X672" s="270" t="str">
        <f>[1]!s_info_name(W672)</f>
        <v>盛源控股</v>
      </c>
      <c r="Y672" s="335" t="str">
        <f>IF($Y$3="申万一级行业",[1]!s_info_industry_sw_2021(W672,公司分析!D$5,1),IF($Y$3="申万二级行业",[1]!s_info_industry_sw_2021(W672,公司分析!D$5,2),IF($Y$3="申万三级行业",[1]!s_info_industry_sw_2021(W672,公司分析!D$5,3),IF($Y$3="wind一级行业",[1]!s_info_industry_gics(W672,1),IF($Y$3="wind二级行业",[1]!s_info_industry_gics(W672,2),IF($Y$3="wind三级行业",[1]!s_info_industry_gics(W672,3),IF($Y$3="wind四级行业",[1]!s_info_industry_gics(W672,4),IF($Y$3="证监会门类行业",[1]!s_info_industry_csrc12_n(W672,公司分析!D$5,1),""))))))))</f>
        <v>资产管理与托管银行</v>
      </c>
      <c r="Z672" s="298" t="str">
        <f>IF(Y672=行业比较!$E$6,ROW(),"")</f>
        <v/>
      </c>
      <c r="AA672" s="125"/>
      <c r="AB672" s="125"/>
      <c r="AC672" s="125"/>
      <c r="AD672" s="125"/>
      <c r="AE672" s="125"/>
      <c r="AF672" s="125"/>
      <c r="AG672" s="125"/>
      <c r="AH672" s="125"/>
      <c r="AI672" s="125"/>
      <c r="AJ672" s="125"/>
      <c r="AK672" s="125"/>
      <c r="AL672" s="125"/>
      <c r="AM672" s="125"/>
      <c r="AN672" s="125"/>
      <c r="AO672" s="125"/>
      <c r="AP672" s="125"/>
    </row>
    <row r="673" spans="2:42" x14ac:dyDescent="0.35">
      <c r="B673" s="125"/>
      <c r="C673" s="125"/>
      <c r="D673" s="125"/>
      <c r="E673" s="125"/>
      <c r="F673" s="125"/>
      <c r="G673" s="125"/>
      <c r="H673" s="125"/>
      <c r="I673" s="269"/>
      <c r="J673" s="134"/>
      <c r="K673" s="134"/>
      <c r="L673" s="134"/>
      <c r="M673" s="134"/>
      <c r="N673" s="286"/>
      <c r="O673" s="286"/>
      <c r="P673" s="125"/>
      <c r="Q673" s="125"/>
      <c r="R673" s="125"/>
      <c r="S673" s="125"/>
      <c r="T673" s="125"/>
      <c r="U673" s="297"/>
      <c r="V673" s="253">
        <f t="shared" si="18"/>
        <v>0</v>
      </c>
      <c r="W673" s="348" t="str">
        <f>IF(板块成分!B675="","",板块成分!B675)</f>
        <v>0852.HK</v>
      </c>
      <c r="X673" s="270" t="str">
        <f>[1]!s_info_name(W673)</f>
        <v>海峡石油化工</v>
      </c>
      <c r="Y673" s="335" t="str">
        <f>IF($Y$3="申万一级行业",[1]!s_info_industry_sw_2021(W673,公司分析!D$5,1),IF($Y$3="申万二级行业",[1]!s_info_industry_sw_2021(W673,公司分析!D$5,2),IF($Y$3="申万三级行业",[1]!s_info_industry_sw_2021(W673,公司分析!D$5,3),IF($Y$3="wind一级行业",[1]!s_info_industry_gics(W673,1),IF($Y$3="wind二级行业",[1]!s_info_industry_gics(W673,2),IF($Y$3="wind三级行业",[1]!s_info_industry_gics(W673,3),IF($Y$3="wind四级行业",[1]!s_info_industry_gics(W673,4),IF($Y$3="证监会门类行业",[1]!s_info_industry_csrc12_n(W673,公司分析!D$5,1),""))))))))</f>
        <v>石油与天然气的炼制和销售</v>
      </c>
      <c r="Z673" s="298" t="str">
        <f>IF(Y673=行业比较!$E$6,ROW(),"")</f>
        <v/>
      </c>
      <c r="AA673" s="125"/>
      <c r="AB673" s="125"/>
      <c r="AC673" s="125"/>
      <c r="AD673" s="125"/>
      <c r="AE673" s="125"/>
      <c r="AF673" s="125"/>
      <c r="AG673" s="125"/>
      <c r="AH673" s="125"/>
      <c r="AI673" s="125"/>
      <c r="AJ673" s="125"/>
      <c r="AK673" s="125"/>
      <c r="AL673" s="125"/>
      <c r="AM673" s="125"/>
      <c r="AN673" s="125"/>
      <c r="AO673" s="125"/>
      <c r="AP673" s="125"/>
    </row>
    <row r="674" spans="2:42" x14ac:dyDescent="0.35">
      <c r="B674" s="125"/>
      <c r="C674" s="125"/>
      <c r="D674" s="125"/>
      <c r="E674" s="125"/>
      <c r="F674" s="125"/>
      <c r="G674" s="125"/>
      <c r="H674" s="125"/>
      <c r="I674" s="269"/>
      <c r="J674" s="134"/>
      <c r="K674" s="134"/>
      <c r="L674" s="134"/>
      <c r="M674" s="134"/>
      <c r="N674" s="286"/>
      <c r="O674" s="286"/>
      <c r="P674" s="125"/>
      <c r="Q674" s="125"/>
      <c r="R674" s="125"/>
      <c r="S674" s="125"/>
      <c r="T674" s="125"/>
      <c r="U674" s="297"/>
      <c r="V674" s="253">
        <f t="shared" si="18"/>
        <v>0</v>
      </c>
      <c r="W674" s="348" t="str">
        <f>IF(板块成分!B676="","",板块成分!B676)</f>
        <v>0853.HK</v>
      </c>
      <c r="X674" s="270" t="str">
        <f>[1]!s_info_name(W674)</f>
        <v>微创医疗</v>
      </c>
      <c r="Y674" s="335" t="str">
        <f>IF($Y$3="申万一级行业",[1]!s_info_industry_sw_2021(W674,公司分析!D$5,1),IF($Y$3="申万二级行业",[1]!s_info_industry_sw_2021(W674,公司分析!D$5,2),IF($Y$3="申万三级行业",[1]!s_info_industry_sw_2021(W674,公司分析!D$5,3),IF($Y$3="wind一级行业",[1]!s_info_industry_gics(W674,1),IF($Y$3="wind二级行业",[1]!s_info_industry_gics(W674,2),IF($Y$3="wind三级行业",[1]!s_info_industry_gics(W674,3),IF($Y$3="wind四级行业",[1]!s_info_industry_gics(W674,4),IF($Y$3="证监会门类行业",[1]!s_info_industry_csrc12_n(W674,公司分析!D$5,1),""))))))))</f>
        <v>医疗保健设备</v>
      </c>
      <c r="Z674" s="298" t="str">
        <f>IF(Y674=行业比较!$E$6,ROW(),"")</f>
        <v/>
      </c>
      <c r="AA674" s="125"/>
      <c r="AB674" s="125"/>
      <c r="AC674" s="125"/>
      <c r="AD674" s="125"/>
      <c r="AE674" s="125"/>
      <c r="AF674" s="125"/>
      <c r="AG674" s="125"/>
      <c r="AH674" s="125"/>
      <c r="AI674" s="125"/>
      <c r="AJ674" s="125"/>
      <c r="AK674" s="125"/>
      <c r="AL674" s="125"/>
      <c r="AM674" s="125"/>
      <c r="AN674" s="125"/>
      <c r="AO674" s="125"/>
      <c r="AP674" s="125"/>
    </row>
    <row r="675" spans="2:42" x14ac:dyDescent="0.35">
      <c r="B675" s="125"/>
      <c r="C675" s="125"/>
      <c r="D675" s="125"/>
      <c r="E675" s="125"/>
      <c r="F675" s="125"/>
      <c r="G675" s="125"/>
      <c r="H675" s="125"/>
      <c r="I675" s="269"/>
      <c r="J675" s="134"/>
      <c r="K675" s="134"/>
      <c r="L675" s="134"/>
      <c r="M675" s="134"/>
      <c r="N675" s="286"/>
      <c r="O675" s="286"/>
      <c r="P675" s="125"/>
      <c r="Q675" s="125"/>
      <c r="R675" s="125"/>
      <c r="S675" s="125"/>
      <c r="T675" s="125"/>
      <c r="U675" s="297"/>
      <c r="V675" s="253">
        <f t="shared" si="18"/>
        <v>0</v>
      </c>
      <c r="W675" s="348" t="str">
        <f>IF(板块成分!B677="","",板块成分!B677)</f>
        <v>0854.HK</v>
      </c>
      <c r="X675" s="270" t="str">
        <f>[1]!s_info_name(W675)</f>
        <v>威雅利</v>
      </c>
      <c r="Y675" s="335" t="str">
        <f>IF($Y$3="申万一级行业",[1]!s_info_industry_sw_2021(W675,公司分析!D$5,1),IF($Y$3="申万二级行业",[1]!s_info_industry_sw_2021(W675,公司分析!D$5,2),IF($Y$3="申万三级行业",[1]!s_info_industry_sw_2021(W675,公司分析!D$5,3),IF($Y$3="wind一级行业",[1]!s_info_industry_gics(W675,1),IF($Y$3="wind二级行业",[1]!s_info_industry_gics(W675,2),IF($Y$3="wind三级行业",[1]!s_info_industry_gics(W675,3),IF($Y$3="wind四级行业",[1]!s_info_industry_gics(W675,4),IF($Y$3="证监会门类行业",[1]!s_info_industry_csrc12_n(W675,公司分析!D$5,1),""))))))))</f>
        <v>技术产品经销商</v>
      </c>
      <c r="Z675" s="298" t="str">
        <f>IF(Y675=行业比较!$E$6,ROW(),"")</f>
        <v/>
      </c>
      <c r="AA675" s="125"/>
      <c r="AB675" s="125"/>
      <c r="AC675" s="125"/>
      <c r="AD675" s="125"/>
      <c r="AE675" s="125"/>
      <c r="AF675" s="125"/>
      <c r="AG675" s="125"/>
      <c r="AH675" s="125"/>
      <c r="AI675" s="125"/>
      <c r="AJ675" s="125"/>
      <c r="AK675" s="125"/>
      <c r="AL675" s="125"/>
      <c r="AM675" s="125"/>
      <c r="AN675" s="125"/>
      <c r="AO675" s="125"/>
      <c r="AP675" s="125"/>
    </row>
    <row r="676" spans="2:42" x14ac:dyDescent="0.35">
      <c r="B676" s="125"/>
      <c r="C676" s="125"/>
      <c r="D676" s="125"/>
      <c r="E676" s="125"/>
      <c r="F676" s="125"/>
      <c r="G676" s="125"/>
      <c r="H676" s="125"/>
      <c r="I676" s="269"/>
      <c r="J676" s="134"/>
      <c r="K676" s="134"/>
      <c r="L676" s="134"/>
      <c r="M676" s="134"/>
      <c r="N676" s="286"/>
      <c r="O676" s="286"/>
      <c r="P676" s="125"/>
      <c r="Q676" s="125"/>
      <c r="R676" s="125"/>
      <c r="S676" s="125"/>
      <c r="T676" s="125"/>
      <c r="U676" s="297"/>
      <c r="V676" s="253">
        <f t="shared" si="18"/>
        <v>0</v>
      </c>
      <c r="W676" s="348" t="str">
        <f>IF(板块成分!B678="","",板块成分!B678)</f>
        <v>0855.HK</v>
      </c>
      <c r="X676" s="270" t="str">
        <f>[1]!s_info_name(W676)</f>
        <v>中国水务</v>
      </c>
      <c r="Y676" s="335" t="str">
        <f>IF($Y$3="申万一级行业",[1]!s_info_industry_sw_2021(W676,公司分析!D$5,1),IF($Y$3="申万二级行业",[1]!s_info_industry_sw_2021(W676,公司分析!D$5,2),IF($Y$3="申万三级行业",[1]!s_info_industry_sw_2021(W676,公司分析!D$5,3),IF($Y$3="wind一级行业",[1]!s_info_industry_gics(W676,1),IF($Y$3="wind二级行业",[1]!s_info_industry_gics(W676,2),IF($Y$3="wind三级行业",[1]!s_info_industry_gics(W676,3),IF($Y$3="wind四级行业",[1]!s_info_industry_gics(W676,4),IF($Y$3="证监会门类行业",[1]!s_info_industry_csrc12_n(W676,公司分析!D$5,1),""))))))))</f>
        <v>水务</v>
      </c>
      <c r="Z676" s="298" t="str">
        <f>IF(Y676=行业比较!$E$6,ROW(),"")</f>
        <v/>
      </c>
      <c r="AA676" s="125"/>
      <c r="AB676" s="125"/>
      <c r="AC676" s="125"/>
      <c r="AD676" s="125"/>
      <c r="AE676" s="125"/>
      <c r="AF676" s="125"/>
      <c r="AG676" s="125"/>
      <c r="AH676" s="125"/>
      <c r="AI676" s="125"/>
      <c r="AJ676" s="125"/>
      <c r="AK676" s="125"/>
      <c r="AL676" s="125"/>
      <c r="AM676" s="125"/>
      <c r="AN676" s="125"/>
      <c r="AO676" s="125"/>
      <c r="AP676" s="125"/>
    </row>
    <row r="677" spans="2:42" x14ac:dyDescent="0.35">
      <c r="B677" s="125"/>
      <c r="C677" s="125"/>
      <c r="D677" s="125"/>
      <c r="E677" s="125"/>
      <c r="F677" s="125"/>
      <c r="G677" s="125"/>
      <c r="H677" s="125"/>
      <c r="I677" s="269"/>
      <c r="J677" s="134"/>
      <c r="K677" s="134"/>
      <c r="L677" s="134"/>
      <c r="M677" s="134"/>
      <c r="N677" s="286"/>
      <c r="O677" s="286"/>
      <c r="P677" s="125"/>
      <c r="Q677" s="125"/>
      <c r="R677" s="125"/>
      <c r="S677" s="125"/>
      <c r="T677" s="125"/>
      <c r="U677" s="297"/>
      <c r="V677" s="253">
        <f t="shared" si="18"/>
        <v>4</v>
      </c>
      <c r="W677" s="348" t="str">
        <f>IF(板块成分!B679="","",板块成分!B679)</f>
        <v>0856.HK</v>
      </c>
      <c r="X677" s="270" t="str">
        <f>[1]!s_info_name(W677)</f>
        <v>伟仕佳杰</v>
      </c>
      <c r="Y677" s="335" t="str">
        <f>IF($Y$3="申万一级行业",[1]!s_info_industry_sw_2021(W677,公司分析!D$5,1),IF($Y$3="申万二级行业",[1]!s_info_industry_sw_2021(W677,公司分析!D$5,2),IF($Y$3="申万三级行业",[1]!s_info_industry_sw_2021(W677,公司分析!D$5,3),IF($Y$3="wind一级行业",[1]!s_info_industry_gics(W677,1),IF($Y$3="wind二级行业",[1]!s_info_industry_gics(W677,2),IF($Y$3="wind三级行业",[1]!s_info_industry_gics(W677,3),IF($Y$3="wind四级行业",[1]!s_info_industry_gics(W677,4),IF($Y$3="证监会门类行业",[1]!s_info_industry_csrc12_n(W677,公司分析!D$5,1),""))))))))</f>
        <v>互联网软件与服务</v>
      </c>
      <c r="Z677" s="298">
        <f>IF(Y677=行业比较!$E$6,ROW(),"")</f>
        <v>677</v>
      </c>
      <c r="AA677" s="125"/>
      <c r="AB677" s="125"/>
      <c r="AC677" s="125"/>
      <c r="AD677" s="125"/>
      <c r="AE677" s="125"/>
      <c r="AF677" s="125"/>
      <c r="AG677" s="125"/>
      <c r="AH677" s="125"/>
      <c r="AI677" s="125"/>
      <c r="AJ677" s="125"/>
      <c r="AK677" s="125"/>
      <c r="AL677" s="125"/>
      <c r="AM677" s="125"/>
      <c r="AN677" s="125"/>
      <c r="AO677" s="125"/>
      <c r="AP677" s="125"/>
    </row>
    <row r="678" spans="2:42" x14ac:dyDescent="0.35">
      <c r="B678" s="125"/>
      <c r="C678" s="125"/>
      <c r="D678" s="125"/>
      <c r="E678" s="125"/>
      <c r="F678" s="125"/>
      <c r="G678" s="125"/>
      <c r="H678" s="125"/>
      <c r="I678" s="269"/>
      <c r="J678" s="134"/>
      <c r="K678" s="134"/>
      <c r="L678" s="134"/>
      <c r="M678" s="134"/>
      <c r="N678" s="286"/>
      <c r="O678" s="286"/>
      <c r="P678" s="125"/>
      <c r="Q678" s="125"/>
      <c r="R678" s="125"/>
      <c r="S678" s="125"/>
      <c r="T678" s="125"/>
      <c r="U678" s="297"/>
      <c r="V678" s="253">
        <f t="shared" si="18"/>
        <v>0</v>
      </c>
      <c r="W678" s="348" t="str">
        <f>IF(板块成分!B680="","",板块成分!B680)</f>
        <v>0857.HK</v>
      </c>
      <c r="X678" s="270" t="str">
        <f>[1]!s_info_name(W678)</f>
        <v>中国石油股份</v>
      </c>
      <c r="Y678" s="335" t="str">
        <f>IF($Y$3="申万一级行业",[1]!s_info_industry_sw_2021(W678,公司分析!D$5,1),IF($Y$3="申万二级行业",[1]!s_info_industry_sw_2021(W678,公司分析!D$5,2),IF($Y$3="申万三级行业",[1]!s_info_industry_sw_2021(W678,公司分析!D$5,3),IF($Y$3="wind一级行业",[1]!s_info_industry_gics(W678,1),IF($Y$3="wind二级行业",[1]!s_info_industry_gics(W678,2),IF($Y$3="wind三级行业",[1]!s_info_industry_gics(W678,3),IF($Y$3="wind四级行业",[1]!s_info_industry_gics(W678,4),IF($Y$3="证监会门类行业",[1]!s_info_industry_csrc12_n(W678,公司分析!D$5,1),""))))))))</f>
        <v>综合性石油天然气</v>
      </c>
      <c r="Z678" s="298" t="str">
        <f>IF(Y678=行业比较!$E$6,ROW(),"")</f>
        <v/>
      </c>
      <c r="AA678" s="125"/>
      <c r="AB678" s="125"/>
      <c r="AC678" s="125"/>
      <c r="AD678" s="125"/>
      <c r="AE678" s="125"/>
      <c r="AF678" s="125"/>
      <c r="AG678" s="125"/>
      <c r="AH678" s="125"/>
      <c r="AI678" s="125"/>
      <c r="AJ678" s="125"/>
      <c r="AK678" s="125"/>
      <c r="AL678" s="125"/>
      <c r="AM678" s="125"/>
      <c r="AN678" s="125"/>
      <c r="AO678" s="125"/>
      <c r="AP678" s="125"/>
    </row>
    <row r="679" spans="2:42" x14ac:dyDescent="0.35">
      <c r="B679" s="125"/>
      <c r="C679" s="125"/>
      <c r="D679" s="125"/>
      <c r="E679" s="125"/>
      <c r="F679" s="125"/>
      <c r="G679" s="125"/>
      <c r="H679" s="125"/>
      <c r="I679" s="269"/>
      <c r="J679" s="134"/>
      <c r="K679" s="134"/>
      <c r="L679" s="134"/>
      <c r="M679" s="134"/>
      <c r="N679" s="286"/>
      <c r="O679" s="286"/>
      <c r="P679" s="125"/>
      <c r="Q679" s="125"/>
      <c r="R679" s="125"/>
      <c r="S679" s="125"/>
      <c r="T679" s="125"/>
      <c r="U679" s="297"/>
      <c r="V679" s="253">
        <f t="shared" si="18"/>
        <v>0</v>
      </c>
      <c r="W679" s="348" t="str">
        <f>IF(板块成分!B681="","",板块成分!B681)</f>
        <v>0858.HK</v>
      </c>
      <c r="X679" s="270" t="str">
        <f>[1]!s_info_name(W679)</f>
        <v>精优药业</v>
      </c>
      <c r="Y679" s="335" t="str">
        <f>IF($Y$3="申万一级行业",[1]!s_info_industry_sw_2021(W679,公司分析!D$5,1),IF($Y$3="申万二级行业",[1]!s_info_industry_sw_2021(W679,公司分析!D$5,2),IF($Y$3="申万三级行业",[1]!s_info_industry_sw_2021(W679,公司分析!D$5,3),IF($Y$3="wind一级行业",[1]!s_info_industry_gics(W679,1),IF($Y$3="wind二级行业",[1]!s_info_industry_gics(W679,2),IF($Y$3="wind三级行业",[1]!s_info_industry_gics(W679,3),IF($Y$3="wind四级行业",[1]!s_info_industry_gics(W679,4),IF($Y$3="证监会门类行业",[1]!s_info_industry_csrc12_n(W679,公司分析!D$5,1),""))))))))</f>
        <v>西药</v>
      </c>
      <c r="Z679" s="298" t="str">
        <f>IF(Y679=行业比较!$E$6,ROW(),"")</f>
        <v/>
      </c>
      <c r="AA679" s="125"/>
      <c r="AB679" s="125"/>
      <c r="AC679" s="125"/>
      <c r="AD679" s="125"/>
      <c r="AE679" s="125"/>
      <c r="AF679" s="125"/>
      <c r="AG679" s="125"/>
      <c r="AH679" s="125"/>
      <c r="AI679" s="125"/>
      <c r="AJ679" s="125"/>
      <c r="AK679" s="125"/>
      <c r="AL679" s="125"/>
      <c r="AM679" s="125"/>
      <c r="AN679" s="125"/>
      <c r="AO679" s="125"/>
      <c r="AP679" s="125"/>
    </row>
    <row r="680" spans="2:42" x14ac:dyDescent="0.35">
      <c r="B680" s="125"/>
      <c r="C680" s="125"/>
      <c r="D680" s="125"/>
      <c r="E680" s="125"/>
      <c r="F680" s="125"/>
      <c r="G680" s="125"/>
      <c r="H680" s="125"/>
      <c r="I680" s="269"/>
      <c r="J680" s="134"/>
      <c r="K680" s="134"/>
      <c r="L680" s="134"/>
      <c r="M680" s="134"/>
      <c r="N680" s="286"/>
      <c r="O680" s="286"/>
      <c r="P680" s="125"/>
      <c r="Q680" s="125"/>
      <c r="R680" s="125"/>
      <c r="S680" s="125"/>
      <c r="T680" s="125"/>
      <c r="U680" s="297"/>
      <c r="V680" s="253">
        <f t="shared" si="18"/>
        <v>0</v>
      </c>
      <c r="W680" s="348" t="str">
        <f>IF(板块成分!B682="","",板块成分!B682)</f>
        <v>0859.HK</v>
      </c>
      <c r="X680" s="270" t="str">
        <f>[1]!s_info_name(W680)</f>
        <v>中昌国际控股</v>
      </c>
      <c r="Y680" s="335" t="str">
        <f>IF($Y$3="申万一级行业",[1]!s_info_industry_sw_2021(W680,公司分析!D$5,1),IF($Y$3="申万二级行业",[1]!s_info_industry_sw_2021(W680,公司分析!D$5,2),IF($Y$3="申万三级行业",[1]!s_info_industry_sw_2021(W680,公司分析!D$5,3),IF($Y$3="wind一级行业",[1]!s_info_industry_gics(W680,1),IF($Y$3="wind二级行业",[1]!s_info_industry_gics(W680,2),IF($Y$3="wind三级行业",[1]!s_info_industry_gics(W680,3),IF($Y$3="wind四级行业",[1]!s_info_industry_gics(W680,4),IF($Y$3="证监会门类行业",[1]!s_info_industry_csrc12_n(W680,公司分析!D$5,1),""))))))))</f>
        <v>多样化房地产活动</v>
      </c>
      <c r="Z680" s="298" t="str">
        <f>IF(Y680=行业比较!$E$6,ROW(),"")</f>
        <v/>
      </c>
      <c r="AA680" s="125"/>
      <c r="AB680" s="125"/>
      <c r="AC680" s="125"/>
      <c r="AD680" s="125"/>
      <c r="AE680" s="125"/>
      <c r="AF680" s="125"/>
      <c r="AG680" s="125"/>
      <c r="AH680" s="125"/>
      <c r="AI680" s="125"/>
      <c r="AJ680" s="125"/>
      <c r="AK680" s="125"/>
      <c r="AL680" s="125"/>
      <c r="AM680" s="125"/>
      <c r="AN680" s="125"/>
      <c r="AO680" s="125"/>
      <c r="AP680" s="125"/>
    </row>
    <row r="681" spans="2:42" x14ac:dyDescent="0.35">
      <c r="B681" s="125"/>
      <c r="C681" s="125"/>
      <c r="D681" s="125"/>
      <c r="E681" s="125"/>
      <c r="F681" s="125"/>
      <c r="G681" s="125"/>
      <c r="H681" s="125"/>
      <c r="I681" s="269"/>
      <c r="J681" s="134"/>
      <c r="K681" s="134"/>
      <c r="L681" s="134"/>
      <c r="M681" s="134"/>
      <c r="N681" s="286"/>
      <c r="O681" s="286"/>
      <c r="P681" s="125"/>
      <c r="Q681" s="125"/>
      <c r="R681" s="125"/>
      <c r="S681" s="125"/>
      <c r="T681" s="125"/>
      <c r="U681" s="297"/>
      <c r="V681" s="253">
        <f t="shared" si="18"/>
        <v>0</v>
      </c>
      <c r="W681" s="348" t="str">
        <f>IF(板块成分!B683="","",板块成分!B683)</f>
        <v>0860.HK</v>
      </c>
      <c r="X681" s="270" t="str">
        <f>[1]!s_info_name(W681)</f>
        <v>APOLLO出行</v>
      </c>
      <c r="Y681" s="335" t="str">
        <f>IF($Y$3="申万一级行业",[1]!s_info_industry_sw_2021(W681,公司分析!D$5,1),IF($Y$3="申万二级行业",[1]!s_info_industry_sw_2021(W681,公司分析!D$5,2),IF($Y$3="申万三级行业",[1]!s_info_industry_sw_2021(W681,公司分析!D$5,3),IF($Y$3="wind一级行业",[1]!s_info_industry_gics(W681,1),IF($Y$3="wind二级行业",[1]!s_info_industry_gics(W681,2),IF($Y$3="wind三级行业",[1]!s_info_industry_gics(W681,3),IF($Y$3="wind四级行业",[1]!s_info_industry_gics(W681,4),IF($Y$3="证监会门类行业",[1]!s_info_industry_csrc12_n(W681,公司分析!D$5,1),""))))))))</f>
        <v>汽车制造</v>
      </c>
      <c r="Z681" s="298" t="str">
        <f>IF(Y681=行业比较!$E$6,ROW(),"")</f>
        <v/>
      </c>
      <c r="AA681" s="125"/>
      <c r="AB681" s="125"/>
      <c r="AC681" s="125"/>
      <c r="AD681" s="125"/>
      <c r="AE681" s="125"/>
      <c r="AF681" s="125"/>
      <c r="AG681" s="125"/>
      <c r="AH681" s="125"/>
      <c r="AI681" s="125"/>
      <c r="AJ681" s="125"/>
      <c r="AK681" s="125"/>
      <c r="AL681" s="125"/>
      <c r="AM681" s="125"/>
      <c r="AN681" s="125"/>
      <c r="AO681" s="125"/>
      <c r="AP681" s="125"/>
    </row>
    <row r="682" spans="2:42" x14ac:dyDescent="0.35">
      <c r="B682" s="125"/>
      <c r="C682" s="125"/>
      <c r="D682" s="125"/>
      <c r="E682" s="125"/>
      <c r="F682" s="125"/>
      <c r="G682" s="125"/>
      <c r="H682" s="125"/>
      <c r="I682" s="269"/>
      <c r="J682" s="134"/>
      <c r="K682" s="134"/>
      <c r="L682" s="134"/>
      <c r="M682" s="134"/>
      <c r="N682" s="286"/>
      <c r="O682" s="286"/>
      <c r="P682" s="125"/>
      <c r="Q682" s="125"/>
      <c r="R682" s="125"/>
      <c r="S682" s="125"/>
      <c r="T682" s="125"/>
      <c r="U682" s="297"/>
      <c r="V682" s="253">
        <f t="shared" si="18"/>
        <v>0</v>
      </c>
      <c r="W682" s="348" t="str">
        <f>IF(板块成分!B684="","",板块成分!B684)</f>
        <v>0861.HK</v>
      </c>
      <c r="X682" s="270" t="str">
        <f>[1]!s_info_name(W682)</f>
        <v>神州控股</v>
      </c>
      <c r="Y682" s="335" t="str">
        <f>IF($Y$3="申万一级行业",[1]!s_info_industry_sw_2021(W682,公司分析!D$5,1),IF($Y$3="申万二级行业",[1]!s_info_industry_sw_2021(W682,公司分析!D$5,2),IF($Y$3="申万三级行业",[1]!s_info_industry_sw_2021(W682,公司分析!D$5,3),IF($Y$3="wind一级行业",[1]!s_info_industry_gics(W682,1),IF($Y$3="wind二级行业",[1]!s_info_industry_gics(W682,2),IF($Y$3="wind三级行业",[1]!s_info_industry_gics(W682,3),IF($Y$3="wind四级行业",[1]!s_info_industry_gics(W682,4),IF($Y$3="证监会门类行业",[1]!s_info_industry_csrc12_n(W682,公司分析!D$5,1),""))))))))</f>
        <v>信息科技咨询与其它服务</v>
      </c>
      <c r="Z682" s="298" t="str">
        <f>IF(Y682=行业比较!$E$6,ROW(),"")</f>
        <v/>
      </c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5"/>
      <c r="AK682" s="125"/>
      <c r="AL682" s="125"/>
      <c r="AM682" s="125"/>
      <c r="AN682" s="125"/>
      <c r="AO682" s="125"/>
      <c r="AP682" s="125"/>
    </row>
    <row r="683" spans="2:42" x14ac:dyDescent="0.35">
      <c r="B683" s="125"/>
      <c r="C683" s="125"/>
      <c r="D683" s="125"/>
      <c r="E683" s="125"/>
      <c r="F683" s="125"/>
      <c r="G683" s="125"/>
      <c r="H683" s="125"/>
      <c r="I683" s="269"/>
      <c r="J683" s="134"/>
      <c r="K683" s="134"/>
      <c r="L683" s="134"/>
      <c r="M683" s="134"/>
      <c r="N683" s="286"/>
      <c r="O683" s="286"/>
      <c r="P683" s="125"/>
      <c r="Q683" s="125"/>
      <c r="R683" s="125"/>
      <c r="S683" s="125"/>
      <c r="T683" s="125"/>
      <c r="U683" s="297"/>
      <c r="V683" s="253">
        <f t="shared" si="18"/>
        <v>0</v>
      </c>
      <c r="W683" s="348" t="str">
        <f>IF(板块成分!B685="","",板块成分!B685)</f>
        <v>0862.HK</v>
      </c>
      <c r="X683" s="270" t="str">
        <f>[1]!s_info_name(W683)</f>
        <v>远见控股</v>
      </c>
      <c r="Y683" s="335" t="str">
        <f>IF($Y$3="申万一级行业",[1]!s_info_industry_sw_2021(W683,公司分析!D$5,1),IF($Y$3="申万二级行业",[1]!s_info_industry_sw_2021(W683,公司分析!D$5,2),IF($Y$3="申万三级行业",[1]!s_info_industry_sw_2021(W683,公司分析!D$5,3),IF($Y$3="wind一级行业",[1]!s_info_industry_gics(W683,1),IF($Y$3="wind二级行业",[1]!s_info_industry_gics(W683,2),IF($Y$3="wind三级行业",[1]!s_info_industry_gics(W683,3),IF($Y$3="wind四级行业",[1]!s_info_industry_gics(W683,4),IF($Y$3="证监会门类行业",[1]!s_info_industry_csrc12_n(W683,公司分析!D$5,1),""))))))))</f>
        <v>公路运输</v>
      </c>
      <c r="Z683" s="298" t="str">
        <f>IF(Y683=行业比较!$E$6,ROW(),"")</f>
        <v/>
      </c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5"/>
      <c r="AK683" s="125"/>
      <c r="AL683" s="125"/>
      <c r="AM683" s="125"/>
      <c r="AN683" s="125"/>
      <c r="AO683" s="125"/>
      <c r="AP683" s="125"/>
    </row>
    <row r="684" spans="2:42" x14ac:dyDescent="0.35">
      <c r="B684" s="125"/>
      <c r="C684" s="125"/>
      <c r="D684" s="125"/>
      <c r="E684" s="125"/>
      <c r="F684" s="125"/>
      <c r="G684" s="125"/>
      <c r="H684" s="125"/>
      <c r="I684" s="269"/>
      <c r="J684" s="134"/>
      <c r="K684" s="134"/>
      <c r="L684" s="134"/>
      <c r="M684" s="134"/>
      <c r="N684" s="286"/>
      <c r="O684" s="286"/>
      <c r="P684" s="125"/>
      <c r="Q684" s="125"/>
      <c r="R684" s="125"/>
      <c r="S684" s="125"/>
      <c r="T684" s="125"/>
      <c r="U684" s="297"/>
      <c r="V684" s="253">
        <f t="shared" si="18"/>
        <v>0</v>
      </c>
      <c r="W684" s="348" t="str">
        <f>IF(板块成分!B686="","",板块成分!B686)</f>
        <v>0863.HK</v>
      </c>
      <c r="X684" s="270" t="str">
        <f>[1]!s_info_name(W684)</f>
        <v>OSL集团</v>
      </c>
      <c r="Y684" s="335" t="str">
        <f>IF($Y$3="申万一级行业",[1]!s_info_industry_sw_2021(W684,公司分析!D$5,1),IF($Y$3="申万二级行业",[1]!s_info_industry_sw_2021(W684,公司分析!D$5,2),IF($Y$3="申万三级行业",[1]!s_info_industry_sw_2021(W684,公司分析!D$5,3),IF($Y$3="wind一级行业",[1]!s_info_industry_gics(W684,1),IF($Y$3="wind二级行业",[1]!s_info_industry_gics(W684,2),IF($Y$3="wind三级行业",[1]!s_info_industry_gics(W684,3),IF($Y$3="wind四级行业",[1]!s_info_industry_gics(W684,4),IF($Y$3="证监会门类行业",[1]!s_info_industry_csrc12_n(W684,公司分析!D$5,1),""))))))))</f>
        <v>系统软件</v>
      </c>
      <c r="Z684" s="298" t="str">
        <f>IF(Y684=行业比较!$E$6,ROW(),"")</f>
        <v/>
      </c>
      <c r="AA684" s="125"/>
      <c r="AB684" s="125"/>
      <c r="AC684" s="125"/>
      <c r="AD684" s="125"/>
      <c r="AE684" s="125"/>
      <c r="AF684" s="125"/>
      <c r="AG684" s="125"/>
      <c r="AH684" s="125"/>
      <c r="AI684" s="125"/>
      <c r="AJ684" s="125"/>
      <c r="AK684" s="125"/>
      <c r="AL684" s="125"/>
      <c r="AM684" s="125"/>
      <c r="AN684" s="125"/>
      <c r="AO684" s="125"/>
      <c r="AP684" s="125"/>
    </row>
    <row r="685" spans="2:42" x14ac:dyDescent="0.35">
      <c r="B685" s="125"/>
      <c r="C685" s="125"/>
      <c r="D685" s="125"/>
      <c r="E685" s="125"/>
      <c r="F685" s="125"/>
      <c r="G685" s="125"/>
      <c r="H685" s="125"/>
      <c r="I685" s="269"/>
      <c r="J685" s="134"/>
      <c r="K685" s="134"/>
      <c r="L685" s="134"/>
      <c r="M685" s="134"/>
      <c r="N685" s="286"/>
      <c r="O685" s="286"/>
      <c r="P685" s="125"/>
      <c r="Q685" s="125"/>
      <c r="R685" s="125"/>
      <c r="S685" s="125"/>
      <c r="T685" s="125"/>
      <c r="U685" s="297"/>
      <c r="V685" s="253">
        <f t="shared" si="18"/>
        <v>0</v>
      </c>
      <c r="W685" s="348" t="str">
        <f>IF(板块成分!B687="","",板块成分!B687)</f>
        <v>0864.HK</v>
      </c>
      <c r="X685" s="270" t="str">
        <f>[1]!s_info_name(W685)</f>
        <v>永利地产发展</v>
      </c>
      <c r="Y685" s="335" t="str">
        <f>IF($Y$3="申万一级行业",[1]!s_info_industry_sw_2021(W685,公司分析!D$5,1),IF($Y$3="申万二级行业",[1]!s_info_industry_sw_2021(W685,公司分析!D$5,2),IF($Y$3="申万三级行业",[1]!s_info_industry_sw_2021(W685,公司分析!D$5,3),IF($Y$3="wind一级行业",[1]!s_info_industry_gics(W685,1),IF($Y$3="wind二级行业",[1]!s_info_industry_gics(W685,2),IF($Y$3="wind三级行业",[1]!s_info_industry_gics(W685,3),IF($Y$3="wind四级行业",[1]!s_info_industry_gics(W685,4),IF($Y$3="证监会门类行业",[1]!s_info_industry_csrc12_n(W685,公司分析!D$5,1),""))))))))</f>
        <v>房地产经营公司</v>
      </c>
      <c r="Z685" s="298" t="str">
        <f>IF(Y685=行业比较!$E$6,ROW(),"")</f>
        <v/>
      </c>
      <c r="AA685" s="125"/>
      <c r="AB685" s="125"/>
      <c r="AC685" s="125"/>
      <c r="AD685" s="125"/>
      <c r="AE685" s="125"/>
      <c r="AF685" s="125"/>
      <c r="AG685" s="125"/>
      <c r="AH685" s="125"/>
      <c r="AI685" s="125"/>
      <c r="AJ685" s="125"/>
      <c r="AK685" s="125"/>
      <c r="AL685" s="125"/>
      <c r="AM685" s="125"/>
      <c r="AN685" s="125"/>
      <c r="AO685" s="125"/>
      <c r="AP685" s="125"/>
    </row>
    <row r="686" spans="2:42" x14ac:dyDescent="0.35">
      <c r="B686" s="125"/>
      <c r="C686" s="125"/>
      <c r="D686" s="125"/>
      <c r="E686" s="125"/>
      <c r="F686" s="125"/>
      <c r="G686" s="125"/>
      <c r="H686" s="125"/>
      <c r="I686" s="269"/>
      <c r="J686" s="134"/>
      <c r="K686" s="134"/>
      <c r="L686" s="134"/>
      <c r="M686" s="134"/>
      <c r="N686" s="286"/>
      <c r="O686" s="286"/>
      <c r="P686" s="125"/>
      <c r="Q686" s="125"/>
      <c r="R686" s="125"/>
      <c r="S686" s="125"/>
      <c r="T686" s="125"/>
      <c r="U686" s="297"/>
      <c r="V686" s="253">
        <f t="shared" si="18"/>
        <v>0</v>
      </c>
      <c r="W686" s="348" t="str">
        <f>IF(板块成分!B688="","",板块成分!B688)</f>
        <v>0865.HK</v>
      </c>
      <c r="X686" s="270" t="str">
        <f>[1]!s_info_name(W686)</f>
        <v>建德国际控股</v>
      </c>
      <c r="Y686" s="335" t="str">
        <f>IF($Y$3="申万一级行业",[1]!s_info_industry_sw_2021(W686,公司分析!D$5,1),IF($Y$3="申万二级行业",[1]!s_info_industry_sw_2021(W686,公司分析!D$5,2),IF($Y$3="申万三级行业",[1]!s_info_industry_sw_2021(W686,公司分析!D$5,3),IF($Y$3="wind一级行业",[1]!s_info_industry_gics(W686,1),IF($Y$3="wind二级行业",[1]!s_info_industry_gics(W686,2),IF($Y$3="wind三级行业",[1]!s_info_industry_gics(W686,3),IF($Y$3="wind四级行业",[1]!s_info_industry_gics(W686,4),IF($Y$3="证监会门类行业",[1]!s_info_industry_csrc12_n(W686,公司分析!D$5,1),""))))))))</f>
        <v>房地产开发</v>
      </c>
      <c r="Z686" s="298" t="str">
        <f>IF(Y686=行业比较!$E$6,ROW(),"")</f>
        <v/>
      </c>
      <c r="AA686" s="125"/>
      <c r="AB686" s="125"/>
      <c r="AC686" s="125"/>
      <c r="AD686" s="125"/>
      <c r="AE686" s="125"/>
      <c r="AF686" s="125"/>
      <c r="AG686" s="125"/>
      <c r="AH686" s="125"/>
      <c r="AI686" s="125"/>
      <c r="AJ686" s="125"/>
      <c r="AK686" s="125"/>
      <c r="AL686" s="125"/>
      <c r="AM686" s="125"/>
      <c r="AN686" s="125"/>
      <c r="AO686" s="125"/>
      <c r="AP686" s="125"/>
    </row>
    <row r="687" spans="2:42" x14ac:dyDescent="0.35">
      <c r="B687" s="125"/>
      <c r="C687" s="125"/>
      <c r="D687" s="125"/>
      <c r="E687" s="125"/>
      <c r="F687" s="125"/>
      <c r="G687" s="125"/>
      <c r="H687" s="125"/>
      <c r="I687" s="269"/>
      <c r="J687" s="134"/>
      <c r="K687" s="134"/>
      <c r="L687" s="134"/>
      <c r="M687" s="134"/>
      <c r="N687" s="286"/>
      <c r="O687" s="286"/>
      <c r="P687" s="125"/>
      <c r="Q687" s="125"/>
      <c r="R687" s="125"/>
      <c r="S687" s="125"/>
      <c r="T687" s="125"/>
      <c r="U687" s="297"/>
      <c r="V687" s="253">
        <f t="shared" si="18"/>
        <v>0</v>
      </c>
      <c r="W687" s="348" t="str">
        <f>IF(板块成分!B689="","",板块成分!B689)</f>
        <v>0866.HK</v>
      </c>
      <c r="X687" s="270" t="str">
        <f>[1]!s_info_name(W687)</f>
        <v>中国秦发</v>
      </c>
      <c r="Y687" s="335" t="str">
        <f>IF($Y$3="申万一级行业",[1]!s_info_industry_sw_2021(W687,公司分析!D$5,1),IF($Y$3="申万二级行业",[1]!s_info_industry_sw_2021(W687,公司分析!D$5,2),IF($Y$3="申万三级行业",[1]!s_info_industry_sw_2021(W687,公司分析!D$5,3),IF($Y$3="wind一级行业",[1]!s_info_industry_gics(W687,1),IF($Y$3="wind二级行业",[1]!s_info_industry_gics(W687,2),IF($Y$3="wind三级行业",[1]!s_info_industry_gics(W687,3),IF($Y$3="wind四级行业",[1]!s_info_industry_gics(W687,4),IF($Y$3="证监会门类行业",[1]!s_info_industry_csrc12_n(W687,公司分析!D$5,1),""))))))))</f>
        <v>煤炭与消费用燃料</v>
      </c>
      <c r="Z687" s="298" t="str">
        <f>IF(Y687=行业比较!$E$6,ROW(),"")</f>
        <v/>
      </c>
      <c r="AA687" s="125"/>
      <c r="AB687" s="125"/>
      <c r="AC687" s="125"/>
      <c r="AD687" s="125"/>
      <c r="AE687" s="125"/>
      <c r="AF687" s="125"/>
      <c r="AG687" s="125"/>
      <c r="AH687" s="125"/>
      <c r="AI687" s="125"/>
      <c r="AJ687" s="125"/>
      <c r="AK687" s="125"/>
      <c r="AL687" s="125"/>
      <c r="AM687" s="125"/>
      <c r="AN687" s="125"/>
      <c r="AO687" s="125"/>
      <c r="AP687" s="125"/>
    </row>
    <row r="688" spans="2:42" x14ac:dyDescent="0.35">
      <c r="B688" s="125"/>
      <c r="C688" s="125"/>
      <c r="D688" s="125"/>
      <c r="E688" s="125"/>
      <c r="F688" s="125"/>
      <c r="G688" s="125"/>
      <c r="H688" s="125"/>
      <c r="I688" s="269"/>
      <c r="J688" s="134"/>
      <c r="K688" s="134"/>
      <c r="L688" s="134"/>
      <c r="M688" s="134"/>
      <c r="N688" s="286"/>
      <c r="O688" s="286"/>
      <c r="P688" s="125"/>
      <c r="Q688" s="125"/>
      <c r="R688" s="125"/>
      <c r="S688" s="125"/>
      <c r="T688" s="125"/>
      <c r="U688" s="297"/>
      <c r="V688" s="253">
        <f t="shared" si="18"/>
        <v>0</v>
      </c>
      <c r="W688" s="348" t="str">
        <f>IF(板块成分!B690="","",板块成分!B690)</f>
        <v>0867.HK</v>
      </c>
      <c r="X688" s="270" t="str">
        <f>[1]!s_info_name(W688)</f>
        <v>康哲药业</v>
      </c>
      <c r="Y688" s="335" t="str">
        <f>IF($Y$3="申万一级行业",[1]!s_info_industry_sw_2021(W688,公司分析!D$5,1),IF($Y$3="申万二级行业",[1]!s_info_industry_sw_2021(W688,公司分析!D$5,2),IF($Y$3="申万三级行业",[1]!s_info_industry_sw_2021(W688,公司分析!D$5,3),IF($Y$3="wind一级行业",[1]!s_info_industry_gics(W688,1),IF($Y$3="wind二级行业",[1]!s_info_industry_gics(W688,2),IF($Y$3="wind三级行业",[1]!s_info_industry_gics(W688,3),IF($Y$3="wind四级行业",[1]!s_info_industry_gics(W688,4),IF($Y$3="证监会门类行业",[1]!s_info_industry_csrc12_n(W688,公司分析!D$5,1),""))))))))</f>
        <v>西药</v>
      </c>
      <c r="Z688" s="298" t="str">
        <f>IF(Y688=行业比较!$E$6,ROW(),"")</f>
        <v/>
      </c>
      <c r="AA688" s="125"/>
      <c r="AB688" s="125"/>
      <c r="AC688" s="125"/>
      <c r="AD688" s="125"/>
      <c r="AE688" s="125"/>
      <c r="AF688" s="125"/>
      <c r="AG688" s="125"/>
      <c r="AH688" s="125"/>
      <c r="AI688" s="125"/>
      <c r="AJ688" s="125"/>
      <c r="AK688" s="125"/>
      <c r="AL688" s="125"/>
      <c r="AM688" s="125"/>
      <c r="AN688" s="125"/>
      <c r="AO688" s="125"/>
      <c r="AP688" s="125"/>
    </row>
    <row r="689" spans="2:42" x14ac:dyDescent="0.35">
      <c r="B689" s="125"/>
      <c r="C689" s="125"/>
      <c r="D689" s="125"/>
      <c r="E689" s="125"/>
      <c r="F689" s="125"/>
      <c r="G689" s="125"/>
      <c r="H689" s="125"/>
      <c r="I689" s="269"/>
      <c r="J689" s="134"/>
      <c r="K689" s="134"/>
      <c r="L689" s="134"/>
      <c r="M689" s="134"/>
      <c r="N689" s="286"/>
      <c r="O689" s="286"/>
      <c r="P689" s="125"/>
      <c r="Q689" s="125"/>
      <c r="R689" s="125"/>
      <c r="S689" s="125"/>
      <c r="T689" s="125"/>
      <c r="U689" s="297"/>
      <c r="V689" s="253">
        <f t="shared" si="18"/>
        <v>0</v>
      </c>
      <c r="W689" s="348" t="str">
        <f>IF(板块成分!B691="","",板块成分!B691)</f>
        <v>0868.HK</v>
      </c>
      <c r="X689" s="270" t="str">
        <f>[1]!s_info_name(W689)</f>
        <v>信义玻璃</v>
      </c>
      <c r="Y689" s="335" t="str">
        <f>IF($Y$3="申万一级行业",[1]!s_info_industry_sw_2021(W689,公司分析!D$5,1),IF($Y$3="申万二级行业",[1]!s_info_industry_sw_2021(W689,公司分析!D$5,2),IF($Y$3="申万三级行业",[1]!s_info_industry_sw_2021(W689,公司分析!D$5,3),IF($Y$3="wind一级行业",[1]!s_info_industry_gics(W689,1),IF($Y$3="wind二级行业",[1]!s_info_industry_gics(W689,2),IF($Y$3="wind三级行业",[1]!s_info_industry_gics(W689,3),IF($Y$3="wind四级行业",[1]!s_info_industry_gics(W689,4),IF($Y$3="证监会门类行业",[1]!s_info_industry_csrc12_n(W689,公司分析!D$5,1),""))))))))</f>
        <v>机动车零配件与设备</v>
      </c>
      <c r="Z689" s="298" t="str">
        <f>IF(Y689=行业比较!$E$6,ROW(),"")</f>
        <v/>
      </c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5"/>
      <c r="AK689" s="125"/>
      <c r="AL689" s="125"/>
      <c r="AM689" s="125"/>
      <c r="AN689" s="125"/>
      <c r="AO689" s="125"/>
      <c r="AP689" s="125"/>
    </row>
    <row r="690" spans="2:42" x14ac:dyDescent="0.35">
      <c r="B690" s="125"/>
      <c r="C690" s="125"/>
      <c r="D690" s="125"/>
      <c r="E690" s="125"/>
      <c r="F690" s="125"/>
      <c r="G690" s="125"/>
      <c r="H690" s="125"/>
      <c r="I690" s="269"/>
      <c r="J690" s="134"/>
      <c r="K690" s="134"/>
      <c r="L690" s="134"/>
      <c r="M690" s="134"/>
      <c r="N690" s="286"/>
      <c r="O690" s="286"/>
      <c r="P690" s="125"/>
      <c r="Q690" s="125"/>
      <c r="R690" s="125"/>
      <c r="S690" s="125"/>
      <c r="T690" s="125"/>
      <c r="U690" s="297"/>
      <c r="V690" s="253">
        <f t="shared" si="18"/>
        <v>0</v>
      </c>
      <c r="W690" s="348" t="str">
        <f>IF(板块成分!B692="","",板块成分!B692)</f>
        <v>0869.HK</v>
      </c>
      <c r="X690" s="270" t="str">
        <f>[1]!s_info_name(W690)</f>
        <v>彩星玩具</v>
      </c>
      <c r="Y690" s="335" t="str">
        <f>IF($Y$3="申万一级行业",[1]!s_info_industry_sw_2021(W690,公司分析!D$5,1),IF($Y$3="申万二级行业",[1]!s_info_industry_sw_2021(W690,公司分析!D$5,2),IF($Y$3="申万三级行业",[1]!s_info_industry_sw_2021(W690,公司分析!D$5,3),IF($Y$3="wind一级行业",[1]!s_info_industry_gics(W690,1),IF($Y$3="wind二级行业",[1]!s_info_industry_gics(W690,2),IF($Y$3="wind三级行业",[1]!s_info_industry_gics(W690,3),IF($Y$3="wind四级行业",[1]!s_info_industry_gics(W690,4),IF($Y$3="证监会门类行业",[1]!s_info_industry_csrc12_n(W690,公司分析!D$5,1),""))))))))</f>
        <v>休闲用品</v>
      </c>
      <c r="Z690" s="298" t="str">
        <f>IF(Y690=行业比较!$E$6,ROW(),"")</f>
        <v/>
      </c>
      <c r="AA690" s="125"/>
      <c r="AB690" s="125"/>
      <c r="AC690" s="125"/>
      <c r="AD690" s="125"/>
      <c r="AE690" s="125"/>
      <c r="AF690" s="125"/>
      <c r="AG690" s="125"/>
      <c r="AH690" s="125"/>
      <c r="AI690" s="125"/>
      <c r="AJ690" s="125"/>
      <c r="AK690" s="125"/>
      <c r="AL690" s="125"/>
      <c r="AM690" s="125"/>
      <c r="AN690" s="125"/>
      <c r="AO690" s="125"/>
      <c r="AP690" s="125"/>
    </row>
    <row r="691" spans="2:42" x14ac:dyDescent="0.35">
      <c r="B691" s="125"/>
      <c r="C691" s="125"/>
      <c r="D691" s="125"/>
      <c r="E691" s="125"/>
      <c r="F691" s="125"/>
      <c r="G691" s="125"/>
      <c r="H691" s="125"/>
      <c r="I691" s="269"/>
      <c r="J691" s="134"/>
      <c r="K691" s="134"/>
      <c r="L691" s="134"/>
      <c r="M691" s="134"/>
      <c r="N691" s="286"/>
      <c r="O691" s="286"/>
      <c r="P691" s="125"/>
      <c r="Q691" s="125"/>
      <c r="R691" s="125"/>
      <c r="S691" s="125"/>
      <c r="T691" s="125"/>
      <c r="U691" s="297"/>
      <c r="V691" s="253">
        <f t="shared" si="18"/>
        <v>0</v>
      </c>
      <c r="W691" s="348" t="str">
        <f>IF(板块成分!B693="","",板块成分!B693)</f>
        <v>0871.HK</v>
      </c>
      <c r="X691" s="270" t="str">
        <f>[1]!s_info_name(W691)</f>
        <v>中国疏浚环保</v>
      </c>
      <c r="Y691" s="335" t="str">
        <f>IF($Y$3="申万一级行业",[1]!s_info_industry_sw_2021(W691,公司分析!D$5,1),IF($Y$3="申万二级行业",[1]!s_info_industry_sw_2021(W691,公司分析!D$5,2),IF($Y$3="申万三级行业",[1]!s_info_industry_sw_2021(W691,公司分析!D$5,3),IF($Y$3="wind一级行业",[1]!s_info_industry_gics(W691,1),IF($Y$3="wind二级行业",[1]!s_info_industry_gics(W691,2),IF($Y$3="wind三级行业",[1]!s_info_industry_gics(W691,3),IF($Y$3="wind四级行业",[1]!s_info_industry_gics(W691,4),IF($Y$3="证监会门类行业",[1]!s_info_industry_csrc12_n(W691,公司分析!D$5,1),""))))))))</f>
        <v>海港与服务</v>
      </c>
      <c r="Z691" s="298" t="str">
        <f>IF(Y691=行业比较!$E$6,ROW(),"")</f>
        <v/>
      </c>
      <c r="AA691" s="125"/>
      <c r="AB691" s="125"/>
      <c r="AC691" s="125"/>
      <c r="AD691" s="125"/>
      <c r="AE691" s="125"/>
      <c r="AF691" s="125"/>
      <c r="AG691" s="125"/>
      <c r="AH691" s="125"/>
      <c r="AI691" s="125"/>
      <c r="AJ691" s="125"/>
      <c r="AK691" s="125"/>
      <c r="AL691" s="125"/>
      <c r="AM691" s="125"/>
      <c r="AN691" s="125"/>
      <c r="AO691" s="125"/>
      <c r="AP691" s="125"/>
    </row>
    <row r="692" spans="2:42" x14ac:dyDescent="0.35">
      <c r="B692" s="125"/>
      <c r="C692" s="125"/>
      <c r="D692" s="125"/>
      <c r="E692" s="125"/>
      <c r="F692" s="125"/>
      <c r="G692" s="125"/>
      <c r="H692" s="125"/>
      <c r="I692" s="269"/>
      <c r="J692" s="134"/>
      <c r="K692" s="134"/>
      <c r="L692" s="134"/>
      <c r="M692" s="134"/>
      <c r="N692" s="286"/>
      <c r="O692" s="286"/>
      <c r="P692" s="125"/>
      <c r="Q692" s="125"/>
      <c r="R692" s="125"/>
      <c r="S692" s="125"/>
      <c r="T692" s="125"/>
      <c r="U692" s="297"/>
      <c r="V692" s="253">
        <f t="shared" si="18"/>
        <v>0</v>
      </c>
      <c r="W692" s="348" t="str">
        <f>IF(板块成分!B694="","",板块成分!B694)</f>
        <v>0873.HK</v>
      </c>
      <c r="X692" s="270" t="str">
        <f>[1]!s_info_name(W692)</f>
        <v>世茂服务</v>
      </c>
      <c r="Y692" s="335" t="str">
        <f>IF($Y$3="申万一级行业",[1]!s_info_industry_sw_2021(W692,公司分析!D$5,1),IF($Y$3="申万二级行业",[1]!s_info_industry_sw_2021(W692,公司分析!D$5,2),IF($Y$3="申万三级行业",[1]!s_info_industry_sw_2021(W692,公司分析!D$5,3),IF($Y$3="wind一级行业",[1]!s_info_industry_gics(W692,1),IF($Y$3="wind二级行业",[1]!s_info_industry_gics(W692,2),IF($Y$3="wind三级行业",[1]!s_info_industry_gics(W692,3),IF($Y$3="wind四级行业",[1]!s_info_industry_gics(W692,4),IF($Y$3="证监会门类行业",[1]!s_info_industry_csrc12_n(W692,公司分析!D$5,1),""))))))))</f>
        <v>房地产经营公司</v>
      </c>
      <c r="Z692" s="298" t="str">
        <f>IF(Y692=行业比较!$E$6,ROW(),"")</f>
        <v/>
      </c>
      <c r="AA692" s="125"/>
      <c r="AB692" s="125"/>
      <c r="AC692" s="125"/>
      <c r="AD692" s="125"/>
      <c r="AE692" s="125"/>
      <c r="AF692" s="125"/>
      <c r="AG692" s="125"/>
      <c r="AH692" s="125"/>
      <c r="AI692" s="125"/>
      <c r="AJ692" s="125"/>
      <c r="AK692" s="125"/>
      <c r="AL692" s="125"/>
      <c r="AM692" s="125"/>
      <c r="AN692" s="125"/>
      <c r="AO692" s="125"/>
      <c r="AP692" s="125"/>
    </row>
    <row r="693" spans="2:42" x14ac:dyDescent="0.35">
      <c r="B693" s="125"/>
      <c r="C693" s="125"/>
      <c r="D693" s="125"/>
      <c r="E693" s="125"/>
      <c r="F693" s="125"/>
      <c r="G693" s="125"/>
      <c r="H693" s="125"/>
      <c r="I693" s="269"/>
      <c r="J693" s="134"/>
      <c r="K693" s="134"/>
      <c r="L693" s="134"/>
      <c r="M693" s="134"/>
      <c r="N693" s="286"/>
      <c r="O693" s="286"/>
      <c r="P693" s="125"/>
      <c r="Q693" s="125"/>
      <c r="R693" s="125"/>
      <c r="S693" s="125"/>
      <c r="T693" s="125"/>
      <c r="U693" s="297"/>
      <c r="V693" s="253">
        <f t="shared" si="18"/>
        <v>0</v>
      </c>
      <c r="W693" s="348" t="str">
        <f>IF(板块成分!B695="","",板块成分!B695)</f>
        <v>0874.HK</v>
      </c>
      <c r="X693" s="270" t="str">
        <f>[1]!s_info_name(W693)</f>
        <v>白云山</v>
      </c>
      <c r="Y693" s="335" t="str">
        <f>IF($Y$3="申万一级行业",[1]!s_info_industry_sw_2021(W693,公司分析!D$5,1),IF($Y$3="申万二级行业",[1]!s_info_industry_sw_2021(W693,公司分析!D$5,2),IF($Y$3="申万三级行业",[1]!s_info_industry_sw_2021(W693,公司分析!D$5,3),IF($Y$3="wind一级行业",[1]!s_info_industry_gics(W693,1),IF($Y$3="wind二级行业",[1]!s_info_industry_gics(W693,2),IF($Y$3="wind三级行业",[1]!s_info_industry_gics(W693,3),IF($Y$3="wind四级行业",[1]!s_info_industry_gics(W693,4),IF($Y$3="证监会门类行业",[1]!s_info_industry_csrc12_n(W693,公司分析!D$5,1),""))))))))</f>
        <v>中药</v>
      </c>
      <c r="Z693" s="298" t="str">
        <f>IF(Y693=行业比较!$E$6,ROW(),"")</f>
        <v/>
      </c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5"/>
      <c r="AK693" s="125"/>
      <c r="AL693" s="125"/>
      <c r="AM693" s="125"/>
      <c r="AN693" s="125"/>
      <c r="AO693" s="125"/>
      <c r="AP693" s="125"/>
    </row>
    <row r="694" spans="2:42" x14ac:dyDescent="0.35">
      <c r="B694" s="125"/>
      <c r="C694" s="125"/>
      <c r="D694" s="125"/>
      <c r="E694" s="125"/>
      <c r="F694" s="125"/>
      <c r="G694" s="125"/>
      <c r="H694" s="125"/>
      <c r="I694" s="269"/>
      <c r="J694" s="134"/>
      <c r="K694" s="134"/>
      <c r="L694" s="134"/>
      <c r="M694" s="134"/>
      <c r="N694" s="286"/>
      <c r="O694" s="286"/>
      <c r="P694" s="125"/>
      <c r="Q694" s="125"/>
      <c r="R694" s="125"/>
      <c r="S694" s="125"/>
      <c r="T694" s="125"/>
      <c r="U694" s="297"/>
      <c r="V694" s="253">
        <f t="shared" si="18"/>
        <v>0</v>
      </c>
      <c r="W694" s="348" t="str">
        <f>IF(板块成分!B696="","",板块成分!B696)</f>
        <v>0875.HK</v>
      </c>
      <c r="X694" s="270" t="str">
        <f>[1]!s_info_name(W694)</f>
        <v>中国金控</v>
      </c>
      <c r="Y694" s="335" t="str">
        <f>IF($Y$3="申万一级行业",[1]!s_info_industry_sw_2021(W694,公司分析!D$5,1),IF($Y$3="申万二级行业",[1]!s_info_industry_sw_2021(W694,公司分析!D$5,2),IF($Y$3="申万三级行业",[1]!s_info_industry_sw_2021(W694,公司分析!D$5,3),IF($Y$3="wind一级行业",[1]!s_info_industry_gics(W694,1),IF($Y$3="wind二级行业",[1]!s_info_industry_gics(W694,2),IF($Y$3="wind三级行业",[1]!s_info_industry_gics(W694,3),IF($Y$3="wind四级行业",[1]!s_info_industry_gics(W694,4),IF($Y$3="证监会门类行业",[1]!s_info_industry_csrc12_n(W694,公司分析!D$5,1),""))))))))</f>
        <v>农产品</v>
      </c>
      <c r="Z694" s="298" t="str">
        <f>IF(Y694=行业比较!$E$6,ROW(),"")</f>
        <v/>
      </c>
      <c r="AA694" s="125"/>
      <c r="AB694" s="125"/>
      <c r="AC694" s="125"/>
      <c r="AD694" s="125"/>
      <c r="AE694" s="125"/>
      <c r="AF694" s="125"/>
      <c r="AG694" s="125"/>
      <c r="AH694" s="125"/>
      <c r="AI694" s="125"/>
      <c r="AJ694" s="125"/>
      <c r="AK694" s="125"/>
      <c r="AL694" s="125"/>
      <c r="AM694" s="125"/>
      <c r="AN694" s="125"/>
      <c r="AO694" s="125"/>
      <c r="AP694" s="125"/>
    </row>
    <row r="695" spans="2:42" x14ac:dyDescent="0.35">
      <c r="B695" s="125"/>
      <c r="C695" s="125"/>
      <c r="D695" s="125"/>
      <c r="E695" s="125"/>
      <c r="F695" s="125"/>
      <c r="G695" s="125"/>
      <c r="H695" s="125"/>
      <c r="I695" s="269"/>
      <c r="J695" s="134"/>
      <c r="K695" s="134"/>
      <c r="L695" s="134"/>
      <c r="M695" s="134"/>
      <c r="N695" s="286"/>
      <c r="O695" s="286"/>
      <c r="P695" s="125"/>
      <c r="Q695" s="125"/>
      <c r="R695" s="125"/>
      <c r="S695" s="125"/>
      <c r="T695" s="125"/>
      <c r="U695" s="297"/>
      <c r="V695" s="253">
        <f t="shared" si="18"/>
        <v>0</v>
      </c>
      <c r="W695" s="348" t="str">
        <f>IF(板块成分!B697="","",板块成分!B697)</f>
        <v>0876.HK</v>
      </c>
      <c r="X695" s="270" t="str">
        <f>[1]!s_info_name(W695)</f>
        <v>佳兆业健康</v>
      </c>
      <c r="Y695" s="335" t="str">
        <f>IF($Y$3="申万一级行业",[1]!s_info_industry_sw_2021(W695,公司分析!D$5,1),IF($Y$3="申万二级行业",[1]!s_info_industry_sw_2021(W695,公司分析!D$5,2),IF($Y$3="申万三级行业",[1]!s_info_industry_sw_2021(W695,公司分析!D$5,3),IF($Y$3="wind一级行业",[1]!s_info_industry_gics(W695,1),IF($Y$3="wind二级行业",[1]!s_info_industry_gics(W695,2),IF($Y$3="wind三级行业",[1]!s_info_industry_gics(W695,3),IF($Y$3="wind四级行业",[1]!s_info_industry_gics(W695,4),IF($Y$3="证监会门类行业",[1]!s_info_industry_csrc12_n(W695,公司分析!D$5,1),""))))))))</f>
        <v>医疗保健设备</v>
      </c>
      <c r="Z695" s="298" t="str">
        <f>IF(Y695=行业比较!$E$6,ROW(),"")</f>
        <v/>
      </c>
      <c r="AA695" s="125"/>
      <c r="AB695" s="125"/>
      <c r="AC695" s="125"/>
      <c r="AD695" s="125"/>
      <c r="AE695" s="125"/>
      <c r="AF695" s="125"/>
      <c r="AG695" s="125"/>
      <c r="AH695" s="125"/>
      <c r="AI695" s="125"/>
      <c r="AJ695" s="125"/>
      <c r="AK695" s="125"/>
      <c r="AL695" s="125"/>
      <c r="AM695" s="125"/>
      <c r="AN695" s="125"/>
      <c r="AO695" s="125"/>
      <c r="AP695" s="125"/>
    </row>
    <row r="696" spans="2:42" x14ac:dyDescent="0.35">
      <c r="B696" s="125"/>
      <c r="C696" s="125"/>
      <c r="D696" s="125"/>
      <c r="E696" s="125"/>
      <c r="F696" s="125"/>
      <c r="G696" s="125"/>
      <c r="H696" s="125"/>
      <c r="I696" s="269"/>
      <c r="J696" s="134"/>
      <c r="K696" s="134"/>
      <c r="L696" s="134"/>
      <c r="M696" s="134"/>
      <c r="N696" s="286"/>
      <c r="O696" s="286"/>
      <c r="P696" s="125"/>
      <c r="Q696" s="125"/>
      <c r="R696" s="125"/>
      <c r="S696" s="125"/>
      <c r="T696" s="125"/>
      <c r="U696" s="297"/>
      <c r="V696" s="253">
        <f t="shared" si="18"/>
        <v>0</v>
      </c>
      <c r="W696" s="348" t="str">
        <f>IF(板块成分!B698="","",板块成分!B698)</f>
        <v>0878.HK</v>
      </c>
      <c r="X696" s="270" t="str">
        <f>[1]!s_info_name(W696)</f>
        <v>金朝阳集团</v>
      </c>
      <c r="Y696" s="335" t="str">
        <f>IF($Y$3="申万一级行业",[1]!s_info_industry_sw_2021(W696,公司分析!D$5,1),IF($Y$3="申万二级行业",[1]!s_info_industry_sw_2021(W696,公司分析!D$5,2),IF($Y$3="申万三级行业",[1]!s_info_industry_sw_2021(W696,公司分析!D$5,3),IF($Y$3="wind一级行业",[1]!s_info_industry_gics(W696,1),IF($Y$3="wind二级行业",[1]!s_info_industry_gics(W696,2),IF($Y$3="wind三级行业",[1]!s_info_industry_gics(W696,3),IF($Y$3="wind四级行业",[1]!s_info_industry_gics(W696,4),IF($Y$3="证监会门类行业",[1]!s_info_industry_csrc12_n(W696,公司分析!D$5,1),""))))))))</f>
        <v>多样化房地产活动</v>
      </c>
      <c r="Z696" s="298" t="str">
        <f>IF(Y696=行业比较!$E$6,ROW(),"")</f>
        <v/>
      </c>
      <c r="AA696" s="125"/>
      <c r="AB696" s="125"/>
      <c r="AC696" s="125"/>
      <c r="AD696" s="125"/>
      <c r="AE696" s="125"/>
      <c r="AF696" s="125"/>
      <c r="AG696" s="125"/>
      <c r="AH696" s="125"/>
      <c r="AI696" s="125"/>
      <c r="AJ696" s="125"/>
      <c r="AK696" s="125"/>
      <c r="AL696" s="125"/>
      <c r="AM696" s="125"/>
      <c r="AN696" s="125"/>
      <c r="AO696" s="125"/>
      <c r="AP696" s="125"/>
    </row>
    <row r="697" spans="2:42" x14ac:dyDescent="0.35">
      <c r="B697" s="125"/>
      <c r="C697" s="125"/>
      <c r="D697" s="125"/>
      <c r="E697" s="125"/>
      <c r="F697" s="125"/>
      <c r="G697" s="125"/>
      <c r="H697" s="125"/>
      <c r="I697" s="269"/>
      <c r="J697" s="134"/>
      <c r="K697" s="134"/>
      <c r="L697" s="134"/>
      <c r="M697" s="134"/>
      <c r="N697" s="286"/>
      <c r="O697" s="286"/>
      <c r="P697" s="125"/>
      <c r="Q697" s="125"/>
      <c r="R697" s="125"/>
      <c r="S697" s="125"/>
      <c r="T697" s="125"/>
      <c r="U697" s="297"/>
      <c r="V697" s="253">
        <f t="shared" si="18"/>
        <v>0</v>
      </c>
      <c r="W697" s="348" t="str">
        <f>IF(板块成分!B699="","",板块成分!B699)</f>
        <v>0880.HK</v>
      </c>
      <c r="X697" s="270" t="str">
        <f>[1]!s_info_name(W697)</f>
        <v>澳博控股</v>
      </c>
      <c r="Y697" s="335" t="str">
        <f>IF($Y$3="申万一级行业",[1]!s_info_industry_sw_2021(W697,公司分析!D$5,1),IF($Y$3="申万二级行业",[1]!s_info_industry_sw_2021(W697,公司分析!D$5,2),IF($Y$3="申万三级行业",[1]!s_info_industry_sw_2021(W697,公司分析!D$5,3),IF($Y$3="wind一级行业",[1]!s_info_industry_gics(W697,1),IF($Y$3="wind二级行业",[1]!s_info_industry_gics(W697,2),IF($Y$3="wind三级行业",[1]!s_info_industry_gics(W697,3),IF($Y$3="wind四级行业",[1]!s_info_industry_gics(W697,4),IF($Y$3="证监会门类行业",[1]!s_info_industry_csrc12_n(W697,公司分析!D$5,1),""))))))))</f>
        <v>赌场与赌博</v>
      </c>
      <c r="Z697" s="298" t="str">
        <f>IF(Y697=行业比较!$E$6,ROW(),"")</f>
        <v/>
      </c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5"/>
      <c r="AK697" s="125"/>
      <c r="AL697" s="125"/>
      <c r="AM697" s="125"/>
      <c r="AN697" s="125"/>
      <c r="AO697" s="125"/>
      <c r="AP697" s="125"/>
    </row>
    <row r="698" spans="2:42" x14ac:dyDescent="0.35">
      <c r="B698" s="125"/>
      <c r="C698" s="125"/>
      <c r="D698" s="125"/>
      <c r="E698" s="125"/>
      <c r="F698" s="125"/>
      <c r="G698" s="125"/>
      <c r="H698" s="125"/>
      <c r="I698" s="269"/>
      <c r="J698" s="134"/>
      <c r="K698" s="134"/>
      <c r="L698" s="134"/>
      <c r="M698" s="134"/>
      <c r="N698" s="286"/>
      <c r="O698" s="286"/>
      <c r="P698" s="125"/>
      <c r="Q698" s="125"/>
      <c r="R698" s="125"/>
      <c r="S698" s="125"/>
      <c r="T698" s="125"/>
      <c r="U698" s="297"/>
      <c r="V698" s="253">
        <f t="shared" si="18"/>
        <v>0</v>
      </c>
      <c r="W698" s="348" t="str">
        <f>IF(板块成分!B700="","",板块成分!B700)</f>
        <v>0881.HK</v>
      </c>
      <c r="X698" s="270" t="str">
        <f>[1]!s_info_name(W698)</f>
        <v>中升控股</v>
      </c>
      <c r="Y698" s="335" t="str">
        <f>IF($Y$3="申万一级行业",[1]!s_info_industry_sw_2021(W698,公司分析!D$5,1),IF($Y$3="申万二级行业",[1]!s_info_industry_sw_2021(W698,公司分析!D$5,2),IF($Y$3="申万三级行业",[1]!s_info_industry_sw_2021(W698,公司分析!D$5,3),IF($Y$3="wind一级行业",[1]!s_info_industry_gics(W698,1),IF($Y$3="wind二级行业",[1]!s_info_industry_gics(W698,2),IF($Y$3="wind三级行业",[1]!s_info_industry_gics(W698,3),IF($Y$3="wind四级行业",[1]!s_info_industry_gics(W698,4),IF($Y$3="证监会门类行业",[1]!s_info_industry_csrc12_n(W698,公司分析!D$5,1),""))))))))</f>
        <v>汽车零售</v>
      </c>
      <c r="Z698" s="298" t="str">
        <f>IF(Y698=行业比较!$E$6,ROW(),"")</f>
        <v/>
      </c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5"/>
      <c r="AK698" s="125"/>
      <c r="AL698" s="125"/>
      <c r="AM698" s="125"/>
      <c r="AN698" s="125"/>
      <c r="AO698" s="125"/>
      <c r="AP698" s="125"/>
    </row>
    <row r="699" spans="2:42" x14ac:dyDescent="0.35">
      <c r="B699" s="125"/>
      <c r="C699" s="125"/>
      <c r="D699" s="125"/>
      <c r="E699" s="125"/>
      <c r="F699" s="125"/>
      <c r="G699" s="125"/>
      <c r="H699" s="125"/>
      <c r="I699" s="269"/>
      <c r="J699" s="134"/>
      <c r="K699" s="134"/>
      <c r="L699" s="134"/>
      <c r="M699" s="134"/>
      <c r="N699" s="286"/>
      <c r="O699" s="286"/>
      <c r="P699" s="125"/>
      <c r="Q699" s="125"/>
      <c r="R699" s="125"/>
      <c r="S699" s="125"/>
      <c r="T699" s="125"/>
      <c r="U699" s="297"/>
      <c r="V699" s="253">
        <f t="shared" si="18"/>
        <v>0</v>
      </c>
      <c r="W699" s="348" t="str">
        <f>IF(板块成分!B701="","",板块成分!B701)</f>
        <v>0882.HK</v>
      </c>
      <c r="X699" s="270" t="str">
        <f>[1]!s_info_name(W699)</f>
        <v>天津发展</v>
      </c>
      <c r="Y699" s="335" t="str">
        <f>IF($Y$3="申万一级行业",[1]!s_info_industry_sw_2021(W699,公司分析!D$5,1),IF($Y$3="申万二级行业",[1]!s_info_industry_sw_2021(W699,公司分析!D$5,2),IF($Y$3="申万三级行业",[1]!s_info_industry_sw_2021(W699,公司分析!D$5,3),IF($Y$3="wind一级行业",[1]!s_info_industry_gics(W699,1),IF($Y$3="wind二级行业",[1]!s_info_industry_gics(W699,2),IF($Y$3="wind三级行业",[1]!s_info_industry_gics(W699,3),IF($Y$3="wind四级行业",[1]!s_info_industry_gics(W699,4),IF($Y$3="证监会门类行业",[1]!s_info_industry_csrc12_n(W699,公司分析!D$5,1),""))))))))</f>
        <v>综合类行业</v>
      </c>
      <c r="Z699" s="298" t="str">
        <f>IF(Y699=行业比较!$E$6,ROW(),"")</f>
        <v/>
      </c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  <c r="AM699" s="125"/>
      <c r="AN699" s="125"/>
      <c r="AO699" s="125"/>
      <c r="AP699" s="125"/>
    </row>
    <row r="700" spans="2:42" x14ac:dyDescent="0.35">
      <c r="B700" s="125"/>
      <c r="C700" s="125"/>
      <c r="D700" s="125"/>
      <c r="E700" s="125"/>
      <c r="F700" s="125"/>
      <c r="G700" s="125"/>
      <c r="H700" s="125"/>
      <c r="I700" s="269"/>
      <c r="J700" s="134"/>
      <c r="K700" s="134"/>
      <c r="L700" s="134"/>
      <c r="M700" s="134"/>
      <c r="N700" s="286"/>
      <c r="O700" s="286"/>
      <c r="P700" s="125"/>
      <c r="Q700" s="125"/>
      <c r="R700" s="125"/>
      <c r="S700" s="125"/>
      <c r="T700" s="125"/>
      <c r="U700" s="297"/>
      <c r="V700" s="253">
        <f t="shared" si="18"/>
        <v>0</v>
      </c>
      <c r="W700" s="348" t="str">
        <f>IF(板块成分!B702="","",板块成分!B702)</f>
        <v>0883.HK</v>
      </c>
      <c r="X700" s="270" t="str">
        <f>[1]!s_info_name(W700)</f>
        <v>中国海洋石油</v>
      </c>
      <c r="Y700" s="335" t="str">
        <f>IF($Y$3="申万一级行业",[1]!s_info_industry_sw_2021(W700,公司分析!D$5,1),IF($Y$3="申万二级行业",[1]!s_info_industry_sw_2021(W700,公司分析!D$5,2),IF($Y$3="申万三级行业",[1]!s_info_industry_sw_2021(W700,公司分析!D$5,3),IF($Y$3="wind一级行业",[1]!s_info_industry_gics(W700,1),IF($Y$3="wind二级行业",[1]!s_info_industry_gics(W700,2),IF($Y$3="wind三级行业",[1]!s_info_industry_gics(W700,3),IF($Y$3="wind四级行业",[1]!s_info_industry_gics(W700,4),IF($Y$3="证监会门类行业",[1]!s_info_industry_csrc12_n(W700,公司分析!D$5,1),""))))))))</f>
        <v>石油天然气勘探与生产</v>
      </c>
      <c r="Z700" s="298" t="str">
        <f>IF(Y700=行业比较!$E$6,ROW(),"")</f>
        <v/>
      </c>
      <c r="AA700" s="125"/>
      <c r="AB700" s="125"/>
      <c r="AC700" s="125"/>
      <c r="AD700" s="125"/>
      <c r="AE700" s="125"/>
      <c r="AF700" s="125"/>
      <c r="AG700" s="125"/>
      <c r="AH700" s="125"/>
      <c r="AI700" s="125"/>
      <c r="AJ700" s="125"/>
      <c r="AK700" s="125"/>
      <c r="AL700" s="125"/>
      <c r="AM700" s="125"/>
      <c r="AN700" s="125"/>
      <c r="AO700" s="125"/>
      <c r="AP700" s="125"/>
    </row>
    <row r="701" spans="2:42" x14ac:dyDescent="0.35">
      <c r="B701" s="125"/>
      <c r="C701" s="125"/>
      <c r="D701" s="125"/>
      <c r="E701" s="125"/>
      <c r="F701" s="125"/>
      <c r="G701" s="125"/>
      <c r="H701" s="125"/>
      <c r="I701" s="269"/>
      <c r="J701" s="134"/>
      <c r="K701" s="134"/>
      <c r="L701" s="134"/>
      <c r="M701" s="134"/>
      <c r="N701" s="286"/>
      <c r="O701" s="286"/>
      <c r="P701" s="125"/>
      <c r="Q701" s="125"/>
      <c r="R701" s="125"/>
      <c r="S701" s="125"/>
      <c r="T701" s="125"/>
      <c r="U701" s="297"/>
      <c r="V701" s="253">
        <f t="shared" si="18"/>
        <v>0</v>
      </c>
      <c r="W701" s="348" t="str">
        <f>IF(板块成分!B703="","",板块成分!B703)</f>
        <v>0884.HK</v>
      </c>
      <c r="X701" s="270" t="str">
        <f>[1]!s_info_name(W701)</f>
        <v>旭辉控股集团</v>
      </c>
      <c r="Y701" s="335" t="str">
        <f>IF($Y$3="申万一级行业",[1]!s_info_industry_sw_2021(W701,公司分析!D$5,1),IF($Y$3="申万二级行业",[1]!s_info_industry_sw_2021(W701,公司分析!D$5,2),IF($Y$3="申万三级行业",[1]!s_info_industry_sw_2021(W701,公司分析!D$5,3),IF($Y$3="wind一级行业",[1]!s_info_industry_gics(W701,1),IF($Y$3="wind二级行业",[1]!s_info_industry_gics(W701,2),IF($Y$3="wind三级行业",[1]!s_info_industry_gics(W701,3),IF($Y$3="wind四级行业",[1]!s_info_industry_gics(W701,4),IF($Y$3="证监会门类行业",[1]!s_info_industry_csrc12_n(W701,公司分析!D$5,1),""))))))))</f>
        <v>房地产开发</v>
      </c>
      <c r="Z701" s="298" t="str">
        <f>IF(Y701=行业比较!$E$6,ROW(),"")</f>
        <v/>
      </c>
      <c r="AA701" s="125"/>
      <c r="AB701" s="125"/>
      <c r="AC701" s="125"/>
      <c r="AD701" s="125"/>
      <c r="AE701" s="125"/>
      <c r="AF701" s="125"/>
      <c r="AG701" s="125"/>
      <c r="AH701" s="125"/>
      <c r="AI701" s="125"/>
      <c r="AJ701" s="125"/>
      <c r="AK701" s="125"/>
      <c r="AL701" s="125"/>
      <c r="AM701" s="125"/>
      <c r="AN701" s="125"/>
      <c r="AO701" s="125"/>
      <c r="AP701" s="125"/>
    </row>
    <row r="702" spans="2:42" x14ac:dyDescent="0.35">
      <c r="B702" s="125"/>
      <c r="C702" s="125"/>
      <c r="D702" s="125"/>
      <c r="E702" s="125"/>
      <c r="F702" s="125"/>
      <c r="G702" s="125"/>
      <c r="H702" s="125"/>
      <c r="I702" s="269"/>
      <c r="J702" s="134"/>
      <c r="K702" s="134"/>
      <c r="L702" s="134"/>
      <c r="M702" s="134"/>
      <c r="N702" s="286"/>
      <c r="O702" s="286"/>
      <c r="P702" s="125"/>
      <c r="Q702" s="125"/>
      <c r="R702" s="125"/>
      <c r="S702" s="125"/>
      <c r="T702" s="125"/>
      <c r="U702" s="297"/>
      <c r="V702" s="253">
        <f t="shared" si="18"/>
        <v>0</v>
      </c>
      <c r="W702" s="348" t="str">
        <f>IF(板块成分!B704="","",板块成分!B704)</f>
        <v>0887.HK</v>
      </c>
      <c r="X702" s="270" t="str">
        <f>[1]!s_info_name(W702)</f>
        <v>英皇钟表珠宝</v>
      </c>
      <c r="Y702" s="335" t="str">
        <f>IF($Y$3="申万一级行业",[1]!s_info_industry_sw_2021(W702,公司分析!D$5,1),IF($Y$3="申万二级行业",[1]!s_info_industry_sw_2021(W702,公司分析!D$5,2),IF($Y$3="申万三级行业",[1]!s_info_industry_sw_2021(W702,公司分析!D$5,3),IF($Y$3="wind一级行业",[1]!s_info_industry_gics(W702,1),IF($Y$3="wind二级行业",[1]!s_info_industry_gics(W702,2),IF($Y$3="wind三级行业",[1]!s_info_industry_gics(W702,3),IF($Y$3="wind四级行业",[1]!s_info_industry_gics(W702,4),IF($Y$3="证监会门类行业",[1]!s_info_industry_csrc12_n(W702,公司分析!D$5,1),""))))))))</f>
        <v>专卖店</v>
      </c>
      <c r="Z702" s="298" t="str">
        <f>IF(Y702=行业比较!$E$6,ROW(),"")</f>
        <v/>
      </c>
      <c r="AA702" s="125"/>
      <c r="AB702" s="125"/>
      <c r="AC702" s="125"/>
      <c r="AD702" s="125"/>
      <c r="AE702" s="125"/>
      <c r="AF702" s="125"/>
      <c r="AG702" s="125"/>
      <c r="AH702" s="125"/>
      <c r="AI702" s="125"/>
      <c r="AJ702" s="125"/>
      <c r="AK702" s="125"/>
      <c r="AL702" s="125"/>
      <c r="AM702" s="125"/>
      <c r="AN702" s="125"/>
      <c r="AO702" s="125"/>
      <c r="AP702" s="125"/>
    </row>
    <row r="703" spans="2:42" x14ac:dyDescent="0.35">
      <c r="B703" s="125"/>
      <c r="C703" s="125"/>
      <c r="D703" s="125"/>
      <c r="E703" s="125"/>
      <c r="F703" s="125"/>
      <c r="G703" s="125"/>
      <c r="H703" s="125"/>
      <c r="I703" s="269"/>
      <c r="J703" s="134"/>
      <c r="K703" s="134"/>
      <c r="L703" s="134"/>
      <c r="M703" s="134"/>
      <c r="N703" s="286"/>
      <c r="O703" s="286"/>
      <c r="P703" s="125"/>
      <c r="Q703" s="125"/>
      <c r="R703" s="125"/>
      <c r="S703" s="125"/>
      <c r="T703" s="125"/>
      <c r="U703" s="297"/>
      <c r="V703" s="253">
        <f t="shared" si="18"/>
        <v>0</v>
      </c>
      <c r="W703" s="348" t="str">
        <f>IF(板块成分!B705="","",板块成分!B705)</f>
        <v>0888.HK</v>
      </c>
      <c r="X703" s="270" t="str">
        <f>[1]!s_info_name(W703)</f>
        <v>贝森金融</v>
      </c>
      <c r="Y703" s="335" t="str">
        <f>IF($Y$3="申万一级行业",[1]!s_info_industry_sw_2021(W703,公司分析!D$5,1),IF($Y$3="申万二级行业",[1]!s_info_industry_sw_2021(W703,公司分析!D$5,2),IF($Y$3="申万三级行业",[1]!s_info_industry_sw_2021(W703,公司分析!D$5,3),IF($Y$3="wind一级行业",[1]!s_info_industry_gics(W703,1),IF($Y$3="wind二级行业",[1]!s_info_industry_gics(W703,2),IF($Y$3="wind三级行业",[1]!s_info_industry_gics(W703,3),IF($Y$3="wind四级行业",[1]!s_info_industry_gics(W703,4),IF($Y$3="证监会门类行业",[1]!s_info_industry_csrc12_n(W703,公司分析!D$5,1),""))))))))</f>
        <v>多元资本市场</v>
      </c>
      <c r="Z703" s="298" t="str">
        <f>IF(Y703=行业比较!$E$6,ROW(),"")</f>
        <v/>
      </c>
      <c r="AA703" s="125"/>
      <c r="AB703" s="125"/>
      <c r="AC703" s="125"/>
      <c r="AD703" s="125"/>
      <c r="AE703" s="125"/>
      <c r="AF703" s="125"/>
      <c r="AG703" s="125"/>
      <c r="AH703" s="125"/>
      <c r="AI703" s="125"/>
      <c r="AJ703" s="125"/>
      <c r="AK703" s="125"/>
      <c r="AL703" s="125"/>
      <c r="AM703" s="125"/>
      <c r="AN703" s="125"/>
      <c r="AO703" s="125"/>
      <c r="AP703" s="125"/>
    </row>
    <row r="704" spans="2:42" x14ac:dyDescent="0.35">
      <c r="B704" s="125"/>
      <c r="C704" s="125"/>
      <c r="D704" s="125"/>
      <c r="E704" s="125"/>
      <c r="F704" s="125"/>
      <c r="G704" s="125"/>
      <c r="H704" s="125"/>
      <c r="I704" s="269"/>
      <c r="J704" s="134"/>
      <c r="K704" s="134"/>
      <c r="L704" s="134"/>
      <c r="M704" s="134"/>
      <c r="N704" s="286"/>
      <c r="O704" s="286"/>
      <c r="P704" s="125"/>
      <c r="Q704" s="125"/>
      <c r="R704" s="125"/>
      <c r="S704" s="125"/>
      <c r="T704" s="125"/>
      <c r="U704" s="297"/>
      <c r="V704" s="253">
        <f t="shared" si="18"/>
        <v>0</v>
      </c>
      <c r="W704" s="348" t="str">
        <f>IF(板块成分!B706="","",板块成分!B706)</f>
        <v>0889.HK</v>
      </c>
      <c r="X704" s="270" t="str">
        <f>[1]!s_info_name(W704)</f>
        <v>连达科技控股</v>
      </c>
      <c r="Y704" s="335" t="str">
        <f>IF($Y$3="申万一级行业",[1]!s_info_industry_sw_2021(W704,公司分析!D$5,1),IF($Y$3="申万二级行业",[1]!s_info_industry_sw_2021(W704,公司分析!D$5,2),IF($Y$3="申万三级行业",[1]!s_info_industry_sw_2021(W704,公司分析!D$5,3),IF($Y$3="wind一级行业",[1]!s_info_industry_gics(W704,1),IF($Y$3="wind二级行业",[1]!s_info_industry_gics(W704,2),IF($Y$3="wind三级行业",[1]!s_info_industry_gics(W704,3),IF($Y$3="wind四级行业",[1]!s_info_industry_gics(W704,4),IF($Y$3="证监会门类行业",[1]!s_info_industry_csrc12_n(W704,公司分析!D$5,1),""))))))))</f>
        <v>电子元件</v>
      </c>
      <c r="Z704" s="298" t="str">
        <f>IF(Y704=行业比较!$E$6,ROW(),"")</f>
        <v/>
      </c>
      <c r="AA704" s="125"/>
      <c r="AB704" s="125"/>
      <c r="AC704" s="125"/>
      <c r="AD704" s="125"/>
      <c r="AE704" s="125"/>
      <c r="AF704" s="125"/>
      <c r="AG704" s="125"/>
      <c r="AH704" s="125"/>
      <c r="AI704" s="125"/>
      <c r="AJ704" s="125"/>
      <c r="AK704" s="125"/>
      <c r="AL704" s="125"/>
      <c r="AM704" s="125"/>
      <c r="AN704" s="125"/>
      <c r="AO704" s="125"/>
      <c r="AP704" s="125"/>
    </row>
    <row r="705" spans="2:42" x14ac:dyDescent="0.35">
      <c r="B705" s="125"/>
      <c r="C705" s="125"/>
      <c r="D705" s="125"/>
      <c r="E705" s="125"/>
      <c r="F705" s="125"/>
      <c r="G705" s="125"/>
      <c r="H705" s="125"/>
      <c r="I705" s="269"/>
      <c r="J705" s="134"/>
      <c r="K705" s="134"/>
      <c r="L705" s="134"/>
      <c r="M705" s="134"/>
      <c r="N705" s="286"/>
      <c r="O705" s="286"/>
      <c r="P705" s="125"/>
      <c r="Q705" s="125"/>
      <c r="R705" s="125"/>
      <c r="S705" s="125"/>
      <c r="T705" s="125"/>
      <c r="U705" s="297"/>
      <c r="V705" s="253">
        <f t="shared" si="18"/>
        <v>0</v>
      </c>
      <c r="W705" s="348" t="str">
        <f>IF(板块成分!B707="","",板块成分!B707)</f>
        <v>0893.HK</v>
      </c>
      <c r="X705" s="270" t="str">
        <f>[1]!s_info_name(W705)</f>
        <v>中国铁钛</v>
      </c>
      <c r="Y705" s="335" t="str">
        <f>IF($Y$3="申万一级行业",[1]!s_info_industry_sw_2021(W705,公司分析!D$5,1),IF($Y$3="申万二级行业",[1]!s_info_industry_sw_2021(W705,公司分析!D$5,2),IF($Y$3="申万三级行业",[1]!s_info_industry_sw_2021(W705,公司分析!D$5,3),IF($Y$3="wind一级行业",[1]!s_info_industry_gics(W705,1),IF($Y$3="wind二级行业",[1]!s_info_industry_gics(W705,2),IF($Y$3="wind三级行业",[1]!s_info_industry_gics(W705,3),IF($Y$3="wind四级行业",[1]!s_info_industry_gics(W705,4),IF($Y$3="证监会门类行业",[1]!s_info_industry_csrc12_n(W705,公司分析!D$5,1),""))))))))</f>
        <v>钢铁</v>
      </c>
      <c r="Z705" s="298" t="str">
        <f>IF(Y705=行业比较!$E$6,ROW(),"")</f>
        <v/>
      </c>
      <c r="AA705" s="125"/>
      <c r="AB705" s="125"/>
      <c r="AC705" s="125"/>
      <c r="AD705" s="125"/>
      <c r="AE705" s="125"/>
      <c r="AF705" s="125"/>
      <c r="AG705" s="125"/>
      <c r="AH705" s="125"/>
      <c r="AI705" s="125"/>
      <c r="AJ705" s="125"/>
      <c r="AK705" s="125"/>
      <c r="AL705" s="125"/>
      <c r="AM705" s="125"/>
      <c r="AN705" s="125"/>
      <c r="AO705" s="125"/>
      <c r="AP705" s="125"/>
    </row>
    <row r="706" spans="2:42" x14ac:dyDescent="0.35">
      <c r="B706" s="125"/>
      <c r="C706" s="125"/>
      <c r="D706" s="125"/>
      <c r="E706" s="125"/>
      <c r="F706" s="125"/>
      <c r="G706" s="125"/>
      <c r="H706" s="125"/>
      <c r="I706" s="269"/>
      <c r="J706" s="134"/>
      <c r="K706" s="134"/>
      <c r="L706" s="134"/>
      <c r="M706" s="134"/>
      <c r="N706" s="286"/>
      <c r="O706" s="286"/>
      <c r="P706" s="125"/>
      <c r="Q706" s="125"/>
      <c r="R706" s="125"/>
      <c r="S706" s="125"/>
      <c r="T706" s="125"/>
      <c r="U706" s="297"/>
      <c r="V706" s="253">
        <f t="shared" si="18"/>
        <v>0</v>
      </c>
      <c r="W706" s="348" t="str">
        <f>IF(板块成分!B708="","",板块成分!B708)</f>
        <v>0894.HK</v>
      </c>
      <c r="X706" s="270" t="str">
        <f>[1]!s_info_name(W706)</f>
        <v>万裕科技</v>
      </c>
      <c r="Y706" s="335" t="str">
        <f>IF($Y$3="申万一级行业",[1]!s_info_industry_sw_2021(W706,公司分析!D$5,1),IF($Y$3="申万二级行业",[1]!s_info_industry_sw_2021(W706,公司分析!D$5,2),IF($Y$3="申万三级行业",[1]!s_info_industry_sw_2021(W706,公司分析!D$5,3),IF($Y$3="wind一级行业",[1]!s_info_industry_gics(W706,1),IF($Y$3="wind二级行业",[1]!s_info_industry_gics(W706,2),IF($Y$3="wind三级行业",[1]!s_info_industry_gics(W706,3),IF($Y$3="wind四级行业",[1]!s_info_industry_gics(W706,4),IF($Y$3="证监会门类行业",[1]!s_info_industry_csrc12_n(W706,公司分析!D$5,1),""))))))))</f>
        <v>电子元件</v>
      </c>
      <c r="Z706" s="298" t="str">
        <f>IF(Y706=行业比较!$E$6,ROW(),"")</f>
        <v/>
      </c>
      <c r="AA706" s="125"/>
      <c r="AB706" s="125"/>
      <c r="AC706" s="125"/>
      <c r="AD706" s="125"/>
      <c r="AE706" s="125"/>
      <c r="AF706" s="125"/>
      <c r="AG706" s="125"/>
      <c r="AH706" s="125"/>
      <c r="AI706" s="125"/>
      <c r="AJ706" s="125"/>
      <c r="AK706" s="125"/>
      <c r="AL706" s="125"/>
      <c r="AM706" s="125"/>
      <c r="AN706" s="125"/>
      <c r="AO706" s="125"/>
      <c r="AP706" s="125"/>
    </row>
    <row r="707" spans="2:42" x14ac:dyDescent="0.35">
      <c r="B707" s="125"/>
      <c r="C707" s="125"/>
      <c r="D707" s="125"/>
      <c r="E707" s="125"/>
      <c r="F707" s="125"/>
      <c r="G707" s="125"/>
      <c r="H707" s="125"/>
      <c r="I707" s="269"/>
      <c r="J707" s="134"/>
      <c r="K707" s="134"/>
      <c r="L707" s="134"/>
      <c r="M707" s="134"/>
      <c r="N707" s="286"/>
      <c r="O707" s="286"/>
      <c r="P707" s="125"/>
      <c r="Q707" s="125"/>
      <c r="R707" s="125"/>
      <c r="S707" s="125"/>
      <c r="T707" s="125"/>
      <c r="U707" s="297"/>
      <c r="V707" s="253">
        <f t="shared" si="18"/>
        <v>0</v>
      </c>
      <c r="W707" s="348" t="str">
        <f>IF(板块成分!B709="","",板块成分!B709)</f>
        <v>0895.HK</v>
      </c>
      <c r="X707" s="270" t="str">
        <f>[1]!s_info_name(W707)</f>
        <v>东江环保</v>
      </c>
      <c r="Y707" s="335" t="str">
        <f>IF($Y$3="申万一级行业",[1]!s_info_industry_sw_2021(W707,公司分析!D$5,1),IF($Y$3="申万二级行业",[1]!s_info_industry_sw_2021(W707,公司分析!D$5,2),IF($Y$3="申万三级行业",[1]!s_info_industry_sw_2021(W707,公司分析!D$5,3),IF($Y$3="wind一级行业",[1]!s_info_industry_gics(W707,1),IF($Y$3="wind二级行业",[1]!s_info_industry_gics(W707,2),IF($Y$3="wind三级行业",[1]!s_info_industry_gics(W707,3),IF($Y$3="wind四级行业",[1]!s_info_industry_gics(W707,4),IF($Y$3="证监会门类行业",[1]!s_info_industry_csrc12_n(W707,公司分析!D$5,1),""))))))))</f>
        <v>环境与设施服务</v>
      </c>
      <c r="Z707" s="298" t="str">
        <f>IF(Y707=行业比较!$E$6,ROW(),"")</f>
        <v/>
      </c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5"/>
      <c r="AK707" s="125"/>
      <c r="AL707" s="125"/>
      <c r="AM707" s="125"/>
      <c r="AN707" s="125"/>
      <c r="AO707" s="125"/>
      <c r="AP707" s="125"/>
    </row>
    <row r="708" spans="2:42" x14ac:dyDescent="0.35">
      <c r="B708" s="125"/>
      <c r="C708" s="125"/>
      <c r="D708" s="125"/>
      <c r="E708" s="125"/>
      <c r="F708" s="125"/>
      <c r="G708" s="125"/>
      <c r="H708" s="125"/>
      <c r="I708" s="269"/>
      <c r="J708" s="134"/>
      <c r="K708" s="134"/>
      <c r="L708" s="134"/>
      <c r="M708" s="134"/>
      <c r="N708" s="286"/>
      <c r="O708" s="286"/>
      <c r="P708" s="125"/>
      <c r="Q708" s="125"/>
      <c r="R708" s="125"/>
      <c r="S708" s="125"/>
      <c r="T708" s="125"/>
      <c r="U708" s="297"/>
      <c r="V708" s="253">
        <f t="shared" si="18"/>
        <v>0</v>
      </c>
      <c r="W708" s="348" t="str">
        <f>IF(板块成分!B710="","",板块成分!B710)</f>
        <v>0896.HK</v>
      </c>
      <c r="X708" s="270" t="str">
        <f>[1]!s_info_name(W708)</f>
        <v>兴胜创建</v>
      </c>
      <c r="Y708" s="335" t="str">
        <f>IF($Y$3="申万一级行业",[1]!s_info_industry_sw_2021(W708,公司分析!D$5,1),IF($Y$3="申万二级行业",[1]!s_info_industry_sw_2021(W708,公司分析!D$5,2),IF($Y$3="申万三级行业",[1]!s_info_industry_sw_2021(W708,公司分析!D$5,3),IF($Y$3="wind一级行业",[1]!s_info_industry_gics(W708,1),IF($Y$3="wind二级行业",[1]!s_info_industry_gics(W708,2),IF($Y$3="wind三级行业",[1]!s_info_industry_gics(W708,3),IF($Y$3="wind四级行业",[1]!s_info_industry_gics(W708,4),IF($Y$3="证监会门类行业",[1]!s_info_industry_csrc12_n(W708,公司分析!D$5,1),""))))))))</f>
        <v>建筑与工程</v>
      </c>
      <c r="Z708" s="298" t="str">
        <f>IF(Y708=行业比较!$E$6,ROW(),"")</f>
        <v/>
      </c>
      <c r="AA708" s="125"/>
      <c r="AB708" s="125"/>
      <c r="AC708" s="125"/>
      <c r="AD708" s="125"/>
      <c r="AE708" s="125"/>
      <c r="AF708" s="125"/>
      <c r="AG708" s="125"/>
      <c r="AH708" s="125"/>
      <c r="AI708" s="125"/>
      <c r="AJ708" s="125"/>
      <c r="AK708" s="125"/>
      <c r="AL708" s="125"/>
      <c r="AM708" s="125"/>
      <c r="AN708" s="125"/>
      <c r="AO708" s="125"/>
      <c r="AP708" s="125"/>
    </row>
    <row r="709" spans="2:42" x14ac:dyDescent="0.35">
      <c r="B709" s="125"/>
      <c r="C709" s="125"/>
      <c r="D709" s="125"/>
      <c r="E709" s="125"/>
      <c r="F709" s="125"/>
      <c r="G709" s="125"/>
      <c r="H709" s="125"/>
      <c r="I709" s="269"/>
      <c r="J709" s="134"/>
      <c r="K709" s="134"/>
      <c r="L709" s="134"/>
      <c r="M709" s="134"/>
      <c r="N709" s="286"/>
      <c r="O709" s="286"/>
      <c r="P709" s="125"/>
      <c r="Q709" s="125"/>
      <c r="R709" s="125"/>
      <c r="S709" s="125"/>
      <c r="T709" s="125"/>
      <c r="U709" s="297"/>
      <c r="V709" s="253">
        <f t="shared" ref="V709:V772" si="19">IF(Z709="",0,RANK(Z709,Z:Z,1))</f>
        <v>0</v>
      </c>
      <c r="W709" s="348" t="str">
        <f>IF(板块成分!B711="","",板块成分!B711)</f>
        <v>0897.HK</v>
      </c>
      <c r="X709" s="270" t="str">
        <f>[1]!s_info_name(W709)</f>
        <v>位元堂</v>
      </c>
      <c r="Y709" s="335" t="str">
        <f>IF($Y$3="申万一级行业",[1]!s_info_industry_sw_2021(W709,公司分析!D$5,1),IF($Y$3="申万二级行业",[1]!s_info_industry_sw_2021(W709,公司分析!D$5,2),IF($Y$3="申万三级行业",[1]!s_info_industry_sw_2021(W709,公司分析!D$5,3),IF($Y$3="wind一级行业",[1]!s_info_industry_gics(W709,1),IF($Y$3="wind二级行业",[1]!s_info_industry_gics(W709,2),IF($Y$3="wind三级行业",[1]!s_info_industry_gics(W709,3),IF($Y$3="wind四级行业",[1]!s_info_industry_gics(W709,4),IF($Y$3="证监会门类行业",[1]!s_info_industry_csrc12_n(W709,公司分析!D$5,1),""))))))))</f>
        <v>中药</v>
      </c>
      <c r="Z709" s="298" t="str">
        <f>IF(Y709=行业比较!$E$6,ROW(),"")</f>
        <v/>
      </c>
      <c r="AA709" s="125"/>
      <c r="AB709" s="125"/>
      <c r="AC709" s="125"/>
      <c r="AD709" s="125"/>
      <c r="AE709" s="125"/>
      <c r="AF709" s="125"/>
      <c r="AG709" s="125"/>
      <c r="AH709" s="125"/>
      <c r="AI709" s="125"/>
      <c r="AJ709" s="125"/>
      <c r="AK709" s="125"/>
      <c r="AL709" s="125"/>
      <c r="AM709" s="125"/>
      <c r="AN709" s="125"/>
      <c r="AO709" s="125"/>
      <c r="AP709" s="125"/>
    </row>
    <row r="710" spans="2:42" x14ac:dyDescent="0.35">
      <c r="B710" s="125"/>
      <c r="C710" s="125"/>
      <c r="D710" s="125"/>
      <c r="E710" s="125"/>
      <c r="F710" s="125"/>
      <c r="G710" s="125"/>
      <c r="H710" s="125"/>
      <c r="I710" s="269"/>
      <c r="J710" s="134"/>
      <c r="K710" s="134"/>
      <c r="L710" s="134"/>
      <c r="M710" s="134"/>
      <c r="N710" s="286"/>
      <c r="O710" s="286"/>
      <c r="P710" s="125"/>
      <c r="Q710" s="125"/>
      <c r="R710" s="125"/>
      <c r="S710" s="125"/>
      <c r="T710" s="125"/>
      <c r="U710" s="297"/>
      <c r="V710" s="253">
        <f t="shared" si="19"/>
        <v>0</v>
      </c>
      <c r="W710" s="348" t="str">
        <f>IF(板块成分!B712="","",板块成分!B712)</f>
        <v>0898.HK</v>
      </c>
      <c r="X710" s="270" t="str">
        <f>[1]!s_info_name(W710)</f>
        <v>万事昌国际</v>
      </c>
      <c r="Y710" s="335" t="str">
        <f>IF($Y$3="申万一级行业",[1]!s_info_industry_sw_2021(W710,公司分析!D$5,1),IF($Y$3="申万二级行业",[1]!s_info_industry_sw_2021(W710,公司分析!D$5,2),IF($Y$3="申万三级行业",[1]!s_info_industry_sw_2021(W710,公司分析!D$5,3),IF($Y$3="wind一级行业",[1]!s_info_industry_gics(W710,1),IF($Y$3="wind二级行业",[1]!s_info_industry_gics(W710,2),IF($Y$3="wind三级行业",[1]!s_info_industry_gics(W710,3),IF($Y$3="wind四级行业",[1]!s_info_industry_gics(W710,4),IF($Y$3="证监会门类行业",[1]!s_info_industry_csrc12_n(W710,公司分析!D$5,1),""))))))))</f>
        <v>房地产经营公司</v>
      </c>
      <c r="Z710" s="298" t="str">
        <f>IF(Y710=行业比较!$E$6,ROW(),"")</f>
        <v/>
      </c>
      <c r="AA710" s="125"/>
      <c r="AB710" s="125"/>
      <c r="AC710" s="125"/>
      <c r="AD710" s="125"/>
      <c r="AE710" s="125"/>
      <c r="AF710" s="125"/>
      <c r="AG710" s="125"/>
      <c r="AH710" s="125"/>
      <c r="AI710" s="125"/>
      <c r="AJ710" s="125"/>
      <c r="AK710" s="125"/>
      <c r="AL710" s="125"/>
      <c r="AM710" s="125"/>
      <c r="AN710" s="125"/>
      <c r="AO710" s="125"/>
      <c r="AP710" s="125"/>
    </row>
    <row r="711" spans="2:42" x14ac:dyDescent="0.35">
      <c r="B711" s="125"/>
      <c r="C711" s="125"/>
      <c r="D711" s="125"/>
      <c r="E711" s="125"/>
      <c r="F711" s="125"/>
      <c r="G711" s="125"/>
      <c r="H711" s="125"/>
      <c r="I711" s="269"/>
      <c r="J711" s="134"/>
      <c r="K711" s="134"/>
      <c r="L711" s="134"/>
      <c r="M711" s="134"/>
      <c r="N711" s="286"/>
      <c r="O711" s="286"/>
      <c r="P711" s="125"/>
      <c r="Q711" s="125"/>
      <c r="R711" s="125"/>
      <c r="S711" s="125"/>
      <c r="T711" s="125"/>
      <c r="U711" s="297"/>
      <c r="V711" s="253">
        <f t="shared" si="19"/>
        <v>0</v>
      </c>
      <c r="W711" s="348" t="str">
        <f>IF(板块成分!B713="","",板块成分!B713)</f>
        <v>0899.HK</v>
      </c>
      <c r="X711" s="270" t="str">
        <f>[1]!s_info_name(W711)</f>
        <v>中加国信</v>
      </c>
      <c r="Y711" s="335" t="str">
        <f>IF($Y$3="申万一级行业",[1]!s_info_industry_sw_2021(W711,公司分析!D$5,1),IF($Y$3="申万二级行业",[1]!s_info_industry_sw_2021(W711,公司分析!D$5,2),IF($Y$3="申万三级行业",[1]!s_info_industry_sw_2021(W711,公司分析!D$5,3),IF($Y$3="wind一级行业",[1]!s_info_industry_gics(W711,1),IF($Y$3="wind二级行业",[1]!s_info_industry_gics(W711,2),IF($Y$3="wind三级行业",[1]!s_info_industry_gics(W711,3),IF($Y$3="wind四级行业",[1]!s_info_industry_gics(W711,4),IF($Y$3="证监会门类行业",[1]!s_info_industry_csrc12_n(W711,公司分析!D$5,1),""))))))))</f>
        <v>多样化房地产活动</v>
      </c>
      <c r="Z711" s="298" t="str">
        <f>IF(Y711=行业比较!$E$6,ROW(),"")</f>
        <v/>
      </c>
      <c r="AA711" s="125"/>
      <c r="AB711" s="125"/>
      <c r="AC711" s="125"/>
      <c r="AD711" s="125"/>
      <c r="AE711" s="125"/>
      <c r="AF711" s="125"/>
      <c r="AG711" s="125"/>
      <c r="AH711" s="125"/>
      <c r="AI711" s="125"/>
      <c r="AJ711" s="125"/>
      <c r="AK711" s="125"/>
      <c r="AL711" s="125"/>
      <c r="AM711" s="125"/>
      <c r="AN711" s="125"/>
      <c r="AO711" s="125"/>
      <c r="AP711" s="125"/>
    </row>
    <row r="712" spans="2:42" x14ac:dyDescent="0.35">
      <c r="B712" s="125"/>
      <c r="C712" s="125"/>
      <c r="D712" s="125"/>
      <c r="E712" s="125"/>
      <c r="F712" s="125"/>
      <c r="G712" s="125"/>
      <c r="H712" s="125"/>
      <c r="I712" s="269"/>
      <c r="J712" s="134"/>
      <c r="K712" s="134"/>
      <c r="L712" s="134"/>
      <c r="M712" s="134"/>
      <c r="N712" s="286"/>
      <c r="O712" s="286"/>
      <c r="P712" s="125"/>
      <c r="Q712" s="125"/>
      <c r="R712" s="125"/>
      <c r="S712" s="125"/>
      <c r="T712" s="125"/>
      <c r="U712" s="297"/>
      <c r="V712" s="253">
        <f t="shared" si="19"/>
        <v>0</v>
      </c>
      <c r="W712" s="348" t="str">
        <f>IF(板块成分!B714="","",板块成分!B714)</f>
        <v>0900.HK</v>
      </c>
      <c r="X712" s="270" t="str">
        <f>[1]!s_info_name(W712)</f>
        <v>AEON CREDIT</v>
      </c>
      <c r="Y712" s="335" t="str">
        <f>IF($Y$3="申万一级行业",[1]!s_info_industry_sw_2021(W712,公司分析!D$5,1),IF($Y$3="申万二级行业",[1]!s_info_industry_sw_2021(W712,公司分析!D$5,2),IF($Y$3="申万三级行业",[1]!s_info_industry_sw_2021(W712,公司分析!D$5,3),IF($Y$3="wind一级行业",[1]!s_info_industry_gics(W712,1),IF($Y$3="wind二级行业",[1]!s_info_industry_gics(W712,2),IF($Y$3="wind三级行业",[1]!s_info_industry_gics(W712,3),IF($Y$3="wind四级行业",[1]!s_info_industry_gics(W712,4),IF($Y$3="证监会门类行业",[1]!s_info_industry_csrc12_n(W712,公司分析!D$5,1),""))))))))</f>
        <v>消费信贷</v>
      </c>
      <c r="Z712" s="298" t="str">
        <f>IF(Y712=行业比较!$E$6,ROW(),"")</f>
        <v/>
      </c>
      <c r="AA712" s="125"/>
      <c r="AB712" s="125"/>
      <c r="AC712" s="125"/>
      <c r="AD712" s="125"/>
      <c r="AE712" s="125"/>
      <c r="AF712" s="125"/>
      <c r="AG712" s="125"/>
      <c r="AH712" s="125"/>
      <c r="AI712" s="125"/>
      <c r="AJ712" s="125"/>
      <c r="AK712" s="125"/>
      <c r="AL712" s="125"/>
      <c r="AM712" s="125"/>
      <c r="AN712" s="125"/>
      <c r="AO712" s="125"/>
      <c r="AP712" s="125"/>
    </row>
    <row r="713" spans="2:42" x14ac:dyDescent="0.35">
      <c r="B713" s="125"/>
      <c r="C713" s="125"/>
      <c r="D713" s="125"/>
      <c r="E713" s="125"/>
      <c r="F713" s="125"/>
      <c r="G713" s="125"/>
      <c r="H713" s="125"/>
      <c r="I713" s="269"/>
      <c r="J713" s="134"/>
      <c r="K713" s="134"/>
      <c r="L713" s="134"/>
      <c r="M713" s="134"/>
      <c r="N713" s="286"/>
      <c r="O713" s="286"/>
      <c r="P713" s="125"/>
      <c r="Q713" s="125"/>
      <c r="R713" s="125"/>
      <c r="S713" s="125"/>
      <c r="T713" s="125"/>
      <c r="U713" s="297"/>
      <c r="V713" s="253">
        <f t="shared" si="19"/>
        <v>0</v>
      </c>
      <c r="W713" s="348" t="str">
        <f>IF(板块成分!B715="","",板块成分!B715)</f>
        <v>0901.HK</v>
      </c>
      <c r="X713" s="270" t="str">
        <f>[1]!s_info_name(W713)</f>
        <v>金石投资集团</v>
      </c>
      <c r="Y713" s="335" t="str">
        <f>IF($Y$3="申万一级行业",[1]!s_info_industry_sw_2021(W713,公司分析!D$5,1),IF($Y$3="申万二级行业",[1]!s_info_industry_sw_2021(W713,公司分析!D$5,2),IF($Y$3="申万三级行业",[1]!s_info_industry_sw_2021(W713,公司分析!D$5,3),IF($Y$3="wind一级行业",[1]!s_info_industry_gics(W713,1),IF($Y$3="wind二级行业",[1]!s_info_industry_gics(W713,2),IF($Y$3="wind三级行业",[1]!s_info_industry_gics(W713,3),IF($Y$3="wind四级行业",[1]!s_info_industry_gics(W713,4),IF($Y$3="证监会门类行业",[1]!s_info_industry_csrc12_n(W713,公司分析!D$5,1),""))))))))</f>
        <v>资产管理与托管银行</v>
      </c>
      <c r="Z713" s="298" t="str">
        <f>IF(Y713=行业比较!$E$6,ROW(),"")</f>
        <v/>
      </c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5"/>
      <c r="AK713" s="125"/>
      <c r="AL713" s="125"/>
      <c r="AM713" s="125"/>
      <c r="AN713" s="125"/>
      <c r="AO713" s="125"/>
      <c r="AP713" s="125"/>
    </row>
    <row r="714" spans="2:42" x14ac:dyDescent="0.35">
      <c r="B714" s="125"/>
      <c r="C714" s="125"/>
      <c r="D714" s="125"/>
      <c r="E714" s="125"/>
      <c r="F714" s="125"/>
      <c r="G714" s="125"/>
      <c r="H714" s="125"/>
      <c r="I714" s="269"/>
      <c r="J714" s="134"/>
      <c r="K714" s="134"/>
      <c r="L714" s="134"/>
      <c r="M714" s="134"/>
      <c r="N714" s="286"/>
      <c r="O714" s="286"/>
      <c r="P714" s="125"/>
      <c r="Q714" s="125"/>
      <c r="R714" s="125"/>
      <c r="S714" s="125"/>
      <c r="T714" s="125"/>
      <c r="U714" s="297"/>
      <c r="V714" s="253">
        <f t="shared" si="19"/>
        <v>0</v>
      </c>
      <c r="W714" s="348" t="str">
        <f>IF(板块成分!B716="","",板块成分!B716)</f>
        <v>0902.HK</v>
      </c>
      <c r="X714" s="270" t="str">
        <f>[1]!s_info_name(W714)</f>
        <v>华能国际电力股份</v>
      </c>
      <c r="Y714" s="335" t="str">
        <f>IF($Y$3="申万一级行业",[1]!s_info_industry_sw_2021(W714,公司分析!D$5,1),IF($Y$3="申万二级行业",[1]!s_info_industry_sw_2021(W714,公司分析!D$5,2),IF($Y$3="申万三级行业",[1]!s_info_industry_sw_2021(W714,公司分析!D$5,3),IF($Y$3="wind一级行业",[1]!s_info_industry_gics(W714,1),IF($Y$3="wind二级行业",[1]!s_info_industry_gics(W714,2),IF($Y$3="wind三级行业",[1]!s_info_industry_gics(W714,3),IF($Y$3="wind四级行业",[1]!s_info_industry_gics(W714,4),IF($Y$3="证监会门类行业",[1]!s_info_industry_csrc12_n(W714,公司分析!D$5,1),""))))))))</f>
        <v>电力</v>
      </c>
      <c r="Z714" s="298" t="str">
        <f>IF(Y714=行业比较!$E$6,ROW(),"")</f>
        <v/>
      </c>
      <c r="AA714" s="125"/>
      <c r="AB714" s="125"/>
      <c r="AC714" s="125"/>
      <c r="AD714" s="125"/>
      <c r="AE714" s="125"/>
      <c r="AF714" s="125"/>
      <c r="AG714" s="125"/>
      <c r="AH714" s="125"/>
      <c r="AI714" s="125"/>
      <c r="AJ714" s="125"/>
      <c r="AK714" s="125"/>
      <c r="AL714" s="125"/>
      <c r="AM714" s="125"/>
      <c r="AN714" s="125"/>
      <c r="AO714" s="125"/>
      <c r="AP714" s="125"/>
    </row>
    <row r="715" spans="2:42" x14ac:dyDescent="0.35">
      <c r="B715" s="125"/>
      <c r="C715" s="125"/>
      <c r="D715" s="125"/>
      <c r="E715" s="125"/>
      <c r="F715" s="125"/>
      <c r="G715" s="125"/>
      <c r="H715" s="125"/>
      <c r="I715" s="269"/>
      <c r="J715" s="134"/>
      <c r="K715" s="134"/>
      <c r="L715" s="134"/>
      <c r="M715" s="134"/>
      <c r="N715" s="286"/>
      <c r="O715" s="286"/>
      <c r="P715" s="125"/>
      <c r="Q715" s="125"/>
      <c r="R715" s="125"/>
      <c r="S715" s="125"/>
      <c r="T715" s="125"/>
      <c r="U715" s="297"/>
      <c r="V715" s="253">
        <f t="shared" si="19"/>
        <v>0</v>
      </c>
      <c r="W715" s="348" t="str">
        <f>IF(板块成分!B717="","",板块成分!B717)</f>
        <v>0905.HK</v>
      </c>
      <c r="X715" s="270" t="str">
        <f>[1]!s_info_name(W715)</f>
        <v>胡桃资本</v>
      </c>
      <c r="Y715" s="335" t="str">
        <f>IF($Y$3="申万一级行业",[1]!s_info_industry_sw_2021(W715,公司分析!D$5,1),IF($Y$3="申万二级行业",[1]!s_info_industry_sw_2021(W715,公司分析!D$5,2),IF($Y$3="申万三级行业",[1]!s_info_industry_sw_2021(W715,公司分析!D$5,3),IF($Y$3="wind一级行业",[1]!s_info_industry_gics(W715,1),IF($Y$3="wind二级行业",[1]!s_info_industry_gics(W715,2),IF($Y$3="wind三级行业",[1]!s_info_industry_gics(W715,3),IF($Y$3="wind四级行业",[1]!s_info_industry_gics(W715,4),IF($Y$3="证监会门类行业",[1]!s_info_industry_csrc12_n(W715,公司分析!D$5,1),""))))))))</f>
        <v>资产管理与托管银行</v>
      </c>
      <c r="Z715" s="298" t="str">
        <f>IF(Y715=行业比较!$E$6,ROW(),"")</f>
        <v/>
      </c>
      <c r="AA715" s="125"/>
      <c r="AB715" s="125"/>
      <c r="AC715" s="125"/>
      <c r="AD715" s="125"/>
      <c r="AE715" s="125"/>
      <c r="AF715" s="125"/>
      <c r="AG715" s="125"/>
      <c r="AH715" s="125"/>
      <c r="AI715" s="125"/>
      <c r="AJ715" s="125"/>
      <c r="AK715" s="125"/>
      <c r="AL715" s="125"/>
      <c r="AM715" s="125"/>
      <c r="AN715" s="125"/>
      <c r="AO715" s="125"/>
      <c r="AP715" s="125"/>
    </row>
    <row r="716" spans="2:42" x14ac:dyDescent="0.35">
      <c r="B716" s="125"/>
      <c r="C716" s="125"/>
      <c r="D716" s="125"/>
      <c r="E716" s="125"/>
      <c r="F716" s="125"/>
      <c r="G716" s="125"/>
      <c r="H716" s="125"/>
      <c r="I716" s="269"/>
      <c r="J716" s="134"/>
      <c r="K716" s="134"/>
      <c r="L716" s="134"/>
      <c r="M716" s="134"/>
      <c r="N716" s="286"/>
      <c r="O716" s="286"/>
      <c r="P716" s="125"/>
      <c r="Q716" s="125"/>
      <c r="R716" s="125"/>
      <c r="S716" s="125"/>
      <c r="T716" s="125"/>
      <c r="U716" s="297"/>
      <c r="V716" s="253">
        <f t="shared" si="19"/>
        <v>0</v>
      </c>
      <c r="W716" s="348" t="str">
        <f>IF(板块成分!B718="","",板块成分!B718)</f>
        <v>0906.HK</v>
      </c>
      <c r="X716" s="270" t="str">
        <f>[1]!s_info_name(W716)</f>
        <v>中粮包装</v>
      </c>
      <c r="Y716" s="335" t="str">
        <f>IF($Y$3="申万一级行业",[1]!s_info_industry_sw_2021(W716,公司分析!D$5,1),IF($Y$3="申万二级行业",[1]!s_info_industry_sw_2021(W716,公司分析!D$5,2),IF($Y$3="申万三级行业",[1]!s_info_industry_sw_2021(W716,公司分析!D$5,3),IF($Y$3="wind一级行业",[1]!s_info_industry_gics(W716,1),IF($Y$3="wind二级行业",[1]!s_info_industry_gics(W716,2),IF($Y$3="wind三级行业",[1]!s_info_industry_gics(W716,3),IF($Y$3="wind四级行业",[1]!s_info_industry_gics(W716,4),IF($Y$3="证监会门类行业",[1]!s_info_industry_csrc12_n(W716,公司分析!D$5,1),""))))))))</f>
        <v>金属与玻璃容器</v>
      </c>
      <c r="Z716" s="298" t="str">
        <f>IF(Y716=行业比较!$E$6,ROW(),"")</f>
        <v/>
      </c>
      <c r="AA716" s="125"/>
      <c r="AB716" s="125"/>
      <c r="AC716" s="125"/>
      <c r="AD716" s="125"/>
      <c r="AE716" s="125"/>
      <c r="AF716" s="125"/>
      <c r="AG716" s="125"/>
      <c r="AH716" s="125"/>
      <c r="AI716" s="125"/>
      <c r="AJ716" s="125"/>
      <c r="AK716" s="125"/>
      <c r="AL716" s="125"/>
      <c r="AM716" s="125"/>
      <c r="AN716" s="125"/>
      <c r="AO716" s="125"/>
      <c r="AP716" s="125"/>
    </row>
    <row r="717" spans="2:42" x14ac:dyDescent="0.35">
      <c r="B717" s="125"/>
      <c r="C717" s="125"/>
      <c r="D717" s="125"/>
      <c r="E717" s="125"/>
      <c r="F717" s="125"/>
      <c r="G717" s="125"/>
      <c r="H717" s="125"/>
      <c r="I717" s="269"/>
      <c r="J717" s="134"/>
      <c r="K717" s="134"/>
      <c r="L717" s="134"/>
      <c r="M717" s="134"/>
      <c r="N717" s="286"/>
      <c r="O717" s="286"/>
      <c r="P717" s="125"/>
      <c r="Q717" s="125"/>
      <c r="R717" s="125"/>
      <c r="S717" s="125"/>
      <c r="T717" s="125"/>
      <c r="U717" s="297"/>
      <c r="V717" s="253">
        <f t="shared" si="19"/>
        <v>0</v>
      </c>
      <c r="W717" s="348" t="str">
        <f>IF(板块成分!B719="","",板块成分!B719)</f>
        <v>0907.HK</v>
      </c>
      <c r="X717" s="270" t="str">
        <f>[1]!s_info_name(W717)</f>
        <v>高雅光学</v>
      </c>
      <c r="Y717" s="335" t="str">
        <f>IF($Y$3="申万一级行业",[1]!s_info_industry_sw_2021(W717,公司分析!D$5,1),IF($Y$3="申万二级行业",[1]!s_info_industry_sw_2021(W717,公司分析!D$5,2),IF($Y$3="申万三级行业",[1]!s_info_industry_sw_2021(W717,公司分析!D$5,3),IF($Y$3="wind一级行业",[1]!s_info_industry_gics(W717,1),IF($Y$3="wind二级行业",[1]!s_info_industry_gics(W717,2),IF($Y$3="wind三级行业",[1]!s_info_industry_gics(W717,3),IF($Y$3="wind四级行业",[1]!s_info_industry_gics(W717,4),IF($Y$3="证监会门类行业",[1]!s_info_industry_csrc12_n(W717,公司分析!D$5,1),""))))))))</f>
        <v>休闲用品</v>
      </c>
      <c r="Z717" s="298" t="str">
        <f>IF(Y717=行业比较!$E$6,ROW(),"")</f>
        <v/>
      </c>
      <c r="AA717" s="125"/>
      <c r="AB717" s="125"/>
      <c r="AC717" s="125"/>
      <c r="AD717" s="125"/>
      <c r="AE717" s="125"/>
      <c r="AF717" s="125"/>
      <c r="AG717" s="125"/>
      <c r="AH717" s="125"/>
      <c r="AI717" s="125"/>
      <c r="AJ717" s="125"/>
      <c r="AK717" s="125"/>
      <c r="AL717" s="125"/>
      <c r="AM717" s="125"/>
      <c r="AN717" s="125"/>
      <c r="AO717" s="125"/>
      <c r="AP717" s="125"/>
    </row>
    <row r="718" spans="2:42" x14ac:dyDescent="0.35">
      <c r="B718" s="125"/>
      <c r="C718" s="125"/>
      <c r="D718" s="125"/>
      <c r="E718" s="125"/>
      <c r="F718" s="125"/>
      <c r="G718" s="125"/>
      <c r="H718" s="125"/>
      <c r="I718" s="269"/>
      <c r="J718" s="134"/>
      <c r="K718" s="134"/>
      <c r="L718" s="134"/>
      <c r="M718" s="134"/>
      <c r="N718" s="286"/>
      <c r="O718" s="286"/>
      <c r="P718" s="125"/>
      <c r="Q718" s="125"/>
      <c r="R718" s="125"/>
      <c r="S718" s="125"/>
      <c r="T718" s="125"/>
      <c r="U718" s="297"/>
      <c r="V718" s="253">
        <f t="shared" si="19"/>
        <v>5</v>
      </c>
      <c r="W718" s="348" t="str">
        <f>IF(板块成分!B720="","",板块成分!B720)</f>
        <v>0909.HK</v>
      </c>
      <c r="X718" s="270" t="str">
        <f>[1]!s_info_name(W718)</f>
        <v>明源云</v>
      </c>
      <c r="Y718" s="335" t="str">
        <f>IF($Y$3="申万一级行业",[1]!s_info_industry_sw_2021(W718,公司分析!D$5,1),IF($Y$3="申万二级行业",[1]!s_info_industry_sw_2021(W718,公司分析!D$5,2),IF($Y$3="申万三级行业",[1]!s_info_industry_sw_2021(W718,公司分析!D$5,3),IF($Y$3="wind一级行业",[1]!s_info_industry_gics(W718,1),IF($Y$3="wind二级行业",[1]!s_info_industry_gics(W718,2),IF($Y$3="wind三级行业",[1]!s_info_industry_gics(W718,3),IF($Y$3="wind四级行业",[1]!s_info_industry_gics(W718,4),IF($Y$3="证监会门类行业",[1]!s_info_industry_csrc12_n(W718,公司分析!D$5,1),""))))))))</f>
        <v>互联网软件与服务</v>
      </c>
      <c r="Z718" s="298">
        <f>IF(Y718=行业比较!$E$6,ROW(),"")</f>
        <v>718</v>
      </c>
      <c r="AA718" s="125"/>
      <c r="AB718" s="125"/>
      <c r="AC718" s="125"/>
      <c r="AD718" s="125"/>
      <c r="AE718" s="125"/>
      <c r="AF718" s="125"/>
      <c r="AG718" s="125"/>
      <c r="AH718" s="125"/>
      <c r="AI718" s="125"/>
      <c r="AJ718" s="125"/>
      <c r="AK718" s="125"/>
      <c r="AL718" s="125"/>
      <c r="AM718" s="125"/>
      <c r="AN718" s="125"/>
      <c r="AO718" s="125"/>
      <c r="AP718" s="125"/>
    </row>
    <row r="719" spans="2:42" x14ac:dyDescent="0.35">
      <c r="B719" s="125"/>
      <c r="C719" s="125"/>
      <c r="D719" s="125"/>
      <c r="E719" s="125"/>
      <c r="F719" s="125"/>
      <c r="G719" s="125"/>
      <c r="H719" s="125"/>
      <c r="I719" s="269"/>
      <c r="J719" s="134"/>
      <c r="K719" s="134"/>
      <c r="L719" s="134"/>
      <c r="M719" s="134"/>
      <c r="N719" s="286"/>
      <c r="O719" s="286"/>
      <c r="P719" s="125"/>
      <c r="Q719" s="125"/>
      <c r="R719" s="125"/>
      <c r="S719" s="125"/>
      <c r="T719" s="125"/>
      <c r="U719" s="297"/>
      <c r="V719" s="253">
        <f t="shared" si="19"/>
        <v>0</v>
      </c>
      <c r="W719" s="348" t="str">
        <f>IF(板块成分!B721="","",板块成分!B721)</f>
        <v>0910.HK</v>
      </c>
      <c r="X719" s="270" t="str">
        <f>[1]!s_info_name(W719)</f>
        <v>中国三迪</v>
      </c>
      <c r="Y719" s="335" t="str">
        <f>IF($Y$3="申万一级行业",[1]!s_info_industry_sw_2021(W719,公司分析!D$5,1),IF($Y$3="申万二级行业",[1]!s_info_industry_sw_2021(W719,公司分析!D$5,2),IF($Y$3="申万三级行业",[1]!s_info_industry_sw_2021(W719,公司分析!D$5,3),IF($Y$3="wind一级行业",[1]!s_info_industry_gics(W719,1),IF($Y$3="wind二级行业",[1]!s_info_industry_gics(W719,2),IF($Y$3="wind三级行业",[1]!s_info_industry_gics(W719,3),IF($Y$3="wind四级行业",[1]!s_info_industry_gics(W719,4),IF($Y$3="证监会门类行业",[1]!s_info_industry_csrc12_n(W719,公司分析!D$5,1),""))))))))</f>
        <v>房地产经营公司</v>
      </c>
      <c r="Z719" s="298" t="str">
        <f>IF(Y719=行业比较!$E$6,ROW(),"")</f>
        <v/>
      </c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5"/>
      <c r="AK719" s="125"/>
      <c r="AL719" s="125"/>
      <c r="AM719" s="125"/>
      <c r="AN719" s="125"/>
      <c r="AO719" s="125"/>
      <c r="AP719" s="125"/>
    </row>
    <row r="720" spans="2:42" x14ac:dyDescent="0.35">
      <c r="B720" s="125"/>
      <c r="C720" s="125"/>
      <c r="D720" s="125"/>
      <c r="E720" s="125"/>
      <c r="F720" s="125"/>
      <c r="G720" s="125"/>
      <c r="H720" s="125"/>
      <c r="I720" s="269"/>
      <c r="J720" s="134"/>
      <c r="K720" s="134"/>
      <c r="L720" s="134"/>
      <c r="M720" s="134"/>
      <c r="N720" s="286"/>
      <c r="O720" s="286"/>
      <c r="P720" s="125"/>
      <c r="Q720" s="125"/>
      <c r="R720" s="125"/>
      <c r="S720" s="125"/>
      <c r="T720" s="125"/>
      <c r="U720" s="297"/>
      <c r="V720" s="253">
        <f t="shared" si="19"/>
        <v>0</v>
      </c>
      <c r="W720" s="348" t="str">
        <f>IF(板块成分!B722="","",板块成分!B722)</f>
        <v>0911.HK</v>
      </c>
      <c r="X720" s="270" t="str">
        <f>[1]!s_info_name(W720)</f>
        <v>前海健康</v>
      </c>
      <c r="Y720" s="335" t="str">
        <f>IF($Y$3="申万一级行业",[1]!s_info_industry_sw_2021(W720,公司分析!D$5,1),IF($Y$3="申万二级行业",[1]!s_info_industry_sw_2021(W720,公司分析!D$5,2),IF($Y$3="申万三级行业",[1]!s_info_industry_sw_2021(W720,公司分析!D$5,3),IF($Y$3="wind一级行业",[1]!s_info_industry_gics(W720,1),IF($Y$3="wind二级行业",[1]!s_info_industry_gics(W720,2),IF($Y$3="wind三级行业",[1]!s_info_industry_gics(W720,3),IF($Y$3="wind四级行业",[1]!s_info_industry_gics(W720,4),IF($Y$3="证监会门类行业",[1]!s_info_industry_csrc12_n(W720,公司分析!D$5,1),""))))))))</f>
        <v>消费品经销商</v>
      </c>
      <c r="Z720" s="298" t="str">
        <f>IF(Y720=行业比较!$E$6,ROW(),"")</f>
        <v/>
      </c>
      <c r="AA720" s="125"/>
      <c r="AB720" s="125"/>
      <c r="AC720" s="125"/>
      <c r="AD720" s="125"/>
      <c r="AE720" s="125"/>
      <c r="AF720" s="125"/>
      <c r="AG720" s="125"/>
      <c r="AH720" s="125"/>
      <c r="AI720" s="125"/>
      <c r="AJ720" s="125"/>
      <c r="AK720" s="125"/>
      <c r="AL720" s="125"/>
      <c r="AM720" s="125"/>
      <c r="AN720" s="125"/>
      <c r="AO720" s="125"/>
      <c r="AP720" s="125"/>
    </row>
    <row r="721" spans="2:42" x14ac:dyDescent="0.35">
      <c r="B721" s="125"/>
      <c r="C721" s="125"/>
      <c r="D721" s="125"/>
      <c r="E721" s="125"/>
      <c r="F721" s="125"/>
      <c r="G721" s="125"/>
      <c r="H721" s="125"/>
      <c r="I721" s="269"/>
      <c r="J721" s="134"/>
      <c r="K721" s="134"/>
      <c r="L721" s="134"/>
      <c r="M721" s="134"/>
      <c r="N721" s="286"/>
      <c r="O721" s="286"/>
      <c r="P721" s="125"/>
      <c r="Q721" s="125"/>
      <c r="R721" s="125"/>
      <c r="S721" s="125"/>
      <c r="T721" s="125"/>
      <c r="U721" s="297"/>
      <c r="V721" s="253">
        <f t="shared" si="19"/>
        <v>0</v>
      </c>
      <c r="W721" s="348" t="str">
        <f>IF(板块成分!B723="","",板块成分!B723)</f>
        <v>0912.HK</v>
      </c>
      <c r="X721" s="270" t="str">
        <f>[1]!s_info_name(W721)</f>
        <v>信佳国际</v>
      </c>
      <c r="Y721" s="335" t="str">
        <f>IF($Y$3="申万一级行业",[1]!s_info_industry_sw_2021(W721,公司分析!D$5,1),IF($Y$3="申万二级行业",[1]!s_info_industry_sw_2021(W721,公司分析!D$5,2),IF($Y$3="申万三级行业",[1]!s_info_industry_sw_2021(W721,公司分析!D$5,3),IF($Y$3="wind一级行业",[1]!s_info_industry_gics(W721,1),IF($Y$3="wind二级行业",[1]!s_info_industry_gics(W721,2),IF($Y$3="wind三级行业",[1]!s_info_industry_gics(W721,3),IF($Y$3="wind四级行业",[1]!s_info_industry_gics(W721,4),IF($Y$3="证监会门类行业",[1]!s_info_industry_csrc12_n(W721,公司分析!D$5,1),""))))))))</f>
        <v>消费电子产品</v>
      </c>
      <c r="Z721" s="298" t="str">
        <f>IF(Y721=行业比较!$E$6,ROW(),"")</f>
        <v/>
      </c>
      <c r="AA721" s="125"/>
      <c r="AB721" s="125"/>
      <c r="AC721" s="125"/>
      <c r="AD721" s="125"/>
      <c r="AE721" s="125"/>
      <c r="AF721" s="125"/>
      <c r="AG721" s="125"/>
      <c r="AH721" s="125"/>
      <c r="AI721" s="125"/>
      <c r="AJ721" s="125"/>
      <c r="AK721" s="125"/>
      <c r="AL721" s="125"/>
      <c r="AM721" s="125"/>
      <c r="AN721" s="125"/>
      <c r="AO721" s="125"/>
      <c r="AP721" s="125"/>
    </row>
    <row r="722" spans="2:42" x14ac:dyDescent="0.35">
      <c r="B722" s="125"/>
      <c r="C722" s="125"/>
      <c r="D722" s="125"/>
      <c r="E722" s="125"/>
      <c r="F722" s="125"/>
      <c r="G722" s="125"/>
      <c r="H722" s="125"/>
      <c r="I722" s="269"/>
      <c r="J722" s="134"/>
      <c r="K722" s="134"/>
      <c r="L722" s="134"/>
      <c r="M722" s="134"/>
      <c r="N722" s="286"/>
      <c r="O722" s="286"/>
      <c r="P722" s="125"/>
      <c r="Q722" s="125"/>
      <c r="R722" s="125"/>
      <c r="S722" s="125"/>
      <c r="T722" s="125"/>
      <c r="U722" s="297"/>
      <c r="V722" s="253">
        <f t="shared" si="19"/>
        <v>0</v>
      </c>
      <c r="W722" s="348" t="str">
        <f>IF(板块成分!B724="","",板块成分!B724)</f>
        <v>0913.HK</v>
      </c>
      <c r="X722" s="270" t="str">
        <f>[1]!s_info_name(W722)</f>
        <v>港湾数字</v>
      </c>
      <c r="Y722" s="335" t="str">
        <f>IF($Y$3="申万一级行业",[1]!s_info_industry_sw_2021(W722,公司分析!D$5,1),IF($Y$3="申万二级行业",[1]!s_info_industry_sw_2021(W722,公司分析!D$5,2),IF($Y$3="申万三级行业",[1]!s_info_industry_sw_2021(W722,公司分析!D$5,3),IF($Y$3="wind一级行业",[1]!s_info_industry_gics(W722,1),IF($Y$3="wind二级行业",[1]!s_info_industry_gics(W722,2),IF($Y$3="wind三级行业",[1]!s_info_industry_gics(W722,3),IF($Y$3="wind四级行业",[1]!s_info_industry_gics(W722,4),IF($Y$3="证监会门类行业",[1]!s_info_industry_csrc12_n(W722,公司分析!D$5,1),""))))))))</f>
        <v>资产管理与托管银行</v>
      </c>
      <c r="Z722" s="298" t="str">
        <f>IF(Y722=行业比较!$E$6,ROW(),"")</f>
        <v/>
      </c>
      <c r="AA722" s="125"/>
      <c r="AB722" s="125"/>
      <c r="AC722" s="125"/>
      <c r="AD722" s="125"/>
      <c r="AE722" s="125"/>
      <c r="AF722" s="125"/>
      <c r="AG722" s="125"/>
      <c r="AH722" s="125"/>
      <c r="AI722" s="125"/>
      <c r="AJ722" s="125"/>
      <c r="AK722" s="125"/>
      <c r="AL722" s="125"/>
      <c r="AM722" s="125"/>
      <c r="AN722" s="125"/>
      <c r="AO722" s="125"/>
      <c r="AP722" s="125"/>
    </row>
    <row r="723" spans="2:42" x14ac:dyDescent="0.35">
      <c r="B723" s="125"/>
      <c r="C723" s="125"/>
      <c r="D723" s="125"/>
      <c r="E723" s="125"/>
      <c r="F723" s="125"/>
      <c r="G723" s="125"/>
      <c r="H723" s="125"/>
      <c r="I723" s="269"/>
      <c r="J723" s="134"/>
      <c r="K723" s="134"/>
      <c r="L723" s="134"/>
      <c r="M723" s="134"/>
      <c r="N723" s="286"/>
      <c r="O723" s="286"/>
      <c r="P723" s="125"/>
      <c r="Q723" s="125"/>
      <c r="R723" s="125"/>
      <c r="S723" s="125"/>
      <c r="T723" s="125"/>
      <c r="U723" s="297"/>
      <c r="V723" s="253">
        <f t="shared" si="19"/>
        <v>0</v>
      </c>
      <c r="W723" s="348" t="str">
        <f>IF(板块成分!B725="","",板块成分!B725)</f>
        <v>0914.HK</v>
      </c>
      <c r="X723" s="270" t="str">
        <f>[1]!s_info_name(W723)</f>
        <v>海螺水泥</v>
      </c>
      <c r="Y723" s="335" t="str">
        <f>IF($Y$3="申万一级行业",[1]!s_info_industry_sw_2021(W723,公司分析!D$5,1),IF($Y$3="申万二级行业",[1]!s_info_industry_sw_2021(W723,公司分析!D$5,2),IF($Y$3="申万三级行业",[1]!s_info_industry_sw_2021(W723,公司分析!D$5,3),IF($Y$3="wind一级行业",[1]!s_info_industry_gics(W723,1),IF($Y$3="wind二级行业",[1]!s_info_industry_gics(W723,2),IF($Y$3="wind三级行业",[1]!s_info_industry_gics(W723,3),IF($Y$3="wind四级行业",[1]!s_info_industry_gics(W723,4),IF($Y$3="证监会门类行业",[1]!s_info_industry_csrc12_n(W723,公司分析!D$5,1),""))))))))</f>
        <v>建材</v>
      </c>
      <c r="Z723" s="298" t="str">
        <f>IF(Y723=行业比较!$E$6,ROW(),"")</f>
        <v/>
      </c>
      <c r="AA723" s="125"/>
      <c r="AB723" s="125"/>
      <c r="AC723" s="125"/>
      <c r="AD723" s="125"/>
      <c r="AE723" s="125"/>
      <c r="AF723" s="125"/>
      <c r="AG723" s="125"/>
      <c r="AH723" s="125"/>
      <c r="AI723" s="125"/>
      <c r="AJ723" s="125"/>
      <c r="AK723" s="125"/>
      <c r="AL723" s="125"/>
      <c r="AM723" s="125"/>
      <c r="AN723" s="125"/>
      <c r="AO723" s="125"/>
      <c r="AP723" s="125"/>
    </row>
    <row r="724" spans="2:42" x14ac:dyDescent="0.35">
      <c r="B724" s="125"/>
      <c r="C724" s="125"/>
      <c r="D724" s="125"/>
      <c r="E724" s="125"/>
      <c r="F724" s="125"/>
      <c r="G724" s="125"/>
      <c r="H724" s="125"/>
      <c r="I724" s="269"/>
      <c r="J724" s="134"/>
      <c r="K724" s="134"/>
      <c r="L724" s="134"/>
      <c r="M724" s="134"/>
      <c r="N724" s="286"/>
      <c r="O724" s="286"/>
      <c r="P724" s="125"/>
      <c r="Q724" s="125"/>
      <c r="R724" s="125"/>
      <c r="S724" s="125"/>
      <c r="T724" s="125"/>
      <c r="U724" s="297"/>
      <c r="V724" s="253">
        <f t="shared" si="19"/>
        <v>0</v>
      </c>
      <c r="W724" s="348" t="str">
        <f>IF(板块成分!B726="","",板块成分!B726)</f>
        <v>0915.HK</v>
      </c>
      <c r="X724" s="270" t="str">
        <f>[1]!s_info_name(W724)</f>
        <v>道和环球</v>
      </c>
      <c r="Y724" s="335" t="str">
        <f>IF($Y$3="申万一级行业",[1]!s_info_industry_sw_2021(W724,公司分析!D$5,1),IF($Y$3="申万二级行业",[1]!s_info_industry_sw_2021(W724,公司分析!D$5,2),IF($Y$3="申万三级行业",[1]!s_info_industry_sw_2021(W724,公司分析!D$5,3),IF($Y$3="wind一级行业",[1]!s_info_industry_gics(W724,1),IF($Y$3="wind二级行业",[1]!s_info_industry_gics(W724,2),IF($Y$3="wind三级行业",[1]!s_info_industry_gics(W724,3),IF($Y$3="wind四级行业",[1]!s_info_industry_gics(W724,4),IF($Y$3="证监会门类行业",[1]!s_info_industry_csrc12_n(W724,公司分析!D$5,1),""))))))))</f>
        <v>消费品经销商</v>
      </c>
      <c r="Z724" s="298" t="str">
        <f>IF(Y724=行业比较!$E$6,ROW(),"")</f>
        <v/>
      </c>
      <c r="AA724" s="125"/>
      <c r="AB724" s="125"/>
      <c r="AC724" s="125"/>
      <c r="AD724" s="125"/>
      <c r="AE724" s="125"/>
      <c r="AF724" s="125"/>
      <c r="AG724" s="125"/>
      <c r="AH724" s="125"/>
      <c r="AI724" s="125"/>
      <c r="AJ724" s="125"/>
      <c r="AK724" s="125"/>
      <c r="AL724" s="125"/>
      <c r="AM724" s="125"/>
      <c r="AN724" s="125"/>
      <c r="AO724" s="125"/>
      <c r="AP724" s="125"/>
    </row>
    <row r="725" spans="2:42" x14ac:dyDescent="0.35">
      <c r="B725" s="125"/>
      <c r="C725" s="125"/>
      <c r="D725" s="125"/>
      <c r="E725" s="125"/>
      <c r="F725" s="125"/>
      <c r="G725" s="125"/>
      <c r="H725" s="125"/>
      <c r="I725" s="269"/>
      <c r="J725" s="134"/>
      <c r="K725" s="134"/>
      <c r="L725" s="134"/>
      <c r="M725" s="134"/>
      <c r="N725" s="286"/>
      <c r="O725" s="286"/>
      <c r="P725" s="125"/>
      <c r="Q725" s="125"/>
      <c r="R725" s="125"/>
      <c r="S725" s="125"/>
      <c r="T725" s="125"/>
      <c r="U725" s="297"/>
      <c r="V725" s="253">
        <f t="shared" si="19"/>
        <v>0</v>
      </c>
      <c r="W725" s="348" t="str">
        <f>IF(板块成分!B727="","",板块成分!B727)</f>
        <v>0916.HK</v>
      </c>
      <c r="X725" s="270" t="str">
        <f>[1]!s_info_name(W725)</f>
        <v>龙源电力</v>
      </c>
      <c r="Y725" s="335" t="str">
        <f>IF($Y$3="申万一级行业",[1]!s_info_industry_sw_2021(W725,公司分析!D$5,1),IF($Y$3="申万二级行业",[1]!s_info_industry_sw_2021(W725,公司分析!D$5,2),IF($Y$3="申万三级行业",[1]!s_info_industry_sw_2021(W725,公司分析!D$5,3),IF($Y$3="wind一级行业",[1]!s_info_industry_gics(W725,1),IF($Y$3="wind二级行业",[1]!s_info_industry_gics(W725,2),IF($Y$3="wind三级行业",[1]!s_info_industry_gics(W725,3),IF($Y$3="wind四级行业",[1]!s_info_industry_gics(W725,4),IF($Y$3="证监会门类行业",[1]!s_info_industry_csrc12_n(W725,公司分析!D$5,1),""))))))))</f>
        <v>新能源发电业者</v>
      </c>
      <c r="Z725" s="298" t="str">
        <f>IF(Y725=行业比较!$E$6,ROW(),"")</f>
        <v/>
      </c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5"/>
      <c r="AK725" s="125"/>
      <c r="AL725" s="125"/>
      <c r="AM725" s="125"/>
      <c r="AN725" s="125"/>
      <c r="AO725" s="125"/>
      <c r="AP725" s="125"/>
    </row>
    <row r="726" spans="2:42" x14ac:dyDescent="0.35">
      <c r="B726" s="125"/>
      <c r="C726" s="125"/>
      <c r="D726" s="125"/>
      <c r="E726" s="125"/>
      <c r="F726" s="125"/>
      <c r="G726" s="125"/>
      <c r="H726" s="125"/>
      <c r="I726" s="269"/>
      <c r="J726" s="134"/>
      <c r="K726" s="134"/>
      <c r="L726" s="134"/>
      <c r="M726" s="134"/>
      <c r="N726" s="286"/>
      <c r="O726" s="286"/>
      <c r="P726" s="125"/>
      <c r="Q726" s="125"/>
      <c r="R726" s="125"/>
      <c r="S726" s="125"/>
      <c r="T726" s="125"/>
      <c r="U726" s="297"/>
      <c r="V726" s="253">
        <f t="shared" si="19"/>
        <v>6</v>
      </c>
      <c r="W726" s="348" t="str">
        <f>IF(板块成分!B728="","",板块成分!B728)</f>
        <v>0917.HK</v>
      </c>
      <c r="X726" s="270" t="str">
        <f>[1]!s_info_name(W726)</f>
        <v>趣致集团</v>
      </c>
      <c r="Y726" s="335" t="str">
        <f>IF($Y$3="申万一级行业",[1]!s_info_industry_sw_2021(W726,公司分析!D$5,1),IF($Y$3="申万二级行业",[1]!s_info_industry_sw_2021(W726,公司分析!D$5,2),IF($Y$3="申万三级行业",[1]!s_info_industry_sw_2021(W726,公司分析!D$5,3),IF($Y$3="wind一级行业",[1]!s_info_industry_gics(W726,1),IF($Y$3="wind二级行业",[1]!s_info_industry_gics(W726,2),IF($Y$3="wind三级行业",[1]!s_info_industry_gics(W726,3),IF($Y$3="wind四级行业",[1]!s_info_industry_gics(W726,4),IF($Y$3="证监会门类行业",[1]!s_info_industry_csrc12_n(W726,公司分析!D$5,1),""))))))))</f>
        <v>互联网软件与服务</v>
      </c>
      <c r="Z726" s="298">
        <f>IF(Y726=行业比较!$E$6,ROW(),"")</f>
        <v>726</v>
      </c>
      <c r="AA726" s="125"/>
      <c r="AB726" s="125"/>
      <c r="AC726" s="125"/>
      <c r="AD726" s="125"/>
      <c r="AE726" s="125"/>
      <c r="AF726" s="125"/>
      <c r="AG726" s="125"/>
      <c r="AH726" s="125"/>
      <c r="AI726" s="125"/>
      <c r="AJ726" s="125"/>
      <c r="AK726" s="125"/>
      <c r="AL726" s="125"/>
      <c r="AM726" s="125"/>
      <c r="AN726" s="125"/>
      <c r="AO726" s="125"/>
      <c r="AP726" s="125"/>
    </row>
    <row r="727" spans="2:42" x14ac:dyDescent="0.35">
      <c r="B727" s="125"/>
      <c r="C727" s="125"/>
      <c r="D727" s="125"/>
      <c r="E727" s="125"/>
      <c r="F727" s="125"/>
      <c r="G727" s="125"/>
      <c r="H727" s="125"/>
      <c r="I727" s="269"/>
      <c r="J727" s="134"/>
      <c r="K727" s="134"/>
      <c r="L727" s="134"/>
      <c r="M727" s="134"/>
      <c r="N727" s="286"/>
      <c r="O727" s="286"/>
      <c r="P727" s="125"/>
      <c r="Q727" s="125"/>
      <c r="R727" s="125"/>
      <c r="S727" s="125"/>
      <c r="T727" s="125"/>
      <c r="U727" s="297"/>
      <c r="V727" s="253">
        <f t="shared" si="19"/>
        <v>0</v>
      </c>
      <c r="W727" s="348" t="str">
        <f>IF(板块成分!B729="","",板块成分!B729)</f>
        <v>0918.HK</v>
      </c>
      <c r="X727" s="270" t="str">
        <f>[1]!s_info_name(W727)</f>
        <v>国能国际资产</v>
      </c>
      <c r="Y727" s="335" t="str">
        <f>IF($Y$3="申万一级行业",[1]!s_info_industry_sw_2021(W727,公司分析!D$5,1),IF($Y$3="申万二级行业",[1]!s_info_industry_sw_2021(W727,公司分析!D$5,2),IF($Y$3="申万三级行业",[1]!s_info_industry_sw_2021(W727,公司分析!D$5,3),IF($Y$3="wind一级行业",[1]!s_info_industry_gics(W727,1),IF($Y$3="wind二级行业",[1]!s_info_industry_gics(W727,2),IF($Y$3="wind三级行业",[1]!s_info_industry_gics(W727,3),IF($Y$3="wind四级行业",[1]!s_info_industry_gics(W727,4),IF($Y$3="证监会门类行业",[1]!s_info_industry_csrc12_n(W727,公司分析!D$5,1),""))))))))</f>
        <v>服装、服饰与奢侈品</v>
      </c>
      <c r="Z727" s="298" t="str">
        <f>IF(Y727=行业比较!$E$6,ROW(),"")</f>
        <v/>
      </c>
      <c r="AA727" s="125"/>
      <c r="AB727" s="125"/>
      <c r="AC727" s="125"/>
      <c r="AD727" s="125"/>
      <c r="AE727" s="125"/>
      <c r="AF727" s="125"/>
      <c r="AG727" s="125"/>
      <c r="AH727" s="125"/>
      <c r="AI727" s="125"/>
      <c r="AJ727" s="125"/>
      <c r="AK727" s="125"/>
      <c r="AL727" s="125"/>
      <c r="AM727" s="125"/>
      <c r="AN727" s="125"/>
      <c r="AO727" s="125"/>
      <c r="AP727" s="125"/>
    </row>
    <row r="728" spans="2:42" x14ac:dyDescent="0.35">
      <c r="B728" s="125"/>
      <c r="C728" s="125"/>
      <c r="D728" s="125"/>
      <c r="E728" s="125"/>
      <c r="F728" s="125"/>
      <c r="G728" s="125"/>
      <c r="H728" s="125"/>
      <c r="I728" s="269"/>
      <c r="J728" s="134"/>
      <c r="K728" s="134"/>
      <c r="L728" s="134"/>
      <c r="M728" s="134"/>
      <c r="N728" s="286"/>
      <c r="O728" s="286"/>
      <c r="P728" s="125"/>
      <c r="Q728" s="125"/>
      <c r="R728" s="125"/>
      <c r="S728" s="125"/>
      <c r="T728" s="125"/>
      <c r="U728" s="297"/>
      <c r="V728" s="253">
        <f t="shared" si="19"/>
        <v>0</v>
      </c>
      <c r="W728" s="348" t="str">
        <f>IF(板块成分!B730="","",板块成分!B730)</f>
        <v>0919.HK</v>
      </c>
      <c r="X728" s="270" t="str">
        <f>[1]!s_info_name(W728)</f>
        <v>现代健康科技</v>
      </c>
      <c r="Y728" s="335" t="str">
        <f>IF($Y$3="申万一级行业",[1]!s_info_industry_sw_2021(W728,公司分析!D$5,1),IF($Y$3="申万二级行业",[1]!s_info_industry_sw_2021(W728,公司分析!D$5,2),IF($Y$3="申万三级行业",[1]!s_info_industry_sw_2021(W728,公司分析!D$5,3),IF($Y$3="wind一级行业",[1]!s_info_industry_gics(W728,1),IF($Y$3="wind二级行业",[1]!s_info_industry_gics(W728,2),IF($Y$3="wind三级行业",[1]!s_info_industry_gics(W728,3),IF($Y$3="wind四级行业",[1]!s_info_industry_gics(W728,4),IF($Y$3="证监会门类行业",[1]!s_info_industry_csrc12_n(W728,公司分析!D$5,1),""))))))))</f>
        <v>医疗保健用品</v>
      </c>
      <c r="Z728" s="298" t="str">
        <f>IF(Y728=行业比较!$E$6,ROW(),"")</f>
        <v/>
      </c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5"/>
      <c r="AK728" s="125"/>
      <c r="AL728" s="125"/>
      <c r="AM728" s="125"/>
      <c r="AN728" s="125"/>
      <c r="AO728" s="125"/>
      <c r="AP728" s="125"/>
    </row>
    <row r="729" spans="2:42" x14ac:dyDescent="0.35">
      <c r="B729" s="125"/>
      <c r="C729" s="125"/>
      <c r="D729" s="125"/>
      <c r="E729" s="125"/>
      <c r="F729" s="125"/>
      <c r="G729" s="125"/>
      <c r="H729" s="125"/>
      <c r="I729" s="269"/>
      <c r="J729" s="134"/>
      <c r="K729" s="134"/>
      <c r="L729" s="134"/>
      <c r="M729" s="134"/>
      <c r="N729" s="286"/>
      <c r="O729" s="286"/>
      <c r="P729" s="125"/>
      <c r="Q729" s="125"/>
      <c r="R729" s="125"/>
      <c r="S729" s="125"/>
      <c r="T729" s="125"/>
      <c r="U729" s="297"/>
      <c r="V729" s="253">
        <f t="shared" si="19"/>
        <v>0</v>
      </c>
      <c r="W729" s="348" t="str">
        <f>IF(板块成分!B731="","",板块成分!B731)</f>
        <v>0921.HK</v>
      </c>
      <c r="X729" s="270" t="str">
        <f>[1]!s_info_name(W729)</f>
        <v>海信家电</v>
      </c>
      <c r="Y729" s="335" t="str">
        <f>IF($Y$3="申万一级行业",[1]!s_info_industry_sw_2021(W729,公司分析!D$5,1),IF($Y$3="申万二级行业",[1]!s_info_industry_sw_2021(W729,公司分析!D$5,2),IF($Y$3="申万三级行业",[1]!s_info_industry_sw_2021(W729,公司分析!D$5,3),IF($Y$3="wind一级行业",[1]!s_info_industry_gics(W729,1),IF($Y$3="wind二级行业",[1]!s_info_industry_gics(W729,2),IF($Y$3="wind三级行业",[1]!s_info_industry_gics(W729,3),IF($Y$3="wind四级行业",[1]!s_info_industry_gics(W729,4),IF($Y$3="证监会门类行业",[1]!s_info_industry_csrc12_n(W729,公司分析!D$5,1),""))))))))</f>
        <v>家用电器</v>
      </c>
      <c r="Z729" s="298" t="str">
        <f>IF(Y729=行业比较!$E$6,ROW(),"")</f>
        <v/>
      </c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5"/>
      <c r="AK729" s="125"/>
      <c r="AL729" s="125"/>
      <c r="AM729" s="125"/>
      <c r="AN729" s="125"/>
      <c r="AO729" s="125"/>
      <c r="AP729" s="125"/>
    </row>
    <row r="730" spans="2:42" x14ac:dyDescent="0.35">
      <c r="B730" s="125"/>
      <c r="C730" s="125"/>
      <c r="D730" s="125"/>
      <c r="E730" s="125"/>
      <c r="F730" s="125"/>
      <c r="G730" s="125"/>
      <c r="H730" s="125"/>
      <c r="I730" s="269"/>
      <c r="J730" s="134"/>
      <c r="K730" s="134"/>
      <c r="L730" s="134"/>
      <c r="M730" s="134"/>
      <c r="N730" s="286"/>
      <c r="O730" s="286"/>
      <c r="P730" s="125"/>
      <c r="Q730" s="125"/>
      <c r="R730" s="125"/>
      <c r="S730" s="125"/>
      <c r="T730" s="125"/>
      <c r="U730" s="297"/>
      <c r="V730" s="253">
        <f t="shared" si="19"/>
        <v>0</v>
      </c>
      <c r="W730" s="348" t="str">
        <f>IF(板块成分!B732="","",板块成分!B732)</f>
        <v>0922.HK</v>
      </c>
      <c r="X730" s="270" t="str">
        <f>[1]!s_info_name(W730)</f>
        <v>安贤园中国</v>
      </c>
      <c r="Y730" s="335" t="str">
        <f>IF($Y$3="申万一级行业",[1]!s_info_industry_sw_2021(W730,公司分析!D$5,1),IF($Y$3="申万二级行业",[1]!s_info_industry_sw_2021(W730,公司分析!D$5,2),IF($Y$3="申万三级行业",[1]!s_info_industry_sw_2021(W730,公司分析!D$5,3),IF($Y$3="wind一级行业",[1]!s_info_industry_gics(W730,1),IF($Y$3="wind二级行业",[1]!s_info_industry_gics(W730,2),IF($Y$3="wind三级行业",[1]!s_info_industry_gics(W730,3),IF($Y$3="wind四级行业",[1]!s_info_industry_gics(W730,4),IF($Y$3="证监会门类行业",[1]!s_info_industry_csrc12_n(W730,公司分析!D$5,1),""))))))))</f>
        <v>特殊消费者服务</v>
      </c>
      <c r="Z730" s="298" t="str">
        <f>IF(Y730=行业比较!$E$6,ROW(),"")</f>
        <v/>
      </c>
      <c r="AA730" s="125"/>
      <c r="AB730" s="125"/>
      <c r="AC730" s="125"/>
      <c r="AD730" s="125"/>
      <c r="AE730" s="125"/>
      <c r="AF730" s="125"/>
      <c r="AG730" s="125"/>
      <c r="AH730" s="125"/>
      <c r="AI730" s="125"/>
      <c r="AJ730" s="125"/>
      <c r="AK730" s="125"/>
      <c r="AL730" s="125"/>
      <c r="AM730" s="125"/>
      <c r="AN730" s="125"/>
      <c r="AO730" s="125"/>
      <c r="AP730" s="125"/>
    </row>
    <row r="731" spans="2:42" x14ac:dyDescent="0.35">
      <c r="B731" s="125"/>
      <c r="C731" s="125"/>
      <c r="D731" s="125"/>
      <c r="E731" s="125"/>
      <c r="F731" s="125"/>
      <c r="G731" s="125"/>
      <c r="H731" s="125"/>
      <c r="I731" s="269"/>
      <c r="J731" s="134"/>
      <c r="K731" s="134"/>
      <c r="L731" s="134"/>
      <c r="M731" s="134"/>
      <c r="N731" s="286"/>
      <c r="O731" s="286"/>
      <c r="P731" s="125"/>
      <c r="Q731" s="125"/>
      <c r="R731" s="125"/>
      <c r="S731" s="125"/>
      <c r="T731" s="125"/>
      <c r="U731" s="297"/>
      <c r="V731" s="253">
        <f t="shared" si="19"/>
        <v>0</v>
      </c>
      <c r="W731" s="348" t="str">
        <f>IF(板块成分!B733="","",板块成分!B733)</f>
        <v>0923.HK</v>
      </c>
      <c r="X731" s="270" t="str">
        <f>[1]!s_info_name(W731)</f>
        <v>综合环保集团</v>
      </c>
      <c r="Y731" s="335" t="str">
        <f>IF($Y$3="申万一级行业",[1]!s_info_industry_sw_2021(W731,公司分析!D$5,1),IF($Y$3="申万二级行业",[1]!s_info_industry_sw_2021(W731,公司分析!D$5,2),IF($Y$3="申万三级行业",[1]!s_info_industry_sw_2021(W731,公司分析!D$5,3),IF($Y$3="wind一级行业",[1]!s_info_industry_gics(W731,1),IF($Y$3="wind二级行业",[1]!s_info_industry_gics(W731,2),IF($Y$3="wind三级行业",[1]!s_info_industry_gics(W731,3),IF($Y$3="wind四级行业",[1]!s_info_industry_gics(W731,4),IF($Y$3="证监会门类行业",[1]!s_info_industry_csrc12_n(W731,公司分析!D$5,1),""))))))))</f>
        <v>纸制品</v>
      </c>
      <c r="Z731" s="298" t="str">
        <f>IF(Y731=行业比较!$E$6,ROW(),"")</f>
        <v/>
      </c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5"/>
      <c r="AK731" s="125"/>
      <c r="AL731" s="125"/>
      <c r="AM731" s="125"/>
      <c r="AN731" s="125"/>
      <c r="AO731" s="125"/>
      <c r="AP731" s="125"/>
    </row>
    <row r="732" spans="2:42" x14ac:dyDescent="0.35">
      <c r="B732" s="125"/>
      <c r="C732" s="125"/>
      <c r="D732" s="125"/>
      <c r="E732" s="125"/>
      <c r="F732" s="125"/>
      <c r="G732" s="125"/>
      <c r="H732" s="125"/>
      <c r="I732" s="269"/>
      <c r="J732" s="134"/>
      <c r="K732" s="134"/>
      <c r="L732" s="134"/>
      <c r="M732" s="134"/>
      <c r="N732" s="286"/>
      <c r="O732" s="286"/>
      <c r="P732" s="125"/>
      <c r="Q732" s="125"/>
      <c r="R732" s="125"/>
      <c r="S732" s="125"/>
      <c r="T732" s="125"/>
      <c r="U732" s="297"/>
      <c r="V732" s="253">
        <f t="shared" si="19"/>
        <v>0</v>
      </c>
      <c r="W732" s="348" t="str">
        <f>IF(板块成分!B734="","",板块成分!B734)</f>
        <v>0924.HK</v>
      </c>
      <c r="X732" s="270" t="str">
        <f>[1]!s_info_name(W732)</f>
        <v>坤集团</v>
      </c>
      <c r="Y732" s="335" t="str">
        <f>IF($Y$3="申万一级行业",[1]!s_info_industry_sw_2021(W732,公司分析!D$5,1),IF($Y$3="申万二级行业",[1]!s_info_industry_sw_2021(W732,公司分析!D$5,2),IF($Y$3="申万三级行业",[1]!s_info_industry_sw_2021(W732,公司分析!D$5,3),IF($Y$3="wind一级行业",[1]!s_info_industry_gics(W732,1),IF($Y$3="wind二级行业",[1]!s_info_industry_gics(W732,2),IF($Y$3="wind三级行业",[1]!s_info_industry_gics(W732,3),IF($Y$3="wind四级行业",[1]!s_info_industry_gics(W732,4),IF($Y$3="证监会门类行业",[1]!s_info_industry_csrc12_n(W732,公司分析!D$5,1),""))))))))</f>
        <v>建筑产品</v>
      </c>
      <c r="Z732" s="298" t="str">
        <f>IF(Y732=行业比较!$E$6,ROW(),"")</f>
        <v/>
      </c>
      <c r="AA732" s="125"/>
      <c r="AB732" s="125"/>
      <c r="AC732" s="125"/>
      <c r="AD732" s="125"/>
      <c r="AE732" s="125"/>
      <c r="AF732" s="125"/>
      <c r="AG732" s="125"/>
      <c r="AH732" s="125"/>
      <c r="AI732" s="125"/>
      <c r="AJ732" s="125"/>
      <c r="AK732" s="125"/>
      <c r="AL732" s="125"/>
      <c r="AM732" s="125"/>
      <c r="AN732" s="125"/>
      <c r="AO732" s="125"/>
      <c r="AP732" s="125"/>
    </row>
    <row r="733" spans="2:42" x14ac:dyDescent="0.35">
      <c r="B733" s="125"/>
      <c r="C733" s="125"/>
      <c r="D733" s="125"/>
      <c r="E733" s="125"/>
      <c r="F733" s="125"/>
      <c r="G733" s="125"/>
      <c r="H733" s="125"/>
      <c r="I733" s="269"/>
      <c r="J733" s="134"/>
      <c r="K733" s="134"/>
      <c r="L733" s="134"/>
      <c r="M733" s="134"/>
      <c r="N733" s="286"/>
      <c r="O733" s="286"/>
      <c r="P733" s="125"/>
      <c r="Q733" s="125"/>
      <c r="R733" s="125"/>
      <c r="S733" s="125"/>
      <c r="T733" s="125"/>
      <c r="U733" s="297"/>
      <c r="V733" s="253">
        <f t="shared" si="19"/>
        <v>0</v>
      </c>
      <c r="W733" s="348" t="str">
        <f>IF(板块成分!B735="","",板块成分!B735)</f>
        <v>0925.HK</v>
      </c>
      <c r="X733" s="270" t="str">
        <f>[1]!s_info_name(W733)</f>
        <v>北京建设</v>
      </c>
      <c r="Y733" s="335" t="str">
        <f>IF($Y$3="申万一级行业",[1]!s_info_industry_sw_2021(W733,公司分析!D$5,1),IF($Y$3="申万二级行业",[1]!s_info_industry_sw_2021(W733,公司分析!D$5,2),IF($Y$3="申万三级行业",[1]!s_info_industry_sw_2021(W733,公司分析!D$5,3),IF($Y$3="wind一级行业",[1]!s_info_industry_gics(W733,1),IF($Y$3="wind二级行业",[1]!s_info_industry_gics(W733,2),IF($Y$3="wind三级行业",[1]!s_info_industry_gics(W733,3),IF($Y$3="wind四级行业",[1]!s_info_industry_gics(W733,4),IF($Y$3="证监会门类行业",[1]!s_info_industry_csrc12_n(W733,公司分析!D$5,1),""))))))))</f>
        <v>航空货运与物流</v>
      </c>
      <c r="Z733" s="298" t="str">
        <f>IF(Y733=行业比较!$E$6,ROW(),"")</f>
        <v/>
      </c>
      <c r="AA733" s="125"/>
      <c r="AB733" s="125"/>
      <c r="AC733" s="125"/>
      <c r="AD733" s="125"/>
      <c r="AE733" s="125"/>
      <c r="AF733" s="125"/>
      <c r="AG733" s="125"/>
      <c r="AH733" s="125"/>
      <c r="AI733" s="125"/>
      <c r="AJ733" s="125"/>
      <c r="AK733" s="125"/>
      <c r="AL733" s="125"/>
      <c r="AM733" s="125"/>
      <c r="AN733" s="125"/>
      <c r="AO733" s="125"/>
      <c r="AP733" s="125"/>
    </row>
    <row r="734" spans="2:42" x14ac:dyDescent="0.35">
      <c r="B734" s="125"/>
      <c r="C734" s="125"/>
      <c r="D734" s="125"/>
      <c r="E734" s="125"/>
      <c r="F734" s="125"/>
      <c r="G734" s="125"/>
      <c r="H734" s="125"/>
      <c r="I734" s="269"/>
      <c r="J734" s="134"/>
      <c r="K734" s="134"/>
      <c r="L734" s="134"/>
      <c r="M734" s="134"/>
      <c r="N734" s="286"/>
      <c r="O734" s="286"/>
      <c r="P734" s="125"/>
      <c r="Q734" s="125"/>
      <c r="R734" s="125"/>
      <c r="S734" s="125"/>
      <c r="T734" s="125"/>
      <c r="U734" s="297"/>
      <c r="V734" s="253">
        <f t="shared" si="19"/>
        <v>0</v>
      </c>
      <c r="W734" s="348" t="str">
        <f>IF(板块成分!B736="","",板块成分!B736)</f>
        <v>0926.HK</v>
      </c>
      <c r="X734" s="270" t="str">
        <f>[1]!s_info_name(W734)</f>
        <v>碧生源</v>
      </c>
      <c r="Y734" s="335" t="str">
        <f>IF($Y$3="申万一级行业",[1]!s_info_industry_sw_2021(W734,公司分析!D$5,1),IF($Y$3="申万二级行业",[1]!s_info_industry_sw_2021(W734,公司分析!D$5,2),IF($Y$3="申万三级行业",[1]!s_info_industry_sw_2021(W734,公司分析!D$5,3),IF($Y$3="wind一级行业",[1]!s_info_industry_gics(W734,1),IF($Y$3="wind二级行业",[1]!s_info_industry_gics(W734,2),IF($Y$3="wind三级行业",[1]!s_info_industry_gics(W734,3),IF($Y$3="wind四级行业",[1]!s_info_industry_gics(W734,4),IF($Y$3="证监会门类行业",[1]!s_info_industry_csrc12_n(W734,公司分析!D$5,1),""))))))))</f>
        <v>医疗保健用品</v>
      </c>
      <c r="Z734" s="298" t="str">
        <f>IF(Y734=行业比较!$E$6,ROW(),"")</f>
        <v/>
      </c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5"/>
      <c r="AK734" s="125"/>
      <c r="AL734" s="125"/>
      <c r="AM734" s="125"/>
      <c r="AN734" s="125"/>
      <c r="AO734" s="125"/>
      <c r="AP734" s="125"/>
    </row>
    <row r="735" spans="2:42" x14ac:dyDescent="0.35">
      <c r="B735" s="125"/>
      <c r="C735" s="125"/>
      <c r="D735" s="125"/>
      <c r="E735" s="125"/>
      <c r="F735" s="125"/>
      <c r="G735" s="125"/>
      <c r="H735" s="125"/>
      <c r="I735" s="269"/>
      <c r="J735" s="134"/>
      <c r="K735" s="134"/>
      <c r="L735" s="134"/>
      <c r="M735" s="134"/>
      <c r="N735" s="286"/>
      <c r="O735" s="286"/>
      <c r="P735" s="125"/>
      <c r="Q735" s="125"/>
      <c r="R735" s="125"/>
      <c r="S735" s="125"/>
      <c r="T735" s="125"/>
      <c r="U735" s="297"/>
      <c r="V735" s="253">
        <f t="shared" si="19"/>
        <v>0</v>
      </c>
      <c r="W735" s="348" t="str">
        <f>IF(板块成分!B737="","",板块成分!B737)</f>
        <v>0927.HK</v>
      </c>
      <c r="X735" s="270" t="str">
        <f>[1]!s_info_name(W735)</f>
        <v>富士高实业</v>
      </c>
      <c r="Y735" s="335" t="str">
        <f>IF($Y$3="申万一级行业",[1]!s_info_industry_sw_2021(W735,公司分析!D$5,1),IF($Y$3="申万二级行业",[1]!s_info_industry_sw_2021(W735,公司分析!D$5,2),IF($Y$3="申万三级行业",[1]!s_info_industry_sw_2021(W735,公司分析!D$5,3),IF($Y$3="wind一级行业",[1]!s_info_industry_gics(W735,1),IF($Y$3="wind二级行业",[1]!s_info_industry_gics(W735,2),IF($Y$3="wind三级行业",[1]!s_info_industry_gics(W735,3),IF($Y$3="wind四级行业",[1]!s_info_industry_gics(W735,4),IF($Y$3="证监会门类行业",[1]!s_info_industry_csrc12_n(W735,公司分析!D$5,1),""))))))))</f>
        <v>消费电子产品</v>
      </c>
      <c r="Z735" s="298" t="str">
        <f>IF(Y735=行业比较!$E$6,ROW(),"")</f>
        <v/>
      </c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5"/>
      <c r="AK735" s="125"/>
      <c r="AL735" s="125"/>
      <c r="AM735" s="125"/>
      <c r="AN735" s="125"/>
      <c r="AO735" s="125"/>
      <c r="AP735" s="125"/>
    </row>
    <row r="736" spans="2:42" x14ac:dyDescent="0.35">
      <c r="B736" s="125"/>
      <c r="C736" s="125"/>
      <c r="D736" s="125"/>
      <c r="E736" s="125"/>
      <c r="F736" s="125"/>
      <c r="G736" s="125"/>
      <c r="H736" s="125"/>
      <c r="I736" s="269"/>
      <c r="J736" s="134"/>
      <c r="K736" s="134"/>
      <c r="L736" s="134"/>
      <c r="M736" s="134"/>
      <c r="N736" s="286"/>
      <c r="O736" s="286"/>
      <c r="P736" s="125"/>
      <c r="Q736" s="125"/>
      <c r="R736" s="125"/>
      <c r="S736" s="125"/>
      <c r="T736" s="125"/>
      <c r="U736" s="297"/>
      <c r="V736" s="253">
        <f t="shared" si="19"/>
        <v>0</v>
      </c>
      <c r="W736" s="348" t="str">
        <f>IF(板块成分!B738="","",板块成分!B738)</f>
        <v>0928.HK</v>
      </c>
      <c r="X736" s="270" t="str">
        <f>[1]!s_info_name(W736)</f>
        <v>帝王国际投资</v>
      </c>
      <c r="Y736" s="335" t="str">
        <f>IF($Y$3="申万一级行业",[1]!s_info_industry_sw_2021(W736,公司分析!D$5,1),IF($Y$3="申万二级行业",[1]!s_info_industry_sw_2021(W736,公司分析!D$5,2),IF($Y$3="申万三级行业",[1]!s_info_industry_sw_2021(W736,公司分析!D$5,3),IF($Y$3="wind一级行业",[1]!s_info_industry_gics(W736,1),IF($Y$3="wind二级行业",[1]!s_info_industry_gics(W736,2),IF($Y$3="wind三级行业",[1]!s_info_industry_gics(W736,3),IF($Y$3="wind四级行业",[1]!s_info_industry_gics(W736,4),IF($Y$3="证监会门类行业",[1]!s_info_industry_csrc12_n(W736,公司分析!D$5,1),""))))))))</f>
        <v>保健护理服务</v>
      </c>
      <c r="Z736" s="298" t="str">
        <f>IF(Y736=行业比较!$E$6,ROW(),"")</f>
        <v/>
      </c>
      <c r="AA736" s="125"/>
      <c r="AB736" s="125"/>
      <c r="AC736" s="125"/>
      <c r="AD736" s="125"/>
      <c r="AE736" s="125"/>
      <c r="AF736" s="125"/>
      <c r="AG736" s="125"/>
      <c r="AH736" s="125"/>
      <c r="AI736" s="125"/>
      <c r="AJ736" s="125"/>
      <c r="AK736" s="125"/>
      <c r="AL736" s="125"/>
      <c r="AM736" s="125"/>
      <c r="AN736" s="125"/>
      <c r="AO736" s="125"/>
      <c r="AP736" s="125"/>
    </row>
    <row r="737" spans="2:42" x14ac:dyDescent="0.35">
      <c r="B737" s="125"/>
      <c r="C737" s="125"/>
      <c r="D737" s="125"/>
      <c r="E737" s="125"/>
      <c r="F737" s="125"/>
      <c r="G737" s="125"/>
      <c r="H737" s="125"/>
      <c r="I737" s="269"/>
      <c r="J737" s="134"/>
      <c r="K737" s="134"/>
      <c r="L737" s="134"/>
      <c r="M737" s="134"/>
      <c r="N737" s="286"/>
      <c r="O737" s="286"/>
      <c r="P737" s="125"/>
      <c r="Q737" s="125"/>
      <c r="R737" s="125"/>
      <c r="S737" s="125"/>
      <c r="T737" s="125"/>
      <c r="U737" s="297"/>
      <c r="V737" s="253">
        <f t="shared" si="19"/>
        <v>0</v>
      </c>
      <c r="W737" s="348" t="str">
        <f>IF(板块成分!B739="","",板块成分!B739)</f>
        <v>0929.HK</v>
      </c>
      <c r="X737" s="270" t="str">
        <f>[1]!s_info_name(W737)</f>
        <v>国际精密</v>
      </c>
      <c r="Y737" s="335" t="str">
        <f>IF($Y$3="申万一级行业",[1]!s_info_industry_sw_2021(W737,公司分析!D$5,1),IF($Y$3="申万二级行业",[1]!s_info_industry_sw_2021(W737,公司分析!D$5,2),IF($Y$3="申万三级行业",[1]!s_info_industry_sw_2021(W737,公司分析!D$5,3),IF($Y$3="wind一级行业",[1]!s_info_industry_gics(W737,1),IF($Y$3="wind二级行业",[1]!s_info_industry_gics(W737,2),IF($Y$3="wind三级行业",[1]!s_info_industry_gics(W737,3),IF($Y$3="wind四级行业",[1]!s_info_industry_gics(W737,4),IF($Y$3="证监会门类行业",[1]!s_info_industry_csrc12_n(W737,公司分析!D$5,1),""))))))))</f>
        <v>机动车零配件与设备</v>
      </c>
      <c r="Z737" s="298" t="str">
        <f>IF(Y737=行业比较!$E$6,ROW(),"")</f>
        <v/>
      </c>
      <c r="AA737" s="125"/>
      <c r="AB737" s="125"/>
      <c r="AC737" s="125"/>
      <c r="AD737" s="125"/>
      <c r="AE737" s="125"/>
      <c r="AF737" s="125"/>
      <c r="AG737" s="125"/>
      <c r="AH737" s="125"/>
      <c r="AI737" s="125"/>
      <c r="AJ737" s="125"/>
      <c r="AK737" s="125"/>
      <c r="AL737" s="125"/>
      <c r="AM737" s="125"/>
      <c r="AN737" s="125"/>
      <c r="AO737" s="125"/>
      <c r="AP737" s="125"/>
    </row>
    <row r="738" spans="2:42" x14ac:dyDescent="0.35">
      <c r="B738" s="125"/>
      <c r="C738" s="125"/>
      <c r="D738" s="125"/>
      <c r="E738" s="125"/>
      <c r="F738" s="125"/>
      <c r="G738" s="125"/>
      <c r="H738" s="125"/>
      <c r="I738" s="269"/>
      <c r="J738" s="134"/>
      <c r="K738" s="134"/>
      <c r="L738" s="134"/>
      <c r="M738" s="134"/>
      <c r="N738" s="286"/>
      <c r="O738" s="286"/>
      <c r="P738" s="125"/>
      <c r="Q738" s="125"/>
      <c r="R738" s="125"/>
      <c r="S738" s="125"/>
      <c r="T738" s="125"/>
      <c r="U738" s="297"/>
      <c r="V738" s="253">
        <f t="shared" si="19"/>
        <v>0</v>
      </c>
      <c r="W738" s="348" t="str">
        <f>IF(板块成分!B740="","",板块成分!B740)</f>
        <v>0931.HK</v>
      </c>
      <c r="X738" s="270" t="str">
        <f>[1]!s_info_name(W738)</f>
        <v>中国港能</v>
      </c>
      <c r="Y738" s="335" t="str">
        <f>IF($Y$3="申万一级行业",[1]!s_info_industry_sw_2021(W738,公司分析!D$5,1),IF($Y$3="申万二级行业",[1]!s_info_industry_sw_2021(W738,公司分析!D$5,2),IF($Y$3="申万三级行业",[1]!s_info_industry_sw_2021(W738,公司分析!D$5,3),IF($Y$3="wind一级行业",[1]!s_info_industry_gics(W738,1),IF($Y$3="wind二级行业",[1]!s_info_industry_gics(W738,2),IF($Y$3="wind三级行业",[1]!s_info_industry_gics(W738,3),IF($Y$3="wind四级行业",[1]!s_info_industry_gics(W738,4),IF($Y$3="证监会门类行业",[1]!s_info_industry_csrc12_n(W738,公司分析!D$5,1),""))))))))</f>
        <v>石油与天然气的储存和运输</v>
      </c>
      <c r="Z738" s="298" t="str">
        <f>IF(Y738=行业比较!$E$6,ROW(),"")</f>
        <v/>
      </c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5"/>
      <c r="AK738" s="125"/>
      <c r="AL738" s="125"/>
      <c r="AM738" s="125"/>
      <c r="AN738" s="125"/>
      <c r="AO738" s="125"/>
      <c r="AP738" s="125"/>
    </row>
    <row r="739" spans="2:42" x14ac:dyDescent="0.35">
      <c r="B739" s="125"/>
      <c r="C739" s="125"/>
      <c r="D739" s="125"/>
      <c r="E739" s="125"/>
      <c r="F739" s="125"/>
      <c r="G739" s="125"/>
      <c r="H739" s="125"/>
      <c r="I739" s="269"/>
      <c r="J739" s="134"/>
      <c r="K739" s="134"/>
      <c r="L739" s="134"/>
      <c r="M739" s="134"/>
      <c r="N739" s="286"/>
      <c r="O739" s="286"/>
      <c r="P739" s="125"/>
      <c r="Q739" s="125"/>
      <c r="R739" s="125"/>
      <c r="S739" s="125"/>
      <c r="T739" s="125"/>
      <c r="U739" s="297"/>
      <c r="V739" s="253">
        <f t="shared" si="19"/>
        <v>0</v>
      </c>
      <c r="W739" s="348" t="str">
        <f>IF(板块成分!B741="","",板块成分!B741)</f>
        <v>0932.HK</v>
      </c>
      <c r="X739" s="270" t="str">
        <f>[1]!s_info_name(W739)</f>
        <v>顺腾国际控股</v>
      </c>
      <c r="Y739" s="335" t="str">
        <f>IF($Y$3="申万一级行业",[1]!s_info_industry_sw_2021(W739,公司分析!D$5,1),IF($Y$3="申万二级行业",[1]!s_info_industry_sw_2021(W739,公司分析!D$5,2),IF($Y$3="申万三级行业",[1]!s_info_industry_sw_2021(W739,公司分析!D$5,3),IF($Y$3="wind一级行业",[1]!s_info_industry_gics(W739,1),IF($Y$3="wind二级行业",[1]!s_info_industry_gics(W739,2),IF($Y$3="wind三级行业",[1]!s_info_industry_gics(W739,3),IF($Y$3="wind四级行业",[1]!s_info_industry_gics(W739,4),IF($Y$3="证监会门类行业",[1]!s_info_industry_csrc12_n(W739,公司分析!D$5,1),""))))))))</f>
        <v>医疗保健用品</v>
      </c>
      <c r="Z739" s="298" t="str">
        <f>IF(Y739=行业比较!$E$6,ROW(),"")</f>
        <v/>
      </c>
      <c r="AA739" s="125"/>
      <c r="AB739" s="125"/>
      <c r="AC739" s="125"/>
      <c r="AD739" s="125"/>
      <c r="AE739" s="125"/>
      <c r="AF739" s="125"/>
      <c r="AG739" s="125"/>
      <c r="AH739" s="125"/>
      <c r="AI739" s="125"/>
      <c r="AJ739" s="125"/>
      <c r="AK739" s="125"/>
      <c r="AL739" s="125"/>
      <c r="AM739" s="125"/>
      <c r="AN739" s="125"/>
      <c r="AO739" s="125"/>
      <c r="AP739" s="125"/>
    </row>
    <row r="740" spans="2:42" x14ac:dyDescent="0.35">
      <c r="B740" s="125"/>
      <c r="C740" s="125"/>
      <c r="D740" s="125"/>
      <c r="E740" s="125"/>
      <c r="F740" s="125"/>
      <c r="G740" s="125"/>
      <c r="H740" s="125"/>
      <c r="I740" s="269"/>
      <c r="J740" s="134"/>
      <c r="K740" s="134"/>
      <c r="L740" s="134"/>
      <c r="M740" s="134"/>
      <c r="N740" s="286"/>
      <c r="O740" s="286"/>
      <c r="P740" s="125"/>
      <c r="Q740" s="125"/>
      <c r="R740" s="125"/>
      <c r="S740" s="125"/>
      <c r="T740" s="125"/>
      <c r="U740" s="297"/>
      <c r="V740" s="253">
        <f t="shared" si="19"/>
        <v>0</v>
      </c>
      <c r="W740" s="348" t="str">
        <f>IF(板块成分!B742="","",板块成分!B742)</f>
        <v>0933.HK</v>
      </c>
      <c r="X740" s="270" t="str">
        <f>[1]!s_info_name(W740)</f>
        <v>非凡领越</v>
      </c>
      <c r="Y740" s="335" t="str">
        <f>IF($Y$3="申万一级行业",[1]!s_info_industry_sw_2021(W740,公司分析!D$5,1),IF($Y$3="申万二级行业",[1]!s_info_industry_sw_2021(W740,公司分析!D$5,2),IF($Y$3="申万三级行业",[1]!s_info_industry_sw_2021(W740,公司分析!D$5,3),IF($Y$3="wind一级行业",[1]!s_info_industry_gics(W740,1),IF($Y$3="wind二级行业",[1]!s_info_industry_gics(W740,2),IF($Y$3="wind三级行业",[1]!s_info_industry_gics(W740,3),IF($Y$3="wind四级行业",[1]!s_info_industry_gics(W740,4),IF($Y$3="证监会门类行业",[1]!s_info_industry_csrc12_n(W740,公司分析!D$5,1),""))))))))</f>
        <v>鞋类</v>
      </c>
      <c r="Z740" s="298" t="str">
        <f>IF(Y740=行业比较!$E$6,ROW(),"")</f>
        <v/>
      </c>
      <c r="AA740" s="125"/>
      <c r="AB740" s="125"/>
      <c r="AC740" s="125"/>
      <c r="AD740" s="125"/>
      <c r="AE740" s="125"/>
      <c r="AF740" s="125"/>
      <c r="AG740" s="125"/>
      <c r="AH740" s="125"/>
      <c r="AI740" s="125"/>
      <c r="AJ740" s="125"/>
      <c r="AK740" s="125"/>
      <c r="AL740" s="125"/>
      <c r="AM740" s="125"/>
      <c r="AN740" s="125"/>
      <c r="AO740" s="125"/>
      <c r="AP740" s="125"/>
    </row>
    <row r="741" spans="2:42" x14ac:dyDescent="0.35">
      <c r="B741" s="125"/>
      <c r="C741" s="125"/>
      <c r="D741" s="125"/>
      <c r="E741" s="125"/>
      <c r="F741" s="125"/>
      <c r="G741" s="125"/>
      <c r="H741" s="125"/>
      <c r="I741" s="269"/>
      <c r="J741" s="134"/>
      <c r="K741" s="134"/>
      <c r="L741" s="134"/>
      <c r="M741" s="134"/>
      <c r="N741" s="286"/>
      <c r="O741" s="286"/>
      <c r="P741" s="125"/>
      <c r="Q741" s="125"/>
      <c r="R741" s="125"/>
      <c r="S741" s="125"/>
      <c r="T741" s="125"/>
      <c r="U741" s="297"/>
      <c r="V741" s="253">
        <f t="shared" si="19"/>
        <v>0</v>
      </c>
      <c r="W741" s="348" t="str">
        <f>IF(板块成分!B743="","",板块成分!B743)</f>
        <v>0934.HK</v>
      </c>
      <c r="X741" s="270" t="str">
        <f>[1]!s_info_name(W741)</f>
        <v>中石化冠德</v>
      </c>
      <c r="Y741" s="335" t="str">
        <f>IF($Y$3="申万一级行业",[1]!s_info_industry_sw_2021(W741,公司分析!D$5,1),IF($Y$3="申万二级行业",[1]!s_info_industry_sw_2021(W741,公司分析!D$5,2),IF($Y$3="申万三级行业",[1]!s_info_industry_sw_2021(W741,公司分析!D$5,3),IF($Y$3="wind一级行业",[1]!s_info_industry_gics(W741,1),IF($Y$3="wind二级行业",[1]!s_info_industry_gics(W741,2),IF($Y$3="wind三级行业",[1]!s_info_industry_gics(W741,3),IF($Y$3="wind四级行业",[1]!s_info_industry_gics(W741,4),IF($Y$3="证监会门类行业",[1]!s_info_industry_csrc12_n(W741,公司分析!D$5,1),""))))))))</f>
        <v>石油与天然气的炼制和销售</v>
      </c>
      <c r="Z741" s="298" t="str">
        <f>IF(Y741=行业比较!$E$6,ROW(),"")</f>
        <v/>
      </c>
      <c r="AA741" s="125"/>
      <c r="AB741" s="125"/>
      <c r="AC741" s="125"/>
      <c r="AD741" s="125"/>
      <c r="AE741" s="125"/>
      <c r="AF741" s="125"/>
      <c r="AG741" s="125"/>
      <c r="AH741" s="125"/>
      <c r="AI741" s="125"/>
      <c r="AJ741" s="125"/>
      <c r="AK741" s="125"/>
      <c r="AL741" s="125"/>
      <c r="AM741" s="125"/>
      <c r="AN741" s="125"/>
      <c r="AO741" s="125"/>
      <c r="AP741" s="125"/>
    </row>
    <row r="742" spans="2:42" x14ac:dyDescent="0.35">
      <c r="B742" s="125"/>
      <c r="C742" s="125"/>
      <c r="D742" s="125"/>
      <c r="E742" s="125"/>
      <c r="F742" s="125"/>
      <c r="G742" s="125"/>
      <c r="H742" s="125"/>
      <c r="I742" s="269"/>
      <c r="J742" s="134"/>
      <c r="K742" s="134"/>
      <c r="L742" s="134"/>
      <c r="M742" s="134"/>
      <c r="N742" s="286"/>
      <c r="O742" s="286"/>
      <c r="P742" s="125"/>
      <c r="Q742" s="125"/>
      <c r="R742" s="125"/>
      <c r="S742" s="125"/>
      <c r="T742" s="125"/>
      <c r="U742" s="297"/>
      <c r="V742" s="253">
        <f t="shared" si="19"/>
        <v>0</v>
      </c>
      <c r="W742" s="348" t="str">
        <f>IF(板块成分!B744="","",板块成分!B744)</f>
        <v>0936.HK</v>
      </c>
      <c r="X742" s="270" t="str">
        <f>[1]!s_info_name(W742)</f>
        <v>佳兆业资本</v>
      </c>
      <c r="Y742" s="335" t="str">
        <f>IF($Y$3="申万一级行业",[1]!s_info_industry_sw_2021(W742,公司分析!D$5,1),IF($Y$3="申万二级行业",[1]!s_info_industry_sw_2021(W742,公司分析!D$5,2),IF($Y$3="申万三级行业",[1]!s_info_industry_sw_2021(W742,公司分析!D$5,3),IF($Y$3="wind一级行业",[1]!s_info_industry_gics(W742,1),IF($Y$3="wind二级行业",[1]!s_info_industry_gics(W742,2),IF($Y$3="wind三级行业",[1]!s_info_industry_gics(W742,3),IF($Y$3="wind四级行业",[1]!s_info_industry_gics(W742,4),IF($Y$3="证监会门类行业",[1]!s_info_industry_csrc12_n(W742,公司分析!D$5,1),""))))))))</f>
        <v>贸易公司与工业品经销商</v>
      </c>
      <c r="Z742" s="298" t="str">
        <f>IF(Y742=行业比较!$E$6,ROW(),"")</f>
        <v/>
      </c>
      <c r="AA742" s="125"/>
      <c r="AB742" s="125"/>
      <c r="AC742" s="125"/>
      <c r="AD742" s="125"/>
      <c r="AE742" s="125"/>
      <c r="AF742" s="125"/>
      <c r="AG742" s="125"/>
      <c r="AH742" s="125"/>
      <c r="AI742" s="125"/>
      <c r="AJ742" s="125"/>
      <c r="AK742" s="125"/>
      <c r="AL742" s="125"/>
      <c r="AM742" s="125"/>
      <c r="AN742" s="125"/>
      <c r="AO742" s="125"/>
      <c r="AP742" s="125"/>
    </row>
    <row r="743" spans="2:42" x14ac:dyDescent="0.35">
      <c r="B743" s="125"/>
      <c r="C743" s="125"/>
      <c r="D743" s="125"/>
      <c r="E743" s="125"/>
      <c r="F743" s="125"/>
      <c r="G743" s="125"/>
      <c r="H743" s="125"/>
      <c r="I743" s="269"/>
      <c r="J743" s="134"/>
      <c r="K743" s="134"/>
      <c r="L743" s="134"/>
      <c r="M743" s="134"/>
      <c r="N743" s="286"/>
      <c r="O743" s="286"/>
      <c r="P743" s="125"/>
      <c r="Q743" s="125"/>
      <c r="R743" s="125"/>
      <c r="S743" s="125"/>
      <c r="T743" s="125"/>
      <c r="U743" s="297"/>
      <c r="V743" s="253">
        <f t="shared" si="19"/>
        <v>0</v>
      </c>
      <c r="W743" s="348" t="str">
        <f>IF(板块成分!B745="","",板块成分!B745)</f>
        <v>0938.HK</v>
      </c>
      <c r="X743" s="270" t="str">
        <f>[1]!s_info_name(W743)</f>
        <v>民生国际</v>
      </c>
      <c r="Y743" s="335" t="str">
        <f>IF($Y$3="申万一级行业",[1]!s_info_industry_sw_2021(W743,公司分析!D$5,1),IF($Y$3="申万二级行业",[1]!s_info_industry_sw_2021(W743,公司分析!D$5,2),IF($Y$3="申万三级行业",[1]!s_info_industry_sw_2021(W743,公司分析!D$5,3),IF($Y$3="wind一级行业",[1]!s_info_industry_gics(W743,1),IF($Y$3="wind二级行业",[1]!s_info_industry_gics(W743,2),IF($Y$3="wind三级行业",[1]!s_info_industry_gics(W743,3),IF($Y$3="wind四级行业",[1]!s_info_industry_gics(W743,4),IF($Y$3="证监会门类行业",[1]!s_info_industry_csrc12_n(W743,公司分析!D$5,1),""))))))))</f>
        <v>多样化房地产活动</v>
      </c>
      <c r="Z743" s="298" t="str">
        <f>IF(Y743=行业比较!$E$6,ROW(),"")</f>
        <v/>
      </c>
      <c r="AA743" s="125"/>
      <c r="AB743" s="125"/>
      <c r="AC743" s="125"/>
      <c r="AD743" s="125"/>
      <c r="AE743" s="125"/>
      <c r="AF743" s="125"/>
      <c r="AG743" s="125"/>
      <c r="AH743" s="125"/>
      <c r="AI743" s="125"/>
      <c r="AJ743" s="125"/>
      <c r="AK743" s="125"/>
      <c r="AL743" s="125"/>
      <c r="AM743" s="125"/>
      <c r="AN743" s="125"/>
      <c r="AO743" s="125"/>
      <c r="AP743" s="125"/>
    </row>
    <row r="744" spans="2:42" x14ac:dyDescent="0.35">
      <c r="B744" s="125"/>
      <c r="C744" s="125"/>
      <c r="D744" s="125"/>
      <c r="E744" s="125"/>
      <c r="F744" s="125"/>
      <c r="G744" s="125"/>
      <c r="H744" s="125"/>
      <c r="I744" s="269"/>
      <c r="J744" s="134"/>
      <c r="K744" s="134"/>
      <c r="L744" s="134"/>
      <c r="M744" s="134"/>
      <c r="N744" s="286"/>
      <c r="O744" s="286"/>
      <c r="P744" s="125"/>
      <c r="Q744" s="125"/>
      <c r="R744" s="125"/>
      <c r="S744" s="125"/>
      <c r="T744" s="125"/>
      <c r="U744" s="297"/>
      <c r="V744" s="253">
        <f t="shared" si="19"/>
        <v>0</v>
      </c>
      <c r="W744" s="348" t="str">
        <f>IF(板块成分!B746="","",板块成分!B746)</f>
        <v>0939.HK</v>
      </c>
      <c r="X744" s="270" t="str">
        <f>[1]!s_info_name(W744)</f>
        <v>建设银行</v>
      </c>
      <c r="Y744" s="335" t="str">
        <f>IF($Y$3="申万一级行业",[1]!s_info_industry_sw_2021(W744,公司分析!D$5,1),IF($Y$3="申万二级行业",[1]!s_info_industry_sw_2021(W744,公司分析!D$5,2),IF($Y$3="申万三级行业",[1]!s_info_industry_sw_2021(W744,公司分析!D$5,3),IF($Y$3="wind一级行业",[1]!s_info_industry_gics(W744,1),IF($Y$3="wind二级行业",[1]!s_info_industry_gics(W744,2),IF($Y$3="wind三级行业",[1]!s_info_industry_gics(W744,3),IF($Y$3="wind四级行业",[1]!s_info_industry_gics(W744,4),IF($Y$3="证监会门类行业",[1]!s_info_industry_csrc12_n(W744,公司分析!D$5,1),""))))))))</f>
        <v>多元化银行</v>
      </c>
      <c r="Z744" s="298" t="str">
        <f>IF(Y744=行业比较!$E$6,ROW(),"")</f>
        <v/>
      </c>
      <c r="AA744" s="125"/>
      <c r="AB744" s="125"/>
      <c r="AC744" s="125"/>
      <c r="AD744" s="125"/>
      <c r="AE744" s="125"/>
      <c r="AF744" s="125"/>
      <c r="AG744" s="125"/>
      <c r="AH744" s="125"/>
      <c r="AI744" s="125"/>
      <c r="AJ744" s="125"/>
      <c r="AK744" s="125"/>
      <c r="AL744" s="125"/>
      <c r="AM744" s="125"/>
      <c r="AN744" s="125"/>
      <c r="AO744" s="125"/>
      <c r="AP744" s="125"/>
    </row>
    <row r="745" spans="2:42" x14ac:dyDescent="0.35">
      <c r="B745" s="125"/>
      <c r="C745" s="125"/>
      <c r="D745" s="125"/>
      <c r="E745" s="125"/>
      <c r="F745" s="125"/>
      <c r="G745" s="125"/>
      <c r="H745" s="125"/>
      <c r="I745" s="269"/>
      <c r="J745" s="134"/>
      <c r="K745" s="134"/>
      <c r="L745" s="134"/>
      <c r="M745" s="134"/>
      <c r="N745" s="286"/>
      <c r="O745" s="286"/>
      <c r="P745" s="125"/>
      <c r="Q745" s="125"/>
      <c r="R745" s="125"/>
      <c r="S745" s="125"/>
      <c r="T745" s="125"/>
      <c r="U745" s="297"/>
      <c r="V745" s="253">
        <f t="shared" si="19"/>
        <v>0</v>
      </c>
      <c r="W745" s="348" t="str">
        <f>IF(板块成分!B747="","",板块成分!B747)</f>
        <v>0941.HK</v>
      </c>
      <c r="X745" s="270" t="str">
        <f>[1]!s_info_name(W745)</f>
        <v>中国移动</v>
      </c>
      <c r="Y745" s="335" t="str">
        <f>IF($Y$3="申万一级行业",[1]!s_info_industry_sw_2021(W745,公司分析!D$5,1),IF($Y$3="申万二级行业",[1]!s_info_industry_sw_2021(W745,公司分析!D$5,2),IF($Y$3="申万三级行业",[1]!s_info_industry_sw_2021(W745,公司分析!D$5,3),IF($Y$3="wind一级行业",[1]!s_info_industry_gics(W745,1),IF($Y$3="wind二级行业",[1]!s_info_industry_gics(W745,2),IF($Y$3="wind三级行业",[1]!s_info_industry_gics(W745,3),IF($Y$3="wind四级行业",[1]!s_info_industry_gics(W745,4),IF($Y$3="证监会门类行业",[1]!s_info_industry_csrc12_n(W745,公司分析!D$5,1),""))))))))</f>
        <v>综合电信服务</v>
      </c>
      <c r="Z745" s="298" t="str">
        <f>IF(Y745=行业比较!$E$6,ROW(),"")</f>
        <v/>
      </c>
      <c r="AA745" s="125"/>
      <c r="AB745" s="125"/>
      <c r="AC745" s="125"/>
      <c r="AD745" s="125"/>
      <c r="AE745" s="125"/>
      <c r="AF745" s="125"/>
      <c r="AG745" s="125"/>
      <c r="AH745" s="125"/>
      <c r="AI745" s="125"/>
      <c r="AJ745" s="125"/>
      <c r="AK745" s="125"/>
      <c r="AL745" s="125"/>
      <c r="AM745" s="125"/>
      <c r="AN745" s="125"/>
      <c r="AO745" s="125"/>
      <c r="AP745" s="125"/>
    </row>
    <row r="746" spans="2:42" x14ac:dyDescent="0.35">
      <c r="B746" s="125"/>
      <c r="C746" s="125"/>
      <c r="D746" s="125"/>
      <c r="E746" s="125"/>
      <c r="F746" s="125"/>
      <c r="G746" s="125"/>
      <c r="H746" s="125"/>
      <c r="I746" s="269"/>
      <c r="J746" s="134"/>
      <c r="K746" s="134"/>
      <c r="L746" s="134"/>
      <c r="M746" s="134"/>
      <c r="N746" s="286"/>
      <c r="O746" s="286"/>
      <c r="P746" s="125"/>
      <c r="Q746" s="125"/>
      <c r="R746" s="125"/>
      <c r="S746" s="125"/>
      <c r="T746" s="125"/>
      <c r="U746" s="297"/>
      <c r="V746" s="253">
        <f t="shared" si="19"/>
        <v>0</v>
      </c>
      <c r="W746" s="348" t="str">
        <f>IF(板块成分!B748="","",板块成分!B748)</f>
        <v>0943.HK</v>
      </c>
      <c r="X746" s="270" t="str">
        <f>[1]!s_info_name(W746)</f>
        <v>中证国际</v>
      </c>
      <c r="Y746" s="335" t="str">
        <f>IF($Y$3="申万一级行业",[1]!s_info_industry_sw_2021(W746,公司分析!D$5,1),IF($Y$3="申万二级行业",[1]!s_info_industry_sw_2021(W746,公司分析!D$5,2),IF($Y$3="申万三级行业",[1]!s_info_industry_sw_2021(W746,公司分析!D$5,3),IF($Y$3="wind一级行业",[1]!s_info_industry_gics(W746,1),IF($Y$3="wind二级行业",[1]!s_info_industry_gics(W746,2),IF($Y$3="wind三级行业",[1]!s_info_industry_gics(W746,3),IF($Y$3="wind四级行业",[1]!s_info_industry_gics(W746,4),IF($Y$3="证监会门类行业",[1]!s_info_industry_csrc12_n(W746,公司分析!D$5,1),""))))))))</f>
        <v>家用电器</v>
      </c>
      <c r="Z746" s="298" t="str">
        <f>IF(Y746=行业比较!$E$6,ROW(),"")</f>
        <v/>
      </c>
      <c r="AA746" s="125"/>
      <c r="AB746" s="125"/>
      <c r="AC746" s="125"/>
      <c r="AD746" s="125"/>
      <c r="AE746" s="125"/>
      <c r="AF746" s="125"/>
      <c r="AG746" s="125"/>
      <c r="AH746" s="125"/>
      <c r="AI746" s="125"/>
      <c r="AJ746" s="125"/>
      <c r="AK746" s="125"/>
      <c r="AL746" s="125"/>
      <c r="AM746" s="125"/>
      <c r="AN746" s="125"/>
      <c r="AO746" s="125"/>
      <c r="AP746" s="125"/>
    </row>
    <row r="747" spans="2:42" x14ac:dyDescent="0.35">
      <c r="B747" s="125"/>
      <c r="C747" s="125"/>
      <c r="D747" s="125"/>
      <c r="E747" s="125"/>
      <c r="F747" s="125"/>
      <c r="G747" s="125"/>
      <c r="H747" s="125"/>
      <c r="I747" s="269"/>
      <c r="J747" s="134"/>
      <c r="K747" s="134"/>
      <c r="L747" s="134"/>
      <c r="M747" s="134"/>
      <c r="N747" s="286"/>
      <c r="O747" s="286"/>
      <c r="P747" s="125"/>
      <c r="Q747" s="125"/>
      <c r="R747" s="125"/>
      <c r="S747" s="125"/>
      <c r="T747" s="125"/>
      <c r="U747" s="297"/>
      <c r="V747" s="253">
        <f t="shared" si="19"/>
        <v>0</v>
      </c>
      <c r="W747" s="348" t="str">
        <f>IF(板块成分!B749="","",板块成分!B749)</f>
        <v>0945.HK</v>
      </c>
      <c r="X747" s="270" t="str">
        <f>[1]!s_info_name(W747)</f>
        <v>宏利金融-S</v>
      </c>
      <c r="Y747" s="335" t="str">
        <f>IF($Y$3="申万一级行业",[1]!s_info_industry_sw_2021(W747,公司分析!D$5,1),IF($Y$3="申万二级行业",[1]!s_info_industry_sw_2021(W747,公司分析!D$5,2),IF($Y$3="申万三级行业",[1]!s_info_industry_sw_2021(W747,公司分析!D$5,3),IF($Y$3="wind一级行业",[1]!s_info_industry_gics(W747,1),IF($Y$3="wind二级行业",[1]!s_info_industry_gics(W747,2),IF($Y$3="wind三级行业",[1]!s_info_industry_gics(W747,3),IF($Y$3="wind四级行业",[1]!s_info_industry_gics(W747,4),IF($Y$3="证监会门类行业",[1]!s_info_industry_csrc12_n(W747,公司分析!D$5,1),""))))))))</f>
        <v>人寿与健康保险</v>
      </c>
      <c r="Z747" s="298" t="str">
        <f>IF(Y747=行业比较!$E$6,ROW(),"")</f>
        <v/>
      </c>
      <c r="AA747" s="125"/>
      <c r="AB747" s="125"/>
      <c r="AC747" s="125"/>
      <c r="AD747" s="125"/>
      <c r="AE747" s="125"/>
      <c r="AF747" s="125"/>
      <c r="AG747" s="125"/>
      <c r="AH747" s="125"/>
      <c r="AI747" s="125"/>
      <c r="AJ747" s="125"/>
      <c r="AK747" s="125"/>
      <c r="AL747" s="125"/>
      <c r="AM747" s="125"/>
      <c r="AN747" s="125"/>
      <c r="AO747" s="125"/>
      <c r="AP747" s="125"/>
    </row>
    <row r="748" spans="2:42" x14ac:dyDescent="0.35">
      <c r="B748" s="125"/>
      <c r="C748" s="125"/>
      <c r="D748" s="125"/>
      <c r="E748" s="125"/>
      <c r="F748" s="125"/>
      <c r="G748" s="125"/>
      <c r="H748" s="125"/>
      <c r="I748" s="269"/>
      <c r="J748" s="134"/>
      <c r="K748" s="134"/>
      <c r="L748" s="134"/>
      <c r="M748" s="134"/>
      <c r="N748" s="286"/>
      <c r="O748" s="286"/>
      <c r="P748" s="125"/>
      <c r="Q748" s="125"/>
      <c r="R748" s="125"/>
      <c r="S748" s="125"/>
      <c r="T748" s="125"/>
      <c r="U748" s="297"/>
      <c r="V748" s="253">
        <f t="shared" si="19"/>
        <v>0</v>
      </c>
      <c r="W748" s="348" t="str">
        <f>IF(板块成分!B750="","",板块成分!B750)</f>
        <v>0947.HK</v>
      </c>
      <c r="X748" s="270" t="str">
        <f>[1]!s_info_name(W748)</f>
        <v>摩比发展</v>
      </c>
      <c r="Y748" s="335" t="str">
        <f>IF($Y$3="申万一级行业",[1]!s_info_industry_sw_2021(W748,公司分析!D$5,1),IF($Y$3="申万二级行业",[1]!s_info_industry_sw_2021(W748,公司分析!D$5,2),IF($Y$3="申万三级行业",[1]!s_info_industry_sw_2021(W748,公司分析!D$5,3),IF($Y$3="wind一级行业",[1]!s_info_industry_gics(W748,1),IF($Y$3="wind二级行业",[1]!s_info_industry_gics(W748,2),IF($Y$3="wind三级行业",[1]!s_info_industry_gics(W748,3),IF($Y$3="wind四级行业",[1]!s_info_industry_gics(W748,4),IF($Y$3="证监会门类行业",[1]!s_info_industry_csrc12_n(W748,公司分析!D$5,1),""))))))))</f>
        <v>通信设备</v>
      </c>
      <c r="Z748" s="298" t="str">
        <f>IF(Y748=行业比较!$E$6,ROW(),"")</f>
        <v/>
      </c>
      <c r="AA748" s="125"/>
      <c r="AB748" s="125"/>
      <c r="AC748" s="125"/>
      <c r="AD748" s="125"/>
      <c r="AE748" s="125"/>
      <c r="AF748" s="125"/>
      <c r="AG748" s="125"/>
      <c r="AH748" s="125"/>
      <c r="AI748" s="125"/>
      <c r="AJ748" s="125"/>
      <c r="AK748" s="125"/>
      <c r="AL748" s="125"/>
      <c r="AM748" s="125"/>
      <c r="AN748" s="125"/>
      <c r="AO748" s="125"/>
      <c r="AP748" s="125"/>
    </row>
    <row r="749" spans="2:42" x14ac:dyDescent="0.35">
      <c r="B749" s="125"/>
      <c r="C749" s="125"/>
      <c r="D749" s="125"/>
      <c r="E749" s="125"/>
      <c r="F749" s="125"/>
      <c r="G749" s="125"/>
      <c r="H749" s="125"/>
      <c r="I749" s="269"/>
      <c r="J749" s="134"/>
      <c r="K749" s="134"/>
      <c r="L749" s="134"/>
      <c r="M749" s="134"/>
      <c r="N749" s="286"/>
      <c r="O749" s="286"/>
      <c r="P749" s="125"/>
      <c r="Q749" s="125"/>
      <c r="R749" s="125"/>
      <c r="S749" s="125"/>
      <c r="T749" s="125"/>
      <c r="U749" s="297"/>
      <c r="V749" s="253">
        <f t="shared" si="19"/>
        <v>0</v>
      </c>
      <c r="W749" s="348" t="str">
        <f>IF(板块成分!B751="","",板块成分!B751)</f>
        <v>0948.HK</v>
      </c>
      <c r="X749" s="270" t="str">
        <f>[1]!s_info_name(W749)</f>
        <v>阿尔法企业</v>
      </c>
      <c r="Y749" s="335" t="str">
        <f>IF($Y$3="申万一级行业",[1]!s_info_industry_sw_2021(W749,公司分析!D$5,1),IF($Y$3="申万二级行业",[1]!s_info_industry_sw_2021(W749,公司分析!D$5,2),IF($Y$3="申万三级行业",[1]!s_info_industry_sw_2021(W749,公司分析!D$5,3),IF($Y$3="wind一级行业",[1]!s_info_industry_gics(W749,1),IF($Y$3="wind二级行业",[1]!s_info_industry_gics(W749,2),IF($Y$3="wind三级行业",[1]!s_info_industry_gics(W749,3),IF($Y$3="wind四级行业",[1]!s_info_industry_gics(W749,4),IF($Y$3="证监会门类行业",[1]!s_info_industry_csrc12_n(W749,公司分析!D$5,1),""))))))))</f>
        <v>食品加工与肉类</v>
      </c>
      <c r="Z749" s="298" t="str">
        <f>IF(Y749=行业比较!$E$6,ROW(),"")</f>
        <v/>
      </c>
      <c r="AA749" s="125"/>
      <c r="AB749" s="125"/>
      <c r="AC749" s="125"/>
      <c r="AD749" s="125"/>
      <c r="AE749" s="125"/>
      <c r="AF749" s="125"/>
      <c r="AG749" s="125"/>
      <c r="AH749" s="125"/>
      <c r="AI749" s="125"/>
      <c r="AJ749" s="125"/>
      <c r="AK749" s="125"/>
      <c r="AL749" s="125"/>
      <c r="AM749" s="125"/>
      <c r="AN749" s="125"/>
      <c r="AO749" s="125"/>
      <c r="AP749" s="125"/>
    </row>
    <row r="750" spans="2:42" x14ac:dyDescent="0.35">
      <c r="B750" s="125"/>
      <c r="C750" s="125"/>
      <c r="D750" s="125"/>
      <c r="E750" s="125"/>
      <c r="F750" s="125"/>
      <c r="G750" s="125"/>
      <c r="H750" s="125"/>
      <c r="I750" s="269"/>
      <c r="J750" s="134"/>
      <c r="K750" s="134"/>
      <c r="L750" s="134"/>
      <c r="M750" s="134"/>
      <c r="N750" s="286"/>
      <c r="O750" s="286"/>
      <c r="P750" s="125"/>
      <c r="Q750" s="125"/>
      <c r="R750" s="125"/>
      <c r="S750" s="125"/>
      <c r="T750" s="125"/>
      <c r="U750" s="297"/>
      <c r="V750" s="253">
        <f t="shared" si="19"/>
        <v>0</v>
      </c>
      <c r="W750" s="348" t="str">
        <f>IF(板块成分!B752="","",板块成分!B752)</f>
        <v>0950.HK</v>
      </c>
      <c r="X750" s="270" t="str">
        <f>[1]!s_info_name(W750)</f>
        <v>李氏大药厂</v>
      </c>
      <c r="Y750" s="335" t="str">
        <f>IF($Y$3="申万一级行业",[1]!s_info_industry_sw_2021(W750,公司分析!D$5,1),IF($Y$3="申万二级行业",[1]!s_info_industry_sw_2021(W750,公司分析!D$5,2),IF($Y$3="申万三级行业",[1]!s_info_industry_sw_2021(W750,公司分析!D$5,3),IF($Y$3="wind一级行业",[1]!s_info_industry_gics(W750,1),IF($Y$3="wind二级行业",[1]!s_info_industry_gics(W750,2),IF($Y$3="wind三级行业",[1]!s_info_industry_gics(W750,3),IF($Y$3="wind四级行业",[1]!s_info_industry_gics(W750,4),IF($Y$3="证监会门类行业",[1]!s_info_industry_csrc12_n(W750,公司分析!D$5,1),""))))))))</f>
        <v>西药</v>
      </c>
      <c r="Z750" s="298" t="str">
        <f>IF(Y750=行业比较!$E$6,ROW(),"")</f>
        <v/>
      </c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5"/>
      <c r="AK750" s="125"/>
      <c r="AL750" s="125"/>
      <c r="AM750" s="125"/>
      <c r="AN750" s="125"/>
      <c r="AO750" s="125"/>
      <c r="AP750" s="125"/>
    </row>
    <row r="751" spans="2:42" x14ac:dyDescent="0.35">
      <c r="B751" s="125"/>
      <c r="C751" s="125"/>
      <c r="D751" s="125"/>
      <c r="E751" s="125"/>
      <c r="F751" s="125"/>
      <c r="G751" s="125"/>
      <c r="H751" s="125"/>
      <c r="I751" s="269"/>
      <c r="J751" s="134"/>
      <c r="K751" s="134"/>
      <c r="L751" s="134"/>
      <c r="M751" s="134"/>
      <c r="N751" s="286"/>
      <c r="O751" s="286"/>
      <c r="P751" s="125"/>
      <c r="Q751" s="125"/>
      <c r="R751" s="125"/>
      <c r="S751" s="125"/>
      <c r="T751" s="125"/>
      <c r="U751" s="297"/>
      <c r="V751" s="253">
        <f t="shared" si="19"/>
        <v>0</v>
      </c>
      <c r="W751" s="348" t="str">
        <f>IF(板块成分!B753="","",板块成分!B753)</f>
        <v>0951.HK</v>
      </c>
      <c r="X751" s="270" t="str">
        <f>[1]!s_info_name(W751)</f>
        <v>超威动力</v>
      </c>
      <c r="Y751" s="335" t="str">
        <f>IF($Y$3="申万一级行业",[1]!s_info_industry_sw_2021(W751,公司分析!D$5,1),IF($Y$3="申万二级行业",[1]!s_info_industry_sw_2021(W751,公司分析!D$5,2),IF($Y$3="申万三级行业",[1]!s_info_industry_sw_2021(W751,公司分析!D$5,3),IF($Y$3="wind一级行业",[1]!s_info_industry_gics(W751,1),IF($Y$3="wind二级行业",[1]!s_info_industry_gics(W751,2),IF($Y$3="wind三级行业",[1]!s_info_industry_gics(W751,3),IF($Y$3="wind四级行业",[1]!s_info_industry_gics(W751,4),IF($Y$3="证监会门类行业",[1]!s_info_industry_csrc12_n(W751,公司分析!D$5,1),""))))))))</f>
        <v>电气部件与设备</v>
      </c>
      <c r="Z751" s="298" t="str">
        <f>IF(Y751=行业比较!$E$6,ROW(),"")</f>
        <v/>
      </c>
      <c r="AA751" s="125"/>
      <c r="AB751" s="125"/>
      <c r="AC751" s="125"/>
      <c r="AD751" s="125"/>
      <c r="AE751" s="125"/>
      <c r="AF751" s="125"/>
      <c r="AG751" s="125"/>
      <c r="AH751" s="125"/>
      <c r="AI751" s="125"/>
      <c r="AJ751" s="125"/>
      <c r="AK751" s="125"/>
      <c r="AL751" s="125"/>
      <c r="AM751" s="125"/>
      <c r="AN751" s="125"/>
      <c r="AO751" s="125"/>
      <c r="AP751" s="125"/>
    </row>
    <row r="752" spans="2:42" x14ac:dyDescent="0.35">
      <c r="B752" s="125"/>
      <c r="C752" s="125"/>
      <c r="D752" s="125"/>
      <c r="E752" s="125"/>
      <c r="F752" s="125"/>
      <c r="G752" s="125"/>
      <c r="H752" s="125"/>
      <c r="I752" s="269"/>
      <c r="J752" s="134"/>
      <c r="K752" s="134"/>
      <c r="L752" s="134"/>
      <c r="M752" s="134"/>
      <c r="N752" s="286"/>
      <c r="O752" s="286"/>
      <c r="P752" s="125"/>
      <c r="Q752" s="125"/>
      <c r="R752" s="125"/>
      <c r="S752" s="125"/>
      <c r="T752" s="125"/>
      <c r="U752" s="297"/>
      <c r="V752" s="253">
        <f t="shared" si="19"/>
        <v>0</v>
      </c>
      <c r="W752" s="348" t="str">
        <f>IF(板块成分!B754="","",板块成分!B754)</f>
        <v>0952.HK</v>
      </c>
      <c r="X752" s="270" t="str">
        <f>[1]!s_info_name(W752)</f>
        <v>华富建业金融</v>
      </c>
      <c r="Y752" s="335" t="str">
        <f>IF($Y$3="申万一级行业",[1]!s_info_industry_sw_2021(W752,公司分析!D$5,1),IF($Y$3="申万二级行业",[1]!s_info_industry_sw_2021(W752,公司分析!D$5,2),IF($Y$3="申万三级行业",[1]!s_info_industry_sw_2021(W752,公司分析!D$5,3),IF($Y$3="wind一级行业",[1]!s_info_industry_gics(W752,1),IF($Y$3="wind二级行业",[1]!s_info_industry_gics(W752,2),IF($Y$3="wind三级行业",[1]!s_info_industry_gics(W752,3),IF($Y$3="wind四级行业",[1]!s_info_industry_gics(W752,4),IF($Y$3="证监会门类行业",[1]!s_info_industry_csrc12_n(W752,公司分析!D$5,1),""))))))))</f>
        <v>多元资本市场</v>
      </c>
      <c r="Z752" s="298" t="str">
        <f>IF(Y752=行业比较!$E$6,ROW(),"")</f>
        <v/>
      </c>
      <c r="AA752" s="125"/>
      <c r="AB752" s="125"/>
      <c r="AC752" s="125"/>
      <c r="AD752" s="125"/>
      <c r="AE752" s="125"/>
      <c r="AF752" s="125"/>
      <c r="AG752" s="125"/>
      <c r="AH752" s="125"/>
      <c r="AI752" s="125"/>
      <c r="AJ752" s="125"/>
      <c r="AK752" s="125"/>
      <c r="AL752" s="125"/>
      <c r="AM752" s="125"/>
      <c r="AN752" s="125"/>
      <c r="AO752" s="125"/>
      <c r="AP752" s="125"/>
    </row>
    <row r="753" spans="2:42" x14ac:dyDescent="0.35">
      <c r="B753" s="125"/>
      <c r="C753" s="125"/>
      <c r="D753" s="125"/>
      <c r="E753" s="125"/>
      <c r="F753" s="125"/>
      <c r="G753" s="125"/>
      <c r="H753" s="125"/>
      <c r="I753" s="269"/>
      <c r="J753" s="134"/>
      <c r="K753" s="134"/>
      <c r="L753" s="134"/>
      <c r="M753" s="134"/>
      <c r="N753" s="286"/>
      <c r="O753" s="286"/>
      <c r="P753" s="125"/>
      <c r="Q753" s="125"/>
      <c r="R753" s="125"/>
      <c r="S753" s="125"/>
      <c r="T753" s="125"/>
      <c r="U753" s="297"/>
      <c r="V753" s="253">
        <f t="shared" si="19"/>
        <v>0</v>
      </c>
      <c r="W753" s="348" t="str">
        <f>IF(板块成分!B755="","",板块成分!B755)</f>
        <v>0953.HK</v>
      </c>
      <c r="X753" s="270" t="str">
        <f>[1]!s_info_name(W753)</f>
        <v>邵氏兄弟控股</v>
      </c>
      <c r="Y753" s="335" t="str">
        <f>IF($Y$3="申万一级行业",[1]!s_info_industry_sw_2021(W753,公司分析!D$5,1),IF($Y$3="申万二级行业",[1]!s_info_industry_sw_2021(W753,公司分析!D$5,2),IF($Y$3="申万三级行业",[1]!s_info_industry_sw_2021(W753,公司分析!D$5,3),IF($Y$3="wind一级行业",[1]!s_info_industry_gics(W753,1),IF($Y$3="wind二级行业",[1]!s_info_industry_gics(W753,2),IF($Y$3="wind三级行业",[1]!s_info_industry_gics(W753,3),IF($Y$3="wind四级行业",[1]!s_info_industry_gics(W753,4),IF($Y$3="证监会门类行业",[1]!s_info_industry_csrc12_n(W753,公司分析!D$5,1),""))))))))</f>
        <v>电影与娱乐</v>
      </c>
      <c r="Z753" s="298" t="str">
        <f>IF(Y753=行业比较!$E$6,ROW(),"")</f>
        <v/>
      </c>
      <c r="AA753" s="125"/>
      <c r="AB753" s="125"/>
      <c r="AC753" s="125"/>
      <c r="AD753" s="125"/>
      <c r="AE753" s="125"/>
      <c r="AF753" s="125"/>
      <c r="AG753" s="125"/>
      <c r="AH753" s="125"/>
      <c r="AI753" s="125"/>
      <c r="AJ753" s="125"/>
      <c r="AK753" s="125"/>
      <c r="AL753" s="125"/>
      <c r="AM753" s="125"/>
      <c r="AN753" s="125"/>
      <c r="AO753" s="125"/>
      <c r="AP753" s="125"/>
    </row>
    <row r="754" spans="2:42" x14ac:dyDescent="0.35">
      <c r="B754" s="125"/>
      <c r="C754" s="125"/>
      <c r="D754" s="125"/>
      <c r="E754" s="125"/>
      <c r="F754" s="125"/>
      <c r="G754" s="125"/>
      <c r="H754" s="125"/>
      <c r="I754" s="269"/>
      <c r="J754" s="134"/>
      <c r="K754" s="134"/>
      <c r="L754" s="134"/>
      <c r="M754" s="134"/>
      <c r="N754" s="286"/>
      <c r="O754" s="286"/>
      <c r="P754" s="125"/>
      <c r="Q754" s="125"/>
      <c r="R754" s="125"/>
      <c r="S754" s="125"/>
      <c r="T754" s="125"/>
      <c r="U754" s="297"/>
      <c r="V754" s="253">
        <f t="shared" si="19"/>
        <v>0</v>
      </c>
      <c r="W754" s="348" t="str">
        <f>IF(板块成分!B756="","",板块成分!B756)</f>
        <v>0954.HK</v>
      </c>
      <c r="X754" s="270" t="str">
        <f>[1]!s_info_name(W754)</f>
        <v>常茂生物</v>
      </c>
      <c r="Y754" s="335" t="str">
        <f>IF($Y$3="申万一级行业",[1]!s_info_industry_sw_2021(W754,公司分析!D$5,1),IF($Y$3="申万二级行业",[1]!s_info_industry_sw_2021(W754,公司分析!D$5,2),IF($Y$3="申万三级行业",[1]!s_info_industry_sw_2021(W754,公司分析!D$5,3),IF($Y$3="wind一级行业",[1]!s_info_industry_gics(W754,1),IF($Y$3="wind二级行业",[1]!s_info_industry_gics(W754,2),IF($Y$3="wind三级行业",[1]!s_info_industry_gics(W754,3),IF($Y$3="wind四级行业",[1]!s_info_industry_gics(W754,4),IF($Y$3="证监会门类行业",[1]!s_info_industry_csrc12_n(W754,公司分析!D$5,1),""))))))))</f>
        <v>食品加工与肉类</v>
      </c>
      <c r="Z754" s="298" t="str">
        <f>IF(Y754=行业比较!$E$6,ROW(),"")</f>
        <v/>
      </c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5"/>
      <c r="AK754" s="125"/>
      <c r="AL754" s="125"/>
      <c r="AM754" s="125"/>
      <c r="AN754" s="125"/>
      <c r="AO754" s="125"/>
      <c r="AP754" s="125"/>
    </row>
    <row r="755" spans="2:42" x14ac:dyDescent="0.35">
      <c r="B755" s="125"/>
      <c r="C755" s="125"/>
      <c r="D755" s="125"/>
      <c r="E755" s="125"/>
      <c r="F755" s="125"/>
      <c r="G755" s="125"/>
      <c r="H755" s="125"/>
      <c r="I755" s="269"/>
      <c r="J755" s="134"/>
      <c r="K755" s="134"/>
      <c r="L755" s="134"/>
      <c r="M755" s="134"/>
      <c r="N755" s="286"/>
      <c r="O755" s="286"/>
      <c r="P755" s="125"/>
      <c r="Q755" s="125"/>
      <c r="R755" s="125"/>
      <c r="S755" s="125"/>
      <c r="T755" s="125"/>
      <c r="U755" s="297"/>
      <c r="V755" s="253">
        <f t="shared" si="19"/>
        <v>0</v>
      </c>
      <c r="W755" s="348" t="str">
        <f>IF(板块成分!B757="","",板块成分!B757)</f>
        <v>0956.HK</v>
      </c>
      <c r="X755" s="270" t="str">
        <f>[1]!s_info_name(W755)</f>
        <v>新天绿色能源</v>
      </c>
      <c r="Y755" s="335" t="str">
        <f>IF($Y$3="申万一级行业",[1]!s_info_industry_sw_2021(W755,公司分析!D$5,1),IF($Y$3="申万二级行业",[1]!s_info_industry_sw_2021(W755,公司分析!D$5,2),IF($Y$3="申万三级行业",[1]!s_info_industry_sw_2021(W755,公司分析!D$5,3),IF($Y$3="wind一级行业",[1]!s_info_industry_gics(W755,1),IF($Y$3="wind二级行业",[1]!s_info_industry_gics(W755,2),IF($Y$3="wind三级行业",[1]!s_info_industry_gics(W755,3),IF($Y$3="wind四级行业",[1]!s_info_industry_gics(W755,4),IF($Y$3="证监会门类行业",[1]!s_info_industry_csrc12_n(W755,公司分析!D$5,1),""))))))))</f>
        <v>燃气</v>
      </c>
      <c r="Z755" s="298" t="str">
        <f>IF(Y755=行业比较!$E$6,ROW(),"")</f>
        <v/>
      </c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5"/>
      <c r="AK755" s="125"/>
      <c r="AL755" s="125"/>
      <c r="AM755" s="125"/>
      <c r="AN755" s="125"/>
      <c r="AO755" s="125"/>
      <c r="AP755" s="125"/>
    </row>
    <row r="756" spans="2:42" x14ac:dyDescent="0.35">
      <c r="B756" s="125"/>
      <c r="C756" s="125"/>
      <c r="D756" s="125"/>
      <c r="E756" s="125"/>
      <c r="F756" s="125"/>
      <c r="G756" s="125"/>
      <c r="H756" s="125"/>
      <c r="I756" s="269"/>
      <c r="J756" s="134"/>
      <c r="K756" s="134"/>
      <c r="L756" s="134"/>
      <c r="M756" s="134"/>
      <c r="N756" s="286"/>
      <c r="O756" s="286"/>
      <c r="P756" s="125"/>
      <c r="Q756" s="125"/>
      <c r="R756" s="125"/>
      <c r="S756" s="125"/>
      <c r="T756" s="125"/>
      <c r="U756" s="297"/>
      <c r="V756" s="253">
        <f t="shared" si="19"/>
        <v>0</v>
      </c>
      <c r="W756" s="348" t="str">
        <f>IF(板块成分!B758="","",板块成分!B758)</f>
        <v>0959.HK</v>
      </c>
      <c r="X756" s="270" t="str">
        <f>[1]!s_info_name(W756)</f>
        <v>世纪娱乐国际</v>
      </c>
      <c r="Y756" s="335" t="str">
        <f>IF($Y$3="申万一级行业",[1]!s_info_industry_sw_2021(W756,公司分析!D$5,1),IF($Y$3="申万二级行业",[1]!s_info_industry_sw_2021(W756,公司分析!D$5,2),IF($Y$3="申万三级行业",[1]!s_info_industry_sw_2021(W756,公司分析!D$5,3),IF($Y$3="wind一级行业",[1]!s_info_industry_gics(W756,1),IF($Y$3="wind二级行业",[1]!s_info_industry_gics(W756,2),IF($Y$3="wind三级行业",[1]!s_info_industry_gics(W756,3),IF($Y$3="wind四级行业",[1]!s_info_industry_gics(W756,4),IF($Y$3="证监会门类行业",[1]!s_info_industry_csrc12_n(W756,公司分析!D$5,1),""))))))))</f>
        <v>赌场与赌博</v>
      </c>
      <c r="Z756" s="298" t="str">
        <f>IF(Y756=行业比较!$E$6,ROW(),"")</f>
        <v/>
      </c>
      <c r="AA756" s="125"/>
      <c r="AB756" s="125"/>
      <c r="AC756" s="125"/>
      <c r="AD756" s="125"/>
      <c r="AE756" s="125"/>
      <c r="AF756" s="125"/>
      <c r="AG756" s="125"/>
      <c r="AH756" s="125"/>
      <c r="AI756" s="125"/>
      <c r="AJ756" s="125"/>
      <c r="AK756" s="125"/>
      <c r="AL756" s="125"/>
      <c r="AM756" s="125"/>
      <c r="AN756" s="125"/>
      <c r="AO756" s="125"/>
      <c r="AP756" s="125"/>
    </row>
    <row r="757" spans="2:42" x14ac:dyDescent="0.35">
      <c r="B757" s="125"/>
      <c r="C757" s="125"/>
      <c r="D757" s="125"/>
      <c r="E757" s="125"/>
      <c r="F757" s="125"/>
      <c r="G757" s="125"/>
      <c r="H757" s="125"/>
      <c r="I757" s="269"/>
      <c r="J757" s="134"/>
      <c r="K757" s="134"/>
      <c r="L757" s="134"/>
      <c r="M757" s="134"/>
      <c r="N757" s="286"/>
      <c r="O757" s="286"/>
      <c r="P757" s="125"/>
      <c r="Q757" s="125"/>
      <c r="R757" s="125"/>
      <c r="S757" s="125"/>
      <c r="T757" s="125"/>
      <c r="U757" s="297"/>
      <c r="V757" s="253">
        <f t="shared" si="19"/>
        <v>0</v>
      </c>
      <c r="W757" s="348" t="str">
        <f>IF(板块成分!B759="","",板块成分!B759)</f>
        <v>0960.HK</v>
      </c>
      <c r="X757" s="270" t="str">
        <f>[1]!s_info_name(W757)</f>
        <v>龙湖集团</v>
      </c>
      <c r="Y757" s="335" t="str">
        <f>IF($Y$3="申万一级行业",[1]!s_info_industry_sw_2021(W757,公司分析!D$5,1),IF($Y$3="申万二级行业",[1]!s_info_industry_sw_2021(W757,公司分析!D$5,2),IF($Y$3="申万三级行业",[1]!s_info_industry_sw_2021(W757,公司分析!D$5,3),IF($Y$3="wind一级行业",[1]!s_info_industry_gics(W757,1),IF($Y$3="wind二级行业",[1]!s_info_industry_gics(W757,2),IF($Y$3="wind三级行业",[1]!s_info_industry_gics(W757,3),IF($Y$3="wind四级行业",[1]!s_info_industry_gics(W757,4),IF($Y$3="证监会门类行业",[1]!s_info_industry_csrc12_n(W757,公司分析!D$5,1),""))))))))</f>
        <v>房地产开发</v>
      </c>
      <c r="Z757" s="298" t="str">
        <f>IF(Y757=行业比较!$E$6,ROW(),"")</f>
        <v/>
      </c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5"/>
      <c r="AK757" s="125"/>
      <c r="AL757" s="125"/>
      <c r="AM757" s="125"/>
      <c r="AN757" s="125"/>
      <c r="AO757" s="125"/>
      <c r="AP757" s="125"/>
    </row>
    <row r="758" spans="2:42" x14ac:dyDescent="0.35">
      <c r="B758" s="125"/>
      <c r="C758" s="125"/>
      <c r="D758" s="125"/>
      <c r="E758" s="125"/>
      <c r="F758" s="125"/>
      <c r="G758" s="125"/>
      <c r="H758" s="125"/>
      <c r="I758" s="269"/>
      <c r="J758" s="134"/>
      <c r="K758" s="134"/>
      <c r="L758" s="134"/>
      <c r="M758" s="134"/>
      <c r="N758" s="286"/>
      <c r="O758" s="286"/>
      <c r="P758" s="125"/>
      <c r="Q758" s="125"/>
      <c r="R758" s="125"/>
      <c r="S758" s="125"/>
      <c r="T758" s="125"/>
      <c r="U758" s="297"/>
      <c r="V758" s="253">
        <f t="shared" si="19"/>
        <v>0</v>
      </c>
      <c r="W758" s="348" t="str">
        <f>IF(板块成分!B760="","",板块成分!B760)</f>
        <v>0966.HK</v>
      </c>
      <c r="X758" s="270" t="str">
        <f>[1]!s_info_name(W758)</f>
        <v>中国太平</v>
      </c>
      <c r="Y758" s="335" t="str">
        <f>IF($Y$3="申万一级行业",[1]!s_info_industry_sw_2021(W758,公司分析!D$5,1),IF($Y$3="申万二级行业",[1]!s_info_industry_sw_2021(W758,公司分析!D$5,2),IF($Y$3="申万三级行业",[1]!s_info_industry_sw_2021(W758,公司分析!D$5,3),IF($Y$3="wind一级行业",[1]!s_info_industry_gics(W758,1),IF($Y$3="wind二级行业",[1]!s_info_industry_gics(W758,2),IF($Y$3="wind三级行业",[1]!s_info_industry_gics(W758,3),IF($Y$3="wind四级行业",[1]!s_info_industry_gics(W758,4),IF($Y$3="证监会门类行业",[1]!s_info_industry_csrc12_n(W758,公司分析!D$5,1),""))))))))</f>
        <v>人寿与健康保险</v>
      </c>
      <c r="Z758" s="298" t="str">
        <f>IF(Y758=行业比较!$E$6,ROW(),"")</f>
        <v/>
      </c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5"/>
      <c r="AK758" s="125"/>
      <c r="AL758" s="125"/>
      <c r="AM758" s="125"/>
      <c r="AN758" s="125"/>
      <c r="AO758" s="125"/>
      <c r="AP758" s="125"/>
    </row>
    <row r="759" spans="2:42" x14ac:dyDescent="0.35">
      <c r="B759" s="125"/>
      <c r="C759" s="125"/>
      <c r="D759" s="125"/>
      <c r="E759" s="125"/>
      <c r="F759" s="125"/>
      <c r="G759" s="125"/>
      <c r="H759" s="125"/>
      <c r="I759" s="269"/>
      <c r="J759" s="134"/>
      <c r="K759" s="134"/>
      <c r="L759" s="134"/>
      <c r="M759" s="134"/>
      <c r="N759" s="286"/>
      <c r="O759" s="286"/>
      <c r="P759" s="125"/>
      <c r="Q759" s="125"/>
      <c r="R759" s="125"/>
      <c r="S759" s="125"/>
      <c r="T759" s="125"/>
      <c r="U759" s="297"/>
      <c r="V759" s="253">
        <f t="shared" si="19"/>
        <v>0</v>
      </c>
      <c r="W759" s="348" t="str">
        <f>IF(板块成分!B761="","",板块成分!B761)</f>
        <v>0968.HK</v>
      </c>
      <c r="X759" s="270" t="str">
        <f>[1]!s_info_name(W759)</f>
        <v>信义光能</v>
      </c>
      <c r="Y759" s="335" t="str">
        <f>IF($Y$3="申万一级行业",[1]!s_info_industry_sw_2021(W759,公司分析!D$5,1),IF($Y$3="申万二级行业",[1]!s_info_industry_sw_2021(W759,公司分析!D$5,2),IF($Y$3="申万三级行业",[1]!s_info_industry_sw_2021(W759,公司分析!D$5,3),IF($Y$3="wind一级行业",[1]!s_info_industry_gics(W759,1),IF($Y$3="wind二级行业",[1]!s_info_industry_gics(W759,2),IF($Y$3="wind三级行业",[1]!s_info_industry_gics(W759,3),IF($Y$3="wind四级行业",[1]!s_info_industry_gics(W759,4),IF($Y$3="证监会门类行业",[1]!s_info_industry_csrc12_n(W759,公司分析!D$5,1),""))))))))</f>
        <v>半导体设备</v>
      </c>
      <c r="Z759" s="298" t="str">
        <f>IF(Y759=行业比较!$E$6,ROW(),"")</f>
        <v/>
      </c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5"/>
      <c r="AK759" s="125"/>
      <c r="AL759" s="125"/>
      <c r="AM759" s="125"/>
      <c r="AN759" s="125"/>
      <c r="AO759" s="125"/>
      <c r="AP759" s="125"/>
    </row>
    <row r="760" spans="2:42" x14ac:dyDescent="0.35">
      <c r="B760" s="125"/>
      <c r="C760" s="125"/>
      <c r="D760" s="125"/>
      <c r="E760" s="125"/>
      <c r="F760" s="125"/>
      <c r="G760" s="125"/>
      <c r="H760" s="125"/>
      <c r="I760" s="269"/>
      <c r="J760" s="134"/>
      <c r="K760" s="134"/>
      <c r="L760" s="134"/>
      <c r="M760" s="134"/>
      <c r="N760" s="286"/>
      <c r="O760" s="286"/>
      <c r="P760" s="125"/>
      <c r="Q760" s="125"/>
      <c r="R760" s="125"/>
      <c r="S760" s="125"/>
      <c r="T760" s="125"/>
      <c r="U760" s="297"/>
      <c r="V760" s="253">
        <f t="shared" si="19"/>
        <v>0</v>
      </c>
      <c r="W760" s="348" t="str">
        <f>IF(板块成分!B762="","",板块成分!B762)</f>
        <v>0969.HK</v>
      </c>
      <c r="X760" s="270" t="str">
        <f>[1]!s_info_name(W760)</f>
        <v>华联国际</v>
      </c>
      <c r="Y760" s="335" t="str">
        <f>IF($Y$3="申万一级行业",[1]!s_info_industry_sw_2021(W760,公司分析!D$5,1),IF($Y$3="申万二级行业",[1]!s_info_industry_sw_2021(W760,公司分析!D$5,2),IF($Y$3="申万三级行业",[1]!s_info_industry_sw_2021(W760,公司分析!D$5,3),IF($Y$3="wind一级行业",[1]!s_info_industry_gics(W760,1),IF($Y$3="wind二级行业",[1]!s_info_industry_gics(W760,2),IF($Y$3="wind三级行业",[1]!s_info_industry_gics(W760,3),IF($Y$3="wind四级行业",[1]!s_info_industry_gics(W760,4),IF($Y$3="证监会门类行业",[1]!s_info_industry_csrc12_n(W760,公司分析!D$5,1),""))))))))</f>
        <v>农产品</v>
      </c>
      <c r="Z760" s="298" t="str">
        <f>IF(Y760=行业比较!$E$6,ROW(),"")</f>
        <v/>
      </c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5"/>
      <c r="AK760" s="125"/>
      <c r="AL760" s="125"/>
      <c r="AM760" s="125"/>
      <c r="AN760" s="125"/>
      <c r="AO760" s="125"/>
      <c r="AP760" s="125"/>
    </row>
    <row r="761" spans="2:42" x14ac:dyDescent="0.35">
      <c r="B761" s="125"/>
      <c r="C761" s="125"/>
      <c r="D761" s="125"/>
      <c r="E761" s="125"/>
      <c r="F761" s="125"/>
      <c r="G761" s="125"/>
      <c r="H761" s="125"/>
      <c r="I761" s="269"/>
      <c r="J761" s="134"/>
      <c r="K761" s="134"/>
      <c r="L761" s="134"/>
      <c r="M761" s="134"/>
      <c r="N761" s="286"/>
      <c r="O761" s="286"/>
      <c r="P761" s="125"/>
      <c r="Q761" s="125"/>
      <c r="R761" s="125"/>
      <c r="S761" s="125"/>
      <c r="T761" s="125"/>
      <c r="U761" s="297"/>
      <c r="V761" s="253">
        <f t="shared" si="19"/>
        <v>0</v>
      </c>
      <c r="W761" s="348" t="str">
        <f>IF(板块成分!B763="","",板块成分!B763)</f>
        <v>0970.HK</v>
      </c>
      <c r="X761" s="270" t="str">
        <f>[1]!s_info_name(W761)</f>
        <v>新耀莱</v>
      </c>
      <c r="Y761" s="335" t="str">
        <f>IF($Y$3="申万一级行业",[1]!s_info_industry_sw_2021(W761,公司分析!D$5,1),IF($Y$3="申万二级行业",[1]!s_info_industry_sw_2021(W761,公司分析!D$5,2),IF($Y$3="申万三级行业",[1]!s_info_industry_sw_2021(W761,公司分析!D$5,3),IF($Y$3="wind一级行业",[1]!s_info_industry_gics(W761,1),IF($Y$3="wind二级行业",[1]!s_info_industry_gics(W761,2),IF($Y$3="wind三级行业",[1]!s_info_industry_gics(W761,3),IF($Y$3="wind四级行业",[1]!s_info_industry_gics(W761,4),IF($Y$3="证监会门类行业",[1]!s_info_industry_csrc12_n(W761,公司分析!D$5,1),""))))))))</f>
        <v>汽车零售</v>
      </c>
      <c r="Z761" s="298" t="str">
        <f>IF(Y761=行业比较!$E$6,ROW(),"")</f>
        <v/>
      </c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5"/>
      <c r="AK761" s="125"/>
      <c r="AL761" s="125"/>
      <c r="AM761" s="125"/>
      <c r="AN761" s="125"/>
      <c r="AO761" s="125"/>
      <c r="AP761" s="125"/>
    </row>
    <row r="762" spans="2:42" x14ac:dyDescent="0.35">
      <c r="B762" s="125"/>
      <c r="C762" s="125"/>
      <c r="D762" s="125"/>
      <c r="E762" s="125"/>
      <c r="F762" s="125"/>
      <c r="G762" s="125"/>
      <c r="H762" s="125"/>
      <c r="I762" s="269"/>
      <c r="J762" s="134"/>
      <c r="K762" s="134"/>
      <c r="L762" s="134"/>
      <c r="M762" s="134"/>
      <c r="N762" s="286"/>
      <c r="O762" s="286"/>
      <c r="P762" s="125"/>
      <c r="Q762" s="125"/>
      <c r="R762" s="125"/>
      <c r="S762" s="125"/>
      <c r="T762" s="125"/>
      <c r="U762" s="297"/>
      <c r="V762" s="253">
        <f t="shared" si="19"/>
        <v>0</v>
      </c>
      <c r="W762" s="348" t="str">
        <f>IF(板块成分!B764="","",板块成分!B764)</f>
        <v>0973.HK</v>
      </c>
      <c r="X762" s="270" t="str">
        <f>[1]!s_info_name(W762)</f>
        <v>L'OCCITANE</v>
      </c>
      <c r="Y762" s="335" t="str">
        <f>IF($Y$3="申万一级行业",[1]!s_info_industry_sw_2021(W762,公司分析!D$5,1),IF($Y$3="申万二级行业",[1]!s_info_industry_sw_2021(W762,公司分析!D$5,2),IF($Y$3="申万三级行业",[1]!s_info_industry_sw_2021(W762,公司分析!D$5,3),IF($Y$3="wind一级行业",[1]!s_info_industry_gics(W762,1),IF($Y$3="wind二级行业",[1]!s_info_industry_gics(W762,2),IF($Y$3="wind三级行业",[1]!s_info_industry_gics(W762,3),IF($Y$3="wind四级行业",[1]!s_info_industry_gics(W762,4),IF($Y$3="证监会门类行业",[1]!s_info_industry_csrc12_n(W762,公司分析!D$5,1),""))))))))</f>
        <v>个人用品</v>
      </c>
      <c r="Z762" s="298" t="str">
        <f>IF(Y762=行业比较!$E$6,ROW(),"")</f>
        <v/>
      </c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5"/>
      <c r="AK762" s="125"/>
      <c r="AL762" s="125"/>
      <c r="AM762" s="125"/>
      <c r="AN762" s="125"/>
      <c r="AO762" s="125"/>
      <c r="AP762" s="125"/>
    </row>
    <row r="763" spans="2:42" x14ac:dyDescent="0.35">
      <c r="B763" s="125"/>
      <c r="C763" s="125"/>
      <c r="D763" s="125"/>
      <c r="E763" s="125"/>
      <c r="F763" s="125"/>
      <c r="G763" s="125"/>
      <c r="H763" s="125"/>
      <c r="I763" s="269"/>
      <c r="J763" s="134"/>
      <c r="K763" s="134"/>
      <c r="L763" s="134"/>
      <c r="M763" s="134"/>
      <c r="N763" s="286"/>
      <c r="O763" s="286"/>
      <c r="P763" s="125"/>
      <c r="Q763" s="125"/>
      <c r="R763" s="125"/>
      <c r="S763" s="125"/>
      <c r="T763" s="125"/>
      <c r="U763" s="297"/>
      <c r="V763" s="253">
        <f t="shared" si="19"/>
        <v>0</v>
      </c>
      <c r="W763" s="348" t="str">
        <f>IF(板块成分!B765="","",板块成分!B765)</f>
        <v>0974.HK</v>
      </c>
      <c r="X763" s="270" t="str">
        <f>[1]!s_info_name(W763)</f>
        <v>中国顺客隆</v>
      </c>
      <c r="Y763" s="335" t="str">
        <f>IF($Y$3="申万一级行业",[1]!s_info_industry_sw_2021(W763,公司分析!D$5,1),IF($Y$3="申万二级行业",[1]!s_info_industry_sw_2021(W763,公司分析!D$5,2),IF($Y$3="申万三级行业",[1]!s_info_industry_sw_2021(W763,公司分析!D$5,3),IF($Y$3="wind一级行业",[1]!s_info_industry_gics(W763,1),IF($Y$3="wind二级行业",[1]!s_info_industry_gics(W763,2),IF($Y$3="wind三级行业",[1]!s_info_industry_gics(W763,3),IF($Y$3="wind四级行业",[1]!s_info_industry_gics(W763,4),IF($Y$3="证监会门类行业",[1]!s_info_industry_csrc12_n(W763,公司分析!D$5,1),""))))))))</f>
        <v>大卖场与超市</v>
      </c>
      <c r="Z763" s="298" t="str">
        <f>IF(Y763=行业比较!$E$6,ROW(),"")</f>
        <v/>
      </c>
      <c r="AA763" s="125"/>
      <c r="AB763" s="125"/>
      <c r="AC763" s="125"/>
      <c r="AD763" s="125"/>
      <c r="AE763" s="125"/>
      <c r="AF763" s="125"/>
      <c r="AG763" s="125"/>
      <c r="AH763" s="125"/>
      <c r="AI763" s="125"/>
      <c r="AJ763" s="125"/>
      <c r="AK763" s="125"/>
      <c r="AL763" s="125"/>
      <c r="AM763" s="125"/>
      <c r="AN763" s="125"/>
      <c r="AO763" s="125"/>
      <c r="AP763" s="125"/>
    </row>
    <row r="764" spans="2:42" x14ac:dyDescent="0.35">
      <c r="B764" s="125"/>
      <c r="C764" s="125"/>
      <c r="D764" s="125"/>
      <c r="E764" s="125"/>
      <c r="F764" s="125"/>
      <c r="G764" s="125"/>
      <c r="H764" s="125"/>
      <c r="I764" s="269"/>
      <c r="J764" s="134"/>
      <c r="K764" s="134"/>
      <c r="L764" s="134"/>
      <c r="M764" s="134"/>
      <c r="N764" s="286"/>
      <c r="O764" s="286"/>
      <c r="P764" s="125"/>
      <c r="Q764" s="125"/>
      <c r="R764" s="125"/>
      <c r="S764" s="125"/>
      <c r="T764" s="125"/>
      <c r="U764" s="297"/>
      <c r="V764" s="253">
        <f t="shared" si="19"/>
        <v>0</v>
      </c>
      <c r="W764" s="348" t="str">
        <f>IF(板块成分!B766="","",板块成分!B766)</f>
        <v>0975.HK</v>
      </c>
      <c r="X764" s="270" t="str">
        <f>[1]!s_info_name(W764)</f>
        <v>MONGOL MINING</v>
      </c>
      <c r="Y764" s="335" t="str">
        <f>IF($Y$3="申万一级行业",[1]!s_info_industry_sw_2021(W764,公司分析!D$5,1),IF($Y$3="申万二级行业",[1]!s_info_industry_sw_2021(W764,公司分析!D$5,2),IF($Y$3="申万三级行业",[1]!s_info_industry_sw_2021(W764,公司分析!D$5,3),IF($Y$3="wind一级行业",[1]!s_info_industry_gics(W764,1),IF($Y$3="wind二级行业",[1]!s_info_industry_gics(W764,2),IF($Y$3="wind三级行业",[1]!s_info_industry_gics(W764,3),IF($Y$3="wind四级行业",[1]!s_info_industry_gics(W764,4),IF($Y$3="证监会门类行业",[1]!s_info_industry_csrc12_n(W764,公司分析!D$5,1),""))))))))</f>
        <v>煤炭与消费用燃料</v>
      </c>
      <c r="Z764" s="298" t="str">
        <f>IF(Y764=行业比较!$E$6,ROW(),"")</f>
        <v/>
      </c>
      <c r="AA764" s="125"/>
      <c r="AB764" s="125"/>
      <c r="AC764" s="125"/>
      <c r="AD764" s="125"/>
      <c r="AE764" s="125"/>
      <c r="AF764" s="125"/>
      <c r="AG764" s="125"/>
      <c r="AH764" s="125"/>
      <c r="AI764" s="125"/>
      <c r="AJ764" s="125"/>
      <c r="AK764" s="125"/>
      <c r="AL764" s="125"/>
      <c r="AM764" s="125"/>
      <c r="AN764" s="125"/>
      <c r="AO764" s="125"/>
      <c r="AP764" s="125"/>
    </row>
    <row r="765" spans="2:42" x14ac:dyDescent="0.35">
      <c r="B765" s="125"/>
      <c r="C765" s="125"/>
      <c r="D765" s="125"/>
      <c r="E765" s="125"/>
      <c r="F765" s="125"/>
      <c r="G765" s="125"/>
      <c r="H765" s="125"/>
      <c r="I765" s="269"/>
      <c r="J765" s="134"/>
      <c r="K765" s="134"/>
      <c r="L765" s="134"/>
      <c r="M765" s="134"/>
      <c r="N765" s="286"/>
      <c r="O765" s="286"/>
      <c r="P765" s="125"/>
      <c r="Q765" s="125"/>
      <c r="R765" s="125"/>
      <c r="S765" s="125"/>
      <c r="T765" s="125"/>
      <c r="U765" s="297"/>
      <c r="V765" s="253">
        <f t="shared" si="19"/>
        <v>0</v>
      </c>
      <c r="W765" s="348" t="str">
        <f>IF(板块成分!B767="","",板块成分!B767)</f>
        <v>0976.HK</v>
      </c>
      <c r="X765" s="270" t="str">
        <f>[1]!s_info_name(W765)</f>
        <v>齐合环保</v>
      </c>
      <c r="Y765" s="335" t="str">
        <f>IF($Y$3="申万一级行业",[1]!s_info_industry_sw_2021(W765,公司分析!D$5,1),IF($Y$3="申万二级行业",[1]!s_info_industry_sw_2021(W765,公司分析!D$5,2),IF($Y$3="申万三级行业",[1]!s_info_industry_sw_2021(W765,公司分析!D$5,3),IF($Y$3="wind一级行业",[1]!s_info_industry_gics(W765,1),IF($Y$3="wind二级行业",[1]!s_info_industry_gics(W765,2),IF($Y$3="wind三级行业",[1]!s_info_industry_gics(W765,3),IF($Y$3="wind四级行业",[1]!s_info_industry_gics(W765,4),IF($Y$3="证监会门类行业",[1]!s_info_industry_csrc12_n(W765,公司分析!D$5,1),""))))))))</f>
        <v>铜</v>
      </c>
      <c r="Z765" s="298" t="str">
        <f>IF(Y765=行业比较!$E$6,ROW(),"")</f>
        <v/>
      </c>
      <c r="AA765" s="125"/>
      <c r="AB765" s="125"/>
      <c r="AC765" s="125"/>
      <c r="AD765" s="125"/>
      <c r="AE765" s="125"/>
      <c r="AF765" s="125"/>
      <c r="AG765" s="125"/>
      <c r="AH765" s="125"/>
      <c r="AI765" s="125"/>
      <c r="AJ765" s="125"/>
      <c r="AK765" s="125"/>
      <c r="AL765" s="125"/>
      <c r="AM765" s="125"/>
      <c r="AN765" s="125"/>
      <c r="AO765" s="125"/>
      <c r="AP765" s="125"/>
    </row>
    <row r="766" spans="2:42" x14ac:dyDescent="0.35">
      <c r="B766" s="125"/>
      <c r="C766" s="125"/>
      <c r="D766" s="125"/>
      <c r="E766" s="125"/>
      <c r="F766" s="125"/>
      <c r="G766" s="125"/>
      <c r="H766" s="125"/>
      <c r="I766" s="269"/>
      <c r="J766" s="134"/>
      <c r="K766" s="134"/>
      <c r="L766" s="134"/>
      <c r="M766" s="134"/>
      <c r="N766" s="286"/>
      <c r="O766" s="286"/>
      <c r="P766" s="125"/>
      <c r="Q766" s="125"/>
      <c r="R766" s="125"/>
      <c r="S766" s="125"/>
      <c r="T766" s="125"/>
      <c r="U766" s="297"/>
      <c r="V766" s="253">
        <f t="shared" si="19"/>
        <v>0</v>
      </c>
      <c r="W766" s="348" t="str">
        <f>IF(板块成分!B768="","",板块成分!B768)</f>
        <v>0978.HK</v>
      </c>
      <c r="X766" s="270" t="str">
        <f>[1]!s_info_name(W766)</f>
        <v>招商局置地</v>
      </c>
      <c r="Y766" s="335" t="str">
        <f>IF($Y$3="申万一级行业",[1]!s_info_industry_sw_2021(W766,公司分析!D$5,1),IF($Y$3="申万二级行业",[1]!s_info_industry_sw_2021(W766,公司分析!D$5,2),IF($Y$3="申万三级行业",[1]!s_info_industry_sw_2021(W766,公司分析!D$5,3),IF($Y$3="wind一级行业",[1]!s_info_industry_gics(W766,1),IF($Y$3="wind二级行业",[1]!s_info_industry_gics(W766,2),IF($Y$3="wind三级行业",[1]!s_info_industry_gics(W766,3),IF($Y$3="wind四级行业",[1]!s_info_industry_gics(W766,4),IF($Y$3="证监会门类行业",[1]!s_info_industry_csrc12_n(W766,公司分析!D$5,1),""))))))))</f>
        <v>房地产开发</v>
      </c>
      <c r="Z766" s="298" t="str">
        <f>IF(Y766=行业比较!$E$6,ROW(),"")</f>
        <v/>
      </c>
      <c r="AA766" s="125"/>
      <c r="AB766" s="125"/>
      <c r="AC766" s="125"/>
      <c r="AD766" s="125"/>
      <c r="AE766" s="125"/>
      <c r="AF766" s="125"/>
      <c r="AG766" s="125"/>
      <c r="AH766" s="125"/>
      <c r="AI766" s="125"/>
      <c r="AJ766" s="125"/>
      <c r="AK766" s="125"/>
      <c r="AL766" s="125"/>
      <c r="AM766" s="125"/>
      <c r="AN766" s="125"/>
      <c r="AO766" s="125"/>
      <c r="AP766" s="125"/>
    </row>
    <row r="767" spans="2:42" x14ac:dyDescent="0.35">
      <c r="B767" s="125"/>
      <c r="C767" s="125"/>
      <c r="D767" s="125"/>
      <c r="E767" s="125"/>
      <c r="F767" s="125"/>
      <c r="G767" s="125"/>
      <c r="H767" s="125"/>
      <c r="I767" s="269"/>
      <c r="J767" s="134"/>
      <c r="K767" s="134"/>
      <c r="L767" s="134"/>
      <c r="M767" s="134"/>
      <c r="N767" s="286"/>
      <c r="O767" s="286"/>
      <c r="P767" s="125"/>
      <c r="Q767" s="125"/>
      <c r="R767" s="125"/>
      <c r="S767" s="125"/>
      <c r="T767" s="125"/>
      <c r="U767" s="297"/>
      <c r="V767" s="253">
        <f t="shared" si="19"/>
        <v>0</v>
      </c>
      <c r="W767" s="348" t="str">
        <f>IF(板块成分!B769="","",板块成分!B769)</f>
        <v>0979.HK</v>
      </c>
      <c r="X767" s="270" t="str">
        <f>[1]!s_info_name(W767)</f>
        <v>绿色能源科技集团</v>
      </c>
      <c r="Y767" s="335" t="str">
        <f>IF($Y$3="申万一级行业",[1]!s_info_industry_sw_2021(W767,公司分析!D$5,1),IF($Y$3="申万二级行业",[1]!s_info_industry_sw_2021(W767,公司分析!D$5,2),IF($Y$3="申万三级行业",[1]!s_info_industry_sw_2021(W767,公司分析!D$5,3),IF($Y$3="wind一级行业",[1]!s_info_industry_gics(W767,1),IF($Y$3="wind二级行业",[1]!s_info_industry_gics(W767,2),IF($Y$3="wind三级行业",[1]!s_info_industry_gics(W767,3),IF($Y$3="wind四级行业",[1]!s_info_industry_gics(W767,4),IF($Y$3="证监会门类行业",[1]!s_info_industry_csrc12_n(W767,公司分析!D$5,1),""))))))))</f>
        <v>环境与设施服务</v>
      </c>
      <c r="Z767" s="298" t="str">
        <f>IF(Y767=行业比较!$E$6,ROW(),"")</f>
        <v/>
      </c>
      <c r="AA767" s="125"/>
      <c r="AB767" s="125"/>
      <c r="AC767" s="125"/>
      <c r="AD767" s="125"/>
      <c r="AE767" s="125"/>
      <c r="AF767" s="125"/>
      <c r="AG767" s="125"/>
      <c r="AH767" s="125"/>
      <c r="AI767" s="125"/>
      <c r="AJ767" s="125"/>
      <c r="AK767" s="125"/>
      <c r="AL767" s="125"/>
      <c r="AM767" s="125"/>
      <c r="AN767" s="125"/>
      <c r="AO767" s="125"/>
      <c r="AP767" s="125"/>
    </row>
    <row r="768" spans="2:42" x14ac:dyDescent="0.35">
      <c r="B768" s="125"/>
      <c r="C768" s="125"/>
      <c r="D768" s="125"/>
      <c r="E768" s="125"/>
      <c r="F768" s="125"/>
      <c r="G768" s="125"/>
      <c r="H768" s="125"/>
      <c r="I768" s="269"/>
      <c r="J768" s="134"/>
      <c r="K768" s="134"/>
      <c r="L768" s="134"/>
      <c r="M768" s="134"/>
      <c r="N768" s="286"/>
      <c r="O768" s="286"/>
      <c r="P768" s="125"/>
      <c r="Q768" s="125"/>
      <c r="R768" s="125"/>
      <c r="S768" s="125"/>
      <c r="T768" s="125"/>
      <c r="U768" s="297"/>
      <c r="V768" s="253">
        <f t="shared" si="19"/>
        <v>0</v>
      </c>
      <c r="W768" s="348" t="str">
        <f>IF(板块成分!B770="","",板块成分!B770)</f>
        <v>0980.HK</v>
      </c>
      <c r="X768" s="270" t="str">
        <f>[1]!s_info_name(W768)</f>
        <v>联华超市</v>
      </c>
      <c r="Y768" s="335" t="str">
        <f>IF($Y$3="申万一级行业",[1]!s_info_industry_sw_2021(W768,公司分析!D$5,1),IF($Y$3="申万二级行业",[1]!s_info_industry_sw_2021(W768,公司分析!D$5,2),IF($Y$3="申万三级行业",[1]!s_info_industry_sw_2021(W768,公司分析!D$5,3),IF($Y$3="wind一级行业",[1]!s_info_industry_gics(W768,1),IF($Y$3="wind二级行业",[1]!s_info_industry_gics(W768,2),IF($Y$3="wind三级行业",[1]!s_info_industry_gics(W768,3),IF($Y$3="wind四级行业",[1]!s_info_industry_gics(W768,4),IF($Y$3="证监会门类行业",[1]!s_info_industry_csrc12_n(W768,公司分析!D$5,1),""))))))))</f>
        <v>大卖场与超市</v>
      </c>
      <c r="Z768" s="298" t="str">
        <f>IF(Y768=行业比较!$E$6,ROW(),"")</f>
        <v/>
      </c>
      <c r="AA768" s="125"/>
      <c r="AB768" s="125"/>
      <c r="AC768" s="125"/>
      <c r="AD768" s="125"/>
      <c r="AE768" s="125"/>
      <c r="AF768" s="125"/>
      <c r="AG768" s="125"/>
      <c r="AH768" s="125"/>
      <c r="AI768" s="125"/>
      <c r="AJ768" s="125"/>
      <c r="AK768" s="125"/>
      <c r="AL768" s="125"/>
      <c r="AM768" s="125"/>
      <c r="AN768" s="125"/>
      <c r="AO768" s="125"/>
      <c r="AP768" s="125"/>
    </row>
    <row r="769" spans="2:42" x14ac:dyDescent="0.35">
      <c r="B769" s="125"/>
      <c r="C769" s="125"/>
      <c r="D769" s="125"/>
      <c r="E769" s="125"/>
      <c r="F769" s="125"/>
      <c r="G769" s="125"/>
      <c r="H769" s="125"/>
      <c r="I769" s="269"/>
      <c r="J769" s="134"/>
      <c r="K769" s="134"/>
      <c r="L769" s="134"/>
      <c r="M769" s="134"/>
      <c r="N769" s="286"/>
      <c r="O769" s="286"/>
      <c r="P769" s="125"/>
      <c r="Q769" s="125"/>
      <c r="R769" s="125"/>
      <c r="S769" s="125"/>
      <c r="T769" s="125"/>
      <c r="U769" s="297"/>
      <c r="V769" s="253">
        <f t="shared" si="19"/>
        <v>0</v>
      </c>
      <c r="W769" s="348" t="str">
        <f>IF(板块成分!B771="","",板块成分!B771)</f>
        <v>0981.HK</v>
      </c>
      <c r="X769" s="270" t="str">
        <f>[1]!s_info_name(W769)</f>
        <v>中芯国际</v>
      </c>
      <c r="Y769" s="335" t="str">
        <f>IF($Y$3="申万一级行业",[1]!s_info_industry_sw_2021(W769,公司分析!D$5,1),IF($Y$3="申万二级行业",[1]!s_info_industry_sw_2021(W769,公司分析!D$5,2),IF($Y$3="申万三级行业",[1]!s_info_industry_sw_2021(W769,公司分析!D$5,3),IF($Y$3="wind一级行业",[1]!s_info_industry_gics(W769,1),IF($Y$3="wind二级行业",[1]!s_info_industry_gics(W769,2),IF($Y$3="wind三级行业",[1]!s_info_industry_gics(W769,3),IF($Y$3="wind四级行业",[1]!s_info_industry_gics(W769,4),IF($Y$3="证监会门类行业",[1]!s_info_industry_csrc12_n(W769,公司分析!D$5,1),""))))))))</f>
        <v>半导体产品</v>
      </c>
      <c r="Z769" s="298" t="str">
        <f>IF(Y769=行业比较!$E$6,ROW(),"")</f>
        <v/>
      </c>
      <c r="AA769" s="125"/>
      <c r="AB769" s="125"/>
      <c r="AC769" s="125"/>
      <c r="AD769" s="125"/>
      <c r="AE769" s="125"/>
      <c r="AF769" s="125"/>
      <c r="AG769" s="125"/>
      <c r="AH769" s="125"/>
      <c r="AI769" s="125"/>
      <c r="AJ769" s="125"/>
      <c r="AK769" s="125"/>
      <c r="AL769" s="125"/>
      <c r="AM769" s="125"/>
      <c r="AN769" s="125"/>
      <c r="AO769" s="125"/>
      <c r="AP769" s="125"/>
    </row>
    <row r="770" spans="2:42" x14ac:dyDescent="0.35">
      <c r="B770" s="125"/>
      <c r="C770" s="125"/>
      <c r="D770" s="125"/>
      <c r="E770" s="125"/>
      <c r="F770" s="125"/>
      <c r="G770" s="125"/>
      <c r="H770" s="125"/>
      <c r="I770" s="269"/>
      <c r="J770" s="134"/>
      <c r="K770" s="134"/>
      <c r="L770" s="134"/>
      <c r="M770" s="134"/>
      <c r="N770" s="286"/>
      <c r="O770" s="286"/>
      <c r="P770" s="125"/>
      <c r="Q770" s="125"/>
      <c r="R770" s="125"/>
      <c r="S770" s="125"/>
      <c r="T770" s="125"/>
      <c r="U770" s="297"/>
      <c r="V770" s="253">
        <f t="shared" si="19"/>
        <v>0</v>
      </c>
      <c r="W770" s="348" t="str">
        <f>IF(板块成分!B772="","",板块成分!B772)</f>
        <v>0982.HK</v>
      </c>
      <c r="X770" s="270" t="str">
        <f>[1]!s_info_name(W770)</f>
        <v>华发物业服务</v>
      </c>
      <c r="Y770" s="335" t="str">
        <f>IF($Y$3="申万一级行业",[1]!s_info_industry_sw_2021(W770,公司分析!D$5,1),IF($Y$3="申万二级行业",[1]!s_info_industry_sw_2021(W770,公司分析!D$5,2),IF($Y$3="申万三级行业",[1]!s_info_industry_sw_2021(W770,公司分析!D$5,3),IF($Y$3="wind一级行业",[1]!s_info_industry_gics(W770,1),IF($Y$3="wind二级行业",[1]!s_info_industry_gics(W770,2),IF($Y$3="wind三级行业",[1]!s_info_industry_gics(W770,3),IF($Y$3="wind四级行业",[1]!s_info_industry_gics(W770,4),IF($Y$3="证监会门类行业",[1]!s_info_industry_csrc12_n(W770,公司分析!D$5,1),""))))))))</f>
        <v>房地产服务</v>
      </c>
      <c r="Z770" s="298" t="str">
        <f>IF(Y770=行业比较!$E$6,ROW(),"")</f>
        <v/>
      </c>
      <c r="AA770" s="125"/>
      <c r="AB770" s="125"/>
      <c r="AC770" s="125"/>
      <c r="AD770" s="125"/>
      <c r="AE770" s="125"/>
      <c r="AF770" s="125"/>
      <c r="AG770" s="125"/>
      <c r="AH770" s="125"/>
      <c r="AI770" s="125"/>
      <c r="AJ770" s="125"/>
      <c r="AK770" s="125"/>
      <c r="AL770" s="125"/>
      <c r="AM770" s="125"/>
      <c r="AN770" s="125"/>
      <c r="AO770" s="125"/>
      <c r="AP770" s="125"/>
    </row>
    <row r="771" spans="2:42" x14ac:dyDescent="0.35">
      <c r="B771" s="125"/>
      <c r="C771" s="125"/>
      <c r="D771" s="125"/>
      <c r="E771" s="125"/>
      <c r="F771" s="125"/>
      <c r="G771" s="125"/>
      <c r="H771" s="125"/>
      <c r="I771" s="269"/>
      <c r="J771" s="134"/>
      <c r="K771" s="134"/>
      <c r="L771" s="134"/>
      <c r="M771" s="134"/>
      <c r="N771" s="286"/>
      <c r="O771" s="286"/>
      <c r="P771" s="125"/>
      <c r="Q771" s="125"/>
      <c r="R771" s="125"/>
      <c r="S771" s="125"/>
      <c r="T771" s="125"/>
      <c r="U771" s="297"/>
      <c r="V771" s="253">
        <f t="shared" si="19"/>
        <v>0</v>
      </c>
      <c r="W771" s="348" t="str">
        <f>IF(板块成分!B773="","",板块成分!B773)</f>
        <v>0983.HK</v>
      </c>
      <c r="X771" s="270" t="str">
        <f>[1]!s_info_name(W771)</f>
        <v>瑞安建业</v>
      </c>
      <c r="Y771" s="335" t="str">
        <f>IF($Y$3="申万一级行业",[1]!s_info_industry_sw_2021(W771,公司分析!D$5,1),IF($Y$3="申万二级行业",[1]!s_info_industry_sw_2021(W771,公司分析!D$5,2),IF($Y$3="申万三级行业",[1]!s_info_industry_sw_2021(W771,公司分析!D$5,3),IF($Y$3="wind一级行业",[1]!s_info_industry_gics(W771,1),IF($Y$3="wind二级行业",[1]!s_info_industry_gics(W771,2),IF($Y$3="wind三级行业",[1]!s_info_industry_gics(W771,3),IF($Y$3="wind四级行业",[1]!s_info_industry_gics(W771,4),IF($Y$3="证监会门类行业",[1]!s_info_industry_csrc12_n(W771,公司分析!D$5,1),""))))))))</f>
        <v>建筑与工程</v>
      </c>
      <c r="Z771" s="298" t="str">
        <f>IF(Y771=行业比较!$E$6,ROW(),"")</f>
        <v/>
      </c>
      <c r="AA771" s="125"/>
      <c r="AB771" s="125"/>
      <c r="AC771" s="125"/>
      <c r="AD771" s="125"/>
      <c r="AE771" s="125"/>
      <c r="AF771" s="125"/>
      <c r="AG771" s="125"/>
      <c r="AH771" s="125"/>
      <c r="AI771" s="125"/>
      <c r="AJ771" s="125"/>
      <c r="AK771" s="125"/>
      <c r="AL771" s="125"/>
      <c r="AM771" s="125"/>
      <c r="AN771" s="125"/>
      <c r="AO771" s="125"/>
      <c r="AP771" s="125"/>
    </row>
    <row r="772" spans="2:42" x14ac:dyDescent="0.35">
      <c r="B772" s="125"/>
      <c r="C772" s="125"/>
      <c r="D772" s="125"/>
      <c r="E772" s="125"/>
      <c r="F772" s="125"/>
      <c r="G772" s="125"/>
      <c r="H772" s="125"/>
      <c r="I772" s="269"/>
      <c r="J772" s="134"/>
      <c r="K772" s="134"/>
      <c r="L772" s="134"/>
      <c r="M772" s="134"/>
      <c r="N772" s="286"/>
      <c r="O772" s="286"/>
      <c r="P772" s="125"/>
      <c r="Q772" s="125"/>
      <c r="R772" s="125"/>
      <c r="S772" s="125"/>
      <c r="T772" s="125"/>
      <c r="U772" s="297"/>
      <c r="V772" s="253">
        <f t="shared" si="19"/>
        <v>0</v>
      </c>
      <c r="W772" s="348" t="str">
        <f>IF(板块成分!B774="","",板块成分!B774)</f>
        <v>0984.HK</v>
      </c>
      <c r="X772" s="270" t="str">
        <f>[1]!s_info_name(W772)</f>
        <v>永旺</v>
      </c>
      <c r="Y772" s="335" t="str">
        <f>IF($Y$3="申万一级行业",[1]!s_info_industry_sw_2021(W772,公司分析!D$5,1),IF($Y$3="申万二级行业",[1]!s_info_industry_sw_2021(W772,公司分析!D$5,2),IF($Y$3="申万三级行业",[1]!s_info_industry_sw_2021(W772,公司分析!D$5,3),IF($Y$3="wind一级行业",[1]!s_info_industry_gics(W772,1),IF($Y$3="wind二级行业",[1]!s_info_industry_gics(W772,2),IF($Y$3="wind三级行业",[1]!s_info_industry_gics(W772,3),IF($Y$3="wind四级行业",[1]!s_info_industry_gics(W772,4),IF($Y$3="证监会门类行业",[1]!s_info_industry_csrc12_n(W772,公司分析!D$5,1),""))))))))</f>
        <v>百货商店</v>
      </c>
      <c r="Z772" s="298" t="str">
        <f>IF(Y772=行业比较!$E$6,ROW(),"")</f>
        <v/>
      </c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5"/>
      <c r="AK772" s="125"/>
      <c r="AL772" s="125"/>
      <c r="AM772" s="125"/>
      <c r="AN772" s="125"/>
      <c r="AO772" s="125"/>
      <c r="AP772" s="125"/>
    </row>
    <row r="773" spans="2:42" x14ac:dyDescent="0.35">
      <c r="B773" s="125"/>
      <c r="C773" s="125"/>
      <c r="D773" s="125"/>
      <c r="E773" s="125"/>
      <c r="F773" s="125"/>
      <c r="G773" s="125"/>
      <c r="H773" s="125"/>
      <c r="I773" s="269"/>
      <c r="J773" s="134"/>
      <c r="K773" s="134"/>
      <c r="L773" s="134"/>
      <c r="M773" s="134"/>
      <c r="N773" s="286"/>
      <c r="O773" s="286"/>
      <c r="P773" s="125"/>
      <c r="Q773" s="125"/>
      <c r="R773" s="125"/>
      <c r="S773" s="125"/>
      <c r="T773" s="125"/>
      <c r="U773" s="297"/>
      <c r="V773" s="253">
        <f t="shared" ref="V773:V836" si="20">IF(Z773="",0,RANK(Z773,Z:Z,1))</f>
        <v>0</v>
      </c>
      <c r="W773" s="348" t="str">
        <f>IF(板块成分!B775="","",板块成分!B775)</f>
        <v>0986.HK</v>
      </c>
      <c r="X773" s="270" t="str">
        <f>[1]!s_info_name(W773)</f>
        <v>中国环保能源</v>
      </c>
      <c r="Y773" s="335" t="str">
        <f>IF($Y$3="申万一级行业",[1]!s_info_industry_sw_2021(W773,公司分析!D$5,1),IF($Y$3="申万二级行业",[1]!s_info_industry_sw_2021(W773,公司分析!D$5,2),IF($Y$3="申万三级行业",[1]!s_info_industry_sw_2021(W773,公司分析!D$5,3),IF($Y$3="wind一级行业",[1]!s_info_industry_gics(W773,1),IF($Y$3="wind二级行业",[1]!s_info_industry_gics(W773,2),IF($Y$3="wind三级行业",[1]!s_info_industry_gics(W773,3),IF($Y$3="wind四级行业",[1]!s_info_industry_gics(W773,4),IF($Y$3="证监会门类行业",[1]!s_info_industry_csrc12_n(W773,公司分析!D$5,1),""))))))))</f>
        <v>服装、服饰与奢侈品</v>
      </c>
      <c r="Z773" s="298" t="str">
        <f>IF(Y773=行业比较!$E$6,ROW(),"")</f>
        <v/>
      </c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5"/>
      <c r="AK773" s="125"/>
      <c r="AL773" s="125"/>
      <c r="AM773" s="125"/>
      <c r="AN773" s="125"/>
      <c r="AO773" s="125"/>
      <c r="AP773" s="125"/>
    </row>
    <row r="774" spans="2:42" x14ac:dyDescent="0.35">
      <c r="B774" s="125"/>
      <c r="C774" s="125"/>
      <c r="D774" s="125"/>
      <c r="E774" s="125"/>
      <c r="F774" s="125"/>
      <c r="G774" s="125"/>
      <c r="H774" s="125"/>
      <c r="I774" s="269"/>
      <c r="J774" s="134"/>
      <c r="K774" s="134"/>
      <c r="L774" s="134"/>
      <c r="M774" s="134"/>
      <c r="N774" s="286"/>
      <c r="O774" s="286"/>
      <c r="P774" s="125"/>
      <c r="Q774" s="125"/>
      <c r="R774" s="125"/>
      <c r="S774" s="125"/>
      <c r="T774" s="125"/>
      <c r="U774" s="297"/>
      <c r="V774" s="253">
        <f t="shared" si="20"/>
        <v>0</v>
      </c>
      <c r="W774" s="348" t="str">
        <f>IF(板块成分!B776="","",板块成分!B776)</f>
        <v>0987.HK</v>
      </c>
      <c r="X774" s="270" t="str">
        <f>[1]!s_info_name(W774)</f>
        <v>中国再生能源投资</v>
      </c>
      <c r="Y774" s="335" t="str">
        <f>IF($Y$3="申万一级行业",[1]!s_info_industry_sw_2021(W774,公司分析!D$5,1),IF($Y$3="申万二级行业",[1]!s_info_industry_sw_2021(W774,公司分析!D$5,2),IF($Y$3="申万三级行业",[1]!s_info_industry_sw_2021(W774,公司分析!D$5,3),IF($Y$3="wind一级行业",[1]!s_info_industry_gics(W774,1),IF($Y$3="wind二级行业",[1]!s_info_industry_gics(W774,2),IF($Y$3="wind三级行业",[1]!s_info_industry_gics(W774,3),IF($Y$3="wind四级行业",[1]!s_info_industry_gics(W774,4),IF($Y$3="证监会门类行业",[1]!s_info_industry_csrc12_n(W774,公司分析!D$5,1),""))))))))</f>
        <v>新能源发电业者</v>
      </c>
      <c r="Z774" s="298" t="str">
        <f>IF(Y774=行业比较!$E$6,ROW(),"")</f>
        <v/>
      </c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5"/>
      <c r="AK774" s="125"/>
      <c r="AL774" s="125"/>
      <c r="AM774" s="125"/>
      <c r="AN774" s="125"/>
      <c r="AO774" s="125"/>
      <c r="AP774" s="125"/>
    </row>
    <row r="775" spans="2:42" x14ac:dyDescent="0.35">
      <c r="B775" s="125"/>
      <c r="C775" s="125"/>
      <c r="D775" s="125"/>
      <c r="E775" s="125"/>
      <c r="F775" s="125"/>
      <c r="G775" s="125"/>
      <c r="H775" s="125"/>
      <c r="I775" s="269"/>
      <c r="J775" s="134"/>
      <c r="K775" s="134"/>
      <c r="L775" s="134"/>
      <c r="M775" s="134"/>
      <c r="N775" s="286"/>
      <c r="O775" s="286"/>
      <c r="P775" s="125"/>
      <c r="Q775" s="125"/>
      <c r="R775" s="125"/>
      <c r="S775" s="125"/>
      <c r="T775" s="125"/>
      <c r="U775" s="297"/>
      <c r="V775" s="253">
        <f t="shared" si="20"/>
        <v>0</v>
      </c>
      <c r="W775" s="348" t="str">
        <f>IF(板块成分!B777="","",板块成分!B777)</f>
        <v>0989.HK</v>
      </c>
      <c r="X775" s="270" t="str">
        <f>[1]!s_info_name(W775)</f>
        <v>华音国际控股</v>
      </c>
      <c r="Y775" s="335" t="str">
        <f>IF($Y$3="申万一级行业",[1]!s_info_industry_sw_2021(W775,公司分析!D$5,1),IF($Y$3="申万二级行业",[1]!s_info_industry_sw_2021(W775,公司分析!D$5,2),IF($Y$3="申万三级行业",[1]!s_info_industry_sw_2021(W775,公司分析!D$5,3),IF($Y$3="wind一级行业",[1]!s_info_industry_gics(W775,1),IF($Y$3="wind二级行业",[1]!s_info_industry_gics(W775,2),IF($Y$3="wind三级行业",[1]!s_info_industry_gics(W775,3),IF($Y$3="wind四级行业",[1]!s_info_industry_gics(W775,4),IF($Y$3="证监会门类行业",[1]!s_info_industry_csrc12_n(W775,公司分析!D$5,1),""))))))))</f>
        <v>房地产开发</v>
      </c>
      <c r="Z775" s="298" t="str">
        <f>IF(Y775=行业比较!$E$6,ROW(),"")</f>
        <v/>
      </c>
      <c r="AA775" s="125"/>
      <c r="AB775" s="125"/>
      <c r="AC775" s="125"/>
      <c r="AD775" s="125"/>
      <c r="AE775" s="125"/>
      <c r="AF775" s="125"/>
      <c r="AG775" s="125"/>
      <c r="AH775" s="125"/>
      <c r="AI775" s="125"/>
      <c r="AJ775" s="125"/>
      <c r="AK775" s="125"/>
      <c r="AL775" s="125"/>
      <c r="AM775" s="125"/>
      <c r="AN775" s="125"/>
      <c r="AO775" s="125"/>
      <c r="AP775" s="125"/>
    </row>
    <row r="776" spans="2:42" x14ac:dyDescent="0.35">
      <c r="B776" s="125"/>
      <c r="C776" s="125"/>
      <c r="D776" s="125"/>
      <c r="E776" s="125"/>
      <c r="F776" s="125"/>
      <c r="G776" s="125"/>
      <c r="H776" s="125"/>
      <c r="I776" s="269"/>
      <c r="J776" s="134"/>
      <c r="K776" s="134"/>
      <c r="L776" s="134"/>
      <c r="M776" s="134"/>
      <c r="N776" s="286"/>
      <c r="O776" s="286"/>
      <c r="P776" s="125"/>
      <c r="Q776" s="125"/>
      <c r="R776" s="125"/>
      <c r="S776" s="125"/>
      <c r="T776" s="125"/>
      <c r="U776" s="297"/>
      <c r="V776" s="253">
        <f t="shared" si="20"/>
        <v>0</v>
      </c>
      <c r="W776" s="348" t="str">
        <f>IF(板块成分!B778="","",板块成分!B778)</f>
        <v>0990.HK</v>
      </c>
      <c r="X776" s="270" t="str">
        <f>[1]!s_info_name(W776)</f>
        <v>荣晖国际</v>
      </c>
      <c r="Y776" s="335" t="str">
        <f>IF($Y$3="申万一级行业",[1]!s_info_industry_sw_2021(W776,公司分析!D$5,1),IF($Y$3="申万二级行业",[1]!s_info_industry_sw_2021(W776,公司分析!D$5,2),IF($Y$3="申万三级行业",[1]!s_info_industry_sw_2021(W776,公司分析!D$5,3),IF($Y$3="wind一级行业",[1]!s_info_industry_gics(W776,1),IF($Y$3="wind二级行业",[1]!s_info_industry_gics(W776,2),IF($Y$3="wind三级行业",[1]!s_info_industry_gics(W776,3),IF($Y$3="wind四级行业",[1]!s_info_industry_gics(W776,4),IF($Y$3="证监会门类行业",[1]!s_info_industry_csrc12_n(W776,公司分析!D$5,1),""))))))))</f>
        <v>特种化工</v>
      </c>
      <c r="Z776" s="298" t="str">
        <f>IF(Y776=行业比较!$E$6,ROW(),"")</f>
        <v/>
      </c>
      <c r="AA776" s="125"/>
      <c r="AB776" s="125"/>
      <c r="AC776" s="125"/>
      <c r="AD776" s="125"/>
      <c r="AE776" s="125"/>
      <c r="AF776" s="125"/>
      <c r="AG776" s="125"/>
      <c r="AH776" s="125"/>
      <c r="AI776" s="125"/>
      <c r="AJ776" s="125"/>
      <c r="AK776" s="125"/>
      <c r="AL776" s="125"/>
      <c r="AM776" s="125"/>
      <c r="AN776" s="125"/>
      <c r="AO776" s="125"/>
      <c r="AP776" s="125"/>
    </row>
    <row r="777" spans="2:42" x14ac:dyDescent="0.35">
      <c r="B777" s="125"/>
      <c r="C777" s="125"/>
      <c r="D777" s="125"/>
      <c r="E777" s="125"/>
      <c r="F777" s="125"/>
      <c r="G777" s="125"/>
      <c r="H777" s="125"/>
      <c r="I777" s="269"/>
      <c r="J777" s="134"/>
      <c r="K777" s="134"/>
      <c r="L777" s="134"/>
      <c r="M777" s="134"/>
      <c r="N777" s="286"/>
      <c r="O777" s="286"/>
      <c r="P777" s="125"/>
      <c r="Q777" s="125"/>
      <c r="R777" s="125"/>
      <c r="S777" s="125"/>
      <c r="T777" s="125"/>
      <c r="U777" s="297"/>
      <c r="V777" s="253">
        <f t="shared" si="20"/>
        <v>0</v>
      </c>
      <c r="W777" s="348" t="str">
        <f>IF(板块成分!B779="","",板块成分!B779)</f>
        <v>0991.HK</v>
      </c>
      <c r="X777" s="270" t="str">
        <f>[1]!s_info_name(W777)</f>
        <v>大唐发电</v>
      </c>
      <c r="Y777" s="335" t="str">
        <f>IF($Y$3="申万一级行业",[1]!s_info_industry_sw_2021(W777,公司分析!D$5,1),IF($Y$3="申万二级行业",[1]!s_info_industry_sw_2021(W777,公司分析!D$5,2),IF($Y$3="申万三级行业",[1]!s_info_industry_sw_2021(W777,公司分析!D$5,3),IF($Y$3="wind一级行业",[1]!s_info_industry_gics(W777,1),IF($Y$3="wind二级行业",[1]!s_info_industry_gics(W777,2),IF($Y$3="wind三级行业",[1]!s_info_industry_gics(W777,3),IF($Y$3="wind四级行业",[1]!s_info_industry_gics(W777,4),IF($Y$3="证监会门类行业",[1]!s_info_industry_csrc12_n(W777,公司分析!D$5,1),""))))))))</f>
        <v>电力</v>
      </c>
      <c r="Z777" s="298" t="str">
        <f>IF(Y777=行业比较!$E$6,ROW(),"")</f>
        <v/>
      </c>
      <c r="AA777" s="125"/>
      <c r="AB777" s="125"/>
      <c r="AC777" s="125"/>
      <c r="AD777" s="125"/>
      <c r="AE777" s="125"/>
      <c r="AF777" s="125"/>
      <c r="AG777" s="125"/>
      <c r="AH777" s="125"/>
      <c r="AI777" s="125"/>
      <c r="AJ777" s="125"/>
      <c r="AK777" s="125"/>
      <c r="AL777" s="125"/>
      <c r="AM777" s="125"/>
      <c r="AN777" s="125"/>
      <c r="AO777" s="125"/>
      <c r="AP777" s="125"/>
    </row>
    <row r="778" spans="2:42" x14ac:dyDescent="0.35">
      <c r="B778" s="125"/>
      <c r="C778" s="125"/>
      <c r="D778" s="125"/>
      <c r="E778" s="125"/>
      <c r="F778" s="125"/>
      <c r="G778" s="125"/>
      <c r="H778" s="125"/>
      <c r="I778" s="269"/>
      <c r="J778" s="134"/>
      <c r="K778" s="134"/>
      <c r="L778" s="134"/>
      <c r="M778" s="134"/>
      <c r="N778" s="286"/>
      <c r="O778" s="286"/>
      <c r="P778" s="125"/>
      <c r="Q778" s="125"/>
      <c r="R778" s="125"/>
      <c r="S778" s="125"/>
      <c r="T778" s="125"/>
      <c r="U778" s="297"/>
      <c r="V778" s="253">
        <f t="shared" si="20"/>
        <v>0</v>
      </c>
      <c r="W778" s="348" t="str">
        <f>IF(板块成分!B780="","",板块成分!B780)</f>
        <v>0992.HK</v>
      </c>
      <c r="X778" s="270" t="str">
        <f>[1]!s_info_name(W778)</f>
        <v>联想集团</v>
      </c>
      <c r="Y778" s="335" t="str">
        <f>IF($Y$3="申万一级行业",[1]!s_info_industry_sw_2021(W778,公司分析!D$5,1),IF($Y$3="申万二级行业",[1]!s_info_industry_sw_2021(W778,公司分析!D$5,2),IF($Y$3="申万三级行业",[1]!s_info_industry_sw_2021(W778,公司分析!D$5,3),IF($Y$3="wind一级行业",[1]!s_info_industry_gics(W778,1),IF($Y$3="wind二级行业",[1]!s_info_industry_gics(W778,2),IF($Y$3="wind三级行业",[1]!s_info_industry_gics(W778,3),IF($Y$3="wind四级行业",[1]!s_info_industry_gics(W778,4),IF($Y$3="证监会门类行业",[1]!s_info_industry_csrc12_n(W778,公司分析!D$5,1),""))))))))</f>
        <v>电脑硬件</v>
      </c>
      <c r="Z778" s="298" t="str">
        <f>IF(Y778=行业比较!$E$6,ROW(),"")</f>
        <v/>
      </c>
      <c r="AA778" s="125"/>
      <c r="AB778" s="125"/>
      <c r="AC778" s="125"/>
      <c r="AD778" s="125"/>
      <c r="AE778" s="125"/>
      <c r="AF778" s="125"/>
      <c r="AG778" s="125"/>
      <c r="AH778" s="125"/>
      <c r="AI778" s="125"/>
      <c r="AJ778" s="125"/>
      <c r="AK778" s="125"/>
      <c r="AL778" s="125"/>
      <c r="AM778" s="125"/>
      <c r="AN778" s="125"/>
      <c r="AO778" s="125"/>
      <c r="AP778" s="125"/>
    </row>
    <row r="779" spans="2:42" x14ac:dyDescent="0.35">
      <c r="B779" s="125"/>
      <c r="C779" s="125"/>
      <c r="D779" s="125"/>
      <c r="E779" s="125"/>
      <c r="F779" s="125"/>
      <c r="G779" s="125"/>
      <c r="H779" s="125"/>
      <c r="I779" s="269"/>
      <c r="J779" s="134"/>
      <c r="K779" s="134"/>
      <c r="L779" s="134"/>
      <c r="M779" s="134"/>
      <c r="N779" s="286"/>
      <c r="O779" s="286"/>
      <c r="P779" s="125"/>
      <c r="Q779" s="125"/>
      <c r="R779" s="125"/>
      <c r="S779" s="125"/>
      <c r="T779" s="125"/>
      <c r="U779" s="297"/>
      <c r="V779" s="253">
        <f t="shared" si="20"/>
        <v>0</v>
      </c>
      <c r="W779" s="348" t="str">
        <f>IF(板块成分!B781="","",板块成分!B781)</f>
        <v>0993.HK</v>
      </c>
      <c r="X779" s="270" t="str">
        <f>[1]!s_info_name(W779)</f>
        <v>华融金控</v>
      </c>
      <c r="Y779" s="335" t="str">
        <f>IF($Y$3="申万一级行业",[1]!s_info_industry_sw_2021(W779,公司分析!D$5,1),IF($Y$3="申万二级行业",[1]!s_info_industry_sw_2021(W779,公司分析!D$5,2),IF($Y$3="申万三级行业",[1]!s_info_industry_sw_2021(W779,公司分析!D$5,3),IF($Y$3="wind一级行业",[1]!s_info_industry_gics(W779,1),IF($Y$3="wind二级行业",[1]!s_info_industry_gics(W779,2),IF($Y$3="wind三级行业",[1]!s_info_industry_gics(W779,3),IF($Y$3="wind四级行业",[1]!s_info_industry_gics(W779,4),IF($Y$3="证监会门类行业",[1]!s_info_industry_csrc12_n(W779,公司分析!D$5,1),""))))))))</f>
        <v>投资银行业与经纪业</v>
      </c>
      <c r="Z779" s="298" t="str">
        <f>IF(Y779=行业比较!$E$6,ROW(),"")</f>
        <v/>
      </c>
      <c r="AA779" s="125"/>
      <c r="AB779" s="125"/>
      <c r="AC779" s="125"/>
      <c r="AD779" s="125"/>
      <c r="AE779" s="125"/>
      <c r="AF779" s="125"/>
      <c r="AG779" s="125"/>
      <c r="AH779" s="125"/>
      <c r="AI779" s="125"/>
      <c r="AJ779" s="125"/>
      <c r="AK779" s="125"/>
      <c r="AL779" s="125"/>
      <c r="AM779" s="125"/>
      <c r="AN779" s="125"/>
      <c r="AO779" s="125"/>
      <c r="AP779" s="125"/>
    </row>
    <row r="780" spans="2:42" x14ac:dyDescent="0.35">
      <c r="B780" s="125"/>
      <c r="C780" s="125"/>
      <c r="D780" s="125"/>
      <c r="E780" s="125"/>
      <c r="F780" s="125"/>
      <c r="G780" s="125"/>
      <c r="H780" s="125"/>
      <c r="I780" s="269"/>
      <c r="J780" s="134"/>
      <c r="K780" s="134"/>
      <c r="L780" s="134"/>
      <c r="M780" s="134"/>
      <c r="N780" s="286"/>
      <c r="O780" s="286"/>
      <c r="P780" s="125"/>
      <c r="Q780" s="125"/>
      <c r="R780" s="125"/>
      <c r="S780" s="125"/>
      <c r="T780" s="125"/>
      <c r="U780" s="297"/>
      <c r="V780" s="253">
        <f t="shared" si="20"/>
        <v>0</v>
      </c>
      <c r="W780" s="348" t="str">
        <f>IF(板块成分!B782="","",板块成分!B782)</f>
        <v>0994.HK</v>
      </c>
      <c r="X780" s="270" t="str">
        <f>[1]!s_info_name(W780)</f>
        <v>中天顺联</v>
      </c>
      <c r="Y780" s="335" t="str">
        <f>IF($Y$3="申万一级行业",[1]!s_info_industry_sw_2021(W780,公司分析!D$5,1),IF($Y$3="申万二级行业",[1]!s_info_industry_sw_2021(W780,公司分析!D$5,2),IF($Y$3="申万三级行业",[1]!s_info_industry_sw_2021(W780,公司分析!D$5,3),IF($Y$3="wind一级行业",[1]!s_info_industry_gics(W780,1),IF($Y$3="wind二级行业",[1]!s_info_industry_gics(W780,2),IF($Y$3="wind三级行业",[1]!s_info_industry_gics(W780,3),IF($Y$3="wind四级行业",[1]!s_info_industry_gics(W780,4),IF($Y$3="证监会门类行业",[1]!s_info_industry_csrc12_n(W780,公司分析!D$5,1),""))))))))</f>
        <v>新能源发电业者</v>
      </c>
      <c r="Z780" s="298" t="str">
        <f>IF(Y780=行业比较!$E$6,ROW(),"")</f>
        <v/>
      </c>
      <c r="AA780" s="125"/>
      <c r="AB780" s="125"/>
      <c r="AC780" s="125"/>
      <c r="AD780" s="125"/>
      <c r="AE780" s="125"/>
      <c r="AF780" s="125"/>
      <c r="AG780" s="125"/>
      <c r="AH780" s="125"/>
      <c r="AI780" s="125"/>
      <c r="AJ780" s="125"/>
      <c r="AK780" s="125"/>
      <c r="AL780" s="125"/>
      <c r="AM780" s="125"/>
      <c r="AN780" s="125"/>
      <c r="AO780" s="125"/>
      <c r="AP780" s="125"/>
    </row>
    <row r="781" spans="2:42" x14ac:dyDescent="0.35">
      <c r="B781" s="125"/>
      <c r="C781" s="125"/>
      <c r="D781" s="125"/>
      <c r="E781" s="125"/>
      <c r="F781" s="125"/>
      <c r="G781" s="125"/>
      <c r="H781" s="125"/>
      <c r="I781" s="269"/>
      <c r="J781" s="134"/>
      <c r="K781" s="134"/>
      <c r="L781" s="134"/>
      <c r="M781" s="134"/>
      <c r="N781" s="286"/>
      <c r="O781" s="286"/>
      <c r="P781" s="125"/>
      <c r="Q781" s="125"/>
      <c r="R781" s="125"/>
      <c r="S781" s="125"/>
      <c r="T781" s="125"/>
      <c r="U781" s="297"/>
      <c r="V781" s="253">
        <f t="shared" si="20"/>
        <v>0</v>
      </c>
      <c r="W781" s="348" t="str">
        <f>IF(板块成分!B783="","",板块成分!B783)</f>
        <v>0995.HK</v>
      </c>
      <c r="X781" s="270" t="str">
        <f>[1]!s_info_name(W781)</f>
        <v>安徽皖通高速公路</v>
      </c>
      <c r="Y781" s="335" t="str">
        <f>IF($Y$3="申万一级行业",[1]!s_info_industry_sw_2021(W781,公司分析!D$5,1),IF($Y$3="申万二级行业",[1]!s_info_industry_sw_2021(W781,公司分析!D$5,2),IF($Y$3="申万三级行业",[1]!s_info_industry_sw_2021(W781,公司分析!D$5,3),IF($Y$3="wind一级行业",[1]!s_info_industry_gics(W781,1),IF($Y$3="wind二级行业",[1]!s_info_industry_gics(W781,2),IF($Y$3="wind三级行业",[1]!s_info_industry_gics(W781,3),IF($Y$3="wind四级行业",[1]!s_info_industry_gics(W781,4),IF($Y$3="证监会门类行业",[1]!s_info_industry_csrc12_n(W781,公司分析!D$5,1),""))))))))</f>
        <v>公路与铁路</v>
      </c>
      <c r="Z781" s="298" t="str">
        <f>IF(Y781=行业比较!$E$6,ROW(),"")</f>
        <v/>
      </c>
      <c r="AA781" s="125"/>
      <c r="AB781" s="125"/>
      <c r="AC781" s="125"/>
      <c r="AD781" s="125"/>
      <c r="AE781" s="125"/>
      <c r="AF781" s="125"/>
      <c r="AG781" s="125"/>
      <c r="AH781" s="125"/>
      <c r="AI781" s="125"/>
      <c r="AJ781" s="125"/>
      <c r="AK781" s="125"/>
      <c r="AL781" s="125"/>
      <c r="AM781" s="125"/>
      <c r="AN781" s="125"/>
      <c r="AO781" s="125"/>
      <c r="AP781" s="125"/>
    </row>
    <row r="782" spans="2:42" x14ac:dyDescent="0.35">
      <c r="B782" s="125"/>
      <c r="C782" s="125"/>
      <c r="D782" s="125"/>
      <c r="E782" s="125"/>
      <c r="F782" s="125"/>
      <c r="G782" s="125"/>
      <c r="H782" s="125"/>
      <c r="I782" s="269"/>
      <c r="J782" s="134"/>
      <c r="K782" s="134"/>
      <c r="L782" s="134"/>
      <c r="M782" s="134"/>
      <c r="N782" s="286"/>
      <c r="O782" s="286"/>
      <c r="P782" s="125"/>
      <c r="Q782" s="125"/>
      <c r="R782" s="125"/>
      <c r="S782" s="125"/>
      <c r="T782" s="125"/>
      <c r="U782" s="297"/>
      <c r="V782" s="253">
        <f t="shared" si="20"/>
        <v>0</v>
      </c>
      <c r="W782" s="348" t="str">
        <f>IF(板块成分!B784="","",板块成分!B784)</f>
        <v>0997.HK</v>
      </c>
      <c r="X782" s="270" t="str">
        <f>[1]!s_info_name(W782)</f>
        <v>普汇中金国际</v>
      </c>
      <c r="Y782" s="335" t="str">
        <f>IF($Y$3="申万一级行业",[1]!s_info_industry_sw_2021(W782,公司分析!D$5,1),IF($Y$3="申万二级行业",[1]!s_info_industry_sw_2021(W782,公司分析!D$5,2),IF($Y$3="申万三级行业",[1]!s_info_industry_sw_2021(W782,公司分析!D$5,3),IF($Y$3="wind一级行业",[1]!s_info_industry_gics(W782,1),IF($Y$3="wind二级行业",[1]!s_info_industry_gics(W782,2),IF($Y$3="wind三级行业",[1]!s_info_industry_gics(W782,3),IF($Y$3="wind四级行业",[1]!s_info_industry_gics(W782,4),IF($Y$3="证监会门类行业",[1]!s_info_industry_csrc12_n(W782,公司分析!D$5,1),""))))))))</f>
        <v>房地产开发</v>
      </c>
      <c r="Z782" s="298" t="str">
        <f>IF(Y782=行业比较!$E$6,ROW(),"")</f>
        <v/>
      </c>
      <c r="AA782" s="125"/>
      <c r="AB782" s="125"/>
      <c r="AC782" s="125"/>
      <c r="AD782" s="125"/>
      <c r="AE782" s="125"/>
      <c r="AF782" s="125"/>
      <c r="AG782" s="125"/>
      <c r="AH782" s="125"/>
      <c r="AI782" s="125"/>
      <c r="AJ782" s="125"/>
      <c r="AK782" s="125"/>
      <c r="AL782" s="125"/>
      <c r="AM782" s="125"/>
      <c r="AN782" s="125"/>
      <c r="AO782" s="125"/>
      <c r="AP782" s="125"/>
    </row>
    <row r="783" spans="2:42" x14ac:dyDescent="0.35">
      <c r="B783" s="125"/>
      <c r="C783" s="125"/>
      <c r="D783" s="125"/>
      <c r="E783" s="125"/>
      <c r="F783" s="125"/>
      <c r="G783" s="125"/>
      <c r="H783" s="125"/>
      <c r="I783" s="269"/>
      <c r="J783" s="134"/>
      <c r="K783" s="134"/>
      <c r="L783" s="134"/>
      <c r="M783" s="134"/>
      <c r="N783" s="286"/>
      <c r="O783" s="286"/>
      <c r="P783" s="125"/>
      <c r="Q783" s="125"/>
      <c r="R783" s="125"/>
      <c r="S783" s="125"/>
      <c r="T783" s="125"/>
      <c r="U783" s="297"/>
      <c r="V783" s="253">
        <f t="shared" si="20"/>
        <v>0</v>
      </c>
      <c r="W783" s="348" t="str">
        <f>IF(板块成分!B785="","",板块成分!B785)</f>
        <v>0998.HK</v>
      </c>
      <c r="X783" s="270" t="str">
        <f>[1]!s_info_name(W783)</f>
        <v>中信银行</v>
      </c>
      <c r="Y783" s="335" t="str">
        <f>IF($Y$3="申万一级行业",[1]!s_info_industry_sw_2021(W783,公司分析!D$5,1),IF($Y$3="申万二级行业",[1]!s_info_industry_sw_2021(W783,公司分析!D$5,2),IF($Y$3="申万三级行业",[1]!s_info_industry_sw_2021(W783,公司分析!D$5,3),IF($Y$3="wind一级行业",[1]!s_info_industry_gics(W783,1),IF($Y$3="wind二级行业",[1]!s_info_industry_gics(W783,2),IF($Y$3="wind三级行业",[1]!s_info_industry_gics(W783,3),IF($Y$3="wind四级行业",[1]!s_info_industry_gics(W783,4),IF($Y$3="证监会门类行业",[1]!s_info_industry_csrc12_n(W783,公司分析!D$5,1),""))))))))</f>
        <v>多元化银行</v>
      </c>
      <c r="Z783" s="298" t="str">
        <f>IF(Y783=行业比较!$E$6,ROW(),"")</f>
        <v/>
      </c>
      <c r="AA783" s="125"/>
      <c r="AB783" s="125"/>
      <c r="AC783" s="125"/>
      <c r="AD783" s="125"/>
      <c r="AE783" s="125"/>
      <c r="AF783" s="125"/>
      <c r="AG783" s="125"/>
      <c r="AH783" s="125"/>
      <c r="AI783" s="125"/>
      <c r="AJ783" s="125"/>
      <c r="AK783" s="125"/>
      <c r="AL783" s="125"/>
      <c r="AM783" s="125"/>
      <c r="AN783" s="125"/>
      <c r="AO783" s="125"/>
      <c r="AP783" s="125"/>
    </row>
    <row r="784" spans="2:42" x14ac:dyDescent="0.35">
      <c r="B784" s="125"/>
      <c r="C784" s="125"/>
      <c r="D784" s="125"/>
      <c r="E784" s="125"/>
      <c r="F784" s="125"/>
      <c r="G784" s="125"/>
      <c r="H784" s="125"/>
      <c r="I784" s="269"/>
      <c r="J784" s="134"/>
      <c r="K784" s="134"/>
      <c r="L784" s="134"/>
      <c r="M784" s="134"/>
      <c r="N784" s="286"/>
      <c r="O784" s="286"/>
      <c r="P784" s="125"/>
      <c r="Q784" s="125"/>
      <c r="R784" s="125"/>
      <c r="S784" s="125"/>
      <c r="T784" s="125"/>
      <c r="U784" s="297"/>
      <c r="V784" s="253">
        <f t="shared" si="20"/>
        <v>0</v>
      </c>
      <c r="W784" s="348" t="str">
        <f>IF(板块成分!B786="","",板块成分!B786)</f>
        <v>1000.HK</v>
      </c>
      <c r="X784" s="270" t="str">
        <f>[1]!s_info_name(W784)</f>
        <v>北青传媒</v>
      </c>
      <c r="Y784" s="335" t="str">
        <f>IF($Y$3="申万一级行业",[1]!s_info_industry_sw_2021(W784,公司分析!D$5,1),IF($Y$3="申万二级行业",[1]!s_info_industry_sw_2021(W784,公司分析!D$5,2),IF($Y$3="申万三级行业",[1]!s_info_industry_sw_2021(W784,公司分析!D$5,3),IF($Y$3="wind一级行业",[1]!s_info_industry_gics(W784,1),IF($Y$3="wind二级行业",[1]!s_info_industry_gics(W784,2),IF($Y$3="wind三级行业",[1]!s_info_industry_gics(W784,3),IF($Y$3="wind四级行业",[1]!s_info_industry_gics(W784,4),IF($Y$3="证监会门类行业",[1]!s_info_industry_csrc12_n(W784,公司分析!D$5,1),""))))))))</f>
        <v>广告</v>
      </c>
      <c r="Z784" s="298" t="str">
        <f>IF(Y784=行业比较!$E$6,ROW(),"")</f>
        <v/>
      </c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  <c r="AM784" s="125"/>
      <c r="AN784" s="125"/>
      <c r="AO784" s="125"/>
      <c r="AP784" s="125"/>
    </row>
    <row r="785" spans="2:42" x14ac:dyDescent="0.35">
      <c r="B785" s="125"/>
      <c r="C785" s="125"/>
      <c r="D785" s="125"/>
      <c r="E785" s="125"/>
      <c r="F785" s="125"/>
      <c r="G785" s="125"/>
      <c r="H785" s="125"/>
      <c r="I785" s="269"/>
      <c r="J785" s="134"/>
      <c r="K785" s="134"/>
      <c r="L785" s="134"/>
      <c r="M785" s="134"/>
      <c r="N785" s="286"/>
      <c r="O785" s="286"/>
      <c r="P785" s="125"/>
      <c r="Q785" s="125"/>
      <c r="R785" s="125"/>
      <c r="S785" s="125"/>
      <c r="T785" s="125"/>
      <c r="U785" s="297"/>
      <c r="V785" s="253">
        <f t="shared" si="20"/>
        <v>0</v>
      </c>
      <c r="W785" s="348" t="str">
        <f>IF(板块成分!B787="","",板块成分!B787)</f>
        <v>1001.HK</v>
      </c>
      <c r="X785" s="270" t="str">
        <f>[1]!s_info_name(W785)</f>
        <v>沪港联合</v>
      </c>
      <c r="Y785" s="335" t="str">
        <f>IF($Y$3="申万一级行业",[1]!s_info_industry_sw_2021(W785,公司分析!D$5,1),IF($Y$3="申万二级行业",[1]!s_info_industry_sw_2021(W785,公司分析!D$5,2),IF($Y$3="申万三级行业",[1]!s_info_industry_sw_2021(W785,公司分析!D$5,3),IF($Y$3="wind一级行业",[1]!s_info_industry_gics(W785,1),IF($Y$3="wind二级行业",[1]!s_info_industry_gics(W785,2),IF($Y$3="wind三级行业",[1]!s_info_industry_gics(W785,3),IF($Y$3="wind四级行业",[1]!s_info_industry_gics(W785,4),IF($Y$3="证监会门类行业",[1]!s_info_industry_csrc12_n(W785,公司分析!D$5,1),""))))))))</f>
        <v>钢铁</v>
      </c>
      <c r="Z785" s="298" t="str">
        <f>IF(Y785=行业比较!$E$6,ROW(),"")</f>
        <v/>
      </c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  <c r="AM785" s="125"/>
      <c r="AN785" s="125"/>
      <c r="AO785" s="125"/>
      <c r="AP785" s="125"/>
    </row>
    <row r="786" spans="2:42" x14ac:dyDescent="0.35">
      <c r="B786" s="125"/>
      <c r="C786" s="125"/>
      <c r="D786" s="125"/>
      <c r="E786" s="125"/>
      <c r="F786" s="125"/>
      <c r="G786" s="125"/>
      <c r="H786" s="125"/>
      <c r="I786" s="269"/>
      <c r="J786" s="134"/>
      <c r="K786" s="134"/>
      <c r="L786" s="134"/>
      <c r="M786" s="134"/>
      <c r="N786" s="286"/>
      <c r="O786" s="286"/>
      <c r="P786" s="125"/>
      <c r="Q786" s="125"/>
      <c r="R786" s="125"/>
      <c r="S786" s="125"/>
      <c r="T786" s="125"/>
      <c r="U786" s="297"/>
      <c r="V786" s="253">
        <f t="shared" si="20"/>
        <v>0</v>
      </c>
      <c r="W786" s="348" t="str">
        <f>IF(板块成分!B788="","",板块成分!B788)</f>
        <v>1002.HK</v>
      </c>
      <c r="X786" s="270" t="str">
        <f>[1]!s_info_name(W786)</f>
        <v>威铖国际</v>
      </c>
      <c r="Y786" s="335" t="str">
        <f>IF($Y$3="申万一级行业",[1]!s_info_industry_sw_2021(W786,公司分析!D$5,1),IF($Y$3="申万二级行业",[1]!s_info_industry_sw_2021(W786,公司分析!D$5,2),IF($Y$3="申万三级行业",[1]!s_info_industry_sw_2021(W786,公司分析!D$5,3),IF($Y$3="wind一级行业",[1]!s_info_industry_gics(W786,1),IF($Y$3="wind二级行业",[1]!s_info_industry_gics(W786,2),IF($Y$3="wind三级行业",[1]!s_info_industry_gics(W786,3),IF($Y$3="wind四级行业",[1]!s_info_industry_gics(W786,4),IF($Y$3="证监会门类行业",[1]!s_info_industry_csrc12_n(W786,公司分析!D$5,1),""))))))))</f>
        <v>工业机械</v>
      </c>
      <c r="Z786" s="298" t="str">
        <f>IF(Y786=行业比较!$E$6,ROW(),"")</f>
        <v/>
      </c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5"/>
      <c r="AK786" s="125"/>
      <c r="AL786" s="125"/>
      <c r="AM786" s="125"/>
      <c r="AN786" s="125"/>
      <c r="AO786" s="125"/>
      <c r="AP786" s="125"/>
    </row>
    <row r="787" spans="2:42" x14ac:dyDescent="0.35">
      <c r="B787" s="125"/>
      <c r="C787" s="125"/>
      <c r="D787" s="125"/>
      <c r="E787" s="125"/>
      <c r="F787" s="125"/>
      <c r="G787" s="125"/>
      <c r="H787" s="125"/>
      <c r="I787" s="269"/>
      <c r="J787" s="134"/>
      <c r="K787" s="134"/>
      <c r="L787" s="134"/>
      <c r="M787" s="134"/>
      <c r="N787" s="286"/>
      <c r="O787" s="286"/>
      <c r="P787" s="125"/>
      <c r="Q787" s="125"/>
      <c r="R787" s="125"/>
      <c r="S787" s="125"/>
      <c r="T787" s="125"/>
      <c r="U787" s="297"/>
      <c r="V787" s="253">
        <f t="shared" si="20"/>
        <v>0</v>
      </c>
      <c r="W787" s="348" t="str">
        <f>IF(板块成分!B789="","",板块成分!B789)</f>
        <v>1003.HK</v>
      </c>
      <c r="X787" s="270" t="str">
        <f>[1]!s_info_name(W787)</f>
        <v>欢喜传媒</v>
      </c>
      <c r="Y787" s="335" t="str">
        <f>IF($Y$3="申万一级行业",[1]!s_info_industry_sw_2021(W787,公司分析!D$5,1),IF($Y$3="申万二级行业",[1]!s_info_industry_sw_2021(W787,公司分析!D$5,2),IF($Y$3="申万三级行业",[1]!s_info_industry_sw_2021(W787,公司分析!D$5,3),IF($Y$3="wind一级行业",[1]!s_info_industry_gics(W787,1),IF($Y$3="wind二级行业",[1]!s_info_industry_gics(W787,2),IF($Y$3="wind三级行业",[1]!s_info_industry_gics(W787,3),IF($Y$3="wind四级行业",[1]!s_info_industry_gics(W787,4),IF($Y$3="证监会门类行业",[1]!s_info_industry_csrc12_n(W787,公司分析!D$5,1),""))))))))</f>
        <v>电影与娱乐</v>
      </c>
      <c r="Z787" s="298" t="str">
        <f>IF(Y787=行业比较!$E$6,ROW(),"")</f>
        <v/>
      </c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5"/>
      <c r="AK787" s="125"/>
      <c r="AL787" s="125"/>
      <c r="AM787" s="125"/>
      <c r="AN787" s="125"/>
      <c r="AO787" s="125"/>
      <c r="AP787" s="125"/>
    </row>
    <row r="788" spans="2:42" x14ac:dyDescent="0.35">
      <c r="B788" s="125"/>
      <c r="C788" s="125"/>
      <c r="D788" s="125"/>
      <c r="E788" s="125"/>
      <c r="F788" s="125"/>
      <c r="G788" s="125"/>
      <c r="H788" s="125"/>
      <c r="I788" s="269"/>
      <c r="J788" s="134"/>
      <c r="K788" s="134"/>
      <c r="L788" s="134"/>
      <c r="M788" s="134"/>
      <c r="N788" s="286"/>
      <c r="O788" s="286"/>
      <c r="P788" s="125"/>
      <c r="Q788" s="125"/>
      <c r="R788" s="125"/>
      <c r="S788" s="125"/>
      <c r="T788" s="125"/>
      <c r="U788" s="297"/>
      <c r="V788" s="253">
        <f t="shared" si="20"/>
        <v>0</v>
      </c>
      <c r="W788" s="348" t="str">
        <f>IF(板块成分!B790="","",板块成分!B790)</f>
        <v>1004.HK</v>
      </c>
      <c r="X788" s="270" t="str">
        <f>[1]!s_info_name(W788)</f>
        <v>中国智慧能源</v>
      </c>
      <c r="Y788" s="335" t="str">
        <f>IF($Y$3="申万一级行业",[1]!s_info_industry_sw_2021(W788,公司分析!D$5,1),IF($Y$3="申万二级行业",[1]!s_info_industry_sw_2021(W788,公司分析!D$5,2),IF($Y$3="申万三级行业",[1]!s_info_industry_sw_2021(W788,公司分析!D$5,3),IF($Y$3="wind一级行业",[1]!s_info_industry_gics(W788,1),IF($Y$3="wind二级行业",[1]!s_info_industry_gics(W788,2),IF($Y$3="wind三级行业",[1]!s_info_industry_gics(W788,3),IF($Y$3="wind四级行业",[1]!s_info_industry_gics(W788,4),IF($Y$3="证监会门类行业",[1]!s_info_industry_csrc12_n(W788,公司分析!D$5,1),""))))))))</f>
        <v>新能源发电业者</v>
      </c>
      <c r="Z788" s="298" t="str">
        <f>IF(Y788=行业比较!$E$6,ROW(),"")</f>
        <v/>
      </c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5"/>
      <c r="AK788" s="125"/>
      <c r="AL788" s="125"/>
      <c r="AM788" s="125"/>
      <c r="AN788" s="125"/>
      <c r="AO788" s="125"/>
      <c r="AP788" s="125"/>
    </row>
    <row r="789" spans="2:42" x14ac:dyDescent="0.35">
      <c r="B789" s="125"/>
      <c r="C789" s="125"/>
      <c r="D789" s="125"/>
      <c r="E789" s="125"/>
      <c r="F789" s="125"/>
      <c r="G789" s="125"/>
      <c r="H789" s="125"/>
      <c r="I789" s="269"/>
      <c r="J789" s="134"/>
      <c r="K789" s="134"/>
      <c r="L789" s="134"/>
      <c r="M789" s="134"/>
      <c r="N789" s="286"/>
      <c r="O789" s="286"/>
      <c r="P789" s="125"/>
      <c r="Q789" s="125"/>
      <c r="R789" s="125"/>
      <c r="S789" s="125"/>
      <c r="T789" s="125"/>
      <c r="U789" s="297"/>
      <c r="V789" s="253">
        <f t="shared" si="20"/>
        <v>0</v>
      </c>
      <c r="W789" s="348" t="str">
        <f>IF(板块成分!B791="","",板块成分!B791)</f>
        <v>1005.HK</v>
      </c>
      <c r="X789" s="270" t="str">
        <f>[1]!s_info_name(W789)</f>
        <v>MATRIX HOLDINGS</v>
      </c>
      <c r="Y789" s="335" t="str">
        <f>IF($Y$3="申万一级行业",[1]!s_info_industry_sw_2021(W789,公司分析!D$5,1),IF($Y$3="申万二级行业",[1]!s_info_industry_sw_2021(W789,公司分析!D$5,2),IF($Y$3="申万三级行业",[1]!s_info_industry_sw_2021(W789,公司分析!D$5,3),IF($Y$3="wind一级行业",[1]!s_info_industry_gics(W789,1),IF($Y$3="wind二级行业",[1]!s_info_industry_gics(W789,2),IF($Y$3="wind三级行业",[1]!s_info_industry_gics(W789,3),IF($Y$3="wind四级行业",[1]!s_info_industry_gics(W789,4),IF($Y$3="证监会门类行业",[1]!s_info_industry_csrc12_n(W789,公司分析!D$5,1),""))))))))</f>
        <v>休闲用品</v>
      </c>
      <c r="Z789" s="298" t="str">
        <f>IF(Y789=行业比较!$E$6,ROW(),"")</f>
        <v/>
      </c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5"/>
      <c r="AK789" s="125"/>
      <c r="AL789" s="125"/>
      <c r="AM789" s="125"/>
      <c r="AN789" s="125"/>
      <c r="AO789" s="125"/>
      <c r="AP789" s="125"/>
    </row>
    <row r="790" spans="2:42" x14ac:dyDescent="0.35">
      <c r="B790" s="125"/>
      <c r="C790" s="125"/>
      <c r="D790" s="125"/>
      <c r="E790" s="125"/>
      <c r="F790" s="125"/>
      <c r="G790" s="125"/>
      <c r="H790" s="125"/>
      <c r="I790" s="269"/>
      <c r="J790" s="134"/>
      <c r="K790" s="134"/>
      <c r="L790" s="134"/>
      <c r="M790" s="134"/>
      <c r="N790" s="286"/>
      <c r="O790" s="286"/>
      <c r="P790" s="125"/>
      <c r="Q790" s="125"/>
      <c r="R790" s="125"/>
      <c r="S790" s="125"/>
      <c r="T790" s="125"/>
      <c r="U790" s="297"/>
      <c r="V790" s="253">
        <f t="shared" si="20"/>
        <v>0</v>
      </c>
      <c r="W790" s="348" t="str">
        <f>IF(板块成分!B792="","",板块成分!B792)</f>
        <v>1007.HK</v>
      </c>
      <c r="X790" s="270" t="str">
        <f>[1]!s_info_name(W790)</f>
        <v>龙辉国际控股</v>
      </c>
      <c r="Y790" s="335" t="str">
        <f>IF($Y$3="申万一级行业",[1]!s_info_industry_sw_2021(W790,公司分析!D$5,1),IF($Y$3="申万二级行业",[1]!s_info_industry_sw_2021(W790,公司分析!D$5,2),IF($Y$3="申万三级行业",[1]!s_info_industry_sw_2021(W790,公司分析!D$5,3),IF($Y$3="wind一级行业",[1]!s_info_industry_gics(W790,1),IF($Y$3="wind二级行业",[1]!s_info_industry_gics(W790,2),IF($Y$3="wind三级行业",[1]!s_info_industry_gics(W790,3),IF($Y$3="wind四级行业",[1]!s_info_industry_gics(W790,4),IF($Y$3="证监会门类行业",[1]!s_info_industry_csrc12_n(W790,公司分析!D$5,1),""))))))))</f>
        <v>餐馆</v>
      </c>
      <c r="Z790" s="298" t="str">
        <f>IF(Y790=行业比较!$E$6,ROW(),"")</f>
        <v/>
      </c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5"/>
      <c r="AK790" s="125"/>
      <c r="AL790" s="125"/>
      <c r="AM790" s="125"/>
      <c r="AN790" s="125"/>
      <c r="AO790" s="125"/>
      <c r="AP790" s="125"/>
    </row>
    <row r="791" spans="2:42" x14ac:dyDescent="0.35">
      <c r="B791" s="125"/>
      <c r="C791" s="125"/>
      <c r="D791" s="125"/>
      <c r="E791" s="125"/>
      <c r="F791" s="125"/>
      <c r="G791" s="125"/>
      <c r="H791" s="125"/>
      <c r="I791" s="269"/>
      <c r="J791" s="134"/>
      <c r="K791" s="134"/>
      <c r="L791" s="134"/>
      <c r="M791" s="134"/>
      <c r="N791" s="286"/>
      <c r="O791" s="286"/>
      <c r="P791" s="125"/>
      <c r="Q791" s="125"/>
      <c r="R791" s="125"/>
      <c r="S791" s="125"/>
      <c r="T791" s="125"/>
      <c r="U791" s="297"/>
      <c r="V791" s="253">
        <f t="shared" si="20"/>
        <v>0</v>
      </c>
      <c r="W791" s="348" t="str">
        <f>IF(板块成分!B793="","",板块成分!B793)</f>
        <v>1008.HK</v>
      </c>
      <c r="X791" s="270" t="str">
        <f>[1]!s_info_name(W791)</f>
        <v>力图控股</v>
      </c>
      <c r="Y791" s="335" t="str">
        <f>IF($Y$3="申万一级行业",[1]!s_info_industry_sw_2021(W791,公司分析!D$5,1),IF($Y$3="申万二级行业",[1]!s_info_industry_sw_2021(W791,公司分析!D$5,2),IF($Y$3="申万三级行业",[1]!s_info_industry_sw_2021(W791,公司分析!D$5,3),IF($Y$3="wind一级行业",[1]!s_info_industry_gics(W791,1),IF($Y$3="wind二级行业",[1]!s_info_industry_gics(W791,2),IF($Y$3="wind三级行业",[1]!s_info_industry_gics(W791,3),IF($Y$3="wind四级行业",[1]!s_info_industry_gics(W791,4),IF($Y$3="证监会门类行业",[1]!s_info_industry_csrc12_n(W791,公司分析!D$5,1),""))))))))</f>
        <v>商业印刷</v>
      </c>
      <c r="Z791" s="298" t="str">
        <f>IF(Y791=行业比较!$E$6,ROW(),"")</f>
        <v/>
      </c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5"/>
      <c r="AK791" s="125"/>
      <c r="AL791" s="125"/>
      <c r="AM791" s="125"/>
      <c r="AN791" s="125"/>
      <c r="AO791" s="125"/>
      <c r="AP791" s="125"/>
    </row>
    <row r="792" spans="2:42" x14ac:dyDescent="0.35">
      <c r="B792" s="125"/>
      <c r="C792" s="125"/>
      <c r="D792" s="125"/>
      <c r="E792" s="125"/>
      <c r="F792" s="125"/>
      <c r="G792" s="125"/>
      <c r="H792" s="125"/>
      <c r="I792" s="269"/>
      <c r="J792" s="134"/>
      <c r="K792" s="134"/>
      <c r="L792" s="134"/>
      <c r="M792" s="134"/>
      <c r="N792" s="286"/>
      <c r="O792" s="286"/>
      <c r="P792" s="125"/>
      <c r="Q792" s="125"/>
      <c r="R792" s="125"/>
      <c r="S792" s="125"/>
      <c r="T792" s="125"/>
      <c r="U792" s="297"/>
      <c r="V792" s="253">
        <f t="shared" si="20"/>
        <v>0</v>
      </c>
      <c r="W792" s="348" t="str">
        <f>IF(板块成分!B794="","",板块成分!B794)</f>
        <v>1009.HK</v>
      </c>
      <c r="X792" s="270" t="str">
        <f>[1]!s_info_name(W792)</f>
        <v>国际娱乐</v>
      </c>
      <c r="Y792" s="335" t="str">
        <f>IF($Y$3="申万一级行业",[1]!s_info_industry_sw_2021(W792,公司分析!D$5,1),IF($Y$3="申万二级行业",[1]!s_info_industry_sw_2021(W792,公司分析!D$5,2),IF($Y$3="申万三级行业",[1]!s_info_industry_sw_2021(W792,公司分析!D$5,3),IF($Y$3="wind一级行业",[1]!s_info_industry_gics(W792,1),IF($Y$3="wind二级行业",[1]!s_info_industry_gics(W792,2),IF($Y$3="wind三级行业",[1]!s_info_industry_gics(W792,3),IF($Y$3="wind四级行业",[1]!s_info_industry_gics(W792,4),IF($Y$3="证监会门类行业",[1]!s_info_industry_csrc12_n(W792,公司分析!D$5,1),""))))))))</f>
        <v>赌场与赌博</v>
      </c>
      <c r="Z792" s="298" t="str">
        <f>IF(Y792=行业比较!$E$6,ROW(),"")</f>
        <v/>
      </c>
      <c r="AA792" s="125"/>
      <c r="AB792" s="125"/>
      <c r="AC792" s="125"/>
      <c r="AD792" s="125"/>
      <c r="AE792" s="125"/>
      <c r="AF792" s="125"/>
      <c r="AG792" s="125"/>
      <c r="AH792" s="125"/>
      <c r="AI792" s="125"/>
      <c r="AJ792" s="125"/>
      <c r="AK792" s="125"/>
      <c r="AL792" s="125"/>
      <c r="AM792" s="125"/>
      <c r="AN792" s="125"/>
      <c r="AO792" s="125"/>
      <c r="AP792" s="125"/>
    </row>
    <row r="793" spans="2:42" x14ac:dyDescent="0.35">
      <c r="B793" s="125"/>
      <c r="C793" s="125"/>
      <c r="D793" s="125"/>
      <c r="E793" s="125"/>
      <c r="F793" s="125"/>
      <c r="G793" s="125"/>
      <c r="H793" s="125"/>
      <c r="I793" s="269"/>
      <c r="J793" s="134"/>
      <c r="K793" s="134"/>
      <c r="L793" s="134"/>
      <c r="M793" s="134"/>
      <c r="N793" s="286"/>
      <c r="O793" s="286"/>
      <c r="P793" s="125"/>
      <c r="Q793" s="125"/>
      <c r="R793" s="125"/>
      <c r="S793" s="125"/>
      <c r="T793" s="125"/>
      <c r="U793" s="297"/>
      <c r="V793" s="253">
        <f t="shared" si="20"/>
        <v>0</v>
      </c>
      <c r="W793" s="348" t="str">
        <f>IF(板块成分!B795="","",板块成分!B795)</f>
        <v>1010.HK</v>
      </c>
      <c r="X793" s="270" t="str">
        <f>[1]!s_info_name(W793)</f>
        <v>天玺曜11</v>
      </c>
      <c r="Y793" s="335" t="str">
        <f>IF($Y$3="申万一级行业",[1]!s_info_industry_sw_2021(W793,公司分析!D$5,1),IF($Y$3="申万二级行业",[1]!s_info_industry_sw_2021(W793,公司分析!D$5,2),IF($Y$3="申万三级行业",[1]!s_info_industry_sw_2021(W793,公司分析!D$5,3),IF($Y$3="wind一级行业",[1]!s_info_industry_gics(W793,1),IF($Y$3="wind二级行业",[1]!s_info_industry_gics(W793,2),IF($Y$3="wind三级行业",[1]!s_info_industry_gics(W793,3),IF($Y$3="wind四级行业",[1]!s_info_industry_gics(W793,4),IF($Y$3="证监会门类行业",[1]!s_info_industry_csrc12_n(W793,公司分析!D$5,1),""))))))))</f>
        <v>航空</v>
      </c>
      <c r="Z793" s="298" t="str">
        <f>IF(Y793=行业比较!$E$6,ROW(),"")</f>
        <v/>
      </c>
      <c r="AA793" s="125"/>
      <c r="AB793" s="125"/>
      <c r="AC793" s="125"/>
      <c r="AD793" s="125"/>
      <c r="AE793" s="125"/>
      <c r="AF793" s="125"/>
      <c r="AG793" s="125"/>
      <c r="AH793" s="125"/>
      <c r="AI793" s="125"/>
      <c r="AJ793" s="125"/>
      <c r="AK793" s="125"/>
      <c r="AL793" s="125"/>
      <c r="AM793" s="125"/>
      <c r="AN793" s="125"/>
      <c r="AO793" s="125"/>
      <c r="AP793" s="125"/>
    </row>
    <row r="794" spans="2:42" x14ac:dyDescent="0.35">
      <c r="B794" s="125"/>
      <c r="C794" s="125"/>
      <c r="D794" s="125"/>
      <c r="E794" s="125"/>
      <c r="F794" s="125"/>
      <c r="G794" s="125"/>
      <c r="H794" s="125"/>
      <c r="I794" s="269"/>
      <c r="J794" s="134"/>
      <c r="K794" s="134"/>
      <c r="L794" s="134"/>
      <c r="M794" s="134"/>
      <c r="N794" s="286"/>
      <c r="O794" s="286"/>
      <c r="P794" s="125"/>
      <c r="Q794" s="125"/>
      <c r="R794" s="125"/>
      <c r="S794" s="125"/>
      <c r="T794" s="125"/>
      <c r="U794" s="297"/>
      <c r="V794" s="253">
        <f t="shared" si="20"/>
        <v>0</v>
      </c>
      <c r="W794" s="348" t="str">
        <f>IF(板块成分!B796="","",板块成分!B796)</f>
        <v>1011.HK</v>
      </c>
      <c r="X794" s="270" t="str">
        <f>[1]!s_info_name(W794)</f>
        <v>泰凌医药</v>
      </c>
      <c r="Y794" s="335" t="str">
        <f>IF($Y$3="申万一级行业",[1]!s_info_industry_sw_2021(W794,公司分析!D$5,1),IF($Y$3="申万二级行业",[1]!s_info_industry_sw_2021(W794,公司分析!D$5,2),IF($Y$3="申万三级行业",[1]!s_info_industry_sw_2021(W794,公司分析!D$5,3),IF($Y$3="wind一级行业",[1]!s_info_industry_gics(W794,1),IF($Y$3="wind二级行业",[1]!s_info_industry_gics(W794,2),IF($Y$3="wind三级行业",[1]!s_info_industry_gics(W794,3),IF($Y$3="wind四级行业",[1]!s_info_industry_gics(W794,4),IF($Y$3="证监会门类行业",[1]!s_info_industry_csrc12_n(W794,公司分析!D$5,1),""))))))))</f>
        <v>医疗保健用品</v>
      </c>
      <c r="Z794" s="298" t="str">
        <f>IF(Y794=行业比较!$E$6,ROW(),"")</f>
        <v/>
      </c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5"/>
      <c r="AK794" s="125"/>
      <c r="AL794" s="125"/>
      <c r="AM794" s="125"/>
      <c r="AN794" s="125"/>
      <c r="AO794" s="125"/>
      <c r="AP794" s="125"/>
    </row>
    <row r="795" spans="2:42" x14ac:dyDescent="0.35">
      <c r="B795" s="125"/>
      <c r="C795" s="125"/>
      <c r="D795" s="125"/>
      <c r="E795" s="125"/>
      <c r="F795" s="125"/>
      <c r="G795" s="125"/>
      <c r="H795" s="125"/>
      <c r="I795" s="269"/>
      <c r="J795" s="134"/>
      <c r="K795" s="134"/>
      <c r="L795" s="134"/>
      <c r="M795" s="134"/>
      <c r="N795" s="286"/>
      <c r="O795" s="286"/>
      <c r="P795" s="125"/>
      <c r="Q795" s="125"/>
      <c r="R795" s="125"/>
      <c r="S795" s="125"/>
      <c r="T795" s="125"/>
      <c r="U795" s="297"/>
      <c r="V795" s="253">
        <f t="shared" si="20"/>
        <v>0</v>
      </c>
      <c r="W795" s="348" t="str">
        <f>IF(板块成分!B797="","",板块成分!B797)</f>
        <v>1013.HK</v>
      </c>
      <c r="X795" s="270" t="str">
        <f>[1]!s_info_name(W795)</f>
        <v>伟俊集团控股</v>
      </c>
      <c r="Y795" s="335" t="str">
        <f>IF($Y$3="申万一级行业",[1]!s_info_industry_sw_2021(W795,公司分析!D$5,1),IF($Y$3="申万二级行业",[1]!s_info_industry_sw_2021(W795,公司分析!D$5,2),IF($Y$3="申万三级行业",[1]!s_info_industry_sw_2021(W795,公司分析!D$5,3),IF($Y$3="wind一级行业",[1]!s_info_industry_gics(W795,1),IF($Y$3="wind二级行业",[1]!s_info_industry_gics(W795,2),IF($Y$3="wind三级行业",[1]!s_info_industry_gics(W795,3),IF($Y$3="wind四级行业",[1]!s_info_industry_gics(W795,4),IF($Y$3="证监会门类行业",[1]!s_info_industry_csrc12_n(W795,公司分析!D$5,1),""))))))))</f>
        <v>信息科技咨询与其它服务</v>
      </c>
      <c r="Z795" s="298" t="str">
        <f>IF(Y795=行业比较!$E$6,ROW(),"")</f>
        <v/>
      </c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  <c r="AM795" s="125"/>
      <c r="AN795" s="125"/>
      <c r="AO795" s="125"/>
      <c r="AP795" s="125"/>
    </row>
    <row r="796" spans="2:42" x14ac:dyDescent="0.35">
      <c r="B796" s="125"/>
      <c r="C796" s="125"/>
      <c r="D796" s="125"/>
      <c r="E796" s="125"/>
      <c r="F796" s="125"/>
      <c r="G796" s="125"/>
      <c r="H796" s="125"/>
      <c r="I796" s="269"/>
      <c r="J796" s="134"/>
      <c r="K796" s="134"/>
      <c r="L796" s="134"/>
      <c r="M796" s="134"/>
      <c r="N796" s="286"/>
      <c r="O796" s="286"/>
      <c r="P796" s="125"/>
      <c r="Q796" s="125"/>
      <c r="R796" s="125"/>
      <c r="S796" s="125"/>
      <c r="T796" s="125"/>
      <c r="U796" s="297"/>
      <c r="V796" s="253">
        <f t="shared" si="20"/>
        <v>7</v>
      </c>
      <c r="W796" s="348" t="str">
        <f>IF(板块成分!B798="","",板块成分!B798)</f>
        <v>1020.HK</v>
      </c>
      <c r="X796" s="270" t="str">
        <f>[1]!s_info_name(W796)</f>
        <v>赛伯乐国际控股</v>
      </c>
      <c r="Y796" s="335" t="str">
        <f>IF($Y$3="申万一级行业",[1]!s_info_industry_sw_2021(W796,公司分析!D$5,1),IF($Y$3="申万二级行业",[1]!s_info_industry_sw_2021(W796,公司分析!D$5,2),IF($Y$3="申万三级行业",[1]!s_info_industry_sw_2021(W796,公司分析!D$5,3),IF($Y$3="wind一级行业",[1]!s_info_industry_gics(W796,1),IF($Y$3="wind二级行业",[1]!s_info_industry_gics(W796,2),IF($Y$3="wind三级行业",[1]!s_info_industry_gics(W796,3),IF($Y$3="wind四级行业",[1]!s_info_industry_gics(W796,4),IF($Y$3="证监会门类行业",[1]!s_info_industry_csrc12_n(W796,公司分析!D$5,1),""))))))))</f>
        <v>互联网软件与服务</v>
      </c>
      <c r="Z796" s="298">
        <f>IF(Y796=行业比较!$E$6,ROW(),"")</f>
        <v>796</v>
      </c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5"/>
      <c r="AK796" s="125"/>
      <c r="AL796" s="125"/>
      <c r="AM796" s="125"/>
      <c r="AN796" s="125"/>
      <c r="AO796" s="125"/>
      <c r="AP796" s="125"/>
    </row>
    <row r="797" spans="2:42" x14ac:dyDescent="0.35">
      <c r="B797" s="125"/>
      <c r="C797" s="125"/>
      <c r="D797" s="125"/>
      <c r="E797" s="125"/>
      <c r="F797" s="125"/>
      <c r="G797" s="125"/>
      <c r="H797" s="125"/>
      <c r="I797" s="269"/>
      <c r="J797" s="134"/>
      <c r="K797" s="134"/>
      <c r="L797" s="134"/>
      <c r="M797" s="134"/>
      <c r="N797" s="286"/>
      <c r="O797" s="286"/>
      <c r="P797" s="125"/>
      <c r="Q797" s="125"/>
      <c r="R797" s="125"/>
      <c r="S797" s="125"/>
      <c r="T797" s="125"/>
      <c r="U797" s="297"/>
      <c r="V797" s="253">
        <f t="shared" si="20"/>
        <v>0</v>
      </c>
      <c r="W797" s="348" t="str">
        <f>IF(板块成分!B799="","",板块成分!B799)</f>
        <v>1022.HK</v>
      </c>
      <c r="X797" s="270" t="str">
        <f>[1]!s_info_name(W797)</f>
        <v>飞鱼科技</v>
      </c>
      <c r="Y797" s="335" t="str">
        <f>IF($Y$3="申万一级行业",[1]!s_info_industry_sw_2021(W797,公司分析!D$5,1),IF($Y$3="申万二级行业",[1]!s_info_industry_sw_2021(W797,公司分析!D$5,2),IF($Y$3="申万三级行业",[1]!s_info_industry_sw_2021(W797,公司分析!D$5,3),IF($Y$3="wind一级行业",[1]!s_info_industry_gics(W797,1),IF($Y$3="wind二级行业",[1]!s_info_industry_gics(W797,2),IF($Y$3="wind三级行业",[1]!s_info_industry_gics(W797,3),IF($Y$3="wind四级行业",[1]!s_info_industry_gics(W797,4),IF($Y$3="证监会门类行业",[1]!s_info_industry_csrc12_n(W797,公司分析!D$5,1),""))))))))</f>
        <v>家庭娱乐软件</v>
      </c>
      <c r="Z797" s="298" t="str">
        <f>IF(Y797=行业比较!$E$6,ROW(),"")</f>
        <v/>
      </c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  <c r="AM797" s="125"/>
      <c r="AN797" s="125"/>
      <c r="AO797" s="125"/>
      <c r="AP797" s="125"/>
    </row>
    <row r="798" spans="2:42" x14ac:dyDescent="0.35">
      <c r="B798" s="125"/>
      <c r="C798" s="125"/>
      <c r="D798" s="125"/>
      <c r="E798" s="125"/>
      <c r="F798" s="125"/>
      <c r="G798" s="125"/>
      <c r="H798" s="125"/>
      <c r="I798" s="269"/>
      <c r="J798" s="134"/>
      <c r="K798" s="134"/>
      <c r="L798" s="134"/>
      <c r="M798" s="134"/>
      <c r="N798" s="286"/>
      <c r="O798" s="286"/>
      <c r="P798" s="125"/>
      <c r="Q798" s="125"/>
      <c r="R798" s="125"/>
      <c r="S798" s="125"/>
      <c r="T798" s="125"/>
      <c r="U798" s="297"/>
      <c r="V798" s="253">
        <f t="shared" si="20"/>
        <v>0</v>
      </c>
      <c r="W798" s="348" t="str">
        <f>IF(板块成分!B800="","",板块成分!B800)</f>
        <v>1023.HK</v>
      </c>
      <c r="X798" s="270" t="str">
        <f>[1]!s_info_name(W798)</f>
        <v>时代集团控股</v>
      </c>
      <c r="Y798" s="335" t="str">
        <f>IF($Y$3="申万一级行业",[1]!s_info_industry_sw_2021(W798,公司分析!D$5,1),IF($Y$3="申万二级行业",[1]!s_info_industry_sw_2021(W798,公司分析!D$5,2),IF($Y$3="申万三级行业",[1]!s_info_industry_sw_2021(W798,公司分析!D$5,3),IF($Y$3="wind一级行业",[1]!s_info_industry_gics(W798,1),IF($Y$3="wind二级行业",[1]!s_info_industry_gics(W798,2),IF($Y$3="wind三级行业",[1]!s_info_industry_gics(W798,3),IF($Y$3="wind四级行业",[1]!s_info_industry_gics(W798,4),IF($Y$3="证监会门类行业",[1]!s_info_industry_csrc12_n(W798,公司分析!D$5,1),""))))))))</f>
        <v>服装、服饰与奢侈品</v>
      </c>
      <c r="Z798" s="298" t="str">
        <f>IF(Y798=行业比较!$E$6,ROW(),"")</f>
        <v/>
      </c>
      <c r="AA798" s="125"/>
      <c r="AB798" s="125"/>
      <c r="AC798" s="125"/>
      <c r="AD798" s="125"/>
      <c r="AE798" s="125"/>
      <c r="AF798" s="125"/>
      <c r="AG798" s="125"/>
      <c r="AH798" s="125"/>
      <c r="AI798" s="125"/>
      <c r="AJ798" s="125"/>
      <c r="AK798" s="125"/>
      <c r="AL798" s="125"/>
      <c r="AM798" s="125"/>
      <c r="AN798" s="125"/>
      <c r="AO798" s="125"/>
      <c r="AP798" s="125"/>
    </row>
    <row r="799" spans="2:42" x14ac:dyDescent="0.35">
      <c r="B799" s="125"/>
      <c r="C799" s="125"/>
      <c r="D799" s="125"/>
      <c r="E799" s="125"/>
      <c r="F799" s="125"/>
      <c r="G799" s="125"/>
      <c r="H799" s="125"/>
      <c r="I799" s="269"/>
      <c r="J799" s="134"/>
      <c r="K799" s="134"/>
      <c r="L799" s="134"/>
      <c r="M799" s="134"/>
      <c r="N799" s="286"/>
      <c r="O799" s="286"/>
      <c r="P799" s="125"/>
      <c r="Q799" s="125"/>
      <c r="R799" s="125"/>
      <c r="S799" s="125"/>
      <c r="T799" s="125"/>
      <c r="U799" s="297"/>
      <c r="V799" s="253">
        <f t="shared" si="20"/>
        <v>0</v>
      </c>
      <c r="W799" s="348" t="str">
        <f>IF(板块成分!B801="","",板块成分!B801)</f>
        <v>1024.HK</v>
      </c>
      <c r="X799" s="270" t="str">
        <f>[1]!s_info_name(W799)</f>
        <v>快手-W</v>
      </c>
      <c r="Y799" s="335" t="str">
        <f>IF($Y$3="申万一级行业",[1]!s_info_industry_sw_2021(W799,公司分析!D$5,1),IF($Y$3="申万二级行业",[1]!s_info_industry_sw_2021(W799,公司分析!D$5,2),IF($Y$3="申万三级行业",[1]!s_info_industry_sw_2021(W799,公司分析!D$5,3),IF($Y$3="wind一级行业",[1]!s_info_industry_gics(W799,1),IF($Y$3="wind二级行业",[1]!s_info_industry_gics(W799,2),IF($Y$3="wind三级行业",[1]!s_info_industry_gics(W799,3),IF($Y$3="wind四级行业",[1]!s_info_industry_gics(W799,4),IF($Y$3="证监会门类行业",[1]!s_info_industry_csrc12_n(W799,公司分析!D$5,1),""))))))))</f>
        <v>家庭娱乐软件</v>
      </c>
      <c r="Z799" s="298" t="str">
        <f>IF(Y799=行业比较!$E$6,ROW(),"")</f>
        <v/>
      </c>
      <c r="AA799" s="125"/>
      <c r="AB799" s="125"/>
      <c r="AC799" s="125"/>
      <c r="AD799" s="125"/>
      <c r="AE799" s="125"/>
      <c r="AF799" s="125"/>
      <c r="AG799" s="125"/>
      <c r="AH799" s="125"/>
      <c r="AI799" s="125"/>
      <c r="AJ799" s="125"/>
      <c r="AK799" s="125"/>
      <c r="AL799" s="125"/>
      <c r="AM799" s="125"/>
      <c r="AN799" s="125"/>
      <c r="AO799" s="125"/>
      <c r="AP799" s="125"/>
    </row>
    <row r="800" spans="2:42" x14ac:dyDescent="0.35">
      <c r="B800" s="125"/>
      <c r="C800" s="125"/>
      <c r="D800" s="125"/>
      <c r="E800" s="125"/>
      <c r="F800" s="125"/>
      <c r="G800" s="125"/>
      <c r="H800" s="125"/>
      <c r="I800" s="269"/>
      <c r="J800" s="134"/>
      <c r="K800" s="134"/>
      <c r="L800" s="134"/>
      <c r="M800" s="134"/>
      <c r="N800" s="286"/>
      <c r="O800" s="286"/>
      <c r="P800" s="125"/>
      <c r="Q800" s="125"/>
      <c r="R800" s="125"/>
      <c r="S800" s="125"/>
      <c r="T800" s="125"/>
      <c r="U800" s="297"/>
      <c r="V800" s="253">
        <f t="shared" si="20"/>
        <v>0</v>
      </c>
      <c r="W800" s="348" t="str">
        <f>IF(板块成分!B802="","",板块成分!B802)</f>
        <v>1025.HK</v>
      </c>
      <c r="X800" s="270" t="str">
        <f>[1]!s_info_name(W800)</f>
        <v>嘉艺控股</v>
      </c>
      <c r="Y800" s="335" t="str">
        <f>IF($Y$3="申万一级行业",[1]!s_info_industry_sw_2021(W800,公司分析!D$5,1),IF($Y$3="申万二级行业",[1]!s_info_industry_sw_2021(W800,公司分析!D$5,2),IF($Y$3="申万三级行业",[1]!s_info_industry_sw_2021(W800,公司分析!D$5,3),IF($Y$3="wind一级行业",[1]!s_info_industry_gics(W800,1),IF($Y$3="wind二级行业",[1]!s_info_industry_gics(W800,2),IF($Y$3="wind三级行业",[1]!s_info_industry_gics(W800,3),IF($Y$3="wind四级行业",[1]!s_info_industry_gics(W800,4),IF($Y$3="证监会门类行业",[1]!s_info_industry_csrc12_n(W800,公司分析!D$5,1),""))))))))</f>
        <v>服装、服饰与奢侈品</v>
      </c>
      <c r="Z800" s="298" t="str">
        <f>IF(Y800=行业比较!$E$6,ROW(),"")</f>
        <v/>
      </c>
      <c r="AA800" s="125"/>
      <c r="AB800" s="125"/>
      <c r="AC800" s="125"/>
      <c r="AD800" s="125"/>
      <c r="AE800" s="125"/>
      <c r="AF800" s="125"/>
      <c r="AG800" s="125"/>
      <c r="AH800" s="125"/>
      <c r="AI800" s="125"/>
      <c r="AJ800" s="125"/>
      <c r="AK800" s="125"/>
      <c r="AL800" s="125"/>
      <c r="AM800" s="125"/>
      <c r="AN800" s="125"/>
      <c r="AO800" s="125"/>
      <c r="AP800" s="125"/>
    </row>
    <row r="801" spans="2:42" x14ac:dyDescent="0.35">
      <c r="B801" s="125"/>
      <c r="C801" s="125"/>
      <c r="D801" s="125"/>
      <c r="E801" s="125"/>
      <c r="F801" s="125"/>
      <c r="G801" s="125"/>
      <c r="H801" s="125"/>
      <c r="I801" s="269"/>
      <c r="J801" s="134"/>
      <c r="K801" s="134"/>
      <c r="L801" s="134"/>
      <c r="M801" s="134"/>
      <c r="N801" s="286"/>
      <c r="O801" s="286"/>
      <c r="P801" s="125"/>
      <c r="Q801" s="125"/>
      <c r="R801" s="125"/>
      <c r="S801" s="125"/>
      <c r="T801" s="125"/>
      <c r="U801" s="297"/>
      <c r="V801" s="253">
        <f t="shared" si="20"/>
        <v>0</v>
      </c>
      <c r="W801" s="348" t="str">
        <f>IF(板块成分!B803="","",板块成分!B803)</f>
        <v>1026.HK</v>
      </c>
      <c r="X801" s="270" t="str">
        <f>[1]!s_info_name(W801)</f>
        <v>环球实业科技</v>
      </c>
      <c r="Y801" s="335" t="str">
        <f>IF($Y$3="申万一级行业",[1]!s_info_industry_sw_2021(W801,公司分析!D$5,1),IF($Y$3="申万二级行业",[1]!s_info_industry_sw_2021(W801,公司分析!D$5,2),IF($Y$3="申万三级行业",[1]!s_info_industry_sw_2021(W801,公司分析!D$5,3),IF($Y$3="wind一级行业",[1]!s_info_industry_gics(W801,1),IF($Y$3="wind二级行业",[1]!s_info_industry_gics(W801,2),IF($Y$3="wind三级行业",[1]!s_info_industry_gics(W801,3),IF($Y$3="wind四级行业",[1]!s_info_industry_gics(W801,4),IF($Y$3="证监会门类行业",[1]!s_info_industry_csrc12_n(W801,公司分析!D$5,1),""))))))))</f>
        <v>水务</v>
      </c>
      <c r="Z801" s="298" t="str">
        <f>IF(Y801=行业比较!$E$6,ROW(),"")</f>
        <v/>
      </c>
      <c r="AA801" s="125"/>
      <c r="AB801" s="125"/>
      <c r="AC801" s="125"/>
      <c r="AD801" s="125"/>
      <c r="AE801" s="125"/>
      <c r="AF801" s="125"/>
      <c r="AG801" s="125"/>
      <c r="AH801" s="125"/>
      <c r="AI801" s="125"/>
      <c r="AJ801" s="125"/>
      <c r="AK801" s="125"/>
      <c r="AL801" s="125"/>
      <c r="AM801" s="125"/>
      <c r="AN801" s="125"/>
      <c r="AO801" s="125"/>
      <c r="AP801" s="125"/>
    </row>
    <row r="802" spans="2:42" x14ac:dyDescent="0.35">
      <c r="B802" s="125"/>
      <c r="C802" s="125"/>
      <c r="D802" s="125"/>
      <c r="E802" s="125"/>
      <c r="F802" s="125"/>
      <c r="G802" s="125"/>
      <c r="H802" s="125"/>
      <c r="I802" s="269"/>
      <c r="J802" s="134"/>
      <c r="K802" s="134"/>
      <c r="L802" s="134"/>
      <c r="M802" s="134"/>
      <c r="N802" s="286"/>
      <c r="O802" s="286"/>
      <c r="P802" s="125"/>
      <c r="Q802" s="125"/>
      <c r="R802" s="125"/>
      <c r="S802" s="125"/>
      <c r="T802" s="125"/>
      <c r="U802" s="297"/>
      <c r="V802" s="253">
        <f t="shared" si="20"/>
        <v>0</v>
      </c>
      <c r="W802" s="348" t="str">
        <f>IF(板块成分!B804="","",板块成分!B804)</f>
        <v>1027.HK</v>
      </c>
      <c r="X802" s="270" t="str">
        <f>[1]!s_info_name(W802)</f>
        <v>中国集成控股</v>
      </c>
      <c r="Y802" s="335" t="str">
        <f>IF($Y$3="申万一级行业",[1]!s_info_industry_sw_2021(W802,公司分析!D$5,1),IF($Y$3="申万二级行业",[1]!s_info_industry_sw_2021(W802,公司分析!D$5,2),IF($Y$3="申万三级行业",[1]!s_info_industry_sw_2021(W802,公司分析!D$5,3),IF($Y$3="wind一级行业",[1]!s_info_industry_gics(W802,1),IF($Y$3="wind二级行业",[1]!s_info_industry_gics(W802,2),IF($Y$3="wind三级行业",[1]!s_info_industry_gics(W802,3),IF($Y$3="wind四级行业",[1]!s_info_industry_gics(W802,4),IF($Y$3="证监会门类行业",[1]!s_info_industry_csrc12_n(W802,公司分析!D$5,1),""))))))))</f>
        <v>家用器具与特殊消费品</v>
      </c>
      <c r="Z802" s="298" t="str">
        <f>IF(Y802=行业比较!$E$6,ROW(),"")</f>
        <v/>
      </c>
      <c r="AA802" s="125"/>
      <c r="AB802" s="125"/>
      <c r="AC802" s="125"/>
      <c r="AD802" s="125"/>
      <c r="AE802" s="125"/>
      <c r="AF802" s="125"/>
      <c r="AG802" s="125"/>
      <c r="AH802" s="125"/>
      <c r="AI802" s="125"/>
      <c r="AJ802" s="125"/>
      <c r="AK802" s="125"/>
      <c r="AL802" s="125"/>
      <c r="AM802" s="125"/>
      <c r="AN802" s="125"/>
      <c r="AO802" s="125"/>
      <c r="AP802" s="125"/>
    </row>
    <row r="803" spans="2:42" x14ac:dyDescent="0.35">
      <c r="B803" s="125"/>
      <c r="C803" s="125"/>
      <c r="D803" s="125"/>
      <c r="E803" s="125"/>
      <c r="F803" s="125"/>
      <c r="G803" s="125"/>
      <c r="H803" s="125"/>
      <c r="I803" s="269"/>
      <c r="J803" s="134"/>
      <c r="K803" s="134"/>
      <c r="L803" s="134"/>
      <c r="M803" s="134"/>
      <c r="N803" s="286"/>
      <c r="O803" s="286"/>
      <c r="P803" s="125"/>
      <c r="Q803" s="125"/>
      <c r="R803" s="125"/>
      <c r="S803" s="125"/>
      <c r="T803" s="125"/>
      <c r="U803" s="297"/>
      <c r="V803" s="253">
        <f t="shared" si="20"/>
        <v>0</v>
      </c>
      <c r="W803" s="348" t="str">
        <f>IF(板块成分!B805="","",板块成分!B805)</f>
        <v>1028.HK</v>
      </c>
      <c r="X803" s="270" t="str">
        <f>[1]!s_info_name(W803)</f>
        <v>千百度</v>
      </c>
      <c r="Y803" s="335" t="str">
        <f>IF($Y$3="申万一级行业",[1]!s_info_industry_sw_2021(W803,公司分析!D$5,1),IF($Y$3="申万二级行业",[1]!s_info_industry_sw_2021(W803,公司分析!D$5,2),IF($Y$3="申万三级行业",[1]!s_info_industry_sw_2021(W803,公司分析!D$5,3),IF($Y$3="wind一级行业",[1]!s_info_industry_gics(W803,1),IF($Y$3="wind二级行业",[1]!s_info_industry_gics(W803,2),IF($Y$3="wind三级行业",[1]!s_info_industry_gics(W803,3),IF($Y$3="wind四级行业",[1]!s_info_industry_gics(W803,4),IF($Y$3="证监会门类行业",[1]!s_info_industry_csrc12_n(W803,公司分析!D$5,1),""))))))))</f>
        <v>鞋类</v>
      </c>
      <c r="Z803" s="298" t="str">
        <f>IF(Y803=行业比较!$E$6,ROW(),"")</f>
        <v/>
      </c>
      <c r="AA803" s="125"/>
      <c r="AB803" s="125"/>
      <c r="AC803" s="125"/>
      <c r="AD803" s="125"/>
      <c r="AE803" s="125"/>
      <c r="AF803" s="125"/>
      <c r="AG803" s="125"/>
      <c r="AH803" s="125"/>
      <c r="AI803" s="125"/>
      <c r="AJ803" s="125"/>
      <c r="AK803" s="125"/>
      <c r="AL803" s="125"/>
      <c r="AM803" s="125"/>
      <c r="AN803" s="125"/>
      <c r="AO803" s="125"/>
      <c r="AP803" s="125"/>
    </row>
    <row r="804" spans="2:42" x14ac:dyDescent="0.35">
      <c r="B804" s="125"/>
      <c r="C804" s="125"/>
      <c r="D804" s="125"/>
      <c r="E804" s="125"/>
      <c r="F804" s="125"/>
      <c r="G804" s="125"/>
      <c r="H804" s="125"/>
      <c r="I804" s="269"/>
      <c r="J804" s="134"/>
      <c r="K804" s="134"/>
      <c r="L804" s="134"/>
      <c r="M804" s="134"/>
      <c r="N804" s="286"/>
      <c r="O804" s="286"/>
      <c r="P804" s="125"/>
      <c r="Q804" s="125"/>
      <c r="R804" s="125"/>
      <c r="S804" s="125"/>
      <c r="T804" s="125"/>
      <c r="U804" s="297"/>
      <c r="V804" s="253">
        <f t="shared" si="20"/>
        <v>0</v>
      </c>
      <c r="W804" s="348" t="str">
        <f>IF(板块成分!B806="","",板块成分!B806)</f>
        <v>1029.HK</v>
      </c>
      <c r="X804" s="270" t="str">
        <f>[1]!s_info_name(W804)</f>
        <v>铁货</v>
      </c>
      <c r="Y804" s="335" t="str">
        <f>IF($Y$3="申万一级行业",[1]!s_info_industry_sw_2021(W804,公司分析!D$5,1),IF($Y$3="申万二级行业",[1]!s_info_industry_sw_2021(W804,公司分析!D$5,2),IF($Y$3="申万三级行业",[1]!s_info_industry_sw_2021(W804,公司分析!D$5,3),IF($Y$3="wind一级行业",[1]!s_info_industry_gics(W804,1),IF($Y$3="wind二级行业",[1]!s_info_industry_gics(W804,2),IF($Y$3="wind三级行业",[1]!s_info_industry_gics(W804,3),IF($Y$3="wind四级行业",[1]!s_info_industry_gics(W804,4),IF($Y$3="证监会门类行业",[1]!s_info_industry_csrc12_n(W804,公司分析!D$5,1),""))))))))</f>
        <v>钢铁</v>
      </c>
      <c r="Z804" s="298" t="str">
        <f>IF(Y804=行业比较!$E$6,ROW(),"")</f>
        <v/>
      </c>
      <c r="AA804" s="125"/>
      <c r="AB804" s="125"/>
      <c r="AC804" s="125"/>
      <c r="AD804" s="125"/>
      <c r="AE804" s="125"/>
      <c r="AF804" s="125"/>
      <c r="AG804" s="125"/>
      <c r="AH804" s="125"/>
      <c r="AI804" s="125"/>
      <c r="AJ804" s="125"/>
      <c r="AK804" s="125"/>
      <c r="AL804" s="125"/>
      <c r="AM804" s="125"/>
      <c r="AN804" s="125"/>
      <c r="AO804" s="125"/>
      <c r="AP804" s="125"/>
    </row>
    <row r="805" spans="2:42" x14ac:dyDescent="0.35">
      <c r="B805" s="125"/>
      <c r="C805" s="125"/>
      <c r="D805" s="125"/>
      <c r="E805" s="125"/>
      <c r="F805" s="125"/>
      <c r="G805" s="125"/>
      <c r="H805" s="125"/>
      <c r="I805" s="269"/>
      <c r="J805" s="134"/>
      <c r="K805" s="134"/>
      <c r="L805" s="134"/>
      <c r="M805" s="134"/>
      <c r="N805" s="286"/>
      <c r="O805" s="286"/>
      <c r="P805" s="125"/>
      <c r="Q805" s="125"/>
      <c r="R805" s="125"/>
      <c r="S805" s="125"/>
      <c r="T805" s="125"/>
      <c r="U805" s="297"/>
      <c r="V805" s="253">
        <f t="shared" si="20"/>
        <v>0</v>
      </c>
      <c r="W805" s="348" t="str">
        <f>IF(板块成分!B807="","",板块成分!B807)</f>
        <v>1030.HK</v>
      </c>
      <c r="X805" s="270" t="str">
        <f>[1]!s_info_name(W805)</f>
        <v>新城发展</v>
      </c>
      <c r="Y805" s="335" t="str">
        <f>IF($Y$3="申万一级行业",[1]!s_info_industry_sw_2021(W805,公司分析!D$5,1),IF($Y$3="申万二级行业",[1]!s_info_industry_sw_2021(W805,公司分析!D$5,2),IF($Y$3="申万三级行业",[1]!s_info_industry_sw_2021(W805,公司分析!D$5,3),IF($Y$3="wind一级行业",[1]!s_info_industry_gics(W805,1),IF($Y$3="wind二级行业",[1]!s_info_industry_gics(W805,2),IF($Y$3="wind三级行业",[1]!s_info_industry_gics(W805,3),IF($Y$3="wind四级行业",[1]!s_info_industry_gics(W805,4),IF($Y$3="证监会门类行业",[1]!s_info_industry_csrc12_n(W805,公司分析!D$5,1),""))))))))</f>
        <v>房地产开发</v>
      </c>
      <c r="Z805" s="298" t="str">
        <f>IF(Y805=行业比较!$E$6,ROW(),"")</f>
        <v/>
      </c>
      <c r="AA805" s="125"/>
      <c r="AB805" s="125"/>
      <c r="AC805" s="125"/>
      <c r="AD805" s="125"/>
      <c r="AE805" s="125"/>
      <c r="AF805" s="125"/>
      <c r="AG805" s="125"/>
      <c r="AH805" s="125"/>
      <c r="AI805" s="125"/>
      <c r="AJ805" s="125"/>
      <c r="AK805" s="125"/>
      <c r="AL805" s="125"/>
      <c r="AM805" s="125"/>
      <c r="AN805" s="125"/>
      <c r="AO805" s="125"/>
      <c r="AP805" s="125"/>
    </row>
    <row r="806" spans="2:42" x14ac:dyDescent="0.35">
      <c r="B806" s="125"/>
      <c r="C806" s="125"/>
      <c r="D806" s="125"/>
      <c r="E806" s="125"/>
      <c r="F806" s="125"/>
      <c r="G806" s="125"/>
      <c r="H806" s="125"/>
      <c r="I806" s="269"/>
      <c r="J806" s="134"/>
      <c r="K806" s="134"/>
      <c r="L806" s="134"/>
      <c r="M806" s="134"/>
      <c r="N806" s="286"/>
      <c r="O806" s="286"/>
      <c r="P806" s="125"/>
      <c r="Q806" s="125"/>
      <c r="R806" s="125"/>
      <c r="S806" s="125"/>
      <c r="T806" s="125"/>
      <c r="U806" s="297"/>
      <c r="V806" s="253">
        <f t="shared" si="20"/>
        <v>0</v>
      </c>
      <c r="W806" s="348" t="str">
        <f>IF(板块成分!B808="","",板块成分!B808)</f>
        <v>1033.HK</v>
      </c>
      <c r="X806" s="270" t="str">
        <f>[1]!s_info_name(W806)</f>
        <v>中石化油服</v>
      </c>
      <c r="Y806" s="335" t="str">
        <f>IF($Y$3="申万一级行业",[1]!s_info_industry_sw_2021(W806,公司分析!D$5,1),IF($Y$3="申万二级行业",[1]!s_info_industry_sw_2021(W806,公司分析!D$5,2),IF($Y$3="申万三级行业",[1]!s_info_industry_sw_2021(W806,公司分析!D$5,3),IF($Y$3="wind一级行业",[1]!s_info_industry_gics(W806,1),IF($Y$3="wind二级行业",[1]!s_info_industry_gics(W806,2),IF($Y$3="wind三级行业",[1]!s_info_industry_gics(W806,3),IF($Y$3="wind四级行业",[1]!s_info_industry_gics(W806,4),IF($Y$3="证监会门类行业",[1]!s_info_industry_csrc12_n(W806,公司分析!D$5,1),""))))))))</f>
        <v>石油天然气设备与服务</v>
      </c>
      <c r="Z806" s="298" t="str">
        <f>IF(Y806=行业比较!$E$6,ROW(),"")</f>
        <v/>
      </c>
      <c r="AA806" s="125"/>
      <c r="AB806" s="125"/>
      <c r="AC806" s="125"/>
      <c r="AD806" s="125"/>
      <c r="AE806" s="125"/>
      <c r="AF806" s="125"/>
      <c r="AG806" s="125"/>
      <c r="AH806" s="125"/>
      <c r="AI806" s="125"/>
      <c r="AJ806" s="125"/>
      <c r="AK806" s="125"/>
      <c r="AL806" s="125"/>
      <c r="AM806" s="125"/>
      <c r="AN806" s="125"/>
      <c r="AO806" s="125"/>
      <c r="AP806" s="125"/>
    </row>
    <row r="807" spans="2:42" x14ac:dyDescent="0.35">
      <c r="B807" s="125"/>
      <c r="C807" s="125"/>
      <c r="D807" s="125"/>
      <c r="E807" s="125"/>
      <c r="F807" s="125"/>
      <c r="G807" s="125"/>
      <c r="H807" s="125"/>
      <c r="I807" s="269"/>
      <c r="J807" s="134"/>
      <c r="K807" s="134"/>
      <c r="L807" s="134"/>
      <c r="M807" s="134"/>
      <c r="N807" s="286"/>
      <c r="O807" s="286"/>
      <c r="P807" s="125"/>
      <c r="Q807" s="125"/>
      <c r="R807" s="125"/>
      <c r="S807" s="125"/>
      <c r="T807" s="125"/>
      <c r="U807" s="297"/>
      <c r="V807" s="253">
        <f t="shared" si="20"/>
        <v>0</v>
      </c>
      <c r="W807" s="348" t="str">
        <f>IF(板块成分!B809="","",板块成分!B809)</f>
        <v>1034.HK</v>
      </c>
      <c r="X807" s="270" t="str">
        <f>[1]!s_info_name(W807)</f>
        <v>富汇国际集团控股</v>
      </c>
      <c r="Y807" s="335" t="str">
        <f>IF($Y$3="申万一级行业",[1]!s_info_industry_sw_2021(W807,公司分析!D$5,1),IF($Y$3="申万二级行业",[1]!s_info_industry_sw_2021(W807,公司分析!D$5,2),IF($Y$3="申万三级行业",[1]!s_info_industry_sw_2021(W807,公司分析!D$5,3),IF($Y$3="wind一级行业",[1]!s_info_industry_gics(W807,1),IF($Y$3="wind二级行业",[1]!s_info_industry_gics(W807,2),IF($Y$3="wind三级行业",[1]!s_info_industry_gics(W807,3),IF($Y$3="wind四级行业",[1]!s_info_industry_gics(W807,4),IF($Y$3="证监会门类行业",[1]!s_info_industry_csrc12_n(W807,公司分析!D$5,1),""))))))))</f>
        <v>建筑与工程</v>
      </c>
      <c r="Z807" s="298" t="str">
        <f>IF(Y807=行业比较!$E$6,ROW(),"")</f>
        <v/>
      </c>
      <c r="AA807" s="125"/>
      <c r="AB807" s="125"/>
      <c r="AC807" s="125"/>
      <c r="AD807" s="125"/>
      <c r="AE807" s="125"/>
      <c r="AF807" s="125"/>
      <c r="AG807" s="125"/>
      <c r="AH807" s="125"/>
      <c r="AI807" s="125"/>
      <c r="AJ807" s="125"/>
      <c r="AK807" s="125"/>
      <c r="AL807" s="125"/>
      <c r="AM807" s="125"/>
      <c r="AN807" s="125"/>
      <c r="AO807" s="125"/>
      <c r="AP807" s="125"/>
    </row>
    <row r="808" spans="2:42" x14ac:dyDescent="0.35">
      <c r="B808" s="125"/>
      <c r="C808" s="125"/>
      <c r="D808" s="125"/>
      <c r="E808" s="125"/>
      <c r="F808" s="125"/>
      <c r="G808" s="125"/>
      <c r="H808" s="125"/>
      <c r="I808" s="269"/>
      <c r="J808" s="134"/>
      <c r="K808" s="134"/>
      <c r="L808" s="134"/>
      <c r="M808" s="134"/>
      <c r="N808" s="286"/>
      <c r="O808" s="286"/>
      <c r="P808" s="125"/>
      <c r="Q808" s="125"/>
      <c r="R808" s="125"/>
      <c r="S808" s="125"/>
      <c r="T808" s="125"/>
      <c r="U808" s="297"/>
      <c r="V808" s="253">
        <f t="shared" si="20"/>
        <v>0</v>
      </c>
      <c r="W808" s="348" t="str">
        <f>IF(板块成分!B810="","",板块成分!B810)</f>
        <v>1036.HK</v>
      </c>
      <c r="X808" s="270" t="str">
        <f>[1]!s_info_name(W808)</f>
        <v>万科海外</v>
      </c>
      <c r="Y808" s="335" t="str">
        <f>IF($Y$3="申万一级行业",[1]!s_info_industry_sw_2021(W808,公司分析!D$5,1),IF($Y$3="申万二级行业",[1]!s_info_industry_sw_2021(W808,公司分析!D$5,2),IF($Y$3="申万三级行业",[1]!s_info_industry_sw_2021(W808,公司分析!D$5,3),IF($Y$3="wind一级行业",[1]!s_info_industry_gics(W808,1),IF($Y$3="wind二级行业",[1]!s_info_industry_gics(W808,2),IF($Y$3="wind三级行业",[1]!s_info_industry_gics(W808,3),IF($Y$3="wind四级行业",[1]!s_info_industry_gics(W808,4),IF($Y$3="证监会门类行业",[1]!s_info_industry_csrc12_n(W808,公司分析!D$5,1),""))))))))</f>
        <v>多样化房地产活动</v>
      </c>
      <c r="Z808" s="298" t="str">
        <f>IF(Y808=行业比较!$E$6,ROW(),"")</f>
        <v/>
      </c>
      <c r="AA808" s="125"/>
      <c r="AB808" s="125"/>
      <c r="AC808" s="125"/>
      <c r="AD808" s="125"/>
      <c r="AE808" s="125"/>
      <c r="AF808" s="125"/>
      <c r="AG808" s="125"/>
      <c r="AH808" s="125"/>
      <c r="AI808" s="125"/>
      <c r="AJ808" s="125"/>
      <c r="AK808" s="125"/>
      <c r="AL808" s="125"/>
      <c r="AM808" s="125"/>
      <c r="AN808" s="125"/>
      <c r="AO808" s="125"/>
      <c r="AP808" s="125"/>
    </row>
    <row r="809" spans="2:42" x14ac:dyDescent="0.35">
      <c r="B809" s="125"/>
      <c r="C809" s="125"/>
      <c r="D809" s="125"/>
      <c r="E809" s="125"/>
      <c r="F809" s="125"/>
      <c r="G809" s="125"/>
      <c r="H809" s="125"/>
      <c r="I809" s="269"/>
      <c r="J809" s="134"/>
      <c r="K809" s="134"/>
      <c r="L809" s="134"/>
      <c r="M809" s="134"/>
      <c r="N809" s="286"/>
      <c r="O809" s="286"/>
      <c r="P809" s="125"/>
      <c r="Q809" s="125"/>
      <c r="R809" s="125"/>
      <c r="S809" s="125"/>
      <c r="T809" s="125"/>
      <c r="U809" s="297"/>
      <c r="V809" s="253">
        <f t="shared" si="20"/>
        <v>0</v>
      </c>
      <c r="W809" s="348" t="str">
        <f>IF(板块成分!B811="","",板块成分!B811)</f>
        <v>1037.HK</v>
      </c>
      <c r="X809" s="270" t="str">
        <f>[1]!s_info_name(W809)</f>
        <v>云智汇科技</v>
      </c>
      <c r="Y809" s="335" t="str">
        <f>IF($Y$3="申万一级行业",[1]!s_info_industry_sw_2021(W809,公司分析!D$5,1),IF($Y$3="申万二级行业",[1]!s_info_industry_sw_2021(W809,公司分析!D$5,2),IF($Y$3="申万三级行业",[1]!s_info_industry_sw_2021(W809,公司分析!D$5,3),IF($Y$3="wind一级行业",[1]!s_info_industry_gics(W809,1),IF($Y$3="wind二级行业",[1]!s_info_industry_gics(W809,2),IF($Y$3="wind三级行业",[1]!s_info_industry_gics(W809,3),IF($Y$3="wind四级行业",[1]!s_info_industry_gics(W809,4),IF($Y$3="证监会门类行业",[1]!s_info_industry_csrc12_n(W809,公司分析!D$5,1),""))))))))</f>
        <v>信息科技咨询与其它服务</v>
      </c>
      <c r="Z809" s="298" t="str">
        <f>IF(Y809=行业比较!$E$6,ROW(),"")</f>
        <v/>
      </c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5"/>
      <c r="AK809" s="125"/>
      <c r="AL809" s="125"/>
      <c r="AM809" s="125"/>
      <c r="AN809" s="125"/>
      <c r="AO809" s="125"/>
      <c r="AP809" s="125"/>
    </row>
    <row r="810" spans="2:42" x14ac:dyDescent="0.35">
      <c r="B810" s="125"/>
      <c r="C810" s="125"/>
      <c r="D810" s="125"/>
      <c r="E810" s="125"/>
      <c r="F810" s="125"/>
      <c r="G810" s="125"/>
      <c r="H810" s="125"/>
      <c r="I810" s="269"/>
      <c r="J810" s="134"/>
      <c r="K810" s="134"/>
      <c r="L810" s="134"/>
      <c r="M810" s="134"/>
      <c r="N810" s="286"/>
      <c r="O810" s="286"/>
      <c r="P810" s="125"/>
      <c r="Q810" s="125"/>
      <c r="R810" s="125"/>
      <c r="S810" s="125"/>
      <c r="T810" s="125"/>
      <c r="U810" s="297"/>
      <c r="V810" s="253">
        <f t="shared" si="20"/>
        <v>0</v>
      </c>
      <c r="W810" s="348" t="str">
        <f>IF(板块成分!B812="","",板块成分!B812)</f>
        <v>1038.HK</v>
      </c>
      <c r="X810" s="270" t="str">
        <f>[1]!s_info_name(W810)</f>
        <v>长江基建集团</v>
      </c>
      <c r="Y810" s="335" t="str">
        <f>IF($Y$3="申万一级行业",[1]!s_info_industry_sw_2021(W810,公司分析!D$5,1),IF($Y$3="申万二级行业",[1]!s_info_industry_sw_2021(W810,公司分析!D$5,2),IF($Y$3="申万三级行业",[1]!s_info_industry_sw_2021(W810,公司分析!D$5,3),IF($Y$3="wind一级行业",[1]!s_info_industry_gics(W810,1),IF($Y$3="wind二级行业",[1]!s_info_industry_gics(W810,2),IF($Y$3="wind三级行业",[1]!s_info_industry_gics(W810,3),IF($Y$3="wind四级行业",[1]!s_info_industry_gics(W810,4),IF($Y$3="证监会门类行业",[1]!s_info_industry_csrc12_n(W810,公司分析!D$5,1),""))))))))</f>
        <v>电力</v>
      </c>
      <c r="Z810" s="298" t="str">
        <f>IF(Y810=行业比较!$E$6,ROW(),"")</f>
        <v/>
      </c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5"/>
      <c r="AK810" s="125"/>
      <c r="AL810" s="125"/>
      <c r="AM810" s="125"/>
      <c r="AN810" s="125"/>
      <c r="AO810" s="125"/>
      <c r="AP810" s="125"/>
    </row>
    <row r="811" spans="2:42" x14ac:dyDescent="0.35">
      <c r="B811" s="125"/>
      <c r="C811" s="125"/>
      <c r="D811" s="125"/>
      <c r="E811" s="125"/>
      <c r="F811" s="125"/>
      <c r="G811" s="125"/>
      <c r="H811" s="125"/>
      <c r="I811" s="269"/>
      <c r="J811" s="134"/>
      <c r="K811" s="134"/>
      <c r="L811" s="134"/>
      <c r="M811" s="134"/>
      <c r="N811" s="286"/>
      <c r="O811" s="286"/>
      <c r="P811" s="125"/>
      <c r="Q811" s="125"/>
      <c r="R811" s="125"/>
      <c r="S811" s="125"/>
      <c r="T811" s="125"/>
      <c r="U811" s="297"/>
      <c r="V811" s="253">
        <f t="shared" si="20"/>
        <v>8</v>
      </c>
      <c r="W811" s="348" t="str">
        <f>IF(板块成分!B813="","",板块成分!B813)</f>
        <v>1039.HK</v>
      </c>
      <c r="X811" s="270" t="str">
        <f>[1]!s_info_name(W811)</f>
        <v>畅由联盟</v>
      </c>
      <c r="Y811" s="335" t="str">
        <f>IF($Y$3="申万一级行业",[1]!s_info_industry_sw_2021(W811,公司分析!D$5,1),IF($Y$3="申万二级行业",[1]!s_info_industry_sw_2021(W811,公司分析!D$5,2),IF($Y$3="申万三级行业",[1]!s_info_industry_sw_2021(W811,公司分析!D$5,3),IF($Y$3="wind一级行业",[1]!s_info_industry_gics(W811,1),IF($Y$3="wind二级行业",[1]!s_info_industry_gics(W811,2),IF($Y$3="wind三级行业",[1]!s_info_industry_gics(W811,3),IF($Y$3="wind四级行业",[1]!s_info_industry_gics(W811,4),IF($Y$3="证监会门类行业",[1]!s_info_industry_csrc12_n(W811,公司分析!D$5,1),""))))))))</f>
        <v>互联网软件与服务</v>
      </c>
      <c r="Z811" s="298">
        <f>IF(Y811=行业比较!$E$6,ROW(),"")</f>
        <v>811</v>
      </c>
      <c r="AA811" s="125"/>
      <c r="AB811" s="125"/>
      <c r="AC811" s="125"/>
      <c r="AD811" s="125"/>
      <c r="AE811" s="125"/>
      <c r="AF811" s="125"/>
      <c r="AG811" s="125"/>
      <c r="AH811" s="125"/>
      <c r="AI811" s="125"/>
      <c r="AJ811" s="125"/>
      <c r="AK811" s="125"/>
      <c r="AL811" s="125"/>
      <c r="AM811" s="125"/>
      <c r="AN811" s="125"/>
      <c r="AO811" s="125"/>
      <c r="AP811" s="125"/>
    </row>
    <row r="812" spans="2:42" x14ac:dyDescent="0.35">
      <c r="B812" s="125"/>
      <c r="C812" s="125"/>
      <c r="D812" s="125"/>
      <c r="E812" s="125"/>
      <c r="F812" s="125"/>
      <c r="G812" s="125"/>
      <c r="H812" s="125"/>
      <c r="I812" s="269"/>
      <c r="J812" s="134"/>
      <c r="K812" s="134"/>
      <c r="L812" s="134"/>
      <c r="M812" s="134"/>
      <c r="N812" s="286"/>
      <c r="O812" s="286"/>
      <c r="P812" s="125"/>
      <c r="Q812" s="125"/>
      <c r="R812" s="125"/>
      <c r="S812" s="125"/>
      <c r="T812" s="125"/>
      <c r="U812" s="297"/>
      <c r="V812" s="253">
        <f t="shared" si="20"/>
        <v>0</v>
      </c>
      <c r="W812" s="348" t="str">
        <f>IF(板块成分!B814="","",板块成分!B814)</f>
        <v>1044.HK</v>
      </c>
      <c r="X812" s="270" t="str">
        <f>[1]!s_info_name(W812)</f>
        <v>恒安国际</v>
      </c>
      <c r="Y812" s="335" t="str">
        <f>IF($Y$3="申万一级行业",[1]!s_info_industry_sw_2021(W812,公司分析!D$5,1),IF($Y$3="申万二级行业",[1]!s_info_industry_sw_2021(W812,公司分析!D$5,2),IF($Y$3="申万三级行业",[1]!s_info_industry_sw_2021(W812,公司分析!D$5,3),IF($Y$3="wind一级行业",[1]!s_info_industry_gics(W812,1),IF($Y$3="wind二级行业",[1]!s_info_industry_gics(W812,2),IF($Y$3="wind三级行业",[1]!s_info_industry_gics(W812,3),IF($Y$3="wind四级行业",[1]!s_info_industry_gics(W812,4),IF($Y$3="证监会门类行业",[1]!s_info_industry_csrc12_n(W812,公司分析!D$5,1),""))))))))</f>
        <v>个人用品</v>
      </c>
      <c r="Z812" s="298" t="str">
        <f>IF(Y812=行业比较!$E$6,ROW(),"")</f>
        <v/>
      </c>
      <c r="AA812" s="125"/>
      <c r="AB812" s="125"/>
      <c r="AC812" s="125"/>
      <c r="AD812" s="125"/>
      <c r="AE812" s="125"/>
      <c r="AF812" s="125"/>
      <c r="AG812" s="125"/>
      <c r="AH812" s="125"/>
      <c r="AI812" s="125"/>
      <c r="AJ812" s="125"/>
      <c r="AK812" s="125"/>
      <c r="AL812" s="125"/>
      <c r="AM812" s="125"/>
      <c r="AN812" s="125"/>
      <c r="AO812" s="125"/>
      <c r="AP812" s="125"/>
    </row>
    <row r="813" spans="2:42" x14ac:dyDescent="0.35">
      <c r="B813" s="125"/>
      <c r="C813" s="125"/>
      <c r="D813" s="125"/>
      <c r="E813" s="125"/>
      <c r="F813" s="125"/>
      <c r="G813" s="125"/>
      <c r="H813" s="125"/>
      <c r="I813" s="269"/>
      <c r="J813" s="134"/>
      <c r="K813" s="134"/>
      <c r="L813" s="134"/>
      <c r="M813" s="134"/>
      <c r="N813" s="286"/>
      <c r="O813" s="286"/>
      <c r="P813" s="125"/>
      <c r="Q813" s="125"/>
      <c r="R813" s="125"/>
      <c r="S813" s="125"/>
      <c r="T813" s="125"/>
      <c r="U813" s="297"/>
      <c r="V813" s="253">
        <f t="shared" si="20"/>
        <v>0</v>
      </c>
      <c r="W813" s="348" t="str">
        <f>IF(板块成分!B815="","",板块成分!B815)</f>
        <v>1045.HK</v>
      </c>
      <c r="X813" s="270" t="str">
        <f>[1]!s_info_name(W813)</f>
        <v>亚太卫星</v>
      </c>
      <c r="Y813" s="335" t="str">
        <f>IF($Y$3="申万一级行业",[1]!s_info_industry_sw_2021(W813,公司分析!D$5,1),IF($Y$3="申万二级行业",[1]!s_info_industry_sw_2021(W813,公司分析!D$5,2),IF($Y$3="申万三级行业",[1]!s_info_industry_sw_2021(W813,公司分析!D$5,3),IF($Y$3="wind一级行业",[1]!s_info_industry_gics(W813,1),IF($Y$3="wind二级行业",[1]!s_info_industry_gics(W813,2),IF($Y$3="wind三级行业",[1]!s_info_industry_gics(W813,3),IF($Y$3="wind四级行业",[1]!s_info_industry_gics(W813,4),IF($Y$3="证监会门类行业",[1]!s_info_industry_csrc12_n(W813,公司分析!D$5,1),""))))))))</f>
        <v>非传统电信运营商</v>
      </c>
      <c r="Z813" s="298" t="str">
        <f>IF(Y813=行业比较!$E$6,ROW(),"")</f>
        <v/>
      </c>
      <c r="AA813" s="125"/>
      <c r="AB813" s="125"/>
      <c r="AC813" s="125"/>
      <c r="AD813" s="125"/>
      <c r="AE813" s="125"/>
      <c r="AF813" s="125"/>
      <c r="AG813" s="125"/>
      <c r="AH813" s="125"/>
      <c r="AI813" s="125"/>
      <c r="AJ813" s="125"/>
      <c r="AK813" s="125"/>
      <c r="AL813" s="125"/>
      <c r="AM813" s="125"/>
      <c r="AN813" s="125"/>
      <c r="AO813" s="125"/>
      <c r="AP813" s="125"/>
    </row>
    <row r="814" spans="2:42" x14ac:dyDescent="0.35">
      <c r="B814" s="125"/>
      <c r="C814" s="125"/>
      <c r="D814" s="125"/>
      <c r="E814" s="125"/>
      <c r="F814" s="125"/>
      <c r="G814" s="125"/>
      <c r="H814" s="125"/>
      <c r="I814" s="269"/>
      <c r="J814" s="134"/>
      <c r="K814" s="134"/>
      <c r="L814" s="134"/>
      <c r="M814" s="134"/>
      <c r="N814" s="286"/>
      <c r="O814" s="286"/>
      <c r="P814" s="125"/>
      <c r="Q814" s="125"/>
      <c r="R814" s="125"/>
      <c r="S814" s="125"/>
      <c r="T814" s="125"/>
      <c r="U814" s="297"/>
      <c r="V814" s="253">
        <f t="shared" si="20"/>
        <v>0</v>
      </c>
      <c r="W814" s="348" t="str">
        <f>IF(板块成分!B816="","",板块成分!B816)</f>
        <v>1046.HK</v>
      </c>
      <c r="X814" s="270" t="str">
        <f>[1]!s_info_name(W814)</f>
        <v>寰宇娱乐文化</v>
      </c>
      <c r="Y814" s="335" t="str">
        <f>IF($Y$3="申万一级行业",[1]!s_info_industry_sw_2021(W814,公司分析!D$5,1),IF($Y$3="申万二级行业",[1]!s_info_industry_sw_2021(W814,公司分析!D$5,2),IF($Y$3="申万三级行业",[1]!s_info_industry_sw_2021(W814,公司分析!D$5,3),IF($Y$3="wind一级行业",[1]!s_info_industry_gics(W814,1),IF($Y$3="wind二级行业",[1]!s_info_industry_gics(W814,2),IF($Y$3="wind三级行业",[1]!s_info_industry_gics(W814,3),IF($Y$3="wind四级行业",[1]!s_info_industry_gics(W814,4),IF($Y$3="证监会门类行业",[1]!s_info_industry_csrc12_n(W814,公司分析!D$5,1),""))))))))</f>
        <v>电影与娱乐</v>
      </c>
      <c r="Z814" s="298" t="str">
        <f>IF(Y814=行业比较!$E$6,ROW(),"")</f>
        <v/>
      </c>
      <c r="AA814" s="125"/>
      <c r="AB814" s="125"/>
      <c r="AC814" s="125"/>
      <c r="AD814" s="125"/>
      <c r="AE814" s="125"/>
      <c r="AF814" s="125"/>
      <c r="AG814" s="125"/>
      <c r="AH814" s="125"/>
      <c r="AI814" s="125"/>
      <c r="AJ814" s="125"/>
      <c r="AK814" s="125"/>
      <c r="AL814" s="125"/>
      <c r="AM814" s="125"/>
      <c r="AN814" s="125"/>
      <c r="AO814" s="125"/>
      <c r="AP814" s="125"/>
    </row>
    <row r="815" spans="2:42" x14ac:dyDescent="0.35">
      <c r="B815" s="125"/>
      <c r="C815" s="125"/>
      <c r="D815" s="125"/>
      <c r="E815" s="125"/>
      <c r="F815" s="125"/>
      <c r="G815" s="125"/>
      <c r="H815" s="125"/>
      <c r="I815" s="269"/>
      <c r="J815" s="134"/>
      <c r="K815" s="134"/>
      <c r="L815" s="134"/>
      <c r="M815" s="134"/>
      <c r="N815" s="286"/>
      <c r="O815" s="286"/>
      <c r="P815" s="125"/>
      <c r="Q815" s="125"/>
      <c r="R815" s="125"/>
      <c r="S815" s="125"/>
      <c r="T815" s="125"/>
      <c r="U815" s="297"/>
      <c r="V815" s="253">
        <f t="shared" si="20"/>
        <v>0</v>
      </c>
      <c r="W815" s="348" t="str">
        <f>IF(板块成分!B817="","",板块成分!B817)</f>
        <v>1047.HK</v>
      </c>
      <c r="X815" s="270" t="str">
        <f>[1]!s_info_name(W815)</f>
        <v>毅兴行</v>
      </c>
      <c r="Y815" s="335" t="str">
        <f>IF($Y$3="申万一级行业",[1]!s_info_industry_sw_2021(W815,公司分析!D$5,1),IF($Y$3="申万二级行业",[1]!s_info_industry_sw_2021(W815,公司分析!D$5,2),IF($Y$3="申万三级行业",[1]!s_info_industry_sw_2021(W815,公司分析!D$5,3),IF($Y$3="wind一级行业",[1]!s_info_industry_gics(W815,1),IF($Y$3="wind二级行业",[1]!s_info_industry_gics(W815,2),IF($Y$3="wind三级行业",[1]!s_info_industry_gics(W815,3),IF($Y$3="wind四级行业",[1]!s_info_industry_gics(W815,4),IF($Y$3="证监会门类行业",[1]!s_info_industry_csrc12_n(W815,公司分析!D$5,1),""))))))))</f>
        <v>基础化工</v>
      </c>
      <c r="Z815" s="298" t="str">
        <f>IF(Y815=行业比较!$E$6,ROW(),"")</f>
        <v/>
      </c>
      <c r="AA815" s="125"/>
      <c r="AB815" s="125"/>
      <c r="AC815" s="125"/>
      <c r="AD815" s="125"/>
      <c r="AE815" s="125"/>
      <c r="AF815" s="125"/>
      <c r="AG815" s="125"/>
      <c r="AH815" s="125"/>
      <c r="AI815" s="125"/>
      <c r="AJ815" s="125"/>
      <c r="AK815" s="125"/>
      <c r="AL815" s="125"/>
      <c r="AM815" s="125"/>
      <c r="AN815" s="125"/>
      <c r="AO815" s="125"/>
      <c r="AP815" s="125"/>
    </row>
    <row r="816" spans="2:42" x14ac:dyDescent="0.35">
      <c r="B816" s="125"/>
      <c r="C816" s="125"/>
      <c r="D816" s="125"/>
      <c r="E816" s="125"/>
      <c r="F816" s="125"/>
      <c r="G816" s="125"/>
      <c r="H816" s="125"/>
      <c r="I816" s="269"/>
      <c r="J816" s="134"/>
      <c r="K816" s="134"/>
      <c r="L816" s="134"/>
      <c r="M816" s="134"/>
      <c r="N816" s="286"/>
      <c r="O816" s="286"/>
      <c r="P816" s="125"/>
      <c r="Q816" s="125"/>
      <c r="R816" s="125"/>
      <c r="S816" s="125"/>
      <c r="T816" s="125"/>
      <c r="U816" s="297"/>
      <c r="V816" s="253">
        <f t="shared" si="20"/>
        <v>0</v>
      </c>
      <c r="W816" s="348" t="str">
        <f>IF(板块成分!B818="","",板块成分!B818)</f>
        <v>1049.HK</v>
      </c>
      <c r="X816" s="270" t="str">
        <f>[1]!s_info_name(W816)</f>
        <v>时富投资</v>
      </c>
      <c r="Y816" s="335" t="str">
        <f>IF($Y$3="申万一级行业",[1]!s_info_industry_sw_2021(W816,公司分析!D$5,1),IF($Y$3="申万二级行业",[1]!s_info_industry_sw_2021(W816,公司分析!D$5,2),IF($Y$3="申万三级行业",[1]!s_info_industry_sw_2021(W816,公司分析!D$5,3),IF($Y$3="wind一级行业",[1]!s_info_industry_gics(W816,1),IF($Y$3="wind二级行业",[1]!s_info_industry_gics(W816,2),IF($Y$3="wind三级行业",[1]!s_info_industry_gics(W816,3),IF($Y$3="wind四级行业",[1]!s_info_industry_gics(W816,4),IF($Y$3="证监会门类行业",[1]!s_info_industry_csrc12_n(W816,公司分析!D$5,1),""))))))))</f>
        <v>家庭装饰零售</v>
      </c>
      <c r="Z816" s="298" t="str">
        <f>IF(Y816=行业比较!$E$6,ROW(),"")</f>
        <v/>
      </c>
      <c r="AA816" s="125"/>
      <c r="AB816" s="125"/>
      <c r="AC816" s="125"/>
      <c r="AD816" s="125"/>
      <c r="AE816" s="125"/>
      <c r="AF816" s="125"/>
      <c r="AG816" s="125"/>
      <c r="AH816" s="125"/>
      <c r="AI816" s="125"/>
      <c r="AJ816" s="125"/>
      <c r="AK816" s="125"/>
      <c r="AL816" s="125"/>
      <c r="AM816" s="125"/>
      <c r="AN816" s="125"/>
      <c r="AO816" s="125"/>
      <c r="AP816" s="125"/>
    </row>
    <row r="817" spans="2:42" x14ac:dyDescent="0.35">
      <c r="B817" s="125"/>
      <c r="C817" s="125"/>
      <c r="D817" s="125"/>
      <c r="E817" s="125"/>
      <c r="F817" s="125"/>
      <c r="G817" s="125"/>
      <c r="H817" s="125"/>
      <c r="I817" s="269"/>
      <c r="J817" s="134"/>
      <c r="K817" s="134"/>
      <c r="L817" s="134"/>
      <c r="M817" s="134"/>
      <c r="N817" s="286"/>
      <c r="O817" s="286"/>
      <c r="P817" s="125"/>
      <c r="Q817" s="125"/>
      <c r="R817" s="125"/>
      <c r="S817" s="125"/>
      <c r="T817" s="125"/>
      <c r="U817" s="297"/>
      <c r="V817" s="253">
        <f t="shared" si="20"/>
        <v>0</v>
      </c>
      <c r="W817" s="348" t="str">
        <f>IF(板块成分!B819="","",板块成分!B819)</f>
        <v>1050.HK</v>
      </c>
      <c r="X817" s="270" t="str">
        <f>[1]!s_info_name(W817)</f>
        <v>嘉利国际</v>
      </c>
      <c r="Y817" s="335" t="str">
        <f>IF($Y$3="申万一级行业",[1]!s_info_industry_sw_2021(W817,公司分析!D$5,1),IF($Y$3="申万二级行业",[1]!s_info_industry_sw_2021(W817,公司分析!D$5,2),IF($Y$3="申万三级行业",[1]!s_info_industry_sw_2021(W817,公司分析!D$5,3),IF($Y$3="wind一级行业",[1]!s_info_industry_gics(W817,1),IF($Y$3="wind二级行业",[1]!s_info_industry_gics(W817,2),IF($Y$3="wind三级行业",[1]!s_info_industry_gics(W817,3),IF($Y$3="wind四级行业",[1]!s_info_industry_gics(W817,4),IF($Y$3="证监会门类行业",[1]!s_info_industry_csrc12_n(W817,公司分析!D$5,1),""))))))))</f>
        <v>电子制造服务</v>
      </c>
      <c r="Z817" s="298" t="str">
        <f>IF(Y817=行业比较!$E$6,ROW(),"")</f>
        <v/>
      </c>
      <c r="AA817" s="125"/>
      <c r="AB817" s="125"/>
      <c r="AC817" s="125"/>
      <c r="AD817" s="125"/>
      <c r="AE817" s="125"/>
      <c r="AF817" s="125"/>
      <c r="AG817" s="125"/>
      <c r="AH817" s="125"/>
      <c r="AI817" s="125"/>
      <c r="AJ817" s="125"/>
      <c r="AK817" s="125"/>
      <c r="AL817" s="125"/>
      <c r="AM817" s="125"/>
      <c r="AN817" s="125"/>
      <c r="AO817" s="125"/>
      <c r="AP817" s="125"/>
    </row>
    <row r="818" spans="2:42" x14ac:dyDescent="0.35">
      <c r="B818" s="125"/>
      <c r="C818" s="125"/>
      <c r="D818" s="125"/>
      <c r="E818" s="125"/>
      <c r="F818" s="125"/>
      <c r="G818" s="125"/>
      <c r="H818" s="125"/>
      <c r="I818" s="269"/>
      <c r="J818" s="134"/>
      <c r="K818" s="134"/>
      <c r="L818" s="134"/>
      <c r="M818" s="134"/>
      <c r="N818" s="286"/>
      <c r="O818" s="286"/>
      <c r="P818" s="125"/>
      <c r="Q818" s="125"/>
      <c r="R818" s="125"/>
      <c r="S818" s="125"/>
      <c r="T818" s="125"/>
      <c r="U818" s="297"/>
      <c r="V818" s="253">
        <f t="shared" si="20"/>
        <v>0</v>
      </c>
      <c r="W818" s="348" t="str">
        <f>IF(板块成分!B820="","",板块成分!B820)</f>
        <v>1051.HK</v>
      </c>
      <c r="X818" s="270" t="str">
        <f>[1]!s_info_name(W818)</f>
        <v>国际资源</v>
      </c>
      <c r="Y818" s="335" t="str">
        <f>IF($Y$3="申万一级行业",[1]!s_info_industry_sw_2021(W818,公司分析!D$5,1),IF($Y$3="申万二级行业",[1]!s_info_industry_sw_2021(W818,公司分析!D$5,2),IF($Y$3="申万三级行业",[1]!s_info_industry_sw_2021(W818,公司分析!D$5,3),IF($Y$3="wind一级行业",[1]!s_info_industry_gics(W818,1),IF($Y$3="wind二级行业",[1]!s_info_industry_gics(W818,2),IF($Y$3="wind三级行业",[1]!s_info_industry_gics(W818,3),IF($Y$3="wind四级行业",[1]!s_info_industry_gics(W818,4),IF($Y$3="证监会门类行业",[1]!s_info_industry_csrc12_n(W818,公司分析!D$5,1),""))))))))</f>
        <v>资产管理与托管银行</v>
      </c>
      <c r="Z818" s="298" t="str">
        <f>IF(Y818=行业比较!$E$6,ROW(),"")</f>
        <v/>
      </c>
      <c r="AA818" s="125"/>
      <c r="AB818" s="125"/>
      <c r="AC818" s="125"/>
      <c r="AD818" s="125"/>
      <c r="AE818" s="125"/>
      <c r="AF818" s="125"/>
      <c r="AG818" s="125"/>
      <c r="AH818" s="125"/>
      <c r="AI818" s="125"/>
      <c r="AJ818" s="125"/>
      <c r="AK818" s="125"/>
      <c r="AL818" s="125"/>
      <c r="AM818" s="125"/>
      <c r="AN818" s="125"/>
      <c r="AO818" s="125"/>
      <c r="AP818" s="125"/>
    </row>
    <row r="819" spans="2:42" x14ac:dyDescent="0.35">
      <c r="B819" s="125"/>
      <c r="C819" s="125"/>
      <c r="D819" s="125"/>
      <c r="E819" s="125"/>
      <c r="F819" s="125"/>
      <c r="G819" s="125"/>
      <c r="H819" s="125"/>
      <c r="I819" s="269"/>
      <c r="J819" s="134"/>
      <c r="K819" s="134"/>
      <c r="L819" s="134"/>
      <c r="M819" s="134"/>
      <c r="N819" s="286"/>
      <c r="O819" s="286"/>
      <c r="P819" s="125"/>
      <c r="Q819" s="125"/>
      <c r="R819" s="125"/>
      <c r="S819" s="125"/>
      <c r="T819" s="125"/>
      <c r="U819" s="297"/>
      <c r="V819" s="253">
        <f t="shared" si="20"/>
        <v>0</v>
      </c>
      <c r="W819" s="348" t="str">
        <f>IF(板块成分!B821="","",板块成分!B821)</f>
        <v>1052.HK</v>
      </c>
      <c r="X819" s="270" t="str">
        <f>[1]!s_info_name(W819)</f>
        <v>越秀交通基建</v>
      </c>
      <c r="Y819" s="335" t="str">
        <f>IF($Y$3="申万一级行业",[1]!s_info_industry_sw_2021(W819,公司分析!D$5,1),IF($Y$3="申万二级行业",[1]!s_info_industry_sw_2021(W819,公司分析!D$5,2),IF($Y$3="申万三级行业",[1]!s_info_industry_sw_2021(W819,公司分析!D$5,3),IF($Y$3="wind一级行业",[1]!s_info_industry_gics(W819,1),IF($Y$3="wind二级行业",[1]!s_info_industry_gics(W819,2),IF($Y$3="wind三级行业",[1]!s_info_industry_gics(W819,3),IF($Y$3="wind四级行业",[1]!s_info_industry_gics(W819,4),IF($Y$3="证监会门类行业",[1]!s_info_industry_csrc12_n(W819,公司分析!D$5,1),""))))))))</f>
        <v>公路与铁路</v>
      </c>
      <c r="Z819" s="298" t="str">
        <f>IF(Y819=行业比较!$E$6,ROW(),"")</f>
        <v/>
      </c>
      <c r="AA819" s="125"/>
      <c r="AB819" s="125"/>
      <c r="AC819" s="125"/>
      <c r="AD819" s="125"/>
      <c r="AE819" s="125"/>
      <c r="AF819" s="125"/>
      <c r="AG819" s="125"/>
      <c r="AH819" s="125"/>
      <c r="AI819" s="125"/>
      <c r="AJ819" s="125"/>
      <c r="AK819" s="125"/>
      <c r="AL819" s="125"/>
      <c r="AM819" s="125"/>
      <c r="AN819" s="125"/>
      <c r="AO819" s="125"/>
      <c r="AP819" s="125"/>
    </row>
    <row r="820" spans="2:42" x14ac:dyDescent="0.35">
      <c r="B820" s="125"/>
      <c r="C820" s="125"/>
      <c r="D820" s="125"/>
      <c r="E820" s="125"/>
      <c r="F820" s="125"/>
      <c r="G820" s="125"/>
      <c r="H820" s="125"/>
      <c r="I820" s="269"/>
      <c r="J820" s="134"/>
      <c r="K820" s="134"/>
      <c r="L820" s="134"/>
      <c r="M820" s="134"/>
      <c r="N820" s="286"/>
      <c r="O820" s="286"/>
      <c r="P820" s="125"/>
      <c r="Q820" s="125"/>
      <c r="R820" s="125"/>
      <c r="S820" s="125"/>
      <c r="T820" s="125"/>
      <c r="U820" s="297"/>
      <c r="V820" s="253">
        <f t="shared" si="20"/>
        <v>0</v>
      </c>
      <c r="W820" s="348" t="str">
        <f>IF(板块成分!B822="","",板块成分!B822)</f>
        <v>1053.HK</v>
      </c>
      <c r="X820" s="270" t="str">
        <f>[1]!s_info_name(W820)</f>
        <v>重庆钢铁股份</v>
      </c>
      <c r="Y820" s="335" t="str">
        <f>IF($Y$3="申万一级行业",[1]!s_info_industry_sw_2021(W820,公司分析!D$5,1),IF($Y$3="申万二级行业",[1]!s_info_industry_sw_2021(W820,公司分析!D$5,2),IF($Y$3="申万三级行业",[1]!s_info_industry_sw_2021(W820,公司分析!D$5,3),IF($Y$3="wind一级行业",[1]!s_info_industry_gics(W820,1),IF($Y$3="wind二级行业",[1]!s_info_industry_gics(W820,2),IF($Y$3="wind三级行业",[1]!s_info_industry_gics(W820,3),IF($Y$3="wind四级行业",[1]!s_info_industry_gics(W820,4),IF($Y$3="证监会门类行业",[1]!s_info_industry_csrc12_n(W820,公司分析!D$5,1),""))))))))</f>
        <v>钢铁</v>
      </c>
      <c r="Z820" s="298" t="str">
        <f>IF(Y820=行业比较!$E$6,ROW(),"")</f>
        <v/>
      </c>
      <c r="AA820" s="125"/>
      <c r="AB820" s="125"/>
      <c r="AC820" s="125"/>
      <c r="AD820" s="125"/>
      <c r="AE820" s="125"/>
      <c r="AF820" s="125"/>
      <c r="AG820" s="125"/>
      <c r="AH820" s="125"/>
      <c r="AI820" s="125"/>
      <c r="AJ820" s="125"/>
      <c r="AK820" s="125"/>
      <c r="AL820" s="125"/>
      <c r="AM820" s="125"/>
      <c r="AN820" s="125"/>
      <c r="AO820" s="125"/>
      <c r="AP820" s="125"/>
    </row>
    <row r="821" spans="2:42" x14ac:dyDescent="0.35">
      <c r="B821" s="125"/>
      <c r="C821" s="125"/>
      <c r="D821" s="125"/>
      <c r="E821" s="125"/>
      <c r="F821" s="125"/>
      <c r="G821" s="125"/>
      <c r="H821" s="125"/>
      <c r="I821" s="269"/>
      <c r="J821" s="134"/>
      <c r="K821" s="134"/>
      <c r="L821" s="134"/>
      <c r="M821" s="134"/>
      <c r="N821" s="286"/>
      <c r="O821" s="286"/>
      <c r="P821" s="125"/>
      <c r="Q821" s="125"/>
      <c r="R821" s="125"/>
      <c r="S821" s="125"/>
      <c r="T821" s="125"/>
      <c r="U821" s="297"/>
      <c r="V821" s="253">
        <f t="shared" si="20"/>
        <v>0</v>
      </c>
      <c r="W821" s="348" t="str">
        <f>IF(板块成分!B823="","",板块成分!B823)</f>
        <v>1055.HK</v>
      </c>
      <c r="X821" s="270" t="str">
        <f>[1]!s_info_name(W821)</f>
        <v>中国南方航空股份</v>
      </c>
      <c r="Y821" s="335" t="str">
        <f>IF($Y$3="申万一级行业",[1]!s_info_industry_sw_2021(W821,公司分析!D$5,1),IF($Y$3="申万二级行业",[1]!s_info_industry_sw_2021(W821,公司分析!D$5,2),IF($Y$3="申万三级行业",[1]!s_info_industry_sw_2021(W821,公司分析!D$5,3),IF($Y$3="wind一级行业",[1]!s_info_industry_gics(W821,1),IF($Y$3="wind二级行业",[1]!s_info_industry_gics(W821,2),IF($Y$3="wind三级行业",[1]!s_info_industry_gics(W821,3),IF($Y$3="wind四级行业",[1]!s_info_industry_gics(W821,4),IF($Y$3="证监会门类行业",[1]!s_info_industry_csrc12_n(W821,公司分析!D$5,1),""))))))))</f>
        <v>航空</v>
      </c>
      <c r="Z821" s="298" t="str">
        <f>IF(Y821=行业比较!$E$6,ROW(),"")</f>
        <v/>
      </c>
      <c r="AA821" s="125"/>
      <c r="AB821" s="125"/>
      <c r="AC821" s="125"/>
      <c r="AD821" s="125"/>
      <c r="AE821" s="125"/>
      <c r="AF821" s="125"/>
      <c r="AG821" s="125"/>
      <c r="AH821" s="125"/>
      <c r="AI821" s="125"/>
      <c r="AJ821" s="125"/>
      <c r="AK821" s="125"/>
      <c r="AL821" s="125"/>
      <c r="AM821" s="125"/>
      <c r="AN821" s="125"/>
      <c r="AO821" s="125"/>
      <c r="AP821" s="125"/>
    </row>
    <row r="822" spans="2:42" x14ac:dyDescent="0.35">
      <c r="B822" s="125"/>
      <c r="C822" s="125"/>
      <c r="D822" s="125"/>
      <c r="E822" s="125"/>
      <c r="F822" s="125"/>
      <c r="G822" s="125"/>
      <c r="H822" s="125"/>
      <c r="I822" s="269"/>
      <c r="J822" s="134"/>
      <c r="K822" s="134"/>
      <c r="L822" s="134"/>
      <c r="M822" s="134"/>
      <c r="N822" s="286"/>
      <c r="O822" s="286"/>
      <c r="P822" s="125"/>
      <c r="Q822" s="125"/>
      <c r="R822" s="125"/>
      <c r="S822" s="125"/>
      <c r="T822" s="125"/>
      <c r="U822" s="297"/>
      <c r="V822" s="253">
        <f t="shared" si="20"/>
        <v>0</v>
      </c>
      <c r="W822" s="348" t="str">
        <f>IF(板块成分!B824="","",板块成分!B824)</f>
        <v>1057.HK</v>
      </c>
      <c r="X822" s="270" t="str">
        <f>[1]!s_info_name(W822)</f>
        <v>浙江世宝</v>
      </c>
      <c r="Y822" s="335" t="str">
        <f>IF($Y$3="申万一级行业",[1]!s_info_industry_sw_2021(W822,公司分析!D$5,1),IF($Y$3="申万二级行业",[1]!s_info_industry_sw_2021(W822,公司分析!D$5,2),IF($Y$3="申万三级行业",[1]!s_info_industry_sw_2021(W822,公司分析!D$5,3),IF($Y$3="wind一级行业",[1]!s_info_industry_gics(W822,1),IF($Y$3="wind二级行业",[1]!s_info_industry_gics(W822,2),IF($Y$3="wind三级行业",[1]!s_info_industry_gics(W822,3),IF($Y$3="wind四级行业",[1]!s_info_industry_gics(W822,4),IF($Y$3="证监会门类行业",[1]!s_info_industry_csrc12_n(W822,公司分析!D$5,1),""))))))))</f>
        <v>机动车零配件与设备</v>
      </c>
      <c r="Z822" s="298" t="str">
        <f>IF(Y822=行业比较!$E$6,ROW(),"")</f>
        <v/>
      </c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5"/>
      <c r="AK822" s="125"/>
      <c r="AL822" s="125"/>
      <c r="AM822" s="125"/>
      <c r="AN822" s="125"/>
      <c r="AO822" s="125"/>
      <c r="AP822" s="125"/>
    </row>
    <row r="823" spans="2:42" x14ac:dyDescent="0.35">
      <c r="B823" s="125"/>
      <c r="C823" s="125"/>
      <c r="D823" s="125"/>
      <c r="E823" s="125"/>
      <c r="F823" s="125"/>
      <c r="G823" s="125"/>
      <c r="H823" s="125"/>
      <c r="I823" s="269"/>
      <c r="J823" s="134"/>
      <c r="K823" s="134"/>
      <c r="L823" s="134"/>
      <c r="M823" s="134"/>
      <c r="N823" s="286"/>
      <c r="O823" s="286"/>
      <c r="P823" s="125"/>
      <c r="Q823" s="125"/>
      <c r="R823" s="125"/>
      <c r="S823" s="125"/>
      <c r="T823" s="125"/>
      <c r="U823" s="297"/>
      <c r="V823" s="253">
        <f t="shared" si="20"/>
        <v>0</v>
      </c>
      <c r="W823" s="348" t="str">
        <f>IF(板块成分!B825="","",板块成分!B825)</f>
        <v>1058.HK</v>
      </c>
      <c r="X823" s="270" t="str">
        <f>[1]!s_info_name(W823)</f>
        <v>南粤控股</v>
      </c>
      <c r="Y823" s="335" t="str">
        <f>IF($Y$3="申万一级行业",[1]!s_info_industry_sw_2021(W823,公司分析!D$5,1),IF($Y$3="申万二级行业",[1]!s_info_industry_sw_2021(W823,公司分析!D$5,2),IF($Y$3="申万三级行业",[1]!s_info_industry_sw_2021(W823,公司分析!D$5,3),IF($Y$3="wind一级行业",[1]!s_info_industry_gics(W823,1),IF($Y$3="wind二级行业",[1]!s_info_industry_gics(W823,2),IF($Y$3="wind三级行业",[1]!s_info_industry_gics(W823,3),IF($Y$3="wind四级行业",[1]!s_info_industry_gics(W823,4),IF($Y$3="证监会门类行业",[1]!s_info_industry_csrc12_n(W823,公司分析!D$5,1),""))))))))</f>
        <v>服装、服饰与奢侈品</v>
      </c>
      <c r="Z823" s="298" t="str">
        <f>IF(Y823=行业比较!$E$6,ROW(),"")</f>
        <v/>
      </c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  <c r="AM823" s="125"/>
      <c r="AN823" s="125"/>
      <c r="AO823" s="125"/>
      <c r="AP823" s="125"/>
    </row>
    <row r="824" spans="2:42" x14ac:dyDescent="0.35">
      <c r="B824" s="125"/>
      <c r="C824" s="125"/>
      <c r="D824" s="125"/>
      <c r="E824" s="125"/>
      <c r="F824" s="125"/>
      <c r="G824" s="125"/>
      <c r="H824" s="125"/>
      <c r="I824" s="269"/>
      <c r="J824" s="134"/>
      <c r="K824" s="134"/>
      <c r="L824" s="134"/>
      <c r="M824" s="134"/>
      <c r="N824" s="286"/>
      <c r="O824" s="286"/>
      <c r="P824" s="125"/>
      <c r="Q824" s="125"/>
      <c r="R824" s="125"/>
      <c r="S824" s="125"/>
      <c r="T824" s="125"/>
      <c r="U824" s="297"/>
      <c r="V824" s="253">
        <f t="shared" si="20"/>
        <v>0</v>
      </c>
      <c r="W824" s="348" t="str">
        <f>IF(板块成分!B826="","",板块成分!B826)</f>
        <v>1059.HK</v>
      </c>
      <c r="X824" s="270" t="str">
        <f>[1]!s_info_name(W824)</f>
        <v>看通集团</v>
      </c>
      <c r="Y824" s="335" t="str">
        <f>IF($Y$3="申万一级行业",[1]!s_info_industry_sw_2021(W824,公司分析!D$5,1),IF($Y$3="申万二级行业",[1]!s_info_industry_sw_2021(W824,公司分析!D$5,2),IF($Y$3="申万三级行业",[1]!s_info_industry_sw_2021(W824,公司分析!D$5,3),IF($Y$3="wind一级行业",[1]!s_info_industry_gics(W824,1),IF($Y$3="wind二级行业",[1]!s_info_industry_gics(W824,2),IF($Y$3="wind三级行业",[1]!s_info_industry_gics(W824,3),IF($Y$3="wind四级行业",[1]!s_info_industry_gics(W824,4),IF($Y$3="证监会门类行业",[1]!s_info_industry_csrc12_n(W824,公司分析!D$5,1),""))))))))</f>
        <v>系统软件</v>
      </c>
      <c r="Z824" s="298" t="str">
        <f>IF(Y824=行业比较!$E$6,ROW(),"")</f>
        <v/>
      </c>
      <c r="AA824" s="125"/>
      <c r="AB824" s="125"/>
      <c r="AC824" s="125"/>
      <c r="AD824" s="125"/>
      <c r="AE824" s="125"/>
      <c r="AF824" s="125"/>
      <c r="AG824" s="125"/>
      <c r="AH824" s="125"/>
      <c r="AI824" s="125"/>
      <c r="AJ824" s="125"/>
      <c r="AK824" s="125"/>
      <c r="AL824" s="125"/>
      <c r="AM824" s="125"/>
      <c r="AN824" s="125"/>
      <c r="AO824" s="125"/>
      <c r="AP824" s="125"/>
    </row>
    <row r="825" spans="2:42" x14ac:dyDescent="0.35">
      <c r="B825" s="125"/>
      <c r="C825" s="125"/>
      <c r="D825" s="125"/>
      <c r="E825" s="125"/>
      <c r="F825" s="125"/>
      <c r="G825" s="125"/>
      <c r="H825" s="125"/>
      <c r="I825" s="269"/>
      <c r="J825" s="134"/>
      <c r="K825" s="134"/>
      <c r="L825" s="134"/>
      <c r="M825" s="134"/>
      <c r="N825" s="286"/>
      <c r="O825" s="286"/>
      <c r="P825" s="125"/>
      <c r="Q825" s="125"/>
      <c r="R825" s="125"/>
      <c r="S825" s="125"/>
      <c r="T825" s="125"/>
      <c r="U825" s="297"/>
      <c r="V825" s="253">
        <f t="shared" si="20"/>
        <v>0</v>
      </c>
      <c r="W825" s="348" t="str">
        <f>IF(板块成分!B827="","",板块成分!B827)</f>
        <v>1060.HK</v>
      </c>
      <c r="X825" s="270" t="str">
        <f>[1]!s_info_name(W825)</f>
        <v>阿里影业</v>
      </c>
      <c r="Y825" s="335" t="str">
        <f>IF($Y$3="申万一级行业",[1]!s_info_industry_sw_2021(W825,公司分析!D$5,1),IF($Y$3="申万二级行业",[1]!s_info_industry_sw_2021(W825,公司分析!D$5,2),IF($Y$3="申万三级行业",[1]!s_info_industry_sw_2021(W825,公司分析!D$5,3),IF($Y$3="wind一级行业",[1]!s_info_industry_gics(W825,1),IF($Y$3="wind二级行业",[1]!s_info_industry_gics(W825,2),IF($Y$3="wind三级行业",[1]!s_info_industry_gics(W825,3),IF($Y$3="wind四级行业",[1]!s_info_industry_gics(W825,4),IF($Y$3="证监会门类行业",[1]!s_info_industry_csrc12_n(W825,公司分析!D$5,1),""))))))))</f>
        <v>电影与娱乐</v>
      </c>
      <c r="Z825" s="298" t="str">
        <f>IF(Y825=行业比较!$E$6,ROW(),"")</f>
        <v/>
      </c>
      <c r="AA825" s="125"/>
      <c r="AB825" s="125"/>
      <c r="AC825" s="125"/>
      <c r="AD825" s="125"/>
      <c r="AE825" s="125"/>
      <c r="AF825" s="125"/>
      <c r="AG825" s="125"/>
      <c r="AH825" s="125"/>
      <c r="AI825" s="125"/>
      <c r="AJ825" s="125"/>
      <c r="AK825" s="125"/>
      <c r="AL825" s="125"/>
      <c r="AM825" s="125"/>
      <c r="AN825" s="125"/>
      <c r="AO825" s="125"/>
      <c r="AP825" s="125"/>
    </row>
    <row r="826" spans="2:42" x14ac:dyDescent="0.35">
      <c r="B826" s="125"/>
      <c r="C826" s="125"/>
      <c r="D826" s="125"/>
      <c r="E826" s="125"/>
      <c r="F826" s="125"/>
      <c r="G826" s="125"/>
      <c r="H826" s="125"/>
      <c r="I826" s="269"/>
      <c r="J826" s="134"/>
      <c r="K826" s="134"/>
      <c r="L826" s="134"/>
      <c r="M826" s="134"/>
      <c r="N826" s="286"/>
      <c r="O826" s="286"/>
      <c r="P826" s="125"/>
      <c r="Q826" s="125"/>
      <c r="R826" s="125"/>
      <c r="S826" s="125"/>
      <c r="T826" s="125"/>
      <c r="U826" s="297"/>
      <c r="V826" s="253">
        <f t="shared" si="20"/>
        <v>0</v>
      </c>
      <c r="W826" s="348" t="str">
        <f>IF(板块成分!B828="","",板块成分!B828)</f>
        <v>1061.HK</v>
      </c>
      <c r="X826" s="270" t="str">
        <f>[1]!s_info_name(W826)</f>
        <v>亿胜生物科技</v>
      </c>
      <c r="Y826" s="335" t="str">
        <f>IF($Y$3="申万一级行业",[1]!s_info_industry_sw_2021(W826,公司分析!D$5,1),IF($Y$3="申万二级行业",[1]!s_info_industry_sw_2021(W826,公司分析!D$5,2),IF($Y$3="申万三级行业",[1]!s_info_industry_sw_2021(W826,公司分析!D$5,3),IF($Y$3="wind一级行业",[1]!s_info_industry_gics(W826,1),IF($Y$3="wind二级行业",[1]!s_info_industry_gics(W826,2),IF($Y$3="wind三级行业",[1]!s_info_industry_gics(W826,3),IF($Y$3="wind四级行业",[1]!s_info_industry_gics(W826,4),IF($Y$3="证监会门类行业",[1]!s_info_industry_csrc12_n(W826,公司分析!D$5,1),""))))))))</f>
        <v>西药</v>
      </c>
      <c r="Z826" s="298" t="str">
        <f>IF(Y826=行业比较!$E$6,ROW(),"")</f>
        <v/>
      </c>
      <c r="AA826" s="125"/>
      <c r="AB826" s="125"/>
      <c r="AC826" s="125"/>
      <c r="AD826" s="125"/>
      <c r="AE826" s="125"/>
      <c r="AF826" s="125"/>
      <c r="AG826" s="125"/>
      <c r="AH826" s="125"/>
      <c r="AI826" s="125"/>
      <c r="AJ826" s="125"/>
      <c r="AK826" s="125"/>
      <c r="AL826" s="125"/>
      <c r="AM826" s="125"/>
      <c r="AN826" s="125"/>
      <c r="AO826" s="125"/>
      <c r="AP826" s="125"/>
    </row>
    <row r="827" spans="2:42" x14ac:dyDescent="0.35">
      <c r="B827" s="125"/>
      <c r="C827" s="125"/>
      <c r="D827" s="125"/>
      <c r="E827" s="125"/>
      <c r="F827" s="125"/>
      <c r="G827" s="125"/>
      <c r="H827" s="125"/>
      <c r="I827" s="269"/>
      <c r="J827" s="134"/>
      <c r="K827" s="134"/>
      <c r="L827" s="134"/>
      <c r="M827" s="134"/>
      <c r="N827" s="286"/>
      <c r="O827" s="286"/>
      <c r="P827" s="125"/>
      <c r="Q827" s="125"/>
      <c r="R827" s="125"/>
      <c r="S827" s="125"/>
      <c r="T827" s="125"/>
      <c r="U827" s="297"/>
      <c r="V827" s="253">
        <f t="shared" si="20"/>
        <v>0</v>
      </c>
      <c r="W827" s="348" t="str">
        <f>IF(板块成分!B829="","",板块成分!B829)</f>
        <v>1062.HK</v>
      </c>
      <c r="X827" s="270" t="str">
        <f>[1]!s_info_name(W827)</f>
        <v>国开国际投资</v>
      </c>
      <c r="Y827" s="335" t="str">
        <f>IF($Y$3="申万一级行业",[1]!s_info_industry_sw_2021(W827,公司分析!D$5,1),IF($Y$3="申万二级行业",[1]!s_info_industry_sw_2021(W827,公司分析!D$5,2),IF($Y$3="申万三级行业",[1]!s_info_industry_sw_2021(W827,公司分析!D$5,3),IF($Y$3="wind一级行业",[1]!s_info_industry_gics(W827,1),IF($Y$3="wind二级行业",[1]!s_info_industry_gics(W827,2),IF($Y$3="wind三级行业",[1]!s_info_industry_gics(W827,3),IF($Y$3="wind四级行业",[1]!s_info_industry_gics(W827,4),IF($Y$3="证监会门类行业",[1]!s_info_industry_csrc12_n(W827,公司分析!D$5,1),""))))))))</f>
        <v>资产管理与托管银行</v>
      </c>
      <c r="Z827" s="298" t="str">
        <f>IF(Y827=行业比较!$E$6,ROW(),"")</f>
        <v/>
      </c>
      <c r="AA827" s="125"/>
      <c r="AB827" s="125"/>
      <c r="AC827" s="125"/>
      <c r="AD827" s="125"/>
      <c r="AE827" s="125"/>
      <c r="AF827" s="125"/>
      <c r="AG827" s="125"/>
      <c r="AH827" s="125"/>
      <c r="AI827" s="125"/>
      <c r="AJ827" s="125"/>
      <c r="AK827" s="125"/>
      <c r="AL827" s="125"/>
      <c r="AM827" s="125"/>
      <c r="AN827" s="125"/>
      <c r="AO827" s="125"/>
      <c r="AP827" s="125"/>
    </row>
    <row r="828" spans="2:42" x14ac:dyDescent="0.35">
      <c r="B828" s="125"/>
      <c r="C828" s="125"/>
      <c r="D828" s="125"/>
      <c r="E828" s="125"/>
      <c r="F828" s="125"/>
      <c r="G828" s="125"/>
      <c r="H828" s="125"/>
      <c r="I828" s="269"/>
      <c r="J828" s="134"/>
      <c r="K828" s="134"/>
      <c r="L828" s="134"/>
      <c r="M828" s="134"/>
      <c r="N828" s="286"/>
      <c r="O828" s="286"/>
      <c r="P828" s="125"/>
      <c r="Q828" s="125"/>
      <c r="R828" s="125"/>
      <c r="S828" s="125"/>
      <c r="T828" s="125"/>
      <c r="U828" s="297"/>
      <c r="V828" s="253">
        <f t="shared" si="20"/>
        <v>0</v>
      </c>
      <c r="W828" s="348" t="str">
        <f>IF(板块成分!B830="","",板块成分!B830)</f>
        <v>1063.HK</v>
      </c>
      <c r="X828" s="270" t="str">
        <f>[1]!s_info_name(W828)</f>
        <v>新确科技</v>
      </c>
      <c r="Y828" s="335" t="str">
        <f>IF($Y$3="申万一级行业",[1]!s_info_industry_sw_2021(W828,公司分析!D$5,1),IF($Y$3="申万二级行业",[1]!s_info_industry_sw_2021(W828,公司分析!D$5,2),IF($Y$3="申万三级行业",[1]!s_info_industry_sw_2021(W828,公司分析!D$5,3),IF($Y$3="wind一级行业",[1]!s_info_industry_gics(W828,1),IF($Y$3="wind二级行业",[1]!s_info_industry_gics(W828,2),IF($Y$3="wind三级行业",[1]!s_info_industry_gics(W828,3),IF($Y$3="wind四级行业",[1]!s_info_industry_gics(W828,4),IF($Y$3="证监会门类行业",[1]!s_info_industry_csrc12_n(W828,公司分析!D$5,1),""))))))))</f>
        <v>通信设备</v>
      </c>
      <c r="Z828" s="298" t="str">
        <f>IF(Y828=行业比较!$E$6,ROW(),"")</f>
        <v/>
      </c>
      <c r="AA828" s="125"/>
      <c r="AB828" s="125"/>
      <c r="AC828" s="125"/>
      <c r="AD828" s="125"/>
      <c r="AE828" s="125"/>
      <c r="AF828" s="125"/>
      <c r="AG828" s="125"/>
      <c r="AH828" s="125"/>
      <c r="AI828" s="125"/>
      <c r="AJ828" s="125"/>
      <c r="AK828" s="125"/>
      <c r="AL828" s="125"/>
      <c r="AM828" s="125"/>
      <c r="AN828" s="125"/>
      <c r="AO828" s="125"/>
      <c r="AP828" s="125"/>
    </row>
    <row r="829" spans="2:42" x14ac:dyDescent="0.35">
      <c r="B829" s="125"/>
      <c r="C829" s="125"/>
      <c r="D829" s="125"/>
      <c r="E829" s="125"/>
      <c r="F829" s="125"/>
      <c r="G829" s="125"/>
      <c r="H829" s="125"/>
      <c r="I829" s="269"/>
      <c r="J829" s="134"/>
      <c r="K829" s="134"/>
      <c r="L829" s="134"/>
      <c r="M829" s="134"/>
      <c r="N829" s="286"/>
      <c r="O829" s="286"/>
      <c r="P829" s="125"/>
      <c r="Q829" s="125"/>
      <c r="R829" s="125"/>
      <c r="S829" s="125"/>
      <c r="T829" s="125"/>
      <c r="U829" s="297"/>
      <c r="V829" s="253">
        <f t="shared" si="20"/>
        <v>0</v>
      </c>
      <c r="W829" s="348" t="str">
        <f>IF(板块成分!B831="","",板块成分!B831)</f>
        <v>1064.HK</v>
      </c>
      <c r="X829" s="270" t="str">
        <f>[1]!s_info_name(W829)</f>
        <v>中华国际</v>
      </c>
      <c r="Y829" s="335" t="str">
        <f>IF($Y$3="申万一级行业",[1]!s_info_industry_sw_2021(W829,公司分析!D$5,1),IF($Y$3="申万二级行业",[1]!s_info_industry_sw_2021(W829,公司分析!D$5,2),IF($Y$3="申万三级行业",[1]!s_info_industry_sw_2021(W829,公司分析!D$5,3),IF($Y$3="wind一级行业",[1]!s_info_industry_gics(W829,1),IF($Y$3="wind二级行业",[1]!s_info_industry_gics(W829,2),IF($Y$3="wind三级行业",[1]!s_info_industry_gics(W829,3),IF($Y$3="wind四级行业",[1]!s_info_industry_gics(W829,4),IF($Y$3="证监会门类行业",[1]!s_info_industry_csrc12_n(W829,公司分析!D$5,1),""))))))))</f>
        <v>房地产经营公司</v>
      </c>
      <c r="Z829" s="298" t="str">
        <f>IF(Y829=行业比较!$E$6,ROW(),"")</f>
        <v/>
      </c>
      <c r="AA829" s="125"/>
      <c r="AB829" s="125"/>
      <c r="AC829" s="125"/>
      <c r="AD829" s="125"/>
      <c r="AE829" s="125"/>
      <c r="AF829" s="125"/>
      <c r="AG829" s="125"/>
      <c r="AH829" s="125"/>
      <c r="AI829" s="125"/>
      <c r="AJ829" s="125"/>
      <c r="AK829" s="125"/>
      <c r="AL829" s="125"/>
      <c r="AM829" s="125"/>
      <c r="AN829" s="125"/>
      <c r="AO829" s="125"/>
      <c r="AP829" s="125"/>
    </row>
    <row r="830" spans="2:42" x14ac:dyDescent="0.35">
      <c r="B830" s="125"/>
      <c r="C830" s="125"/>
      <c r="D830" s="125"/>
      <c r="E830" s="125"/>
      <c r="F830" s="125"/>
      <c r="G830" s="125"/>
      <c r="H830" s="125"/>
      <c r="I830" s="269"/>
      <c r="J830" s="134"/>
      <c r="K830" s="134"/>
      <c r="L830" s="134"/>
      <c r="M830" s="134"/>
      <c r="N830" s="286"/>
      <c r="O830" s="286"/>
      <c r="P830" s="125"/>
      <c r="Q830" s="125"/>
      <c r="R830" s="125"/>
      <c r="S830" s="125"/>
      <c r="T830" s="125"/>
      <c r="U830" s="297"/>
      <c r="V830" s="253">
        <f t="shared" si="20"/>
        <v>0</v>
      </c>
      <c r="W830" s="348" t="str">
        <f>IF(板块成分!B832="","",板块成分!B832)</f>
        <v>1065.HK</v>
      </c>
      <c r="X830" s="270" t="str">
        <f>[1]!s_info_name(W830)</f>
        <v>天津创业环保股份</v>
      </c>
      <c r="Y830" s="335" t="str">
        <f>IF($Y$3="申万一级行业",[1]!s_info_industry_sw_2021(W830,公司分析!D$5,1),IF($Y$3="申万二级行业",[1]!s_info_industry_sw_2021(W830,公司分析!D$5,2),IF($Y$3="申万三级行业",[1]!s_info_industry_sw_2021(W830,公司分析!D$5,3),IF($Y$3="wind一级行业",[1]!s_info_industry_gics(W830,1),IF($Y$3="wind二级行业",[1]!s_info_industry_gics(W830,2),IF($Y$3="wind三级行业",[1]!s_info_industry_gics(W830,3),IF($Y$3="wind四级行业",[1]!s_info_industry_gics(W830,4),IF($Y$3="证监会门类行业",[1]!s_info_industry_csrc12_n(W830,公司分析!D$5,1),""))))))))</f>
        <v>水务</v>
      </c>
      <c r="Z830" s="298" t="str">
        <f>IF(Y830=行业比较!$E$6,ROW(),"")</f>
        <v/>
      </c>
      <c r="AA830" s="125"/>
      <c r="AB830" s="125"/>
      <c r="AC830" s="125"/>
      <c r="AD830" s="125"/>
      <c r="AE830" s="125"/>
      <c r="AF830" s="125"/>
      <c r="AG830" s="125"/>
      <c r="AH830" s="125"/>
      <c r="AI830" s="125"/>
      <c r="AJ830" s="125"/>
      <c r="AK830" s="125"/>
      <c r="AL830" s="125"/>
      <c r="AM830" s="125"/>
      <c r="AN830" s="125"/>
      <c r="AO830" s="125"/>
      <c r="AP830" s="125"/>
    </row>
    <row r="831" spans="2:42" x14ac:dyDescent="0.35">
      <c r="B831" s="125"/>
      <c r="C831" s="125"/>
      <c r="D831" s="125"/>
      <c r="E831" s="125"/>
      <c r="F831" s="125"/>
      <c r="G831" s="125"/>
      <c r="H831" s="125"/>
      <c r="I831" s="269"/>
      <c r="J831" s="134"/>
      <c r="K831" s="134"/>
      <c r="L831" s="134"/>
      <c r="M831" s="134"/>
      <c r="N831" s="286"/>
      <c r="O831" s="286"/>
      <c r="P831" s="125"/>
      <c r="Q831" s="125"/>
      <c r="R831" s="125"/>
      <c r="S831" s="125"/>
      <c r="T831" s="125"/>
      <c r="U831" s="297"/>
      <c r="V831" s="253">
        <f t="shared" si="20"/>
        <v>0</v>
      </c>
      <c r="W831" s="348" t="str">
        <f>IF(板块成分!B833="","",板块成分!B833)</f>
        <v>1066.HK</v>
      </c>
      <c r="X831" s="270" t="str">
        <f>[1]!s_info_name(W831)</f>
        <v>威高股份</v>
      </c>
      <c r="Y831" s="335" t="str">
        <f>IF($Y$3="申万一级行业",[1]!s_info_industry_sw_2021(W831,公司分析!D$5,1),IF($Y$3="申万二级行业",[1]!s_info_industry_sw_2021(W831,公司分析!D$5,2),IF($Y$3="申万三级行业",[1]!s_info_industry_sw_2021(W831,公司分析!D$5,3),IF($Y$3="wind一级行业",[1]!s_info_industry_gics(W831,1),IF($Y$3="wind二级行业",[1]!s_info_industry_gics(W831,2),IF($Y$3="wind三级行业",[1]!s_info_industry_gics(W831,3),IF($Y$3="wind四级行业",[1]!s_info_industry_gics(W831,4),IF($Y$3="证监会门类行业",[1]!s_info_industry_csrc12_n(W831,公司分析!D$5,1),""))))))))</f>
        <v>医疗保健用品</v>
      </c>
      <c r="Z831" s="298" t="str">
        <f>IF(Y831=行业比较!$E$6,ROW(),"")</f>
        <v/>
      </c>
      <c r="AA831" s="125"/>
      <c r="AB831" s="125"/>
      <c r="AC831" s="125"/>
      <c r="AD831" s="125"/>
      <c r="AE831" s="125"/>
      <c r="AF831" s="125"/>
      <c r="AG831" s="125"/>
      <c r="AH831" s="125"/>
      <c r="AI831" s="125"/>
      <c r="AJ831" s="125"/>
      <c r="AK831" s="125"/>
      <c r="AL831" s="125"/>
      <c r="AM831" s="125"/>
      <c r="AN831" s="125"/>
      <c r="AO831" s="125"/>
      <c r="AP831" s="125"/>
    </row>
    <row r="832" spans="2:42" x14ac:dyDescent="0.35">
      <c r="B832" s="125"/>
      <c r="C832" s="125"/>
      <c r="D832" s="125"/>
      <c r="E832" s="125"/>
      <c r="F832" s="125"/>
      <c r="G832" s="125"/>
      <c r="H832" s="125"/>
      <c r="I832" s="269"/>
      <c r="J832" s="134"/>
      <c r="K832" s="134"/>
      <c r="L832" s="134"/>
      <c r="M832" s="134"/>
      <c r="N832" s="286"/>
      <c r="O832" s="286"/>
      <c r="P832" s="125"/>
      <c r="Q832" s="125"/>
      <c r="R832" s="125"/>
      <c r="S832" s="125"/>
      <c r="T832" s="125"/>
      <c r="U832" s="297"/>
      <c r="V832" s="253">
        <f t="shared" si="20"/>
        <v>0</v>
      </c>
      <c r="W832" s="348" t="str">
        <f>IF(板块成分!B834="","",板块成分!B834)</f>
        <v>1068.HK</v>
      </c>
      <c r="X832" s="270" t="str">
        <f>[1]!s_info_name(W832)</f>
        <v>雨润食品</v>
      </c>
      <c r="Y832" s="335" t="str">
        <f>IF($Y$3="申万一级行业",[1]!s_info_industry_sw_2021(W832,公司分析!D$5,1),IF($Y$3="申万二级行业",[1]!s_info_industry_sw_2021(W832,公司分析!D$5,2),IF($Y$3="申万三级行业",[1]!s_info_industry_sw_2021(W832,公司分析!D$5,3),IF($Y$3="wind一级行业",[1]!s_info_industry_gics(W832,1),IF($Y$3="wind二级行业",[1]!s_info_industry_gics(W832,2),IF($Y$3="wind三级行业",[1]!s_info_industry_gics(W832,3),IF($Y$3="wind四级行业",[1]!s_info_industry_gics(W832,4),IF($Y$3="证监会门类行业",[1]!s_info_industry_csrc12_n(W832,公司分析!D$5,1),""))))))))</f>
        <v>食品加工与肉类</v>
      </c>
      <c r="Z832" s="298" t="str">
        <f>IF(Y832=行业比较!$E$6,ROW(),"")</f>
        <v/>
      </c>
      <c r="AA832" s="125"/>
      <c r="AB832" s="125"/>
      <c r="AC832" s="125"/>
      <c r="AD832" s="125"/>
      <c r="AE832" s="125"/>
      <c r="AF832" s="125"/>
      <c r="AG832" s="125"/>
      <c r="AH832" s="125"/>
      <c r="AI832" s="125"/>
      <c r="AJ832" s="125"/>
      <c r="AK832" s="125"/>
      <c r="AL832" s="125"/>
      <c r="AM832" s="125"/>
      <c r="AN832" s="125"/>
      <c r="AO832" s="125"/>
      <c r="AP832" s="125"/>
    </row>
    <row r="833" spans="2:42" x14ac:dyDescent="0.35">
      <c r="B833" s="125"/>
      <c r="C833" s="125"/>
      <c r="D833" s="125"/>
      <c r="E833" s="125"/>
      <c r="F833" s="125"/>
      <c r="G833" s="125"/>
      <c r="H833" s="125"/>
      <c r="I833" s="269"/>
      <c r="J833" s="134"/>
      <c r="K833" s="134"/>
      <c r="L833" s="134"/>
      <c r="M833" s="134"/>
      <c r="N833" s="286"/>
      <c r="O833" s="286"/>
      <c r="P833" s="125"/>
      <c r="Q833" s="125"/>
      <c r="R833" s="125"/>
      <c r="S833" s="125"/>
      <c r="T833" s="125"/>
      <c r="U833" s="297"/>
      <c r="V833" s="253">
        <f t="shared" si="20"/>
        <v>0</v>
      </c>
      <c r="W833" s="348" t="str">
        <f>IF(板块成分!B835="","",板块成分!B835)</f>
        <v>1069.HK</v>
      </c>
      <c r="X833" s="270" t="str">
        <f>[1]!s_info_name(W833)</f>
        <v>中国健康科技集团</v>
      </c>
      <c r="Y833" s="335" t="str">
        <f>IF($Y$3="申万一级行业",[1]!s_info_industry_sw_2021(W833,公司分析!D$5,1),IF($Y$3="申万二级行业",[1]!s_info_industry_sw_2021(W833,公司分析!D$5,2),IF($Y$3="申万三级行业",[1]!s_info_industry_sw_2021(W833,公司分析!D$5,3),IF($Y$3="wind一级行业",[1]!s_info_industry_gics(W833,1),IF($Y$3="wind二级行业",[1]!s_info_industry_gics(W833,2),IF($Y$3="wind三级行业",[1]!s_info_industry_gics(W833,3),IF($Y$3="wind四级行业",[1]!s_info_industry_gics(W833,4),IF($Y$3="证监会门类行业",[1]!s_info_industry_csrc12_n(W833,公司分析!D$5,1),""))))))))</f>
        <v>林木产品</v>
      </c>
      <c r="Z833" s="298" t="str">
        <f>IF(Y833=行业比较!$E$6,ROW(),"")</f>
        <v/>
      </c>
      <c r="AA833" s="125"/>
      <c r="AB833" s="125"/>
      <c r="AC833" s="125"/>
      <c r="AD833" s="125"/>
      <c r="AE833" s="125"/>
      <c r="AF833" s="125"/>
      <c r="AG833" s="125"/>
      <c r="AH833" s="125"/>
      <c r="AI833" s="125"/>
      <c r="AJ833" s="125"/>
      <c r="AK833" s="125"/>
      <c r="AL833" s="125"/>
      <c r="AM833" s="125"/>
      <c r="AN833" s="125"/>
      <c r="AO833" s="125"/>
      <c r="AP833" s="125"/>
    </row>
    <row r="834" spans="2:42" x14ac:dyDescent="0.35">
      <c r="B834" s="125"/>
      <c r="C834" s="125"/>
      <c r="D834" s="125"/>
      <c r="E834" s="125"/>
      <c r="F834" s="125"/>
      <c r="G834" s="125"/>
      <c r="H834" s="125"/>
      <c r="I834" s="269"/>
      <c r="J834" s="134"/>
      <c r="K834" s="134"/>
      <c r="L834" s="134"/>
      <c r="M834" s="134"/>
      <c r="N834" s="286"/>
      <c r="O834" s="286"/>
      <c r="P834" s="125"/>
      <c r="Q834" s="125"/>
      <c r="R834" s="125"/>
      <c r="S834" s="125"/>
      <c r="T834" s="125"/>
      <c r="U834" s="297"/>
      <c r="V834" s="253">
        <f t="shared" si="20"/>
        <v>0</v>
      </c>
      <c r="W834" s="348" t="str">
        <f>IF(板块成分!B836="","",板块成分!B836)</f>
        <v>1070.HK</v>
      </c>
      <c r="X834" s="270" t="str">
        <f>[1]!s_info_name(W834)</f>
        <v>TCL电子</v>
      </c>
      <c r="Y834" s="335" t="str">
        <f>IF($Y$3="申万一级行业",[1]!s_info_industry_sw_2021(W834,公司分析!D$5,1),IF($Y$3="申万二级行业",[1]!s_info_industry_sw_2021(W834,公司分析!D$5,2),IF($Y$3="申万三级行业",[1]!s_info_industry_sw_2021(W834,公司分析!D$5,3),IF($Y$3="wind一级行业",[1]!s_info_industry_gics(W834,1),IF($Y$3="wind二级行业",[1]!s_info_industry_gics(W834,2),IF($Y$3="wind三级行业",[1]!s_info_industry_gics(W834,3),IF($Y$3="wind四级行业",[1]!s_info_industry_gics(W834,4),IF($Y$3="证监会门类行业",[1]!s_info_industry_csrc12_n(W834,公司分析!D$5,1),""))))))))</f>
        <v>消费电子产品</v>
      </c>
      <c r="Z834" s="298" t="str">
        <f>IF(Y834=行业比较!$E$6,ROW(),"")</f>
        <v/>
      </c>
      <c r="AA834" s="125"/>
      <c r="AB834" s="125"/>
      <c r="AC834" s="125"/>
      <c r="AD834" s="125"/>
      <c r="AE834" s="125"/>
      <c r="AF834" s="125"/>
      <c r="AG834" s="125"/>
      <c r="AH834" s="125"/>
      <c r="AI834" s="125"/>
      <c r="AJ834" s="125"/>
      <c r="AK834" s="125"/>
      <c r="AL834" s="125"/>
      <c r="AM834" s="125"/>
      <c r="AN834" s="125"/>
      <c r="AO834" s="125"/>
      <c r="AP834" s="125"/>
    </row>
    <row r="835" spans="2:42" x14ac:dyDescent="0.35">
      <c r="B835" s="125"/>
      <c r="C835" s="125"/>
      <c r="D835" s="125"/>
      <c r="E835" s="125"/>
      <c r="F835" s="125"/>
      <c r="G835" s="125"/>
      <c r="H835" s="125"/>
      <c r="I835" s="269"/>
      <c r="J835" s="134"/>
      <c r="K835" s="134"/>
      <c r="L835" s="134"/>
      <c r="M835" s="134"/>
      <c r="N835" s="286"/>
      <c r="O835" s="286"/>
      <c r="P835" s="125"/>
      <c r="Q835" s="125"/>
      <c r="R835" s="125"/>
      <c r="S835" s="125"/>
      <c r="T835" s="125"/>
      <c r="U835" s="297"/>
      <c r="V835" s="253">
        <f t="shared" si="20"/>
        <v>0</v>
      </c>
      <c r="W835" s="348" t="str">
        <f>IF(板块成分!B837="","",板块成分!B837)</f>
        <v>1071.HK</v>
      </c>
      <c r="X835" s="270" t="str">
        <f>[1]!s_info_name(W835)</f>
        <v>华电国际电力股份</v>
      </c>
      <c r="Y835" s="335" t="str">
        <f>IF($Y$3="申万一级行业",[1]!s_info_industry_sw_2021(W835,公司分析!D$5,1),IF($Y$3="申万二级行业",[1]!s_info_industry_sw_2021(W835,公司分析!D$5,2),IF($Y$3="申万三级行业",[1]!s_info_industry_sw_2021(W835,公司分析!D$5,3),IF($Y$3="wind一级行业",[1]!s_info_industry_gics(W835,1),IF($Y$3="wind二级行业",[1]!s_info_industry_gics(W835,2),IF($Y$3="wind三级行业",[1]!s_info_industry_gics(W835,3),IF($Y$3="wind四级行业",[1]!s_info_industry_gics(W835,4),IF($Y$3="证监会门类行业",[1]!s_info_industry_csrc12_n(W835,公司分析!D$5,1),""))))))))</f>
        <v>电力</v>
      </c>
      <c r="Z835" s="298" t="str">
        <f>IF(Y835=行业比较!$E$6,ROW(),"")</f>
        <v/>
      </c>
      <c r="AA835" s="125"/>
      <c r="AB835" s="125"/>
      <c r="AC835" s="125"/>
      <c r="AD835" s="125"/>
      <c r="AE835" s="125"/>
      <c r="AF835" s="125"/>
      <c r="AG835" s="125"/>
      <c r="AH835" s="125"/>
      <c r="AI835" s="125"/>
      <c r="AJ835" s="125"/>
      <c r="AK835" s="125"/>
      <c r="AL835" s="125"/>
      <c r="AM835" s="125"/>
      <c r="AN835" s="125"/>
      <c r="AO835" s="125"/>
      <c r="AP835" s="125"/>
    </row>
    <row r="836" spans="2:42" x14ac:dyDescent="0.35">
      <c r="B836" s="125"/>
      <c r="C836" s="125"/>
      <c r="D836" s="125"/>
      <c r="E836" s="125"/>
      <c r="F836" s="125"/>
      <c r="G836" s="125"/>
      <c r="H836" s="125"/>
      <c r="I836" s="269"/>
      <c r="J836" s="134"/>
      <c r="K836" s="134"/>
      <c r="L836" s="134"/>
      <c r="M836" s="134"/>
      <c r="N836" s="286"/>
      <c r="O836" s="286"/>
      <c r="P836" s="125"/>
      <c r="Q836" s="125"/>
      <c r="R836" s="125"/>
      <c r="S836" s="125"/>
      <c r="T836" s="125"/>
      <c r="U836" s="297"/>
      <c r="V836" s="253">
        <f t="shared" si="20"/>
        <v>0</v>
      </c>
      <c r="W836" s="348" t="str">
        <f>IF(板块成分!B838="","",板块成分!B838)</f>
        <v>1072.HK</v>
      </c>
      <c r="X836" s="270" t="str">
        <f>[1]!s_info_name(W836)</f>
        <v>东方电气</v>
      </c>
      <c r="Y836" s="335" t="str">
        <f>IF($Y$3="申万一级行业",[1]!s_info_industry_sw_2021(W836,公司分析!D$5,1),IF($Y$3="申万二级行业",[1]!s_info_industry_sw_2021(W836,公司分析!D$5,2),IF($Y$3="申万三级行业",[1]!s_info_industry_sw_2021(W836,公司分析!D$5,3),IF($Y$3="wind一级行业",[1]!s_info_industry_gics(W836,1),IF($Y$3="wind二级行业",[1]!s_info_industry_gics(W836,2),IF($Y$3="wind三级行业",[1]!s_info_industry_gics(W836,3),IF($Y$3="wind四级行业",[1]!s_info_industry_gics(W836,4),IF($Y$3="证监会门类行业",[1]!s_info_industry_csrc12_n(W836,公司分析!D$5,1),""))))))))</f>
        <v>重型电气设备</v>
      </c>
      <c r="Z836" s="298" t="str">
        <f>IF(Y836=行业比较!$E$6,ROW(),"")</f>
        <v/>
      </c>
      <c r="AA836" s="125"/>
      <c r="AB836" s="125"/>
      <c r="AC836" s="125"/>
      <c r="AD836" s="125"/>
      <c r="AE836" s="125"/>
      <c r="AF836" s="125"/>
      <c r="AG836" s="125"/>
      <c r="AH836" s="125"/>
      <c r="AI836" s="125"/>
      <c r="AJ836" s="125"/>
      <c r="AK836" s="125"/>
      <c r="AL836" s="125"/>
      <c r="AM836" s="125"/>
      <c r="AN836" s="125"/>
      <c r="AO836" s="125"/>
      <c r="AP836" s="125"/>
    </row>
    <row r="837" spans="2:42" x14ac:dyDescent="0.35">
      <c r="B837" s="125"/>
      <c r="C837" s="125"/>
      <c r="D837" s="125"/>
      <c r="E837" s="125"/>
      <c r="F837" s="125"/>
      <c r="G837" s="125"/>
      <c r="H837" s="125"/>
      <c r="I837" s="269"/>
      <c r="J837" s="134"/>
      <c r="K837" s="134"/>
      <c r="L837" s="134"/>
      <c r="M837" s="134"/>
      <c r="N837" s="286"/>
      <c r="O837" s="286"/>
      <c r="P837" s="125"/>
      <c r="Q837" s="125"/>
      <c r="R837" s="125"/>
      <c r="S837" s="125"/>
      <c r="T837" s="125"/>
      <c r="U837" s="297"/>
      <c r="V837" s="253">
        <f t="shared" ref="V837:V900" si="21">IF(Z837="",0,RANK(Z837,Z:Z,1))</f>
        <v>0</v>
      </c>
      <c r="W837" s="348" t="str">
        <f>IF(板块成分!B839="","",板块成分!B839)</f>
        <v>1073.HK</v>
      </c>
      <c r="X837" s="270" t="str">
        <f>[1]!s_info_name(W837)</f>
        <v>大禹金融</v>
      </c>
      <c r="Y837" s="335" t="str">
        <f>IF($Y$3="申万一级行业",[1]!s_info_industry_sw_2021(W837,公司分析!D$5,1),IF($Y$3="申万二级行业",[1]!s_info_industry_sw_2021(W837,公司分析!D$5,2),IF($Y$3="申万三级行业",[1]!s_info_industry_sw_2021(W837,公司分析!D$5,3),IF($Y$3="wind一级行业",[1]!s_info_industry_gics(W837,1),IF($Y$3="wind二级行业",[1]!s_info_industry_gics(W837,2),IF($Y$3="wind三级行业",[1]!s_info_industry_gics(W837,3),IF($Y$3="wind四级行业",[1]!s_info_industry_gics(W837,4),IF($Y$3="证监会门类行业",[1]!s_info_industry_csrc12_n(W837,公司分析!D$5,1),""))))))))</f>
        <v>资产管理与托管银行</v>
      </c>
      <c r="Z837" s="298" t="str">
        <f>IF(Y837=行业比较!$E$6,ROW(),"")</f>
        <v/>
      </c>
      <c r="AA837" s="125"/>
      <c r="AB837" s="125"/>
      <c r="AC837" s="125"/>
      <c r="AD837" s="125"/>
      <c r="AE837" s="125"/>
      <c r="AF837" s="125"/>
      <c r="AG837" s="125"/>
      <c r="AH837" s="125"/>
      <c r="AI837" s="125"/>
      <c r="AJ837" s="125"/>
      <c r="AK837" s="125"/>
      <c r="AL837" s="125"/>
      <c r="AM837" s="125"/>
      <c r="AN837" s="125"/>
      <c r="AO837" s="125"/>
      <c r="AP837" s="125"/>
    </row>
    <row r="838" spans="2:42" x14ac:dyDescent="0.35">
      <c r="B838" s="125"/>
      <c r="C838" s="125"/>
      <c r="D838" s="125"/>
      <c r="E838" s="125"/>
      <c r="F838" s="125"/>
      <c r="G838" s="125"/>
      <c r="H838" s="125"/>
      <c r="I838" s="269"/>
      <c r="J838" s="134"/>
      <c r="K838" s="134"/>
      <c r="L838" s="134"/>
      <c r="M838" s="134"/>
      <c r="N838" s="286"/>
      <c r="O838" s="286"/>
      <c r="P838" s="125"/>
      <c r="Q838" s="125"/>
      <c r="R838" s="125"/>
      <c r="S838" s="125"/>
      <c r="T838" s="125"/>
      <c r="U838" s="297"/>
      <c r="V838" s="253">
        <f t="shared" si="21"/>
        <v>9</v>
      </c>
      <c r="W838" s="348" t="str">
        <f>IF(板块成分!B840="","",板块成分!B840)</f>
        <v>1075.HK</v>
      </c>
      <c r="X838" s="270" t="str">
        <f>[1]!s_info_name(W838)</f>
        <v>首都信息</v>
      </c>
      <c r="Y838" s="335" t="str">
        <f>IF($Y$3="申万一级行业",[1]!s_info_industry_sw_2021(W838,公司分析!D$5,1),IF($Y$3="申万二级行业",[1]!s_info_industry_sw_2021(W838,公司分析!D$5,2),IF($Y$3="申万三级行业",[1]!s_info_industry_sw_2021(W838,公司分析!D$5,3),IF($Y$3="wind一级行业",[1]!s_info_industry_gics(W838,1),IF($Y$3="wind二级行业",[1]!s_info_industry_gics(W838,2),IF($Y$3="wind三级行业",[1]!s_info_industry_gics(W838,3),IF($Y$3="wind四级行业",[1]!s_info_industry_gics(W838,4),IF($Y$3="证监会门类行业",[1]!s_info_industry_csrc12_n(W838,公司分析!D$5,1),""))))))))</f>
        <v>互联网软件与服务</v>
      </c>
      <c r="Z838" s="298">
        <f>IF(Y838=行业比较!$E$6,ROW(),"")</f>
        <v>838</v>
      </c>
      <c r="AA838" s="125"/>
      <c r="AB838" s="125"/>
      <c r="AC838" s="125"/>
      <c r="AD838" s="125"/>
      <c r="AE838" s="125"/>
      <c r="AF838" s="125"/>
      <c r="AG838" s="125"/>
      <c r="AH838" s="125"/>
      <c r="AI838" s="125"/>
      <c r="AJ838" s="125"/>
      <c r="AK838" s="125"/>
      <c r="AL838" s="125"/>
      <c r="AM838" s="125"/>
      <c r="AN838" s="125"/>
      <c r="AO838" s="125"/>
      <c r="AP838" s="125"/>
    </row>
    <row r="839" spans="2:42" x14ac:dyDescent="0.35">
      <c r="B839" s="125"/>
      <c r="C839" s="125"/>
      <c r="D839" s="125"/>
      <c r="E839" s="125"/>
      <c r="F839" s="125"/>
      <c r="G839" s="125"/>
      <c r="H839" s="125"/>
      <c r="I839" s="269"/>
      <c r="J839" s="134"/>
      <c r="K839" s="134"/>
      <c r="L839" s="134"/>
      <c r="M839" s="134"/>
      <c r="N839" s="286"/>
      <c r="O839" s="286"/>
      <c r="P839" s="125"/>
      <c r="Q839" s="125"/>
      <c r="R839" s="125"/>
      <c r="S839" s="125"/>
      <c r="T839" s="125"/>
      <c r="U839" s="297"/>
      <c r="V839" s="253">
        <f t="shared" si="21"/>
        <v>0</v>
      </c>
      <c r="W839" s="348" t="str">
        <f>IF(板块成分!B841="","",板块成分!B841)</f>
        <v>1079.HK</v>
      </c>
      <c r="X839" s="270" t="str">
        <f>[1]!s_info_name(W839)</f>
        <v>松景科技</v>
      </c>
      <c r="Y839" s="335" t="str">
        <f>IF($Y$3="申万一级行业",[1]!s_info_industry_sw_2021(W839,公司分析!D$5,1),IF($Y$3="申万二级行业",[1]!s_info_industry_sw_2021(W839,公司分析!D$5,2),IF($Y$3="申万三级行业",[1]!s_info_industry_sw_2021(W839,公司分析!D$5,3),IF($Y$3="wind一级行业",[1]!s_info_industry_gics(W839,1),IF($Y$3="wind二级行业",[1]!s_info_industry_gics(W839,2),IF($Y$3="wind三级行业",[1]!s_info_industry_gics(W839,3),IF($Y$3="wind四级行业",[1]!s_info_industry_gics(W839,4),IF($Y$3="证监会门类行业",[1]!s_info_industry_csrc12_n(W839,公司分析!D$5,1),""))))))))</f>
        <v>电脑存储与外围设备</v>
      </c>
      <c r="Z839" s="298" t="str">
        <f>IF(Y839=行业比较!$E$6,ROW(),"")</f>
        <v/>
      </c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  <c r="AM839" s="125"/>
      <c r="AN839" s="125"/>
      <c r="AO839" s="125"/>
      <c r="AP839" s="125"/>
    </row>
    <row r="840" spans="2:42" x14ac:dyDescent="0.35">
      <c r="B840" s="125"/>
      <c r="C840" s="125"/>
      <c r="D840" s="125"/>
      <c r="E840" s="125"/>
      <c r="F840" s="125"/>
      <c r="G840" s="125"/>
      <c r="H840" s="125"/>
      <c r="I840" s="269"/>
      <c r="J840" s="134"/>
      <c r="K840" s="134"/>
      <c r="L840" s="134"/>
      <c r="M840" s="134"/>
      <c r="N840" s="286"/>
      <c r="O840" s="286"/>
      <c r="P840" s="125"/>
      <c r="Q840" s="125"/>
      <c r="R840" s="125"/>
      <c r="S840" s="125"/>
      <c r="T840" s="125"/>
      <c r="U840" s="297"/>
      <c r="V840" s="253">
        <f t="shared" si="21"/>
        <v>0</v>
      </c>
      <c r="W840" s="348" t="str">
        <f>IF(板块成分!B842="","",板块成分!B842)</f>
        <v>1080.HK</v>
      </c>
      <c r="X840" s="270" t="str">
        <f>[1]!s_info_name(W840)</f>
        <v>胜利管道</v>
      </c>
      <c r="Y840" s="335" t="str">
        <f>IF($Y$3="申万一级行业",[1]!s_info_industry_sw_2021(W840,公司分析!D$5,1),IF($Y$3="申万二级行业",[1]!s_info_industry_sw_2021(W840,公司分析!D$5,2),IF($Y$3="申万三级行业",[1]!s_info_industry_sw_2021(W840,公司分析!D$5,3),IF($Y$3="wind一级行业",[1]!s_info_industry_gics(W840,1),IF($Y$3="wind二级行业",[1]!s_info_industry_gics(W840,2),IF($Y$3="wind三级行业",[1]!s_info_industry_gics(W840,3),IF($Y$3="wind四级行业",[1]!s_info_industry_gics(W840,4),IF($Y$3="证监会门类行业",[1]!s_info_industry_csrc12_n(W840,公司分析!D$5,1),""))))))))</f>
        <v>石油天然气设备与服务</v>
      </c>
      <c r="Z840" s="298" t="str">
        <f>IF(Y840=行业比较!$E$6,ROW(),"")</f>
        <v/>
      </c>
      <c r="AA840" s="125"/>
      <c r="AB840" s="125"/>
      <c r="AC840" s="125"/>
      <c r="AD840" s="125"/>
      <c r="AE840" s="125"/>
      <c r="AF840" s="125"/>
      <c r="AG840" s="125"/>
      <c r="AH840" s="125"/>
      <c r="AI840" s="125"/>
      <c r="AJ840" s="125"/>
      <c r="AK840" s="125"/>
      <c r="AL840" s="125"/>
      <c r="AM840" s="125"/>
      <c r="AN840" s="125"/>
      <c r="AO840" s="125"/>
      <c r="AP840" s="125"/>
    </row>
    <row r="841" spans="2:42" x14ac:dyDescent="0.35">
      <c r="B841" s="125"/>
      <c r="C841" s="125"/>
      <c r="D841" s="125"/>
      <c r="E841" s="125"/>
      <c r="F841" s="125"/>
      <c r="G841" s="125"/>
      <c r="H841" s="125"/>
      <c r="I841" s="269"/>
      <c r="J841" s="134"/>
      <c r="K841" s="134"/>
      <c r="L841" s="134"/>
      <c r="M841" s="134"/>
      <c r="N841" s="286"/>
      <c r="O841" s="286"/>
      <c r="P841" s="125"/>
      <c r="Q841" s="125"/>
      <c r="R841" s="125"/>
      <c r="S841" s="125"/>
      <c r="T841" s="125"/>
      <c r="U841" s="297"/>
      <c r="V841" s="253">
        <f t="shared" si="21"/>
        <v>0</v>
      </c>
      <c r="W841" s="348" t="str">
        <f>IF(板块成分!B843="","",板块成分!B843)</f>
        <v>1082.HK</v>
      </c>
      <c r="X841" s="270" t="str">
        <f>[1]!s_info_name(W841)</f>
        <v>源宇宙教育</v>
      </c>
      <c r="Y841" s="335" t="str">
        <f>IF($Y$3="申万一级行业",[1]!s_info_industry_sw_2021(W841,公司分析!D$5,1),IF($Y$3="申万二级行业",[1]!s_info_industry_sw_2021(W841,公司分析!D$5,2),IF($Y$3="申万三级行业",[1]!s_info_industry_sw_2021(W841,公司分析!D$5,3),IF($Y$3="wind一级行业",[1]!s_info_industry_gics(W841,1),IF($Y$3="wind二级行业",[1]!s_info_industry_gics(W841,2),IF($Y$3="wind三级行业",[1]!s_info_industry_gics(W841,3),IF($Y$3="wind四级行业",[1]!s_info_industry_gics(W841,4),IF($Y$3="证监会门类行业",[1]!s_info_industry_csrc12_n(W841,公司分析!D$5,1),""))))))))</f>
        <v>教育服务</v>
      </c>
      <c r="Z841" s="298" t="str">
        <f>IF(Y841=行业比较!$E$6,ROW(),"")</f>
        <v/>
      </c>
      <c r="AA841" s="125"/>
      <c r="AB841" s="125"/>
      <c r="AC841" s="125"/>
      <c r="AD841" s="125"/>
      <c r="AE841" s="125"/>
      <c r="AF841" s="125"/>
      <c r="AG841" s="125"/>
      <c r="AH841" s="125"/>
      <c r="AI841" s="125"/>
      <c r="AJ841" s="125"/>
      <c r="AK841" s="125"/>
      <c r="AL841" s="125"/>
      <c r="AM841" s="125"/>
      <c r="AN841" s="125"/>
      <c r="AO841" s="125"/>
      <c r="AP841" s="125"/>
    </row>
    <row r="842" spans="2:42" x14ac:dyDescent="0.35">
      <c r="B842" s="125"/>
      <c r="C842" s="125"/>
      <c r="D842" s="125"/>
      <c r="E842" s="125"/>
      <c r="F842" s="125"/>
      <c r="G842" s="125"/>
      <c r="H842" s="125"/>
      <c r="I842" s="269"/>
      <c r="J842" s="134"/>
      <c r="K842" s="134"/>
      <c r="L842" s="134"/>
      <c r="M842" s="134"/>
      <c r="N842" s="286"/>
      <c r="O842" s="286"/>
      <c r="P842" s="125"/>
      <c r="Q842" s="125"/>
      <c r="R842" s="125"/>
      <c r="S842" s="125"/>
      <c r="T842" s="125"/>
      <c r="U842" s="297"/>
      <c r="V842" s="253">
        <f t="shared" si="21"/>
        <v>0</v>
      </c>
      <c r="W842" s="348" t="str">
        <f>IF(板块成分!B844="","",板块成分!B844)</f>
        <v>1083.HK</v>
      </c>
      <c r="X842" s="270" t="str">
        <f>[1]!s_info_name(W842)</f>
        <v>港华智慧能源</v>
      </c>
      <c r="Y842" s="335" t="str">
        <f>IF($Y$3="申万一级行业",[1]!s_info_industry_sw_2021(W842,公司分析!D$5,1),IF($Y$3="申万二级行业",[1]!s_info_industry_sw_2021(W842,公司分析!D$5,2),IF($Y$3="申万三级行业",[1]!s_info_industry_sw_2021(W842,公司分析!D$5,3),IF($Y$3="wind一级行业",[1]!s_info_industry_gics(W842,1),IF($Y$3="wind二级行业",[1]!s_info_industry_gics(W842,2),IF($Y$3="wind三级行业",[1]!s_info_industry_gics(W842,3),IF($Y$3="wind四级行业",[1]!s_info_industry_gics(W842,4),IF($Y$3="证监会门类行业",[1]!s_info_industry_csrc12_n(W842,公司分析!D$5,1),""))))))))</f>
        <v>燃气</v>
      </c>
      <c r="Z842" s="298" t="str">
        <f>IF(Y842=行业比较!$E$6,ROW(),"")</f>
        <v/>
      </c>
      <c r="AA842" s="125"/>
      <c r="AB842" s="125"/>
      <c r="AC842" s="125"/>
      <c r="AD842" s="125"/>
      <c r="AE842" s="125"/>
      <c r="AF842" s="125"/>
      <c r="AG842" s="125"/>
      <c r="AH842" s="125"/>
      <c r="AI842" s="125"/>
      <c r="AJ842" s="125"/>
      <c r="AK842" s="125"/>
      <c r="AL842" s="125"/>
      <c r="AM842" s="125"/>
      <c r="AN842" s="125"/>
      <c r="AO842" s="125"/>
      <c r="AP842" s="125"/>
    </row>
    <row r="843" spans="2:42" x14ac:dyDescent="0.35">
      <c r="B843" s="125"/>
      <c r="C843" s="125"/>
      <c r="D843" s="125"/>
      <c r="E843" s="125"/>
      <c r="F843" s="125"/>
      <c r="G843" s="125"/>
      <c r="H843" s="125"/>
      <c r="I843" s="269"/>
      <c r="J843" s="134"/>
      <c r="K843" s="134"/>
      <c r="L843" s="134"/>
      <c r="M843" s="134"/>
      <c r="N843" s="286"/>
      <c r="O843" s="286"/>
      <c r="P843" s="125"/>
      <c r="Q843" s="125"/>
      <c r="R843" s="125"/>
      <c r="S843" s="125"/>
      <c r="T843" s="125"/>
      <c r="U843" s="297"/>
      <c r="V843" s="253">
        <f t="shared" si="21"/>
        <v>0</v>
      </c>
      <c r="W843" s="348" t="str">
        <f>IF(板块成分!B845="","",板块成分!B845)</f>
        <v>1084.HK</v>
      </c>
      <c r="X843" s="270" t="str">
        <f>[1]!s_info_name(W843)</f>
        <v>绿新亲水胶体</v>
      </c>
      <c r="Y843" s="335" t="str">
        <f>IF($Y$3="申万一级行业",[1]!s_info_industry_sw_2021(W843,公司分析!D$5,1),IF($Y$3="申万二级行业",[1]!s_info_industry_sw_2021(W843,公司分析!D$5,2),IF($Y$3="申万三级行业",[1]!s_info_industry_sw_2021(W843,公司分析!D$5,3),IF($Y$3="wind一级行业",[1]!s_info_industry_gics(W843,1),IF($Y$3="wind二级行业",[1]!s_info_industry_gics(W843,2),IF($Y$3="wind三级行业",[1]!s_info_industry_gics(W843,3),IF($Y$3="wind四级行业",[1]!s_info_industry_gics(W843,4),IF($Y$3="证监会门类行业",[1]!s_info_industry_csrc12_n(W843,公司分析!D$5,1),""))))))))</f>
        <v>农产品</v>
      </c>
      <c r="Z843" s="298" t="str">
        <f>IF(Y843=行业比较!$E$6,ROW(),"")</f>
        <v/>
      </c>
      <c r="AA843" s="125"/>
      <c r="AB843" s="125"/>
      <c r="AC843" s="125"/>
      <c r="AD843" s="125"/>
      <c r="AE843" s="125"/>
      <c r="AF843" s="125"/>
      <c r="AG843" s="125"/>
      <c r="AH843" s="125"/>
      <c r="AI843" s="125"/>
      <c r="AJ843" s="125"/>
      <c r="AK843" s="125"/>
      <c r="AL843" s="125"/>
      <c r="AM843" s="125"/>
      <c r="AN843" s="125"/>
      <c r="AO843" s="125"/>
      <c r="AP843" s="125"/>
    </row>
    <row r="844" spans="2:42" x14ac:dyDescent="0.35">
      <c r="B844" s="125"/>
      <c r="C844" s="125"/>
      <c r="D844" s="125"/>
      <c r="E844" s="125"/>
      <c r="F844" s="125"/>
      <c r="G844" s="125"/>
      <c r="H844" s="125"/>
      <c r="I844" s="269"/>
      <c r="J844" s="134"/>
      <c r="K844" s="134"/>
      <c r="L844" s="134"/>
      <c r="M844" s="134"/>
      <c r="N844" s="286"/>
      <c r="O844" s="286"/>
      <c r="P844" s="125"/>
      <c r="Q844" s="125"/>
      <c r="R844" s="125"/>
      <c r="S844" s="125"/>
      <c r="T844" s="125"/>
      <c r="U844" s="297"/>
      <c r="V844" s="253">
        <f t="shared" si="21"/>
        <v>0</v>
      </c>
      <c r="W844" s="348" t="str">
        <f>IF(板块成分!B846="","",板块成分!B846)</f>
        <v>1085.HK</v>
      </c>
      <c r="X844" s="270" t="str">
        <f>[1]!s_info_name(W844)</f>
        <v>亨鑫科技</v>
      </c>
      <c r="Y844" s="335" t="str">
        <f>IF($Y$3="申万一级行业",[1]!s_info_industry_sw_2021(W844,公司分析!D$5,1),IF($Y$3="申万二级行业",[1]!s_info_industry_sw_2021(W844,公司分析!D$5,2),IF($Y$3="申万三级行业",[1]!s_info_industry_sw_2021(W844,公司分析!D$5,3),IF($Y$3="wind一级行业",[1]!s_info_industry_gics(W844,1),IF($Y$3="wind二级行业",[1]!s_info_industry_gics(W844,2),IF($Y$3="wind三级行业",[1]!s_info_industry_gics(W844,3),IF($Y$3="wind四级行业",[1]!s_info_industry_gics(W844,4),IF($Y$3="证监会门类行业",[1]!s_info_industry_csrc12_n(W844,公司分析!D$5,1),""))))))))</f>
        <v>电气部件与设备</v>
      </c>
      <c r="Z844" s="298" t="str">
        <f>IF(Y844=行业比较!$E$6,ROW(),"")</f>
        <v/>
      </c>
      <c r="AA844" s="125"/>
      <c r="AB844" s="125"/>
      <c r="AC844" s="125"/>
      <c r="AD844" s="125"/>
      <c r="AE844" s="125"/>
      <c r="AF844" s="125"/>
      <c r="AG844" s="125"/>
      <c r="AH844" s="125"/>
      <c r="AI844" s="125"/>
      <c r="AJ844" s="125"/>
      <c r="AK844" s="125"/>
      <c r="AL844" s="125"/>
      <c r="AM844" s="125"/>
      <c r="AN844" s="125"/>
      <c r="AO844" s="125"/>
      <c r="AP844" s="125"/>
    </row>
    <row r="845" spans="2:42" x14ac:dyDescent="0.35">
      <c r="B845" s="125"/>
      <c r="C845" s="125"/>
      <c r="D845" s="125"/>
      <c r="E845" s="125"/>
      <c r="F845" s="125"/>
      <c r="G845" s="125"/>
      <c r="H845" s="125"/>
      <c r="I845" s="269"/>
      <c r="J845" s="134"/>
      <c r="K845" s="134"/>
      <c r="L845" s="134"/>
      <c r="M845" s="134"/>
      <c r="N845" s="286"/>
      <c r="O845" s="286"/>
      <c r="P845" s="125"/>
      <c r="Q845" s="125"/>
      <c r="R845" s="125"/>
      <c r="S845" s="125"/>
      <c r="T845" s="125"/>
      <c r="U845" s="297"/>
      <c r="V845" s="253">
        <f t="shared" si="21"/>
        <v>0</v>
      </c>
      <c r="W845" s="348" t="str">
        <f>IF(板块成分!B847="","",板块成分!B847)</f>
        <v>1086.HK</v>
      </c>
      <c r="X845" s="270" t="str">
        <f>[1]!s_info_name(W845)</f>
        <v>好孩子国际</v>
      </c>
      <c r="Y845" s="335" t="str">
        <f>IF($Y$3="申万一级行业",[1]!s_info_industry_sw_2021(W845,公司分析!D$5,1),IF($Y$3="申万二级行业",[1]!s_info_industry_sw_2021(W845,公司分析!D$5,2),IF($Y$3="申万三级行业",[1]!s_info_industry_sw_2021(W845,公司分析!D$5,3),IF($Y$3="wind一级行业",[1]!s_info_industry_gics(W845,1),IF($Y$3="wind二级行业",[1]!s_info_industry_gics(W845,2),IF($Y$3="wind三级行业",[1]!s_info_industry_gics(W845,3),IF($Y$3="wind四级行业",[1]!s_info_industry_gics(W845,4),IF($Y$3="证监会门类行业",[1]!s_info_industry_csrc12_n(W845,公司分析!D$5,1),""))))))))</f>
        <v>休闲用品</v>
      </c>
      <c r="Z845" s="298" t="str">
        <f>IF(Y845=行业比较!$E$6,ROW(),"")</f>
        <v/>
      </c>
      <c r="AA845" s="125"/>
      <c r="AB845" s="125"/>
      <c r="AC845" s="125"/>
      <c r="AD845" s="125"/>
      <c r="AE845" s="125"/>
      <c r="AF845" s="125"/>
      <c r="AG845" s="125"/>
      <c r="AH845" s="125"/>
      <c r="AI845" s="125"/>
      <c r="AJ845" s="125"/>
      <c r="AK845" s="125"/>
      <c r="AL845" s="125"/>
      <c r="AM845" s="125"/>
      <c r="AN845" s="125"/>
      <c r="AO845" s="125"/>
      <c r="AP845" s="125"/>
    </row>
    <row r="846" spans="2:42" x14ac:dyDescent="0.35">
      <c r="B846" s="125"/>
      <c r="C846" s="125"/>
      <c r="D846" s="125"/>
      <c r="E846" s="125"/>
      <c r="F846" s="125"/>
      <c r="G846" s="125"/>
      <c r="H846" s="125"/>
      <c r="I846" s="269"/>
      <c r="J846" s="134"/>
      <c r="K846" s="134"/>
      <c r="L846" s="134"/>
      <c r="M846" s="134"/>
      <c r="N846" s="286"/>
      <c r="O846" s="286"/>
      <c r="P846" s="125"/>
      <c r="Q846" s="125"/>
      <c r="R846" s="125"/>
      <c r="S846" s="125"/>
      <c r="T846" s="125"/>
      <c r="U846" s="297"/>
      <c r="V846" s="253">
        <f t="shared" si="21"/>
        <v>0</v>
      </c>
      <c r="W846" s="348" t="str">
        <f>IF(板块成分!B848="","",板块成分!B848)</f>
        <v>1087.HK</v>
      </c>
      <c r="X846" s="270" t="str">
        <f>[1]!s_info_name(W846)</f>
        <v>威讯控股</v>
      </c>
      <c r="Y846" s="335" t="str">
        <f>IF($Y$3="申万一级行业",[1]!s_info_industry_sw_2021(W846,公司分析!D$5,1),IF($Y$3="申万二级行业",[1]!s_info_industry_sw_2021(W846,公司分析!D$5,2),IF($Y$3="申万三级行业",[1]!s_info_industry_sw_2021(W846,公司分析!D$5,3),IF($Y$3="wind一级行业",[1]!s_info_industry_gics(W846,1),IF($Y$3="wind二级行业",[1]!s_info_industry_gics(W846,2),IF($Y$3="wind三级行业",[1]!s_info_industry_gics(W846,3),IF($Y$3="wind四级行业",[1]!s_info_industry_gics(W846,4),IF($Y$3="证监会门类行业",[1]!s_info_industry_csrc12_n(W846,公司分析!D$5,1),""))))))))</f>
        <v>系统软件</v>
      </c>
      <c r="Z846" s="298" t="str">
        <f>IF(Y846=行业比较!$E$6,ROW(),"")</f>
        <v/>
      </c>
      <c r="AA846" s="125"/>
      <c r="AB846" s="125"/>
      <c r="AC846" s="125"/>
      <c r="AD846" s="125"/>
      <c r="AE846" s="125"/>
      <c r="AF846" s="125"/>
      <c r="AG846" s="125"/>
      <c r="AH846" s="125"/>
      <c r="AI846" s="125"/>
      <c r="AJ846" s="125"/>
      <c r="AK846" s="125"/>
      <c r="AL846" s="125"/>
      <c r="AM846" s="125"/>
      <c r="AN846" s="125"/>
      <c r="AO846" s="125"/>
      <c r="AP846" s="125"/>
    </row>
    <row r="847" spans="2:42" x14ac:dyDescent="0.35">
      <c r="B847" s="125"/>
      <c r="C847" s="125"/>
      <c r="D847" s="125"/>
      <c r="E847" s="125"/>
      <c r="F847" s="125"/>
      <c r="G847" s="125"/>
      <c r="H847" s="125"/>
      <c r="I847" s="269"/>
      <c r="J847" s="134"/>
      <c r="K847" s="134"/>
      <c r="L847" s="134"/>
      <c r="M847" s="134"/>
      <c r="N847" s="286"/>
      <c r="O847" s="286"/>
      <c r="P847" s="125"/>
      <c r="Q847" s="125"/>
      <c r="R847" s="125"/>
      <c r="S847" s="125"/>
      <c r="T847" s="125"/>
      <c r="U847" s="297"/>
      <c r="V847" s="253">
        <f t="shared" si="21"/>
        <v>0</v>
      </c>
      <c r="W847" s="348" t="str">
        <f>IF(板块成分!B849="","",板块成分!B849)</f>
        <v>1088.HK</v>
      </c>
      <c r="X847" s="270" t="str">
        <f>[1]!s_info_name(W847)</f>
        <v>中国神华</v>
      </c>
      <c r="Y847" s="335" t="str">
        <f>IF($Y$3="申万一级行业",[1]!s_info_industry_sw_2021(W847,公司分析!D$5,1),IF($Y$3="申万二级行业",[1]!s_info_industry_sw_2021(W847,公司分析!D$5,2),IF($Y$3="申万三级行业",[1]!s_info_industry_sw_2021(W847,公司分析!D$5,3),IF($Y$3="wind一级行业",[1]!s_info_industry_gics(W847,1),IF($Y$3="wind二级行业",[1]!s_info_industry_gics(W847,2),IF($Y$3="wind三级行业",[1]!s_info_industry_gics(W847,3),IF($Y$3="wind四级行业",[1]!s_info_industry_gics(W847,4),IF($Y$3="证监会门类行业",[1]!s_info_industry_csrc12_n(W847,公司分析!D$5,1),""))))))))</f>
        <v>煤炭与消费用燃料</v>
      </c>
      <c r="Z847" s="298" t="str">
        <f>IF(Y847=行业比较!$E$6,ROW(),"")</f>
        <v/>
      </c>
      <c r="AA847" s="125"/>
      <c r="AB847" s="125"/>
      <c r="AC847" s="125"/>
      <c r="AD847" s="125"/>
      <c r="AE847" s="125"/>
      <c r="AF847" s="125"/>
      <c r="AG847" s="125"/>
      <c r="AH847" s="125"/>
      <c r="AI847" s="125"/>
      <c r="AJ847" s="125"/>
      <c r="AK847" s="125"/>
      <c r="AL847" s="125"/>
      <c r="AM847" s="125"/>
      <c r="AN847" s="125"/>
      <c r="AO847" s="125"/>
      <c r="AP847" s="125"/>
    </row>
    <row r="848" spans="2:42" x14ac:dyDescent="0.35">
      <c r="B848" s="125"/>
      <c r="C848" s="125"/>
      <c r="D848" s="125"/>
      <c r="E848" s="125"/>
      <c r="F848" s="125"/>
      <c r="G848" s="125"/>
      <c r="H848" s="125"/>
      <c r="I848" s="269"/>
      <c r="J848" s="134"/>
      <c r="K848" s="134"/>
      <c r="L848" s="134"/>
      <c r="M848" s="134"/>
      <c r="N848" s="286"/>
      <c r="O848" s="286"/>
      <c r="P848" s="125"/>
      <c r="Q848" s="125"/>
      <c r="R848" s="125"/>
      <c r="S848" s="125"/>
      <c r="T848" s="125"/>
      <c r="U848" s="297"/>
      <c r="V848" s="253">
        <f t="shared" si="21"/>
        <v>0</v>
      </c>
      <c r="W848" s="348" t="str">
        <f>IF(板块成分!B850="","",板块成分!B850)</f>
        <v>1090.HK</v>
      </c>
      <c r="X848" s="270" t="str">
        <f>[1]!s_info_name(W848)</f>
        <v>大明国际</v>
      </c>
      <c r="Y848" s="335" t="str">
        <f>IF($Y$3="申万一级行业",[1]!s_info_industry_sw_2021(W848,公司分析!D$5,1),IF($Y$3="申万二级行业",[1]!s_info_industry_sw_2021(W848,公司分析!D$5,2),IF($Y$3="申万三级行业",[1]!s_info_industry_sw_2021(W848,公司分析!D$5,3),IF($Y$3="wind一级行业",[1]!s_info_industry_gics(W848,1),IF($Y$3="wind二级行业",[1]!s_info_industry_gics(W848,2),IF($Y$3="wind三级行业",[1]!s_info_industry_gics(W848,3),IF($Y$3="wind四级行业",[1]!s_info_industry_gics(W848,4),IF($Y$3="证监会门类行业",[1]!s_info_industry_csrc12_n(W848,公司分析!D$5,1),""))))))))</f>
        <v>钢铁</v>
      </c>
      <c r="Z848" s="298" t="str">
        <f>IF(Y848=行业比较!$E$6,ROW(),"")</f>
        <v/>
      </c>
      <c r="AA848" s="125"/>
      <c r="AB848" s="125"/>
      <c r="AC848" s="125"/>
      <c r="AD848" s="125"/>
      <c r="AE848" s="125"/>
      <c r="AF848" s="125"/>
      <c r="AG848" s="125"/>
      <c r="AH848" s="125"/>
      <c r="AI848" s="125"/>
      <c r="AJ848" s="125"/>
      <c r="AK848" s="125"/>
      <c r="AL848" s="125"/>
      <c r="AM848" s="125"/>
      <c r="AN848" s="125"/>
      <c r="AO848" s="125"/>
      <c r="AP848" s="125"/>
    </row>
    <row r="849" spans="2:42" x14ac:dyDescent="0.35">
      <c r="B849" s="125"/>
      <c r="C849" s="125"/>
      <c r="D849" s="125"/>
      <c r="E849" s="125"/>
      <c r="F849" s="125"/>
      <c r="G849" s="125"/>
      <c r="H849" s="125"/>
      <c r="I849" s="269"/>
      <c r="J849" s="134"/>
      <c r="K849" s="134"/>
      <c r="L849" s="134"/>
      <c r="M849" s="134"/>
      <c r="N849" s="286"/>
      <c r="O849" s="286"/>
      <c r="P849" s="125"/>
      <c r="Q849" s="125"/>
      <c r="R849" s="125"/>
      <c r="S849" s="125"/>
      <c r="T849" s="125"/>
      <c r="U849" s="297"/>
      <c r="V849" s="253">
        <f t="shared" si="21"/>
        <v>0</v>
      </c>
      <c r="W849" s="348" t="str">
        <f>IF(板块成分!B851="","",板块成分!B851)</f>
        <v>1091.HK</v>
      </c>
      <c r="X849" s="270" t="str">
        <f>[1]!s_info_name(W849)</f>
        <v>南方锰业</v>
      </c>
      <c r="Y849" s="335" t="str">
        <f>IF($Y$3="申万一级行业",[1]!s_info_industry_sw_2021(W849,公司分析!D$5,1),IF($Y$3="申万二级行业",[1]!s_info_industry_sw_2021(W849,公司分析!D$5,2),IF($Y$3="申万三级行业",[1]!s_info_industry_sw_2021(W849,公司分析!D$5,3),IF($Y$3="wind一级行业",[1]!s_info_industry_gics(W849,1),IF($Y$3="wind二级行业",[1]!s_info_industry_gics(W849,2),IF($Y$3="wind三级行业",[1]!s_info_industry_gics(W849,3),IF($Y$3="wind四级行业",[1]!s_info_industry_gics(W849,4),IF($Y$3="证监会门类行业",[1]!s_info_industry_csrc12_n(W849,公司分析!D$5,1),""))))))))</f>
        <v>金属非金属</v>
      </c>
      <c r="Z849" s="298" t="str">
        <f>IF(Y849=行业比较!$E$6,ROW(),"")</f>
        <v/>
      </c>
      <c r="AA849" s="125"/>
      <c r="AB849" s="125"/>
      <c r="AC849" s="125"/>
      <c r="AD849" s="125"/>
      <c r="AE849" s="125"/>
      <c r="AF849" s="125"/>
      <c r="AG849" s="125"/>
      <c r="AH849" s="125"/>
      <c r="AI849" s="125"/>
      <c r="AJ849" s="125"/>
      <c r="AK849" s="125"/>
      <c r="AL849" s="125"/>
      <c r="AM849" s="125"/>
      <c r="AN849" s="125"/>
      <c r="AO849" s="125"/>
      <c r="AP849" s="125"/>
    </row>
    <row r="850" spans="2:42" x14ac:dyDescent="0.35">
      <c r="B850" s="125"/>
      <c r="C850" s="125"/>
      <c r="D850" s="125"/>
      <c r="E850" s="125"/>
      <c r="F850" s="125"/>
      <c r="G850" s="125"/>
      <c r="H850" s="125"/>
      <c r="I850" s="269"/>
      <c r="J850" s="134"/>
      <c r="K850" s="134"/>
      <c r="L850" s="134"/>
      <c r="M850" s="134"/>
      <c r="N850" s="286"/>
      <c r="O850" s="286"/>
      <c r="P850" s="125"/>
      <c r="Q850" s="125"/>
      <c r="R850" s="125"/>
      <c r="S850" s="125"/>
      <c r="T850" s="125"/>
      <c r="U850" s="297"/>
      <c r="V850" s="253">
        <f t="shared" si="21"/>
        <v>0</v>
      </c>
      <c r="W850" s="348" t="str">
        <f>IF(板块成分!B852="","",板块成分!B852)</f>
        <v>1093.HK</v>
      </c>
      <c r="X850" s="270" t="str">
        <f>[1]!s_info_name(W850)</f>
        <v>石药集团</v>
      </c>
      <c r="Y850" s="335" t="str">
        <f>IF($Y$3="申万一级行业",[1]!s_info_industry_sw_2021(W850,公司分析!D$5,1),IF($Y$3="申万二级行业",[1]!s_info_industry_sw_2021(W850,公司分析!D$5,2),IF($Y$3="申万三级行业",[1]!s_info_industry_sw_2021(W850,公司分析!D$5,3),IF($Y$3="wind一级行业",[1]!s_info_industry_gics(W850,1),IF($Y$3="wind二级行业",[1]!s_info_industry_gics(W850,2),IF($Y$3="wind三级行业",[1]!s_info_industry_gics(W850,3),IF($Y$3="wind四级行业",[1]!s_info_industry_gics(W850,4),IF($Y$3="证监会门类行业",[1]!s_info_industry_csrc12_n(W850,公司分析!D$5,1),""))))))))</f>
        <v>西药</v>
      </c>
      <c r="Z850" s="298" t="str">
        <f>IF(Y850=行业比较!$E$6,ROW(),"")</f>
        <v/>
      </c>
      <c r="AA850" s="125"/>
      <c r="AB850" s="125"/>
      <c r="AC850" s="125"/>
      <c r="AD850" s="125"/>
      <c r="AE850" s="125"/>
      <c r="AF850" s="125"/>
      <c r="AG850" s="125"/>
      <c r="AH850" s="125"/>
      <c r="AI850" s="125"/>
      <c r="AJ850" s="125"/>
      <c r="AK850" s="125"/>
      <c r="AL850" s="125"/>
      <c r="AM850" s="125"/>
      <c r="AN850" s="125"/>
      <c r="AO850" s="125"/>
      <c r="AP850" s="125"/>
    </row>
    <row r="851" spans="2:42" x14ac:dyDescent="0.35">
      <c r="B851" s="125"/>
      <c r="C851" s="125"/>
      <c r="D851" s="125"/>
      <c r="E851" s="125"/>
      <c r="F851" s="125"/>
      <c r="G851" s="125"/>
      <c r="H851" s="125"/>
      <c r="I851" s="269"/>
      <c r="J851" s="134"/>
      <c r="K851" s="134"/>
      <c r="L851" s="134"/>
      <c r="M851" s="134"/>
      <c r="N851" s="286"/>
      <c r="O851" s="286"/>
      <c r="P851" s="125"/>
      <c r="Q851" s="125"/>
      <c r="R851" s="125"/>
      <c r="S851" s="125"/>
      <c r="T851" s="125"/>
      <c r="U851" s="297"/>
      <c r="V851" s="253">
        <f t="shared" si="21"/>
        <v>0</v>
      </c>
      <c r="W851" s="348" t="str">
        <f>IF(板块成分!B853="","",板块成分!B853)</f>
        <v>1094.HK</v>
      </c>
      <c r="X851" s="270" t="str">
        <f>[1]!s_info_name(W851)</f>
        <v>承辉国际</v>
      </c>
      <c r="Y851" s="335" t="str">
        <f>IF($Y$3="申万一级行业",[1]!s_info_industry_sw_2021(W851,公司分析!D$5,1),IF($Y$3="申万二级行业",[1]!s_info_industry_sw_2021(W851,公司分析!D$5,2),IF($Y$3="申万三级行业",[1]!s_info_industry_sw_2021(W851,公司分析!D$5,3),IF($Y$3="wind一级行业",[1]!s_info_industry_gics(W851,1),IF($Y$3="wind二级行业",[1]!s_info_industry_gics(W851,2),IF($Y$3="wind三级行业",[1]!s_info_industry_gics(W851,3),IF($Y$3="wind四级行业",[1]!s_info_industry_gics(W851,4),IF($Y$3="证监会门类行业",[1]!s_info_industry_csrc12_n(W851,公司分析!D$5,1),""))))))))</f>
        <v>信息科技咨询与其它服务</v>
      </c>
      <c r="Z851" s="298" t="str">
        <f>IF(Y851=行业比较!$E$6,ROW(),"")</f>
        <v/>
      </c>
      <c r="AA851" s="125"/>
      <c r="AB851" s="125"/>
      <c r="AC851" s="125"/>
      <c r="AD851" s="125"/>
      <c r="AE851" s="125"/>
      <c r="AF851" s="125"/>
      <c r="AG851" s="125"/>
      <c r="AH851" s="125"/>
      <c r="AI851" s="125"/>
      <c r="AJ851" s="125"/>
      <c r="AK851" s="125"/>
      <c r="AL851" s="125"/>
      <c r="AM851" s="125"/>
      <c r="AN851" s="125"/>
      <c r="AO851" s="125"/>
      <c r="AP851" s="125"/>
    </row>
    <row r="852" spans="2:42" x14ac:dyDescent="0.35">
      <c r="B852" s="125"/>
      <c r="C852" s="125"/>
      <c r="D852" s="125"/>
      <c r="E852" s="125"/>
      <c r="F852" s="125"/>
      <c r="G852" s="125"/>
      <c r="H852" s="125"/>
      <c r="I852" s="269"/>
      <c r="J852" s="134"/>
      <c r="K852" s="134"/>
      <c r="L852" s="134"/>
      <c r="M852" s="134"/>
      <c r="N852" s="286"/>
      <c r="O852" s="286"/>
      <c r="P852" s="125"/>
      <c r="Q852" s="125"/>
      <c r="R852" s="125"/>
      <c r="S852" s="125"/>
      <c r="T852" s="125"/>
      <c r="U852" s="297"/>
      <c r="V852" s="253">
        <f t="shared" si="21"/>
        <v>0</v>
      </c>
      <c r="W852" s="348" t="str">
        <f>IF(板块成分!B854="","",板块成分!B854)</f>
        <v>1097.HK</v>
      </c>
      <c r="X852" s="270" t="str">
        <f>[1]!s_info_name(W852)</f>
        <v>有线宽频</v>
      </c>
      <c r="Y852" s="335" t="str">
        <f>IF($Y$3="申万一级行业",[1]!s_info_industry_sw_2021(W852,公司分析!D$5,1),IF($Y$3="申万二级行业",[1]!s_info_industry_sw_2021(W852,公司分析!D$5,2),IF($Y$3="申万三级行业",[1]!s_info_industry_sw_2021(W852,公司分析!D$5,3),IF($Y$3="wind一级行业",[1]!s_info_industry_gics(W852,1),IF($Y$3="wind二级行业",[1]!s_info_industry_gics(W852,2),IF($Y$3="wind三级行业",[1]!s_info_industry_gics(W852,3),IF($Y$3="wind四级行业",[1]!s_info_industry_gics(W852,4),IF($Y$3="证监会门类行业",[1]!s_info_industry_csrc12_n(W852,公司分析!D$5,1),""))))))))</f>
        <v>有线和卫星电视</v>
      </c>
      <c r="Z852" s="298" t="str">
        <f>IF(Y852=行业比较!$E$6,ROW(),"")</f>
        <v/>
      </c>
      <c r="AA852" s="125"/>
      <c r="AB852" s="125"/>
      <c r="AC852" s="125"/>
      <c r="AD852" s="125"/>
      <c r="AE852" s="125"/>
      <c r="AF852" s="125"/>
      <c r="AG852" s="125"/>
      <c r="AH852" s="125"/>
      <c r="AI852" s="125"/>
      <c r="AJ852" s="125"/>
      <c r="AK852" s="125"/>
      <c r="AL852" s="125"/>
      <c r="AM852" s="125"/>
      <c r="AN852" s="125"/>
      <c r="AO852" s="125"/>
      <c r="AP852" s="125"/>
    </row>
    <row r="853" spans="2:42" x14ac:dyDescent="0.35">
      <c r="B853" s="125"/>
      <c r="C853" s="125"/>
      <c r="D853" s="125"/>
      <c r="E853" s="125"/>
      <c r="F853" s="125"/>
      <c r="G853" s="125"/>
      <c r="H853" s="125"/>
      <c r="I853" s="269"/>
      <c r="J853" s="134"/>
      <c r="K853" s="134"/>
      <c r="L853" s="134"/>
      <c r="M853" s="134"/>
      <c r="N853" s="286"/>
      <c r="O853" s="286"/>
      <c r="P853" s="125"/>
      <c r="Q853" s="125"/>
      <c r="R853" s="125"/>
      <c r="S853" s="125"/>
      <c r="T853" s="125"/>
      <c r="U853" s="297"/>
      <c r="V853" s="253">
        <f t="shared" si="21"/>
        <v>0</v>
      </c>
      <c r="W853" s="348" t="str">
        <f>IF(板块成分!B855="","",板块成分!B855)</f>
        <v>1098.HK</v>
      </c>
      <c r="X853" s="270" t="str">
        <f>[1]!s_info_name(W853)</f>
        <v>路劲</v>
      </c>
      <c r="Y853" s="335" t="str">
        <f>IF($Y$3="申万一级行业",[1]!s_info_industry_sw_2021(W853,公司分析!D$5,1),IF($Y$3="申万二级行业",[1]!s_info_industry_sw_2021(W853,公司分析!D$5,2),IF($Y$3="申万三级行业",[1]!s_info_industry_sw_2021(W853,公司分析!D$5,3),IF($Y$3="wind一级行业",[1]!s_info_industry_gics(W853,1),IF($Y$3="wind二级行业",[1]!s_info_industry_gics(W853,2),IF($Y$3="wind三级行业",[1]!s_info_industry_gics(W853,3),IF($Y$3="wind四级行业",[1]!s_info_industry_gics(W853,4),IF($Y$3="证监会门类行业",[1]!s_info_industry_csrc12_n(W853,公司分析!D$5,1),""))))))))</f>
        <v>房地产开发</v>
      </c>
      <c r="Z853" s="298" t="str">
        <f>IF(Y853=行业比较!$E$6,ROW(),"")</f>
        <v/>
      </c>
      <c r="AA853" s="125"/>
      <c r="AB853" s="125"/>
      <c r="AC853" s="125"/>
      <c r="AD853" s="125"/>
      <c r="AE853" s="125"/>
      <c r="AF853" s="125"/>
      <c r="AG853" s="125"/>
      <c r="AH853" s="125"/>
      <c r="AI853" s="125"/>
      <c r="AJ853" s="125"/>
      <c r="AK853" s="125"/>
      <c r="AL853" s="125"/>
      <c r="AM853" s="125"/>
      <c r="AN853" s="125"/>
      <c r="AO853" s="125"/>
      <c r="AP853" s="125"/>
    </row>
    <row r="854" spans="2:42" x14ac:dyDescent="0.35">
      <c r="B854" s="125"/>
      <c r="C854" s="125"/>
      <c r="D854" s="125"/>
      <c r="E854" s="125"/>
      <c r="F854" s="125"/>
      <c r="G854" s="125"/>
      <c r="H854" s="125"/>
      <c r="I854" s="269"/>
      <c r="J854" s="134"/>
      <c r="K854" s="134"/>
      <c r="L854" s="134"/>
      <c r="M854" s="134"/>
      <c r="N854" s="286"/>
      <c r="O854" s="286"/>
      <c r="P854" s="125"/>
      <c r="Q854" s="125"/>
      <c r="R854" s="125"/>
      <c r="S854" s="125"/>
      <c r="T854" s="125"/>
      <c r="U854" s="297"/>
      <c r="V854" s="253">
        <f t="shared" si="21"/>
        <v>0</v>
      </c>
      <c r="W854" s="348" t="str">
        <f>IF(板块成分!B856="","",板块成分!B856)</f>
        <v>1099.HK</v>
      </c>
      <c r="X854" s="270" t="str">
        <f>[1]!s_info_name(W854)</f>
        <v>国药控股</v>
      </c>
      <c r="Y854" s="335" t="str">
        <f>IF($Y$3="申万一级行业",[1]!s_info_industry_sw_2021(W854,公司分析!D$5,1),IF($Y$3="申万二级行业",[1]!s_info_industry_sw_2021(W854,公司分析!D$5,2),IF($Y$3="申万三级行业",[1]!s_info_industry_sw_2021(W854,公司分析!D$5,3),IF($Y$3="wind一级行业",[1]!s_info_industry_gics(W854,1),IF($Y$3="wind二级行业",[1]!s_info_industry_gics(W854,2),IF($Y$3="wind三级行业",[1]!s_info_industry_gics(W854,3),IF($Y$3="wind四级行业",[1]!s_info_industry_gics(W854,4),IF($Y$3="证监会门类行业",[1]!s_info_industry_csrc12_n(W854,公司分析!D$5,1),""))))))))</f>
        <v>保健护理产品经销商</v>
      </c>
      <c r="Z854" s="298" t="str">
        <f>IF(Y854=行业比较!$E$6,ROW(),"")</f>
        <v/>
      </c>
      <c r="AA854" s="125"/>
      <c r="AB854" s="125"/>
      <c r="AC854" s="125"/>
      <c r="AD854" s="125"/>
      <c r="AE854" s="125"/>
      <c r="AF854" s="125"/>
      <c r="AG854" s="125"/>
      <c r="AH854" s="125"/>
      <c r="AI854" s="125"/>
      <c r="AJ854" s="125"/>
      <c r="AK854" s="125"/>
      <c r="AL854" s="125"/>
      <c r="AM854" s="125"/>
      <c r="AN854" s="125"/>
      <c r="AO854" s="125"/>
      <c r="AP854" s="125"/>
    </row>
    <row r="855" spans="2:42" x14ac:dyDescent="0.35">
      <c r="B855" s="125"/>
      <c r="C855" s="125"/>
      <c r="D855" s="125"/>
      <c r="E855" s="125"/>
      <c r="F855" s="125"/>
      <c r="G855" s="125"/>
      <c r="H855" s="125"/>
      <c r="I855" s="269"/>
      <c r="J855" s="134"/>
      <c r="K855" s="134"/>
      <c r="L855" s="134"/>
      <c r="M855" s="134"/>
      <c r="N855" s="286"/>
      <c r="O855" s="286"/>
      <c r="P855" s="125"/>
      <c r="Q855" s="125"/>
      <c r="R855" s="125"/>
      <c r="S855" s="125"/>
      <c r="T855" s="125"/>
      <c r="U855" s="297"/>
      <c r="V855" s="253">
        <f t="shared" si="21"/>
        <v>0</v>
      </c>
      <c r="W855" s="348" t="str">
        <f>IF(板块成分!B857="","",板块成分!B857)</f>
        <v>1100.HK</v>
      </c>
      <c r="X855" s="270" t="str">
        <f>[1]!s_info_name(W855)</f>
        <v>飞达控股</v>
      </c>
      <c r="Y855" s="335" t="str">
        <f>IF($Y$3="申万一级行业",[1]!s_info_industry_sw_2021(W855,公司分析!D$5,1),IF($Y$3="申万二级行业",[1]!s_info_industry_sw_2021(W855,公司分析!D$5,2),IF($Y$3="申万三级行业",[1]!s_info_industry_sw_2021(W855,公司分析!D$5,3),IF($Y$3="wind一级行业",[1]!s_info_industry_gics(W855,1),IF($Y$3="wind二级行业",[1]!s_info_industry_gics(W855,2),IF($Y$3="wind三级行业",[1]!s_info_industry_gics(W855,3),IF($Y$3="wind四级行业",[1]!s_info_industry_gics(W855,4),IF($Y$3="证监会门类行业",[1]!s_info_industry_csrc12_n(W855,公司分析!D$5,1),""))))))))</f>
        <v>服装、服饰与奢侈品</v>
      </c>
      <c r="Z855" s="298" t="str">
        <f>IF(Y855=行业比较!$E$6,ROW(),"")</f>
        <v/>
      </c>
      <c r="AA855" s="125"/>
      <c r="AB855" s="125"/>
      <c r="AC855" s="125"/>
      <c r="AD855" s="125"/>
      <c r="AE855" s="125"/>
      <c r="AF855" s="125"/>
      <c r="AG855" s="125"/>
      <c r="AH855" s="125"/>
      <c r="AI855" s="125"/>
      <c r="AJ855" s="125"/>
      <c r="AK855" s="125"/>
      <c r="AL855" s="125"/>
      <c r="AM855" s="125"/>
      <c r="AN855" s="125"/>
      <c r="AO855" s="125"/>
      <c r="AP855" s="125"/>
    </row>
    <row r="856" spans="2:42" x14ac:dyDescent="0.35">
      <c r="B856" s="125"/>
      <c r="C856" s="125"/>
      <c r="D856" s="125"/>
      <c r="E856" s="125"/>
      <c r="F856" s="125"/>
      <c r="G856" s="125"/>
      <c r="H856" s="125"/>
      <c r="I856" s="269"/>
      <c r="J856" s="134"/>
      <c r="K856" s="134"/>
      <c r="L856" s="134"/>
      <c r="M856" s="134"/>
      <c r="N856" s="286"/>
      <c r="O856" s="286"/>
      <c r="P856" s="125"/>
      <c r="Q856" s="125"/>
      <c r="R856" s="125"/>
      <c r="S856" s="125"/>
      <c r="T856" s="125"/>
      <c r="U856" s="297"/>
      <c r="V856" s="253">
        <f t="shared" si="21"/>
        <v>0</v>
      </c>
      <c r="W856" s="348" t="str">
        <f>IF(板块成分!B858="","",板块成分!B858)</f>
        <v>1101.HK</v>
      </c>
      <c r="X856" s="270" t="str">
        <f>[1]!s_info_name(W856)</f>
        <v>华荣能源</v>
      </c>
      <c r="Y856" s="335" t="str">
        <f>IF($Y$3="申万一级行业",[1]!s_info_industry_sw_2021(W856,公司分析!D$5,1),IF($Y$3="申万二级行业",[1]!s_info_industry_sw_2021(W856,公司分析!D$5,2),IF($Y$3="申万三级行业",[1]!s_info_industry_sw_2021(W856,公司分析!D$5,3),IF($Y$3="wind一级行业",[1]!s_info_industry_gics(W856,1),IF($Y$3="wind二级行业",[1]!s_info_industry_gics(W856,2),IF($Y$3="wind三级行业",[1]!s_info_industry_gics(W856,3),IF($Y$3="wind四级行业",[1]!s_info_industry_gics(W856,4),IF($Y$3="证监会门类行业",[1]!s_info_industry_csrc12_n(W856,公司分析!D$5,1),""))))))))</f>
        <v>石油天然气勘探与生产</v>
      </c>
      <c r="Z856" s="298" t="str">
        <f>IF(Y856=行业比较!$E$6,ROW(),"")</f>
        <v/>
      </c>
      <c r="AA856" s="125"/>
      <c r="AB856" s="125"/>
      <c r="AC856" s="125"/>
      <c r="AD856" s="125"/>
      <c r="AE856" s="125"/>
      <c r="AF856" s="125"/>
      <c r="AG856" s="125"/>
      <c r="AH856" s="125"/>
      <c r="AI856" s="125"/>
      <c r="AJ856" s="125"/>
      <c r="AK856" s="125"/>
      <c r="AL856" s="125"/>
      <c r="AM856" s="125"/>
      <c r="AN856" s="125"/>
      <c r="AO856" s="125"/>
      <c r="AP856" s="125"/>
    </row>
    <row r="857" spans="2:42" x14ac:dyDescent="0.35">
      <c r="B857" s="125"/>
      <c r="C857" s="125"/>
      <c r="D857" s="125"/>
      <c r="E857" s="125"/>
      <c r="F857" s="125"/>
      <c r="G857" s="125"/>
      <c r="H857" s="125"/>
      <c r="I857" s="269"/>
      <c r="J857" s="134"/>
      <c r="K857" s="134"/>
      <c r="L857" s="134"/>
      <c r="M857" s="134"/>
      <c r="N857" s="286"/>
      <c r="O857" s="286"/>
      <c r="P857" s="125"/>
      <c r="Q857" s="125"/>
      <c r="R857" s="125"/>
      <c r="S857" s="125"/>
      <c r="T857" s="125"/>
      <c r="U857" s="297"/>
      <c r="V857" s="253">
        <f t="shared" si="21"/>
        <v>0</v>
      </c>
      <c r="W857" s="348" t="str">
        <f>IF(板块成分!B859="","",板块成分!B859)</f>
        <v>1102.HK</v>
      </c>
      <c r="X857" s="270" t="str">
        <f>[1]!s_info_name(W857)</f>
        <v>环能国际</v>
      </c>
      <c r="Y857" s="335" t="str">
        <f>IF($Y$3="申万一级行业",[1]!s_info_industry_sw_2021(W857,公司分析!D$5,1),IF($Y$3="申万二级行业",[1]!s_info_industry_sw_2021(W857,公司分析!D$5,2),IF($Y$3="申万三级行业",[1]!s_info_industry_sw_2021(W857,公司分析!D$5,3),IF($Y$3="wind一级行业",[1]!s_info_industry_gics(W857,1),IF($Y$3="wind二级行业",[1]!s_info_industry_gics(W857,2),IF($Y$3="wind三级行业",[1]!s_info_industry_gics(W857,3),IF($Y$3="wind四级行业",[1]!s_info_industry_gics(W857,4),IF($Y$3="证监会门类行业",[1]!s_info_industry_csrc12_n(W857,公司分析!D$5,1),""))))))))</f>
        <v>建材</v>
      </c>
      <c r="Z857" s="298" t="str">
        <f>IF(Y857=行业比较!$E$6,ROW(),"")</f>
        <v/>
      </c>
      <c r="AA857" s="125"/>
      <c r="AB857" s="125"/>
      <c r="AC857" s="125"/>
      <c r="AD857" s="125"/>
      <c r="AE857" s="125"/>
      <c r="AF857" s="125"/>
      <c r="AG857" s="125"/>
      <c r="AH857" s="125"/>
      <c r="AI857" s="125"/>
      <c r="AJ857" s="125"/>
      <c r="AK857" s="125"/>
      <c r="AL857" s="125"/>
      <c r="AM857" s="125"/>
      <c r="AN857" s="125"/>
      <c r="AO857" s="125"/>
      <c r="AP857" s="125"/>
    </row>
    <row r="858" spans="2:42" x14ac:dyDescent="0.35">
      <c r="B858" s="125"/>
      <c r="C858" s="125"/>
      <c r="D858" s="125"/>
      <c r="E858" s="125"/>
      <c r="F858" s="125"/>
      <c r="G858" s="125"/>
      <c r="H858" s="125"/>
      <c r="I858" s="269"/>
      <c r="J858" s="134"/>
      <c r="K858" s="134"/>
      <c r="L858" s="134"/>
      <c r="M858" s="134"/>
      <c r="N858" s="286"/>
      <c r="O858" s="286"/>
      <c r="P858" s="125"/>
      <c r="Q858" s="125"/>
      <c r="R858" s="125"/>
      <c r="S858" s="125"/>
      <c r="T858" s="125"/>
      <c r="U858" s="297"/>
      <c r="V858" s="253">
        <f t="shared" si="21"/>
        <v>0</v>
      </c>
      <c r="W858" s="348" t="str">
        <f>IF(板块成分!B860="","",板块成分!B860)</f>
        <v>1104.HK</v>
      </c>
      <c r="X858" s="270" t="str">
        <f>[1]!s_info_name(W858)</f>
        <v>亚太资源</v>
      </c>
      <c r="Y858" s="335" t="str">
        <f>IF($Y$3="申万一级行业",[1]!s_info_industry_sw_2021(W858,公司分析!D$5,1),IF($Y$3="申万二级行业",[1]!s_info_industry_sw_2021(W858,公司分析!D$5,2),IF($Y$3="申万三级行业",[1]!s_info_industry_sw_2021(W858,公司分析!D$5,3),IF($Y$3="wind一级行业",[1]!s_info_industry_gics(W858,1),IF($Y$3="wind二级行业",[1]!s_info_industry_gics(W858,2),IF($Y$3="wind三级行业",[1]!s_info_industry_gics(W858,3),IF($Y$3="wind四级行业",[1]!s_info_industry_gics(W858,4),IF($Y$3="证监会门类行业",[1]!s_info_industry_csrc12_n(W858,公司分析!D$5,1),""))))))))</f>
        <v>钢铁</v>
      </c>
      <c r="Z858" s="298" t="str">
        <f>IF(Y858=行业比较!$E$6,ROW(),"")</f>
        <v/>
      </c>
      <c r="AA858" s="125"/>
      <c r="AB858" s="125"/>
      <c r="AC858" s="125"/>
      <c r="AD858" s="125"/>
      <c r="AE858" s="125"/>
      <c r="AF858" s="125"/>
      <c r="AG858" s="125"/>
      <c r="AH858" s="125"/>
      <c r="AI858" s="125"/>
      <c r="AJ858" s="125"/>
      <c r="AK858" s="125"/>
      <c r="AL858" s="125"/>
      <c r="AM858" s="125"/>
      <c r="AN858" s="125"/>
      <c r="AO858" s="125"/>
      <c r="AP858" s="125"/>
    </row>
    <row r="859" spans="2:42" x14ac:dyDescent="0.35">
      <c r="B859" s="125"/>
      <c r="C859" s="125"/>
      <c r="D859" s="125"/>
      <c r="E859" s="125"/>
      <c r="F859" s="125"/>
      <c r="G859" s="125"/>
      <c r="H859" s="125"/>
      <c r="I859" s="269"/>
      <c r="J859" s="134"/>
      <c r="K859" s="134"/>
      <c r="L859" s="134"/>
      <c r="M859" s="134"/>
      <c r="N859" s="286"/>
      <c r="O859" s="286"/>
      <c r="P859" s="125"/>
      <c r="Q859" s="125"/>
      <c r="R859" s="125"/>
      <c r="S859" s="125"/>
      <c r="T859" s="125"/>
      <c r="U859" s="297"/>
      <c r="V859" s="253">
        <f t="shared" si="21"/>
        <v>0</v>
      </c>
      <c r="W859" s="348" t="str">
        <f>IF(板块成分!B861="","",板块成分!B861)</f>
        <v>1105.HK</v>
      </c>
      <c r="X859" s="270" t="str">
        <f>[1]!s_info_name(W859)</f>
        <v>星岛</v>
      </c>
      <c r="Y859" s="335" t="str">
        <f>IF($Y$3="申万一级行业",[1]!s_info_industry_sw_2021(W859,公司分析!D$5,1),IF($Y$3="申万二级行业",[1]!s_info_industry_sw_2021(W859,公司分析!D$5,2),IF($Y$3="申万三级行业",[1]!s_info_industry_sw_2021(W859,公司分析!D$5,3),IF($Y$3="wind一级行业",[1]!s_info_industry_gics(W859,1),IF($Y$3="wind二级行业",[1]!s_info_industry_gics(W859,2),IF($Y$3="wind三级行业",[1]!s_info_industry_gics(W859,3),IF($Y$3="wind四级行业",[1]!s_info_industry_gics(W859,4),IF($Y$3="证监会门类行业",[1]!s_info_industry_csrc12_n(W859,公司分析!D$5,1),""))))))))</f>
        <v>出版</v>
      </c>
      <c r="Z859" s="298" t="str">
        <f>IF(Y859=行业比较!$E$6,ROW(),"")</f>
        <v/>
      </c>
      <c r="AA859" s="125"/>
      <c r="AB859" s="125"/>
      <c r="AC859" s="125"/>
      <c r="AD859" s="125"/>
      <c r="AE859" s="125"/>
      <c r="AF859" s="125"/>
      <c r="AG859" s="125"/>
      <c r="AH859" s="125"/>
      <c r="AI859" s="125"/>
      <c r="AJ859" s="125"/>
      <c r="AK859" s="125"/>
      <c r="AL859" s="125"/>
      <c r="AM859" s="125"/>
      <c r="AN859" s="125"/>
      <c r="AO859" s="125"/>
      <c r="AP859" s="125"/>
    </row>
    <row r="860" spans="2:42" x14ac:dyDescent="0.35">
      <c r="B860" s="125"/>
      <c r="C860" s="125"/>
      <c r="D860" s="125"/>
      <c r="E860" s="125"/>
      <c r="F860" s="125"/>
      <c r="G860" s="125"/>
      <c r="H860" s="125"/>
      <c r="I860" s="269"/>
      <c r="J860" s="134"/>
      <c r="K860" s="134"/>
      <c r="L860" s="134"/>
      <c r="M860" s="134"/>
      <c r="N860" s="286"/>
      <c r="O860" s="286"/>
      <c r="P860" s="125"/>
      <c r="Q860" s="125"/>
      <c r="R860" s="125"/>
      <c r="S860" s="125"/>
      <c r="T860" s="125"/>
      <c r="U860" s="297"/>
      <c r="V860" s="253">
        <f t="shared" si="21"/>
        <v>0</v>
      </c>
      <c r="W860" s="348" t="str">
        <f>IF(板块成分!B862="","",板块成分!B862)</f>
        <v>1107.HK</v>
      </c>
      <c r="X860" s="270" t="str">
        <f>[1]!s_info_name(W860)</f>
        <v>当代置业</v>
      </c>
      <c r="Y860" s="335" t="str">
        <f>IF($Y$3="申万一级行业",[1]!s_info_industry_sw_2021(W860,公司分析!D$5,1),IF($Y$3="申万二级行业",[1]!s_info_industry_sw_2021(W860,公司分析!D$5,2),IF($Y$3="申万三级行业",[1]!s_info_industry_sw_2021(W860,公司分析!D$5,3),IF($Y$3="wind一级行业",[1]!s_info_industry_gics(W860,1),IF($Y$3="wind二级行业",[1]!s_info_industry_gics(W860,2),IF($Y$3="wind三级行业",[1]!s_info_industry_gics(W860,3),IF($Y$3="wind四级行业",[1]!s_info_industry_gics(W860,4),IF($Y$3="证监会门类行业",[1]!s_info_industry_csrc12_n(W860,公司分析!D$5,1),""))))))))</f>
        <v>房地产开发</v>
      </c>
      <c r="Z860" s="298" t="str">
        <f>IF(Y860=行业比较!$E$6,ROW(),"")</f>
        <v/>
      </c>
      <c r="AA860" s="125"/>
      <c r="AB860" s="125"/>
      <c r="AC860" s="125"/>
      <c r="AD860" s="125"/>
      <c r="AE860" s="125"/>
      <c r="AF860" s="125"/>
      <c r="AG860" s="125"/>
      <c r="AH860" s="125"/>
      <c r="AI860" s="125"/>
      <c r="AJ860" s="125"/>
      <c r="AK860" s="125"/>
      <c r="AL860" s="125"/>
      <c r="AM860" s="125"/>
      <c r="AN860" s="125"/>
      <c r="AO860" s="125"/>
      <c r="AP860" s="125"/>
    </row>
    <row r="861" spans="2:42" x14ac:dyDescent="0.35">
      <c r="B861" s="125"/>
      <c r="C861" s="125"/>
      <c r="D861" s="125"/>
      <c r="E861" s="125"/>
      <c r="F861" s="125"/>
      <c r="G861" s="125"/>
      <c r="H861" s="125"/>
      <c r="I861" s="269"/>
      <c r="J861" s="134"/>
      <c r="K861" s="134"/>
      <c r="L861" s="134"/>
      <c r="M861" s="134"/>
      <c r="N861" s="286"/>
      <c r="O861" s="286"/>
      <c r="P861" s="125"/>
      <c r="Q861" s="125"/>
      <c r="R861" s="125"/>
      <c r="S861" s="125"/>
      <c r="T861" s="125"/>
      <c r="U861" s="297"/>
      <c r="V861" s="253">
        <f t="shared" si="21"/>
        <v>0</v>
      </c>
      <c r="W861" s="348" t="str">
        <f>IF(板块成分!B863="","",板块成分!B863)</f>
        <v>1108.HK</v>
      </c>
      <c r="X861" s="270" t="str">
        <f>[1]!s_info_name(W861)</f>
        <v>凯盛新能</v>
      </c>
      <c r="Y861" s="335" t="str">
        <f>IF($Y$3="申万一级行业",[1]!s_info_industry_sw_2021(W861,公司分析!D$5,1),IF($Y$3="申万二级行业",[1]!s_info_industry_sw_2021(W861,公司分析!D$5,2),IF($Y$3="申万三级行业",[1]!s_info_industry_sw_2021(W861,公司分析!D$5,3),IF($Y$3="wind一级行业",[1]!s_info_industry_gics(W861,1),IF($Y$3="wind二级行业",[1]!s_info_industry_gics(W861,2),IF($Y$3="wind三级行业",[1]!s_info_industry_gics(W861,3),IF($Y$3="wind四级行业",[1]!s_info_industry_gics(W861,4),IF($Y$3="证监会门类行业",[1]!s_info_industry_csrc12_n(W861,公司分析!D$5,1),""))))))))</f>
        <v>建材</v>
      </c>
      <c r="Z861" s="298" t="str">
        <f>IF(Y861=行业比较!$E$6,ROW(),"")</f>
        <v/>
      </c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  <c r="AM861" s="125"/>
      <c r="AN861" s="125"/>
      <c r="AO861" s="125"/>
      <c r="AP861" s="125"/>
    </row>
    <row r="862" spans="2:42" x14ac:dyDescent="0.35">
      <c r="B862" s="125"/>
      <c r="C862" s="125"/>
      <c r="D862" s="125"/>
      <c r="E862" s="125"/>
      <c r="F862" s="125"/>
      <c r="G862" s="125"/>
      <c r="H862" s="125"/>
      <c r="I862" s="269"/>
      <c r="J862" s="134"/>
      <c r="K862" s="134"/>
      <c r="L862" s="134"/>
      <c r="M862" s="134"/>
      <c r="N862" s="286"/>
      <c r="O862" s="286"/>
      <c r="P862" s="125"/>
      <c r="Q862" s="125"/>
      <c r="R862" s="125"/>
      <c r="S862" s="125"/>
      <c r="T862" s="125"/>
      <c r="U862" s="297"/>
      <c r="V862" s="253">
        <f t="shared" si="21"/>
        <v>0</v>
      </c>
      <c r="W862" s="348" t="str">
        <f>IF(板块成分!B864="","",板块成分!B864)</f>
        <v>1109.HK</v>
      </c>
      <c r="X862" s="270" t="str">
        <f>[1]!s_info_name(W862)</f>
        <v>华润置地</v>
      </c>
      <c r="Y862" s="335" t="str">
        <f>IF($Y$3="申万一级行业",[1]!s_info_industry_sw_2021(W862,公司分析!D$5,1),IF($Y$3="申万二级行业",[1]!s_info_industry_sw_2021(W862,公司分析!D$5,2),IF($Y$3="申万三级行业",[1]!s_info_industry_sw_2021(W862,公司分析!D$5,3),IF($Y$3="wind一级行业",[1]!s_info_industry_gics(W862,1),IF($Y$3="wind二级行业",[1]!s_info_industry_gics(W862,2),IF($Y$3="wind三级行业",[1]!s_info_industry_gics(W862,3),IF($Y$3="wind四级行业",[1]!s_info_industry_gics(W862,4),IF($Y$3="证监会门类行业",[1]!s_info_industry_csrc12_n(W862,公司分析!D$5,1),""))))))))</f>
        <v>房地产开发</v>
      </c>
      <c r="Z862" s="298" t="str">
        <f>IF(Y862=行业比较!$E$6,ROW(),"")</f>
        <v/>
      </c>
      <c r="AA862" s="125"/>
      <c r="AB862" s="125"/>
      <c r="AC862" s="125"/>
      <c r="AD862" s="125"/>
      <c r="AE862" s="125"/>
      <c r="AF862" s="125"/>
      <c r="AG862" s="125"/>
      <c r="AH862" s="125"/>
      <c r="AI862" s="125"/>
      <c r="AJ862" s="125"/>
      <c r="AK862" s="125"/>
      <c r="AL862" s="125"/>
      <c r="AM862" s="125"/>
      <c r="AN862" s="125"/>
      <c r="AO862" s="125"/>
      <c r="AP862" s="125"/>
    </row>
    <row r="863" spans="2:42" x14ac:dyDescent="0.35">
      <c r="B863" s="125"/>
      <c r="C863" s="125"/>
      <c r="D863" s="125"/>
      <c r="E863" s="125"/>
      <c r="F863" s="125"/>
      <c r="G863" s="125"/>
      <c r="H863" s="125"/>
      <c r="I863" s="269"/>
      <c r="J863" s="134"/>
      <c r="K863" s="134"/>
      <c r="L863" s="134"/>
      <c r="M863" s="134"/>
      <c r="N863" s="286"/>
      <c r="O863" s="286"/>
      <c r="P863" s="125"/>
      <c r="Q863" s="125"/>
      <c r="R863" s="125"/>
      <c r="S863" s="125"/>
      <c r="T863" s="125"/>
      <c r="U863" s="297"/>
      <c r="V863" s="253">
        <f t="shared" si="21"/>
        <v>0</v>
      </c>
      <c r="W863" s="348" t="str">
        <f>IF(板块成分!B865="","",板块成分!B865)</f>
        <v>1110.HK</v>
      </c>
      <c r="X863" s="270" t="str">
        <f>[1]!s_info_name(W863)</f>
        <v>金活医药集团</v>
      </c>
      <c r="Y863" s="335" t="str">
        <f>IF($Y$3="申万一级行业",[1]!s_info_industry_sw_2021(W863,公司分析!D$5,1),IF($Y$3="申万二级行业",[1]!s_info_industry_sw_2021(W863,公司分析!D$5,2),IF($Y$3="申万三级行业",[1]!s_info_industry_sw_2021(W863,公司分析!D$5,3),IF($Y$3="wind一级行业",[1]!s_info_industry_gics(W863,1),IF($Y$3="wind二级行业",[1]!s_info_industry_gics(W863,2),IF($Y$3="wind三级行业",[1]!s_info_industry_gics(W863,3),IF($Y$3="wind四级行业",[1]!s_info_industry_gics(W863,4),IF($Y$3="证监会门类行业",[1]!s_info_industry_csrc12_n(W863,公司分析!D$5,1),""))))))))</f>
        <v>保健护理产品经销商</v>
      </c>
      <c r="Z863" s="298" t="str">
        <f>IF(Y863=行业比较!$E$6,ROW(),"")</f>
        <v/>
      </c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5"/>
      <c r="AK863" s="125"/>
      <c r="AL863" s="125"/>
      <c r="AM863" s="125"/>
      <c r="AN863" s="125"/>
      <c r="AO863" s="125"/>
      <c r="AP863" s="125"/>
    </row>
    <row r="864" spans="2:42" x14ac:dyDescent="0.35">
      <c r="B864" s="125"/>
      <c r="C864" s="125"/>
      <c r="D864" s="125"/>
      <c r="E864" s="125"/>
      <c r="F864" s="125"/>
      <c r="G864" s="125"/>
      <c r="H864" s="125"/>
      <c r="I864" s="269"/>
      <c r="J864" s="134"/>
      <c r="K864" s="134"/>
      <c r="L864" s="134"/>
      <c r="M864" s="134"/>
      <c r="N864" s="286"/>
      <c r="O864" s="286"/>
      <c r="P864" s="125"/>
      <c r="Q864" s="125"/>
      <c r="R864" s="125"/>
      <c r="S864" s="125"/>
      <c r="T864" s="125"/>
      <c r="U864" s="297"/>
      <c r="V864" s="253">
        <f t="shared" si="21"/>
        <v>0</v>
      </c>
      <c r="W864" s="348" t="str">
        <f>IF(板块成分!B866="","",板块成分!B866)</f>
        <v>1111.HK</v>
      </c>
      <c r="X864" s="270" t="str">
        <f>[1]!s_info_name(W864)</f>
        <v>华视集团控股</v>
      </c>
      <c r="Y864" s="335" t="str">
        <f>IF($Y$3="申万一级行业",[1]!s_info_industry_sw_2021(W864,公司分析!D$5,1),IF($Y$3="申万二级行业",[1]!s_info_industry_sw_2021(W864,公司分析!D$5,2),IF($Y$3="申万三级行业",[1]!s_info_industry_sw_2021(W864,公司分析!D$5,3),IF($Y$3="wind一级行业",[1]!s_info_industry_gics(W864,1),IF($Y$3="wind二级行业",[1]!s_info_industry_gics(W864,2),IF($Y$3="wind三级行业",[1]!s_info_industry_gics(W864,3),IF($Y$3="wind四级行业",[1]!s_info_industry_gics(W864,4),IF($Y$3="证监会门类行业",[1]!s_info_industry_csrc12_n(W864,公司分析!D$5,1),""))))))))</f>
        <v>广告</v>
      </c>
      <c r="Z864" s="298" t="str">
        <f>IF(Y864=行业比较!$E$6,ROW(),"")</f>
        <v/>
      </c>
      <c r="AA864" s="125"/>
      <c r="AB864" s="125"/>
      <c r="AC864" s="125"/>
      <c r="AD864" s="125"/>
      <c r="AE864" s="125"/>
      <c r="AF864" s="125"/>
      <c r="AG864" s="125"/>
      <c r="AH864" s="125"/>
      <c r="AI864" s="125"/>
      <c r="AJ864" s="125"/>
      <c r="AK864" s="125"/>
      <c r="AL864" s="125"/>
      <c r="AM864" s="125"/>
      <c r="AN864" s="125"/>
      <c r="AO864" s="125"/>
      <c r="AP864" s="125"/>
    </row>
    <row r="865" spans="2:42" x14ac:dyDescent="0.35">
      <c r="B865" s="125"/>
      <c r="C865" s="125"/>
      <c r="D865" s="125"/>
      <c r="E865" s="125"/>
      <c r="F865" s="125"/>
      <c r="G865" s="125"/>
      <c r="H865" s="125"/>
      <c r="I865" s="269"/>
      <c r="J865" s="134"/>
      <c r="K865" s="134"/>
      <c r="L865" s="134"/>
      <c r="M865" s="134"/>
      <c r="N865" s="286"/>
      <c r="O865" s="286"/>
      <c r="P865" s="125"/>
      <c r="Q865" s="125"/>
      <c r="R865" s="125"/>
      <c r="S865" s="125"/>
      <c r="T865" s="125"/>
      <c r="U865" s="297"/>
      <c r="V865" s="253">
        <f t="shared" si="21"/>
        <v>0</v>
      </c>
      <c r="W865" s="348" t="str">
        <f>IF(板块成分!B867="","",板块成分!B867)</f>
        <v>1112.HK</v>
      </c>
      <c r="X865" s="270" t="str">
        <f>[1]!s_info_name(W865)</f>
        <v>H&amp;H国际控股</v>
      </c>
      <c r="Y865" s="335" t="str">
        <f>IF($Y$3="申万一级行业",[1]!s_info_industry_sw_2021(W865,公司分析!D$5,1),IF($Y$3="申万二级行业",[1]!s_info_industry_sw_2021(W865,公司分析!D$5,2),IF($Y$3="申万三级行业",[1]!s_info_industry_sw_2021(W865,公司分析!D$5,3),IF($Y$3="wind一级行业",[1]!s_info_industry_gics(W865,1),IF($Y$3="wind二级行业",[1]!s_info_industry_gics(W865,2),IF($Y$3="wind三级行业",[1]!s_info_industry_gics(W865,3),IF($Y$3="wind四级行业",[1]!s_info_industry_gics(W865,4),IF($Y$3="证监会门类行业",[1]!s_info_industry_csrc12_n(W865,公司分析!D$5,1),""))))))))</f>
        <v>保健护理产品经销商</v>
      </c>
      <c r="Z865" s="298" t="str">
        <f>IF(Y865=行业比较!$E$6,ROW(),"")</f>
        <v/>
      </c>
      <c r="AA865" s="125"/>
      <c r="AB865" s="125"/>
      <c r="AC865" s="125"/>
      <c r="AD865" s="125"/>
      <c r="AE865" s="125"/>
      <c r="AF865" s="125"/>
      <c r="AG865" s="125"/>
      <c r="AH865" s="125"/>
      <c r="AI865" s="125"/>
      <c r="AJ865" s="125"/>
      <c r="AK865" s="125"/>
      <c r="AL865" s="125"/>
      <c r="AM865" s="125"/>
      <c r="AN865" s="125"/>
      <c r="AO865" s="125"/>
      <c r="AP865" s="125"/>
    </row>
    <row r="866" spans="2:42" x14ac:dyDescent="0.35">
      <c r="B866" s="125"/>
      <c r="C866" s="125"/>
      <c r="D866" s="125"/>
      <c r="E866" s="125"/>
      <c r="F866" s="125"/>
      <c r="G866" s="125"/>
      <c r="H866" s="125"/>
      <c r="I866" s="269"/>
      <c r="J866" s="134"/>
      <c r="K866" s="134"/>
      <c r="L866" s="134"/>
      <c r="M866" s="134"/>
      <c r="N866" s="286"/>
      <c r="O866" s="286"/>
      <c r="P866" s="125"/>
      <c r="Q866" s="125"/>
      <c r="R866" s="125"/>
      <c r="S866" s="125"/>
      <c r="T866" s="125"/>
      <c r="U866" s="297"/>
      <c r="V866" s="253">
        <f t="shared" si="21"/>
        <v>0</v>
      </c>
      <c r="W866" s="348" t="str">
        <f>IF(板块成分!B868="","",板块成分!B868)</f>
        <v>1113.HK</v>
      </c>
      <c r="X866" s="270" t="str">
        <f>[1]!s_info_name(W866)</f>
        <v>长实集团</v>
      </c>
      <c r="Y866" s="335" t="str">
        <f>IF($Y$3="申万一级行业",[1]!s_info_industry_sw_2021(W866,公司分析!D$5,1),IF($Y$3="申万二级行业",[1]!s_info_industry_sw_2021(W866,公司分析!D$5,2),IF($Y$3="申万三级行业",[1]!s_info_industry_sw_2021(W866,公司分析!D$5,3),IF($Y$3="wind一级行业",[1]!s_info_industry_gics(W866,1),IF($Y$3="wind二级行业",[1]!s_info_industry_gics(W866,2),IF($Y$3="wind三级行业",[1]!s_info_industry_gics(W866,3),IF($Y$3="wind四级行业",[1]!s_info_industry_gics(W866,4),IF($Y$3="证监会门类行业",[1]!s_info_industry_csrc12_n(W866,公司分析!D$5,1),""))))))))</f>
        <v>房地产开发</v>
      </c>
      <c r="Z866" s="298" t="str">
        <f>IF(Y866=行业比较!$E$6,ROW(),"")</f>
        <v/>
      </c>
      <c r="AA866" s="125"/>
      <c r="AB866" s="125"/>
      <c r="AC866" s="125"/>
      <c r="AD866" s="125"/>
      <c r="AE866" s="125"/>
      <c r="AF866" s="125"/>
      <c r="AG866" s="125"/>
      <c r="AH866" s="125"/>
      <c r="AI866" s="125"/>
      <c r="AJ866" s="125"/>
      <c r="AK866" s="125"/>
      <c r="AL866" s="125"/>
      <c r="AM866" s="125"/>
      <c r="AN866" s="125"/>
      <c r="AO866" s="125"/>
      <c r="AP866" s="125"/>
    </row>
    <row r="867" spans="2:42" x14ac:dyDescent="0.35">
      <c r="B867" s="125"/>
      <c r="C867" s="125"/>
      <c r="D867" s="125"/>
      <c r="E867" s="125"/>
      <c r="F867" s="125"/>
      <c r="G867" s="125"/>
      <c r="H867" s="125"/>
      <c r="I867" s="269"/>
      <c r="J867" s="134"/>
      <c r="K867" s="134"/>
      <c r="L867" s="134"/>
      <c r="M867" s="134"/>
      <c r="N867" s="286"/>
      <c r="O867" s="286"/>
      <c r="P867" s="125"/>
      <c r="Q867" s="125"/>
      <c r="R867" s="125"/>
      <c r="S867" s="125"/>
      <c r="T867" s="125"/>
      <c r="U867" s="297"/>
      <c r="V867" s="253">
        <f t="shared" si="21"/>
        <v>0</v>
      </c>
      <c r="W867" s="348" t="str">
        <f>IF(板块成分!B869="","",板块成分!B869)</f>
        <v>1114.HK</v>
      </c>
      <c r="X867" s="270" t="str">
        <f>[1]!s_info_name(W867)</f>
        <v>BRILLIANCE CHI</v>
      </c>
      <c r="Y867" s="335" t="str">
        <f>IF($Y$3="申万一级行业",[1]!s_info_industry_sw_2021(W867,公司分析!D$5,1),IF($Y$3="申万二级行业",[1]!s_info_industry_sw_2021(W867,公司分析!D$5,2),IF($Y$3="申万三级行业",[1]!s_info_industry_sw_2021(W867,公司分析!D$5,3),IF($Y$3="wind一级行业",[1]!s_info_industry_gics(W867,1),IF($Y$3="wind二级行业",[1]!s_info_industry_gics(W867,2),IF($Y$3="wind三级行业",[1]!s_info_industry_gics(W867,3),IF($Y$3="wind四级行业",[1]!s_info_industry_gics(W867,4),IF($Y$3="证监会门类行业",[1]!s_info_industry_csrc12_n(W867,公司分析!D$5,1),""))))))))</f>
        <v>汽车制造</v>
      </c>
      <c r="Z867" s="298" t="str">
        <f>IF(Y867=行业比较!$E$6,ROW(),"")</f>
        <v/>
      </c>
      <c r="AA867" s="125"/>
      <c r="AB867" s="125"/>
      <c r="AC867" s="125"/>
      <c r="AD867" s="125"/>
      <c r="AE867" s="125"/>
      <c r="AF867" s="125"/>
      <c r="AG867" s="125"/>
      <c r="AH867" s="125"/>
      <c r="AI867" s="125"/>
      <c r="AJ867" s="125"/>
      <c r="AK867" s="125"/>
      <c r="AL867" s="125"/>
      <c r="AM867" s="125"/>
      <c r="AN867" s="125"/>
      <c r="AO867" s="125"/>
      <c r="AP867" s="125"/>
    </row>
    <row r="868" spans="2:42" x14ac:dyDescent="0.35">
      <c r="B868" s="125"/>
      <c r="C868" s="125"/>
      <c r="D868" s="125"/>
      <c r="E868" s="125"/>
      <c r="F868" s="125"/>
      <c r="G868" s="125"/>
      <c r="H868" s="125"/>
      <c r="I868" s="269"/>
      <c r="J868" s="134"/>
      <c r="K868" s="134"/>
      <c r="L868" s="134"/>
      <c r="M868" s="134"/>
      <c r="N868" s="286"/>
      <c r="O868" s="286"/>
      <c r="P868" s="125"/>
      <c r="Q868" s="125"/>
      <c r="R868" s="125"/>
      <c r="S868" s="125"/>
      <c r="T868" s="125"/>
      <c r="U868" s="297"/>
      <c r="V868" s="253">
        <f t="shared" si="21"/>
        <v>0</v>
      </c>
      <c r="W868" s="348" t="str">
        <f>IF(板块成分!B870="","",板块成分!B870)</f>
        <v>1115.HK</v>
      </c>
      <c r="X868" s="270" t="str">
        <f>[1]!s_info_name(W868)</f>
        <v>西藏水资源</v>
      </c>
      <c r="Y868" s="335" t="str">
        <f>IF($Y$3="申万一级行业",[1]!s_info_industry_sw_2021(W868,公司分析!D$5,1),IF($Y$3="申万二级行业",[1]!s_info_industry_sw_2021(W868,公司分析!D$5,2),IF($Y$3="申万三级行业",[1]!s_info_industry_sw_2021(W868,公司分析!D$5,3),IF($Y$3="wind一级行业",[1]!s_info_industry_gics(W868,1),IF($Y$3="wind二级行业",[1]!s_info_industry_gics(W868,2),IF($Y$3="wind三级行业",[1]!s_info_industry_gics(W868,3),IF($Y$3="wind四级行业",[1]!s_info_industry_gics(W868,4),IF($Y$3="证监会门类行业",[1]!s_info_industry_csrc12_n(W868,公司分析!D$5,1),""))))))))</f>
        <v>软饮料</v>
      </c>
      <c r="Z868" s="298" t="str">
        <f>IF(Y868=行业比较!$E$6,ROW(),"")</f>
        <v/>
      </c>
      <c r="AA868" s="125"/>
      <c r="AB868" s="125"/>
      <c r="AC868" s="125"/>
      <c r="AD868" s="125"/>
      <c r="AE868" s="125"/>
      <c r="AF868" s="125"/>
      <c r="AG868" s="125"/>
      <c r="AH868" s="125"/>
      <c r="AI868" s="125"/>
      <c r="AJ868" s="125"/>
      <c r="AK868" s="125"/>
      <c r="AL868" s="125"/>
      <c r="AM868" s="125"/>
      <c r="AN868" s="125"/>
      <c r="AO868" s="125"/>
      <c r="AP868" s="125"/>
    </row>
    <row r="869" spans="2:42" x14ac:dyDescent="0.35">
      <c r="B869" s="125"/>
      <c r="C869" s="125"/>
      <c r="D869" s="125"/>
      <c r="E869" s="125"/>
      <c r="F869" s="125"/>
      <c r="G869" s="125"/>
      <c r="H869" s="125"/>
      <c r="I869" s="269"/>
      <c r="J869" s="134"/>
      <c r="K869" s="134"/>
      <c r="L869" s="134"/>
      <c r="M869" s="134"/>
      <c r="N869" s="286"/>
      <c r="O869" s="286"/>
      <c r="P869" s="125"/>
      <c r="Q869" s="125"/>
      <c r="R869" s="125"/>
      <c r="S869" s="125"/>
      <c r="T869" s="125"/>
      <c r="U869" s="297"/>
      <c r="V869" s="253">
        <f t="shared" si="21"/>
        <v>0</v>
      </c>
      <c r="W869" s="348" t="str">
        <f>IF(板块成分!B871="","",板块成分!B871)</f>
        <v>1116.HK</v>
      </c>
      <c r="X869" s="270" t="str">
        <f>[1]!s_info_name(W869)</f>
        <v>MAYER HOLDINGS</v>
      </c>
      <c r="Y869" s="335" t="str">
        <f>IF($Y$3="申万一级行业",[1]!s_info_industry_sw_2021(W869,公司分析!D$5,1),IF($Y$3="申万二级行业",[1]!s_info_industry_sw_2021(W869,公司分析!D$5,2),IF($Y$3="申万三级行业",[1]!s_info_industry_sw_2021(W869,公司分析!D$5,3),IF($Y$3="wind一级行业",[1]!s_info_industry_gics(W869,1),IF($Y$3="wind二级行业",[1]!s_info_industry_gics(W869,2),IF($Y$3="wind三级行业",[1]!s_info_industry_gics(W869,3),IF($Y$3="wind四级行业",[1]!s_info_industry_gics(W869,4),IF($Y$3="证监会门类行业",[1]!s_info_industry_csrc12_n(W869,公司分析!D$5,1),""))))))))</f>
        <v>钢铁</v>
      </c>
      <c r="Z869" s="298" t="str">
        <f>IF(Y869=行业比较!$E$6,ROW(),"")</f>
        <v/>
      </c>
      <c r="AA869" s="125"/>
      <c r="AB869" s="125"/>
      <c r="AC869" s="125"/>
      <c r="AD869" s="125"/>
      <c r="AE869" s="125"/>
      <c r="AF869" s="125"/>
      <c r="AG869" s="125"/>
      <c r="AH869" s="125"/>
      <c r="AI869" s="125"/>
      <c r="AJ869" s="125"/>
      <c r="AK869" s="125"/>
      <c r="AL869" s="125"/>
      <c r="AM869" s="125"/>
      <c r="AN869" s="125"/>
      <c r="AO869" s="125"/>
      <c r="AP869" s="125"/>
    </row>
    <row r="870" spans="2:42" x14ac:dyDescent="0.35">
      <c r="B870" s="125"/>
      <c r="C870" s="125"/>
      <c r="D870" s="125"/>
      <c r="E870" s="125"/>
      <c r="F870" s="125"/>
      <c r="G870" s="125"/>
      <c r="H870" s="125"/>
      <c r="I870" s="269"/>
      <c r="J870" s="134"/>
      <c r="K870" s="134"/>
      <c r="L870" s="134"/>
      <c r="M870" s="134"/>
      <c r="N870" s="286"/>
      <c r="O870" s="286"/>
      <c r="P870" s="125"/>
      <c r="Q870" s="125"/>
      <c r="R870" s="125"/>
      <c r="S870" s="125"/>
      <c r="T870" s="125"/>
      <c r="U870" s="297"/>
      <c r="V870" s="253">
        <f t="shared" si="21"/>
        <v>0</v>
      </c>
      <c r="W870" s="348" t="str">
        <f>IF(板块成分!B872="","",板块成分!B872)</f>
        <v>1117.HK</v>
      </c>
      <c r="X870" s="270" t="str">
        <f>[1]!s_info_name(W870)</f>
        <v>现代牧业</v>
      </c>
      <c r="Y870" s="335" t="str">
        <f>IF($Y$3="申万一级行业",[1]!s_info_industry_sw_2021(W870,公司分析!D$5,1),IF($Y$3="申万二级行业",[1]!s_info_industry_sw_2021(W870,公司分析!D$5,2),IF($Y$3="申万三级行业",[1]!s_info_industry_sw_2021(W870,公司分析!D$5,3),IF($Y$3="wind一级行业",[1]!s_info_industry_gics(W870,1),IF($Y$3="wind二级行业",[1]!s_info_industry_gics(W870,2),IF($Y$3="wind三级行业",[1]!s_info_industry_gics(W870,3),IF($Y$3="wind四级行业",[1]!s_info_industry_gics(W870,4),IF($Y$3="证监会门类行业",[1]!s_info_industry_csrc12_n(W870,公司分析!D$5,1),""))))))))</f>
        <v>农产品</v>
      </c>
      <c r="Z870" s="298" t="str">
        <f>IF(Y870=行业比较!$E$6,ROW(),"")</f>
        <v/>
      </c>
      <c r="AA870" s="125"/>
      <c r="AB870" s="125"/>
      <c r="AC870" s="125"/>
      <c r="AD870" s="125"/>
      <c r="AE870" s="125"/>
      <c r="AF870" s="125"/>
      <c r="AG870" s="125"/>
      <c r="AH870" s="125"/>
      <c r="AI870" s="125"/>
      <c r="AJ870" s="125"/>
      <c r="AK870" s="125"/>
      <c r="AL870" s="125"/>
      <c r="AM870" s="125"/>
      <c r="AN870" s="125"/>
      <c r="AO870" s="125"/>
      <c r="AP870" s="125"/>
    </row>
    <row r="871" spans="2:42" x14ac:dyDescent="0.35">
      <c r="B871" s="125"/>
      <c r="C871" s="125"/>
      <c r="D871" s="125"/>
      <c r="E871" s="125"/>
      <c r="F871" s="125"/>
      <c r="G871" s="125"/>
      <c r="H871" s="125"/>
      <c r="I871" s="269"/>
      <c r="J871" s="134"/>
      <c r="K871" s="134"/>
      <c r="L871" s="134"/>
      <c r="M871" s="134"/>
      <c r="N871" s="286"/>
      <c r="O871" s="286"/>
      <c r="P871" s="125"/>
      <c r="Q871" s="125"/>
      <c r="R871" s="125"/>
      <c r="S871" s="125"/>
      <c r="T871" s="125"/>
      <c r="U871" s="297"/>
      <c r="V871" s="253">
        <f t="shared" si="21"/>
        <v>0</v>
      </c>
      <c r="W871" s="348" t="str">
        <f>IF(板块成分!B873="","",板块成分!B873)</f>
        <v>1118.HK</v>
      </c>
      <c r="X871" s="270" t="str">
        <f>[1]!s_info_name(W871)</f>
        <v>高力集团</v>
      </c>
      <c r="Y871" s="335" t="str">
        <f>IF($Y$3="申万一级行业",[1]!s_info_industry_sw_2021(W871,公司分析!D$5,1),IF($Y$3="申万二级行业",[1]!s_info_industry_sw_2021(W871,公司分析!D$5,2),IF($Y$3="申万三级行业",[1]!s_info_industry_sw_2021(W871,公司分析!D$5,3),IF($Y$3="wind一级行业",[1]!s_info_industry_gics(W871,1),IF($Y$3="wind二级行业",[1]!s_info_industry_gics(W871,2),IF($Y$3="wind三级行业",[1]!s_info_industry_gics(W871,3),IF($Y$3="wind四级行业",[1]!s_info_industry_gics(W871,4),IF($Y$3="证监会门类行业",[1]!s_info_industry_csrc12_n(W871,公司分析!D$5,1),""))))))))</f>
        <v>钢铁</v>
      </c>
      <c r="Z871" s="298" t="str">
        <f>IF(Y871=行业比较!$E$6,ROW(),"")</f>
        <v/>
      </c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  <c r="AN871" s="125"/>
      <c r="AO871" s="125"/>
      <c r="AP871" s="125"/>
    </row>
    <row r="872" spans="2:42" x14ac:dyDescent="0.35">
      <c r="B872" s="125"/>
      <c r="C872" s="125"/>
      <c r="D872" s="125"/>
      <c r="E872" s="125"/>
      <c r="F872" s="125"/>
      <c r="G872" s="125"/>
      <c r="H872" s="125"/>
      <c r="I872" s="269"/>
      <c r="J872" s="134"/>
      <c r="K872" s="134"/>
      <c r="L872" s="134"/>
      <c r="M872" s="134"/>
      <c r="N872" s="286"/>
      <c r="O872" s="286"/>
      <c r="P872" s="125"/>
      <c r="Q872" s="125"/>
      <c r="R872" s="125"/>
      <c r="S872" s="125"/>
      <c r="T872" s="125"/>
      <c r="U872" s="297"/>
      <c r="V872" s="253">
        <f t="shared" si="21"/>
        <v>0</v>
      </c>
      <c r="W872" s="348" t="str">
        <f>IF(板块成分!B874="","",板块成分!B874)</f>
        <v>1119.HK</v>
      </c>
      <c r="X872" s="270" t="str">
        <f>[1]!s_info_name(W872)</f>
        <v>创梦天地</v>
      </c>
      <c r="Y872" s="335" t="str">
        <f>IF($Y$3="申万一级行业",[1]!s_info_industry_sw_2021(W872,公司分析!D$5,1),IF($Y$3="申万二级行业",[1]!s_info_industry_sw_2021(W872,公司分析!D$5,2),IF($Y$3="申万三级行业",[1]!s_info_industry_sw_2021(W872,公司分析!D$5,3),IF($Y$3="wind一级行业",[1]!s_info_industry_gics(W872,1),IF($Y$3="wind二级行业",[1]!s_info_industry_gics(W872,2),IF($Y$3="wind三级行业",[1]!s_info_industry_gics(W872,3),IF($Y$3="wind四级行业",[1]!s_info_industry_gics(W872,4),IF($Y$3="证监会门类行业",[1]!s_info_industry_csrc12_n(W872,公司分析!D$5,1),""))))))))</f>
        <v>家庭娱乐软件</v>
      </c>
      <c r="Z872" s="298" t="str">
        <f>IF(Y872=行业比较!$E$6,ROW(),"")</f>
        <v/>
      </c>
      <c r="AA872" s="125"/>
      <c r="AB872" s="125"/>
      <c r="AC872" s="125"/>
      <c r="AD872" s="125"/>
      <c r="AE872" s="125"/>
      <c r="AF872" s="125"/>
      <c r="AG872" s="125"/>
      <c r="AH872" s="125"/>
      <c r="AI872" s="125"/>
      <c r="AJ872" s="125"/>
      <c r="AK872" s="125"/>
      <c r="AL872" s="125"/>
      <c r="AM872" s="125"/>
      <c r="AN872" s="125"/>
      <c r="AO872" s="125"/>
      <c r="AP872" s="125"/>
    </row>
    <row r="873" spans="2:42" x14ac:dyDescent="0.35">
      <c r="B873" s="125"/>
      <c r="C873" s="125"/>
      <c r="D873" s="125"/>
      <c r="E873" s="125"/>
      <c r="F873" s="125"/>
      <c r="G873" s="125"/>
      <c r="H873" s="125"/>
      <c r="I873" s="269"/>
      <c r="J873" s="134"/>
      <c r="K873" s="134"/>
      <c r="L873" s="134"/>
      <c r="M873" s="134"/>
      <c r="N873" s="286"/>
      <c r="O873" s="286"/>
      <c r="P873" s="125"/>
      <c r="Q873" s="125"/>
      <c r="R873" s="125"/>
      <c r="S873" s="125"/>
      <c r="T873" s="125"/>
      <c r="U873" s="297"/>
      <c r="V873" s="253">
        <f t="shared" si="21"/>
        <v>0</v>
      </c>
      <c r="W873" s="348" t="str">
        <f>IF(板块成分!B875="","",板块成分!B875)</f>
        <v>1120.HK</v>
      </c>
      <c r="X873" s="270" t="str">
        <f>[1]!s_info_name(W873)</f>
        <v>雅视光学</v>
      </c>
      <c r="Y873" s="335" t="str">
        <f>IF($Y$3="申万一级行业",[1]!s_info_industry_sw_2021(W873,公司分析!D$5,1),IF($Y$3="申万二级行业",[1]!s_info_industry_sw_2021(W873,公司分析!D$5,2),IF($Y$3="申万三级行业",[1]!s_info_industry_sw_2021(W873,公司分析!D$5,3),IF($Y$3="wind一级行业",[1]!s_info_industry_gics(W873,1),IF($Y$3="wind二级行业",[1]!s_info_industry_gics(W873,2),IF($Y$3="wind三级行业",[1]!s_info_industry_gics(W873,3),IF($Y$3="wind四级行业",[1]!s_info_industry_gics(W873,4),IF($Y$3="证监会门类行业",[1]!s_info_industry_csrc12_n(W873,公司分析!D$5,1),""))))))))</f>
        <v>休闲用品</v>
      </c>
      <c r="Z873" s="298" t="str">
        <f>IF(Y873=行业比较!$E$6,ROW(),"")</f>
        <v/>
      </c>
      <c r="AA873" s="125"/>
      <c r="AB873" s="125"/>
      <c r="AC873" s="125"/>
      <c r="AD873" s="125"/>
      <c r="AE873" s="125"/>
      <c r="AF873" s="125"/>
      <c r="AG873" s="125"/>
      <c r="AH873" s="125"/>
      <c r="AI873" s="125"/>
      <c r="AJ873" s="125"/>
      <c r="AK873" s="125"/>
      <c r="AL873" s="125"/>
      <c r="AM873" s="125"/>
      <c r="AN873" s="125"/>
      <c r="AO873" s="125"/>
      <c r="AP873" s="125"/>
    </row>
    <row r="874" spans="2:42" x14ac:dyDescent="0.35">
      <c r="B874" s="125"/>
      <c r="C874" s="125"/>
      <c r="D874" s="125"/>
      <c r="E874" s="125"/>
      <c r="F874" s="125"/>
      <c r="G874" s="125"/>
      <c r="H874" s="125"/>
      <c r="I874" s="269"/>
      <c r="J874" s="134"/>
      <c r="K874" s="134"/>
      <c r="L874" s="134"/>
      <c r="M874" s="134"/>
      <c r="N874" s="286"/>
      <c r="O874" s="286"/>
      <c r="P874" s="125"/>
      <c r="Q874" s="125"/>
      <c r="R874" s="125"/>
      <c r="S874" s="125"/>
      <c r="T874" s="125"/>
      <c r="U874" s="297"/>
      <c r="V874" s="253">
        <f t="shared" si="21"/>
        <v>0</v>
      </c>
      <c r="W874" s="348" t="str">
        <f>IF(板块成分!B876="","",板块成分!B876)</f>
        <v>1121.HK</v>
      </c>
      <c r="X874" s="270" t="str">
        <f>[1]!s_info_name(W874)</f>
        <v>金阳新能源</v>
      </c>
      <c r="Y874" s="335" t="str">
        <f>IF($Y$3="申万一级行业",[1]!s_info_industry_sw_2021(W874,公司分析!D$5,1),IF($Y$3="申万二级行业",[1]!s_info_industry_sw_2021(W874,公司分析!D$5,2),IF($Y$3="申万三级行业",[1]!s_info_industry_sw_2021(W874,公司分析!D$5,3),IF($Y$3="wind一级行业",[1]!s_info_industry_gics(W874,1),IF($Y$3="wind二级行业",[1]!s_info_industry_gics(W874,2),IF($Y$3="wind三级行业",[1]!s_info_industry_gics(W874,3),IF($Y$3="wind四级行业",[1]!s_info_industry_gics(W874,4),IF($Y$3="证监会门类行业",[1]!s_info_industry_csrc12_n(W874,公司分析!D$5,1),""))))))))</f>
        <v>鞋类</v>
      </c>
      <c r="Z874" s="298" t="str">
        <f>IF(Y874=行业比较!$E$6,ROW(),"")</f>
        <v/>
      </c>
      <c r="AA874" s="125"/>
      <c r="AB874" s="125"/>
      <c r="AC874" s="125"/>
      <c r="AD874" s="125"/>
      <c r="AE874" s="125"/>
      <c r="AF874" s="125"/>
      <c r="AG874" s="125"/>
      <c r="AH874" s="125"/>
      <c r="AI874" s="125"/>
      <c r="AJ874" s="125"/>
      <c r="AK874" s="125"/>
      <c r="AL874" s="125"/>
      <c r="AM874" s="125"/>
      <c r="AN874" s="125"/>
      <c r="AO874" s="125"/>
      <c r="AP874" s="125"/>
    </row>
    <row r="875" spans="2:42" x14ac:dyDescent="0.35">
      <c r="B875" s="125"/>
      <c r="C875" s="125"/>
      <c r="D875" s="125"/>
      <c r="E875" s="125"/>
      <c r="F875" s="125"/>
      <c r="G875" s="125"/>
      <c r="H875" s="125"/>
      <c r="I875" s="269"/>
      <c r="J875" s="134"/>
      <c r="K875" s="134"/>
      <c r="L875" s="134"/>
      <c r="M875" s="134"/>
      <c r="N875" s="286"/>
      <c r="O875" s="286"/>
      <c r="P875" s="125"/>
      <c r="Q875" s="125"/>
      <c r="R875" s="125"/>
      <c r="S875" s="125"/>
      <c r="T875" s="125"/>
      <c r="U875" s="297"/>
      <c r="V875" s="253">
        <f t="shared" si="21"/>
        <v>0</v>
      </c>
      <c r="W875" s="348" t="str">
        <f>IF(板块成分!B877="","",板块成分!B877)</f>
        <v>1122.HK</v>
      </c>
      <c r="X875" s="270" t="str">
        <f>[1]!s_info_name(W875)</f>
        <v>庆铃汽车股份</v>
      </c>
      <c r="Y875" s="335" t="str">
        <f>IF($Y$3="申万一级行业",[1]!s_info_industry_sw_2021(W875,公司分析!D$5,1),IF($Y$3="申万二级行业",[1]!s_info_industry_sw_2021(W875,公司分析!D$5,2),IF($Y$3="申万三级行业",[1]!s_info_industry_sw_2021(W875,公司分析!D$5,3),IF($Y$3="wind一级行业",[1]!s_info_industry_gics(W875,1),IF($Y$3="wind二级行业",[1]!s_info_industry_gics(W875,2),IF($Y$3="wind三级行业",[1]!s_info_industry_gics(W875,3),IF($Y$3="wind四级行业",[1]!s_info_industry_gics(W875,4),IF($Y$3="证监会门类行业",[1]!s_info_industry_csrc12_n(W875,公司分析!D$5,1),""))))))))</f>
        <v>汽车制造</v>
      </c>
      <c r="Z875" s="298" t="str">
        <f>IF(Y875=行业比较!$E$6,ROW(),"")</f>
        <v/>
      </c>
      <c r="AA875" s="125"/>
      <c r="AB875" s="125"/>
      <c r="AC875" s="125"/>
      <c r="AD875" s="125"/>
      <c r="AE875" s="125"/>
      <c r="AF875" s="125"/>
      <c r="AG875" s="125"/>
      <c r="AH875" s="125"/>
      <c r="AI875" s="125"/>
      <c r="AJ875" s="125"/>
      <c r="AK875" s="125"/>
      <c r="AL875" s="125"/>
      <c r="AM875" s="125"/>
      <c r="AN875" s="125"/>
      <c r="AO875" s="125"/>
      <c r="AP875" s="125"/>
    </row>
    <row r="876" spans="2:42" x14ac:dyDescent="0.35">
      <c r="B876" s="125"/>
      <c r="C876" s="125"/>
      <c r="D876" s="125"/>
      <c r="E876" s="125"/>
      <c r="F876" s="125"/>
      <c r="G876" s="125"/>
      <c r="H876" s="125"/>
      <c r="I876" s="269"/>
      <c r="J876" s="134"/>
      <c r="K876" s="134"/>
      <c r="L876" s="134"/>
      <c r="M876" s="134"/>
      <c r="N876" s="286"/>
      <c r="O876" s="286"/>
      <c r="P876" s="125"/>
      <c r="Q876" s="125"/>
      <c r="R876" s="125"/>
      <c r="S876" s="125"/>
      <c r="T876" s="125"/>
      <c r="U876" s="297"/>
      <c r="V876" s="253">
        <f t="shared" si="21"/>
        <v>0</v>
      </c>
      <c r="W876" s="348" t="str">
        <f>IF(板块成分!B878="","",板块成分!B878)</f>
        <v>1123.HK</v>
      </c>
      <c r="X876" s="270" t="str">
        <f>[1]!s_info_name(W876)</f>
        <v>中港照相</v>
      </c>
      <c r="Y876" s="335" t="str">
        <f>IF($Y$3="申万一级行业",[1]!s_info_industry_sw_2021(W876,公司分析!D$5,1),IF($Y$3="申万二级行业",[1]!s_info_industry_sw_2021(W876,公司分析!D$5,2),IF($Y$3="申万三级行业",[1]!s_info_industry_sw_2021(W876,公司分析!D$5,3),IF($Y$3="wind一级行业",[1]!s_info_industry_gics(W876,1),IF($Y$3="wind二级行业",[1]!s_info_industry_gics(W876,2),IF($Y$3="wind三级行业",[1]!s_info_industry_gics(W876,3),IF($Y$3="wind四级行业",[1]!s_info_industry_gics(W876,4),IF($Y$3="证监会门类行业",[1]!s_info_industry_csrc12_n(W876,公司分析!D$5,1),""))))))))</f>
        <v>消费品经销商</v>
      </c>
      <c r="Z876" s="298" t="str">
        <f>IF(Y876=行业比较!$E$6,ROW(),"")</f>
        <v/>
      </c>
      <c r="AA876" s="125"/>
      <c r="AB876" s="125"/>
      <c r="AC876" s="125"/>
      <c r="AD876" s="125"/>
      <c r="AE876" s="125"/>
      <c r="AF876" s="125"/>
      <c r="AG876" s="125"/>
      <c r="AH876" s="125"/>
      <c r="AI876" s="125"/>
      <c r="AJ876" s="125"/>
      <c r="AK876" s="125"/>
      <c r="AL876" s="125"/>
      <c r="AM876" s="125"/>
      <c r="AN876" s="125"/>
      <c r="AO876" s="125"/>
      <c r="AP876" s="125"/>
    </row>
    <row r="877" spans="2:42" x14ac:dyDescent="0.35">
      <c r="B877" s="125"/>
      <c r="C877" s="125"/>
      <c r="D877" s="125"/>
      <c r="E877" s="125"/>
      <c r="F877" s="125"/>
      <c r="G877" s="125"/>
      <c r="H877" s="125"/>
      <c r="I877" s="269"/>
      <c r="J877" s="134"/>
      <c r="K877" s="134"/>
      <c r="L877" s="134"/>
      <c r="M877" s="134"/>
      <c r="N877" s="286"/>
      <c r="O877" s="286"/>
      <c r="P877" s="125"/>
      <c r="Q877" s="125"/>
      <c r="R877" s="125"/>
      <c r="S877" s="125"/>
      <c r="T877" s="125"/>
      <c r="U877" s="297"/>
      <c r="V877" s="253">
        <f t="shared" si="21"/>
        <v>0</v>
      </c>
      <c r="W877" s="348" t="str">
        <f>IF(板块成分!B879="","",板块成分!B879)</f>
        <v>1124.HK</v>
      </c>
      <c r="X877" s="270" t="str">
        <f>[1]!s_info_name(W877)</f>
        <v>沿海家园</v>
      </c>
      <c r="Y877" s="335" t="str">
        <f>IF($Y$3="申万一级行业",[1]!s_info_industry_sw_2021(W877,公司分析!D$5,1),IF($Y$3="申万二级行业",[1]!s_info_industry_sw_2021(W877,公司分析!D$5,2),IF($Y$3="申万三级行业",[1]!s_info_industry_sw_2021(W877,公司分析!D$5,3),IF($Y$3="wind一级行业",[1]!s_info_industry_gics(W877,1),IF($Y$3="wind二级行业",[1]!s_info_industry_gics(W877,2),IF($Y$3="wind三级行业",[1]!s_info_industry_gics(W877,3),IF($Y$3="wind四级行业",[1]!s_info_industry_gics(W877,4),IF($Y$3="证监会门类行业",[1]!s_info_industry_csrc12_n(W877,公司分析!D$5,1),""))))))))</f>
        <v>房地产开发</v>
      </c>
      <c r="Z877" s="298" t="str">
        <f>IF(Y877=行业比较!$E$6,ROW(),"")</f>
        <v/>
      </c>
      <c r="AA877" s="125"/>
      <c r="AB877" s="125"/>
      <c r="AC877" s="125"/>
      <c r="AD877" s="125"/>
      <c r="AE877" s="125"/>
      <c r="AF877" s="125"/>
      <c r="AG877" s="125"/>
      <c r="AH877" s="125"/>
      <c r="AI877" s="125"/>
      <c r="AJ877" s="125"/>
      <c r="AK877" s="125"/>
      <c r="AL877" s="125"/>
      <c r="AM877" s="125"/>
      <c r="AN877" s="125"/>
      <c r="AO877" s="125"/>
      <c r="AP877" s="125"/>
    </row>
    <row r="878" spans="2:42" x14ac:dyDescent="0.35">
      <c r="B878" s="125"/>
      <c r="C878" s="125"/>
      <c r="D878" s="125"/>
      <c r="E878" s="125"/>
      <c r="F878" s="125"/>
      <c r="G878" s="125"/>
      <c r="H878" s="125"/>
      <c r="I878" s="269"/>
      <c r="J878" s="134"/>
      <c r="K878" s="134"/>
      <c r="L878" s="134"/>
      <c r="M878" s="134"/>
      <c r="N878" s="286"/>
      <c r="O878" s="286"/>
      <c r="P878" s="125"/>
      <c r="Q878" s="125"/>
      <c r="R878" s="125"/>
      <c r="S878" s="125"/>
      <c r="T878" s="125"/>
      <c r="U878" s="297"/>
      <c r="V878" s="253">
        <f t="shared" si="21"/>
        <v>0</v>
      </c>
      <c r="W878" s="348" t="str">
        <f>IF(板块成分!B880="","",板块成分!B880)</f>
        <v>1125.HK</v>
      </c>
      <c r="X878" s="270" t="str">
        <f>[1]!s_info_name(W878)</f>
        <v>丽丰控股</v>
      </c>
      <c r="Y878" s="335" t="str">
        <f>IF($Y$3="申万一级行业",[1]!s_info_industry_sw_2021(W878,公司分析!D$5,1),IF($Y$3="申万二级行业",[1]!s_info_industry_sw_2021(W878,公司分析!D$5,2),IF($Y$3="申万三级行业",[1]!s_info_industry_sw_2021(W878,公司分析!D$5,3),IF($Y$3="wind一级行业",[1]!s_info_industry_gics(W878,1),IF($Y$3="wind二级行业",[1]!s_info_industry_gics(W878,2),IF($Y$3="wind三级行业",[1]!s_info_industry_gics(W878,3),IF($Y$3="wind四级行业",[1]!s_info_industry_gics(W878,4),IF($Y$3="证监会门类行业",[1]!s_info_industry_csrc12_n(W878,公司分析!D$5,1),""))))))))</f>
        <v>房地产开发</v>
      </c>
      <c r="Z878" s="298" t="str">
        <f>IF(Y878=行业比较!$E$6,ROW(),"")</f>
        <v/>
      </c>
      <c r="AA878" s="125"/>
      <c r="AB878" s="125"/>
      <c r="AC878" s="125"/>
      <c r="AD878" s="125"/>
      <c r="AE878" s="125"/>
      <c r="AF878" s="125"/>
      <c r="AG878" s="125"/>
      <c r="AH878" s="125"/>
      <c r="AI878" s="125"/>
      <c r="AJ878" s="125"/>
      <c r="AK878" s="125"/>
      <c r="AL878" s="125"/>
      <c r="AM878" s="125"/>
      <c r="AN878" s="125"/>
      <c r="AO878" s="125"/>
      <c r="AP878" s="125"/>
    </row>
    <row r="879" spans="2:42" x14ac:dyDescent="0.35">
      <c r="B879" s="125"/>
      <c r="C879" s="125"/>
      <c r="D879" s="125"/>
      <c r="E879" s="125"/>
      <c r="F879" s="125"/>
      <c r="G879" s="125"/>
      <c r="H879" s="125"/>
      <c r="I879" s="269"/>
      <c r="J879" s="134"/>
      <c r="K879" s="134"/>
      <c r="L879" s="134"/>
      <c r="M879" s="134"/>
      <c r="N879" s="286"/>
      <c r="O879" s="286"/>
      <c r="P879" s="125"/>
      <c r="Q879" s="125"/>
      <c r="R879" s="125"/>
      <c r="S879" s="125"/>
      <c r="T879" s="125"/>
      <c r="U879" s="297"/>
      <c r="V879" s="253">
        <f t="shared" si="21"/>
        <v>0</v>
      </c>
      <c r="W879" s="348" t="str">
        <f>IF(板块成分!B881="","",板块成分!B881)</f>
        <v>1126.HK</v>
      </c>
      <c r="X879" s="270" t="str">
        <f>[1]!s_info_name(W879)</f>
        <v>德林国际</v>
      </c>
      <c r="Y879" s="335" t="str">
        <f>IF($Y$3="申万一级行业",[1]!s_info_industry_sw_2021(W879,公司分析!D$5,1),IF($Y$3="申万二级行业",[1]!s_info_industry_sw_2021(W879,公司分析!D$5,2),IF($Y$3="申万三级行业",[1]!s_info_industry_sw_2021(W879,公司分析!D$5,3),IF($Y$3="wind一级行业",[1]!s_info_industry_gics(W879,1),IF($Y$3="wind二级行业",[1]!s_info_industry_gics(W879,2),IF($Y$3="wind三级行业",[1]!s_info_industry_gics(W879,3),IF($Y$3="wind四级行业",[1]!s_info_industry_gics(W879,4),IF($Y$3="证监会门类行业",[1]!s_info_industry_csrc12_n(W879,公司分析!D$5,1),""))))))))</f>
        <v>休闲用品</v>
      </c>
      <c r="Z879" s="298" t="str">
        <f>IF(Y879=行业比较!$E$6,ROW(),"")</f>
        <v/>
      </c>
      <c r="AA879" s="125"/>
      <c r="AB879" s="125"/>
      <c r="AC879" s="125"/>
      <c r="AD879" s="125"/>
      <c r="AE879" s="125"/>
      <c r="AF879" s="125"/>
      <c r="AG879" s="125"/>
      <c r="AH879" s="125"/>
      <c r="AI879" s="125"/>
      <c r="AJ879" s="125"/>
      <c r="AK879" s="125"/>
      <c r="AL879" s="125"/>
      <c r="AM879" s="125"/>
      <c r="AN879" s="125"/>
      <c r="AO879" s="125"/>
      <c r="AP879" s="125"/>
    </row>
    <row r="880" spans="2:42" x14ac:dyDescent="0.35">
      <c r="B880" s="125"/>
      <c r="C880" s="125"/>
      <c r="D880" s="125"/>
      <c r="E880" s="125"/>
      <c r="F880" s="125"/>
      <c r="G880" s="125"/>
      <c r="H880" s="125"/>
      <c r="I880" s="269"/>
      <c r="J880" s="134"/>
      <c r="K880" s="134"/>
      <c r="L880" s="134"/>
      <c r="M880" s="134"/>
      <c r="N880" s="286"/>
      <c r="O880" s="286"/>
      <c r="P880" s="125"/>
      <c r="Q880" s="125"/>
      <c r="R880" s="125"/>
      <c r="S880" s="125"/>
      <c r="T880" s="125"/>
      <c r="U880" s="297"/>
      <c r="V880" s="253">
        <f t="shared" si="21"/>
        <v>0</v>
      </c>
      <c r="W880" s="348" t="str">
        <f>IF(板块成分!B882="","",板块成分!B882)</f>
        <v>1127.HK</v>
      </c>
      <c r="X880" s="270" t="str">
        <f>[1]!s_info_name(W880)</f>
        <v>狮子山集团</v>
      </c>
      <c r="Y880" s="335" t="str">
        <f>IF($Y$3="申万一级行业",[1]!s_info_industry_sw_2021(W880,公司分析!D$5,1),IF($Y$3="申万二级行业",[1]!s_info_industry_sw_2021(W880,公司分析!D$5,2),IF($Y$3="申万三级行业",[1]!s_info_industry_sw_2021(W880,公司分析!D$5,3),IF($Y$3="wind一级行业",[1]!s_info_industry_gics(W880,1),IF($Y$3="wind二级行业",[1]!s_info_industry_gics(W880,2),IF($Y$3="wind三级行业",[1]!s_info_industry_gics(W880,3),IF($Y$3="wind四级行业",[1]!s_info_industry_gics(W880,4),IF($Y$3="证监会门类行业",[1]!s_info_industry_csrc12_n(W880,公司分析!D$5,1),""))))))))</f>
        <v>商业印刷</v>
      </c>
      <c r="Z880" s="298" t="str">
        <f>IF(Y880=行业比较!$E$6,ROW(),"")</f>
        <v/>
      </c>
      <c r="AA880" s="125"/>
      <c r="AB880" s="125"/>
      <c r="AC880" s="125"/>
      <c r="AD880" s="125"/>
      <c r="AE880" s="125"/>
      <c r="AF880" s="125"/>
      <c r="AG880" s="125"/>
      <c r="AH880" s="125"/>
      <c r="AI880" s="125"/>
      <c r="AJ880" s="125"/>
      <c r="AK880" s="125"/>
      <c r="AL880" s="125"/>
      <c r="AM880" s="125"/>
      <c r="AN880" s="125"/>
      <c r="AO880" s="125"/>
      <c r="AP880" s="125"/>
    </row>
    <row r="881" spans="2:42" x14ac:dyDescent="0.35">
      <c r="B881" s="125"/>
      <c r="C881" s="125"/>
      <c r="D881" s="125"/>
      <c r="E881" s="125"/>
      <c r="F881" s="125"/>
      <c r="G881" s="125"/>
      <c r="H881" s="125"/>
      <c r="I881" s="269"/>
      <c r="J881" s="134"/>
      <c r="K881" s="134"/>
      <c r="L881" s="134"/>
      <c r="M881" s="134"/>
      <c r="N881" s="286"/>
      <c r="O881" s="286"/>
      <c r="P881" s="125"/>
      <c r="Q881" s="125"/>
      <c r="R881" s="125"/>
      <c r="S881" s="125"/>
      <c r="T881" s="125"/>
      <c r="U881" s="297"/>
      <c r="V881" s="253">
        <f t="shared" si="21"/>
        <v>0</v>
      </c>
      <c r="W881" s="348" t="str">
        <f>IF(板块成分!B883="","",板块成分!B883)</f>
        <v>1128.HK</v>
      </c>
      <c r="X881" s="270" t="str">
        <f>[1]!s_info_name(W881)</f>
        <v>永利澳门</v>
      </c>
      <c r="Y881" s="335" t="str">
        <f>IF($Y$3="申万一级行业",[1]!s_info_industry_sw_2021(W881,公司分析!D$5,1),IF($Y$3="申万二级行业",[1]!s_info_industry_sw_2021(W881,公司分析!D$5,2),IF($Y$3="申万三级行业",[1]!s_info_industry_sw_2021(W881,公司分析!D$5,3),IF($Y$3="wind一级行业",[1]!s_info_industry_gics(W881,1),IF($Y$3="wind二级行业",[1]!s_info_industry_gics(W881,2),IF($Y$3="wind三级行业",[1]!s_info_industry_gics(W881,3),IF($Y$3="wind四级行业",[1]!s_info_industry_gics(W881,4),IF($Y$3="证监会门类行业",[1]!s_info_industry_csrc12_n(W881,公司分析!D$5,1),""))))))))</f>
        <v>赌场与赌博</v>
      </c>
      <c r="Z881" s="298" t="str">
        <f>IF(Y881=行业比较!$E$6,ROW(),"")</f>
        <v/>
      </c>
      <c r="AA881" s="125"/>
      <c r="AB881" s="125"/>
      <c r="AC881" s="125"/>
      <c r="AD881" s="125"/>
      <c r="AE881" s="125"/>
      <c r="AF881" s="125"/>
      <c r="AG881" s="125"/>
      <c r="AH881" s="125"/>
      <c r="AI881" s="125"/>
      <c r="AJ881" s="125"/>
      <c r="AK881" s="125"/>
      <c r="AL881" s="125"/>
      <c r="AM881" s="125"/>
      <c r="AN881" s="125"/>
      <c r="AO881" s="125"/>
      <c r="AP881" s="125"/>
    </row>
    <row r="882" spans="2:42" x14ac:dyDescent="0.35">
      <c r="B882" s="125"/>
      <c r="C882" s="125"/>
      <c r="D882" s="125"/>
      <c r="E882" s="125"/>
      <c r="F882" s="125"/>
      <c r="G882" s="125"/>
      <c r="H882" s="125"/>
      <c r="I882" s="269"/>
      <c r="J882" s="134"/>
      <c r="K882" s="134"/>
      <c r="L882" s="134"/>
      <c r="M882" s="134"/>
      <c r="N882" s="286"/>
      <c r="O882" s="286"/>
      <c r="P882" s="125"/>
      <c r="Q882" s="125"/>
      <c r="R882" s="125"/>
      <c r="S882" s="125"/>
      <c r="T882" s="125"/>
      <c r="U882" s="297"/>
      <c r="V882" s="253">
        <f t="shared" si="21"/>
        <v>0</v>
      </c>
      <c r="W882" s="348" t="str">
        <f>IF(板块成分!B884="","",板块成分!B884)</f>
        <v>1129.HK</v>
      </c>
      <c r="X882" s="270" t="str">
        <f>[1]!s_info_name(W882)</f>
        <v>中国水业集团</v>
      </c>
      <c r="Y882" s="335" t="str">
        <f>IF($Y$3="申万一级行业",[1]!s_info_industry_sw_2021(W882,公司分析!D$5,1),IF($Y$3="申万二级行业",[1]!s_info_industry_sw_2021(W882,公司分析!D$5,2),IF($Y$3="申万三级行业",[1]!s_info_industry_sw_2021(W882,公司分析!D$5,3),IF($Y$3="wind一级行业",[1]!s_info_industry_gics(W882,1),IF($Y$3="wind二级行业",[1]!s_info_industry_gics(W882,2),IF($Y$3="wind三级行业",[1]!s_info_industry_gics(W882,3),IF($Y$3="wind四级行业",[1]!s_info_industry_gics(W882,4),IF($Y$3="证监会门类行业",[1]!s_info_industry_csrc12_n(W882,公司分析!D$5,1),""))))))))</f>
        <v>水务</v>
      </c>
      <c r="Z882" s="298" t="str">
        <f>IF(Y882=行业比较!$E$6,ROW(),"")</f>
        <v/>
      </c>
      <c r="AA882" s="125"/>
      <c r="AB882" s="125"/>
      <c r="AC882" s="125"/>
      <c r="AD882" s="125"/>
      <c r="AE882" s="125"/>
      <c r="AF882" s="125"/>
      <c r="AG882" s="125"/>
      <c r="AH882" s="125"/>
      <c r="AI882" s="125"/>
      <c r="AJ882" s="125"/>
      <c r="AK882" s="125"/>
      <c r="AL882" s="125"/>
      <c r="AM882" s="125"/>
      <c r="AN882" s="125"/>
      <c r="AO882" s="125"/>
      <c r="AP882" s="125"/>
    </row>
    <row r="883" spans="2:42" x14ac:dyDescent="0.35">
      <c r="B883" s="125"/>
      <c r="C883" s="125"/>
      <c r="D883" s="125"/>
      <c r="E883" s="125"/>
      <c r="F883" s="125"/>
      <c r="G883" s="125"/>
      <c r="H883" s="125"/>
      <c r="I883" s="269"/>
      <c r="J883" s="134"/>
      <c r="K883" s="134"/>
      <c r="L883" s="134"/>
      <c r="M883" s="134"/>
      <c r="N883" s="286"/>
      <c r="O883" s="286"/>
      <c r="P883" s="125"/>
      <c r="Q883" s="125"/>
      <c r="R883" s="125"/>
      <c r="S883" s="125"/>
      <c r="T883" s="125"/>
      <c r="U883" s="297"/>
      <c r="V883" s="253">
        <f t="shared" si="21"/>
        <v>0</v>
      </c>
      <c r="W883" s="348" t="str">
        <f>IF(板块成分!B885="","",板块成分!B885)</f>
        <v>1130.HK</v>
      </c>
      <c r="X883" s="270" t="str">
        <f>[1]!s_info_name(W883)</f>
        <v>中国环境资源</v>
      </c>
      <c r="Y883" s="335" t="str">
        <f>IF($Y$3="申万一级行业",[1]!s_info_industry_sw_2021(W883,公司分析!D$5,1),IF($Y$3="申万二级行业",[1]!s_info_industry_sw_2021(W883,公司分析!D$5,2),IF($Y$3="申万三级行业",[1]!s_info_industry_sw_2021(W883,公司分析!D$5,3),IF($Y$3="wind一级行业",[1]!s_info_industry_gics(W883,1),IF($Y$3="wind二级行业",[1]!s_info_industry_gics(W883,2),IF($Y$3="wind三级行业",[1]!s_info_industry_gics(W883,3),IF($Y$3="wind四级行业",[1]!s_info_industry_gics(W883,4),IF($Y$3="证监会门类行业",[1]!s_info_industry_csrc12_n(W883,公司分析!D$5,1),""))))))))</f>
        <v>汽车零售</v>
      </c>
      <c r="Z883" s="298" t="str">
        <f>IF(Y883=行业比较!$E$6,ROW(),"")</f>
        <v/>
      </c>
      <c r="AA883" s="125"/>
      <c r="AB883" s="125"/>
      <c r="AC883" s="125"/>
      <c r="AD883" s="125"/>
      <c r="AE883" s="125"/>
      <c r="AF883" s="125"/>
      <c r="AG883" s="125"/>
      <c r="AH883" s="125"/>
      <c r="AI883" s="125"/>
      <c r="AJ883" s="125"/>
      <c r="AK883" s="125"/>
      <c r="AL883" s="125"/>
      <c r="AM883" s="125"/>
      <c r="AN883" s="125"/>
      <c r="AO883" s="125"/>
      <c r="AP883" s="125"/>
    </row>
    <row r="884" spans="2:42" x14ac:dyDescent="0.35">
      <c r="B884" s="125"/>
      <c r="C884" s="125"/>
      <c r="D884" s="125"/>
      <c r="E884" s="125"/>
      <c r="F884" s="125"/>
      <c r="G884" s="125"/>
      <c r="H884" s="125"/>
      <c r="I884" s="269"/>
      <c r="J884" s="134"/>
      <c r="K884" s="134"/>
      <c r="L884" s="134"/>
      <c r="M884" s="134"/>
      <c r="N884" s="286"/>
      <c r="O884" s="286"/>
      <c r="P884" s="125"/>
      <c r="Q884" s="125"/>
      <c r="R884" s="125"/>
      <c r="S884" s="125"/>
      <c r="T884" s="125"/>
      <c r="U884" s="297"/>
      <c r="V884" s="253">
        <f t="shared" si="21"/>
        <v>0</v>
      </c>
      <c r="W884" s="348" t="str">
        <f>IF(板块成分!B886="","",板块成分!B886)</f>
        <v>1132.HK</v>
      </c>
      <c r="X884" s="270" t="str">
        <f>[1]!s_info_name(W884)</f>
        <v>橙天嘉禾</v>
      </c>
      <c r="Y884" s="335" t="str">
        <f>IF($Y$3="申万一级行业",[1]!s_info_industry_sw_2021(W884,公司分析!D$5,1),IF($Y$3="申万二级行业",[1]!s_info_industry_sw_2021(W884,公司分析!D$5,2),IF($Y$3="申万三级行业",[1]!s_info_industry_sw_2021(W884,公司分析!D$5,3),IF($Y$3="wind一级行业",[1]!s_info_industry_gics(W884,1),IF($Y$3="wind二级行业",[1]!s_info_industry_gics(W884,2),IF($Y$3="wind三级行业",[1]!s_info_industry_gics(W884,3),IF($Y$3="wind四级行业",[1]!s_info_industry_gics(W884,4),IF($Y$3="证监会门类行业",[1]!s_info_industry_csrc12_n(W884,公司分析!D$5,1),""))))))))</f>
        <v>电影与娱乐</v>
      </c>
      <c r="Z884" s="298" t="str">
        <f>IF(Y884=行业比较!$E$6,ROW(),"")</f>
        <v/>
      </c>
      <c r="AA884" s="125"/>
      <c r="AB884" s="125"/>
      <c r="AC884" s="125"/>
      <c r="AD884" s="125"/>
      <c r="AE884" s="125"/>
      <c r="AF884" s="125"/>
      <c r="AG884" s="125"/>
      <c r="AH884" s="125"/>
      <c r="AI884" s="125"/>
      <c r="AJ884" s="125"/>
      <c r="AK884" s="125"/>
      <c r="AL884" s="125"/>
      <c r="AM884" s="125"/>
      <c r="AN884" s="125"/>
      <c r="AO884" s="125"/>
      <c r="AP884" s="125"/>
    </row>
    <row r="885" spans="2:42" x14ac:dyDescent="0.35">
      <c r="B885" s="125"/>
      <c r="C885" s="125"/>
      <c r="D885" s="125"/>
      <c r="E885" s="125"/>
      <c r="F885" s="125"/>
      <c r="G885" s="125"/>
      <c r="H885" s="125"/>
      <c r="I885" s="269"/>
      <c r="J885" s="134"/>
      <c r="K885" s="134"/>
      <c r="L885" s="134"/>
      <c r="M885" s="134"/>
      <c r="N885" s="286"/>
      <c r="O885" s="286"/>
      <c r="P885" s="125"/>
      <c r="Q885" s="125"/>
      <c r="R885" s="125"/>
      <c r="S885" s="125"/>
      <c r="T885" s="125"/>
      <c r="U885" s="297"/>
      <c r="V885" s="253">
        <f t="shared" si="21"/>
        <v>0</v>
      </c>
      <c r="W885" s="348" t="str">
        <f>IF(板块成分!B887="","",板块成分!B887)</f>
        <v>1133.HK</v>
      </c>
      <c r="X885" s="270" t="str">
        <f>[1]!s_info_name(W885)</f>
        <v>哈尔滨电气</v>
      </c>
      <c r="Y885" s="335" t="str">
        <f>IF($Y$3="申万一级行业",[1]!s_info_industry_sw_2021(W885,公司分析!D$5,1),IF($Y$3="申万二级行业",[1]!s_info_industry_sw_2021(W885,公司分析!D$5,2),IF($Y$3="申万三级行业",[1]!s_info_industry_sw_2021(W885,公司分析!D$5,3),IF($Y$3="wind一级行业",[1]!s_info_industry_gics(W885,1),IF($Y$3="wind二级行业",[1]!s_info_industry_gics(W885,2),IF($Y$3="wind三级行业",[1]!s_info_industry_gics(W885,3),IF($Y$3="wind四级行业",[1]!s_info_industry_gics(W885,4),IF($Y$3="证监会门类行业",[1]!s_info_industry_csrc12_n(W885,公司分析!D$5,1),""))))))))</f>
        <v>重型电气设备</v>
      </c>
      <c r="Z885" s="298" t="str">
        <f>IF(Y885=行业比较!$E$6,ROW(),"")</f>
        <v/>
      </c>
      <c r="AA885" s="125"/>
      <c r="AB885" s="125"/>
      <c r="AC885" s="125"/>
      <c r="AD885" s="125"/>
      <c r="AE885" s="125"/>
      <c r="AF885" s="125"/>
      <c r="AG885" s="125"/>
      <c r="AH885" s="125"/>
      <c r="AI885" s="125"/>
      <c r="AJ885" s="125"/>
      <c r="AK885" s="125"/>
      <c r="AL885" s="125"/>
      <c r="AM885" s="125"/>
      <c r="AN885" s="125"/>
      <c r="AO885" s="125"/>
      <c r="AP885" s="125"/>
    </row>
    <row r="886" spans="2:42" x14ac:dyDescent="0.35">
      <c r="B886" s="125"/>
      <c r="C886" s="125"/>
      <c r="D886" s="125"/>
      <c r="E886" s="125"/>
      <c r="F886" s="125"/>
      <c r="G886" s="125"/>
      <c r="H886" s="125"/>
      <c r="I886" s="269"/>
      <c r="J886" s="134"/>
      <c r="K886" s="134"/>
      <c r="L886" s="134"/>
      <c r="M886" s="134"/>
      <c r="N886" s="286"/>
      <c r="O886" s="286"/>
      <c r="P886" s="125"/>
      <c r="Q886" s="125"/>
      <c r="R886" s="125"/>
      <c r="S886" s="125"/>
      <c r="T886" s="125"/>
      <c r="U886" s="297"/>
      <c r="V886" s="253">
        <f t="shared" si="21"/>
        <v>0</v>
      </c>
      <c r="W886" s="348" t="str">
        <f>IF(板块成分!B888="","",板块成分!B888)</f>
        <v>1134.HK</v>
      </c>
      <c r="X886" s="270" t="str">
        <f>[1]!s_info_name(W886)</f>
        <v>恒发光学</v>
      </c>
      <c r="Y886" s="335" t="str">
        <f>IF($Y$3="申万一级行业",[1]!s_info_industry_sw_2021(W886,公司分析!D$5,1),IF($Y$3="申万二级行业",[1]!s_info_industry_sw_2021(W886,公司分析!D$5,2),IF($Y$3="申万三级行业",[1]!s_info_industry_sw_2021(W886,公司分析!D$5,3),IF($Y$3="wind一级行业",[1]!s_info_industry_gics(W886,1),IF($Y$3="wind二级行业",[1]!s_info_industry_gics(W886,2),IF($Y$3="wind三级行业",[1]!s_info_industry_gics(W886,3),IF($Y$3="wind四级行业",[1]!s_info_industry_gics(W886,4),IF($Y$3="证监会门类行业",[1]!s_info_industry_csrc12_n(W886,公司分析!D$5,1),""))))))))</f>
        <v>专卖店</v>
      </c>
      <c r="Z886" s="298" t="str">
        <f>IF(Y886=行业比较!$E$6,ROW(),"")</f>
        <v/>
      </c>
      <c r="AA886" s="125"/>
      <c r="AB886" s="125"/>
      <c r="AC886" s="125"/>
      <c r="AD886" s="125"/>
      <c r="AE886" s="125"/>
      <c r="AF886" s="125"/>
      <c r="AG886" s="125"/>
      <c r="AH886" s="125"/>
      <c r="AI886" s="125"/>
      <c r="AJ886" s="125"/>
      <c r="AK886" s="125"/>
      <c r="AL886" s="125"/>
      <c r="AM886" s="125"/>
      <c r="AN886" s="125"/>
      <c r="AO886" s="125"/>
      <c r="AP886" s="125"/>
    </row>
    <row r="887" spans="2:42" x14ac:dyDescent="0.35">
      <c r="B887" s="125"/>
      <c r="C887" s="125"/>
      <c r="D887" s="125"/>
      <c r="E887" s="125"/>
      <c r="F887" s="125"/>
      <c r="G887" s="125"/>
      <c r="H887" s="125"/>
      <c r="I887" s="269"/>
      <c r="J887" s="134"/>
      <c r="K887" s="134"/>
      <c r="L887" s="134"/>
      <c r="M887" s="134"/>
      <c r="N887" s="286"/>
      <c r="O887" s="286"/>
      <c r="P887" s="125"/>
      <c r="Q887" s="125"/>
      <c r="R887" s="125"/>
      <c r="S887" s="125"/>
      <c r="T887" s="125"/>
      <c r="U887" s="297"/>
      <c r="V887" s="253">
        <f t="shared" si="21"/>
        <v>0</v>
      </c>
      <c r="W887" s="348" t="str">
        <f>IF(板块成分!B889="","",板块成分!B889)</f>
        <v>1137.HK</v>
      </c>
      <c r="X887" s="270" t="str">
        <f>[1]!s_info_name(W887)</f>
        <v>香港科技探索</v>
      </c>
      <c r="Y887" s="335" t="str">
        <f>IF($Y$3="申万一级行业",[1]!s_info_industry_sw_2021(W887,公司分析!D$5,1),IF($Y$3="申万二级行业",[1]!s_info_industry_sw_2021(W887,公司分析!D$5,2),IF($Y$3="申万三级行业",[1]!s_info_industry_sw_2021(W887,公司分析!D$5,3),IF($Y$3="wind一级行业",[1]!s_info_industry_gics(W887,1),IF($Y$3="wind二级行业",[1]!s_info_industry_gics(W887,2),IF($Y$3="wind三级行业",[1]!s_info_industry_gics(W887,3),IF($Y$3="wind四级行业",[1]!s_info_industry_gics(W887,4),IF($Y$3="证监会门类行业",[1]!s_info_industry_csrc12_n(W887,公司分析!D$5,1),""))))))))</f>
        <v>电影与娱乐</v>
      </c>
      <c r="Z887" s="298" t="str">
        <f>IF(Y887=行业比较!$E$6,ROW(),"")</f>
        <v/>
      </c>
      <c r="AA887" s="125"/>
      <c r="AB887" s="125"/>
      <c r="AC887" s="125"/>
      <c r="AD887" s="125"/>
      <c r="AE887" s="125"/>
      <c r="AF887" s="125"/>
      <c r="AG887" s="125"/>
      <c r="AH887" s="125"/>
      <c r="AI887" s="125"/>
      <c r="AJ887" s="125"/>
      <c r="AK887" s="125"/>
      <c r="AL887" s="125"/>
      <c r="AM887" s="125"/>
      <c r="AN887" s="125"/>
      <c r="AO887" s="125"/>
      <c r="AP887" s="125"/>
    </row>
    <row r="888" spans="2:42" x14ac:dyDescent="0.35">
      <c r="B888" s="125"/>
      <c r="C888" s="125"/>
      <c r="D888" s="125"/>
      <c r="E888" s="125"/>
      <c r="F888" s="125"/>
      <c r="G888" s="125"/>
      <c r="H888" s="125"/>
      <c r="I888" s="269"/>
      <c r="J888" s="134"/>
      <c r="K888" s="134"/>
      <c r="L888" s="134"/>
      <c r="M888" s="134"/>
      <c r="N888" s="286"/>
      <c r="O888" s="286"/>
      <c r="P888" s="125"/>
      <c r="Q888" s="125"/>
      <c r="R888" s="125"/>
      <c r="S888" s="125"/>
      <c r="T888" s="125"/>
      <c r="U888" s="297"/>
      <c r="V888" s="253">
        <f t="shared" si="21"/>
        <v>0</v>
      </c>
      <c r="W888" s="348" t="str">
        <f>IF(板块成分!B890="","",板块成分!B890)</f>
        <v>1138.HK</v>
      </c>
      <c r="X888" s="270" t="str">
        <f>[1]!s_info_name(W888)</f>
        <v>中远海能</v>
      </c>
      <c r="Y888" s="335" t="str">
        <f>IF($Y$3="申万一级行业",[1]!s_info_industry_sw_2021(W888,公司分析!D$5,1),IF($Y$3="申万二级行业",[1]!s_info_industry_sw_2021(W888,公司分析!D$5,2),IF($Y$3="申万三级行业",[1]!s_info_industry_sw_2021(W888,公司分析!D$5,3),IF($Y$3="wind一级行业",[1]!s_info_industry_gics(W888,1),IF($Y$3="wind二级行业",[1]!s_info_industry_gics(W888,2),IF($Y$3="wind三级行业",[1]!s_info_industry_gics(W888,3),IF($Y$3="wind四级行业",[1]!s_info_industry_gics(W888,4),IF($Y$3="证监会门类行业",[1]!s_info_industry_csrc12_n(W888,公司分析!D$5,1),""))))))))</f>
        <v>海运</v>
      </c>
      <c r="Z888" s="298" t="str">
        <f>IF(Y888=行业比较!$E$6,ROW(),"")</f>
        <v/>
      </c>
      <c r="AA888" s="125"/>
      <c r="AB888" s="125"/>
      <c r="AC888" s="125"/>
      <c r="AD888" s="125"/>
      <c r="AE888" s="125"/>
      <c r="AF888" s="125"/>
      <c r="AG888" s="125"/>
      <c r="AH888" s="125"/>
      <c r="AI888" s="125"/>
      <c r="AJ888" s="125"/>
      <c r="AK888" s="125"/>
      <c r="AL888" s="125"/>
      <c r="AM888" s="125"/>
      <c r="AN888" s="125"/>
      <c r="AO888" s="125"/>
      <c r="AP888" s="125"/>
    </row>
    <row r="889" spans="2:42" x14ac:dyDescent="0.35">
      <c r="B889" s="125"/>
      <c r="C889" s="125"/>
      <c r="D889" s="125"/>
      <c r="E889" s="125"/>
      <c r="F889" s="125"/>
      <c r="G889" s="125"/>
      <c r="H889" s="125"/>
      <c r="I889" s="269"/>
      <c r="J889" s="134"/>
      <c r="K889" s="134"/>
      <c r="L889" s="134"/>
      <c r="M889" s="134"/>
      <c r="N889" s="286"/>
      <c r="O889" s="286"/>
      <c r="P889" s="125"/>
      <c r="Q889" s="125"/>
      <c r="R889" s="125"/>
      <c r="S889" s="125"/>
      <c r="T889" s="125"/>
      <c r="U889" s="297"/>
      <c r="V889" s="253">
        <f t="shared" si="21"/>
        <v>0</v>
      </c>
      <c r="W889" s="348" t="str">
        <f>IF(板块成分!B891="","",板块成分!B891)</f>
        <v>1140.HK</v>
      </c>
      <c r="X889" s="270" t="str">
        <f>[1]!s_info_name(W889)</f>
        <v>华科智能投资</v>
      </c>
      <c r="Y889" s="335" t="str">
        <f>IF($Y$3="申万一级行业",[1]!s_info_industry_sw_2021(W889,公司分析!D$5,1),IF($Y$3="申万二级行业",[1]!s_info_industry_sw_2021(W889,公司分析!D$5,2),IF($Y$3="申万三级行业",[1]!s_info_industry_sw_2021(W889,公司分析!D$5,3),IF($Y$3="wind一级行业",[1]!s_info_industry_gics(W889,1),IF($Y$3="wind二级行业",[1]!s_info_industry_gics(W889,2),IF($Y$3="wind三级行业",[1]!s_info_industry_gics(W889,3),IF($Y$3="wind四级行业",[1]!s_info_industry_gics(W889,4),IF($Y$3="证监会门类行业",[1]!s_info_industry_csrc12_n(W889,公司分析!D$5,1),""))))))))</f>
        <v>资产管理与托管银行</v>
      </c>
      <c r="Z889" s="298" t="str">
        <f>IF(Y889=行业比较!$E$6,ROW(),"")</f>
        <v/>
      </c>
      <c r="AA889" s="125"/>
      <c r="AB889" s="125"/>
      <c r="AC889" s="125"/>
      <c r="AD889" s="125"/>
      <c r="AE889" s="125"/>
      <c r="AF889" s="125"/>
      <c r="AG889" s="125"/>
      <c r="AH889" s="125"/>
      <c r="AI889" s="125"/>
      <c r="AJ889" s="125"/>
      <c r="AK889" s="125"/>
      <c r="AL889" s="125"/>
      <c r="AM889" s="125"/>
      <c r="AN889" s="125"/>
      <c r="AO889" s="125"/>
      <c r="AP889" s="125"/>
    </row>
    <row r="890" spans="2:42" x14ac:dyDescent="0.35">
      <c r="B890" s="125"/>
      <c r="C890" s="125"/>
      <c r="D890" s="125"/>
      <c r="E890" s="125"/>
      <c r="F890" s="125"/>
      <c r="G890" s="125"/>
      <c r="H890" s="125"/>
      <c r="I890" s="269"/>
      <c r="J890" s="134"/>
      <c r="K890" s="134"/>
      <c r="L890" s="134"/>
      <c r="M890" s="134"/>
      <c r="N890" s="286"/>
      <c r="O890" s="286"/>
      <c r="P890" s="125"/>
      <c r="Q890" s="125"/>
      <c r="R890" s="125"/>
      <c r="S890" s="125"/>
      <c r="T890" s="125"/>
      <c r="U890" s="297"/>
      <c r="V890" s="253">
        <f t="shared" si="21"/>
        <v>0</v>
      </c>
      <c r="W890" s="348" t="str">
        <f>IF(板块成分!B892="","",板块成分!B892)</f>
        <v>1141.HK</v>
      </c>
      <c r="X890" s="270" t="str">
        <f>[1]!s_info_name(W890)</f>
        <v>民银资本</v>
      </c>
      <c r="Y890" s="335" t="str">
        <f>IF($Y$3="申万一级行业",[1]!s_info_industry_sw_2021(W890,公司分析!D$5,1),IF($Y$3="申万二级行业",[1]!s_info_industry_sw_2021(W890,公司分析!D$5,2),IF($Y$3="申万三级行业",[1]!s_info_industry_sw_2021(W890,公司分析!D$5,3),IF($Y$3="wind一级行业",[1]!s_info_industry_gics(W890,1),IF($Y$3="wind二级行业",[1]!s_info_industry_gics(W890,2),IF($Y$3="wind三级行业",[1]!s_info_industry_gics(W890,3),IF($Y$3="wind四级行业",[1]!s_info_industry_gics(W890,4),IF($Y$3="证监会门类行业",[1]!s_info_industry_csrc12_n(W890,公司分析!D$5,1),""))))))))</f>
        <v>投资银行业与经纪业</v>
      </c>
      <c r="Z890" s="298" t="str">
        <f>IF(Y890=行业比较!$E$6,ROW(),"")</f>
        <v/>
      </c>
      <c r="AA890" s="125"/>
      <c r="AB890" s="125"/>
      <c r="AC890" s="125"/>
      <c r="AD890" s="125"/>
      <c r="AE890" s="125"/>
      <c r="AF890" s="125"/>
      <c r="AG890" s="125"/>
      <c r="AH890" s="125"/>
      <c r="AI890" s="125"/>
      <c r="AJ890" s="125"/>
      <c r="AK890" s="125"/>
      <c r="AL890" s="125"/>
      <c r="AM890" s="125"/>
      <c r="AN890" s="125"/>
      <c r="AO890" s="125"/>
      <c r="AP890" s="125"/>
    </row>
    <row r="891" spans="2:42" x14ac:dyDescent="0.35">
      <c r="B891" s="125"/>
      <c r="C891" s="125"/>
      <c r="D891" s="125"/>
      <c r="E891" s="125"/>
      <c r="F891" s="125"/>
      <c r="G891" s="125"/>
      <c r="H891" s="125"/>
      <c r="I891" s="269"/>
      <c r="J891" s="134"/>
      <c r="K891" s="134"/>
      <c r="L891" s="134"/>
      <c r="M891" s="134"/>
      <c r="N891" s="286"/>
      <c r="O891" s="286"/>
      <c r="P891" s="125"/>
      <c r="Q891" s="125"/>
      <c r="R891" s="125"/>
      <c r="S891" s="125"/>
      <c r="T891" s="125"/>
      <c r="U891" s="297"/>
      <c r="V891" s="253">
        <f t="shared" si="21"/>
        <v>0</v>
      </c>
      <c r="W891" s="348" t="str">
        <f>IF(板块成分!B893="","",板块成分!B893)</f>
        <v>1142.HK</v>
      </c>
      <c r="X891" s="270" t="str">
        <f>[1]!s_info_name(W891)</f>
        <v>能源及能量环球</v>
      </c>
      <c r="Y891" s="335" t="str">
        <f>IF($Y$3="申万一级行业",[1]!s_info_industry_sw_2021(W891,公司分析!D$5,1),IF($Y$3="申万二级行业",[1]!s_info_industry_sw_2021(W891,公司分析!D$5,2),IF($Y$3="申万三级行业",[1]!s_info_industry_sw_2021(W891,公司分析!D$5,3),IF($Y$3="wind一级行业",[1]!s_info_industry_gics(W891,1),IF($Y$3="wind二级行业",[1]!s_info_industry_gics(W891,2),IF($Y$3="wind三级行业",[1]!s_info_industry_gics(W891,3),IF($Y$3="wind四级行业",[1]!s_info_industry_gics(W891,4),IF($Y$3="证监会门类行业",[1]!s_info_industry_csrc12_n(W891,公司分析!D$5,1),""))))))))</f>
        <v>煤炭与消费用燃料</v>
      </c>
      <c r="Z891" s="298" t="str">
        <f>IF(Y891=行业比较!$E$6,ROW(),"")</f>
        <v/>
      </c>
      <c r="AA891" s="125"/>
      <c r="AB891" s="125"/>
      <c r="AC891" s="125"/>
      <c r="AD891" s="125"/>
      <c r="AE891" s="125"/>
      <c r="AF891" s="125"/>
      <c r="AG891" s="125"/>
      <c r="AH891" s="125"/>
      <c r="AI891" s="125"/>
      <c r="AJ891" s="125"/>
      <c r="AK891" s="125"/>
      <c r="AL891" s="125"/>
      <c r="AM891" s="125"/>
      <c r="AN891" s="125"/>
      <c r="AO891" s="125"/>
      <c r="AP891" s="125"/>
    </row>
    <row r="892" spans="2:42" x14ac:dyDescent="0.35">
      <c r="B892" s="125"/>
      <c r="C892" s="125"/>
      <c r="D892" s="125"/>
      <c r="E892" s="125"/>
      <c r="F892" s="125"/>
      <c r="G892" s="125"/>
      <c r="H892" s="125"/>
      <c r="I892" s="269"/>
      <c r="J892" s="134"/>
      <c r="K892" s="134"/>
      <c r="L892" s="134"/>
      <c r="M892" s="134"/>
      <c r="N892" s="286"/>
      <c r="O892" s="286"/>
      <c r="P892" s="125"/>
      <c r="Q892" s="125"/>
      <c r="R892" s="125"/>
      <c r="S892" s="125"/>
      <c r="T892" s="125"/>
      <c r="U892" s="297"/>
      <c r="V892" s="253">
        <f t="shared" si="21"/>
        <v>0</v>
      </c>
      <c r="W892" s="348" t="str">
        <f>IF(板块成分!B894="","",板块成分!B894)</f>
        <v>1143.HK</v>
      </c>
      <c r="X892" s="270" t="str">
        <f>[1]!s_info_name(W892)</f>
        <v>中国储能科技发展</v>
      </c>
      <c r="Y892" s="335" t="str">
        <f>IF($Y$3="申万一级行业",[1]!s_info_industry_sw_2021(W892,公司分析!D$5,1),IF($Y$3="申万二级行业",[1]!s_info_industry_sw_2021(W892,公司分析!D$5,2),IF($Y$3="申万三级行业",[1]!s_info_industry_sw_2021(W892,公司分析!D$5,3),IF($Y$3="wind一级行业",[1]!s_info_industry_gics(W892,1),IF($Y$3="wind二级行业",[1]!s_info_industry_gics(W892,2),IF($Y$3="wind三级行业",[1]!s_info_industry_gics(W892,3),IF($Y$3="wind四级行业",[1]!s_info_industry_gics(W892,4),IF($Y$3="证监会门类行业",[1]!s_info_industry_csrc12_n(W892,公司分析!D$5,1),""))))))))</f>
        <v>电子制造服务</v>
      </c>
      <c r="Z892" s="298" t="str">
        <f>IF(Y892=行业比较!$E$6,ROW(),"")</f>
        <v/>
      </c>
      <c r="AA892" s="125"/>
      <c r="AB892" s="125"/>
      <c r="AC892" s="125"/>
      <c r="AD892" s="125"/>
      <c r="AE892" s="125"/>
      <c r="AF892" s="125"/>
      <c r="AG892" s="125"/>
      <c r="AH892" s="125"/>
      <c r="AI892" s="125"/>
      <c r="AJ892" s="125"/>
      <c r="AK892" s="125"/>
      <c r="AL892" s="125"/>
      <c r="AM892" s="125"/>
      <c r="AN892" s="125"/>
      <c r="AO892" s="125"/>
      <c r="AP892" s="125"/>
    </row>
    <row r="893" spans="2:42" x14ac:dyDescent="0.35">
      <c r="B893" s="125"/>
      <c r="C893" s="125"/>
      <c r="D893" s="125"/>
      <c r="E893" s="125"/>
      <c r="F893" s="125"/>
      <c r="G893" s="125"/>
      <c r="H893" s="125"/>
      <c r="I893" s="269"/>
      <c r="J893" s="134"/>
      <c r="K893" s="134"/>
      <c r="L893" s="134"/>
      <c r="M893" s="134"/>
      <c r="N893" s="286"/>
      <c r="O893" s="286"/>
      <c r="P893" s="125"/>
      <c r="Q893" s="125"/>
      <c r="R893" s="125"/>
      <c r="S893" s="125"/>
      <c r="T893" s="125"/>
      <c r="U893" s="297"/>
      <c r="V893" s="253">
        <f t="shared" si="21"/>
        <v>0</v>
      </c>
      <c r="W893" s="348" t="str">
        <f>IF(板块成分!B895="","",板块成分!B895)</f>
        <v>1145.HK</v>
      </c>
      <c r="X893" s="270" t="str">
        <f>[1]!s_info_name(W893)</f>
        <v>勇利投资</v>
      </c>
      <c r="Y893" s="335" t="str">
        <f>IF($Y$3="申万一级行业",[1]!s_info_industry_sw_2021(W893,公司分析!D$5,1),IF($Y$3="申万二级行业",[1]!s_info_industry_sw_2021(W893,公司分析!D$5,2),IF($Y$3="申万三级行业",[1]!s_info_industry_sw_2021(W893,公司分析!D$5,3),IF($Y$3="wind一级行业",[1]!s_info_industry_gics(W893,1),IF($Y$3="wind二级行业",[1]!s_info_industry_gics(W893,2),IF($Y$3="wind三级行业",[1]!s_info_industry_gics(W893,3),IF($Y$3="wind四级行业",[1]!s_info_industry_gics(W893,4),IF($Y$3="证监会门类行业",[1]!s_info_industry_csrc12_n(W893,公司分析!D$5,1),""))))))))</f>
        <v>海运</v>
      </c>
      <c r="Z893" s="298" t="str">
        <f>IF(Y893=行业比较!$E$6,ROW(),"")</f>
        <v/>
      </c>
      <c r="AA893" s="125"/>
      <c r="AB893" s="125"/>
      <c r="AC893" s="125"/>
      <c r="AD893" s="125"/>
      <c r="AE893" s="125"/>
      <c r="AF893" s="125"/>
      <c r="AG893" s="125"/>
      <c r="AH893" s="125"/>
      <c r="AI893" s="125"/>
      <c r="AJ893" s="125"/>
      <c r="AK893" s="125"/>
      <c r="AL893" s="125"/>
      <c r="AM893" s="125"/>
      <c r="AN893" s="125"/>
      <c r="AO893" s="125"/>
      <c r="AP893" s="125"/>
    </row>
    <row r="894" spans="2:42" x14ac:dyDescent="0.35">
      <c r="B894" s="125"/>
      <c r="C894" s="125"/>
      <c r="D894" s="125"/>
      <c r="E894" s="125"/>
      <c r="F894" s="125"/>
      <c r="G894" s="125"/>
      <c r="H894" s="125"/>
      <c r="I894" s="269"/>
      <c r="J894" s="134"/>
      <c r="K894" s="134"/>
      <c r="L894" s="134"/>
      <c r="M894" s="134"/>
      <c r="N894" s="286"/>
      <c r="O894" s="286"/>
      <c r="P894" s="125"/>
      <c r="Q894" s="125"/>
      <c r="R894" s="125"/>
      <c r="S894" s="125"/>
      <c r="T894" s="125"/>
      <c r="U894" s="297"/>
      <c r="V894" s="253">
        <f t="shared" si="21"/>
        <v>0</v>
      </c>
      <c r="W894" s="348" t="str">
        <f>IF(板块成分!B896="","",板块成分!B896)</f>
        <v>1146.HK</v>
      </c>
      <c r="X894" s="270" t="str">
        <f>[1]!s_info_name(W894)</f>
        <v>中国服饰控股</v>
      </c>
      <c r="Y894" s="335" t="str">
        <f>IF($Y$3="申万一级行业",[1]!s_info_industry_sw_2021(W894,公司分析!D$5,1),IF($Y$3="申万二级行业",[1]!s_info_industry_sw_2021(W894,公司分析!D$5,2),IF($Y$3="申万三级行业",[1]!s_info_industry_sw_2021(W894,公司分析!D$5,3),IF($Y$3="wind一级行业",[1]!s_info_industry_gics(W894,1),IF($Y$3="wind二级行业",[1]!s_info_industry_gics(W894,2),IF($Y$3="wind三级行业",[1]!s_info_industry_gics(W894,3),IF($Y$3="wind四级行业",[1]!s_info_industry_gics(W894,4),IF($Y$3="证监会门类行业",[1]!s_info_industry_csrc12_n(W894,公司分析!D$5,1),""))))))))</f>
        <v>服装、服饰与奢侈品</v>
      </c>
      <c r="Z894" s="298" t="str">
        <f>IF(Y894=行业比较!$E$6,ROW(),"")</f>
        <v/>
      </c>
      <c r="AA894" s="125"/>
      <c r="AB894" s="125"/>
      <c r="AC894" s="125"/>
      <c r="AD894" s="125"/>
      <c r="AE894" s="125"/>
      <c r="AF894" s="125"/>
      <c r="AG894" s="125"/>
      <c r="AH894" s="125"/>
      <c r="AI894" s="125"/>
      <c r="AJ894" s="125"/>
      <c r="AK894" s="125"/>
      <c r="AL894" s="125"/>
      <c r="AM894" s="125"/>
      <c r="AN894" s="125"/>
      <c r="AO894" s="125"/>
      <c r="AP894" s="125"/>
    </row>
    <row r="895" spans="2:42" x14ac:dyDescent="0.35">
      <c r="B895" s="125"/>
      <c r="C895" s="125"/>
      <c r="D895" s="125"/>
      <c r="E895" s="125"/>
      <c r="F895" s="125"/>
      <c r="G895" s="125"/>
      <c r="H895" s="125"/>
      <c r="I895" s="269"/>
      <c r="J895" s="134"/>
      <c r="K895" s="134"/>
      <c r="L895" s="134"/>
      <c r="M895" s="134"/>
      <c r="N895" s="286"/>
      <c r="O895" s="286"/>
      <c r="P895" s="125"/>
      <c r="Q895" s="125"/>
      <c r="R895" s="125"/>
      <c r="S895" s="125"/>
      <c r="T895" s="125"/>
      <c r="U895" s="297"/>
      <c r="V895" s="253">
        <f t="shared" si="21"/>
        <v>0</v>
      </c>
      <c r="W895" s="348" t="str">
        <f>IF(板块成分!B897="","",板块成分!B897)</f>
        <v>1147.HK</v>
      </c>
      <c r="X895" s="270" t="str">
        <f>[1]!s_info_name(W895)</f>
        <v>伊登软件</v>
      </c>
      <c r="Y895" s="335" t="str">
        <f>IF($Y$3="申万一级行业",[1]!s_info_industry_sw_2021(W895,公司分析!D$5,1),IF($Y$3="申万二级行业",[1]!s_info_industry_sw_2021(W895,公司分析!D$5,2),IF($Y$3="申万三级行业",[1]!s_info_industry_sw_2021(W895,公司分析!D$5,3),IF($Y$3="wind一级行业",[1]!s_info_industry_gics(W895,1),IF($Y$3="wind二级行业",[1]!s_info_industry_gics(W895,2),IF($Y$3="wind三级行业",[1]!s_info_industry_gics(W895,3),IF($Y$3="wind四级行业",[1]!s_info_industry_gics(W895,4),IF($Y$3="证监会门类行业",[1]!s_info_industry_csrc12_n(W895,公司分析!D$5,1),""))))))))</f>
        <v>信息科技咨询与其它服务</v>
      </c>
      <c r="Z895" s="298" t="str">
        <f>IF(Y895=行业比较!$E$6,ROW(),"")</f>
        <v/>
      </c>
      <c r="AA895" s="125"/>
      <c r="AB895" s="125"/>
      <c r="AC895" s="125"/>
      <c r="AD895" s="125"/>
      <c r="AE895" s="125"/>
      <c r="AF895" s="125"/>
      <c r="AG895" s="125"/>
      <c r="AH895" s="125"/>
      <c r="AI895" s="125"/>
      <c r="AJ895" s="125"/>
      <c r="AK895" s="125"/>
      <c r="AL895" s="125"/>
      <c r="AM895" s="125"/>
      <c r="AN895" s="125"/>
      <c r="AO895" s="125"/>
      <c r="AP895" s="125"/>
    </row>
    <row r="896" spans="2:42" x14ac:dyDescent="0.35">
      <c r="B896" s="125"/>
      <c r="C896" s="125"/>
      <c r="D896" s="125"/>
      <c r="E896" s="125"/>
      <c r="F896" s="125"/>
      <c r="G896" s="125"/>
      <c r="H896" s="125"/>
      <c r="I896" s="269"/>
      <c r="J896" s="134"/>
      <c r="K896" s="134"/>
      <c r="L896" s="134"/>
      <c r="M896" s="134"/>
      <c r="N896" s="286"/>
      <c r="O896" s="286"/>
      <c r="P896" s="125"/>
      <c r="Q896" s="125"/>
      <c r="R896" s="125"/>
      <c r="S896" s="125"/>
      <c r="T896" s="125"/>
      <c r="U896" s="297"/>
      <c r="V896" s="253">
        <f t="shared" si="21"/>
        <v>0</v>
      </c>
      <c r="W896" s="348" t="str">
        <f>IF(板块成分!B898="","",板块成分!B898)</f>
        <v>1148.HK</v>
      </c>
      <c r="X896" s="270" t="str">
        <f>[1]!s_info_name(W896)</f>
        <v>新晨动力</v>
      </c>
      <c r="Y896" s="335" t="str">
        <f>IF($Y$3="申万一级行业",[1]!s_info_industry_sw_2021(W896,公司分析!D$5,1),IF($Y$3="申万二级行业",[1]!s_info_industry_sw_2021(W896,公司分析!D$5,2),IF($Y$3="申万三级行业",[1]!s_info_industry_sw_2021(W896,公司分析!D$5,3),IF($Y$3="wind一级行业",[1]!s_info_industry_gics(W896,1),IF($Y$3="wind二级行业",[1]!s_info_industry_gics(W896,2),IF($Y$3="wind三级行业",[1]!s_info_industry_gics(W896,3),IF($Y$3="wind四级行业",[1]!s_info_industry_gics(W896,4),IF($Y$3="证监会门类行业",[1]!s_info_industry_csrc12_n(W896,公司分析!D$5,1),""))))))))</f>
        <v>机动车零配件与设备</v>
      </c>
      <c r="Z896" s="298" t="str">
        <f>IF(Y896=行业比较!$E$6,ROW(),"")</f>
        <v/>
      </c>
      <c r="AA896" s="125"/>
      <c r="AB896" s="125"/>
      <c r="AC896" s="125"/>
      <c r="AD896" s="125"/>
      <c r="AE896" s="125"/>
      <c r="AF896" s="125"/>
      <c r="AG896" s="125"/>
      <c r="AH896" s="125"/>
      <c r="AI896" s="125"/>
      <c r="AJ896" s="125"/>
      <c r="AK896" s="125"/>
      <c r="AL896" s="125"/>
      <c r="AM896" s="125"/>
      <c r="AN896" s="125"/>
      <c r="AO896" s="125"/>
      <c r="AP896" s="125"/>
    </row>
    <row r="897" spans="2:42" x14ac:dyDescent="0.35">
      <c r="B897" s="125"/>
      <c r="C897" s="125"/>
      <c r="D897" s="125"/>
      <c r="E897" s="125"/>
      <c r="F897" s="125"/>
      <c r="G897" s="125"/>
      <c r="H897" s="125"/>
      <c r="I897" s="269"/>
      <c r="J897" s="134"/>
      <c r="K897" s="134"/>
      <c r="L897" s="134"/>
      <c r="M897" s="134"/>
      <c r="N897" s="286"/>
      <c r="O897" s="286"/>
      <c r="P897" s="125"/>
      <c r="Q897" s="125"/>
      <c r="R897" s="125"/>
      <c r="S897" s="125"/>
      <c r="T897" s="125"/>
      <c r="U897" s="297"/>
      <c r="V897" s="253">
        <f t="shared" si="21"/>
        <v>0</v>
      </c>
      <c r="W897" s="348" t="str">
        <f>IF(板块成分!B899="","",板块成分!B899)</f>
        <v>1150.HK</v>
      </c>
      <c r="X897" s="270" t="str">
        <f>[1]!s_info_name(W897)</f>
        <v>米兰站</v>
      </c>
      <c r="Y897" s="335" t="str">
        <f>IF($Y$3="申万一级行业",[1]!s_info_industry_sw_2021(W897,公司分析!D$5,1),IF($Y$3="申万二级行业",[1]!s_info_industry_sw_2021(W897,公司分析!D$5,2),IF($Y$3="申万三级行业",[1]!s_info_industry_sw_2021(W897,公司分析!D$5,3),IF($Y$3="wind一级行业",[1]!s_info_industry_gics(W897,1),IF($Y$3="wind二级行业",[1]!s_info_industry_gics(W897,2),IF($Y$3="wind三级行业",[1]!s_info_industry_gics(W897,3),IF($Y$3="wind四级行业",[1]!s_info_industry_gics(W897,4),IF($Y$3="证监会门类行业",[1]!s_info_industry_csrc12_n(W897,公司分析!D$5,1),""))))))))</f>
        <v>服装零售</v>
      </c>
      <c r="Z897" s="298" t="str">
        <f>IF(Y897=行业比较!$E$6,ROW(),"")</f>
        <v/>
      </c>
      <c r="AA897" s="125"/>
      <c r="AB897" s="125"/>
      <c r="AC897" s="125"/>
      <c r="AD897" s="125"/>
      <c r="AE897" s="125"/>
      <c r="AF897" s="125"/>
      <c r="AG897" s="125"/>
      <c r="AH897" s="125"/>
      <c r="AI897" s="125"/>
      <c r="AJ897" s="125"/>
      <c r="AK897" s="125"/>
      <c r="AL897" s="125"/>
      <c r="AM897" s="125"/>
      <c r="AN897" s="125"/>
      <c r="AO897" s="125"/>
      <c r="AP897" s="125"/>
    </row>
    <row r="898" spans="2:42" x14ac:dyDescent="0.35">
      <c r="B898" s="125"/>
      <c r="C898" s="125"/>
      <c r="D898" s="125"/>
      <c r="E898" s="125"/>
      <c r="F898" s="125"/>
      <c r="G898" s="125"/>
      <c r="H898" s="125"/>
      <c r="I898" s="269"/>
      <c r="J898" s="134"/>
      <c r="K898" s="134"/>
      <c r="L898" s="134"/>
      <c r="M898" s="134"/>
      <c r="N898" s="286"/>
      <c r="O898" s="286"/>
      <c r="P898" s="125"/>
      <c r="Q898" s="125"/>
      <c r="R898" s="125"/>
      <c r="S898" s="125"/>
      <c r="T898" s="125"/>
      <c r="U898" s="297"/>
      <c r="V898" s="253">
        <f t="shared" si="21"/>
        <v>0</v>
      </c>
      <c r="W898" s="348" t="str">
        <f>IF(板块成分!B900="","",板块成分!B900)</f>
        <v>1152.HK</v>
      </c>
      <c r="X898" s="270" t="str">
        <f>[1]!s_info_name(W898)</f>
        <v>正乾金融控股</v>
      </c>
      <c r="Y898" s="335" t="str">
        <f>IF($Y$3="申万一级行业",[1]!s_info_industry_sw_2021(W898,公司分析!D$5,1),IF($Y$3="申万二级行业",[1]!s_info_industry_sw_2021(W898,公司分析!D$5,2),IF($Y$3="申万三级行业",[1]!s_info_industry_sw_2021(W898,公司分析!D$5,3),IF($Y$3="wind一级行业",[1]!s_info_industry_gics(W898,1),IF($Y$3="wind二级行业",[1]!s_info_industry_gics(W898,2),IF($Y$3="wind三级行业",[1]!s_info_industry_gics(W898,3),IF($Y$3="wind四级行业",[1]!s_info_industry_gics(W898,4),IF($Y$3="证监会门类行业",[1]!s_info_industry_csrc12_n(W898,公司分析!D$5,1),""))))))))</f>
        <v>食品分销商</v>
      </c>
      <c r="Z898" s="298" t="str">
        <f>IF(Y898=行业比较!$E$6,ROW(),"")</f>
        <v/>
      </c>
      <c r="AA898" s="125"/>
      <c r="AB898" s="125"/>
      <c r="AC898" s="125"/>
      <c r="AD898" s="125"/>
      <c r="AE898" s="125"/>
      <c r="AF898" s="125"/>
      <c r="AG898" s="125"/>
      <c r="AH898" s="125"/>
      <c r="AI898" s="125"/>
      <c r="AJ898" s="125"/>
      <c r="AK898" s="125"/>
      <c r="AL898" s="125"/>
      <c r="AM898" s="125"/>
      <c r="AN898" s="125"/>
      <c r="AO898" s="125"/>
      <c r="AP898" s="125"/>
    </row>
    <row r="899" spans="2:42" x14ac:dyDescent="0.35">
      <c r="B899" s="125"/>
      <c r="C899" s="125"/>
      <c r="D899" s="125"/>
      <c r="E899" s="125"/>
      <c r="F899" s="125"/>
      <c r="G899" s="125"/>
      <c r="H899" s="125"/>
      <c r="I899" s="269"/>
      <c r="J899" s="134"/>
      <c r="K899" s="134"/>
      <c r="L899" s="134"/>
      <c r="M899" s="134"/>
      <c r="N899" s="286"/>
      <c r="O899" s="286"/>
      <c r="P899" s="125"/>
      <c r="Q899" s="125"/>
      <c r="R899" s="125"/>
      <c r="S899" s="125"/>
      <c r="T899" s="125"/>
      <c r="U899" s="297"/>
      <c r="V899" s="253">
        <f t="shared" si="21"/>
        <v>0</v>
      </c>
      <c r="W899" s="348" t="str">
        <f>IF(板块成分!B901="","",板块成分!B901)</f>
        <v>1153.HK</v>
      </c>
      <c r="X899" s="270" t="str">
        <f>[1]!s_info_name(W899)</f>
        <v>佳源服务</v>
      </c>
      <c r="Y899" s="335" t="str">
        <f>IF($Y$3="申万一级行业",[1]!s_info_industry_sw_2021(W899,公司分析!D$5,1),IF($Y$3="申万二级行业",[1]!s_info_industry_sw_2021(W899,公司分析!D$5,2),IF($Y$3="申万三级行业",[1]!s_info_industry_sw_2021(W899,公司分析!D$5,3),IF($Y$3="wind一级行业",[1]!s_info_industry_gics(W899,1),IF($Y$3="wind二级行业",[1]!s_info_industry_gics(W899,2),IF($Y$3="wind三级行业",[1]!s_info_industry_gics(W899,3),IF($Y$3="wind四级行业",[1]!s_info_industry_gics(W899,4),IF($Y$3="证监会门类行业",[1]!s_info_industry_csrc12_n(W899,公司分析!D$5,1),""))))))))</f>
        <v>特殊消费者服务</v>
      </c>
      <c r="Z899" s="298" t="str">
        <f>IF(Y899=行业比较!$E$6,ROW(),"")</f>
        <v/>
      </c>
      <c r="AA899" s="125"/>
      <c r="AB899" s="125"/>
      <c r="AC899" s="125"/>
      <c r="AD899" s="125"/>
      <c r="AE899" s="125"/>
      <c r="AF899" s="125"/>
      <c r="AG899" s="125"/>
      <c r="AH899" s="125"/>
      <c r="AI899" s="125"/>
      <c r="AJ899" s="125"/>
      <c r="AK899" s="125"/>
      <c r="AL899" s="125"/>
      <c r="AM899" s="125"/>
      <c r="AN899" s="125"/>
      <c r="AO899" s="125"/>
      <c r="AP899" s="125"/>
    </row>
    <row r="900" spans="2:42" x14ac:dyDescent="0.35">
      <c r="B900" s="125"/>
      <c r="C900" s="125"/>
      <c r="D900" s="125"/>
      <c r="E900" s="125"/>
      <c r="F900" s="125"/>
      <c r="G900" s="125"/>
      <c r="H900" s="125"/>
      <c r="I900" s="269"/>
      <c r="J900" s="134"/>
      <c r="K900" s="134"/>
      <c r="L900" s="134"/>
      <c r="M900" s="134"/>
      <c r="N900" s="286"/>
      <c r="O900" s="286"/>
      <c r="P900" s="125"/>
      <c r="Q900" s="125"/>
      <c r="R900" s="125"/>
      <c r="S900" s="125"/>
      <c r="T900" s="125"/>
      <c r="U900" s="297"/>
      <c r="V900" s="253">
        <f t="shared" si="21"/>
        <v>0</v>
      </c>
      <c r="W900" s="348" t="str">
        <f>IF(板块成分!B902="","",板块成分!B902)</f>
        <v>1156.HK</v>
      </c>
      <c r="X900" s="270" t="str">
        <f>[1]!s_info_name(W900)</f>
        <v>CHINANEWENERGY</v>
      </c>
      <c r="Y900" s="335" t="str">
        <f>IF($Y$3="申万一级行业",[1]!s_info_industry_sw_2021(W900,公司分析!D$5,1),IF($Y$3="申万二级行业",[1]!s_info_industry_sw_2021(W900,公司分析!D$5,2),IF($Y$3="申万三级行业",[1]!s_info_industry_sw_2021(W900,公司分析!D$5,3),IF($Y$3="wind一级行业",[1]!s_info_industry_gics(W900,1),IF($Y$3="wind二级行业",[1]!s_info_industry_gics(W900,2),IF($Y$3="wind三级行业",[1]!s_info_industry_gics(W900,3),IF($Y$3="wind四级行业",[1]!s_info_industry_gics(W900,4),IF($Y$3="证监会门类行业",[1]!s_info_industry_csrc12_n(W900,公司分析!D$5,1),""))))))))</f>
        <v>建筑与工程</v>
      </c>
      <c r="Z900" s="298" t="str">
        <f>IF(Y900=行业比较!$E$6,ROW(),"")</f>
        <v/>
      </c>
      <c r="AA900" s="125"/>
      <c r="AB900" s="125"/>
      <c r="AC900" s="125"/>
      <c r="AD900" s="125"/>
      <c r="AE900" s="125"/>
      <c r="AF900" s="125"/>
      <c r="AG900" s="125"/>
      <c r="AH900" s="125"/>
      <c r="AI900" s="125"/>
      <c r="AJ900" s="125"/>
      <c r="AK900" s="125"/>
      <c r="AL900" s="125"/>
      <c r="AM900" s="125"/>
      <c r="AN900" s="125"/>
      <c r="AO900" s="125"/>
      <c r="AP900" s="125"/>
    </row>
    <row r="901" spans="2:42" x14ac:dyDescent="0.35">
      <c r="B901" s="125"/>
      <c r="C901" s="125"/>
      <c r="D901" s="125"/>
      <c r="E901" s="125"/>
      <c r="F901" s="125"/>
      <c r="G901" s="125"/>
      <c r="H901" s="125"/>
      <c r="I901" s="269"/>
      <c r="J901" s="134"/>
      <c r="K901" s="134"/>
      <c r="L901" s="134"/>
      <c r="M901" s="134"/>
      <c r="N901" s="286"/>
      <c r="O901" s="286"/>
      <c r="P901" s="125"/>
      <c r="Q901" s="125"/>
      <c r="R901" s="125"/>
      <c r="S901" s="125"/>
      <c r="T901" s="125"/>
      <c r="U901" s="297"/>
      <c r="V901" s="253">
        <f t="shared" ref="V901:V964" si="22">IF(Z901="",0,RANK(Z901,Z:Z,1))</f>
        <v>0</v>
      </c>
      <c r="W901" s="348" t="str">
        <f>IF(板块成分!B903="","",板块成分!B903)</f>
        <v>1157.HK</v>
      </c>
      <c r="X901" s="270" t="str">
        <f>[1]!s_info_name(W901)</f>
        <v>中联重科</v>
      </c>
      <c r="Y901" s="335" t="str">
        <f>IF($Y$3="申万一级行业",[1]!s_info_industry_sw_2021(W901,公司分析!D$5,1),IF($Y$3="申万二级行业",[1]!s_info_industry_sw_2021(W901,公司分析!D$5,2),IF($Y$3="申万三级行业",[1]!s_info_industry_sw_2021(W901,公司分析!D$5,3),IF($Y$3="wind一级行业",[1]!s_info_industry_gics(W901,1),IF($Y$3="wind二级行业",[1]!s_info_industry_gics(W901,2),IF($Y$3="wind三级行业",[1]!s_info_industry_gics(W901,3),IF($Y$3="wind四级行业",[1]!s_info_industry_gics(W901,4),IF($Y$3="证监会门类行业",[1]!s_info_industry_csrc12_n(W901,公司分析!D$5,1),""))))))))</f>
        <v>建筑机械与重型卡车</v>
      </c>
      <c r="Z901" s="298" t="str">
        <f>IF(Y901=行业比较!$E$6,ROW(),"")</f>
        <v/>
      </c>
      <c r="AA901" s="125"/>
      <c r="AB901" s="125"/>
      <c r="AC901" s="125"/>
      <c r="AD901" s="125"/>
      <c r="AE901" s="125"/>
      <c r="AF901" s="125"/>
      <c r="AG901" s="125"/>
      <c r="AH901" s="125"/>
      <c r="AI901" s="125"/>
      <c r="AJ901" s="125"/>
      <c r="AK901" s="125"/>
      <c r="AL901" s="125"/>
      <c r="AM901" s="125"/>
      <c r="AN901" s="125"/>
      <c r="AO901" s="125"/>
      <c r="AP901" s="125"/>
    </row>
    <row r="902" spans="2:42" x14ac:dyDescent="0.35">
      <c r="B902" s="125"/>
      <c r="C902" s="125"/>
      <c r="D902" s="125"/>
      <c r="E902" s="125"/>
      <c r="F902" s="125"/>
      <c r="G902" s="125"/>
      <c r="H902" s="125"/>
      <c r="I902" s="269"/>
      <c r="J902" s="134"/>
      <c r="K902" s="134"/>
      <c r="L902" s="134"/>
      <c r="M902" s="134"/>
      <c r="N902" s="286"/>
      <c r="O902" s="286"/>
      <c r="P902" s="125"/>
      <c r="Q902" s="125"/>
      <c r="R902" s="125"/>
      <c r="S902" s="125"/>
      <c r="T902" s="125"/>
      <c r="U902" s="297"/>
      <c r="V902" s="253">
        <f t="shared" si="22"/>
        <v>0</v>
      </c>
      <c r="W902" s="348" t="str">
        <f>IF(板块成分!B904="","",板块成分!B904)</f>
        <v>1159.HK</v>
      </c>
      <c r="X902" s="270" t="str">
        <f>[1]!s_info_name(W902)</f>
        <v>星光文化</v>
      </c>
      <c r="Y902" s="335" t="str">
        <f>IF($Y$3="申万一级行业",[1]!s_info_industry_sw_2021(W902,公司分析!D$5,1),IF($Y$3="申万二级行业",[1]!s_info_industry_sw_2021(W902,公司分析!D$5,2),IF($Y$3="申万三级行业",[1]!s_info_industry_sw_2021(W902,公司分析!D$5,3),IF($Y$3="wind一级行业",[1]!s_info_industry_gics(W902,1),IF($Y$3="wind二级行业",[1]!s_info_industry_gics(W902,2),IF($Y$3="wind三级行业",[1]!s_info_industry_gics(W902,3),IF($Y$3="wind四级行业",[1]!s_info_industry_gics(W902,4),IF($Y$3="证监会门类行业",[1]!s_info_industry_csrc12_n(W902,公司分析!D$5,1),""))))))))</f>
        <v>赌场与赌博</v>
      </c>
      <c r="Z902" s="298" t="str">
        <f>IF(Y902=行业比较!$E$6,ROW(),"")</f>
        <v/>
      </c>
      <c r="AA902" s="125"/>
      <c r="AB902" s="125"/>
      <c r="AC902" s="125"/>
      <c r="AD902" s="125"/>
      <c r="AE902" s="125"/>
      <c r="AF902" s="125"/>
      <c r="AG902" s="125"/>
      <c r="AH902" s="125"/>
      <c r="AI902" s="125"/>
      <c r="AJ902" s="125"/>
      <c r="AK902" s="125"/>
      <c r="AL902" s="125"/>
      <c r="AM902" s="125"/>
      <c r="AN902" s="125"/>
      <c r="AO902" s="125"/>
      <c r="AP902" s="125"/>
    </row>
    <row r="903" spans="2:42" x14ac:dyDescent="0.35">
      <c r="B903" s="125"/>
      <c r="C903" s="125"/>
      <c r="D903" s="125"/>
      <c r="E903" s="125"/>
      <c r="F903" s="125"/>
      <c r="G903" s="125"/>
      <c r="H903" s="125"/>
      <c r="I903" s="269"/>
      <c r="J903" s="134"/>
      <c r="K903" s="134"/>
      <c r="L903" s="134"/>
      <c r="M903" s="134"/>
      <c r="N903" s="286"/>
      <c r="O903" s="286"/>
      <c r="P903" s="125"/>
      <c r="Q903" s="125"/>
      <c r="R903" s="125"/>
      <c r="S903" s="125"/>
      <c r="T903" s="125"/>
      <c r="U903" s="297"/>
      <c r="V903" s="253">
        <f t="shared" si="22"/>
        <v>0</v>
      </c>
      <c r="W903" s="348" t="str">
        <f>IF(板块成分!B905="","",板块成分!B905)</f>
        <v>1160.HK</v>
      </c>
      <c r="X903" s="270" t="str">
        <f>[1]!s_info_name(W903)</f>
        <v>金石资本集团</v>
      </c>
      <c r="Y903" s="335" t="str">
        <f>IF($Y$3="申万一级行业",[1]!s_info_industry_sw_2021(W903,公司分析!D$5,1),IF($Y$3="申万二级行业",[1]!s_info_industry_sw_2021(W903,公司分析!D$5,2),IF($Y$3="申万三级行业",[1]!s_info_industry_sw_2021(W903,公司分析!D$5,3),IF($Y$3="wind一级行业",[1]!s_info_industry_gics(W903,1),IF($Y$3="wind二级行业",[1]!s_info_industry_gics(W903,2),IF($Y$3="wind三级行业",[1]!s_info_industry_gics(W903,3),IF($Y$3="wind四级行业",[1]!s_info_industry_gics(W903,4),IF($Y$3="证监会门类行业",[1]!s_info_industry_csrc12_n(W903,公司分析!D$5,1),""))))))))</f>
        <v>资产管理与托管银行</v>
      </c>
      <c r="Z903" s="298" t="str">
        <f>IF(Y903=行业比较!$E$6,ROW(),"")</f>
        <v/>
      </c>
      <c r="AA903" s="125"/>
      <c r="AB903" s="125"/>
      <c r="AC903" s="125"/>
      <c r="AD903" s="125"/>
      <c r="AE903" s="125"/>
      <c r="AF903" s="125"/>
      <c r="AG903" s="125"/>
      <c r="AH903" s="125"/>
      <c r="AI903" s="125"/>
      <c r="AJ903" s="125"/>
      <c r="AK903" s="125"/>
      <c r="AL903" s="125"/>
      <c r="AM903" s="125"/>
      <c r="AN903" s="125"/>
      <c r="AO903" s="125"/>
      <c r="AP903" s="125"/>
    </row>
    <row r="904" spans="2:42" x14ac:dyDescent="0.35">
      <c r="B904" s="125"/>
      <c r="C904" s="125"/>
      <c r="D904" s="125"/>
      <c r="E904" s="125"/>
      <c r="F904" s="125"/>
      <c r="G904" s="125"/>
      <c r="H904" s="125"/>
      <c r="I904" s="269"/>
      <c r="J904" s="134"/>
      <c r="K904" s="134"/>
      <c r="L904" s="134"/>
      <c r="M904" s="134"/>
      <c r="N904" s="286"/>
      <c r="O904" s="286"/>
      <c r="P904" s="125"/>
      <c r="Q904" s="125"/>
      <c r="R904" s="125"/>
      <c r="S904" s="125"/>
      <c r="T904" s="125"/>
      <c r="U904" s="297"/>
      <c r="V904" s="253">
        <f t="shared" si="22"/>
        <v>0</v>
      </c>
      <c r="W904" s="348" t="str">
        <f>IF(板块成分!B906="","",板块成分!B906)</f>
        <v>1161.HK</v>
      </c>
      <c r="X904" s="270" t="str">
        <f>[1]!s_info_name(W904)</f>
        <v>奥思集团</v>
      </c>
      <c r="Y904" s="335" t="str">
        <f>IF($Y$3="申万一级行业",[1]!s_info_industry_sw_2021(W904,公司分析!D$5,1),IF($Y$3="申万二级行业",[1]!s_info_industry_sw_2021(W904,公司分析!D$5,2),IF($Y$3="申万三级行业",[1]!s_info_industry_sw_2021(W904,公司分析!D$5,3),IF($Y$3="wind一级行业",[1]!s_info_industry_gics(W904,1),IF($Y$3="wind二级行业",[1]!s_info_industry_gics(W904,2),IF($Y$3="wind三级行业",[1]!s_info_industry_gics(W904,3),IF($Y$3="wind四级行业",[1]!s_info_industry_gics(W904,4),IF($Y$3="证监会门类行业",[1]!s_info_industry_csrc12_n(W904,公司分析!D$5,1),""))))))))</f>
        <v>保健护理产品经销商</v>
      </c>
      <c r="Z904" s="298" t="str">
        <f>IF(Y904=行业比较!$E$6,ROW(),"")</f>
        <v/>
      </c>
      <c r="AA904" s="125"/>
      <c r="AB904" s="125"/>
      <c r="AC904" s="125"/>
      <c r="AD904" s="125"/>
      <c r="AE904" s="125"/>
      <c r="AF904" s="125"/>
      <c r="AG904" s="125"/>
      <c r="AH904" s="125"/>
      <c r="AI904" s="125"/>
      <c r="AJ904" s="125"/>
      <c r="AK904" s="125"/>
      <c r="AL904" s="125"/>
      <c r="AM904" s="125"/>
      <c r="AN904" s="125"/>
      <c r="AO904" s="125"/>
      <c r="AP904" s="125"/>
    </row>
    <row r="905" spans="2:42" x14ac:dyDescent="0.35">
      <c r="B905" s="125"/>
      <c r="C905" s="125"/>
      <c r="D905" s="125"/>
      <c r="E905" s="125"/>
      <c r="F905" s="125"/>
      <c r="G905" s="125"/>
      <c r="H905" s="125"/>
      <c r="I905" s="269"/>
      <c r="J905" s="134"/>
      <c r="K905" s="134"/>
      <c r="L905" s="134"/>
      <c r="M905" s="134"/>
      <c r="N905" s="286"/>
      <c r="O905" s="286"/>
      <c r="P905" s="125"/>
      <c r="Q905" s="125"/>
      <c r="R905" s="125"/>
      <c r="S905" s="125"/>
      <c r="T905" s="125"/>
      <c r="U905" s="297"/>
      <c r="V905" s="253">
        <f t="shared" si="22"/>
        <v>0</v>
      </c>
      <c r="W905" s="348" t="str">
        <f>IF(板块成分!B907="","",板块成分!B907)</f>
        <v>1162.HK</v>
      </c>
      <c r="X905" s="270" t="str">
        <f>[1]!s_info_name(W905)</f>
        <v>莹岚集团</v>
      </c>
      <c r="Y905" s="335" t="str">
        <f>IF($Y$3="申万一级行业",[1]!s_info_industry_sw_2021(W905,公司分析!D$5,1),IF($Y$3="申万二级行业",[1]!s_info_industry_sw_2021(W905,公司分析!D$5,2),IF($Y$3="申万三级行业",[1]!s_info_industry_sw_2021(W905,公司分析!D$5,3),IF($Y$3="wind一级行业",[1]!s_info_industry_gics(W905,1),IF($Y$3="wind二级行业",[1]!s_info_industry_gics(W905,2),IF($Y$3="wind三级行业",[1]!s_info_industry_gics(W905,3),IF($Y$3="wind四级行业",[1]!s_info_industry_gics(W905,4),IF($Y$3="证监会门类行业",[1]!s_info_industry_csrc12_n(W905,公司分析!D$5,1),""))))))))</f>
        <v>安全和报警服务</v>
      </c>
      <c r="Z905" s="298" t="str">
        <f>IF(Y905=行业比较!$E$6,ROW(),"")</f>
        <v/>
      </c>
      <c r="AA905" s="125"/>
      <c r="AB905" s="125"/>
      <c r="AC905" s="125"/>
      <c r="AD905" s="125"/>
      <c r="AE905" s="125"/>
      <c r="AF905" s="125"/>
      <c r="AG905" s="125"/>
      <c r="AH905" s="125"/>
      <c r="AI905" s="125"/>
      <c r="AJ905" s="125"/>
      <c r="AK905" s="125"/>
      <c r="AL905" s="125"/>
      <c r="AM905" s="125"/>
      <c r="AN905" s="125"/>
      <c r="AO905" s="125"/>
      <c r="AP905" s="125"/>
    </row>
    <row r="906" spans="2:42" x14ac:dyDescent="0.35">
      <c r="B906" s="125"/>
      <c r="C906" s="125"/>
      <c r="D906" s="125"/>
      <c r="E906" s="125"/>
      <c r="F906" s="125"/>
      <c r="G906" s="125"/>
      <c r="H906" s="125"/>
      <c r="I906" s="269"/>
      <c r="J906" s="134"/>
      <c r="K906" s="134"/>
      <c r="L906" s="134"/>
      <c r="M906" s="134"/>
      <c r="N906" s="286"/>
      <c r="O906" s="286"/>
      <c r="P906" s="125"/>
      <c r="Q906" s="125"/>
      <c r="R906" s="125"/>
      <c r="S906" s="125"/>
      <c r="T906" s="125"/>
      <c r="U906" s="297"/>
      <c r="V906" s="253">
        <f t="shared" si="22"/>
        <v>0</v>
      </c>
      <c r="W906" s="348" t="str">
        <f>IF(板块成分!B908="","",板块成分!B908)</f>
        <v>1163.HK</v>
      </c>
      <c r="X906" s="270" t="str">
        <f>[1]!s_info_name(W906)</f>
        <v>虎视传媒</v>
      </c>
      <c r="Y906" s="335" t="str">
        <f>IF($Y$3="申万一级行业",[1]!s_info_industry_sw_2021(W906,公司分析!D$5,1),IF($Y$3="申万二级行业",[1]!s_info_industry_sw_2021(W906,公司分析!D$5,2),IF($Y$3="申万三级行业",[1]!s_info_industry_sw_2021(W906,公司分析!D$5,3),IF($Y$3="wind一级行业",[1]!s_info_industry_gics(W906,1),IF($Y$3="wind二级行业",[1]!s_info_industry_gics(W906,2),IF($Y$3="wind三级行业",[1]!s_info_industry_gics(W906,3),IF($Y$3="wind四级行业",[1]!s_info_industry_gics(W906,4),IF($Y$3="证监会门类行业",[1]!s_info_industry_csrc12_n(W906,公司分析!D$5,1),""))))))))</f>
        <v>广告</v>
      </c>
      <c r="Z906" s="298" t="str">
        <f>IF(Y906=行业比较!$E$6,ROW(),"")</f>
        <v/>
      </c>
      <c r="AA906" s="125"/>
      <c r="AB906" s="125"/>
      <c r="AC906" s="125"/>
      <c r="AD906" s="125"/>
      <c r="AE906" s="125"/>
      <c r="AF906" s="125"/>
      <c r="AG906" s="125"/>
      <c r="AH906" s="125"/>
      <c r="AI906" s="125"/>
      <c r="AJ906" s="125"/>
      <c r="AK906" s="125"/>
      <c r="AL906" s="125"/>
      <c r="AM906" s="125"/>
      <c r="AN906" s="125"/>
      <c r="AO906" s="125"/>
      <c r="AP906" s="125"/>
    </row>
    <row r="907" spans="2:42" x14ac:dyDescent="0.35">
      <c r="B907" s="125"/>
      <c r="C907" s="125"/>
      <c r="D907" s="125"/>
      <c r="E907" s="125"/>
      <c r="F907" s="125"/>
      <c r="G907" s="125"/>
      <c r="H907" s="125"/>
      <c r="I907" s="269"/>
      <c r="J907" s="134"/>
      <c r="K907" s="134"/>
      <c r="L907" s="134"/>
      <c r="M907" s="134"/>
      <c r="N907" s="286"/>
      <c r="O907" s="286"/>
      <c r="P907" s="125"/>
      <c r="Q907" s="125"/>
      <c r="R907" s="125"/>
      <c r="S907" s="125"/>
      <c r="T907" s="125"/>
      <c r="U907" s="297"/>
      <c r="V907" s="253">
        <f t="shared" si="22"/>
        <v>0</v>
      </c>
      <c r="W907" s="348" t="str">
        <f>IF(板块成分!B909="","",板块成分!B909)</f>
        <v>1164.HK</v>
      </c>
      <c r="X907" s="270" t="str">
        <f>[1]!s_info_name(W907)</f>
        <v>中广核矿业</v>
      </c>
      <c r="Y907" s="335" t="str">
        <f>IF($Y$3="申万一级行业",[1]!s_info_industry_sw_2021(W907,公司分析!D$5,1),IF($Y$3="申万二级行业",[1]!s_info_industry_sw_2021(W907,公司分析!D$5,2),IF($Y$3="申万三级行业",[1]!s_info_industry_sw_2021(W907,公司分析!D$5,3),IF($Y$3="wind一级行业",[1]!s_info_industry_gics(W907,1),IF($Y$3="wind二级行业",[1]!s_info_industry_gics(W907,2),IF($Y$3="wind三级行业",[1]!s_info_industry_gics(W907,3),IF($Y$3="wind四级行业",[1]!s_info_industry_gics(W907,4),IF($Y$3="证监会门类行业",[1]!s_info_industry_csrc12_n(W907,公司分析!D$5,1),""))))))))</f>
        <v>贵金属与矿石</v>
      </c>
      <c r="Z907" s="298" t="str">
        <f>IF(Y907=行业比较!$E$6,ROW(),"")</f>
        <v/>
      </c>
      <c r="AA907" s="125"/>
      <c r="AB907" s="125"/>
      <c r="AC907" s="125"/>
      <c r="AD907" s="125"/>
      <c r="AE907" s="125"/>
      <c r="AF907" s="125"/>
      <c r="AG907" s="125"/>
      <c r="AH907" s="125"/>
      <c r="AI907" s="125"/>
      <c r="AJ907" s="125"/>
      <c r="AK907" s="125"/>
      <c r="AL907" s="125"/>
      <c r="AM907" s="125"/>
      <c r="AN907" s="125"/>
      <c r="AO907" s="125"/>
      <c r="AP907" s="125"/>
    </row>
    <row r="908" spans="2:42" x14ac:dyDescent="0.35">
      <c r="B908" s="125"/>
      <c r="C908" s="125"/>
      <c r="D908" s="125"/>
      <c r="E908" s="125"/>
      <c r="F908" s="125"/>
      <c r="G908" s="125"/>
      <c r="H908" s="125"/>
      <c r="I908" s="269"/>
      <c r="J908" s="134"/>
      <c r="K908" s="134"/>
      <c r="L908" s="134"/>
      <c r="M908" s="134"/>
      <c r="N908" s="286"/>
      <c r="O908" s="286"/>
      <c r="P908" s="125"/>
      <c r="Q908" s="125"/>
      <c r="R908" s="125"/>
      <c r="S908" s="125"/>
      <c r="T908" s="125"/>
      <c r="U908" s="297"/>
      <c r="V908" s="253">
        <f t="shared" si="22"/>
        <v>0</v>
      </c>
      <c r="W908" s="348" t="str">
        <f>IF(板块成分!B910="","",板块成分!B910)</f>
        <v>1165.HK</v>
      </c>
      <c r="X908" s="270" t="str">
        <f>[1]!s_info_name(W908)</f>
        <v>顺风清洁能源</v>
      </c>
      <c r="Y908" s="335" t="str">
        <f>IF($Y$3="申万一级行业",[1]!s_info_industry_sw_2021(W908,公司分析!D$5,1),IF($Y$3="申万二级行业",[1]!s_info_industry_sw_2021(W908,公司分析!D$5,2),IF($Y$3="申万三级行业",[1]!s_info_industry_sw_2021(W908,公司分析!D$5,3),IF($Y$3="wind一级行业",[1]!s_info_industry_gics(W908,1),IF($Y$3="wind二级行业",[1]!s_info_industry_gics(W908,2),IF($Y$3="wind三级行业",[1]!s_info_industry_gics(W908,3),IF($Y$3="wind四级行业",[1]!s_info_industry_gics(W908,4),IF($Y$3="证监会门类行业",[1]!s_info_industry_csrc12_n(W908,公司分析!D$5,1),""))))))))</f>
        <v>半导体产品</v>
      </c>
      <c r="Z908" s="298" t="str">
        <f>IF(Y908=行业比较!$E$6,ROW(),"")</f>
        <v/>
      </c>
      <c r="AA908" s="125"/>
      <c r="AB908" s="125"/>
      <c r="AC908" s="125"/>
      <c r="AD908" s="125"/>
      <c r="AE908" s="125"/>
      <c r="AF908" s="125"/>
      <c r="AG908" s="125"/>
      <c r="AH908" s="125"/>
      <c r="AI908" s="125"/>
      <c r="AJ908" s="125"/>
      <c r="AK908" s="125"/>
      <c r="AL908" s="125"/>
      <c r="AM908" s="125"/>
      <c r="AN908" s="125"/>
      <c r="AO908" s="125"/>
      <c r="AP908" s="125"/>
    </row>
    <row r="909" spans="2:42" x14ac:dyDescent="0.35">
      <c r="B909" s="125"/>
      <c r="C909" s="125"/>
      <c r="D909" s="125"/>
      <c r="E909" s="125"/>
      <c r="F909" s="125"/>
      <c r="G909" s="125"/>
      <c r="H909" s="125"/>
      <c r="I909" s="269"/>
      <c r="J909" s="134"/>
      <c r="K909" s="134"/>
      <c r="L909" s="134"/>
      <c r="M909" s="134"/>
      <c r="N909" s="286"/>
      <c r="O909" s="286"/>
      <c r="P909" s="125"/>
      <c r="Q909" s="125"/>
      <c r="R909" s="125"/>
      <c r="S909" s="125"/>
      <c r="T909" s="125"/>
      <c r="U909" s="297"/>
      <c r="V909" s="253">
        <f t="shared" si="22"/>
        <v>0</v>
      </c>
      <c r="W909" s="348" t="str">
        <f>IF(板块成分!B911="","",板块成分!B911)</f>
        <v>1166.HK</v>
      </c>
      <c r="X909" s="270" t="str">
        <f>[1]!s_info_name(W909)</f>
        <v>星凯控股</v>
      </c>
      <c r="Y909" s="335" t="str">
        <f>IF($Y$3="申万一级行业",[1]!s_info_industry_sw_2021(W909,公司分析!D$5,1),IF($Y$3="申万二级行业",[1]!s_info_industry_sw_2021(W909,公司分析!D$5,2),IF($Y$3="申万三级行业",[1]!s_info_industry_sw_2021(W909,公司分析!D$5,3),IF($Y$3="wind一级行业",[1]!s_info_industry_gics(W909,1),IF($Y$3="wind二级行业",[1]!s_info_industry_gics(W909,2),IF($Y$3="wind三级行业",[1]!s_info_industry_gics(W909,3),IF($Y$3="wind四级行业",[1]!s_info_industry_gics(W909,4),IF($Y$3="证监会门类行业",[1]!s_info_industry_csrc12_n(W909,公司分析!D$5,1),""))))))))</f>
        <v>电气部件与设备</v>
      </c>
      <c r="Z909" s="298" t="str">
        <f>IF(Y909=行业比较!$E$6,ROW(),"")</f>
        <v/>
      </c>
      <c r="AA909" s="125"/>
      <c r="AB909" s="125"/>
      <c r="AC909" s="125"/>
      <c r="AD909" s="125"/>
      <c r="AE909" s="125"/>
      <c r="AF909" s="125"/>
      <c r="AG909" s="125"/>
      <c r="AH909" s="125"/>
      <c r="AI909" s="125"/>
      <c r="AJ909" s="125"/>
      <c r="AK909" s="125"/>
      <c r="AL909" s="125"/>
      <c r="AM909" s="125"/>
      <c r="AN909" s="125"/>
      <c r="AO909" s="125"/>
      <c r="AP909" s="125"/>
    </row>
    <row r="910" spans="2:42" x14ac:dyDescent="0.35">
      <c r="B910" s="125"/>
      <c r="C910" s="125"/>
      <c r="D910" s="125"/>
      <c r="E910" s="125"/>
      <c r="F910" s="125"/>
      <c r="G910" s="125"/>
      <c r="H910" s="125"/>
      <c r="I910" s="269"/>
      <c r="J910" s="134"/>
      <c r="K910" s="134"/>
      <c r="L910" s="134"/>
      <c r="M910" s="134"/>
      <c r="N910" s="286"/>
      <c r="O910" s="286"/>
      <c r="P910" s="125"/>
      <c r="Q910" s="125"/>
      <c r="R910" s="125"/>
      <c r="S910" s="125"/>
      <c r="T910" s="125"/>
      <c r="U910" s="297"/>
      <c r="V910" s="253">
        <f t="shared" si="22"/>
        <v>0</v>
      </c>
      <c r="W910" s="348" t="str">
        <f>IF(板块成分!B912="","",板块成分!B912)</f>
        <v>1167.HK</v>
      </c>
      <c r="X910" s="270" t="str">
        <f>[1]!s_info_name(W910)</f>
        <v>加科思-B</v>
      </c>
      <c r="Y910" s="335" t="str">
        <f>IF($Y$3="申万一级行业",[1]!s_info_industry_sw_2021(W910,公司分析!D$5,1),IF($Y$3="申万二级行业",[1]!s_info_industry_sw_2021(W910,公司分析!D$5,2),IF($Y$3="申万三级行业",[1]!s_info_industry_sw_2021(W910,公司分析!D$5,3),IF($Y$3="wind一级行业",[1]!s_info_industry_gics(W910,1),IF($Y$3="wind二级行业",[1]!s_info_industry_gics(W910,2),IF($Y$3="wind三级行业",[1]!s_info_industry_gics(W910,3),IF($Y$3="wind四级行业",[1]!s_info_industry_gics(W910,4),IF($Y$3="证监会门类行业",[1]!s_info_industry_csrc12_n(W910,公司分析!D$5,1),""))))))))</f>
        <v>西药</v>
      </c>
      <c r="Z910" s="298" t="str">
        <f>IF(Y910=行业比较!$E$6,ROW(),"")</f>
        <v/>
      </c>
      <c r="AA910" s="125"/>
      <c r="AB910" s="125"/>
      <c r="AC910" s="125"/>
      <c r="AD910" s="125"/>
      <c r="AE910" s="125"/>
      <c r="AF910" s="125"/>
      <c r="AG910" s="125"/>
      <c r="AH910" s="125"/>
      <c r="AI910" s="125"/>
      <c r="AJ910" s="125"/>
      <c r="AK910" s="125"/>
      <c r="AL910" s="125"/>
      <c r="AM910" s="125"/>
      <c r="AN910" s="125"/>
      <c r="AO910" s="125"/>
      <c r="AP910" s="125"/>
    </row>
    <row r="911" spans="2:42" x14ac:dyDescent="0.35">
      <c r="B911" s="125"/>
      <c r="C911" s="125"/>
      <c r="D911" s="125"/>
      <c r="E911" s="125"/>
      <c r="F911" s="125"/>
      <c r="G911" s="125"/>
      <c r="H911" s="125"/>
      <c r="I911" s="269"/>
      <c r="J911" s="134"/>
      <c r="K911" s="134"/>
      <c r="L911" s="134"/>
      <c r="M911" s="134"/>
      <c r="N911" s="286"/>
      <c r="O911" s="286"/>
      <c r="P911" s="125"/>
      <c r="Q911" s="125"/>
      <c r="R911" s="125"/>
      <c r="S911" s="125"/>
      <c r="T911" s="125"/>
      <c r="U911" s="297"/>
      <c r="V911" s="253">
        <f t="shared" si="22"/>
        <v>0</v>
      </c>
      <c r="W911" s="348" t="str">
        <f>IF(板块成分!B913="","",板块成分!B913)</f>
        <v>1168.HK</v>
      </c>
      <c r="X911" s="270" t="str">
        <f>[1]!s_info_name(W911)</f>
        <v>百仕达控股</v>
      </c>
      <c r="Y911" s="335" t="str">
        <f>IF($Y$3="申万一级行业",[1]!s_info_industry_sw_2021(W911,公司分析!D$5,1),IF($Y$3="申万二级行业",[1]!s_info_industry_sw_2021(W911,公司分析!D$5,2),IF($Y$3="申万三级行业",[1]!s_info_industry_sw_2021(W911,公司分析!D$5,3),IF($Y$3="wind一级行业",[1]!s_info_industry_gics(W911,1),IF($Y$3="wind二级行业",[1]!s_info_industry_gics(W911,2),IF($Y$3="wind三级行业",[1]!s_info_industry_gics(W911,3),IF($Y$3="wind四级行业",[1]!s_info_industry_gics(W911,4),IF($Y$3="证监会门类行业",[1]!s_info_industry_csrc12_n(W911,公司分析!D$5,1),""))))))))</f>
        <v>房地产开发</v>
      </c>
      <c r="Z911" s="298" t="str">
        <f>IF(Y911=行业比较!$E$6,ROW(),"")</f>
        <v/>
      </c>
      <c r="AA911" s="125"/>
      <c r="AB911" s="125"/>
      <c r="AC911" s="125"/>
      <c r="AD911" s="125"/>
      <c r="AE911" s="125"/>
      <c r="AF911" s="125"/>
      <c r="AG911" s="125"/>
      <c r="AH911" s="125"/>
      <c r="AI911" s="125"/>
      <c r="AJ911" s="125"/>
      <c r="AK911" s="125"/>
      <c r="AL911" s="125"/>
      <c r="AM911" s="125"/>
      <c r="AN911" s="125"/>
      <c r="AO911" s="125"/>
      <c r="AP911" s="125"/>
    </row>
    <row r="912" spans="2:42" x14ac:dyDescent="0.35">
      <c r="B912" s="125"/>
      <c r="C912" s="125"/>
      <c r="D912" s="125"/>
      <c r="E912" s="125"/>
      <c r="F912" s="125"/>
      <c r="G912" s="125"/>
      <c r="H912" s="125"/>
      <c r="I912" s="269"/>
      <c r="J912" s="134"/>
      <c r="K912" s="134"/>
      <c r="L912" s="134"/>
      <c r="M912" s="134"/>
      <c r="N912" s="286"/>
      <c r="O912" s="286"/>
      <c r="P912" s="125"/>
      <c r="Q912" s="125"/>
      <c r="R912" s="125"/>
      <c r="S912" s="125"/>
      <c r="T912" s="125"/>
      <c r="U912" s="297"/>
      <c r="V912" s="253">
        <f t="shared" si="22"/>
        <v>0</v>
      </c>
      <c r="W912" s="348" t="str">
        <f>IF(板块成分!B914="","",板块成分!B914)</f>
        <v>1170.HK</v>
      </c>
      <c r="X912" s="270" t="str">
        <f>[1]!s_info_name(W912)</f>
        <v>信星集团</v>
      </c>
      <c r="Y912" s="335" t="str">
        <f>IF($Y$3="申万一级行业",[1]!s_info_industry_sw_2021(W912,公司分析!D$5,1),IF($Y$3="申万二级行业",[1]!s_info_industry_sw_2021(W912,公司分析!D$5,2),IF($Y$3="申万三级行业",[1]!s_info_industry_sw_2021(W912,公司分析!D$5,3),IF($Y$3="wind一级行业",[1]!s_info_industry_gics(W912,1),IF($Y$3="wind二级行业",[1]!s_info_industry_gics(W912,2),IF($Y$3="wind三级行业",[1]!s_info_industry_gics(W912,3),IF($Y$3="wind四级行业",[1]!s_info_industry_gics(W912,4),IF($Y$3="证监会门类行业",[1]!s_info_industry_csrc12_n(W912,公司分析!D$5,1),""))))))))</f>
        <v>鞋类</v>
      </c>
      <c r="Z912" s="298" t="str">
        <f>IF(Y912=行业比较!$E$6,ROW(),"")</f>
        <v/>
      </c>
      <c r="AA912" s="125"/>
      <c r="AB912" s="125"/>
      <c r="AC912" s="125"/>
      <c r="AD912" s="125"/>
      <c r="AE912" s="125"/>
      <c r="AF912" s="125"/>
      <c r="AG912" s="125"/>
      <c r="AH912" s="125"/>
      <c r="AI912" s="125"/>
      <c r="AJ912" s="125"/>
      <c r="AK912" s="125"/>
      <c r="AL912" s="125"/>
      <c r="AM912" s="125"/>
      <c r="AN912" s="125"/>
      <c r="AO912" s="125"/>
      <c r="AP912" s="125"/>
    </row>
    <row r="913" spans="2:42" x14ac:dyDescent="0.35">
      <c r="B913" s="125"/>
      <c r="C913" s="125"/>
      <c r="D913" s="125"/>
      <c r="E913" s="125"/>
      <c r="F913" s="125"/>
      <c r="G913" s="125"/>
      <c r="H913" s="125"/>
      <c r="I913" s="269"/>
      <c r="J913" s="134"/>
      <c r="K913" s="134"/>
      <c r="L913" s="134"/>
      <c r="M913" s="134"/>
      <c r="N913" s="286"/>
      <c r="O913" s="286"/>
      <c r="P913" s="125"/>
      <c r="Q913" s="125"/>
      <c r="R913" s="125"/>
      <c r="S913" s="125"/>
      <c r="T913" s="125"/>
      <c r="U913" s="297"/>
      <c r="V913" s="253">
        <f t="shared" si="22"/>
        <v>0</v>
      </c>
      <c r="W913" s="348" t="str">
        <f>IF(板块成分!B915="","",板块成分!B915)</f>
        <v>1171.HK</v>
      </c>
      <c r="X913" s="270" t="str">
        <f>[1]!s_info_name(W913)</f>
        <v>兖矿能源</v>
      </c>
      <c r="Y913" s="335" t="str">
        <f>IF($Y$3="申万一级行业",[1]!s_info_industry_sw_2021(W913,公司分析!D$5,1),IF($Y$3="申万二级行业",[1]!s_info_industry_sw_2021(W913,公司分析!D$5,2),IF($Y$3="申万三级行业",[1]!s_info_industry_sw_2021(W913,公司分析!D$5,3),IF($Y$3="wind一级行业",[1]!s_info_industry_gics(W913,1),IF($Y$3="wind二级行业",[1]!s_info_industry_gics(W913,2),IF($Y$3="wind三级行业",[1]!s_info_industry_gics(W913,3),IF($Y$3="wind四级行业",[1]!s_info_industry_gics(W913,4),IF($Y$3="证监会门类行业",[1]!s_info_industry_csrc12_n(W913,公司分析!D$5,1),""))))))))</f>
        <v>煤炭与消费用燃料</v>
      </c>
      <c r="Z913" s="298" t="str">
        <f>IF(Y913=行业比较!$E$6,ROW(),"")</f>
        <v/>
      </c>
      <c r="AA913" s="125"/>
      <c r="AB913" s="125"/>
      <c r="AC913" s="125"/>
      <c r="AD913" s="125"/>
      <c r="AE913" s="125"/>
      <c r="AF913" s="125"/>
      <c r="AG913" s="125"/>
      <c r="AH913" s="125"/>
      <c r="AI913" s="125"/>
      <c r="AJ913" s="125"/>
      <c r="AK913" s="125"/>
      <c r="AL913" s="125"/>
      <c r="AM913" s="125"/>
      <c r="AN913" s="125"/>
      <c r="AO913" s="125"/>
      <c r="AP913" s="125"/>
    </row>
    <row r="914" spans="2:42" x14ac:dyDescent="0.35">
      <c r="B914" s="125"/>
      <c r="C914" s="125"/>
      <c r="D914" s="125"/>
      <c r="E914" s="125"/>
      <c r="F914" s="125"/>
      <c r="G914" s="125"/>
      <c r="H914" s="125"/>
      <c r="I914" s="269"/>
      <c r="J914" s="134"/>
      <c r="K914" s="134"/>
      <c r="L914" s="134"/>
      <c r="M914" s="134"/>
      <c r="N914" s="286"/>
      <c r="O914" s="286"/>
      <c r="P914" s="125"/>
      <c r="Q914" s="125"/>
      <c r="R914" s="125"/>
      <c r="S914" s="125"/>
      <c r="T914" s="125"/>
      <c r="U914" s="297"/>
      <c r="V914" s="253">
        <f t="shared" si="22"/>
        <v>0</v>
      </c>
      <c r="W914" s="348" t="str">
        <f>IF(板块成分!B916="","",板块成分!B916)</f>
        <v>1172.HK</v>
      </c>
      <c r="X914" s="270" t="str">
        <f>[1]!s_info_name(W914)</f>
        <v>融太集团</v>
      </c>
      <c r="Y914" s="335" t="str">
        <f>IF($Y$3="申万一级行业",[1]!s_info_industry_sw_2021(W914,公司分析!D$5,1),IF($Y$3="申万二级行业",[1]!s_info_industry_sw_2021(W914,公司分析!D$5,2),IF($Y$3="申万三级行业",[1]!s_info_industry_sw_2021(W914,公司分析!D$5,3),IF($Y$3="wind一级行业",[1]!s_info_industry_gics(W914,1),IF($Y$3="wind二级行业",[1]!s_info_industry_gics(W914,2),IF($Y$3="wind三级行业",[1]!s_info_industry_gics(W914,3),IF($Y$3="wind四级行业",[1]!s_info_industry_gics(W914,4),IF($Y$3="证监会门类行业",[1]!s_info_industry_csrc12_n(W914,公司分析!D$5,1),""))))))))</f>
        <v>商业印刷</v>
      </c>
      <c r="Z914" s="298" t="str">
        <f>IF(Y914=行业比较!$E$6,ROW(),"")</f>
        <v/>
      </c>
      <c r="AA914" s="125"/>
      <c r="AB914" s="125"/>
      <c r="AC914" s="125"/>
      <c r="AD914" s="125"/>
      <c r="AE914" s="125"/>
      <c r="AF914" s="125"/>
      <c r="AG914" s="125"/>
      <c r="AH914" s="125"/>
      <c r="AI914" s="125"/>
      <c r="AJ914" s="125"/>
      <c r="AK914" s="125"/>
      <c r="AL914" s="125"/>
      <c r="AM914" s="125"/>
      <c r="AN914" s="125"/>
      <c r="AO914" s="125"/>
      <c r="AP914" s="125"/>
    </row>
    <row r="915" spans="2:42" x14ac:dyDescent="0.35">
      <c r="B915" s="125"/>
      <c r="C915" s="125"/>
      <c r="D915" s="125"/>
      <c r="E915" s="125"/>
      <c r="F915" s="125"/>
      <c r="G915" s="125"/>
      <c r="H915" s="125"/>
      <c r="I915" s="269"/>
      <c r="J915" s="134"/>
      <c r="K915" s="134"/>
      <c r="L915" s="134"/>
      <c r="M915" s="134"/>
      <c r="N915" s="286"/>
      <c r="O915" s="286"/>
      <c r="P915" s="125"/>
      <c r="Q915" s="125"/>
      <c r="R915" s="125"/>
      <c r="S915" s="125"/>
      <c r="T915" s="125"/>
      <c r="U915" s="297"/>
      <c r="V915" s="253">
        <f t="shared" si="22"/>
        <v>0</v>
      </c>
      <c r="W915" s="348" t="str">
        <f>IF(板块成分!B917="","",板块成分!B917)</f>
        <v>1173.HK</v>
      </c>
      <c r="X915" s="270" t="str">
        <f>[1]!s_info_name(W915)</f>
        <v>威高国际</v>
      </c>
      <c r="Y915" s="335" t="str">
        <f>IF($Y$3="申万一级行业",[1]!s_info_industry_sw_2021(W915,公司分析!D$5,1),IF($Y$3="申万二级行业",[1]!s_info_industry_sw_2021(W915,公司分析!D$5,2),IF($Y$3="申万三级行业",[1]!s_info_industry_sw_2021(W915,公司分析!D$5,3),IF($Y$3="wind一级行业",[1]!s_info_industry_gics(W915,1),IF($Y$3="wind二级行业",[1]!s_info_industry_gics(W915,2),IF($Y$3="wind三级行业",[1]!s_info_industry_gics(W915,3),IF($Y$3="wind四级行业",[1]!s_info_industry_gics(W915,4),IF($Y$3="证监会门类行业",[1]!s_info_industry_csrc12_n(W915,公司分析!D$5,1),""))))))))</f>
        <v>个人用品</v>
      </c>
      <c r="Z915" s="298" t="str">
        <f>IF(Y915=行业比较!$E$6,ROW(),"")</f>
        <v/>
      </c>
      <c r="AA915" s="125"/>
      <c r="AB915" s="125"/>
      <c r="AC915" s="125"/>
      <c r="AD915" s="125"/>
      <c r="AE915" s="125"/>
      <c r="AF915" s="125"/>
      <c r="AG915" s="125"/>
      <c r="AH915" s="125"/>
      <c r="AI915" s="125"/>
      <c r="AJ915" s="125"/>
      <c r="AK915" s="125"/>
      <c r="AL915" s="125"/>
      <c r="AM915" s="125"/>
      <c r="AN915" s="125"/>
      <c r="AO915" s="125"/>
      <c r="AP915" s="125"/>
    </row>
    <row r="916" spans="2:42" x14ac:dyDescent="0.35">
      <c r="B916" s="125"/>
      <c r="C916" s="125"/>
      <c r="D916" s="125"/>
      <c r="E916" s="125"/>
      <c r="F916" s="125"/>
      <c r="G916" s="125"/>
      <c r="H916" s="125"/>
      <c r="I916" s="269"/>
      <c r="J916" s="134"/>
      <c r="K916" s="134"/>
      <c r="L916" s="134"/>
      <c r="M916" s="134"/>
      <c r="N916" s="286"/>
      <c r="O916" s="286"/>
      <c r="P916" s="125"/>
      <c r="Q916" s="125"/>
      <c r="R916" s="125"/>
      <c r="S916" s="125"/>
      <c r="T916" s="125"/>
      <c r="U916" s="297"/>
      <c r="V916" s="253">
        <f t="shared" si="22"/>
        <v>0</v>
      </c>
      <c r="W916" s="348" t="str">
        <f>IF(板块成分!B918="","",板块成分!B918)</f>
        <v>1176.HK</v>
      </c>
      <c r="X916" s="270" t="str">
        <f>[1]!s_info_name(W916)</f>
        <v>珠光控股</v>
      </c>
      <c r="Y916" s="335" t="str">
        <f>IF($Y$3="申万一级行业",[1]!s_info_industry_sw_2021(W916,公司分析!D$5,1),IF($Y$3="申万二级行业",[1]!s_info_industry_sw_2021(W916,公司分析!D$5,2),IF($Y$3="申万三级行业",[1]!s_info_industry_sw_2021(W916,公司分析!D$5,3),IF($Y$3="wind一级行业",[1]!s_info_industry_gics(W916,1),IF($Y$3="wind二级行业",[1]!s_info_industry_gics(W916,2),IF($Y$3="wind三级行业",[1]!s_info_industry_gics(W916,3),IF($Y$3="wind四级行业",[1]!s_info_industry_gics(W916,4),IF($Y$3="证监会门类行业",[1]!s_info_industry_csrc12_n(W916,公司分析!D$5,1),""))))))))</f>
        <v>房地产经营公司</v>
      </c>
      <c r="Z916" s="298" t="str">
        <f>IF(Y916=行业比较!$E$6,ROW(),"")</f>
        <v/>
      </c>
      <c r="AA916" s="125"/>
      <c r="AB916" s="125"/>
      <c r="AC916" s="125"/>
      <c r="AD916" s="125"/>
      <c r="AE916" s="125"/>
      <c r="AF916" s="125"/>
      <c r="AG916" s="125"/>
      <c r="AH916" s="125"/>
      <c r="AI916" s="125"/>
      <c r="AJ916" s="125"/>
      <c r="AK916" s="125"/>
      <c r="AL916" s="125"/>
      <c r="AM916" s="125"/>
      <c r="AN916" s="125"/>
      <c r="AO916" s="125"/>
      <c r="AP916" s="125"/>
    </row>
    <row r="917" spans="2:42" x14ac:dyDescent="0.35">
      <c r="B917" s="125"/>
      <c r="C917" s="125"/>
      <c r="D917" s="125"/>
      <c r="E917" s="125"/>
      <c r="F917" s="125"/>
      <c r="G917" s="125"/>
      <c r="H917" s="125"/>
      <c r="I917" s="269"/>
      <c r="J917" s="134"/>
      <c r="K917" s="134"/>
      <c r="L917" s="134"/>
      <c r="M917" s="134"/>
      <c r="N917" s="286"/>
      <c r="O917" s="286"/>
      <c r="P917" s="125"/>
      <c r="Q917" s="125"/>
      <c r="R917" s="125"/>
      <c r="S917" s="125"/>
      <c r="T917" s="125"/>
      <c r="U917" s="297"/>
      <c r="V917" s="253">
        <f t="shared" si="22"/>
        <v>0</v>
      </c>
      <c r="W917" s="348" t="str">
        <f>IF(板块成分!B919="","",板块成分!B919)</f>
        <v>1177.HK</v>
      </c>
      <c r="X917" s="270" t="str">
        <f>[1]!s_info_name(W917)</f>
        <v>中国生物制药</v>
      </c>
      <c r="Y917" s="335" t="str">
        <f>IF($Y$3="申万一级行业",[1]!s_info_industry_sw_2021(W917,公司分析!D$5,1),IF($Y$3="申万二级行业",[1]!s_info_industry_sw_2021(W917,公司分析!D$5,2),IF($Y$3="申万三级行业",[1]!s_info_industry_sw_2021(W917,公司分析!D$5,3),IF($Y$3="wind一级行业",[1]!s_info_industry_gics(W917,1),IF($Y$3="wind二级行业",[1]!s_info_industry_gics(W917,2),IF($Y$3="wind三级行业",[1]!s_info_industry_gics(W917,3),IF($Y$3="wind四级行业",[1]!s_info_industry_gics(W917,4),IF($Y$3="证监会门类行业",[1]!s_info_industry_csrc12_n(W917,公司分析!D$5,1),""))))))))</f>
        <v>西药</v>
      </c>
      <c r="Z917" s="298" t="str">
        <f>IF(Y917=行业比较!$E$6,ROW(),"")</f>
        <v/>
      </c>
      <c r="AA917" s="125"/>
      <c r="AB917" s="125"/>
      <c r="AC917" s="125"/>
      <c r="AD917" s="125"/>
      <c r="AE917" s="125"/>
      <c r="AF917" s="125"/>
      <c r="AG917" s="125"/>
      <c r="AH917" s="125"/>
      <c r="AI917" s="125"/>
      <c r="AJ917" s="125"/>
      <c r="AK917" s="125"/>
      <c r="AL917" s="125"/>
      <c r="AM917" s="125"/>
      <c r="AN917" s="125"/>
      <c r="AO917" s="125"/>
      <c r="AP917" s="125"/>
    </row>
    <row r="918" spans="2:42" x14ac:dyDescent="0.35">
      <c r="B918" s="125"/>
      <c r="C918" s="125"/>
      <c r="D918" s="125"/>
      <c r="E918" s="125"/>
      <c r="F918" s="125"/>
      <c r="G918" s="125"/>
      <c r="H918" s="125"/>
      <c r="I918" s="269"/>
      <c r="J918" s="134"/>
      <c r="K918" s="134"/>
      <c r="L918" s="134"/>
      <c r="M918" s="134"/>
      <c r="N918" s="286"/>
      <c r="O918" s="286"/>
      <c r="P918" s="125"/>
      <c r="Q918" s="125"/>
      <c r="R918" s="125"/>
      <c r="S918" s="125"/>
      <c r="T918" s="125"/>
      <c r="U918" s="297"/>
      <c r="V918" s="253">
        <f t="shared" si="22"/>
        <v>0</v>
      </c>
      <c r="W918" s="348" t="str">
        <f>IF(板块成分!B920="","",板块成分!B920)</f>
        <v>1179.HK</v>
      </c>
      <c r="X918" s="270" t="str">
        <f>[1]!s_info_name(W918)</f>
        <v>华住集团-S</v>
      </c>
      <c r="Y918" s="335" t="str">
        <f>IF($Y$3="申万一级行业",[1]!s_info_industry_sw_2021(W918,公司分析!D$5,1),IF($Y$3="申万二级行业",[1]!s_info_industry_sw_2021(W918,公司分析!D$5,2),IF($Y$3="申万三级行业",[1]!s_info_industry_sw_2021(W918,公司分析!D$5,3),IF($Y$3="wind一级行业",[1]!s_info_industry_gics(W918,1),IF($Y$3="wind二级行业",[1]!s_info_industry_gics(W918,2),IF($Y$3="wind三级行业",[1]!s_info_industry_gics(W918,3),IF($Y$3="wind四级行业",[1]!s_info_industry_gics(W918,4),IF($Y$3="证监会门类行业",[1]!s_info_industry_csrc12_n(W918,公司分析!D$5,1),""))))))))</f>
        <v>酒店、度假村与豪华游轮</v>
      </c>
      <c r="Z918" s="298" t="str">
        <f>IF(Y918=行业比较!$E$6,ROW(),"")</f>
        <v/>
      </c>
      <c r="AA918" s="125"/>
      <c r="AB918" s="125"/>
      <c r="AC918" s="125"/>
      <c r="AD918" s="125"/>
      <c r="AE918" s="125"/>
      <c r="AF918" s="125"/>
      <c r="AG918" s="125"/>
      <c r="AH918" s="125"/>
      <c r="AI918" s="125"/>
      <c r="AJ918" s="125"/>
      <c r="AK918" s="125"/>
      <c r="AL918" s="125"/>
      <c r="AM918" s="125"/>
      <c r="AN918" s="125"/>
      <c r="AO918" s="125"/>
      <c r="AP918" s="125"/>
    </row>
    <row r="919" spans="2:42" x14ac:dyDescent="0.35">
      <c r="B919" s="125"/>
      <c r="C919" s="125"/>
      <c r="D919" s="125"/>
      <c r="E919" s="125"/>
      <c r="F919" s="125"/>
      <c r="G919" s="125"/>
      <c r="H919" s="125"/>
      <c r="I919" s="269"/>
      <c r="J919" s="134"/>
      <c r="K919" s="134"/>
      <c r="L919" s="134"/>
      <c r="M919" s="134"/>
      <c r="N919" s="286"/>
      <c r="O919" s="286"/>
      <c r="P919" s="125"/>
      <c r="Q919" s="125"/>
      <c r="R919" s="125"/>
      <c r="S919" s="125"/>
      <c r="T919" s="125"/>
      <c r="U919" s="297"/>
      <c r="V919" s="253">
        <f t="shared" si="22"/>
        <v>0</v>
      </c>
      <c r="W919" s="348" t="str">
        <f>IF(板块成分!B921="","",板块成分!B921)</f>
        <v>1180.HK</v>
      </c>
      <c r="X919" s="270" t="str">
        <f>[1]!s_info_name(W919)</f>
        <v>汇彩控股</v>
      </c>
      <c r="Y919" s="335" t="str">
        <f>IF($Y$3="申万一级行业",[1]!s_info_industry_sw_2021(W919,公司分析!D$5,1),IF($Y$3="申万二级行业",[1]!s_info_industry_sw_2021(W919,公司分析!D$5,2),IF($Y$3="申万三级行业",[1]!s_info_industry_sw_2021(W919,公司分析!D$5,3),IF($Y$3="wind一级行业",[1]!s_info_industry_gics(W919,1),IF($Y$3="wind二级行业",[1]!s_info_industry_gics(W919,2),IF($Y$3="wind三级行业",[1]!s_info_industry_gics(W919,3),IF($Y$3="wind四级行业",[1]!s_info_industry_gics(W919,4),IF($Y$3="证监会门类行业",[1]!s_info_industry_csrc12_n(W919,公司分析!D$5,1),""))))))))</f>
        <v>赌场与赌博</v>
      </c>
      <c r="Z919" s="298" t="str">
        <f>IF(Y919=行业比较!$E$6,ROW(),"")</f>
        <v/>
      </c>
      <c r="AA919" s="125"/>
      <c r="AB919" s="125"/>
      <c r="AC919" s="125"/>
      <c r="AD919" s="125"/>
      <c r="AE919" s="125"/>
      <c r="AF919" s="125"/>
      <c r="AG919" s="125"/>
      <c r="AH919" s="125"/>
      <c r="AI919" s="125"/>
      <c r="AJ919" s="125"/>
      <c r="AK919" s="125"/>
      <c r="AL919" s="125"/>
      <c r="AM919" s="125"/>
      <c r="AN919" s="125"/>
      <c r="AO919" s="125"/>
      <c r="AP919" s="125"/>
    </row>
    <row r="920" spans="2:42" x14ac:dyDescent="0.35">
      <c r="B920" s="125"/>
      <c r="C920" s="125"/>
      <c r="D920" s="125"/>
      <c r="E920" s="125"/>
      <c r="F920" s="125"/>
      <c r="G920" s="125"/>
      <c r="H920" s="125"/>
      <c r="I920" s="269"/>
      <c r="J920" s="134"/>
      <c r="K920" s="134"/>
      <c r="L920" s="134"/>
      <c r="M920" s="134"/>
      <c r="N920" s="286"/>
      <c r="O920" s="286"/>
      <c r="P920" s="125"/>
      <c r="Q920" s="125"/>
      <c r="R920" s="125"/>
      <c r="S920" s="125"/>
      <c r="T920" s="125"/>
      <c r="U920" s="297"/>
      <c r="V920" s="253">
        <f t="shared" si="22"/>
        <v>0</v>
      </c>
      <c r="W920" s="348" t="str">
        <f>IF(板块成分!B922="","",板块成分!B922)</f>
        <v>1181.HK</v>
      </c>
      <c r="X920" s="270" t="str">
        <f>[1]!s_info_name(W920)</f>
        <v>唐宫中国</v>
      </c>
      <c r="Y920" s="335" t="str">
        <f>IF($Y$3="申万一级行业",[1]!s_info_industry_sw_2021(W920,公司分析!D$5,1),IF($Y$3="申万二级行业",[1]!s_info_industry_sw_2021(W920,公司分析!D$5,2),IF($Y$3="申万三级行业",[1]!s_info_industry_sw_2021(W920,公司分析!D$5,3),IF($Y$3="wind一级行业",[1]!s_info_industry_gics(W920,1),IF($Y$3="wind二级行业",[1]!s_info_industry_gics(W920,2),IF($Y$3="wind三级行业",[1]!s_info_industry_gics(W920,3),IF($Y$3="wind四级行业",[1]!s_info_industry_gics(W920,4),IF($Y$3="证监会门类行业",[1]!s_info_industry_csrc12_n(W920,公司分析!D$5,1),""))))))))</f>
        <v>餐馆</v>
      </c>
      <c r="Z920" s="298" t="str">
        <f>IF(Y920=行业比较!$E$6,ROW(),"")</f>
        <v/>
      </c>
      <c r="AA920" s="125"/>
      <c r="AB920" s="125"/>
      <c r="AC920" s="125"/>
      <c r="AD920" s="125"/>
      <c r="AE920" s="125"/>
      <c r="AF920" s="125"/>
      <c r="AG920" s="125"/>
      <c r="AH920" s="125"/>
      <c r="AI920" s="125"/>
      <c r="AJ920" s="125"/>
      <c r="AK920" s="125"/>
      <c r="AL920" s="125"/>
      <c r="AM920" s="125"/>
      <c r="AN920" s="125"/>
      <c r="AO920" s="125"/>
      <c r="AP920" s="125"/>
    </row>
    <row r="921" spans="2:42" x14ac:dyDescent="0.35">
      <c r="B921" s="125"/>
      <c r="C921" s="125"/>
      <c r="D921" s="125"/>
      <c r="E921" s="125"/>
      <c r="F921" s="125"/>
      <c r="G921" s="125"/>
      <c r="H921" s="125"/>
      <c r="I921" s="269"/>
      <c r="J921" s="134"/>
      <c r="K921" s="134"/>
      <c r="L921" s="134"/>
      <c r="M921" s="134"/>
      <c r="N921" s="286"/>
      <c r="O921" s="286"/>
      <c r="P921" s="125"/>
      <c r="Q921" s="125"/>
      <c r="R921" s="125"/>
      <c r="S921" s="125"/>
      <c r="T921" s="125"/>
      <c r="U921" s="297"/>
      <c r="V921" s="253">
        <f t="shared" si="22"/>
        <v>0</v>
      </c>
      <c r="W921" s="348" t="str">
        <f>IF(板块成分!B923="","",板块成分!B923)</f>
        <v>1182.HK</v>
      </c>
      <c r="X921" s="270" t="str">
        <f>[1]!s_info_name(W921)</f>
        <v>胜龙国际</v>
      </c>
      <c r="Y921" s="335" t="str">
        <f>IF($Y$3="申万一级行业",[1]!s_info_industry_sw_2021(W921,公司分析!D$5,1),IF($Y$3="申万二级行业",[1]!s_info_industry_sw_2021(W921,公司分析!D$5,2),IF($Y$3="申万三级行业",[1]!s_info_industry_sw_2021(W921,公司分析!D$5,3),IF($Y$3="wind一级行业",[1]!s_info_industry_gics(W921,1),IF($Y$3="wind二级行业",[1]!s_info_industry_gics(W921,2),IF($Y$3="wind三级行业",[1]!s_info_industry_gics(W921,3),IF($Y$3="wind四级行业",[1]!s_info_industry_gics(W921,4),IF($Y$3="证监会门类行业",[1]!s_info_industry_csrc12_n(W921,公司分析!D$5,1),""))))))))</f>
        <v>黄金</v>
      </c>
      <c r="Z921" s="298" t="str">
        <f>IF(Y921=行业比较!$E$6,ROW(),"")</f>
        <v/>
      </c>
      <c r="AA921" s="125"/>
      <c r="AB921" s="125"/>
      <c r="AC921" s="125"/>
      <c r="AD921" s="125"/>
      <c r="AE921" s="125"/>
      <c r="AF921" s="125"/>
      <c r="AG921" s="125"/>
      <c r="AH921" s="125"/>
      <c r="AI921" s="125"/>
      <c r="AJ921" s="125"/>
      <c r="AK921" s="125"/>
      <c r="AL921" s="125"/>
      <c r="AM921" s="125"/>
      <c r="AN921" s="125"/>
      <c r="AO921" s="125"/>
      <c r="AP921" s="125"/>
    </row>
    <row r="922" spans="2:42" x14ac:dyDescent="0.35">
      <c r="B922" s="125"/>
      <c r="C922" s="125"/>
      <c r="D922" s="125"/>
      <c r="E922" s="125"/>
      <c r="F922" s="125"/>
      <c r="G922" s="125"/>
      <c r="H922" s="125"/>
      <c r="I922" s="269"/>
      <c r="J922" s="134"/>
      <c r="K922" s="134"/>
      <c r="L922" s="134"/>
      <c r="M922" s="134"/>
      <c r="N922" s="286"/>
      <c r="O922" s="286"/>
      <c r="P922" s="125"/>
      <c r="Q922" s="125"/>
      <c r="R922" s="125"/>
      <c r="S922" s="125"/>
      <c r="T922" s="125"/>
      <c r="U922" s="297"/>
      <c r="V922" s="253">
        <f t="shared" si="22"/>
        <v>0</v>
      </c>
      <c r="W922" s="348" t="str">
        <f>IF(板块成分!B924="","",板块成分!B924)</f>
        <v>1183.HK</v>
      </c>
      <c r="X922" s="270" t="str">
        <f>[1]!s_info_name(W922)</f>
        <v>澳能建设</v>
      </c>
      <c r="Y922" s="335" t="str">
        <f>IF($Y$3="申万一级行业",[1]!s_info_industry_sw_2021(W922,公司分析!D$5,1),IF($Y$3="申万二级行业",[1]!s_info_industry_sw_2021(W922,公司分析!D$5,2),IF($Y$3="申万三级行业",[1]!s_info_industry_sw_2021(W922,公司分析!D$5,3),IF($Y$3="wind一级行业",[1]!s_info_industry_gics(W922,1),IF($Y$3="wind二级行业",[1]!s_info_industry_gics(W922,2),IF($Y$3="wind三级行业",[1]!s_info_industry_gics(W922,3),IF($Y$3="wind四级行业",[1]!s_info_industry_gics(W922,4),IF($Y$3="证监会门类行业",[1]!s_info_industry_csrc12_n(W922,公司分析!D$5,1),""))))))))</f>
        <v>建筑与工程</v>
      </c>
      <c r="Z922" s="298" t="str">
        <f>IF(Y922=行业比较!$E$6,ROW(),"")</f>
        <v/>
      </c>
      <c r="AA922" s="125"/>
      <c r="AB922" s="125"/>
      <c r="AC922" s="125"/>
      <c r="AD922" s="125"/>
      <c r="AE922" s="125"/>
      <c r="AF922" s="125"/>
      <c r="AG922" s="125"/>
      <c r="AH922" s="125"/>
      <c r="AI922" s="125"/>
      <c r="AJ922" s="125"/>
      <c r="AK922" s="125"/>
      <c r="AL922" s="125"/>
      <c r="AM922" s="125"/>
      <c r="AN922" s="125"/>
      <c r="AO922" s="125"/>
      <c r="AP922" s="125"/>
    </row>
    <row r="923" spans="2:42" x14ac:dyDescent="0.35">
      <c r="B923" s="125"/>
      <c r="C923" s="125"/>
      <c r="D923" s="125"/>
      <c r="E923" s="125"/>
      <c r="F923" s="125"/>
      <c r="G923" s="125"/>
      <c r="H923" s="125"/>
      <c r="I923" s="269"/>
      <c r="J923" s="134"/>
      <c r="K923" s="134"/>
      <c r="L923" s="134"/>
      <c r="M923" s="134"/>
      <c r="N923" s="286"/>
      <c r="O923" s="286"/>
      <c r="P923" s="125"/>
      <c r="Q923" s="125"/>
      <c r="R923" s="125"/>
      <c r="S923" s="125"/>
      <c r="T923" s="125"/>
      <c r="U923" s="297"/>
      <c r="V923" s="253">
        <f t="shared" si="22"/>
        <v>0</v>
      </c>
      <c r="W923" s="348" t="str">
        <f>IF(板块成分!B925="","",板块成分!B925)</f>
        <v>1184.HK</v>
      </c>
      <c r="X923" s="270" t="str">
        <f>[1]!s_info_name(W923)</f>
        <v>S.A.S. DRAGON</v>
      </c>
      <c r="Y923" s="335" t="str">
        <f>IF($Y$3="申万一级行业",[1]!s_info_industry_sw_2021(W923,公司分析!D$5,1),IF($Y$3="申万二级行业",[1]!s_info_industry_sw_2021(W923,公司分析!D$5,2),IF($Y$3="申万三级行业",[1]!s_info_industry_sw_2021(W923,公司分析!D$5,3),IF($Y$3="wind一级行业",[1]!s_info_industry_gics(W923,1),IF($Y$3="wind二级行业",[1]!s_info_industry_gics(W923,2),IF($Y$3="wind三级行业",[1]!s_info_industry_gics(W923,3),IF($Y$3="wind四级行业",[1]!s_info_industry_gics(W923,4),IF($Y$3="证监会门类行业",[1]!s_info_industry_csrc12_n(W923,公司分析!D$5,1),""))))))))</f>
        <v>技术产品经销商</v>
      </c>
      <c r="Z923" s="298" t="str">
        <f>IF(Y923=行业比较!$E$6,ROW(),"")</f>
        <v/>
      </c>
      <c r="AA923" s="125"/>
      <c r="AB923" s="125"/>
      <c r="AC923" s="125"/>
      <c r="AD923" s="125"/>
      <c r="AE923" s="125"/>
      <c r="AF923" s="125"/>
      <c r="AG923" s="125"/>
      <c r="AH923" s="125"/>
      <c r="AI923" s="125"/>
      <c r="AJ923" s="125"/>
      <c r="AK923" s="125"/>
      <c r="AL923" s="125"/>
      <c r="AM923" s="125"/>
      <c r="AN923" s="125"/>
      <c r="AO923" s="125"/>
      <c r="AP923" s="125"/>
    </row>
    <row r="924" spans="2:42" x14ac:dyDescent="0.35">
      <c r="B924" s="125"/>
      <c r="C924" s="125"/>
      <c r="D924" s="125"/>
      <c r="E924" s="125"/>
      <c r="F924" s="125"/>
      <c r="G924" s="125"/>
      <c r="H924" s="125"/>
      <c r="I924" s="269"/>
      <c r="J924" s="134"/>
      <c r="K924" s="134"/>
      <c r="L924" s="134"/>
      <c r="M924" s="134"/>
      <c r="N924" s="286"/>
      <c r="O924" s="286"/>
      <c r="P924" s="125"/>
      <c r="Q924" s="125"/>
      <c r="R924" s="125"/>
      <c r="S924" s="125"/>
      <c r="T924" s="125"/>
      <c r="U924" s="297"/>
      <c r="V924" s="253">
        <f t="shared" si="22"/>
        <v>0</v>
      </c>
      <c r="W924" s="348" t="str">
        <f>IF(板块成分!B926="","",板块成分!B926)</f>
        <v>1185.HK</v>
      </c>
      <c r="X924" s="270" t="str">
        <f>[1]!s_info_name(W924)</f>
        <v>中国航天万源</v>
      </c>
      <c r="Y924" s="335" t="str">
        <f>IF($Y$3="申万一级行业",[1]!s_info_industry_sw_2021(W924,公司分析!D$5,1),IF($Y$3="申万二级行业",[1]!s_info_industry_sw_2021(W924,公司分析!D$5,2),IF($Y$3="申万三级行业",[1]!s_info_industry_sw_2021(W924,公司分析!D$5,3),IF($Y$3="wind一级行业",[1]!s_info_industry_gics(W924,1),IF($Y$3="wind二级行业",[1]!s_info_industry_gics(W924,2),IF($Y$3="wind三级行业",[1]!s_info_industry_gics(W924,3),IF($Y$3="wind四级行业",[1]!s_info_industry_gics(W924,4),IF($Y$3="证监会门类行业",[1]!s_info_industry_csrc12_n(W924,公司分析!D$5,1),""))))))))</f>
        <v>重型电气设备</v>
      </c>
      <c r="Z924" s="298" t="str">
        <f>IF(Y924=行业比较!$E$6,ROW(),"")</f>
        <v/>
      </c>
      <c r="AA924" s="125"/>
      <c r="AB924" s="125"/>
      <c r="AC924" s="125"/>
      <c r="AD924" s="125"/>
      <c r="AE924" s="125"/>
      <c r="AF924" s="125"/>
      <c r="AG924" s="125"/>
      <c r="AH924" s="125"/>
      <c r="AI924" s="125"/>
      <c r="AJ924" s="125"/>
      <c r="AK924" s="125"/>
      <c r="AL924" s="125"/>
      <c r="AM924" s="125"/>
      <c r="AN924" s="125"/>
      <c r="AO924" s="125"/>
      <c r="AP924" s="125"/>
    </row>
    <row r="925" spans="2:42" x14ac:dyDescent="0.35">
      <c r="B925" s="125"/>
      <c r="C925" s="125"/>
      <c r="D925" s="125"/>
      <c r="E925" s="125"/>
      <c r="F925" s="125"/>
      <c r="G925" s="125"/>
      <c r="H925" s="125"/>
      <c r="I925" s="269"/>
      <c r="J925" s="134"/>
      <c r="K925" s="134"/>
      <c r="L925" s="134"/>
      <c r="M925" s="134"/>
      <c r="N925" s="286"/>
      <c r="O925" s="286"/>
      <c r="P925" s="125"/>
      <c r="Q925" s="125"/>
      <c r="R925" s="125"/>
      <c r="S925" s="125"/>
      <c r="T925" s="125"/>
      <c r="U925" s="297"/>
      <c r="V925" s="253">
        <f t="shared" si="22"/>
        <v>0</v>
      </c>
      <c r="W925" s="348" t="str">
        <f>IF(板块成分!B927="","",板块成分!B927)</f>
        <v>1186.HK</v>
      </c>
      <c r="X925" s="270" t="str">
        <f>[1]!s_info_name(W925)</f>
        <v>中国铁建</v>
      </c>
      <c r="Y925" s="335" t="str">
        <f>IF($Y$3="申万一级行业",[1]!s_info_industry_sw_2021(W925,公司分析!D$5,1),IF($Y$3="申万二级行业",[1]!s_info_industry_sw_2021(W925,公司分析!D$5,2),IF($Y$3="申万三级行业",[1]!s_info_industry_sw_2021(W925,公司分析!D$5,3),IF($Y$3="wind一级行业",[1]!s_info_industry_gics(W925,1),IF($Y$3="wind二级行业",[1]!s_info_industry_gics(W925,2),IF($Y$3="wind三级行业",[1]!s_info_industry_gics(W925,3),IF($Y$3="wind四级行业",[1]!s_info_industry_gics(W925,4),IF($Y$3="证监会门类行业",[1]!s_info_industry_csrc12_n(W925,公司分析!D$5,1),""))))))))</f>
        <v>建筑与工程</v>
      </c>
      <c r="Z925" s="298" t="str">
        <f>IF(Y925=行业比较!$E$6,ROW(),"")</f>
        <v/>
      </c>
      <c r="AA925" s="125"/>
      <c r="AB925" s="125"/>
      <c r="AC925" s="125"/>
      <c r="AD925" s="125"/>
      <c r="AE925" s="125"/>
      <c r="AF925" s="125"/>
      <c r="AG925" s="125"/>
      <c r="AH925" s="125"/>
      <c r="AI925" s="125"/>
      <c r="AJ925" s="125"/>
      <c r="AK925" s="125"/>
      <c r="AL925" s="125"/>
      <c r="AM925" s="125"/>
      <c r="AN925" s="125"/>
      <c r="AO925" s="125"/>
      <c r="AP925" s="125"/>
    </row>
    <row r="926" spans="2:42" x14ac:dyDescent="0.35">
      <c r="B926" s="125"/>
      <c r="C926" s="125"/>
      <c r="D926" s="125"/>
      <c r="E926" s="125"/>
      <c r="F926" s="125"/>
      <c r="G926" s="125"/>
      <c r="H926" s="125"/>
      <c r="I926" s="269"/>
      <c r="J926" s="134"/>
      <c r="K926" s="134"/>
      <c r="L926" s="134"/>
      <c r="M926" s="134"/>
      <c r="N926" s="286"/>
      <c r="O926" s="286"/>
      <c r="P926" s="125"/>
      <c r="Q926" s="125"/>
      <c r="R926" s="125"/>
      <c r="S926" s="125"/>
      <c r="T926" s="125"/>
      <c r="U926" s="297"/>
      <c r="V926" s="253">
        <f t="shared" si="22"/>
        <v>0</v>
      </c>
      <c r="W926" s="348" t="str">
        <f>IF(板块成分!B928="","",板块成分!B928)</f>
        <v>1188.HK</v>
      </c>
      <c r="X926" s="270" t="str">
        <f>[1]!s_info_name(W926)</f>
        <v>正道集团</v>
      </c>
      <c r="Y926" s="335" t="str">
        <f>IF($Y$3="申万一级行业",[1]!s_info_industry_sw_2021(W926,公司分析!D$5,1),IF($Y$3="申万二级行业",[1]!s_info_industry_sw_2021(W926,公司分析!D$5,2),IF($Y$3="申万三级行业",[1]!s_info_industry_sw_2021(W926,公司分析!D$5,3),IF($Y$3="wind一级行业",[1]!s_info_industry_gics(W926,1),IF($Y$3="wind二级行业",[1]!s_info_industry_gics(W926,2),IF($Y$3="wind三级行业",[1]!s_info_industry_gics(W926,3),IF($Y$3="wind四级行业",[1]!s_info_industry_gics(W926,4),IF($Y$3="证监会门类行业",[1]!s_info_industry_csrc12_n(W926,公司分析!D$5,1),""))))))))</f>
        <v>机动车零配件与设备</v>
      </c>
      <c r="Z926" s="298" t="str">
        <f>IF(Y926=行业比较!$E$6,ROW(),"")</f>
        <v/>
      </c>
      <c r="AA926" s="125"/>
      <c r="AB926" s="125"/>
      <c r="AC926" s="125"/>
      <c r="AD926" s="125"/>
      <c r="AE926" s="125"/>
      <c r="AF926" s="125"/>
      <c r="AG926" s="125"/>
      <c r="AH926" s="125"/>
      <c r="AI926" s="125"/>
      <c r="AJ926" s="125"/>
      <c r="AK926" s="125"/>
      <c r="AL926" s="125"/>
      <c r="AM926" s="125"/>
      <c r="AN926" s="125"/>
      <c r="AO926" s="125"/>
      <c r="AP926" s="125"/>
    </row>
    <row r="927" spans="2:42" x14ac:dyDescent="0.35">
      <c r="B927" s="125"/>
      <c r="C927" s="125"/>
      <c r="D927" s="125"/>
      <c r="E927" s="125"/>
      <c r="F927" s="125"/>
      <c r="G927" s="125"/>
      <c r="H927" s="125"/>
      <c r="I927" s="269"/>
      <c r="J927" s="134"/>
      <c r="K927" s="134"/>
      <c r="L927" s="134"/>
      <c r="M927" s="134"/>
      <c r="N927" s="286"/>
      <c r="O927" s="286"/>
      <c r="P927" s="125"/>
      <c r="Q927" s="125"/>
      <c r="R927" s="125"/>
      <c r="S927" s="125"/>
      <c r="T927" s="125"/>
      <c r="U927" s="297"/>
      <c r="V927" s="253">
        <f t="shared" si="22"/>
        <v>0</v>
      </c>
      <c r="W927" s="348" t="str">
        <f>IF(板块成分!B929="","",板块成分!B929)</f>
        <v>1189.HK</v>
      </c>
      <c r="X927" s="270" t="str">
        <f>[1]!s_info_name(W927)</f>
        <v>大湾区聚变力量</v>
      </c>
      <c r="Y927" s="335" t="str">
        <f>IF($Y$3="申万一级行业",[1]!s_info_industry_sw_2021(W927,公司分析!D$5,1),IF($Y$3="申万二级行业",[1]!s_info_industry_sw_2021(W927,公司分析!D$5,2),IF($Y$3="申万三级行业",[1]!s_info_industry_sw_2021(W927,公司分析!D$5,3),IF($Y$3="wind一级行业",[1]!s_info_industry_gics(W927,1),IF($Y$3="wind二级行业",[1]!s_info_industry_gics(W927,2),IF($Y$3="wind三级行业",[1]!s_info_industry_gics(W927,3),IF($Y$3="wind四级行业",[1]!s_info_industry_gics(W927,4),IF($Y$3="证监会门类行业",[1]!s_info_industry_csrc12_n(W927,公司分析!D$5,1),""))))))))</f>
        <v>酒店、度假村与豪华游轮</v>
      </c>
      <c r="Z927" s="298" t="str">
        <f>IF(Y927=行业比较!$E$6,ROW(),"")</f>
        <v/>
      </c>
      <c r="AA927" s="125"/>
      <c r="AB927" s="125"/>
      <c r="AC927" s="125"/>
      <c r="AD927" s="125"/>
      <c r="AE927" s="125"/>
      <c r="AF927" s="125"/>
      <c r="AG927" s="125"/>
      <c r="AH927" s="125"/>
      <c r="AI927" s="125"/>
      <c r="AJ927" s="125"/>
      <c r="AK927" s="125"/>
      <c r="AL927" s="125"/>
      <c r="AM927" s="125"/>
      <c r="AN927" s="125"/>
      <c r="AO927" s="125"/>
      <c r="AP927" s="125"/>
    </row>
    <row r="928" spans="2:42" x14ac:dyDescent="0.35">
      <c r="B928" s="125"/>
      <c r="C928" s="125"/>
      <c r="D928" s="125"/>
      <c r="E928" s="125"/>
      <c r="F928" s="125"/>
      <c r="G928" s="125"/>
      <c r="H928" s="125"/>
      <c r="I928" s="269"/>
      <c r="J928" s="134"/>
      <c r="K928" s="134"/>
      <c r="L928" s="134"/>
      <c r="M928" s="134"/>
      <c r="N928" s="286"/>
      <c r="O928" s="286"/>
      <c r="P928" s="125"/>
      <c r="Q928" s="125"/>
      <c r="R928" s="125"/>
      <c r="S928" s="125"/>
      <c r="T928" s="125"/>
      <c r="U928" s="297"/>
      <c r="V928" s="253">
        <f t="shared" si="22"/>
        <v>0</v>
      </c>
      <c r="W928" s="348" t="str">
        <f>IF(板块成分!B930="","",板块成分!B930)</f>
        <v>1193.HK</v>
      </c>
      <c r="X928" s="270" t="str">
        <f>[1]!s_info_name(W928)</f>
        <v>华润燃气</v>
      </c>
      <c r="Y928" s="335" t="str">
        <f>IF($Y$3="申万一级行业",[1]!s_info_industry_sw_2021(W928,公司分析!D$5,1),IF($Y$3="申万二级行业",[1]!s_info_industry_sw_2021(W928,公司分析!D$5,2),IF($Y$3="申万三级行业",[1]!s_info_industry_sw_2021(W928,公司分析!D$5,3),IF($Y$3="wind一级行业",[1]!s_info_industry_gics(W928,1),IF($Y$3="wind二级行业",[1]!s_info_industry_gics(W928,2),IF($Y$3="wind三级行业",[1]!s_info_industry_gics(W928,3),IF($Y$3="wind四级行业",[1]!s_info_industry_gics(W928,4),IF($Y$3="证监会门类行业",[1]!s_info_industry_csrc12_n(W928,公司分析!D$5,1),""))))))))</f>
        <v>燃气</v>
      </c>
      <c r="Z928" s="298" t="str">
        <f>IF(Y928=行业比较!$E$6,ROW(),"")</f>
        <v/>
      </c>
      <c r="AA928" s="125"/>
      <c r="AB928" s="125"/>
      <c r="AC928" s="125"/>
      <c r="AD928" s="125"/>
      <c r="AE928" s="125"/>
      <c r="AF928" s="125"/>
      <c r="AG928" s="125"/>
      <c r="AH928" s="125"/>
      <c r="AI928" s="125"/>
      <c r="AJ928" s="125"/>
      <c r="AK928" s="125"/>
      <c r="AL928" s="125"/>
      <c r="AM928" s="125"/>
      <c r="AN928" s="125"/>
      <c r="AO928" s="125"/>
      <c r="AP928" s="125"/>
    </row>
    <row r="929" spans="2:42" x14ac:dyDescent="0.35">
      <c r="B929" s="125"/>
      <c r="C929" s="125"/>
      <c r="D929" s="125"/>
      <c r="E929" s="125"/>
      <c r="F929" s="125"/>
      <c r="G929" s="125"/>
      <c r="H929" s="125"/>
      <c r="I929" s="269"/>
      <c r="J929" s="134"/>
      <c r="K929" s="134"/>
      <c r="L929" s="134"/>
      <c r="M929" s="134"/>
      <c r="N929" s="286"/>
      <c r="O929" s="286"/>
      <c r="P929" s="125"/>
      <c r="Q929" s="125"/>
      <c r="R929" s="125"/>
      <c r="S929" s="125"/>
      <c r="T929" s="125"/>
      <c r="U929" s="297"/>
      <c r="V929" s="253">
        <f t="shared" si="22"/>
        <v>0</v>
      </c>
      <c r="W929" s="348" t="str">
        <f>IF(板块成分!B931="","",板块成分!B931)</f>
        <v>1195.HK</v>
      </c>
      <c r="X929" s="270" t="str">
        <f>[1]!s_info_name(W929)</f>
        <v>京维集团</v>
      </c>
      <c r="Y929" s="335" t="str">
        <f>IF($Y$3="申万一级行业",[1]!s_info_industry_sw_2021(W929,公司分析!D$5,1),IF($Y$3="申万二级行业",[1]!s_info_industry_sw_2021(W929,公司分析!D$5,2),IF($Y$3="申万三级行业",[1]!s_info_industry_sw_2021(W929,公司分析!D$5,3),IF($Y$3="wind一级行业",[1]!s_info_industry_gics(W929,1),IF($Y$3="wind二级行业",[1]!s_info_industry_gics(W929,2),IF($Y$3="wind三级行业",[1]!s_info_industry_gics(W929,3),IF($Y$3="wind四级行业",[1]!s_info_industry_gics(W929,4),IF($Y$3="证监会门类行业",[1]!s_info_industry_csrc12_n(W929,公司分析!D$5,1),""))))))))</f>
        <v>房地产开发</v>
      </c>
      <c r="Z929" s="298" t="str">
        <f>IF(Y929=行业比较!$E$6,ROW(),"")</f>
        <v/>
      </c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5"/>
      <c r="AK929" s="125"/>
      <c r="AL929" s="125"/>
      <c r="AM929" s="125"/>
      <c r="AN929" s="125"/>
      <c r="AO929" s="125"/>
      <c r="AP929" s="125"/>
    </row>
    <row r="930" spans="2:42" x14ac:dyDescent="0.35">
      <c r="B930" s="125"/>
      <c r="C930" s="125"/>
      <c r="D930" s="125"/>
      <c r="E930" s="125"/>
      <c r="F930" s="125"/>
      <c r="G930" s="125"/>
      <c r="H930" s="125"/>
      <c r="I930" s="269"/>
      <c r="J930" s="134"/>
      <c r="K930" s="134"/>
      <c r="L930" s="134"/>
      <c r="M930" s="134"/>
      <c r="N930" s="286"/>
      <c r="O930" s="286"/>
      <c r="P930" s="125"/>
      <c r="Q930" s="125"/>
      <c r="R930" s="125"/>
      <c r="S930" s="125"/>
      <c r="T930" s="125"/>
      <c r="U930" s="297"/>
      <c r="V930" s="253">
        <f t="shared" si="22"/>
        <v>0</v>
      </c>
      <c r="W930" s="348" t="str">
        <f>IF(板块成分!B932="","",板块成分!B932)</f>
        <v>1196.HK</v>
      </c>
      <c r="X930" s="270" t="str">
        <f>[1]!s_info_name(W930)</f>
        <v>伟禄集团</v>
      </c>
      <c r="Y930" s="335" t="str">
        <f>IF($Y$3="申万一级行业",[1]!s_info_industry_sw_2021(W930,公司分析!D$5,1),IF($Y$3="申万二级行业",[1]!s_info_industry_sw_2021(W930,公司分析!D$5,2),IF($Y$3="申万三级行业",[1]!s_info_industry_sw_2021(W930,公司分析!D$5,3),IF($Y$3="wind一级行业",[1]!s_info_industry_gics(W930,1),IF($Y$3="wind二级行业",[1]!s_info_industry_gics(W930,2),IF($Y$3="wind三级行业",[1]!s_info_industry_gics(W930,3),IF($Y$3="wind四级行业",[1]!s_info_industry_gics(W930,4),IF($Y$3="证监会门类行业",[1]!s_info_industry_csrc12_n(W930,公司分析!D$5,1),""))))))))</f>
        <v>综合类行业</v>
      </c>
      <c r="Z930" s="298" t="str">
        <f>IF(Y930=行业比较!$E$6,ROW(),"")</f>
        <v/>
      </c>
      <c r="AA930" s="125"/>
      <c r="AB930" s="125"/>
      <c r="AC930" s="125"/>
      <c r="AD930" s="125"/>
      <c r="AE930" s="125"/>
      <c r="AF930" s="125"/>
      <c r="AG930" s="125"/>
      <c r="AH930" s="125"/>
      <c r="AI930" s="125"/>
      <c r="AJ930" s="125"/>
      <c r="AK930" s="125"/>
      <c r="AL930" s="125"/>
      <c r="AM930" s="125"/>
      <c r="AN930" s="125"/>
      <c r="AO930" s="125"/>
      <c r="AP930" s="125"/>
    </row>
    <row r="931" spans="2:42" x14ac:dyDescent="0.35">
      <c r="B931" s="125"/>
      <c r="C931" s="125"/>
      <c r="D931" s="125"/>
      <c r="E931" s="125"/>
      <c r="F931" s="125"/>
      <c r="G931" s="125"/>
      <c r="H931" s="125"/>
      <c r="I931" s="269"/>
      <c r="J931" s="134"/>
      <c r="K931" s="134"/>
      <c r="L931" s="134"/>
      <c r="M931" s="134"/>
      <c r="N931" s="286"/>
      <c r="O931" s="286"/>
      <c r="P931" s="125"/>
      <c r="Q931" s="125"/>
      <c r="R931" s="125"/>
      <c r="S931" s="125"/>
      <c r="T931" s="125"/>
      <c r="U931" s="297"/>
      <c r="V931" s="253">
        <f t="shared" si="22"/>
        <v>0</v>
      </c>
      <c r="W931" s="348" t="str">
        <f>IF(板块成分!B933="","",板块成分!B933)</f>
        <v>1198.HK</v>
      </c>
      <c r="X931" s="270" t="str">
        <f>[1]!s_info_name(W931)</f>
        <v>皇朝家居</v>
      </c>
      <c r="Y931" s="335" t="str">
        <f>IF($Y$3="申万一级行业",[1]!s_info_industry_sw_2021(W931,公司分析!D$5,1),IF($Y$3="申万二级行业",[1]!s_info_industry_sw_2021(W931,公司分析!D$5,2),IF($Y$3="申万三级行业",[1]!s_info_industry_sw_2021(W931,公司分析!D$5,3),IF($Y$3="wind一级行业",[1]!s_info_industry_gics(W931,1),IF($Y$3="wind二级行业",[1]!s_info_industry_gics(W931,2),IF($Y$3="wind三级行业",[1]!s_info_industry_gics(W931,3),IF($Y$3="wind四级行业",[1]!s_info_industry_gics(W931,4),IF($Y$3="证监会门类行业",[1]!s_info_industry_csrc12_n(W931,公司分析!D$5,1),""))))))))</f>
        <v>家庭装饰品</v>
      </c>
      <c r="Z931" s="298" t="str">
        <f>IF(Y931=行业比较!$E$6,ROW(),"")</f>
        <v/>
      </c>
      <c r="AA931" s="125"/>
      <c r="AB931" s="125"/>
      <c r="AC931" s="125"/>
      <c r="AD931" s="125"/>
      <c r="AE931" s="125"/>
      <c r="AF931" s="125"/>
      <c r="AG931" s="125"/>
      <c r="AH931" s="125"/>
      <c r="AI931" s="125"/>
      <c r="AJ931" s="125"/>
      <c r="AK931" s="125"/>
      <c r="AL931" s="125"/>
      <c r="AM931" s="125"/>
      <c r="AN931" s="125"/>
      <c r="AO931" s="125"/>
      <c r="AP931" s="125"/>
    </row>
    <row r="932" spans="2:42" x14ac:dyDescent="0.35">
      <c r="B932" s="125"/>
      <c r="C932" s="125"/>
      <c r="D932" s="125"/>
      <c r="E932" s="125"/>
      <c r="F932" s="125"/>
      <c r="G932" s="125"/>
      <c r="H932" s="125"/>
      <c r="I932" s="269"/>
      <c r="J932" s="134"/>
      <c r="K932" s="134"/>
      <c r="L932" s="134"/>
      <c r="M932" s="134"/>
      <c r="N932" s="286"/>
      <c r="O932" s="286"/>
      <c r="P932" s="125"/>
      <c r="Q932" s="125"/>
      <c r="R932" s="125"/>
      <c r="S932" s="125"/>
      <c r="T932" s="125"/>
      <c r="U932" s="297"/>
      <c r="V932" s="253">
        <f t="shared" si="22"/>
        <v>0</v>
      </c>
      <c r="W932" s="348" t="str">
        <f>IF(板块成分!B934="","",板块成分!B934)</f>
        <v>1199.HK</v>
      </c>
      <c r="X932" s="270" t="str">
        <f>[1]!s_info_name(W932)</f>
        <v>中远海运港口</v>
      </c>
      <c r="Y932" s="335" t="str">
        <f>IF($Y$3="申万一级行业",[1]!s_info_industry_sw_2021(W932,公司分析!D$5,1),IF($Y$3="申万二级行业",[1]!s_info_industry_sw_2021(W932,公司分析!D$5,2),IF($Y$3="申万三级行业",[1]!s_info_industry_sw_2021(W932,公司分析!D$5,3),IF($Y$3="wind一级行业",[1]!s_info_industry_gics(W932,1),IF($Y$3="wind二级行业",[1]!s_info_industry_gics(W932,2),IF($Y$3="wind三级行业",[1]!s_info_industry_gics(W932,3),IF($Y$3="wind四级行业",[1]!s_info_industry_gics(W932,4),IF($Y$3="证监会门类行业",[1]!s_info_industry_csrc12_n(W932,公司分析!D$5,1),""))))))))</f>
        <v>海港与服务</v>
      </c>
      <c r="Z932" s="298" t="str">
        <f>IF(Y932=行业比较!$E$6,ROW(),"")</f>
        <v/>
      </c>
      <c r="AA932" s="125"/>
      <c r="AB932" s="125"/>
      <c r="AC932" s="125"/>
      <c r="AD932" s="125"/>
      <c r="AE932" s="125"/>
      <c r="AF932" s="125"/>
      <c r="AG932" s="125"/>
      <c r="AH932" s="125"/>
      <c r="AI932" s="125"/>
      <c r="AJ932" s="125"/>
      <c r="AK932" s="125"/>
      <c r="AL932" s="125"/>
      <c r="AM932" s="125"/>
      <c r="AN932" s="125"/>
      <c r="AO932" s="125"/>
      <c r="AP932" s="125"/>
    </row>
    <row r="933" spans="2:42" x14ac:dyDescent="0.35">
      <c r="B933" s="125"/>
      <c r="C933" s="125"/>
      <c r="D933" s="125"/>
      <c r="E933" s="125"/>
      <c r="F933" s="125"/>
      <c r="G933" s="125"/>
      <c r="H933" s="125"/>
      <c r="I933" s="269"/>
      <c r="J933" s="134"/>
      <c r="K933" s="134"/>
      <c r="L933" s="134"/>
      <c r="M933" s="134"/>
      <c r="N933" s="286"/>
      <c r="O933" s="286"/>
      <c r="P933" s="125"/>
      <c r="Q933" s="125"/>
      <c r="R933" s="125"/>
      <c r="S933" s="125"/>
      <c r="T933" s="125"/>
      <c r="U933" s="297"/>
      <c r="V933" s="253">
        <f t="shared" si="22"/>
        <v>0</v>
      </c>
      <c r="W933" s="348" t="str">
        <f>IF(板块成分!B935="","",板块成分!B935)</f>
        <v>1200.HK</v>
      </c>
      <c r="X933" s="270" t="str">
        <f>[1]!s_info_name(W933)</f>
        <v>美联集团</v>
      </c>
      <c r="Y933" s="335" t="str">
        <f>IF($Y$3="申万一级行业",[1]!s_info_industry_sw_2021(W933,公司分析!D$5,1),IF($Y$3="申万二级行业",[1]!s_info_industry_sw_2021(W933,公司分析!D$5,2),IF($Y$3="申万三级行业",[1]!s_info_industry_sw_2021(W933,公司分析!D$5,3),IF($Y$3="wind一级行业",[1]!s_info_industry_gics(W933,1),IF($Y$3="wind二级行业",[1]!s_info_industry_gics(W933,2),IF($Y$3="wind三级行业",[1]!s_info_industry_gics(W933,3),IF($Y$3="wind四级行业",[1]!s_info_industry_gics(W933,4),IF($Y$3="证监会门类行业",[1]!s_info_industry_csrc12_n(W933,公司分析!D$5,1),""))))))))</f>
        <v>房地产服务</v>
      </c>
      <c r="Z933" s="298" t="str">
        <f>IF(Y933=行业比较!$E$6,ROW(),"")</f>
        <v/>
      </c>
      <c r="AA933" s="125"/>
      <c r="AB933" s="125"/>
      <c r="AC933" s="125"/>
      <c r="AD933" s="125"/>
      <c r="AE933" s="125"/>
      <c r="AF933" s="125"/>
      <c r="AG933" s="125"/>
      <c r="AH933" s="125"/>
      <c r="AI933" s="125"/>
      <c r="AJ933" s="125"/>
      <c r="AK933" s="125"/>
      <c r="AL933" s="125"/>
      <c r="AM933" s="125"/>
      <c r="AN933" s="125"/>
      <c r="AO933" s="125"/>
      <c r="AP933" s="125"/>
    </row>
    <row r="934" spans="2:42" x14ac:dyDescent="0.35">
      <c r="B934" s="125"/>
      <c r="C934" s="125"/>
      <c r="D934" s="125"/>
      <c r="E934" s="125"/>
      <c r="F934" s="125"/>
      <c r="G934" s="125"/>
      <c r="H934" s="125"/>
      <c r="I934" s="269"/>
      <c r="J934" s="134"/>
      <c r="K934" s="134"/>
      <c r="L934" s="134"/>
      <c r="M934" s="134"/>
      <c r="N934" s="286"/>
      <c r="O934" s="286"/>
      <c r="P934" s="125"/>
      <c r="Q934" s="125"/>
      <c r="R934" s="125"/>
      <c r="S934" s="125"/>
      <c r="T934" s="125"/>
      <c r="U934" s="297"/>
      <c r="V934" s="253">
        <f t="shared" si="22"/>
        <v>0</v>
      </c>
      <c r="W934" s="348" t="str">
        <f>IF(板块成分!B936="","",板块成分!B936)</f>
        <v>1201.HK</v>
      </c>
      <c r="X934" s="270" t="str">
        <f>[1]!s_info_name(W934)</f>
        <v>天臣控股</v>
      </c>
      <c r="Y934" s="335" t="str">
        <f>IF($Y$3="申万一级行业",[1]!s_info_industry_sw_2021(W934,公司分析!D$5,1),IF($Y$3="申万二级行业",[1]!s_info_industry_sw_2021(W934,公司分析!D$5,2),IF($Y$3="申万三级行业",[1]!s_info_industry_sw_2021(W934,公司分析!D$5,3),IF($Y$3="wind一级行业",[1]!s_info_industry_gics(W934,1),IF($Y$3="wind二级行业",[1]!s_info_industry_gics(W934,2),IF($Y$3="wind三级行业",[1]!s_info_industry_gics(W934,3),IF($Y$3="wind四级行业",[1]!s_info_industry_gics(W934,4),IF($Y$3="证监会门类行业",[1]!s_info_industry_csrc12_n(W934,公司分析!D$5,1),""))))))))</f>
        <v>电子设备和仪器</v>
      </c>
      <c r="Z934" s="298" t="str">
        <f>IF(Y934=行业比较!$E$6,ROW(),"")</f>
        <v/>
      </c>
      <c r="AA934" s="125"/>
      <c r="AB934" s="125"/>
      <c r="AC934" s="125"/>
      <c r="AD934" s="125"/>
      <c r="AE934" s="125"/>
      <c r="AF934" s="125"/>
      <c r="AG934" s="125"/>
      <c r="AH934" s="125"/>
      <c r="AI934" s="125"/>
      <c r="AJ934" s="125"/>
      <c r="AK934" s="125"/>
      <c r="AL934" s="125"/>
      <c r="AM934" s="125"/>
      <c r="AN934" s="125"/>
      <c r="AO934" s="125"/>
      <c r="AP934" s="125"/>
    </row>
    <row r="935" spans="2:42" x14ac:dyDescent="0.35">
      <c r="B935" s="125"/>
      <c r="C935" s="125"/>
      <c r="D935" s="125"/>
      <c r="E935" s="125"/>
      <c r="F935" s="125"/>
      <c r="G935" s="125"/>
      <c r="H935" s="125"/>
      <c r="I935" s="269"/>
      <c r="J935" s="134"/>
      <c r="K935" s="134"/>
      <c r="L935" s="134"/>
      <c r="M935" s="134"/>
      <c r="N935" s="286"/>
      <c r="O935" s="286"/>
      <c r="P935" s="125"/>
      <c r="Q935" s="125"/>
      <c r="R935" s="125"/>
      <c r="S935" s="125"/>
      <c r="T935" s="125"/>
      <c r="U935" s="297"/>
      <c r="V935" s="253">
        <f t="shared" si="22"/>
        <v>0</v>
      </c>
      <c r="W935" s="348" t="str">
        <f>IF(板块成分!B937="","",板块成分!B937)</f>
        <v>1202.HK</v>
      </c>
      <c r="X935" s="270" t="str">
        <f>[1]!s_info_name(W935)</f>
        <v>四威科技</v>
      </c>
      <c r="Y935" s="335" t="str">
        <f>IF($Y$3="申万一级行业",[1]!s_info_industry_sw_2021(W935,公司分析!D$5,1),IF($Y$3="申万二级行业",[1]!s_info_industry_sw_2021(W935,公司分析!D$5,2),IF($Y$3="申万三级行业",[1]!s_info_industry_sw_2021(W935,公司分析!D$5,3),IF($Y$3="wind一级行业",[1]!s_info_industry_gics(W935,1),IF($Y$3="wind二级行业",[1]!s_info_industry_gics(W935,2),IF($Y$3="wind三级行业",[1]!s_info_industry_gics(W935,3),IF($Y$3="wind四级行业",[1]!s_info_industry_gics(W935,4),IF($Y$3="证监会门类行业",[1]!s_info_industry_csrc12_n(W935,公司分析!D$5,1),""))))))))</f>
        <v>通信设备</v>
      </c>
      <c r="Z935" s="298" t="str">
        <f>IF(Y935=行业比较!$E$6,ROW(),"")</f>
        <v/>
      </c>
      <c r="AA935" s="125"/>
      <c r="AB935" s="125"/>
      <c r="AC935" s="125"/>
      <c r="AD935" s="125"/>
      <c r="AE935" s="125"/>
      <c r="AF935" s="125"/>
      <c r="AG935" s="125"/>
      <c r="AH935" s="125"/>
      <c r="AI935" s="125"/>
      <c r="AJ935" s="125"/>
      <c r="AK935" s="125"/>
      <c r="AL935" s="125"/>
      <c r="AM935" s="125"/>
      <c r="AN935" s="125"/>
      <c r="AO935" s="125"/>
      <c r="AP935" s="125"/>
    </row>
    <row r="936" spans="2:42" x14ac:dyDescent="0.35">
      <c r="B936" s="125"/>
      <c r="C936" s="125"/>
      <c r="D936" s="125"/>
      <c r="E936" s="125"/>
      <c r="F936" s="125"/>
      <c r="G936" s="125"/>
      <c r="H936" s="125"/>
      <c r="I936" s="269"/>
      <c r="J936" s="134"/>
      <c r="K936" s="134"/>
      <c r="L936" s="134"/>
      <c r="M936" s="134"/>
      <c r="N936" s="286"/>
      <c r="O936" s="286"/>
      <c r="P936" s="125"/>
      <c r="Q936" s="125"/>
      <c r="R936" s="125"/>
      <c r="S936" s="125"/>
      <c r="T936" s="125"/>
      <c r="U936" s="297"/>
      <c r="V936" s="253">
        <f t="shared" si="22"/>
        <v>0</v>
      </c>
      <c r="W936" s="348" t="str">
        <f>IF(板块成分!B938="","",板块成分!B938)</f>
        <v>1203.HK</v>
      </c>
      <c r="X936" s="270" t="str">
        <f>[1]!s_info_name(W936)</f>
        <v>广南(集团)</v>
      </c>
      <c r="Y936" s="335" t="str">
        <f>IF($Y$3="申万一级行业",[1]!s_info_industry_sw_2021(W936,公司分析!D$5,1),IF($Y$3="申万二级行业",[1]!s_info_industry_sw_2021(W936,公司分析!D$5,2),IF($Y$3="申万三级行业",[1]!s_info_industry_sw_2021(W936,公司分析!D$5,3),IF($Y$3="wind一级行业",[1]!s_info_industry_gics(W936,1),IF($Y$3="wind二级行业",[1]!s_info_industry_gics(W936,2),IF($Y$3="wind三级行业",[1]!s_info_industry_gics(W936,3),IF($Y$3="wind四级行业",[1]!s_info_industry_gics(W936,4),IF($Y$3="证监会门类行业",[1]!s_info_industry_csrc12_n(W936,公司分析!D$5,1),""))))))))</f>
        <v>钢铁</v>
      </c>
      <c r="Z936" s="298" t="str">
        <f>IF(Y936=行业比较!$E$6,ROW(),"")</f>
        <v/>
      </c>
      <c r="AA936" s="125"/>
      <c r="AB936" s="125"/>
      <c r="AC936" s="125"/>
      <c r="AD936" s="125"/>
      <c r="AE936" s="125"/>
      <c r="AF936" s="125"/>
      <c r="AG936" s="125"/>
      <c r="AH936" s="125"/>
      <c r="AI936" s="125"/>
      <c r="AJ936" s="125"/>
      <c r="AK936" s="125"/>
      <c r="AL936" s="125"/>
      <c r="AM936" s="125"/>
      <c r="AN936" s="125"/>
      <c r="AO936" s="125"/>
      <c r="AP936" s="125"/>
    </row>
    <row r="937" spans="2:42" x14ac:dyDescent="0.35">
      <c r="B937" s="125"/>
      <c r="C937" s="125"/>
      <c r="D937" s="125"/>
      <c r="E937" s="125"/>
      <c r="F937" s="125"/>
      <c r="G937" s="125"/>
      <c r="H937" s="125"/>
      <c r="I937" s="269"/>
      <c r="J937" s="134"/>
      <c r="K937" s="134"/>
      <c r="L937" s="134"/>
      <c r="M937" s="134"/>
      <c r="N937" s="286"/>
      <c r="O937" s="286"/>
      <c r="P937" s="125"/>
      <c r="Q937" s="125"/>
      <c r="R937" s="125"/>
      <c r="S937" s="125"/>
      <c r="T937" s="125"/>
      <c r="U937" s="297"/>
      <c r="V937" s="253">
        <f t="shared" si="22"/>
        <v>0</v>
      </c>
      <c r="W937" s="348" t="str">
        <f>IF(板块成分!B939="","",板块成分!B939)</f>
        <v>1204.HK</v>
      </c>
      <c r="X937" s="270" t="str">
        <f>[1]!s_info_name(W937)</f>
        <v>博维智慧</v>
      </c>
      <c r="Y937" s="335" t="str">
        <f>IF($Y$3="申万一级行业",[1]!s_info_industry_sw_2021(W937,公司分析!D$5,1),IF($Y$3="申万二级行业",[1]!s_info_industry_sw_2021(W937,公司分析!D$5,2),IF($Y$3="申万三级行业",[1]!s_info_industry_sw_2021(W937,公司分析!D$5,3),IF($Y$3="wind一级行业",[1]!s_info_industry_gics(W937,1),IF($Y$3="wind二级行业",[1]!s_info_industry_gics(W937,2),IF($Y$3="wind三级行业",[1]!s_info_industry_gics(W937,3),IF($Y$3="wind四级行业",[1]!s_info_industry_gics(W937,4),IF($Y$3="证监会门类行业",[1]!s_info_industry_csrc12_n(W937,公司分析!D$5,1),""))))))))</f>
        <v>系统软件</v>
      </c>
      <c r="Z937" s="298" t="str">
        <f>IF(Y937=行业比较!$E$6,ROW(),"")</f>
        <v/>
      </c>
      <c r="AA937" s="125"/>
      <c r="AB937" s="125"/>
      <c r="AC937" s="125"/>
      <c r="AD937" s="125"/>
      <c r="AE937" s="125"/>
      <c r="AF937" s="125"/>
      <c r="AG937" s="125"/>
      <c r="AH937" s="125"/>
      <c r="AI937" s="125"/>
      <c r="AJ937" s="125"/>
      <c r="AK937" s="125"/>
      <c r="AL937" s="125"/>
      <c r="AM937" s="125"/>
      <c r="AN937" s="125"/>
      <c r="AO937" s="125"/>
      <c r="AP937" s="125"/>
    </row>
    <row r="938" spans="2:42" x14ac:dyDescent="0.35">
      <c r="B938" s="125"/>
      <c r="C938" s="125"/>
      <c r="D938" s="125"/>
      <c r="E938" s="125"/>
      <c r="F938" s="125"/>
      <c r="G938" s="125"/>
      <c r="H938" s="125"/>
      <c r="I938" s="269"/>
      <c r="J938" s="134"/>
      <c r="K938" s="134"/>
      <c r="L938" s="134"/>
      <c r="M938" s="134"/>
      <c r="N938" s="286"/>
      <c r="O938" s="286"/>
      <c r="P938" s="125"/>
      <c r="Q938" s="125"/>
      <c r="R938" s="125"/>
      <c r="S938" s="125"/>
      <c r="T938" s="125"/>
      <c r="U938" s="297"/>
      <c r="V938" s="253">
        <f t="shared" si="22"/>
        <v>0</v>
      </c>
      <c r="W938" s="348" t="str">
        <f>IF(板块成分!B940="","",板块成分!B940)</f>
        <v>1205.HK</v>
      </c>
      <c r="X938" s="270" t="str">
        <f>[1]!s_info_name(W938)</f>
        <v>中信资源</v>
      </c>
      <c r="Y938" s="335" t="str">
        <f>IF($Y$3="申万一级行业",[1]!s_info_industry_sw_2021(W938,公司分析!D$5,1),IF($Y$3="申万二级行业",[1]!s_info_industry_sw_2021(W938,公司分析!D$5,2),IF($Y$3="申万三级行业",[1]!s_info_industry_sw_2021(W938,公司分析!D$5,3),IF($Y$3="wind一级行业",[1]!s_info_industry_gics(W938,1),IF($Y$3="wind二级行业",[1]!s_info_industry_gics(W938,2),IF($Y$3="wind三级行业",[1]!s_info_industry_gics(W938,3),IF($Y$3="wind四级行业",[1]!s_info_industry_gics(W938,4),IF($Y$3="证监会门类行业",[1]!s_info_industry_csrc12_n(W938,公司分析!D$5,1),""))))))))</f>
        <v>贵金属与矿石</v>
      </c>
      <c r="Z938" s="298" t="str">
        <f>IF(Y938=行业比较!$E$6,ROW(),"")</f>
        <v/>
      </c>
      <c r="AA938" s="125"/>
      <c r="AB938" s="125"/>
      <c r="AC938" s="125"/>
      <c r="AD938" s="125"/>
      <c r="AE938" s="125"/>
      <c r="AF938" s="125"/>
      <c r="AG938" s="125"/>
      <c r="AH938" s="125"/>
      <c r="AI938" s="125"/>
      <c r="AJ938" s="125"/>
      <c r="AK938" s="125"/>
      <c r="AL938" s="125"/>
      <c r="AM938" s="125"/>
      <c r="AN938" s="125"/>
      <c r="AO938" s="125"/>
      <c r="AP938" s="125"/>
    </row>
    <row r="939" spans="2:42" x14ac:dyDescent="0.35">
      <c r="B939" s="125"/>
      <c r="C939" s="125"/>
      <c r="D939" s="125"/>
      <c r="E939" s="125"/>
      <c r="F939" s="125"/>
      <c r="G939" s="125"/>
      <c r="H939" s="125"/>
      <c r="I939" s="269"/>
      <c r="J939" s="134"/>
      <c r="K939" s="134"/>
      <c r="L939" s="134"/>
      <c r="M939" s="134"/>
      <c r="N939" s="286"/>
      <c r="O939" s="286"/>
      <c r="P939" s="125"/>
      <c r="Q939" s="125"/>
      <c r="R939" s="125"/>
      <c r="S939" s="125"/>
      <c r="T939" s="125"/>
      <c r="U939" s="297"/>
      <c r="V939" s="253">
        <f t="shared" si="22"/>
        <v>0</v>
      </c>
      <c r="W939" s="348" t="str">
        <f>IF(板块成分!B941="","",板块成分!B941)</f>
        <v>1206.HK</v>
      </c>
      <c r="X939" s="270" t="str">
        <f>[1]!s_info_name(W939)</f>
        <v>同方泰德</v>
      </c>
      <c r="Y939" s="335" t="str">
        <f>IF($Y$3="申万一级行业",[1]!s_info_industry_sw_2021(W939,公司分析!D$5,1),IF($Y$3="申万二级行业",[1]!s_info_industry_sw_2021(W939,公司分析!D$5,2),IF($Y$3="申万三级行业",[1]!s_info_industry_sw_2021(W939,公司分析!D$5,3),IF($Y$3="wind一级行业",[1]!s_info_industry_gics(W939,1),IF($Y$3="wind二级行业",[1]!s_info_industry_gics(W939,2),IF($Y$3="wind三级行业",[1]!s_info_industry_gics(W939,3),IF($Y$3="wind四级行业",[1]!s_info_industry_gics(W939,4),IF($Y$3="证监会门类行业",[1]!s_info_industry_csrc12_n(W939,公司分析!D$5,1),""))))))))</f>
        <v>电子设备和仪器</v>
      </c>
      <c r="Z939" s="298" t="str">
        <f>IF(Y939=行业比较!$E$6,ROW(),"")</f>
        <v/>
      </c>
      <c r="AA939" s="125"/>
      <c r="AB939" s="125"/>
      <c r="AC939" s="125"/>
      <c r="AD939" s="125"/>
      <c r="AE939" s="125"/>
      <c r="AF939" s="125"/>
      <c r="AG939" s="125"/>
      <c r="AH939" s="125"/>
      <c r="AI939" s="125"/>
      <c r="AJ939" s="125"/>
      <c r="AK939" s="125"/>
      <c r="AL939" s="125"/>
      <c r="AM939" s="125"/>
      <c r="AN939" s="125"/>
      <c r="AO939" s="125"/>
      <c r="AP939" s="125"/>
    </row>
    <row r="940" spans="2:42" x14ac:dyDescent="0.35">
      <c r="B940" s="125"/>
      <c r="C940" s="125"/>
      <c r="D940" s="125"/>
      <c r="E940" s="125"/>
      <c r="F940" s="125"/>
      <c r="G940" s="125"/>
      <c r="H940" s="125"/>
      <c r="I940" s="269"/>
      <c r="J940" s="134"/>
      <c r="K940" s="134"/>
      <c r="L940" s="134"/>
      <c r="M940" s="134"/>
      <c r="N940" s="286"/>
      <c r="O940" s="286"/>
      <c r="P940" s="125"/>
      <c r="Q940" s="125"/>
      <c r="R940" s="125"/>
      <c r="S940" s="125"/>
      <c r="T940" s="125"/>
      <c r="U940" s="297"/>
      <c r="V940" s="253">
        <f t="shared" si="22"/>
        <v>0</v>
      </c>
      <c r="W940" s="348" t="str">
        <f>IF(板块成分!B942="","",板块成分!B942)</f>
        <v>1207.HK</v>
      </c>
      <c r="X940" s="270" t="str">
        <f>[1]!s_info_name(W940)</f>
        <v>上置集团</v>
      </c>
      <c r="Y940" s="335" t="str">
        <f>IF($Y$3="申万一级行业",[1]!s_info_industry_sw_2021(W940,公司分析!D$5,1),IF($Y$3="申万二级行业",[1]!s_info_industry_sw_2021(W940,公司分析!D$5,2),IF($Y$3="申万三级行业",[1]!s_info_industry_sw_2021(W940,公司分析!D$5,3),IF($Y$3="wind一级行业",[1]!s_info_industry_gics(W940,1),IF($Y$3="wind二级行业",[1]!s_info_industry_gics(W940,2),IF($Y$3="wind三级行业",[1]!s_info_industry_gics(W940,3),IF($Y$3="wind四级行业",[1]!s_info_industry_gics(W940,4),IF($Y$3="证监会门类行业",[1]!s_info_industry_csrc12_n(W940,公司分析!D$5,1),""))))))))</f>
        <v>房地产开发</v>
      </c>
      <c r="Z940" s="298" t="str">
        <f>IF(Y940=行业比较!$E$6,ROW(),"")</f>
        <v/>
      </c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5"/>
      <c r="AK940" s="125"/>
      <c r="AL940" s="125"/>
      <c r="AM940" s="125"/>
      <c r="AN940" s="125"/>
      <c r="AO940" s="125"/>
      <c r="AP940" s="125"/>
    </row>
    <row r="941" spans="2:42" x14ac:dyDescent="0.35">
      <c r="B941" s="125"/>
      <c r="C941" s="125"/>
      <c r="D941" s="125"/>
      <c r="E941" s="125"/>
      <c r="F941" s="125"/>
      <c r="G941" s="125"/>
      <c r="H941" s="125"/>
      <c r="I941" s="269"/>
      <c r="J941" s="134"/>
      <c r="K941" s="134"/>
      <c r="L941" s="134"/>
      <c r="M941" s="134"/>
      <c r="N941" s="286"/>
      <c r="O941" s="286"/>
      <c r="P941" s="125"/>
      <c r="Q941" s="125"/>
      <c r="R941" s="125"/>
      <c r="S941" s="125"/>
      <c r="T941" s="125"/>
      <c r="U941" s="297"/>
      <c r="V941" s="253">
        <f t="shared" si="22"/>
        <v>0</v>
      </c>
      <c r="W941" s="348" t="str">
        <f>IF(板块成分!B943="","",板块成分!B943)</f>
        <v>1208.HK</v>
      </c>
      <c r="X941" s="270" t="str">
        <f>[1]!s_info_name(W941)</f>
        <v>五矿资源</v>
      </c>
      <c r="Y941" s="335" t="str">
        <f>IF($Y$3="申万一级行业",[1]!s_info_industry_sw_2021(W941,公司分析!D$5,1),IF($Y$3="申万二级行业",[1]!s_info_industry_sw_2021(W941,公司分析!D$5,2),IF($Y$3="申万三级行业",[1]!s_info_industry_sw_2021(W941,公司分析!D$5,3),IF($Y$3="wind一级行业",[1]!s_info_industry_gics(W941,1),IF($Y$3="wind二级行业",[1]!s_info_industry_gics(W941,2),IF($Y$3="wind三级行业",[1]!s_info_industry_gics(W941,3),IF($Y$3="wind四级行业",[1]!s_info_industry_gics(W941,4),IF($Y$3="证监会门类行业",[1]!s_info_industry_csrc12_n(W941,公司分析!D$5,1),""))))))))</f>
        <v>铜</v>
      </c>
      <c r="Z941" s="298" t="str">
        <f>IF(Y941=行业比较!$E$6,ROW(),"")</f>
        <v/>
      </c>
      <c r="AA941" s="125"/>
      <c r="AB941" s="125"/>
      <c r="AC941" s="125"/>
      <c r="AD941" s="125"/>
      <c r="AE941" s="125"/>
      <c r="AF941" s="125"/>
      <c r="AG941" s="125"/>
      <c r="AH941" s="125"/>
      <c r="AI941" s="125"/>
      <c r="AJ941" s="125"/>
      <c r="AK941" s="125"/>
      <c r="AL941" s="125"/>
      <c r="AM941" s="125"/>
      <c r="AN941" s="125"/>
      <c r="AO941" s="125"/>
      <c r="AP941" s="125"/>
    </row>
    <row r="942" spans="2:42" x14ac:dyDescent="0.35">
      <c r="B942" s="125"/>
      <c r="C942" s="125"/>
      <c r="D942" s="125"/>
      <c r="E942" s="125"/>
      <c r="F942" s="125"/>
      <c r="G942" s="125"/>
      <c r="H942" s="125"/>
      <c r="I942" s="269"/>
      <c r="J942" s="134"/>
      <c r="K942" s="134"/>
      <c r="L942" s="134"/>
      <c r="M942" s="134"/>
      <c r="N942" s="286"/>
      <c r="O942" s="286"/>
      <c r="P942" s="125"/>
      <c r="Q942" s="125"/>
      <c r="R942" s="125"/>
      <c r="S942" s="125"/>
      <c r="T942" s="125"/>
      <c r="U942" s="297"/>
      <c r="V942" s="253">
        <f t="shared" si="22"/>
        <v>0</v>
      </c>
      <c r="W942" s="348" t="str">
        <f>IF(板块成分!B944="","",板块成分!B944)</f>
        <v>1209.HK</v>
      </c>
      <c r="X942" s="270" t="str">
        <f>[1]!s_info_name(W942)</f>
        <v>华润万象生活</v>
      </c>
      <c r="Y942" s="335" t="str">
        <f>IF($Y$3="申万一级行业",[1]!s_info_industry_sw_2021(W942,公司分析!D$5,1),IF($Y$3="申万二级行业",[1]!s_info_industry_sw_2021(W942,公司分析!D$5,2),IF($Y$3="申万三级行业",[1]!s_info_industry_sw_2021(W942,公司分析!D$5,3),IF($Y$3="wind一级行业",[1]!s_info_industry_gics(W942,1),IF($Y$3="wind二级行业",[1]!s_info_industry_gics(W942,2),IF($Y$3="wind三级行业",[1]!s_info_industry_gics(W942,3),IF($Y$3="wind四级行业",[1]!s_info_industry_gics(W942,4),IF($Y$3="证监会门类行业",[1]!s_info_industry_csrc12_n(W942,公司分析!D$5,1),""))))))))</f>
        <v>房地产经营公司</v>
      </c>
      <c r="Z942" s="298" t="str">
        <f>IF(Y942=行业比较!$E$6,ROW(),"")</f>
        <v/>
      </c>
      <c r="AA942" s="125"/>
      <c r="AB942" s="125"/>
      <c r="AC942" s="125"/>
      <c r="AD942" s="125"/>
      <c r="AE942" s="125"/>
      <c r="AF942" s="125"/>
      <c r="AG942" s="125"/>
      <c r="AH942" s="125"/>
      <c r="AI942" s="125"/>
      <c r="AJ942" s="125"/>
      <c r="AK942" s="125"/>
      <c r="AL942" s="125"/>
      <c r="AM942" s="125"/>
      <c r="AN942" s="125"/>
      <c r="AO942" s="125"/>
      <c r="AP942" s="125"/>
    </row>
    <row r="943" spans="2:42" x14ac:dyDescent="0.35">
      <c r="B943" s="125"/>
      <c r="C943" s="125"/>
      <c r="D943" s="125"/>
      <c r="E943" s="125"/>
      <c r="F943" s="125"/>
      <c r="G943" s="125"/>
      <c r="H943" s="125"/>
      <c r="I943" s="269"/>
      <c r="J943" s="134"/>
      <c r="K943" s="134"/>
      <c r="L943" s="134"/>
      <c r="M943" s="134"/>
      <c r="N943" s="286"/>
      <c r="O943" s="286"/>
      <c r="P943" s="125"/>
      <c r="Q943" s="125"/>
      <c r="R943" s="125"/>
      <c r="S943" s="125"/>
      <c r="T943" s="125"/>
      <c r="U943" s="297"/>
      <c r="V943" s="253">
        <f t="shared" si="22"/>
        <v>0</v>
      </c>
      <c r="W943" s="348" t="str">
        <f>IF(板块成分!B945="","",板块成分!B945)</f>
        <v>1210.HK</v>
      </c>
      <c r="X943" s="270" t="str">
        <f>[1]!s_info_name(W943)</f>
        <v>克莉丝汀</v>
      </c>
      <c r="Y943" s="335" t="str">
        <f>IF($Y$3="申万一级行业",[1]!s_info_industry_sw_2021(W943,公司分析!D$5,1),IF($Y$3="申万二级行业",[1]!s_info_industry_sw_2021(W943,公司分析!D$5,2),IF($Y$3="申万三级行业",[1]!s_info_industry_sw_2021(W943,公司分析!D$5,3),IF($Y$3="wind一级行业",[1]!s_info_industry_gics(W943,1),IF($Y$3="wind二级行业",[1]!s_info_industry_gics(W943,2),IF($Y$3="wind三级行业",[1]!s_info_industry_gics(W943,3),IF($Y$3="wind四级行业",[1]!s_info_industry_gics(W943,4),IF($Y$3="证监会门类行业",[1]!s_info_industry_csrc12_n(W943,公司分析!D$5,1),""))))))))</f>
        <v>食品加工与肉类</v>
      </c>
      <c r="Z943" s="298" t="str">
        <f>IF(Y943=行业比较!$E$6,ROW(),"")</f>
        <v/>
      </c>
      <c r="AA943" s="125"/>
      <c r="AB943" s="125"/>
      <c r="AC943" s="125"/>
      <c r="AD943" s="125"/>
      <c r="AE943" s="125"/>
      <c r="AF943" s="125"/>
      <c r="AG943" s="125"/>
      <c r="AH943" s="125"/>
      <c r="AI943" s="125"/>
      <c r="AJ943" s="125"/>
      <c r="AK943" s="125"/>
      <c r="AL943" s="125"/>
      <c r="AM943" s="125"/>
      <c r="AN943" s="125"/>
      <c r="AO943" s="125"/>
      <c r="AP943" s="125"/>
    </row>
    <row r="944" spans="2:42" x14ac:dyDescent="0.35">
      <c r="B944" s="125"/>
      <c r="C944" s="125"/>
      <c r="D944" s="125"/>
      <c r="E944" s="125"/>
      <c r="F944" s="125"/>
      <c r="G944" s="125"/>
      <c r="H944" s="125"/>
      <c r="I944" s="269"/>
      <c r="J944" s="134"/>
      <c r="K944" s="134"/>
      <c r="L944" s="134"/>
      <c r="M944" s="134"/>
      <c r="N944" s="286"/>
      <c r="O944" s="286"/>
      <c r="P944" s="125"/>
      <c r="Q944" s="125"/>
      <c r="R944" s="125"/>
      <c r="S944" s="125"/>
      <c r="T944" s="125"/>
      <c r="U944" s="297"/>
      <c r="V944" s="253">
        <f t="shared" si="22"/>
        <v>0</v>
      </c>
      <c r="W944" s="348" t="str">
        <f>IF(板块成分!B946="","",板块成分!B946)</f>
        <v>1211.HK</v>
      </c>
      <c r="X944" s="270" t="str">
        <f>[1]!s_info_name(W944)</f>
        <v>比亚迪股份</v>
      </c>
      <c r="Y944" s="335" t="str">
        <f>IF($Y$3="申万一级行业",[1]!s_info_industry_sw_2021(W944,公司分析!D$5,1),IF($Y$3="申万二级行业",[1]!s_info_industry_sw_2021(W944,公司分析!D$5,2),IF($Y$3="申万三级行业",[1]!s_info_industry_sw_2021(W944,公司分析!D$5,3),IF($Y$3="wind一级行业",[1]!s_info_industry_gics(W944,1),IF($Y$3="wind二级行业",[1]!s_info_industry_gics(W944,2),IF($Y$3="wind三级行业",[1]!s_info_industry_gics(W944,3),IF($Y$3="wind四级行业",[1]!s_info_industry_gics(W944,4),IF($Y$3="证监会门类行业",[1]!s_info_industry_csrc12_n(W944,公司分析!D$5,1),""))))))))</f>
        <v>汽车制造</v>
      </c>
      <c r="Z944" s="298" t="str">
        <f>IF(Y944=行业比较!$E$6,ROW(),"")</f>
        <v/>
      </c>
      <c r="AA944" s="125"/>
      <c r="AB944" s="125"/>
      <c r="AC944" s="125"/>
      <c r="AD944" s="125"/>
      <c r="AE944" s="125"/>
      <c r="AF944" s="125"/>
      <c r="AG944" s="125"/>
      <c r="AH944" s="125"/>
      <c r="AI944" s="125"/>
      <c r="AJ944" s="125"/>
      <c r="AK944" s="125"/>
      <c r="AL944" s="125"/>
      <c r="AM944" s="125"/>
      <c r="AN944" s="125"/>
      <c r="AO944" s="125"/>
      <c r="AP944" s="125"/>
    </row>
    <row r="945" spans="2:42" x14ac:dyDescent="0.35">
      <c r="B945" s="125"/>
      <c r="C945" s="125"/>
      <c r="D945" s="125"/>
      <c r="E945" s="125"/>
      <c r="F945" s="125"/>
      <c r="G945" s="125"/>
      <c r="H945" s="125"/>
      <c r="I945" s="269"/>
      <c r="J945" s="134"/>
      <c r="K945" s="134"/>
      <c r="L945" s="134"/>
      <c r="M945" s="134"/>
      <c r="N945" s="286"/>
      <c r="O945" s="286"/>
      <c r="P945" s="125"/>
      <c r="Q945" s="125"/>
      <c r="R945" s="125"/>
      <c r="S945" s="125"/>
      <c r="T945" s="125"/>
      <c r="U945" s="297"/>
      <c r="V945" s="253">
        <f t="shared" si="22"/>
        <v>0</v>
      </c>
      <c r="W945" s="348" t="str">
        <f>IF(板块成分!B947="","",板块成分!B947)</f>
        <v>1213.HK</v>
      </c>
      <c r="X945" s="270" t="str">
        <f>[1]!s_info_name(W945)</f>
        <v>万保刚集团</v>
      </c>
      <c r="Y945" s="335" t="str">
        <f>IF($Y$3="申万一级行业",[1]!s_info_industry_sw_2021(W945,公司分析!D$5,1),IF($Y$3="申万二级行业",[1]!s_info_industry_sw_2021(W945,公司分析!D$5,2),IF($Y$3="申万三级行业",[1]!s_info_industry_sw_2021(W945,公司分析!D$5,3),IF($Y$3="wind一级行业",[1]!s_info_industry_gics(W945,1),IF($Y$3="wind二级行业",[1]!s_info_industry_gics(W945,2),IF($Y$3="wind三级行业",[1]!s_info_industry_gics(W945,3),IF($Y$3="wind四级行业",[1]!s_info_industry_gics(W945,4),IF($Y$3="证监会门类行业",[1]!s_info_industry_csrc12_n(W945,公司分析!D$5,1),""))))))))</f>
        <v>技术产品经销商</v>
      </c>
      <c r="Z945" s="298" t="str">
        <f>IF(Y945=行业比较!$E$6,ROW(),"")</f>
        <v/>
      </c>
      <c r="AA945" s="125"/>
      <c r="AB945" s="125"/>
      <c r="AC945" s="125"/>
      <c r="AD945" s="125"/>
      <c r="AE945" s="125"/>
      <c r="AF945" s="125"/>
      <c r="AG945" s="125"/>
      <c r="AH945" s="125"/>
      <c r="AI945" s="125"/>
      <c r="AJ945" s="125"/>
      <c r="AK945" s="125"/>
      <c r="AL945" s="125"/>
      <c r="AM945" s="125"/>
      <c r="AN945" s="125"/>
      <c r="AO945" s="125"/>
      <c r="AP945" s="125"/>
    </row>
    <row r="946" spans="2:42" x14ac:dyDescent="0.35">
      <c r="B946" s="125"/>
      <c r="C946" s="125"/>
      <c r="D946" s="125"/>
      <c r="E946" s="125"/>
      <c r="F946" s="125"/>
      <c r="G946" s="125"/>
      <c r="H946" s="125"/>
      <c r="I946" s="269"/>
      <c r="J946" s="134"/>
      <c r="K946" s="134"/>
      <c r="L946" s="134"/>
      <c r="M946" s="134"/>
      <c r="N946" s="286"/>
      <c r="O946" s="286"/>
      <c r="P946" s="125"/>
      <c r="Q946" s="125"/>
      <c r="R946" s="125"/>
      <c r="S946" s="125"/>
      <c r="T946" s="125"/>
      <c r="U946" s="297"/>
      <c r="V946" s="253">
        <f t="shared" si="22"/>
        <v>0</v>
      </c>
      <c r="W946" s="348" t="str">
        <f>IF(板块成分!B948="","",板块成分!B948)</f>
        <v>1215.HK</v>
      </c>
      <c r="X946" s="270" t="str">
        <f>[1]!s_info_name(W946)</f>
        <v>开源控股</v>
      </c>
      <c r="Y946" s="335" t="str">
        <f>IF($Y$3="申万一级行业",[1]!s_info_industry_sw_2021(W946,公司分析!D$5,1),IF($Y$3="申万二级行业",[1]!s_info_industry_sw_2021(W946,公司分析!D$5,2),IF($Y$3="申万三级行业",[1]!s_info_industry_sw_2021(W946,公司分析!D$5,3),IF($Y$3="wind一级行业",[1]!s_info_industry_gics(W946,1),IF($Y$3="wind二级行业",[1]!s_info_industry_gics(W946,2),IF($Y$3="wind三级行业",[1]!s_info_industry_gics(W946,3),IF($Y$3="wind四级行业",[1]!s_info_industry_gics(W946,4),IF($Y$3="证监会门类行业",[1]!s_info_industry_csrc12_n(W946,公司分析!D$5,1),""))))))))</f>
        <v>酒店、度假村与豪华游轮</v>
      </c>
      <c r="Z946" s="298" t="str">
        <f>IF(Y946=行业比较!$E$6,ROW(),"")</f>
        <v/>
      </c>
      <c r="AA946" s="125"/>
      <c r="AB946" s="125"/>
      <c r="AC946" s="125"/>
      <c r="AD946" s="125"/>
      <c r="AE946" s="125"/>
      <c r="AF946" s="125"/>
      <c r="AG946" s="125"/>
      <c r="AH946" s="125"/>
      <c r="AI946" s="125"/>
      <c r="AJ946" s="125"/>
      <c r="AK946" s="125"/>
      <c r="AL946" s="125"/>
      <c r="AM946" s="125"/>
      <c r="AN946" s="125"/>
      <c r="AO946" s="125"/>
      <c r="AP946" s="125"/>
    </row>
    <row r="947" spans="2:42" x14ac:dyDescent="0.35">
      <c r="B947" s="125"/>
      <c r="C947" s="125"/>
      <c r="D947" s="125"/>
      <c r="E947" s="125"/>
      <c r="F947" s="125"/>
      <c r="G947" s="125"/>
      <c r="H947" s="125"/>
      <c r="I947" s="269"/>
      <c r="J947" s="134"/>
      <c r="K947" s="134"/>
      <c r="L947" s="134"/>
      <c r="M947" s="134"/>
      <c r="N947" s="286"/>
      <c r="O947" s="286"/>
      <c r="P947" s="125"/>
      <c r="Q947" s="125"/>
      <c r="R947" s="125"/>
      <c r="S947" s="125"/>
      <c r="T947" s="125"/>
      <c r="U947" s="297"/>
      <c r="V947" s="253">
        <f t="shared" si="22"/>
        <v>0</v>
      </c>
      <c r="W947" s="348" t="str">
        <f>IF(板块成分!B949="","",板块成分!B949)</f>
        <v>1216.HK</v>
      </c>
      <c r="X947" s="270" t="str">
        <f>[1]!s_info_name(W947)</f>
        <v>中原银行</v>
      </c>
      <c r="Y947" s="335" t="str">
        <f>IF($Y$3="申万一级行业",[1]!s_info_industry_sw_2021(W947,公司分析!D$5,1),IF($Y$3="申万二级行业",[1]!s_info_industry_sw_2021(W947,公司分析!D$5,2),IF($Y$3="申万三级行业",[1]!s_info_industry_sw_2021(W947,公司分析!D$5,3),IF($Y$3="wind一级行业",[1]!s_info_industry_gics(W947,1),IF($Y$3="wind二级行业",[1]!s_info_industry_gics(W947,2),IF($Y$3="wind三级行业",[1]!s_info_industry_gics(W947,3),IF($Y$3="wind四级行业",[1]!s_info_industry_gics(W947,4),IF($Y$3="证监会门类行业",[1]!s_info_industry_csrc12_n(W947,公司分析!D$5,1),""))))))))</f>
        <v>区域性银行</v>
      </c>
      <c r="Z947" s="298" t="str">
        <f>IF(Y947=行业比较!$E$6,ROW(),"")</f>
        <v/>
      </c>
      <c r="AA947" s="125"/>
      <c r="AB947" s="125"/>
      <c r="AC947" s="125"/>
      <c r="AD947" s="125"/>
      <c r="AE947" s="125"/>
      <c r="AF947" s="125"/>
      <c r="AG947" s="125"/>
      <c r="AH947" s="125"/>
      <c r="AI947" s="125"/>
      <c r="AJ947" s="125"/>
      <c r="AK947" s="125"/>
      <c r="AL947" s="125"/>
      <c r="AM947" s="125"/>
      <c r="AN947" s="125"/>
      <c r="AO947" s="125"/>
      <c r="AP947" s="125"/>
    </row>
    <row r="948" spans="2:42" x14ac:dyDescent="0.35">
      <c r="B948" s="125"/>
      <c r="C948" s="125"/>
      <c r="D948" s="125"/>
      <c r="E948" s="125"/>
      <c r="F948" s="125"/>
      <c r="G948" s="125"/>
      <c r="H948" s="125"/>
      <c r="I948" s="269"/>
      <c r="J948" s="134"/>
      <c r="K948" s="134"/>
      <c r="L948" s="134"/>
      <c r="M948" s="134"/>
      <c r="N948" s="286"/>
      <c r="O948" s="286"/>
      <c r="P948" s="125"/>
      <c r="Q948" s="125"/>
      <c r="R948" s="125"/>
      <c r="S948" s="125"/>
      <c r="T948" s="125"/>
      <c r="U948" s="297"/>
      <c r="V948" s="253">
        <f t="shared" si="22"/>
        <v>0</v>
      </c>
      <c r="W948" s="348" t="str">
        <f>IF(板块成分!B950="","",板块成分!B950)</f>
        <v>1217.HK</v>
      </c>
      <c r="X948" s="270" t="str">
        <f>[1]!s_info_name(W948)</f>
        <v>中国创新投资</v>
      </c>
      <c r="Y948" s="335" t="str">
        <f>IF($Y$3="申万一级行业",[1]!s_info_industry_sw_2021(W948,公司分析!D$5,1),IF($Y$3="申万二级行业",[1]!s_info_industry_sw_2021(W948,公司分析!D$5,2),IF($Y$3="申万三级行业",[1]!s_info_industry_sw_2021(W948,公司分析!D$5,3),IF($Y$3="wind一级行业",[1]!s_info_industry_gics(W948,1),IF($Y$3="wind二级行业",[1]!s_info_industry_gics(W948,2),IF($Y$3="wind三级行业",[1]!s_info_industry_gics(W948,3),IF($Y$3="wind四级行业",[1]!s_info_industry_gics(W948,4),IF($Y$3="证监会门类行业",[1]!s_info_industry_csrc12_n(W948,公司分析!D$5,1),""))))))))</f>
        <v>资产管理与托管银行</v>
      </c>
      <c r="Z948" s="298" t="str">
        <f>IF(Y948=行业比较!$E$6,ROW(),"")</f>
        <v/>
      </c>
      <c r="AA948" s="125"/>
      <c r="AB948" s="125"/>
      <c r="AC948" s="125"/>
      <c r="AD948" s="125"/>
      <c r="AE948" s="125"/>
      <c r="AF948" s="125"/>
      <c r="AG948" s="125"/>
      <c r="AH948" s="125"/>
      <c r="AI948" s="125"/>
      <c r="AJ948" s="125"/>
      <c r="AK948" s="125"/>
      <c r="AL948" s="125"/>
      <c r="AM948" s="125"/>
      <c r="AN948" s="125"/>
      <c r="AO948" s="125"/>
      <c r="AP948" s="125"/>
    </row>
    <row r="949" spans="2:42" x14ac:dyDescent="0.35">
      <c r="B949" s="125"/>
      <c r="C949" s="125"/>
      <c r="D949" s="125"/>
      <c r="E949" s="125"/>
      <c r="F949" s="125"/>
      <c r="G949" s="125"/>
      <c r="H949" s="125"/>
      <c r="I949" s="269"/>
      <c r="J949" s="134"/>
      <c r="K949" s="134"/>
      <c r="L949" s="134"/>
      <c r="M949" s="134"/>
      <c r="N949" s="286"/>
      <c r="O949" s="286"/>
      <c r="P949" s="125"/>
      <c r="Q949" s="125"/>
      <c r="R949" s="125"/>
      <c r="S949" s="125"/>
      <c r="T949" s="125"/>
      <c r="U949" s="297"/>
      <c r="V949" s="253">
        <f t="shared" si="22"/>
        <v>0</v>
      </c>
      <c r="W949" s="348" t="str">
        <f>IF(板块成分!B951="","",板块成分!B951)</f>
        <v>1218.HK</v>
      </c>
      <c r="X949" s="270" t="str">
        <f>[1]!s_info_name(W949)</f>
        <v>永义国际</v>
      </c>
      <c r="Y949" s="335" t="str">
        <f>IF($Y$3="申万一级行业",[1]!s_info_industry_sw_2021(W949,公司分析!D$5,1),IF($Y$3="申万二级行业",[1]!s_info_industry_sw_2021(W949,公司分析!D$5,2),IF($Y$3="申万三级行业",[1]!s_info_industry_sw_2021(W949,公司分析!D$5,3),IF($Y$3="wind一级行业",[1]!s_info_industry_gics(W949,1),IF($Y$3="wind二级行业",[1]!s_info_industry_gics(W949,2),IF($Y$3="wind三级行业",[1]!s_info_industry_gics(W949,3),IF($Y$3="wind四级行业",[1]!s_info_industry_gics(W949,4),IF($Y$3="证监会门类行业",[1]!s_info_industry_csrc12_n(W949,公司分析!D$5,1),""))))))))</f>
        <v>房地产开发</v>
      </c>
      <c r="Z949" s="298" t="str">
        <f>IF(Y949=行业比较!$E$6,ROW(),"")</f>
        <v/>
      </c>
      <c r="AA949" s="125"/>
      <c r="AB949" s="125"/>
      <c r="AC949" s="125"/>
      <c r="AD949" s="125"/>
      <c r="AE949" s="125"/>
      <c r="AF949" s="125"/>
      <c r="AG949" s="125"/>
      <c r="AH949" s="125"/>
      <c r="AI949" s="125"/>
      <c r="AJ949" s="125"/>
      <c r="AK949" s="125"/>
      <c r="AL949" s="125"/>
      <c r="AM949" s="125"/>
      <c r="AN949" s="125"/>
      <c r="AO949" s="125"/>
      <c r="AP949" s="125"/>
    </row>
    <row r="950" spans="2:42" x14ac:dyDescent="0.35">
      <c r="B950" s="125"/>
      <c r="C950" s="125"/>
      <c r="D950" s="125"/>
      <c r="E950" s="125"/>
      <c r="F950" s="125"/>
      <c r="G950" s="125"/>
      <c r="H950" s="125"/>
      <c r="I950" s="269"/>
      <c r="J950" s="134"/>
      <c r="K950" s="134"/>
      <c r="L950" s="134"/>
      <c r="M950" s="134"/>
      <c r="N950" s="286"/>
      <c r="O950" s="286"/>
      <c r="P950" s="125"/>
      <c r="Q950" s="125"/>
      <c r="R950" s="125"/>
      <c r="S950" s="125"/>
      <c r="T950" s="125"/>
      <c r="U950" s="297"/>
      <c r="V950" s="253">
        <f t="shared" si="22"/>
        <v>0</v>
      </c>
      <c r="W950" s="348" t="str">
        <f>IF(板块成分!B952="","",板块成分!B952)</f>
        <v>1220.HK</v>
      </c>
      <c r="X950" s="270" t="str">
        <f>[1]!s_info_name(W950)</f>
        <v>志道国际</v>
      </c>
      <c r="Y950" s="335" t="str">
        <f>IF($Y$3="申万一级行业",[1]!s_info_industry_sw_2021(W950,公司分析!D$5,1),IF($Y$3="申万二级行业",[1]!s_info_industry_sw_2021(W950,公司分析!D$5,2),IF($Y$3="申万三级行业",[1]!s_info_industry_sw_2021(W950,公司分析!D$5,3),IF($Y$3="wind一级行业",[1]!s_info_industry_gics(W950,1),IF($Y$3="wind二级行业",[1]!s_info_industry_gics(W950,2),IF($Y$3="wind三级行业",[1]!s_info_industry_gics(W950,3),IF($Y$3="wind四级行业",[1]!s_info_industry_gics(W950,4),IF($Y$3="证监会门类行业",[1]!s_info_industry_csrc12_n(W950,公司分析!D$5,1),""))))))))</f>
        <v>建筑产品</v>
      </c>
      <c r="Z950" s="298" t="str">
        <f>IF(Y950=行业比较!$E$6,ROW(),"")</f>
        <v/>
      </c>
      <c r="AA950" s="125"/>
      <c r="AB950" s="125"/>
      <c r="AC950" s="125"/>
      <c r="AD950" s="125"/>
      <c r="AE950" s="125"/>
      <c r="AF950" s="125"/>
      <c r="AG950" s="125"/>
      <c r="AH950" s="125"/>
      <c r="AI950" s="125"/>
      <c r="AJ950" s="125"/>
      <c r="AK950" s="125"/>
      <c r="AL950" s="125"/>
      <c r="AM950" s="125"/>
      <c r="AN950" s="125"/>
      <c r="AO950" s="125"/>
      <c r="AP950" s="125"/>
    </row>
    <row r="951" spans="2:42" x14ac:dyDescent="0.35">
      <c r="B951" s="125"/>
      <c r="C951" s="125"/>
      <c r="D951" s="125"/>
      <c r="E951" s="125"/>
      <c r="F951" s="125"/>
      <c r="G951" s="125"/>
      <c r="H951" s="125"/>
      <c r="I951" s="269"/>
      <c r="J951" s="134"/>
      <c r="K951" s="134"/>
      <c r="L951" s="134"/>
      <c r="M951" s="134"/>
      <c r="N951" s="286"/>
      <c r="O951" s="286"/>
      <c r="P951" s="125"/>
      <c r="Q951" s="125"/>
      <c r="R951" s="125"/>
      <c r="S951" s="125"/>
      <c r="T951" s="125"/>
      <c r="U951" s="297"/>
      <c r="V951" s="253">
        <f t="shared" si="22"/>
        <v>0</v>
      </c>
      <c r="W951" s="348" t="str">
        <f>IF(板块成分!B953="","",板块成分!B953)</f>
        <v>1221.HK</v>
      </c>
      <c r="X951" s="270" t="str">
        <f>[1]!s_info_name(W951)</f>
        <v>SINO HOTELS</v>
      </c>
      <c r="Y951" s="335" t="str">
        <f>IF($Y$3="申万一级行业",[1]!s_info_industry_sw_2021(W951,公司分析!D$5,1),IF($Y$3="申万二级行业",[1]!s_info_industry_sw_2021(W951,公司分析!D$5,2),IF($Y$3="申万三级行业",[1]!s_info_industry_sw_2021(W951,公司分析!D$5,3),IF($Y$3="wind一级行业",[1]!s_info_industry_gics(W951,1),IF($Y$3="wind二级行业",[1]!s_info_industry_gics(W951,2),IF($Y$3="wind三级行业",[1]!s_info_industry_gics(W951,3),IF($Y$3="wind四级行业",[1]!s_info_industry_gics(W951,4),IF($Y$3="证监会门类行业",[1]!s_info_industry_csrc12_n(W951,公司分析!D$5,1),""))))))))</f>
        <v>酒店、度假村与豪华游轮</v>
      </c>
      <c r="Z951" s="298" t="str">
        <f>IF(Y951=行业比较!$E$6,ROW(),"")</f>
        <v/>
      </c>
      <c r="AA951" s="125"/>
      <c r="AB951" s="125"/>
      <c r="AC951" s="125"/>
      <c r="AD951" s="125"/>
      <c r="AE951" s="125"/>
      <c r="AF951" s="125"/>
      <c r="AG951" s="125"/>
      <c r="AH951" s="125"/>
      <c r="AI951" s="125"/>
      <c r="AJ951" s="125"/>
      <c r="AK951" s="125"/>
      <c r="AL951" s="125"/>
      <c r="AM951" s="125"/>
      <c r="AN951" s="125"/>
      <c r="AO951" s="125"/>
      <c r="AP951" s="125"/>
    </row>
    <row r="952" spans="2:42" x14ac:dyDescent="0.35">
      <c r="B952" s="125"/>
      <c r="C952" s="125"/>
      <c r="D952" s="125"/>
      <c r="E952" s="125"/>
      <c r="F952" s="125"/>
      <c r="G952" s="125"/>
      <c r="H952" s="125"/>
      <c r="I952" s="269"/>
      <c r="J952" s="134"/>
      <c r="K952" s="134"/>
      <c r="L952" s="134"/>
      <c r="M952" s="134"/>
      <c r="N952" s="286"/>
      <c r="O952" s="286"/>
      <c r="P952" s="125"/>
      <c r="Q952" s="125"/>
      <c r="R952" s="125"/>
      <c r="S952" s="125"/>
      <c r="T952" s="125"/>
      <c r="U952" s="297"/>
      <c r="V952" s="253">
        <f t="shared" si="22"/>
        <v>0</v>
      </c>
      <c r="W952" s="348" t="str">
        <f>IF(板块成分!B954="","",板块成分!B954)</f>
        <v>1222.HK</v>
      </c>
      <c r="X952" s="270" t="str">
        <f>[1]!s_info_name(W952)</f>
        <v>宏安集团</v>
      </c>
      <c r="Y952" s="335" t="str">
        <f>IF($Y$3="申万一级行业",[1]!s_info_industry_sw_2021(W952,公司分析!D$5,1),IF($Y$3="申万二级行业",[1]!s_info_industry_sw_2021(W952,公司分析!D$5,2),IF($Y$3="申万三级行业",[1]!s_info_industry_sw_2021(W952,公司分析!D$5,3),IF($Y$3="wind一级行业",[1]!s_info_industry_gics(W952,1),IF($Y$3="wind二级行业",[1]!s_info_industry_gics(W952,2),IF($Y$3="wind三级行业",[1]!s_info_industry_gics(W952,3),IF($Y$3="wind四级行业",[1]!s_info_industry_gics(W952,4),IF($Y$3="证监会门类行业",[1]!s_info_industry_csrc12_n(W952,公司分析!D$5,1),""))))))))</f>
        <v>多样化房地产活动</v>
      </c>
      <c r="Z952" s="298" t="str">
        <f>IF(Y952=行业比较!$E$6,ROW(),"")</f>
        <v/>
      </c>
      <c r="AA952" s="125"/>
      <c r="AB952" s="125"/>
      <c r="AC952" s="125"/>
      <c r="AD952" s="125"/>
      <c r="AE952" s="125"/>
      <c r="AF952" s="125"/>
      <c r="AG952" s="125"/>
      <c r="AH952" s="125"/>
      <c r="AI952" s="125"/>
      <c r="AJ952" s="125"/>
      <c r="AK952" s="125"/>
      <c r="AL952" s="125"/>
      <c r="AM952" s="125"/>
      <c r="AN952" s="125"/>
      <c r="AO952" s="125"/>
      <c r="AP952" s="125"/>
    </row>
    <row r="953" spans="2:42" x14ac:dyDescent="0.35">
      <c r="B953" s="125"/>
      <c r="C953" s="125"/>
      <c r="D953" s="125"/>
      <c r="E953" s="125"/>
      <c r="F953" s="125"/>
      <c r="G953" s="125"/>
      <c r="H953" s="125"/>
      <c r="I953" s="269"/>
      <c r="J953" s="134"/>
      <c r="K953" s="134"/>
      <c r="L953" s="134"/>
      <c r="M953" s="134"/>
      <c r="N953" s="286"/>
      <c r="O953" s="286"/>
      <c r="P953" s="125"/>
      <c r="Q953" s="125"/>
      <c r="R953" s="125"/>
      <c r="S953" s="125"/>
      <c r="T953" s="125"/>
      <c r="U953" s="297"/>
      <c r="V953" s="253">
        <f t="shared" si="22"/>
        <v>0</v>
      </c>
      <c r="W953" s="348" t="str">
        <f>IF(板块成分!B955="","",板块成分!B955)</f>
        <v>1223.HK</v>
      </c>
      <c r="X953" s="270" t="str">
        <f>[1]!s_info_name(W953)</f>
        <v>新沣集团</v>
      </c>
      <c r="Y953" s="335" t="str">
        <f>IF($Y$3="申万一级行业",[1]!s_info_industry_sw_2021(W953,公司分析!D$5,1),IF($Y$3="申万二级行业",[1]!s_info_industry_sw_2021(W953,公司分析!D$5,2),IF($Y$3="申万三级行业",[1]!s_info_industry_sw_2021(W953,公司分析!D$5,3),IF($Y$3="wind一级行业",[1]!s_info_industry_gics(W953,1),IF($Y$3="wind二级行业",[1]!s_info_industry_gics(W953,2),IF($Y$3="wind三级行业",[1]!s_info_industry_gics(W953,3),IF($Y$3="wind四级行业",[1]!s_info_industry_gics(W953,4),IF($Y$3="证监会门类行业",[1]!s_info_industry_csrc12_n(W953,公司分析!D$5,1),""))))))))</f>
        <v>服装零售</v>
      </c>
      <c r="Z953" s="298" t="str">
        <f>IF(Y953=行业比较!$E$6,ROW(),"")</f>
        <v/>
      </c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  <c r="AM953" s="125"/>
      <c r="AN953" s="125"/>
      <c r="AO953" s="125"/>
      <c r="AP953" s="125"/>
    </row>
    <row r="954" spans="2:42" x14ac:dyDescent="0.35">
      <c r="B954" s="125"/>
      <c r="C954" s="125"/>
      <c r="D954" s="125"/>
      <c r="E954" s="125"/>
      <c r="F954" s="125"/>
      <c r="G954" s="125"/>
      <c r="H954" s="125"/>
      <c r="I954" s="269"/>
      <c r="J954" s="134"/>
      <c r="K954" s="134"/>
      <c r="L954" s="134"/>
      <c r="M954" s="134"/>
      <c r="N954" s="286"/>
      <c r="O954" s="286"/>
      <c r="P954" s="125"/>
      <c r="Q954" s="125"/>
      <c r="R954" s="125"/>
      <c r="S954" s="125"/>
      <c r="T954" s="125"/>
      <c r="U954" s="297"/>
      <c r="V954" s="253">
        <f t="shared" si="22"/>
        <v>0</v>
      </c>
      <c r="W954" s="348" t="str">
        <f>IF(板块成分!B956="","",板块成分!B956)</f>
        <v>1224.HK</v>
      </c>
      <c r="X954" s="270" t="str">
        <f>[1]!s_info_name(W954)</f>
        <v>中渝置地</v>
      </c>
      <c r="Y954" s="335" t="str">
        <f>IF($Y$3="申万一级行业",[1]!s_info_industry_sw_2021(W954,公司分析!D$5,1),IF($Y$3="申万二级行业",[1]!s_info_industry_sw_2021(W954,公司分析!D$5,2),IF($Y$3="申万三级行业",[1]!s_info_industry_sw_2021(W954,公司分析!D$5,3),IF($Y$3="wind一级行业",[1]!s_info_industry_gics(W954,1),IF($Y$3="wind二级行业",[1]!s_info_industry_gics(W954,2),IF($Y$3="wind三级行业",[1]!s_info_industry_gics(W954,3),IF($Y$3="wind四级行业",[1]!s_info_industry_gics(W954,4),IF($Y$3="证监会门类行业",[1]!s_info_industry_csrc12_n(W954,公司分析!D$5,1),""))))))))</f>
        <v>房地产开发</v>
      </c>
      <c r="Z954" s="298" t="str">
        <f>IF(Y954=行业比较!$E$6,ROW(),"")</f>
        <v/>
      </c>
      <c r="AA954" s="125"/>
      <c r="AB954" s="125"/>
      <c r="AC954" s="125"/>
      <c r="AD954" s="125"/>
      <c r="AE954" s="125"/>
      <c r="AF954" s="125"/>
      <c r="AG954" s="125"/>
      <c r="AH954" s="125"/>
      <c r="AI954" s="125"/>
      <c r="AJ954" s="125"/>
      <c r="AK954" s="125"/>
      <c r="AL954" s="125"/>
      <c r="AM954" s="125"/>
      <c r="AN954" s="125"/>
      <c r="AO954" s="125"/>
      <c r="AP954" s="125"/>
    </row>
    <row r="955" spans="2:42" x14ac:dyDescent="0.35">
      <c r="B955" s="125"/>
      <c r="C955" s="125"/>
      <c r="D955" s="125"/>
      <c r="E955" s="125"/>
      <c r="F955" s="125"/>
      <c r="G955" s="125"/>
      <c r="H955" s="125"/>
      <c r="I955" s="269"/>
      <c r="J955" s="134"/>
      <c r="K955" s="134"/>
      <c r="L955" s="134"/>
      <c r="M955" s="134"/>
      <c r="N955" s="286"/>
      <c r="O955" s="286"/>
      <c r="P955" s="125"/>
      <c r="Q955" s="125"/>
      <c r="R955" s="125"/>
      <c r="S955" s="125"/>
      <c r="T955" s="125"/>
      <c r="U955" s="297"/>
      <c r="V955" s="253">
        <f t="shared" si="22"/>
        <v>0</v>
      </c>
      <c r="W955" s="348" t="str">
        <f>IF(板块成分!B957="","",板块成分!B957)</f>
        <v>1225.HK</v>
      </c>
      <c r="X955" s="270" t="str">
        <f>[1]!s_info_name(W955)</f>
        <v>隆成金融</v>
      </c>
      <c r="Y955" s="335" t="str">
        <f>IF($Y$3="申万一级行业",[1]!s_info_industry_sw_2021(W955,公司分析!D$5,1),IF($Y$3="申万二级行业",[1]!s_info_industry_sw_2021(W955,公司分析!D$5,2),IF($Y$3="申万三级行业",[1]!s_info_industry_sw_2021(W955,公司分析!D$5,3),IF($Y$3="wind一级行业",[1]!s_info_industry_gics(W955,1),IF($Y$3="wind二级行业",[1]!s_info_industry_gics(W955,2),IF($Y$3="wind三级行业",[1]!s_info_industry_gics(W955,3),IF($Y$3="wind四级行业",[1]!s_info_industry_gics(W955,4),IF($Y$3="证监会门类行业",[1]!s_info_industry_csrc12_n(W955,公司分析!D$5,1),""))))))))</f>
        <v>消费信贷</v>
      </c>
      <c r="Z955" s="298" t="str">
        <f>IF(Y955=行业比较!$E$6,ROW(),"")</f>
        <v/>
      </c>
      <c r="AA955" s="125"/>
      <c r="AB955" s="125"/>
      <c r="AC955" s="125"/>
      <c r="AD955" s="125"/>
      <c r="AE955" s="125"/>
      <c r="AF955" s="125"/>
      <c r="AG955" s="125"/>
      <c r="AH955" s="125"/>
      <c r="AI955" s="125"/>
      <c r="AJ955" s="125"/>
      <c r="AK955" s="125"/>
      <c r="AL955" s="125"/>
      <c r="AM955" s="125"/>
      <c r="AN955" s="125"/>
      <c r="AO955" s="125"/>
      <c r="AP955" s="125"/>
    </row>
    <row r="956" spans="2:42" x14ac:dyDescent="0.35">
      <c r="B956" s="125"/>
      <c r="C956" s="125"/>
      <c r="D956" s="125"/>
      <c r="E956" s="125"/>
      <c r="F956" s="125"/>
      <c r="G956" s="125"/>
      <c r="H956" s="125"/>
      <c r="I956" s="269"/>
      <c r="J956" s="134"/>
      <c r="K956" s="134"/>
      <c r="L956" s="134"/>
      <c r="M956" s="134"/>
      <c r="N956" s="286"/>
      <c r="O956" s="286"/>
      <c r="P956" s="125"/>
      <c r="Q956" s="125"/>
      <c r="R956" s="125"/>
      <c r="S956" s="125"/>
      <c r="T956" s="125"/>
      <c r="U956" s="297"/>
      <c r="V956" s="253">
        <f t="shared" si="22"/>
        <v>0</v>
      </c>
      <c r="W956" s="348" t="str">
        <f>IF(板块成分!B958="","",板块成分!B958)</f>
        <v>1226.HK</v>
      </c>
      <c r="X956" s="270" t="str">
        <f>[1]!s_info_name(W956)</f>
        <v>中国投融资</v>
      </c>
      <c r="Y956" s="335" t="str">
        <f>IF($Y$3="申万一级行业",[1]!s_info_industry_sw_2021(W956,公司分析!D$5,1),IF($Y$3="申万二级行业",[1]!s_info_industry_sw_2021(W956,公司分析!D$5,2),IF($Y$3="申万三级行业",[1]!s_info_industry_sw_2021(W956,公司分析!D$5,3),IF($Y$3="wind一级行业",[1]!s_info_industry_gics(W956,1),IF($Y$3="wind二级行业",[1]!s_info_industry_gics(W956,2),IF($Y$3="wind三级行业",[1]!s_info_industry_gics(W956,3),IF($Y$3="wind四级行业",[1]!s_info_industry_gics(W956,4),IF($Y$3="证监会门类行业",[1]!s_info_industry_csrc12_n(W956,公司分析!D$5,1),""))))))))</f>
        <v>资产管理与托管银行</v>
      </c>
      <c r="Z956" s="298" t="str">
        <f>IF(Y956=行业比较!$E$6,ROW(),"")</f>
        <v/>
      </c>
      <c r="AA956" s="125"/>
      <c r="AB956" s="125"/>
      <c r="AC956" s="125"/>
      <c r="AD956" s="125"/>
      <c r="AE956" s="125"/>
      <c r="AF956" s="125"/>
      <c r="AG956" s="125"/>
      <c r="AH956" s="125"/>
      <c r="AI956" s="125"/>
      <c r="AJ956" s="125"/>
      <c r="AK956" s="125"/>
      <c r="AL956" s="125"/>
      <c r="AM956" s="125"/>
      <c r="AN956" s="125"/>
      <c r="AO956" s="125"/>
      <c r="AP956" s="125"/>
    </row>
    <row r="957" spans="2:42" x14ac:dyDescent="0.35">
      <c r="B957" s="125"/>
      <c r="C957" s="125"/>
      <c r="D957" s="125"/>
      <c r="E957" s="125"/>
      <c r="F957" s="125"/>
      <c r="G957" s="125"/>
      <c r="H957" s="125"/>
      <c r="I957" s="269"/>
      <c r="J957" s="134"/>
      <c r="K957" s="134"/>
      <c r="L957" s="134"/>
      <c r="M957" s="134"/>
      <c r="N957" s="286"/>
      <c r="O957" s="286"/>
      <c r="P957" s="125"/>
      <c r="Q957" s="125"/>
      <c r="R957" s="125"/>
      <c r="S957" s="125"/>
      <c r="T957" s="125"/>
      <c r="U957" s="297"/>
      <c r="V957" s="253">
        <f t="shared" si="22"/>
        <v>0</v>
      </c>
      <c r="W957" s="348" t="str">
        <f>IF(板块成分!B959="","",板块成分!B959)</f>
        <v>1228.HK</v>
      </c>
      <c r="X957" s="270" t="str">
        <f>[1]!s_info_name(W957)</f>
        <v>北海康成-B</v>
      </c>
      <c r="Y957" s="335" t="str">
        <f>IF($Y$3="申万一级行业",[1]!s_info_industry_sw_2021(W957,公司分析!D$5,1),IF($Y$3="申万二级行业",[1]!s_info_industry_sw_2021(W957,公司分析!D$5,2),IF($Y$3="申万三级行业",[1]!s_info_industry_sw_2021(W957,公司分析!D$5,3),IF($Y$3="wind一级行业",[1]!s_info_industry_gics(W957,1),IF($Y$3="wind二级行业",[1]!s_info_industry_gics(W957,2),IF($Y$3="wind三级行业",[1]!s_info_industry_gics(W957,3),IF($Y$3="wind四级行业",[1]!s_info_industry_gics(W957,4),IF($Y$3="证监会门类行业",[1]!s_info_industry_csrc12_n(W957,公司分析!D$5,1),""))))))))</f>
        <v>生命科学工具和服务</v>
      </c>
      <c r="Z957" s="298" t="str">
        <f>IF(Y957=行业比较!$E$6,ROW(),"")</f>
        <v/>
      </c>
      <c r="AA957" s="125"/>
      <c r="AB957" s="125"/>
      <c r="AC957" s="125"/>
      <c r="AD957" s="125"/>
      <c r="AE957" s="125"/>
      <c r="AF957" s="125"/>
      <c r="AG957" s="125"/>
      <c r="AH957" s="125"/>
      <c r="AI957" s="125"/>
      <c r="AJ957" s="125"/>
      <c r="AK957" s="125"/>
      <c r="AL957" s="125"/>
      <c r="AM957" s="125"/>
      <c r="AN957" s="125"/>
      <c r="AO957" s="125"/>
      <c r="AP957" s="125"/>
    </row>
    <row r="958" spans="2:42" x14ac:dyDescent="0.35">
      <c r="B958" s="125"/>
      <c r="C958" s="125"/>
      <c r="D958" s="125"/>
      <c r="E958" s="125"/>
      <c r="F958" s="125"/>
      <c r="G958" s="125"/>
      <c r="H958" s="125"/>
      <c r="I958" s="269"/>
      <c r="J958" s="134"/>
      <c r="K958" s="134"/>
      <c r="L958" s="134"/>
      <c r="M958" s="134"/>
      <c r="N958" s="286"/>
      <c r="O958" s="286"/>
      <c r="P958" s="125"/>
      <c r="Q958" s="125"/>
      <c r="R958" s="125"/>
      <c r="S958" s="125"/>
      <c r="T958" s="125"/>
      <c r="U958" s="297"/>
      <c r="V958" s="253">
        <f t="shared" si="22"/>
        <v>0</v>
      </c>
      <c r="W958" s="348" t="str">
        <f>IF(板块成分!B960="","",板块成分!B960)</f>
        <v>1229.HK</v>
      </c>
      <c r="X958" s="270" t="str">
        <f>[1]!s_info_name(W958)</f>
        <v>南南资源</v>
      </c>
      <c r="Y958" s="335" t="str">
        <f>IF($Y$3="申万一级行业",[1]!s_info_industry_sw_2021(W958,公司分析!D$5,1),IF($Y$3="申万二级行业",[1]!s_info_industry_sw_2021(W958,公司分析!D$5,2),IF($Y$3="申万三级行业",[1]!s_info_industry_sw_2021(W958,公司分析!D$5,3),IF($Y$3="wind一级行业",[1]!s_info_industry_gics(W958,1),IF($Y$3="wind二级行业",[1]!s_info_industry_gics(W958,2),IF($Y$3="wind三级行业",[1]!s_info_industry_gics(W958,3),IF($Y$3="wind四级行业",[1]!s_info_industry_gics(W958,4),IF($Y$3="证监会门类行业",[1]!s_info_industry_csrc12_n(W958,公司分析!D$5,1),""))))))))</f>
        <v>煤炭与消费用燃料</v>
      </c>
      <c r="Z958" s="298" t="str">
        <f>IF(Y958=行业比较!$E$6,ROW(),"")</f>
        <v/>
      </c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5"/>
      <c r="AK958" s="125"/>
      <c r="AL958" s="125"/>
      <c r="AM958" s="125"/>
      <c r="AN958" s="125"/>
      <c r="AO958" s="125"/>
      <c r="AP958" s="125"/>
    </row>
    <row r="959" spans="2:42" x14ac:dyDescent="0.35">
      <c r="B959" s="125"/>
      <c r="C959" s="125"/>
      <c r="D959" s="125"/>
      <c r="E959" s="125"/>
      <c r="F959" s="125"/>
      <c r="G959" s="125"/>
      <c r="H959" s="125"/>
      <c r="I959" s="269"/>
      <c r="J959" s="134"/>
      <c r="K959" s="134"/>
      <c r="L959" s="134"/>
      <c r="M959" s="134"/>
      <c r="N959" s="286"/>
      <c r="O959" s="286"/>
      <c r="P959" s="125"/>
      <c r="Q959" s="125"/>
      <c r="R959" s="125"/>
      <c r="S959" s="125"/>
      <c r="T959" s="125"/>
      <c r="U959" s="297"/>
      <c r="V959" s="253">
        <f t="shared" si="22"/>
        <v>0</v>
      </c>
      <c r="W959" s="348" t="str">
        <f>IF(板块成分!B961="","",板块成分!B961)</f>
        <v>1231.HK</v>
      </c>
      <c r="X959" s="270" t="str">
        <f>[1]!s_info_name(W959)</f>
        <v>新矿资源</v>
      </c>
      <c r="Y959" s="335" t="str">
        <f>IF($Y$3="申万一级行业",[1]!s_info_industry_sw_2021(W959,公司分析!D$5,1),IF($Y$3="申万二级行业",[1]!s_info_industry_sw_2021(W959,公司分析!D$5,2),IF($Y$3="申万三级行业",[1]!s_info_industry_sw_2021(W959,公司分析!D$5,3),IF($Y$3="wind一级行业",[1]!s_info_industry_gics(W959,1),IF($Y$3="wind二级行业",[1]!s_info_industry_gics(W959,2),IF($Y$3="wind三级行业",[1]!s_info_industry_gics(W959,3),IF($Y$3="wind四级行业",[1]!s_info_industry_gics(W959,4),IF($Y$3="证监会门类行业",[1]!s_info_industry_csrc12_n(W959,公司分析!D$5,1),""))))))))</f>
        <v>钢铁</v>
      </c>
      <c r="Z959" s="298" t="str">
        <f>IF(Y959=行业比较!$E$6,ROW(),"")</f>
        <v/>
      </c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5"/>
      <c r="AK959" s="125"/>
      <c r="AL959" s="125"/>
      <c r="AM959" s="125"/>
      <c r="AN959" s="125"/>
      <c r="AO959" s="125"/>
      <c r="AP959" s="125"/>
    </row>
    <row r="960" spans="2:42" x14ac:dyDescent="0.35">
      <c r="B960" s="125"/>
      <c r="C960" s="125"/>
      <c r="D960" s="125"/>
      <c r="E960" s="125"/>
      <c r="F960" s="125"/>
      <c r="G960" s="125"/>
      <c r="H960" s="125"/>
      <c r="I960" s="269"/>
      <c r="J960" s="134"/>
      <c r="K960" s="134"/>
      <c r="L960" s="134"/>
      <c r="M960" s="134"/>
      <c r="N960" s="286"/>
      <c r="O960" s="286"/>
      <c r="P960" s="125"/>
      <c r="Q960" s="125"/>
      <c r="R960" s="125"/>
      <c r="S960" s="125"/>
      <c r="T960" s="125"/>
      <c r="U960" s="297"/>
      <c r="V960" s="253">
        <f t="shared" si="22"/>
        <v>0</v>
      </c>
      <c r="W960" s="348" t="str">
        <f>IF(板块成分!B962="","",板块成分!B962)</f>
        <v>1232.HK</v>
      </c>
      <c r="X960" s="270" t="str">
        <f>[1]!s_info_name(W960)</f>
        <v>金轮天地控股</v>
      </c>
      <c r="Y960" s="335" t="str">
        <f>IF($Y$3="申万一级行业",[1]!s_info_industry_sw_2021(W960,公司分析!D$5,1),IF($Y$3="申万二级行业",[1]!s_info_industry_sw_2021(W960,公司分析!D$5,2),IF($Y$3="申万三级行业",[1]!s_info_industry_sw_2021(W960,公司分析!D$5,3),IF($Y$3="wind一级行业",[1]!s_info_industry_gics(W960,1),IF($Y$3="wind二级行业",[1]!s_info_industry_gics(W960,2),IF($Y$3="wind三级行业",[1]!s_info_industry_gics(W960,3),IF($Y$3="wind四级行业",[1]!s_info_industry_gics(W960,4),IF($Y$3="证监会门类行业",[1]!s_info_industry_csrc12_n(W960,公司分析!D$5,1),""))))))))</f>
        <v>房地产开发</v>
      </c>
      <c r="Z960" s="298" t="str">
        <f>IF(Y960=行业比较!$E$6,ROW(),"")</f>
        <v/>
      </c>
      <c r="AA960" s="125"/>
      <c r="AB960" s="125"/>
      <c r="AC960" s="125"/>
      <c r="AD960" s="125"/>
      <c r="AE960" s="125"/>
      <c r="AF960" s="125"/>
      <c r="AG960" s="125"/>
      <c r="AH960" s="125"/>
      <c r="AI960" s="125"/>
      <c r="AJ960" s="125"/>
      <c r="AK960" s="125"/>
      <c r="AL960" s="125"/>
      <c r="AM960" s="125"/>
      <c r="AN960" s="125"/>
      <c r="AO960" s="125"/>
      <c r="AP960" s="125"/>
    </row>
    <row r="961" spans="2:42" x14ac:dyDescent="0.35">
      <c r="B961" s="125"/>
      <c r="C961" s="125"/>
      <c r="D961" s="125"/>
      <c r="E961" s="125"/>
      <c r="F961" s="125"/>
      <c r="G961" s="125"/>
      <c r="H961" s="125"/>
      <c r="I961" s="269"/>
      <c r="J961" s="134"/>
      <c r="K961" s="134"/>
      <c r="L961" s="134"/>
      <c r="M961" s="134"/>
      <c r="N961" s="286"/>
      <c r="O961" s="286"/>
      <c r="P961" s="125"/>
      <c r="Q961" s="125"/>
      <c r="R961" s="125"/>
      <c r="S961" s="125"/>
      <c r="T961" s="125"/>
      <c r="U961" s="297"/>
      <c r="V961" s="253">
        <f t="shared" si="22"/>
        <v>0</v>
      </c>
      <c r="W961" s="348" t="str">
        <f>IF(板块成分!B963="","",板块成分!B963)</f>
        <v>1233.HK</v>
      </c>
      <c r="X961" s="270" t="str">
        <f>[1]!s_info_name(W961)</f>
        <v>时代中国控股</v>
      </c>
      <c r="Y961" s="335" t="str">
        <f>IF($Y$3="申万一级行业",[1]!s_info_industry_sw_2021(W961,公司分析!D$5,1),IF($Y$3="申万二级行业",[1]!s_info_industry_sw_2021(W961,公司分析!D$5,2),IF($Y$3="申万三级行业",[1]!s_info_industry_sw_2021(W961,公司分析!D$5,3),IF($Y$3="wind一级行业",[1]!s_info_industry_gics(W961,1),IF($Y$3="wind二级行业",[1]!s_info_industry_gics(W961,2),IF($Y$3="wind三级行业",[1]!s_info_industry_gics(W961,3),IF($Y$3="wind四级行业",[1]!s_info_industry_gics(W961,4),IF($Y$3="证监会门类行业",[1]!s_info_industry_csrc12_n(W961,公司分析!D$5,1),""))))))))</f>
        <v>房地产开发</v>
      </c>
      <c r="Z961" s="298" t="str">
        <f>IF(Y961=行业比较!$E$6,ROW(),"")</f>
        <v/>
      </c>
      <c r="AA961" s="125"/>
      <c r="AB961" s="125"/>
      <c r="AC961" s="125"/>
      <c r="AD961" s="125"/>
      <c r="AE961" s="125"/>
      <c r="AF961" s="125"/>
      <c r="AG961" s="125"/>
      <c r="AH961" s="125"/>
      <c r="AI961" s="125"/>
      <c r="AJ961" s="125"/>
      <c r="AK961" s="125"/>
      <c r="AL961" s="125"/>
      <c r="AM961" s="125"/>
      <c r="AN961" s="125"/>
      <c r="AO961" s="125"/>
      <c r="AP961" s="125"/>
    </row>
    <row r="962" spans="2:42" x14ac:dyDescent="0.35">
      <c r="B962" s="125"/>
      <c r="C962" s="125"/>
      <c r="D962" s="125"/>
      <c r="E962" s="125"/>
      <c r="F962" s="125"/>
      <c r="G962" s="125"/>
      <c r="H962" s="125"/>
      <c r="I962" s="269"/>
      <c r="J962" s="134"/>
      <c r="K962" s="134"/>
      <c r="L962" s="134"/>
      <c r="M962" s="134"/>
      <c r="N962" s="286"/>
      <c r="O962" s="286"/>
      <c r="P962" s="125"/>
      <c r="Q962" s="125"/>
      <c r="R962" s="125"/>
      <c r="S962" s="125"/>
      <c r="T962" s="125"/>
      <c r="U962" s="297"/>
      <c r="V962" s="253">
        <f t="shared" si="22"/>
        <v>0</v>
      </c>
      <c r="W962" s="348" t="str">
        <f>IF(板块成分!B964="","",板块成分!B964)</f>
        <v>1234.HK</v>
      </c>
      <c r="X962" s="270" t="str">
        <f>[1]!s_info_name(W962)</f>
        <v>中国利郎</v>
      </c>
      <c r="Y962" s="335" t="str">
        <f>IF($Y$3="申万一级行业",[1]!s_info_industry_sw_2021(W962,公司分析!D$5,1),IF($Y$3="申万二级行业",[1]!s_info_industry_sw_2021(W962,公司分析!D$5,2),IF($Y$3="申万三级行业",[1]!s_info_industry_sw_2021(W962,公司分析!D$5,3),IF($Y$3="wind一级行业",[1]!s_info_industry_gics(W962,1),IF($Y$3="wind二级行业",[1]!s_info_industry_gics(W962,2),IF($Y$3="wind三级行业",[1]!s_info_industry_gics(W962,3),IF($Y$3="wind四级行业",[1]!s_info_industry_gics(W962,4),IF($Y$3="证监会门类行业",[1]!s_info_industry_csrc12_n(W962,公司分析!D$5,1),""))))))))</f>
        <v>服装、服饰与奢侈品</v>
      </c>
      <c r="Z962" s="298" t="str">
        <f>IF(Y962=行业比较!$E$6,ROW(),"")</f>
        <v/>
      </c>
      <c r="AA962" s="125"/>
      <c r="AB962" s="125"/>
      <c r="AC962" s="125"/>
      <c r="AD962" s="125"/>
      <c r="AE962" s="125"/>
      <c r="AF962" s="125"/>
      <c r="AG962" s="125"/>
      <c r="AH962" s="125"/>
      <c r="AI962" s="125"/>
      <c r="AJ962" s="125"/>
      <c r="AK962" s="125"/>
      <c r="AL962" s="125"/>
      <c r="AM962" s="125"/>
      <c r="AN962" s="125"/>
      <c r="AO962" s="125"/>
      <c r="AP962" s="125"/>
    </row>
    <row r="963" spans="2:42" x14ac:dyDescent="0.35">
      <c r="B963" s="125"/>
      <c r="C963" s="125"/>
      <c r="D963" s="125"/>
      <c r="E963" s="125"/>
      <c r="F963" s="125"/>
      <c r="G963" s="125"/>
      <c r="H963" s="125"/>
      <c r="I963" s="269"/>
      <c r="J963" s="134"/>
      <c r="K963" s="134"/>
      <c r="L963" s="134"/>
      <c r="M963" s="134"/>
      <c r="N963" s="286"/>
      <c r="O963" s="286"/>
      <c r="P963" s="125"/>
      <c r="Q963" s="125"/>
      <c r="R963" s="125"/>
      <c r="S963" s="125"/>
      <c r="T963" s="125"/>
      <c r="U963" s="297"/>
      <c r="V963" s="253">
        <f t="shared" si="22"/>
        <v>0</v>
      </c>
      <c r="W963" s="348" t="str">
        <f>IF(板块成分!B965="","",板块成分!B965)</f>
        <v>1235.HK</v>
      </c>
      <c r="X963" s="270" t="str">
        <f>[1]!s_info_name(W963)</f>
        <v>专业旅运</v>
      </c>
      <c r="Y963" s="335" t="str">
        <f>IF($Y$3="申万一级行业",[1]!s_info_industry_sw_2021(W963,公司分析!D$5,1),IF($Y$3="申万二级行业",[1]!s_info_industry_sw_2021(W963,公司分析!D$5,2),IF($Y$3="申万三级行业",[1]!s_info_industry_sw_2021(W963,公司分析!D$5,3),IF($Y$3="wind一级行业",[1]!s_info_industry_gics(W963,1),IF($Y$3="wind二级行业",[1]!s_info_industry_gics(W963,2),IF($Y$3="wind三级行业",[1]!s_info_industry_gics(W963,3),IF($Y$3="wind四级行业",[1]!s_info_industry_gics(W963,4),IF($Y$3="证监会门类行业",[1]!s_info_industry_csrc12_n(W963,公司分析!D$5,1),""))))))))</f>
        <v>酒店、度假村与豪华游轮</v>
      </c>
      <c r="Z963" s="298" t="str">
        <f>IF(Y963=行业比较!$E$6,ROW(),"")</f>
        <v/>
      </c>
      <c r="AA963" s="125"/>
      <c r="AB963" s="125"/>
      <c r="AC963" s="125"/>
      <c r="AD963" s="125"/>
      <c r="AE963" s="125"/>
      <c r="AF963" s="125"/>
      <c r="AG963" s="125"/>
      <c r="AH963" s="125"/>
      <c r="AI963" s="125"/>
      <c r="AJ963" s="125"/>
      <c r="AK963" s="125"/>
      <c r="AL963" s="125"/>
      <c r="AM963" s="125"/>
      <c r="AN963" s="125"/>
      <c r="AO963" s="125"/>
      <c r="AP963" s="125"/>
    </row>
    <row r="964" spans="2:42" x14ac:dyDescent="0.35">
      <c r="B964" s="125"/>
      <c r="C964" s="125"/>
      <c r="D964" s="125"/>
      <c r="E964" s="125"/>
      <c r="F964" s="125"/>
      <c r="G964" s="125"/>
      <c r="H964" s="125"/>
      <c r="I964" s="269"/>
      <c r="J964" s="134"/>
      <c r="K964" s="134"/>
      <c r="L964" s="134"/>
      <c r="M964" s="134"/>
      <c r="N964" s="286"/>
      <c r="O964" s="286"/>
      <c r="P964" s="125"/>
      <c r="Q964" s="125"/>
      <c r="R964" s="125"/>
      <c r="S964" s="125"/>
      <c r="T964" s="125"/>
      <c r="U964" s="297"/>
      <c r="V964" s="253">
        <f t="shared" si="22"/>
        <v>0</v>
      </c>
      <c r="W964" s="348" t="str">
        <f>IF(板块成分!B966="","",板块成分!B966)</f>
        <v>1237.HK</v>
      </c>
      <c r="X964" s="270" t="str">
        <f>[1]!s_info_name(W964)</f>
        <v>中科生物</v>
      </c>
      <c r="Y964" s="335" t="str">
        <f>IF($Y$3="申万一级行业",[1]!s_info_industry_sw_2021(W964,公司分析!D$5,1),IF($Y$3="申万二级行业",[1]!s_info_industry_sw_2021(W964,公司分析!D$5,2),IF($Y$3="申万三级行业",[1]!s_info_industry_sw_2021(W964,公司分析!D$5,3),IF($Y$3="wind一级行业",[1]!s_info_industry_gics(W964,1),IF($Y$3="wind二级行业",[1]!s_info_industry_gics(W964,2),IF($Y$3="wind三级行业",[1]!s_info_industry_gics(W964,3),IF($Y$3="wind四级行业",[1]!s_info_industry_gics(W964,4),IF($Y$3="证监会门类行业",[1]!s_info_industry_csrc12_n(W964,公司分析!D$5,1),""))))))))</f>
        <v>休闲用品</v>
      </c>
      <c r="Z964" s="298" t="str">
        <f>IF(Y964=行业比较!$E$6,ROW(),"")</f>
        <v/>
      </c>
      <c r="AA964" s="125"/>
      <c r="AB964" s="125"/>
      <c r="AC964" s="125"/>
      <c r="AD964" s="125"/>
      <c r="AE964" s="125"/>
      <c r="AF964" s="125"/>
      <c r="AG964" s="125"/>
      <c r="AH964" s="125"/>
      <c r="AI964" s="125"/>
      <c r="AJ964" s="125"/>
      <c r="AK964" s="125"/>
      <c r="AL964" s="125"/>
      <c r="AM964" s="125"/>
      <c r="AN964" s="125"/>
      <c r="AO964" s="125"/>
      <c r="AP964" s="125"/>
    </row>
    <row r="965" spans="2:42" x14ac:dyDescent="0.35">
      <c r="B965" s="125"/>
      <c r="C965" s="125"/>
      <c r="D965" s="125"/>
      <c r="E965" s="125"/>
      <c r="F965" s="125"/>
      <c r="G965" s="125"/>
      <c r="H965" s="125"/>
      <c r="I965" s="269"/>
      <c r="J965" s="134"/>
      <c r="K965" s="134"/>
      <c r="L965" s="134"/>
      <c r="M965" s="134"/>
      <c r="N965" s="286"/>
      <c r="O965" s="286"/>
      <c r="P965" s="125"/>
      <c r="Q965" s="125"/>
      <c r="R965" s="125"/>
      <c r="S965" s="125"/>
      <c r="T965" s="125"/>
      <c r="U965" s="297"/>
      <c r="V965" s="253">
        <f t="shared" ref="V965:V1028" si="23">IF(Z965="",0,RANK(Z965,Z:Z,1))</f>
        <v>0</v>
      </c>
      <c r="W965" s="348" t="str">
        <f>IF(板块成分!B967="","",板块成分!B967)</f>
        <v>1238.HK</v>
      </c>
      <c r="X965" s="270" t="str">
        <f>[1]!s_info_name(W965)</f>
        <v>宝龙地产</v>
      </c>
      <c r="Y965" s="335" t="str">
        <f>IF($Y$3="申万一级行业",[1]!s_info_industry_sw_2021(W965,公司分析!D$5,1),IF($Y$3="申万二级行业",[1]!s_info_industry_sw_2021(W965,公司分析!D$5,2),IF($Y$3="申万三级行业",[1]!s_info_industry_sw_2021(W965,公司分析!D$5,3),IF($Y$3="wind一级行业",[1]!s_info_industry_gics(W965,1),IF($Y$3="wind二级行业",[1]!s_info_industry_gics(W965,2),IF($Y$3="wind三级行业",[1]!s_info_industry_gics(W965,3),IF($Y$3="wind四级行业",[1]!s_info_industry_gics(W965,4),IF($Y$3="证监会门类行业",[1]!s_info_industry_csrc12_n(W965,公司分析!D$5,1),""))))))))</f>
        <v>房地产开发</v>
      </c>
      <c r="Z965" s="298" t="str">
        <f>IF(Y965=行业比较!$E$6,ROW(),"")</f>
        <v/>
      </c>
      <c r="AA965" s="125"/>
      <c r="AB965" s="125"/>
      <c r="AC965" s="125"/>
      <c r="AD965" s="125"/>
      <c r="AE965" s="125"/>
      <c r="AF965" s="125"/>
      <c r="AG965" s="125"/>
      <c r="AH965" s="125"/>
      <c r="AI965" s="125"/>
      <c r="AJ965" s="125"/>
      <c r="AK965" s="125"/>
      <c r="AL965" s="125"/>
      <c r="AM965" s="125"/>
      <c r="AN965" s="125"/>
      <c r="AO965" s="125"/>
      <c r="AP965" s="125"/>
    </row>
    <row r="966" spans="2:42" x14ac:dyDescent="0.35">
      <c r="B966" s="125"/>
      <c r="C966" s="125"/>
      <c r="D966" s="125"/>
      <c r="E966" s="125"/>
      <c r="F966" s="125"/>
      <c r="G966" s="125"/>
      <c r="H966" s="125"/>
      <c r="I966" s="269"/>
      <c r="J966" s="134"/>
      <c r="K966" s="134"/>
      <c r="L966" s="134"/>
      <c r="M966" s="134"/>
      <c r="N966" s="286"/>
      <c r="O966" s="286"/>
      <c r="P966" s="125"/>
      <c r="Q966" s="125"/>
      <c r="R966" s="125"/>
      <c r="S966" s="125"/>
      <c r="T966" s="125"/>
      <c r="U966" s="297"/>
      <c r="V966" s="253">
        <f t="shared" si="23"/>
        <v>0</v>
      </c>
      <c r="W966" s="348" t="str">
        <f>IF(板块成分!B968="","",板块成分!B968)</f>
        <v>1239.HK</v>
      </c>
      <c r="X966" s="270" t="str">
        <f>[1]!s_info_name(W966)</f>
        <v>TEAMWAY INTL GP</v>
      </c>
      <c r="Y966" s="335" t="str">
        <f>IF($Y$3="申万一级行业",[1]!s_info_industry_sw_2021(W966,公司分析!D$5,1),IF($Y$3="申万二级行业",[1]!s_info_industry_sw_2021(W966,公司分析!D$5,2),IF($Y$3="申万三级行业",[1]!s_info_industry_sw_2021(W966,公司分析!D$5,3),IF($Y$3="wind一级行业",[1]!s_info_industry_gics(W966,1),IF($Y$3="wind二级行业",[1]!s_info_industry_gics(W966,2),IF($Y$3="wind三级行业",[1]!s_info_industry_gics(W966,3),IF($Y$3="wind四级行业",[1]!s_info_industry_gics(W966,4),IF($Y$3="证监会门类行业",[1]!s_info_industry_csrc12_n(W966,公司分析!D$5,1),""))))))))</f>
        <v>纸包装</v>
      </c>
      <c r="Z966" s="298" t="str">
        <f>IF(Y966=行业比较!$E$6,ROW(),"")</f>
        <v/>
      </c>
      <c r="AA966" s="125"/>
      <c r="AB966" s="125"/>
      <c r="AC966" s="125"/>
      <c r="AD966" s="125"/>
      <c r="AE966" s="125"/>
      <c r="AF966" s="125"/>
      <c r="AG966" s="125"/>
      <c r="AH966" s="125"/>
      <c r="AI966" s="125"/>
      <c r="AJ966" s="125"/>
      <c r="AK966" s="125"/>
      <c r="AL966" s="125"/>
      <c r="AM966" s="125"/>
      <c r="AN966" s="125"/>
      <c r="AO966" s="125"/>
      <c r="AP966" s="125"/>
    </row>
    <row r="967" spans="2:42" x14ac:dyDescent="0.35">
      <c r="B967" s="125"/>
      <c r="C967" s="125"/>
      <c r="D967" s="125"/>
      <c r="E967" s="125"/>
      <c r="F967" s="125"/>
      <c r="G967" s="125"/>
      <c r="H967" s="125"/>
      <c r="I967" s="269"/>
      <c r="J967" s="134"/>
      <c r="K967" s="134"/>
      <c r="L967" s="134"/>
      <c r="M967" s="134"/>
      <c r="N967" s="286"/>
      <c r="O967" s="286"/>
      <c r="P967" s="125"/>
      <c r="Q967" s="125"/>
      <c r="R967" s="125"/>
      <c r="S967" s="125"/>
      <c r="T967" s="125"/>
      <c r="U967" s="297"/>
      <c r="V967" s="253">
        <f t="shared" si="23"/>
        <v>0</v>
      </c>
      <c r="W967" s="348" t="str">
        <f>IF(板块成分!B969="","",板块成分!B969)</f>
        <v>1240.HK</v>
      </c>
      <c r="X967" s="270" t="str">
        <f>[1]!s_info_name(W967)</f>
        <v>青建国际</v>
      </c>
      <c r="Y967" s="335" t="str">
        <f>IF($Y$3="申万一级行业",[1]!s_info_industry_sw_2021(W967,公司分析!D$5,1),IF($Y$3="申万二级行业",[1]!s_info_industry_sw_2021(W967,公司分析!D$5,2),IF($Y$3="申万三级行业",[1]!s_info_industry_sw_2021(W967,公司分析!D$5,3),IF($Y$3="wind一级行业",[1]!s_info_industry_gics(W967,1),IF($Y$3="wind二级行业",[1]!s_info_industry_gics(W967,2),IF($Y$3="wind三级行业",[1]!s_info_industry_gics(W967,3),IF($Y$3="wind四级行业",[1]!s_info_industry_gics(W967,4),IF($Y$3="证监会门类行业",[1]!s_info_industry_csrc12_n(W967,公司分析!D$5,1),""))))))))</f>
        <v>房地产开发</v>
      </c>
      <c r="Z967" s="298" t="str">
        <f>IF(Y967=行业比较!$E$6,ROW(),"")</f>
        <v/>
      </c>
      <c r="AA967" s="125"/>
      <c r="AB967" s="125"/>
      <c r="AC967" s="125"/>
      <c r="AD967" s="125"/>
      <c r="AE967" s="125"/>
      <c r="AF967" s="125"/>
      <c r="AG967" s="125"/>
      <c r="AH967" s="125"/>
      <c r="AI967" s="125"/>
      <c r="AJ967" s="125"/>
      <c r="AK967" s="125"/>
      <c r="AL967" s="125"/>
      <c r="AM967" s="125"/>
      <c r="AN967" s="125"/>
      <c r="AO967" s="125"/>
      <c r="AP967" s="125"/>
    </row>
    <row r="968" spans="2:42" x14ac:dyDescent="0.35">
      <c r="B968" s="125"/>
      <c r="C968" s="125"/>
      <c r="D968" s="125"/>
      <c r="E968" s="125"/>
      <c r="F968" s="125"/>
      <c r="G968" s="125"/>
      <c r="H968" s="125"/>
      <c r="I968" s="269"/>
      <c r="J968" s="134"/>
      <c r="K968" s="134"/>
      <c r="L968" s="134"/>
      <c r="M968" s="134"/>
      <c r="N968" s="286"/>
      <c r="O968" s="286"/>
      <c r="P968" s="125"/>
      <c r="Q968" s="125"/>
      <c r="R968" s="125"/>
      <c r="S968" s="125"/>
      <c r="T968" s="125"/>
      <c r="U968" s="297"/>
      <c r="V968" s="253">
        <f t="shared" si="23"/>
        <v>0</v>
      </c>
      <c r="W968" s="348" t="str">
        <f>IF(板块成分!B970="","",板块成分!B970)</f>
        <v>1241.HK</v>
      </c>
      <c r="X968" s="270" t="str">
        <f>[1]!s_info_name(W968)</f>
        <v>双桦控股</v>
      </c>
      <c r="Y968" s="335" t="str">
        <f>IF($Y$3="申万一级行业",[1]!s_info_industry_sw_2021(W968,公司分析!D$5,1),IF($Y$3="申万二级行业",[1]!s_info_industry_sw_2021(W968,公司分析!D$5,2),IF($Y$3="申万三级行业",[1]!s_info_industry_sw_2021(W968,公司分析!D$5,3),IF($Y$3="wind一级行业",[1]!s_info_industry_gics(W968,1),IF($Y$3="wind二级行业",[1]!s_info_industry_gics(W968,2),IF($Y$3="wind三级行业",[1]!s_info_industry_gics(W968,3),IF($Y$3="wind四级行业",[1]!s_info_industry_gics(W968,4),IF($Y$3="证监会门类行业",[1]!s_info_industry_csrc12_n(W968,公司分析!D$5,1),""))))))))</f>
        <v>机动车零配件与设备</v>
      </c>
      <c r="Z968" s="298" t="str">
        <f>IF(Y968=行业比较!$E$6,ROW(),"")</f>
        <v/>
      </c>
      <c r="AA968" s="125"/>
      <c r="AB968" s="125"/>
      <c r="AC968" s="125"/>
      <c r="AD968" s="125"/>
      <c r="AE968" s="125"/>
      <c r="AF968" s="125"/>
      <c r="AG968" s="125"/>
      <c r="AH968" s="125"/>
      <c r="AI968" s="125"/>
      <c r="AJ968" s="125"/>
      <c r="AK968" s="125"/>
      <c r="AL968" s="125"/>
      <c r="AM968" s="125"/>
      <c r="AN968" s="125"/>
      <c r="AO968" s="125"/>
      <c r="AP968" s="125"/>
    </row>
    <row r="969" spans="2:42" x14ac:dyDescent="0.35">
      <c r="B969" s="125"/>
      <c r="C969" s="125"/>
      <c r="D969" s="125"/>
      <c r="E969" s="125"/>
      <c r="F969" s="125"/>
      <c r="G969" s="125"/>
      <c r="H969" s="125"/>
      <c r="I969" s="269"/>
      <c r="J969" s="134"/>
      <c r="K969" s="134"/>
      <c r="L969" s="134"/>
      <c r="M969" s="134"/>
      <c r="N969" s="286"/>
      <c r="O969" s="286"/>
      <c r="P969" s="125"/>
      <c r="Q969" s="125"/>
      <c r="R969" s="125"/>
      <c r="S969" s="125"/>
      <c r="T969" s="125"/>
      <c r="U969" s="297"/>
      <c r="V969" s="253">
        <f t="shared" si="23"/>
        <v>0</v>
      </c>
      <c r="W969" s="348" t="str">
        <f>IF(板块成分!B971="","",板块成分!B971)</f>
        <v>1243.HK</v>
      </c>
      <c r="X969" s="270" t="str">
        <f>[1]!s_info_name(W969)</f>
        <v>宏安地产</v>
      </c>
      <c r="Y969" s="335" t="str">
        <f>IF($Y$3="申万一级行业",[1]!s_info_industry_sw_2021(W969,公司分析!D$5,1),IF($Y$3="申万二级行业",[1]!s_info_industry_sw_2021(W969,公司分析!D$5,2),IF($Y$3="申万三级行业",[1]!s_info_industry_sw_2021(W969,公司分析!D$5,3),IF($Y$3="wind一级行业",[1]!s_info_industry_gics(W969,1),IF($Y$3="wind二级行业",[1]!s_info_industry_gics(W969,2),IF($Y$3="wind三级行业",[1]!s_info_industry_gics(W969,3),IF($Y$3="wind四级行业",[1]!s_info_industry_gics(W969,4),IF($Y$3="证监会门类行业",[1]!s_info_industry_csrc12_n(W969,公司分析!D$5,1),""))))))))</f>
        <v>房地产开发</v>
      </c>
      <c r="Z969" s="298" t="str">
        <f>IF(Y969=行业比较!$E$6,ROW(),"")</f>
        <v/>
      </c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5"/>
      <c r="AK969" s="125"/>
      <c r="AL969" s="125"/>
      <c r="AM969" s="125"/>
      <c r="AN969" s="125"/>
      <c r="AO969" s="125"/>
      <c r="AP969" s="125"/>
    </row>
    <row r="970" spans="2:42" x14ac:dyDescent="0.35">
      <c r="B970" s="125"/>
      <c r="C970" s="125"/>
      <c r="D970" s="125"/>
      <c r="E970" s="125"/>
      <c r="F970" s="125"/>
      <c r="G970" s="125"/>
      <c r="H970" s="125"/>
      <c r="I970" s="269"/>
      <c r="J970" s="134"/>
      <c r="K970" s="134"/>
      <c r="L970" s="134"/>
      <c r="M970" s="134"/>
      <c r="N970" s="286"/>
      <c r="O970" s="286"/>
      <c r="P970" s="125"/>
      <c r="Q970" s="125"/>
      <c r="R970" s="125"/>
      <c r="S970" s="125"/>
      <c r="T970" s="125"/>
      <c r="U970" s="297"/>
      <c r="V970" s="253">
        <f t="shared" si="23"/>
        <v>0</v>
      </c>
      <c r="W970" s="348" t="str">
        <f>IF(板块成分!B972="","",板块成分!B972)</f>
        <v>1244.HK</v>
      </c>
      <c r="X970" s="270" t="str">
        <f>[1]!s_info_name(W970)</f>
        <v>3D MEDICINES</v>
      </c>
      <c r="Y970" s="335" t="str">
        <f>IF($Y$3="申万一级行业",[1]!s_info_industry_sw_2021(W970,公司分析!D$5,1),IF($Y$3="申万二级行业",[1]!s_info_industry_sw_2021(W970,公司分析!D$5,2),IF($Y$3="申万三级行业",[1]!s_info_industry_sw_2021(W970,公司分析!D$5,3),IF($Y$3="wind一级行业",[1]!s_info_industry_gics(W970,1),IF($Y$3="wind二级行业",[1]!s_info_industry_gics(W970,2),IF($Y$3="wind三级行业",[1]!s_info_industry_gics(W970,3),IF($Y$3="wind四级行业",[1]!s_info_industry_gics(W970,4),IF($Y$3="证监会门类行业",[1]!s_info_industry_csrc12_n(W970,公司分析!D$5,1),""))))))))</f>
        <v>生物科技</v>
      </c>
      <c r="Z970" s="298" t="str">
        <f>IF(Y970=行业比较!$E$6,ROW(),"")</f>
        <v/>
      </c>
      <c r="AA970" s="125"/>
      <c r="AB970" s="125"/>
      <c r="AC970" s="125"/>
      <c r="AD970" s="125"/>
      <c r="AE970" s="125"/>
      <c r="AF970" s="125"/>
      <c r="AG970" s="125"/>
      <c r="AH970" s="125"/>
      <c r="AI970" s="125"/>
      <c r="AJ970" s="125"/>
      <c r="AK970" s="125"/>
      <c r="AL970" s="125"/>
      <c r="AM970" s="125"/>
      <c r="AN970" s="125"/>
      <c r="AO970" s="125"/>
      <c r="AP970" s="125"/>
    </row>
    <row r="971" spans="2:42" x14ac:dyDescent="0.35">
      <c r="B971" s="125"/>
      <c r="C971" s="125"/>
      <c r="D971" s="125"/>
      <c r="E971" s="125"/>
      <c r="F971" s="125"/>
      <c r="G971" s="125"/>
      <c r="H971" s="125"/>
      <c r="I971" s="269"/>
      <c r="J971" s="134"/>
      <c r="K971" s="134"/>
      <c r="L971" s="134"/>
      <c r="M971" s="134"/>
      <c r="N971" s="286"/>
      <c r="O971" s="286"/>
      <c r="P971" s="125"/>
      <c r="Q971" s="125"/>
      <c r="R971" s="125"/>
      <c r="S971" s="125"/>
      <c r="T971" s="125"/>
      <c r="U971" s="297"/>
      <c r="V971" s="253">
        <f t="shared" si="23"/>
        <v>0</v>
      </c>
      <c r="W971" s="348" t="str">
        <f>IF(板块成分!B973="","",板块成分!B973)</f>
        <v>1245.HK</v>
      </c>
      <c r="X971" s="270" t="str">
        <f>[1]!s_info_name(W971)</f>
        <v>NIRAKU</v>
      </c>
      <c r="Y971" s="335" t="str">
        <f>IF($Y$3="申万一级行业",[1]!s_info_industry_sw_2021(W971,公司分析!D$5,1),IF($Y$3="申万二级行业",[1]!s_info_industry_sw_2021(W971,公司分析!D$5,2),IF($Y$3="申万三级行业",[1]!s_info_industry_sw_2021(W971,公司分析!D$5,3),IF($Y$3="wind一级行业",[1]!s_info_industry_gics(W971,1),IF($Y$3="wind二级行业",[1]!s_info_industry_gics(W971,2),IF($Y$3="wind三级行业",[1]!s_info_industry_gics(W971,3),IF($Y$3="wind四级行业",[1]!s_info_industry_gics(W971,4),IF($Y$3="证监会门类行业",[1]!s_info_industry_csrc12_n(W971,公司分析!D$5,1),""))))))))</f>
        <v>赌场与赌博</v>
      </c>
      <c r="Z971" s="298" t="str">
        <f>IF(Y971=行业比较!$E$6,ROW(),"")</f>
        <v/>
      </c>
      <c r="AA971" s="125"/>
      <c r="AB971" s="125"/>
      <c r="AC971" s="125"/>
      <c r="AD971" s="125"/>
      <c r="AE971" s="125"/>
      <c r="AF971" s="125"/>
      <c r="AG971" s="125"/>
      <c r="AH971" s="125"/>
      <c r="AI971" s="125"/>
      <c r="AJ971" s="125"/>
      <c r="AK971" s="125"/>
      <c r="AL971" s="125"/>
      <c r="AM971" s="125"/>
      <c r="AN971" s="125"/>
      <c r="AO971" s="125"/>
      <c r="AP971" s="125"/>
    </row>
    <row r="972" spans="2:42" x14ac:dyDescent="0.35">
      <c r="B972" s="125"/>
      <c r="C972" s="125"/>
      <c r="D972" s="125"/>
      <c r="E972" s="125"/>
      <c r="F972" s="125"/>
      <c r="G972" s="125"/>
      <c r="H972" s="125"/>
      <c r="I972" s="269"/>
      <c r="J972" s="134"/>
      <c r="K972" s="134"/>
      <c r="L972" s="134"/>
      <c r="M972" s="134"/>
      <c r="N972" s="286"/>
      <c r="O972" s="286"/>
      <c r="P972" s="125"/>
      <c r="Q972" s="125"/>
      <c r="R972" s="125"/>
      <c r="S972" s="125"/>
      <c r="T972" s="125"/>
      <c r="U972" s="297"/>
      <c r="V972" s="253">
        <f t="shared" si="23"/>
        <v>0</v>
      </c>
      <c r="W972" s="348" t="str">
        <f>IF(板块成分!B974="","",板块成分!B974)</f>
        <v>1246.HK</v>
      </c>
      <c r="X972" s="270" t="str">
        <f>[1]!s_info_name(W972)</f>
        <v>保集健康</v>
      </c>
      <c r="Y972" s="335" t="str">
        <f>IF($Y$3="申万一级行业",[1]!s_info_industry_sw_2021(W972,公司分析!D$5,1),IF($Y$3="申万二级行业",[1]!s_info_industry_sw_2021(W972,公司分析!D$5,2),IF($Y$3="申万三级行业",[1]!s_info_industry_sw_2021(W972,公司分析!D$5,3),IF($Y$3="wind一级行业",[1]!s_info_industry_gics(W972,1),IF($Y$3="wind二级行业",[1]!s_info_industry_gics(W972,2),IF($Y$3="wind三级行业",[1]!s_info_industry_gics(W972,3),IF($Y$3="wind四级行业",[1]!s_info_industry_gics(W972,4),IF($Y$3="证监会门类行业",[1]!s_info_industry_csrc12_n(W972,公司分析!D$5,1),""))))))))</f>
        <v>房地产开发</v>
      </c>
      <c r="Z972" s="298" t="str">
        <f>IF(Y972=行业比较!$E$6,ROW(),"")</f>
        <v/>
      </c>
      <c r="AA972" s="125"/>
      <c r="AB972" s="125"/>
      <c r="AC972" s="125"/>
      <c r="AD972" s="125"/>
      <c r="AE972" s="125"/>
      <c r="AF972" s="125"/>
      <c r="AG972" s="125"/>
      <c r="AH972" s="125"/>
      <c r="AI972" s="125"/>
      <c r="AJ972" s="125"/>
      <c r="AK972" s="125"/>
      <c r="AL972" s="125"/>
      <c r="AM972" s="125"/>
      <c r="AN972" s="125"/>
      <c r="AO972" s="125"/>
      <c r="AP972" s="125"/>
    </row>
    <row r="973" spans="2:42" x14ac:dyDescent="0.35">
      <c r="B973" s="125"/>
      <c r="C973" s="125"/>
      <c r="D973" s="125"/>
      <c r="E973" s="125"/>
      <c r="F973" s="125"/>
      <c r="G973" s="125"/>
      <c r="H973" s="125"/>
      <c r="I973" s="269"/>
      <c r="J973" s="134"/>
      <c r="K973" s="134"/>
      <c r="L973" s="134"/>
      <c r="M973" s="134"/>
      <c r="N973" s="286"/>
      <c r="O973" s="286"/>
      <c r="P973" s="125"/>
      <c r="Q973" s="125"/>
      <c r="R973" s="125"/>
      <c r="S973" s="125"/>
      <c r="T973" s="125"/>
      <c r="U973" s="297"/>
      <c r="V973" s="253">
        <f t="shared" si="23"/>
        <v>0</v>
      </c>
      <c r="W973" s="348" t="str">
        <f>IF(板块成分!B975="","",板块成分!B975)</f>
        <v>1247.HK</v>
      </c>
      <c r="X973" s="270" t="str">
        <f>[1]!s_info_name(W973)</f>
        <v>米格国际控股</v>
      </c>
      <c r="Y973" s="335" t="str">
        <f>IF($Y$3="申万一级行业",[1]!s_info_industry_sw_2021(W973,公司分析!D$5,1),IF($Y$3="申万二级行业",[1]!s_info_industry_sw_2021(W973,公司分析!D$5,2),IF($Y$3="申万三级行业",[1]!s_info_industry_sw_2021(W973,公司分析!D$5,3),IF($Y$3="wind一级行业",[1]!s_info_industry_gics(W973,1),IF($Y$3="wind二级行业",[1]!s_info_industry_gics(W973,2),IF($Y$3="wind三级行业",[1]!s_info_industry_gics(W973,3),IF($Y$3="wind四级行业",[1]!s_info_industry_gics(W973,4),IF($Y$3="证监会门类行业",[1]!s_info_industry_csrc12_n(W973,公司分析!D$5,1),""))))))))</f>
        <v>服装、服饰与奢侈品</v>
      </c>
      <c r="Z973" s="298" t="str">
        <f>IF(Y973=行业比较!$E$6,ROW(),"")</f>
        <v/>
      </c>
      <c r="AA973" s="125"/>
      <c r="AB973" s="125"/>
      <c r="AC973" s="125"/>
      <c r="AD973" s="125"/>
      <c r="AE973" s="125"/>
      <c r="AF973" s="125"/>
      <c r="AG973" s="125"/>
      <c r="AH973" s="125"/>
      <c r="AI973" s="125"/>
      <c r="AJ973" s="125"/>
      <c r="AK973" s="125"/>
      <c r="AL973" s="125"/>
      <c r="AM973" s="125"/>
      <c r="AN973" s="125"/>
      <c r="AO973" s="125"/>
      <c r="AP973" s="125"/>
    </row>
    <row r="974" spans="2:42" x14ac:dyDescent="0.35">
      <c r="B974" s="125"/>
      <c r="C974" s="125"/>
      <c r="D974" s="125"/>
      <c r="E974" s="125"/>
      <c r="F974" s="125"/>
      <c r="G974" s="125"/>
      <c r="H974" s="125"/>
      <c r="I974" s="269"/>
      <c r="J974" s="134"/>
      <c r="K974" s="134"/>
      <c r="L974" s="134"/>
      <c r="M974" s="134"/>
      <c r="N974" s="286"/>
      <c r="O974" s="286"/>
      <c r="P974" s="125"/>
      <c r="Q974" s="125"/>
      <c r="R974" s="125"/>
      <c r="S974" s="125"/>
      <c r="T974" s="125"/>
      <c r="U974" s="297"/>
      <c r="V974" s="253">
        <f t="shared" si="23"/>
        <v>0</v>
      </c>
      <c r="W974" s="348" t="str">
        <f>IF(板块成分!B976="","",板块成分!B976)</f>
        <v>1250.HK</v>
      </c>
      <c r="X974" s="270" t="str">
        <f>[1]!s_info_name(W974)</f>
        <v>山高新能源</v>
      </c>
      <c r="Y974" s="335" t="str">
        <f>IF($Y$3="申万一级行业",[1]!s_info_industry_sw_2021(W974,公司分析!D$5,1),IF($Y$3="申万二级行业",[1]!s_info_industry_sw_2021(W974,公司分析!D$5,2),IF($Y$3="申万三级行业",[1]!s_info_industry_sw_2021(W974,公司分析!D$5,3),IF($Y$3="wind一级行业",[1]!s_info_industry_gics(W974,1),IF($Y$3="wind二级行业",[1]!s_info_industry_gics(W974,2),IF($Y$3="wind三级行业",[1]!s_info_industry_gics(W974,3),IF($Y$3="wind四级行业",[1]!s_info_industry_gics(W974,4),IF($Y$3="证监会门类行业",[1]!s_info_industry_csrc12_n(W974,公司分析!D$5,1),""))))))))</f>
        <v>新能源发电业者</v>
      </c>
      <c r="Z974" s="298" t="str">
        <f>IF(Y974=行业比较!$E$6,ROW(),"")</f>
        <v/>
      </c>
      <c r="AA974" s="125"/>
      <c r="AB974" s="125"/>
      <c r="AC974" s="125"/>
      <c r="AD974" s="125"/>
      <c r="AE974" s="125"/>
      <c r="AF974" s="125"/>
      <c r="AG974" s="125"/>
      <c r="AH974" s="125"/>
      <c r="AI974" s="125"/>
      <c r="AJ974" s="125"/>
      <c r="AK974" s="125"/>
      <c r="AL974" s="125"/>
      <c r="AM974" s="125"/>
      <c r="AN974" s="125"/>
      <c r="AO974" s="125"/>
      <c r="AP974" s="125"/>
    </row>
    <row r="975" spans="2:42" x14ac:dyDescent="0.35">
      <c r="B975" s="125"/>
      <c r="C975" s="125"/>
      <c r="D975" s="125"/>
      <c r="E975" s="125"/>
      <c r="F975" s="125"/>
      <c r="G975" s="125"/>
      <c r="H975" s="125"/>
      <c r="I975" s="269"/>
      <c r="J975" s="134"/>
      <c r="K975" s="134"/>
      <c r="L975" s="134"/>
      <c r="M975" s="134"/>
      <c r="N975" s="286"/>
      <c r="O975" s="286"/>
      <c r="P975" s="125"/>
      <c r="Q975" s="125"/>
      <c r="R975" s="125"/>
      <c r="S975" s="125"/>
      <c r="T975" s="125"/>
      <c r="U975" s="297"/>
      <c r="V975" s="253">
        <f t="shared" si="23"/>
        <v>0</v>
      </c>
      <c r="W975" s="348" t="str">
        <f>IF(板块成分!B977="","",板块成分!B977)</f>
        <v>1251.HK</v>
      </c>
      <c r="X975" s="270" t="str">
        <f>[1]!s_info_name(W975)</f>
        <v>华油能源</v>
      </c>
      <c r="Y975" s="335" t="str">
        <f>IF($Y$3="申万一级行业",[1]!s_info_industry_sw_2021(W975,公司分析!D$5,1),IF($Y$3="申万二级行业",[1]!s_info_industry_sw_2021(W975,公司分析!D$5,2),IF($Y$3="申万三级行业",[1]!s_info_industry_sw_2021(W975,公司分析!D$5,3),IF($Y$3="wind一级行业",[1]!s_info_industry_gics(W975,1),IF($Y$3="wind二级行业",[1]!s_info_industry_gics(W975,2),IF($Y$3="wind三级行业",[1]!s_info_industry_gics(W975,3),IF($Y$3="wind四级行业",[1]!s_info_industry_gics(W975,4),IF($Y$3="证监会门类行业",[1]!s_info_industry_csrc12_n(W975,公司分析!D$5,1),""))))))))</f>
        <v>石油天然气设备与服务</v>
      </c>
      <c r="Z975" s="298" t="str">
        <f>IF(Y975=行业比较!$E$6,ROW(),"")</f>
        <v/>
      </c>
      <c r="AA975" s="125"/>
      <c r="AB975" s="125"/>
      <c r="AC975" s="125"/>
      <c r="AD975" s="125"/>
      <c r="AE975" s="125"/>
      <c r="AF975" s="125"/>
      <c r="AG975" s="125"/>
      <c r="AH975" s="125"/>
      <c r="AI975" s="125"/>
      <c r="AJ975" s="125"/>
      <c r="AK975" s="125"/>
      <c r="AL975" s="125"/>
      <c r="AM975" s="125"/>
      <c r="AN975" s="125"/>
      <c r="AO975" s="125"/>
      <c r="AP975" s="125"/>
    </row>
    <row r="976" spans="2:42" x14ac:dyDescent="0.35">
      <c r="B976" s="125"/>
      <c r="C976" s="125"/>
      <c r="D976" s="125"/>
      <c r="E976" s="125"/>
      <c r="F976" s="125"/>
      <c r="G976" s="125"/>
      <c r="H976" s="125"/>
      <c r="I976" s="269"/>
      <c r="J976" s="134"/>
      <c r="K976" s="134"/>
      <c r="L976" s="134"/>
      <c r="M976" s="134"/>
      <c r="N976" s="286"/>
      <c r="O976" s="286"/>
      <c r="P976" s="125"/>
      <c r="Q976" s="125"/>
      <c r="R976" s="125"/>
      <c r="S976" s="125"/>
      <c r="T976" s="125"/>
      <c r="U976" s="297"/>
      <c r="V976" s="253">
        <f t="shared" si="23"/>
        <v>0</v>
      </c>
      <c r="W976" s="348" t="str">
        <f>IF(板块成分!B978="","",板块成分!B978)</f>
        <v>1252.HK</v>
      </c>
      <c r="X976" s="270" t="str">
        <f>[1]!s_info_name(W976)</f>
        <v>中国天瑞水泥</v>
      </c>
      <c r="Y976" s="335" t="str">
        <f>IF($Y$3="申万一级行业",[1]!s_info_industry_sw_2021(W976,公司分析!D$5,1),IF($Y$3="申万二级行业",[1]!s_info_industry_sw_2021(W976,公司分析!D$5,2),IF($Y$3="申万三级行业",[1]!s_info_industry_sw_2021(W976,公司分析!D$5,3),IF($Y$3="wind一级行业",[1]!s_info_industry_gics(W976,1),IF($Y$3="wind二级行业",[1]!s_info_industry_gics(W976,2),IF($Y$3="wind三级行业",[1]!s_info_industry_gics(W976,3),IF($Y$3="wind四级行业",[1]!s_info_industry_gics(W976,4),IF($Y$3="证监会门类行业",[1]!s_info_industry_csrc12_n(W976,公司分析!D$5,1),""))))))))</f>
        <v>建材</v>
      </c>
      <c r="Z976" s="298" t="str">
        <f>IF(Y976=行业比较!$E$6,ROW(),"")</f>
        <v/>
      </c>
      <c r="AA976" s="125"/>
      <c r="AB976" s="125"/>
      <c r="AC976" s="125"/>
      <c r="AD976" s="125"/>
      <c r="AE976" s="125"/>
      <c r="AF976" s="125"/>
      <c r="AG976" s="125"/>
      <c r="AH976" s="125"/>
      <c r="AI976" s="125"/>
      <c r="AJ976" s="125"/>
      <c r="AK976" s="125"/>
      <c r="AL976" s="125"/>
      <c r="AM976" s="125"/>
      <c r="AN976" s="125"/>
      <c r="AO976" s="125"/>
      <c r="AP976" s="125"/>
    </row>
    <row r="977" spans="2:42" x14ac:dyDescent="0.35">
      <c r="B977" s="125"/>
      <c r="C977" s="125"/>
      <c r="D977" s="125"/>
      <c r="E977" s="125"/>
      <c r="F977" s="125"/>
      <c r="G977" s="125"/>
      <c r="H977" s="125"/>
      <c r="I977" s="269"/>
      <c r="J977" s="134"/>
      <c r="K977" s="134"/>
      <c r="L977" s="134"/>
      <c r="M977" s="134"/>
      <c r="N977" s="286"/>
      <c r="O977" s="286"/>
      <c r="P977" s="125"/>
      <c r="Q977" s="125"/>
      <c r="R977" s="125"/>
      <c r="S977" s="125"/>
      <c r="T977" s="125"/>
      <c r="U977" s="297"/>
      <c r="V977" s="253">
        <f t="shared" si="23"/>
        <v>0</v>
      </c>
      <c r="W977" s="348" t="str">
        <f>IF(板块成分!B979="","",板块成分!B979)</f>
        <v>1253.HK</v>
      </c>
      <c r="X977" s="270" t="str">
        <f>[1]!s_info_name(W977)</f>
        <v>中国绿地博大绿泽</v>
      </c>
      <c r="Y977" s="335" t="str">
        <f>IF($Y$3="申万一级行业",[1]!s_info_industry_sw_2021(W977,公司分析!D$5,1),IF($Y$3="申万二级行业",[1]!s_info_industry_sw_2021(W977,公司分析!D$5,2),IF($Y$3="申万三级行业",[1]!s_info_industry_sw_2021(W977,公司分析!D$5,3),IF($Y$3="wind一级行业",[1]!s_info_industry_gics(W977,1),IF($Y$3="wind二级行业",[1]!s_info_industry_gics(W977,2),IF($Y$3="wind三级行业",[1]!s_info_industry_gics(W977,3),IF($Y$3="wind四级行业",[1]!s_info_industry_gics(W977,4),IF($Y$3="证监会门类行业",[1]!s_info_industry_csrc12_n(W977,公司分析!D$5,1),""))))))))</f>
        <v>环境与设施服务</v>
      </c>
      <c r="Z977" s="298" t="str">
        <f>IF(Y977=行业比较!$E$6,ROW(),"")</f>
        <v/>
      </c>
      <c r="AA977" s="125"/>
      <c r="AB977" s="125"/>
      <c r="AC977" s="125"/>
      <c r="AD977" s="125"/>
      <c r="AE977" s="125"/>
      <c r="AF977" s="125"/>
      <c r="AG977" s="125"/>
      <c r="AH977" s="125"/>
      <c r="AI977" s="125"/>
      <c r="AJ977" s="125"/>
      <c r="AK977" s="125"/>
      <c r="AL977" s="125"/>
      <c r="AM977" s="125"/>
      <c r="AN977" s="125"/>
      <c r="AO977" s="125"/>
      <c r="AP977" s="125"/>
    </row>
    <row r="978" spans="2:42" x14ac:dyDescent="0.35">
      <c r="B978" s="125"/>
      <c r="C978" s="125"/>
      <c r="D978" s="125"/>
      <c r="E978" s="125"/>
      <c r="F978" s="125"/>
      <c r="G978" s="125"/>
      <c r="H978" s="125"/>
      <c r="I978" s="269"/>
      <c r="J978" s="134"/>
      <c r="K978" s="134"/>
      <c r="L978" s="134"/>
      <c r="M978" s="134"/>
      <c r="N978" s="286"/>
      <c r="O978" s="286"/>
      <c r="P978" s="125"/>
      <c r="Q978" s="125"/>
      <c r="R978" s="125"/>
      <c r="S978" s="125"/>
      <c r="T978" s="125"/>
      <c r="U978" s="297"/>
      <c r="V978" s="253">
        <f t="shared" si="23"/>
        <v>0</v>
      </c>
      <c r="W978" s="348" t="str">
        <f>IF(板块成分!B980="","",板块成分!B980)</f>
        <v>1255.HK</v>
      </c>
      <c r="X978" s="270" t="str">
        <f>[1]!s_info_name(W978)</f>
        <v>TATA健康</v>
      </c>
      <c r="Y978" s="335" t="str">
        <f>IF($Y$3="申万一级行业",[1]!s_info_industry_sw_2021(W978,公司分析!D$5,1),IF($Y$3="申万二级行业",[1]!s_info_industry_sw_2021(W978,公司分析!D$5,2),IF($Y$3="申万三级行业",[1]!s_info_industry_sw_2021(W978,公司分析!D$5,3),IF($Y$3="wind一级行业",[1]!s_info_industry_gics(W978,1),IF($Y$3="wind二级行业",[1]!s_info_industry_gics(W978,2),IF($Y$3="wind三级行业",[1]!s_info_industry_gics(W978,3),IF($Y$3="wind四级行业",[1]!s_info_industry_gics(W978,4),IF($Y$3="证监会门类行业",[1]!s_info_industry_csrc12_n(W978,公司分析!D$5,1),""))))))))</f>
        <v>服装零售</v>
      </c>
      <c r="Z978" s="298" t="str">
        <f>IF(Y978=行业比较!$E$6,ROW(),"")</f>
        <v/>
      </c>
      <c r="AA978" s="125"/>
      <c r="AB978" s="125"/>
      <c r="AC978" s="125"/>
      <c r="AD978" s="125"/>
      <c r="AE978" s="125"/>
      <c r="AF978" s="125"/>
      <c r="AG978" s="125"/>
      <c r="AH978" s="125"/>
      <c r="AI978" s="125"/>
      <c r="AJ978" s="125"/>
      <c r="AK978" s="125"/>
      <c r="AL978" s="125"/>
      <c r="AM978" s="125"/>
      <c r="AN978" s="125"/>
      <c r="AO978" s="125"/>
      <c r="AP978" s="125"/>
    </row>
    <row r="979" spans="2:42" x14ac:dyDescent="0.35">
      <c r="B979" s="125"/>
      <c r="C979" s="125"/>
      <c r="D979" s="125"/>
      <c r="E979" s="125"/>
      <c r="F979" s="125"/>
      <c r="G979" s="125"/>
      <c r="H979" s="125"/>
      <c r="I979" s="269"/>
      <c r="J979" s="134"/>
      <c r="K979" s="134"/>
      <c r="L979" s="134"/>
      <c r="M979" s="134"/>
      <c r="N979" s="286"/>
      <c r="O979" s="286"/>
      <c r="P979" s="125"/>
      <c r="Q979" s="125"/>
      <c r="R979" s="125"/>
      <c r="S979" s="125"/>
      <c r="T979" s="125"/>
      <c r="U979" s="297"/>
      <c r="V979" s="253">
        <f t="shared" si="23"/>
        <v>0</v>
      </c>
      <c r="W979" s="348" t="str">
        <f>IF(板块成分!B981="","",板块成分!B981)</f>
        <v>1257.HK</v>
      </c>
      <c r="X979" s="270" t="str">
        <f>[1]!s_info_name(W979)</f>
        <v>中国光大绿色环保</v>
      </c>
      <c r="Y979" s="335" t="str">
        <f>IF($Y$3="申万一级行业",[1]!s_info_industry_sw_2021(W979,公司分析!D$5,1),IF($Y$3="申万二级行业",[1]!s_info_industry_sw_2021(W979,公司分析!D$5,2),IF($Y$3="申万三级行业",[1]!s_info_industry_sw_2021(W979,公司分析!D$5,3),IF($Y$3="wind一级行业",[1]!s_info_industry_gics(W979,1),IF($Y$3="wind二级行业",[1]!s_info_industry_gics(W979,2),IF($Y$3="wind三级行业",[1]!s_info_industry_gics(W979,3),IF($Y$3="wind四级行业",[1]!s_info_industry_gics(W979,4),IF($Y$3="证监会门类行业",[1]!s_info_industry_csrc12_n(W979,公司分析!D$5,1),""))))))))</f>
        <v>新能源发电业者</v>
      </c>
      <c r="Z979" s="298" t="str">
        <f>IF(Y979=行业比较!$E$6,ROW(),"")</f>
        <v/>
      </c>
      <c r="AA979" s="125"/>
      <c r="AB979" s="125"/>
      <c r="AC979" s="125"/>
      <c r="AD979" s="125"/>
      <c r="AE979" s="125"/>
      <c r="AF979" s="125"/>
      <c r="AG979" s="125"/>
      <c r="AH979" s="125"/>
      <c r="AI979" s="125"/>
      <c r="AJ979" s="125"/>
      <c r="AK979" s="125"/>
      <c r="AL979" s="125"/>
      <c r="AM979" s="125"/>
      <c r="AN979" s="125"/>
      <c r="AO979" s="125"/>
      <c r="AP979" s="125"/>
    </row>
    <row r="980" spans="2:42" x14ac:dyDescent="0.35">
      <c r="B980" s="125"/>
      <c r="C980" s="125"/>
      <c r="D980" s="125"/>
      <c r="E980" s="125"/>
      <c r="F980" s="125"/>
      <c r="G980" s="125"/>
      <c r="H980" s="125"/>
      <c r="I980" s="269"/>
      <c r="J980" s="134"/>
      <c r="K980" s="134"/>
      <c r="L980" s="134"/>
      <c r="M980" s="134"/>
      <c r="N980" s="286"/>
      <c r="O980" s="286"/>
      <c r="P980" s="125"/>
      <c r="Q980" s="125"/>
      <c r="R980" s="125"/>
      <c r="S980" s="125"/>
      <c r="T980" s="125"/>
      <c r="U980" s="297"/>
      <c r="V980" s="253">
        <f t="shared" si="23"/>
        <v>0</v>
      </c>
      <c r="W980" s="348" t="str">
        <f>IF(板块成分!B982="","",板块成分!B982)</f>
        <v>1258.HK</v>
      </c>
      <c r="X980" s="270" t="str">
        <f>[1]!s_info_name(W980)</f>
        <v>中国有色矿业</v>
      </c>
      <c r="Y980" s="335" t="str">
        <f>IF($Y$3="申万一级行业",[1]!s_info_industry_sw_2021(W980,公司分析!D$5,1),IF($Y$3="申万二级行业",[1]!s_info_industry_sw_2021(W980,公司分析!D$5,2),IF($Y$3="申万三级行业",[1]!s_info_industry_sw_2021(W980,公司分析!D$5,3),IF($Y$3="wind一级行业",[1]!s_info_industry_gics(W980,1),IF($Y$3="wind二级行业",[1]!s_info_industry_gics(W980,2),IF($Y$3="wind三级行业",[1]!s_info_industry_gics(W980,3),IF($Y$3="wind四级行业",[1]!s_info_industry_gics(W980,4),IF($Y$3="证监会门类行业",[1]!s_info_industry_csrc12_n(W980,公司分析!D$5,1),""))))))))</f>
        <v>铜</v>
      </c>
      <c r="Z980" s="298" t="str">
        <f>IF(Y980=行业比较!$E$6,ROW(),"")</f>
        <v/>
      </c>
      <c r="AA980" s="125"/>
      <c r="AB980" s="125"/>
      <c r="AC980" s="125"/>
      <c r="AD980" s="125"/>
      <c r="AE980" s="125"/>
      <c r="AF980" s="125"/>
      <c r="AG980" s="125"/>
      <c r="AH980" s="125"/>
      <c r="AI980" s="125"/>
      <c r="AJ980" s="125"/>
      <c r="AK980" s="125"/>
      <c r="AL980" s="125"/>
      <c r="AM980" s="125"/>
      <c r="AN980" s="125"/>
      <c r="AO980" s="125"/>
      <c r="AP980" s="125"/>
    </row>
    <row r="981" spans="2:42" x14ac:dyDescent="0.35">
      <c r="B981" s="125"/>
      <c r="C981" s="125"/>
      <c r="D981" s="125"/>
      <c r="E981" s="125"/>
      <c r="F981" s="125"/>
      <c r="G981" s="125"/>
      <c r="H981" s="125"/>
      <c r="I981" s="269"/>
      <c r="J981" s="134"/>
      <c r="K981" s="134"/>
      <c r="L981" s="134"/>
      <c r="M981" s="134"/>
      <c r="N981" s="286"/>
      <c r="O981" s="286"/>
      <c r="P981" s="125"/>
      <c r="Q981" s="125"/>
      <c r="R981" s="125"/>
      <c r="S981" s="125"/>
      <c r="T981" s="125"/>
      <c r="U981" s="297"/>
      <c r="V981" s="253">
        <f t="shared" si="23"/>
        <v>0</v>
      </c>
      <c r="W981" s="348" t="str">
        <f>IF(板块成分!B983="","",板块成分!B983)</f>
        <v>1259.HK</v>
      </c>
      <c r="X981" s="270" t="str">
        <f>[1]!s_info_name(W981)</f>
        <v>未来发展控股</v>
      </c>
      <c r="Y981" s="335" t="str">
        <f>IF($Y$3="申万一级行业",[1]!s_info_industry_sw_2021(W981,公司分析!D$5,1),IF($Y$3="申万二级行业",[1]!s_info_industry_sw_2021(W981,公司分析!D$5,2),IF($Y$3="申万三级行业",[1]!s_info_industry_sw_2021(W981,公司分析!D$5,3),IF($Y$3="wind一级行业",[1]!s_info_industry_gics(W981,1),IF($Y$3="wind二级行业",[1]!s_info_industry_gics(W981,2),IF($Y$3="wind三级行业",[1]!s_info_industry_gics(W981,3),IF($Y$3="wind四级行业",[1]!s_info_industry_gics(W981,4),IF($Y$3="证监会门类行业",[1]!s_info_industry_csrc12_n(W981,公司分析!D$5,1),""))))))))</f>
        <v>个人用品</v>
      </c>
      <c r="Z981" s="298" t="str">
        <f>IF(Y981=行业比较!$E$6,ROW(),"")</f>
        <v/>
      </c>
      <c r="AA981" s="125"/>
      <c r="AB981" s="125"/>
      <c r="AC981" s="125"/>
      <c r="AD981" s="125"/>
      <c r="AE981" s="125"/>
      <c r="AF981" s="125"/>
      <c r="AG981" s="125"/>
      <c r="AH981" s="125"/>
      <c r="AI981" s="125"/>
      <c r="AJ981" s="125"/>
      <c r="AK981" s="125"/>
      <c r="AL981" s="125"/>
      <c r="AM981" s="125"/>
      <c r="AN981" s="125"/>
      <c r="AO981" s="125"/>
      <c r="AP981" s="125"/>
    </row>
    <row r="982" spans="2:42" x14ac:dyDescent="0.35">
      <c r="B982" s="125"/>
      <c r="C982" s="125"/>
      <c r="D982" s="125"/>
      <c r="E982" s="125"/>
      <c r="F982" s="125"/>
      <c r="G982" s="125"/>
      <c r="H982" s="125"/>
      <c r="I982" s="269"/>
      <c r="J982" s="134"/>
      <c r="K982" s="134"/>
      <c r="L982" s="134"/>
      <c r="M982" s="134"/>
      <c r="N982" s="286"/>
      <c r="O982" s="286"/>
      <c r="P982" s="125"/>
      <c r="Q982" s="125"/>
      <c r="R982" s="125"/>
      <c r="S982" s="125"/>
      <c r="T982" s="125"/>
      <c r="U982" s="297"/>
      <c r="V982" s="253">
        <f t="shared" si="23"/>
        <v>0</v>
      </c>
      <c r="W982" s="348" t="str">
        <f>IF(板块成分!B984="","",板块成分!B984)</f>
        <v>1260.HK</v>
      </c>
      <c r="X982" s="270" t="str">
        <f>[1]!s_info_name(W982)</f>
        <v>皓天财经集团</v>
      </c>
      <c r="Y982" s="335" t="str">
        <f>IF($Y$3="申万一级行业",[1]!s_info_industry_sw_2021(W982,公司分析!D$5,1),IF($Y$3="申万二级行业",[1]!s_info_industry_sw_2021(W982,公司分析!D$5,2),IF($Y$3="申万三级行业",[1]!s_info_industry_sw_2021(W982,公司分析!D$5,3),IF($Y$3="wind一级行业",[1]!s_info_industry_gics(W982,1),IF($Y$3="wind二级行业",[1]!s_info_industry_gics(W982,2),IF($Y$3="wind三级行业",[1]!s_info_industry_gics(W982,3),IF($Y$3="wind四级行业",[1]!s_info_industry_gics(W982,4),IF($Y$3="证监会门类行业",[1]!s_info_industry_csrc12_n(W982,公司分析!D$5,1),""))))))))</f>
        <v>特殊金融服务</v>
      </c>
      <c r="Z982" s="298" t="str">
        <f>IF(Y982=行业比较!$E$6,ROW(),"")</f>
        <v/>
      </c>
      <c r="AA982" s="125"/>
      <c r="AB982" s="125"/>
      <c r="AC982" s="125"/>
      <c r="AD982" s="125"/>
      <c r="AE982" s="125"/>
      <c r="AF982" s="125"/>
      <c r="AG982" s="125"/>
      <c r="AH982" s="125"/>
      <c r="AI982" s="125"/>
      <c r="AJ982" s="125"/>
      <c r="AK982" s="125"/>
      <c r="AL982" s="125"/>
      <c r="AM982" s="125"/>
      <c r="AN982" s="125"/>
      <c r="AO982" s="125"/>
      <c r="AP982" s="125"/>
    </row>
    <row r="983" spans="2:42" x14ac:dyDescent="0.35">
      <c r="B983" s="125"/>
      <c r="C983" s="125"/>
      <c r="D983" s="125"/>
      <c r="E983" s="125"/>
      <c r="F983" s="125"/>
      <c r="G983" s="125"/>
      <c r="H983" s="125"/>
      <c r="I983" s="269"/>
      <c r="J983" s="134"/>
      <c r="K983" s="134"/>
      <c r="L983" s="134"/>
      <c r="M983" s="134"/>
      <c r="N983" s="286"/>
      <c r="O983" s="286"/>
      <c r="P983" s="125"/>
      <c r="Q983" s="125"/>
      <c r="R983" s="125"/>
      <c r="S983" s="125"/>
      <c r="T983" s="125"/>
      <c r="U983" s="297"/>
      <c r="V983" s="253">
        <f t="shared" si="23"/>
        <v>0</v>
      </c>
      <c r="W983" s="348" t="str">
        <f>IF(板块成分!B985="","",板块成分!B985)</f>
        <v>1262.HK</v>
      </c>
      <c r="X983" s="270" t="str">
        <f>[1]!s_info_name(W983)</f>
        <v>蜡笔小新食品</v>
      </c>
      <c r="Y983" s="335" t="str">
        <f>IF($Y$3="申万一级行业",[1]!s_info_industry_sw_2021(W983,公司分析!D$5,1),IF($Y$3="申万二级行业",[1]!s_info_industry_sw_2021(W983,公司分析!D$5,2),IF($Y$3="申万三级行业",[1]!s_info_industry_sw_2021(W983,公司分析!D$5,3),IF($Y$3="wind一级行业",[1]!s_info_industry_gics(W983,1),IF($Y$3="wind二级行业",[1]!s_info_industry_gics(W983,2),IF($Y$3="wind三级行业",[1]!s_info_industry_gics(W983,3),IF($Y$3="wind四级行业",[1]!s_info_industry_gics(W983,4),IF($Y$3="证监会门类行业",[1]!s_info_industry_csrc12_n(W983,公司分析!D$5,1),""))))))))</f>
        <v>食品加工与肉类</v>
      </c>
      <c r="Z983" s="298" t="str">
        <f>IF(Y983=行业比较!$E$6,ROW(),"")</f>
        <v/>
      </c>
      <c r="AA983" s="125"/>
      <c r="AB983" s="125"/>
      <c r="AC983" s="125"/>
      <c r="AD983" s="125"/>
      <c r="AE983" s="125"/>
      <c r="AF983" s="125"/>
      <c r="AG983" s="125"/>
      <c r="AH983" s="125"/>
      <c r="AI983" s="125"/>
      <c r="AJ983" s="125"/>
      <c r="AK983" s="125"/>
      <c r="AL983" s="125"/>
      <c r="AM983" s="125"/>
      <c r="AN983" s="125"/>
      <c r="AO983" s="125"/>
      <c r="AP983" s="125"/>
    </row>
    <row r="984" spans="2:42" x14ac:dyDescent="0.35">
      <c r="B984" s="125"/>
      <c r="C984" s="125"/>
      <c r="D984" s="125"/>
      <c r="E984" s="125"/>
      <c r="F984" s="125"/>
      <c r="G984" s="125"/>
      <c r="H984" s="125"/>
      <c r="I984" s="269"/>
      <c r="J984" s="134"/>
      <c r="K984" s="134"/>
      <c r="L984" s="134"/>
      <c r="M984" s="134"/>
      <c r="N984" s="286"/>
      <c r="O984" s="286"/>
      <c r="P984" s="125"/>
      <c r="Q984" s="125"/>
      <c r="R984" s="125"/>
      <c r="S984" s="125"/>
      <c r="T984" s="125"/>
      <c r="U984" s="297"/>
      <c r="V984" s="253">
        <f t="shared" si="23"/>
        <v>0</v>
      </c>
      <c r="W984" s="348" t="str">
        <f>IF(板块成分!B986="","",板块成分!B986)</f>
        <v>1263.HK</v>
      </c>
      <c r="X984" s="270" t="str">
        <f>[1]!s_info_name(W984)</f>
        <v>栢能集团</v>
      </c>
      <c r="Y984" s="335" t="str">
        <f>IF($Y$3="申万一级行业",[1]!s_info_industry_sw_2021(W984,公司分析!D$5,1),IF($Y$3="申万二级行业",[1]!s_info_industry_sw_2021(W984,公司分析!D$5,2),IF($Y$3="申万三级行业",[1]!s_info_industry_sw_2021(W984,公司分析!D$5,3),IF($Y$3="wind一级行业",[1]!s_info_industry_gics(W984,1),IF($Y$3="wind二级行业",[1]!s_info_industry_gics(W984,2),IF($Y$3="wind三级行业",[1]!s_info_industry_gics(W984,3),IF($Y$3="wind四级行业",[1]!s_info_industry_gics(W984,4),IF($Y$3="证监会门类行业",[1]!s_info_industry_csrc12_n(W984,公司分析!D$5,1),""))))))))</f>
        <v>电脑存储与外围设备</v>
      </c>
      <c r="Z984" s="298" t="str">
        <f>IF(Y984=行业比较!$E$6,ROW(),"")</f>
        <v/>
      </c>
      <c r="AA984" s="125"/>
      <c r="AB984" s="125"/>
      <c r="AC984" s="125"/>
      <c r="AD984" s="125"/>
      <c r="AE984" s="125"/>
      <c r="AF984" s="125"/>
      <c r="AG984" s="125"/>
      <c r="AH984" s="125"/>
      <c r="AI984" s="125"/>
      <c r="AJ984" s="125"/>
      <c r="AK984" s="125"/>
      <c r="AL984" s="125"/>
      <c r="AM984" s="125"/>
      <c r="AN984" s="125"/>
      <c r="AO984" s="125"/>
      <c r="AP984" s="125"/>
    </row>
    <row r="985" spans="2:42" x14ac:dyDescent="0.35">
      <c r="B985" s="125"/>
      <c r="C985" s="125"/>
      <c r="D985" s="125"/>
      <c r="E985" s="125"/>
      <c r="F985" s="125"/>
      <c r="G985" s="125"/>
      <c r="H985" s="125"/>
      <c r="I985" s="269"/>
      <c r="J985" s="134"/>
      <c r="K985" s="134"/>
      <c r="L985" s="134"/>
      <c r="M985" s="134"/>
      <c r="N985" s="286"/>
      <c r="O985" s="286"/>
      <c r="P985" s="125"/>
      <c r="Q985" s="125"/>
      <c r="R985" s="125"/>
      <c r="S985" s="125"/>
      <c r="T985" s="125"/>
      <c r="U985" s="297"/>
      <c r="V985" s="253">
        <f t="shared" si="23"/>
        <v>0</v>
      </c>
      <c r="W985" s="348" t="str">
        <f>IF(板块成分!B987="","",板块成分!B987)</f>
        <v>1265.HK</v>
      </c>
      <c r="X985" s="270" t="str">
        <f>[1]!s_info_name(W985)</f>
        <v>天津津燃公用</v>
      </c>
      <c r="Y985" s="335" t="str">
        <f>IF($Y$3="申万一级行业",[1]!s_info_industry_sw_2021(W985,公司分析!D$5,1),IF($Y$3="申万二级行业",[1]!s_info_industry_sw_2021(W985,公司分析!D$5,2),IF($Y$3="申万三级行业",[1]!s_info_industry_sw_2021(W985,公司分析!D$5,3),IF($Y$3="wind一级行业",[1]!s_info_industry_gics(W985,1),IF($Y$3="wind二级行业",[1]!s_info_industry_gics(W985,2),IF($Y$3="wind三级行业",[1]!s_info_industry_gics(W985,3),IF($Y$3="wind四级行业",[1]!s_info_industry_gics(W985,4),IF($Y$3="证监会门类行业",[1]!s_info_industry_csrc12_n(W985,公司分析!D$5,1),""))))))))</f>
        <v>燃气</v>
      </c>
      <c r="Z985" s="298" t="str">
        <f>IF(Y985=行业比较!$E$6,ROW(),"")</f>
        <v/>
      </c>
      <c r="AA985" s="125"/>
      <c r="AB985" s="125"/>
      <c r="AC985" s="125"/>
      <c r="AD985" s="125"/>
      <c r="AE985" s="125"/>
      <c r="AF985" s="125"/>
      <c r="AG985" s="125"/>
      <c r="AH985" s="125"/>
      <c r="AI985" s="125"/>
      <c r="AJ985" s="125"/>
      <c r="AK985" s="125"/>
      <c r="AL985" s="125"/>
      <c r="AM985" s="125"/>
      <c r="AN985" s="125"/>
      <c r="AO985" s="125"/>
      <c r="AP985" s="125"/>
    </row>
    <row r="986" spans="2:42" x14ac:dyDescent="0.35">
      <c r="B986" s="125"/>
      <c r="C986" s="125"/>
      <c r="D986" s="125"/>
      <c r="E986" s="125"/>
      <c r="F986" s="125"/>
      <c r="G986" s="125"/>
      <c r="H986" s="125"/>
      <c r="I986" s="269"/>
      <c r="J986" s="134"/>
      <c r="K986" s="134"/>
      <c r="L986" s="134"/>
      <c r="M986" s="134"/>
      <c r="N986" s="286"/>
      <c r="O986" s="286"/>
      <c r="P986" s="125"/>
      <c r="Q986" s="125"/>
      <c r="R986" s="125"/>
      <c r="S986" s="125"/>
      <c r="T986" s="125"/>
      <c r="U986" s="297"/>
      <c r="V986" s="253">
        <f t="shared" si="23"/>
        <v>0</v>
      </c>
      <c r="W986" s="348" t="str">
        <f>IF(板块成分!B988="","",板块成分!B988)</f>
        <v>1266.HK</v>
      </c>
      <c r="X986" s="270" t="str">
        <f>[1]!s_info_name(W986)</f>
        <v>西王特钢</v>
      </c>
      <c r="Y986" s="335" t="str">
        <f>IF($Y$3="申万一级行业",[1]!s_info_industry_sw_2021(W986,公司分析!D$5,1),IF($Y$3="申万二级行业",[1]!s_info_industry_sw_2021(W986,公司分析!D$5,2),IF($Y$3="申万三级行业",[1]!s_info_industry_sw_2021(W986,公司分析!D$5,3),IF($Y$3="wind一级行业",[1]!s_info_industry_gics(W986,1),IF($Y$3="wind二级行业",[1]!s_info_industry_gics(W986,2),IF($Y$3="wind三级行业",[1]!s_info_industry_gics(W986,3),IF($Y$3="wind四级行业",[1]!s_info_industry_gics(W986,4),IF($Y$3="证监会门类行业",[1]!s_info_industry_csrc12_n(W986,公司分析!D$5,1),""))))))))</f>
        <v>钢铁</v>
      </c>
      <c r="Z986" s="298" t="str">
        <f>IF(Y986=行业比较!$E$6,ROW(),"")</f>
        <v/>
      </c>
      <c r="AA986" s="125"/>
      <c r="AB986" s="125"/>
      <c r="AC986" s="125"/>
      <c r="AD986" s="125"/>
      <c r="AE986" s="125"/>
      <c r="AF986" s="125"/>
      <c r="AG986" s="125"/>
      <c r="AH986" s="125"/>
      <c r="AI986" s="125"/>
      <c r="AJ986" s="125"/>
      <c r="AK986" s="125"/>
      <c r="AL986" s="125"/>
      <c r="AM986" s="125"/>
      <c r="AN986" s="125"/>
      <c r="AO986" s="125"/>
      <c r="AP986" s="125"/>
    </row>
    <row r="987" spans="2:42" x14ac:dyDescent="0.35">
      <c r="B987" s="125"/>
      <c r="C987" s="125"/>
      <c r="D987" s="125"/>
      <c r="E987" s="125"/>
      <c r="F987" s="125"/>
      <c r="G987" s="125"/>
      <c r="H987" s="125"/>
      <c r="I987" s="269"/>
      <c r="J987" s="134"/>
      <c r="K987" s="134"/>
      <c r="L987" s="134"/>
      <c r="M987" s="134"/>
      <c r="N987" s="286"/>
      <c r="O987" s="286"/>
      <c r="P987" s="125"/>
      <c r="Q987" s="125"/>
      <c r="R987" s="125"/>
      <c r="S987" s="125"/>
      <c r="T987" s="125"/>
      <c r="U987" s="297"/>
      <c r="V987" s="253">
        <f t="shared" si="23"/>
        <v>0</v>
      </c>
      <c r="W987" s="348" t="str">
        <f>IF(板块成分!B989="","",板块成分!B989)</f>
        <v>1268.HK</v>
      </c>
      <c r="X987" s="270" t="str">
        <f>[1]!s_info_name(W987)</f>
        <v>美东汽车</v>
      </c>
      <c r="Y987" s="335" t="str">
        <f>IF($Y$3="申万一级行业",[1]!s_info_industry_sw_2021(W987,公司分析!D$5,1),IF($Y$3="申万二级行业",[1]!s_info_industry_sw_2021(W987,公司分析!D$5,2),IF($Y$3="申万三级行业",[1]!s_info_industry_sw_2021(W987,公司分析!D$5,3),IF($Y$3="wind一级行业",[1]!s_info_industry_gics(W987,1),IF($Y$3="wind二级行业",[1]!s_info_industry_gics(W987,2),IF($Y$3="wind三级行业",[1]!s_info_industry_gics(W987,3),IF($Y$3="wind四级行业",[1]!s_info_industry_gics(W987,4),IF($Y$3="证监会门类行业",[1]!s_info_industry_csrc12_n(W987,公司分析!D$5,1),""))))))))</f>
        <v>汽车零售</v>
      </c>
      <c r="Z987" s="298" t="str">
        <f>IF(Y987=行业比较!$E$6,ROW(),"")</f>
        <v/>
      </c>
      <c r="AA987" s="125"/>
      <c r="AB987" s="125"/>
      <c r="AC987" s="125"/>
      <c r="AD987" s="125"/>
      <c r="AE987" s="125"/>
      <c r="AF987" s="125"/>
      <c r="AG987" s="125"/>
      <c r="AH987" s="125"/>
      <c r="AI987" s="125"/>
      <c r="AJ987" s="125"/>
      <c r="AK987" s="125"/>
      <c r="AL987" s="125"/>
      <c r="AM987" s="125"/>
      <c r="AN987" s="125"/>
      <c r="AO987" s="125"/>
      <c r="AP987" s="125"/>
    </row>
    <row r="988" spans="2:42" x14ac:dyDescent="0.35">
      <c r="B988" s="125"/>
      <c r="C988" s="125"/>
      <c r="D988" s="125"/>
      <c r="E988" s="125"/>
      <c r="F988" s="125"/>
      <c r="G988" s="125"/>
      <c r="H988" s="125"/>
      <c r="I988" s="269"/>
      <c r="J988" s="134"/>
      <c r="K988" s="134"/>
      <c r="L988" s="134"/>
      <c r="M988" s="134"/>
      <c r="N988" s="286"/>
      <c r="O988" s="286"/>
      <c r="P988" s="125"/>
      <c r="Q988" s="125"/>
      <c r="R988" s="125"/>
      <c r="S988" s="125"/>
      <c r="T988" s="125"/>
      <c r="U988" s="297"/>
      <c r="V988" s="253">
        <f t="shared" si="23"/>
        <v>0</v>
      </c>
      <c r="W988" s="348" t="str">
        <f>IF(板块成分!B990="","",板块成分!B990)</f>
        <v>1269.HK</v>
      </c>
      <c r="X988" s="270" t="str">
        <f>[1]!s_info_name(W988)</f>
        <v>首控集团</v>
      </c>
      <c r="Y988" s="335" t="str">
        <f>IF($Y$3="申万一级行业",[1]!s_info_industry_sw_2021(W988,公司分析!D$5,1),IF($Y$3="申万二级行业",[1]!s_info_industry_sw_2021(W988,公司分析!D$5,2),IF($Y$3="申万三级行业",[1]!s_info_industry_sw_2021(W988,公司分析!D$5,3),IF($Y$3="wind一级行业",[1]!s_info_industry_gics(W988,1),IF($Y$3="wind二级行业",[1]!s_info_industry_gics(W988,2),IF($Y$3="wind三级行业",[1]!s_info_industry_gics(W988,3),IF($Y$3="wind四级行业",[1]!s_info_industry_gics(W988,4),IF($Y$3="证监会门类行业",[1]!s_info_industry_csrc12_n(W988,公司分析!D$5,1),""))))))))</f>
        <v>机动车零配件与设备</v>
      </c>
      <c r="Z988" s="298" t="str">
        <f>IF(Y988=行业比较!$E$6,ROW(),"")</f>
        <v/>
      </c>
      <c r="AA988" s="125"/>
      <c r="AB988" s="125"/>
      <c r="AC988" s="125"/>
      <c r="AD988" s="125"/>
      <c r="AE988" s="125"/>
      <c r="AF988" s="125"/>
      <c r="AG988" s="125"/>
      <c r="AH988" s="125"/>
      <c r="AI988" s="125"/>
      <c r="AJ988" s="125"/>
      <c r="AK988" s="125"/>
      <c r="AL988" s="125"/>
      <c r="AM988" s="125"/>
      <c r="AN988" s="125"/>
      <c r="AO988" s="125"/>
      <c r="AP988" s="125"/>
    </row>
    <row r="989" spans="2:42" x14ac:dyDescent="0.35">
      <c r="B989" s="125"/>
      <c r="C989" s="125"/>
      <c r="D989" s="125"/>
      <c r="E989" s="125"/>
      <c r="F989" s="125"/>
      <c r="G989" s="125"/>
      <c r="H989" s="125"/>
      <c r="I989" s="269"/>
      <c r="J989" s="134"/>
      <c r="K989" s="134"/>
      <c r="L989" s="134"/>
      <c r="M989" s="134"/>
      <c r="N989" s="286"/>
      <c r="O989" s="286"/>
      <c r="P989" s="125"/>
      <c r="Q989" s="125"/>
      <c r="R989" s="125"/>
      <c r="S989" s="125"/>
      <c r="T989" s="125"/>
      <c r="U989" s="297"/>
      <c r="V989" s="253">
        <f t="shared" si="23"/>
        <v>0</v>
      </c>
      <c r="W989" s="348" t="str">
        <f>IF(板块成分!B991="","",板块成分!B991)</f>
        <v>1270.HK</v>
      </c>
      <c r="X989" s="270" t="str">
        <f>[1]!s_info_name(W989)</f>
        <v>朗廷-SS</v>
      </c>
      <c r="Y989" s="335" t="str">
        <f>IF($Y$3="申万一级行业",[1]!s_info_industry_sw_2021(W989,公司分析!D$5,1),IF($Y$3="申万二级行业",[1]!s_info_industry_sw_2021(W989,公司分析!D$5,2),IF($Y$3="申万三级行业",[1]!s_info_industry_sw_2021(W989,公司分析!D$5,3),IF($Y$3="wind一级行业",[1]!s_info_industry_gics(W989,1),IF($Y$3="wind二级行业",[1]!s_info_industry_gics(W989,2),IF($Y$3="wind三级行业",[1]!s_info_industry_gics(W989,3),IF($Y$3="wind四级行业",[1]!s_info_industry_gics(W989,4),IF($Y$3="证监会门类行业",[1]!s_info_industry_csrc12_n(W989,公司分析!D$5,1),""))))))))</f>
        <v>酒店、度假村与豪华游轮</v>
      </c>
      <c r="Z989" s="298" t="str">
        <f>IF(Y989=行业比较!$E$6,ROW(),"")</f>
        <v/>
      </c>
      <c r="AA989" s="125"/>
      <c r="AB989" s="125"/>
      <c r="AC989" s="125"/>
      <c r="AD989" s="125"/>
      <c r="AE989" s="125"/>
      <c r="AF989" s="125"/>
      <c r="AG989" s="125"/>
      <c r="AH989" s="125"/>
      <c r="AI989" s="125"/>
      <c r="AJ989" s="125"/>
      <c r="AK989" s="125"/>
      <c r="AL989" s="125"/>
      <c r="AM989" s="125"/>
      <c r="AN989" s="125"/>
      <c r="AO989" s="125"/>
      <c r="AP989" s="125"/>
    </row>
    <row r="990" spans="2:42" x14ac:dyDescent="0.35">
      <c r="B990" s="125"/>
      <c r="C990" s="125"/>
      <c r="D990" s="125"/>
      <c r="E990" s="125"/>
      <c r="F990" s="125"/>
      <c r="G990" s="125"/>
      <c r="H990" s="125"/>
      <c r="I990" s="269"/>
      <c r="J990" s="134"/>
      <c r="K990" s="134"/>
      <c r="L990" s="134"/>
      <c r="M990" s="134"/>
      <c r="N990" s="286"/>
      <c r="O990" s="286"/>
      <c r="P990" s="125"/>
      <c r="Q990" s="125"/>
      <c r="R990" s="125"/>
      <c r="S990" s="125"/>
      <c r="T990" s="125"/>
      <c r="U990" s="297"/>
      <c r="V990" s="253">
        <f t="shared" si="23"/>
        <v>0</v>
      </c>
      <c r="W990" s="348" t="str">
        <f>IF(板块成分!B992="","",板块成分!B992)</f>
        <v>1271.HK</v>
      </c>
      <c r="X990" s="270" t="str">
        <f>[1]!s_info_name(W990)</f>
        <v>佳明集团控股</v>
      </c>
      <c r="Y990" s="335" t="str">
        <f>IF($Y$3="申万一级行业",[1]!s_info_industry_sw_2021(W990,公司分析!D$5,1),IF($Y$3="申万二级行业",[1]!s_info_industry_sw_2021(W990,公司分析!D$5,2),IF($Y$3="申万三级行业",[1]!s_info_industry_sw_2021(W990,公司分析!D$5,3),IF($Y$3="wind一级行业",[1]!s_info_industry_gics(W990,1),IF($Y$3="wind二级行业",[1]!s_info_industry_gics(W990,2),IF($Y$3="wind三级行业",[1]!s_info_industry_gics(W990,3),IF($Y$3="wind四级行业",[1]!s_info_industry_gics(W990,4),IF($Y$3="证监会门类行业",[1]!s_info_industry_csrc12_n(W990,公司分析!D$5,1),""))))))))</f>
        <v>建筑与工程</v>
      </c>
      <c r="Z990" s="298" t="str">
        <f>IF(Y990=行业比较!$E$6,ROW(),"")</f>
        <v/>
      </c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5"/>
      <c r="AK990" s="125"/>
      <c r="AL990" s="125"/>
      <c r="AM990" s="125"/>
      <c r="AN990" s="125"/>
      <c r="AO990" s="125"/>
      <c r="AP990" s="125"/>
    </row>
    <row r="991" spans="2:42" x14ac:dyDescent="0.35">
      <c r="B991" s="125"/>
      <c r="C991" s="125"/>
      <c r="D991" s="125"/>
      <c r="E991" s="125"/>
      <c r="F991" s="125"/>
      <c r="G991" s="125"/>
      <c r="H991" s="125"/>
      <c r="I991" s="269"/>
      <c r="J991" s="134"/>
      <c r="K991" s="134"/>
      <c r="L991" s="134"/>
      <c r="M991" s="134"/>
      <c r="N991" s="286"/>
      <c r="O991" s="286"/>
      <c r="P991" s="125"/>
      <c r="Q991" s="125"/>
      <c r="R991" s="125"/>
      <c r="S991" s="125"/>
      <c r="T991" s="125"/>
      <c r="U991" s="297"/>
      <c r="V991" s="253">
        <f t="shared" si="23"/>
        <v>0</v>
      </c>
      <c r="W991" s="348" t="str">
        <f>IF(板块成分!B993="","",板块成分!B993)</f>
        <v>1272.HK</v>
      </c>
      <c r="X991" s="270" t="str">
        <f>[1]!s_info_name(W991)</f>
        <v>大唐环境</v>
      </c>
      <c r="Y991" s="335" t="str">
        <f>IF($Y$3="申万一级行业",[1]!s_info_industry_sw_2021(W991,公司分析!D$5,1),IF($Y$3="申万二级行业",[1]!s_info_industry_sw_2021(W991,公司分析!D$5,2),IF($Y$3="申万三级行业",[1]!s_info_industry_sw_2021(W991,公司分析!D$5,3),IF($Y$3="wind一级行业",[1]!s_info_industry_gics(W991,1),IF($Y$3="wind二级行业",[1]!s_info_industry_gics(W991,2),IF($Y$3="wind三级行业",[1]!s_info_industry_gics(W991,3),IF($Y$3="wind四级行业",[1]!s_info_industry_gics(W991,4),IF($Y$3="证监会门类行业",[1]!s_info_industry_csrc12_n(W991,公司分析!D$5,1),""))))))))</f>
        <v>环境与设施服务</v>
      </c>
      <c r="Z991" s="298" t="str">
        <f>IF(Y991=行业比较!$E$6,ROW(),"")</f>
        <v/>
      </c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5"/>
      <c r="AK991" s="125"/>
      <c r="AL991" s="125"/>
      <c r="AM991" s="125"/>
      <c r="AN991" s="125"/>
      <c r="AO991" s="125"/>
      <c r="AP991" s="125"/>
    </row>
    <row r="992" spans="2:42" x14ac:dyDescent="0.35">
      <c r="B992" s="125"/>
      <c r="C992" s="125"/>
      <c r="D992" s="125"/>
      <c r="E992" s="125"/>
      <c r="F992" s="125"/>
      <c r="G992" s="125"/>
      <c r="H992" s="125"/>
      <c r="I992" s="269"/>
      <c r="J992" s="134"/>
      <c r="K992" s="134"/>
      <c r="L992" s="134"/>
      <c r="M992" s="134"/>
      <c r="N992" s="286"/>
      <c r="O992" s="286"/>
      <c r="P992" s="125"/>
      <c r="Q992" s="125"/>
      <c r="R992" s="125"/>
      <c r="S992" s="125"/>
      <c r="T992" s="125"/>
      <c r="U992" s="297"/>
      <c r="V992" s="253">
        <f t="shared" si="23"/>
        <v>0</v>
      </c>
      <c r="W992" s="348" t="str">
        <f>IF(板块成分!B994="","",板块成分!B994)</f>
        <v>1273.HK</v>
      </c>
      <c r="X992" s="270" t="str">
        <f>[1]!s_info_name(W992)</f>
        <v>香港信贷</v>
      </c>
      <c r="Y992" s="335" t="str">
        <f>IF($Y$3="申万一级行业",[1]!s_info_industry_sw_2021(W992,公司分析!D$5,1),IF($Y$3="申万二级行业",[1]!s_info_industry_sw_2021(W992,公司分析!D$5,2),IF($Y$3="申万三级行业",[1]!s_info_industry_sw_2021(W992,公司分析!D$5,3),IF($Y$3="wind一级行业",[1]!s_info_industry_gics(W992,1),IF($Y$3="wind二级行业",[1]!s_info_industry_gics(W992,2),IF($Y$3="wind三级行业",[1]!s_info_industry_gics(W992,3),IF($Y$3="wind四级行业",[1]!s_info_industry_gics(W992,4),IF($Y$3="证监会门类行业",[1]!s_info_industry_csrc12_n(W992,公司分析!D$5,1),""))))))))</f>
        <v>互助储蓄与抵押信贷金融服务</v>
      </c>
      <c r="Z992" s="298" t="str">
        <f>IF(Y992=行业比较!$E$6,ROW(),"")</f>
        <v/>
      </c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5"/>
      <c r="AK992" s="125"/>
      <c r="AL992" s="125"/>
      <c r="AM992" s="125"/>
      <c r="AN992" s="125"/>
      <c r="AO992" s="125"/>
      <c r="AP992" s="125"/>
    </row>
    <row r="993" spans="2:42" x14ac:dyDescent="0.35">
      <c r="B993" s="125"/>
      <c r="C993" s="125"/>
      <c r="D993" s="125"/>
      <c r="E993" s="125"/>
      <c r="F993" s="125"/>
      <c r="G993" s="125"/>
      <c r="H993" s="125"/>
      <c r="I993" s="269"/>
      <c r="J993" s="134"/>
      <c r="K993" s="134"/>
      <c r="L993" s="134"/>
      <c r="M993" s="134"/>
      <c r="N993" s="286"/>
      <c r="O993" s="286"/>
      <c r="P993" s="125"/>
      <c r="Q993" s="125"/>
      <c r="R993" s="125"/>
      <c r="S993" s="125"/>
      <c r="T993" s="125"/>
      <c r="U993" s="297"/>
      <c r="V993" s="253">
        <f t="shared" si="23"/>
        <v>10</v>
      </c>
      <c r="W993" s="348" t="str">
        <f>IF(板块成分!B995="","",板块成分!B995)</f>
        <v>1274.HK</v>
      </c>
      <c r="X993" s="270" t="str">
        <f>[1]!s_info_name(W993)</f>
        <v>知行汽车科技</v>
      </c>
      <c r="Y993" s="335" t="str">
        <f>IF($Y$3="申万一级行业",[1]!s_info_industry_sw_2021(W993,公司分析!D$5,1),IF($Y$3="申万二级行业",[1]!s_info_industry_sw_2021(W993,公司分析!D$5,2),IF($Y$3="申万三级行业",[1]!s_info_industry_sw_2021(W993,公司分析!D$5,3),IF($Y$3="wind一级行业",[1]!s_info_industry_gics(W993,1),IF($Y$3="wind二级行业",[1]!s_info_industry_gics(W993,2),IF($Y$3="wind三级行业",[1]!s_info_industry_gics(W993,3),IF($Y$3="wind四级行业",[1]!s_info_industry_gics(W993,4),IF($Y$3="证监会门类行业",[1]!s_info_industry_csrc12_n(W993,公司分析!D$5,1),""))))))))</f>
        <v>互联网软件与服务</v>
      </c>
      <c r="Z993" s="298">
        <f>IF(Y993=行业比较!$E$6,ROW(),"")</f>
        <v>993</v>
      </c>
      <c r="AA993" s="125"/>
      <c r="AB993" s="125"/>
      <c r="AC993" s="125"/>
      <c r="AD993" s="125"/>
      <c r="AE993" s="125"/>
      <c r="AF993" s="125"/>
      <c r="AG993" s="125"/>
      <c r="AH993" s="125"/>
      <c r="AI993" s="125"/>
      <c r="AJ993" s="125"/>
      <c r="AK993" s="125"/>
      <c r="AL993" s="125"/>
      <c r="AM993" s="125"/>
      <c r="AN993" s="125"/>
      <c r="AO993" s="125"/>
      <c r="AP993" s="125"/>
    </row>
    <row r="994" spans="2:42" x14ac:dyDescent="0.35">
      <c r="B994" s="125"/>
      <c r="C994" s="125"/>
      <c r="D994" s="125"/>
      <c r="E994" s="125"/>
      <c r="F994" s="125"/>
      <c r="G994" s="125"/>
      <c r="H994" s="125"/>
      <c r="I994" s="269"/>
      <c r="J994" s="134"/>
      <c r="K994" s="134"/>
      <c r="L994" s="134"/>
      <c r="M994" s="134"/>
      <c r="N994" s="286"/>
      <c r="O994" s="286"/>
      <c r="P994" s="125"/>
      <c r="Q994" s="125"/>
      <c r="R994" s="125"/>
      <c r="S994" s="125"/>
      <c r="T994" s="125"/>
      <c r="U994" s="297"/>
      <c r="V994" s="253">
        <f t="shared" si="23"/>
        <v>0</v>
      </c>
      <c r="W994" s="348" t="str">
        <f>IF(板块成分!B996="","",板块成分!B996)</f>
        <v>1277.HK</v>
      </c>
      <c r="X994" s="270" t="str">
        <f>[1]!s_info_name(W994)</f>
        <v>力量发展</v>
      </c>
      <c r="Y994" s="335" t="str">
        <f>IF($Y$3="申万一级行业",[1]!s_info_industry_sw_2021(W994,公司分析!D$5,1),IF($Y$3="申万二级行业",[1]!s_info_industry_sw_2021(W994,公司分析!D$5,2),IF($Y$3="申万三级行业",[1]!s_info_industry_sw_2021(W994,公司分析!D$5,3),IF($Y$3="wind一级行业",[1]!s_info_industry_gics(W994,1),IF($Y$3="wind二级行业",[1]!s_info_industry_gics(W994,2),IF($Y$3="wind三级行业",[1]!s_info_industry_gics(W994,3),IF($Y$3="wind四级行业",[1]!s_info_industry_gics(W994,4),IF($Y$3="证监会门类行业",[1]!s_info_industry_csrc12_n(W994,公司分析!D$5,1),""))))))))</f>
        <v>煤炭与消费用燃料</v>
      </c>
      <c r="Z994" s="298" t="str">
        <f>IF(Y994=行业比较!$E$6,ROW(),"")</f>
        <v/>
      </c>
      <c r="AA994" s="125"/>
      <c r="AB994" s="125"/>
      <c r="AC994" s="125"/>
      <c r="AD994" s="125"/>
      <c r="AE994" s="125"/>
      <c r="AF994" s="125"/>
      <c r="AG994" s="125"/>
      <c r="AH994" s="125"/>
      <c r="AI994" s="125"/>
      <c r="AJ994" s="125"/>
      <c r="AK994" s="125"/>
      <c r="AL994" s="125"/>
      <c r="AM994" s="125"/>
      <c r="AN994" s="125"/>
      <c r="AO994" s="125"/>
      <c r="AP994" s="125"/>
    </row>
    <row r="995" spans="2:42" x14ac:dyDescent="0.35">
      <c r="B995" s="125"/>
      <c r="C995" s="125"/>
      <c r="D995" s="125"/>
      <c r="E995" s="125"/>
      <c r="F995" s="125"/>
      <c r="G995" s="125"/>
      <c r="H995" s="125"/>
      <c r="I995" s="269"/>
      <c r="J995" s="134"/>
      <c r="K995" s="134"/>
      <c r="L995" s="134"/>
      <c r="M995" s="134"/>
      <c r="N995" s="286"/>
      <c r="O995" s="286"/>
      <c r="P995" s="125"/>
      <c r="Q995" s="125"/>
      <c r="R995" s="125"/>
      <c r="S995" s="125"/>
      <c r="T995" s="125"/>
      <c r="U995" s="297"/>
      <c r="V995" s="253">
        <f t="shared" si="23"/>
        <v>0</v>
      </c>
      <c r="W995" s="348" t="str">
        <f>IF(板块成分!B997="","",板块成分!B997)</f>
        <v>1278.HK</v>
      </c>
      <c r="X995" s="270" t="str">
        <f>[1]!s_info_name(W995)</f>
        <v>中国新城镇</v>
      </c>
      <c r="Y995" s="335" t="str">
        <f>IF($Y$3="申万一级行业",[1]!s_info_industry_sw_2021(W995,公司分析!D$5,1),IF($Y$3="申万二级行业",[1]!s_info_industry_sw_2021(W995,公司分析!D$5,2),IF($Y$3="申万三级行业",[1]!s_info_industry_sw_2021(W995,公司分析!D$5,3),IF($Y$3="wind一级行业",[1]!s_info_industry_gics(W995,1),IF($Y$3="wind二级行业",[1]!s_info_industry_gics(W995,2),IF($Y$3="wind三级行业",[1]!s_info_industry_gics(W995,3),IF($Y$3="wind四级行业",[1]!s_info_industry_gics(W995,4),IF($Y$3="证监会门类行业",[1]!s_info_industry_csrc12_n(W995,公司分析!D$5,1),""))))))))</f>
        <v>房地产开发</v>
      </c>
      <c r="Z995" s="298" t="str">
        <f>IF(Y995=行业比较!$E$6,ROW(),"")</f>
        <v/>
      </c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5"/>
      <c r="AK995" s="125"/>
      <c r="AL995" s="125"/>
      <c r="AM995" s="125"/>
      <c r="AN995" s="125"/>
      <c r="AO995" s="125"/>
      <c r="AP995" s="125"/>
    </row>
    <row r="996" spans="2:42" x14ac:dyDescent="0.35">
      <c r="B996" s="125"/>
      <c r="C996" s="125"/>
      <c r="D996" s="125"/>
      <c r="E996" s="125"/>
      <c r="F996" s="125"/>
      <c r="G996" s="125"/>
      <c r="H996" s="125"/>
      <c r="I996" s="269"/>
      <c r="J996" s="134"/>
      <c r="K996" s="134"/>
      <c r="L996" s="134"/>
      <c r="M996" s="134"/>
      <c r="N996" s="286"/>
      <c r="O996" s="286"/>
      <c r="P996" s="125"/>
      <c r="Q996" s="125"/>
      <c r="R996" s="125"/>
      <c r="S996" s="125"/>
      <c r="T996" s="125"/>
      <c r="U996" s="297"/>
      <c r="V996" s="253">
        <f t="shared" si="23"/>
        <v>0</v>
      </c>
      <c r="W996" s="348" t="str">
        <f>IF(板块成分!B998="","",板块成分!B998)</f>
        <v>1280.HK</v>
      </c>
      <c r="X996" s="270" t="str">
        <f>[1]!s_info_name(W996)</f>
        <v>奇点国峰</v>
      </c>
      <c r="Y996" s="335" t="str">
        <f>IF($Y$3="申万一级行业",[1]!s_info_industry_sw_2021(W996,公司分析!D$5,1),IF($Y$3="申万二级行业",[1]!s_info_industry_sw_2021(W996,公司分析!D$5,2),IF($Y$3="申万三级行业",[1]!s_info_industry_sw_2021(W996,公司分析!D$5,3),IF($Y$3="wind一级行业",[1]!s_info_industry_gics(W996,1),IF($Y$3="wind二级行业",[1]!s_info_industry_gics(W996,2),IF($Y$3="wind三级行业",[1]!s_info_industry_gics(W996,3),IF($Y$3="wind四级行业",[1]!s_info_industry_gics(W996,4),IF($Y$3="证监会门类行业",[1]!s_info_industry_csrc12_n(W996,公司分析!D$5,1),""))))))))</f>
        <v>家用电器</v>
      </c>
      <c r="Z996" s="298" t="str">
        <f>IF(Y996=行业比较!$E$6,ROW(),"")</f>
        <v/>
      </c>
      <c r="AA996" s="125"/>
      <c r="AB996" s="125"/>
      <c r="AC996" s="125"/>
      <c r="AD996" s="125"/>
      <c r="AE996" s="125"/>
      <c r="AF996" s="125"/>
      <c r="AG996" s="125"/>
      <c r="AH996" s="125"/>
      <c r="AI996" s="125"/>
      <c r="AJ996" s="125"/>
      <c r="AK996" s="125"/>
      <c r="AL996" s="125"/>
      <c r="AM996" s="125"/>
      <c r="AN996" s="125"/>
      <c r="AO996" s="125"/>
      <c r="AP996" s="125"/>
    </row>
    <row r="997" spans="2:42" x14ac:dyDescent="0.35">
      <c r="B997" s="125"/>
      <c r="C997" s="125"/>
      <c r="D997" s="125"/>
      <c r="E997" s="125"/>
      <c r="F997" s="125"/>
      <c r="G997" s="125"/>
      <c r="H997" s="125"/>
      <c r="I997" s="269"/>
      <c r="J997" s="134"/>
      <c r="K997" s="134"/>
      <c r="L997" s="134"/>
      <c r="M997" s="134"/>
      <c r="N997" s="286"/>
      <c r="O997" s="286"/>
      <c r="P997" s="125"/>
      <c r="Q997" s="125"/>
      <c r="R997" s="125"/>
      <c r="S997" s="125"/>
      <c r="T997" s="125"/>
      <c r="U997" s="297"/>
      <c r="V997" s="253">
        <f t="shared" si="23"/>
        <v>0</v>
      </c>
      <c r="W997" s="348" t="str">
        <f>IF(板块成分!B999="","",板块成分!B999)</f>
        <v>1281.HK</v>
      </c>
      <c r="X997" s="270" t="str">
        <f>[1]!s_info_name(W997)</f>
        <v>鑫达投资控股</v>
      </c>
      <c r="Y997" s="335" t="str">
        <f>IF($Y$3="申万一级行业",[1]!s_info_industry_sw_2021(W997,公司分析!D$5,1),IF($Y$3="申万二级行业",[1]!s_info_industry_sw_2021(W997,公司分析!D$5,2),IF($Y$3="申万三级行业",[1]!s_info_industry_sw_2021(W997,公司分析!D$5,3),IF($Y$3="wind一级行业",[1]!s_info_industry_gics(W997,1),IF($Y$3="wind二级行业",[1]!s_info_industry_gics(W997,2),IF($Y$3="wind三级行业",[1]!s_info_industry_gics(W997,3),IF($Y$3="wind四级行业",[1]!s_info_industry_gics(W997,4),IF($Y$3="证监会门类行业",[1]!s_info_industry_csrc12_n(W997,公司分析!D$5,1),""))))))))</f>
        <v>电力</v>
      </c>
      <c r="Z997" s="298" t="str">
        <f>IF(Y997=行业比较!$E$6,ROW(),"")</f>
        <v/>
      </c>
      <c r="AA997" s="125"/>
      <c r="AB997" s="125"/>
      <c r="AC997" s="125"/>
      <c r="AD997" s="125"/>
      <c r="AE997" s="125"/>
      <c r="AF997" s="125"/>
      <c r="AG997" s="125"/>
      <c r="AH997" s="125"/>
      <c r="AI997" s="125"/>
      <c r="AJ997" s="125"/>
      <c r="AK997" s="125"/>
      <c r="AL997" s="125"/>
      <c r="AM997" s="125"/>
      <c r="AN997" s="125"/>
      <c r="AO997" s="125"/>
      <c r="AP997" s="125"/>
    </row>
    <row r="998" spans="2:42" x14ac:dyDescent="0.35">
      <c r="B998" s="125"/>
      <c r="C998" s="125"/>
      <c r="D998" s="125"/>
      <c r="E998" s="125"/>
      <c r="F998" s="125"/>
      <c r="G998" s="125"/>
      <c r="H998" s="125"/>
      <c r="I998" s="269"/>
      <c r="J998" s="134"/>
      <c r="K998" s="134"/>
      <c r="L998" s="134"/>
      <c r="M998" s="134"/>
      <c r="N998" s="286"/>
      <c r="O998" s="286"/>
      <c r="P998" s="125"/>
      <c r="Q998" s="125"/>
      <c r="R998" s="125"/>
      <c r="S998" s="125"/>
      <c r="T998" s="125"/>
      <c r="U998" s="297"/>
      <c r="V998" s="253">
        <f t="shared" si="23"/>
        <v>0</v>
      </c>
      <c r="W998" s="348" t="str">
        <f>IF(板块成分!B1000="","",板块成分!B1000)</f>
        <v>1282.HK</v>
      </c>
      <c r="X998" s="270" t="str">
        <f>[1]!s_info_name(W998)</f>
        <v>中泽丰</v>
      </c>
      <c r="Y998" s="335" t="str">
        <f>IF($Y$3="申万一级行业",[1]!s_info_industry_sw_2021(W998,公司分析!D$5,1),IF($Y$3="申万二级行业",[1]!s_info_industry_sw_2021(W998,公司分析!D$5,2),IF($Y$3="申万三级行业",[1]!s_info_industry_sw_2021(W998,公司分析!D$5,3),IF($Y$3="wind一级行业",[1]!s_info_industry_gics(W998,1),IF($Y$3="wind二级行业",[1]!s_info_industry_gics(W998,2),IF($Y$3="wind三级行业",[1]!s_info_industry_gics(W998,3),IF($Y$3="wind四级行业",[1]!s_info_industry_gics(W998,4),IF($Y$3="证监会门类行业",[1]!s_info_industry_csrc12_n(W998,公司分析!D$5,1),""))))))))</f>
        <v>其他多元金融服务</v>
      </c>
      <c r="Z998" s="298" t="str">
        <f>IF(Y998=行业比较!$E$6,ROW(),"")</f>
        <v/>
      </c>
      <c r="AA998" s="125"/>
      <c r="AB998" s="125"/>
      <c r="AC998" s="125"/>
      <c r="AD998" s="125"/>
      <c r="AE998" s="125"/>
      <c r="AF998" s="125"/>
      <c r="AG998" s="125"/>
      <c r="AH998" s="125"/>
      <c r="AI998" s="125"/>
      <c r="AJ998" s="125"/>
      <c r="AK998" s="125"/>
      <c r="AL998" s="125"/>
      <c r="AM998" s="125"/>
      <c r="AN998" s="125"/>
      <c r="AO998" s="125"/>
      <c r="AP998" s="125"/>
    </row>
    <row r="999" spans="2:42" x14ac:dyDescent="0.35">
      <c r="B999" s="125"/>
      <c r="C999" s="125"/>
      <c r="D999" s="125"/>
      <c r="E999" s="125"/>
      <c r="F999" s="125"/>
      <c r="G999" s="125"/>
      <c r="H999" s="125"/>
      <c r="I999" s="269"/>
      <c r="J999" s="134"/>
      <c r="K999" s="134"/>
      <c r="L999" s="134"/>
      <c r="M999" s="134"/>
      <c r="N999" s="286"/>
      <c r="O999" s="286"/>
      <c r="P999" s="125"/>
      <c r="Q999" s="125"/>
      <c r="R999" s="125"/>
      <c r="S999" s="125"/>
      <c r="T999" s="125"/>
      <c r="U999" s="297"/>
      <c r="V999" s="253">
        <f t="shared" si="23"/>
        <v>0</v>
      </c>
      <c r="W999" s="348" t="str">
        <f>IF(板块成分!B1001="","",板块成分!B1001)</f>
        <v>1283.HK</v>
      </c>
      <c r="X999" s="270" t="str">
        <f>[1]!s_info_name(W999)</f>
        <v>高升集团控股</v>
      </c>
      <c r="Y999" s="335" t="str">
        <f>IF($Y$3="申万一级行业",[1]!s_info_industry_sw_2021(W999,公司分析!D$5,1),IF($Y$3="申万二级行业",[1]!s_info_industry_sw_2021(W999,公司分析!D$5,2),IF($Y$3="申万三级行业",[1]!s_info_industry_sw_2021(W999,公司分析!D$5,3),IF($Y$3="wind一级行业",[1]!s_info_industry_gics(W999,1),IF($Y$3="wind二级行业",[1]!s_info_industry_gics(W999,2),IF($Y$3="wind三级行业",[1]!s_info_industry_gics(W999,3),IF($Y$3="wind四级行业",[1]!s_info_industry_gics(W999,4),IF($Y$3="证监会门类行业",[1]!s_info_industry_csrc12_n(W999,公司分析!D$5,1),""))))))))</f>
        <v>综合支持服务</v>
      </c>
      <c r="Z999" s="298" t="str">
        <f>IF(Y999=行业比较!$E$6,ROW(),"")</f>
        <v/>
      </c>
      <c r="AA999" s="125"/>
      <c r="AB999" s="125"/>
      <c r="AC999" s="125"/>
      <c r="AD999" s="125"/>
      <c r="AE999" s="125"/>
      <c r="AF999" s="125"/>
      <c r="AG999" s="125"/>
      <c r="AH999" s="125"/>
      <c r="AI999" s="125"/>
      <c r="AJ999" s="125"/>
      <c r="AK999" s="125"/>
      <c r="AL999" s="125"/>
      <c r="AM999" s="125"/>
      <c r="AN999" s="125"/>
      <c r="AO999" s="125"/>
      <c r="AP999" s="125"/>
    </row>
    <row r="1000" spans="2:42" x14ac:dyDescent="0.35">
      <c r="B1000" s="125"/>
      <c r="C1000" s="125"/>
      <c r="D1000" s="125"/>
      <c r="E1000" s="125"/>
      <c r="F1000" s="125"/>
      <c r="G1000" s="125"/>
      <c r="H1000" s="125"/>
      <c r="I1000" s="269"/>
      <c r="J1000" s="134"/>
      <c r="K1000" s="134"/>
      <c r="L1000" s="134"/>
      <c r="M1000" s="134"/>
      <c r="N1000" s="286"/>
      <c r="O1000" s="286"/>
      <c r="P1000" s="125"/>
      <c r="Q1000" s="125"/>
      <c r="R1000" s="125"/>
      <c r="S1000" s="125"/>
      <c r="T1000" s="125"/>
      <c r="U1000" s="297"/>
      <c r="V1000" s="253">
        <f t="shared" si="23"/>
        <v>0</v>
      </c>
      <c r="W1000" s="348" t="str">
        <f>IF(板块成分!B1002="","",板块成分!B1002)</f>
        <v>1284.HK</v>
      </c>
      <c r="X1000" s="270" t="str">
        <f>[1]!s_info_name(W1000)</f>
        <v>新传企划</v>
      </c>
      <c r="Y1000" s="335" t="str">
        <f>IF($Y$3="申万一级行业",[1]!s_info_industry_sw_2021(W1000,公司分析!D$5,1),IF($Y$3="申万二级行业",[1]!s_info_industry_sw_2021(W1000,公司分析!D$5,2),IF($Y$3="申万三级行业",[1]!s_info_industry_sw_2021(W1000,公司分析!D$5,3),IF($Y$3="wind一级行业",[1]!s_info_industry_gics(W1000,1),IF($Y$3="wind二级行业",[1]!s_info_industry_gics(W1000,2),IF($Y$3="wind三级行业",[1]!s_info_industry_gics(W1000,3),IF($Y$3="wind四级行业",[1]!s_info_industry_gics(W1000,4),IF($Y$3="证监会门类行业",[1]!s_info_industry_csrc12_n(W1000,公司分析!D$5,1),""))))))))</f>
        <v>广告</v>
      </c>
      <c r="Z1000" s="298" t="str">
        <f>IF(Y1000=行业比较!$E$6,ROW(),"")</f>
        <v/>
      </c>
      <c r="AA1000" s="125"/>
      <c r="AB1000" s="125"/>
      <c r="AC1000" s="125"/>
      <c r="AD1000" s="125"/>
      <c r="AE1000" s="125"/>
      <c r="AF1000" s="125"/>
      <c r="AG1000" s="125"/>
      <c r="AH1000" s="125"/>
      <c r="AI1000" s="125"/>
      <c r="AJ1000" s="125"/>
      <c r="AK1000" s="125"/>
      <c r="AL1000" s="125"/>
      <c r="AM1000" s="125"/>
      <c r="AN1000" s="125"/>
      <c r="AO1000" s="125"/>
      <c r="AP1000" s="125"/>
    </row>
    <row r="1001" spans="2:42" x14ac:dyDescent="0.35">
      <c r="B1001" s="125"/>
      <c r="C1001" s="125"/>
      <c r="D1001" s="125"/>
      <c r="E1001" s="125"/>
      <c r="F1001" s="125"/>
      <c r="G1001" s="125"/>
      <c r="H1001" s="125"/>
      <c r="I1001" s="269"/>
      <c r="J1001" s="134"/>
      <c r="K1001" s="134"/>
      <c r="L1001" s="134"/>
      <c r="M1001" s="134"/>
      <c r="N1001" s="286"/>
      <c r="O1001" s="286"/>
      <c r="P1001" s="125"/>
      <c r="Q1001" s="125"/>
      <c r="R1001" s="125"/>
      <c r="S1001" s="125"/>
      <c r="T1001" s="125"/>
      <c r="U1001" s="297"/>
      <c r="V1001" s="253">
        <f t="shared" si="23"/>
        <v>0</v>
      </c>
      <c r="W1001" s="348" t="str">
        <f>IF(板块成分!B1003="","",板块成分!B1003)</f>
        <v>1285.HK</v>
      </c>
      <c r="X1001" s="270" t="str">
        <f>[1]!s_info_name(W1001)</f>
        <v>嘉士利集团</v>
      </c>
      <c r="Y1001" s="335" t="str">
        <f>IF($Y$3="申万一级行业",[1]!s_info_industry_sw_2021(W1001,公司分析!D$5,1),IF($Y$3="申万二级行业",[1]!s_info_industry_sw_2021(W1001,公司分析!D$5,2),IF($Y$3="申万三级行业",[1]!s_info_industry_sw_2021(W1001,公司分析!D$5,3),IF($Y$3="wind一级行业",[1]!s_info_industry_gics(W1001,1),IF($Y$3="wind二级行业",[1]!s_info_industry_gics(W1001,2),IF($Y$3="wind三级行业",[1]!s_info_industry_gics(W1001,3),IF($Y$3="wind四级行业",[1]!s_info_industry_gics(W1001,4),IF($Y$3="证监会门类行业",[1]!s_info_industry_csrc12_n(W1001,公司分析!D$5,1),""))))))))</f>
        <v>食品加工与肉类</v>
      </c>
      <c r="Z1001" s="298" t="str">
        <f>IF(Y1001=行业比较!$E$6,ROW(),"")</f>
        <v/>
      </c>
      <c r="AA1001" s="125"/>
      <c r="AB1001" s="125"/>
      <c r="AC1001" s="125"/>
      <c r="AD1001" s="125"/>
      <c r="AE1001" s="125"/>
      <c r="AF1001" s="125"/>
      <c r="AG1001" s="125"/>
      <c r="AH1001" s="125"/>
      <c r="AI1001" s="125"/>
      <c r="AJ1001" s="125"/>
      <c r="AK1001" s="125"/>
      <c r="AL1001" s="125"/>
      <c r="AM1001" s="125"/>
      <c r="AN1001" s="125"/>
      <c r="AO1001" s="125"/>
      <c r="AP1001" s="125"/>
    </row>
    <row r="1002" spans="2:42" x14ac:dyDescent="0.35">
      <c r="B1002" s="125"/>
      <c r="C1002" s="125"/>
      <c r="D1002" s="125"/>
      <c r="E1002" s="125"/>
      <c r="F1002" s="125"/>
      <c r="G1002" s="125"/>
      <c r="H1002" s="125"/>
      <c r="I1002" s="269"/>
      <c r="J1002" s="134"/>
      <c r="K1002" s="134"/>
      <c r="L1002" s="134"/>
      <c r="M1002" s="134"/>
      <c r="N1002" s="286"/>
      <c r="O1002" s="286"/>
      <c r="P1002" s="125"/>
      <c r="Q1002" s="125"/>
      <c r="R1002" s="125"/>
      <c r="S1002" s="125"/>
      <c r="T1002" s="125"/>
      <c r="U1002" s="297"/>
      <c r="V1002" s="253">
        <f t="shared" si="23"/>
        <v>0</v>
      </c>
      <c r="W1002" s="348" t="str">
        <f>IF(板块成分!B1004="","",板块成分!B1004)</f>
        <v>1286.HK</v>
      </c>
      <c r="X1002" s="270" t="str">
        <f>[1]!s_info_name(W1002)</f>
        <v>鹰普精密</v>
      </c>
      <c r="Y1002" s="335" t="str">
        <f>IF($Y$3="申万一级行业",[1]!s_info_industry_sw_2021(W1002,公司分析!D$5,1),IF($Y$3="申万二级行业",[1]!s_info_industry_sw_2021(W1002,公司分析!D$5,2),IF($Y$3="申万三级行业",[1]!s_info_industry_sw_2021(W1002,公司分析!D$5,3),IF($Y$3="wind一级行业",[1]!s_info_industry_gics(W1002,1),IF($Y$3="wind二级行业",[1]!s_info_industry_gics(W1002,2),IF($Y$3="wind三级行业",[1]!s_info_industry_gics(W1002,3),IF($Y$3="wind四级行业",[1]!s_info_industry_gics(W1002,4),IF($Y$3="证监会门类行业",[1]!s_info_industry_csrc12_n(W1002,公司分析!D$5,1),""))))))))</f>
        <v>工业机械</v>
      </c>
      <c r="Z1002" s="298" t="str">
        <f>IF(Y1002=行业比较!$E$6,ROW(),"")</f>
        <v/>
      </c>
      <c r="AA1002" s="125"/>
      <c r="AB1002" s="125"/>
      <c r="AC1002" s="125"/>
      <c r="AD1002" s="125"/>
      <c r="AE1002" s="125"/>
      <c r="AF1002" s="125"/>
      <c r="AG1002" s="125"/>
      <c r="AH1002" s="125"/>
      <c r="AI1002" s="125"/>
      <c r="AJ1002" s="125"/>
      <c r="AK1002" s="125"/>
      <c r="AL1002" s="125"/>
      <c r="AM1002" s="125"/>
      <c r="AN1002" s="125"/>
      <c r="AO1002" s="125"/>
      <c r="AP1002" s="125"/>
    </row>
    <row r="1003" spans="2:42" x14ac:dyDescent="0.35">
      <c r="B1003" s="125"/>
      <c r="C1003" s="125"/>
      <c r="D1003" s="125"/>
      <c r="E1003" s="125"/>
      <c r="F1003" s="125"/>
      <c r="G1003" s="125"/>
      <c r="H1003" s="125"/>
      <c r="I1003" s="269"/>
      <c r="J1003" s="134"/>
      <c r="K1003" s="134"/>
      <c r="L1003" s="134"/>
      <c r="M1003" s="134"/>
      <c r="N1003" s="286"/>
      <c r="O1003" s="286"/>
      <c r="P1003" s="125"/>
      <c r="Q1003" s="125"/>
      <c r="R1003" s="125"/>
      <c r="S1003" s="125"/>
      <c r="T1003" s="125"/>
      <c r="U1003" s="297"/>
      <c r="V1003" s="253">
        <f t="shared" si="23"/>
        <v>0</v>
      </c>
      <c r="W1003" s="348" t="str">
        <f>IF(板块成分!B1005="","",板块成分!B1005)</f>
        <v>1288.HK</v>
      </c>
      <c r="X1003" s="270" t="str">
        <f>[1]!s_info_name(W1003)</f>
        <v>农业银行</v>
      </c>
      <c r="Y1003" s="335" t="str">
        <f>IF($Y$3="申万一级行业",[1]!s_info_industry_sw_2021(W1003,公司分析!D$5,1),IF($Y$3="申万二级行业",[1]!s_info_industry_sw_2021(W1003,公司分析!D$5,2),IF($Y$3="申万三级行业",[1]!s_info_industry_sw_2021(W1003,公司分析!D$5,3),IF($Y$3="wind一级行业",[1]!s_info_industry_gics(W1003,1),IF($Y$3="wind二级行业",[1]!s_info_industry_gics(W1003,2),IF($Y$3="wind三级行业",[1]!s_info_industry_gics(W1003,3),IF($Y$3="wind四级行业",[1]!s_info_industry_gics(W1003,4),IF($Y$3="证监会门类行业",[1]!s_info_industry_csrc12_n(W1003,公司分析!D$5,1),""))))))))</f>
        <v>多元化银行</v>
      </c>
      <c r="Z1003" s="298" t="str">
        <f>IF(Y1003=行业比较!$E$6,ROW(),"")</f>
        <v/>
      </c>
      <c r="AA1003" s="125"/>
      <c r="AB1003" s="125"/>
      <c r="AC1003" s="125"/>
      <c r="AD1003" s="125"/>
      <c r="AE1003" s="125"/>
      <c r="AF1003" s="125"/>
      <c r="AG1003" s="125"/>
      <c r="AH1003" s="125"/>
      <c r="AI1003" s="125"/>
      <c r="AJ1003" s="125"/>
      <c r="AK1003" s="125"/>
      <c r="AL1003" s="125"/>
      <c r="AM1003" s="125"/>
      <c r="AN1003" s="125"/>
      <c r="AO1003" s="125"/>
      <c r="AP1003" s="125"/>
    </row>
    <row r="1004" spans="2:42" x14ac:dyDescent="0.35">
      <c r="B1004" s="125"/>
      <c r="C1004" s="125"/>
      <c r="D1004" s="125"/>
      <c r="E1004" s="125"/>
      <c r="F1004" s="125"/>
      <c r="G1004" s="125"/>
      <c r="H1004" s="125"/>
      <c r="I1004" s="269"/>
      <c r="J1004" s="134"/>
      <c r="K1004" s="134"/>
      <c r="L1004" s="134"/>
      <c r="M1004" s="134"/>
      <c r="N1004" s="286"/>
      <c r="O1004" s="286"/>
      <c r="P1004" s="125"/>
      <c r="Q1004" s="125"/>
      <c r="R1004" s="125"/>
      <c r="S1004" s="125"/>
      <c r="T1004" s="125"/>
      <c r="U1004" s="297"/>
      <c r="V1004" s="253">
        <f t="shared" si="23"/>
        <v>0</v>
      </c>
      <c r="W1004" s="348" t="str">
        <f>IF(板块成分!B1006="","",板块成分!B1006)</f>
        <v>1289.HK</v>
      </c>
      <c r="X1004" s="270" t="str">
        <f>[1]!s_info_name(W1004)</f>
        <v>盛力达科技</v>
      </c>
      <c r="Y1004" s="335" t="str">
        <f>IF($Y$3="申万一级行业",[1]!s_info_industry_sw_2021(W1004,公司分析!D$5,1),IF($Y$3="申万二级行业",[1]!s_info_industry_sw_2021(W1004,公司分析!D$5,2),IF($Y$3="申万三级行业",[1]!s_info_industry_sw_2021(W1004,公司分析!D$5,3),IF($Y$3="wind一级行业",[1]!s_info_industry_gics(W1004,1),IF($Y$3="wind二级行业",[1]!s_info_industry_gics(W1004,2),IF($Y$3="wind三级行业",[1]!s_info_industry_gics(W1004,3),IF($Y$3="wind四级行业",[1]!s_info_industry_gics(W1004,4),IF($Y$3="证监会门类行业",[1]!s_info_industry_csrc12_n(W1004,公司分析!D$5,1),""))))))))</f>
        <v>工业机械</v>
      </c>
      <c r="Z1004" s="298" t="str">
        <f>IF(Y1004=行业比较!$E$6,ROW(),"")</f>
        <v/>
      </c>
      <c r="AA1004" s="125"/>
      <c r="AB1004" s="125"/>
      <c r="AC1004" s="125"/>
      <c r="AD1004" s="125"/>
      <c r="AE1004" s="125"/>
      <c r="AF1004" s="125"/>
      <c r="AG1004" s="125"/>
      <c r="AH1004" s="125"/>
      <c r="AI1004" s="125"/>
      <c r="AJ1004" s="125"/>
      <c r="AK1004" s="125"/>
      <c r="AL1004" s="125"/>
      <c r="AM1004" s="125"/>
      <c r="AN1004" s="125"/>
      <c r="AO1004" s="125"/>
      <c r="AP1004" s="125"/>
    </row>
    <row r="1005" spans="2:42" x14ac:dyDescent="0.35">
      <c r="B1005" s="125"/>
      <c r="C1005" s="125"/>
      <c r="D1005" s="125"/>
      <c r="E1005" s="125"/>
      <c r="F1005" s="125"/>
      <c r="G1005" s="125"/>
      <c r="H1005" s="125"/>
      <c r="I1005" s="269"/>
      <c r="J1005" s="134"/>
      <c r="K1005" s="134"/>
      <c r="L1005" s="134"/>
      <c r="M1005" s="134"/>
      <c r="N1005" s="286"/>
      <c r="O1005" s="286"/>
      <c r="P1005" s="125"/>
      <c r="Q1005" s="125"/>
      <c r="R1005" s="125"/>
      <c r="S1005" s="125"/>
      <c r="T1005" s="125"/>
      <c r="U1005" s="297"/>
      <c r="V1005" s="253">
        <f t="shared" si="23"/>
        <v>0</v>
      </c>
      <c r="W1005" s="348" t="str">
        <f>IF(板块成分!B1007="","",板块成分!B1007)</f>
        <v>1290.HK</v>
      </c>
      <c r="X1005" s="270" t="str">
        <f>[1]!s_info_name(W1005)</f>
        <v>中国汇融</v>
      </c>
      <c r="Y1005" s="335" t="str">
        <f>IF($Y$3="申万一级行业",[1]!s_info_industry_sw_2021(W1005,公司分析!D$5,1),IF($Y$3="申万二级行业",[1]!s_info_industry_sw_2021(W1005,公司分析!D$5,2),IF($Y$3="申万三级行业",[1]!s_info_industry_sw_2021(W1005,公司分析!D$5,3),IF($Y$3="wind一级行业",[1]!s_info_industry_gics(W1005,1),IF($Y$3="wind二级行业",[1]!s_info_industry_gics(W1005,2),IF($Y$3="wind三级行业",[1]!s_info_industry_gics(W1005,3),IF($Y$3="wind四级行业",[1]!s_info_industry_gics(W1005,4),IF($Y$3="证监会门类行业",[1]!s_info_industry_csrc12_n(W1005,公司分析!D$5,1),""))))))))</f>
        <v>消费信贷</v>
      </c>
      <c r="Z1005" s="298" t="str">
        <f>IF(Y1005=行业比较!$E$6,ROW(),"")</f>
        <v/>
      </c>
      <c r="AA1005" s="125"/>
      <c r="AB1005" s="125"/>
      <c r="AC1005" s="125"/>
      <c r="AD1005" s="125"/>
      <c r="AE1005" s="125"/>
      <c r="AF1005" s="125"/>
      <c r="AG1005" s="125"/>
      <c r="AH1005" s="125"/>
      <c r="AI1005" s="125"/>
      <c r="AJ1005" s="125"/>
      <c r="AK1005" s="125"/>
      <c r="AL1005" s="125"/>
      <c r="AM1005" s="125"/>
      <c r="AN1005" s="125"/>
      <c r="AO1005" s="125"/>
      <c r="AP1005" s="125"/>
    </row>
    <row r="1006" spans="2:42" x14ac:dyDescent="0.35">
      <c r="B1006" s="125"/>
      <c r="C1006" s="125"/>
      <c r="D1006" s="125"/>
      <c r="E1006" s="125"/>
      <c r="F1006" s="125"/>
      <c r="G1006" s="125"/>
      <c r="H1006" s="125"/>
      <c r="I1006" s="269"/>
      <c r="J1006" s="134"/>
      <c r="K1006" s="134"/>
      <c r="L1006" s="134"/>
      <c r="M1006" s="134"/>
      <c r="N1006" s="286"/>
      <c r="O1006" s="286"/>
      <c r="P1006" s="125"/>
      <c r="Q1006" s="125"/>
      <c r="R1006" s="125"/>
      <c r="S1006" s="125"/>
      <c r="T1006" s="125"/>
      <c r="U1006" s="297"/>
      <c r="V1006" s="253">
        <f t="shared" si="23"/>
        <v>0</v>
      </c>
      <c r="W1006" s="348" t="str">
        <f>IF(板块成分!B1008="","",板块成分!B1008)</f>
        <v>1292.HK</v>
      </c>
      <c r="X1006" s="270" t="str">
        <f>[1]!s_info_name(W1006)</f>
        <v>长安民生物流</v>
      </c>
      <c r="Y1006" s="335" t="str">
        <f>IF($Y$3="申万一级行业",[1]!s_info_industry_sw_2021(W1006,公司分析!D$5,1),IF($Y$3="申万二级行业",[1]!s_info_industry_sw_2021(W1006,公司分析!D$5,2),IF($Y$3="申万三级行业",[1]!s_info_industry_sw_2021(W1006,公司分析!D$5,3),IF($Y$3="wind一级行业",[1]!s_info_industry_gics(W1006,1),IF($Y$3="wind二级行业",[1]!s_info_industry_gics(W1006,2),IF($Y$3="wind三级行业",[1]!s_info_industry_gics(W1006,3),IF($Y$3="wind四级行业",[1]!s_info_industry_gics(W1006,4),IF($Y$3="证监会门类行业",[1]!s_info_industry_csrc12_n(W1006,公司分析!D$5,1),""))))))))</f>
        <v>航空货运与物流</v>
      </c>
      <c r="Z1006" s="298" t="str">
        <f>IF(Y1006=行业比较!$E$6,ROW(),"")</f>
        <v/>
      </c>
      <c r="AA1006" s="125"/>
      <c r="AB1006" s="125"/>
      <c r="AC1006" s="125"/>
      <c r="AD1006" s="125"/>
      <c r="AE1006" s="125"/>
      <c r="AF1006" s="125"/>
      <c r="AG1006" s="125"/>
      <c r="AH1006" s="125"/>
      <c r="AI1006" s="125"/>
      <c r="AJ1006" s="125"/>
      <c r="AK1006" s="125"/>
      <c r="AL1006" s="125"/>
      <c r="AM1006" s="125"/>
      <c r="AN1006" s="125"/>
      <c r="AO1006" s="125"/>
      <c r="AP1006" s="125"/>
    </row>
    <row r="1007" spans="2:42" x14ac:dyDescent="0.35">
      <c r="B1007" s="125"/>
      <c r="C1007" s="125"/>
      <c r="D1007" s="125"/>
      <c r="E1007" s="125"/>
      <c r="F1007" s="125"/>
      <c r="G1007" s="125"/>
      <c r="H1007" s="125"/>
      <c r="I1007" s="269"/>
      <c r="J1007" s="134"/>
      <c r="K1007" s="134"/>
      <c r="L1007" s="134"/>
      <c r="M1007" s="134"/>
      <c r="N1007" s="286"/>
      <c r="O1007" s="286"/>
      <c r="P1007" s="125"/>
      <c r="Q1007" s="125"/>
      <c r="R1007" s="125"/>
      <c r="S1007" s="125"/>
      <c r="T1007" s="125"/>
      <c r="U1007" s="297"/>
      <c r="V1007" s="253">
        <f t="shared" si="23"/>
        <v>0</v>
      </c>
      <c r="W1007" s="348" t="str">
        <f>IF(板块成分!B1009="","",板块成分!B1009)</f>
        <v>1293.HK</v>
      </c>
      <c r="X1007" s="270" t="str">
        <f>[1]!s_info_name(W1007)</f>
        <v>广汇宝信</v>
      </c>
      <c r="Y1007" s="335" t="str">
        <f>IF($Y$3="申万一级行业",[1]!s_info_industry_sw_2021(W1007,公司分析!D$5,1),IF($Y$3="申万二级行业",[1]!s_info_industry_sw_2021(W1007,公司分析!D$5,2),IF($Y$3="申万三级行业",[1]!s_info_industry_sw_2021(W1007,公司分析!D$5,3),IF($Y$3="wind一级行业",[1]!s_info_industry_gics(W1007,1),IF($Y$3="wind二级行业",[1]!s_info_industry_gics(W1007,2),IF($Y$3="wind三级行业",[1]!s_info_industry_gics(W1007,3),IF($Y$3="wind四级行业",[1]!s_info_industry_gics(W1007,4),IF($Y$3="证监会门类行业",[1]!s_info_industry_csrc12_n(W1007,公司分析!D$5,1),""))))))))</f>
        <v>汽车零售</v>
      </c>
      <c r="Z1007" s="298" t="str">
        <f>IF(Y1007=行业比较!$E$6,ROW(),"")</f>
        <v/>
      </c>
      <c r="AA1007" s="125"/>
      <c r="AB1007" s="125"/>
      <c r="AC1007" s="125"/>
      <c r="AD1007" s="125"/>
      <c r="AE1007" s="125"/>
      <c r="AF1007" s="125"/>
      <c r="AG1007" s="125"/>
      <c r="AH1007" s="125"/>
      <c r="AI1007" s="125"/>
      <c r="AJ1007" s="125"/>
      <c r="AK1007" s="125"/>
      <c r="AL1007" s="125"/>
      <c r="AM1007" s="125"/>
      <c r="AN1007" s="125"/>
      <c r="AO1007" s="125"/>
      <c r="AP1007" s="125"/>
    </row>
    <row r="1008" spans="2:42" x14ac:dyDescent="0.35">
      <c r="B1008" s="125"/>
      <c r="C1008" s="125"/>
      <c r="D1008" s="125"/>
      <c r="E1008" s="125"/>
      <c r="F1008" s="125"/>
      <c r="G1008" s="125"/>
      <c r="H1008" s="125"/>
      <c r="I1008" s="269"/>
      <c r="J1008" s="134"/>
      <c r="K1008" s="134"/>
      <c r="L1008" s="134"/>
      <c r="M1008" s="134"/>
      <c r="N1008" s="286"/>
      <c r="O1008" s="286"/>
      <c r="P1008" s="125"/>
      <c r="Q1008" s="125"/>
      <c r="R1008" s="125"/>
      <c r="S1008" s="125"/>
      <c r="T1008" s="125"/>
      <c r="U1008" s="297"/>
      <c r="V1008" s="253">
        <f t="shared" si="23"/>
        <v>0</v>
      </c>
      <c r="W1008" s="348" t="str">
        <f>IF(板块成分!B1010="","",板块成分!B1010)</f>
        <v>1298.HK</v>
      </c>
      <c r="X1008" s="270" t="str">
        <f>[1]!s_info_name(W1008)</f>
        <v>云能国际</v>
      </c>
      <c r="Y1008" s="335" t="str">
        <f>IF($Y$3="申万一级行业",[1]!s_info_industry_sw_2021(W1008,公司分析!D$5,1),IF($Y$3="申万二级行业",[1]!s_info_industry_sw_2021(W1008,公司分析!D$5,2),IF($Y$3="申万三级行业",[1]!s_info_industry_sw_2021(W1008,公司分析!D$5,3),IF($Y$3="wind一级行业",[1]!s_info_industry_gics(W1008,1),IF($Y$3="wind二级行业",[1]!s_info_industry_gics(W1008,2),IF($Y$3="wind三级行业",[1]!s_info_industry_gics(W1008,3),IF($Y$3="wind四级行业",[1]!s_info_industry_gics(W1008,4),IF($Y$3="证监会门类行业",[1]!s_info_industry_csrc12_n(W1008,公司分析!D$5,1),""))))))))</f>
        <v>贸易公司与工业品经销商</v>
      </c>
      <c r="Z1008" s="298" t="str">
        <f>IF(Y1008=行业比较!$E$6,ROW(),"")</f>
        <v/>
      </c>
      <c r="AA1008" s="125"/>
      <c r="AB1008" s="125"/>
      <c r="AC1008" s="125"/>
      <c r="AD1008" s="125"/>
      <c r="AE1008" s="125"/>
      <c r="AF1008" s="125"/>
      <c r="AG1008" s="125"/>
      <c r="AH1008" s="125"/>
      <c r="AI1008" s="125"/>
      <c r="AJ1008" s="125"/>
      <c r="AK1008" s="125"/>
      <c r="AL1008" s="125"/>
      <c r="AM1008" s="125"/>
      <c r="AN1008" s="125"/>
      <c r="AO1008" s="125"/>
      <c r="AP1008" s="125"/>
    </row>
    <row r="1009" spans="2:42" x14ac:dyDescent="0.35">
      <c r="B1009" s="125"/>
      <c r="C1009" s="125"/>
      <c r="D1009" s="125"/>
      <c r="E1009" s="125"/>
      <c r="F1009" s="125"/>
      <c r="G1009" s="125"/>
      <c r="H1009" s="125"/>
      <c r="I1009" s="269"/>
      <c r="J1009" s="134"/>
      <c r="K1009" s="134"/>
      <c r="L1009" s="134"/>
      <c r="M1009" s="134"/>
      <c r="N1009" s="286"/>
      <c r="O1009" s="286"/>
      <c r="P1009" s="125"/>
      <c r="Q1009" s="125"/>
      <c r="R1009" s="125"/>
      <c r="S1009" s="125"/>
      <c r="T1009" s="125"/>
      <c r="U1009" s="297"/>
      <c r="V1009" s="253">
        <f t="shared" si="23"/>
        <v>0</v>
      </c>
      <c r="W1009" s="348" t="str">
        <f>IF(板块成分!B1011="","",板块成分!B1011)</f>
        <v>1299.HK</v>
      </c>
      <c r="X1009" s="270" t="str">
        <f>[1]!s_info_name(W1009)</f>
        <v>友邦保险</v>
      </c>
      <c r="Y1009" s="335" t="str">
        <f>IF($Y$3="申万一级行业",[1]!s_info_industry_sw_2021(W1009,公司分析!D$5,1),IF($Y$3="申万二级行业",[1]!s_info_industry_sw_2021(W1009,公司分析!D$5,2),IF($Y$3="申万三级行业",[1]!s_info_industry_sw_2021(W1009,公司分析!D$5,3),IF($Y$3="wind一级行业",[1]!s_info_industry_gics(W1009,1),IF($Y$3="wind二级行业",[1]!s_info_industry_gics(W1009,2),IF($Y$3="wind三级行业",[1]!s_info_industry_gics(W1009,3),IF($Y$3="wind四级行业",[1]!s_info_industry_gics(W1009,4),IF($Y$3="证监会门类行业",[1]!s_info_industry_csrc12_n(W1009,公司分析!D$5,1),""))))))))</f>
        <v>人寿与健康保险</v>
      </c>
      <c r="Z1009" s="298" t="str">
        <f>IF(Y1009=行业比较!$E$6,ROW(),"")</f>
        <v/>
      </c>
      <c r="AA1009" s="125"/>
      <c r="AB1009" s="125"/>
      <c r="AC1009" s="125"/>
      <c r="AD1009" s="125"/>
      <c r="AE1009" s="125"/>
      <c r="AF1009" s="125"/>
      <c r="AG1009" s="125"/>
      <c r="AH1009" s="125"/>
      <c r="AI1009" s="125"/>
      <c r="AJ1009" s="125"/>
      <c r="AK1009" s="125"/>
      <c r="AL1009" s="125"/>
      <c r="AM1009" s="125"/>
      <c r="AN1009" s="125"/>
      <c r="AO1009" s="125"/>
      <c r="AP1009" s="125"/>
    </row>
    <row r="1010" spans="2:42" x14ac:dyDescent="0.35">
      <c r="B1010" s="125"/>
      <c r="C1010" s="125"/>
      <c r="D1010" s="125"/>
      <c r="E1010" s="125"/>
      <c r="F1010" s="125"/>
      <c r="G1010" s="125"/>
      <c r="H1010" s="125"/>
      <c r="I1010" s="269"/>
      <c r="J1010" s="134"/>
      <c r="K1010" s="134"/>
      <c r="L1010" s="134"/>
      <c r="M1010" s="134"/>
      <c r="N1010" s="286"/>
      <c r="O1010" s="286"/>
      <c r="P1010" s="125"/>
      <c r="Q1010" s="125"/>
      <c r="R1010" s="125"/>
      <c r="S1010" s="125"/>
      <c r="T1010" s="125"/>
      <c r="U1010" s="297"/>
      <c r="V1010" s="253">
        <f t="shared" si="23"/>
        <v>0</v>
      </c>
      <c r="W1010" s="348" t="str">
        <f>IF(板块成分!B1012="","",板块成分!B1012)</f>
        <v>1300.HK</v>
      </c>
      <c r="X1010" s="270" t="str">
        <f>[1]!s_info_name(W1010)</f>
        <v>俊知集团</v>
      </c>
      <c r="Y1010" s="335" t="str">
        <f>IF($Y$3="申万一级行业",[1]!s_info_industry_sw_2021(W1010,公司分析!D$5,1),IF($Y$3="申万二级行业",[1]!s_info_industry_sw_2021(W1010,公司分析!D$5,2),IF($Y$3="申万三级行业",[1]!s_info_industry_sw_2021(W1010,公司分析!D$5,3),IF($Y$3="wind一级行业",[1]!s_info_industry_gics(W1010,1),IF($Y$3="wind二级行业",[1]!s_info_industry_gics(W1010,2),IF($Y$3="wind三级行业",[1]!s_info_industry_gics(W1010,3),IF($Y$3="wind四级行业",[1]!s_info_industry_gics(W1010,4),IF($Y$3="证监会门类行业",[1]!s_info_industry_csrc12_n(W1010,公司分析!D$5,1),""))))))))</f>
        <v>通信设备</v>
      </c>
      <c r="Z1010" s="298" t="str">
        <f>IF(Y1010=行业比较!$E$6,ROW(),"")</f>
        <v/>
      </c>
      <c r="AA1010" s="125"/>
      <c r="AB1010" s="125"/>
      <c r="AC1010" s="125"/>
      <c r="AD1010" s="125"/>
      <c r="AE1010" s="125"/>
      <c r="AF1010" s="125"/>
      <c r="AG1010" s="125"/>
      <c r="AH1010" s="125"/>
      <c r="AI1010" s="125"/>
      <c r="AJ1010" s="125"/>
      <c r="AK1010" s="125"/>
      <c r="AL1010" s="125"/>
      <c r="AM1010" s="125"/>
      <c r="AN1010" s="125"/>
      <c r="AO1010" s="125"/>
      <c r="AP1010" s="125"/>
    </row>
    <row r="1011" spans="2:42" x14ac:dyDescent="0.35">
      <c r="B1011" s="125"/>
      <c r="C1011" s="125"/>
      <c r="D1011" s="125"/>
      <c r="E1011" s="125"/>
      <c r="F1011" s="125"/>
      <c r="G1011" s="125"/>
      <c r="H1011" s="125"/>
      <c r="I1011" s="269"/>
      <c r="J1011" s="134"/>
      <c r="K1011" s="134"/>
      <c r="L1011" s="134"/>
      <c r="M1011" s="134"/>
      <c r="N1011" s="286"/>
      <c r="O1011" s="286"/>
      <c r="P1011" s="125"/>
      <c r="Q1011" s="125"/>
      <c r="R1011" s="125"/>
      <c r="S1011" s="125"/>
      <c r="T1011" s="125"/>
      <c r="U1011" s="297"/>
      <c r="V1011" s="253">
        <f t="shared" si="23"/>
        <v>0</v>
      </c>
      <c r="W1011" s="348" t="str">
        <f>IF(板块成分!B1013="","",板块成分!B1013)</f>
        <v>1301.HK</v>
      </c>
      <c r="X1011" s="270" t="str">
        <f>[1]!s_info_name(W1011)</f>
        <v>德基科技控股</v>
      </c>
      <c r="Y1011" s="335" t="str">
        <f>IF($Y$3="申万一级行业",[1]!s_info_industry_sw_2021(W1011,公司分析!D$5,1),IF($Y$3="申万二级行业",[1]!s_info_industry_sw_2021(W1011,公司分析!D$5,2),IF($Y$3="申万三级行业",[1]!s_info_industry_sw_2021(W1011,公司分析!D$5,3),IF($Y$3="wind一级行业",[1]!s_info_industry_gics(W1011,1),IF($Y$3="wind二级行业",[1]!s_info_industry_gics(W1011,2),IF($Y$3="wind三级行业",[1]!s_info_industry_gics(W1011,3),IF($Y$3="wind四级行业",[1]!s_info_industry_gics(W1011,4),IF($Y$3="证监会门类行业",[1]!s_info_industry_csrc12_n(W1011,公司分析!D$5,1),""))))))))</f>
        <v>建筑机械与重型卡车</v>
      </c>
      <c r="Z1011" s="298" t="str">
        <f>IF(Y1011=行业比较!$E$6,ROW(),"")</f>
        <v/>
      </c>
      <c r="AA1011" s="125"/>
      <c r="AB1011" s="125"/>
      <c r="AC1011" s="125"/>
      <c r="AD1011" s="125"/>
      <c r="AE1011" s="125"/>
      <c r="AF1011" s="125"/>
      <c r="AG1011" s="125"/>
      <c r="AH1011" s="125"/>
      <c r="AI1011" s="125"/>
      <c r="AJ1011" s="125"/>
      <c r="AK1011" s="125"/>
      <c r="AL1011" s="125"/>
      <c r="AM1011" s="125"/>
      <c r="AN1011" s="125"/>
      <c r="AO1011" s="125"/>
      <c r="AP1011" s="125"/>
    </row>
    <row r="1012" spans="2:42" x14ac:dyDescent="0.35">
      <c r="B1012" s="125"/>
      <c r="C1012" s="125"/>
      <c r="D1012" s="125"/>
      <c r="E1012" s="125"/>
      <c r="F1012" s="125"/>
      <c r="G1012" s="125"/>
      <c r="H1012" s="125"/>
      <c r="I1012" s="269"/>
      <c r="J1012" s="134"/>
      <c r="K1012" s="134"/>
      <c r="L1012" s="134"/>
      <c r="M1012" s="134"/>
      <c r="N1012" s="286"/>
      <c r="O1012" s="286"/>
      <c r="P1012" s="125"/>
      <c r="Q1012" s="125"/>
      <c r="R1012" s="125"/>
      <c r="S1012" s="125"/>
      <c r="T1012" s="125"/>
      <c r="U1012" s="297"/>
      <c r="V1012" s="253">
        <f t="shared" si="23"/>
        <v>0</v>
      </c>
      <c r="W1012" s="348" t="str">
        <f>IF(板块成分!B1014="","",板块成分!B1014)</f>
        <v>1302.HK</v>
      </c>
      <c r="X1012" s="270" t="str">
        <f>[1]!s_info_name(W1012)</f>
        <v>先健科技</v>
      </c>
      <c r="Y1012" s="335" t="str">
        <f>IF($Y$3="申万一级行业",[1]!s_info_industry_sw_2021(W1012,公司分析!D$5,1),IF($Y$3="申万二级行业",[1]!s_info_industry_sw_2021(W1012,公司分析!D$5,2),IF($Y$3="申万三级行业",[1]!s_info_industry_sw_2021(W1012,公司分析!D$5,3),IF($Y$3="wind一级行业",[1]!s_info_industry_gics(W1012,1),IF($Y$3="wind二级行业",[1]!s_info_industry_gics(W1012,2),IF($Y$3="wind三级行业",[1]!s_info_industry_gics(W1012,3),IF($Y$3="wind四级行业",[1]!s_info_industry_gics(W1012,4),IF($Y$3="证监会门类行业",[1]!s_info_industry_csrc12_n(W1012,公司分析!D$5,1),""))))))))</f>
        <v>医疗保健设备</v>
      </c>
      <c r="Z1012" s="298" t="str">
        <f>IF(Y1012=行业比较!$E$6,ROW(),"")</f>
        <v/>
      </c>
      <c r="AA1012" s="125"/>
      <c r="AB1012" s="125"/>
      <c r="AC1012" s="125"/>
      <c r="AD1012" s="125"/>
      <c r="AE1012" s="125"/>
      <c r="AF1012" s="125"/>
      <c r="AG1012" s="125"/>
      <c r="AH1012" s="125"/>
      <c r="AI1012" s="125"/>
      <c r="AJ1012" s="125"/>
      <c r="AK1012" s="125"/>
      <c r="AL1012" s="125"/>
      <c r="AM1012" s="125"/>
      <c r="AN1012" s="125"/>
      <c r="AO1012" s="125"/>
      <c r="AP1012" s="125"/>
    </row>
    <row r="1013" spans="2:42" x14ac:dyDescent="0.35">
      <c r="B1013" s="125"/>
      <c r="C1013" s="125"/>
      <c r="D1013" s="125"/>
      <c r="E1013" s="125"/>
      <c r="F1013" s="125"/>
      <c r="G1013" s="125"/>
      <c r="H1013" s="125"/>
      <c r="I1013" s="269"/>
      <c r="J1013" s="134"/>
      <c r="K1013" s="134"/>
      <c r="L1013" s="134"/>
      <c r="M1013" s="134"/>
      <c r="N1013" s="286"/>
      <c r="O1013" s="286"/>
      <c r="P1013" s="125"/>
      <c r="Q1013" s="125"/>
      <c r="R1013" s="125"/>
      <c r="S1013" s="125"/>
      <c r="T1013" s="125"/>
      <c r="U1013" s="297"/>
      <c r="V1013" s="253">
        <f t="shared" si="23"/>
        <v>0</v>
      </c>
      <c r="W1013" s="348" t="str">
        <f>IF(板块成分!B1015="","",板块成分!B1015)</f>
        <v>1303.HK</v>
      </c>
      <c r="X1013" s="270" t="str">
        <f>[1]!s_info_name(W1013)</f>
        <v>汇力资源</v>
      </c>
      <c r="Y1013" s="335" t="str">
        <f>IF($Y$3="申万一级行业",[1]!s_info_industry_sw_2021(W1013,公司分析!D$5,1),IF($Y$3="申万二级行业",[1]!s_info_industry_sw_2021(W1013,公司分析!D$5,2),IF($Y$3="申万三级行业",[1]!s_info_industry_sw_2021(W1013,公司分析!D$5,3),IF($Y$3="wind一级行业",[1]!s_info_industry_gics(W1013,1),IF($Y$3="wind二级行业",[1]!s_info_industry_gics(W1013,2),IF($Y$3="wind三级行业",[1]!s_info_industry_gics(W1013,3),IF($Y$3="wind四级行业",[1]!s_info_industry_gics(W1013,4),IF($Y$3="证监会门类行业",[1]!s_info_industry_csrc12_n(W1013,公司分析!D$5,1),""))))))))</f>
        <v>煤炭与消费用燃料</v>
      </c>
      <c r="Z1013" s="298" t="str">
        <f>IF(Y1013=行业比较!$E$6,ROW(),"")</f>
        <v/>
      </c>
      <c r="AA1013" s="125"/>
      <c r="AB1013" s="125"/>
      <c r="AC1013" s="125"/>
      <c r="AD1013" s="125"/>
      <c r="AE1013" s="125"/>
      <c r="AF1013" s="125"/>
      <c r="AG1013" s="125"/>
      <c r="AH1013" s="125"/>
      <c r="AI1013" s="125"/>
      <c r="AJ1013" s="125"/>
      <c r="AK1013" s="125"/>
      <c r="AL1013" s="125"/>
      <c r="AM1013" s="125"/>
      <c r="AN1013" s="125"/>
      <c r="AO1013" s="125"/>
      <c r="AP1013" s="125"/>
    </row>
    <row r="1014" spans="2:42" x14ac:dyDescent="0.35">
      <c r="B1014" s="125"/>
      <c r="C1014" s="125"/>
      <c r="D1014" s="125"/>
      <c r="E1014" s="125"/>
      <c r="F1014" s="125"/>
      <c r="G1014" s="125"/>
      <c r="H1014" s="125"/>
      <c r="I1014" s="269"/>
      <c r="J1014" s="134"/>
      <c r="K1014" s="134"/>
      <c r="L1014" s="134"/>
      <c r="M1014" s="134"/>
      <c r="N1014" s="286"/>
      <c r="O1014" s="286"/>
      <c r="P1014" s="125"/>
      <c r="Q1014" s="125"/>
      <c r="R1014" s="125"/>
      <c r="S1014" s="125"/>
      <c r="T1014" s="125"/>
      <c r="U1014" s="297"/>
      <c r="V1014" s="253">
        <f t="shared" si="23"/>
        <v>0</v>
      </c>
      <c r="W1014" s="348" t="str">
        <f>IF(板块成分!B1016="","",板块成分!B1016)</f>
        <v>1305.HK</v>
      </c>
      <c r="X1014" s="270" t="str">
        <f>[1]!s_info_name(W1014)</f>
        <v>伟志控股</v>
      </c>
      <c r="Y1014" s="335" t="str">
        <f>IF($Y$3="申万一级行业",[1]!s_info_industry_sw_2021(W1014,公司分析!D$5,1),IF($Y$3="申万二级行业",[1]!s_info_industry_sw_2021(W1014,公司分析!D$5,2),IF($Y$3="申万三级行业",[1]!s_info_industry_sw_2021(W1014,公司分析!D$5,3),IF($Y$3="wind一级行业",[1]!s_info_industry_gics(W1014,1),IF($Y$3="wind二级行业",[1]!s_info_industry_gics(W1014,2),IF($Y$3="wind三级行业",[1]!s_info_industry_gics(W1014,3),IF($Y$3="wind四级行业",[1]!s_info_industry_gics(W1014,4),IF($Y$3="证监会门类行业",[1]!s_info_industry_csrc12_n(W1014,公司分析!D$5,1),""))))))))</f>
        <v>半导体产品</v>
      </c>
      <c r="Z1014" s="298" t="str">
        <f>IF(Y1014=行业比较!$E$6,ROW(),"")</f>
        <v/>
      </c>
      <c r="AA1014" s="125"/>
      <c r="AB1014" s="125"/>
      <c r="AC1014" s="125"/>
      <c r="AD1014" s="125"/>
      <c r="AE1014" s="125"/>
      <c r="AF1014" s="125"/>
      <c r="AG1014" s="125"/>
      <c r="AH1014" s="125"/>
      <c r="AI1014" s="125"/>
      <c r="AJ1014" s="125"/>
      <c r="AK1014" s="125"/>
      <c r="AL1014" s="125"/>
      <c r="AM1014" s="125"/>
      <c r="AN1014" s="125"/>
      <c r="AO1014" s="125"/>
      <c r="AP1014" s="125"/>
    </row>
    <row r="1015" spans="2:42" x14ac:dyDescent="0.35">
      <c r="B1015" s="125"/>
      <c r="C1015" s="125"/>
      <c r="D1015" s="125"/>
      <c r="E1015" s="125"/>
      <c r="F1015" s="125"/>
      <c r="G1015" s="125"/>
      <c r="H1015" s="125"/>
      <c r="I1015" s="269"/>
      <c r="J1015" s="134"/>
      <c r="K1015" s="134"/>
      <c r="L1015" s="134"/>
      <c r="M1015" s="134"/>
      <c r="N1015" s="286"/>
      <c r="O1015" s="286"/>
      <c r="P1015" s="125"/>
      <c r="Q1015" s="125"/>
      <c r="R1015" s="125"/>
      <c r="S1015" s="125"/>
      <c r="T1015" s="125"/>
      <c r="U1015" s="297"/>
      <c r="V1015" s="253">
        <f t="shared" si="23"/>
        <v>0</v>
      </c>
      <c r="W1015" s="348" t="str">
        <f>IF(板块成分!B1017="","",板块成分!B1017)</f>
        <v>1308.HK</v>
      </c>
      <c r="X1015" s="270" t="str">
        <f>[1]!s_info_name(W1015)</f>
        <v>海丰国际</v>
      </c>
      <c r="Y1015" s="335" t="str">
        <f>IF($Y$3="申万一级行业",[1]!s_info_industry_sw_2021(W1015,公司分析!D$5,1),IF($Y$3="申万二级行业",[1]!s_info_industry_sw_2021(W1015,公司分析!D$5,2),IF($Y$3="申万三级行业",[1]!s_info_industry_sw_2021(W1015,公司分析!D$5,3),IF($Y$3="wind一级行业",[1]!s_info_industry_gics(W1015,1),IF($Y$3="wind二级行业",[1]!s_info_industry_gics(W1015,2),IF($Y$3="wind三级行业",[1]!s_info_industry_gics(W1015,3),IF($Y$3="wind四级行业",[1]!s_info_industry_gics(W1015,4),IF($Y$3="证监会门类行业",[1]!s_info_industry_csrc12_n(W1015,公司分析!D$5,1),""))))))))</f>
        <v>海运</v>
      </c>
      <c r="Z1015" s="298" t="str">
        <f>IF(Y1015=行业比较!$E$6,ROW(),"")</f>
        <v/>
      </c>
      <c r="AA1015" s="125"/>
      <c r="AB1015" s="125"/>
      <c r="AC1015" s="125"/>
      <c r="AD1015" s="125"/>
      <c r="AE1015" s="125"/>
      <c r="AF1015" s="125"/>
      <c r="AG1015" s="125"/>
      <c r="AH1015" s="125"/>
      <c r="AI1015" s="125"/>
      <c r="AJ1015" s="125"/>
      <c r="AK1015" s="125"/>
      <c r="AL1015" s="125"/>
      <c r="AM1015" s="125"/>
      <c r="AN1015" s="125"/>
      <c r="AO1015" s="125"/>
      <c r="AP1015" s="125"/>
    </row>
    <row r="1016" spans="2:42" x14ac:dyDescent="0.35">
      <c r="B1016" s="125"/>
      <c r="C1016" s="125"/>
      <c r="D1016" s="125"/>
      <c r="E1016" s="125"/>
      <c r="F1016" s="125"/>
      <c r="G1016" s="125"/>
      <c r="H1016" s="125"/>
      <c r="I1016" s="269"/>
      <c r="J1016" s="134"/>
      <c r="K1016" s="134"/>
      <c r="L1016" s="134"/>
      <c r="M1016" s="134"/>
      <c r="N1016" s="286"/>
      <c r="O1016" s="286"/>
      <c r="P1016" s="125"/>
      <c r="Q1016" s="125"/>
      <c r="R1016" s="125"/>
      <c r="S1016" s="125"/>
      <c r="T1016" s="125"/>
      <c r="U1016" s="297"/>
      <c r="V1016" s="253">
        <f t="shared" si="23"/>
        <v>0</v>
      </c>
      <c r="W1016" s="348" t="str">
        <f>IF(板块成分!B1018="","",板块成分!B1018)</f>
        <v>1310.HK</v>
      </c>
      <c r="X1016" s="270" t="str">
        <f>[1]!s_info_name(W1016)</f>
        <v>香港宽频</v>
      </c>
      <c r="Y1016" s="335" t="str">
        <f>IF($Y$3="申万一级行业",[1]!s_info_industry_sw_2021(W1016,公司分析!D$5,1),IF($Y$3="申万二级行业",[1]!s_info_industry_sw_2021(W1016,公司分析!D$5,2),IF($Y$3="申万三级行业",[1]!s_info_industry_sw_2021(W1016,公司分析!D$5,3),IF($Y$3="wind一级行业",[1]!s_info_industry_gics(W1016,1),IF($Y$3="wind二级行业",[1]!s_info_industry_gics(W1016,2),IF($Y$3="wind三级行业",[1]!s_info_industry_gics(W1016,3),IF($Y$3="wind四级行业",[1]!s_info_industry_gics(W1016,4),IF($Y$3="证监会门类行业",[1]!s_info_industry_csrc12_n(W1016,公司分析!D$5,1),""))))))))</f>
        <v>非传统电信运营商</v>
      </c>
      <c r="Z1016" s="298" t="str">
        <f>IF(Y1016=行业比较!$E$6,ROW(),"")</f>
        <v/>
      </c>
      <c r="AA1016" s="125"/>
      <c r="AB1016" s="125"/>
      <c r="AC1016" s="125"/>
      <c r="AD1016" s="125"/>
      <c r="AE1016" s="125"/>
      <c r="AF1016" s="125"/>
      <c r="AG1016" s="125"/>
      <c r="AH1016" s="125"/>
      <c r="AI1016" s="125"/>
      <c r="AJ1016" s="125"/>
      <c r="AK1016" s="125"/>
      <c r="AL1016" s="125"/>
      <c r="AM1016" s="125"/>
      <c r="AN1016" s="125"/>
      <c r="AO1016" s="125"/>
      <c r="AP1016" s="125"/>
    </row>
    <row r="1017" spans="2:42" x14ac:dyDescent="0.35">
      <c r="B1017" s="125"/>
      <c r="C1017" s="125"/>
      <c r="D1017" s="125"/>
      <c r="E1017" s="125"/>
      <c r="F1017" s="125"/>
      <c r="G1017" s="125"/>
      <c r="H1017" s="125"/>
      <c r="I1017" s="269"/>
      <c r="J1017" s="134"/>
      <c r="K1017" s="134"/>
      <c r="L1017" s="134"/>
      <c r="M1017" s="134"/>
      <c r="N1017" s="286"/>
      <c r="O1017" s="286"/>
      <c r="P1017" s="125"/>
      <c r="Q1017" s="125"/>
      <c r="R1017" s="125"/>
      <c r="S1017" s="125"/>
      <c r="T1017" s="125"/>
      <c r="U1017" s="297"/>
      <c r="V1017" s="253">
        <f t="shared" si="23"/>
        <v>0</v>
      </c>
      <c r="W1017" s="348" t="str">
        <f>IF(板块成分!B1019="","",板块成分!B1019)</f>
        <v>1312.HK</v>
      </c>
      <c r="X1017" s="270" t="str">
        <f>[1]!s_info_name(W1017)</f>
        <v>华控康泰</v>
      </c>
      <c r="Y1017" s="335" t="str">
        <f>IF($Y$3="申万一级行业",[1]!s_info_industry_sw_2021(W1017,公司分析!D$5,1),IF($Y$3="申万二级行业",[1]!s_info_industry_sw_2021(W1017,公司分析!D$5,2),IF($Y$3="申万三级行业",[1]!s_info_industry_sw_2021(W1017,公司分析!D$5,3),IF($Y$3="wind一级行业",[1]!s_info_industry_gics(W1017,1),IF($Y$3="wind二级行业",[1]!s_info_industry_gics(W1017,2),IF($Y$3="wind三级行业",[1]!s_info_industry_gics(W1017,3),IF($Y$3="wind四级行业",[1]!s_info_industry_gics(W1017,4),IF($Y$3="证监会门类行业",[1]!s_info_industry_csrc12_n(W1017,公司分析!D$5,1),""))))))))</f>
        <v>生物科技</v>
      </c>
      <c r="Z1017" s="298" t="str">
        <f>IF(Y1017=行业比较!$E$6,ROW(),"")</f>
        <v/>
      </c>
      <c r="AA1017" s="125"/>
      <c r="AB1017" s="125"/>
      <c r="AC1017" s="125"/>
      <c r="AD1017" s="125"/>
      <c r="AE1017" s="125"/>
      <c r="AF1017" s="125"/>
      <c r="AG1017" s="125"/>
      <c r="AH1017" s="125"/>
      <c r="AI1017" s="125"/>
      <c r="AJ1017" s="125"/>
      <c r="AK1017" s="125"/>
      <c r="AL1017" s="125"/>
      <c r="AM1017" s="125"/>
      <c r="AN1017" s="125"/>
      <c r="AO1017" s="125"/>
      <c r="AP1017" s="125"/>
    </row>
    <row r="1018" spans="2:42" x14ac:dyDescent="0.35">
      <c r="B1018" s="125"/>
      <c r="C1018" s="125"/>
      <c r="D1018" s="125"/>
      <c r="E1018" s="125"/>
      <c r="F1018" s="125"/>
      <c r="G1018" s="125"/>
      <c r="H1018" s="125"/>
      <c r="I1018" s="269"/>
      <c r="J1018" s="134"/>
      <c r="K1018" s="134"/>
      <c r="L1018" s="134"/>
      <c r="M1018" s="134"/>
      <c r="N1018" s="286"/>
      <c r="O1018" s="286"/>
      <c r="P1018" s="125"/>
      <c r="Q1018" s="125"/>
      <c r="R1018" s="125"/>
      <c r="S1018" s="125"/>
      <c r="T1018" s="125"/>
      <c r="U1018" s="297"/>
      <c r="V1018" s="253">
        <f t="shared" si="23"/>
        <v>0</v>
      </c>
      <c r="W1018" s="348" t="str">
        <f>IF(板块成分!B1020="","",板块成分!B1020)</f>
        <v>1313.HK</v>
      </c>
      <c r="X1018" s="270" t="str">
        <f>[1]!s_info_name(W1018)</f>
        <v>华润建材科技</v>
      </c>
      <c r="Y1018" s="335" t="str">
        <f>IF($Y$3="申万一级行业",[1]!s_info_industry_sw_2021(W1018,公司分析!D$5,1),IF($Y$3="申万二级行业",[1]!s_info_industry_sw_2021(W1018,公司分析!D$5,2),IF($Y$3="申万三级行业",[1]!s_info_industry_sw_2021(W1018,公司分析!D$5,3),IF($Y$3="wind一级行业",[1]!s_info_industry_gics(W1018,1),IF($Y$3="wind二级行业",[1]!s_info_industry_gics(W1018,2),IF($Y$3="wind三级行业",[1]!s_info_industry_gics(W1018,3),IF($Y$3="wind四级行业",[1]!s_info_industry_gics(W1018,4),IF($Y$3="证监会门类行业",[1]!s_info_industry_csrc12_n(W1018,公司分析!D$5,1),""))))))))</f>
        <v>建材</v>
      </c>
      <c r="Z1018" s="298" t="str">
        <f>IF(Y1018=行业比较!$E$6,ROW(),"")</f>
        <v/>
      </c>
      <c r="AA1018" s="125"/>
      <c r="AB1018" s="125"/>
      <c r="AC1018" s="125"/>
      <c r="AD1018" s="125"/>
      <c r="AE1018" s="125"/>
      <c r="AF1018" s="125"/>
      <c r="AG1018" s="125"/>
      <c r="AH1018" s="125"/>
      <c r="AI1018" s="125"/>
      <c r="AJ1018" s="125"/>
      <c r="AK1018" s="125"/>
      <c r="AL1018" s="125"/>
      <c r="AM1018" s="125"/>
      <c r="AN1018" s="125"/>
      <c r="AO1018" s="125"/>
      <c r="AP1018" s="125"/>
    </row>
    <row r="1019" spans="2:42" x14ac:dyDescent="0.35">
      <c r="B1019" s="125"/>
      <c r="C1019" s="125"/>
      <c r="D1019" s="125"/>
      <c r="E1019" s="125"/>
      <c r="F1019" s="125"/>
      <c r="G1019" s="125"/>
      <c r="H1019" s="125"/>
      <c r="I1019" s="269"/>
      <c r="J1019" s="134"/>
      <c r="K1019" s="134"/>
      <c r="L1019" s="134"/>
      <c r="M1019" s="134"/>
      <c r="N1019" s="286"/>
      <c r="O1019" s="286"/>
      <c r="P1019" s="125"/>
      <c r="Q1019" s="125"/>
      <c r="R1019" s="125"/>
      <c r="S1019" s="125"/>
      <c r="T1019" s="125"/>
      <c r="U1019" s="297"/>
      <c r="V1019" s="253">
        <f t="shared" si="23"/>
        <v>0</v>
      </c>
      <c r="W1019" s="348" t="str">
        <f>IF(板块成分!B1021="","",板块成分!B1021)</f>
        <v>1314.HK</v>
      </c>
      <c r="X1019" s="270" t="str">
        <f>[1]!s_info_name(W1019)</f>
        <v>翠华控股</v>
      </c>
      <c r="Y1019" s="335" t="str">
        <f>IF($Y$3="申万一级行业",[1]!s_info_industry_sw_2021(W1019,公司分析!D$5,1),IF($Y$3="申万二级行业",[1]!s_info_industry_sw_2021(W1019,公司分析!D$5,2),IF($Y$3="申万三级行业",[1]!s_info_industry_sw_2021(W1019,公司分析!D$5,3),IF($Y$3="wind一级行业",[1]!s_info_industry_gics(W1019,1),IF($Y$3="wind二级行业",[1]!s_info_industry_gics(W1019,2),IF($Y$3="wind三级行业",[1]!s_info_industry_gics(W1019,3),IF($Y$3="wind四级行业",[1]!s_info_industry_gics(W1019,4),IF($Y$3="证监会门类行业",[1]!s_info_industry_csrc12_n(W1019,公司分析!D$5,1),""))))))))</f>
        <v>餐馆</v>
      </c>
      <c r="Z1019" s="298" t="str">
        <f>IF(Y1019=行业比较!$E$6,ROW(),"")</f>
        <v/>
      </c>
      <c r="AA1019" s="125"/>
      <c r="AB1019" s="125"/>
      <c r="AC1019" s="125"/>
      <c r="AD1019" s="125"/>
      <c r="AE1019" s="125"/>
      <c r="AF1019" s="125"/>
      <c r="AG1019" s="125"/>
      <c r="AH1019" s="125"/>
      <c r="AI1019" s="125"/>
      <c r="AJ1019" s="125"/>
      <c r="AK1019" s="125"/>
      <c r="AL1019" s="125"/>
      <c r="AM1019" s="125"/>
      <c r="AN1019" s="125"/>
      <c r="AO1019" s="125"/>
      <c r="AP1019" s="125"/>
    </row>
    <row r="1020" spans="2:42" x14ac:dyDescent="0.35">
      <c r="B1020" s="125"/>
      <c r="C1020" s="125"/>
      <c r="D1020" s="125"/>
      <c r="E1020" s="125"/>
      <c r="F1020" s="125"/>
      <c r="G1020" s="125"/>
      <c r="H1020" s="125"/>
      <c r="I1020" s="269"/>
      <c r="J1020" s="134"/>
      <c r="K1020" s="134"/>
      <c r="L1020" s="134"/>
      <c r="M1020" s="134"/>
      <c r="N1020" s="286"/>
      <c r="O1020" s="286"/>
      <c r="P1020" s="125"/>
      <c r="Q1020" s="125"/>
      <c r="R1020" s="125"/>
      <c r="S1020" s="125"/>
      <c r="T1020" s="125"/>
      <c r="U1020" s="297"/>
      <c r="V1020" s="253">
        <f t="shared" si="23"/>
        <v>0</v>
      </c>
      <c r="W1020" s="348" t="str">
        <f>IF(板块成分!B1022="","",板块成分!B1022)</f>
        <v>1315.HK</v>
      </c>
      <c r="X1020" s="270" t="str">
        <f>[1]!s_info_name(W1020)</f>
        <v>绿色经济</v>
      </c>
      <c r="Y1020" s="335" t="str">
        <f>IF($Y$3="申万一级行业",[1]!s_info_industry_sw_2021(W1020,公司分析!D$5,1),IF($Y$3="申万二级行业",[1]!s_info_industry_sw_2021(W1020,公司分析!D$5,2),IF($Y$3="申万三级行业",[1]!s_info_industry_sw_2021(W1020,公司分析!D$5,3),IF($Y$3="wind一级行业",[1]!s_info_industry_gics(W1020,1),IF($Y$3="wind二级行业",[1]!s_info_industry_gics(W1020,2),IF($Y$3="wind三级行业",[1]!s_info_industry_gics(W1020,3),IF($Y$3="wind四级行业",[1]!s_info_industry_gics(W1020,4),IF($Y$3="证监会门类行业",[1]!s_info_industry_csrc12_n(W1020,公司分析!D$5,1),""))))))))</f>
        <v>建筑与工程</v>
      </c>
      <c r="Z1020" s="298" t="str">
        <f>IF(Y1020=行业比较!$E$6,ROW(),"")</f>
        <v/>
      </c>
      <c r="AA1020" s="125"/>
      <c r="AB1020" s="125"/>
      <c r="AC1020" s="125"/>
      <c r="AD1020" s="125"/>
      <c r="AE1020" s="125"/>
      <c r="AF1020" s="125"/>
      <c r="AG1020" s="125"/>
      <c r="AH1020" s="125"/>
      <c r="AI1020" s="125"/>
      <c r="AJ1020" s="125"/>
      <c r="AK1020" s="125"/>
      <c r="AL1020" s="125"/>
      <c r="AM1020" s="125"/>
      <c r="AN1020" s="125"/>
      <c r="AO1020" s="125"/>
      <c r="AP1020" s="125"/>
    </row>
    <row r="1021" spans="2:42" x14ac:dyDescent="0.35">
      <c r="B1021" s="125"/>
      <c r="C1021" s="125"/>
      <c r="D1021" s="125"/>
      <c r="E1021" s="125"/>
      <c r="F1021" s="125"/>
      <c r="G1021" s="125"/>
      <c r="H1021" s="125"/>
      <c r="I1021" s="269"/>
      <c r="J1021" s="134"/>
      <c r="K1021" s="134"/>
      <c r="L1021" s="134"/>
      <c r="M1021" s="134"/>
      <c r="N1021" s="286"/>
      <c r="O1021" s="286"/>
      <c r="P1021" s="125"/>
      <c r="Q1021" s="125"/>
      <c r="R1021" s="125"/>
      <c r="S1021" s="125"/>
      <c r="T1021" s="125"/>
      <c r="U1021" s="297"/>
      <c r="V1021" s="253">
        <f t="shared" si="23"/>
        <v>0</v>
      </c>
      <c r="W1021" s="348" t="str">
        <f>IF(板块成分!B1023="","",板块成分!B1023)</f>
        <v>1316.HK</v>
      </c>
      <c r="X1021" s="270" t="str">
        <f>[1]!s_info_name(W1021)</f>
        <v>耐世特</v>
      </c>
      <c r="Y1021" s="335" t="str">
        <f>IF($Y$3="申万一级行业",[1]!s_info_industry_sw_2021(W1021,公司分析!D$5,1),IF($Y$3="申万二级行业",[1]!s_info_industry_sw_2021(W1021,公司分析!D$5,2),IF($Y$3="申万三级行业",[1]!s_info_industry_sw_2021(W1021,公司分析!D$5,3),IF($Y$3="wind一级行业",[1]!s_info_industry_gics(W1021,1),IF($Y$3="wind二级行业",[1]!s_info_industry_gics(W1021,2),IF($Y$3="wind三级行业",[1]!s_info_industry_gics(W1021,3),IF($Y$3="wind四级行业",[1]!s_info_industry_gics(W1021,4),IF($Y$3="证监会门类行业",[1]!s_info_industry_csrc12_n(W1021,公司分析!D$5,1),""))))))))</f>
        <v>机动车零配件与设备</v>
      </c>
      <c r="Z1021" s="298" t="str">
        <f>IF(Y1021=行业比较!$E$6,ROW(),"")</f>
        <v/>
      </c>
      <c r="AA1021" s="125"/>
      <c r="AB1021" s="125"/>
      <c r="AC1021" s="125"/>
      <c r="AD1021" s="125"/>
      <c r="AE1021" s="125"/>
      <c r="AF1021" s="125"/>
      <c r="AG1021" s="125"/>
      <c r="AH1021" s="125"/>
      <c r="AI1021" s="125"/>
      <c r="AJ1021" s="125"/>
      <c r="AK1021" s="125"/>
      <c r="AL1021" s="125"/>
      <c r="AM1021" s="125"/>
      <c r="AN1021" s="125"/>
      <c r="AO1021" s="125"/>
      <c r="AP1021" s="125"/>
    </row>
    <row r="1022" spans="2:42" x14ac:dyDescent="0.35">
      <c r="B1022" s="125"/>
      <c r="C1022" s="125"/>
      <c r="D1022" s="125"/>
      <c r="E1022" s="125"/>
      <c r="F1022" s="125"/>
      <c r="G1022" s="125"/>
      <c r="H1022" s="125"/>
      <c r="I1022" s="269"/>
      <c r="J1022" s="134"/>
      <c r="K1022" s="134"/>
      <c r="L1022" s="134"/>
      <c r="M1022" s="134"/>
      <c r="N1022" s="286"/>
      <c r="O1022" s="286"/>
      <c r="P1022" s="125"/>
      <c r="Q1022" s="125"/>
      <c r="R1022" s="125"/>
      <c r="S1022" s="125"/>
      <c r="T1022" s="125"/>
      <c r="U1022" s="297"/>
      <c r="V1022" s="253">
        <f t="shared" si="23"/>
        <v>0</v>
      </c>
      <c r="W1022" s="348" t="str">
        <f>IF(板块成分!B1024="","",板块成分!B1024)</f>
        <v>1317.HK</v>
      </c>
      <c r="X1022" s="270" t="str">
        <f>[1]!s_info_name(W1022)</f>
        <v>枫叶教育</v>
      </c>
      <c r="Y1022" s="335" t="str">
        <f>IF($Y$3="申万一级行业",[1]!s_info_industry_sw_2021(W1022,公司分析!D$5,1),IF($Y$3="申万二级行业",[1]!s_info_industry_sw_2021(W1022,公司分析!D$5,2),IF($Y$3="申万三级行业",[1]!s_info_industry_sw_2021(W1022,公司分析!D$5,3),IF($Y$3="wind一级行业",[1]!s_info_industry_gics(W1022,1),IF($Y$3="wind二级行业",[1]!s_info_industry_gics(W1022,2),IF($Y$3="wind三级行业",[1]!s_info_industry_gics(W1022,3),IF($Y$3="wind四级行业",[1]!s_info_industry_gics(W1022,4),IF($Y$3="证监会门类行业",[1]!s_info_industry_csrc12_n(W1022,公司分析!D$5,1),""))))))))</f>
        <v>教育服务</v>
      </c>
      <c r="Z1022" s="298" t="str">
        <f>IF(Y1022=行业比较!$E$6,ROW(),"")</f>
        <v/>
      </c>
      <c r="AA1022" s="125"/>
      <c r="AB1022" s="125"/>
      <c r="AC1022" s="125"/>
      <c r="AD1022" s="125"/>
      <c r="AE1022" s="125"/>
      <c r="AF1022" s="125"/>
      <c r="AG1022" s="125"/>
      <c r="AH1022" s="125"/>
      <c r="AI1022" s="125"/>
      <c r="AJ1022" s="125"/>
      <c r="AK1022" s="125"/>
      <c r="AL1022" s="125"/>
      <c r="AM1022" s="125"/>
      <c r="AN1022" s="125"/>
      <c r="AO1022" s="125"/>
      <c r="AP1022" s="125"/>
    </row>
    <row r="1023" spans="2:42" x14ac:dyDescent="0.35">
      <c r="B1023" s="125"/>
      <c r="C1023" s="125"/>
      <c r="D1023" s="125"/>
      <c r="E1023" s="125"/>
      <c r="F1023" s="125"/>
      <c r="G1023" s="125"/>
      <c r="H1023" s="125"/>
      <c r="I1023" s="269"/>
      <c r="J1023" s="134"/>
      <c r="K1023" s="134"/>
      <c r="L1023" s="134"/>
      <c r="M1023" s="134"/>
      <c r="N1023" s="286"/>
      <c r="O1023" s="286"/>
      <c r="P1023" s="125"/>
      <c r="Q1023" s="125"/>
      <c r="R1023" s="125"/>
      <c r="S1023" s="125"/>
      <c r="T1023" s="125"/>
      <c r="U1023" s="297"/>
      <c r="V1023" s="253">
        <f t="shared" si="23"/>
        <v>0</v>
      </c>
      <c r="W1023" s="348" t="str">
        <f>IF(板块成分!B1025="","",板块成分!B1025)</f>
        <v>1319.HK</v>
      </c>
      <c r="X1023" s="270" t="str">
        <f>[1]!s_info_name(W1023)</f>
        <v>霭华押业信贷</v>
      </c>
      <c r="Y1023" s="335" t="str">
        <f>IF($Y$3="申万一级行业",[1]!s_info_industry_sw_2021(W1023,公司分析!D$5,1),IF($Y$3="申万二级行业",[1]!s_info_industry_sw_2021(W1023,公司分析!D$5,2),IF($Y$3="申万三级行业",[1]!s_info_industry_sw_2021(W1023,公司分析!D$5,3),IF($Y$3="wind一级行业",[1]!s_info_industry_gics(W1023,1),IF($Y$3="wind二级行业",[1]!s_info_industry_gics(W1023,2),IF($Y$3="wind三级行业",[1]!s_info_industry_gics(W1023,3),IF($Y$3="wind四级行业",[1]!s_info_industry_gics(W1023,4),IF($Y$3="证监会门类行业",[1]!s_info_industry_csrc12_n(W1023,公司分析!D$5,1),""))))))))</f>
        <v>消费信贷</v>
      </c>
      <c r="Z1023" s="298" t="str">
        <f>IF(Y1023=行业比较!$E$6,ROW(),"")</f>
        <v/>
      </c>
      <c r="AA1023" s="125"/>
      <c r="AB1023" s="125"/>
      <c r="AC1023" s="125"/>
      <c r="AD1023" s="125"/>
      <c r="AE1023" s="125"/>
      <c r="AF1023" s="125"/>
      <c r="AG1023" s="125"/>
      <c r="AH1023" s="125"/>
      <c r="AI1023" s="125"/>
      <c r="AJ1023" s="125"/>
      <c r="AK1023" s="125"/>
      <c r="AL1023" s="125"/>
      <c r="AM1023" s="125"/>
      <c r="AN1023" s="125"/>
      <c r="AO1023" s="125"/>
      <c r="AP1023" s="125"/>
    </row>
    <row r="1024" spans="2:42" x14ac:dyDescent="0.35">
      <c r="B1024" s="125"/>
      <c r="C1024" s="125"/>
      <c r="D1024" s="125"/>
      <c r="E1024" s="125"/>
      <c r="F1024" s="125"/>
      <c r="G1024" s="125"/>
      <c r="H1024" s="125"/>
      <c r="I1024" s="269"/>
      <c r="J1024" s="134"/>
      <c r="K1024" s="134"/>
      <c r="L1024" s="134"/>
      <c r="M1024" s="134"/>
      <c r="N1024" s="286"/>
      <c r="O1024" s="286"/>
      <c r="P1024" s="125"/>
      <c r="Q1024" s="125"/>
      <c r="R1024" s="125"/>
      <c r="S1024" s="125"/>
      <c r="T1024" s="125"/>
      <c r="U1024" s="297"/>
      <c r="V1024" s="253">
        <f t="shared" si="23"/>
        <v>0</v>
      </c>
      <c r="W1024" s="348" t="str">
        <f>IF(板块成分!B1026="","",板块成分!B1026)</f>
        <v>1321.HK</v>
      </c>
      <c r="X1024" s="270" t="str">
        <f>[1]!s_info_name(W1024)</f>
        <v>中国新城市</v>
      </c>
      <c r="Y1024" s="335" t="str">
        <f>IF($Y$3="申万一级行业",[1]!s_info_industry_sw_2021(W1024,公司分析!D$5,1),IF($Y$3="申万二级行业",[1]!s_info_industry_sw_2021(W1024,公司分析!D$5,2),IF($Y$3="申万三级行业",[1]!s_info_industry_sw_2021(W1024,公司分析!D$5,3),IF($Y$3="wind一级行业",[1]!s_info_industry_gics(W1024,1),IF($Y$3="wind二级行业",[1]!s_info_industry_gics(W1024,2),IF($Y$3="wind三级行业",[1]!s_info_industry_gics(W1024,3),IF($Y$3="wind四级行业",[1]!s_info_industry_gics(W1024,4),IF($Y$3="证监会门类行业",[1]!s_info_industry_csrc12_n(W1024,公司分析!D$5,1),""))))))))</f>
        <v>多样化房地产活动</v>
      </c>
      <c r="Z1024" s="298" t="str">
        <f>IF(Y1024=行业比较!$E$6,ROW(),"")</f>
        <v/>
      </c>
      <c r="AA1024" s="125"/>
      <c r="AB1024" s="125"/>
      <c r="AC1024" s="125"/>
      <c r="AD1024" s="125"/>
      <c r="AE1024" s="125"/>
      <c r="AF1024" s="125"/>
      <c r="AG1024" s="125"/>
      <c r="AH1024" s="125"/>
      <c r="AI1024" s="125"/>
      <c r="AJ1024" s="125"/>
      <c r="AK1024" s="125"/>
      <c r="AL1024" s="125"/>
      <c r="AM1024" s="125"/>
      <c r="AN1024" s="125"/>
      <c r="AO1024" s="125"/>
      <c r="AP1024" s="125"/>
    </row>
    <row r="1025" spans="2:42" x14ac:dyDescent="0.35">
      <c r="B1025" s="125"/>
      <c r="C1025" s="125"/>
      <c r="D1025" s="125"/>
      <c r="E1025" s="125"/>
      <c r="F1025" s="125"/>
      <c r="G1025" s="125"/>
      <c r="H1025" s="125"/>
      <c r="I1025" s="269"/>
      <c r="J1025" s="134"/>
      <c r="K1025" s="134"/>
      <c r="L1025" s="134"/>
      <c r="M1025" s="134"/>
      <c r="N1025" s="286"/>
      <c r="O1025" s="286"/>
      <c r="P1025" s="125"/>
      <c r="Q1025" s="125"/>
      <c r="R1025" s="125"/>
      <c r="S1025" s="125"/>
      <c r="T1025" s="125"/>
      <c r="U1025" s="297"/>
      <c r="V1025" s="253">
        <f t="shared" si="23"/>
        <v>0</v>
      </c>
      <c r="W1025" s="348" t="str">
        <f>IF(板块成分!B1027="","",板块成分!B1027)</f>
        <v>1323.HK</v>
      </c>
      <c r="X1025" s="270" t="str">
        <f>[1]!s_info_name(W1025)</f>
        <v>华盛国际控股</v>
      </c>
      <c r="Y1025" s="335" t="str">
        <f>IF($Y$3="申万一级行业",[1]!s_info_industry_sw_2021(W1025,公司分析!D$5,1),IF($Y$3="申万二级行业",[1]!s_info_industry_sw_2021(W1025,公司分析!D$5,2),IF($Y$3="申万三级行业",[1]!s_info_industry_sw_2021(W1025,公司分析!D$5,3),IF($Y$3="wind一级行业",[1]!s_info_industry_gics(W1025,1),IF($Y$3="wind二级行业",[1]!s_info_industry_gics(W1025,2),IF($Y$3="wind三级行业",[1]!s_info_industry_gics(W1025,3),IF($Y$3="wind四级行业",[1]!s_info_industry_gics(W1025,4),IF($Y$3="证监会门类行业",[1]!s_info_industry_csrc12_n(W1025,公司分析!D$5,1),""))))))))</f>
        <v>综合类行业</v>
      </c>
      <c r="Z1025" s="298" t="str">
        <f>IF(Y1025=行业比较!$E$6,ROW(),"")</f>
        <v/>
      </c>
      <c r="AA1025" s="125"/>
      <c r="AB1025" s="125"/>
      <c r="AC1025" s="125"/>
      <c r="AD1025" s="125"/>
      <c r="AE1025" s="125"/>
      <c r="AF1025" s="125"/>
      <c r="AG1025" s="125"/>
      <c r="AH1025" s="125"/>
      <c r="AI1025" s="125"/>
      <c r="AJ1025" s="125"/>
      <c r="AK1025" s="125"/>
      <c r="AL1025" s="125"/>
      <c r="AM1025" s="125"/>
      <c r="AN1025" s="125"/>
      <c r="AO1025" s="125"/>
      <c r="AP1025" s="125"/>
    </row>
    <row r="1026" spans="2:42" x14ac:dyDescent="0.35">
      <c r="B1026" s="125"/>
      <c r="C1026" s="125"/>
      <c r="D1026" s="125"/>
      <c r="E1026" s="125"/>
      <c r="F1026" s="125"/>
      <c r="G1026" s="125"/>
      <c r="H1026" s="125"/>
      <c r="I1026" s="269"/>
      <c r="J1026" s="134"/>
      <c r="K1026" s="134"/>
      <c r="L1026" s="134"/>
      <c r="M1026" s="134"/>
      <c r="N1026" s="286"/>
      <c r="O1026" s="286"/>
      <c r="P1026" s="125"/>
      <c r="Q1026" s="125"/>
      <c r="R1026" s="125"/>
      <c r="S1026" s="125"/>
      <c r="T1026" s="125"/>
      <c r="U1026" s="297"/>
      <c r="V1026" s="253">
        <f t="shared" si="23"/>
        <v>0</v>
      </c>
      <c r="W1026" s="348" t="str">
        <f>IF(板块成分!B1028="","",板块成分!B1028)</f>
        <v>1326.HK</v>
      </c>
      <c r="X1026" s="270" t="str">
        <f>[1]!s_info_name(W1026)</f>
        <v>传递娱乐</v>
      </c>
      <c r="Y1026" s="335" t="str">
        <f>IF($Y$3="申万一级行业",[1]!s_info_industry_sw_2021(W1026,公司分析!D$5,1),IF($Y$3="申万二级行业",[1]!s_info_industry_sw_2021(W1026,公司分析!D$5,2),IF($Y$3="申万三级行业",[1]!s_info_industry_sw_2021(W1026,公司分析!D$5,3),IF($Y$3="wind一级行业",[1]!s_info_industry_gics(W1026,1),IF($Y$3="wind二级行业",[1]!s_info_industry_gics(W1026,2),IF($Y$3="wind三级行业",[1]!s_info_industry_gics(W1026,3),IF($Y$3="wind四级行业",[1]!s_info_industry_gics(W1026,4),IF($Y$3="证监会门类行业",[1]!s_info_industry_csrc12_n(W1026,公司分析!D$5,1),""))))))))</f>
        <v>电影与娱乐</v>
      </c>
      <c r="Z1026" s="298" t="str">
        <f>IF(Y1026=行业比较!$E$6,ROW(),"")</f>
        <v/>
      </c>
      <c r="AA1026" s="125"/>
      <c r="AB1026" s="125"/>
      <c r="AC1026" s="125"/>
      <c r="AD1026" s="125"/>
      <c r="AE1026" s="125"/>
      <c r="AF1026" s="125"/>
      <c r="AG1026" s="125"/>
      <c r="AH1026" s="125"/>
      <c r="AI1026" s="125"/>
      <c r="AJ1026" s="125"/>
      <c r="AK1026" s="125"/>
      <c r="AL1026" s="125"/>
      <c r="AM1026" s="125"/>
      <c r="AN1026" s="125"/>
      <c r="AO1026" s="125"/>
      <c r="AP1026" s="125"/>
    </row>
    <row r="1027" spans="2:42" x14ac:dyDescent="0.35">
      <c r="B1027" s="125"/>
      <c r="C1027" s="125"/>
      <c r="D1027" s="125"/>
      <c r="E1027" s="125"/>
      <c r="F1027" s="125"/>
      <c r="G1027" s="125"/>
      <c r="H1027" s="125"/>
      <c r="I1027" s="269"/>
      <c r="J1027" s="134"/>
      <c r="K1027" s="134"/>
      <c r="L1027" s="134"/>
      <c r="M1027" s="134"/>
      <c r="N1027" s="286"/>
      <c r="O1027" s="286"/>
      <c r="P1027" s="125"/>
      <c r="Q1027" s="125"/>
      <c r="R1027" s="125"/>
      <c r="S1027" s="125"/>
      <c r="T1027" s="125"/>
      <c r="U1027" s="297"/>
      <c r="V1027" s="253">
        <f t="shared" si="23"/>
        <v>0</v>
      </c>
      <c r="W1027" s="348" t="str">
        <f>IF(板块成分!B1029="","",板块成分!B1029)</f>
        <v>1327.HK</v>
      </c>
      <c r="X1027" s="270" t="str">
        <f>[1]!s_info_name(W1027)</f>
        <v>励时集团</v>
      </c>
      <c r="Y1027" s="335" t="str">
        <f>IF($Y$3="申万一级行业",[1]!s_info_industry_sw_2021(W1027,公司分析!D$5,1),IF($Y$3="申万二级行业",[1]!s_info_industry_sw_2021(W1027,公司分析!D$5,2),IF($Y$3="申万三级行业",[1]!s_info_industry_sw_2021(W1027,公司分析!D$5,3),IF($Y$3="wind一级行业",[1]!s_info_industry_gics(W1027,1),IF($Y$3="wind二级行业",[1]!s_info_industry_gics(W1027,2),IF($Y$3="wind三级行业",[1]!s_info_industry_gics(W1027,3),IF($Y$3="wind四级行业",[1]!s_info_industry_gics(W1027,4),IF($Y$3="证监会门类行业",[1]!s_info_industry_csrc12_n(W1027,公司分析!D$5,1),""))))))))</f>
        <v>服装、服饰与奢侈品</v>
      </c>
      <c r="Z1027" s="298" t="str">
        <f>IF(Y1027=行业比较!$E$6,ROW(),"")</f>
        <v/>
      </c>
      <c r="AA1027" s="125"/>
      <c r="AB1027" s="125"/>
      <c r="AC1027" s="125"/>
      <c r="AD1027" s="125"/>
      <c r="AE1027" s="125"/>
      <c r="AF1027" s="125"/>
      <c r="AG1027" s="125"/>
      <c r="AH1027" s="125"/>
      <c r="AI1027" s="125"/>
      <c r="AJ1027" s="125"/>
      <c r="AK1027" s="125"/>
      <c r="AL1027" s="125"/>
      <c r="AM1027" s="125"/>
      <c r="AN1027" s="125"/>
      <c r="AO1027" s="125"/>
      <c r="AP1027" s="125"/>
    </row>
    <row r="1028" spans="2:42" x14ac:dyDescent="0.35">
      <c r="B1028" s="125"/>
      <c r="C1028" s="125"/>
      <c r="D1028" s="125"/>
      <c r="E1028" s="125"/>
      <c r="F1028" s="125"/>
      <c r="G1028" s="125"/>
      <c r="H1028" s="125"/>
      <c r="I1028" s="269"/>
      <c r="J1028" s="134"/>
      <c r="K1028" s="134"/>
      <c r="L1028" s="134"/>
      <c r="M1028" s="134"/>
      <c r="N1028" s="286"/>
      <c r="O1028" s="286"/>
      <c r="P1028" s="125"/>
      <c r="Q1028" s="125"/>
      <c r="R1028" s="125"/>
      <c r="S1028" s="125"/>
      <c r="T1028" s="125"/>
      <c r="U1028" s="297"/>
      <c r="V1028" s="253">
        <f t="shared" si="23"/>
        <v>0</v>
      </c>
      <c r="W1028" s="348" t="str">
        <f>IF(板块成分!B1030="","",板块成分!B1030)</f>
        <v>1328.HK</v>
      </c>
      <c r="X1028" s="270" t="str">
        <f>[1]!s_info_name(W1028)</f>
        <v>金涌投资</v>
      </c>
      <c r="Y1028" s="335" t="str">
        <f>IF($Y$3="申万一级行业",[1]!s_info_industry_sw_2021(W1028,公司分析!D$5,1),IF($Y$3="申万二级行业",[1]!s_info_industry_sw_2021(W1028,公司分析!D$5,2),IF($Y$3="申万三级行业",[1]!s_info_industry_sw_2021(W1028,公司分析!D$5,3),IF($Y$3="wind一级行业",[1]!s_info_industry_gics(W1028,1),IF($Y$3="wind二级行业",[1]!s_info_industry_gics(W1028,2),IF($Y$3="wind三级行业",[1]!s_info_industry_gics(W1028,3),IF($Y$3="wind四级行业",[1]!s_info_industry_gics(W1028,4),IF($Y$3="证监会门类行业",[1]!s_info_industry_csrc12_n(W1028,公司分析!D$5,1),""))))))))</f>
        <v>办公服务与用品</v>
      </c>
      <c r="Z1028" s="298" t="str">
        <f>IF(Y1028=行业比较!$E$6,ROW(),"")</f>
        <v/>
      </c>
      <c r="AA1028" s="125"/>
      <c r="AB1028" s="125"/>
      <c r="AC1028" s="125"/>
      <c r="AD1028" s="125"/>
      <c r="AE1028" s="125"/>
      <c r="AF1028" s="125"/>
      <c r="AG1028" s="125"/>
      <c r="AH1028" s="125"/>
      <c r="AI1028" s="125"/>
      <c r="AJ1028" s="125"/>
      <c r="AK1028" s="125"/>
      <c r="AL1028" s="125"/>
      <c r="AM1028" s="125"/>
      <c r="AN1028" s="125"/>
      <c r="AO1028" s="125"/>
      <c r="AP1028" s="125"/>
    </row>
    <row r="1029" spans="2:42" x14ac:dyDescent="0.35">
      <c r="B1029" s="125"/>
      <c r="C1029" s="125"/>
      <c r="D1029" s="125"/>
      <c r="E1029" s="125"/>
      <c r="F1029" s="125"/>
      <c r="G1029" s="125"/>
      <c r="H1029" s="125"/>
      <c r="I1029" s="269"/>
      <c r="J1029" s="134"/>
      <c r="K1029" s="134"/>
      <c r="L1029" s="134"/>
      <c r="M1029" s="134"/>
      <c r="N1029" s="286"/>
      <c r="O1029" s="286"/>
      <c r="P1029" s="125"/>
      <c r="Q1029" s="125"/>
      <c r="R1029" s="125"/>
      <c r="S1029" s="125"/>
      <c r="T1029" s="125"/>
      <c r="U1029" s="297"/>
      <c r="V1029" s="253">
        <f t="shared" ref="V1029:V1092" si="24">IF(Z1029="",0,RANK(Z1029,Z:Z,1))</f>
        <v>0</v>
      </c>
      <c r="W1029" s="348" t="str">
        <f>IF(板块成分!B1031="","",板块成分!B1031)</f>
        <v>1329.HK</v>
      </c>
      <c r="X1029" s="270" t="str">
        <f>[1]!s_info_name(W1029)</f>
        <v>首创钜大</v>
      </c>
      <c r="Y1029" s="335" t="str">
        <f>IF($Y$3="申万一级行业",[1]!s_info_industry_sw_2021(W1029,公司分析!D$5,1),IF($Y$3="申万二级行业",[1]!s_info_industry_sw_2021(W1029,公司分析!D$5,2),IF($Y$3="申万三级行业",[1]!s_info_industry_sw_2021(W1029,公司分析!D$5,3),IF($Y$3="wind一级行业",[1]!s_info_industry_gics(W1029,1),IF($Y$3="wind二级行业",[1]!s_info_industry_gics(W1029,2),IF($Y$3="wind三级行业",[1]!s_info_industry_gics(W1029,3),IF($Y$3="wind四级行业",[1]!s_info_industry_gics(W1029,4),IF($Y$3="证监会门类行业",[1]!s_info_industry_csrc12_n(W1029,公司分析!D$5,1),""))))))))</f>
        <v>房地产开发</v>
      </c>
      <c r="Z1029" s="298" t="str">
        <f>IF(Y1029=行业比较!$E$6,ROW(),"")</f>
        <v/>
      </c>
      <c r="AA1029" s="125"/>
      <c r="AB1029" s="125"/>
      <c r="AC1029" s="125"/>
      <c r="AD1029" s="125"/>
      <c r="AE1029" s="125"/>
      <c r="AF1029" s="125"/>
      <c r="AG1029" s="125"/>
      <c r="AH1029" s="125"/>
      <c r="AI1029" s="125"/>
      <c r="AJ1029" s="125"/>
      <c r="AK1029" s="125"/>
      <c r="AL1029" s="125"/>
      <c r="AM1029" s="125"/>
      <c r="AN1029" s="125"/>
      <c r="AO1029" s="125"/>
      <c r="AP1029" s="125"/>
    </row>
    <row r="1030" spans="2:42" x14ac:dyDescent="0.35">
      <c r="B1030" s="125"/>
      <c r="C1030" s="125"/>
      <c r="D1030" s="125"/>
      <c r="E1030" s="125"/>
      <c r="F1030" s="125"/>
      <c r="G1030" s="125"/>
      <c r="H1030" s="125"/>
      <c r="I1030" s="269"/>
      <c r="J1030" s="134"/>
      <c r="K1030" s="134"/>
      <c r="L1030" s="134"/>
      <c r="M1030" s="134"/>
      <c r="N1030" s="286"/>
      <c r="O1030" s="286"/>
      <c r="P1030" s="125"/>
      <c r="Q1030" s="125"/>
      <c r="R1030" s="125"/>
      <c r="S1030" s="125"/>
      <c r="T1030" s="125"/>
      <c r="U1030" s="297"/>
      <c r="V1030" s="253">
        <f t="shared" si="24"/>
        <v>0</v>
      </c>
      <c r="W1030" s="348" t="str">
        <f>IF(板块成分!B1032="","",板块成分!B1032)</f>
        <v>1330.HK</v>
      </c>
      <c r="X1030" s="270" t="str">
        <f>[1]!s_info_name(W1030)</f>
        <v>绿色动力环保</v>
      </c>
      <c r="Y1030" s="335" t="str">
        <f>IF($Y$3="申万一级行业",[1]!s_info_industry_sw_2021(W1030,公司分析!D$5,1),IF($Y$3="申万二级行业",[1]!s_info_industry_sw_2021(W1030,公司分析!D$5,2),IF($Y$3="申万三级行业",[1]!s_info_industry_sw_2021(W1030,公司分析!D$5,3),IF($Y$3="wind一级行业",[1]!s_info_industry_gics(W1030,1),IF($Y$3="wind二级行业",[1]!s_info_industry_gics(W1030,2),IF($Y$3="wind三级行业",[1]!s_info_industry_gics(W1030,3),IF($Y$3="wind四级行业",[1]!s_info_industry_gics(W1030,4),IF($Y$3="证监会门类行业",[1]!s_info_industry_csrc12_n(W1030,公司分析!D$5,1),""))))))))</f>
        <v>环境与设施服务</v>
      </c>
      <c r="Z1030" s="298" t="str">
        <f>IF(Y1030=行业比较!$E$6,ROW(),"")</f>
        <v/>
      </c>
      <c r="AA1030" s="125"/>
      <c r="AB1030" s="125"/>
      <c r="AC1030" s="125"/>
      <c r="AD1030" s="125"/>
      <c r="AE1030" s="125"/>
      <c r="AF1030" s="125"/>
      <c r="AG1030" s="125"/>
      <c r="AH1030" s="125"/>
      <c r="AI1030" s="125"/>
      <c r="AJ1030" s="125"/>
      <c r="AK1030" s="125"/>
      <c r="AL1030" s="125"/>
      <c r="AM1030" s="125"/>
      <c r="AN1030" s="125"/>
      <c r="AO1030" s="125"/>
      <c r="AP1030" s="125"/>
    </row>
    <row r="1031" spans="2:42" x14ac:dyDescent="0.35">
      <c r="B1031" s="125"/>
      <c r="C1031" s="125"/>
      <c r="D1031" s="125"/>
      <c r="E1031" s="125"/>
      <c r="F1031" s="125"/>
      <c r="G1031" s="125"/>
      <c r="H1031" s="125"/>
      <c r="I1031" s="269"/>
      <c r="J1031" s="134"/>
      <c r="K1031" s="134"/>
      <c r="L1031" s="134"/>
      <c r="M1031" s="134"/>
      <c r="N1031" s="286"/>
      <c r="O1031" s="286"/>
      <c r="P1031" s="125"/>
      <c r="Q1031" s="125"/>
      <c r="R1031" s="125"/>
      <c r="S1031" s="125"/>
      <c r="T1031" s="125"/>
      <c r="U1031" s="297"/>
      <c r="V1031" s="253">
        <f t="shared" si="24"/>
        <v>0</v>
      </c>
      <c r="W1031" s="348" t="str">
        <f>IF(板块成分!B1033="","",板块成分!B1033)</f>
        <v>1332.HK</v>
      </c>
      <c r="X1031" s="270" t="str">
        <f>[1]!s_info_name(W1031)</f>
        <v>透云生物</v>
      </c>
      <c r="Y1031" s="335" t="str">
        <f>IF($Y$3="申万一级行业",[1]!s_info_industry_sw_2021(W1031,公司分析!D$5,1),IF($Y$3="申万二级行业",[1]!s_info_industry_sw_2021(W1031,公司分析!D$5,2),IF($Y$3="申万三级行业",[1]!s_info_industry_sw_2021(W1031,公司分析!D$5,3),IF($Y$3="wind一级行业",[1]!s_info_industry_gics(W1031,1),IF($Y$3="wind二级行业",[1]!s_info_industry_gics(W1031,2),IF($Y$3="wind三级行业",[1]!s_info_industry_gics(W1031,3),IF($Y$3="wind四级行业",[1]!s_info_industry_gics(W1031,4),IF($Y$3="证监会门类行业",[1]!s_info_industry_csrc12_n(W1031,公司分析!D$5,1),""))))))))</f>
        <v>纸包装</v>
      </c>
      <c r="Z1031" s="298" t="str">
        <f>IF(Y1031=行业比较!$E$6,ROW(),"")</f>
        <v/>
      </c>
      <c r="AA1031" s="125"/>
      <c r="AB1031" s="125"/>
      <c r="AC1031" s="125"/>
      <c r="AD1031" s="125"/>
      <c r="AE1031" s="125"/>
      <c r="AF1031" s="125"/>
      <c r="AG1031" s="125"/>
      <c r="AH1031" s="125"/>
      <c r="AI1031" s="125"/>
      <c r="AJ1031" s="125"/>
      <c r="AK1031" s="125"/>
      <c r="AL1031" s="125"/>
      <c r="AM1031" s="125"/>
      <c r="AN1031" s="125"/>
      <c r="AO1031" s="125"/>
      <c r="AP1031" s="125"/>
    </row>
    <row r="1032" spans="2:42" x14ac:dyDescent="0.35">
      <c r="B1032" s="125"/>
      <c r="C1032" s="125"/>
      <c r="D1032" s="125"/>
      <c r="E1032" s="125"/>
      <c r="F1032" s="125"/>
      <c r="G1032" s="125"/>
      <c r="H1032" s="125"/>
      <c r="I1032" s="269"/>
      <c r="J1032" s="134"/>
      <c r="K1032" s="134"/>
      <c r="L1032" s="134"/>
      <c r="M1032" s="134"/>
      <c r="N1032" s="286"/>
      <c r="O1032" s="286"/>
      <c r="P1032" s="125"/>
      <c r="Q1032" s="125"/>
      <c r="R1032" s="125"/>
      <c r="S1032" s="125"/>
      <c r="T1032" s="125"/>
      <c r="U1032" s="297"/>
      <c r="V1032" s="253">
        <f t="shared" si="24"/>
        <v>0</v>
      </c>
      <c r="W1032" s="348" t="str">
        <f>IF(板块成分!B1034="","",板块成分!B1034)</f>
        <v>1335.HK</v>
      </c>
      <c r="X1032" s="270" t="str">
        <f>[1]!s_info_name(W1032)</f>
        <v>顺泰控股</v>
      </c>
      <c r="Y1032" s="335" t="str">
        <f>IF($Y$3="申万一级行业",[1]!s_info_industry_sw_2021(W1032,公司分析!D$5,1),IF($Y$3="申万二级行业",[1]!s_info_industry_sw_2021(W1032,公司分析!D$5,2),IF($Y$3="申万三级行业",[1]!s_info_industry_sw_2021(W1032,公司分析!D$5,3),IF($Y$3="wind一级行业",[1]!s_info_industry_gics(W1032,1),IF($Y$3="wind二级行业",[1]!s_info_industry_gics(W1032,2),IF($Y$3="wind三级行业",[1]!s_info_industry_gics(W1032,3),IF($Y$3="wind四级行业",[1]!s_info_industry_gics(W1032,4),IF($Y$3="证监会门类行业",[1]!s_info_industry_csrc12_n(W1032,公司分析!D$5,1),""))))))))</f>
        <v>新能源发电业者</v>
      </c>
      <c r="Z1032" s="298" t="str">
        <f>IF(Y1032=行业比较!$E$6,ROW(),"")</f>
        <v/>
      </c>
      <c r="AA1032" s="125"/>
      <c r="AB1032" s="125"/>
      <c r="AC1032" s="125"/>
      <c r="AD1032" s="125"/>
      <c r="AE1032" s="125"/>
      <c r="AF1032" s="125"/>
      <c r="AG1032" s="125"/>
      <c r="AH1032" s="125"/>
      <c r="AI1032" s="125"/>
      <c r="AJ1032" s="125"/>
      <c r="AK1032" s="125"/>
      <c r="AL1032" s="125"/>
      <c r="AM1032" s="125"/>
      <c r="AN1032" s="125"/>
      <c r="AO1032" s="125"/>
      <c r="AP1032" s="125"/>
    </row>
    <row r="1033" spans="2:42" x14ac:dyDescent="0.35">
      <c r="B1033" s="125"/>
      <c r="C1033" s="125"/>
      <c r="D1033" s="125"/>
      <c r="E1033" s="125"/>
      <c r="F1033" s="125"/>
      <c r="G1033" s="125"/>
      <c r="H1033" s="125"/>
      <c r="I1033" s="269"/>
      <c r="J1033" s="134"/>
      <c r="K1033" s="134"/>
      <c r="L1033" s="134"/>
      <c r="M1033" s="134"/>
      <c r="N1033" s="286"/>
      <c r="O1033" s="286"/>
      <c r="P1033" s="125"/>
      <c r="Q1033" s="125"/>
      <c r="R1033" s="125"/>
      <c r="S1033" s="125"/>
      <c r="T1033" s="125"/>
      <c r="U1033" s="297"/>
      <c r="V1033" s="253">
        <f t="shared" si="24"/>
        <v>0</v>
      </c>
      <c r="W1033" s="348" t="str">
        <f>IF(板块成分!B1035="","",板块成分!B1035)</f>
        <v>1336.HK</v>
      </c>
      <c r="X1033" s="270" t="str">
        <f>[1]!s_info_name(W1033)</f>
        <v>新华保险</v>
      </c>
      <c r="Y1033" s="335" t="str">
        <f>IF($Y$3="申万一级行业",[1]!s_info_industry_sw_2021(W1033,公司分析!D$5,1),IF($Y$3="申万二级行业",[1]!s_info_industry_sw_2021(W1033,公司分析!D$5,2),IF($Y$3="申万三级行业",[1]!s_info_industry_sw_2021(W1033,公司分析!D$5,3),IF($Y$3="wind一级行业",[1]!s_info_industry_gics(W1033,1),IF($Y$3="wind二级行业",[1]!s_info_industry_gics(W1033,2),IF($Y$3="wind三级行业",[1]!s_info_industry_gics(W1033,3),IF($Y$3="wind四级行业",[1]!s_info_industry_gics(W1033,4),IF($Y$3="证监会门类行业",[1]!s_info_industry_csrc12_n(W1033,公司分析!D$5,1),""))))))))</f>
        <v>人寿与健康保险</v>
      </c>
      <c r="Z1033" s="298" t="str">
        <f>IF(Y1033=行业比较!$E$6,ROW(),"")</f>
        <v/>
      </c>
      <c r="AA1033" s="125"/>
      <c r="AB1033" s="125"/>
      <c r="AC1033" s="125"/>
      <c r="AD1033" s="125"/>
      <c r="AE1033" s="125"/>
      <c r="AF1033" s="125"/>
      <c r="AG1033" s="125"/>
      <c r="AH1033" s="125"/>
      <c r="AI1033" s="125"/>
      <c r="AJ1033" s="125"/>
      <c r="AK1033" s="125"/>
      <c r="AL1033" s="125"/>
      <c r="AM1033" s="125"/>
      <c r="AN1033" s="125"/>
      <c r="AO1033" s="125"/>
      <c r="AP1033" s="125"/>
    </row>
    <row r="1034" spans="2:42" x14ac:dyDescent="0.35">
      <c r="B1034" s="125"/>
      <c r="C1034" s="125"/>
      <c r="D1034" s="125"/>
      <c r="E1034" s="125"/>
      <c r="F1034" s="125"/>
      <c r="G1034" s="125"/>
      <c r="H1034" s="125"/>
      <c r="I1034" s="269"/>
      <c r="J1034" s="134"/>
      <c r="K1034" s="134"/>
      <c r="L1034" s="134"/>
      <c r="M1034" s="134"/>
      <c r="N1034" s="286"/>
      <c r="O1034" s="286"/>
      <c r="P1034" s="125"/>
      <c r="Q1034" s="125"/>
      <c r="R1034" s="125"/>
      <c r="S1034" s="125"/>
      <c r="T1034" s="125"/>
      <c r="U1034" s="297"/>
      <c r="V1034" s="253">
        <f t="shared" si="24"/>
        <v>0</v>
      </c>
      <c r="W1034" s="348" t="str">
        <f>IF(板块成分!B1036="","",板块成分!B1036)</f>
        <v>1338.HK</v>
      </c>
      <c r="X1034" s="270" t="str">
        <f>[1]!s_info_name(W1034)</f>
        <v>霸王集团</v>
      </c>
      <c r="Y1034" s="335" t="str">
        <f>IF($Y$3="申万一级行业",[1]!s_info_industry_sw_2021(W1034,公司分析!D$5,1),IF($Y$3="申万二级行业",[1]!s_info_industry_sw_2021(W1034,公司分析!D$5,2),IF($Y$3="申万三级行业",[1]!s_info_industry_sw_2021(W1034,公司分析!D$5,3),IF($Y$3="wind一级行业",[1]!s_info_industry_gics(W1034,1),IF($Y$3="wind二级行业",[1]!s_info_industry_gics(W1034,2),IF($Y$3="wind三级行业",[1]!s_info_industry_gics(W1034,3),IF($Y$3="wind四级行业",[1]!s_info_industry_gics(W1034,4),IF($Y$3="证监会门类行业",[1]!s_info_industry_csrc12_n(W1034,公司分析!D$5,1),""))))))))</f>
        <v>个人用品</v>
      </c>
      <c r="Z1034" s="298" t="str">
        <f>IF(Y1034=行业比较!$E$6,ROW(),"")</f>
        <v/>
      </c>
      <c r="AA1034" s="125"/>
      <c r="AB1034" s="125"/>
      <c r="AC1034" s="125"/>
      <c r="AD1034" s="125"/>
      <c r="AE1034" s="125"/>
      <c r="AF1034" s="125"/>
      <c r="AG1034" s="125"/>
      <c r="AH1034" s="125"/>
      <c r="AI1034" s="125"/>
      <c r="AJ1034" s="125"/>
      <c r="AK1034" s="125"/>
      <c r="AL1034" s="125"/>
      <c r="AM1034" s="125"/>
      <c r="AN1034" s="125"/>
      <c r="AO1034" s="125"/>
      <c r="AP1034" s="125"/>
    </row>
    <row r="1035" spans="2:42" x14ac:dyDescent="0.35">
      <c r="B1035" s="125"/>
      <c r="C1035" s="125"/>
      <c r="D1035" s="125"/>
      <c r="E1035" s="125"/>
      <c r="F1035" s="125"/>
      <c r="G1035" s="125"/>
      <c r="H1035" s="125"/>
      <c r="I1035" s="269"/>
      <c r="J1035" s="134"/>
      <c r="K1035" s="134"/>
      <c r="L1035" s="134"/>
      <c r="M1035" s="134"/>
      <c r="N1035" s="286"/>
      <c r="O1035" s="286"/>
      <c r="P1035" s="125"/>
      <c r="Q1035" s="125"/>
      <c r="R1035" s="125"/>
      <c r="S1035" s="125"/>
      <c r="T1035" s="125"/>
      <c r="U1035" s="297"/>
      <c r="V1035" s="253">
        <f t="shared" si="24"/>
        <v>0</v>
      </c>
      <c r="W1035" s="348" t="str">
        <f>IF(板块成分!B1037="","",板块成分!B1037)</f>
        <v>1339.HK</v>
      </c>
      <c r="X1035" s="270" t="str">
        <f>[1]!s_info_name(W1035)</f>
        <v>中国人民保险集团</v>
      </c>
      <c r="Y1035" s="335" t="str">
        <f>IF($Y$3="申万一级行业",[1]!s_info_industry_sw_2021(W1035,公司分析!D$5,1),IF($Y$3="申万二级行业",[1]!s_info_industry_sw_2021(W1035,公司分析!D$5,2),IF($Y$3="申万三级行业",[1]!s_info_industry_sw_2021(W1035,公司分析!D$5,3),IF($Y$3="wind一级行业",[1]!s_info_industry_gics(W1035,1),IF($Y$3="wind二级行业",[1]!s_info_industry_gics(W1035,2),IF($Y$3="wind三级行业",[1]!s_info_industry_gics(W1035,3),IF($Y$3="wind四级行业",[1]!s_info_industry_gics(W1035,4),IF($Y$3="证监会门类行业",[1]!s_info_industry_csrc12_n(W1035,公司分析!D$5,1),""))))))))</f>
        <v>多元化保险</v>
      </c>
      <c r="Z1035" s="298" t="str">
        <f>IF(Y1035=行业比较!$E$6,ROW(),"")</f>
        <v/>
      </c>
      <c r="AA1035" s="125"/>
      <c r="AB1035" s="125"/>
      <c r="AC1035" s="125"/>
      <c r="AD1035" s="125"/>
      <c r="AE1035" s="125"/>
      <c r="AF1035" s="125"/>
      <c r="AG1035" s="125"/>
      <c r="AH1035" s="125"/>
      <c r="AI1035" s="125"/>
      <c r="AJ1035" s="125"/>
      <c r="AK1035" s="125"/>
      <c r="AL1035" s="125"/>
      <c r="AM1035" s="125"/>
      <c r="AN1035" s="125"/>
      <c r="AO1035" s="125"/>
      <c r="AP1035" s="125"/>
    </row>
    <row r="1036" spans="2:42" x14ac:dyDescent="0.35">
      <c r="B1036" s="125"/>
      <c r="C1036" s="125"/>
      <c r="D1036" s="125"/>
      <c r="E1036" s="125"/>
      <c r="F1036" s="125"/>
      <c r="G1036" s="125"/>
      <c r="H1036" s="125"/>
      <c r="I1036" s="269"/>
      <c r="J1036" s="134"/>
      <c r="K1036" s="134"/>
      <c r="L1036" s="134"/>
      <c r="M1036" s="134"/>
      <c r="N1036" s="286"/>
      <c r="O1036" s="286"/>
      <c r="P1036" s="125"/>
      <c r="Q1036" s="125"/>
      <c r="R1036" s="125"/>
      <c r="S1036" s="125"/>
      <c r="T1036" s="125"/>
      <c r="U1036" s="297"/>
      <c r="V1036" s="253">
        <f t="shared" si="24"/>
        <v>0</v>
      </c>
      <c r="W1036" s="348" t="str">
        <f>IF(板块成分!B1038="","",板块成分!B1038)</f>
        <v>1340.HK</v>
      </c>
      <c r="X1036" s="270" t="str">
        <f>[1]!s_info_name(W1036)</f>
        <v>惠生国际</v>
      </c>
      <c r="Y1036" s="335" t="str">
        <f>IF($Y$3="申万一级行业",[1]!s_info_industry_sw_2021(W1036,公司分析!D$5,1),IF($Y$3="申万二级行业",[1]!s_info_industry_sw_2021(W1036,公司分析!D$5,2),IF($Y$3="申万三级行业",[1]!s_info_industry_sw_2021(W1036,公司分析!D$5,3),IF($Y$3="wind一级行业",[1]!s_info_industry_gics(W1036,1),IF($Y$3="wind二级行业",[1]!s_info_industry_gics(W1036,2),IF($Y$3="wind三级行业",[1]!s_info_industry_gics(W1036,3),IF($Y$3="wind四级行业",[1]!s_info_industry_gics(W1036,4),IF($Y$3="证监会门类行业",[1]!s_info_industry_csrc12_n(W1036,公司分析!D$5,1),""))))))))</f>
        <v>食品加工与肉类</v>
      </c>
      <c r="Z1036" s="298" t="str">
        <f>IF(Y1036=行业比较!$E$6,ROW(),"")</f>
        <v/>
      </c>
      <c r="AA1036" s="125"/>
      <c r="AB1036" s="125"/>
      <c r="AC1036" s="125"/>
      <c r="AD1036" s="125"/>
      <c r="AE1036" s="125"/>
      <c r="AF1036" s="125"/>
      <c r="AG1036" s="125"/>
      <c r="AH1036" s="125"/>
      <c r="AI1036" s="125"/>
      <c r="AJ1036" s="125"/>
      <c r="AK1036" s="125"/>
      <c r="AL1036" s="125"/>
      <c r="AM1036" s="125"/>
      <c r="AN1036" s="125"/>
      <c r="AO1036" s="125"/>
      <c r="AP1036" s="125"/>
    </row>
    <row r="1037" spans="2:42" x14ac:dyDescent="0.35">
      <c r="B1037" s="125"/>
      <c r="C1037" s="125"/>
      <c r="D1037" s="125"/>
      <c r="E1037" s="125"/>
      <c r="F1037" s="125"/>
      <c r="G1037" s="125"/>
      <c r="H1037" s="125"/>
      <c r="I1037" s="269"/>
      <c r="J1037" s="134"/>
      <c r="K1037" s="134"/>
      <c r="L1037" s="134"/>
      <c r="M1037" s="134"/>
      <c r="N1037" s="286"/>
      <c r="O1037" s="286"/>
      <c r="P1037" s="125"/>
      <c r="Q1037" s="125"/>
      <c r="R1037" s="125"/>
      <c r="S1037" s="125"/>
      <c r="T1037" s="125"/>
      <c r="U1037" s="297"/>
      <c r="V1037" s="253">
        <f t="shared" si="24"/>
        <v>0</v>
      </c>
      <c r="W1037" s="348" t="str">
        <f>IF(板块成分!B1039="","",板块成分!B1039)</f>
        <v>1341.HK</v>
      </c>
      <c r="X1037" s="270" t="str">
        <f>[1]!s_info_name(W1037)</f>
        <v>昊天国际建投</v>
      </c>
      <c r="Y1037" s="335" t="str">
        <f>IF($Y$3="申万一级行业",[1]!s_info_industry_sw_2021(W1037,公司分析!D$5,1),IF($Y$3="申万二级行业",[1]!s_info_industry_sw_2021(W1037,公司分析!D$5,2),IF($Y$3="申万三级行业",[1]!s_info_industry_sw_2021(W1037,公司分析!D$5,3),IF($Y$3="wind一级行业",[1]!s_info_industry_gics(W1037,1),IF($Y$3="wind二级行业",[1]!s_info_industry_gics(W1037,2),IF($Y$3="wind三级行业",[1]!s_info_industry_gics(W1037,3),IF($Y$3="wind四级行业",[1]!s_info_industry_gics(W1037,4),IF($Y$3="证监会门类行业",[1]!s_info_industry_csrc12_n(W1037,公司分析!D$5,1),""))))))))</f>
        <v>建筑机械与重型卡车</v>
      </c>
      <c r="Z1037" s="298" t="str">
        <f>IF(Y1037=行业比较!$E$6,ROW(),"")</f>
        <v/>
      </c>
      <c r="AA1037" s="125"/>
      <c r="AB1037" s="125"/>
      <c r="AC1037" s="125"/>
      <c r="AD1037" s="125"/>
      <c r="AE1037" s="125"/>
      <c r="AF1037" s="125"/>
      <c r="AG1037" s="125"/>
      <c r="AH1037" s="125"/>
      <c r="AI1037" s="125"/>
      <c r="AJ1037" s="125"/>
      <c r="AK1037" s="125"/>
      <c r="AL1037" s="125"/>
      <c r="AM1037" s="125"/>
      <c r="AN1037" s="125"/>
      <c r="AO1037" s="125"/>
      <c r="AP1037" s="125"/>
    </row>
    <row r="1038" spans="2:42" x14ac:dyDescent="0.35">
      <c r="B1038" s="125"/>
      <c r="C1038" s="125"/>
      <c r="D1038" s="125"/>
      <c r="E1038" s="125"/>
      <c r="F1038" s="125"/>
      <c r="G1038" s="125"/>
      <c r="H1038" s="125"/>
      <c r="I1038" s="269"/>
      <c r="J1038" s="134"/>
      <c r="K1038" s="134"/>
      <c r="L1038" s="134"/>
      <c r="M1038" s="134"/>
      <c r="N1038" s="286"/>
      <c r="O1038" s="286"/>
      <c r="P1038" s="125"/>
      <c r="Q1038" s="125"/>
      <c r="R1038" s="125"/>
      <c r="S1038" s="125"/>
      <c r="T1038" s="125"/>
      <c r="U1038" s="297"/>
      <c r="V1038" s="253">
        <f t="shared" si="24"/>
        <v>0</v>
      </c>
      <c r="W1038" s="348" t="str">
        <f>IF(板块成分!B1040="","",板块成分!B1040)</f>
        <v>1343.HK</v>
      </c>
      <c r="X1038" s="270" t="str">
        <f>[1]!s_info_name(W1038)</f>
        <v>伟源控股</v>
      </c>
      <c r="Y1038" s="335" t="str">
        <f>IF($Y$3="申万一级行业",[1]!s_info_industry_sw_2021(W1038,公司分析!D$5,1),IF($Y$3="申万二级行业",[1]!s_info_industry_sw_2021(W1038,公司分析!D$5,2),IF($Y$3="申万三级行业",[1]!s_info_industry_sw_2021(W1038,公司分析!D$5,3),IF($Y$3="wind一级行业",[1]!s_info_industry_gics(W1038,1),IF($Y$3="wind二级行业",[1]!s_info_industry_gics(W1038,2),IF($Y$3="wind三级行业",[1]!s_info_industry_gics(W1038,3),IF($Y$3="wind四级行业",[1]!s_info_industry_gics(W1038,4),IF($Y$3="证监会门类行业",[1]!s_info_industry_csrc12_n(W1038,公司分析!D$5,1),""))))))))</f>
        <v>建筑与工程</v>
      </c>
      <c r="Z1038" s="298" t="str">
        <f>IF(Y1038=行业比较!$E$6,ROW(),"")</f>
        <v/>
      </c>
      <c r="AA1038" s="125"/>
      <c r="AB1038" s="125"/>
      <c r="AC1038" s="125"/>
      <c r="AD1038" s="125"/>
      <c r="AE1038" s="125"/>
      <c r="AF1038" s="125"/>
      <c r="AG1038" s="125"/>
      <c r="AH1038" s="125"/>
      <c r="AI1038" s="125"/>
      <c r="AJ1038" s="125"/>
      <c r="AK1038" s="125"/>
      <c r="AL1038" s="125"/>
      <c r="AM1038" s="125"/>
      <c r="AN1038" s="125"/>
      <c r="AO1038" s="125"/>
      <c r="AP1038" s="125"/>
    </row>
    <row r="1039" spans="2:42" x14ac:dyDescent="0.35">
      <c r="B1039" s="125"/>
      <c r="C1039" s="125"/>
      <c r="D1039" s="125"/>
      <c r="E1039" s="125"/>
      <c r="F1039" s="125"/>
      <c r="G1039" s="125"/>
      <c r="H1039" s="125"/>
      <c r="I1039" s="269"/>
      <c r="J1039" s="134"/>
      <c r="K1039" s="134"/>
      <c r="L1039" s="134"/>
      <c r="M1039" s="134"/>
      <c r="N1039" s="286"/>
      <c r="O1039" s="286"/>
      <c r="P1039" s="125"/>
      <c r="Q1039" s="125"/>
      <c r="R1039" s="125"/>
      <c r="S1039" s="125"/>
      <c r="T1039" s="125"/>
      <c r="U1039" s="297"/>
      <c r="V1039" s="253">
        <f t="shared" si="24"/>
        <v>0</v>
      </c>
      <c r="W1039" s="348" t="str">
        <f>IF(板块成分!B1041="","",板块成分!B1041)</f>
        <v>1345.HK</v>
      </c>
      <c r="X1039" s="270" t="str">
        <f>[1]!s_info_name(W1039)</f>
        <v>上海先锋控股</v>
      </c>
      <c r="Y1039" s="335" t="str">
        <f>IF($Y$3="申万一级行业",[1]!s_info_industry_sw_2021(W1039,公司分析!D$5,1),IF($Y$3="申万二级行业",[1]!s_info_industry_sw_2021(W1039,公司分析!D$5,2),IF($Y$3="申万三级行业",[1]!s_info_industry_sw_2021(W1039,公司分析!D$5,3),IF($Y$3="wind一级行业",[1]!s_info_industry_gics(W1039,1),IF($Y$3="wind二级行业",[1]!s_info_industry_gics(W1039,2),IF($Y$3="wind三级行业",[1]!s_info_industry_gics(W1039,3),IF($Y$3="wind四级行业",[1]!s_info_industry_gics(W1039,4),IF($Y$3="证监会门类行业",[1]!s_info_industry_csrc12_n(W1039,公司分析!D$5,1),""))))))))</f>
        <v>保健护理产品经销商</v>
      </c>
      <c r="Z1039" s="298" t="str">
        <f>IF(Y1039=行业比较!$E$6,ROW(),"")</f>
        <v/>
      </c>
      <c r="AA1039" s="125"/>
      <c r="AB1039" s="125"/>
      <c r="AC1039" s="125"/>
      <c r="AD1039" s="125"/>
      <c r="AE1039" s="125"/>
      <c r="AF1039" s="125"/>
      <c r="AG1039" s="125"/>
      <c r="AH1039" s="125"/>
      <c r="AI1039" s="125"/>
      <c r="AJ1039" s="125"/>
      <c r="AK1039" s="125"/>
      <c r="AL1039" s="125"/>
      <c r="AM1039" s="125"/>
      <c r="AN1039" s="125"/>
      <c r="AO1039" s="125"/>
      <c r="AP1039" s="125"/>
    </row>
    <row r="1040" spans="2:42" x14ac:dyDescent="0.35">
      <c r="B1040" s="125"/>
      <c r="C1040" s="125"/>
      <c r="D1040" s="125"/>
      <c r="E1040" s="125"/>
      <c r="F1040" s="125"/>
      <c r="G1040" s="125"/>
      <c r="H1040" s="125"/>
      <c r="I1040" s="269"/>
      <c r="J1040" s="134"/>
      <c r="K1040" s="134"/>
      <c r="L1040" s="134"/>
      <c r="M1040" s="134"/>
      <c r="N1040" s="286"/>
      <c r="O1040" s="286"/>
      <c r="P1040" s="125"/>
      <c r="Q1040" s="125"/>
      <c r="R1040" s="125"/>
      <c r="S1040" s="125"/>
      <c r="T1040" s="125"/>
      <c r="U1040" s="297"/>
      <c r="V1040" s="253">
        <f t="shared" si="24"/>
        <v>0</v>
      </c>
      <c r="W1040" s="348" t="str">
        <f>IF(板块成分!B1042="","",板块成分!B1042)</f>
        <v>1346.HK</v>
      </c>
      <c r="X1040" s="270" t="str">
        <f>[1]!s_info_name(W1040)</f>
        <v>利华控股集团</v>
      </c>
      <c r="Y1040" s="335" t="str">
        <f>IF($Y$3="申万一级行业",[1]!s_info_industry_sw_2021(W1040,公司分析!D$5,1),IF($Y$3="申万二级行业",[1]!s_info_industry_sw_2021(W1040,公司分析!D$5,2),IF($Y$3="申万三级行业",[1]!s_info_industry_sw_2021(W1040,公司分析!D$5,3),IF($Y$3="wind一级行业",[1]!s_info_industry_gics(W1040,1),IF($Y$3="wind二级行业",[1]!s_info_industry_gics(W1040,2),IF($Y$3="wind三级行业",[1]!s_info_industry_gics(W1040,3),IF($Y$3="wind四级行业",[1]!s_info_industry_gics(W1040,4),IF($Y$3="证监会门类行业",[1]!s_info_industry_csrc12_n(W1040,公司分析!D$5,1),""))))))))</f>
        <v>服装、服饰与奢侈品</v>
      </c>
      <c r="Z1040" s="298" t="str">
        <f>IF(Y1040=行业比较!$E$6,ROW(),"")</f>
        <v/>
      </c>
      <c r="AA1040" s="125"/>
      <c r="AB1040" s="125"/>
      <c r="AC1040" s="125"/>
      <c r="AD1040" s="125"/>
      <c r="AE1040" s="125"/>
      <c r="AF1040" s="125"/>
      <c r="AG1040" s="125"/>
      <c r="AH1040" s="125"/>
      <c r="AI1040" s="125"/>
      <c r="AJ1040" s="125"/>
      <c r="AK1040" s="125"/>
      <c r="AL1040" s="125"/>
      <c r="AM1040" s="125"/>
      <c r="AN1040" s="125"/>
      <c r="AO1040" s="125"/>
      <c r="AP1040" s="125"/>
    </row>
    <row r="1041" spans="2:42" x14ac:dyDescent="0.35">
      <c r="B1041" s="125"/>
      <c r="C1041" s="125"/>
      <c r="D1041" s="125"/>
      <c r="E1041" s="125"/>
      <c r="F1041" s="125"/>
      <c r="G1041" s="125"/>
      <c r="H1041" s="125"/>
      <c r="I1041" s="269"/>
      <c r="J1041" s="134"/>
      <c r="K1041" s="134"/>
      <c r="L1041" s="134"/>
      <c r="M1041" s="134"/>
      <c r="N1041" s="286"/>
      <c r="O1041" s="286"/>
      <c r="P1041" s="125"/>
      <c r="Q1041" s="125"/>
      <c r="R1041" s="125"/>
      <c r="S1041" s="125"/>
      <c r="T1041" s="125"/>
      <c r="U1041" s="297"/>
      <c r="V1041" s="253">
        <f t="shared" si="24"/>
        <v>0</v>
      </c>
      <c r="W1041" s="348" t="str">
        <f>IF(板块成分!B1043="","",板块成分!B1043)</f>
        <v>1347.HK</v>
      </c>
      <c r="X1041" s="270" t="str">
        <f>[1]!s_info_name(W1041)</f>
        <v>华虹半导体</v>
      </c>
      <c r="Y1041" s="335" t="str">
        <f>IF($Y$3="申万一级行业",[1]!s_info_industry_sw_2021(W1041,公司分析!D$5,1),IF($Y$3="申万二级行业",[1]!s_info_industry_sw_2021(W1041,公司分析!D$5,2),IF($Y$3="申万三级行业",[1]!s_info_industry_sw_2021(W1041,公司分析!D$5,3),IF($Y$3="wind一级行业",[1]!s_info_industry_gics(W1041,1),IF($Y$3="wind二级行业",[1]!s_info_industry_gics(W1041,2),IF($Y$3="wind三级行业",[1]!s_info_industry_gics(W1041,3),IF($Y$3="wind四级行业",[1]!s_info_industry_gics(W1041,4),IF($Y$3="证监会门类行业",[1]!s_info_industry_csrc12_n(W1041,公司分析!D$5,1),""))))))))</f>
        <v>半导体产品</v>
      </c>
      <c r="Z1041" s="298" t="str">
        <f>IF(Y1041=行业比较!$E$6,ROW(),"")</f>
        <v/>
      </c>
      <c r="AA1041" s="125"/>
      <c r="AB1041" s="125"/>
      <c r="AC1041" s="125"/>
      <c r="AD1041" s="125"/>
      <c r="AE1041" s="125"/>
      <c r="AF1041" s="125"/>
      <c r="AG1041" s="125"/>
      <c r="AH1041" s="125"/>
      <c r="AI1041" s="125"/>
      <c r="AJ1041" s="125"/>
      <c r="AK1041" s="125"/>
      <c r="AL1041" s="125"/>
      <c r="AM1041" s="125"/>
      <c r="AN1041" s="125"/>
      <c r="AO1041" s="125"/>
      <c r="AP1041" s="125"/>
    </row>
    <row r="1042" spans="2:42" x14ac:dyDescent="0.35">
      <c r="B1042" s="125"/>
      <c r="C1042" s="125"/>
      <c r="D1042" s="125"/>
      <c r="E1042" s="125"/>
      <c r="F1042" s="125"/>
      <c r="G1042" s="125"/>
      <c r="H1042" s="125"/>
      <c r="I1042" s="269"/>
      <c r="J1042" s="134"/>
      <c r="K1042" s="134"/>
      <c r="L1042" s="134"/>
      <c r="M1042" s="134"/>
      <c r="N1042" s="286"/>
      <c r="O1042" s="286"/>
      <c r="P1042" s="125"/>
      <c r="Q1042" s="125"/>
      <c r="R1042" s="125"/>
      <c r="S1042" s="125"/>
      <c r="T1042" s="125"/>
      <c r="U1042" s="297"/>
      <c r="V1042" s="253">
        <f t="shared" si="24"/>
        <v>0</v>
      </c>
      <c r="W1042" s="348" t="str">
        <f>IF(板块成分!B1044="","",板块成分!B1044)</f>
        <v>1348.HK</v>
      </c>
      <c r="X1042" s="270" t="str">
        <f>[1]!s_info_name(W1042)</f>
        <v>滉达富控股</v>
      </c>
      <c r="Y1042" s="335" t="str">
        <f>IF($Y$3="申万一级行业",[1]!s_info_industry_sw_2021(W1042,公司分析!D$5,1),IF($Y$3="申万二级行业",[1]!s_info_industry_sw_2021(W1042,公司分析!D$5,2),IF($Y$3="申万三级行业",[1]!s_info_industry_sw_2021(W1042,公司分析!D$5,3),IF($Y$3="wind一级行业",[1]!s_info_industry_gics(W1042,1),IF($Y$3="wind二级行业",[1]!s_info_industry_gics(W1042,2),IF($Y$3="wind三级行业",[1]!s_info_industry_gics(W1042,3),IF($Y$3="wind四级行业",[1]!s_info_industry_gics(W1042,4),IF($Y$3="证监会门类行业",[1]!s_info_industry_csrc12_n(W1042,公司分析!D$5,1),""))))))))</f>
        <v>休闲用品</v>
      </c>
      <c r="Z1042" s="298" t="str">
        <f>IF(Y1042=行业比较!$E$6,ROW(),"")</f>
        <v/>
      </c>
      <c r="AA1042" s="125"/>
      <c r="AB1042" s="125"/>
      <c r="AC1042" s="125"/>
      <c r="AD1042" s="125"/>
      <c r="AE1042" s="125"/>
      <c r="AF1042" s="125"/>
      <c r="AG1042" s="125"/>
      <c r="AH1042" s="125"/>
      <c r="AI1042" s="125"/>
      <c r="AJ1042" s="125"/>
      <c r="AK1042" s="125"/>
      <c r="AL1042" s="125"/>
      <c r="AM1042" s="125"/>
      <c r="AN1042" s="125"/>
      <c r="AO1042" s="125"/>
      <c r="AP1042" s="125"/>
    </row>
    <row r="1043" spans="2:42" x14ac:dyDescent="0.35">
      <c r="B1043" s="125"/>
      <c r="C1043" s="125"/>
      <c r="D1043" s="125"/>
      <c r="E1043" s="125"/>
      <c r="F1043" s="125"/>
      <c r="G1043" s="125"/>
      <c r="H1043" s="125"/>
      <c r="I1043" s="269"/>
      <c r="J1043" s="134"/>
      <c r="K1043" s="134"/>
      <c r="L1043" s="134"/>
      <c r="M1043" s="134"/>
      <c r="N1043" s="286"/>
      <c r="O1043" s="286"/>
      <c r="P1043" s="125"/>
      <c r="Q1043" s="125"/>
      <c r="R1043" s="125"/>
      <c r="S1043" s="125"/>
      <c r="T1043" s="125"/>
      <c r="U1043" s="297"/>
      <c r="V1043" s="253">
        <f t="shared" si="24"/>
        <v>0</v>
      </c>
      <c r="W1043" s="348" t="str">
        <f>IF(板块成分!B1045="","",板块成分!B1045)</f>
        <v>1349.HK</v>
      </c>
      <c r="X1043" s="270" t="str">
        <f>[1]!s_info_name(W1043)</f>
        <v>复旦张江</v>
      </c>
      <c r="Y1043" s="335" t="str">
        <f>IF($Y$3="申万一级行业",[1]!s_info_industry_sw_2021(W1043,公司分析!D$5,1),IF($Y$3="申万二级行业",[1]!s_info_industry_sw_2021(W1043,公司分析!D$5,2),IF($Y$3="申万三级行业",[1]!s_info_industry_sw_2021(W1043,公司分析!D$5,3),IF($Y$3="wind一级行业",[1]!s_info_industry_gics(W1043,1),IF($Y$3="wind二级行业",[1]!s_info_industry_gics(W1043,2),IF($Y$3="wind三级行业",[1]!s_info_industry_gics(W1043,3),IF($Y$3="wind四级行业",[1]!s_info_industry_gics(W1043,4),IF($Y$3="证监会门类行业",[1]!s_info_industry_csrc12_n(W1043,公司分析!D$5,1),""))))))))</f>
        <v>西药</v>
      </c>
      <c r="Z1043" s="298" t="str">
        <f>IF(Y1043=行业比较!$E$6,ROW(),"")</f>
        <v/>
      </c>
      <c r="AA1043" s="125"/>
      <c r="AB1043" s="125"/>
      <c r="AC1043" s="125"/>
      <c r="AD1043" s="125"/>
      <c r="AE1043" s="125"/>
      <c r="AF1043" s="125"/>
      <c r="AG1043" s="125"/>
      <c r="AH1043" s="125"/>
      <c r="AI1043" s="125"/>
      <c r="AJ1043" s="125"/>
      <c r="AK1043" s="125"/>
      <c r="AL1043" s="125"/>
      <c r="AM1043" s="125"/>
      <c r="AN1043" s="125"/>
      <c r="AO1043" s="125"/>
      <c r="AP1043" s="125"/>
    </row>
    <row r="1044" spans="2:42" x14ac:dyDescent="0.35">
      <c r="B1044" s="125"/>
      <c r="C1044" s="125"/>
      <c r="D1044" s="125"/>
      <c r="E1044" s="125"/>
      <c r="F1044" s="125"/>
      <c r="G1044" s="125"/>
      <c r="H1044" s="125"/>
      <c r="I1044" s="269"/>
      <c r="J1044" s="134"/>
      <c r="K1044" s="134"/>
      <c r="L1044" s="134"/>
      <c r="M1044" s="134"/>
      <c r="N1044" s="286"/>
      <c r="O1044" s="286"/>
      <c r="P1044" s="125"/>
      <c r="Q1044" s="125"/>
      <c r="R1044" s="125"/>
      <c r="S1044" s="125"/>
      <c r="T1044" s="125"/>
      <c r="U1044" s="297"/>
      <c r="V1044" s="253">
        <f t="shared" si="24"/>
        <v>0</v>
      </c>
      <c r="W1044" s="348" t="str">
        <f>IF(板块成分!B1046="","",板块成分!B1046)</f>
        <v>1351.HK</v>
      </c>
      <c r="X1044" s="270" t="str">
        <f>[1]!s_info_name(W1044)</f>
        <v>辉煌明天</v>
      </c>
      <c r="Y1044" s="335" t="str">
        <f>IF($Y$3="申万一级行业",[1]!s_info_industry_sw_2021(W1044,公司分析!D$5,1),IF($Y$3="申万二级行业",[1]!s_info_industry_sw_2021(W1044,公司分析!D$5,2),IF($Y$3="申万三级行业",[1]!s_info_industry_sw_2021(W1044,公司分析!D$5,3),IF($Y$3="wind一级行业",[1]!s_info_industry_gics(W1044,1),IF($Y$3="wind二级行业",[1]!s_info_industry_gics(W1044,2),IF($Y$3="wind三级行业",[1]!s_info_industry_gics(W1044,3),IF($Y$3="wind四级行业",[1]!s_info_industry_gics(W1044,4),IF($Y$3="证监会门类行业",[1]!s_info_industry_csrc12_n(W1044,公司分析!D$5,1),""))))))))</f>
        <v>广告</v>
      </c>
      <c r="Z1044" s="298" t="str">
        <f>IF(Y1044=行业比较!$E$6,ROW(),"")</f>
        <v/>
      </c>
      <c r="AA1044" s="125"/>
      <c r="AB1044" s="125"/>
      <c r="AC1044" s="125"/>
      <c r="AD1044" s="125"/>
      <c r="AE1044" s="125"/>
      <c r="AF1044" s="125"/>
      <c r="AG1044" s="125"/>
      <c r="AH1044" s="125"/>
      <c r="AI1044" s="125"/>
      <c r="AJ1044" s="125"/>
      <c r="AK1044" s="125"/>
      <c r="AL1044" s="125"/>
      <c r="AM1044" s="125"/>
      <c r="AN1044" s="125"/>
      <c r="AO1044" s="125"/>
      <c r="AP1044" s="125"/>
    </row>
    <row r="1045" spans="2:42" x14ac:dyDescent="0.35">
      <c r="B1045" s="125"/>
      <c r="C1045" s="125"/>
      <c r="D1045" s="125"/>
      <c r="E1045" s="125"/>
      <c r="F1045" s="125"/>
      <c r="G1045" s="125"/>
      <c r="H1045" s="125"/>
      <c r="I1045" s="269"/>
      <c r="J1045" s="134"/>
      <c r="K1045" s="134"/>
      <c r="L1045" s="134"/>
      <c r="M1045" s="134"/>
      <c r="N1045" s="286"/>
      <c r="O1045" s="286"/>
      <c r="P1045" s="125"/>
      <c r="Q1045" s="125"/>
      <c r="R1045" s="125"/>
      <c r="S1045" s="125"/>
      <c r="T1045" s="125"/>
      <c r="U1045" s="297"/>
      <c r="V1045" s="253">
        <f t="shared" si="24"/>
        <v>0</v>
      </c>
      <c r="W1045" s="348" t="str">
        <f>IF(板块成分!B1047="","",板块成分!B1047)</f>
        <v>1355.HK</v>
      </c>
      <c r="X1045" s="270" t="str">
        <f>[1]!s_info_name(W1045)</f>
        <v>朸浚国际</v>
      </c>
      <c r="Y1045" s="335" t="str">
        <f>IF($Y$3="申万一级行业",[1]!s_info_industry_sw_2021(W1045,公司分析!D$5,1),IF($Y$3="申万二级行业",[1]!s_info_industry_sw_2021(W1045,公司分析!D$5,2),IF($Y$3="申万三级行业",[1]!s_info_industry_sw_2021(W1045,公司分析!D$5,3),IF($Y$3="wind一级行业",[1]!s_info_industry_gics(W1045,1),IF($Y$3="wind二级行业",[1]!s_info_industry_gics(W1045,2),IF($Y$3="wind三级行业",[1]!s_info_industry_gics(W1045,3),IF($Y$3="wind四级行业",[1]!s_info_industry_gics(W1045,4),IF($Y$3="证监会门类行业",[1]!s_info_industry_csrc12_n(W1045,公司分析!D$5,1),""))))))))</f>
        <v>酒店、度假村与豪华游轮</v>
      </c>
      <c r="Z1045" s="298" t="str">
        <f>IF(Y1045=行业比较!$E$6,ROW(),"")</f>
        <v/>
      </c>
      <c r="AA1045" s="125"/>
      <c r="AB1045" s="125"/>
      <c r="AC1045" s="125"/>
      <c r="AD1045" s="125"/>
      <c r="AE1045" s="125"/>
      <c r="AF1045" s="125"/>
      <c r="AG1045" s="125"/>
      <c r="AH1045" s="125"/>
      <c r="AI1045" s="125"/>
      <c r="AJ1045" s="125"/>
      <c r="AK1045" s="125"/>
      <c r="AL1045" s="125"/>
      <c r="AM1045" s="125"/>
      <c r="AN1045" s="125"/>
      <c r="AO1045" s="125"/>
      <c r="AP1045" s="125"/>
    </row>
    <row r="1046" spans="2:42" x14ac:dyDescent="0.35">
      <c r="B1046" s="125"/>
      <c r="C1046" s="125"/>
      <c r="D1046" s="125"/>
      <c r="E1046" s="125"/>
      <c r="F1046" s="125"/>
      <c r="G1046" s="125"/>
      <c r="H1046" s="125"/>
      <c r="I1046" s="269"/>
      <c r="J1046" s="134"/>
      <c r="K1046" s="134"/>
      <c r="L1046" s="134"/>
      <c r="M1046" s="134"/>
      <c r="N1046" s="286"/>
      <c r="O1046" s="286"/>
      <c r="P1046" s="125"/>
      <c r="Q1046" s="125"/>
      <c r="R1046" s="125"/>
      <c r="S1046" s="125"/>
      <c r="T1046" s="125"/>
      <c r="U1046" s="297"/>
      <c r="V1046" s="253">
        <f t="shared" si="24"/>
        <v>0</v>
      </c>
      <c r="W1046" s="348" t="str">
        <f>IF(板块成分!B1048="","",板块成分!B1048)</f>
        <v>1357.HK</v>
      </c>
      <c r="X1046" s="270" t="str">
        <f>[1]!s_info_name(W1046)</f>
        <v>美图公司</v>
      </c>
      <c r="Y1046" s="335" t="str">
        <f>IF($Y$3="申万一级行业",[1]!s_info_industry_sw_2021(W1046,公司分析!D$5,1),IF($Y$3="申万二级行业",[1]!s_info_industry_sw_2021(W1046,公司分析!D$5,2),IF($Y$3="申万三级行业",[1]!s_info_industry_sw_2021(W1046,公司分析!D$5,3),IF($Y$3="wind一级行业",[1]!s_info_industry_gics(W1046,1),IF($Y$3="wind二级行业",[1]!s_info_industry_gics(W1046,2),IF($Y$3="wind三级行业",[1]!s_info_industry_gics(W1046,3),IF($Y$3="wind四级行业",[1]!s_info_industry_gics(W1046,4),IF($Y$3="证监会门类行业",[1]!s_info_industry_csrc12_n(W1046,公司分析!D$5,1),""))))))))</f>
        <v>家庭娱乐软件</v>
      </c>
      <c r="Z1046" s="298" t="str">
        <f>IF(Y1046=行业比较!$E$6,ROW(),"")</f>
        <v/>
      </c>
      <c r="AA1046" s="125"/>
      <c r="AB1046" s="125"/>
      <c r="AC1046" s="125"/>
      <c r="AD1046" s="125"/>
      <c r="AE1046" s="125"/>
      <c r="AF1046" s="125"/>
      <c r="AG1046" s="125"/>
      <c r="AH1046" s="125"/>
      <c r="AI1046" s="125"/>
      <c r="AJ1046" s="125"/>
      <c r="AK1046" s="125"/>
      <c r="AL1046" s="125"/>
      <c r="AM1046" s="125"/>
      <c r="AN1046" s="125"/>
      <c r="AO1046" s="125"/>
      <c r="AP1046" s="125"/>
    </row>
    <row r="1047" spans="2:42" x14ac:dyDescent="0.35">
      <c r="B1047" s="125"/>
      <c r="C1047" s="125"/>
      <c r="D1047" s="125"/>
      <c r="E1047" s="125"/>
      <c r="F1047" s="125"/>
      <c r="G1047" s="125"/>
      <c r="H1047" s="125"/>
      <c r="I1047" s="269"/>
      <c r="J1047" s="134"/>
      <c r="K1047" s="134"/>
      <c r="L1047" s="134"/>
      <c r="M1047" s="134"/>
      <c r="N1047" s="286"/>
      <c r="O1047" s="286"/>
      <c r="P1047" s="125"/>
      <c r="Q1047" s="125"/>
      <c r="R1047" s="125"/>
      <c r="S1047" s="125"/>
      <c r="T1047" s="125"/>
      <c r="U1047" s="297"/>
      <c r="V1047" s="253">
        <f t="shared" si="24"/>
        <v>0</v>
      </c>
      <c r="W1047" s="348" t="str">
        <f>IF(板块成分!B1049="","",板块成分!B1049)</f>
        <v>1358.HK</v>
      </c>
      <c r="X1047" s="270" t="str">
        <f>[1]!s_info_name(W1047)</f>
        <v>普华和顺</v>
      </c>
      <c r="Y1047" s="335" t="str">
        <f>IF($Y$3="申万一级行业",[1]!s_info_industry_sw_2021(W1047,公司分析!D$5,1),IF($Y$3="申万二级行业",[1]!s_info_industry_sw_2021(W1047,公司分析!D$5,2),IF($Y$3="申万三级行业",[1]!s_info_industry_sw_2021(W1047,公司分析!D$5,3),IF($Y$3="wind一级行业",[1]!s_info_industry_gics(W1047,1),IF($Y$3="wind二级行业",[1]!s_info_industry_gics(W1047,2),IF($Y$3="wind三级行业",[1]!s_info_industry_gics(W1047,3),IF($Y$3="wind四级行业",[1]!s_info_industry_gics(W1047,4),IF($Y$3="证监会门类行业",[1]!s_info_industry_csrc12_n(W1047,公司分析!D$5,1),""))))))))</f>
        <v>医疗保健设备</v>
      </c>
      <c r="Z1047" s="298" t="str">
        <f>IF(Y1047=行业比较!$E$6,ROW(),"")</f>
        <v/>
      </c>
      <c r="AA1047" s="125"/>
      <c r="AB1047" s="125"/>
      <c r="AC1047" s="125"/>
      <c r="AD1047" s="125"/>
      <c r="AE1047" s="125"/>
      <c r="AF1047" s="125"/>
      <c r="AG1047" s="125"/>
      <c r="AH1047" s="125"/>
      <c r="AI1047" s="125"/>
      <c r="AJ1047" s="125"/>
      <c r="AK1047" s="125"/>
      <c r="AL1047" s="125"/>
      <c r="AM1047" s="125"/>
      <c r="AN1047" s="125"/>
      <c r="AO1047" s="125"/>
      <c r="AP1047" s="125"/>
    </row>
    <row r="1048" spans="2:42" x14ac:dyDescent="0.35">
      <c r="B1048" s="125"/>
      <c r="C1048" s="125"/>
      <c r="D1048" s="125"/>
      <c r="E1048" s="125"/>
      <c r="F1048" s="125"/>
      <c r="G1048" s="125"/>
      <c r="H1048" s="125"/>
      <c r="I1048" s="269"/>
      <c r="J1048" s="134"/>
      <c r="K1048" s="134"/>
      <c r="L1048" s="134"/>
      <c r="M1048" s="134"/>
      <c r="N1048" s="286"/>
      <c r="O1048" s="286"/>
      <c r="P1048" s="125"/>
      <c r="Q1048" s="125"/>
      <c r="R1048" s="125"/>
      <c r="S1048" s="125"/>
      <c r="T1048" s="125"/>
      <c r="U1048" s="297"/>
      <c r="V1048" s="253">
        <f t="shared" si="24"/>
        <v>0</v>
      </c>
      <c r="W1048" s="348" t="str">
        <f>IF(板块成分!B1050="","",板块成分!B1050)</f>
        <v>1359.HK</v>
      </c>
      <c r="X1048" s="270" t="str">
        <f>[1]!s_info_name(W1048)</f>
        <v>中国信达</v>
      </c>
      <c r="Y1048" s="335" t="str">
        <f>IF($Y$3="申万一级行业",[1]!s_info_industry_sw_2021(W1048,公司分析!D$5,1),IF($Y$3="申万二级行业",[1]!s_info_industry_sw_2021(W1048,公司分析!D$5,2),IF($Y$3="申万三级行业",[1]!s_info_industry_sw_2021(W1048,公司分析!D$5,3),IF($Y$3="wind一级行业",[1]!s_info_industry_gics(W1048,1),IF($Y$3="wind二级行业",[1]!s_info_industry_gics(W1048,2),IF($Y$3="wind三级行业",[1]!s_info_industry_gics(W1048,3),IF($Y$3="wind四级行业",[1]!s_info_industry_gics(W1048,4),IF($Y$3="证监会门类行业",[1]!s_info_industry_csrc12_n(W1048,公司分析!D$5,1),""))))))))</f>
        <v>资产管理与托管银行</v>
      </c>
      <c r="Z1048" s="298" t="str">
        <f>IF(Y1048=行业比较!$E$6,ROW(),"")</f>
        <v/>
      </c>
      <c r="AA1048" s="125"/>
      <c r="AB1048" s="125"/>
      <c r="AC1048" s="125"/>
      <c r="AD1048" s="125"/>
      <c r="AE1048" s="125"/>
      <c r="AF1048" s="125"/>
      <c r="AG1048" s="125"/>
      <c r="AH1048" s="125"/>
      <c r="AI1048" s="125"/>
      <c r="AJ1048" s="125"/>
      <c r="AK1048" s="125"/>
      <c r="AL1048" s="125"/>
      <c r="AM1048" s="125"/>
      <c r="AN1048" s="125"/>
      <c r="AO1048" s="125"/>
      <c r="AP1048" s="125"/>
    </row>
    <row r="1049" spans="2:42" x14ac:dyDescent="0.35">
      <c r="B1049" s="125"/>
      <c r="C1049" s="125"/>
      <c r="D1049" s="125"/>
      <c r="E1049" s="125"/>
      <c r="F1049" s="125"/>
      <c r="G1049" s="125"/>
      <c r="H1049" s="125"/>
      <c r="I1049" s="269"/>
      <c r="J1049" s="134"/>
      <c r="K1049" s="134"/>
      <c r="L1049" s="134"/>
      <c r="M1049" s="134"/>
      <c r="N1049" s="286"/>
      <c r="O1049" s="286"/>
      <c r="P1049" s="125"/>
      <c r="Q1049" s="125"/>
      <c r="R1049" s="125"/>
      <c r="S1049" s="125"/>
      <c r="T1049" s="125"/>
      <c r="U1049" s="297"/>
      <c r="V1049" s="253">
        <f t="shared" si="24"/>
        <v>0</v>
      </c>
      <c r="W1049" s="348" t="str">
        <f>IF(板块成分!B1051="","",板块成分!B1051)</f>
        <v>1360.HK</v>
      </c>
      <c r="X1049" s="270" t="str">
        <f>[1]!s_info_name(W1049)</f>
        <v>诺发集团</v>
      </c>
      <c r="Y1049" s="335" t="str">
        <f>IF($Y$3="申万一级行业",[1]!s_info_industry_sw_2021(W1049,公司分析!D$5,1),IF($Y$3="申万二级行业",[1]!s_info_industry_sw_2021(W1049,公司分析!D$5,2),IF($Y$3="申万三级行业",[1]!s_info_industry_sw_2021(W1049,公司分析!D$5,3),IF($Y$3="wind一级行业",[1]!s_info_industry_gics(W1049,1),IF($Y$3="wind二级行业",[1]!s_info_industry_gics(W1049,2),IF($Y$3="wind三级行业",[1]!s_info_industry_gics(W1049,3),IF($Y$3="wind四级行业",[1]!s_info_industry_gics(W1049,4),IF($Y$3="证监会门类行业",[1]!s_info_industry_csrc12_n(W1049,公司分析!D$5,1),""))))))))</f>
        <v>广告</v>
      </c>
      <c r="Z1049" s="298" t="str">
        <f>IF(Y1049=行业比较!$E$6,ROW(),"")</f>
        <v/>
      </c>
      <c r="AA1049" s="125"/>
      <c r="AB1049" s="125"/>
      <c r="AC1049" s="125"/>
      <c r="AD1049" s="125"/>
      <c r="AE1049" s="125"/>
      <c r="AF1049" s="125"/>
      <c r="AG1049" s="125"/>
      <c r="AH1049" s="125"/>
      <c r="AI1049" s="125"/>
      <c r="AJ1049" s="125"/>
      <c r="AK1049" s="125"/>
      <c r="AL1049" s="125"/>
      <c r="AM1049" s="125"/>
      <c r="AN1049" s="125"/>
      <c r="AO1049" s="125"/>
      <c r="AP1049" s="125"/>
    </row>
    <row r="1050" spans="2:42" x14ac:dyDescent="0.35">
      <c r="B1050" s="125"/>
      <c r="C1050" s="125"/>
      <c r="D1050" s="125"/>
      <c r="E1050" s="125"/>
      <c r="F1050" s="125"/>
      <c r="G1050" s="125"/>
      <c r="H1050" s="125"/>
      <c r="I1050" s="269"/>
      <c r="J1050" s="134"/>
      <c r="K1050" s="134"/>
      <c r="L1050" s="134"/>
      <c r="M1050" s="134"/>
      <c r="N1050" s="286"/>
      <c r="O1050" s="286"/>
      <c r="P1050" s="125"/>
      <c r="Q1050" s="125"/>
      <c r="R1050" s="125"/>
      <c r="S1050" s="125"/>
      <c r="T1050" s="125"/>
      <c r="U1050" s="297"/>
      <c r="V1050" s="253">
        <f t="shared" si="24"/>
        <v>0</v>
      </c>
      <c r="W1050" s="348" t="str">
        <f>IF(板块成分!B1052="","",板块成分!B1052)</f>
        <v>1361.HK</v>
      </c>
      <c r="X1050" s="270" t="str">
        <f>[1]!s_info_name(W1050)</f>
        <v>361度</v>
      </c>
      <c r="Y1050" s="335" t="str">
        <f>IF($Y$3="申万一级行业",[1]!s_info_industry_sw_2021(W1050,公司分析!D$5,1),IF($Y$3="申万二级行业",[1]!s_info_industry_sw_2021(W1050,公司分析!D$5,2),IF($Y$3="申万三级行业",[1]!s_info_industry_sw_2021(W1050,公司分析!D$5,3),IF($Y$3="wind一级行业",[1]!s_info_industry_gics(W1050,1),IF($Y$3="wind二级行业",[1]!s_info_industry_gics(W1050,2),IF($Y$3="wind三级行业",[1]!s_info_industry_gics(W1050,3),IF($Y$3="wind四级行业",[1]!s_info_industry_gics(W1050,4),IF($Y$3="证监会门类行业",[1]!s_info_industry_csrc12_n(W1050,公司分析!D$5,1),""))))))))</f>
        <v>服装、服饰与奢侈品</v>
      </c>
      <c r="Z1050" s="298" t="str">
        <f>IF(Y1050=行业比较!$E$6,ROW(),"")</f>
        <v/>
      </c>
      <c r="AA1050" s="125"/>
      <c r="AB1050" s="125"/>
      <c r="AC1050" s="125"/>
      <c r="AD1050" s="125"/>
      <c r="AE1050" s="125"/>
      <c r="AF1050" s="125"/>
      <c r="AG1050" s="125"/>
      <c r="AH1050" s="125"/>
      <c r="AI1050" s="125"/>
      <c r="AJ1050" s="125"/>
      <c r="AK1050" s="125"/>
      <c r="AL1050" s="125"/>
      <c r="AM1050" s="125"/>
      <c r="AN1050" s="125"/>
      <c r="AO1050" s="125"/>
      <c r="AP1050" s="125"/>
    </row>
    <row r="1051" spans="2:42" x14ac:dyDescent="0.35">
      <c r="B1051" s="125"/>
      <c r="C1051" s="125"/>
      <c r="D1051" s="125"/>
      <c r="E1051" s="125"/>
      <c r="F1051" s="125"/>
      <c r="G1051" s="125"/>
      <c r="H1051" s="125"/>
      <c r="I1051" s="269"/>
      <c r="J1051" s="134"/>
      <c r="K1051" s="134"/>
      <c r="L1051" s="134"/>
      <c r="M1051" s="134"/>
      <c r="N1051" s="286"/>
      <c r="O1051" s="286"/>
      <c r="P1051" s="125"/>
      <c r="Q1051" s="125"/>
      <c r="R1051" s="125"/>
      <c r="S1051" s="125"/>
      <c r="T1051" s="125"/>
      <c r="U1051" s="297"/>
      <c r="V1051" s="253">
        <f t="shared" si="24"/>
        <v>0</v>
      </c>
      <c r="W1051" s="348" t="str">
        <f>IF(板块成分!B1053="","",板块成分!B1053)</f>
        <v>1362.HK</v>
      </c>
      <c r="X1051" s="270" t="str">
        <f>[1]!s_info_name(W1051)</f>
        <v>新龙移动</v>
      </c>
      <c r="Y1051" s="335" t="str">
        <f>IF($Y$3="申万一级行业",[1]!s_info_industry_sw_2021(W1051,公司分析!D$5,1),IF($Y$3="申万二级行业",[1]!s_info_industry_sw_2021(W1051,公司分析!D$5,2),IF($Y$3="申万三级行业",[1]!s_info_industry_sw_2021(W1051,公司分析!D$5,3),IF($Y$3="wind一级行业",[1]!s_info_industry_gics(W1051,1),IF($Y$3="wind二级行业",[1]!s_info_industry_gics(W1051,2),IF($Y$3="wind三级行业",[1]!s_info_industry_gics(W1051,3),IF($Y$3="wind四级行业",[1]!s_info_industry_gics(W1051,4),IF($Y$3="证监会门类行业",[1]!s_info_industry_csrc12_n(W1051,公司分析!D$5,1),""))))))))</f>
        <v>技术产品经销商</v>
      </c>
      <c r="Z1051" s="298" t="str">
        <f>IF(Y1051=行业比较!$E$6,ROW(),"")</f>
        <v/>
      </c>
      <c r="AA1051" s="125"/>
      <c r="AB1051" s="125"/>
      <c r="AC1051" s="125"/>
      <c r="AD1051" s="125"/>
      <c r="AE1051" s="125"/>
      <c r="AF1051" s="125"/>
      <c r="AG1051" s="125"/>
      <c r="AH1051" s="125"/>
      <c r="AI1051" s="125"/>
      <c r="AJ1051" s="125"/>
      <c r="AK1051" s="125"/>
      <c r="AL1051" s="125"/>
      <c r="AM1051" s="125"/>
      <c r="AN1051" s="125"/>
      <c r="AO1051" s="125"/>
      <c r="AP1051" s="125"/>
    </row>
    <row r="1052" spans="2:42" x14ac:dyDescent="0.35">
      <c r="B1052" s="125"/>
      <c r="C1052" s="125"/>
      <c r="D1052" s="125"/>
      <c r="E1052" s="125"/>
      <c r="F1052" s="125"/>
      <c r="G1052" s="125"/>
      <c r="H1052" s="125"/>
      <c r="I1052" s="269"/>
      <c r="J1052" s="134"/>
      <c r="K1052" s="134"/>
      <c r="L1052" s="134"/>
      <c r="M1052" s="134"/>
      <c r="N1052" s="286"/>
      <c r="O1052" s="286"/>
      <c r="P1052" s="125"/>
      <c r="Q1052" s="125"/>
      <c r="R1052" s="125"/>
      <c r="S1052" s="125"/>
      <c r="T1052" s="125"/>
      <c r="U1052" s="297"/>
      <c r="V1052" s="253">
        <f t="shared" si="24"/>
        <v>0</v>
      </c>
      <c r="W1052" s="348" t="str">
        <f>IF(板块成分!B1054="","",板块成分!B1054)</f>
        <v>1368.HK</v>
      </c>
      <c r="X1052" s="270" t="str">
        <f>[1]!s_info_name(W1052)</f>
        <v>特步国际</v>
      </c>
      <c r="Y1052" s="335" t="str">
        <f>IF($Y$3="申万一级行业",[1]!s_info_industry_sw_2021(W1052,公司分析!D$5,1),IF($Y$3="申万二级行业",[1]!s_info_industry_sw_2021(W1052,公司分析!D$5,2),IF($Y$3="申万三级行业",[1]!s_info_industry_sw_2021(W1052,公司分析!D$5,3),IF($Y$3="wind一级行业",[1]!s_info_industry_gics(W1052,1),IF($Y$3="wind二级行业",[1]!s_info_industry_gics(W1052,2),IF($Y$3="wind三级行业",[1]!s_info_industry_gics(W1052,3),IF($Y$3="wind四级行业",[1]!s_info_industry_gics(W1052,4),IF($Y$3="证监会门类行业",[1]!s_info_industry_csrc12_n(W1052,公司分析!D$5,1),""))))))))</f>
        <v>服装、服饰与奢侈品</v>
      </c>
      <c r="Z1052" s="298" t="str">
        <f>IF(Y1052=行业比较!$E$6,ROW(),"")</f>
        <v/>
      </c>
      <c r="AA1052" s="125"/>
      <c r="AB1052" s="125"/>
      <c r="AC1052" s="125"/>
      <c r="AD1052" s="125"/>
      <c r="AE1052" s="125"/>
      <c r="AF1052" s="125"/>
      <c r="AG1052" s="125"/>
      <c r="AH1052" s="125"/>
      <c r="AI1052" s="125"/>
      <c r="AJ1052" s="125"/>
      <c r="AK1052" s="125"/>
      <c r="AL1052" s="125"/>
      <c r="AM1052" s="125"/>
      <c r="AN1052" s="125"/>
      <c r="AO1052" s="125"/>
      <c r="AP1052" s="125"/>
    </row>
    <row r="1053" spans="2:42" x14ac:dyDescent="0.35">
      <c r="B1053" s="125"/>
      <c r="C1053" s="125"/>
      <c r="D1053" s="125"/>
      <c r="E1053" s="125"/>
      <c r="F1053" s="125"/>
      <c r="G1053" s="125"/>
      <c r="H1053" s="125"/>
      <c r="I1053" s="269"/>
      <c r="J1053" s="134"/>
      <c r="K1053" s="134"/>
      <c r="L1053" s="134"/>
      <c r="M1053" s="134"/>
      <c r="N1053" s="286"/>
      <c r="O1053" s="286"/>
      <c r="P1053" s="125"/>
      <c r="Q1053" s="125"/>
      <c r="R1053" s="125"/>
      <c r="S1053" s="125"/>
      <c r="T1053" s="125"/>
      <c r="U1053" s="297"/>
      <c r="V1053" s="253">
        <f t="shared" si="24"/>
        <v>0</v>
      </c>
      <c r="W1053" s="348" t="str">
        <f>IF(板块成分!B1055="","",板块成分!B1055)</f>
        <v>1370.HK</v>
      </c>
      <c r="X1053" s="270" t="str">
        <f>[1]!s_info_name(W1053)</f>
        <v>奥威控股</v>
      </c>
      <c r="Y1053" s="335" t="str">
        <f>IF($Y$3="申万一级行业",[1]!s_info_industry_sw_2021(W1053,公司分析!D$5,1),IF($Y$3="申万二级行业",[1]!s_info_industry_sw_2021(W1053,公司分析!D$5,2),IF($Y$3="申万三级行业",[1]!s_info_industry_sw_2021(W1053,公司分析!D$5,3),IF($Y$3="wind一级行业",[1]!s_info_industry_gics(W1053,1),IF($Y$3="wind二级行业",[1]!s_info_industry_gics(W1053,2),IF($Y$3="wind三级行业",[1]!s_info_industry_gics(W1053,3),IF($Y$3="wind四级行业",[1]!s_info_industry_gics(W1053,4),IF($Y$3="证监会门类行业",[1]!s_info_industry_csrc12_n(W1053,公司分析!D$5,1),""))))))))</f>
        <v>钢铁</v>
      </c>
      <c r="Z1053" s="298" t="str">
        <f>IF(Y1053=行业比较!$E$6,ROW(),"")</f>
        <v/>
      </c>
      <c r="AA1053" s="125"/>
      <c r="AB1053" s="125"/>
      <c r="AC1053" s="125"/>
      <c r="AD1053" s="125"/>
      <c r="AE1053" s="125"/>
      <c r="AF1053" s="125"/>
      <c r="AG1053" s="125"/>
      <c r="AH1053" s="125"/>
      <c r="AI1053" s="125"/>
      <c r="AJ1053" s="125"/>
      <c r="AK1053" s="125"/>
      <c r="AL1053" s="125"/>
      <c r="AM1053" s="125"/>
      <c r="AN1053" s="125"/>
      <c r="AO1053" s="125"/>
      <c r="AP1053" s="125"/>
    </row>
    <row r="1054" spans="2:42" x14ac:dyDescent="0.35">
      <c r="B1054" s="125"/>
      <c r="C1054" s="125"/>
      <c r="D1054" s="125"/>
      <c r="E1054" s="125"/>
      <c r="F1054" s="125"/>
      <c r="G1054" s="125"/>
      <c r="H1054" s="125"/>
      <c r="I1054" s="269"/>
      <c r="J1054" s="134"/>
      <c r="K1054" s="134"/>
      <c r="L1054" s="134"/>
      <c r="M1054" s="134"/>
      <c r="N1054" s="286"/>
      <c r="O1054" s="286"/>
      <c r="P1054" s="125"/>
      <c r="Q1054" s="125"/>
      <c r="R1054" s="125"/>
      <c r="S1054" s="125"/>
      <c r="T1054" s="125"/>
      <c r="U1054" s="297"/>
      <c r="V1054" s="253">
        <f t="shared" si="24"/>
        <v>0</v>
      </c>
      <c r="W1054" s="348" t="str">
        <f>IF(板块成分!B1056="","",板块成分!B1056)</f>
        <v>1371.HK</v>
      </c>
      <c r="X1054" s="270" t="str">
        <f>[1]!s_info_name(W1054)</f>
        <v>中国生态旅游</v>
      </c>
      <c r="Y1054" s="335" t="str">
        <f>IF($Y$3="申万一级行业",[1]!s_info_industry_sw_2021(W1054,公司分析!D$5,1),IF($Y$3="申万二级行业",[1]!s_info_industry_sw_2021(W1054,公司分析!D$5,2),IF($Y$3="申万三级行业",[1]!s_info_industry_sw_2021(W1054,公司分析!D$5,3),IF($Y$3="wind一级行业",[1]!s_info_industry_gics(W1054,1),IF($Y$3="wind二级行业",[1]!s_info_industry_gics(W1054,2),IF($Y$3="wind三级行业",[1]!s_info_industry_gics(W1054,3),IF($Y$3="wind四级行业",[1]!s_info_industry_gics(W1054,4),IF($Y$3="证监会门类行业",[1]!s_info_industry_csrc12_n(W1054,公司分析!D$5,1),""))))))))</f>
        <v>赌场与赌博</v>
      </c>
      <c r="Z1054" s="298" t="str">
        <f>IF(Y1054=行业比较!$E$6,ROW(),"")</f>
        <v/>
      </c>
      <c r="AA1054" s="125"/>
      <c r="AB1054" s="125"/>
      <c r="AC1054" s="125"/>
      <c r="AD1054" s="125"/>
      <c r="AE1054" s="125"/>
      <c r="AF1054" s="125"/>
      <c r="AG1054" s="125"/>
      <c r="AH1054" s="125"/>
      <c r="AI1054" s="125"/>
      <c r="AJ1054" s="125"/>
      <c r="AK1054" s="125"/>
      <c r="AL1054" s="125"/>
      <c r="AM1054" s="125"/>
      <c r="AN1054" s="125"/>
      <c r="AO1054" s="125"/>
      <c r="AP1054" s="125"/>
    </row>
    <row r="1055" spans="2:42" x14ac:dyDescent="0.35">
      <c r="B1055" s="125"/>
      <c r="C1055" s="125"/>
      <c r="D1055" s="125"/>
      <c r="E1055" s="125"/>
      <c r="F1055" s="125"/>
      <c r="G1055" s="125"/>
      <c r="H1055" s="125"/>
      <c r="I1055" s="269"/>
      <c r="J1055" s="134"/>
      <c r="K1055" s="134"/>
      <c r="L1055" s="134"/>
      <c r="M1055" s="134"/>
      <c r="N1055" s="286"/>
      <c r="O1055" s="286"/>
      <c r="P1055" s="125"/>
      <c r="Q1055" s="125"/>
      <c r="R1055" s="125"/>
      <c r="S1055" s="125"/>
      <c r="T1055" s="125"/>
      <c r="U1055" s="297"/>
      <c r="V1055" s="253">
        <f t="shared" si="24"/>
        <v>0</v>
      </c>
      <c r="W1055" s="348" t="str">
        <f>IF(板块成分!B1057="","",板块成分!B1057)</f>
        <v>1372.HK</v>
      </c>
      <c r="X1055" s="270" t="str">
        <f>[1]!s_info_name(W1055)</f>
        <v>中国碳中和</v>
      </c>
      <c r="Y1055" s="335" t="str">
        <f>IF($Y$3="申万一级行业",[1]!s_info_industry_sw_2021(W1055,公司分析!D$5,1),IF($Y$3="申万二级行业",[1]!s_info_industry_sw_2021(W1055,公司分析!D$5,2),IF($Y$3="申万三级行业",[1]!s_info_industry_sw_2021(W1055,公司分析!D$5,3),IF($Y$3="wind一级行业",[1]!s_info_industry_gics(W1055,1),IF($Y$3="wind二级行业",[1]!s_info_industry_gics(W1055,2),IF($Y$3="wind三级行业",[1]!s_info_industry_gics(W1055,3),IF($Y$3="wind四级行业",[1]!s_info_industry_gics(W1055,4),IF($Y$3="证监会门类行业",[1]!s_info_industry_csrc12_n(W1055,公司分析!D$5,1),""))))))))</f>
        <v>建筑与工程</v>
      </c>
      <c r="Z1055" s="298" t="str">
        <f>IF(Y1055=行业比较!$E$6,ROW(),"")</f>
        <v/>
      </c>
      <c r="AA1055" s="125"/>
      <c r="AB1055" s="125"/>
      <c r="AC1055" s="125"/>
      <c r="AD1055" s="125"/>
      <c r="AE1055" s="125"/>
      <c r="AF1055" s="125"/>
      <c r="AG1055" s="125"/>
      <c r="AH1055" s="125"/>
      <c r="AI1055" s="125"/>
      <c r="AJ1055" s="125"/>
      <c r="AK1055" s="125"/>
      <c r="AL1055" s="125"/>
      <c r="AM1055" s="125"/>
      <c r="AN1055" s="125"/>
      <c r="AO1055" s="125"/>
      <c r="AP1055" s="125"/>
    </row>
    <row r="1056" spans="2:42" x14ac:dyDescent="0.35">
      <c r="B1056" s="125"/>
      <c r="C1056" s="125"/>
      <c r="D1056" s="125"/>
      <c r="E1056" s="125"/>
      <c r="F1056" s="125"/>
      <c r="G1056" s="125"/>
      <c r="H1056" s="125"/>
      <c r="I1056" s="269"/>
      <c r="J1056" s="134"/>
      <c r="K1056" s="134"/>
      <c r="L1056" s="134"/>
      <c r="M1056" s="134"/>
      <c r="N1056" s="286"/>
      <c r="O1056" s="286"/>
      <c r="P1056" s="125"/>
      <c r="Q1056" s="125"/>
      <c r="R1056" s="125"/>
      <c r="S1056" s="125"/>
      <c r="T1056" s="125"/>
      <c r="U1056" s="297"/>
      <c r="V1056" s="253">
        <f t="shared" si="24"/>
        <v>0</v>
      </c>
      <c r="W1056" s="348" t="str">
        <f>IF(板块成分!B1058="","",板块成分!B1058)</f>
        <v>1373.HK</v>
      </c>
      <c r="X1056" s="270" t="str">
        <f>[1]!s_info_name(W1056)</f>
        <v>国际家居零售</v>
      </c>
      <c r="Y1056" s="335" t="str">
        <f>IF($Y$3="申万一级行业",[1]!s_info_industry_sw_2021(W1056,公司分析!D$5,1),IF($Y$3="申万二级行业",[1]!s_info_industry_sw_2021(W1056,公司分析!D$5,2),IF($Y$3="申万三级行业",[1]!s_info_industry_sw_2021(W1056,公司分析!D$5,3),IF($Y$3="wind一级行业",[1]!s_info_industry_gics(W1056,1),IF($Y$3="wind二级行业",[1]!s_info_industry_gics(W1056,2),IF($Y$3="wind三级行业",[1]!s_info_industry_gics(W1056,3),IF($Y$3="wind四级行业",[1]!s_info_industry_gics(W1056,4),IF($Y$3="证监会门类行业",[1]!s_info_industry_csrc12_n(W1056,公司分析!D$5,1),""))))))))</f>
        <v>家庭装饰零售</v>
      </c>
      <c r="Z1056" s="298" t="str">
        <f>IF(Y1056=行业比较!$E$6,ROW(),"")</f>
        <v/>
      </c>
      <c r="AA1056" s="125"/>
      <c r="AB1056" s="125"/>
      <c r="AC1056" s="125"/>
      <c r="AD1056" s="125"/>
      <c r="AE1056" s="125"/>
      <c r="AF1056" s="125"/>
      <c r="AG1056" s="125"/>
      <c r="AH1056" s="125"/>
      <c r="AI1056" s="125"/>
      <c r="AJ1056" s="125"/>
      <c r="AK1056" s="125"/>
      <c r="AL1056" s="125"/>
      <c r="AM1056" s="125"/>
      <c r="AN1056" s="125"/>
      <c r="AO1056" s="125"/>
      <c r="AP1056" s="125"/>
    </row>
    <row r="1057" spans="2:42" x14ac:dyDescent="0.35">
      <c r="B1057" s="125"/>
      <c r="C1057" s="125"/>
      <c r="D1057" s="125"/>
      <c r="E1057" s="125"/>
      <c r="F1057" s="125"/>
      <c r="G1057" s="125"/>
      <c r="H1057" s="125"/>
      <c r="I1057" s="269"/>
      <c r="J1057" s="134"/>
      <c r="K1057" s="134"/>
      <c r="L1057" s="134"/>
      <c r="M1057" s="134"/>
      <c r="N1057" s="286"/>
      <c r="O1057" s="286"/>
      <c r="P1057" s="125"/>
      <c r="Q1057" s="125"/>
      <c r="R1057" s="125"/>
      <c r="S1057" s="125"/>
      <c r="T1057" s="125"/>
      <c r="U1057" s="297"/>
      <c r="V1057" s="253">
        <f t="shared" si="24"/>
        <v>0</v>
      </c>
      <c r="W1057" s="348" t="str">
        <f>IF(板块成分!B1059="","",板块成分!B1059)</f>
        <v>1375.HK</v>
      </c>
      <c r="X1057" s="270" t="str">
        <f>[1]!s_info_name(W1057)</f>
        <v>中州证券</v>
      </c>
      <c r="Y1057" s="335" t="str">
        <f>IF($Y$3="申万一级行业",[1]!s_info_industry_sw_2021(W1057,公司分析!D$5,1),IF($Y$3="申万二级行业",[1]!s_info_industry_sw_2021(W1057,公司分析!D$5,2),IF($Y$3="申万三级行业",[1]!s_info_industry_sw_2021(W1057,公司分析!D$5,3),IF($Y$3="wind一级行业",[1]!s_info_industry_gics(W1057,1),IF($Y$3="wind二级行业",[1]!s_info_industry_gics(W1057,2),IF($Y$3="wind三级行业",[1]!s_info_industry_gics(W1057,3),IF($Y$3="wind四级行业",[1]!s_info_industry_gics(W1057,4),IF($Y$3="证监会门类行业",[1]!s_info_industry_csrc12_n(W1057,公司分析!D$5,1),""))))))))</f>
        <v>投资银行业与经纪业</v>
      </c>
      <c r="Z1057" s="298" t="str">
        <f>IF(Y1057=行业比较!$E$6,ROW(),"")</f>
        <v/>
      </c>
      <c r="AA1057" s="125"/>
      <c r="AB1057" s="125"/>
      <c r="AC1057" s="125"/>
      <c r="AD1057" s="125"/>
      <c r="AE1057" s="125"/>
      <c r="AF1057" s="125"/>
      <c r="AG1057" s="125"/>
      <c r="AH1057" s="125"/>
      <c r="AI1057" s="125"/>
      <c r="AJ1057" s="125"/>
      <c r="AK1057" s="125"/>
      <c r="AL1057" s="125"/>
      <c r="AM1057" s="125"/>
      <c r="AN1057" s="125"/>
      <c r="AO1057" s="125"/>
      <c r="AP1057" s="125"/>
    </row>
    <row r="1058" spans="2:42" x14ac:dyDescent="0.35">
      <c r="B1058" s="125"/>
      <c r="C1058" s="125"/>
      <c r="D1058" s="125"/>
      <c r="E1058" s="125"/>
      <c r="F1058" s="125"/>
      <c r="G1058" s="125"/>
      <c r="H1058" s="125"/>
      <c r="I1058" s="269"/>
      <c r="J1058" s="134"/>
      <c r="K1058" s="134"/>
      <c r="L1058" s="134"/>
      <c r="M1058" s="134"/>
      <c r="N1058" s="286"/>
      <c r="O1058" s="286"/>
      <c r="P1058" s="125"/>
      <c r="Q1058" s="125"/>
      <c r="R1058" s="125"/>
      <c r="S1058" s="125"/>
      <c r="T1058" s="125"/>
      <c r="U1058" s="297"/>
      <c r="V1058" s="253">
        <f t="shared" si="24"/>
        <v>0</v>
      </c>
      <c r="W1058" s="348" t="str">
        <f>IF(板块成分!B1060="","",板块成分!B1060)</f>
        <v>1376.HK</v>
      </c>
      <c r="X1058" s="270" t="str">
        <f>[1]!s_info_name(W1058)</f>
        <v>RAFFLESINTERIOR</v>
      </c>
      <c r="Y1058" s="335" t="str">
        <f>IF($Y$3="申万一级行业",[1]!s_info_industry_sw_2021(W1058,公司分析!D$5,1),IF($Y$3="申万二级行业",[1]!s_info_industry_sw_2021(W1058,公司分析!D$5,2),IF($Y$3="申万三级行业",[1]!s_info_industry_sw_2021(W1058,公司分析!D$5,3),IF($Y$3="wind一级行业",[1]!s_info_industry_gics(W1058,1),IF($Y$3="wind二级行业",[1]!s_info_industry_gics(W1058,2),IF($Y$3="wind三级行业",[1]!s_info_industry_gics(W1058,3),IF($Y$3="wind四级行业",[1]!s_info_industry_gics(W1058,4),IF($Y$3="证监会门类行业",[1]!s_info_industry_csrc12_n(W1058,公司分析!D$5,1),""))))))))</f>
        <v>特殊消费者服务</v>
      </c>
      <c r="Z1058" s="298" t="str">
        <f>IF(Y1058=行业比较!$E$6,ROW(),"")</f>
        <v/>
      </c>
      <c r="AA1058" s="125"/>
      <c r="AB1058" s="125"/>
      <c r="AC1058" s="125"/>
      <c r="AD1058" s="125"/>
      <c r="AE1058" s="125"/>
      <c r="AF1058" s="125"/>
      <c r="AG1058" s="125"/>
      <c r="AH1058" s="125"/>
      <c r="AI1058" s="125"/>
      <c r="AJ1058" s="125"/>
      <c r="AK1058" s="125"/>
      <c r="AL1058" s="125"/>
      <c r="AM1058" s="125"/>
      <c r="AN1058" s="125"/>
      <c r="AO1058" s="125"/>
      <c r="AP1058" s="125"/>
    </row>
    <row r="1059" spans="2:42" x14ac:dyDescent="0.35">
      <c r="B1059" s="125"/>
      <c r="C1059" s="125"/>
      <c r="D1059" s="125"/>
      <c r="E1059" s="125"/>
      <c r="F1059" s="125"/>
      <c r="G1059" s="125"/>
      <c r="H1059" s="125"/>
      <c r="I1059" s="269"/>
      <c r="J1059" s="134"/>
      <c r="K1059" s="134"/>
      <c r="L1059" s="134"/>
      <c r="M1059" s="134"/>
      <c r="N1059" s="286"/>
      <c r="O1059" s="286"/>
      <c r="P1059" s="125"/>
      <c r="Q1059" s="125"/>
      <c r="R1059" s="125"/>
      <c r="S1059" s="125"/>
      <c r="T1059" s="125"/>
      <c r="U1059" s="297"/>
      <c r="V1059" s="253">
        <f t="shared" si="24"/>
        <v>0</v>
      </c>
      <c r="W1059" s="348" t="str">
        <f>IF(板块成分!B1061="","",板块成分!B1061)</f>
        <v>1378.HK</v>
      </c>
      <c r="X1059" s="270" t="str">
        <f>[1]!s_info_name(W1059)</f>
        <v>中国宏桥</v>
      </c>
      <c r="Y1059" s="335" t="str">
        <f>IF($Y$3="申万一级行业",[1]!s_info_industry_sw_2021(W1059,公司分析!D$5,1),IF($Y$3="申万二级行业",[1]!s_info_industry_sw_2021(W1059,公司分析!D$5,2),IF($Y$3="申万三级行业",[1]!s_info_industry_sw_2021(W1059,公司分析!D$5,3),IF($Y$3="wind一级行业",[1]!s_info_industry_gics(W1059,1),IF($Y$3="wind二级行业",[1]!s_info_industry_gics(W1059,2),IF($Y$3="wind三级行业",[1]!s_info_industry_gics(W1059,3),IF($Y$3="wind四级行业",[1]!s_info_industry_gics(W1059,4),IF($Y$3="证监会门类行业",[1]!s_info_industry_csrc12_n(W1059,公司分析!D$5,1),""))))))))</f>
        <v>铝</v>
      </c>
      <c r="Z1059" s="298" t="str">
        <f>IF(Y1059=行业比较!$E$6,ROW(),"")</f>
        <v/>
      </c>
      <c r="AA1059" s="125"/>
      <c r="AB1059" s="125"/>
      <c r="AC1059" s="125"/>
      <c r="AD1059" s="125"/>
      <c r="AE1059" s="125"/>
      <c r="AF1059" s="125"/>
      <c r="AG1059" s="125"/>
      <c r="AH1059" s="125"/>
      <c r="AI1059" s="125"/>
      <c r="AJ1059" s="125"/>
      <c r="AK1059" s="125"/>
      <c r="AL1059" s="125"/>
      <c r="AM1059" s="125"/>
      <c r="AN1059" s="125"/>
      <c r="AO1059" s="125"/>
      <c r="AP1059" s="125"/>
    </row>
    <row r="1060" spans="2:42" x14ac:dyDescent="0.35">
      <c r="B1060" s="125"/>
      <c r="C1060" s="125"/>
      <c r="D1060" s="125"/>
      <c r="E1060" s="125"/>
      <c r="F1060" s="125"/>
      <c r="G1060" s="125"/>
      <c r="H1060" s="125"/>
      <c r="I1060" s="269"/>
      <c r="J1060" s="134"/>
      <c r="K1060" s="134"/>
      <c r="L1060" s="134"/>
      <c r="M1060" s="134"/>
      <c r="N1060" s="286"/>
      <c r="O1060" s="286"/>
      <c r="P1060" s="125"/>
      <c r="Q1060" s="125"/>
      <c r="R1060" s="125"/>
      <c r="S1060" s="125"/>
      <c r="T1060" s="125"/>
      <c r="U1060" s="297"/>
      <c r="V1060" s="253">
        <f t="shared" si="24"/>
        <v>0</v>
      </c>
      <c r="W1060" s="348" t="str">
        <f>IF(板块成分!B1062="","",板块成分!B1062)</f>
        <v>1379.HK</v>
      </c>
      <c r="X1060" s="270" t="str">
        <f>[1]!s_info_name(W1060)</f>
        <v>温岭工量刃具</v>
      </c>
      <c r="Y1060" s="335" t="str">
        <f>IF($Y$3="申万一级行业",[1]!s_info_industry_sw_2021(W1060,公司分析!D$5,1),IF($Y$3="申万二级行业",[1]!s_info_industry_sw_2021(W1060,公司分析!D$5,2),IF($Y$3="申万三级行业",[1]!s_info_industry_sw_2021(W1060,公司分析!D$5,3),IF($Y$3="wind一级行业",[1]!s_info_industry_gics(W1060,1),IF($Y$3="wind二级行业",[1]!s_info_industry_gics(W1060,2),IF($Y$3="wind三级行业",[1]!s_info_industry_gics(W1060,3),IF($Y$3="wind四级行业",[1]!s_info_industry_gics(W1060,4),IF($Y$3="证监会门类行业",[1]!s_info_industry_csrc12_n(W1060,公司分析!D$5,1),""))))))))</f>
        <v>综合支持服务</v>
      </c>
      <c r="Z1060" s="298" t="str">
        <f>IF(Y1060=行业比较!$E$6,ROW(),"")</f>
        <v/>
      </c>
      <c r="AA1060" s="125"/>
      <c r="AB1060" s="125"/>
      <c r="AC1060" s="125"/>
      <c r="AD1060" s="125"/>
      <c r="AE1060" s="125"/>
      <c r="AF1060" s="125"/>
      <c r="AG1060" s="125"/>
      <c r="AH1060" s="125"/>
      <c r="AI1060" s="125"/>
      <c r="AJ1060" s="125"/>
      <c r="AK1060" s="125"/>
      <c r="AL1060" s="125"/>
      <c r="AM1060" s="125"/>
      <c r="AN1060" s="125"/>
      <c r="AO1060" s="125"/>
      <c r="AP1060" s="125"/>
    </row>
    <row r="1061" spans="2:42" x14ac:dyDescent="0.35">
      <c r="B1061" s="125"/>
      <c r="C1061" s="125"/>
      <c r="D1061" s="125"/>
      <c r="E1061" s="125"/>
      <c r="F1061" s="125"/>
      <c r="G1061" s="125"/>
      <c r="H1061" s="125"/>
      <c r="I1061" s="269"/>
      <c r="J1061" s="134"/>
      <c r="K1061" s="134"/>
      <c r="L1061" s="134"/>
      <c r="M1061" s="134"/>
      <c r="N1061" s="286"/>
      <c r="O1061" s="286"/>
      <c r="P1061" s="125"/>
      <c r="Q1061" s="125"/>
      <c r="R1061" s="125"/>
      <c r="S1061" s="125"/>
      <c r="T1061" s="125"/>
      <c r="U1061" s="297"/>
      <c r="V1061" s="253">
        <f t="shared" si="24"/>
        <v>0</v>
      </c>
      <c r="W1061" s="348" t="str">
        <f>IF(板块成分!B1063="","",板块成分!B1063)</f>
        <v>1380.HK</v>
      </c>
      <c r="X1061" s="270" t="str">
        <f>[1]!s_info_name(W1061)</f>
        <v>中国金石</v>
      </c>
      <c r="Y1061" s="335" t="str">
        <f>IF($Y$3="申万一级行业",[1]!s_info_industry_sw_2021(W1061,公司分析!D$5,1),IF($Y$3="申万二级行业",[1]!s_info_industry_sw_2021(W1061,公司分析!D$5,2),IF($Y$3="申万三级行业",[1]!s_info_industry_sw_2021(W1061,公司分析!D$5,3),IF($Y$3="wind一级行业",[1]!s_info_industry_gics(W1061,1),IF($Y$3="wind二级行业",[1]!s_info_industry_gics(W1061,2),IF($Y$3="wind三级行业",[1]!s_info_industry_gics(W1061,3),IF($Y$3="wind四级行业",[1]!s_info_industry_gics(W1061,4),IF($Y$3="证监会门类行业",[1]!s_info_industry_csrc12_n(W1061,公司分析!D$5,1),""))))))))</f>
        <v>金属非金属</v>
      </c>
      <c r="Z1061" s="298" t="str">
        <f>IF(Y1061=行业比较!$E$6,ROW(),"")</f>
        <v/>
      </c>
      <c r="AA1061" s="125"/>
      <c r="AB1061" s="125"/>
      <c r="AC1061" s="125"/>
      <c r="AD1061" s="125"/>
      <c r="AE1061" s="125"/>
      <c r="AF1061" s="125"/>
      <c r="AG1061" s="125"/>
      <c r="AH1061" s="125"/>
      <c r="AI1061" s="125"/>
      <c r="AJ1061" s="125"/>
      <c r="AK1061" s="125"/>
      <c r="AL1061" s="125"/>
      <c r="AM1061" s="125"/>
      <c r="AN1061" s="125"/>
      <c r="AO1061" s="125"/>
      <c r="AP1061" s="125"/>
    </row>
    <row r="1062" spans="2:42" x14ac:dyDescent="0.35">
      <c r="B1062" s="125"/>
      <c r="C1062" s="125"/>
      <c r="D1062" s="125"/>
      <c r="E1062" s="125"/>
      <c r="F1062" s="125"/>
      <c r="G1062" s="125"/>
      <c r="H1062" s="125"/>
      <c r="I1062" s="269"/>
      <c r="J1062" s="134"/>
      <c r="K1062" s="134"/>
      <c r="L1062" s="134"/>
      <c r="M1062" s="134"/>
      <c r="N1062" s="286"/>
      <c r="O1062" s="286"/>
      <c r="P1062" s="125"/>
      <c r="Q1062" s="125"/>
      <c r="R1062" s="125"/>
      <c r="S1062" s="125"/>
      <c r="T1062" s="125"/>
      <c r="U1062" s="297"/>
      <c r="V1062" s="253">
        <f t="shared" si="24"/>
        <v>0</v>
      </c>
      <c r="W1062" s="348" t="str">
        <f>IF(板块成分!B1064="","",板块成分!B1064)</f>
        <v>1381.HK</v>
      </c>
      <c r="X1062" s="270" t="str">
        <f>[1]!s_info_name(W1062)</f>
        <v>粤丰环保</v>
      </c>
      <c r="Y1062" s="335" t="str">
        <f>IF($Y$3="申万一级行业",[1]!s_info_industry_sw_2021(W1062,公司分析!D$5,1),IF($Y$3="申万二级行业",[1]!s_info_industry_sw_2021(W1062,公司分析!D$5,2),IF($Y$3="申万三级行业",[1]!s_info_industry_sw_2021(W1062,公司分析!D$5,3),IF($Y$3="wind一级行业",[1]!s_info_industry_gics(W1062,1),IF($Y$3="wind二级行业",[1]!s_info_industry_gics(W1062,2),IF($Y$3="wind三级行业",[1]!s_info_industry_gics(W1062,3),IF($Y$3="wind四级行业",[1]!s_info_industry_gics(W1062,4),IF($Y$3="证监会门类行业",[1]!s_info_industry_csrc12_n(W1062,公司分析!D$5,1),""))))))))</f>
        <v>环境与设施服务</v>
      </c>
      <c r="Z1062" s="298" t="str">
        <f>IF(Y1062=行业比较!$E$6,ROW(),"")</f>
        <v/>
      </c>
      <c r="AA1062" s="125"/>
      <c r="AB1062" s="125"/>
      <c r="AC1062" s="125"/>
      <c r="AD1062" s="125"/>
      <c r="AE1062" s="125"/>
      <c r="AF1062" s="125"/>
      <c r="AG1062" s="125"/>
      <c r="AH1062" s="125"/>
      <c r="AI1062" s="125"/>
      <c r="AJ1062" s="125"/>
      <c r="AK1062" s="125"/>
      <c r="AL1062" s="125"/>
      <c r="AM1062" s="125"/>
      <c r="AN1062" s="125"/>
      <c r="AO1062" s="125"/>
      <c r="AP1062" s="125"/>
    </row>
    <row r="1063" spans="2:42" x14ac:dyDescent="0.35">
      <c r="B1063" s="125"/>
      <c r="C1063" s="125"/>
      <c r="D1063" s="125"/>
      <c r="E1063" s="125"/>
      <c r="F1063" s="125"/>
      <c r="G1063" s="125"/>
      <c r="H1063" s="125"/>
      <c r="I1063" s="269"/>
      <c r="J1063" s="134"/>
      <c r="K1063" s="134"/>
      <c r="L1063" s="134"/>
      <c r="M1063" s="134"/>
      <c r="N1063" s="286"/>
      <c r="O1063" s="286"/>
      <c r="P1063" s="125"/>
      <c r="Q1063" s="125"/>
      <c r="R1063" s="125"/>
      <c r="S1063" s="125"/>
      <c r="T1063" s="125"/>
      <c r="U1063" s="297"/>
      <c r="V1063" s="253">
        <f t="shared" si="24"/>
        <v>0</v>
      </c>
      <c r="W1063" s="348" t="str">
        <f>IF(板块成分!B1065="","",板块成分!B1065)</f>
        <v>1382.HK</v>
      </c>
      <c r="X1063" s="270" t="str">
        <f>[1]!s_info_name(W1063)</f>
        <v>互太纺织</v>
      </c>
      <c r="Y1063" s="335" t="str">
        <f>IF($Y$3="申万一级行业",[1]!s_info_industry_sw_2021(W1063,公司分析!D$5,1),IF($Y$3="申万二级行业",[1]!s_info_industry_sw_2021(W1063,公司分析!D$5,2),IF($Y$3="申万三级行业",[1]!s_info_industry_sw_2021(W1063,公司分析!D$5,3),IF($Y$3="wind一级行业",[1]!s_info_industry_gics(W1063,1),IF($Y$3="wind二级行业",[1]!s_info_industry_gics(W1063,2),IF($Y$3="wind三级行业",[1]!s_info_industry_gics(W1063,3),IF($Y$3="wind四级行业",[1]!s_info_industry_gics(W1063,4),IF($Y$3="证监会门类行业",[1]!s_info_industry_csrc12_n(W1063,公司分析!D$5,1),""))))))))</f>
        <v>纺织品</v>
      </c>
      <c r="Z1063" s="298" t="str">
        <f>IF(Y1063=行业比较!$E$6,ROW(),"")</f>
        <v/>
      </c>
      <c r="AA1063" s="125"/>
      <c r="AB1063" s="125"/>
      <c r="AC1063" s="125"/>
      <c r="AD1063" s="125"/>
      <c r="AE1063" s="125"/>
      <c r="AF1063" s="125"/>
      <c r="AG1063" s="125"/>
      <c r="AH1063" s="125"/>
      <c r="AI1063" s="125"/>
      <c r="AJ1063" s="125"/>
      <c r="AK1063" s="125"/>
      <c r="AL1063" s="125"/>
      <c r="AM1063" s="125"/>
      <c r="AN1063" s="125"/>
      <c r="AO1063" s="125"/>
      <c r="AP1063" s="125"/>
    </row>
    <row r="1064" spans="2:42" x14ac:dyDescent="0.35">
      <c r="B1064" s="125"/>
      <c r="C1064" s="125"/>
      <c r="D1064" s="125"/>
      <c r="E1064" s="125"/>
      <c r="F1064" s="125"/>
      <c r="G1064" s="125"/>
      <c r="H1064" s="125"/>
      <c r="I1064" s="269"/>
      <c r="J1064" s="134"/>
      <c r="K1064" s="134"/>
      <c r="L1064" s="134"/>
      <c r="M1064" s="134"/>
      <c r="N1064" s="286"/>
      <c r="O1064" s="286"/>
      <c r="P1064" s="125"/>
      <c r="Q1064" s="125"/>
      <c r="R1064" s="125"/>
      <c r="S1064" s="125"/>
      <c r="T1064" s="125"/>
      <c r="U1064" s="297"/>
      <c r="V1064" s="253">
        <f t="shared" si="24"/>
        <v>0</v>
      </c>
      <c r="W1064" s="348" t="str">
        <f>IF(板块成分!B1066="","",板块成分!B1066)</f>
        <v>1383.HK</v>
      </c>
      <c r="X1064" s="270" t="str">
        <f>[1]!s_info_name(W1064)</f>
        <v>LET GROUP</v>
      </c>
      <c r="Y1064" s="335" t="str">
        <f>IF($Y$3="申万一级行业",[1]!s_info_industry_sw_2021(W1064,公司分析!D$5,1),IF($Y$3="申万二级行业",[1]!s_info_industry_sw_2021(W1064,公司分析!D$5,2),IF($Y$3="申万三级行业",[1]!s_info_industry_sw_2021(W1064,公司分析!D$5,3),IF($Y$3="wind一级行业",[1]!s_info_industry_gics(W1064,1),IF($Y$3="wind二级行业",[1]!s_info_industry_gics(W1064,2),IF($Y$3="wind三级行业",[1]!s_info_industry_gics(W1064,3),IF($Y$3="wind四级行业",[1]!s_info_industry_gics(W1064,4),IF($Y$3="证监会门类行业",[1]!s_info_industry_csrc12_n(W1064,公司分析!D$5,1),""))))))))</f>
        <v>酒店、度假村与豪华游轮</v>
      </c>
      <c r="Z1064" s="298" t="str">
        <f>IF(Y1064=行业比较!$E$6,ROW(),"")</f>
        <v/>
      </c>
      <c r="AA1064" s="125"/>
      <c r="AB1064" s="125"/>
      <c r="AC1064" s="125"/>
      <c r="AD1064" s="125"/>
      <c r="AE1064" s="125"/>
      <c r="AF1064" s="125"/>
      <c r="AG1064" s="125"/>
      <c r="AH1064" s="125"/>
      <c r="AI1064" s="125"/>
      <c r="AJ1064" s="125"/>
      <c r="AK1064" s="125"/>
      <c r="AL1064" s="125"/>
      <c r="AM1064" s="125"/>
      <c r="AN1064" s="125"/>
      <c r="AO1064" s="125"/>
      <c r="AP1064" s="125"/>
    </row>
    <row r="1065" spans="2:42" x14ac:dyDescent="0.35">
      <c r="B1065" s="125"/>
      <c r="C1065" s="125"/>
      <c r="D1065" s="125"/>
      <c r="E1065" s="125"/>
      <c r="F1065" s="125"/>
      <c r="G1065" s="125"/>
      <c r="H1065" s="125"/>
      <c r="I1065" s="269"/>
      <c r="J1065" s="134"/>
      <c r="K1065" s="134"/>
      <c r="L1065" s="134"/>
      <c r="M1065" s="134"/>
      <c r="N1065" s="286"/>
      <c r="O1065" s="286"/>
      <c r="P1065" s="125"/>
      <c r="Q1065" s="125"/>
      <c r="R1065" s="125"/>
      <c r="S1065" s="125"/>
      <c r="T1065" s="125"/>
      <c r="U1065" s="297"/>
      <c r="V1065" s="253">
        <f t="shared" si="24"/>
        <v>0</v>
      </c>
      <c r="W1065" s="348" t="str">
        <f>IF(板块成分!B1067="","",板块成分!B1067)</f>
        <v>1385.HK</v>
      </c>
      <c r="X1065" s="270" t="str">
        <f>[1]!s_info_name(W1065)</f>
        <v>上海复旦</v>
      </c>
      <c r="Y1065" s="335" t="str">
        <f>IF($Y$3="申万一级行业",[1]!s_info_industry_sw_2021(W1065,公司分析!D$5,1),IF($Y$3="申万二级行业",[1]!s_info_industry_sw_2021(W1065,公司分析!D$5,2),IF($Y$3="申万三级行业",[1]!s_info_industry_sw_2021(W1065,公司分析!D$5,3),IF($Y$3="wind一级行业",[1]!s_info_industry_gics(W1065,1),IF($Y$3="wind二级行业",[1]!s_info_industry_gics(W1065,2),IF($Y$3="wind三级行业",[1]!s_info_industry_gics(W1065,3),IF($Y$3="wind四级行业",[1]!s_info_industry_gics(W1065,4),IF($Y$3="证监会门类行业",[1]!s_info_industry_csrc12_n(W1065,公司分析!D$5,1),""))))))))</f>
        <v>半导体产品</v>
      </c>
      <c r="Z1065" s="298" t="str">
        <f>IF(Y1065=行业比较!$E$6,ROW(),"")</f>
        <v/>
      </c>
      <c r="AA1065" s="125"/>
      <c r="AB1065" s="125"/>
      <c r="AC1065" s="125"/>
      <c r="AD1065" s="125"/>
      <c r="AE1065" s="125"/>
      <c r="AF1065" s="125"/>
      <c r="AG1065" s="125"/>
      <c r="AH1065" s="125"/>
      <c r="AI1065" s="125"/>
      <c r="AJ1065" s="125"/>
      <c r="AK1065" s="125"/>
      <c r="AL1065" s="125"/>
      <c r="AM1065" s="125"/>
      <c r="AN1065" s="125"/>
      <c r="AO1065" s="125"/>
      <c r="AP1065" s="125"/>
    </row>
    <row r="1066" spans="2:42" x14ac:dyDescent="0.35">
      <c r="B1066" s="125"/>
      <c r="C1066" s="125"/>
      <c r="D1066" s="125"/>
      <c r="E1066" s="125"/>
      <c r="F1066" s="125"/>
      <c r="G1066" s="125"/>
      <c r="H1066" s="125"/>
      <c r="I1066" s="269"/>
      <c r="J1066" s="134"/>
      <c r="K1066" s="134"/>
      <c r="L1066" s="134"/>
      <c r="M1066" s="134"/>
      <c r="N1066" s="286"/>
      <c r="O1066" s="286"/>
      <c r="P1066" s="125"/>
      <c r="Q1066" s="125"/>
      <c r="R1066" s="125"/>
      <c r="S1066" s="125"/>
      <c r="T1066" s="125"/>
      <c r="U1066" s="297"/>
      <c r="V1066" s="253">
        <f t="shared" si="24"/>
        <v>0</v>
      </c>
      <c r="W1066" s="348" t="str">
        <f>IF(板块成分!B1068="","",板块成分!B1068)</f>
        <v>1387.HK</v>
      </c>
      <c r="X1066" s="270" t="str">
        <f>[1]!s_info_name(W1066)</f>
        <v>中国地利</v>
      </c>
      <c r="Y1066" s="335" t="str">
        <f>IF($Y$3="申万一级行业",[1]!s_info_industry_sw_2021(W1066,公司分析!D$5,1),IF($Y$3="申万二级行业",[1]!s_info_industry_sw_2021(W1066,公司分析!D$5,2),IF($Y$3="申万三级行业",[1]!s_info_industry_sw_2021(W1066,公司分析!D$5,3),IF($Y$3="wind一级行业",[1]!s_info_industry_gics(W1066,1),IF($Y$3="wind二级行业",[1]!s_info_industry_gics(W1066,2),IF($Y$3="wind三级行业",[1]!s_info_industry_gics(W1066,3),IF($Y$3="wind四级行业",[1]!s_info_industry_gics(W1066,4),IF($Y$3="证监会门类行业",[1]!s_info_industry_csrc12_n(W1066,公司分析!D$5,1),""))))))))</f>
        <v>房地产经营公司</v>
      </c>
      <c r="Z1066" s="298" t="str">
        <f>IF(Y1066=行业比较!$E$6,ROW(),"")</f>
        <v/>
      </c>
      <c r="AA1066" s="125"/>
      <c r="AB1066" s="125"/>
      <c r="AC1066" s="125"/>
      <c r="AD1066" s="125"/>
      <c r="AE1066" s="125"/>
      <c r="AF1066" s="125"/>
      <c r="AG1066" s="125"/>
      <c r="AH1066" s="125"/>
      <c r="AI1066" s="125"/>
      <c r="AJ1066" s="125"/>
      <c r="AK1066" s="125"/>
      <c r="AL1066" s="125"/>
      <c r="AM1066" s="125"/>
      <c r="AN1066" s="125"/>
      <c r="AO1066" s="125"/>
      <c r="AP1066" s="125"/>
    </row>
    <row r="1067" spans="2:42" x14ac:dyDescent="0.35">
      <c r="B1067" s="125"/>
      <c r="C1067" s="125"/>
      <c r="D1067" s="125"/>
      <c r="E1067" s="125"/>
      <c r="F1067" s="125"/>
      <c r="G1067" s="125"/>
      <c r="H1067" s="125"/>
      <c r="I1067" s="269"/>
      <c r="J1067" s="134"/>
      <c r="K1067" s="134"/>
      <c r="L1067" s="134"/>
      <c r="M1067" s="134"/>
      <c r="N1067" s="286"/>
      <c r="O1067" s="286"/>
      <c r="P1067" s="125"/>
      <c r="Q1067" s="125"/>
      <c r="R1067" s="125"/>
      <c r="S1067" s="125"/>
      <c r="T1067" s="125"/>
      <c r="U1067" s="297"/>
      <c r="V1067" s="253">
        <f t="shared" si="24"/>
        <v>0</v>
      </c>
      <c r="W1067" s="348" t="str">
        <f>IF(板块成分!B1069="","",板块成分!B1069)</f>
        <v>1388.HK</v>
      </c>
      <c r="X1067" s="270" t="str">
        <f>[1]!s_info_name(W1067)</f>
        <v>安莉芳控股</v>
      </c>
      <c r="Y1067" s="335" t="str">
        <f>IF($Y$3="申万一级行业",[1]!s_info_industry_sw_2021(W1067,公司分析!D$5,1),IF($Y$3="申万二级行业",[1]!s_info_industry_sw_2021(W1067,公司分析!D$5,2),IF($Y$3="申万三级行业",[1]!s_info_industry_sw_2021(W1067,公司分析!D$5,3),IF($Y$3="wind一级行业",[1]!s_info_industry_gics(W1067,1),IF($Y$3="wind二级行业",[1]!s_info_industry_gics(W1067,2),IF($Y$3="wind三级行业",[1]!s_info_industry_gics(W1067,3),IF($Y$3="wind四级行业",[1]!s_info_industry_gics(W1067,4),IF($Y$3="证监会门类行业",[1]!s_info_industry_csrc12_n(W1067,公司分析!D$5,1),""))))))))</f>
        <v>服装、服饰与奢侈品</v>
      </c>
      <c r="Z1067" s="298" t="str">
        <f>IF(Y1067=行业比较!$E$6,ROW(),"")</f>
        <v/>
      </c>
      <c r="AA1067" s="125"/>
      <c r="AB1067" s="125"/>
      <c r="AC1067" s="125"/>
      <c r="AD1067" s="125"/>
      <c r="AE1067" s="125"/>
      <c r="AF1067" s="125"/>
      <c r="AG1067" s="125"/>
      <c r="AH1067" s="125"/>
      <c r="AI1067" s="125"/>
      <c r="AJ1067" s="125"/>
      <c r="AK1067" s="125"/>
      <c r="AL1067" s="125"/>
      <c r="AM1067" s="125"/>
      <c r="AN1067" s="125"/>
      <c r="AO1067" s="125"/>
      <c r="AP1067" s="125"/>
    </row>
    <row r="1068" spans="2:42" x14ac:dyDescent="0.35">
      <c r="B1068" s="125"/>
      <c r="C1068" s="125"/>
      <c r="D1068" s="125"/>
      <c r="E1068" s="125"/>
      <c r="F1068" s="125"/>
      <c r="G1068" s="125"/>
      <c r="H1068" s="125"/>
      <c r="I1068" s="269"/>
      <c r="J1068" s="134"/>
      <c r="K1068" s="134"/>
      <c r="L1068" s="134"/>
      <c r="M1068" s="134"/>
      <c r="N1068" s="286"/>
      <c r="O1068" s="286"/>
      <c r="P1068" s="125"/>
      <c r="Q1068" s="125"/>
      <c r="R1068" s="125"/>
      <c r="S1068" s="125"/>
      <c r="T1068" s="125"/>
      <c r="U1068" s="297"/>
      <c r="V1068" s="253">
        <f t="shared" si="24"/>
        <v>0</v>
      </c>
      <c r="W1068" s="348" t="str">
        <f>IF(板块成分!B1070="","",板块成分!B1070)</f>
        <v>1389.HK</v>
      </c>
      <c r="X1068" s="270" t="str">
        <f>[1]!s_info_name(W1068)</f>
        <v>美捷汇控股</v>
      </c>
      <c r="Y1068" s="335" t="str">
        <f>IF($Y$3="申万一级行业",[1]!s_info_industry_sw_2021(W1068,公司分析!D$5,1),IF($Y$3="申万二级行业",[1]!s_info_industry_sw_2021(W1068,公司分析!D$5,2),IF($Y$3="申万三级行业",[1]!s_info_industry_sw_2021(W1068,公司分析!D$5,3),IF($Y$3="wind一级行业",[1]!s_info_industry_gics(W1068,1),IF($Y$3="wind二级行业",[1]!s_info_industry_gics(W1068,2),IF($Y$3="wind三级行业",[1]!s_info_industry_gics(W1068,3),IF($Y$3="wind四级行业",[1]!s_info_industry_gics(W1068,4),IF($Y$3="证监会门类行业",[1]!s_info_industry_csrc12_n(W1068,公司分析!D$5,1),""))))))))</f>
        <v>食品零售</v>
      </c>
      <c r="Z1068" s="298" t="str">
        <f>IF(Y1068=行业比较!$E$6,ROW(),"")</f>
        <v/>
      </c>
      <c r="AA1068" s="125"/>
      <c r="AB1068" s="125"/>
      <c r="AC1068" s="125"/>
      <c r="AD1068" s="125"/>
      <c r="AE1068" s="125"/>
      <c r="AF1068" s="125"/>
      <c r="AG1068" s="125"/>
      <c r="AH1068" s="125"/>
      <c r="AI1068" s="125"/>
      <c r="AJ1068" s="125"/>
      <c r="AK1068" s="125"/>
      <c r="AL1068" s="125"/>
      <c r="AM1068" s="125"/>
      <c r="AN1068" s="125"/>
      <c r="AO1068" s="125"/>
      <c r="AP1068" s="125"/>
    </row>
    <row r="1069" spans="2:42" x14ac:dyDescent="0.35">
      <c r="B1069" s="125"/>
      <c r="C1069" s="125"/>
      <c r="D1069" s="125"/>
      <c r="E1069" s="125"/>
      <c r="F1069" s="125"/>
      <c r="G1069" s="125"/>
      <c r="H1069" s="125"/>
      <c r="I1069" s="269"/>
      <c r="J1069" s="134"/>
      <c r="K1069" s="134"/>
      <c r="L1069" s="134"/>
      <c r="M1069" s="134"/>
      <c r="N1069" s="286"/>
      <c r="O1069" s="286"/>
      <c r="P1069" s="125"/>
      <c r="Q1069" s="125"/>
      <c r="R1069" s="125"/>
      <c r="S1069" s="125"/>
      <c r="T1069" s="125"/>
      <c r="U1069" s="297"/>
      <c r="V1069" s="253">
        <f t="shared" si="24"/>
        <v>0</v>
      </c>
      <c r="W1069" s="348" t="str">
        <f>IF(板块成分!B1071="","",板块成分!B1071)</f>
        <v>1393.HK</v>
      </c>
      <c r="X1069" s="270" t="str">
        <f>[1]!s_info_name(W1069)</f>
        <v>恒鼎实业</v>
      </c>
      <c r="Y1069" s="335" t="str">
        <f>IF($Y$3="申万一级行业",[1]!s_info_industry_sw_2021(W1069,公司分析!D$5,1),IF($Y$3="申万二级行业",[1]!s_info_industry_sw_2021(W1069,公司分析!D$5,2),IF($Y$3="申万三级行业",[1]!s_info_industry_sw_2021(W1069,公司分析!D$5,3),IF($Y$3="wind一级行业",[1]!s_info_industry_gics(W1069,1),IF($Y$3="wind二级行业",[1]!s_info_industry_gics(W1069,2),IF($Y$3="wind三级行业",[1]!s_info_industry_gics(W1069,3),IF($Y$3="wind四级行业",[1]!s_info_industry_gics(W1069,4),IF($Y$3="证监会门类行业",[1]!s_info_industry_csrc12_n(W1069,公司分析!D$5,1),""))))))))</f>
        <v>煤炭与消费用燃料</v>
      </c>
      <c r="Z1069" s="298" t="str">
        <f>IF(Y1069=行业比较!$E$6,ROW(),"")</f>
        <v/>
      </c>
      <c r="AA1069" s="125"/>
      <c r="AB1069" s="125"/>
      <c r="AC1069" s="125"/>
      <c r="AD1069" s="125"/>
      <c r="AE1069" s="125"/>
      <c r="AF1069" s="125"/>
      <c r="AG1069" s="125"/>
      <c r="AH1069" s="125"/>
      <c r="AI1069" s="125"/>
      <c r="AJ1069" s="125"/>
      <c r="AK1069" s="125"/>
      <c r="AL1069" s="125"/>
      <c r="AM1069" s="125"/>
      <c r="AN1069" s="125"/>
      <c r="AO1069" s="125"/>
      <c r="AP1069" s="125"/>
    </row>
    <row r="1070" spans="2:42" x14ac:dyDescent="0.35">
      <c r="B1070" s="125"/>
      <c r="C1070" s="125"/>
      <c r="D1070" s="125"/>
      <c r="E1070" s="125"/>
      <c r="F1070" s="125"/>
      <c r="G1070" s="125"/>
      <c r="H1070" s="125"/>
      <c r="I1070" s="269"/>
      <c r="J1070" s="134"/>
      <c r="K1070" s="134"/>
      <c r="L1070" s="134"/>
      <c r="M1070" s="134"/>
      <c r="N1070" s="286"/>
      <c r="O1070" s="286"/>
      <c r="P1070" s="125"/>
      <c r="Q1070" s="125"/>
      <c r="R1070" s="125"/>
      <c r="S1070" s="125"/>
      <c r="T1070" s="125"/>
      <c r="U1070" s="297"/>
      <c r="V1070" s="253">
        <f t="shared" si="24"/>
        <v>0</v>
      </c>
      <c r="W1070" s="348" t="str">
        <f>IF(板块成分!B1072="","",板块成分!B1072)</f>
        <v>1395.HK</v>
      </c>
      <c r="X1070" s="270" t="str">
        <f>[1]!s_info_name(W1070)</f>
        <v>强泰环保</v>
      </c>
      <c r="Y1070" s="335" t="str">
        <f>IF($Y$3="申万一级行业",[1]!s_info_industry_sw_2021(W1070,公司分析!D$5,1),IF($Y$3="申万二级行业",[1]!s_info_industry_sw_2021(W1070,公司分析!D$5,2),IF($Y$3="申万三级行业",[1]!s_info_industry_sw_2021(W1070,公司分析!D$5,3),IF($Y$3="wind一级行业",[1]!s_info_industry_gics(W1070,1),IF($Y$3="wind二级行业",[1]!s_info_industry_gics(W1070,2),IF($Y$3="wind三级行业",[1]!s_info_industry_gics(W1070,3),IF($Y$3="wind四级行业",[1]!s_info_industry_gics(W1070,4),IF($Y$3="证监会门类行业",[1]!s_info_industry_csrc12_n(W1070,公司分析!D$5,1),""))))))))</f>
        <v>水务</v>
      </c>
      <c r="Z1070" s="298" t="str">
        <f>IF(Y1070=行业比较!$E$6,ROW(),"")</f>
        <v/>
      </c>
      <c r="AA1070" s="125"/>
      <c r="AB1070" s="125"/>
      <c r="AC1070" s="125"/>
      <c r="AD1070" s="125"/>
      <c r="AE1070" s="125"/>
      <c r="AF1070" s="125"/>
      <c r="AG1070" s="125"/>
      <c r="AH1070" s="125"/>
      <c r="AI1070" s="125"/>
      <c r="AJ1070" s="125"/>
      <c r="AK1070" s="125"/>
      <c r="AL1070" s="125"/>
      <c r="AM1070" s="125"/>
      <c r="AN1070" s="125"/>
      <c r="AO1070" s="125"/>
      <c r="AP1070" s="125"/>
    </row>
    <row r="1071" spans="2:42" x14ac:dyDescent="0.35">
      <c r="B1071" s="125"/>
      <c r="C1071" s="125"/>
      <c r="D1071" s="125"/>
      <c r="E1071" s="125"/>
      <c r="F1071" s="125"/>
      <c r="G1071" s="125"/>
      <c r="H1071" s="125"/>
      <c r="I1071" s="269"/>
      <c r="J1071" s="134"/>
      <c r="K1071" s="134"/>
      <c r="L1071" s="134"/>
      <c r="M1071" s="134"/>
      <c r="N1071" s="286"/>
      <c r="O1071" s="286"/>
      <c r="P1071" s="125"/>
      <c r="Q1071" s="125"/>
      <c r="R1071" s="125"/>
      <c r="S1071" s="125"/>
      <c r="T1071" s="125"/>
      <c r="U1071" s="297"/>
      <c r="V1071" s="253">
        <f t="shared" si="24"/>
        <v>0</v>
      </c>
      <c r="W1071" s="348" t="str">
        <f>IF(板块成分!B1073="","",板块成分!B1073)</f>
        <v>1396.HK</v>
      </c>
      <c r="X1071" s="270" t="str">
        <f>[1]!s_info_name(W1071)</f>
        <v>粤港湾控股</v>
      </c>
      <c r="Y1071" s="335" t="str">
        <f>IF($Y$3="申万一级行业",[1]!s_info_industry_sw_2021(W1071,公司分析!D$5,1),IF($Y$3="申万二级行业",[1]!s_info_industry_sw_2021(W1071,公司分析!D$5,2),IF($Y$3="申万三级行业",[1]!s_info_industry_sw_2021(W1071,公司分析!D$5,3),IF($Y$3="wind一级行业",[1]!s_info_industry_gics(W1071,1),IF($Y$3="wind二级行业",[1]!s_info_industry_gics(W1071,2),IF($Y$3="wind三级行业",[1]!s_info_industry_gics(W1071,3),IF($Y$3="wind四级行业",[1]!s_info_industry_gics(W1071,4),IF($Y$3="证监会门类行业",[1]!s_info_industry_csrc12_n(W1071,公司分析!D$5,1),""))))))))</f>
        <v>房地产开发</v>
      </c>
      <c r="Z1071" s="298" t="str">
        <f>IF(Y1071=行业比较!$E$6,ROW(),"")</f>
        <v/>
      </c>
      <c r="AA1071" s="125"/>
      <c r="AB1071" s="125"/>
      <c r="AC1071" s="125"/>
      <c r="AD1071" s="125"/>
      <c r="AE1071" s="125"/>
      <c r="AF1071" s="125"/>
      <c r="AG1071" s="125"/>
      <c r="AH1071" s="125"/>
      <c r="AI1071" s="125"/>
      <c r="AJ1071" s="125"/>
      <c r="AK1071" s="125"/>
      <c r="AL1071" s="125"/>
      <c r="AM1071" s="125"/>
      <c r="AN1071" s="125"/>
      <c r="AO1071" s="125"/>
      <c r="AP1071" s="125"/>
    </row>
    <row r="1072" spans="2:42" x14ac:dyDescent="0.35">
      <c r="B1072" s="125"/>
      <c r="C1072" s="125"/>
      <c r="D1072" s="125"/>
      <c r="E1072" s="125"/>
      <c r="F1072" s="125"/>
      <c r="G1072" s="125"/>
      <c r="H1072" s="125"/>
      <c r="I1072" s="269"/>
      <c r="J1072" s="134"/>
      <c r="K1072" s="134"/>
      <c r="L1072" s="134"/>
      <c r="M1072" s="134"/>
      <c r="N1072" s="286"/>
      <c r="O1072" s="286"/>
      <c r="P1072" s="125"/>
      <c r="Q1072" s="125"/>
      <c r="R1072" s="125"/>
      <c r="S1072" s="125"/>
      <c r="T1072" s="125"/>
      <c r="U1072" s="297"/>
      <c r="V1072" s="253">
        <f t="shared" si="24"/>
        <v>0</v>
      </c>
      <c r="W1072" s="348" t="str">
        <f>IF(板块成分!B1074="","",板块成分!B1074)</f>
        <v>1397.HK</v>
      </c>
      <c r="X1072" s="270" t="str">
        <f>[1]!s_info_name(W1072)</f>
        <v>碧瑶绿色集团</v>
      </c>
      <c r="Y1072" s="335" t="str">
        <f>IF($Y$3="申万一级行业",[1]!s_info_industry_sw_2021(W1072,公司分析!D$5,1),IF($Y$3="申万二级行业",[1]!s_info_industry_sw_2021(W1072,公司分析!D$5,2),IF($Y$3="申万三级行业",[1]!s_info_industry_sw_2021(W1072,公司分析!D$5,3),IF($Y$3="wind一级行业",[1]!s_info_industry_gics(W1072,1),IF($Y$3="wind二级行业",[1]!s_info_industry_gics(W1072,2),IF($Y$3="wind三级行业",[1]!s_info_industry_gics(W1072,3),IF($Y$3="wind四级行业",[1]!s_info_industry_gics(W1072,4),IF($Y$3="证监会门类行业",[1]!s_info_industry_csrc12_n(W1072,公司分析!D$5,1),""))))))))</f>
        <v>环境与设施服务</v>
      </c>
      <c r="Z1072" s="298" t="str">
        <f>IF(Y1072=行业比较!$E$6,ROW(),"")</f>
        <v/>
      </c>
      <c r="AA1072" s="125"/>
      <c r="AB1072" s="125"/>
      <c r="AC1072" s="125"/>
      <c r="AD1072" s="125"/>
      <c r="AE1072" s="125"/>
      <c r="AF1072" s="125"/>
      <c r="AG1072" s="125"/>
      <c r="AH1072" s="125"/>
      <c r="AI1072" s="125"/>
      <c r="AJ1072" s="125"/>
      <c r="AK1072" s="125"/>
      <c r="AL1072" s="125"/>
      <c r="AM1072" s="125"/>
      <c r="AN1072" s="125"/>
      <c r="AO1072" s="125"/>
      <c r="AP1072" s="125"/>
    </row>
    <row r="1073" spans="2:42" x14ac:dyDescent="0.35">
      <c r="B1073" s="125"/>
      <c r="C1073" s="125"/>
      <c r="D1073" s="125"/>
      <c r="E1073" s="125"/>
      <c r="F1073" s="125"/>
      <c r="G1073" s="125"/>
      <c r="H1073" s="125"/>
      <c r="I1073" s="269"/>
      <c r="J1073" s="134"/>
      <c r="K1073" s="134"/>
      <c r="L1073" s="134"/>
      <c r="M1073" s="134"/>
      <c r="N1073" s="286"/>
      <c r="O1073" s="286"/>
      <c r="P1073" s="125"/>
      <c r="Q1073" s="125"/>
      <c r="R1073" s="125"/>
      <c r="S1073" s="125"/>
      <c r="T1073" s="125"/>
      <c r="U1073" s="297"/>
      <c r="V1073" s="253">
        <f t="shared" si="24"/>
        <v>0</v>
      </c>
      <c r="W1073" s="348" t="str">
        <f>IF(板块成分!B1075="","",板块成分!B1075)</f>
        <v>1398.HK</v>
      </c>
      <c r="X1073" s="270" t="str">
        <f>[1]!s_info_name(W1073)</f>
        <v>工商银行</v>
      </c>
      <c r="Y1073" s="335" t="str">
        <f>IF($Y$3="申万一级行业",[1]!s_info_industry_sw_2021(W1073,公司分析!D$5,1),IF($Y$3="申万二级行业",[1]!s_info_industry_sw_2021(W1073,公司分析!D$5,2),IF($Y$3="申万三级行业",[1]!s_info_industry_sw_2021(W1073,公司分析!D$5,3),IF($Y$3="wind一级行业",[1]!s_info_industry_gics(W1073,1),IF($Y$3="wind二级行业",[1]!s_info_industry_gics(W1073,2),IF($Y$3="wind三级行业",[1]!s_info_industry_gics(W1073,3),IF($Y$3="wind四级行业",[1]!s_info_industry_gics(W1073,4),IF($Y$3="证监会门类行业",[1]!s_info_industry_csrc12_n(W1073,公司分析!D$5,1),""))))))))</f>
        <v>多元化银行</v>
      </c>
      <c r="Z1073" s="298" t="str">
        <f>IF(Y1073=行业比较!$E$6,ROW(),"")</f>
        <v/>
      </c>
      <c r="AA1073" s="125"/>
      <c r="AB1073" s="125"/>
      <c r="AC1073" s="125"/>
      <c r="AD1073" s="125"/>
      <c r="AE1073" s="125"/>
      <c r="AF1073" s="125"/>
      <c r="AG1073" s="125"/>
      <c r="AH1073" s="125"/>
      <c r="AI1073" s="125"/>
      <c r="AJ1073" s="125"/>
      <c r="AK1073" s="125"/>
      <c r="AL1073" s="125"/>
      <c r="AM1073" s="125"/>
      <c r="AN1073" s="125"/>
      <c r="AO1073" s="125"/>
      <c r="AP1073" s="125"/>
    </row>
    <row r="1074" spans="2:42" x14ac:dyDescent="0.35">
      <c r="B1074" s="125"/>
      <c r="C1074" s="125"/>
      <c r="D1074" s="125"/>
      <c r="E1074" s="125"/>
      <c r="F1074" s="125"/>
      <c r="G1074" s="125"/>
      <c r="H1074" s="125"/>
      <c r="I1074" s="269"/>
      <c r="J1074" s="134"/>
      <c r="K1074" s="134"/>
      <c r="L1074" s="134"/>
      <c r="M1074" s="134"/>
      <c r="N1074" s="286"/>
      <c r="O1074" s="286"/>
      <c r="P1074" s="125"/>
      <c r="Q1074" s="125"/>
      <c r="R1074" s="125"/>
      <c r="S1074" s="125"/>
      <c r="T1074" s="125"/>
      <c r="U1074" s="297"/>
      <c r="V1074" s="253">
        <f t="shared" si="24"/>
        <v>0</v>
      </c>
      <c r="W1074" s="348" t="str">
        <f>IF(板块成分!B1076="","",板块成分!B1076)</f>
        <v>1399.HK</v>
      </c>
      <c r="X1074" s="270" t="str">
        <f>[1]!s_info_name(W1074)</f>
        <v>锐信控股</v>
      </c>
      <c r="Y1074" s="335" t="str">
        <f>IF($Y$3="申万一级行业",[1]!s_info_industry_sw_2021(W1074,公司分析!D$5,1),IF($Y$3="申万二级行业",[1]!s_info_industry_sw_2021(W1074,公司分析!D$5,2),IF($Y$3="申万三级行业",[1]!s_info_industry_sw_2021(W1074,公司分析!D$5,3),IF($Y$3="wind一级行业",[1]!s_info_industry_gics(W1074,1),IF($Y$3="wind二级行业",[1]!s_info_industry_gics(W1074,2),IF($Y$3="wind三级行业",[1]!s_info_industry_gics(W1074,3),IF($Y$3="wind四级行业",[1]!s_info_industry_gics(W1074,4),IF($Y$3="证监会门类行业",[1]!s_info_industry_csrc12_n(W1074,公司分析!D$5,1),""))))))))</f>
        <v>电气部件与设备</v>
      </c>
      <c r="Z1074" s="298" t="str">
        <f>IF(Y1074=行业比较!$E$6,ROW(),"")</f>
        <v/>
      </c>
      <c r="AA1074" s="125"/>
      <c r="AB1074" s="125"/>
      <c r="AC1074" s="125"/>
      <c r="AD1074" s="125"/>
      <c r="AE1074" s="125"/>
      <c r="AF1074" s="125"/>
      <c r="AG1074" s="125"/>
      <c r="AH1074" s="125"/>
      <c r="AI1074" s="125"/>
      <c r="AJ1074" s="125"/>
      <c r="AK1074" s="125"/>
      <c r="AL1074" s="125"/>
      <c r="AM1074" s="125"/>
      <c r="AN1074" s="125"/>
      <c r="AO1074" s="125"/>
      <c r="AP1074" s="125"/>
    </row>
    <row r="1075" spans="2:42" x14ac:dyDescent="0.35">
      <c r="B1075" s="125"/>
      <c r="C1075" s="125"/>
      <c r="D1075" s="125"/>
      <c r="E1075" s="125"/>
      <c r="F1075" s="125"/>
      <c r="G1075" s="125"/>
      <c r="H1075" s="125"/>
      <c r="I1075" s="269"/>
      <c r="J1075" s="134"/>
      <c r="K1075" s="134"/>
      <c r="L1075" s="134"/>
      <c r="M1075" s="134"/>
      <c r="N1075" s="286"/>
      <c r="O1075" s="286"/>
      <c r="P1075" s="125"/>
      <c r="Q1075" s="125"/>
      <c r="R1075" s="125"/>
      <c r="S1075" s="125"/>
      <c r="T1075" s="125"/>
      <c r="U1075" s="297"/>
      <c r="V1075" s="253">
        <f t="shared" si="24"/>
        <v>0</v>
      </c>
      <c r="W1075" s="348" t="str">
        <f>IF(板块成分!B1077="","",板块成分!B1077)</f>
        <v>1400.HK</v>
      </c>
      <c r="X1075" s="270" t="str">
        <f>[1]!s_info_name(W1075)</f>
        <v>满地科技股份</v>
      </c>
      <c r="Y1075" s="335" t="str">
        <f>IF($Y$3="申万一级行业",[1]!s_info_industry_sw_2021(W1075,公司分析!D$5,1),IF($Y$3="申万二级行业",[1]!s_info_industry_sw_2021(W1075,公司分析!D$5,2),IF($Y$3="申万三级行业",[1]!s_info_industry_sw_2021(W1075,公司分析!D$5,3),IF($Y$3="wind一级行业",[1]!s_info_industry_gics(W1075,1),IF($Y$3="wind二级行业",[1]!s_info_industry_gics(W1075,2),IF($Y$3="wind三级行业",[1]!s_info_industry_gics(W1075,3),IF($Y$3="wind四级行业",[1]!s_info_industry_gics(W1075,4),IF($Y$3="证监会门类行业",[1]!s_info_industry_csrc12_n(W1075,公司分析!D$5,1),""))))))))</f>
        <v>纺织品</v>
      </c>
      <c r="Z1075" s="298" t="str">
        <f>IF(Y1075=行业比较!$E$6,ROW(),"")</f>
        <v/>
      </c>
      <c r="AA1075" s="125"/>
      <c r="AB1075" s="125"/>
      <c r="AC1075" s="125"/>
      <c r="AD1075" s="125"/>
      <c r="AE1075" s="125"/>
      <c r="AF1075" s="125"/>
      <c r="AG1075" s="125"/>
      <c r="AH1075" s="125"/>
      <c r="AI1075" s="125"/>
      <c r="AJ1075" s="125"/>
      <c r="AK1075" s="125"/>
      <c r="AL1075" s="125"/>
      <c r="AM1075" s="125"/>
      <c r="AN1075" s="125"/>
      <c r="AO1075" s="125"/>
      <c r="AP1075" s="125"/>
    </row>
    <row r="1076" spans="2:42" x14ac:dyDescent="0.35">
      <c r="B1076" s="125"/>
      <c r="C1076" s="125"/>
      <c r="D1076" s="125"/>
      <c r="E1076" s="125"/>
      <c r="F1076" s="125"/>
      <c r="G1076" s="125"/>
      <c r="H1076" s="125"/>
      <c r="I1076" s="269"/>
      <c r="J1076" s="134"/>
      <c r="K1076" s="134"/>
      <c r="L1076" s="134"/>
      <c r="M1076" s="134"/>
      <c r="N1076" s="286"/>
      <c r="O1076" s="286"/>
      <c r="P1076" s="125"/>
      <c r="Q1076" s="125"/>
      <c r="R1076" s="125"/>
      <c r="S1076" s="125"/>
      <c r="T1076" s="125"/>
      <c r="U1076" s="297"/>
      <c r="V1076" s="253">
        <f t="shared" si="24"/>
        <v>0</v>
      </c>
      <c r="W1076" s="348" t="str">
        <f>IF(板块成分!B1078="","",板块成分!B1078)</f>
        <v>1401.HK</v>
      </c>
      <c r="X1076" s="270" t="str">
        <f>[1]!s_info_name(W1076)</f>
        <v>SPROCOMM INTEL</v>
      </c>
      <c r="Y1076" s="335" t="str">
        <f>IF($Y$3="申万一级行业",[1]!s_info_industry_sw_2021(W1076,公司分析!D$5,1),IF($Y$3="申万二级行业",[1]!s_info_industry_sw_2021(W1076,公司分析!D$5,2),IF($Y$3="申万三级行业",[1]!s_info_industry_sw_2021(W1076,公司分析!D$5,3),IF($Y$3="wind一级行业",[1]!s_info_industry_gics(W1076,1),IF($Y$3="wind二级行业",[1]!s_info_industry_gics(W1076,2),IF($Y$3="wind三级行业",[1]!s_info_industry_gics(W1076,3),IF($Y$3="wind四级行业",[1]!s_info_industry_gics(W1076,4),IF($Y$3="证监会门类行业",[1]!s_info_industry_csrc12_n(W1076,公司分析!D$5,1),""))))))))</f>
        <v>技术产品经销商</v>
      </c>
      <c r="Z1076" s="298" t="str">
        <f>IF(Y1076=行业比较!$E$6,ROW(),"")</f>
        <v/>
      </c>
      <c r="AA1076" s="125"/>
      <c r="AB1076" s="125"/>
      <c r="AC1076" s="125"/>
      <c r="AD1076" s="125"/>
      <c r="AE1076" s="125"/>
      <c r="AF1076" s="125"/>
      <c r="AG1076" s="125"/>
      <c r="AH1076" s="125"/>
      <c r="AI1076" s="125"/>
      <c r="AJ1076" s="125"/>
      <c r="AK1076" s="125"/>
      <c r="AL1076" s="125"/>
      <c r="AM1076" s="125"/>
      <c r="AN1076" s="125"/>
      <c r="AO1076" s="125"/>
      <c r="AP1076" s="125"/>
    </row>
    <row r="1077" spans="2:42" x14ac:dyDescent="0.35">
      <c r="B1077" s="125"/>
      <c r="C1077" s="125"/>
      <c r="D1077" s="125"/>
      <c r="E1077" s="125"/>
      <c r="F1077" s="125"/>
      <c r="G1077" s="125"/>
      <c r="H1077" s="125"/>
      <c r="I1077" s="269"/>
      <c r="J1077" s="134"/>
      <c r="K1077" s="134"/>
      <c r="L1077" s="134"/>
      <c r="M1077" s="134"/>
      <c r="N1077" s="286"/>
      <c r="O1077" s="286"/>
      <c r="P1077" s="125"/>
      <c r="Q1077" s="125"/>
      <c r="R1077" s="125"/>
      <c r="S1077" s="125"/>
      <c r="T1077" s="125"/>
      <c r="U1077" s="297"/>
      <c r="V1077" s="253">
        <f t="shared" si="24"/>
        <v>0</v>
      </c>
      <c r="W1077" s="348" t="str">
        <f>IF(板块成分!B1079="","",板块成分!B1079)</f>
        <v>1402.HK</v>
      </c>
      <c r="X1077" s="270" t="str">
        <f>[1]!s_info_name(W1077)</f>
        <v>超智能控股</v>
      </c>
      <c r="Y1077" s="335" t="str">
        <f>IF($Y$3="申万一级行业",[1]!s_info_industry_sw_2021(W1077,公司分析!D$5,1),IF($Y$3="申万二级行业",[1]!s_info_industry_sw_2021(W1077,公司分析!D$5,2),IF($Y$3="申万三级行业",[1]!s_info_industry_sw_2021(W1077,公司分析!D$5,3),IF($Y$3="wind一级行业",[1]!s_info_industry_gics(W1077,1),IF($Y$3="wind二级行业",[1]!s_info_industry_gics(W1077,2),IF($Y$3="wind三级行业",[1]!s_info_industry_gics(W1077,3),IF($Y$3="wind四级行业",[1]!s_info_industry_gics(W1077,4),IF($Y$3="证监会门类行业",[1]!s_info_industry_csrc12_n(W1077,公司分析!D$5,1),""))))))))</f>
        <v>信息科技咨询与其它服务</v>
      </c>
      <c r="Z1077" s="298" t="str">
        <f>IF(Y1077=行业比较!$E$6,ROW(),"")</f>
        <v/>
      </c>
      <c r="AA1077" s="125"/>
      <c r="AB1077" s="125"/>
      <c r="AC1077" s="125"/>
      <c r="AD1077" s="125"/>
      <c r="AE1077" s="125"/>
      <c r="AF1077" s="125"/>
      <c r="AG1077" s="125"/>
      <c r="AH1077" s="125"/>
      <c r="AI1077" s="125"/>
      <c r="AJ1077" s="125"/>
      <c r="AK1077" s="125"/>
      <c r="AL1077" s="125"/>
      <c r="AM1077" s="125"/>
      <c r="AN1077" s="125"/>
      <c r="AO1077" s="125"/>
      <c r="AP1077" s="125"/>
    </row>
    <row r="1078" spans="2:42" x14ac:dyDescent="0.35">
      <c r="B1078" s="125"/>
      <c r="C1078" s="125"/>
      <c r="D1078" s="125"/>
      <c r="E1078" s="125"/>
      <c r="F1078" s="125"/>
      <c r="G1078" s="125"/>
      <c r="H1078" s="125"/>
      <c r="I1078" s="269"/>
      <c r="J1078" s="134"/>
      <c r="K1078" s="134"/>
      <c r="L1078" s="134"/>
      <c r="M1078" s="134"/>
      <c r="N1078" s="286"/>
      <c r="O1078" s="286"/>
      <c r="P1078" s="125"/>
      <c r="Q1078" s="125"/>
      <c r="R1078" s="125"/>
      <c r="S1078" s="125"/>
      <c r="T1078" s="125"/>
      <c r="U1078" s="297"/>
      <c r="V1078" s="253">
        <f t="shared" si="24"/>
        <v>0</v>
      </c>
      <c r="W1078" s="348" t="str">
        <f>IF(板块成分!B1080="","",板块成分!B1080)</f>
        <v>1405.HK</v>
      </c>
      <c r="X1078" s="270" t="str">
        <f>[1]!s_info_name(W1078)</f>
        <v>达势股份</v>
      </c>
      <c r="Y1078" s="335" t="str">
        <f>IF($Y$3="申万一级行业",[1]!s_info_industry_sw_2021(W1078,公司分析!D$5,1),IF($Y$3="申万二级行业",[1]!s_info_industry_sw_2021(W1078,公司分析!D$5,2),IF($Y$3="申万三级行业",[1]!s_info_industry_sw_2021(W1078,公司分析!D$5,3),IF($Y$3="wind一级行业",[1]!s_info_industry_gics(W1078,1),IF($Y$3="wind二级行业",[1]!s_info_industry_gics(W1078,2),IF($Y$3="wind三级行业",[1]!s_info_industry_gics(W1078,3),IF($Y$3="wind四级行业",[1]!s_info_industry_gics(W1078,4),IF($Y$3="证监会门类行业",[1]!s_info_industry_csrc12_n(W1078,公司分析!D$5,1),""))))))))</f>
        <v>餐馆</v>
      </c>
      <c r="Z1078" s="298" t="str">
        <f>IF(Y1078=行业比较!$E$6,ROW(),"")</f>
        <v/>
      </c>
      <c r="AA1078" s="125"/>
      <c r="AB1078" s="125"/>
      <c r="AC1078" s="125"/>
      <c r="AD1078" s="125"/>
      <c r="AE1078" s="125"/>
      <c r="AF1078" s="125"/>
      <c r="AG1078" s="125"/>
      <c r="AH1078" s="125"/>
      <c r="AI1078" s="125"/>
      <c r="AJ1078" s="125"/>
      <c r="AK1078" s="125"/>
      <c r="AL1078" s="125"/>
      <c r="AM1078" s="125"/>
      <c r="AN1078" s="125"/>
      <c r="AO1078" s="125"/>
      <c r="AP1078" s="125"/>
    </row>
    <row r="1079" spans="2:42" x14ac:dyDescent="0.35">
      <c r="B1079" s="125"/>
      <c r="C1079" s="125"/>
      <c r="D1079" s="125"/>
      <c r="E1079" s="125"/>
      <c r="F1079" s="125"/>
      <c r="G1079" s="125"/>
      <c r="H1079" s="125"/>
      <c r="I1079" s="269"/>
      <c r="J1079" s="134"/>
      <c r="K1079" s="134"/>
      <c r="L1079" s="134"/>
      <c r="M1079" s="134"/>
      <c r="N1079" s="286"/>
      <c r="O1079" s="286"/>
      <c r="P1079" s="125"/>
      <c r="Q1079" s="125"/>
      <c r="R1079" s="125"/>
      <c r="S1079" s="125"/>
      <c r="T1079" s="125"/>
      <c r="U1079" s="297"/>
      <c r="V1079" s="253">
        <f t="shared" si="24"/>
        <v>0</v>
      </c>
      <c r="W1079" s="348" t="str">
        <f>IF(板块成分!B1081="","",板块成分!B1081)</f>
        <v>1406.HK</v>
      </c>
      <c r="X1079" s="270" t="str">
        <f>[1]!s_info_name(W1079)</f>
        <v>清晰医疗</v>
      </c>
      <c r="Y1079" s="335" t="str">
        <f>IF($Y$3="申万一级行业",[1]!s_info_industry_sw_2021(W1079,公司分析!D$5,1),IF($Y$3="申万二级行业",[1]!s_info_industry_sw_2021(W1079,公司分析!D$5,2),IF($Y$3="申万三级行业",[1]!s_info_industry_sw_2021(W1079,公司分析!D$5,3),IF($Y$3="wind一级行业",[1]!s_info_industry_gics(W1079,1),IF($Y$3="wind二级行业",[1]!s_info_industry_gics(W1079,2),IF($Y$3="wind三级行业",[1]!s_info_industry_gics(W1079,3),IF($Y$3="wind四级行业",[1]!s_info_industry_gics(W1079,4),IF($Y$3="证监会门类行业",[1]!s_info_industry_csrc12_n(W1079,公司分析!D$5,1),""))))))))</f>
        <v>保健护理设施</v>
      </c>
      <c r="Z1079" s="298" t="str">
        <f>IF(Y1079=行业比较!$E$6,ROW(),"")</f>
        <v/>
      </c>
      <c r="AA1079" s="125"/>
      <c r="AB1079" s="125"/>
      <c r="AC1079" s="125"/>
      <c r="AD1079" s="125"/>
      <c r="AE1079" s="125"/>
      <c r="AF1079" s="125"/>
      <c r="AG1079" s="125"/>
      <c r="AH1079" s="125"/>
      <c r="AI1079" s="125"/>
      <c r="AJ1079" s="125"/>
      <c r="AK1079" s="125"/>
      <c r="AL1079" s="125"/>
      <c r="AM1079" s="125"/>
      <c r="AN1079" s="125"/>
      <c r="AO1079" s="125"/>
      <c r="AP1079" s="125"/>
    </row>
    <row r="1080" spans="2:42" x14ac:dyDescent="0.35">
      <c r="B1080" s="125"/>
      <c r="C1080" s="125"/>
      <c r="D1080" s="125"/>
      <c r="E1080" s="125"/>
      <c r="F1080" s="125"/>
      <c r="G1080" s="125"/>
      <c r="H1080" s="125"/>
      <c r="I1080" s="269"/>
      <c r="J1080" s="134"/>
      <c r="K1080" s="134"/>
      <c r="L1080" s="134"/>
      <c r="M1080" s="134"/>
      <c r="N1080" s="286"/>
      <c r="O1080" s="286"/>
      <c r="P1080" s="125"/>
      <c r="Q1080" s="125"/>
      <c r="R1080" s="125"/>
      <c r="S1080" s="125"/>
      <c r="T1080" s="125"/>
      <c r="U1080" s="297"/>
      <c r="V1080" s="253">
        <f t="shared" si="24"/>
        <v>0</v>
      </c>
      <c r="W1080" s="348" t="str">
        <f>IF(板块成分!B1082="","",板块成分!B1082)</f>
        <v>1407.HK</v>
      </c>
      <c r="X1080" s="270" t="str">
        <f>[1]!s_info_name(W1080)</f>
        <v>交运燃气</v>
      </c>
      <c r="Y1080" s="335" t="str">
        <f>IF($Y$3="申万一级行业",[1]!s_info_industry_sw_2021(W1080,公司分析!D$5,1),IF($Y$3="申万二级行业",[1]!s_info_industry_sw_2021(W1080,公司分析!D$5,2),IF($Y$3="申万三级行业",[1]!s_info_industry_sw_2021(W1080,公司分析!D$5,3),IF($Y$3="wind一级行业",[1]!s_info_industry_gics(W1080,1),IF($Y$3="wind二级行业",[1]!s_info_industry_gics(W1080,2),IF($Y$3="wind三级行业",[1]!s_info_industry_gics(W1080,3),IF($Y$3="wind四级行业",[1]!s_info_industry_gics(W1080,4),IF($Y$3="证监会门类行业",[1]!s_info_industry_csrc12_n(W1080,公司分析!D$5,1),""))))))))</f>
        <v>石油与天然气的炼制和销售</v>
      </c>
      <c r="Z1080" s="298" t="str">
        <f>IF(Y1080=行业比较!$E$6,ROW(),"")</f>
        <v/>
      </c>
      <c r="AA1080" s="125"/>
      <c r="AB1080" s="125"/>
      <c r="AC1080" s="125"/>
      <c r="AD1080" s="125"/>
      <c r="AE1080" s="125"/>
      <c r="AF1080" s="125"/>
      <c r="AG1080" s="125"/>
      <c r="AH1080" s="125"/>
      <c r="AI1080" s="125"/>
      <c r="AJ1080" s="125"/>
      <c r="AK1080" s="125"/>
      <c r="AL1080" s="125"/>
      <c r="AM1080" s="125"/>
      <c r="AN1080" s="125"/>
      <c r="AO1080" s="125"/>
      <c r="AP1080" s="125"/>
    </row>
    <row r="1081" spans="2:42" x14ac:dyDescent="0.35">
      <c r="B1081" s="125"/>
      <c r="C1081" s="125"/>
      <c r="D1081" s="125"/>
      <c r="E1081" s="125"/>
      <c r="F1081" s="125"/>
      <c r="G1081" s="125"/>
      <c r="H1081" s="125"/>
      <c r="I1081" s="269"/>
      <c r="J1081" s="134"/>
      <c r="K1081" s="134"/>
      <c r="L1081" s="134"/>
      <c r="M1081" s="134"/>
      <c r="N1081" s="286"/>
      <c r="O1081" s="286"/>
      <c r="P1081" s="125"/>
      <c r="Q1081" s="125"/>
      <c r="R1081" s="125"/>
      <c r="S1081" s="125"/>
      <c r="T1081" s="125"/>
      <c r="U1081" s="297"/>
      <c r="V1081" s="253">
        <f t="shared" si="24"/>
        <v>0</v>
      </c>
      <c r="W1081" s="348" t="str">
        <f>IF(板块成分!B1083="","",板块成分!B1083)</f>
        <v>1408.HK</v>
      </c>
      <c r="X1081" s="270" t="str">
        <f>[1]!s_info_name(W1081)</f>
        <v>濠江机电</v>
      </c>
      <c r="Y1081" s="335" t="str">
        <f>IF($Y$3="申万一级行业",[1]!s_info_industry_sw_2021(W1081,公司分析!D$5,1),IF($Y$3="申万二级行业",[1]!s_info_industry_sw_2021(W1081,公司分析!D$5,2),IF($Y$3="申万三级行业",[1]!s_info_industry_sw_2021(W1081,公司分析!D$5,3),IF($Y$3="wind一级行业",[1]!s_info_industry_gics(W1081,1),IF($Y$3="wind二级行业",[1]!s_info_industry_gics(W1081,2),IF($Y$3="wind三级行业",[1]!s_info_industry_gics(W1081,3),IF($Y$3="wind四级行业",[1]!s_info_industry_gics(W1081,4),IF($Y$3="证监会门类行业",[1]!s_info_industry_csrc12_n(W1081,公司分析!D$5,1),""))))))))</f>
        <v>电气部件与设备</v>
      </c>
      <c r="Z1081" s="298" t="str">
        <f>IF(Y1081=行业比较!$E$6,ROW(),"")</f>
        <v/>
      </c>
      <c r="AA1081" s="125"/>
      <c r="AB1081" s="125"/>
      <c r="AC1081" s="125"/>
      <c r="AD1081" s="125"/>
      <c r="AE1081" s="125"/>
      <c r="AF1081" s="125"/>
      <c r="AG1081" s="125"/>
      <c r="AH1081" s="125"/>
      <c r="AI1081" s="125"/>
      <c r="AJ1081" s="125"/>
      <c r="AK1081" s="125"/>
      <c r="AL1081" s="125"/>
      <c r="AM1081" s="125"/>
      <c r="AN1081" s="125"/>
      <c r="AO1081" s="125"/>
      <c r="AP1081" s="125"/>
    </row>
    <row r="1082" spans="2:42" x14ac:dyDescent="0.35">
      <c r="B1082" s="125"/>
      <c r="C1082" s="125"/>
      <c r="D1082" s="125"/>
      <c r="E1082" s="125"/>
      <c r="F1082" s="125"/>
      <c r="G1082" s="125"/>
      <c r="H1082" s="125"/>
      <c r="I1082" s="269"/>
      <c r="J1082" s="134"/>
      <c r="K1082" s="134"/>
      <c r="L1082" s="134"/>
      <c r="M1082" s="134"/>
      <c r="N1082" s="286"/>
      <c r="O1082" s="286"/>
      <c r="P1082" s="125"/>
      <c r="Q1082" s="125"/>
      <c r="R1082" s="125"/>
      <c r="S1082" s="125"/>
      <c r="T1082" s="125"/>
      <c r="U1082" s="297"/>
      <c r="V1082" s="253">
        <f t="shared" si="24"/>
        <v>0</v>
      </c>
      <c r="W1082" s="348" t="str">
        <f>IF(板块成分!B1084="","",板块成分!B1084)</f>
        <v>1410.HK</v>
      </c>
      <c r="X1082" s="270" t="str">
        <f>[1]!s_info_name(W1082)</f>
        <v>安领国际</v>
      </c>
      <c r="Y1082" s="335" t="str">
        <f>IF($Y$3="申万一级行业",[1]!s_info_industry_sw_2021(W1082,公司分析!D$5,1),IF($Y$3="申万二级行业",[1]!s_info_industry_sw_2021(W1082,公司分析!D$5,2),IF($Y$3="申万三级行业",[1]!s_info_industry_sw_2021(W1082,公司分析!D$5,3),IF($Y$3="wind一级行业",[1]!s_info_industry_gics(W1082,1),IF($Y$3="wind二级行业",[1]!s_info_industry_gics(W1082,2),IF($Y$3="wind三级行业",[1]!s_info_industry_gics(W1082,3),IF($Y$3="wind四级行业",[1]!s_info_industry_gics(W1082,4),IF($Y$3="证监会门类行业",[1]!s_info_industry_csrc12_n(W1082,公司分析!D$5,1),""))))))))</f>
        <v>系统软件</v>
      </c>
      <c r="Z1082" s="298" t="str">
        <f>IF(Y1082=行业比较!$E$6,ROW(),"")</f>
        <v/>
      </c>
      <c r="AA1082" s="125"/>
      <c r="AB1082" s="125"/>
      <c r="AC1082" s="125"/>
      <c r="AD1082" s="125"/>
      <c r="AE1082" s="125"/>
      <c r="AF1082" s="125"/>
      <c r="AG1082" s="125"/>
      <c r="AH1082" s="125"/>
      <c r="AI1082" s="125"/>
      <c r="AJ1082" s="125"/>
      <c r="AK1082" s="125"/>
      <c r="AL1082" s="125"/>
      <c r="AM1082" s="125"/>
      <c r="AN1082" s="125"/>
      <c r="AO1082" s="125"/>
      <c r="AP1082" s="125"/>
    </row>
    <row r="1083" spans="2:42" x14ac:dyDescent="0.35">
      <c r="B1083" s="125"/>
      <c r="C1083" s="125"/>
      <c r="D1083" s="125"/>
      <c r="E1083" s="125"/>
      <c r="F1083" s="125"/>
      <c r="G1083" s="125"/>
      <c r="H1083" s="125"/>
      <c r="I1083" s="269"/>
      <c r="J1083" s="134"/>
      <c r="K1083" s="134"/>
      <c r="L1083" s="134"/>
      <c r="M1083" s="134"/>
      <c r="N1083" s="286"/>
      <c r="O1083" s="286"/>
      <c r="P1083" s="125"/>
      <c r="Q1083" s="125"/>
      <c r="R1083" s="125"/>
      <c r="S1083" s="125"/>
      <c r="T1083" s="125"/>
      <c r="U1083" s="297"/>
      <c r="V1083" s="253">
        <f t="shared" si="24"/>
        <v>0</v>
      </c>
      <c r="W1083" s="348" t="str">
        <f>IF(板块成分!B1085="","",板块成分!B1085)</f>
        <v>1412.HK</v>
      </c>
      <c r="X1083" s="270" t="str">
        <f>[1]!s_info_name(W1083)</f>
        <v>隽思集团</v>
      </c>
      <c r="Y1083" s="335" t="str">
        <f>IF($Y$3="申万一级行业",[1]!s_info_industry_sw_2021(W1083,公司分析!D$5,1),IF($Y$3="申万二级行业",[1]!s_info_industry_sw_2021(W1083,公司分析!D$5,2),IF($Y$3="申万三级行业",[1]!s_info_industry_sw_2021(W1083,公司分析!D$5,3),IF($Y$3="wind一级行业",[1]!s_info_industry_gics(W1083,1),IF($Y$3="wind二级行业",[1]!s_info_industry_gics(W1083,2),IF($Y$3="wind三级行业",[1]!s_info_industry_gics(W1083,3),IF($Y$3="wind四级行业",[1]!s_info_industry_gics(W1083,4),IF($Y$3="证监会门类行业",[1]!s_info_industry_csrc12_n(W1083,公司分析!D$5,1),""))))))))</f>
        <v>纸制品</v>
      </c>
      <c r="Z1083" s="298" t="str">
        <f>IF(Y1083=行业比较!$E$6,ROW(),"")</f>
        <v/>
      </c>
      <c r="AA1083" s="125"/>
      <c r="AB1083" s="125"/>
      <c r="AC1083" s="125"/>
      <c r="AD1083" s="125"/>
      <c r="AE1083" s="125"/>
      <c r="AF1083" s="125"/>
      <c r="AG1083" s="125"/>
      <c r="AH1083" s="125"/>
      <c r="AI1083" s="125"/>
      <c r="AJ1083" s="125"/>
      <c r="AK1083" s="125"/>
      <c r="AL1083" s="125"/>
      <c r="AM1083" s="125"/>
      <c r="AN1083" s="125"/>
      <c r="AO1083" s="125"/>
      <c r="AP1083" s="125"/>
    </row>
    <row r="1084" spans="2:42" x14ac:dyDescent="0.35">
      <c r="B1084" s="125"/>
      <c r="C1084" s="125"/>
      <c r="D1084" s="125"/>
      <c r="E1084" s="125"/>
      <c r="F1084" s="125"/>
      <c r="G1084" s="125"/>
      <c r="H1084" s="125"/>
      <c r="I1084" s="269"/>
      <c r="J1084" s="134"/>
      <c r="K1084" s="134"/>
      <c r="L1084" s="134"/>
      <c r="M1084" s="134"/>
      <c r="N1084" s="286"/>
      <c r="O1084" s="286"/>
      <c r="P1084" s="125"/>
      <c r="Q1084" s="125"/>
      <c r="R1084" s="125"/>
      <c r="S1084" s="125"/>
      <c r="T1084" s="125"/>
      <c r="U1084" s="297"/>
      <c r="V1084" s="253">
        <f t="shared" si="24"/>
        <v>0</v>
      </c>
      <c r="W1084" s="348" t="str">
        <f>IF(板块成分!B1086="","",板块成分!B1086)</f>
        <v>1413.HK</v>
      </c>
      <c r="X1084" s="270" t="str">
        <f>[1]!s_info_name(W1084)</f>
        <v>广联工程控股</v>
      </c>
      <c r="Y1084" s="335" t="str">
        <f>IF($Y$3="申万一级行业",[1]!s_info_industry_sw_2021(W1084,公司分析!D$5,1),IF($Y$3="申万二级行业",[1]!s_info_industry_sw_2021(W1084,公司分析!D$5,2),IF($Y$3="申万三级行业",[1]!s_info_industry_sw_2021(W1084,公司分析!D$5,3),IF($Y$3="wind一级行业",[1]!s_info_industry_gics(W1084,1),IF($Y$3="wind二级行业",[1]!s_info_industry_gics(W1084,2),IF($Y$3="wind三级行业",[1]!s_info_industry_gics(W1084,3),IF($Y$3="wind四级行业",[1]!s_info_industry_gics(W1084,4),IF($Y$3="证监会门类行业",[1]!s_info_industry_csrc12_n(W1084,公司分析!D$5,1),""))))))))</f>
        <v>住宅建筑</v>
      </c>
      <c r="Z1084" s="298" t="str">
        <f>IF(Y1084=行业比较!$E$6,ROW(),"")</f>
        <v/>
      </c>
      <c r="AA1084" s="125"/>
      <c r="AB1084" s="125"/>
      <c r="AC1084" s="125"/>
      <c r="AD1084" s="125"/>
      <c r="AE1084" s="125"/>
      <c r="AF1084" s="125"/>
      <c r="AG1084" s="125"/>
      <c r="AH1084" s="125"/>
      <c r="AI1084" s="125"/>
      <c r="AJ1084" s="125"/>
      <c r="AK1084" s="125"/>
      <c r="AL1084" s="125"/>
      <c r="AM1084" s="125"/>
      <c r="AN1084" s="125"/>
      <c r="AO1084" s="125"/>
      <c r="AP1084" s="125"/>
    </row>
    <row r="1085" spans="2:42" x14ac:dyDescent="0.35">
      <c r="B1085" s="125"/>
      <c r="C1085" s="125"/>
      <c r="D1085" s="125"/>
      <c r="E1085" s="125"/>
      <c r="F1085" s="125"/>
      <c r="G1085" s="125"/>
      <c r="H1085" s="125"/>
      <c r="I1085" s="269"/>
      <c r="J1085" s="134"/>
      <c r="K1085" s="134"/>
      <c r="L1085" s="134"/>
      <c r="M1085" s="134"/>
      <c r="N1085" s="286"/>
      <c r="O1085" s="286"/>
      <c r="P1085" s="125"/>
      <c r="Q1085" s="125"/>
      <c r="R1085" s="125"/>
      <c r="S1085" s="125"/>
      <c r="T1085" s="125"/>
      <c r="U1085" s="297"/>
      <c r="V1085" s="253">
        <f t="shared" si="24"/>
        <v>0</v>
      </c>
      <c r="W1085" s="348" t="str">
        <f>IF(板块成分!B1087="","",板块成分!B1087)</f>
        <v>1415.HK</v>
      </c>
      <c r="X1085" s="270" t="str">
        <f>[1]!s_info_name(W1085)</f>
        <v>高伟电子</v>
      </c>
      <c r="Y1085" s="335" t="str">
        <f>IF($Y$3="申万一级行业",[1]!s_info_industry_sw_2021(W1085,公司分析!D$5,1),IF($Y$3="申万二级行业",[1]!s_info_industry_sw_2021(W1085,公司分析!D$5,2),IF($Y$3="申万三级行业",[1]!s_info_industry_sw_2021(W1085,公司分析!D$5,3),IF($Y$3="wind一级行业",[1]!s_info_industry_gics(W1085,1),IF($Y$3="wind二级行业",[1]!s_info_industry_gics(W1085,2),IF($Y$3="wind三级行业",[1]!s_info_industry_gics(W1085,3),IF($Y$3="wind四级行业",[1]!s_info_industry_gics(W1085,4),IF($Y$3="证监会门类行业",[1]!s_info_industry_csrc12_n(W1085,公司分析!D$5,1),""))))))))</f>
        <v>半导体设备</v>
      </c>
      <c r="Z1085" s="298" t="str">
        <f>IF(Y1085=行业比较!$E$6,ROW(),"")</f>
        <v/>
      </c>
      <c r="AA1085" s="125"/>
      <c r="AB1085" s="125"/>
      <c r="AC1085" s="125"/>
      <c r="AD1085" s="125"/>
      <c r="AE1085" s="125"/>
      <c r="AF1085" s="125"/>
      <c r="AG1085" s="125"/>
      <c r="AH1085" s="125"/>
      <c r="AI1085" s="125"/>
      <c r="AJ1085" s="125"/>
      <c r="AK1085" s="125"/>
      <c r="AL1085" s="125"/>
      <c r="AM1085" s="125"/>
      <c r="AN1085" s="125"/>
      <c r="AO1085" s="125"/>
      <c r="AP1085" s="125"/>
    </row>
    <row r="1086" spans="2:42" x14ac:dyDescent="0.35">
      <c r="B1086" s="125"/>
      <c r="C1086" s="125"/>
      <c r="D1086" s="125"/>
      <c r="E1086" s="125"/>
      <c r="F1086" s="125"/>
      <c r="G1086" s="125"/>
      <c r="H1086" s="125"/>
      <c r="I1086" s="269"/>
      <c r="J1086" s="134"/>
      <c r="K1086" s="134"/>
      <c r="L1086" s="134"/>
      <c r="M1086" s="134"/>
      <c r="N1086" s="286"/>
      <c r="O1086" s="286"/>
      <c r="P1086" s="125"/>
      <c r="Q1086" s="125"/>
      <c r="R1086" s="125"/>
      <c r="S1086" s="125"/>
      <c r="T1086" s="125"/>
      <c r="U1086" s="297"/>
      <c r="V1086" s="253">
        <f t="shared" si="24"/>
        <v>0</v>
      </c>
      <c r="W1086" s="348" t="str">
        <f>IF(板块成分!B1088="","",板块成分!B1088)</f>
        <v>1416.HK</v>
      </c>
      <c r="X1086" s="270" t="str">
        <f>[1]!s_info_name(W1086)</f>
        <v>CTR HOLDINGS</v>
      </c>
      <c r="Y1086" s="335" t="str">
        <f>IF($Y$3="申万一级行业",[1]!s_info_industry_sw_2021(W1086,公司分析!D$5,1),IF($Y$3="申万二级行业",[1]!s_info_industry_sw_2021(W1086,公司分析!D$5,2),IF($Y$3="申万三级行业",[1]!s_info_industry_sw_2021(W1086,公司分析!D$5,3),IF($Y$3="wind一级行业",[1]!s_info_industry_gics(W1086,1),IF($Y$3="wind二级行业",[1]!s_info_industry_gics(W1086,2),IF($Y$3="wind三级行业",[1]!s_info_industry_gics(W1086,3),IF($Y$3="wind四级行业",[1]!s_info_industry_gics(W1086,4),IF($Y$3="证监会门类行业",[1]!s_info_industry_csrc12_n(W1086,公司分析!D$5,1),""))))))))</f>
        <v>建筑与工程</v>
      </c>
      <c r="Z1086" s="298" t="str">
        <f>IF(Y1086=行业比较!$E$6,ROW(),"")</f>
        <v/>
      </c>
      <c r="AA1086" s="125"/>
      <c r="AB1086" s="125"/>
      <c r="AC1086" s="125"/>
      <c r="AD1086" s="125"/>
      <c r="AE1086" s="125"/>
      <c r="AF1086" s="125"/>
      <c r="AG1086" s="125"/>
      <c r="AH1086" s="125"/>
      <c r="AI1086" s="125"/>
      <c r="AJ1086" s="125"/>
      <c r="AK1086" s="125"/>
      <c r="AL1086" s="125"/>
      <c r="AM1086" s="125"/>
      <c r="AN1086" s="125"/>
      <c r="AO1086" s="125"/>
      <c r="AP1086" s="125"/>
    </row>
    <row r="1087" spans="2:42" x14ac:dyDescent="0.35">
      <c r="B1087" s="125"/>
      <c r="C1087" s="125"/>
      <c r="D1087" s="125"/>
      <c r="E1087" s="125"/>
      <c r="F1087" s="125"/>
      <c r="G1087" s="125"/>
      <c r="H1087" s="125"/>
      <c r="I1087" s="269"/>
      <c r="J1087" s="134"/>
      <c r="K1087" s="134"/>
      <c r="L1087" s="134"/>
      <c r="M1087" s="134"/>
      <c r="N1087" s="286"/>
      <c r="O1087" s="286"/>
      <c r="P1087" s="125"/>
      <c r="Q1087" s="125"/>
      <c r="R1087" s="125"/>
      <c r="S1087" s="125"/>
      <c r="T1087" s="125"/>
      <c r="U1087" s="297"/>
      <c r="V1087" s="253">
        <f t="shared" si="24"/>
        <v>0</v>
      </c>
      <c r="W1087" s="348" t="str">
        <f>IF(板块成分!B1089="","",板块成分!B1089)</f>
        <v>1417.HK</v>
      </c>
      <c r="X1087" s="270" t="str">
        <f>[1]!s_info_name(W1087)</f>
        <v>浦江中国</v>
      </c>
      <c r="Y1087" s="335" t="str">
        <f>IF($Y$3="申万一级行业",[1]!s_info_industry_sw_2021(W1087,公司分析!D$5,1),IF($Y$3="申万二级行业",[1]!s_info_industry_sw_2021(W1087,公司分析!D$5,2),IF($Y$3="申万三级行业",[1]!s_info_industry_sw_2021(W1087,公司分析!D$5,3),IF($Y$3="wind一级行业",[1]!s_info_industry_gics(W1087,1),IF($Y$3="wind二级行业",[1]!s_info_industry_gics(W1087,2),IF($Y$3="wind三级行业",[1]!s_info_industry_gics(W1087,3),IF($Y$3="wind四级行业",[1]!s_info_industry_gics(W1087,4),IF($Y$3="证监会门类行业",[1]!s_info_industry_csrc12_n(W1087,公司分析!D$5,1),""))))))))</f>
        <v>房地产服务</v>
      </c>
      <c r="Z1087" s="298" t="str">
        <f>IF(Y1087=行业比较!$E$6,ROW(),"")</f>
        <v/>
      </c>
      <c r="AA1087" s="125"/>
      <c r="AB1087" s="125"/>
      <c r="AC1087" s="125"/>
      <c r="AD1087" s="125"/>
      <c r="AE1087" s="125"/>
      <c r="AF1087" s="125"/>
      <c r="AG1087" s="125"/>
      <c r="AH1087" s="125"/>
      <c r="AI1087" s="125"/>
      <c r="AJ1087" s="125"/>
      <c r="AK1087" s="125"/>
      <c r="AL1087" s="125"/>
      <c r="AM1087" s="125"/>
      <c r="AN1087" s="125"/>
      <c r="AO1087" s="125"/>
      <c r="AP1087" s="125"/>
    </row>
    <row r="1088" spans="2:42" x14ac:dyDescent="0.35">
      <c r="B1088" s="125"/>
      <c r="C1088" s="125"/>
      <c r="D1088" s="125"/>
      <c r="E1088" s="125"/>
      <c r="F1088" s="125"/>
      <c r="G1088" s="125"/>
      <c r="H1088" s="125"/>
      <c r="I1088" s="269"/>
      <c r="J1088" s="134"/>
      <c r="K1088" s="134"/>
      <c r="L1088" s="134"/>
      <c r="M1088" s="134"/>
      <c r="N1088" s="286"/>
      <c r="O1088" s="286"/>
      <c r="P1088" s="125"/>
      <c r="Q1088" s="125"/>
      <c r="R1088" s="125"/>
      <c r="S1088" s="125"/>
      <c r="T1088" s="125"/>
      <c r="U1088" s="297"/>
      <c r="V1088" s="253">
        <f t="shared" si="24"/>
        <v>0</v>
      </c>
      <c r="W1088" s="348" t="str">
        <f>IF(板块成分!B1090="","",板块成分!B1090)</f>
        <v>1418.HK</v>
      </c>
      <c r="X1088" s="270" t="str">
        <f>[1]!s_info_name(W1088)</f>
        <v>盛诺集团</v>
      </c>
      <c r="Y1088" s="335" t="str">
        <f>IF($Y$3="申万一级行业",[1]!s_info_industry_sw_2021(W1088,公司分析!D$5,1),IF($Y$3="申万二级行业",[1]!s_info_industry_sw_2021(W1088,公司分析!D$5,2),IF($Y$3="申万三级行业",[1]!s_info_industry_sw_2021(W1088,公司分析!D$5,3),IF($Y$3="wind一级行业",[1]!s_info_industry_gics(W1088,1),IF($Y$3="wind二级行业",[1]!s_info_industry_gics(W1088,2),IF($Y$3="wind三级行业",[1]!s_info_industry_gics(W1088,3),IF($Y$3="wind四级行业",[1]!s_info_industry_gics(W1088,4),IF($Y$3="证监会门类行业",[1]!s_info_industry_csrc12_n(W1088,公司分析!D$5,1),""))))))))</f>
        <v>家庭装饰品</v>
      </c>
      <c r="Z1088" s="298" t="str">
        <f>IF(Y1088=行业比较!$E$6,ROW(),"")</f>
        <v/>
      </c>
      <c r="AA1088" s="125"/>
      <c r="AB1088" s="125"/>
      <c r="AC1088" s="125"/>
      <c r="AD1088" s="125"/>
      <c r="AE1088" s="125"/>
      <c r="AF1088" s="125"/>
      <c r="AG1088" s="125"/>
      <c r="AH1088" s="125"/>
      <c r="AI1088" s="125"/>
      <c r="AJ1088" s="125"/>
      <c r="AK1088" s="125"/>
      <c r="AL1088" s="125"/>
      <c r="AM1088" s="125"/>
      <c r="AN1088" s="125"/>
      <c r="AO1088" s="125"/>
      <c r="AP1088" s="125"/>
    </row>
    <row r="1089" spans="2:42" x14ac:dyDescent="0.35">
      <c r="B1089" s="125"/>
      <c r="C1089" s="125"/>
      <c r="D1089" s="125"/>
      <c r="E1089" s="125"/>
      <c r="F1089" s="125"/>
      <c r="G1089" s="125"/>
      <c r="H1089" s="125"/>
      <c r="I1089" s="269"/>
      <c r="J1089" s="134"/>
      <c r="K1089" s="134"/>
      <c r="L1089" s="134"/>
      <c r="M1089" s="134"/>
      <c r="N1089" s="286"/>
      <c r="O1089" s="286"/>
      <c r="P1089" s="125"/>
      <c r="Q1089" s="125"/>
      <c r="R1089" s="125"/>
      <c r="S1089" s="125"/>
      <c r="T1089" s="125"/>
      <c r="U1089" s="297"/>
      <c r="V1089" s="253">
        <f t="shared" si="24"/>
        <v>0</v>
      </c>
      <c r="W1089" s="348" t="str">
        <f>IF(板块成分!B1091="","",板块成分!B1091)</f>
        <v>1419.HK</v>
      </c>
      <c r="X1089" s="270" t="str">
        <f>[1]!s_info_name(W1089)</f>
        <v>盈健医疗</v>
      </c>
      <c r="Y1089" s="335" t="str">
        <f>IF($Y$3="申万一级行业",[1]!s_info_industry_sw_2021(W1089,公司分析!D$5,1),IF($Y$3="申万二级行业",[1]!s_info_industry_sw_2021(W1089,公司分析!D$5,2),IF($Y$3="申万三级行业",[1]!s_info_industry_sw_2021(W1089,公司分析!D$5,3),IF($Y$3="wind一级行业",[1]!s_info_industry_gics(W1089,1),IF($Y$3="wind二级行业",[1]!s_info_industry_gics(W1089,2),IF($Y$3="wind三级行业",[1]!s_info_industry_gics(W1089,3),IF($Y$3="wind四级行业",[1]!s_info_industry_gics(W1089,4),IF($Y$3="证监会门类行业",[1]!s_info_industry_csrc12_n(W1089,公司分析!D$5,1),""))))))))</f>
        <v>保健护理服务</v>
      </c>
      <c r="Z1089" s="298" t="str">
        <f>IF(Y1089=行业比较!$E$6,ROW(),"")</f>
        <v/>
      </c>
      <c r="AA1089" s="125"/>
      <c r="AB1089" s="125"/>
      <c r="AC1089" s="125"/>
      <c r="AD1089" s="125"/>
      <c r="AE1089" s="125"/>
      <c r="AF1089" s="125"/>
      <c r="AG1089" s="125"/>
      <c r="AH1089" s="125"/>
      <c r="AI1089" s="125"/>
      <c r="AJ1089" s="125"/>
      <c r="AK1089" s="125"/>
      <c r="AL1089" s="125"/>
      <c r="AM1089" s="125"/>
      <c r="AN1089" s="125"/>
      <c r="AO1089" s="125"/>
      <c r="AP1089" s="125"/>
    </row>
    <row r="1090" spans="2:42" x14ac:dyDescent="0.35">
      <c r="B1090" s="125"/>
      <c r="C1090" s="125"/>
      <c r="D1090" s="125"/>
      <c r="E1090" s="125"/>
      <c r="F1090" s="125"/>
      <c r="G1090" s="125"/>
      <c r="H1090" s="125"/>
      <c r="I1090" s="269"/>
      <c r="J1090" s="134"/>
      <c r="K1090" s="134"/>
      <c r="L1090" s="134"/>
      <c r="M1090" s="134"/>
      <c r="N1090" s="286"/>
      <c r="O1090" s="286"/>
      <c r="P1090" s="125"/>
      <c r="Q1090" s="125"/>
      <c r="R1090" s="125"/>
      <c r="S1090" s="125"/>
      <c r="T1090" s="125"/>
      <c r="U1090" s="297"/>
      <c r="V1090" s="253">
        <f t="shared" si="24"/>
        <v>0</v>
      </c>
      <c r="W1090" s="348" t="str">
        <f>IF(板块成分!B1092="","",板块成分!B1092)</f>
        <v>1420.HK</v>
      </c>
      <c r="X1090" s="270" t="str">
        <f>[1]!s_info_name(W1090)</f>
        <v>川控股</v>
      </c>
      <c r="Y1090" s="335" t="str">
        <f>IF($Y$3="申万一级行业",[1]!s_info_industry_sw_2021(W1090,公司分析!D$5,1),IF($Y$3="申万二级行业",[1]!s_info_industry_sw_2021(W1090,公司分析!D$5,2),IF($Y$3="申万三级行业",[1]!s_info_industry_sw_2021(W1090,公司分析!D$5,3),IF($Y$3="wind一级行业",[1]!s_info_industry_gics(W1090,1),IF($Y$3="wind二级行业",[1]!s_info_industry_gics(W1090,2),IF($Y$3="wind三级行业",[1]!s_info_industry_gics(W1090,3),IF($Y$3="wind四级行业",[1]!s_info_industry_gics(W1090,4),IF($Y$3="证监会门类行业",[1]!s_info_industry_csrc12_n(W1090,公司分析!D$5,1),""))))))))</f>
        <v>建筑与工程</v>
      </c>
      <c r="Z1090" s="298" t="str">
        <f>IF(Y1090=行业比较!$E$6,ROW(),"")</f>
        <v/>
      </c>
      <c r="AA1090" s="125"/>
      <c r="AB1090" s="125"/>
      <c r="AC1090" s="125"/>
      <c r="AD1090" s="125"/>
      <c r="AE1090" s="125"/>
      <c r="AF1090" s="125"/>
      <c r="AG1090" s="125"/>
      <c r="AH1090" s="125"/>
      <c r="AI1090" s="125"/>
      <c r="AJ1090" s="125"/>
      <c r="AK1090" s="125"/>
      <c r="AL1090" s="125"/>
      <c r="AM1090" s="125"/>
      <c r="AN1090" s="125"/>
      <c r="AO1090" s="125"/>
      <c r="AP1090" s="125"/>
    </row>
    <row r="1091" spans="2:42" x14ac:dyDescent="0.35">
      <c r="B1091" s="125"/>
      <c r="C1091" s="125"/>
      <c r="D1091" s="125"/>
      <c r="E1091" s="125"/>
      <c r="F1091" s="125"/>
      <c r="G1091" s="125"/>
      <c r="H1091" s="125"/>
      <c r="I1091" s="269"/>
      <c r="J1091" s="134"/>
      <c r="K1091" s="134"/>
      <c r="L1091" s="134"/>
      <c r="M1091" s="134"/>
      <c r="N1091" s="286"/>
      <c r="O1091" s="286"/>
      <c r="P1091" s="125"/>
      <c r="Q1091" s="125"/>
      <c r="R1091" s="125"/>
      <c r="S1091" s="125"/>
      <c r="T1091" s="125"/>
      <c r="U1091" s="297"/>
      <c r="V1091" s="253">
        <f t="shared" si="24"/>
        <v>0</v>
      </c>
      <c r="W1091" s="348" t="str">
        <f>IF(板块成分!B1093="","",板块成分!B1093)</f>
        <v>1421.HK</v>
      </c>
      <c r="X1091" s="270" t="str">
        <f>[1]!s_info_name(W1091)</f>
        <v>工盖有限公司</v>
      </c>
      <c r="Y1091" s="335" t="str">
        <f>IF($Y$3="申万一级行业",[1]!s_info_industry_sw_2021(W1091,公司分析!D$5,1),IF($Y$3="申万二级行业",[1]!s_info_industry_sw_2021(W1091,公司分析!D$5,2),IF($Y$3="申万三级行业",[1]!s_info_industry_sw_2021(W1091,公司分析!D$5,3),IF($Y$3="wind一级行业",[1]!s_info_industry_gics(W1091,1),IF($Y$3="wind二级行业",[1]!s_info_industry_gics(W1091,2),IF($Y$3="wind三级行业",[1]!s_info_industry_gics(W1091,3),IF($Y$3="wind四级行业",[1]!s_info_industry_gics(W1091,4),IF($Y$3="证监会门类行业",[1]!s_info_industry_csrc12_n(W1091,公司分析!D$5,1),""))))))))</f>
        <v>建筑与工程</v>
      </c>
      <c r="Z1091" s="298" t="str">
        <f>IF(Y1091=行业比较!$E$6,ROW(),"")</f>
        <v/>
      </c>
      <c r="AA1091" s="125"/>
      <c r="AB1091" s="125"/>
      <c r="AC1091" s="125"/>
      <c r="AD1091" s="125"/>
      <c r="AE1091" s="125"/>
      <c r="AF1091" s="125"/>
      <c r="AG1091" s="125"/>
      <c r="AH1091" s="125"/>
      <c r="AI1091" s="125"/>
      <c r="AJ1091" s="125"/>
      <c r="AK1091" s="125"/>
      <c r="AL1091" s="125"/>
      <c r="AM1091" s="125"/>
      <c r="AN1091" s="125"/>
      <c r="AO1091" s="125"/>
      <c r="AP1091" s="125"/>
    </row>
    <row r="1092" spans="2:42" x14ac:dyDescent="0.35">
      <c r="B1092" s="125"/>
      <c r="C1092" s="125"/>
      <c r="D1092" s="125"/>
      <c r="E1092" s="125"/>
      <c r="F1092" s="125"/>
      <c r="G1092" s="125"/>
      <c r="H1092" s="125"/>
      <c r="I1092" s="269"/>
      <c r="J1092" s="134"/>
      <c r="K1092" s="134"/>
      <c r="L1092" s="134"/>
      <c r="M1092" s="134"/>
      <c r="N1092" s="286"/>
      <c r="O1092" s="286"/>
      <c r="P1092" s="125"/>
      <c r="Q1092" s="125"/>
      <c r="R1092" s="125"/>
      <c r="S1092" s="125"/>
      <c r="T1092" s="125"/>
      <c r="U1092" s="297"/>
      <c r="V1092" s="253">
        <f t="shared" si="24"/>
        <v>0</v>
      </c>
      <c r="W1092" s="348" t="str">
        <f>IF(板块成分!B1094="","",板块成分!B1094)</f>
        <v>1425.HK</v>
      </c>
      <c r="X1092" s="270" t="str">
        <f>[1]!s_info_name(W1092)</f>
        <v>捷隆控股</v>
      </c>
      <c r="Y1092" s="335" t="str">
        <f>IF($Y$3="申万一级行业",[1]!s_info_industry_sw_2021(W1092,公司分析!D$5,1),IF($Y$3="申万二级行业",[1]!s_info_industry_sw_2021(W1092,公司分析!D$5,2),IF($Y$3="申万三级行业",[1]!s_info_industry_sw_2021(W1092,公司分析!D$5,3),IF($Y$3="wind一级行业",[1]!s_info_industry_gics(W1092,1),IF($Y$3="wind二级行业",[1]!s_info_industry_gics(W1092,2),IF($Y$3="wind三级行业",[1]!s_info_industry_gics(W1092,3),IF($Y$3="wind四级行业",[1]!s_info_industry_gics(W1092,4),IF($Y$3="证监会门类行业",[1]!s_info_industry_csrc12_n(W1092,公司分析!D$5,1),""))))))))</f>
        <v>服装、服饰与奢侈品</v>
      </c>
      <c r="Z1092" s="298" t="str">
        <f>IF(Y1092=行业比较!$E$6,ROW(),"")</f>
        <v/>
      </c>
      <c r="AA1092" s="125"/>
      <c r="AB1092" s="125"/>
      <c r="AC1092" s="125"/>
      <c r="AD1092" s="125"/>
      <c r="AE1092" s="125"/>
      <c r="AF1092" s="125"/>
      <c r="AG1092" s="125"/>
      <c r="AH1092" s="125"/>
      <c r="AI1092" s="125"/>
      <c r="AJ1092" s="125"/>
      <c r="AK1092" s="125"/>
      <c r="AL1092" s="125"/>
      <c r="AM1092" s="125"/>
      <c r="AN1092" s="125"/>
      <c r="AO1092" s="125"/>
      <c r="AP1092" s="125"/>
    </row>
    <row r="1093" spans="2:42" x14ac:dyDescent="0.35">
      <c r="B1093" s="125"/>
      <c r="C1093" s="125"/>
      <c r="D1093" s="125"/>
      <c r="E1093" s="125"/>
      <c r="F1093" s="125"/>
      <c r="G1093" s="125"/>
      <c r="H1093" s="125"/>
      <c r="I1093" s="269"/>
      <c r="J1093" s="134"/>
      <c r="K1093" s="134"/>
      <c r="L1093" s="134"/>
      <c r="M1093" s="134"/>
      <c r="N1093" s="286"/>
      <c r="O1093" s="286"/>
      <c r="P1093" s="125"/>
      <c r="Q1093" s="125"/>
      <c r="R1093" s="125"/>
      <c r="S1093" s="125"/>
      <c r="T1093" s="125"/>
      <c r="U1093" s="297"/>
      <c r="V1093" s="253">
        <f t="shared" ref="V1093:V1156" si="25">IF(Z1093="",0,RANK(Z1093,Z:Z,1))</f>
        <v>0</v>
      </c>
      <c r="W1093" s="348" t="str">
        <f>IF(板块成分!B1095="","",板块成分!B1095)</f>
        <v>1426.HK</v>
      </c>
      <c r="X1093" s="270" t="str">
        <f>[1]!s_info_name(W1093)</f>
        <v>春泉产业信托</v>
      </c>
      <c r="Y1093" s="335" t="str">
        <f>IF($Y$3="申万一级行业",[1]!s_info_industry_sw_2021(W1093,公司分析!D$5,1),IF($Y$3="申万二级行业",[1]!s_info_industry_sw_2021(W1093,公司分析!D$5,2),IF($Y$3="申万三级行业",[1]!s_info_industry_sw_2021(W1093,公司分析!D$5,3),IF($Y$3="wind一级行业",[1]!s_info_industry_gics(W1093,1),IF($Y$3="wind二级行业",[1]!s_info_industry_gics(W1093,2),IF($Y$3="wind三级行业",[1]!s_info_industry_gics(W1093,3),IF($Y$3="wind四级行业",[1]!s_info_industry_gics(W1093,4),IF($Y$3="证监会门类行业",[1]!s_info_industry_csrc12_n(W1093,公司分析!D$5,1),""))))))))</f>
        <v>办公房地产投资信托</v>
      </c>
      <c r="Z1093" s="298" t="str">
        <f>IF(Y1093=行业比较!$E$6,ROW(),"")</f>
        <v/>
      </c>
      <c r="AA1093" s="125"/>
      <c r="AB1093" s="125"/>
      <c r="AC1093" s="125"/>
      <c r="AD1093" s="125"/>
      <c r="AE1093" s="125"/>
      <c r="AF1093" s="125"/>
      <c r="AG1093" s="125"/>
      <c r="AH1093" s="125"/>
      <c r="AI1093" s="125"/>
      <c r="AJ1093" s="125"/>
      <c r="AK1093" s="125"/>
      <c r="AL1093" s="125"/>
      <c r="AM1093" s="125"/>
      <c r="AN1093" s="125"/>
      <c r="AO1093" s="125"/>
      <c r="AP1093" s="125"/>
    </row>
    <row r="1094" spans="2:42" x14ac:dyDescent="0.35">
      <c r="B1094" s="125"/>
      <c r="C1094" s="125"/>
      <c r="D1094" s="125"/>
      <c r="E1094" s="125"/>
      <c r="F1094" s="125"/>
      <c r="G1094" s="125"/>
      <c r="H1094" s="125"/>
      <c r="I1094" s="269"/>
      <c r="J1094" s="134"/>
      <c r="K1094" s="134"/>
      <c r="L1094" s="134"/>
      <c r="M1094" s="134"/>
      <c r="N1094" s="286"/>
      <c r="O1094" s="286"/>
      <c r="P1094" s="125"/>
      <c r="Q1094" s="125"/>
      <c r="R1094" s="125"/>
      <c r="S1094" s="125"/>
      <c r="T1094" s="125"/>
      <c r="U1094" s="297"/>
      <c r="V1094" s="253">
        <f t="shared" si="25"/>
        <v>0</v>
      </c>
      <c r="W1094" s="348" t="str">
        <f>IF(板块成分!B1096="","",板块成分!B1096)</f>
        <v>1427.HK</v>
      </c>
      <c r="X1094" s="270" t="str">
        <f>[1]!s_info_name(W1094)</f>
        <v>中国天保集团</v>
      </c>
      <c r="Y1094" s="335" t="str">
        <f>IF($Y$3="申万一级行业",[1]!s_info_industry_sw_2021(W1094,公司分析!D$5,1),IF($Y$3="申万二级行业",[1]!s_info_industry_sw_2021(W1094,公司分析!D$5,2),IF($Y$3="申万三级行业",[1]!s_info_industry_sw_2021(W1094,公司分析!D$5,3),IF($Y$3="wind一级行业",[1]!s_info_industry_gics(W1094,1),IF($Y$3="wind二级行业",[1]!s_info_industry_gics(W1094,2),IF($Y$3="wind三级行业",[1]!s_info_industry_gics(W1094,3),IF($Y$3="wind四级行业",[1]!s_info_industry_gics(W1094,4),IF($Y$3="证监会门类行业",[1]!s_info_industry_csrc12_n(W1094,公司分析!D$5,1),""))))))))</f>
        <v>房地产开发</v>
      </c>
      <c r="Z1094" s="298" t="str">
        <f>IF(Y1094=行业比较!$E$6,ROW(),"")</f>
        <v/>
      </c>
      <c r="AA1094" s="125"/>
      <c r="AB1094" s="125"/>
      <c r="AC1094" s="125"/>
      <c r="AD1094" s="125"/>
      <c r="AE1094" s="125"/>
      <c r="AF1094" s="125"/>
      <c r="AG1094" s="125"/>
      <c r="AH1094" s="125"/>
      <c r="AI1094" s="125"/>
      <c r="AJ1094" s="125"/>
      <c r="AK1094" s="125"/>
      <c r="AL1094" s="125"/>
      <c r="AM1094" s="125"/>
      <c r="AN1094" s="125"/>
      <c r="AO1094" s="125"/>
      <c r="AP1094" s="125"/>
    </row>
    <row r="1095" spans="2:42" x14ac:dyDescent="0.35">
      <c r="B1095" s="125"/>
      <c r="C1095" s="125"/>
      <c r="D1095" s="125"/>
      <c r="E1095" s="125"/>
      <c r="F1095" s="125"/>
      <c r="G1095" s="125"/>
      <c r="H1095" s="125"/>
      <c r="I1095" s="269"/>
      <c r="J1095" s="134"/>
      <c r="K1095" s="134"/>
      <c r="L1095" s="134"/>
      <c r="M1095" s="134"/>
      <c r="N1095" s="286"/>
      <c r="O1095" s="286"/>
      <c r="P1095" s="125"/>
      <c r="Q1095" s="125"/>
      <c r="R1095" s="125"/>
      <c r="S1095" s="125"/>
      <c r="T1095" s="125"/>
      <c r="U1095" s="297"/>
      <c r="V1095" s="253">
        <f t="shared" si="25"/>
        <v>0</v>
      </c>
      <c r="W1095" s="348" t="str">
        <f>IF(板块成分!B1097="","",板块成分!B1097)</f>
        <v>1428.HK</v>
      </c>
      <c r="X1095" s="270" t="str">
        <f>[1]!s_info_name(W1095)</f>
        <v>耀才证券金融</v>
      </c>
      <c r="Y1095" s="335" t="str">
        <f>IF($Y$3="申万一级行业",[1]!s_info_industry_sw_2021(W1095,公司分析!D$5,1),IF($Y$3="申万二级行业",[1]!s_info_industry_sw_2021(W1095,公司分析!D$5,2),IF($Y$3="申万三级行业",[1]!s_info_industry_sw_2021(W1095,公司分析!D$5,3),IF($Y$3="wind一级行业",[1]!s_info_industry_gics(W1095,1),IF($Y$3="wind二级行业",[1]!s_info_industry_gics(W1095,2),IF($Y$3="wind三级行业",[1]!s_info_industry_gics(W1095,3),IF($Y$3="wind四级行业",[1]!s_info_industry_gics(W1095,4),IF($Y$3="证监会门类行业",[1]!s_info_industry_csrc12_n(W1095,公司分析!D$5,1),""))))))))</f>
        <v>投资银行业与经纪业</v>
      </c>
      <c r="Z1095" s="298" t="str">
        <f>IF(Y1095=行业比较!$E$6,ROW(),"")</f>
        <v/>
      </c>
      <c r="AA1095" s="125"/>
      <c r="AB1095" s="125"/>
      <c r="AC1095" s="125"/>
      <c r="AD1095" s="125"/>
      <c r="AE1095" s="125"/>
      <c r="AF1095" s="125"/>
      <c r="AG1095" s="125"/>
      <c r="AH1095" s="125"/>
      <c r="AI1095" s="125"/>
      <c r="AJ1095" s="125"/>
      <c r="AK1095" s="125"/>
      <c r="AL1095" s="125"/>
      <c r="AM1095" s="125"/>
      <c r="AN1095" s="125"/>
      <c r="AO1095" s="125"/>
      <c r="AP1095" s="125"/>
    </row>
    <row r="1096" spans="2:42" x14ac:dyDescent="0.35">
      <c r="B1096" s="125"/>
      <c r="C1096" s="125"/>
      <c r="D1096" s="125"/>
      <c r="E1096" s="125"/>
      <c r="F1096" s="125"/>
      <c r="G1096" s="125"/>
      <c r="H1096" s="125"/>
      <c r="I1096" s="269"/>
      <c r="J1096" s="134"/>
      <c r="K1096" s="134"/>
      <c r="L1096" s="134"/>
      <c r="M1096" s="134"/>
      <c r="N1096" s="286"/>
      <c r="O1096" s="286"/>
      <c r="P1096" s="125"/>
      <c r="Q1096" s="125"/>
      <c r="R1096" s="125"/>
      <c r="S1096" s="125"/>
      <c r="T1096" s="125"/>
      <c r="U1096" s="297"/>
      <c r="V1096" s="253">
        <f t="shared" si="25"/>
        <v>0</v>
      </c>
      <c r="W1096" s="348" t="str">
        <f>IF(板块成分!B1098="","",板块成分!B1098)</f>
        <v>1429.HK</v>
      </c>
      <c r="X1096" s="270" t="str">
        <f>[1]!s_info_name(W1096)</f>
        <v>天任集团</v>
      </c>
      <c r="Y1096" s="335" t="str">
        <f>IF($Y$3="申万一级行业",[1]!s_info_industry_sw_2021(W1096,公司分析!D$5,1),IF($Y$3="申万二级行业",[1]!s_info_industry_sw_2021(W1096,公司分析!D$5,2),IF($Y$3="申万三级行业",[1]!s_info_industry_sw_2021(W1096,公司分析!D$5,3),IF($Y$3="wind一级行业",[1]!s_info_industry_gics(W1096,1),IF($Y$3="wind二级行业",[1]!s_info_industry_gics(W1096,2),IF($Y$3="wind三级行业",[1]!s_info_industry_gics(W1096,3),IF($Y$3="wind四级行业",[1]!s_info_industry_gics(W1096,4),IF($Y$3="证监会门类行业",[1]!s_info_industry_csrc12_n(W1096,公司分析!D$5,1),""))))))))</f>
        <v>建筑与工程</v>
      </c>
      <c r="Z1096" s="298" t="str">
        <f>IF(Y1096=行业比较!$E$6,ROW(),"")</f>
        <v/>
      </c>
      <c r="AA1096" s="125"/>
      <c r="AB1096" s="125"/>
      <c r="AC1096" s="125"/>
      <c r="AD1096" s="125"/>
      <c r="AE1096" s="125"/>
      <c r="AF1096" s="125"/>
      <c r="AG1096" s="125"/>
      <c r="AH1096" s="125"/>
      <c r="AI1096" s="125"/>
      <c r="AJ1096" s="125"/>
      <c r="AK1096" s="125"/>
      <c r="AL1096" s="125"/>
      <c r="AM1096" s="125"/>
      <c r="AN1096" s="125"/>
      <c r="AO1096" s="125"/>
      <c r="AP1096" s="125"/>
    </row>
    <row r="1097" spans="2:42" x14ac:dyDescent="0.35">
      <c r="B1097" s="125"/>
      <c r="C1097" s="125"/>
      <c r="D1097" s="125"/>
      <c r="E1097" s="125"/>
      <c r="F1097" s="125"/>
      <c r="G1097" s="125"/>
      <c r="H1097" s="125"/>
      <c r="I1097" s="269"/>
      <c r="J1097" s="134"/>
      <c r="K1097" s="134"/>
      <c r="L1097" s="134"/>
      <c r="M1097" s="134"/>
      <c r="N1097" s="286"/>
      <c r="O1097" s="286"/>
      <c r="P1097" s="125"/>
      <c r="Q1097" s="125"/>
      <c r="R1097" s="125"/>
      <c r="S1097" s="125"/>
      <c r="T1097" s="125"/>
      <c r="U1097" s="297"/>
      <c r="V1097" s="253">
        <f t="shared" si="25"/>
        <v>0</v>
      </c>
      <c r="W1097" s="348" t="str">
        <f>IF(板块成分!B1099="","",板块成分!B1099)</f>
        <v>1431.HK</v>
      </c>
      <c r="X1097" s="270" t="str">
        <f>[1]!s_info_name(W1097)</f>
        <v>原生态牧业</v>
      </c>
      <c r="Y1097" s="335" t="str">
        <f>IF($Y$3="申万一级行业",[1]!s_info_industry_sw_2021(W1097,公司分析!D$5,1),IF($Y$3="申万二级行业",[1]!s_info_industry_sw_2021(W1097,公司分析!D$5,2),IF($Y$3="申万三级行业",[1]!s_info_industry_sw_2021(W1097,公司分析!D$5,3),IF($Y$3="wind一级行业",[1]!s_info_industry_gics(W1097,1),IF($Y$3="wind二级行业",[1]!s_info_industry_gics(W1097,2),IF($Y$3="wind三级行业",[1]!s_info_industry_gics(W1097,3),IF($Y$3="wind四级行业",[1]!s_info_industry_gics(W1097,4),IF($Y$3="证监会门类行业",[1]!s_info_industry_csrc12_n(W1097,公司分析!D$5,1),""))))))))</f>
        <v>农产品</v>
      </c>
      <c r="Z1097" s="298" t="str">
        <f>IF(Y1097=行业比较!$E$6,ROW(),"")</f>
        <v/>
      </c>
      <c r="AA1097" s="125"/>
      <c r="AB1097" s="125"/>
      <c r="AC1097" s="125"/>
      <c r="AD1097" s="125"/>
      <c r="AE1097" s="125"/>
      <c r="AF1097" s="125"/>
      <c r="AG1097" s="125"/>
      <c r="AH1097" s="125"/>
      <c r="AI1097" s="125"/>
      <c r="AJ1097" s="125"/>
      <c r="AK1097" s="125"/>
      <c r="AL1097" s="125"/>
      <c r="AM1097" s="125"/>
      <c r="AN1097" s="125"/>
      <c r="AO1097" s="125"/>
      <c r="AP1097" s="125"/>
    </row>
    <row r="1098" spans="2:42" x14ac:dyDescent="0.35">
      <c r="B1098" s="125"/>
      <c r="C1098" s="125"/>
      <c r="D1098" s="125"/>
      <c r="E1098" s="125"/>
      <c r="F1098" s="125"/>
      <c r="G1098" s="125"/>
      <c r="H1098" s="125"/>
      <c r="I1098" s="269"/>
      <c r="J1098" s="134"/>
      <c r="K1098" s="134"/>
      <c r="L1098" s="134"/>
      <c r="M1098" s="134"/>
      <c r="N1098" s="286"/>
      <c r="O1098" s="286"/>
      <c r="P1098" s="125"/>
      <c r="Q1098" s="125"/>
      <c r="R1098" s="125"/>
      <c r="S1098" s="125"/>
      <c r="T1098" s="125"/>
      <c r="U1098" s="297"/>
      <c r="V1098" s="253">
        <f t="shared" si="25"/>
        <v>0</v>
      </c>
      <c r="W1098" s="348" t="str">
        <f>IF(板块成分!B1100="","",板块成分!B1100)</f>
        <v>1432.HK</v>
      </c>
      <c r="X1098" s="270" t="str">
        <f>[1]!s_info_name(W1098)</f>
        <v>中国圣牧</v>
      </c>
      <c r="Y1098" s="335" t="str">
        <f>IF($Y$3="申万一级行业",[1]!s_info_industry_sw_2021(W1098,公司分析!D$5,1),IF($Y$3="申万二级行业",[1]!s_info_industry_sw_2021(W1098,公司分析!D$5,2),IF($Y$3="申万三级行业",[1]!s_info_industry_sw_2021(W1098,公司分析!D$5,3),IF($Y$3="wind一级行业",[1]!s_info_industry_gics(W1098,1),IF($Y$3="wind二级行业",[1]!s_info_industry_gics(W1098,2),IF($Y$3="wind三级行业",[1]!s_info_industry_gics(W1098,3),IF($Y$3="wind四级行业",[1]!s_info_industry_gics(W1098,4),IF($Y$3="证监会门类行业",[1]!s_info_industry_csrc12_n(W1098,公司分析!D$5,1),""))))))))</f>
        <v>食品加工与肉类</v>
      </c>
      <c r="Z1098" s="298" t="str">
        <f>IF(Y1098=行业比较!$E$6,ROW(),"")</f>
        <v/>
      </c>
      <c r="AA1098" s="125"/>
      <c r="AB1098" s="125"/>
      <c r="AC1098" s="125"/>
      <c r="AD1098" s="125"/>
      <c r="AE1098" s="125"/>
      <c r="AF1098" s="125"/>
      <c r="AG1098" s="125"/>
      <c r="AH1098" s="125"/>
      <c r="AI1098" s="125"/>
      <c r="AJ1098" s="125"/>
      <c r="AK1098" s="125"/>
      <c r="AL1098" s="125"/>
      <c r="AM1098" s="125"/>
      <c r="AN1098" s="125"/>
      <c r="AO1098" s="125"/>
      <c r="AP1098" s="125"/>
    </row>
    <row r="1099" spans="2:42" x14ac:dyDescent="0.35">
      <c r="B1099" s="125"/>
      <c r="C1099" s="125"/>
      <c r="D1099" s="125"/>
      <c r="E1099" s="125"/>
      <c r="F1099" s="125"/>
      <c r="G1099" s="125"/>
      <c r="H1099" s="125"/>
      <c r="I1099" s="269"/>
      <c r="J1099" s="134"/>
      <c r="K1099" s="134"/>
      <c r="L1099" s="134"/>
      <c r="M1099" s="134"/>
      <c r="N1099" s="286"/>
      <c r="O1099" s="286"/>
      <c r="P1099" s="125"/>
      <c r="Q1099" s="125"/>
      <c r="R1099" s="125"/>
      <c r="S1099" s="125"/>
      <c r="T1099" s="125"/>
      <c r="U1099" s="297"/>
      <c r="V1099" s="253">
        <f t="shared" si="25"/>
        <v>0</v>
      </c>
      <c r="W1099" s="348" t="str">
        <f>IF(板块成分!B1101="","",板块成分!B1101)</f>
        <v>1433.HK</v>
      </c>
      <c r="X1099" s="270" t="str">
        <f>[1]!s_info_name(W1099)</f>
        <v>常达控股</v>
      </c>
      <c r="Y1099" s="335" t="str">
        <f>IF($Y$3="申万一级行业",[1]!s_info_industry_sw_2021(W1099,公司分析!D$5,1),IF($Y$3="申万二级行业",[1]!s_info_industry_sw_2021(W1099,公司分析!D$5,2),IF($Y$3="申万三级行业",[1]!s_info_industry_sw_2021(W1099,公司分析!D$5,3),IF($Y$3="wind一级行业",[1]!s_info_industry_gics(W1099,1),IF($Y$3="wind二级行业",[1]!s_info_industry_gics(W1099,2),IF($Y$3="wind三级行业",[1]!s_info_industry_gics(W1099,3),IF($Y$3="wind四级行业",[1]!s_info_industry_gics(W1099,4),IF($Y$3="证监会门类行业",[1]!s_info_industry_csrc12_n(W1099,公司分析!D$5,1),""))))))))</f>
        <v>纸包装</v>
      </c>
      <c r="Z1099" s="298" t="str">
        <f>IF(Y1099=行业比较!$E$6,ROW(),"")</f>
        <v/>
      </c>
      <c r="AA1099" s="125"/>
      <c r="AB1099" s="125"/>
      <c r="AC1099" s="125"/>
      <c r="AD1099" s="125"/>
      <c r="AE1099" s="125"/>
      <c r="AF1099" s="125"/>
      <c r="AG1099" s="125"/>
      <c r="AH1099" s="125"/>
      <c r="AI1099" s="125"/>
      <c r="AJ1099" s="125"/>
      <c r="AK1099" s="125"/>
      <c r="AL1099" s="125"/>
      <c r="AM1099" s="125"/>
      <c r="AN1099" s="125"/>
      <c r="AO1099" s="125"/>
      <c r="AP1099" s="125"/>
    </row>
    <row r="1100" spans="2:42" x14ac:dyDescent="0.35">
      <c r="B1100" s="125"/>
      <c r="C1100" s="125"/>
      <c r="D1100" s="125"/>
      <c r="E1100" s="125"/>
      <c r="F1100" s="125"/>
      <c r="G1100" s="125"/>
      <c r="H1100" s="125"/>
      <c r="I1100" s="269"/>
      <c r="J1100" s="134"/>
      <c r="K1100" s="134"/>
      <c r="L1100" s="134"/>
      <c r="M1100" s="134"/>
      <c r="N1100" s="286"/>
      <c r="O1100" s="286"/>
      <c r="P1100" s="125"/>
      <c r="Q1100" s="125"/>
      <c r="R1100" s="125"/>
      <c r="S1100" s="125"/>
      <c r="T1100" s="125"/>
      <c r="U1100" s="297"/>
      <c r="V1100" s="253">
        <f t="shared" si="25"/>
        <v>0</v>
      </c>
      <c r="W1100" s="348" t="str">
        <f>IF(板块成分!B1102="","",板块成分!B1102)</f>
        <v>1439.HK</v>
      </c>
      <c r="X1100" s="270" t="str">
        <f>[1]!s_info_name(W1100)</f>
        <v>移动互联(中国)</v>
      </c>
      <c r="Y1100" s="335" t="str">
        <f>IF($Y$3="申万一级行业",[1]!s_info_industry_sw_2021(W1100,公司分析!D$5,1),IF($Y$3="申万二级行业",[1]!s_info_industry_sw_2021(W1100,公司分析!D$5,2),IF($Y$3="申万三级行业",[1]!s_info_industry_sw_2021(W1100,公司分析!D$5,3),IF($Y$3="wind一级行业",[1]!s_info_industry_gics(W1100,1),IF($Y$3="wind二级行业",[1]!s_info_industry_gics(W1100,2),IF($Y$3="wind三级行业",[1]!s_info_industry_gics(W1100,3),IF($Y$3="wind四级行业",[1]!s_info_industry_gics(W1100,4),IF($Y$3="证监会门类行业",[1]!s_info_industry_csrc12_n(W1100,公司分析!D$5,1),""))))))))</f>
        <v>纸包装</v>
      </c>
      <c r="Z1100" s="298" t="str">
        <f>IF(Y1100=行业比较!$E$6,ROW(),"")</f>
        <v/>
      </c>
      <c r="AA1100" s="125"/>
      <c r="AB1100" s="125"/>
      <c r="AC1100" s="125"/>
      <c r="AD1100" s="125"/>
      <c r="AE1100" s="125"/>
      <c r="AF1100" s="125"/>
      <c r="AG1100" s="125"/>
      <c r="AH1100" s="125"/>
      <c r="AI1100" s="125"/>
      <c r="AJ1100" s="125"/>
      <c r="AK1100" s="125"/>
      <c r="AL1100" s="125"/>
      <c r="AM1100" s="125"/>
      <c r="AN1100" s="125"/>
      <c r="AO1100" s="125"/>
      <c r="AP1100" s="125"/>
    </row>
    <row r="1101" spans="2:42" x14ac:dyDescent="0.35">
      <c r="B1101" s="125"/>
      <c r="C1101" s="125"/>
      <c r="D1101" s="125"/>
      <c r="E1101" s="125"/>
      <c r="F1101" s="125"/>
      <c r="G1101" s="125"/>
      <c r="H1101" s="125"/>
      <c r="I1101" s="269"/>
      <c r="J1101" s="134"/>
      <c r="K1101" s="134"/>
      <c r="L1101" s="134"/>
      <c r="M1101" s="134"/>
      <c r="N1101" s="286"/>
      <c r="O1101" s="286"/>
      <c r="P1101" s="125"/>
      <c r="Q1101" s="125"/>
      <c r="R1101" s="125"/>
      <c r="S1101" s="125"/>
      <c r="T1101" s="125"/>
      <c r="U1101" s="297"/>
      <c r="V1101" s="253">
        <f t="shared" si="25"/>
        <v>0</v>
      </c>
      <c r="W1101" s="348" t="str">
        <f>IF(板块成分!B1103="","",板块成分!B1103)</f>
        <v>1440.HK</v>
      </c>
      <c r="X1101" s="270" t="str">
        <f>[1]!s_info_name(W1101)</f>
        <v>应星控股</v>
      </c>
      <c r="Y1101" s="335" t="str">
        <f>IF($Y$3="申万一级行业",[1]!s_info_industry_sw_2021(W1101,公司分析!D$5,1),IF($Y$3="申万二级行业",[1]!s_info_industry_sw_2021(W1101,公司分析!D$5,2),IF($Y$3="申万三级行业",[1]!s_info_industry_sw_2021(W1101,公司分析!D$5,3),IF($Y$3="wind一级行业",[1]!s_info_industry_gics(W1101,1),IF($Y$3="wind二级行业",[1]!s_info_industry_gics(W1101,2),IF($Y$3="wind三级行业",[1]!s_info_industry_gics(W1101,3),IF($Y$3="wind四级行业",[1]!s_info_industry_gics(W1101,4),IF($Y$3="证监会门类行业",[1]!s_info_industry_csrc12_n(W1101,公司分析!D$5,1),""))))))))</f>
        <v>纺织品</v>
      </c>
      <c r="Z1101" s="298" t="str">
        <f>IF(Y1101=行业比较!$E$6,ROW(),"")</f>
        <v/>
      </c>
      <c r="AA1101" s="125"/>
      <c r="AB1101" s="125"/>
      <c r="AC1101" s="125"/>
      <c r="AD1101" s="125"/>
      <c r="AE1101" s="125"/>
      <c r="AF1101" s="125"/>
      <c r="AG1101" s="125"/>
      <c r="AH1101" s="125"/>
      <c r="AI1101" s="125"/>
      <c r="AJ1101" s="125"/>
      <c r="AK1101" s="125"/>
      <c r="AL1101" s="125"/>
      <c r="AM1101" s="125"/>
      <c r="AN1101" s="125"/>
      <c r="AO1101" s="125"/>
      <c r="AP1101" s="125"/>
    </row>
    <row r="1102" spans="2:42" x14ac:dyDescent="0.35">
      <c r="B1102" s="125"/>
      <c r="C1102" s="125"/>
      <c r="D1102" s="125"/>
      <c r="E1102" s="125"/>
      <c r="F1102" s="125"/>
      <c r="G1102" s="125"/>
      <c r="H1102" s="125"/>
      <c r="I1102" s="269"/>
      <c r="J1102" s="134"/>
      <c r="K1102" s="134"/>
      <c r="L1102" s="134"/>
      <c r="M1102" s="134"/>
      <c r="N1102" s="286"/>
      <c r="O1102" s="286"/>
      <c r="P1102" s="125"/>
      <c r="Q1102" s="125"/>
      <c r="R1102" s="125"/>
      <c r="S1102" s="125"/>
      <c r="T1102" s="125"/>
      <c r="U1102" s="297"/>
      <c r="V1102" s="253">
        <f t="shared" si="25"/>
        <v>0</v>
      </c>
      <c r="W1102" s="348" t="str">
        <f>IF(板块成分!B1104="","",板块成分!B1104)</f>
        <v>1442.HK</v>
      </c>
      <c r="X1102" s="270" t="str">
        <f>[1]!s_info_name(W1102)</f>
        <v>鹰辉物流</v>
      </c>
      <c r="Y1102" s="335" t="str">
        <f>IF($Y$3="申万一级行业",[1]!s_info_industry_sw_2021(W1102,公司分析!D$5,1),IF($Y$3="申万二级行业",[1]!s_info_industry_sw_2021(W1102,公司分析!D$5,2),IF($Y$3="申万三级行业",[1]!s_info_industry_sw_2021(W1102,公司分析!D$5,3),IF($Y$3="wind一级行业",[1]!s_info_industry_gics(W1102,1),IF($Y$3="wind二级行业",[1]!s_info_industry_gics(W1102,2),IF($Y$3="wind三级行业",[1]!s_info_industry_gics(W1102,3),IF($Y$3="wind四级行业",[1]!s_info_industry_gics(W1102,4),IF($Y$3="证监会门类行业",[1]!s_info_industry_csrc12_n(W1102,公司分析!D$5,1),""))))))))</f>
        <v>航空货运与物流</v>
      </c>
      <c r="Z1102" s="298" t="str">
        <f>IF(Y1102=行业比较!$E$6,ROW(),"")</f>
        <v/>
      </c>
      <c r="AA1102" s="125"/>
      <c r="AB1102" s="125"/>
      <c r="AC1102" s="125"/>
      <c r="AD1102" s="125"/>
      <c r="AE1102" s="125"/>
      <c r="AF1102" s="125"/>
      <c r="AG1102" s="125"/>
      <c r="AH1102" s="125"/>
      <c r="AI1102" s="125"/>
      <c r="AJ1102" s="125"/>
      <c r="AK1102" s="125"/>
      <c r="AL1102" s="125"/>
      <c r="AM1102" s="125"/>
      <c r="AN1102" s="125"/>
      <c r="AO1102" s="125"/>
      <c r="AP1102" s="125"/>
    </row>
    <row r="1103" spans="2:42" x14ac:dyDescent="0.35">
      <c r="B1103" s="125"/>
      <c r="C1103" s="125"/>
      <c r="D1103" s="125"/>
      <c r="E1103" s="125"/>
      <c r="F1103" s="125"/>
      <c r="G1103" s="125"/>
      <c r="H1103" s="125"/>
      <c r="I1103" s="269"/>
      <c r="J1103" s="134"/>
      <c r="K1103" s="134"/>
      <c r="L1103" s="134"/>
      <c r="M1103" s="134"/>
      <c r="N1103" s="286"/>
      <c r="O1103" s="286"/>
      <c r="P1103" s="125"/>
      <c r="Q1103" s="125"/>
      <c r="R1103" s="125"/>
      <c r="S1103" s="125"/>
      <c r="T1103" s="125"/>
      <c r="U1103" s="297"/>
      <c r="V1103" s="253">
        <f t="shared" si="25"/>
        <v>0</v>
      </c>
      <c r="W1103" s="348" t="str">
        <f>IF(板块成分!B1105="","",板块成分!B1105)</f>
        <v>1443.HK</v>
      </c>
      <c r="X1103" s="270" t="str">
        <f>[1]!s_info_name(W1103)</f>
        <v>富临集团控股</v>
      </c>
      <c r="Y1103" s="335" t="str">
        <f>IF($Y$3="申万一级行业",[1]!s_info_industry_sw_2021(W1103,公司分析!D$5,1),IF($Y$3="申万二级行业",[1]!s_info_industry_sw_2021(W1103,公司分析!D$5,2),IF($Y$3="申万三级行业",[1]!s_info_industry_sw_2021(W1103,公司分析!D$5,3),IF($Y$3="wind一级行业",[1]!s_info_industry_gics(W1103,1),IF($Y$3="wind二级行业",[1]!s_info_industry_gics(W1103,2),IF($Y$3="wind三级行业",[1]!s_info_industry_gics(W1103,3),IF($Y$3="wind四级行业",[1]!s_info_industry_gics(W1103,4),IF($Y$3="证监会门类行业",[1]!s_info_industry_csrc12_n(W1103,公司分析!D$5,1),""))))))))</f>
        <v>餐馆</v>
      </c>
      <c r="Z1103" s="298" t="str">
        <f>IF(Y1103=行业比较!$E$6,ROW(),"")</f>
        <v/>
      </c>
      <c r="AA1103" s="125"/>
      <c r="AB1103" s="125"/>
      <c r="AC1103" s="125"/>
      <c r="AD1103" s="125"/>
      <c r="AE1103" s="125"/>
      <c r="AF1103" s="125"/>
      <c r="AG1103" s="125"/>
      <c r="AH1103" s="125"/>
      <c r="AI1103" s="125"/>
      <c r="AJ1103" s="125"/>
      <c r="AK1103" s="125"/>
      <c r="AL1103" s="125"/>
      <c r="AM1103" s="125"/>
      <c r="AN1103" s="125"/>
      <c r="AO1103" s="125"/>
      <c r="AP1103" s="125"/>
    </row>
    <row r="1104" spans="2:42" x14ac:dyDescent="0.35">
      <c r="B1104" s="125"/>
      <c r="C1104" s="125"/>
      <c r="D1104" s="125"/>
      <c r="E1104" s="125"/>
      <c r="F1104" s="125"/>
      <c r="G1104" s="125"/>
      <c r="H1104" s="125"/>
      <c r="I1104" s="269"/>
      <c r="J1104" s="134"/>
      <c r="K1104" s="134"/>
      <c r="L1104" s="134"/>
      <c r="M1104" s="134"/>
      <c r="N1104" s="286"/>
      <c r="O1104" s="286"/>
      <c r="P1104" s="125"/>
      <c r="Q1104" s="125"/>
      <c r="R1104" s="125"/>
      <c r="S1104" s="125"/>
      <c r="T1104" s="125"/>
      <c r="U1104" s="297"/>
      <c r="V1104" s="253">
        <f t="shared" si="25"/>
        <v>0</v>
      </c>
      <c r="W1104" s="348" t="str">
        <f>IF(板块成分!B1106="","",板块成分!B1106)</f>
        <v>1446.HK</v>
      </c>
      <c r="X1104" s="270" t="str">
        <f>[1]!s_info_name(W1104)</f>
        <v>鸿福堂</v>
      </c>
      <c r="Y1104" s="335" t="str">
        <f>IF($Y$3="申万一级行业",[1]!s_info_industry_sw_2021(W1104,公司分析!D$5,1),IF($Y$3="申万二级行业",[1]!s_info_industry_sw_2021(W1104,公司分析!D$5,2),IF($Y$3="申万三级行业",[1]!s_info_industry_sw_2021(W1104,公司分析!D$5,3),IF($Y$3="wind一级行业",[1]!s_info_industry_gics(W1104,1),IF($Y$3="wind二级行业",[1]!s_info_industry_gics(W1104,2),IF($Y$3="wind三级行业",[1]!s_info_industry_gics(W1104,3),IF($Y$3="wind四级行业",[1]!s_info_industry_gics(W1104,4),IF($Y$3="证监会门类行业",[1]!s_info_industry_csrc12_n(W1104,公司分析!D$5,1),""))))))))</f>
        <v>食品零售</v>
      </c>
      <c r="Z1104" s="298" t="str">
        <f>IF(Y1104=行业比较!$E$6,ROW(),"")</f>
        <v/>
      </c>
      <c r="AA1104" s="125"/>
      <c r="AB1104" s="125"/>
      <c r="AC1104" s="125"/>
      <c r="AD1104" s="125"/>
      <c r="AE1104" s="125"/>
      <c r="AF1104" s="125"/>
      <c r="AG1104" s="125"/>
      <c r="AH1104" s="125"/>
      <c r="AI1104" s="125"/>
      <c r="AJ1104" s="125"/>
      <c r="AK1104" s="125"/>
      <c r="AL1104" s="125"/>
      <c r="AM1104" s="125"/>
      <c r="AN1104" s="125"/>
      <c r="AO1104" s="125"/>
      <c r="AP1104" s="125"/>
    </row>
    <row r="1105" spans="2:42" x14ac:dyDescent="0.35">
      <c r="B1105" s="125"/>
      <c r="C1105" s="125"/>
      <c r="D1105" s="125"/>
      <c r="E1105" s="125"/>
      <c r="F1105" s="125"/>
      <c r="G1105" s="125"/>
      <c r="H1105" s="125"/>
      <c r="I1105" s="269"/>
      <c r="J1105" s="134"/>
      <c r="K1105" s="134"/>
      <c r="L1105" s="134"/>
      <c r="M1105" s="134"/>
      <c r="N1105" s="286"/>
      <c r="O1105" s="286"/>
      <c r="P1105" s="125"/>
      <c r="Q1105" s="125"/>
      <c r="R1105" s="125"/>
      <c r="S1105" s="125"/>
      <c r="T1105" s="125"/>
      <c r="U1105" s="297"/>
      <c r="V1105" s="253">
        <f t="shared" si="25"/>
        <v>0</v>
      </c>
      <c r="W1105" s="348" t="str">
        <f>IF(板块成分!B1107="","",板块成分!B1107)</f>
        <v>1447.HK</v>
      </c>
      <c r="X1105" s="270" t="str">
        <f>[1]!s_info_name(W1105)</f>
        <v>新福港</v>
      </c>
      <c r="Y1105" s="335" t="str">
        <f>IF($Y$3="申万一级行业",[1]!s_info_industry_sw_2021(W1105,公司分析!D$5,1),IF($Y$3="申万二级行业",[1]!s_info_industry_sw_2021(W1105,公司分析!D$5,2),IF($Y$3="申万三级行业",[1]!s_info_industry_sw_2021(W1105,公司分析!D$5,3),IF($Y$3="wind一级行业",[1]!s_info_industry_gics(W1105,1),IF($Y$3="wind二级行业",[1]!s_info_industry_gics(W1105,2),IF($Y$3="wind三级行业",[1]!s_info_industry_gics(W1105,3),IF($Y$3="wind四级行业",[1]!s_info_industry_gics(W1105,4),IF($Y$3="证监会门类行业",[1]!s_info_industry_csrc12_n(W1105,公司分析!D$5,1),""))))))))</f>
        <v>建筑与工程</v>
      </c>
      <c r="Z1105" s="298" t="str">
        <f>IF(Y1105=行业比较!$E$6,ROW(),"")</f>
        <v/>
      </c>
      <c r="AA1105" s="125"/>
      <c r="AB1105" s="125"/>
      <c r="AC1105" s="125"/>
      <c r="AD1105" s="125"/>
      <c r="AE1105" s="125"/>
      <c r="AF1105" s="125"/>
      <c r="AG1105" s="125"/>
      <c r="AH1105" s="125"/>
      <c r="AI1105" s="125"/>
      <c r="AJ1105" s="125"/>
      <c r="AK1105" s="125"/>
      <c r="AL1105" s="125"/>
      <c r="AM1105" s="125"/>
      <c r="AN1105" s="125"/>
      <c r="AO1105" s="125"/>
      <c r="AP1105" s="125"/>
    </row>
    <row r="1106" spans="2:42" x14ac:dyDescent="0.35">
      <c r="B1106" s="125"/>
      <c r="C1106" s="125"/>
      <c r="D1106" s="125"/>
      <c r="E1106" s="125"/>
      <c r="F1106" s="125"/>
      <c r="G1106" s="125"/>
      <c r="H1106" s="125"/>
      <c r="I1106" s="269"/>
      <c r="J1106" s="134"/>
      <c r="K1106" s="134"/>
      <c r="L1106" s="134"/>
      <c r="M1106" s="134"/>
      <c r="N1106" s="286"/>
      <c r="O1106" s="286"/>
      <c r="P1106" s="125"/>
      <c r="Q1106" s="125"/>
      <c r="R1106" s="125"/>
      <c r="S1106" s="125"/>
      <c r="T1106" s="125"/>
      <c r="U1106" s="297"/>
      <c r="V1106" s="253">
        <f t="shared" si="25"/>
        <v>0</v>
      </c>
      <c r="W1106" s="348" t="str">
        <f>IF(板块成分!B1108="","",板块成分!B1108)</f>
        <v>1448.HK</v>
      </c>
      <c r="X1106" s="270" t="str">
        <f>[1]!s_info_name(W1106)</f>
        <v>福寿园</v>
      </c>
      <c r="Y1106" s="335" t="str">
        <f>IF($Y$3="申万一级行业",[1]!s_info_industry_sw_2021(W1106,公司分析!D$5,1),IF($Y$3="申万二级行业",[1]!s_info_industry_sw_2021(W1106,公司分析!D$5,2),IF($Y$3="申万三级行业",[1]!s_info_industry_sw_2021(W1106,公司分析!D$5,3),IF($Y$3="wind一级行业",[1]!s_info_industry_gics(W1106,1),IF($Y$3="wind二级行业",[1]!s_info_industry_gics(W1106,2),IF($Y$3="wind三级行业",[1]!s_info_industry_gics(W1106,3),IF($Y$3="wind四级行业",[1]!s_info_industry_gics(W1106,4),IF($Y$3="证监会门类行业",[1]!s_info_industry_csrc12_n(W1106,公司分析!D$5,1),""))))))))</f>
        <v>特殊消费者服务</v>
      </c>
      <c r="Z1106" s="298" t="str">
        <f>IF(Y1106=行业比较!$E$6,ROW(),"")</f>
        <v/>
      </c>
      <c r="AA1106" s="125"/>
      <c r="AB1106" s="125"/>
      <c r="AC1106" s="125"/>
      <c r="AD1106" s="125"/>
      <c r="AE1106" s="125"/>
      <c r="AF1106" s="125"/>
      <c r="AG1106" s="125"/>
      <c r="AH1106" s="125"/>
      <c r="AI1106" s="125"/>
      <c r="AJ1106" s="125"/>
      <c r="AK1106" s="125"/>
      <c r="AL1106" s="125"/>
      <c r="AM1106" s="125"/>
      <c r="AN1106" s="125"/>
      <c r="AO1106" s="125"/>
      <c r="AP1106" s="125"/>
    </row>
    <row r="1107" spans="2:42" x14ac:dyDescent="0.35">
      <c r="B1107" s="125"/>
      <c r="C1107" s="125"/>
      <c r="D1107" s="125"/>
      <c r="E1107" s="125"/>
      <c r="F1107" s="125"/>
      <c r="G1107" s="125"/>
      <c r="H1107" s="125"/>
      <c r="I1107" s="269"/>
      <c r="J1107" s="134"/>
      <c r="K1107" s="134"/>
      <c r="L1107" s="134"/>
      <c r="M1107" s="134"/>
      <c r="N1107" s="286"/>
      <c r="O1107" s="286"/>
      <c r="P1107" s="125"/>
      <c r="Q1107" s="125"/>
      <c r="R1107" s="125"/>
      <c r="S1107" s="125"/>
      <c r="T1107" s="125"/>
      <c r="U1107" s="297"/>
      <c r="V1107" s="253">
        <f t="shared" si="25"/>
        <v>0</v>
      </c>
      <c r="W1107" s="348" t="str">
        <f>IF(板块成分!B1109="","",板块成分!B1109)</f>
        <v>1449.HK</v>
      </c>
      <c r="X1107" s="270" t="str">
        <f>[1]!s_info_name(W1107)</f>
        <v>立德教育</v>
      </c>
      <c r="Y1107" s="335" t="str">
        <f>IF($Y$3="申万一级行业",[1]!s_info_industry_sw_2021(W1107,公司分析!D$5,1),IF($Y$3="申万二级行业",[1]!s_info_industry_sw_2021(W1107,公司分析!D$5,2),IF($Y$3="申万三级行业",[1]!s_info_industry_sw_2021(W1107,公司分析!D$5,3),IF($Y$3="wind一级行业",[1]!s_info_industry_gics(W1107,1),IF($Y$3="wind二级行业",[1]!s_info_industry_gics(W1107,2),IF($Y$3="wind三级行业",[1]!s_info_industry_gics(W1107,3),IF($Y$3="wind四级行业",[1]!s_info_industry_gics(W1107,4),IF($Y$3="证监会门类行业",[1]!s_info_industry_csrc12_n(W1107,公司分析!D$5,1),""))))))))</f>
        <v>教育服务</v>
      </c>
      <c r="Z1107" s="298" t="str">
        <f>IF(Y1107=行业比较!$E$6,ROW(),"")</f>
        <v/>
      </c>
      <c r="AA1107" s="125"/>
      <c r="AB1107" s="125"/>
      <c r="AC1107" s="125"/>
      <c r="AD1107" s="125"/>
      <c r="AE1107" s="125"/>
      <c r="AF1107" s="125"/>
      <c r="AG1107" s="125"/>
      <c r="AH1107" s="125"/>
      <c r="AI1107" s="125"/>
      <c r="AJ1107" s="125"/>
      <c r="AK1107" s="125"/>
      <c r="AL1107" s="125"/>
      <c r="AM1107" s="125"/>
      <c r="AN1107" s="125"/>
      <c r="AO1107" s="125"/>
      <c r="AP1107" s="125"/>
    </row>
    <row r="1108" spans="2:42" x14ac:dyDescent="0.35">
      <c r="B1108" s="125"/>
      <c r="C1108" s="125"/>
      <c r="D1108" s="125"/>
      <c r="E1108" s="125"/>
      <c r="F1108" s="125"/>
      <c r="G1108" s="125"/>
      <c r="H1108" s="125"/>
      <c r="I1108" s="269"/>
      <c r="J1108" s="134"/>
      <c r="K1108" s="134"/>
      <c r="L1108" s="134"/>
      <c r="M1108" s="134"/>
      <c r="N1108" s="286"/>
      <c r="O1108" s="286"/>
      <c r="P1108" s="125"/>
      <c r="Q1108" s="125"/>
      <c r="R1108" s="125"/>
      <c r="S1108" s="125"/>
      <c r="T1108" s="125"/>
      <c r="U1108" s="297"/>
      <c r="V1108" s="253">
        <f t="shared" si="25"/>
        <v>0</v>
      </c>
      <c r="W1108" s="348" t="str">
        <f>IF(板块成分!B1110="","",板块成分!B1110)</f>
        <v>1450.HK</v>
      </c>
      <c r="X1108" s="270" t="str">
        <f>[1]!s_info_name(W1108)</f>
        <v>交个朋友控股</v>
      </c>
      <c r="Y1108" s="335" t="str">
        <f>IF($Y$3="申万一级行业",[1]!s_info_industry_sw_2021(W1108,公司分析!D$5,1),IF($Y$3="申万二级行业",[1]!s_info_industry_sw_2021(W1108,公司分析!D$5,2),IF($Y$3="申万三级行业",[1]!s_info_industry_sw_2021(W1108,公司分析!D$5,3),IF($Y$3="wind一级行业",[1]!s_info_industry_gics(W1108,1),IF($Y$3="wind二级行业",[1]!s_info_industry_gics(W1108,2),IF($Y$3="wind三级行业",[1]!s_info_industry_gics(W1108,3),IF($Y$3="wind四级行业",[1]!s_info_industry_gics(W1108,4),IF($Y$3="证监会门类行业",[1]!s_info_industry_csrc12_n(W1108,公司分析!D$5,1),""))))))))</f>
        <v>信息科技咨询与其它服务</v>
      </c>
      <c r="Z1108" s="298" t="str">
        <f>IF(Y1108=行业比较!$E$6,ROW(),"")</f>
        <v/>
      </c>
      <c r="AA1108" s="125"/>
      <c r="AB1108" s="125"/>
      <c r="AC1108" s="125"/>
      <c r="AD1108" s="125"/>
      <c r="AE1108" s="125"/>
      <c r="AF1108" s="125"/>
      <c r="AG1108" s="125"/>
      <c r="AH1108" s="125"/>
      <c r="AI1108" s="125"/>
      <c r="AJ1108" s="125"/>
      <c r="AK1108" s="125"/>
      <c r="AL1108" s="125"/>
      <c r="AM1108" s="125"/>
      <c r="AN1108" s="125"/>
      <c r="AO1108" s="125"/>
      <c r="AP1108" s="125"/>
    </row>
    <row r="1109" spans="2:42" x14ac:dyDescent="0.35">
      <c r="B1109" s="125"/>
      <c r="C1109" s="125"/>
      <c r="D1109" s="125"/>
      <c r="E1109" s="125"/>
      <c r="F1109" s="125"/>
      <c r="G1109" s="125"/>
      <c r="H1109" s="125"/>
      <c r="I1109" s="269"/>
      <c r="J1109" s="134"/>
      <c r="K1109" s="134"/>
      <c r="L1109" s="134"/>
      <c r="M1109" s="134"/>
      <c r="N1109" s="286"/>
      <c r="O1109" s="286"/>
      <c r="P1109" s="125"/>
      <c r="Q1109" s="125"/>
      <c r="R1109" s="125"/>
      <c r="S1109" s="125"/>
      <c r="T1109" s="125"/>
      <c r="U1109" s="297"/>
      <c r="V1109" s="253">
        <f t="shared" si="25"/>
        <v>0</v>
      </c>
      <c r="W1109" s="348" t="str">
        <f>IF(板块成分!B1111="","",板块成分!B1111)</f>
        <v>1451.HK</v>
      </c>
      <c r="X1109" s="270" t="str">
        <f>[1]!s_info_name(W1109)</f>
        <v>万成集团股份</v>
      </c>
      <c r="Y1109" s="335" t="str">
        <f>IF($Y$3="申万一级行业",[1]!s_info_industry_sw_2021(W1109,公司分析!D$5,1),IF($Y$3="申万二级行业",[1]!s_info_industry_sw_2021(W1109,公司分析!D$5,2),IF($Y$3="申万三级行业",[1]!s_info_industry_sw_2021(W1109,公司分析!D$5,3),IF($Y$3="wind一级行业",[1]!s_info_industry_gics(W1109,1),IF($Y$3="wind二级行业",[1]!s_info_industry_gics(W1109,2),IF($Y$3="wind三级行业",[1]!s_info_industry_gics(W1109,3),IF($Y$3="wind四级行业",[1]!s_info_industry_gics(W1109,4),IF($Y$3="证监会门类行业",[1]!s_info_industry_csrc12_n(W1109,公司分析!D$5,1),""))))))))</f>
        <v>商业印刷</v>
      </c>
      <c r="Z1109" s="298" t="str">
        <f>IF(Y1109=行业比较!$E$6,ROW(),"")</f>
        <v/>
      </c>
      <c r="AA1109" s="125"/>
      <c r="AB1109" s="125"/>
      <c r="AC1109" s="125"/>
      <c r="AD1109" s="125"/>
      <c r="AE1109" s="125"/>
      <c r="AF1109" s="125"/>
      <c r="AG1109" s="125"/>
      <c r="AH1109" s="125"/>
      <c r="AI1109" s="125"/>
      <c r="AJ1109" s="125"/>
      <c r="AK1109" s="125"/>
      <c r="AL1109" s="125"/>
      <c r="AM1109" s="125"/>
      <c r="AN1109" s="125"/>
      <c r="AO1109" s="125"/>
      <c r="AP1109" s="125"/>
    </row>
    <row r="1110" spans="2:42" x14ac:dyDescent="0.35">
      <c r="B1110" s="125"/>
      <c r="C1110" s="125"/>
      <c r="D1110" s="125"/>
      <c r="E1110" s="125"/>
      <c r="F1110" s="125"/>
      <c r="G1110" s="125"/>
      <c r="H1110" s="125"/>
      <c r="I1110" s="269"/>
      <c r="J1110" s="134"/>
      <c r="K1110" s="134"/>
      <c r="L1110" s="134"/>
      <c r="M1110" s="134"/>
      <c r="N1110" s="286"/>
      <c r="O1110" s="286"/>
      <c r="P1110" s="125"/>
      <c r="Q1110" s="125"/>
      <c r="R1110" s="125"/>
      <c r="S1110" s="125"/>
      <c r="T1110" s="125"/>
      <c r="U1110" s="297"/>
      <c r="V1110" s="253">
        <f t="shared" si="25"/>
        <v>0</v>
      </c>
      <c r="W1110" s="348" t="str">
        <f>IF(板块成分!B1112="","",板块成分!B1112)</f>
        <v>1452.HK</v>
      </c>
      <c r="X1110" s="270" t="str">
        <f>[1]!s_info_name(W1110)</f>
        <v>迪诺斯环保</v>
      </c>
      <c r="Y1110" s="335" t="str">
        <f>IF($Y$3="申万一级行业",[1]!s_info_industry_sw_2021(W1110,公司分析!D$5,1),IF($Y$3="申万二级行业",[1]!s_info_industry_sw_2021(W1110,公司分析!D$5,2),IF($Y$3="申万三级行业",[1]!s_info_industry_sw_2021(W1110,公司分析!D$5,3),IF($Y$3="wind一级行业",[1]!s_info_industry_gics(W1110,1),IF($Y$3="wind二级行业",[1]!s_info_industry_gics(W1110,2),IF($Y$3="wind三级行业",[1]!s_info_industry_gics(W1110,3),IF($Y$3="wind四级行业",[1]!s_info_industry_gics(W1110,4),IF($Y$3="证监会门类行业",[1]!s_info_industry_csrc12_n(W1110,公司分析!D$5,1),""))))))))</f>
        <v>环境与设施服务</v>
      </c>
      <c r="Z1110" s="298" t="str">
        <f>IF(Y1110=行业比较!$E$6,ROW(),"")</f>
        <v/>
      </c>
      <c r="AA1110" s="125"/>
      <c r="AB1110" s="125"/>
      <c r="AC1110" s="125"/>
      <c r="AD1110" s="125"/>
      <c r="AE1110" s="125"/>
      <c r="AF1110" s="125"/>
      <c r="AG1110" s="125"/>
      <c r="AH1110" s="125"/>
      <c r="AI1110" s="125"/>
      <c r="AJ1110" s="125"/>
      <c r="AK1110" s="125"/>
      <c r="AL1110" s="125"/>
      <c r="AM1110" s="125"/>
      <c r="AN1110" s="125"/>
      <c r="AO1110" s="125"/>
      <c r="AP1110" s="125"/>
    </row>
    <row r="1111" spans="2:42" x14ac:dyDescent="0.35">
      <c r="B1111" s="125"/>
      <c r="C1111" s="125"/>
      <c r="D1111" s="125"/>
      <c r="E1111" s="125"/>
      <c r="F1111" s="125"/>
      <c r="G1111" s="125"/>
      <c r="H1111" s="125"/>
      <c r="I1111" s="269"/>
      <c r="J1111" s="134"/>
      <c r="K1111" s="134"/>
      <c r="L1111" s="134"/>
      <c r="M1111" s="134"/>
      <c r="N1111" s="286"/>
      <c r="O1111" s="286"/>
      <c r="P1111" s="125"/>
      <c r="Q1111" s="125"/>
      <c r="R1111" s="125"/>
      <c r="S1111" s="125"/>
      <c r="T1111" s="125"/>
      <c r="U1111" s="297"/>
      <c r="V1111" s="253">
        <f t="shared" si="25"/>
        <v>0</v>
      </c>
      <c r="W1111" s="348" t="str">
        <f>IF(板块成分!B1113="","",板块成分!B1113)</f>
        <v>1455.HK</v>
      </c>
      <c r="X1111" s="270" t="str">
        <f>[1]!s_info_name(W1111)</f>
        <v>科利实业控股</v>
      </c>
      <c r="Y1111" s="335" t="str">
        <f>IF($Y$3="申万一级行业",[1]!s_info_industry_sw_2021(W1111,公司分析!D$5,1),IF($Y$3="申万二级行业",[1]!s_info_industry_sw_2021(W1111,公司分析!D$5,2),IF($Y$3="申万三级行业",[1]!s_info_industry_sw_2021(W1111,公司分析!D$5,3),IF($Y$3="wind一级行业",[1]!s_info_industry_gics(W1111,1),IF($Y$3="wind二级行业",[1]!s_info_industry_gics(W1111,2),IF($Y$3="wind三级行业",[1]!s_info_industry_gics(W1111,3),IF($Y$3="wind四级行业",[1]!s_info_industry_gics(W1111,4),IF($Y$3="证监会门类行业",[1]!s_info_industry_csrc12_n(W1111,公司分析!D$5,1),""))))))))</f>
        <v>个人用品</v>
      </c>
      <c r="Z1111" s="298" t="str">
        <f>IF(Y1111=行业比较!$E$6,ROW(),"")</f>
        <v/>
      </c>
      <c r="AA1111" s="125"/>
      <c r="AB1111" s="125"/>
      <c r="AC1111" s="125"/>
      <c r="AD1111" s="125"/>
      <c r="AE1111" s="125"/>
      <c r="AF1111" s="125"/>
      <c r="AG1111" s="125"/>
      <c r="AH1111" s="125"/>
      <c r="AI1111" s="125"/>
      <c r="AJ1111" s="125"/>
      <c r="AK1111" s="125"/>
      <c r="AL1111" s="125"/>
      <c r="AM1111" s="125"/>
      <c r="AN1111" s="125"/>
      <c r="AO1111" s="125"/>
      <c r="AP1111" s="125"/>
    </row>
    <row r="1112" spans="2:42" x14ac:dyDescent="0.35">
      <c r="B1112" s="125"/>
      <c r="C1112" s="125"/>
      <c r="D1112" s="125"/>
      <c r="E1112" s="125"/>
      <c r="F1112" s="125"/>
      <c r="G1112" s="125"/>
      <c r="H1112" s="125"/>
      <c r="I1112" s="269"/>
      <c r="J1112" s="134"/>
      <c r="K1112" s="134"/>
      <c r="L1112" s="134"/>
      <c r="M1112" s="134"/>
      <c r="N1112" s="286"/>
      <c r="O1112" s="286"/>
      <c r="P1112" s="125"/>
      <c r="Q1112" s="125"/>
      <c r="R1112" s="125"/>
      <c r="S1112" s="125"/>
      <c r="T1112" s="125"/>
      <c r="U1112" s="297"/>
      <c r="V1112" s="253">
        <f t="shared" si="25"/>
        <v>0</v>
      </c>
      <c r="W1112" s="348" t="str">
        <f>IF(板块成分!B1114="","",板块成分!B1114)</f>
        <v>1456.HK</v>
      </c>
      <c r="X1112" s="270" t="str">
        <f>[1]!s_info_name(W1112)</f>
        <v>国联证券</v>
      </c>
      <c r="Y1112" s="335" t="str">
        <f>IF($Y$3="申万一级行业",[1]!s_info_industry_sw_2021(W1112,公司分析!D$5,1),IF($Y$3="申万二级行业",[1]!s_info_industry_sw_2021(W1112,公司分析!D$5,2),IF($Y$3="申万三级行业",[1]!s_info_industry_sw_2021(W1112,公司分析!D$5,3),IF($Y$3="wind一级行业",[1]!s_info_industry_gics(W1112,1),IF($Y$3="wind二级行业",[1]!s_info_industry_gics(W1112,2),IF($Y$3="wind三级行业",[1]!s_info_industry_gics(W1112,3),IF($Y$3="wind四级行业",[1]!s_info_industry_gics(W1112,4),IF($Y$3="证监会门类行业",[1]!s_info_industry_csrc12_n(W1112,公司分析!D$5,1),""))))))))</f>
        <v>投资银行业与经纪业</v>
      </c>
      <c r="Z1112" s="298" t="str">
        <f>IF(Y1112=行业比较!$E$6,ROW(),"")</f>
        <v/>
      </c>
      <c r="AA1112" s="125"/>
      <c r="AB1112" s="125"/>
      <c r="AC1112" s="125"/>
      <c r="AD1112" s="125"/>
      <c r="AE1112" s="125"/>
      <c r="AF1112" s="125"/>
      <c r="AG1112" s="125"/>
      <c r="AH1112" s="125"/>
      <c r="AI1112" s="125"/>
      <c r="AJ1112" s="125"/>
      <c r="AK1112" s="125"/>
      <c r="AL1112" s="125"/>
      <c r="AM1112" s="125"/>
      <c r="AN1112" s="125"/>
      <c r="AO1112" s="125"/>
      <c r="AP1112" s="125"/>
    </row>
    <row r="1113" spans="2:42" x14ac:dyDescent="0.35">
      <c r="B1113" s="125"/>
      <c r="C1113" s="125"/>
      <c r="D1113" s="125"/>
      <c r="E1113" s="125"/>
      <c r="F1113" s="125"/>
      <c r="G1113" s="125"/>
      <c r="H1113" s="125"/>
      <c r="I1113" s="269"/>
      <c r="J1113" s="134"/>
      <c r="K1113" s="134"/>
      <c r="L1113" s="134"/>
      <c r="M1113" s="134"/>
      <c r="N1113" s="286"/>
      <c r="O1113" s="286"/>
      <c r="P1113" s="125"/>
      <c r="Q1113" s="125"/>
      <c r="R1113" s="125"/>
      <c r="S1113" s="125"/>
      <c r="T1113" s="125"/>
      <c r="U1113" s="297"/>
      <c r="V1113" s="253">
        <f t="shared" si="25"/>
        <v>0</v>
      </c>
      <c r="W1113" s="348" t="str">
        <f>IF(板块成分!B1115="","",板块成分!B1115)</f>
        <v>1458.HK</v>
      </c>
      <c r="X1113" s="270" t="str">
        <f>[1]!s_info_name(W1113)</f>
        <v>周黑鸭</v>
      </c>
      <c r="Y1113" s="335" t="str">
        <f>IF($Y$3="申万一级行业",[1]!s_info_industry_sw_2021(W1113,公司分析!D$5,1),IF($Y$3="申万二级行业",[1]!s_info_industry_sw_2021(W1113,公司分析!D$5,2),IF($Y$3="申万三级行业",[1]!s_info_industry_sw_2021(W1113,公司分析!D$5,3),IF($Y$3="wind一级行业",[1]!s_info_industry_gics(W1113,1),IF($Y$3="wind二级行业",[1]!s_info_industry_gics(W1113,2),IF($Y$3="wind三级行业",[1]!s_info_industry_gics(W1113,3),IF($Y$3="wind四级行业",[1]!s_info_industry_gics(W1113,4),IF($Y$3="证监会门类行业",[1]!s_info_industry_csrc12_n(W1113,公司分析!D$5,1),""))))))))</f>
        <v>食品加工与肉类</v>
      </c>
      <c r="Z1113" s="298" t="str">
        <f>IF(Y1113=行业比较!$E$6,ROW(),"")</f>
        <v/>
      </c>
      <c r="AA1113" s="125"/>
      <c r="AB1113" s="125"/>
      <c r="AC1113" s="125"/>
      <c r="AD1113" s="125"/>
      <c r="AE1113" s="125"/>
      <c r="AF1113" s="125"/>
      <c r="AG1113" s="125"/>
      <c r="AH1113" s="125"/>
      <c r="AI1113" s="125"/>
      <c r="AJ1113" s="125"/>
      <c r="AK1113" s="125"/>
      <c r="AL1113" s="125"/>
      <c r="AM1113" s="125"/>
      <c r="AN1113" s="125"/>
      <c r="AO1113" s="125"/>
      <c r="AP1113" s="125"/>
    </row>
    <row r="1114" spans="2:42" x14ac:dyDescent="0.35">
      <c r="B1114" s="125"/>
      <c r="C1114" s="125"/>
      <c r="D1114" s="125"/>
      <c r="E1114" s="125"/>
      <c r="F1114" s="125"/>
      <c r="G1114" s="125"/>
      <c r="H1114" s="125"/>
      <c r="I1114" s="269"/>
      <c r="J1114" s="134"/>
      <c r="K1114" s="134"/>
      <c r="L1114" s="134"/>
      <c r="M1114" s="134"/>
      <c r="N1114" s="286"/>
      <c r="O1114" s="286"/>
      <c r="P1114" s="125"/>
      <c r="Q1114" s="125"/>
      <c r="R1114" s="125"/>
      <c r="S1114" s="125"/>
      <c r="T1114" s="125"/>
      <c r="U1114" s="297"/>
      <c r="V1114" s="253">
        <f t="shared" si="25"/>
        <v>0</v>
      </c>
      <c r="W1114" s="348" t="str">
        <f>IF(板块成分!B1116="","",板块成分!B1116)</f>
        <v>1459.HK</v>
      </c>
      <c r="X1114" s="270" t="str">
        <f>[1]!s_info_name(W1114)</f>
        <v>巨匠建设</v>
      </c>
      <c r="Y1114" s="335" t="str">
        <f>IF($Y$3="申万一级行业",[1]!s_info_industry_sw_2021(W1114,公司分析!D$5,1),IF($Y$3="申万二级行业",[1]!s_info_industry_sw_2021(W1114,公司分析!D$5,2),IF($Y$3="申万三级行业",[1]!s_info_industry_sw_2021(W1114,公司分析!D$5,3),IF($Y$3="wind一级行业",[1]!s_info_industry_gics(W1114,1),IF($Y$3="wind二级行业",[1]!s_info_industry_gics(W1114,2),IF($Y$3="wind三级行业",[1]!s_info_industry_gics(W1114,3),IF($Y$3="wind四级行业",[1]!s_info_industry_gics(W1114,4),IF($Y$3="证监会门类行业",[1]!s_info_industry_csrc12_n(W1114,公司分析!D$5,1),""))))))))</f>
        <v>建筑与工程</v>
      </c>
      <c r="Z1114" s="298" t="str">
        <f>IF(Y1114=行业比较!$E$6,ROW(),"")</f>
        <v/>
      </c>
      <c r="AA1114" s="125"/>
      <c r="AB1114" s="125"/>
      <c r="AC1114" s="125"/>
      <c r="AD1114" s="125"/>
      <c r="AE1114" s="125"/>
      <c r="AF1114" s="125"/>
      <c r="AG1114" s="125"/>
      <c r="AH1114" s="125"/>
      <c r="AI1114" s="125"/>
      <c r="AJ1114" s="125"/>
      <c r="AK1114" s="125"/>
      <c r="AL1114" s="125"/>
      <c r="AM1114" s="125"/>
      <c r="AN1114" s="125"/>
      <c r="AO1114" s="125"/>
      <c r="AP1114" s="125"/>
    </row>
    <row r="1115" spans="2:42" x14ac:dyDescent="0.35">
      <c r="B1115" s="125"/>
      <c r="C1115" s="125"/>
      <c r="D1115" s="125"/>
      <c r="E1115" s="125"/>
      <c r="F1115" s="125"/>
      <c r="G1115" s="125"/>
      <c r="H1115" s="125"/>
      <c r="I1115" s="269"/>
      <c r="J1115" s="134"/>
      <c r="K1115" s="134"/>
      <c r="L1115" s="134"/>
      <c r="M1115" s="134"/>
      <c r="N1115" s="286"/>
      <c r="O1115" s="286"/>
      <c r="P1115" s="125"/>
      <c r="Q1115" s="125"/>
      <c r="R1115" s="125"/>
      <c r="S1115" s="125"/>
      <c r="T1115" s="125"/>
      <c r="U1115" s="297"/>
      <c r="V1115" s="253">
        <f t="shared" si="25"/>
        <v>0</v>
      </c>
      <c r="W1115" s="348" t="str">
        <f>IF(板块成分!B1117="","",板块成分!B1117)</f>
        <v>1460.HK</v>
      </c>
      <c r="X1115" s="270" t="str">
        <f>[1]!s_info_name(W1115)</f>
        <v>扬科集团</v>
      </c>
      <c r="Y1115" s="335" t="str">
        <f>IF($Y$3="申万一级行业",[1]!s_info_industry_sw_2021(W1115,公司分析!D$5,1),IF($Y$3="申万二级行业",[1]!s_info_industry_sw_2021(W1115,公司分析!D$5,2),IF($Y$3="申万三级行业",[1]!s_info_industry_sw_2021(W1115,公司分析!D$5,3),IF($Y$3="wind一级行业",[1]!s_info_industry_gics(W1115,1),IF($Y$3="wind二级行业",[1]!s_info_industry_gics(W1115,2),IF($Y$3="wind三级行业",[1]!s_info_industry_gics(W1115,3),IF($Y$3="wind四级行业",[1]!s_info_industry_gics(W1115,4),IF($Y$3="证监会门类行业",[1]!s_info_industry_csrc12_n(W1115,公司分析!D$5,1),""))))))))</f>
        <v>信息科技咨询与其它服务</v>
      </c>
      <c r="Z1115" s="298" t="str">
        <f>IF(Y1115=行业比较!$E$6,ROW(),"")</f>
        <v/>
      </c>
      <c r="AA1115" s="125"/>
      <c r="AB1115" s="125"/>
      <c r="AC1115" s="125"/>
      <c r="AD1115" s="125"/>
      <c r="AE1115" s="125"/>
      <c r="AF1115" s="125"/>
      <c r="AG1115" s="125"/>
      <c r="AH1115" s="125"/>
      <c r="AI1115" s="125"/>
      <c r="AJ1115" s="125"/>
      <c r="AK1115" s="125"/>
      <c r="AL1115" s="125"/>
      <c r="AM1115" s="125"/>
      <c r="AN1115" s="125"/>
      <c r="AO1115" s="125"/>
      <c r="AP1115" s="125"/>
    </row>
    <row r="1116" spans="2:42" x14ac:dyDescent="0.35">
      <c r="B1116" s="125"/>
      <c r="C1116" s="125"/>
      <c r="D1116" s="125"/>
      <c r="E1116" s="125"/>
      <c r="F1116" s="125"/>
      <c r="G1116" s="125"/>
      <c r="H1116" s="125"/>
      <c r="I1116" s="269"/>
      <c r="J1116" s="134"/>
      <c r="K1116" s="134"/>
      <c r="L1116" s="134"/>
      <c r="M1116" s="134"/>
      <c r="N1116" s="286"/>
      <c r="O1116" s="286"/>
      <c r="P1116" s="125"/>
      <c r="Q1116" s="125"/>
      <c r="R1116" s="125"/>
      <c r="S1116" s="125"/>
      <c r="T1116" s="125"/>
      <c r="U1116" s="297"/>
      <c r="V1116" s="253">
        <f t="shared" si="25"/>
        <v>0</v>
      </c>
      <c r="W1116" s="348" t="str">
        <f>IF(板块成分!B1118="","",板块成分!B1118)</f>
        <v>1461.HK</v>
      </c>
      <c r="X1116" s="270" t="str">
        <f>[1]!s_info_name(W1116)</f>
        <v>中泰期货</v>
      </c>
      <c r="Y1116" s="335" t="str">
        <f>IF($Y$3="申万一级行业",[1]!s_info_industry_sw_2021(W1116,公司分析!D$5,1),IF($Y$3="申万二级行业",[1]!s_info_industry_sw_2021(W1116,公司分析!D$5,2),IF($Y$3="申万三级行业",[1]!s_info_industry_sw_2021(W1116,公司分析!D$5,3),IF($Y$3="wind一级行业",[1]!s_info_industry_gics(W1116,1),IF($Y$3="wind二级行业",[1]!s_info_industry_gics(W1116,2),IF($Y$3="wind三级行业",[1]!s_info_industry_gics(W1116,3),IF($Y$3="wind四级行业",[1]!s_info_industry_gics(W1116,4),IF($Y$3="证监会门类行业",[1]!s_info_industry_csrc12_n(W1116,公司分析!D$5,1),""))))))))</f>
        <v>投资银行业与经纪业</v>
      </c>
      <c r="Z1116" s="298" t="str">
        <f>IF(Y1116=行业比较!$E$6,ROW(),"")</f>
        <v/>
      </c>
      <c r="AA1116" s="125"/>
      <c r="AB1116" s="125"/>
      <c r="AC1116" s="125"/>
      <c r="AD1116" s="125"/>
      <c r="AE1116" s="125"/>
      <c r="AF1116" s="125"/>
      <c r="AG1116" s="125"/>
      <c r="AH1116" s="125"/>
      <c r="AI1116" s="125"/>
      <c r="AJ1116" s="125"/>
      <c r="AK1116" s="125"/>
      <c r="AL1116" s="125"/>
      <c r="AM1116" s="125"/>
      <c r="AN1116" s="125"/>
      <c r="AO1116" s="125"/>
      <c r="AP1116" s="125"/>
    </row>
    <row r="1117" spans="2:42" x14ac:dyDescent="0.35">
      <c r="B1117" s="125"/>
      <c r="C1117" s="125"/>
      <c r="D1117" s="125"/>
      <c r="E1117" s="125"/>
      <c r="F1117" s="125"/>
      <c r="G1117" s="125"/>
      <c r="H1117" s="125"/>
      <c r="I1117" s="269"/>
      <c r="J1117" s="134"/>
      <c r="K1117" s="134"/>
      <c r="L1117" s="134"/>
      <c r="M1117" s="134"/>
      <c r="N1117" s="286"/>
      <c r="O1117" s="286"/>
      <c r="P1117" s="125"/>
      <c r="Q1117" s="125"/>
      <c r="R1117" s="125"/>
      <c r="S1117" s="125"/>
      <c r="T1117" s="125"/>
      <c r="U1117" s="297"/>
      <c r="V1117" s="253">
        <f t="shared" si="25"/>
        <v>0</v>
      </c>
      <c r="W1117" s="348" t="str">
        <f>IF(板块成分!B1119="","",板块成分!B1119)</f>
        <v>1463.HK</v>
      </c>
      <c r="X1117" s="270" t="str">
        <f>[1]!s_info_name(W1117)</f>
        <v>C-LINK SQ</v>
      </c>
      <c r="Y1117" s="335" t="str">
        <f>IF($Y$3="申万一级行业",[1]!s_info_industry_sw_2021(W1117,公司分析!D$5,1),IF($Y$3="申万二级行业",[1]!s_info_industry_sw_2021(W1117,公司分析!D$5,2),IF($Y$3="申万三级行业",[1]!s_info_industry_sw_2021(W1117,公司分析!D$5,3),IF($Y$3="wind一级行业",[1]!s_info_industry_gics(W1117,1),IF($Y$3="wind二级行业",[1]!s_info_industry_gics(W1117,2),IF($Y$3="wind三级行业",[1]!s_info_industry_gics(W1117,3),IF($Y$3="wind四级行业",[1]!s_info_industry_gics(W1117,4),IF($Y$3="证监会门类行业",[1]!s_info_industry_csrc12_n(W1117,公司分析!D$5,1),""))))))))</f>
        <v>综合支持服务</v>
      </c>
      <c r="Z1117" s="298" t="str">
        <f>IF(Y1117=行业比较!$E$6,ROW(),"")</f>
        <v/>
      </c>
      <c r="AA1117" s="125"/>
      <c r="AB1117" s="125"/>
      <c r="AC1117" s="125"/>
      <c r="AD1117" s="125"/>
      <c r="AE1117" s="125"/>
      <c r="AF1117" s="125"/>
      <c r="AG1117" s="125"/>
      <c r="AH1117" s="125"/>
      <c r="AI1117" s="125"/>
      <c r="AJ1117" s="125"/>
      <c r="AK1117" s="125"/>
      <c r="AL1117" s="125"/>
      <c r="AM1117" s="125"/>
      <c r="AN1117" s="125"/>
      <c r="AO1117" s="125"/>
      <c r="AP1117" s="125"/>
    </row>
    <row r="1118" spans="2:42" x14ac:dyDescent="0.35">
      <c r="B1118" s="125"/>
      <c r="C1118" s="125"/>
      <c r="D1118" s="125"/>
      <c r="E1118" s="125"/>
      <c r="F1118" s="125"/>
      <c r="G1118" s="125"/>
      <c r="H1118" s="125"/>
      <c r="I1118" s="269"/>
      <c r="J1118" s="134"/>
      <c r="K1118" s="134"/>
      <c r="L1118" s="134"/>
      <c r="M1118" s="134"/>
      <c r="N1118" s="286"/>
      <c r="O1118" s="286"/>
      <c r="P1118" s="125"/>
      <c r="Q1118" s="125"/>
      <c r="R1118" s="125"/>
      <c r="S1118" s="125"/>
      <c r="T1118" s="125"/>
      <c r="U1118" s="297"/>
      <c r="V1118" s="253">
        <f t="shared" si="25"/>
        <v>0</v>
      </c>
      <c r="W1118" s="348" t="str">
        <f>IF(板块成分!B1120="","",板块成分!B1120)</f>
        <v>1466.HK</v>
      </c>
      <c r="X1118" s="270" t="str">
        <f>[1]!s_info_name(W1118)</f>
        <v>钱唐控股</v>
      </c>
      <c r="Y1118" s="335" t="str">
        <f>IF($Y$3="申万一级行业",[1]!s_info_industry_sw_2021(W1118,公司分析!D$5,1),IF($Y$3="申万二级行业",[1]!s_info_industry_sw_2021(W1118,公司分析!D$5,2),IF($Y$3="申万三级行业",[1]!s_info_industry_sw_2021(W1118,公司分析!D$5,3),IF($Y$3="wind一级行业",[1]!s_info_industry_gics(W1118,1),IF($Y$3="wind二级行业",[1]!s_info_industry_gics(W1118,2),IF($Y$3="wind三级行业",[1]!s_info_industry_gics(W1118,3),IF($Y$3="wind四级行业",[1]!s_info_industry_gics(W1118,4),IF($Y$3="证监会门类行业",[1]!s_info_industry_csrc12_n(W1118,公司分析!D$5,1),""))))))))</f>
        <v>服装、服饰与奢侈品</v>
      </c>
      <c r="Z1118" s="298" t="str">
        <f>IF(Y1118=行业比较!$E$6,ROW(),"")</f>
        <v/>
      </c>
      <c r="AA1118" s="125"/>
      <c r="AB1118" s="125"/>
      <c r="AC1118" s="125"/>
      <c r="AD1118" s="125"/>
      <c r="AE1118" s="125"/>
      <c r="AF1118" s="125"/>
      <c r="AG1118" s="125"/>
      <c r="AH1118" s="125"/>
      <c r="AI1118" s="125"/>
      <c r="AJ1118" s="125"/>
      <c r="AK1118" s="125"/>
      <c r="AL1118" s="125"/>
      <c r="AM1118" s="125"/>
      <c r="AN1118" s="125"/>
      <c r="AO1118" s="125"/>
      <c r="AP1118" s="125"/>
    </row>
    <row r="1119" spans="2:42" x14ac:dyDescent="0.35">
      <c r="B1119" s="125"/>
      <c r="C1119" s="125"/>
      <c r="D1119" s="125"/>
      <c r="E1119" s="125"/>
      <c r="F1119" s="125"/>
      <c r="G1119" s="125"/>
      <c r="H1119" s="125"/>
      <c r="I1119" s="269"/>
      <c r="J1119" s="134"/>
      <c r="K1119" s="134"/>
      <c r="L1119" s="134"/>
      <c r="M1119" s="134"/>
      <c r="N1119" s="286"/>
      <c r="O1119" s="286"/>
      <c r="P1119" s="125"/>
      <c r="Q1119" s="125"/>
      <c r="R1119" s="125"/>
      <c r="S1119" s="125"/>
      <c r="T1119" s="125"/>
      <c r="U1119" s="297"/>
      <c r="V1119" s="253">
        <f t="shared" si="25"/>
        <v>0</v>
      </c>
      <c r="W1119" s="348" t="str">
        <f>IF(板块成分!B1121="","",板块成分!B1121)</f>
        <v>1468.HK</v>
      </c>
      <c r="X1119" s="270" t="str">
        <f>[1]!s_info_name(W1119)</f>
        <v>京基金融国际</v>
      </c>
      <c r="Y1119" s="335" t="str">
        <f>IF($Y$3="申万一级行业",[1]!s_info_industry_sw_2021(W1119,公司分析!D$5,1),IF($Y$3="申万二级行业",[1]!s_info_industry_sw_2021(W1119,公司分析!D$5,2),IF($Y$3="申万三级行业",[1]!s_info_industry_sw_2021(W1119,公司分析!D$5,3),IF($Y$3="wind一级行业",[1]!s_info_industry_gics(W1119,1),IF($Y$3="wind二级行业",[1]!s_info_industry_gics(W1119,2),IF($Y$3="wind三级行业",[1]!s_info_industry_gics(W1119,3),IF($Y$3="wind四级行业",[1]!s_info_industry_gics(W1119,4),IF($Y$3="证监会门类行业",[1]!s_info_industry_csrc12_n(W1119,公司分析!D$5,1),""))))))))</f>
        <v>综合类行业</v>
      </c>
      <c r="Z1119" s="298" t="str">
        <f>IF(Y1119=行业比较!$E$6,ROW(),"")</f>
        <v/>
      </c>
      <c r="AA1119" s="125"/>
      <c r="AB1119" s="125"/>
      <c r="AC1119" s="125"/>
      <c r="AD1119" s="125"/>
      <c r="AE1119" s="125"/>
      <c r="AF1119" s="125"/>
      <c r="AG1119" s="125"/>
      <c r="AH1119" s="125"/>
      <c r="AI1119" s="125"/>
      <c r="AJ1119" s="125"/>
      <c r="AK1119" s="125"/>
      <c r="AL1119" s="125"/>
      <c r="AM1119" s="125"/>
      <c r="AN1119" s="125"/>
      <c r="AO1119" s="125"/>
      <c r="AP1119" s="125"/>
    </row>
    <row r="1120" spans="2:42" x14ac:dyDescent="0.35">
      <c r="B1120" s="125"/>
      <c r="C1120" s="125"/>
      <c r="D1120" s="125"/>
      <c r="E1120" s="125"/>
      <c r="F1120" s="125"/>
      <c r="G1120" s="125"/>
      <c r="H1120" s="125"/>
      <c r="I1120" s="269"/>
      <c r="J1120" s="134"/>
      <c r="K1120" s="134"/>
      <c r="L1120" s="134"/>
      <c r="M1120" s="134"/>
      <c r="N1120" s="286"/>
      <c r="O1120" s="286"/>
      <c r="P1120" s="125"/>
      <c r="Q1120" s="125"/>
      <c r="R1120" s="125"/>
      <c r="S1120" s="125"/>
      <c r="T1120" s="125"/>
      <c r="U1120" s="297"/>
      <c r="V1120" s="253">
        <f t="shared" si="25"/>
        <v>0</v>
      </c>
      <c r="W1120" s="348" t="str">
        <f>IF(板块成分!B1122="","",板块成分!B1122)</f>
        <v>1469.HK</v>
      </c>
      <c r="X1120" s="270" t="str">
        <f>[1]!s_info_name(W1120)</f>
        <v>结好金融</v>
      </c>
      <c r="Y1120" s="335" t="str">
        <f>IF($Y$3="申万一级行业",[1]!s_info_industry_sw_2021(W1120,公司分析!D$5,1),IF($Y$3="申万二级行业",[1]!s_info_industry_sw_2021(W1120,公司分析!D$5,2),IF($Y$3="申万三级行业",[1]!s_info_industry_sw_2021(W1120,公司分析!D$5,3),IF($Y$3="wind一级行业",[1]!s_info_industry_gics(W1120,1),IF($Y$3="wind二级行业",[1]!s_info_industry_gics(W1120,2),IF($Y$3="wind三级行业",[1]!s_info_industry_gics(W1120,3),IF($Y$3="wind四级行业",[1]!s_info_industry_gics(W1120,4),IF($Y$3="证监会门类行业",[1]!s_info_industry_csrc12_n(W1120,公司分析!D$5,1),""))))))))</f>
        <v>投资银行业与经纪业</v>
      </c>
      <c r="Z1120" s="298" t="str">
        <f>IF(Y1120=行业比较!$E$6,ROW(),"")</f>
        <v/>
      </c>
      <c r="AA1120" s="125"/>
      <c r="AB1120" s="125"/>
      <c r="AC1120" s="125"/>
      <c r="AD1120" s="125"/>
      <c r="AE1120" s="125"/>
      <c r="AF1120" s="125"/>
      <c r="AG1120" s="125"/>
      <c r="AH1120" s="125"/>
      <c r="AI1120" s="125"/>
      <c r="AJ1120" s="125"/>
      <c r="AK1120" s="125"/>
      <c r="AL1120" s="125"/>
      <c r="AM1120" s="125"/>
      <c r="AN1120" s="125"/>
      <c r="AO1120" s="125"/>
      <c r="AP1120" s="125"/>
    </row>
    <row r="1121" spans="2:42" x14ac:dyDescent="0.35">
      <c r="B1121" s="125"/>
      <c r="C1121" s="125"/>
      <c r="D1121" s="125"/>
      <c r="E1121" s="125"/>
      <c r="F1121" s="125"/>
      <c r="G1121" s="125"/>
      <c r="H1121" s="125"/>
      <c r="I1121" s="269"/>
      <c r="J1121" s="134"/>
      <c r="K1121" s="134"/>
      <c r="L1121" s="134"/>
      <c r="M1121" s="134"/>
      <c r="N1121" s="286"/>
      <c r="O1121" s="286"/>
      <c r="P1121" s="125"/>
      <c r="Q1121" s="125"/>
      <c r="R1121" s="125"/>
      <c r="S1121" s="125"/>
      <c r="T1121" s="125"/>
      <c r="U1121" s="297"/>
      <c r="V1121" s="253">
        <f t="shared" si="25"/>
        <v>0</v>
      </c>
      <c r="W1121" s="348" t="str">
        <f>IF(板块成分!B1123="","",板块成分!B1123)</f>
        <v>1470.HK</v>
      </c>
      <c r="X1121" s="270" t="str">
        <f>[1]!s_info_name(W1121)</f>
        <v>富一国际控股</v>
      </c>
      <c r="Y1121" s="335" t="str">
        <f>IF($Y$3="申万一级行业",[1]!s_info_industry_sw_2021(W1121,公司分析!D$5,1),IF($Y$3="申万二级行业",[1]!s_info_industry_sw_2021(W1121,公司分析!D$5,2),IF($Y$3="申万三级行业",[1]!s_info_industry_sw_2021(W1121,公司分析!D$5,3),IF($Y$3="wind一级行业",[1]!s_info_industry_gics(W1121,1),IF($Y$3="wind二级行业",[1]!s_info_industry_gics(W1121,2),IF($Y$3="wind三级行业",[1]!s_info_industry_gics(W1121,3),IF($Y$3="wind四级行业",[1]!s_info_industry_gics(W1121,4),IF($Y$3="证监会门类行业",[1]!s_info_industry_csrc12_n(W1121,公司分析!D$5,1),""))))))))</f>
        <v>化肥与农用化工</v>
      </c>
      <c r="Z1121" s="298" t="str">
        <f>IF(Y1121=行业比较!$E$6,ROW(),"")</f>
        <v/>
      </c>
      <c r="AA1121" s="125"/>
      <c r="AB1121" s="125"/>
      <c r="AC1121" s="125"/>
      <c r="AD1121" s="125"/>
      <c r="AE1121" s="125"/>
      <c r="AF1121" s="125"/>
      <c r="AG1121" s="125"/>
      <c r="AH1121" s="125"/>
      <c r="AI1121" s="125"/>
      <c r="AJ1121" s="125"/>
      <c r="AK1121" s="125"/>
      <c r="AL1121" s="125"/>
      <c r="AM1121" s="125"/>
      <c r="AN1121" s="125"/>
      <c r="AO1121" s="125"/>
      <c r="AP1121" s="125"/>
    </row>
    <row r="1122" spans="2:42" x14ac:dyDescent="0.35">
      <c r="B1122" s="125"/>
      <c r="C1122" s="125"/>
      <c r="D1122" s="125"/>
      <c r="E1122" s="125"/>
      <c r="F1122" s="125"/>
      <c r="G1122" s="125"/>
      <c r="H1122" s="125"/>
      <c r="I1122" s="269"/>
      <c r="J1122" s="134"/>
      <c r="K1122" s="134"/>
      <c r="L1122" s="134"/>
      <c r="M1122" s="134"/>
      <c r="N1122" s="286"/>
      <c r="O1122" s="286"/>
      <c r="P1122" s="125"/>
      <c r="Q1122" s="125"/>
      <c r="R1122" s="125"/>
      <c r="S1122" s="125"/>
      <c r="T1122" s="125"/>
      <c r="U1122" s="297"/>
      <c r="V1122" s="253">
        <f t="shared" si="25"/>
        <v>0</v>
      </c>
      <c r="W1122" s="348" t="str">
        <f>IF(板块成分!B1124="","",板块成分!B1124)</f>
        <v>1472.HK</v>
      </c>
      <c r="X1122" s="270" t="str">
        <f>[1]!s_info_name(W1122)</f>
        <v>生兴控股</v>
      </c>
      <c r="Y1122" s="335" t="str">
        <f>IF($Y$3="申万一级行业",[1]!s_info_industry_sw_2021(W1122,公司分析!D$5,1),IF($Y$3="申万二级行业",[1]!s_info_industry_sw_2021(W1122,公司分析!D$5,2),IF($Y$3="申万三级行业",[1]!s_info_industry_sw_2021(W1122,公司分析!D$5,3),IF($Y$3="wind一级行业",[1]!s_info_industry_gics(W1122,1),IF($Y$3="wind二级行业",[1]!s_info_industry_gics(W1122,2),IF($Y$3="wind三级行业",[1]!s_info_industry_gics(W1122,3),IF($Y$3="wind四级行业",[1]!s_info_industry_gics(W1122,4),IF($Y$3="证监会门类行业",[1]!s_info_industry_csrc12_n(W1122,公司分析!D$5,1),""))))))))</f>
        <v>建筑与工程</v>
      </c>
      <c r="Z1122" s="298" t="str">
        <f>IF(Y1122=行业比较!$E$6,ROW(),"")</f>
        <v/>
      </c>
      <c r="AA1122" s="125"/>
      <c r="AB1122" s="125"/>
      <c r="AC1122" s="125"/>
      <c r="AD1122" s="125"/>
      <c r="AE1122" s="125"/>
      <c r="AF1122" s="125"/>
      <c r="AG1122" s="125"/>
      <c r="AH1122" s="125"/>
      <c r="AI1122" s="125"/>
      <c r="AJ1122" s="125"/>
      <c r="AK1122" s="125"/>
      <c r="AL1122" s="125"/>
      <c r="AM1122" s="125"/>
      <c r="AN1122" s="125"/>
      <c r="AO1122" s="125"/>
      <c r="AP1122" s="125"/>
    </row>
    <row r="1123" spans="2:42" x14ac:dyDescent="0.35">
      <c r="B1123" s="125"/>
      <c r="C1123" s="125"/>
      <c r="D1123" s="125"/>
      <c r="E1123" s="125"/>
      <c r="F1123" s="125"/>
      <c r="G1123" s="125"/>
      <c r="H1123" s="125"/>
      <c r="I1123" s="269"/>
      <c r="J1123" s="134"/>
      <c r="K1123" s="134"/>
      <c r="L1123" s="134"/>
      <c r="M1123" s="134"/>
      <c r="N1123" s="286"/>
      <c r="O1123" s="286"/>
      <c r="P1123" s="125"/>
      <c r="Q1123" s="125"/>
      <c r="R1123" s="125"/>
      <c r="S1123" s="125"/>
      <c r="T1123" s="125"/>
      <c r="U1123" s="297"/>
      <c r="V1123" s="253">
        <f t="shared" si="25"/>
        <v>0</v>
      </c>
      <c r="W1123" s="348" t="str">
        <f>IF(板块成分!B1125="","",板块成分!B1125)</f>
        <v>1473.HK</v>
      </c>
      <c r="X1123" s="270" t="str">
        <f>[1]!s_info_name(W1123)</f>
        <v>环联连讯</v>
      </c>
      <c r="Y1123" s="335" t="str">
        <f>IF($Y$3="申万一级行业",[1]!s_info_industry_sw_2021(W1123,公司分析!D$5,1),IF($Y$3="申万二级行业",[1]!s_info_industry_sw_2021(W1123,公司分析!D$5,2),IF($Y$3="申万三级行业",[1]!s_info_industry_sw_2021(W1123,公司分析!D$5,3),IF($Y$3="wind一级行业",[1]!s_info_industry_gics(W1123,1),IF($Y$3="wind二级行业",[1]!s_info_industry_gics(W1123,2),IF($Y$3="wind三级行业",[1]!s_info_industry_gics(W1123,3),IF($Y$3="wind四级行业",[1]!s_info_industry_gics(W1123,4),IF($Y$3="证监会门类行业",[1]!s_info_industry_csrc12_n(W1123,公司分析!D$5,1),""))))))))</f>
        <v>无线电信业务</v>
      </c>
      <c r="Z1123" s="298" t="str">
        <f>IF(Y1123=行业比较!$E$6,ROW(),"")</f>
        <v/>
      </c>
      <c r="AA1123" s="125"/>
      <c r="AB1123" s="125"/>
      <c r="AC1123" s="125"/>
      <c r="AD1123" s="125"/>
      <c r="AE1123" s="125"/>
      <c r="AF1123" s="125"/>
      <c r="AG1123" s="125"/>
      <c r="AH1123" s="125"/>
      <c r="AI1123" s="125"/>
      <c r="AJ1123" s="125"/>
      <c r="AK1123" s="125"/>
      <c r="AL1123" s="125"/>
      <c r="AM1123" s="125"/>
      <c r="AN1123" s="125"/>
      <c r="AO1123" s="125"/>
      <c r="AP1123" s="125"/>
    </row>
    <row r="1124" spans="2:42" x14ac:dyDescent="0.35">
      <c r="B1124" s="125"/>
      <c r="C1124" s="125"/>
      <c r="D1124" s="125"/>
      <c r="E1124" s="125"/>
      <c r="F1124" s="125"/>
      <c r="G1124" s="125"/>
      <c r="H1124" s="125"/>
      <c r="I1124" s="269"/>
      <c r="J1124" s="134"/>
      <c r="K1124" s="134"/>
      <c r="L1124" s="134"/>
      <c r="M1124" s="134"/>
      <c r="N1124" s="286"/>
      <c r="O1124" s="286"/>
      <c r="P1124" s="125"/>
      <c r="Q1124" s="125"/>
      <c r="R1124" s="125"/>
      <c r="S1124" s="125"/>
      <c r="T1124" s="125"/>
      <c r="U1124" s="297"/>
      <c r="V1124" s="253">
        <f t="shared" si="25"/>
        <v>0</v>
      </c>
      <c r="W1124" s="348" t="str">
        <f>IF(板块成分!B1126="","",板块成分!B1126)</f>
        <v>1475.HK</v>
      </c>
      <c r="X1124" s="270" t="str">
        <f>[1]!s_info_name(W1124)</f>
        <v>日清食品</v>
      </c>
      <c r="Y1124" s="335" t="str">
        <f>IF($Y$3="申万一级行业",[1]!s_info_industry_sw_2021(W1124,公司分析!D$5,1),IF($Y$3="申万二级行业",[1]!s_info_industry_sw_2021(W1124,公司分析!D$5,2),IF($Y$3="申万三级行业",[1]!s_info_industry_sw_2021(W1124,公司分析!D$5,3),IF($Y$3="wind一级行业",[1]!s_info_industry_gics(W1124,1),IF($Y$3="wind二级行业",[1]!s_info_industry_gics(W1124,2),IF($Y$3="wind三级行业",[1]!s_info_industry_gics(W1124,3),IF($Y$3="wind四级行业",[1]!s_info_industry_gics(W1124,4),IF($Y$3="证监会门类行业",[1]!s_info_industry_csrc12_n(W1124,公司分析!D$5,1),""))))))))</f>
        <v>食品加工与肉类</v>
      </c>
      <c r="Z1124" s="298" t="str">
        <f>IF(Y1124=行业比较!$E$6,ROW(),"")</f>
        <v/>
      </c>
      <c r="AA1124" s="125"/>
      <c r="AB1124" s="125"/>
      <c r="AC1124" s="125"/>
      <c r="AD1124" s="125"/>
      <c r="AE1124" s="125"/>
      <c r="AF1124" s="125"/>
      <c r="AG1124" s="125"/>
      <c r="AH1124" s="125"/>
      <c r="AI1124" s="125"/>
      <c r="AJ1124" s="125"/>
      <c r="AK1124" s="125"/>
      <c r="AL1124" s="125"/>
      <c r="AM1124" s="125"/>
      <c r="AN1124" s="125"/>
      <c r="AO1124" s="125"/>
      <c r="AP1124" s="125"/>
    </row>
    <row r="1125" spans="2:42" x14ac:dyDescent="0.35">
      <c r="B1125" s="125"/>
      <c r="C1125" s="125"/>
      <c r="D1125" s="125"/>
      <c r="E1125" s="125"/>
      <c r="F1125" s="125"/>
      <c r="G1125" s="125"/>
      <c r="H1125" s="125"/>
      <c r="I1125" s="269"/>
      <c r="J1125" s="134"/>
      <c r="K1125" s="134"/>
      <c r="L1125" s="134"/>
      <c r="M1125" s="134"/>
      <c r="N1125" s="286"/>
      <c r="O1125" s="286"/>
      <c r="P1125" s="125"/>
      <c r="Q1125" s="125"/>
      <c r="R1125" s="125"/>
      <c r="S1125" s="125"/>
      <c r="T1125" s="125"/>
      <c r="U1125" s="297"/>
      <c r="V1125" s="253">
        <f t="shared" si="25"/>
        <v>0</v>
      </c>
      <c r="W1125" s="348" t="str">
        <f>IF(板块成分!B1127="","",板块成分!B1127)</f>
        <v>1476.HK</v>
      </c>
      <c r="X1125" s="270" t="str">
        <f>[1]!s_info_name(W1125)</f>
        <v>恒投证券</v>
      </c>
      <c r="Y1125" s="335" t="str">
        <f>IF($Y$3="申万一级行业",[1]!s_info_industry_sw_2021(W1125,公司分析!D$5,1),IF($Y$3="申万二级行业",[1]!s_info_industry_sw_2021(W1125,公司分析!D$5,2),IF($Y$3="申万三级行业",[1]!s_info_industry_sw_2021(W1125,公司分析!D$5,3),IF($Y$3="wind一级行业",[1]!s_info_industry_gics(W1125,1),IF($Y$3="wind二级行业",[1]!s_info_industry_gics(W1125,2),IF($Y$3="wind三级行业",[1]!s_info_industry_gics(W1125,3),IF($Y$3="wind四级行业",[1]!s_info_industry_gics(W1125,4),IF($Y$3="证监会门类行业",[1]!s_info_industry_csrc12_n(W1125,公司分析!D$5,1),""))))))))</f>
        <v>投资银行业与经纪业</v>
      </c>
      <c r="Z1125" s="298" t="str">
        <f>IF(Y1125=行业比较!$E$6,ROW(),"")</f>
        <v/>
      </c>
      <c r="AA1125" s="125"/>
      <c r="AB1125" s="125"/>
      <c r="AC1125" s="125"/>
      <c r="AD1125" s="125"/>
      <c r="AE1125" s="125"/>
      <c r="AF1125" s="125"/>
      <c r="AG1125" s="125"/>
      <c r="AH1125" s="125"/>
      <c r="AI1125" s="125"/>
      <c r="AJ1125" s="125"/>
      <c r="AK1125" s="125"/>
      <c r="AL1125" s="125"/>
      <c r="AM1125" s="125"/>
      <c r="AN1125" s="125"/>
      <c r="AO1125" s="125"/>
      <c r="AP1125" s="125"/>
    </row>
    <row r="1126" spans="2:42" x14ac:dyDescent="0.35">
      <c r="B1126" s="125"/>
      <c r="C1126" s="125"/>
      <c r="D1126" s="125"/>
      <c r="E1126" s="125"/>
      <c r="F1126" s="125"/>
      <c r="G1126" s="125"/>
      <c r="H1126" s="125"/>
      <c r="I1126" s="269"/>
      <c r="J1126" s="134"/>
      <c r="K1126" s="134"/>
      <c r="L1126" s="134"/>
      <c r="M1126" s="134"/>
      <c r="N1126" s="286"/>
      <c r="O1126" s="286"/>
      <c r="P1126" s="125"/>
      <c r="Q1126" s="125"/>
      <c r="R1126" s="125"/>
      <c r="S1126" s="125"/>
      <c r="T1126" s="125"/>
      <c r="U1126" s="297"/>
      <c r="V1126" s="253">
        <f t="shared" si="25"/>
        <v>0</v>
      </c>
      <c r="W1126" s="348" t="str">
        <f>IF(板块成分!B1128="","",板块成分!B1128)</f>
        <v>1477.HK</v>
      </c>
      <c r="X1126" s="270" t="str">
        <f>[1]!s_info_name(W1126)</f>
        <v>欧康维视生物-B</v>
      </c>
      <c r="Y1126" s="335" t="str">
        <f>IF($Y$3="申万一级行业",[1]!s_info_industry_sw_2021(W1126,公司分析!D$5,1),IF($Y$3="申万二级行业",[1]!s_info_industry_sw_2021(W1126,公司分析!D$5,2),IF($Y$3="申万三级行业",[1]!s_info_industry_sw_2021(W1126,公司分析!D$5,3),IF($Y$3="wind一级行业",[1]!s_info_industry_gics(W1126,1),IF($Y$3="wind二级行业",[1]!s_info_industry_gics(W1126,2),IF($Y$3="wind三级行业",[1]!s_info_industry_gics(W1126,3),IF($Y$3="wind四级行业",[1]!s_info_industry_gics(W1126,4),IF($Y$3="证监会门类行业",[1]!s_info_industry_csrc12_n(W1126,公司分析!D$5,1),""))))))))</f>
        <v>生物科技</v>
      </c>
      <c r="Z1126" s="298" t="str">
        <f>IF(Y1126=行业比较!$E$6,ROW(),"")</f>
        <v/>
      </c>
      <c r="AA1126" s="125"/>
      <c r="AB1126" s="125"/>
      <c r="AC1126" s="125"/>
      <c r="AD1126" s="125"/>
      <c r="AE1126" s="125"/>
      <c r="AF1126" s="125"/>
      <c r="AG1126" s="125"/>
      <c r="AH1126" s="125"/>
      <c r="AI1126" s="125"/>
      <c r="AJ1126" s="125"/>
      <c r="AK1126" s="125"/>
      <c r="AL1126" s="125"/>
      <c r="AM1126" s="125"/>
      <c r="AN1126" s="125"/>
      <c r="AO1126" s="125"/>
      <c r="AP1126" s="125"/>
    </row>
    <row r="1127" spans="2:42" x14ac:dyDescent="0.35">
      <c r="B1127" s="125"/>
      <c r="C1127" s="125"/>
      <c r="D1127" s="125"/>
      <c r="E1127" s="125"/>
      <c r="F1127" s="125"/>
      <c r="G1127" s="125"/>
      <c r="H1127" s="125"/>
      <c r="I1127" s="269"/>
      <c r="J1127" s="134"/>
      <c r="K1127" s="134"/>
      <c r="L1127" s="134"/>
      <c r="M1127" s="134"/>
      <c r="N1127" s="286"/>
      <c r="O1127" s="286"/>
      <c r="P1127" s="125"/>
      <c r="Q1127" s="125"/>
      <c r="R1127" s="125"/>
      <c r="S1127" s="125"/>
      <c r="T1127" s="125"/>
      <c r="U1127" s="297"/>
      <c r="V1127" s="253">
        <f t="shared" si="25"/>
        <v>0</v>
      </c>
      <c r="W1127" s="348" t="str">
        <f>IF(板块成分!B1129="","",板块成分!B1129)</f>
        <v>1478.HK</v>
      </c>
      <c r="X1127" s="270" t="str">
        <f>[1]!s_info_name(W1127)</f>
        <v>丘钛科技</v>
      </c>
      <c r="Y1127" s="335" t="str">
        <f>IF($Y$3="申万一级行业",[1]!s_info_industry_sw_2021(W1127,公司分析!D$5,1),IF($Y$3="申万二级行业",[1]!s_info_industry_sw_2021(W1127,公司分析!D$5,2),IF($Y$3="申万三级行业",[1]!s_info_industry_sw_2021(W1127,公司分析!D$5,3),IF($Y$3="wind一级行业",[1]!s_info_industry_gics(W1127,1),IF($Y$3="wind二级行业",[1]!s_info_industry_gics(W1127,2),IF($Y$3="wind三级行业",[1]!s_info_industry_gics(W1127,3),IF($Y$3="wind四级行业",[1]!s_info_industry_gics(W1127,4),IF($Y$3="证监会门类行业",[1]!s_info_industry_csrc12_n(W1127,公司分析!D$5,1),""))))))))</f>
        <v>消费电子产品</v>
      </c>
      <c r="Z1127" s="298" t="str">
        <f>IF(Y1127=行业比较!$E$6,ROW(),"")</f>
        <v/>
      </c>
      <c r="AA1127" s="125"/>
      <c r="AB1127" s="125"/>
      <c r="AC1127" s="125"/>
      <c r="AD1127" s="125"/>
      <c r="AE1127" s="125"/>
      <c r="AF1127" s="125"/>
      <c r="AG1127" s="125"/>
      <c r="AH1127" s="125"/>
      <c r="AI1127" s="125"/>
      <c r="AJ1127" s="125"/>
      <c r="AK1127" s="125"/>
      <c r="AL1127" s="125"/>
      <c r="AM1127" s="125"/>
      <c r="AN1127" s="125"/>
      <c r="AO1127" s="125"/>
      <c r="AP1127" s="125"/>
    </row>
    <row r="1128" spans="2:42" x14ac:dyDescent="0.35">
      <c r="B1128" s="125"/>
      <c r="C1128" s="125"/>
      <c r="D1128" s="125"/>
      <c r="E1128" s="125"/>
      <c r="F1128" s="125"/>
      <c r="G1128" s="125"/>
      <c r="H1128" s="125"/>
      <c r="I1128" s="269"/>
      <c r="J1128" s="134"/>
      <c r="K1128" s="134"/>
      <c r="L1128" s="134"/>
      <c r="M1128" s="134"/>
      <c r="N1128" s="286"/>
      <c r="O1128" s="286"/>
      <c r="P1128" s="125"/>
      <c r="Q1128" s="125"/>
      <c r="R1128" s="125"/>
      <c r="S1128" s="125"/>
      <c r="T1128" s="125"/>
      <c r="U1128" s="297"/>
      <c r="V1128" s="253">
        <f t="shared" si="25"/>
        <v>0</v>
      </c>
      <c r="W1128" s="348" t="str">
        <f>IF(板块成分!B1130="","",板块成分!B1130)</f>
        <v>1480.HK</v>
      </c>
      <c r="X1128" s="270" t="str">
        <f>[1]!s_info_name(W1128)</f>
        <v>恩达集团控股</v>
      </c>
      <c r="Y1128" s="335" t="str">
        <f>IF($Y$3="申万一级行业",[1]!s_info_industry_sw_2021(W1128,公司分析!D$5,1),IF($Y$3="申万二级行业",[1]!s_info_industry_sw_2021(W1128,公司分析!D$5,2),IF($Y$3="申万三级行业",[1]!s_info_industry_sw_2021(W1128,公司分析!D$5,3),IF($Y$3="wind一级行业",[1]!s_info_industry_gics(W1128,1),IF($Y$3="wind二级行业",[1]!s_info_industry_gics(W1128,2),IF($Y$3="wind三级行业",[1]!s_info_industry_gics(W1128,3),IF($Y$3="wind四级行业",[1]!s_info_industry_gics(W1128,4),IF($Y$3="证监会门类行业",[1]!s_info_industry_csrc12_n(W1128,公司分析!D$5,1),""))))))))</f>
        <v>电子元件</v>
      </c>
      <c r="Z1128" s="298" t="str">
        <f>IF(Y1128=行业比较!$E$6,ROW(),"")</f>
        <v/>
      </c>
      <c r="AA1128" s="125"/>
      <c r="AB1128" s="125"/>
      <c r="AC1128" s="125"/>
      <c r="AD1128" s="125"/>
      <c r="AE1128" s="125"/>
      <c r="AF1128" s="125"/>
      <c r="AG1128" s="125"/>
      <c r="AH1128" s="125"/>
      <c r="AI1128" s="125"/>
      <c r="AJ1128" s="125"/>
      <c r="AK1128" s="125"/>
      <c r="AL1128" s="125"/>
      <c r="AM1128" s="125"/>
      <c r="AN1128" s="125"/>
      <c r="AO1128" s="125"/>
      <c r="AP1128" s="125"/>
    </row>
    <row r="1129" spans="2:42" x14ac:dyDescent="0.35">
      <c r="B1129" s="125"/>
      <c r="C1129" s="125"/>
      <c r="D1129" s="125"/>
      <c r="E1129" s="125"/>
      <c r="F1129" s="125"/>
      <c r="G1129" s="125"/>
      <c r="H1129" s="125"/>
      <c r="I1129" s="269"/>
      <c r="J1129" s="134"/>
      <c r="K1129" s="134"/>
      <c r="L1129" s="134"/>
      <c r="M1129" s="134"/>
      <c r="N1129" s="286"/>
      <c r="O1129" s="286"/>
      <c r="P1129" s="125"/>
      <c r="Q1129" s="125"/>
      <c r="R1129" s="125"/>
      <c r="S1129" s="125"/>
      <c r="T1129" s="125"/>
      <c r="U1129" s="297"/>
      <c r="V1129" s="253">
        <f t="shared" si="25"/>
        <v>0</v>
      </c>
      <c r="W1129" s="348" t="str">
        <f>IF(板块成分!B1131="","",板块成分!B1131)</f>
        <v>1481.HK</v>
      </c>
      <c r="X1129" s="270" t="str">
        <f>[1]!s_info_name(W1129)</f>
        <v>竣球控股</v>
      </c>
      <c r="Y1129" s="335" t="str">
        <f>IF($Y$3="申万一级行业",[1]!s_info_industry_sw_2021(W1129,公司分析!D$5,1),IF($Y$3="申万二级行业",[1]!s_info_industry_sw_2021(W1129,公司分析!D$5,2),IF($Y$3="申万三级行业",[1]!s_info_industry_sw_2021(W1129,公司分析!D$5,3),IF($Y$3="wind一级行业",[1]!s_info_industry_gics(W1129,1),IF($Y$3="wind二级行业",[1]!s_info_industry_gics(W1129,2),IF($Y$3="wind三级行业",[1]!s_info_industry_gics(W1129,3),IF($Y$3="wind四级行业",[1]!s_info_industry_gics(W1129,4),IF($Y$3="证监会门类行业",[1]!s_info_industry_csrc12_n(W1129,公司分析!D$5,1),""))))))))</f>
        <v>商业印刷</v>
      </c>
      <c r="Z1129" s="298" t="str">
        <f>IF(Y1129=行业比较!$E$6,ROW(),"")</f>
        <v/>
      </c>
      <c r="AA1129" s="125"/>
      <c r="AB1129" s="125"/>
      <c r="AC1129" s="125"/>
      <c r="AD1129" s="125"/>
      <c r="AE1129" s="125"/>
      <c r="AF1129" s="125"/>
      <c r="AG1129" s="125"/>
      <c r="AH1129" s="125"/>
      <c r="AI1129" s="125"/>
      <c r="AJ1129" s="125"/>
      <c r="AK1129" s="125"/>
      <c r="AL1129" s="125"/>
      <c r="AM1129" s="125"/>
      <c r="AN1129" s="125"/>
      <c r="AO1129" s="125"/>
      <c r="AP1129" s="125"/>
    </row>
    <row r="1130" spans="2:42" x14ac:dyDescent="0.35">
      <c r="B1130" s="125"/>
      <c r="C1130" s="125"/>
      <c r="D1130" s="125"/>
      <c r="E1130" s="125"/>
      <c r="F1130" s="125"/>
      <c r="G1130" s="125"/>
      <c r="H1130" s="125"/>
      <c r="I1130" s="269"/>
      <c r="J1130" s="134"/>
      <c r="K1130" s="134"/>
      <c r="L1130" s="134"/>
      <c r="M1130" s="134"/>
      <c r="N1130" s="286"/>
      <c r="O1130" s="286"/>
      <c r="P1130" s="125"/>
      <c r="Q1130" s="125"/>
      <c r="R1130" s="125"/>
      <c r="S1130" s="125"/>
      <c r="T1130" s="125"/>
      <c r="U1130" s="297"/>
      <c r="V1130" s="253">
        <f t="shared" si="25"/>
        <v>0</v>
      </c>
      <c r="W1130" s="348" t="str">
        <f>IF(板块成分!B1132="","",板块成分!B1132)</f>
        <v>1483.HK</v>
      </c>
      <c r="X1130" s="270" t="str">
        <f>[1]!s_info_name(W1130)</f>
        <v>网誉科技</v>
      </c>
      <c r="Y1130" s="335" t="str">
        <f>IF($Y$3="申万一级行业",[1]!s_info_industry_sw_2021(W1130,公司分析!D$5,1),IF($Y$3="申万二级行业",[1]!s_info_industry_sw_2021(W1130,公司分析!D$5,2),IF($Y$3="申万三级行业",[1]!s_info_industry_sw_2021(W1130,公司分析!D$5,3),IF($Y$3="wind一级行业",[1]!s_info_industry_gics(W1130,1),IF($Y$3="wind二级行业",[1]!s_info_industry_gics(W1130,2),IF($Y$3="wind三级行业",[1]!s_info_industry_gics(W1130,3),IF($Y$3="wind四级行业",[1]!s_info_industry_gics(W1130,4),IF($Y$3="证监会门类行业",[1]!s_info_industry_csrc12_n(W1130,公司分析!D$5,1),""))))))))</f>
        <v>其他多元金融服务</v>
      </c>
      <c r="Z1130" s="298" t="str">
        <f>IF(Y1130=行业比较!$E$6,ROW(),"")</f>
        <v/>
      </c>
      <c r="AA1130" s="125"/>
      <c r="AB1130" s="125"/>
      <c r="AC1130" s="125"/>
      <c r="AD1130" s="125"/>
      <c r="AE1130" s="125"/>
      <c r="AF1130" s="125"/>
      <c r="AG1130" s="125"/>
      <c r="AH1130" s="125"/>
      <c r="AI1130" s="125"/>
      <c r="AJ1130" s="125"/>
      <c r="AK1130" s="125"/>
      <c r="AL1130" s="125"/>
      <c r="AM1130" s="125"/>
      <c r="AN1130" s="125"/>
      <c r="AO1130" s="125"/>
      <c r="AP1130" s="125"/>
    </row>
    <row r="1131" spans="2:42" x14ac:dyDescent="0.35">
      <c r="B1131" s="125"/>
      <c r="C1131" s="125"/>
      <c r="D1131" s="125"/>
      <c r="E1131" s="125"/>
      <c r="F1131" s="125"/>
      <c r="G1131" s="125"/>
      <c r="H1131" s="125"/>
      <c r="I1131" s="269"/>
      <c r="J1131" s="134"/>
      <c r="K1131" s="134"/>
      <c r="L1131" s="134"/>
      <c r="M1131" s="134"/>
      <c r="N1131" s="286"/>
      <c r="O1131" s="286"/>
      <c r="P1131" s="125"/>
      <c r="Q1131" s="125"/>
      <c r="R1131" s="125"/>
      <c r="S1131" s="125"/>
      <c r="T1131" s="125"/>
      <c r="U1131" s="297"/>
      <c r="V1131" s="253">
        <f t="shared" si="25"/>
        <v>0</v>
      </c>
      <c r="W1131" s="348" t="str">
        <f>IF(板块成分!B1133="","",板块成分!B1133)</f>
        <v>1486.HK</v>
      </c>
      <c r="X1131" s="270" t="str">
        <f>[1]!s_info_name(W1131)</f>
        <v>思城控股</v>
      </c>
      <c r="Y1131" s="335" t="str">
        <f>IF($Y$3="申万一级行业",[1]!s_info_industry_sw_2021(W1131,公司分析!D$5,1),IF($Y$3="申万二级行业",[1]!s_info_industry_sw_2021(W1131,公司分析!D$5,2),IF($Y$3="申万三级行业",[1]!s_info_industry_sw_2021(W1131,公司分析!D$5,3),IF($Y$3="wind一级行业",[1]!s_info_industry_gics(W1131,1),IF($Y$3="wind二级行业",[1]!s_info_industry_gics(W1131,2),IF($Y$3="wind三级行业",[1]!s_info_industry_gics(W1131,3),IF($Y$3="wind四级行业",[1]!s_info_industry_gics(W1131,4),IF($Y$3="证监会门类行业",[1]!s_info_industry_csrc12_n(W1131,公司分析!D$5,1),""))))))))</f>
        <v>建筑与工程</v>
      </c>
      <c r="Z1131" s="298" t="str">
        <f>IF(Y1131=行业比较!$E$6,ROW(),"")</f>
        <v/>
      </c>
      <c r="AA1131" s="125"/>
      <c r="AB1131" s="125"/>
      <c r="AC1131" s="125"/>
      <c r="AD1131" s="125"/>
      <c r="AE1131" s="125"/>
      <c r="AF1131" s="125"/>
      <c r="AG1131" s="125"/>
      <c r="AH1131" s="125"/>
      <c r="AI1131" s="125"/>
      <c r="AJ1131" s="125"/>
      <c r="AK1131" s="125"/>
      <c r="AL1131" s="125"/>
      <c r="AM1131" s="125"/>
      <c r="AN1131" s="125"/>
      <c r="AO1131" s="125"/>
      <c r="AP1131" s="125"/>
    </row>
    <row r="1132" spans="2:42" x14ac:dyDescent="0.35">
      <c r="B1132" s="125"/>
      <c r="C1132" s="125"/>
      <c r="D1132" s="125"/>
      <c r="E1132" s="125"/>
      <c r="F1132" s="125"/>
      <c r="G1132" s="125"/>
      <c r="H1132" s="125"/>
      <c r="I1132" s="269"/>
      <c r="J1132" s="134"/>
      <c r="K1132" s="134"/>
      <c r="L1132" s="134"/>
      <c r="M1132" s="134"/>
      <c r="N1132" s="286"/>
      <c r="O1132" s="286"/>
      <c r="P1132" s="125"/>
      <c r="Q1132" s="125"/>
      <c r="R1132" s="125"/>
      <c r="S1132" s="125"/>
      <c r="T1132" s="125"/>
      <c r="U1132" s="297"/>
      <c r="V1132" s="253">
        <f t="shared" si="25"/>
        <v>0</v>
      </c>
      <c r="W1132" s="348" t="str">
        <f>IF(板块成分!B1134="","",板块成分!B1134)</f>
        <v>1488.HK</v>
      </c>
      <c r="X1132" s="270" t="str">
        <f>[1]!s_info_name(W1132)</f>
        <v>百福控股</v>
      </c>
      <c r="Y1132" s="335" t="str">
        <f>IF($Y$3="申万一级行业",[1]!s_info_industry_sw_2021(W1132,公司分析!D$5,1),IF($Y$3="申万二级行业",[1]!s_info_industry_sw_2021(W1132,公司分析!D$5,2),IF($Y$3="申万三级行业",[1]!s_info_industry_sw_2021(W1132,公司分析!D$5,3),IF($Y$3="wind一级行业",[1]!s_info_industry_gics(W1132,1),IF($Y$3="wind二级行业",[1]!s_info_industry_gics(W1132,2),IF($Y$3="wind三级行业",[1]!s_info_industry_gics(W1132,3),IF($Y$3="wind四级行业",[1]!s_info_industry_gics(W1132,4),IF($Y$3="证监会门类行业",[1]!s_info_industry_csrc12_n(W1132,公司分析!D$5,1),""))))))))</f>
        <v>餐馆</v>
      </c>
      <c r="Z1132" s="298" t="str">
        <f>IF(Y1132=行业比较!$E$6,ROW(),"")</f>
        <v/>
      </c>
      <c r="AA1132" s="125"/>
      <c r="AB1132" s="125"/>
      <c r="AC1132" s="125"/>
      <c r="AD1132" s="125"/>
      <c r="AE1132" s="125"/>
      <c r="AF1132" s="125"/>
      <c r="AG1132" s="125"/>
      <c r="AH1132" s="125"/>
      <c r="AI1132" s="125"/>
      <c r="AJ1132" s="125"/>
      <c r="AK1132" s="125"/>
      <c r="AL1132" s="125"/>
      <c r="AM1132" s="125"/>
      <c r="AN1132" s="125"/>
      <c r="AO1132" s="125"/>
      <c r="AP1132" s="125"/>
    </row>
    <row r="1133" spans="2:42" x14ac:dyDescent="0.35">
      <c r="B1133" s="125"/>
      <c r="C1133" s="125"/>
      <c r="D1133" s="125"/>
      <c r="E1133" s="125"/>
      <c r="F1133" s="125"/>
      <c r="G1133" s="125"/>
      <c r="H1133" s="125"/>
      <c r="I1133" s="269"/>
      <c r="J1133" s="134"/>
      <c r="K1133" s="134"/>
      <c r="L1133" s="134"/>
      <c r="M1133" s="134"/>
      <c r="N1133" s="286"/>
      <c r="O1133" s="286"/>
      <c r="P1133" s="125"/>
      <c r="Q1133" s="125"/>
      <c r="R1133" s="125"/>
      <c r="S1133" s="125"/>
      <c r="T1133" s="125"/>
      <c r="U1133" s="297"/>
      <c r="V1133" s="253">
        <f t="shared" si="25"/>
        <v>0</v>
      </c>
      <c r="W1133" s="348" t="str">
        <f>IF(板块成分!B1135="","",板块成分!B1135)</f>
        <v>1489.HK</v>
      </c>
      <c r="X1133" s="270" t="str">
        <f>[1]!s_info_name(W1133)</f>
        <v>GC CONSTRUCTION</v>
      </c>
      <c r="Y1133" s="335" t="str">
        <f>IF($Y$3="申万一级行业",[1]!s_info_industry_sw_2021(W1133,公司分析!D$5,1),IF($Y$3="申万二级行业",[1]!s_info_industry_sw_2021(W1133,公司分析!D$5,2),IF($Y$3="申万三级行业",[1]!s_info_industry_sw_2021(W1133,公司分析!D$5,3),IF($Y$3="wind一级行业",[1]!s_info_industry_gics(W1133,1),IF($Y$3="wind二级行业",[1]!s_info_industry_gics(W1133,2),IF($Y$3="wind三级行业",[1]!s_info_industry_gics(W1133,3),IF($Y$3="wind四级行业",[1]!s_info_industry_gics(W1133,4),IF($Y$3="证监会门类行业",[1]!s_info_industry_csrc12_n(W1133,公司分析!D$5,1),""))))))))</f>
        <v>建材</v>
      </c>
      <c r="Z1133" s="298" t="str">
        <f>IF(Y1133=行业比较!$E$6,ROW(),"")</f>
        <v/>
      </c>
      <c r="AA1133" s="125"/>
      <c r="AB1133" s="125"/>
      <c r="AC1133" s="125"/>
      <c r="AD1133" s="125"/>
      <c r="AE1133" s="125"/>
      <c r="AF1133" s="125"/>
      <c r="AG1133" s="125"/>
      <c r="AH1133" s="125"/>
      <c r="AI1133" s="125"/>
      <c r="AJ1133" s="125"/>
      <c r="AK1133" s="125"/>
      <c r="AL1133" s="125"/>
      <c r="AM1133" s="125"/>
      <c r="AN1133" s="125"/>
      <c r="AO1133" s="125"/>
      <c r="AP1133" s="125"/>
    </row>
    <row r="1134" spans="2:42" x14ac:dyDescent="0.35">
      <c r="B1134" s="125"/>
      <c r="C1134" s="125"/>
      <c r="D1134" s="125"/>
      <c r="E1134" s="125"/>
      <c r="F1134" s="125"/>
      <c r="G1134" s="125"/>
      <c r="H1134" s="125"/>
      <c r="I1134" s="269"/>
      <c r="J1134" s="134"/>
      <c r="K1134" s="134"/>
      <c r="L1134" s="134"/>
      <c r="M1134" s="134"/>
      <c r="N1134" s="286"/>
      <c r="O1134" s="286"/>
      <c r="P1134" s="125"/>
      <c r="Q1134" s="125"/>
      <c r="R1134" s="125"/>
      <c r="S1134" s="125"/>
      <c r="T1134" s="125"/>
      <c r="U1134" s="297"/>
      <c r="V1134" s="253">
        <f t="shared" si="25"/>
        <v>0</v>
      </c>
      <c r="W1134" s="348" t="str">
        <f>IF(板块成分!B1136="","",板块成分!B1136)</f>
        <v>1490.HK</v>
      </c>
      <c r="X1134" s="270" t="str">
        <f>[1]!s_info_name(W1134)</f>
        <v>车市科技</v>
      </c>
      <c r="Y1134" s="335" t="str">
        <f>IF($Y$3="申万一级行业",[1]!s_info_industry_sw_2021(W1134,公司分析!D$5,1),IF($Y$3="申万二级行业",[1]!s_info_industry_sw_2021(W1134,公司分析!D$5,2),IF($Y$3="申万三级行业",[1]!s_info_industry_sw_2021(W1134,公司分析!D$5,3),IF($Y$3="wind一级行业",[1]!s_info_industry_gics(W1134,1),IF($Y$3="wind二级行业",[1]!s_info_industry_gics(W1134,2),IF($Y$3="wind三级行业",[1]!s_info_industry_gics(W1134,3),IF($Y$3="wind四级行业",[1]!s_info_industry_gics(W1134,4),IF($Y$3="证监会门类行业",[1]!s_info_industry_csrc12_n(W1134,公司分析!D$5,1),""))))))))</f>
        <v>广告</v>
      </c>
      <c r="Z1134" s="298" t="str">
        <f>IF(Y1134=行业比较!$E$6,ROW(),"")</f>
        <v/>
      </c>
      <c r="AA1134" s="125"/>
      <c r="AB1134" s="125"/>
      <c r="AC1134" s="125"/>
      <c r="AD1134" s="125"/>
      <c r="AE1134" s="125"/>
      <c r="AF1134" s="125"/>
      <c r="AG1134" s="125"/>
      <c r="AH1134" s="125"/>
      <c r="AI1134" s="125"/>
      <c r="AJ1134" s="125"/>
      <c r="AK1134" s="125"/>
      <c r="AL1134" s="125"/>
      <c r="AM1134" s="125"/>
      <c r="AN1134" s="125"/>
      <c r="AO1134" s="125"/>
      <c r="AP1134" s="125"/>
    </row>
    <row r="1135" spans="2:42" x14ac:dyDescent="0.35">
      <c r="B1135" s="125"/>
      <c r="C1135" s="125"/>
      <c r="D1135" s="125"/>
      <c r="E1135" s="125"/>
      <c r="F1135" s="125"/>
      <c r="G1135" s="125"/>
      <c r="H1135" s="125"/>
      <c r="I1135" s="269"/>
      <c r="J1135" s="134"/>
      <c r="K1135" s="134"/>
      <c r="L1135" s="134"/>
      <c r="M1135" s="134"/>
      <c r="N1135" s="286"/>
      <c r="O1135" s="286"/>
      <c r="P1135" s="125"/>
      <c r="Q1135" s="125"/>
      <c r="R1135" s="125"/>
      <c r="S1135" s="125"/>
      <c r="T1135" s="125"/>
      <c r="U1135" s="297"/>
      <c r="V1135" s="253">
        <f t="shared" si="25"/>
        <v>0</v>
      </c>
      <c r="W1135" s="348" t="str">
        <f>IF(板块成分!B1137="","",板块成分!B1137)</f>
        <v>1495.HK</v>
      </c>
      <c r="X1135" s="270" t="str">
        <f>[1]!s_info_name(W1135)</f>
        <v>集一控股</v>
      </c>
      <c r="Y1135" s="335" t="str">
        <f>IF($Y$3="申万一级行业",[1]!s_info_industry_sw_2021(W1135,公司分析!D$5,1),IF($Y$3="申万二级行业",[1]!s_info_industry_sw_2021(W1135,公司分析!D$5,2),IF($Y$3="申万三级行业",[1]!s_info_industry_sw_2021(W1135,公司分析!D$5,3),IF($Y$3="wind一级行业",[1]!s_info_industry_gics(W1135,1),IF($Y$3="wind二级行业",[1]!s_info_industry_gics(W1135,2),IF($Y$3="wind三级行业",[1]!s_info_industry_gics(W1135,3),IF($Y$3="wind四级行业",[1]!s_info_industry_gics(W1135,4),IF($Y$3="证监会门类行业",[1]!s_info_industry_csrc12_n(W1135,公司分析!D$5,1),""))))))))</f>
        <v>家庭装潢零售</v>
      </c>
      <c r="Z1135" s="298" t="str">
        <f>IF(Y1135=行业比较!$E$6,ROW(),"")</f>
        <v/>
      </c>
      <c r="AA1135" s="125"/>
      <c r="AB1135" s="125"/>
      <c r="AC1135" s="125"/>
      <c r="AD1135" s="125"/>
      <c r="AE1135" s="125"/>
      <c r="AF1135" s="125"/>
      <c r="AG1135" s="125"/>
      <c r="AH1135" s="125"/>
      <c r="AI1135" s="125"/>
      <c r="AJ1135" s="125"/>
      <c r="AK1135" s="125"/>
      <c r="AL1135" s="125"/>
      <c r="AM1135" s="125"/>
      <c r="AN1135" s="125"/>
      <c r="AO1135" s="125"/>
      <c r="AP1135" s="125"/>
    </row>
    <row r="1136" spans="2:42" x14ac:dyDescent="0.35">
      <c r="B1136" s="125"/>
      <c r="C1136" s="125"/>
      <c r="D1136" s="125"/>
      <c r="E1136" s="125"/>
      <c r="F1136" s="125"/>
      <c r="G1136" s="125"/>
      <c r="H1136" s="125"/>
      <c r="I1136" s="269"/>
      <c r="J1136" s="134"/>
      <c r="K1136" s="134"/>
      <c r="L1136" s="134"/>
      <c r="M1136" s="134"/>
      <c r="N1136" s="286"/>
      <c r="O1136" s="286"/>
      <c r="P1136" s="125"/>
      <c r="Q1136" s="125"/>
      <c r="R1136" s="125"/>
      <c r="S1136" s="125"/>
      <c r="T1136" s="125"/>
      <c r="U1136" s="297"/>
      <c r="V1136" s="253">
        <f t="shared" si="25"/>
        <v>0</v>
      </c>
      <c r="W1136" s="348" t="str">
        <f>IF(板块成分!B1138="","",板块成分!B1138)</f>
        <v>1496.HK</v>
      </c>
      <c r="X1136" s="270" t="str">
        <f>[1]!s_info_name(W1136)</f>
        <v>亚积邦租赁</v>
      </c>
      <c r="Y1136" s="335" t="str">
        <f>IF($Y$3="申万一级行业",[1]!s_info_industry_sw_2021(W1136,公司分析!D$5,1),IF($Y$3="申万二级行业",[1]!s_info_industry_sw_2021(W1136,公司分析!D$5,2),IF($Y$3="申万三级行业",[1]!s_info_industry_sw_2021(W1136,公司分析!D$5,3),IF($Y$3="wind一级行业",[1]!s_info_industry_gics(W1136,1),IF($Y$3="wind二级行业",[1]!s_info_industry_gics(W1136,2),IF($Y$3="wind三级行业",[1]!s_info_industry_gics(W1136,3),IF($Y$3="wind四级行业",[1]!s_info_industry_gics(W1136,4),IF($Y$3="证监会门类行业",[1]!s_info_industry_csrc12_n(W1136,公司分析!D$5,1),""))))))))</f>
        <v>综合支持服务</v>
      </c>
      <c r="Z1136" s="298" t="str">
        <f>IF(Y1136=行业比较!$E$6,ROW(),"")</f>
        <v/>
      </c>
      <c r="AA1136" s="125"/>
      <c r="AB1136" s="125"/>
      <c r="AC1136" s="125"/>
      <c r="AD1136" s="125"/>
      <c r="AE1136" s="125"/>
      <c r="AF1136" s="125"/>
      <c r="AG1136" s="125"/>
      <c r="AH1136" s="125"/>
      <c r="AI1136" s="125"/>
      <c r="AJ1136" s="125"/>
      <c r="AK1136" s="125"/>
      <c r="AL1136" s="125"/>
      <c r="AM1136" s="125"/>
      <c r="AN1136" s="125"/>
      <c r="AO1136" s="125"/>
      <c r="AP1136" s="125"/>
    </row>
    <row r="1137" spans="2:42" x14ac:dyDescent="0.35">
      <c r="B1137" s="125"/>
      <c r="C1137" s="125"/>
      <c r="D1137" s="125"/>
      <c r="E1137" s="125"/>
      <c r="F1137" s="125"/>
      <c r="G1137" s="125"/>
      <c r="H1137" s="125"/>
      <c r="I1137" s="269"/>
      <c r="J1137" s="134"/>
      <c r="K1137" s="134"/>
      <c r="L1137" s="134"/>
      <c r="M1137" s="134"/>
      <c r="N1137" s="286"/>
      <c r="O1137" s="286"/>
      <c r="P1137" s="125"/>
      <c r="Q1137" s="125"/>
      <c r="R1137" s="125"/>
      <c r="S1137" s="125"/>
      <c r="T1137" s="125"/>
      <c r="U1137" s="297"/>
      <c r="V1137" s="253">
        <f t="shared" si="25"/>
        <v>0</v>
      </c>
      <c r="W1137" s="348" t="str">
        <f>IF(板块成分!B1139="","",板块成分!B1139)</f>
        <v>1497.HK</v>
      </c>
      <c r="X1137" s="270" t="str">
        <f>[1]!s_info_name(W1137)</f>
        <v>燕之屋</v>
      </c>
      <c r="Y1137" s="335" t="str">
        <f>IF($Y$3="申万一级行业",[1]!s_info_industry_sw_2021(W1137,公司分析!D$5,1),IF($Y$3="申万二级行业",[1]!s_info_industry_sw_2021(W1137,公司分析!D$5,2),IF($Y$3="申万三级行业",[1]!s_info_industry_sw_2021(W1137,公司分析!D$5,3),IF($Y$3="wind一级行业",[1]!s_info_industry_gics(W1137,1),IF($Y$3="wind二级行业",[1]!s_info_industry_gics(W1137,2),IF($Y$3="wind三级行业",[1]!s_info_industry_gics(W1137,3),IF($Y$3="wind四级行业",[1]!s_info_industry_gics(W1137,4),IF($Y$3="证监会门类行业",[1]!s_info_industry_csrc12_n(W1137,公司分析!D$5,1),""))))))))</f>
        <v>食品零售</v>
      </c>
      <c r="Z1137" s="298" t="str">
        <f>IF(Y1137=行业比较!$E$6,ROW(),"")</f>
        <v/>
      </c>
      <c r="AA1137" s="125"/>
      <c r="AB1137" s="125"/>
      <c r="AC1137" s="125"/>
      <c r="AD1137" s="125"/>
      <c r="AE1137" s="125"/>
      <c r="AF1137" s="125"/>
      <c r="AG1137" s="125"/>
      <c r="AH1137" s="125"/>
      <c r="AI1137" s="125"/>
      <c r="AJ1137" s="125"/>
      <c r="AK1137" s="125"/>
      <c r="AL1137" s="125"/>
      <c r="AM1137" s="125"/>
      <c r="AN1137" s="125"/>
      <c r="AO1137" s="125"/>
      <c r="AP1137" s="125"/>
    </row>
    <row r="1138" spans="2:42" x14ac:dyDescent="0.35">
      <c r="B1138" s="125"/>
      <c r="C1138" s="125"/>
      <c r="D1138" s="125"/>
      <c r="E1138" s="125"/>
      <c r="F1138" s="125"/>
      <c r="G1138" s="125"/>
      <c r="H1138" s="125"/>
      <c r="I1138" s="269"/>
      <c r="J1138" s="134"/>
      <c r="K1138" s="134"/>
      <c r="L1138" s="134"/>
      <c r="M1138" s="134"/>
      <c r="N1138" s="286"/>
      <c r="O1138" s="286"/>
      <c r="P1138" s="125"/>
      <c r="Q1138" s="125"/>
      <c r="R1138" s="125"/>
      <c r="S1138" s="125"/>
      <c r="T1138" s="125"/>
      <c r="U1138" s="297"/>
      <c r="V1138" s="253">
        <f t="shared" si="25"/>
        <v>0</v>
      </c>
      <c r="W1138" s="348" t="str">
        <f>IF(板块成分!B1140="","",板块成分!B1140)</f>
        <v>1498.HK</v>
      </c>
      <c r="X1138" s="270" t="str">
        <f>[1]!s_info_name(W1138)</f>
        <v>培力农本方</v>
      </c>
      <c r="Y1138" s="335" t="str">
        <f>IF($Y$3="申万一级行业",[1]!s_info_industry_sw_2021(W1138,公司分析!D$5,1),IF($Y$3="申万二级行业",[1]!s_info_industry_sw_2021(W1138,公司分析!D$5,2),IF($Y$3="申万三级行业",[1]!s_info_industry_sw_2021(W1138,公司分析!D$5,3),IF($Y$3="wind一级行业",[1]!s_info_industry_gics(W1138,1),IF($Y$3="wind二级行业",[1]!s_info_industry_gics(W1138,2),IF($Y$3="wind三级行业",[1]!s_info_industry_gics(W1138,3),IF($Y$3="wind四级行业",[1]!s_info_industry_gics(W1138,4),IF($Y$3="证监会门类行业",[1]!s_info_industry_csrc12_n(W1138,公司分析!D$5,1),""))))))))</f>
        <v>中药</v>
      </c>
      <c r="Z1138" s="298" t="str">
        <f>IF(Y1138=行业比较!$E$6,ROW(),"")</f>
        <v/>
      </c>
      <c r="AA1138" s="125"/>
      <c r="AB1138" s="125"/>
      <c r="AC1138" s="125"/>
      <c r="AD1138" s="125"/>
      <c r="AE1138" s="125"/>
      <c r="AF1138" s="125"/>
      <c r="AG1138" s="125"/>
      <c r="AH1138" s="125"/>
      <c r="AI1138" s="125"/>
      <c r="AJ1138" s="125"/>
      <c r="AK1138" s="125"/>
      <c r="AL1138" s="125"/>
      <c r="AM1138" s="125"/>
      <c r="AN1138" s="125"/>
      <c r="AO1138" s="125"/>
      <c r="AP1138" s="125"/>
    </row>
    <row r="1139" spans="2:42" x14ac:dyDescent="0.35">
      <c r="B1139" s="125"/>
      <c r="C1139" s="125"/>
      <c r="D1139" s="125"/>
      <c r="E1139" s="125"/>
      <c r="F1139" s="125"/>
      <c r="G1139" s="125"/>
      <c r="H1139" s="125"/>
      <c r="I1139" s="269"/>
      <c r="J1139" s="134"/>
      <c r="K1139" s="134"/>
      <c r="L1139" s="134"/>
      <c r="M1139" s="134"/>
      <c r="N1139" s="286"/>
      <c r="O1139" s="286"/>
      <c r="P1139" s="125"/>
      <c r="Q1139" s="125"/>
      <c r="R1139" s="125"/>
      <c r="S1139" s="125"/>
      <c r="T1139" s="125"/>
      <c r="U1139" s="297"/>
      <c r="V1139" s="253">
        <f t="shared" si="25"/>
        <v>0</v>
      </c>
      <c r="W1139" s="348" t="str">
        <f>IF(板块成分!B1141="","",板块成分!B1141)</f>
        <v>1499.HK</v>
      </c>
      <c r="X1139" s="270" t="str">
        <f>[1]!s_info_name(W1139)</f>
        <v>欧科云链</v>
      </c>
      <c r="Y1139" s="335" t="str">
        <f>IF($Y$3="申万一级行业",[1]!s_info_industry_sw_2021(W1139,公司分析!D$5,1),IF($Y$3="申万二级行业",[1]!s_info_industry_sw_2021(W1139,公司分析!D$5,2),IF($Y$3="申万三级行业",[1]!s_info_industry_sw_2021(W1139,公司分析!D$5,3),IF($Y$3="wind一级行业",[1]!s_info_industry_gics(W1139,1),IF($Y$3="wind二级行业",[1]!s_info_industry_gics(W1139,2),IF($Y$3="wind三级行业",[1]!s_info_industry_gics(W1139,3),IF($Y$3="wind四级行业",[1]!s_info_industry_gics(W1139,4),IF($Y$3="证监会门类行业",[1]!s_info_industry_csrc12_n(W1139,公司分析!D$5,1),""))))))))</f>
        <v>建筑与工程</v>
      </c>
      <c r="Z1139" s="298" t="str">
        <f>IF(Y1139=行业比较!$E$6,ROW(),"")</f>
        <v/>
      </c>
      <c r="AA1139" s="125"/>
      <c r="AB1139" s="125"/>
      <c r="AC1139" s="125"/>
      <c r="AD1139" s="125"/>
      <c r="AE1139" s="125"/>
      <c r="AF1139" s="125"/>
      <c r="AG1139" s="125"/>
      <c r="AH1139" s="125"/>
      <c r="AI1139" s="125"/>
      <c r="AJ1139" s="125"/>
      <c r="AK1139" s="125"/>
      <c r="AL1139" s="125"/>
      <c r="AM1139" s="125"/>
      <c r="AN1139" s="125"/>
      <c r="AO1139" s="125"/>
      <c r="AP1139" s="125"/>
    </row>
    <row r="1140" spans="2:42" x14ac:dyDescent="0.35">
      <c r="B1140" s="125"/>
      <c r="C1140" s="125"/>
      <c r="D1140" s="125"/>
      <c r="E1140" s="125"/>
      <c r="F1140" s="125"/>
      <c r="G1140" s="125"/>
      <c r="H1140" s="125"/>
      <c r="I1140" s="269"/>
      <c r="J1140" s="134"/>
      <c r="K1140" s="134"/>
      <c r="L1140" s="134"/>
      <c r="M1140" s="134"/>
      <c r="N1140" s="286"/>
      <c r="O1140" s="286"/>
      <c r="P1140" s="125"/>
      <c r="Q1140" s="125"/>
      <c r="R1140" s="125"/>
      <c r="S1140" s="125"/>
      <c r="T1140" s="125"/>
      <c r="U1140" s="297"/>
      <c r="V1140" s="253">
        <f t="shared" si="25"/>
        <v>0</v>
      </c>
      <c r="W1140" s="348" t="str">
        <f>IF(板块成分!B1142="","",板块成分!B1142)</f>
        <v>1500.HK</v>
      </c>
      <c r="X1140" s="270" t="str">
        <f>[1]!s_info_name(W1140)</f>
        <v>现恒建筑</v>
      </c>
      <c r="Y1140" s="335" t="str">
        <f>IF($Y$3="申万一级行业",[1]!s_info_industry_sw_2021(W1140,公司分析!D$5,1),IF($Y$3="申万二级行业",[1]!s_info_industry_sw_2021(W1140,公司分析!D$5,2),IF($Y$3="申万三级行业",[1]!s_info_industry_sw_2021(W1140,公司分析!D$5,3),IF($Y$3="wind一级行业",[1]!s_info_industry_gics(W1140,1),IF($Y$3="wind二级行业",[1]!s_info_industry_gics(W1140,2),IF($Y$3="wind三级行业",[1]!s_info_industry_gics(W1140,3),IF($Y$3="wind四级行业",[1]!s_info_industry_gics(W1140,4),IF($Y$3="证监会门类行业",[1]!s_info_industry_csrc12_n(W1140,公司分析!D$5,1),""))))))))</f>
        <v>建筑与工程</v>
      </c>
      <c r="Z1140" s="298" t="str">
        <f>IF(Y1140=行业比较!$E$6,ROW(),"")</f>
        <v/>
      </c>
      <c r="AA1140" s="125"/>
      <c r="AB1140" s="125"/>
      <c r="AC1140" s="125"/>
      <c r="AD1140" s="125"/>
      <c r="AE1140" s="125"/>
      <c r="AF1140" s="125"/>
      <c r="AG1140" s="125"/>
      <c r="AH1140" s="125"/>
      <c r="AI1140" s="125"/>
      <c r="AJ1140" s="125"/>
      <c r="AK1140" s="125"/>
      <c r="AL1140" s="125"/>
      <c r="AM1140" s="125"/>
      <c r="AN1140" s="125"/>
      <c r="AO1140" s="125"/>
      <c r="AP1140" s="125"/>
    </row>
    <row r="1141" spans="2:42" x14ac:dyDescent="0.35">
      <c r="B1141" s="125"/>
      <c r="C1141" s="125"/>
      <c r="D1141" s="125"/>
      <c r="E1141" s="125"/>
      <c r="F1141" s="125"/>
      <c r="G1141" s="125"/>
      <c r="H1141" s="125"/>
      <c r="I1141" s="269"/>
      <c r="J1141" s="134"/>
      <c r="K1141" s="134"/>
      <c r="L1141" s="134"/>
      <c r="M1141" s="134"/>
      <c r="N1141" s="286"/>
      <c r="O1141" s="286"/>
      <c r="P1141" s="125"/>
      <c r="Q1141" s="125"/>
      <c r="R1141" s="125"/>
      <c r="S1141" s="125"/>
      <c r="T1141" s="125"/>
      <c r="U1141" s="297"/>
      <c r="V1141" s="253">
        <f t="shared" si="25"/>
        <v>0</v>
      </c>
      <c r="W1141" s="348" t="str">
        <f>IF(板块成分!B1143="","",板块成分!B1143)</f>
        <v>1501.HK</v>
      </c>
      <c r="X1141" s="270" t="str">
        <f>[1]!s_info_name(W1141)</f>
        <v>瑛泰医疗</v>
      </c>
      <c r="Y1141" s="335" t="str">
        <f>IF($Y$3="申万一级行业",[1]!s_info_industry_sw_2021(W1141,公司分析!D$5,1),IF($Y$3="申万二级行业",[1]!s_info_industry_sw_2021(W1141,公司分析!D$5,2),IF($Y$3="申万三级行业",[1]!s_info_industry_sw_2021(W1141,公司分析!D$5,3),IF($Y$3="wind一级行业",[1]!s_info_industry_gics(W1141,1),IF($Y$3="wind二级行业",[1]!s_info_industry_gics(W1141,2),IF($Y$3="wind三级行业",[1]!s_info_industry_gics(W1141,3),IF($Y$3="wind四级行业",[1]!s_info_industry_gics(W1141,4),IF($Y$3="证监会门类行业",[1]!s_info_industry_csrc12_n(W1141,公司分析!D$5,1),""))))))))</f>
        <v>医疗保健设备</v>
      </c>
      <c r="Z1141" s="298" t="str">
        <f>IF(Y1141=行业比较!$E$6,ROW(),"")</f>
        <v/>
      </c>
      <c r="AA1141" s="125"/>
      <c r="AB1141" s="125"/>
      <c r="AC1141" s="125"/>
      <c r="AD1141" s="125"/>
      <c r="AE1141" s="125"/>
      <c r="AF1141" s="125"/>
      <c r="AG1141" s="125"/>
      <c r="AH1141" s="125"/>
      <c r="AI1141" s="125"/>
      <c r="AJ1141" s="125"/>
      <c r="AK1141" s="125"/>
      <c r="AL1141" s="125"/>
      <c r="AM1141" s="125"/>
      <c r="AN1141" s="125"/>
      <c r="AO1141" s="125"/>
      <c r="AP1141" s="125"/>
    </row>
    <row r="1142" spans="2:42" x14ac:dyDescent="0.35">
      <c r="B1142" s="125"/>
      <c r="C1142" s="125"/>
      <c r="D1142" s="125"/>
      <c r="E1142" s="125"/>
      <c r="F1142" s="125"/>
      <c r="G1142" s="125"/>
      <c r="H1142" s="125"/>
      <c r="I1142" s="269"/>
      <c r="J1142" s="134"/>
      <c r="K1142" s="134"/>
      <c r="L1142" s="134"/>
      <c r="M1142" s="134"/>
      <c r="N1142" s="286"/>
      <c r="O1142" s="286"/>
      <c r="P1142" s="125"/>
      <c r="Q1142" s="125"/>
      <c r="R1142" s="125"/>
      <c r="S1142" s="125"/>
      <c r="T1142" s="125"/>
      <c r="U1142" s="297"/>
      <c r="V1142" s="253">
        <f t="shared" si="25"/>
        <v>0</v>
      </c>
      <c r="W1142" s="348" t="str">
        <f>IF(板块成分!B1144="","",板块成分!B1144)</f>
        <v>1502.HK</v>
      </c>
      <c r="X1142" s="270" t="str">
        <f>[1]!s_info_name(W1142)</f>
        <v>金融街物业</v>
      </c>
      <c r="Y1142" s="335" t="str">
        <f>IF($Y$3="申万一级行业",[1]!s_info_industry_sw_2021(W1142,公司分析!D$5,1),IF($Y$3="申万二级行业",[1]!s_info_industry_sw_2021(W1142,公司分析!D$5,2),IF($Y$3="申万三级行业",[1]!s_info_industry_sw_2021(W1142,公司分析!D$5,3),IF($Y$3="wind一级行业",[1]!s_info_industry_gics(W1142,1),IF($Y$3="wind二级行业",[1]!s_info_industry_gics(W1142,2),IF($Y$3="wind三级行业",[1]!s_info_industry_gics(W1142,3),IF($Y$3="wind四级行业",[1]!s_info_industry_gics(W1142,4),IF($Y$3="证监会门类行业",[1]!s_info_industry_csrc12_n(W1142,公司分析!D$5,1),""))))))))</f>
        <v>房地产服务</v>
      </c>
      <c r="Z1142" s="298" t="str">
        <f>IF(Y1142=行业比较!$E$6,ROW(),"")</f>
        <v/>
      </c>
      <c r="AA1142" s="125"/>
      <c r="AB1142" s="125"/>
      <c r="AC1142" s="125"/>
      <c r="AD1142" s="125"/>
      <c r="AE1142" s="125"/>
      <c r="AF1142" s="125"/>
      <c r="AG1142" s="125"/>
      <c r="AH1142" s="125"/>
      <c r="AI1142" s="125"/>
      <c r="AJ1142" s="125"/>
      <c r="AK1142" s="125"/>
      <c r="AL1142" s="125"/>
      <c r="AM1142" s="125"/>
      <c r="AN1142" s="125"/>
      <c r="AO1142" s="125"/>
      <c r="AP1142" s="125"/>
    </row>
    <row r="1143" spans="2:42" x14ac:dyDescent="0.35">
      <c r="B1143" s="125"/>
      <c r="C1143" s="125"/>
      <c r="D1143" s="125"/>
      <c r="E1143" s="125"/>
      <c r="F1143" s="125"/>
      <c r="G1143" s="125"/>
      <c r="H1143" s="125"/>
      <c r="I1143" s="269"/>
      <c r="J1143" s="134"/>
      <c r="K1143" s="134"/>
      <c r="L1143" s="134"/>
      <c r="M1143" s="134"/>
      <c r="N1143" s="286"/>
      <c r="O1143" s="286"/>
      <c r="P1143" s="125"/>
      <c r="Q1143" s="125"/>
      <c r="R1143" s="125"/>
      <c r="S1143" s="125"/>
      <c r="T1143" s="125"/>
      <c r="U1143" s="297"/>
      <c r="V1143" s="253">
        <f t="shared" si="25"/>
        <v>0</v>
      </c>
      <c r="W1143" s="348" t="str">
        <f>IF(板块成分!B1145="","",板块成分!B1145)</f>
        <v>1503.HK</v>
      </c>
      <c r="X1143" s="270" t="str">
        <f>[1]!s_info_name(W1143)</f>
        <v>招商局商业房托</v>
      </c>
      <c r="Y1143" s="335" t="str">
        <f>IF($Y$3="申万一级行业",[1]!s_info_industry_sw_2021(W1143,公司分析!D$5,1),IF($Y$3="申万二级行业",[1]!s_info_industry_sw_2021(W1143,公司分析!D$5,2),IF($Y$3="申万三级行业",[1]!s_info_industry_sw_2021(W1143,公司分析!D$5,3),IF($Y$3="wind一级行业",[1]!s_info_industry_gics(W1143,1),IF($Y$3="wind二级行业",[1]!s_info_industry_gics(W1143,2),IF($Y$3="wind三级行业",[1]!s_info_industry_gics(W1143,3),IF($Y$3="wind四级行业",[1]!s_info_industry_gics(W1143,4),IF($Y$3="证监会门类行业",[1]!s_info_industry_csrc12_n(W1143,公司分析!D$5,1),""))))))))</f>
        <v>多样化房地产投资信托</v>
      </c>
      <c r="Z1143" s="298" t="str">
        <f>IF(Y1143=行业比较!$E$6,ROW(),"")</f>
        <v/>
      </c>
      <c r="AA1143" s="125"/>
      <c r="AB1143" s="125"/>
      <c r="AC1143" s="125"/>
      <c r="AD1143" s="125"/>
      <c r="AE1143" s="125"/>
      <c r="AF1143" s="125"/>
      <c r="AG1143" s="125"/>
      <c r="AH1143" s="125"/>
      <c r="AI1143" s="125"/>
      <c r="AJ1143" s="125"/>
      <c r="AK1143" s="125"/>
      <c r="AL1143" s="125"/>
      <c r="AM1143" s="125"/>
      <c r="AN1143" s="125"/>
      <c r="AO1143" s="125"/>
      <c r="AP1143" s="125"/>
    </row>
    <row r="1144" spans="2:42" x14ac:dyDescent="0.35">
      <c r="B1144" s="125"/>
      <c r="C1144" s="125"/>
      <c r="D1144" s="125"/>
      <c r="E1144" s="125"/>
      <c r="F1144" s="125"/>
      <c r="G1144" s="125"/>
      <c r="H1144" s="125"/>
      <c r="I1144" s="269"/>
      <c r="J1144" s="134"/>
      <c r="K1144" s="134"/>
      <c r="L1144" s="134"/>
      <c r="M1144" s="134"/>
      <c r="N1144" s="286"/>
      <c r="O1144" s="286"/>
      <c r="P1144" s="125"/>
      <c r="Q1144" s="125"/>
      <c r="R1144" s="125"/>
      <c r="S1144" s="125"/>
      <c r="T1144" s="125"/>
      <c r="U1144" s="297"/>
      <c r="V1144" s="253">
        <f t="shared" si="25"/>
        <v>0</v>
      </c>
      <c r="W1144" s="348" t="str">
        <f>IF(板块成分!B1146="","",板块成分!B1146)</f>
        <v>1508.HK</v>
      </c>
      <c r="X1144" s="270" t="str">
        <f>[1]!s_info_name(W1144)</f>
        <v>中国再保险</v>
      </c>
      <c r="Y1144" s="335" t="str">
        <f>IF($Y$3="申万一级行业",[1]!s_info_industry_sw_2021(W1144,公司分析!D$5,1),IF($Y$3="申万二级行业",[1]!s_info_industry_sw_2021(W1144,公司分析!D$5,2),IF($Y$3="申万三级行业",[1]!s_info_industry_sw_2021(W1144,公司分析!D$5,3),IF($Y$3="wind一级行业",[1]!s_info_industry_gics(W1144,1),IF($Y$3="wind二级行业",[1]!s_info_industry_gics(W1144,2),IF($Y$3="wind三级行业",[1]!s_info_industry_gics(W1144,3),IF($Y$3="wind四级行业",[1]!s_info_industry_gics(W1144,4),IF($Y$3="证监会门类行业",[1]!s_info_industry_csrc12_n(W1144,公司分析!D$5,1),""))))))))</f>
        <v>再保险</v>
      </c>
      <c r="Z1144" s="298" t="str">
        <f>IF(Y1144=行业比较!$E$6,ROW(),"")</f>
        <v/>
      </c>
      <c r="AA1144" s="125"/>
      <c r="AB1144" s="125"/>
      <c r="AC1144" s="125"/>
      <c r="AD1144" s="125"/>
      <c r="AE1144" s="125"/>
      <c r="AF1144" s="125"/>
      <c r="AG1144" s="125"/>
      <c r="AH1144" s="125"/>
      <c r="AI1144" s="125"/>
      <c r="AJ1144" s="125"/>
      <c r="AK1144" s="125"/>
      <c r="AL1144" s="125"/>
      <c r="AM1144" s="125"/>
      <c r="AN1144" s="125"/>
      <c r="AO1144" s="125"/>
      <c r="AP1144" s="125"/>
    </row>
    <row r="1145" spans="2:42" x14ac:dyDescent="0.35">
      <c r="B1145" s="125"/>
      <c r="C1145" s="125"/>
      <c r="D1145" s="125"/>
      <c r="E1145" s="125"/>
      <c r="F1145" s="125"/>
      <c r="G1145" s="125"/>
      <c r="H1145" s="125"/>
      <c r="I1145" s="269"/>
      <c r="J1145" s="134"/>
      <c r="K1145" s="134"/>
      <c r="L1145" s="134"/>
      <c r="M1145" s="134"/>
      <c r="N1145" s="286"/>
      <c r="O1145" s="286"/>
      <c r="P1145" s="125"/>
      <c r="Q1145" s="125"/>
      <c r="R1145" s="125"/>
      <c r="S1145" s="125"/>
      <c r="T1145" s="125"/>
      <c r="U1145" s="297"/>
      <c r="V1145" s="253">
        <f t="shared" si="25"/>
        <v>0</v>
      </c>
      <c r="W1145" s="348" t="str">
        <f>IF(板块成分!B1147="","",板块成分!B1147)</f>
        <v>1513.HK</v>
      </c>
      <c r="X1145" s="270" t="str">
        <f>[1]!s_info_name(W1145)</f>
        <v>丽珠医药</v>
      </c>
      <c r="Y1145" s="335" t="str">
        <f>IF($Y$3="申万一级行业",[1]!s_info_industry_sw_2021(W1145,公司分析!D$5,1),IF($Y$3="申万二级行业",[1]!s_info_industry_sw_2021(W1145,公司分析!D$5,2),IF($Y$3="申万三级行业",[1]!s_info_industry_sw_2021(W1145,公司分析!D$5,3),IF($Y$3="wind一级行业",[1]!s_info_industry_gics(W1145,1),IF($Y$3="wind二级行业",[1]!s_info_industry_gics(W1145,2),IF($Y$3="wind三级行业",[1]!s_info_industry_gics(W1145,3),IF($Y$3="wind四级行业",[1]!s_info_industry_gics(W1145,4),IF($Y$3="证监会门类行业",[1]!s_info_industry_csrc12_n(W1145,公司分析!D$5,1),""))))))))</f>
        <v>西药</v>
      </c>
      <c r="Z1145" s="298" t="str">
        <f>IF(Y1145=行业比较!$E$6,ROW(),"")</f>
        <v/>
      </c>
      <c r="AA1145" s="125"/>
      <c r="AB1145" s="125"/>
      <c r="AC1145" s="125"/>
      <c r="AD1145" s="125"/>
      <c r="AE1145" s="125"/>
      <c r="AF1145" s="125"/>
      <c r="AG1145" s="125"/>
      <c r="AH1145" s="125"/>
      <c r="AI1145" s="125"/>
      <c r="AJ1145" s="125"/>
      <c r="AK1145" s="125"/>
      <c r="AL1145" s="125"/>
      <c r="AM1145" s="125"/>
      <c r="AN1145" s="125"/>
      <c r="AO1145" s="125"/>
      <c r="AP1145" s="125"/>
    </row>
    <row r="1146" spans="2:42" x14ac:dyDescent="0.35">
      <c r="B1146" s="125"/>
      <c r="C1146" s="125"/>
      <c r="D1146" s="125"/>
      <c r="E1146" s="125"/>
      <c r="F1146" s="125"/>
      <c r="G1146" s="125"/>
      <c r="H1146" s="125"/>
      <c r="I1146" s="269"/>
      <c r="J1146" s="134"/>
      <c r="K1146" s="134"/>
      <c r="L1146" s="134"/>
      <c r="M1146" s="134"/>
      <c r="N1146" s="286"/>
      <c r="O1146" s="286"/>
      <c r="P1146" s="125"/>
      <c r="Q1146" s="125"/>
      <c r="R1146" s="125"/>
      <c r="S1146" s="125"/>
      <c r="T1146" s="125"/>
      <c r="U1146" s="297"/>
      <c r="V1146" s="253">
        <f t="shared" si="25"/>
        <v>0</v>
      </c>
      <c r="W1146" s="348" t="str">
        <f>IF(板块成分!B1148="","",板块成分!B1148)</f>
        <v>1515.HK</v>
      </c>
      <c r="X1146" s="270" t="str">
        <f>[1]!s_info_name(W1146)</f>
        <v>华润医疗</v>
      </c>
      <c r="Y1146" s="335" t="str">
        <f>IF($Y$3="申万一级行业",[1]!s_info_industry_sw_2021(W1146,公司分析!D$5,1),IF($Y$3="申万二级行业",[1]!s_info_industry_sw_2021(W1146,公司分析!D$5,2),IF($Y$3="申万三级行业",[1]!s_info_industry_sw_2021(W1146,公司分析!D$5,3),IF($Y$3="wind一级行业",[1]!s_info_industry_gics(W1146,1),IF($Y$3="wind二级行业",[1]!s_info_industry_gics(W1146,2),IF($Y$3="wind三级行业",[1]!s_info_industry_gics(W1146,3),IF($Y$3="wind四级行业",[1]!s_info_industry_gics(W1146,4),IF($Y$3="证监会门类行业",[1]!s_info_industry_csrc12_n(W1146,公司分析!D$5,1),""))))))))</f>
        <v>保健护理设施</v>
      </c>
      <c r="Z1146" s="298" t="str">
        <f>IF(Y1146=行业比较!$E$6,ROW(),"")</f>
        <v/>
      </c>
      <c r="AA1146" s="125"/>
      <c r="AB1146" s="125"/>
      <c r="AC1146" s="125"/>
      <c r="AD1146" s="125"/>
      <c r="AE1146" s="125"/>
      <c r="AF1146" s="125"/>
      <c r="AG1146" s="125"/>
      <c r="AH1146" s="125"/>
      <c r="AI1146" s="125"/>
      <c r="AJ1146" s="125"/>
      <c r="AK1146" s="125"/>
      <c r="AL1146" s="125"/>
      <c r="AM1146" s="125"/>
      <c r="AN1146" s="125"/>
      <c r="AO1146" s="125"/>
      <c r="AP1146" s="125"/>
    </row>
    <row r="1147" spans="2:42" x14ac:dyDescent="0.35">
      <c r="B1147" s="125"/>
      <c r="C1147" s="125"/>
      <c r="D1147" s="125"/>
      <c r="E1147" s="125"/>
      <c r="F1147" s="125"/>
      <c r="G1147" s="125"/>
      <c r="H1147" s="125"/>
      <c r="I1147" s="269"/>
      <c r="J1147" s="134"/>
      <c r="K1147" s="134"/>
      <c r="L1147" s="134"/>
      <c r="M1147" s="134"/>
      <c r="N1147" s="286"/>
      <c r="O1147" s="286"/>
      <c r="P1147" s="125"/>
      <c r="Q1147" s="125"/>
      <c r="R1147" s="125"/>
      <c r="S1147" s="125"/>
      <c r="T1147" s="125"/>
      <c r="U1147" s="297"/>
      <c r="V1147" s="253">
        <f t="shared" si="25"/>
        <v>0</v>
      </c>
      <c r="W1147" s="348" t="str">
        <f>IF(板块成分!B1149="","",板块成分!B1149)</f>
        <v>1516.HK</v>
      </c>
      <c r="X1147" s="270" t="str">
        <f>[1]!s_info_name(W1147)</f>
        <v>融创服务</v>
      </c>
      <c r="Y1147" s="335" t="str">
        <f>IF($Y$3="申万一级行业",[1]!s_info_industry_sw_2021(W1147,公司分析!D$5,1),IF($Y$3="申万二级行业",[1]!s_info_industry_sw_2021(W1147,公司分析!D$5,2),IF($Y$3="申万三级行业",[1]!s_info_industry_sw_2021(W1147,公司分析!D$5,3),IF($Y$3="wind一级行业",[1]!s_info_industry_gics(W1147,1),IF($Y$3="wind二级行业",[1]!s_info_industry_gics(W1147,2),IF($Y$3="wind三级行业",[1]!s_info_industry_gics(W1147,3),IF($Y$3="wind四级行业",[1]!s_info_industry_gics(W1147,4),IF($Y$3="证监会门类行业",[1]!s_info_industry_csrc12_n(W1147,公司分析!D$5,1),""))))))))</f>
        <v>房地产经营公司</v>
      </c>
      <c r="Z1147" s="298" t="str">
        <f>IF(Y1147=行业比较!$E$6,ROW(),"")</f>
        <v/>
      </c>
      <c r="AA1147" s="125"/>
      <c r="AB1147" s="125"/>
      <c r="AC1147" s="125"/>
      <c r="AD1147" s="125"/>
      <c r="AE1147" s="125"/>
      <c r="AF1147" s="125"/>
      <c r="AG1147" s="125"/>
      <c r="AH1147" s="125"/>
      <c r="AI1147" s="125"/>
      <c r="AJ1147" s="125"/>
      <c r="AK1147" s="125"/>
      <c r="AL1147" s="125"/>
      <c r="AM1147" s="125"/>
      <c r="AN1147" s="125"/>
      <c r="AO1147" s="125"/>
      <c r="AP1147" s="125"/>
    </row>
    <row r="1148" spans="2:42" x14ac:dyDescent="0.35">
      <c r="B1148" s="125"/>
      <c r="C1148" s="125"/>
      <c r="D1148" s="125"/>
      <c r="E1148" s="125"/>
      <c r="F1148" s="125"/>
      <c r="G1148" s="125"/>
      <c r="H1148" s="125"/>
      <c r="I1148" s="269"/>
      <c r="J1148" s="134"/>
      <c r="K1148" s="134"/>
      <c r="L1148" s="134"/>
      <c r="M1148" s="134"/>
      <c r="N1148" s="286"/>
      <c r="O1148" s="286"/>
      <c r="P1148" s="125"/>
      <c r="Q1148" s="125"/>
      <c r="R1148" s="125"/>
      <c r="S1148" s="125"/>
      <c r="T1148" s="125"/>
      <c r="U1148" s="297"/>
      <c r="V1148" s="253">
        <f t="shared" si="25"/>
        <v>0</v>
      </c>
      <c r="W1148" s="348" t="str">
        <f>IF(板块成分!B1150="","",板块成分!B1150)</f>
        <v>1518.HK</v>
      </c>
      <c r="X1148" s="270" t="str">
        <f>[1]!s_info_name(W1148)</f>
        <v>新世纪医疗</v>
      </c>
      <c r="Y1148" s="335" t="str">
        <f>IF($Y$3="申万一级行业",[1]!s_info_industry_sw_2021(W1148,公司分析!D$5,1),IF($Y$3="申万二级行业",[1]!s_info_industry_sw_2021(W1148,公司分析!D$5,2),IF($Y$3="申万三级行业",[1]!s_info_industry_sw_2021(W1148,公司分析!D$5,3),IF($Y$3="wind一级行业",[1]!s_info_industry_gics(W1148,1),IF($Y$3="wind二级行业",[1]!s_info_industry_gics(W1148,2),IF($Y$3="wind三级行业",[1]!s_info_industry_gics(W1148,3),IF($Y$3="wind四级行业",[1]!s_info_industry_gics(W1148,4),IF($Y$3="证监会门类行业",[1]!s_info_industry_csrc12_n(W1148,公司分析!D$5,1),""))))))))</f>
        <v>保健护理设施</v>
      </c>
      <c r="Z1148" s="298" t="str">
        <f>IF(Y1148=行业比较!$E$6,ROW(),"")</f>
        <v/>
      </c>
      <c r="AA1148" s="125"/>
      <c r="AB1148" s="125"/>
      <c r="AC1148" s="125"/>
      <c r="AD1148" s="125"/>
      <c r="AE1148" s="125"/>
      <c r="AF1148" s="125"/>
      <c r="AG1148" s="125"/>
      <c r="AH1148" s="125"/>
      <c r="AI1148" s="125"/>
      <c r="AJ1148" s="125"/>
      <c r="AK1148" s="125"/>
      <c r="AL1148" s="125"/>
      <c r="AM1148" s="125"/>
      <c r="AN1148" s="125"/>
      <c r="AO1148" s="125"/>
      <c r="AP1148" s="125"/>
    </row>
    <row r="1149" spans="2:42" x14ac:dyDescent="0.35">
      <c r="B1149" s="125"/>
      <c r="C1149" s="125"/>
      <c r="D1149" s="125"/>
      <c r="E1149" s="125"/>
      <c r="F1149" s="125"/>
      <c r="G1149" s="125"/>
      <c r="H1149" s="125"/>
      <c r="I1149" s="269"/>
      <c r="J1149" s="134"/>
      <c r="K1149" s="134"/>
      <c r="L1149" s="134"/>
      <c r="M1149" s="134"/>
      <c r="N1149" s="286"/>
      <c r="O1149" s="286"/>
      <c r="P1149" s="125"/>
      <c r="Q1149" s="125"/>
      <c r="R1149" s="125"/>
      <c r="S1149" s="125"/>
      <c r="T1149" s="125"/>
      <c r="U1149" s="297"/>
      <c r="V1149" s="253">
        <f t="shared" si="25"/>
        <v>0</v>
      </c>
      <c r="W1149" s="348" t="str">
        <f>IF(板块成分!B1151="","",板块成分!B1151)</f>
        <v>1519.HK</v>
      </c>
      <c r="X1149" s="270" t="str">
        <f>[1]!s_info_name(W1149)</f>
        <v>极兔速递-W</v>
      </c>
      <c r="Y1149" s="335" t="str">
        <f>IF($Y$3="申万一级行业",[1]!s_info_industry_sw_2021(W1149,公司分析!D$5,1),IF($Y$3="申万二级行业",[1]!s_info_industry_sw_2021(W1149,公司分析!D$5,2),IF($Y$3="申万三级行业",[1]!s_info_industry_sw_2021(W1149,公司分析!D$5,3),IF($Y$3="wind一级行业",[1]!s_info_industry_gics(W1149,1),IF($Y$3="wind二级行业",[1]!s_info_industry_gics(W1149,2),IF($Y$3="wind三级行业",[1]!s_info_industry_gics(W1149,3),IF($Y$3="wind四级行业",[1]!s_info_industry_gics(W1149,4),IF($Y$3="证监会门类行业",[1]!s_info_industry_csrc12_n(W1149,公司分析!D$5,1),""))))))))</f>
        <v>航空货运与物流</v>
      </c>
      <c r="Z1149" s="298" t="str">
        <f>IF(Y1149=行业比较!$E$6,ROW(),"")</f>
        <v/>
      </c>
      <c r="AA1149" s="125"/>
      <c r="AB1149" s="125"/>
      <c r="AC1149" s="125"/>
      <c r="AD1149" s="125"/>
      <c r="AE1149" s="125"/>
      <c r="AF1149" s="125"/>
      <c r="AG1149" s="125"/>
      <c r="AH1149" s="125"/>
      <c r="AI1149" s="125"/>
      <c r="AJ1149" s="125"/>
      <c r="AK1149" s="125"/>
      <c r="AL1149" s="125"/>
      <c r="AM1149" s="125"/>
      <c r="AN1149" s="125"/>
      <c r="AO1149" s="125"/>
      <c r="AP1149" s="125"/>
    </row>
    <row r="1150" spans="2:42" x14ac:dyDescent="0.35">
      <c r="B1150" s="125"/>
      <c r="C1150" s="125"/>
      <c r="D1150" s="125"/>
      <c r="E1150" s="125"/>
      <c r="F1150" s="125"/>
      <c r="G1150" s="125"/>
      <c r="H1150" s="125"/>
      <c r="I1150" s="269"/>
      <c r="J1150" s="134"/>
      <c r="K1150" s="134"/>
      <c r="L1150" s="134"/>
      <c r="M1150" s="134"/>
      <c r="N1150" s="286"/>
      <c r="O1150" s="286"/>
      <c r="P1150" s="125"/>
      <c r="Q1150" s="125"/>
      <c r="R1150" s="125"/>
      <c r="S1150" s="125"/>
      <c r="T1150" s="125"/>
      <c r="U1150" s="297"/>
      <c r="V1150" s="253">
        <f t="shared" si="25"/>
        <v>0</v>
      </c>
      <c r="W1150" s="348" t="str">
        <f>IF(板块成分!B1152="","",板块成分!B1152)</f>
        <v>1520.HK</v>
      </c>
      <c r="X1150" s="270" t="str">
        <f>[1]!s_info_name(W1150)</f>
        <v>天机控股</v>
      </c>
      <c r="Y1150" s="335" t="str">
        <f>IF($Y$3="申万一级行业",[1]!s_info_industry_sw_2021(W1150,公司分析!D$5,1),IF($Y$3="申万二级行业",[1]!s_info_industry_sw_2021(W1150,公司分析!D$5,2),IF($Y$3="申万三级行业",[1]!s_info_industry_sw_2021(W1150,公司分析!D$5,3),IF($Y$3="wind一级行业",[1]!s_info_industry_gics(W1150,1),IF($Y$3="wind二级行业",[1]!s_info_industry_gics(W1150,2),IF($Y$3="wind三级行业",[1]!s_info_industry_gics(W1150,3),IF($Y$3="wind四级行业",[1]!s_info_industry_gics(W1150,4),IF($Y$3="证监会门类行业",[1]!s_info_industry_csrc12_n(W1150,公司分析!D$5,1),""))))))))</f>
        <v>服装、服饰与奢侈品</v>
      </c>
      <c r="Z1150" s="298" t="str">
        <f>IF(Y1150=行业比较!$E$6,ROW(),"")</f>
        <v/>
      </c>
      <c r="AA1150" s="125"/>
      <c r="AB1150" s="125"/>
      <c r="AC1150" s="125"/>
      <c r="AD1150" s="125"/>
      <c r="AE1150" s="125"/>
      <c r="AF1150" s="125"/>
      <c r="AG1150" s="125"/>
      <c r="AH1150" s="125"/>
      <c r="AI1150" s="125"/>
      <c r="AJ1150" s="125"/>
      <c r="AK1150" s="125"/>
      <c r="AL1150" s="125"/>
      <c r="AM1150" s="125"/>
      <c r="AN1150" s="125"/>
      <c r="AO1150" s="125"/>
      <c r="AP1150" s="125"/>
    </row>
    <row r="1151" spans="2:42" x14ac:dyDescent="0.35">
      <c r="B1151" s="125"/>
      <c r="C1151" s="125"/>
      <c r="D1151" s="125"/>
      <c r="E1151" s="125"/>
      <c r="F1151" s="125"/>
      <c r="G1151" s="125"/>
      <c r="H1151" s="125"/>
      <c r="I1151" s="269"/>
      <c r="J1151" s="134"/>
      <c r="K1151" s="134"/>
      <c r="L1151" s="134"/>
      <c r="M1151" s="134"/>
      <c r="N1151" s="286"/>
      <c r="O1151" s="286"/>
      <c r="P1151" s="125"/>
      <c r="Q1151" s="125"/>
      <c r="R1151" s="125"/>
      <c r="S1151" s="125"/>
      <c r="T1151" s="125"/>
      <c r="U1151" s="297"/>
      <c r="V1151" s="253">
        <f t="shared" si="25"/>
        <v>0</v>
      </c>
      <c r="W1151" s="348" t="str">
        <f>IF(板块成分!B1153="","",板块成分!B1153)</f>
        <v>1521.HK</v>
      </c>
      <c r="X1151" s="270" t="str">
        <f>[1]!s_info_name(W1151)</f>
        <v>方达控股</v>
      </c>
      <c r="Y1151" s="335" t="str">
        <f>IF($Y$3="申万一级行业",[1]!s_info_industry_sw_2021(W1151,公司分析!D$5,1),IF($Y$3="申万二级行业",[1]!s_info_industry_sw_2021(W1151,公司分析!D$5,2),IF($Y$3="申万三级行业",[1]!s_info_industry_sw_2021(W1151,公司分析!D$5,3),IF($Y$3="wind一级行业",[1]!s_info_industry_gics(W1151,1),IF($Y$3="wind二级行业",[1]!s_info_industry_gics(W1151,2),IF($Y$3="wind三级行业",[1]!s_info_industry_gics(W1151,3),IF($Y$3="wind四级行业",[1]!s_info_industry_gics(W1151,4),IF($Y$3="证监会门类行业",[1]!s_info_industry_csrc12_n(W1151,公司分析!D$5,1),""))))))))</f>
        <v>西药</v>
      </c>
      <c r="Z1151" s="298" t="str">
        <f>IF(Y1151=行业比较!$E$6,ROW(),"")</f>
        <v/>
      </c>
      <c r="AA1151" s="125"/>
      <c r="AB1151" s="125"/>
      <c r="AC1151" s="125"/>
      <c r="AD1151" s="125"/>
      <c r="AE1151" s="125"/>
      <c r="AF1151" s="125"/>
      <c r="AG1151" s="125"/>
      <c r="AH1151" s="125"/>
      <c r="AI1151" s="125"/>
      <c r="AJ1151" s="125"/>
      <c r="AK1151" s="125"/>
      <c r="AL1151" s="125"/>
      <c r="AM1151" s="125"/>
      <c r="AN1151" s="125"/>
      <c r="AO1151" s="125"/>
      <c r="AP1151" s="125"/>
    </row>
    <row r="1152" spans="2:42" x14ac:dyDescent="0.35">
      <c r="B1152" s="125"/>
      <c r="C1152" s="125"/>
      <c r="D1152" s="125"/>
      <c r="E1152" s="125"/>
      <c r="F1152" s="125"/>
      <c r="G1152" s="125"/>
      <c r="H1152" s="125"/>
      <c r="I1152" s="269"/>
      <c r="J1152" s="134"/>
      <c r="K1152" s="134"/>
      <c r="L1152" s="134"/>
      <c r="M1152" s="134"/>
      <c r="N1152" s="286"/>
      <c r="O1152" s="286"/>
      <c r="P1152" s="125"/>
      <c r="Q1152" s="125"/>
      <c r="R1152" s="125"/>
      <c r="S1152" s="125"/>
      <c r="T1152" s="125"/>
      <c r="U1152" s="297"/>
      <c r="V1152" s="253">
        <f t="shared" si="25"/>
        <v>0</v>
      </c>
      <c r="W1152" s="348" t="str">
        <f>IF(板块成分!B1154="","",板块成分!B1154)</f>
        <v>1522.HK</v>
      </c>
      <c r="X1152" s="270" t="str">
        <f>[1]!s_info_name(W1152)</f>
        <v>京投交通科技</v>
      </c>
      <c r="Y1152" s="335" t="str">
        <f>IF($Y$3="申万一级行业",[1]!s_info_industry_sw_2021(W1152,公司分析!D$5,1),IF($Y$3="申万二级行业",[1]!s_info_industry_sw_2021(W1152,公司分析!D$5,2),IF($Y$3="申万三级行业",[1]!s_info_industry_sw_2021(W1152,公司分析!D$5,3),IF($Y$3="wind一级行业",[1]!s_info_industry_gics(W1152,1),IF($Y$3="wind二级行业",[1]!s_info_industry_gics(W1152,2),IF($Y$3="wind三级行业",[1]!s_info_industry_gics(W1152,3),IF($Y$3="wind四级行业",[1]!s_info_industry_gics(W1152,4),IF($Y$3="证监会门类行业",[1]!s_info_industry_csrc12_n(W1152,公司分析!D$5,1),""))))))))</f>
        <v>信息科技咨询与其它服务</v>
      </c>
      <c r="Z1152" s="298" t="str">
        <f>IF(Y1152=行业比较!$E$6,ROW(),"")</f>
        <v/>
      </c>
      <c r="AA1152" s="125"/>
      <c r="AB1152" s="125"/>
      <c r="AC1152" s="125"/>
      <c r="AD1152" s="125"/>
      <c r="AE1152" s="125"/>
      <c r="AF1152" s="125"/>
      <c r="AG1152" s="125"/>
      <c r="AH1152" s="125"/>
      <c r="AI1152" s="125"/>
      <c r="AJ1152" s="125"/>
      <c r="AK1152" s="125"/>
      <c r="AL1152" s="125"/>
      <c r="AM1152" s="125"/>
      <c r="AN1152" s="125"/>
      <c r="AO1152" s="125"/>
      <c r="AP1152" s="125"/>
    </row>
    <row r="1153" spans="2:42" x14ac:dyDescent="0.35">
      <c r="B1153" s="125"/>
      <c r="C1153" s="125"/>
      <c r="D1153" s="125"/>
      <c r="E1153" s="125"/>
      <c r="F1153" s="125"/>
      <c r="G1153" s="125"/>
      <c r="H1153" s="125"/>
      <c r="I1153" s="269"/>
      <c r="J1153" s="134"/>
      <c r="K1153" s="134"/>
      <c r="L1153" s="134"/>
      <c r="M1153" s="134"/>
      <c r="N1153" s="286"/>
      <c r="O1153" s="286"/>
      <c r="P1153" s="125"/>
      <c r="Q1153" s="125"/>
      <c r="R1153" s="125"/>
      <c r="S1153" s="125"/>
      <c r="T1153" s="125"/>
      <c r="U1153" s="297"/>
      <c r="V1153" s="253">
        <f t="shared" si="25"/>
        <v>0</v>
      </c>
      <c r="W1153" s="348" t="str">
        <f>IF(板块成分!B1155="","",板块成分!B1155)</f>
        <v>1523.HK</v>
      </c>
      <c r="X1153" s="270" t="str">
        <f>[1]!s_info_name(W1153)</f>
        <v>珩湾科技</v>
      </c>
      <c r="Y1153" s="335" t="str">
        <f>IF($Y$3="申万一级行业",[1]!s_info_industry_sw_2021(W1153,公司分析!D$5,1),IF($Y$3="申万二级行业",[1]!s_info_industry_sw_2021(W1153,公司分析!D$5,2),IF($Y$3="申万三级行业",[1]!s_info_industry_sw_2021(W1153,公司分析!D$5,3),IF($Y$3="wind一级行业",[1]!s_info_industry_gics(W1153,1),IF($Y$3="wind二级行业",[1]!s_info_industry_gics(W1153,2),IF($Y$3="wind三级行业",[1]!s_info_industry_gics(W1153,3),IF($Y$3="wind四级行业",[1]!s_info_industry_gics(W1153,4),IF($Y$3="证监会门类行业",[1]!s_info_industry_csrc12_n(W1153,公司分析!D$5,1),""))))))))</f>
        <v>电脑存储与外围设备</v>
      </c>
      <c r="Z1153" s="298" t="str">
        <f>IF(Y1153=行业比较!$E$6,ROW(),"")</f>
        <v/>
      </c>
      <c r="AA1153" s="125"/>
      <c r="AB1153" s="125"/>
      <c r="AC1153" s="125"/>
      <c r="AD1153" s="125"/>
      <c r="AE1153" s="125"/>
      <c r="AF1153" s="125"/>
      <c r="AG1153" s="125"/>
      <c r="AH1153" s="125"/>
      <c r="AI1153" s="125"/>
      <c r="AJ1153" s="125"/>
      <c r="AK1153" s="125"/>
      <c r="AL1153" s="125"/>
      <c r="AM1153" s="125"/>
      <c r="AN1153" s="125"/>
      <c r="AO1153" s="125"/>
      <c r="AP1153" s="125"/>
    </row>
    <row r="1154" spans="2:42" x14ac:dyDescent="0.35">
      <c r="B1154" s="125"/>
      <c r="C1154" s="125"/>
      <c r="D1154" s="125"/>
      <c r="E1154" s="125"/>
      <c r="F1154" s="125"/>
      <c r="G1154" s="125"/>
      <c r="H1154" s="125"/>
      <c r="I1154" s="269"/>
      <c r="J1154" s="134"/>
      <c r="K1154" s="134"/>
      <c r="L1154" s="134"/>
      <c r="M1154" s="134"/>
      <c r="N1154" s="286"/>
      <c r="O1154" s="286"/>
      <c r="P1154" s="125"/>
      <c r="Q1154" s="125"/>
      <c r="R1154" s="125"/>
      <c r="S1154" s="125"/>
      <c r="T1154" s="125"/>
      <c r="U1154" s="297"/>
      <c r="V1154" s="253">
        <f t="shared" si="25"/>
        <v>0</v>
      </c>
      <c r="W1154" s="348" t="str">
        <f>IF(板块成分!B1156="","",板块成分!B1156)</f>
        <v>1525.HK</v>
      </c>
      <c r="X1154" s="270" t="str">
        <f>[1]!s_info_name(W1154)</f>
        <v>建桥教育</v>
      </c>
      <c r="Y1154" s="335" t="str">
        <f>IF($Y$3="申万一级行业",[1]!s_info_industry_sw_2021(W1154,公司分析!D$5,1),IF($Y$3="申万二级行业",[1]!s_info_industry_sw_2021(W1154,公司分析!D$5,2),IF($Y$3="申万三级行业",[1]!s_info_industry_sw_2021(W1154,公司分析!D$5,3),IF($Y$3="wind一级行业",[1]!s_info_industry_gics(W1154,1),IF($Y$3="wind二级行业",[1]!s_info_industry_gics(W1154,2),IF($Y$3="wind三级行业",[1]!s_info_industry_gics(W1154,3),IF($Y$3="wind四级行业",[1]!s_info_industry_gics(W1154,4),IF($Y$3="证监会门类行业",[1]!s_info_industry_csrc12_n(W1154,公司分析!D$5,1),""))))))))</f>
        <v>教育服务</v>
      </c>
      <c r="Z1154" s="298" t="str">
        <f>IF(Y1154=行业比较!$E$6,ROW(),"")</f>
        <v/>
      </c>
      <c r="AA1154" s="125"/>
      <c r="AB1154" s="125"/>
      <c r="AC1154" s="125"/>
      <c r="AD1154" s="125"/>
      <c r="AE1154" s="125"/>
      <c r="AF1154" s="125"/>
      <c r="AG1154" s="125"/>
      <c r="AH1154" s="125"/>
      <c r="AI1154" s="125"/>
      <c r="AJ1154" s="125"/>
      <c r="AK1154" s="125"/>
      <c r="AL1154" s="125"/>
      <c r="AM1154" s="125"/>
      <c r="AN1154" s="125"/>
      <c r="AO1154" s="125"/>
      <c r="AP1154" s="125"/>
    </row>
    <row r="1155" spans="2:42" x14ac:dyDescent="0.35">
      <c r="B1155" s="125"/>
      <c r="C1155" s="125"/>
      <c r="D1155" s="125"/>
      <c r="E1155" s="125"/>
      <c r="F1155" s="125"/>
      <c r="G1155" s="125"/>
      <c r="H1155" s="125"/>
      <c r="I1155" s="269"/>
      <c r="J1155" s="134"/>
      <c r="K1155" s="134"/>
      <c r="L1155" s="134"/>
      <c r="M1155" s="134"/>
      <c r="N1155" s="286"/>
      <c r="O1155" s="286"/>
      <c r="P1155" s="125"/>
      <c r="Q1155" s="125"/>
      <c r="R1155" s="125"/>
      <c r="S1155" s="125"/>
      <c r="T1155" s="125"/>
      <c r="U1155" s="297"/>
      <c r="V1155" s="253">
        <f t="shared" si="25"/>
        <v>0</v>
      </c>
      <c r="W1155" s="348" t="str">
        <f>IF(板块成分!B1157="","",板块成分!B1157)</f>
        <v>1526.HK</v>
      </c>
      <c r="X1155" s="270" t="str">
        <f>[1]!s_info_name(W1155)</f>
        <v>瑞慈医疗</v>
      </c>
      <c r="Y1155" s="335" t="str">
        <f>IF($Y$3="申万一级行业",[1]!s_info_industry_sw_2021(W1155,公司分析!D$5,1),IF($Y$3="申万二级行业",[1]!s_info_industry_sw_2021(W1155,公司分析!D$5,2),IF($Y$3="申万三级行业",[1]!s_info_industry_sw_2021(W1155,公司分析!D$5,3),IF($Y$3="wind一级行业",[1]!s_info_industry_gics(W1155,1),IF($Y$3="wind二级行业",[1]!s_info_industry_gics(W1155,2),IF($Y$3="wind三级行业",[1]!s_info_industry_gics(W1155,3),IF($Y$3="wind四级行业",[1]!s_info_industry_gics(W1155,4),IF($Y$3="证监会门类行业",[1]!s_info_industry_csrc12_n(W1155,公司分析!D$5,1),""))))))))</f>
        <v>保健护理设施</v>
      </c>
      <c r="Z1155" s="298" t="str">
        <f>IF(Y1155=行业比较!$E$6,ROW(),"")</f>
        <v/>
      </c>
      <c r="AA1155" s="125"/>
      <c r="AB1155" s="125"/>
      <c r="AC1155" s="125"/>
      <c r="AD1155" s="125"/>
      <c r="AE1155" s="125"/>
      <c r="AF1155" s="125"/>
      <c r="AG1155" s="125"/>
      <c r="AH1155" s="125"/>
      <c r="AI1155" s="125"/>
      <c r="AJ1155" s="125"/>
      <c r="AK1155" s="125"/>
      <c r="AL1155" s="125"/>
      <c r="AM1155" s="125"/>
      <c r="AN1155" s="125"/>
      <c r="AO1155" s="125"/>
      <c r="AP1155" s="125"/>
    </row>
    <row r="1156" spans="2:42" x14ac:dyDescent="0.35">
      <c r="B1156" s="125"/>
      <c r="C1156" s="125"/>
      <c r="D1156" s="125"/>
      <c r="E1156" s="125"/>
      <c r="F1156" s="125"/>
      <c r="G1156" s="125"/>
      <c r="H1156" s="125"/>
      <c r="I1156" s="269"/>
      <c r="J1156" s="134"/>
      <c r="K1156" s="134"/>
      <c r="L1156" s="134"/>
      <c r="M1156" s="134"/>
      <c r="N1156" s="286"/>
      <c r="O1156" s="286"/>
      <c r="P1156" s="125"/>
      <c r="Q1156" s="125"/>
      <c r="R1156" s="125"/>
      <c r="S1156" s="125"/>
      <c r="T1156" s="125"/>
      <c r="U1156" s="297"/>
      <c r="V1156" s="253">
        <f t="shared" si="25"/>
        <v>0</v>
      </c>
      <c r="W1156" s="348" t="str">
        <f>IF(板块成分!B1158="","",板块成分!B1158)</f>
        <v>1527.HK</v>
      </c>
      <c r="X1156" s="270" t="str">
        <f>[1]!s_info_name(W1156)</f>
        <v>天洁环境</v>
      </c>
      <c r="Y1156" s="335" t="str">
        <f>IF($Y$3="申万一级行业",[1]!s_info_industry_sw_2021(W1156,公司分析!D$5,1),IF($Y$3="申万二级行业",[1]!s_info_industry_sw_2021(W1156,公司分析!D$5,2),IF($Y$3="申万三级行业",[1]!s_info_industry_sw_2021(W1156,公司分析!D$5,3),IF($Y$3="wind一级行业",[1]!s_info_industry_gics(W1156,1),IF($Y$3="wind二级行业",[1]!s_info_industry_gics(W1156,2),IF($Y$3="wind三级行业",[1]!s_info_industry_gics(W1156,3),IF($Y$3="wind四级行业",[1]!s_info_industry_gics(W1156,4),IF($Y$3="证监会门类行业",[1]!s_info_industry_csrc12_n(W1156,公司分析!D$5,1),""))))))))</f>
        <v>环境与设施服务</v>
      </c>
      <c r="Z1156" s="298" t="str">
        <f>IF(Y1156=行业比较!$E$6,ROW(),"")</f>
        <v/>
      </c>
      <c r="AA1156" s="125"/>
      <c r="AB1156" s="125"/>
      <c r="AC1156" s="125"/>
      <c r="AD1156" s="125"/>
      <c r="AE1156" s="125"/>
      <c r="AF1156" s="125"/>
      <c r="AG1156" s="125"/>
      <c r="AH1156" s="125"/>
      <c r="AI1156" s="125"/>
      <c r="AJ1156" s="125"/>
      <c r="AK1156" s="125"/>
      <c r="AL1156" s="125"/>
      <c r="AM1156" s="125"/>
      <c r="AN1156" s="125"/>
      <c r="AO1156" s="125"/>
      <c r="AP1156" s="125"/>
    </row>
    <row r="1157" spans="2:42" x14ac:dyDescent="0.35">
      <c r="B1157" s="125"/>
      <c r="C1157" s="125"/>
      <c r="D1157" s="125"/>
      <c r="E1157" s="125"/>
      <c r="F1157" s="125"/>
      <c r="G1157" s="125"/>
      <c r="H1157" s="125"/>
      <c r="I1157" s="269"/>
      <c r="J1157" s="134"/>
      <c r="K1157" s="134"/>
      <c r="L1157" s="134"/>
      <c r="M1157" s="134"/>
      <c r="N1157" s="286"/>
      <c r="O1157" s="286"/>
      <c r="P1157" s="125"/>
      <c r="Q1157" s="125"/>
      <c r="R1157" s="125"/>
      <c r="S1157" s="125"/>
      <c r="T1157" s="125"/>
      <c r="U1157" s="297"/>
      <c r="V1157" s="253">
        <f t="shared" ref="V1157:V1220" si="26">IF(Z1157="",0,RANK(Z1157,Z:Z,1))</f>
        <v>0</v>
      </c>
      <c r="W1157" s="348" t="str">
        <f>IF(板块成分!B1159="","",板块成分!B1159)</f>
        <v>1528.HK</v>
      </c>
      <c r="X1157" s="270" t="str">
        <f>[1]!s_info_name(W1157)</f>
        <v>红星美凯龙</v>
      </c>
      <c r="Y1157" s="335" t="str">
        <f>IF($Y$3="申万一级行业",[1]!s_info_industry_sw_2021(W1157,公司分析!D$5,1),IF($Y$3="申万二级行业",[1]!s_info_industry_sw_2021(W1157,公司分析!D$5,2),IF($Y$3="申万三级行业",[1]!s_info_industry_sw_2021(W1157,公司分析!D$5,3),IF($Y$3="wind一级行业",[1]!s_info_industry_gics(W1157,1),IF($Y$3="wind二级行业",[1]!s_info_industry_gics(W1157,2),IF($Y$3="wind三级行业",[1]!s_info_industry_gics(W1157,3),IF($Y$3="wind四级行业",[1]!s_info_industry_gics(W1157,4),IF($Y$3="证监会门类行业",[1]!s_info_industry_csrc12_n(W1157,公司分析!D$5,1),""))))))))</f>
        <v>家庭装饰零售</v>
      </c>
      <c r="Z1157" s="298" t="str">
        <f>IF(Y1157=行业比较!$E$6,ROW(),"")</f>
        <v/>
      </c>
      <c r="AA1157" s="125"/>
      <c r="AB1157" s="125"/>
      <c r="AC1157" s="125"/>
      <c r="AD1157" s="125"/>
      <c r="AE1157" s="125"/>
      <c r="AF1157" s="125"/>
      <c r="AG1157" s="125"/>
      <c r="AH1157" s="125"/>
      <c r="AI1157" s="125"/>
      <c r="AJ1157" s="125"/>
      <c r="AK1157" s="125"/>
      <c r="AL1157" s="125"/>
      <c r="AM1157" s="125"/>
      <c r="AN1157" s="125"/>
      <c r="AO1157" s="125"/>
      <c r="AP1157" s="125"/>
    </row>
    <row r="1158" spans="2:42" x14ac:dyDescent="0.35">
      <c r="B1158" s="125"/>
      <c r="C1158" s="125"/>
      <c r="D1158" s="125"/>
      <c r="E1158" s="125"/>
      <c r="F1158" s="125"/>
      <c r="G1158" s="125"/>
      <c r="H1158" s="125"/>
      <c r="I1158" s="269"/>
      <c r="J1158" s="134"/>
      <c r="K1158" s="134"/>
      <c r="L1158" s="134"/>
      <c r="M1158" s="134"/>
      <c r="N1158" s="286"/>
      <c r="O1158" s="286"/>
      <c r="P1158" s="125"/>
      <c r="Q1158" s="125"/>
      <c r="R1158" s="125"/>
      <c r="S1158" s="125"/>
      <c r="T1158" s="125"/>
      <c r="U1158" s="297"/>
      <c r="V1158" s="253">
        <f t="shared" si="26"/>
        <v>0</v>
      </c>
      <c r="W1158" s="348" t="str">
        <f>IF(板块成分!B1160="","",板块成分!B1160)</f>
        <v>1529.HK</v>
      </c>
      <c r="X1158" s="270" t="str">
        <f>[1]!s_info_name(W1158)</f>
        <v>乐氏国际控股</v>
      </c>
      <c r="Y1158" s="335" t="str">
        <f>IF($Y$3="申万一级行业",[1]!s_info_industry_sw_2021(W1158,公司分析!D$5,1),IF($Y$3="申万二级行业",[1]!s_info_industry_sw_2021(W1158,公司分析!D$5,2),IF($Y$3="申万三级行业",[1]!s_info_industry_sw_2021(W1158,公司分析!D$5,3),IF($Y$3="wind一级行业",[1]!s_info_industry_gics(W1158,1),IF($Y$3="wind二级行业",[1]!s_info_industry_gics(W1158,2),IF($Y$3="wind三级行业",[1]!s_info_industry_gics(W1158,3),IF($Y$3="wind四级行业",[1]!s_info_industry_gics(W1158,4),IF($Y$3="证监会门类行业",[1]!s_info_industry_csrc12_n(W1158,公司分析!D$5,1),""))))))))</f>
        <v>航空货运与物流</v>
      </c>
      <c r="Z1158" s="298" t="str">
        <f>IF(Y1158=行业比较!$E$6,ROW(),"")</f>
        <v/>
      </c>
      <c r="AA1158" s="125"/>
      <c r="AB1158" s="125"/>
      <c r="AC1158" s="125"/>
      <c r="AD1158" s="125"/>
      <c r="AE1158" s="125"/>
      <c r="AF1158" s="125"/>
      <c r="AG1158" s="125"/>
      <c r="AH1158" s="125"/>
      <c r="AI1158" s="125"/>
      <c r="AJ1158" s="125"/>
      <c r="AK1158" s="125"/>
      <c r="AL1158" s="125"/>
      <c r="AM1158" s="125"/>
      <c r="AN1158" s="125"/>
      <c r="AO1158" s="125"/>
      <c r="AP1158" s="125"/>
    </row>
    <row r="1159" spans="2:42" x14ac:dyDescent="0.35">
      <c r="B1159" s="125"/>
      <c r="C1159" s="125"/>
      <c r="D1159" s="125"/>
      <c r="E1159" s="125"/>
      <c r="F1159" s="125"/>
      <c r="G1159" s="125"/>
      <c r="H1159" s="125"/>
      <c r="I1159" s="269"/>
      <c r="J1159" s="134"/>
      <c r="K1159" s="134"/>
      <c r="L1159" s="134"/>
      <c r="M1159" s="134"/>
      <c r="N1159" s="286"/>
      <c r="O1159" s="286"/>
      <c r="P1159" s="125"/>
      <c r="Q1159" s="125"/>
      <c r="R1159" s="125"/>
      <c r="S1159" s="125"/>
      <c r="T1159" s="125"/>
      <c r="U1159" s="297"/>
      <c r="V1159" s="253">
        <f t="shared" si="26"/>
        <v>0</v>
      </c>
      <c r="W1159" s="348" t="str">
        <f>IF(板块成分!B1161="","",板块成分!B1161)</f>
        <v>1530.HK</v>
      </c>
      <c r="X1159" s="270" t="str">
        <f>[1]!s_info_name(W1159)</f>
        <v>三生制药</v>
      </c>
      <c r="Y1159" s="335" t="str">
        <f>IF($Y$3="申万一级行业",[1]!s_info_industry_sw_2021(W1159,公司分析!D$5,1),IF($Y$3="申万二级行业",[1]!s_info_industry_sw_2021(W1159,公司分析!D$5,2),IF($Y$3="申万三级行业",[1]!s_info_industry_sw_2021(W1159,公司分析!D$5,3),IF($Y$3="wind一级行业",[1]!s_info_industry_gics(W1159,1),IF($Y$3="wind二级行业",[1]!s_info_industry_gics(W1159,2),IF($Y$3="wind三级行业",[1]!s_info_industry_gics(W1159,3),IF($Y$3="wind四级行业",[1]!s_info_industry_gics(W1159,4),IF($Y$3="证监会门类行业",[1]!s_info_industry_csrc12_n(W1159,公司分析!D$5,1),""))))))))</f>
        <v>生物科技</v>
      </c>
      <c r="Z1159" s="298" t="str">
        <f>IF(Y1159=行业比较!$E$6,ROW(),"")</f>
        <v/>
      </c>
      <c r="AA1159" s="125"/>
      <c r="AB1159" s="125"/>
      <c r="AC1159" s="125"/>
      <c r="AD1159" s="125"/>
      <c r="AE1159" s="125"/>
      <c r="AF1159" s="125"/>
      <c r="AG1159" s="125"/>
      <c r="AH1159" s="125"/>
      <c r="AI1159" s="125"/>
      <c r="AJ1159" s="125"/>
      <c r="AK1159" s="125"/>
      <c r="AL1159" s="125"/>
      <c r="AM1159" s="125"/>
      <c r="AN1159" s="125"/>
      <c r="AO1159" s="125"/>
      <c r="AP1159" s="125"/>
    </row>
    <row r="1160" spans="2:42" x14ac:dyDescent="0.35">
      <c r="B1160" s="125"/>
      <c r="C1160" s="125"/>
      <c r="D1160" s="125"/>
      <c r="E1160" s="125"/>
      <c r="F1160" s="125"/>
      <c r="G1160" s="125"/>
      <c r="H1160" s="125"/>
      <c r="I1160" s="269"/>
      <c r="J1160" s="134"/>
      <c r="K1160" s="134"/>
      <c r="L1160" s="134"/>
      <c r="M1160" s="134"/>
      <c r="N1160" s="286"/>
      <c r="O1160" s="286"/>
      <c r="P1160" s="125"/>
      <c r="Q1160" s="125"/>
      <c r="R1160" s="125"/>
      <c r="S1160" s="125"/>
      <c r="T1160" s="125"/>
      <c r="U1160" s="297"/>
      <c r="V1160" s="253">
        <f t="shared" si="26"/>
        <v>0</v>
      </c>
      <c r="W1160" s="348" t="str">
        <f>IF(板块成分!B1162="","",板块成分!B1162)</f>
        <v>1532.HK</v>
      </c>
      <c r="X1160" s="270" t="str">
        <f>[1]!s_info_name(W1160)</f>
        <v>中国派对文化</v>
      </c>
      <c r="Y1160" s="335" t="str">
        <f>IF($Y$3="申万一级行业",[1]!s_info_industry_sw_2021(W1160,公司分析!D$5,1),IF($Y$3="申万二级行业",[1]!s_info_industry_sw_2021(W1160,公司分析!D$5,2),IF($Y$3="申万三级行业",[1]!s_info_industry_sw_2021(W1160,公司分析!D$5,3),IF($Y$3="wind一级行业",[1]!s_info_industry_gics(W1160,1),IF($Y$3="wind二级行业",[1]!s_info_industry_gics(W1160,2),IF($Y$3="wind三级行业",[1]!s_info_industry_gics(W1160,3),IF($Y$3="wind四级行业",[1]!s_info_industry_gics(W1160,4),IF($Y$3="证监会门类行业",[1]!s_info_industry_csrc12_n(W1160,公司分析!D$5,1),""))))))))</f>
        <v>服装、服饰与奢侈品</v>
      </c>
      <c r="Z1160" s="298" t="str">
        <f>IF(Y1160=行业比较!$E$6,ROW(),"")</f>
        <v/>
      </c>
      <c r="AA1160" s="125"/>
      <c r="AB1160" s="125"/>
      <c r="AC1160" s="125"/>
      <c r="AD1160" s="125"/>
      <c r="AE1160" s="125"/>
      <c r="AF1160" s="125"/>
      <c r="AG1160" s="125"/>
      <c r="AH1160" s="125"/>
      <c r="AI1160" s="125"/>
      <c r="AJ1160" s="125"/>
      <c r="AK1160" s="125"/>
      <c r="AL1160" s="125"/>
      <c r="AM1160" s="125"/>
      <c r="AN1160" s="125"/>
      <c r="AO1160" s="125"/>
      <c r="AP1160" s="125"/>
    </row>
    <row r="1161" spans="2:42" x14ac:dyDescent="0.35">
      <c r="B1161" s="125"/>
      <c r="C1161" s="125"/>
      <c r="D1161" s="125"/>
      <c r="E1161" s="125"/>
      <c r="F1161" s="125"/>
      <c r="G1161" s="125"/>
      <c r="H1161" s="125"/>
      <c r="I1161" s="269"/>
      <c r="J1161" s="134"/>
      <c r="K1161" s="134"/>
      <c r="L1161" s="134"/>
      <c r="M1161" s="134"/>
      <c r="N1161" s="286"/>
      <c r="O1161" s="286"/>
      <c r="P1161" s="125"/>
      <c r="Q1161" s="125"/>
      <c r="R1161" s="125"/>
      <c r="S1161" s="125"/>
      <c r="T1161" s="125"/>
      <c r="U1161" s="297"/>
      <c r="V1161" s="253">
        <f t="shared" si="26"/>
        <v>0</v>
      </c>
      <c r="W1161" s="348" t="str">
        <f>IF(板块成分!B1163="","",板块成分!B1163)</f>
        <v>1536.HK</v>
      </c>
      <c r="X1161" s="270" t="str">
        <f>[1]!s_info_name(W1161)</f>
        <v>煜荣集团</v>
      </c>
      <c r="Y1161" s="335" t="str">
        <f>IF($Y$3="申万一级行业",[1]!s_info_industry_sw_2021(W1161,公司分析!D$5,1),IF($Y$3="申万二级行业",[1]!s_info_industry_sw_2021(W1161,公司分析!D$5,2),IF($Y$3="申万三级行业",[1]!s_info_industry_sw_2021(W1161,公司分析!D$5,3),IF($Y$3="wind一级行业",[1]!s_info_industry_gics(W1161,1),IF($Y$3="wind二级行业",[1]!s_info_industry_gics(W1161,2),IF($Y$3="wind三级行业",[1]!s_info_industry_gics(W1161,3),IF($Y$3="wind四级行业",[1]!s_info_industry_gics(W1161,4),IF($Y$3="证监会门类行业",[1]!s_info_industry_csrc12_n(W1161,公司分析!D$5,1),""))))))))</f>
        <v>工业机械</v>
      </c>
      <c r="Z1161" s="298" t="str">
        <f>IF(Y1161=行业比较!$E$6,ROW(),"")</f>
        <v/>
      </c>
      <c r="AA1161" s="125"/>
      <c r="AB1161" s="125"/>
      <c r="AC1161" s="125"/>
      <c r="AD1161" s="125"/>
      <c r="AE1161" s="125"/>
      <c r="AF1161" s="125"/>
      <c r="AG1161" s="125"/>
      <c r="AH1161" s="125"/>
      <c r="AI1161" s="125"/>
      <c r="AJ1161" s="125"/>
      <c r="AK1161" s="125"/>
      <c r="AL1161" s="125"/>
      <c r="AM1161" s="125"/>
      <c r="AN1161" s="125"/>
      <c r="AO1161" s="125"/>
      <c r="AP1161" s="125"/>
    </row>
    <row r="1162" spans="2:42" x14ac:dyDescent="0.35">
      <c r="B1162" s="125"/>
      <c r="C1162" s="125"/>
      <c r="D1162" s="125"/>
      <c r="E1162" s="125"/>
      <c r="F1162" s="125"/>
      <c r="G1162" s="125"/>
      <c r="H1162" s="125"/>
      <c r="I1162" s="269"/>
      <c r="J1162" s="134"/>
      <c r="K1162" s="134"/>
      <c r="L1162" s="134"/>
      <c r="M1162" s="134"/>
      <c r="N1162" s="286"/>
      <c r="O1162" s="286"/>
      <c r="P1162" s="125"/>
      <c r="Q1162" s="125"/>
      <c r="R1162" s="125"/>
      <c r="S1162" s="125"/>
      <c r="T1162" s="125"/>
      <c r="U1162" s="297"/>
      <c r="V1162" s="253">
        <f t="shared" si="26"/>
        <v>0</v>
      </c>
      <c r="W1162" s="348" t="str">
        <f>IF(板块成分!B1164="","",板块成分!B1164)</f>
        <v>1538.HK</v>
      </c>
      <c r="X1162" s="270" t="str">
        <f>[1]!s_info_name(W1162)</f>
        <v>中奥到家</v>
      </c>
      <c r="Y1162" s="335" t="str">
        <f>IF($Y$3="申万一级行业",[1]!s_info_industry_sw_2021(W1162,公司分析!D$5,1),IF($Y$3="申万二级行业",[1]!s_info_industry_sw_2021(W1162,公司分析!D$5,2),IF($Y$3="申万三级行业",[1]!s_info_industry_sw_2021(W1162,公司分析!D$5,3),IF($Y$3="wind一级行业",[1]!s_info_industry_gics(W1162,1),IF($Y$3="wind二级行业",[1]!s_info_industry_gics(W1162,2),IF($Y$3="wind三级行业",[1]!s_info_industry_gics(W1162,3),IF($Y$3="wind四级行业",[1]!s_info_industry_gics(W1162,4),IF($Y$3="证监会门类行业",[1]!s_info_industry_csrc12_n(W1162,公司分析!D$5,1),""))))))))</f>
        <v>多样化房地产活动</v>
      </c>
      <c r="Z1162" s="298" t="str">
        <f>IF(Y1162=行业比较!$E$6,ROW(),"")</f>
        <v/>
      </c>
      <c r="AA1162" s="125"/>
      <c r="AB1162" s="125"/>
      <c r="AC1162" s="125"/>
      <c r="AD1162" s="125"/>
      <c r="AE1162" s="125"/>
      <c r="AF1162" s="125"/>
      <c r="AG1162" s="125"/>
      <c r="AH1162" s="125"/>
      <c r="AI1162" s="125"/>
      <c r="AJ1162" s="125"/>
      <c r="AK1162" s="125"/>
      <c r="AL1162" s="125"/>
      <c r="AM1162" s="125"/>
      <c r="AN1162" s="125"/>
      <c r="AO1162" s="125"/>
      <c r="AP1162" s="125"/>
    </row>
    <row r="1163" spans="2:42" x14ac:dyDescent="0.35">
      <c r="B1163" s="125"/>
      <c r="C1163" s="125"/>
      <c r="D1163" s="125"/>
      <c r="E1163" s="125"/>
      <c r="F1163" s="125"/>
      <c r="G1163" s="125"/>
      <c r="H1163" s="125"/>
      <c r="I1163" s="269"/>
      <c r="J1163" s="134"/>
      <c r="K1163" s="134"/>
      <c r="L1163" s="134"/>
      <c r="M1163" s="134"/>
      <c r="N1163" s="286"/>
      <c r="O1163" s="286"/>
      <c r="P1163" s="125"/>
      <c r="Q1163" s="125"/>
      <c r="R1163" s="125"/>
      <c r="S1163" s="125"/>
      <c r="T1163" s="125"/>
      <c r="U1163" s="297"/>
      <c r="V1163" s="253">
        <f t="shared" si="26"/>
        <v>0</v>
      </c>
      <c r="W1163" s="348" t="str">
        <f>IF(板块成分!B1165="","",板块成分!B1165)</f>
        <v>1539.HK</v>
      </c>
      <c r="X1163" s="270" t="str">
        <f>[1]!s_info_name(W1163)</f>
        <v>知行集团控股</v>
      </c>
      <c r="Y1163" s="335" t="str">
        <f>IF($Y$3="申万一级行业",[1]!s_info_industry_sw_2021(W1163,公司分析!D$5,1),IF($Y$3="申万二级行业",[1]!s_info_industry_sw_2021(W1163,公司分析!D$5,2),IF($Y$3="申万三级行业",[1]!s_info_industry_sw_2021(W1163,公司分析!D$5,3),IF($Y$3="wind一级行业",[1]!s_info_industry_gics(W1163,1),IF($Y$3="wind二级行业",[1]!s_info_industry_gics(W1163,2),IF($Y$3="wind三级行业",[1]!s_info_industry_gics(W1163,3),IF($Y$3="wind四级行业",[1]!s_info_industry_gics(W1163,4),IF($Y$3="证监会门类行业",[1]!s_info_industry_csrc12_n(W1163,公司分析!D$5,1),""))))))))</f>
        <v>特殊消费者服务</v>
      </c>
      <c r="Z1163" s="298" t="str">
        <f>IF(Y1163=行业比较!$E$6,ROW(),"")</f>
        <v/>
      </c>
      <c r="AA1163" s="125"/>
      <c r="AB1163" s="125"/>
      <c r="AC1163" s="125"/>
      <c r="AD1163" s="125"/>
      <c r="AE1163" s="125"/>
      <c r="AF1163" s="125"/>
      <c r="AG1163" s="125"/>
      <c r="AH1163" s="125"/>
      <c r="AI1163" s="125"/>
      <c r="AJ1163" s="125"/>
      <c r="AK1163" s="125"/>
      <c r="AL1163" s="125"/>
      <c r="AM1163" s="125"/>
      <c r="AN1163" s="125"/>
      <c r="AO1163" s="125"/>
      <c r="AP1163" s="125"/>
    </row>
    <row r="1164" spans="2:42" x14ac:dyDescent="0.35">
      <c r="B1164" s="125"/>
      <c r="C1164" s="125"/>
      <c r="D1164" s="125"/>
      <c r="E1164" s="125"/>
      <c r="F1164" s="125"/>
      <c r="G1164" s="125"/>
      <c r="H1164" s="125"/>
      <c r="I1164" s="269"/>
      <c r="J1164" s="134"/>
      <c r="K1164" s="134"/>
      <c r="L1164" s="134"/>
      <c r="M1164" s="134"/>
      <c r="N1164" s="286"/>
      <c r="O1164" s="286"/>
      <c r="P1164" s="125"/>
      <c r="Q1164" s="125"/>
      <c r="R1164" s="125"/>
      <c r="S1164" s="125"/>
      <c r="T1164" s="125"/>
      <c r="U1164" s="297"/>
      <c r="V1164" s="253">
        <f t="shared" si="26"/>
        <v>0</v>
      </c>
      <c r="W1164" s="348" t="str">
        <f>IF(板块成分!B1166="","",板块成分!B1166)</f>
        <v>1540.HK</v>
      </c>
      <c r="X1164" s="270" t="str">
        <f>[1]!s_info_name(W1164)</f>
        <v>澳狮环球</v>
      </c>
      <c r="Y1164" s="335" t="str">
        <f>IF($Y$3="申万一级行业",[1]!s_info_industry_sw_2021(W1164,公司分析!D$5,1),IF($Y$3="申万二级行业",[1]!s_info_industry_sw_2021(W1164,公司分析!D$5,2),IF($Y$3="申万三级行业",[1]!s_info_industry_sw_2021(W1164,公司分析!D$5,3),IF($Y$3="wind一级行业",[1]!s_info_industry_gics(W1164,1),IF($Y$3="wind二级行业",[1]!s_info_industry_gics(W1164,2),IF($Y$3="wind三级行业",[1]!s_info_industry_gics(W1164,3),IF($Y$3="wind四级行业",[1]!s_info_industry_gics(W1164,4),IF($Y$3="证监会门类行业",[1]!s_info_industry_csrc12_n(W1164,公司分析!D$5,1),""))))))))</f>
        <v>商业印刷</v>
      </c>
      <c r="Z1164" s="298" t="str">
        <f>IF(Y1164=行业比较!$E$6,ROW(),"")</f>
        <v/>
      </c>
      <c r="AA1164" s="125"/>
      <c r="AB1164" s="125"/>
      <c r="AC1164" s="125"/>
      <c r="AD1164" s="125"/>
      <c r="AE1164" s="125"/>
      <c r="AF1164" s="125"/>
      <c r="AG1164" s="125"/>
      <c r="AH1164" s="125"/>
      <c r="AI1164" s="125"/>
      <c r="AJ1164" s="125"/>
      <c r="AK1164" s="125"/>
      <c r="AL1164" s="125"/>
      <c r="AM1164" s="125"/>
      <c r="AN1164" s="125"/>
      <c r="AO1164" s="125"/>
      <c r="AP1164" s="125"/>
    </row>
    <row r="1165" spans="2:42" x14ac:dyDescent="0.35">
      <c r="B1165" s="125"/>
      <c r="C1165" s="125"/>
      <c r="D1165" s="125"/>
      <c r="E1165" s="125"/>
      <c r="F1165" s="125"/>
      <c r="G1165" s="125"/>
      <c r="H1165" s="125"/>
      <c r="I1165" s="269"/>
      <c r="J1165" s="134"/>
      <c r="K1165" s="134"/>
      <c r="L1165" s="134"/>
      <c r="M1165" s="134"/>
      <c r="N1165" s="286"/>
      <c r="O1165" s="286"/>
      <c r="P1165" s="125"/>
      <c r="Q1165" s="125"/>
      <c r="R1165" s="125"/>
      <c r="S1165" s="125"/>
      <c r="T1165" s="125"/>
      <c r="U1165" s="297"/>
      <c r="V1165" s="253">
        <f t="shared" si="26"/>
        <v>0</v>
      </c>
      <c r="W1165" s="348" t="str">
        <f>IF(板块成分!B1167="","",板块成分!B1167)</f>
        <v>1541.HK</v>
      </c>
      <c r="X1165" s="270" t="str">
        <f>[1]!s_info_name(W1165)</f>
        <v>宜明昂科-B</v>
      </c>
      <c r="Y1165" s="335" t="str">
        <f>IF($Y$3="申万一级行业",[1]!s_info_industry_sw_2021(W1165,公司分析!D$5,1),IF($Y$3="申万二级行业",[1]!s_info_industry_sw_2021(W1165,公司分析!D$5,2),IF($Y$3="申万三级行业",[1]!s_info_industry_sw_2021(W1165,公司分析!D$5,3),IF($Y$3="wind一级行业",[1]!s_info_industry_gics(W1165,1),IF($Y$3="wind二级行业",[1]!s_info_industry_gics(W1165,2),IF($Y$3="wind三级行业",[1]!s_info_industry_gics(W1165,3),IF($Y$3="wind四级行业",[1]!s_info_industry_gics(W1165,4),IF($Y$3="证监会门类行业",[1]!s_info_industry_csrc12_n(W1165,公司分析!D$5,1),""))))))))</f>
        <v>生物科技</v>
      </c>
      <c r="Z1165" s="298" t="str">
        <f>IF(Y1165=行业比较!$E$6,ROW(),"")</f>
        <v/>
      </c>
      <c r="AA1165" s="125"/>
      <c r="AB1165" s="125"/>
      <c r="AC1165" s="125"/>
      <c r="AD1165" s="125"/>
      <c r="AE1165" s="125"/>
      <c r="AF1165" s="125"/>
      <c r="AG1165" s="125"/>
      <c r="AH1165" s="125"/>
      <c r="AI1165" s="125"/>
      <c r="AJ1165" s="125"/>
      <c r="AK1165" s="125"/>
      <c r="AL1165" s="125"/>
      <c r="AM1165" s="125"/>
      <c r="AN1165" s="125"/>
      <c r="AO1165" s="125"/>
      <c r="AP1165" s="125"/>
    </row>
    <row r="1166" spans="2:42" x14ac:dyDescent="0.35">
      <c r="B1166" s="125"/>
      <c r="C1166" s="125"/>
      <c r="D1166" s="125"/>
      <c r="E1166" s="125"/>
      <c r="F1166" s="125"/>
      <c r="G1166" s="125"/>
      <c r="H1166" s="125"/>
      <c r="I1166" s="269"/>
      <c r="J1166" s="134"/>
      <c r="K1166" s="134"/>
      <c r="L1166" s="134"/>
      <c r="M1166" s="134"/>
      <c r="N1166" s="286"/>
      <c r="O1166" s="286"/>
      <c r="P1166" s="125"/>
      <c r="Q1166" s="125"/>
      <c r="R1166" s="125"/>
      <c r="S1166" s="125"/>
      <c r="T1166" s="125"/>
      <c r="U1166" s="297"/>
      <c r="V1166" s="253">
        <f t="shared" si="26"/>
        <v>0</v>
      </c>
      <c r="W1166" s="348" t="str">
        <f>IF(板块成分!B1168="","",板块成分!B1168)</f>
        <v>1542.HK</v>
      </c>
      <c r="X1166" s="270" t="str">
        <f>[1]!s_info_name(W1166)</f>
        <v>台州水务</v>
      </c>
      <c r="Y1166" s="335" t="str">
        <f>IF($Y$3="申万一级行业",[1]!s_info_industry_sw_2021(W1166,公司分析!D$5,1),IF($Y$3="申万二级行业",[1]!s_info_industry_sw_2021(W1166,公司分析!D$5,2),IF($Y$3="申万三级行业",[1]!s_info_industry_sw_2021(W1166,公司分析!D$5,3),IF($Y$3="wind一级行业",[1]!s_info_industry_gics(W1166,1),IF($Y$3="wind二级行业",[1]!s_info_industry_gics(W1166,2),IF($Y$3="wind三级行业",[1]!s_info_industry_gics(W1166,3),IF($Y$3="wind四级行业",[1]!s_info_industry_gics(W1166,4),IF($Y$3="证监会门类行业",[1]!s_info_industry_csrc12_n(W1166,公司分析!D$5,1),""))))))))</f>
        <v>水务</v>
      </c>
      <c r="Z1166" s="298" t="str">
        <f>IF(Y1166=行业比较!$E$6,ROW(),"")</f>
        <v/>
      </c>
      <c r="AA1166" s="125"/>
      <c r="AB1166" s="125"/>
      <c r="AC1166" s="125"/>
      <c r="AD1166" s="125"/>
      <c r="AE1166" s="125"/>
      <c r="AF1166" s="125"/>
      <c r="AG1166" s="125"/>
      <c r="AH1166" s="125"/>
      <c r="AI1166" s="125"/>
      <c r="AJ1166" s="125"/>
      <c r="AK1166" s="125"/>
      <c r="AL1166" s="125"/>
      <c r="AM1166" s="125"/>
      <c r="AN1166" s="125"/>
      <c r="AO1166" s="125"/>
      <c r="AP1166" s="125"/>
    </row>
    <row r="1167" spans="2:42" x14ac:dyDescent="0.35">
      <c r="B1167" s="125"/>
      <c r="C1167" s="125"/>
      <c r="D1167" s="125"/>
      <c r="E1167" s="125"/>
      <c r="F1167" s="125"/>
      <c r="G1167" s="125"/>
      <c r="H1167" s="125"/>
      <c r="I1167" s="269"/>
      <c r="J1167" s="134"/>
      <c r="K1167" s="134"/>
      <c r="L1167" s="134"/>
      <c r="M1167" s="134"/>
      <c r="N1167" s="286"/>
      <c r="O1167" s="286"/>
      <c r="P1167" s="125"/>
      <c r="Q1167" s="125"/>
      <c r="R1167" s="125"/>
      <c r="S1167" s="125"/>
      <c r="T1167" s="125"/>
      <c r="U1167" s="297"/>
      <c r="V1167" s="253">
        <f t="shared" si="26"/>
        <v>0</v>
      </c>
      <c r="W1167" s="348" t="str">
        <f>IF(板块成分!B1169="","",板块成分!B1169)</f>
        <v>1543.HK</v>
      </c>
      <c r="X1167" s="270" t="str">
        <f>[1]!s_info_name(W1167)</f>
        <v>中盈盛达融资担保</v>
      </c>
      <c r="Y1167" s="335" t="str">
        <f>IF($Y$3="申万一级行业",[1]!s_info_industry_sw_2021(W1167,公司分析!D$5,1),IF($Y$3="申万二级行业",[1]!s_info_industry_sw_2021(W1167,公司分析!D$5,2),IF($Y$3="申万三级行业",[1]!s_info_industry_sw_2021(W1167,公司分析!D$5,3),IF($Y$3="wind一级行业",[1]!s_info_industry_gics(W1167,1),IF($Y$3="wind二级行业",[1]!s_info_industry_gics(W1167,2),IF($Y$3="wind三级行业",[1]!s_info_industry_gics(W1167,3),IF($Y$3="wind四级行业",[1]!s_info_industry_gics(W1167,4),IF($Y$3="证监会门类行业",[1]!s_info_industry_csrc12_n(W1167,公司分析!D$5,1),""))))))))</f>
        <v>特殊金融服务</v>
      </c>
      <c r="Z1167" s="298" t="str">
        <f>IF(Y1167=行业比较!$E$6,ROW(),"")</f>
        <v/>
      </c>
      <c r="AA1167" s="125"/>
      <c r="AB1167" s="125"/>
      <c r="AC1167" s="125"/>
      <c r="AD1167" s="125"/>
      <c r="AE1167" s="125"/>
      <c r="AF1167" s="125"/>
      <c r="AG1167" s="125"/>
      <c r="AH1167" s="125"/>
      <c r="AI1167" s="125"/>
      <c r="AJ1167" s="125"/>
      <c r="AK1167" s="125"/>
      <c r="AL1167" s="125"/>
      <c r="AM1167" s="125"/>
      <c r="AN1167" s="125"/>
      <c r="AO1167" s="125"/>
      <c r="AP1167" s="125"/>
    </row>
    <row r="1168" spans="2:42" x14ac:dyDescent="0.35">
      <c r="B1168" s="125"/>
      <c r="C1168" s="125"/>
      <c r="D1168" s="125"/>
      <c r="E1168" s="125"/>
      <c r="F1168" s="125"/>
      <c r="G1168" s="125"/>
      <c r="H1168" s="125"/>
      <c r="I1168" s="269"/>
      <c r="J1168" s="134"/>
      <c r="K1168" s="134"/>
      <c r="L1168" s="134"/>
      <c r="M1168" s="134"/>
      <c r="N1168" s="286"/>
      <c r="O1168" s="286"/>
      <c r="P1168" s="125"/>
      <c r="Q1168" s="125"/>
      <c r="R1168" s="125"/>
      <c r="S1168" s="125"/>
      <c r="T1168" s="125"/>
      <c r="U1168" s="297"/>
      <c r="V1168" s="253">
        <f t="shared" si="26"/>
        <v>0</v>
      </c>
      <c r="W1168" s="348" t="str">
        <f>IF(板块成分!B1170="","",板块成分!B1170)</f>
        <v>1545.HK</v>
      </c>
      <c r="X1168" s="270" t="str">
        <f>[1]!s_info_name(W1168)</f>
        <v>设计都会</v>
      </c>
      <c r="Y1168" s="335" t="str">
        <f>IF($Y$3="申万一级行业",[1]!s_info_industry_sw_2021(W1168,公司分析!D$5,1),IF($Y$3="申万二级行业",[1]!s_info_industry_sw_2021(W1168,公司分析!D$5,2),IF($Y$3="申万三级行业",[1]!s_info_industry_sw_2021(W1168,公司分析!D$5,3),IF($Y$3="wind一级行业",[1]!s_info_industry_gics(W1168,1),IF($Y$3="wind二级行业",[1]!s_info_industry_gics(W1168,2),IF($Y$3="wind三级行业",[1]!s_info_industry_gics(W1168,3),IF($Y$3="wind四级行业",[1]!s_info_industry_gics(W1168,4),IF($Y$3="证监会门类行业",[1]!s_info_industry_csrc12_n(W1168,公司分析!D$5,1),""))))))))</f>
        <v>家庭装饰品</v>
      </c>
      <c r="Z1168" s="298" t="str">
        <f>IF(Y1168=行业比较!$E$6,ROW(),"")</f>
        <v/>
      </c>
      <c r="AA1168" s="125"/>
      <c r="AB1168" s="125"/>
      <c r="AC1168" s="125"/>
      <c r="AD1168" s="125"/>
      <c r="AE1168" s="125"/>
      <c r="AF1168" s="125"/>
      <c r="AG1168" s="125"/>
      <c r="AH1168" s="125"/>
      <c r="AI1168" s="125"/>
      <c r="AJ1168" s="125"/>
      <c r="AK1168" s="125"/>
      <c r="AL1168" s="125"/>
      <c r="AM1168" s="125"/>
      <c r="AN1168" s="125"/>
      <c r="AO1168" s="125"/>
      <c r="AP1168" s="125"/>
    </row>
    <row r="1169" spans="2:42" x14ac:dyDescent="0.35">
      <c r="B1169" s="125"/>
      <c r="C1169" s="125"/>
      <c r="D1169" s="125"/>
      <c r="E1169" s="125"/>
      <c r="F1169" s="125"/>
      <c r="G1169" s="125"/>
      <c r="H1169" s="125"/>
      <c r="I1169" s="269"/>
      <c r="J1169" s="134"/>
      <c r="K1169" s="134"/>
      <c r="L1169" s="134"/>
      <c r="M1169" s="134"/>
      <c r="N1169" s="286"/>
      <c r="O1169" s="286"/>
      <c r="P1169" s="125"/>
      <c r="Q1169" s="125"/>
      <c r="R1169" s="125"/>
      <c r="S1169" s="125"/>
      <c r="T1169" s="125"/>
      <c r="U1169" s="297"/>
      <c r="V1169" s="253">
        <f t="shared" si="26"/>
        <v>0</v>
      </c>
      <c r="W1169" s="348" t="str">
        <f>IF(板块成分!B1171="","",板块成分!B1171)</f>
        <v>1546.HK</v>
      </c>
      <c r="X1169" s="270" t="str">
        <f>[1]!s_info_name(W1169)</f>
        <v>德莱建业</v>
      </c>
      <c r="Y1169" s="335" t="str">
        <f>IF($Y$3="申万一级行业",[1]!s_info_industry_sw_2021(W1169,公司分析!D$5,1),IF($Y$3="申万二级行业",[1]!s_info_industry_sw_2021(W1169,公司分析!D$5,2),IF($Y$3="申万三级行业",[1]!s_info_industry_sw_2021(W1169,公司分析!D$5,3),IF($Y$3="wind一级行业",[1]!s_info_industry_gics(W1169,1),IF($Y$3="wind二级行业",[1]!s_info_industry_gics(W1169,2),IF($Y$3="wind三级行业",[1]!s_info_industry_gics(W1169,3),IF($Y$3="wind四级行业",[1]!s_info_industry_gics(W1169,4),IF($Y$3="证监会门类行业",[1]!s_info_industry_csrc12_n(W1169,公司分析!D$5,1),""))))))))</f>
        <v>建筑与工程</v>
      </c>
      <c r="Z1169" s="298" t="str">
        <f>IF(Y1169=行业比较!$E$6,ROW(),"")</f>
        <v/>
      </c>
      <c r="AA1169" s="125"/>
      <c r="AB1169" s="125"/>
      <c r="AC1169" s="125"/>
      <c r="AD1169" s="125"/>
      <c r="AE1169" s="125"/>
      <c r="AF1169" s="125"/>
      <c r="AG1169" s="125"/>
      <c r="AH1169" s="125"/>
      <c r="AI1169" s="125"/>
      <c r="AJ1169" s="125"/>
      <c r="AK1169" s="125"/>
      <c r="AL1169" s="125"/>
      <c r="AM1169" s="125"/>
      <c r="AN1169" s="125"/>
      <c r="AO1169" s="125"/>
      <c r="AP1169" s="125"/>
    </row>
    <row r="1170" spans="2:42" x14ac:dyDescent="0.35">
      <c r="B1170" s="125"/>
      <c r="C1170" s="125"/>
      <c r="D1170" s="125"/>
      <c r="E1170" s="125"/>
      <c r="F1170" s="125"/>
      <c r="G1170" s="125"/>
      <c r="H1170" s="125"/>
      <c r="I1170" s="269"/>
      <c r="J1170" s="134"/>
      <c r="K1170" s="134"/>
      <c r="L1170" s="134"/>
      <c r="M1170" s="134"/>
      <c r="N1170" s="286"/>
      <c r="O1170" s="286"/>
      <c r="P1170" s="125"/>
      <c r="Q1170" s="125"/>
      <c r="R1170" s="125"/>
      <c r="S1170" s="125"/>
      <c r="T1170" s="125"/>
      <c r="U1170" s="297"/>
      <c r="V1170" s="253">
        <f t="shared" si="26"/>
        <v>0</v>
      </c>
      <c r="W1170" s="348" t="str">
        <f>IF(板块成分!B1172="","",板块成分!B1172)</f>
        <v>1547.HK</v>
      </c>
      <c r="X1170" s="270" t="str">
        <f>[1]!s_info_name(W1170)</f>
        <v>IBI GROUP HLDGS</v>
      </c>
      <c r="Y1170" s="335" t="str">
        <f>IF($Y$3="申万一级行业",[1]!s_info_industry_sw_2021(W1170,公司分析!D$5,1),IF($Y$3="申万二级行业",[1]!s_info_industry_sw_2021(W1170,公司分析!D$5,2),IF($Y$3="申万三级行业",[1]!s_info_industry_sw_2021(W1170,公司分析!D$5,3),IF($Y$3="wind一级行业",[1]!s_info_industry_gics(W1170,1),IF($Y$3="wind二级行业",[1]!s_info_industry_gics(W1170,2),IF($Y$3="wind三级行业",[1]!s_info_industry_gics(W1170,3),IF($Y$3="wind四级行业",[1]!s_info_industry_gics(W1170,4),IF($Y$3="证监会门类行业",[1]!s_info_industry_csrc12_n(W1170,公司分析!D$5,1),""))))))))</f>
        <v>建筑与工程</v>
      </c>
      <c r="Z1170" s="298" t="str">
        <f>IF(Y1170=行业比较!$E$6,ROW(),"")</f>
        <v/>
      </c>
      <c r="AA1170" s="125"/>
      <c r="AB1170" s="125"/>
      <c r="AC1170" s="125"/>
      <c r="AD1170" s="125"/>
      <c r="AE1170" s="125"/>
      <c r="AF1170" s="125"/>
      <c r="AG1170" s="125"/>
      <c r="AH1170" s="125"/>
      <c r="AI1170" s="125"/>
      <c r="AJ1170" s="125"/>
      <c r="AK1170" s="125"/>
      <c r="AL1170" s="125"/>
      <c r="AM1170" s="125"/>
      <c r="AN1170" s="125"/>
      <c r="AO1170" s="125"/>
      <c r="AP1170" s="125"/>
    </row>
    <row r="1171" spans="2:42" x14ac:dyDescent="0.35">
      <c r="B1171" s="125"/>
      <c r="C1171" s="125"/>
      <c r="D1171" s="125"/>
      <c r="E1171" s="125"/>
      <c r="F1171" s="125"/>
      <c r="G1171" s="125"/>
      <c r="H1171" s="125"/>
      <c r="I1171" s="269"/>
      <c r="J1171" s="134"/>
      <c r="K1171" s="134"/>
      <c r="L1171" s="134"/>
      <c r="M1171" s="134"/>
      <c r="N1171" s="286"/>
      <c r="O1171" s="286"/>
      <c r="P1171" s="125"/>
      <c r="Q1171" s="125"/>
      <c r="R1171" s="125"/>
      <c r="S1171" s="125"/>
      <c r="T1171" s="125"/>
      <c r="U1171" s="297"/>
      <c r="V1171" s="253">
        <f t="shared" si="26"/>
        <v>0</v>
      </c>
      <c r="W1171" s="348" t="str">
        <f>IF(板块成分!B1173="","",板块成分!B1173)</f>
        <v>1548.HK</v>
      </c>
      <c r="X1171" s="270" t="str">
        <f>[1]!s_info_name(W1171)</f>
        <v>金斯瑞生物科技</v>
      </c>
      <c r="Y1171" s="335" t="str">
        <f>IF($Y$3="申万一级行业",[1]!s_info_industry_sw_2021(W1171,公司分析!D$5,1),IF($Y$3="申万二级行业",[1]!s_info_industry_sw_2021(W1171,公司分析!D$5,2),IF($Y$3="申万三级行业",[1]!s_info_industry_sw_2021(W1171,公司分析!D$5,3),IF($Y$3="wind一级行业",[1]!s_info_industry_gics(W1171,1),IF($Y$3="wind二级行业",[1]!s_info_industry_gics(W1171,2),IF($Y$3="wind三级行业",[1]!s_info_industry_gics(W1171,3),IF($Y$3="wind四级行业",[1]!s_info_industry_gics(W1171,4),IF($Y$3="证监会门类行业",[1]!s_info_industry_csrc12_n(W1171,公司分析!D$5,1),""))))))))</f>
        <v>生命科学工具和服务</v>
      </c>
      <c r="Z1171" s="298" t="str">
        <f>IF(Y1171=行业比较!$E$6,ROW(),"")</f>
        <v/>
      </c>
      <c r="AA1171" s="125"/>
      <c r="AB1171" s="125"/>
      <c r="AC1171" s="125"/>
      <c r="AD1171" s="125"/>
      <c r="AE1171" s="125"/>
      <c r="AF1171" s="125"/>
      <c r="AG1171" s="125"/>
      <c r="AH1171" s="125"/>
      <c r="AI1171" s="125"/>
      <c r="AJ1171" s="125"/>
      <c r="AK1171" s="125"/>
      <c r="AL1171" s="125"/>
      <c r="AM1171" s="125"/>
      <c r="AN1171" s="125"/>
      <c r="AO1171" s="125"/>
      <c r="AP1171" s="125"/>
    </row>
    <row r="1172" spans="2:42" x14ac:dyDescent="0.35">
      <c r="B1172" s="125"/>
      <c r="C1172" s="125"/>
      <c r="D1172" s="125"/>
      <c r="E1172" s="125"/>
      <c r="F1172" s="125"/>
      <c r="G1172" s="125"/>
      <c r="H1172" s="125"/>
      <c r="I1172" s="269"/>
      <c r="J1172" s="134"/>
      <c r="K1172" s="134"/>
      <c r="L1172" s="134"/>
      <c r="M1172" s="134"/>
      <c r="N1172" s="286"/>
      <c r="O1172" s="286"/>
      <c r="P1172" s="125"/>
      <c r="Q1172" s="125"/>
      <c r="R1172" s="125"/>
      <c r="S1172" s="125"/>
      <c r="T1172" s="125"/>
      <c r="U1172" s="297"/>
      <c r="V1172" s="253">
        <f t="shared" si="26"/>
        <v>0</v>
      </c>
      <c r="W1172" s="348" t="str">
        <f>IF(板块成分!B1174="","",板块成分!B1174)</f>
        <v>1549.HK</v>
      </c>
      <c r="X1172" s="270" t="str">
        <f>[1]!s_info_name(W1172)</f>
        <v>永丰集团控股</v>
      </c>
      <c r="Y1172" s="335" t="str">
        <f>IF($Y$3="申万一级行业",[1]!s_info_industry_sw_2021(W1172,公司分析!D$5,1),IF($Y$3="申万二级行业",[1]!s_info_industry_sw_2021(W1172,公司分析!D$5,2),IF($Y$3="申万三级行业",[1]!s_info_industry_sw_2021(W1172,公司分析!D$5,3),IF($Y$3="wind一级行业",[1]!s_info_industry_gics(W1172,1),IF($Y$3="wind二级行业",[1]!s_info_industry_gics(W1172,2),IF($Y$3="wind三级行业",[1]!s_info_industry_gics(W1172,3),IF($Y$3="wind四级行业",[1]!s_info_industry_gics(W1172,4),IF($Y$3="证监会门类行业",[1]!s_info_industry_csrc12_n(W1172,公司分析!D$5,1),""))))))))</f>
        <v>海运</v>
      </c>
      <c r="Z1172" s="298" t="str">
        <f>IF(Y1172=行业比较!$E$6,ROW(),"")</f>
        <v/>
      </c>
      <c r="AA1172" s="125"/>
      <c r="AB1172" s="125"/>
      <c r="AC1172" s="125"/>
      <c r="AD1172" s="125"/>
      <c r="AE1172" s="125"/>
      <c r="AF1172" s="125"/>
      <c r="AG1172" s="125"/>
      <c r="AH1172" s="125"/>
      <c r="AI1172" s="125"/>
      <c r="AJ1172" s="125"/>
      <c r="AK1172" s="125"/>
      <c r="AL1172" s="125"/>
      <c r="AM1172" s="125"/>
      <c r="AN1172" s="125"/>
      <c r="AO1172" s="125"/>
      <c r="AP1172" s="125"/>
    </row>
    <row r="1173" spans="2:42" x14ac:dyDescent="0.35">
      <c r="B1173" s="125"/>
      <c r="C1173" s="125"/>
      <c r="D1173" s="125"/>
      <c r="E1173" s="125"/>
      <c r="F1173" s="125"/>
      <c r="G1173" s="125"/>
      <c r="H1173" s="125"/>
      <c r="I1173" s="269"/>
      <c r="J1173" s="134"/>
      <c r="K1173" s="134"/>
      <c r="L1173" s="134"/>
      <c r="M1173" s="134"/>
      <c r="N1173" s="286"/>
      <c r="O1173" s="286"/>
      <c r="P1173" s="125"/>
      <c r="Q1173" s="125"/>
      <c r="R1173" s="125"/>
      <c r="S1173" s="125"/>
      <c r="T1173" s="125"/>
      <c r="U1173" s="297"/>
      <c r="V1173" s="253">
        <f t="shared" si="26"/>
        <v>0</v>
      </c>
      <c r="W1173" s="348" t="str">
        <f>IF(板块成分!B1175="","",板块成分!B1175)</f>
        <v>1551.HK</v>
      </c>
      <c r="X1173" s="270" t="str">
        <f>[1]!s_info_name(W1173)</f>
        <v>广州农商银行</v>
      </c>
      <c r="Y1173" s="335" t="str">
        <f>IF($Y$3="申万一级行业",[1]!s_info_industry_sw_2021(W1173,公司分析!D$5,1),IF($Y$3="申万二级行业",[1]!s_info_industry_sw_2021(W1173,公司分析!D$5,2),IF($Y$3="申万三级行业",[1]!s_info_industry_sw_2021(W1173,公司分析!D$5,3),IF($Y$3="wind一级行业",[1]!s_info_industry_gics(W1173,1),IF($Y$3="wind二级行业",[1]!s_info_industry_gics(W1173,2),IF($Y$3="wind三级行业",[1]!s_info_industry_gics(W1173,3),IF($Y$3="wind四级行业",[1]!s_info_industry_gics(W1173,4),IF($Y$3="证监会门类行业",[1]!s_info_industry_csrc12_n(W1173,公司分析!D$5,1),""))))))))</f>
        <v>区域性银行</v>
      </c>
      <c r="Z1173" s="298" t="str">
        <f>IF(Y1173=行业比较!$E$6,ROW(),"")</f>
        <v/>
      </c>
      <c r="AA1173" s="125"/>
      <c r="AB1173" s="125"/>
      <c r="AC1173" s="125"/>
      <c r="AD1173" s="125"/>
      <c r="AE1173" s="125"/>
      <c r="AF1173" s="125"/>
      <c r="AG1173" s="125"/>
      <c r="AH1173" s="125"/>
      <c r="AI1173" s="125"/>
      <c r="AJ1173" s="125"/>
      <c r="AK1173" s="125"/>
      <c r="AL1173" s="125"/>
      <c r="AM1173" s="125"/>
      <c r="AN1173" s="125"/>
      <c r="AO1173" s="125"/>
      <c r="AP1173" s="125"/>
    </row>
    <row r="1174" spans="2:42" x14ac:dyDescent="0.35">
      <c r="B1174" s="125"/>
      <c r="C1174" s="125"/>
      <c r="D1174" s="125"/>
      <c r="E1174" s="125"/>
      <c r="F1174" s="125"/>
      <c r="G1174" s="125"/>
      <c r="H1174" s="125"/>
      <c r="I1174" s="269"/>
      <c r="J1174" s="134"/>
      <c r="K1174" s="134"/>
      <c r="L1174" s="134"/>
      <c r="M1174" s="134"/>
      <c r="N1174" s="286"/>
      <c r="O1174" s="286"/>
      <c r="P1174" s="125"/>
      <c r="Q1174" s="125"/>
      <c r="R1174" s="125"/>
      <c r="S1174" s="125"/>
      <c r="T1174" s="125"/>
      <c r="U1174" s="297"/>
      <c r="V1174" s="253">
        <f t="shared" si="26"/>
        <v>0</v>
      </c>
      <c r="W1174" s="348" t="str">
        <f>IF(板块成分!B1176="","",板块成分!B1176)</f>
        <v>1552.HK</v>
      </c>
      <c r="X1174" s="270" t="str">
        <f>[1]!s_info_name(W1174)</f>
        <v>BHCC HOLDING</v>
      </c>
      <c r="Y1174" s="335" t="str">
        <f>IF($Y$3="申万一级行业",[1]!s_info_industry_sw_2021(W1174,公司分析!D$5,1),IF($Y$3="申万二级行业",[1]!s_info_industry_sw_2021(W1174,公司分析!D$5,2),IF($Y$3="申万三级行业",[1]!s_info_industry_sw_2021(W1174,公司分析!D$5,3),IF($Y$3="wind一级行业",[1]!s_info_industry_gics(W1174,1),IF($Y$3="wind二级行业",[1]!s_info_industry_gics(W1174,2),IF($Y$3="wind三级行业",[1]!s_info_industry_gics(W1174,3),IF($Y$3="wind四级行业",[1]!s_info_industry_gics(W1174,4),IF($Y$3="证监会门类行业",[1]!s_info_industry_csrc12_n(W1174,公司分析!D$5,1),""))))))))</f>
        <v>建筑与工程</v>
      </c>
      <c r="Z1174" s="298" t="str">
        <f>IF(Y1174=行业比较!$E$6,ROW(),"")</f>
        <v/>
      </c>
      <c r="AA1174" s="125"/>
      <c r="AB1174" s="125"/>
      <c r="AC1174" s="125"/>
      <c r="AD1174" s="125"/>
      <c r="AE1174" s="125"/>
      <c r="AF1174" s="125"/>
      <c r="AG1174" s="125"/>
      <c r="AH1174" s="125"/>
      <c r="AI1174" s="125"/>
      <c r="AJ1174" s="125"/>
      <c r="AK1174" s="125"/>
      <c r="AL1174" s="125"/>
      <c r="AM1174" s="125"/>
      <c r="AN1174" s="125"/>
      <c r="AO1174" s="125"/>
      <c r="AP1174" s="125"/>
    </row>
    <row r="1175" spans="2:42" x14ac:dyDescent="0.35">
      <c r="B1175" s="125"/>
      <c r="C1175" s="125"/>
      <c r="D1175" s="125"/>
      <c r="E1175" s="125"/>
      <c r="F1175" s="125"/>
      <c r="G1175" s="125"/>
      <c r="H1175" s="125"/>
      <c r="I1175" s="269"/>
      <c r="J1175" s="134"/>
      <c r="K1175" s="134"/>
      <c r="L1175" s="134"/>
      <c r="M1175" s="134"/>
      <c r="N1175" s="286"/>
      <c r="O1175" s="286"/>
      <c r="P1175" s="125"/>
      <c r="Q1175" s="125"/>
      <c r="R1175" s="125"/>
      <c r="S1175" s="125"/>
      <c r="T1175" s="125"/>
      <c r="U1175" s="297"/>
      <c r="V1175" s="253">
        <f t="shared" si="26"/>
        <v>0</v>
      </c>
      <c r="W1175" s="348" t="str">
        <f>IF(板块成分!B1177="","",板块成分!B1177)</f>
        <v>1553.HK</v>
      </c>
      <c r="X1175" s="270" t="str">
        <f>[1]!s_info_name(W1175)</f>
        <v>迈科管业</v>
      </c>
      <c r="Y1175" s="335" t="str">
        <f>IF($Y$3="申万一级行业",[1]!s_info_industry_sw_2021(W1175,公司分析!D$5,1),IF($Y$3="申万二级行业",[1]!s_info_industry_sw_2021(W1175,公司分析!D$5,2),IF($Y$3="申万三级行业",[1]!s_info_industry_sw_2021(W1175,公司分析!D$5,3),IF($Y$3="wind一级行业",[1]!s_info_industry_gics(W1175,1),IF($Y$3="wind二级行业",[1]!s_info_industry_gics(W1175,2),IF($Y$3="wind三级行业",[1]!s_info_industry_gics(W1175,3),IF($Y$3="wind四级行业",[1]!s_info_industry_gics(W1175,4),IF($Y$3="证监会门类行业",[1]!s_info_industry_csrc12_n(W1175,公司分析!D$5,1),""))))))))</f>
        <v>钢铁</v>
      </c>
      <c r="Z1175" s="298" t="str">
        <f>IF(Y1175=行业比较!$E$6,ROW(),"")</f>
        <v/>
      </c>
      <c r="AA1175" s="125"/>
      <c r="AB1175" s="125"/>
      <c r="AC1175" s="125"/>
      <c r="AD1175" s="125"/>
      <c r="AE1175" s="125"/>
      <c r="AF1175" s="125"/>
      <c r="AG1175" s="125"/>
      <c r="AH1175" s="125"/>
      <c r="AI1175" s="125"/>
      <c r="AJ1175" s="125"/>
      <c r="AK1175" s="125"/>
      <c r="AL1175" s="125"/>
      <c r="AM1175" s="125"/>
      <c r="AN1175" s="125"/>
      <c r="AO1175" s="125"/>
      <c r="AP1175" s="125"/>
    </row>
    <row r="1176" spans="2:42" x14ac:dyDescent="0.35">
      <c r="B1176" s="125"/>
      <c r="C1176" s="125"/>
      <c r="D1176" s="125"/>
      <c r="E1176" s="125"/>
      <c r="F1176" s="125"/>
      <c r="G1176" s="125"/>
      <c r="H1176" s="125"/>
      <c r="I1176" s="269"/>
      <c r="J1176" s="134"/>
      <c r="K1176" s="134"/>
      <c r="L1176" s="134"/>
      <c r="M1176" s="134"/>
      <c r="N1176" s="286"/>
      <c r="O1176" s="286"/>
      <c r="P1176" s="125"/>
      <c r="Q1176" s="125"/>
      <c r="R1176" s="125"/>
      <c r="S1176" s="125"/>
      <c r="T1176" s="125"/>
      <c r="U1176" s="297"/>
      <c r="V1176" s="253">
        <f t="shared" si="26"/>
        <v>0</v>
      </c>
      <c r="W1176" s="348" t="str">
        <f>IF(板块成分!B1178="","",板块成分!B1178)</f>
        <v>1555.HK</v>
      </c>
      <c r="X1176" s="270" t="str">
        <f>[1]!s_info_name(W1176)</f>
        <v>MI能源</v>
      </c>
      <c r="Y1176" s="335" t="str">
        <f>IF($Y$3="申万一级行业",[1]!s_info_industry_sw_2021(W1176,公司分析!D$5,1),IF($Y$3="申万二级行业",[1]!s_info_industry_sw_2021(W1176,公司分析!D$5,2),IF($Y$3="申万三级行业",[1]!s_info_industry_sw_2021(W1176,公司分析!D$5,3),IF($Y$3="wind一级行业",[1]!s_info_industry_gics(W1176,1),IF($Y$3="wind二级行业",[1]!s_info_industry_gics(W1176,2),IF($Y$3="wind三级行业",[1]!s_info_industry_gics(W1176,3),IF($Y$3="wind四级行业",[1]!s_info_industry_gics(W1176,4),IF($Y$3="证监会门类行业",[1]!s_info_industry_csrc12_n(W1176,公司分析!D$5,1),""))))))))</f>
        <v>石油天然气勘探与生产</v>
      </c>
      <c r="Z1176" s="298" t="str">
        <f>IF(Y1176=行业比较!$E$6,ROW(),"")</f>
        <v/>
      </c>
      <c r="AA1176" s="125"/>
      <c r="AB1176" s="125"/>
      <c r="AC1176" s="125"/>
      <c r="AD1176" s="125"/>
      <c r="AE1176" s="125"/>
      <c r="AF1176" s="125"/>
      <c r="AG1176" s="125"/>
      <c r="AH1176" s="125"/>
      <c r="AI1176" s="125"/>
      <c r="AJ1176" s="125"/>
      <c r="AK1176" s="125"/>
      <c r="AL1176" s="125"/>
      <c r="AM1176" s="125"/>
      <c r="AN1176" s="125"/>
      <c r="AO1176" s="125"/>
      <c r="AP1176" s="125"/>
    </row>
    <row r="1177" spans="2:42" x14ac:dyDescent="0.35">
      <c r="B1177" s="125"/>
      <c r="C1177" s="125"/>
      <c r="D1177" s="125"/>
      <c r="E1177" s="125"/>
      <c r="F1177" s="125"/>
      <c r="G1177" s="125"/>
      <c r="H1177" s="125"/>
      <c r="I1177" s="269"/>
      <c r="J1177" s="134"/>
      <c r="K1177" s="134"/>
      <c r="L1177" s="134"/>
      <c r="M1177" s="134"/>
      <c r="N1177" s="286"/>
      <c r="O1177" s="286"/>
      <c r="P1177" s="125"/>
      <c r="Q1177" s="125"/>
      <c r="R1177" s="125"/>
      <c r="S1177" s="125"/>
      <c r="T1177" s="125"/>
      <c r="U1177" s="297"/>
      <c r="V1177" s="253">
        <f t="shared" si="26"/>
        <v>0</v>
      </c>
      <c r="W1177" s="348" t="str">
        <f>IF(板块成分!B1179="","",板块成分!B1179)</f>
        <v>1556.HK</v>
      </c>
      <c r="X1177" s="270" t="str">
        <f>[1]!s_info_name(W1177)</f>
        <v>建业建荣</v>
      </c>
      <c r="Y1177" s="335" t="str">
        <f>IF($Y$3="申万一级行业",[1]!s_info_industry_sw_2021(W1177,公司分析!D$5,1),IF($Y$3="申万二级行业",[1]!s_info_industry_sw_2021(W1177,公司分析!D$5,2),IF($Y$3="申万三级行业",[1]!s_info_industry_sw_2021(W1177,公司分析!D$5,3),IF($Y$3="wind一级行业",[1]!s_info_industry_gics(W1177,1),IF($Y$3="wind二级行业",[1]!s_info_industry_gics(W1177,2),IF($Y$3="wind三级行业",[1]!s_info_industry_gics(W1177,3),IF($Y$3="wind四级行业",[1]!s_info_industry_gics(W1177,4),IF($Y$3="证监会门类行业",[1]!s_info_industry_csrc12_n(W1177,公司分析!D$5,1),""))))))))</f>
        <v>建筑与工程</v>
      </c>
      <c r="Z1177" s="298" t="str">
        <f>IF(Y1177=行业比较!$E$6,ROW(),"")</f>
        <v/>
      </c>
      <c r="AA1177" s="125"/>
      <c r="AB1177" s="125"/>
      <c r="AC1177" s="125"/>
      <c r="AD1177" s="125"/>
      <c r="AE1177" s="125"/>
      <c r="AF1177" s="125"/>
      <c r="AG1177" s="125"/>
      <c r="AH1177" s="125"/>
      <c r="AI1177" s="125"/>
      <c r="AJ1177" s="125"/>
      <c r="AK1177" s="125"/>
      <c r="AL1177" s="125"/>
      <c r="AM1177" s="125"/>
      <c r="AN1177" s="125"/>
      <c r="AO1177" s="125"/>
      <c r="AP1177" s="125"/>
    </row>
    <row r="1178" spans="2:42" x14ac:dyDescent="0.35">
      <c r="B1178" s="125"/>
      <c r="C1178" s="125"/>
      <c r="D1178" s="125"/>
      <c r="E1178" s="125"/>
      <c r="F1178" s="125"/>
      <c r="G1178" s="125"/>
      <c r="H1178" s="125"/>
      <c r="I1178" s="269"/>
      <c r="J1178" s="134"/>
      <c r="K1178" s="134"/>
      <c r="L1178" s="134"/>
      <c r="M1178" s="134"/>
      <c r="N1178" s="286"/>
      <c r="O1178" s="286"/>
      <c r="P1178" s="125"/>
      <c r="Q1178" s="125"/>
      <c r="R1178" s="125"/>
      <c r="S1178" s="125"/>
      <c r="T1178" s="125"/>
      <c r="U1178" s="297"/>
      <c r="V1178" s="253">
        <f t="shared" si="26"/>
        <v>0</v>
      </c>
      <c r="W1178" s="348" t="str">
        <f>IF(板块成分!B1180="","",板块成分!B1180)</f>
        <v>1557.HK</v>
      </c>
      <c r="X1178" s="270" t="str">
        <f>[1]!s_info_name(W1178)</f>
        <v>剑虹集团控股</v>
      </c>
      <c r="Y1178" s="335" t="str">
        <f>IF($Y$3="申万一级行业",[1]!s_info_industry_sw_2021(W1178,公司分析!D$5,1),IF($Y$3="申万二级行业",[1]!s_info_industry_sw_2021(W1178,公司分析!D$5,2),IF($Y$3="申万三级行业",[1]!s_info_industry_sw_2021(W1178,公司分析!D$5,3),IF($Y$3="wind一级行业",[1]!s_info_industry_gics(W1178,1),IF($Y$3="wind二级行业",[1]!s_info_industry_gics(W1178,2),IF($Y$3="wind三级行业",[1]!s_info_industry_gics(W1178,3),IF($Y$3="wind四级行业",[1]!s_info_industry_gics(W1178,4),IF($Y$3="证监会门类行业",[1]!s_info_industry_csrc12_n(W1178,公司分析!D$5,1),""))))))))</f>
        <v>建筑与工程</v>
      </c>
      <c r="Z1178" s="298" t="str">
        <f>IF(Y1178=行业比较!$E$6,ROW(),"")</f>
        <v/>
      </c>
      <c r="AA1178" s="125"/>
      <c r="AB1178" s="125"/>
      <c r="AC1178" s="125"/>
      <c r="AD1178" s="125"/>
      <c r="AE1178" s="125"/>
      <c r="AF1178" s="125"/>
      <c r="AG1178" s="125"/>
      <c r="AH1178" s="125"/>
      <c r="AI1178" s="125"/>
      <c r="AJ1178" s="125"/>
      <c r="AK1178" s="125"/>
      <c r="AL1178" s="125"/>
      <c r="AM1178" s="125"/>
      <c r="AN1178" s="125"/>
      <c r="AO1178" s="125"/>
      <c r="AP1178" s="125"/>
    </row>
    <row r="1179" spans="2:42" x14ac:dyDescent="0.35">
      <c r="B1179" s="125"/>
      <c r="C1179" s="125"/>
      <c r="D1179" s="125"/>
      <c r="E1179" s="125"/>
      <c r="F1179" s="125"/>
      <c r="G1179" s="125"/>
      <c r="H1179" s="125"/>
      <c r="I1179" s="269"/>
      <c r="J1179" s="134"/>
      <c r="K1179" s="134"/>
      <c r="L1179" s="134"/>
      <c r="M1179" s="134"/>
      <c r="N1179" s="286"/>
      <c r="O1179" s="286"/>
      <c r="P1179" s="125"/>
      <c r="Q1179" s="125"/>
      <c r="R1179" s="125"/>
      <c r="S1179" s="125"/>
      <c r="T1179" s="125"/>
      <c r="U1179" s="297"/>
      <c r="V1179" s="253">
        <f t="shared" si="26"/>
        <v>0</v>
      </c>
      <c r="W1179" s="348" t="str">
        <f>IF(板块成分!B1181="","",板块成分!B1181)</f>
        <v>1558.HK</v>
      </c>
      <c r="X1179" s="270" t="str">
        <f>[1]!s_info_name(W1179)</f>
        <v>东阳光长江药业</v>
      </c>
      <c r="Y1179" s="335" t="str">
        <f>IF($Y$3="申万一级行业",[1]!s_info_industry_sw_2021(W1179,公司分析!D$5,1),IF($Y$3="申万二级行业",[1]!s_info_industry_sw_2021(W1179,公司分析!D$5,2),IF($Y$3="申万三级行业",[1]!s_info_industry_sw_2021(W1179,公司分析!D$5,3),IF($Y$3="wind一级行业",[1]!s_info_industry_gics(W1179,1),IF($Y$3="wind二级行业",[1]!s_info_industry_gics(W1179,2),IF($Y$3="wind三级行业",[1]!s_info_industry_gics(W1179,3),IF($Y$3="wind四级行业",[1]!s_info_industry_gics(W1179,4),IF($Y$3="证监会门类行业",[1]!s_info_industry_csrc12_n(W1179,公司分析!D$5,1),""))))))))</f>
        <v>西药</v>
      </c>
      <c r="Z1179" s="298" t="str">
        <f>IF(Y1179=行业比较!$E$6,ROW(),"")</f>
        <v/>
      </c>
      <c r="AA1179" s="125"/>
      <c r="AB1179" s="125"/>
      <c r="AC1179" s="125"/>
      <c r="AD1179" s="125"/>
      <c r="AE1179" s="125"/>
      <c r="AF1179" s="125"/>
      <c r="AG1179" s="125"/>
      <c r="AH1179" s="125"/>
      <c r="AI1179" s="125"/>
      <c r="AJ1179" s="125"/>
      <c r="AK1179" s="125"/>
      <c r="AL1179" s="125"/>
      <c r="AM1179" s="125"/>
      <c r="AN1179" s="125"/>
      <c r="AO1179" s="125"/>
      <c r="AP1179" s="125"/>
    </row>
    <row r="1180" spans="2:42" x14ac:dyDescent="0.35">
      <c r="B1180" s="125"/>
      <c r="C1180" s="125"/>
      <c r="D1180" s="125"/>
      <c r="E1180" s="125"/>
      <c r="F1180" s="125"/>
      <c r="G1180" s="125"/>
      <c r="H1180" s="125"/>
      <c r="I1180" s="269"/>
      <c r="J1180" s="134"/>
      <c r="K1180" s="134"/>
      <c r="L1180" s="134"/>
      <c r="M1180" s="134"/>
      <c r="N1180" s="286"/>
      <c r="O1180" s="286"/>
      <c r="P1180" s="125"/>
      <c r="Q1180" s="125"/>
      <c r="R1180" s="125"/>
      <c r="S1180" s="125"/>
      <c r="T1180" s="125"/>
      <c r="U1180" s="297"/>
      <c r="V1180" s="253">
        <f t="shared" si="26"/>
        <v>0</v>
      </c>
      <c r="W1180" s="348" t="str">
        <f>IF(板块成分!B1182="","",板块成分!B1182)</f>
        <v>1559.HK</v>
      </c>
      <c r="X1180" s="270" t="str">
        <f>[1]!s_info_name(W1180)</f>
        <v>均安控股</v>
      </c>
      <c r="Y1180" s="335" t="str">
        <f>IF($Y$3="申万一级行业",[1]!s_info_industry_sw_2021(W1180,公司分析!D$5,1),IF($Y$3="申万二级行业",[1]!s_info_industry_sw_2021(W1180,公司分析!D$5,2),IF($Y$3="申万三级行业",[1]!s_info_industry_sw_2021(W1180,公司分析!D$5,3),IF($Y$3="wind一级行业",[1]!s_info_industry_gics(W1180,1),IF($Y$3="wind二级行业",[1]!s_info_industry_gics(W1180,2),IF($Y$3="wind三级行业",[1]!s_info_industry_gics(W1180,3),IF($Y$3="wind四级行业",[1]!s_info_industry_gics(W1180,4),IF($Y$3="证监会门类行业",[1]!s_info_industry_csrc12_n(W1180,公司分析!D$5,1),""))))))))</f>
        <v>建筑与工程</v>
      </c>
      <c r="Z1180" s="298" t="str">
        <f>IF(Y1180=行业比较!$E$6,ROW(),"")</f>
        <v/>
      </c>
      <c r="AA1180" s="125"/>
      <c r="AB1180" s="125"/>
      <c r="AC1180" s="125"/>
      <c r="AD1180" s="125"/>
      <c r="AE1180" s="125"/>
      <c r="AF1180" s="125"/>
      <c r="AG1180" s="125"/>
      <c r="AH1180" s="125"/>
      <c r="AI1180" s="125"/>
      <c r="AJ1180" s="125"/>
      <c r="AK1180" s="125"/>
      <c r="AL1180" s="125"/>
      <c r="AM1180" s="125"/>
      <c r="AN1180" s="125"/>
      <c r="AO1180" s="125"/>
      <c r="AP1180" s="125"/>
    </row>
    <row r="1181" spans="2:42" x14ac:dyDescent="0.35">
      <c r="B1181" s="125"/>
      <c r="C1181" s="125"/>
      <c r="D1181" s="125"/>
      <c r="E1181" s="125"/>
      <c r="F1181" s="125"/>
      <c r="G1181" s="125"/>
      <c r="H1181" s="125"/>
      <c r="I1181" s="269"/>
      <c r="J1181" s="134"/>
      <c r="K1181" s="134"/>
      <c r="L1181" s="134"/>
      <c r="M1181" s="134"/>
      <c r="N1181" s="286"/>
      <c r="O1181" s="286"/>
      <c r="P1181" s="125"/>
      <c r="Q1181" s="125"/>
      <c r="R1181" s="125"/>
      <c r="S1181" s="125"/>
      <c r="T1181" s="125"/>
      <c r="U1181" s="297"/>
      <c r="V1181" s="253">
        <f t="shared" si="26"/>
        <v>0</v>
      </c>
      <c r="W1181" s="348" t="str">
        <f>IF(板块成分!B1183="","",板块成分!B1183)</f>
        <v>1560.HK</v>
      </c>
      <c r="X1181" s="270" t="str">
        <f>[1]!s_info_name(W1181)</f>
        <v>星星集团</v>
      </c>
      <c r="Y1181" s="335" t="str">
        <f>IF($Y$3="申万一级行业",[1]!s_info_industry_sw_2021(W1181,公司分析!D$5,1),IF($Y$3="申万二级行业",[1]!s_info_industry_sw_2021(W1181,公司分析!D$5,2),IF($Y$3="申万三级行业",[1]!s_info_industry_sw_2021(W1181,公司分析!D$5,3),IF($Y$3="wind一级行业",[1]!s_info_industry_gics(W1181,1),IF($Y$3="wind二级行业",[1]!s_info_industry_gics(W1181,2),IF($Y$3="wind三级行业",[1]!s_info_industry_gics(W1181,3),IF($Y$3="wind四级行业",[1]!s_info_industry_gics(W1181,4),IF($Y$3="证监会门类行业",[1]!s_info_industry_csrc12_n(W1181,公司分析!D$5,1),""))))))))</f>
        <v>房地产经营公司</v>
      </c>
      <c r="Z1181" s="298" t="str">
        <f>IF(Y1181=行业比较!$E$6,ROW(),"")</f>
        <v/>
      </c>
      <c r="AA1181" s="125"/>
      <c r="AB1181" s="125"/>
      <c r="AC1181" s="125"/>
      <c r="AD1181" s="125"/>
      <c r="AE1181" s="125"/>
      <c r="AF1181" s="125"/>
      <c r="AG1181" s="125"/>
      <c r="AH1181" s="125"/>
      <c r="AI1181" s="125"/>
      <c r="AJ1181" s="125"/>
      <c r="AK1181" s="125"/>
      <c r="AL1181" s="125"/>
      <c r="AM1181" s="125"/>
      <c r="AN1181" s="125"/>
      <c r="AO1181" s="125"/>
      <c r="AP1181" s="125"/>
    </row>
    <row r="1182" spans="2:42" x14ac:dyDescent="0.35">
      <c r="B1182" s="125"/>
      <c r="C1182" s="125"/>
      <c r="D1182" s="125"/>
      <c r="E1182" s="125"/>
      <c r="F1182" s="125"/>
      <c r="G1182" s="125"/>
      <c r="H1182" s="125"/>
      <c r="I1182" s="269"/>
      <c r="J1182" s="134"/>
      <c r="K1182" s="134"/>
      <c r="L1182" s="134"/>
      <c r="M1182" s="134"/>
      <c r="N1182" s="286"/>
      <c r="O1182" s="286"/>
      <c r="P1182" s="125"/>
      <c r="Q1182" s="125"/>
      <c r="R1182" s="125"/>
      <c r="S1182" s="125"/>
      <c r="T1182" s="125"/>
      <c r="U1182" s="297"/>
      <c r="V1182" s="253">
        <f t="shared" si="26"/>
        <v>0</v>
      </c>
      <c r="W1182" s="348" t="str">
        <f>IF(板块成分!B1184="","",板块成分!B1184)</f>
        <v>1561.HK</v>
      </c>
      <c r="X1182" s="270" t="str">
        <f>[1]!s_info_name(W1182)</f>
        <v>联洋智能控股</v>
      </c>
      <c r="Y1182" s="335" t="str">
        <f>IF($Y$3="申万一级行业",[1]!s_info_industry_sw_2021(W1182,公司分析!D$5,1),IF($Y$3="申万二级行业",[1]!s_info_industry_sw_2021(W1182,公司分析!D$5,2),IF($Y$3="申万三级行业",[1]!s_info_industry_sw_2021(W1182,公司分析!D$5,3),IF($Y$3="wind一级行业",[1]!s_info_industry_gics(W1182,1),IF($Y$3="wind二级行业",[1]!s_info_industry_gics(W1182,2),IF($Y$3="wind三级行业",[1]!s_info_industry_gics(W1182,3),IF($Y$3="wind四级行业",[1]!s_info_industry_gics(W1182,4),IF($Y$3="证监会门类行业",[1]!s_info_industry_csrc12_n(W1182,公司分析!D$5,1),""))))))))</f>
        <v>特种化工</v>
      </c>
      <c r="Z1182" s="298" t="str">
        <f>IF(Y1182=行业比较!$E$6,ROW(),"")</f>
        <v/>
      </c>
      <c r="AA1182" s="125"/>
      <c r="AB1182" s="125"/>
      <c r="AC1182" s="125"/>
      <c r="AD1182" s="125"/>
      <c r="AE1182" s="125"/>
      <c r="AF1182" s="125"/>
      <c r="AG1182" s="125"/>
      <c r="AH1182" s="125"/>
      <c r="AI1182" s="125"/>
      <c r="AJ1182" s="125"/>
      <c r="AK1182" s="125"/>
      <c r="AL1182" s="125"/>
      <c r="AM1182" s="125"/>
      <c r="AN1182" s="125"/>
      <c r="AO1182" s="125"/>
      <c r="AP1182" s="125"/>
    </row>
    <row r="1183" spans="2:42" x14ac:dyDescent="0.35">
      <c r="B1183" s="125"/>
      <c r="C1183" s="125"/>
      <c r="D1183" s="125"/>
      <c r="E1183" s="125"/>
      <c r="F1183" s="125"/>
      <c r="G1183" s="125"/>
      <c r="H1183" s="125"/>
      <c r="I1183" s="269"/>
      <c r="J1183" s="134"/>
      <c r="K1183" s="134"/>
      <c r="L1183" s="134"/>
      <c r="M1183" s="134"/>
      <c r="N1183" s="286"/>
      <c r="O1183" s="286"/>
      <c r="P1183" s="125"/>
      <c r="Q1183" s="125"/>
      <c r="R1183" s="125"/>
      <c r="S1183" s="125"/>
      <c r="T1183" s="125"/>
      <c r="U1183" s="297"/>
      <c r="V1183" s="253">
        <f t="shared" si="26"/>
        <v>0</v>
      </c>
      <c r="W1183" s="348" t="str">
        <f>IF(板块成分!B1185="","",板块成分!B1185)</f>
        <v>1563.HK</v>
      </c>
      <c r="X1183" s="270" t="str">
        <f>[1]!s_info_name(W1183)</f>
        <v>友联国际教育租赁</v>
      </c>
      <c r="Y1183" s="335" t="str">
        <f>IF($Y$3="申万一级行业",[1]!s_info_industry_sw_2021(W1183,公司分析!D$5,1),IF($Y$3="申万二级行业",[1]!s_info_industry_sw_2021(W1183,公司分析!D$5,2),IF($Y$3="申万三级行业",[1]!s_info_industry_sw_2021(W1183,公司分析!D$5,3),IF($Y$3="wind一级行业",[1]!s_info_industry_gics(W1183,1),IF($Y$3="wind二级行业",[1]!s_info_industry_gics(W1183,2),IF($Y$3="wind三级行业",[1]!s_info_industry_gics(W1183,3),IF($Y$3="wind四级行业",[1]!s_info_industry_gics(W1183,4),IF($Y$3="证监会门类行业",[1]!s_info_industry_csrc12_n(W1183,公司分析!D$5,1),""))))))))</f>
        <v>教育服务</v>
      </c>
      <c r="Z1183" s="298" t="str">
        <f>IF(Y1183=行业比较!$E$6,ROW(),"")</f>
        <v/>
      </c>
      <c r="AA1183" s="125"/>
      <c r="AB1183" s="125"/>
      <c r="AC1183" s="125"/>
      <c r="AD1183" s="125"/>
      <c r="AE1183" s="125"/>
      <c r="AF1183" s="125"/>
      <c r="AG1183" s="125"/>
      <c r="AH1183" s="125"/>
      <c r="AI1183" s="125"/>
      <c r="AJ1183" s="125"/>
      <c r="AK1183" s="125"/>
      <c r="AL1183" s="125"/>
      <c r="AM1183" s="125"/>
      <c r="AN1183" s="125"/>
      <c r="AO1183" s="125"/>
      <c r="AP1183" s="125"/>
    </row>
    <row r="1184" spans="2:42" x14ac:dyDescent="0.35">
      <c r="B1184" s="125"/>
      <c r="C1184" s="125"/>
      <c r="D1184" s="125"/>
      <c r="E1184" s="125"/>
      <c r="F1184" s="125"/>
      <c r="G1184" s="125"/>
      <c r="H1184" s="125"/>
      <c r="I1184" s="269"/>
      <c r="J1184" s="134"/>
      <c r="K1184" s="134"/>
      <c r="L1184" s="134"/>
      <c r="M1184" s="134"/>
      <c r="N1184" s="286"/>
      <c r="O1184" s="286"/>
      <c r="P1184" s="125"/>
      <c r="Q1184" s="125"/>
      <c r="R1184" s="125"/>
      <c r="S1184" s="125"/>
      <c r="T1184" s="125"/>
      <c r="U1184" s="297"/>
      <c r="V1184" s="253">
        <f t="shared" si="26"/>
        <v>0</v>
      </c>
      <c r="W1184" s="348" t="str">
        <f>IF(板块成分!B1186="","",板块成分!B1186)</f>
        <v>1565.HK</v>
      </c>
      <c r="X1184" s="270" t="str">
        <f>[1]!s_info_name(W1184)</f>
        <v>成实外教育</v>
      </c>
      <c r="Y1184" s="335" t="str">
        <f>IF($Y$3="申万一级行业",[1]!s_info_industry_sw_2021(W1184,公司分析!D$5,1),IF($Y$3="申万二级行业",[1]!s_info_industry_sw_2021(W1184,公司分析!D$5,2),IF($Y$3="申万三级行业",[1]!s_info_industry_sw_2021(W1184,公司分析!D$5,3),IF($Y$3="wind一级行业",[1]!s_info_industry_gics(W1184,1),IF($Y$3="wind二级行业",[1]!s_info_industry_gics(W1184,2),IF($Y$3="wind三级行业",[1]!s_info_industry_gics(W1184,3),IF($Y$3="wind四级行业",[1]!s_info_industry_gics(W1184,4),IF($Y$3="证监会门类行业",[1]!s_info_industry_csrc12_n(W1184,公司分析!D$5,1),""))))))))</f>
        <v>教育服务</v>
      </c>
      <c r="Z1184" s="298" t="str">
        <f>IF(Y1184=行业比较!$E$6,ROW(),"")</f>
        <v/>
      </c>
      <c r="AA1184" s="125"/>
      <c r="AB1184" s="125"/>
      <c r="AC1184" s="125"/>
      <c r="AD1184" s="125"/>
      <c r="AE1184" s="125"/>
      <c r="AF1184" s="125"/>
      <c r="AG1184" s="125"/>
      <c r="AH1184" s="125"/>
      <c r="AI1184" s="125"/>
      <c r="AJ1184" s="125"/>
      <c r="AK1184" s="125"/>
      <c r="AL1184" s="125"/>
      <c r="AM1184" s="125"/>
      <c r="AN1184" s="125"/>
      <c r="AO1184" s="125"/>
      <c r="AP1184" s="125"/>
    </row>
    <row r="1185" spans="2:42" x14ac:dyDescent="0.35">
      <c r="B1185" s="125"/>
      <c r="C1185" s="125"/>
      <c r="D1185" s="125"/>
      <c r="E1185" s="125"/>
      <c r="F1185" s="125"/>
      <c r="G1185" s="125"/>
      <c r="H1185" s="125"/>
      <c r="I1185" s="269"/>
      <c r="J1185" s="134"/>
      <c r="K1185" s="134"/>
      <c r="L1185" s="134"/>
      <c r="M1185" s="134"/>
      <c r="N1185" s="286"/>
      <c r="O1185" s="286"/>
      <c r="P1185" s="125"/>
      <c r="Q1185" s="125"/>
      <c r="R1185" s="125"/>
      <c r="S1185" s="125"/>
      <c r="T1185" s="125"/>
      <c r="U1185" s="297"/>
      <c r="V1185" s="253">
        <f t="shared" si="26"/>
        <v>0</v>
      </c>
      <c r="W1185" s="348" t="str">
        <f>IF(板块成分!B1187="","",板块成分!B1187)</f>
        <v>1566.HK</v>
      </c>
      <c r="X1185" s="270" t="str">
        <f>[1]!s_info_name(W1185)</f>
        <v>华夏文化科技</v>
      </c>
      <c r="Y1185" s="335" t="str">
        <f>IF($Y$3="申万一级行业",[1]!s_info_industry_sw_2021(W1185,公司分析!D$5,1),IF($Y$3="申万二级行业",[1]!s_info_industry_sw_2021(W1185,公司分析!D$5,2),IF($Y$3="申万三级行业",[1]!s_info_industry_sw_2021(W1185,公司分析!D$5,3),IF($Y$3="wind一级行业",[1]!s_info_industry_gics(W1185,1),IF($Y$3="wind二级行业",[1]!s_info_industry_gics(W1185,2),IF($Y$3="wind三级行业",[1]!s_info_industry_gics(W1185,3),IF($Y$3="wind四级行业",[1]!s_info_industry_gics(W1185,4),IF($Y$3="证监会门类行业",[1]!s_info_industry_csrc12_n(W1185,公司分析!D$5,1),""))))))))</f>
        <v>休闲用品</v>
      </c>
      <c r="Z1185" s="298" t="str">
        <f>IF(Y1185=行业比较!$E$6,ROW(),"")</f>
        <v/>
      </c>
      <c r="AA1185" s="125"/>
      <c r="AB1185" s="125"/>
      <c r="AC1185" s="125"/>
      <c r="AD1185" s="125"/>
      <c r="AE1185" s="125"/>
      <c r="AF1185" s="125"/>
      <c r="AG1185" s="125"/>
      <c r="AH1185" s="125"/>
      <c r="AI1185" s="125"/>
      <c r="AJ1185" s="125"/>
      <c r="AK1185" s="125"/>
      <c r="AL1185" s="125"/>
      <c r="AM1185" s="125"/>
      <c r="AN1185" s="125"/>
      <c r="AO1185" s="125"/>
      <c r="AP1185" s="125"/>
    </row>
    <row r="1186" spans="2:42" x14ac:dyDescent="0.35">
      <c r="B1186" s="125"/>
      <c r="C1186" s="125"/>
      <c r="D1186" s="125"/>
      <c r="E1186" s="125"/>
      <c r="F1186" s="125"/>
      <c r="G1186" s="125"/>
      <c r="H1186" s="125"/>
      <c r="I1186" s="269"/>
      <c r="J1186" s="134"/>
      <c r="K1186" s="134"/>
      <c r="L1186" s="134"/>
      <c r="M1186" s="134"/>
      <c r="N1186" s="286"/>
      <c r="O1186" s="286"/>
      <c r="P1186" s="125"/>
      <c r="Q1186" s="125"/>
      <c r="R1186" s="125"/>
      <c r="S1186" s="125"/>
      <c r="T1186" s="125"/>
      <c r="U1186" s="297"/>
      <c r="V1186" s="253">
        <f t="shared" si="26"/>
        <v>0</v>
      </c>
      <c r="W1186" s="348" t="str">
        <f>IF(板块成分!B1188="","",板块成分!B1188)</f>
        <v>1568.HK</v>
      </c>
      <c r="X1186" s="270" t="str">
        <f>[1]!s_info_name(W1186)</f>
        <v>承达集团</v>
      </c>
      <c r="Y1186" s="335" t="str">
        <f>IF($Y$3="申万一级行业",[1]!s_info_industry_sw_2021(W1186,公司分析!D$5,1),IF($Y$3="申万二级行业",[1]!s_info_industry_sw_2021(W1186,公司分析!D$5,2),IF($Y$3="申万三级行业",[1]!s_info_industry_sw_2021(W1186,公司分析!D$5,3),IF($Y$3="wind一级行业",[1]!s_info_industry_gics(W1186,1),IF($Y$3="wind二级行业",[1]!s_info_industry_gics(W1186,2),IF($Y$3="wind三级行业",[1]!s_info_industry_gics(W1186,3),IF($Y$3="wind四级行业",[1]!s_info_industry_gics(W1186,4),IF($Y$3="证监会门类行业",[1]!s_info_industry_csrc12_n(W1186,公司分析!D$5,1),""))))))))</f>
        <v>特殊消费者服务</v>
      </c>
      <c r="Z1186" s="298" t="str">
        <f>IF(Y1186=行业比较!$E$6,ROW(),"")</f>
        <v/>
      </c>
      <c r="AA1186" s="125"/>
      <c r="AB1186" s="125"/>
      <c r="AC1186" s="125"/>
      <c r="AD1186" s="125"/>
      <c r="AE1186" s="125"/>
      <c r="AF1186" s="125"/>
      <c r="AG1186" s="125"/>
      <c r="AH1186" s="125"/>
      <c r="AI1186" s="125"/>
      <c r="AJ1186" s="125"/>
      <c r="AK1186" s="125"/>
      <c r="AL1186" s="125"/>
      <c r="AM1186" s="125"/>
      <c r="AN1186" s="125"/>
      <c r="AO1186" s="125"/>
      <c r="AP1186" s="125"/>
    </row>
    <row r="1187" spans="2:42" x14ac:dyDescent="0.35">
      <c r="B1187" s="125"/>
      <c r="C1187" s="125"/>
      <c r="D1187" s="125"/>
      <c r="E1187" s="125"/>
      <c r="F1187" s="125"/>
      <c r="G1187" s="125"/>
      <c r="H1187" s="125"/>
      <c r="I1187" s="269"/>
      <c r="J1187" s="134"/>
      <c r="K1187" s="134"/>
      <c r="L1187" s="134"/>
      <c r="M1187" s="134"/>
      <c r="N1187" s="286"/>
      <c r="O1187" s="286"/>
      <c r="P1187" s="125"/>
      <c r="Q1187" s="125"/>
      <c r="R1187" s="125"/>
      <c r="S1187" s="125"/>
      <c r="T1187" s="125"/>
      <c r="U1187" s="297"/>
      <c r="V1187" s="253">
        <f t="shared" si="26"/>
        <v>0</v>
      </c>
      <c r="W1187" s="348" t="str">
        <f>IF(板块成分!B1189="","",板块成分!B1189)</f>
        <v>1569.HK</v>
      </c>
      <c r="X1187" s="270" t="str">
        <f>[1]!s_info_name(W1187)</f>
        <v>民生教育</v>
      </c>
      <c r="Y1187" s="335" t="str">
        <f>IF($Y$3="申万一级行业",[1]!s_info_industry_sw_2021(W1187,公司分析!D$5,1),IF($Y$3="申万二级行业",[1]!s_info_industry_sw_2021(W1187,公司分析!D$5,2),IF($Y$3="申万三级行业",[1]!s_info_industry_sw_2021(W1187,公司分析!D$5,3),IF($Y$3="wind一级行业",[1]!s_info_industry_gics(W1187,1),IF($Y$3="wind二级行业",[1]!s_info_industry_gics(W1187,2),IF($Y$3="wind三级行业",[1]!s_info_industry_gics(W1187,3),IF($Y$3="wind四级行业",[1]!s_info_industry_gics(W1187,4),IF($Y$3="证监会门类行业",[1]!s_info_industry_csrc12_n(W1187,公司分析!D$5,1),""))))))))</f>
        <v>教育服务</v>
      </c>
      <c r="Z1187" s="298" t="str">
        <f>IF(Y1187=行业比较!$E$6,ROW(),"")</f>
        <v/>
      </c>
      <c r="AA1187" s="125"/>
      <c r="AB1187" s="125"/>
      <c r="AC1187" s="125"/>
      <c r="AD1187" s="125"/>
      <c r="AE1187" s="125"/>
      <c r="AF1187" s="125"/>
      <c r="AG1187" s="125"/>
      <c r="AH1187" s="125"/>
      <c r="AI1187" s="125"/>
      <c r="AJ1187" s="125"/>
      <c r="AK1187" s="125"/>
      <c r="AL1187" s="125"/>
      <c r="AM1187" s="125"/>
      <c r="AN1187" s="125"/>
      <c r="AO1187" s="125"/>
      <c r="AP1187" s="125"/>
    </row>
    <row r="1188" spans="2:42" x14ac:dyDescent="0.35">
      <c r="B1188" s="125"/>
      <c r="C1188" s="125"/>
      <c r="D1188" s="125"/>
      <c r="E1188" s="125"/>
      <c r="F1188" s="125"/>
      <c r="G1188" s="125"/>
      <c r="H1188" s="125"/>
      <c r="I1188" s="269"/>
      <c r="J1188" s="134"/>
      <c r="K1188" s="134"/>
      <c r="L1188" s="134"/>
      <c r="M1188" s="134"/>
      <c r="N1188" s="286"/>
      <c r="O1188" s="286"/>
      <c r="P1188" s="125"/>
      <c r="Q1188" s="125"/>
      <c r="R1188" s="125"/>
      <c r="S1188" s="125"/>
      <c r="T1188" s="125"/>
      <c r="U1188" s="297"/>
      <c r="V1188" s="253">
        <f t="shared" si="26"/>
        <v>0</v>
      </c>
      <c r="W1188" s="348" t="str">
        <f>IF(板块成分!B1190="","",板块成分!B1190)</f>
        <v>1570.HK</v>
      </c>
      <c r="X1188" s="270" t="str">
        <f>[1]!s_info_name(W1188)</f>
        <v>伟业控股</v>
      </c>
      <c r="Y1188" s="335" t="str">
        <f>IF($Y$3="申万一级行业",[1]!s_info_industry_sw_2021(W1188,公司分析!D$5,1),IF($Y$3="申万二级行业",[1]!s_info_industry_sw_2021(W1188,公司分析!D$5,2),IF($Y$3="申万三级行业",[1]!s_info_industry_sw_2021(W1188,公司分析!D$5,3),IF($Y$3="wind一级行业",[1]!s_info_industry_gics(W1188,1),IF($Y$3="wind二级行业",[1]!s_info_industry_gics(W1188,2),IF($Y$3="wind三级行业",[1]!s_info_industry_gics(W1188,3),IF($Y$3="wind四级行业",[1]!s_info_industry_gics(W1188,4),IF($Y$3="证监会门类行业",[1]!s_info_industry_csrc12_n(W1188,公司分析!D$5,1),""))))))))</f>
        <v>房地产开发</v>
      </c>
      <c r="Z1188" s="298" t="str">
        <f>IF(Y1188=行业比较!$E$6,ROW(),"")</f>
        <v/>
      </c>
      <c r="AA1188" s="125"/>
      <c r="AB1188" s="125"/>
      <c r="AC1188" s="125"/>
      <c r="AD1188" s="125"/>
      <c r="AE1188" s="125"/>
      <c r="AF1188" s="125"/>
      <c r="AG1188" s="125"/>
      <c r="AH1188" s="125"/>
      <c r="AI1188" s="125"/>
      <c r="AJ1188" s="125"/>
      <c r="AK1188" s="125"/>
      <c r="AL1188" s="125"/>
      <c r="AM1188" s="125"/>
      <c r="AN1188" s="125"/>
      <c r="AO1188" s="125"/>
      <c r="AP1188" s="125"/>
    </row>
    <row r="1189" spans="2:42" x14ac:dyDescent="0.35">
      <c r="B1189" s="125"/>
      <c r="C1189" s="125"/>
      <c r="D1189" s="125"/>
      <c r="E1189" s="125"/>
      <c r="F1189" s="125"/>
      <c r="G1189" s="125"/>
      <c r="H1189" s="125"/>
      <c r="I1189" s="269"/>
      <c r="J1189" s="134"/>
      <c r="K1189" s="134"/>
      <c r="L1189" s="134"/>
      <c r="M1189" s="134"/>
      <c r="N1189" s="286"/>
      <c r="O1189" s="286"/>
      <c r="P1189" s="125"/>
      <c r="Q1189" s="125"/>
      <c r="R1189" s="125"/>
      <c r="S1189" s="125"/>
      <c r="T1189" s="125"/>
      <c r="U1189" s="297"/>
      <c r="V1189" s="253">
        <f t="shared" si="26"/>
        <v>0</v>
      </c>
      <c r="W1189" s="348" t="str">
        <f>IF(板块成分!B1191="","",板块成分!B1191)</f>
        <v>1571.HK</v>
      </c>
      <c r="X1189" s="270" t="str">
        <f>[1]!s_info_name(W1189)</f>
        <v>信邦控股</v>
      </c>
      <c r="Y1189" s="335" t="str">
        <f>IF($Y$3="申万一级行业",[1]!s_info_industry_sw_2021(W1189,公司分析!D$5,1),IF($Y$3="申万二级行业",[1]!s_info_industry_sw_2021(W1189,公司分析!D$5,2),IF($Y$3="申万三级行业",[1]!s_info_industry_sw_2021(W1189,公司分析!D$5,3),IF($Y$3="wind一级行业",[1]!s_info_industry_gics(W1189,1),IF($Y$3="wind二级行业",[1]!s_info_industry_gics(W1189,2),IF($Y$3="wind三级行业",[1]!s_info_industry_gics(W1189,3),IF($Y$3="wind四级行业",[1]!s_info_industry_gics(W1189,4),IF($Y$3="证监会门类行业",[1]!s_info_industry_csrc12_n(W1189,公司分析!D$5,1),""))))))))</f>
        <v>机动车零配件与设备</v>
      </c>
      <c r="Z1189" s="298" t="str">
        <f>IF(Y1189=行业比较!$E$6,ROW(),"")</f>
        <v/>
      </c>
      <c r="AA1189" s="125"/>
      <c r="AB1189" s="125"/>
      <c r="AC1189" s="125"/>
      <c r="AD1189" s="125"/>
      <c r="AE1189" s="125"/>
      <c r="AF1189" s="125"/>
      <c r="AG1189" s="125"/>
      <c r="AH1189" s="125"/>
      <c r="AI1189" s="125"/>
      <c r="AJ1189" s="125"/>
      <c r="AK1189" s="125"/>
      <c r="AL1189" s="125"/>
      <c r="AM1189" s="125"/>
      <c r="AN1189" s="125"/>
      <c r="AO1189" s="125"/>
      <c r="AP1189" s="125"/>
    </row>
    <row r="1190" spans="2:42" x14ac:dyDescent="0.35">
      <c r="B1190" s="125"/>
      <c r="C1190" s="125"/>
      <c r="D1190" s="125"/>
      <c r="E1190" s="125"/>
      <c r="F1190" s="125"/>
      <c r="G1190" s="125"/>
      <c r="H1190" s="125"/>
      <c r="I1190" s="269"/>
      <c r="J1190" s="134"/>
      <c r="K1190" s="134"/>
      <c r="L1190" s="134"/>
      <c r="M1190" s="134"/>
      <c r="N1190" s="286"/>
      <c r="O1190" s="286"/>
      <c r="P1190" s="125"/>
      <c r="Q1190" s="125"/>
      <c r="R1190" s="125"/>
      <c r="S1190" s="125"/>
      <c r="T1190" s="125"/>
      <c r="U1190" s="297"/>
      <c r="V1190" s="253">
        <f t="shared" si="26"/>
        <v>0</v>
      </c>
      <c r="W1190" s="348" t="str">
        <f>IF(板块成分!B1192="","",板块成分!B1192)</f>
        <v>1572.HK</v>
      </c>
      <c r="X1190" s="270" t="str">
        <f>[1]!s_info_name(W1190)</f>
        <v>中国艺术金融</v>
      </c>
      <c r="Y1190" s="335" t="str">
        <f>IF($Y$3="申万一级行业",[1]!s_info_industry_sw_2021(W1190,公司分析!D$5,1),IF($Y$3="申万二级行业",[1]!s_info_industry_sw_2021(W1190,公司分析!D$5,2),IF($Y$3="申万三级行业",[1]!s_info_industry_sw_2021(W1190,公司分析!D$5,3),IF($Y$3="wind一级行业",[1]!s_info_industry_gics(W1190,1),IF($Y$3="wind二级行业",[1]!s_info_industry_gics(W1190,2),IF($Y$3="wind三级行业",[1]!s_info_industry_gics(W1190,3),IF($Y$3="wind四级行业",[1]!s_info_industry_gics(W1190,4),IF($Y$3="证监会门类行业",[1]!s_info_industry_csrc12_n(W1190,公司分析!D$5,1),""))))))))</f>
        <v>消费信贷</v>
      </c>
      <c r="Z1190" s="298" t="str">
        <f>IF(Y1190=行业比较!$E$6,ROW(),"")</f>
        <v/>
      </c>
      <c r="AA1190" s="125"/>
      <c r="AB1190" s="125"/>
      <c r="AC1190" s="125"/>
      <c r="AD1190" s="125"/>
      <c r="AE1190" s="125"/>
      <c r="AF1190" s="125"/>
      <c r="AG1190" s="125"/>
      <c r="AH1190" s="125"/>
      <c r="AI1190" s="125"/>
      <c r="AJ1190" s="125"/>
      <c r="AK1190" s="125"/>
      <c r="AL1190" s="125"/>
      <c r="AM1190" s="125"/>
      <c r="AN1190" s="125"/>
      <c r="AO1190" s="125"/>
      <c r="AP1190" s="125"/>
    </row>
    <row r="1191" spans="2:42" x14ac:dyDescent="0.35">
      <c r="B1191" s="125"/>
      <c r="C1191" s="125"/>
      <c r="D1191" s="125"/>
      <c r="E1191" s="125"/>
      <c r="F1191" s="125"/>
      <c r="G1191" s="125"/>
      <c r="H1191" s="125"/>
      <c r="I1191" s="269"/>
      <c r="J1191" s="134"/>
      <c r="K1191" s="134"/>
      <c r="L1191" s="134"/>
      <c r="M1191" s="134"/>
      <c r="N1191" s="286"/>
      <c r="O1191" s="286"/>
      <c r="P1191" s="125"/>
      <c r="Q1191" s="125"/>
      <c r="R1191" s="125"/>
      <c r="S1191" s="125"/>
      <c r="T1191" s="125"/>
      <c r="U1191" s="297"/>
      <c r="V1191" s="253">
        <f t="shared" si="26"/>
        <v>0</v>
      </c>
      <c r="W1191" s="348" t="str">
        <f>IF(板块成分!B1193="","",板块成分!B1193)</f>
        <v>1575.HK</v>
      </c>
      <c r="X1191" s="270" t="str">
        <f>[1]!s_info_name(W1191)</f>
        <v>慕容家居</v>
      </c>
      <c r="Y1191" s="335" t="str">
        <f>IF($Y$3="申万一级行业",[1]!s_info_industry_sw_2021(W1191,公司分析!D$5,1),IF($Y$3="申万二级行业",[1]!s_info_industry_sw_2021(W1191,公司分析!D$5,2),IF($Y$3="申万三级行业",[1]!s_info_industry_sw_2021(W1191,公司分析!D$5,3),IF($Y$3="wind一级行业",[1]!s_info_industry_gics(W1191,1),IF($Y$3="wind二级行业",[1]!s_info_industry_gics(W1191,2),IF($Y$3="wind三级行业",[1]!s_info_industry_gics(W1191,3),IF($Y$3="wind四级行业",[1]!s_info_industry_gics(W1191,4),IF($Y$3="证监会门类行业",[1]!s_info_industry_csrc12_n(W1191,公司分析!D$5,1),""))))))))</f>
        <v>家庭装饰品</v>
      </c>
      <c r="Z1191" s="298" t="str">
        <f>IF(Y1191=行业比较!$E$6,ROW(),"")</f>
        <v/>
      </c>
      <c r="AA1191" s="125"/>
      <c r="AB1191" s="125"/>
      <c r="AC1191" s="125"/>
      <c r="AD1191" s="125"/>
      <c r="AE1191" s="125"/>
      <c r="AF1191" s="125"/>
      <c r="AG1191" s="125"/>
      <c r="AH1191" s="125"/>
      <c r="AI1191" s="125"/>
      <c r="AJ1191" s="125"/>
      <c r="AK1191" s="125"/>
      <c r="AL1191" s="125"/>
      <c r="AM1191" s="125"/>
      <c r="AN1191" s="125"/>
      <c r="AO1191" s="125"/>
      <c r="AP1191" s="125"/>
    </row>
    <row r="1192" spans="2:42" x14ac:dyDescent="0.35">
      <c r="B1192" s="125"/>
      <c r="C1192" s="125"/>
      <c r="D1192" s="125"/>
      <c r="E1192" s="125"/>
      <c r="F1192" s="125"/>
      <c r="G1192" s="125"/>
      <c r="H1192" s="125"/>
      <c r="I1192" s="269"/>
      <c r="J1192" s="134"/>
      <c r="K1192" s="134"/>
      <c r="L1192" s="134"/>
      <c r="M1192" s="134"/>
      <c r="N1192" s="286"/>
      <c r="O1192" s="286"/>
      <c r="P1192" s="125"/>
      <c r="Q1192" s="125"/>
      <c r="R1192" s="125"/>
      <c r="S1192" s="125"/>
      <c r="T1192" s="125"/>
      <c r="U1192" s="297"/>
      <c r="V1192" s="253">
        <f t="shared" si="26"/>
        <v>0</v>
      </c>
      <c r="W1192" s="348" t="str">
        <f>IF(板块成分!B1194="","",板块成分!B1194)</f>
        <v>1576.HK</v>
      </c>
      <c r="X1192" s="270" t="str">
        <f>[1]!s_info_name(W1192)</f>
        <v>齐鲁高速</v>
      </c>
      <c r="Y1192" s="335" t="str">
        <f>IF($Y$3="申万一级行业",[1]!s_info_industry_sw_2021(W1192,公司分析!D$5,1),IF($Y$3="申万二级行业",[1]!s_info_industry_sw_2021(W1192,公司分析!D$5,2),IF($Y$3="申万三级行业",[1]!s_info_industry_sw_2021(W1192,公司分析!D$5,3),IF($Y$3="wind一级行业",[1]!s_info_industry_gics(W1192,1),IF($Y$3="wind二级行业",[1]!s_info_industry_gics(W1192,2),IF($Y$3="wind三级行业",[1]!s_info_industry_gics(W1192,3),IF($Y$3="wind四级行业",[1]!s_info_industry_gics(W1192,4),IF($Y$3="证监会门类行业",[1]!s_info_industry_csrc12_n(W1192,公司分析!D$5,1),""))))))))</f>
        <v>公路与铁路</v>
      </c>
      <c r="Z1192" s="298" t="str">
        <f>IF(Y1192=行业比较!$E$6,ROW(),"")</f>
        <v/>
      </c>
      <c r="AA1192" s="125"/>
      <c r="AB1192" s="125"/>
      <c r="AC1192" s="125"/>
      <c r="AD1192" s="125"/>
      <c r="AE1192" s="125"/>
      <c r="AF1192" s="125"/>
      <c r="AG1192" s="125"/>
      <c r="AH1192" s="125"/>
      <c r="AI1192" s="125"/>
      <c r="AJ1192" s="125"/>
      <c r="AK1192" s="125"/>
      <c r="AL1192" s="125"/>
      <c r="AM1192" s="125"/>
      <c r="AN1192" s="125"/>
      <c r="AO1192" s="125"/>
      <c r="AP1192" s="125"/>
    </row>
    <row r="1193" spans="2:42" x14ac:dyDescent="0.35">
      <c r="B1193" s="125"/>
      <c r="C1193" s="125"/>
      <c r="D1193" s="125"/>
      <c r="E1193" s="125"/>
      <c r="F1193" s="125"/>
      <c r="G1193" s="125"/>
      <c r="H1193" s="125"/>
      <c r="I1193" s="269"/>
      <c r="J1193" s="134"/>
      <c r="K1193" s="134"/>
      <c r="L1193" s="134"/>
      <c r="M1193" s="134"/>
      <c r="N1193" s="286"/>
      <c r="O1193" s="286"/>
      <c r="P1193" s="125"/>
      <c r="Q1193" s="125"/>
      <c r="R1193" s="125"/>
      <c r="S1193" s="125"/>
      <c r="T1193" s="125"/>
      <c r="U1193" s="297"/>
      <c r="V1193" s="253">
        <f t="shared" si="26"/>
        <v>0</v>
      </c>
      <c r="W1193" s="348" t="str">
        <f>IF(板块成分!B1195="","",板块成分!B1195)</f>
        <v>1577.HK</v>
      </c>
      <c r="X1193" s="270" t="str">
        <f>[1]!s_info_name(W1193)</f>
        <v>汇鑫小贷</v>
      </c>
      <c r="Y1193" s="335" t="str">
        <f>IF($Y$3="申万一级行业",[1]!s_info_industry_sw_2021(W1193,公司分析!D$5,1),IF($Y$3="申万二级行业",[1]!s_info_industry_sw_2021(W1193,公司分析!D$5,2),IF($Y$3="申万三级行业",[1]!s_info_industry_sw_2021(W1193,公司分析!D$5,3),IF($Y$3="wind一级行业",[1]!s_info_industry_gics(W1193,1),IF($Y$3="wind二级行业",[1]!s_info_industry_gics(W1193,2),IF($Y$3="wind三级行业",[1]!s_info_industry_gics(W1193,3),IF($Y$3="wind四级行业",[1]!s_info_industry_gics(W1193,4),IF($Y$3="证监会门类行业",[1]!s_info_industry_csrc12_n(W1193,公司分析!D$5,1),""))))))))</f>
        <v>互助储蓄与抵押信贷金融服务</v>
      </c>
      <c r="Z1193" s="298" t="str">
        <f>IF(Y1193=行业比较!$E$6,ROW(),"")</f>
        <v/>
      </c>
      <c r="AA1193" s="125"/>
      <c r="AB1193" s="125"/>
      <c r="AC1193" s="125"/>
      <c r="AD1193" s="125"/>
      <c r="AE1193" s="125"/>
      <c r="AF1193" s="125"/>
      <c r="AG1193" s="125"/>
      <c r="AH1193" s="125"/>
      <c r="AI1193" s="125"/>
      <c r="AJ1193" s="125"/>
      <c r="AK1193" s="125"/>
      <c r="AL1193" s="125"/>
      <c r="AM1193" s="125"/>
      <c r="AN1193" s="125"/>
      <c r="AO1193" s="125"/>
      <c r="AP1193" s="125"/>
    </row>
    <row r="1194" spans="2:42" x14ac:dyDescent="0.35">
      <c r="B1194" s="125"/>
      <c r="C1194" s="125"/>
      <c r="D1194" s="125"/>
      <c r="E1194" s="125"/>
      <c r="F1194" s="125"/>
      <c r="G1194" s="125"/>
      <c r="H1194" s="125"/>
      <c r="I1194" s="269"/>
      <c r="J1194" s="134"/>
      <c r="K1194" s="134"/>
      <c r="L1194" s="134"/>
      <c r="M1194" s="134"/>
      <c r="N1194" s="286"/>
      <c r="O1194" s="286"/>
      <c r="P1194" s="125"/>
      <c r="Q1194" s="125"/>
      <c r="R1194" s="125"/>
      <c r="S1194" s="125"/>
      <c r="T1194" s="125"/>
      <c r="U1194" s="297"/>
      <c r="V1194" s="253">
        <f t="shared" si="26"/>
        <v>0</v>
      </c>
      <c r="W1194" s="348" t="str">
        <f>IF(板块成分!B1196="","",板块成分!B1196)</f>
        <v>1578.HK</v>
      </c>
      <c r="X1194" s="270" t="str">
        <f>[1]!s_info_name(W1194)</f>
        <v>天津银行</v>
      </c>
      <c r="Y1194" s="335" t="str">
        <f>IF($Y$3="申万一级行业",[1]!s_info_industry_sw_2021(W1194,公司分析!D$5,1),IF($Y$3="申万二级行业",[1]!s_info_industry_sw_2021(W1194,公司分析!D$5,2),IF($Y$3="申万三级行业",[1]!s_info_industry_sw_2021(W1194,公司分析!D$5,3),IF($Y$3="wind一级行业",[1]!s_info_industry_gics(W1194,1),IF($Y$3="wind二级行业",[1]!s_info_industry_gics(W1194,2),IF($Y$3="wind三级行业",[1]!s_info_industry_gics(W1194,3),IF($Y$3="wind四级行业",[1]!s_info_industry_gics(W1194,4),IF($Y$3="证监会门类行业",[1]!s_info_industry_csrc12_n(W1194,公司分析!D$5,1),""))))))))</f>
        <v>区域性银行</v>
      </c>
      <c r="Z1194" s="298" t="str">
        <f>IF(Y1194=行业比较!$E$6,ROW(),"")</f>
        <v/>
      </c>
      <c r="AA1194" s="125"/>
      <c r="AB1194" s="125"/>
      <c r="AC1194" s="125"/>
      <c r="AD1194" s="125"/>
      <c r="AE1194" s="125"/>
      <c r="AF1194" s="125"/>
      <c r="AG1194" s="125"/>
      <c r="AH1194" s="125"/>
      <c r="AI1194" s="125"/>
      <c r="AJ1194" s="125"/>
      <c r="AK1194" s="125"/>
      <c r="AL1194" s="125"/>
      <c r="AM1194" s="125"/>
      <c r="AN1194" s="125"/>
      <c r="AO1194" s="125"/>
      <c r="AP1194" s="125"/>
    </row>
    <row r="1195" spans="2:42" x14ac:dyDescent="0.35">
      <c r="B1195" s="125"/>
      <c r="C1195" s="125"/>
      <c r="D1195" s="125"/>
      <c r="E1195" s="125"/>
      <c r="F1195" s="125"/>
      <c r="G1195" s="125"/>
      <c r="H1195" s="125"/>
      <c r="I1195" s="269"/>
      <c r="J1195" s="134"/>
      <c r="K1195" s="134"/>
      <c r="L1195" s="134"/>
      <c r="M1195" s="134"/>
      <c r="N1195" s="286"/>
      <c r="O1195" s="286"/>
      <c r="P1195" s="125"/>
      <c r="Q1195" s="125"/>
      <c r="R1195" s="125"/>
      <c r="S1195" s="125"/>
      <c r="T1195" s="125"/>
      <c r="U1195" s="297"/>
      <c r="V1195" s="253">
        <f t="shared" si="26"/>
        <v>0</v>
      </c>
      <c r="W1195" s="348" t="str">
        <f>IF(板块成分!B1197="","",板块成分!B1197)</f>
        <v>1579.HK</v>
      </c>
      <c r="X1195" s="270" t="str">
        <f>[1]!s_info_name(W1195)</f>
        <v>颐海国际</v>
      </c>
      <c r="Y1195" s="335" t="str">
        <f>IF($Y$3="申万一级行业",[1]!s_info_industry_sw_2021(W1195,公司分析!D$5,1),IF($Y$3="申万二级行业",[1]!s_info_industry_sw_2021(W1195,公司分析!D$5,2),IF($Y$3="申万三级行业",[1]!s_info_industry_sw_2021(W1195,公司分析!D$5,3),IF($Y$3="wind一级行业",[1]!s_info_industry_gics(W1195,1),IF($Y$3="wind二级行业",[1]!s_info_industry_gics(W1195,2),IF($Y$3="wind三级行业",[1]!s_info_industry_gics(W1195,3),IF($Y$3="wind四级行业",[1]!s_info_industry_gics(W1195,4),IF($Y$3="证监会门类行业",[1]!s_info_industry_csrc12_n(W1195,公司分析!D$5,1),""))))))))</f>
        <v>食品加工与肉类</v>
      </c>
      <c r="Z1195" s="298" t="str">
        <f>IF(Y1195=行业比较!$E$6,ROW(),"")</f>
        <v/>
      </c>
      <c r="AA1195" s="125"/>
      <c r="AB1195" s="125"/>
      <c r="AC1195" s="125"/>
      <c r="AD1195" s="125"/>
      <c r="AE1195" s="125"/>
      <c r="AF1195" s="125"/>
      <c r="AG1195" s="125"/>
      <c r="AH1195" s="125"/>
      <c r="AI1195" s="125"/>
      <c r="AJ1195" s="125"/>
      <c r="AK1195" s="125"/>
      <c r="AL1195" s="125"/>
      <c r="AM1195" s="125"/>
      <c r="AN1195" s="125"/>
      <c r="AO1195" s="125"/>
      <c r="AP1195" s="125"/>
    </row>
    <row r="1196" spans="2:42" x14ac:dyDescent="0.35">
      <c r="B1196" s="125"/>
      <c r="C1196" s="125"/>
      <c r="D1196" s="125"/>
      <c r="E1196" s="125"/>
      <c r="F1196" s="125"/>
      <c r="G1196" s="125"/>
      <c r="H1196" s="125"/>
      <c r="I1196" s="269"/>
      <c r="J1196" s="134"/>
      <c r="K1196" s="134"/>
      <c r="L1196" s="134"/>
      <c r="M1196" s="134"/>
      <c r="N1196" s="286"/>
      <c r="O1196" s="286"/>
      <c r="P1196" s="125"/>
      <c r="Q1196" s="125"/>
      <c r="R1196" s="125"/>
      <c r="S1196" s="125"/>
      <c r="T1196" s="125"/>
      <c r="U1196" s="297"/>
      <c r="V1196" s="253">
        <f t="shared" si="26"/>
        <v>0</v>
      </c>
      <c r="W1196" s="348" t="str">
        <f>IF(板块成分!B1198="","",板块成分!B1198)</f>
        <v>1580.HK</v>
      </c>
      <c r="X1196" s="270" t="str">
        <f>[1]!s_info_name(W1196)</f>
        <v>大森控股</v>
      </c>
      <c r="Y1196" s="335" t="str">
        <f>IF($Y$3="申万一级行业",[1]!s_info_industry_sw_2021(W1196,公司分析!D$5,1),IF($Y$3="申万二级行业",[1]!s_info_industry_sw_2021(W1196,公司分析!D$5,2),IF($Y$3="申万三级行业",[1]!s_info_industry_sw_2021(W1196,公司分析!D$5,3),IF($Y$3="wind一级行业",[1]!s_info_industry_gics(W1196,1),IF($Y$3="wind二级行业",[1]!s_info_industry_gics(W1196,2),IF($Y$3="wind三级行业",[1]!s_info_industry_gics(W1196,3),IF($Y$3="wind四级行业",[1]!s_info_industry_gics(W1196,4),IF($Y$3="证监会门类行业",[1]!s_info_industry_csrc12_n(W1196,公司分析!D$5,1),""))))))))</f>
        <v>林木产品</v>
      </c>
      <c r="Z1196" s="298" t="str">
        <f>IF(Y1196=行业比较!$E$6,ROW(),"")</f>
        <v/>
      </c>
      <c r="AA1196" s="125"/>
      <c r="AB1196" s="125"/>
      <c r="AC1196" s="125"/>
      <c r="AD1196" s="125"/>
      <c r="AE1196" s="125"/>
      <c r="AF1196" s="125"/>
      <c r="AG1196" s="125"/>
      <c r="AH1196" s="125"/>
      <c r="AI1196" s="125"/>
      <c r="AJ1196" s="125"/>
      <c r="AK1196" s="125"/>
      <c r="AL1196" s="125"/>
      <c r="AM1196" s="125"/>
      <c r="AN1196" s="125"/>
      <c r="AO1196" s="125"/>
      <c r="AP1196" s="125"/>
    </row>
    <row r="1197" spans="2:42" x14ac:dyDescent="0.35">
      <c r="B1197" s="125"/>
      <c r="C1197" s="125"/>
      <c r="D1197" s="125"/>
      <c r="E1197" s="125"/>
      <c r="F1197" s="125"/>
      <c r="G1197" s="125"/>
      <c r="H1197" s="125"/>
      <c r="I1197" s="269"/>
      <c r="J1197" s="134"/>
      <c r="K1197" s="134"/>
      <c r="L1197" s="134"/>
      <c r="M1197" s="134"/>
      <c r="N1197" s="286"/>
      <c r="O1197" s="286"/>
      <c r="P1197" s="125"/>
      <c r="Q1197" s="125"/>
      <c r="R1197" s="125"/>
      <c r="S1197" s="125"/>
      <c r="T1197" s="125"/>
      <c r="U1197" s="297"/>
      <c r="V1197" s="253">
        <f t="shared" si="26"/>
        <v>0</v>
      </c>
      <c r="W1197" s="348" t="str">
        <f>IF(板块成分!B1199="","",板块成分!B1199)</f>
        <v>1581.HK</v>
      </c>
      <c r="X1197" s="270" t="str">
        <f>[1]!s_info_name(W1197)</f>
        <v>进升集团控股</v>
      </c>
      <c r="Y1197" s="335" t="str">
        <f>IF($Y$3="申万一级行业",[1]!s_info_industry_sw_2021(W1197,公司分析!D$5,1),IF($Y$3="申万二级行业",[1]!s_info_industry_sw_2021(W1197,公司分析!D$5,2),IF($Y$3="申万三级行业",[1]!s_info_industry_sw_2021(W1197,公司分析!D$5,3),IF($Y$3="wind一级行业",[1]!s_info_industry_gics(W1197,1),IF($Y$3="wind二级行业",[1]!s_info_industry_gics(W1197,2),IF($Y$3="wind三级行业",[1]!s_info_industry_gics(W1197,3),IF($Y$3="wind四级行业",[1]!s_info_industry_gics(W1197,4),IF($Y$3="证监会门类行业",[1]!s_info_industry_csrc12_n(W1197,公司分析!D$5,1),""))))))))</f>
        <v>建筑与工程</v>
      </c>
      <c r="Z1197" s="298" t="str">
        <f>IF(Y1197=行业比较!$E$6,ROW(),"")</f>
        <v/>
      </c>
      <c r="AA1197" s="125"/>
      <c r="AB1197" s="125"/>
      <c r="AC1197" s="125"/>
      <c r="AD1197" s="125"/>
      <c r="AE1197" s="125"/>
      <c r="AF1197" s="125"/>
      <c r="AG1197" s="125"/>
      <c r="AH1197" s="125"/>
      <c r="AI1197" s="125"/>
      <c r="AJ1197" s="125"/>
      <c r="AK1197" s="125"/>
      <c r="AL1197" s="125"/>
      <c r="AM1197" s="125"/>
      <c r="AN1197" s="125"/>
      <c r="AO1197" s="125"/>
      <c r="AP1197" s="125"/>
    </row>
    <row r="1198" spans="2:42" x14ac:dyDescent="0.35">
      <c r="B1198" s="125"/>
      <c r="C1198" s="125"/>
      <c r="D1198" s="125"/>
      <c r="E1198" s="125"/>
      <c r="F1198" s="125"/>
      <c r="G1198" s="125"/>
      <c r="H1198" s="125"/>
      <c r="I1198" s="269"/>
      <c r="J1198" s="134"/>
      <c r="K1198" s="134"/>
      <c r="L1198" s="134"/>
      <c r="M1198" s="134"/>
      <c r="N1198" s="286"/>
      <c r="O1198" s="286"/>
      <c r="P1198" s="125"/>
      <c r="Q1198" s="125"/>
      <c r="R1198" s="125"/>
      <c r="S1198" s="125"/>
      <c r="T1198" s="125"/>
      <c r="U1198" s="297"/>
      <c r="V1198" s="253">
        <f t="shared" si="26"/>
        <v>0</v>
      </c>
      <c r="W1198" s="348" t="str">
        <f>IF(板块成分!B1200="","",板块成分!B1200)</f>
        <v>1582.HK</v>
      </c>
      <c r="X1198" s="270" t="str">
        <f>[1]!s_info_name(W1198)</f>
        <v>华营建筑</v>
      </c>
      <c r="Y1198" s="335" t="str">
        <f>IF($Y$3="申万一级行业",[1]!s_info_industry_sw_2021(W1198,公司分析!D$5,1),IF($Y$3="申万二级行业",[1]!s_info_industry_sw_2021(W1198,公司分析!D$5,2),IF($Y$3="申万三级行业",[1]!s_info_industry_sw_2021(W1198,公司分析!D$5,3),IF($Y$3="wind一级行业",[1]!s_info_industry_gics(W1198,1),IF($Y$3="wind二级行业",[1]!s_info_industry_gics(W1198,2),IF($Y$3="wind三级行业",[1]!s_info_industry_gics(W1198,3),IF($Y$3="wind四级行业",[1]!s_info_industry_gics(W1198,4),IF($Y$3="证监会门类行业",[1]!s_info_industry_csrc12_n(W1198,公司分析!D$5,1),""))))))))</f>
        <v>建筑与工程</v>
      </c>
      <c r="Z1198" s="298" t="str">
        <f>IF(Y1198=行业比较!$E$6,ROW(),"")</f>
        <v/>
      </c>
      <c r="AA1198" s="125"/>
      <c r="AB1198" s="125"/>
      <c r="AC1198" s="125"/>
      <c r="AD1198" s="125"/>
      <c r="AE1198" s="125"/>
      <c r="AF1198" s="125"/>
      <c r="AG1198" s="125"/>
      <c r="AH1198" s="125"/>
      <c r="AI1198" s="125"/>
      <c r="AJ1198" s="125"/>
      <c r="AK1198" s="125"/>
      <c r="AL1198" s="125"/>
      <c r="AM1198" s="125"/>
      <c r="AN1198" s="125"/>
      <c r="AO1198" s="125"/>
      <c r="AP1198" s="125"/>
    </row>
    <row r="1199" spans="2:42" x14ac:dyDescent="0.35">
      <c r="B1199" s="125"/>
      <c r="C1199" s="125"/>
      <c r="D1199" s="125"/>
      <c r="E1199" s="125"/>
      <c r="F1199" s="125"/>
      <c r="G1199" s="125"/>
      <c r="H1199" s="125"/>
      <c r="I1199" s="269"/>
      <c r="J1199" s="134"/>
      <c r="K1199" s="134"/>
      <c r="L1199" s="134"/>
      <c r="M1199" s="134"/>
      <c r="N1199" s="286"/>
      <c r="O1199" s="286"/>
      <c r="P1199" s="125"/>
      <c r="Q1199" s="125"/>
      <c r="R1199" s="125"/>
      <c r="S1199" s="125"/>
      <c r="T1199" s="125"/>
      <c r="U1199" s="297"/>
      <c r="V1199" s="253">
        <f t="shared" si="26"/>
        <v>0</v>
      </c>
      <c r="W1199" s="348" t="str">
        <f>IF(板块成分!B1201="","",板块成分!B1201)</f>
        <v>1583.HK</v>
      </c>
      <c r="X1199" s="270" t="str">
        <f>[1]!s_info_name(W1199)</f>
        <v>亲亲食品</v>
      </c>
      <c r="Y1199" s="335" t="str">
        <f>IF($Y$3="申万一级行业",[1]!s_info_industry_sw_2021(W1199,公司分析!D$5,1),IF($Y$3="申万二级行业",[1]!s_info_industry_sw_2021(W1199,公司分析!D$5,2),IF($Y$3="申万三级行业",[1]!s_info_industry_sw_2021(W1199,公司分析!D$5,3),IF($Y$3="wind一级行业",[1]!s_info_industry_gics(W1199,1),IF($Y$3="wind二级行业",[1]!s_info_industry_gics(W1199,2),IF($Y$3="wind三级行业",[1]!s_info_industry_gics(W1199,3),IF($Y$3="wind四级行业",[1]!s_info_industry_gics(W1199,4),IF($Y$3="证监会门类行业",[1]!s_info_industry_csrc12_n(W1199,公司分析!D$5,1),""))))))))</f>
        <v>食品加工与肉类</v>
      </c>
      <c r="Z1199" s="298" t="str">
        <f>IF(Y1199=行业比较!$E$6,ROW(),"")</f>
        <v/>
      </c>
      <c r="AA1199" s="125"/>
      <c r="AB1199" s="125"/>
      <c r="AC1199" s="125"/>
      <c r="AD1199" s="125"/>
      <c r="AE1199" s="125"/>
      <c r="AF1199" s="125"/>
      <c r="AG1199" s="125"/>
      <c r="AH1199" s="125"/>
      <c r="AI1199" s="125"/>
      <c r="AJ1199" s="125"/>
      <c r="AK1199" s="125"/>
      <c r="AL1199" s="125"/>
      <c r="AM1199" s="125"/>
      <c r="AN1199" s="125"/>
      <c r="AO1199" s="125"/>
      <c r="AP1199" s="125"/>
    </row>
    <row r="1200" spans="2:42" x14ac:dyDescent="0.35">
      <c r="B1200" s="125"/>
      <c r="C1200" s="125"/>
      <c r="D1200" s="125"/>
      <c r="E1200" s="125"/>
      <c r="F1200" s="125"/>
      <c r="G1200" s="125"/>
      <c r="H1200" s="125"/>
      <c r="I1200" s="269"/>
      <c r="J1200" s="134"/>
      <c r="K1200" s="134"/>
      <c r="L1200" s="134"/>
      <c r="M1200" s="134"/>
      <c r="N1200" s="286"/>
      <c r="O1200" s="286"/>
      <c r="P1200" s="125"/>
      <c r="Q1200" s="125"/>
      <c r="R1200" s="125"/>
      <c r="S1200" s="125"/>
      <c r="T1200" s="125"/>
      <c r="U1200" s="297"/>
      <c r="V1200" s="253">
        <f t="shared" si="26"/>
        <v>0</v>
      </c>
      <c r="W1200" s="348" t="str">
        <f>IF(板块成分!B1202="","",板块成分!B1202)</f>
        <v>1585.HK</v>
      </c>
      <c r="X1200" s="270" t="str">
        <f>[1]!s_info_name(W1200)</f>
        <v>雅迪控股</v>
      </c>
      <c r="Y1200" s="335" t="str">
        <f>IF($Y$3="申万一级行业",[1]!s_info_industry_sw_2021(W1200,公司分析!D$5,1),IF($Y$3="申万二级行业",[1]!s_info_industry_sw_2021(W1200,公司分析!D$5,2),IF($Y$3="申万三级行业",[1]!s_info_industry_sw_2021(W1200,公司分析!D$5,3),IF($Y$3="wind一级行业",[1]!s_info_industry_gics(W1200,1),IF($Y$3="wind二级行业",[1]!s_info_industry_gics(W1200,2),IF($Y$3="wind三级行业",[1]!s_info_industry_gics(W1200,3),IF($Y$3="wind四级行业",[1]!s_info_industry_gics(W1200,4),IF($Y$3="证监会门类行业",[1]!s_info_industry_csrc12_n(W1200,公司分析!D$5,1),""))))))))</f>
        <v>汽车制造</v>
      </c>
      <c r="Z1200" s="298" t="str">
        <f>IF(Y1200=行业比较!$E$6,ROW(),"")</f>
        <v/>
      </c>
      <c r="AA1200" s="125"/>
      <c r="AB1200" s="125"/>
      <c r="AC1200" s="125"/>
      <c r="AD1200" s="125"/>
      <c r="AE1200" s="125"/>
      <c r="AF1200" s="125"/>
      <c r="AG1200" s="125"/>
      <c r="AH1200" s="125"/>
      <c r="AI1200" s="125"/>
      <c r="AJ1200" s="125"/>
      <c r="AK1200" s="125"/>
      <c r="AL1200" s="125"/>
      <c r="AM1200" s="125"/>
      <c r="AN1200" s="125"/>
      <c r="AO1200" s="125"/>
      <c r="AP1200" s="125"/>
    </row>
    <row r="1201" spans="2:42" x14ac:dyDescent="0.35">
      <c r="B1201" s="125"/>
      <c r="C1201" s="125"/>
      <c r="D1201" s="125"/>
      <c r="E1201" s="125"/>
      <c r="F1201" s="125"/>
      <c r="G1201" s="125"/>
      <c r="H1201" s="125"/>
      <c r="I1201" s="269"/>
      <c r="J1201" s="134"/>
      <c r="K1201" s="134"/>
      <c r="L1201" s="134"/>
      <c r="M1201" s="134"/>
      <c r="N1201" s="286"/>
      <c r="O1201" s="286"/>
      <c r="P1201" s="125"/>
      <c r="Q1201" s="125"/>
      <c r="R1201" s="125"/>
      <c r="S1201" s="125"/>
      <c r="T1201" s="125"/>
      <c r="U1201" s="297"/>
      <c r="V1201" s="253">
        <f t="shared" si="26"/>
        <v>0</v>
      </c>
      <c r="W1201" s="348" t="str">
        <f>IF(板块成分!B1203="","",板块成分!B1203)</f>
        <v>1586.HK</v>
      </c>
      <c r="X1201" s="270" t="str">
        <f>[1]!s_info_name(W1201)</f>
        <v>力鸿检验</v>
      </c>
      <c r="Y1201" s="335" t="str">
        <f>IF($Y$3="申万一级行业",[1]!s_info_industry_sw_2021(W1201,公司分析!D$5,1),IF($Y$3="申万二级行业",[1]!s_info_industry_sw_2021(W1201,公司分析!D$5,2),IF($Y$3="申万三级行业",[1]!s_info_industry_sw_2021(W1201,公司分析!D$5,3),IF($Y$3="wind一级行业",[1]!s_info_industry_gics(W1201,1),IF($Y$3="wind二级行业",[1]!s_info_industry_gics(W1201,2),IF($Y$3="wind三级行业",[1]!s_info_industry_gics(W1201,3),IF($Y$3="wind四级行业",[1]!s_info_industry_gics(W1201,4),IF($Y$3="证监会门类行业",[1]!s_info_industry_csrc12_n(W1201,公司分析!D$5,1),""))))))))</f>
        <v>调查和咨询服务</v>
      </c>
      <c r="Z1201" s="298" t="str">
        <f>IF(Y1201=行业比较!$E$6,ROW(),"")</f>
        <v/>
      </c>
      <c r="AA1201" s="125"/>
      <c r="AB1201" s="125"/>
      <c r="AC1201" s="125"/>
      <c r="AD1201" s="125"/>
      <c r="AE1201" s="125"/>
      <c r="AF1201" s="125"/>
      <c r="AG1201" s="125"/>
      <c r="AH1201" s="125"/>
      <c r="AI1201" s="125"/>
      <c r="AJ1201" s="125"/>
      <c r="AK1201" s="125"/>
      <c r="AL1201" s="125"/>
      <c r="AM1201" s="125"/>
      <c r="AN1201" s="125"/>
      <c r="AO1201" s="125"/>
      <c r="AP1201" s="125"/>
    </row>
    <row r="1202" spans="2:42" x14ac:dyDescent="0.35">
      <c r="B1202" s="125"/>
      <c r="C1202" s="125"/>
      <c r="D1202" s="125"/>
      <c r="E1202" s="125"/>
      <c r="F1202" s="125"/>
      <c r="G1202" s="125"/>
      <c r="H1202" s="125"/>
      <c r="I1202" s="269"/>
      <c r="J1202" s="134"/>
      <c r="K1202" s="134"/>
      <c r="L1202" s="134"/>
      <c r="M1202" s="134"/>
      <c r="N1202" s="286"/>
      <c r="O1202" s="286"/>
      <c r="P1202" s="125"/>
      <c r="Q1202" s="125"/>
      <c r="R1202" s="125"/>
      <c r="S1202" s="125"/>
      <c r="T1202" s="125"/>
      <c r="U1202" s="297"/>
      <c r="V1202" s="253">
        <f t="shared" si="26"/>
        <v>0</v>
      </c>
      <c r="W1202" s="348" t="str">
        <f>IF(板块成分!B1204="","",板块成分!B1204)</f>
        <v>1587.HK</v>
      </c>
      <c r="X1202" s="270" t="str">
        <f>[1]!s_info_name(W1202)</f>
        <v>欣融国际</v>
      </c>
      <c r="Y1202" s="335" t="str">
        <f>IF($Y$3="申万一级行业",[1]!s_info_industry_sw_2021(W1202,公司分析!D$5,1),IF($Y$3="申万二级行业",[1]!s_info_industry_sw_2021(W1202,公司分析!D$5,2),IF($Y$3="申万三级行业",[1]!s_info_industry_sw_2021(W1202,公司分析!D$5,3),IF($Y$3="wind一级行业",[1]!s_info_industry_gics(W1202,1),IF($Y$3="wind二级行业",[1]!s_info_industry_gics(W1202,2),IF($Y$3="wind三级行业",[1]!s_info_industry_gics(W1202,3),IF($Y$3="wind四级行业",[1]!s_info_industry_gics(W1202,4),IF($Y$3="证监会门类行业",[1]!s_info_industry_csrc12_n(W1202,公司分析!D$5,1),""))))))))</f>
        <v>食品分销商</v>
      </c>
      <c r="Z1202" s="298" t="str">
        <f>IF(Y1202=行业比较!$E$6,ROW(),"")</f>
        <v/>
      </c>
      <c r="AA1202" s="125"/>
      <c r="AB1202" s="125"/>
      <c r="AC1202" s="125"/>
      <c r="AD1202" s="125"/>
      <c r="AE1202" s="125"/>
      <c r="AF1202" s="125"/>
      <c r="AG1202" s="125"/>
      <c r="AH1202" s="125"/>
      <c r="AI1202" s="125"/>
      <c r="AJ1202" s="125"/>
      <c r="AK1202" s="125"/>
      <c r="AL1202" s="125"/>
      <c r="AM1202" s="125"/>
      <c r="AN1202" s="125"/>
      <c r="AO1202" s="125"/>
      <c r="AP1202" s="125"/>
    </row>
    <row r="1203" spans="2:42" x14ac:dyDescent="0.35">
      <c r="B1203" s="125"/>
      <c r="C1203" s="125"/>
      <c r="D1203" s="125"/>
      <c r="E1203" s="125"/>
      <c r="F1203" s="125"/>
      <c r="G1203" s="125"/>
      <c r="H1203" s="125"/>
      <c r="I1203" s="269"/>
      <c r="J1203" s="134"/>
      <c r="K1203" s="134"/>
      <c r="L1203" s="134"/>
      <c r="M1203" s="134"/>
      <c r="N1203" s="286"/>
      <c r="O1203" s="286"/>
      <c r="P1203" s="125"/>
      <c r="Q1203" s="125"/>
      <c r="R1203" s="125"/>
      <c r="S1203" s="125"/>
      <c r="T1203" s="125"/>
      <c r="U1203" s="297"/>
      <c r="V1203" s="253">
        <f t="shared" si="26"/>
        <v>0</v>
      </c>
      <c r="W1203" s="348" t="str">
        <f>IF(板块成分!B1205="","",板块成分!B1205)</f>
        <v>1588.HK</v>
      </c>
      <c r="X1203" s="270" t="str">
        <f>[1]!s_info_name(W1203)</f>
        <v>畅捷通</v>
      </c>
      <c r="Y1203" s="335" t="str">
        <f>IF($Y$3="申万一级行业",[1]!s_info_industry_sw_2021(W1203,公司分析!D$5,1),IF($Y$3="申万二级行业",[1]!s_info_industry_sw_2021(W1203,公司分析!D$5,2),IF($Y$3="申万三级行业",[1]!s_info_industry_sw_2021(W1203,公司分析!D$5,3),IF($Y$3="wind一级行业",[1]!s_info_industry_gics(W1203,1),IF($Y$3="wind二级行业",[1]!s_info_industry_gics(W1203,2),IF($Y$3="wind三级行业",[1]!s_info_industry_gics(W1203,3),IF($Y$3="wind四级行业",[1]!s_info_industry_gics(W1203,4),IF($Y$3="证监会门类行业",[1]!s_info_industry_csrc12_n(W1203,公司分析!D$5,1),""))))))))</f>
        <v>应用软件</v>
      </c>
      <c r="Z1203" s="298" t="str">
        <f>IF(Y1203=行业比较!$E$6,ROW(),"")</f>
        <v/>
      </c>
      <c r="AA1203" s="125"/>
      <c r="AB1203" s="125"/>
      <c r="AC1203" s="125"/>
      <c r="AD1203" s="125"/>
      <c r="AE1203" s="125"/>
      <c r="AF1203" s="125"/>
      <c r="AG1203" s="125"/>
      <c r="AH1203" s="125"/>
      <c r="AI1203" s="125"/>
      <c r="AJ1203" s="125"/>
      <c r="AK1203" s="125"/>
      <c r="AL1203" s="125"/>
      <c r="AM1203" s="125"/>
      <c r="AN1203" s="125"/>
      <c r="AO1203" s="125"/>
      <c r="AP1203" s="125"/>
    </row>
    <row r="1204" spans="2:42" x14ac:dyDescent="0.35">
      <c r="B1204" s="125"/>
      <c r="C1204" s="125"/>
      <c r="D1204" s="125"/>
      <c r="E1204" s="125"/>
      <c r="F1204" s="125"/>
      <c r="G1204" s="125"/>
      <c r="H1204" s="125"/>
      <c r="I1204" s="269"/>
      <c r="J1204" s="134"/>
      <c r="K1204" s="134"/>
      <c r="L1204" s="134"/>
      <c r="M1204" s="134"/>
      <c r="N1204" s="286"/>
      <c r="O1204" s="286"/>
      <c r="P1204" s="125"/>
      <c r="Q1204" s="125"/>
      <c r="R1204" s="125"/>
      <c r="S1204" s="125"/>
      <c r="T1204" s="125"/>
      <c r="U1204" s="297"/>
      <c r="V1204" s="253">
        <f t="shared" si="26"/>
        <v>0</v>
      </c>
      <c r="W1204" s="348" t="str">
        <f>IF(板块成分!B1206="","",板块成分!B1206)</f>
        <v>1591.HK</v>
      </c>
      <c r="X1204" s="270" t="str">
        <f>[1]!s_info_name(W1204)</f>
        <v>汛和集团</v>
      </c>
      <c r="Y1204" s="335" t="str">
        <f>IF($Y$3="申万一级行业",[1]!s_info_industry_sw_2021(W1204,公司分析!D$5,1),IF($Y$3="申万二级行业",[1]!s_info_industry_sw_2021(W1204,公司分析!D$5,2),IF($Y$3="申万三级行业",[1]!s_info_industry_sw_2021(W1204,公司分析!D$5,3),IF($Y$3="wind一级行业",[1]!s_info_industry_gics(W1204,1),IF($Y$3="wind二级行业",[1]!s_info_industry_gics(W1204,2),IF($Y$3="wind三级行业",[1]!s_info_industry_gics(W1204,3),IF($Y$3="wind四级行业",[1]!s_info_industry_gics(W1204,4),IF($Y$3="证监会门类行业",[1]!s_info_industry_csrc12_n(W1204,公司分析!D$5,1),""))))))))</f>
        <v>建筑与工程</v>
      </c>
      <c r="Z1204" s="298" t="str">
        <f>IF(Y1204=行业比较!$E$6,ROW(),"")</f>
        <v/>
      </c>
      <c r="AA1204" s="125"/>
      <c r="AB1204" s="125"/>
      <c r="AC1204" s="125"/>
      <c r="AD1204" s="125"/>
      <c r="AE1204" s="125"/>
      <c r="AF1204" s="125"/>
      <c r="AG1204" s="125"/>
      <c r="AH1204" s="125"/>
      <c r="AI1204" s="125"/>
      <c r="AJ1204" s="125"/>
      <c r="AK1204" s="125"/>
      <c r="AL1204" s="125"/>
      <c r="AM1204" s="125"/>
      <c r="AN1204" s="125"/>
      <c r="AO1204" s="125"/>
      <c r="AP1204" s="125"/>
    </row>
    <row r="1205" spans="2:42" x14ac:dyDescent="0.35">
      <c r="B1205" s="125"/>
      <c r="C1205" s="125"/>
      <c r="D1205" s="125"/>
      <c r="E1205" s="125"/>
      <c r="F1205" s="125"/>
      <c r="G1205" s="125"/>
      <c r="H1205" s="125"/>
      <c r="I1205" s="269"/>
      <c r="J1205" s="134"/>
      <c r="K1205" s="134"/>
      <c r="L1205" s="134"/>
      <c r="M1205" s="134"/>
      <c r="N1205" s="286"/>
      <c r="O1205" s="286"/>
      <c r="P1205" s="125"/>
      <c r="Q1205" s="125"/>
      <c r="R1205" s="125"/>
      <c r="S1205" s="125"/>
      <c r="T1205" s="125"/>
      <c r="U1205" s="297"/>
      <c r="V1205" s="253">
        <f t="shared" si="26"/>
        <v>0</v>
      </c>
      <c r="W1205" s="348" t="str">
        <f>IF(板块成分!B1207="","",板块成分!B1207)</f>
        <v>1592.HK</v>
      </c>
      <c r="X1205" s="270" t="str">
        <f>[1]!s_info_name(W1205)</f>
        <v>基石控股</v>
      </c>
      <c r="Y1205" s="335" t="str">
        <f>IF($Y$3="申万一级行业",[1]!s_info_industry_sw_2021(W1205,公司分析!D$5,1),IF($Y$3="申万二级行业",[1]!s_info_industry_sw_2021(W1205,公司分析!D$5,2),IF($Y$3="申万三级行业",[1]!s_info_industry_sw_2021(W1205,公司分析!D$5,3),IF($Y$3="wind一级行业",[1]!s_info_industry_gics(W1205,1),IF($Y$3="wind二级行业",[1]!s_info_industry_gics(W1205,2),IF($Y$3="wind三级行业",[1]!s_info_industry_gics(W1205,3),IF($Y$3="wind四级行业",[1]!s_info_industry_gics(W1205,4),IF($Y$3="证监会门类行业",[1]!s_info_industry_csrc12_n(W1205,公司分析!D$5,1),""))))))))</f>
        <v>建材</v>
      </c>
      <c r="Z1205" s="298" t="str">
        <f>IF(Y1205=行业比较!$E$6,ROW(),"")</f>
        <v/>
      </c>
      <c r="AA1205" s="125"/>
      <c r="AB1205" s="125"/>
      <c r="AC1205" s="125"/>
      <c r="AD1205" s="125"/>
      <c r="AE1205" s="125"/>
      <c r="AF1205" s="125"/>
      <c r="AG1205" s="125"/>
      <c r="AH1205" s="125"/>
      <c r="AI1205" s="125"/>
      <c r="AJ1205" s="125"/>
      <c r="AK1205" s="125"/>
      <c r="AL1205" s="125"/>
      <c r="AM1205" s="125"/>
      <c r="AN1205" s="125"/>
      <c r="AO1205" s="125"/>
      <c r="AP1205" s="125"/>
    </row>
    <row r="1206" spans="2:42" x14ac:dyDescent="0.35">
      <c r="B1206" s="125"/>
      <c r="C1206" s="125"/>
      <c r="D1206" s="125"/>
      <c r="E1206" s="125"/>
      <c r="F1206" s="125"/>
      <c r="G1206" s="125"/>
      <c r="H1206" s="125"/>
      <c r="I1206" s="269"/>
      <c r="J1206" s="134"/>
      <c r="K1206" s="134"/>
      <c r="L1206" s="134"/>
      <c r="M1206" s="134"/>
      <c r="N1206" s="286"/>
      <c r="O1206" s="286"/>
      <c r="P1206" s="125"/>
      <c r="Q1206" s="125"/>
      <c r="R1206" s="125"/>
      <c r="S1206" s="125"/>
      <c r="T1206" s="125"/>
      <c r="U1206" s="297"/>
      <c r="V1206" s="253">
        <f t="shared" si="26"/>
        <v>0</v>
      </c>
      <c r="W1206" s="348" t="str">
        <f>IF(板块成分!B1208="","",板块成分!B1208)</f>
        <v>1593.HK</v>
      </c>
      <c r="X1206" s="270" t="str">
        <f>[1]!s_info_name(W1206)</f>
        <v>辰林教育</v>
      </c>
      <c r="Y1206" s="335" t="str">
        <f>IF($Y$3="申万一级行业",[1]!s_info_industry_sw_2021(W1206,公司分析!D$5,1),IF($Y$3="申万二级行业",[1]!s_info_industry_sw_2021(W1206,公司分析!D$5,2),IF($Y$3="申万三级行业",[1]!s_info_industry_sw_2021(W1206,公司分析!D$5,3),IF($Y$3="wind一级行业",[1]!s_info_industry_gics(W1206,1),IF($Y$3="wind二级行业",[1]!s_info_industry_gics(W1206,2),IF($Y$3="wind三级行业",[1]!s_info_industry_gics(W1206,3),IF($Y$3="wind四级行业",[1]!s_info_industry_gics(W1206,4),IF($Y$3="证监会门类行业",[1]!s_info_industry_csrc12_n(W1206,公司分析!D$5,1),""))))))))</f>
        <v>教育服务</v>
      </c>
      <c r="Z1206" s="298" t="str">
        <f>IF(Y1206=行业比较!$E$6,ROW(),"")</f>
        <v/>
      </c>
      <c r="AA1206" s="125"/>
      <c r="AB1206" s="125"/>
      <c r="AC1206" s="125"/>
      <c r="AD1206" s="125"/>
      <c r="AE1206" s="125"/>
      <c r="AF1206" s="125"/>
      <c r="AG1206" s="125"/>
      <c r="AH1206" s="125"/>
      <c r="AI1206" s="125"/>
      <c r="AJ1206" s="125"/>
      <c r="AK1206" s="125"/>
      <c r="AL1206" s="125"/>
      <c r="AM1206" s="125"/>
      <c r="AN1206" s="125"/>
      <c r="AO1206" s="125"/>
      <c r="AP1206" s="125"/>
    </row>
    <row r="1207" spans="2:42" x14ac:dyDescent="0.35">
      <c r="B1207" s="125"/>
      <c r="C1207" s="125"/>
      <c r="D1207" s="125"/>
      <c r="E1207" s="125"/>
      <c r="F1207" s="125"/>
      <c r="G1207" s="125"/>
      <c r="H1207" s="125"/>
      <c r="I1207" s="269"/>
      <c r="J1207" s="134"/>
      <c r="K1207" s="134"/>
      <c r="L1207" s="134"/>
      <c r="M1207" s="134"/>
      <c r="N1207" s="286"/>
      <c r="O1207" s="286"/>
      <c r="P1207" s="125"/>
      <c r="Q1207" s="125"/>
      <c r="R1207" s="125"/>
      <c r="S1207" s="125"/>
      <c r="T1207" s="125"/>
      <c r="U1207" s="297"/>
      <c r="V1207" s="253">
        <f t="shared" si="26"/>
        <v>0</v>
      </c>
      <c r="W1207" s="348" t="str">
        <f>IF(板块成分!B1209="","",板块成分!B1209)</f>
        <v>1596.HK</v>
      </c>
      <c r="X1207" s="270" t="str">
        <f>[1]!s_info_name(W1207)</f>
        <v>翼辰实业</v>
      </c>
      <c r="Y1207" s="335" t="str">
        <f>IF($Y$3="申万一级行业",[1]!s_info_industry_sw_2021(W1207,公司分析!D$5,1),IF($Y$3="申万二级行业",[1]!s_info_industry_sw_2021(W1207,公司分析!D$5,2),IF($Y$3="申万三级行业",[1]!s_info_industry_sw_2021(W1207,公司分析!D$5,3),IF($Y$3="wind一级行业",[1]!s_info_industry_gics(W1207,1),IF($Y$3="wind二级行业",[1]!s_info_industry_gics(W1207,2),IF($Y$3="wind三级行业",[1]!s_info_industry_gics(W1207,3),IF($Y$3="wind四级行业",[1]!s_info_industry_gics(W1207,4),IF($Y$3="证监会门类行业",[1]!s_info_industry_csrc12_n(W1207,公司分析!D$5,1),""))))))))</f>
        <v>工业机械</v>
      </c>
      <c r="Z1207" s="298" t="str">
        <f>IF(Y1207=行业比较!$E$6,ROW(),"")</f>
        <v/>
      </c>
      <c r="AA1207" s="125"/>
      <c r="AB1207" s="125"/>
      <c r="AC1207" s="125"/>
      <c r="AD1207" s="125"/>
      <c r="AE1207" s="125"/>
      <c r="AF1207" s="125"/>
      <c r="AG1207" s="125"/>
      <c r="AH1207" s="125"/>
      <c r="AI1207" s="125"/>
      <c r="AJ1207" s="125"/>
      <c r="AK1207" s="125"/>
      <c r="AL1207" s="125"/>
      <c r="AM1207" s="125"/>
      <c r="AN1207" s="125"/>
      <c r="AO1207" s="125"/>
      <c r="AP1207" s="125"/>
    </row>
    <row r="1208" spans="2:42" x14ac:dyDescent="0.35">
      <c r="B1208" s="125"/>
      <c r="C1208" s="125"/>
      <c r="D1208" s="125"/>
      <c r="E1208" s="125"/>
      <c r="F1208" s="125"/>
      <c r="G1208" s="125"/>
      <c r="H1208" s="125"/>
      <c r="I1208" s="269"/>
      <c r="J1208" s="134"/>
      <c r="K1208" s="134"/>
      <c r="L1208" s="134"/>
      <c r="M1208" s="134"/>
      <c r="N1208" s="286"/>
      <c r="O1208" s="286"/>
      <c r="P1208" s="125"/>
      <c r="Q1208" s="125"/>
      <c r="R1208" s="125"/>
      <c r="S1208" s="125"/>
      <c r="T1208" s="125"/>
      <c r="U1208" s="297"/>
      <c r="V1208" s="253">
        <f t="shared" si="26"/>
        <v>0</v>
      </c>
      <c r="W1208" s="348" t="str">
        <f>IF(板块成分!B1210="","",板块成分!B1210)</f>
        <v>1597.HK</v>
      </c>
      <c r="X1208" s="270" t="str">
        <f>[1]!s_info_name(W1208)</f>
        <v>纳泉能源科技</v>
      </c>
      <c r="Y1208" s="335" t="str">
        <f>IF($Y$3="申万一级行业",[1]!s_info_industry_sw_2021(W1208,公司分析!D$5,1),IF($Y$3="申万二级行业",[1]!s_info_industry_sw_2021(W1208,公司分析!D$5,2),IF($Y$3="申万三级行业",[1]!s_info_industry_sw_2021(W1208,公司分析!D$5,3),IF($Y$3="wind一级行业",[1]!s_info_industry_gics(W1208,1),IF($Y$3="wind二级行业",[1]!s_info_industry_gics(W1208,2),IF($Y$3="wind三级行业",[1]!s_info_industry_gics(W1208,3),IF($Y$3="wind四级行业",[1]!s_info_industry_gics(W1208,4),IF($Y$3="证监会门类行业",[1]!s_info_industry_csrc12_n(W1208,公司分析!D$5,1),""))))))))</f>
        <v>重型电气设备</v>
      </c>
      <c r="Z1208" s="298" t="str">
        <f>IF(Y1208=行业比较!$E$6,ROW(),"")</f>
        <v/>
      </c>
      <c r="AA1208" s="125"/>
      <c r="AB1208" s="125"/>
      <c r="AC1208" s="125"/>
      <c r="AD1208" s="125"/>
      <c r="AE1208" s="125"/>
      <c r="AF1208" s="125"/>
      <c r="AG1208" s="125"/>
      <c r="AH1208" s="125"/>
      <c r="AI1208" s="125"/>
      <c r="AJ1208" s="125"/>
      <c r="AK1208" s="125"/>
      <c r="AL1208" s="125"/>
      <c r="AM1208" s="125"/>
      <c r="AN1208" s="125"/>
      <c r="AO1208" s="125"/>
      <c r="AP1208" s="125"/>
    </row>
    <row r="1209" spans="2:42" x14ac:dyDescent="0.35">
      <c r="B1209" s="125"/>
      <c r="C1209" s="125"/>
      <c r="D1209" s="125"/>
      <c r="E1209" s="125"/>
      <c r="F1209" s="125"/>
      <c r="G1209" s="125"/>
      <c r="H1209" s="125"/>
      <c r="I1209" s="269"/>
      <c r="J1209" s="134"/>
      <c r="K1209" s="134"/>
      <c r="L1209" s="134"/>
      <c r="M1209" s="134"/>
      <c r="N1209" s="286"/>
      <c r="O1209" s="286"/>
      <c r="P1209" s="125"/>
      <c r="Q1209" s="125"/>
      <c r="R1209" s="125"/>
      <c r="S1209" s="125"/>
      <c r="T1209" s="125"/>
      <c r="U1209" s="297"/>
      <c r="V1209" s="253">
        <f t="shared" si="26"/>
        <v>0</v>
      </c>
      <c r="W1209" s="348" t="str">
        <f>IF(板块成分!B1211="","",板块成分!B1211)</f>
        <v>1598.HK</v>
      </c>
      <c r="X1209" s="270" t="str">
        <f>[1]!s_info_name(W1209)</f>
        <v>21世纪教育</v>
      </c>
      <c r="Y1209" s="335" t="str">
        <f>IF($Y$3="申万一级行业",[1]!s_info_industry_sw_2021(W1209,公司分析!D$5,1),IF($Y$3="申万二级行业",[1]!s_info_industry_sw_2021(W1209,公司分析!D$5,2),IF($Y$3="申万三级行业",[1]!s_info_industry_sw_2021(W1209,公司分析!D$5,3),IF($Y$3="wind一级行业",[1]!s_info_industry_gics(W1209,1),IF($Y$3="wind二级行业",[1]!s_info_industry_gics(W1209,2),IF($Y$3="wind三级行业",[1]!s_info_industry_gics(W1209,3),IF($Y$3="wind四级行业",[1]!s_info_industry_gics(W1209,4),IF($Y$3="证监会门类行业",[1]!s_info_industry_csrc12_n(W1209,公司分析!D$5,1),""))))))))</f>
        <v>教育服务</v>
      </c>
      <c r="Z1209" s="298" t="str">
        <f>IF(Y1209=行业比较!$E$6,ROW(),"")</f>
        <v/>
      </c>
      <c r="AA1209" s="125"/>
      <c r="AB1209" s="125"/>
      <c r="AC1209" s="125"/>
      <c r="AD1209" s="125"/>
      <c r="AE1209" s="125"/>
      <c r="AF1209" s="125"/>
      <c r="AG1209" s="125"/>
      <c r="AH1209" s="125"/>
      <c r="AI1209" s="125"/>
      <c r="AJ1209" s="125"/>
      <c r="AK1209" s="125"/>
      <c r="AL1209" s="125"/>
      <c r="AM1209" s="125"/>
      <c r="AN1209" s="125"/>
      <c r="AO1209" s="125"/>
      <c r="AP1209" s="125"/>
    </row>
    <row r="1210" spans="2:42" x14ac:dyDescent="0.35">
      <c r="B1210" s="125"/>
      <c r="C1210" s="125"/>
      <c r="D1210" s="125"/>
      <c r="E1210" s="125"/>
      <c r="F1210" s="125"/>
      <c r="G1210" s="125"/>
      <c r="H1210" s="125"/>
      <c r="I1210" s="269"/>
      <c r="J1210" s="134"/>
      <c r="K1210" s="134"/>
      <c r="L1210" s="134"/>
      <c r="M1210" s="134"/>
      <c r="N1210" s="286"/>
      <c r="O1210" s="286"/>
      <c r="P1210" s="125"/>
      <c r="Q1210" s="125"/>
      <c r="R1210" s="125"/>
      <c r="S1210" s="125"/>
      <c r="T1210" s="125"/>
      <c r="U1210" s="297"/>
      <c r="V1210" s="253">
        <f t="shared" si="26"/>
        <v>0</v>
      </c>
      <c r="W1210" s="348" t="str">
        <f>IF(板块成分!B1212="","",板块成分!B1212)</f>
        <v>1599.HK</v>
      </c>
      <c r="X1210" s="270" t="str">
        <f>[1]!s_info_name(W1210)</f>
        <v>城建设计</v>
      </c>
      <c r="Y1210" s="335" t="str">
        <f>IF($Y$3="申万一级行业",[1]!s_info_industry_sw_2021(W1210,公司分析!D$5,1),IF($Y$3="申万二级行业",[1]!s_info_industry_sw_2021(W1210,公司分析!D$5,2),IF($Y$3="申万三级行业",[1]!s_info_industry_sw_2021(W1210,公司分析!D$5,3),IF($Y$3="wind一级行业",[1]!s_info_industry_gics(W1210,1),IF($Y$3="wind二级行业",[1]!s_info_industry_gics(W1210,2),IF($Y$3="wind三级行业",[1]!s_info_industry_gics(W1210,3),IF($Y$3="wind四级行业",[1]!s_info_industry_gics(W1210,4),IF($Y$3="证监会门类行业",[1]!s_info_industry_csrc12_n(W1210,公司分析!D$5,1),""))))))))</f>
        <v>建筑与工程</v>
      </c>
      <c r="Z1210" s="298" t="str">
        <f>IF(Y1210=行业比较!$E$6,ROW(),"")</f>
        <v/>
      </c>
      <c r="AA1210" s="125"/>
      <c r="AB1210" s="125"/>
      <c r="AC1210" s="125"/>
      <c r="AD1210" s="125"/>
      <c r="AE1210" s="125"/>
      <c r="AF1210" s="125"/>
      <c r="AG1210" s="125"/>
      <c r="AH1210" s="125"/>
      <c r="AI1210" s="125"/>
      <c r="AJ1210" s="125"/>
      <c r="AK1210" s="125"/>
      <c r="AL1210" s="125"/>
      <c r="AM1210" s="125"/>
      <c r="AN1210" s="125"/>
      <c r="AO1210" s="125"/>
      <c r="AP1210" s="125"/>
    </row>
    <row r="1211" spans="2:42" x14ac:dyDescent="0.35">
      <c r="B1211" s="125"/>
      <c r="C1211" s="125"/>
      <c r="D1211" s="125"/>
      <c r="E1211" s="125"/>
      <c r="F1211" s="125"/>
      <c r="G1211" s="125"/>
      <c r="H1211" s="125"/>
      <c r="I1211" s="269"/>
      <c r="J1211" s="134"/>
      <c r="K1211" s="134"/>
      <c r="L1211" s="134"/>
      <c r="M1211" s="134"/>
      <c r="N1211" s="286"/>
      <c r="O1211" s="286"/>
      <c r="P1211" s="125"/>
      <c r="Q1211" s="125"/>
      <c r="R1211" s="125"/>
      <c r="S1211" s="125"/>
      <c r="T1211" s="125"/>
      <c r="U1211" s="297"/>
      <c r="V1211" s="253">
        <f t="shared" si="26"/>
        <v>0</v>
      </c>
      <c r="W1211" s="348" t="str">
        <f>IF(板块成分!B1213="","",板块成分!B1213)</f>
        <v>1600.HK</v>
      </c>
      <c r="X1211" s="270" t="str">
        <f>[1]!s_info_name(W1211)</f>
        <v>天伦燃气</v>
      </c>
      <c r="Y1211" s="335" t="str">
        <f>IF($Y$3="申万一级行业",[1]!s_info_industry_sw_2021(W1211,公司分析!D$5,1),IF($Y$3="申万二级行业",[1]!s_info_industry_sw_2021(W1211,公司分析!D$5,2),IF($Y$3="申万三级行业",[1]!s_info_industry_sw_2021(W1211,公司分析!D$5,3),IF($Y$3="wind一级行业",[1]!s_info_industry_gics(W1211,1),IF($Y$3="wind二级行业",[1]!s_info_industry_gics(W1211,2),IF($Y$3="wind三级行业",[1]!s_info_industry_gics(W1211,3),IF($Y$3="wind四级行业",[1]!s_info_industry_gics(W1211,4),IF($Y$3="证监会门类行业",[1]!s_info_industry_csrc12_n(W1211,公司分析!D$5,1),""))))))))</f>
        <v>燃气</v>
      </c>
      <c r="Z1211" s="298" t="str">
        <f>IF(Y1211=行业比较!$E$6,ROW(),"")</f>
        <v/>
      </c>
      <c r="AA1211" s="125"/>
      <c r="AB1211" s="125"/>
      <c r="AC1211" s="125"/>
      <c r="AD1211" s="125"/>
      <c r="AE1211" s="125"/>
      <c r="AF1211" s="125"/>
      <c r="AG1211" s="125"/>
      <c r="AH1211" s="125"/>
      <c r="AI1211" s="125"/>
      <c r="AJ1211" s="125"/>
      <c r="AK1211" s="125"/>
      <c r="AL1211" s="125"/>
      <c r="AM1211" s="125"/>
      <c r="AN1211" s="125"/>
      <c r="AO1211" s="125"/>
      <c r="AP1211" s="125"/>
    </row>
    <row r="1212" spans="2:42" x14ac:dyDescent="0.35">
      <c r="B1212" s="125"/>
      <c r="C1212" s="125"/>
      <c r="D1212" s="125"/>
      <c r="E1212" s="125"/>
      <c r="F1212" s="125"/>
      <c r="G1212" s="125"/>
      <c r="H1212" s="125"/>
      <c r="I1212" s="269"/>
      <c r="J1212" s="134"/>
      <c r="K1212" s="134"/>
      <c r="L1212" s="134"/>
      <c r="M1212" s="134"/>
      <c r="N1212" s="286"/>
      <c r="O1212" s="286"/>
      <c r="P1212" s="125"/>
      <c r="Q1212" s="125"/>
      <c r="R1212" s="125"/>
      <c r="S1212" s="125"/>
      <c r="T1212" s="125"/>
      <c r="U1212" s="297"/>
      <c r="V1212" s="253">
        <f t="shared" si="26"/>
        <v>0</v>
      </c>
      <c r="W1212" s="348" t="str">
        <f>IF(板块成分!B1214="","",板块成分!B1214)</f>
        <v>1601.HK</v>
      </c>
      <c r="X1212" s="270" t="str">
        <f>[1]!s_info_name(W1212)</f>
        <v>中关村科技租赁</v>
      </c>
      <c r="Y1212" s="335" t="str">
        <f>IF($Y$3="申万一级行业",[1]!s_info_industry_sw_2021(W1212,公司分析!D$5,1),IF($Y$3="申万二级行业",[1]!s_info_industry_sw_2021(W1212,公司分析!D$5,2),IF($Y$3="申万三级行业",[1]!s_info_industry_sw_2021(W1212,公司分析!D$5,3),IF($Y$3="wind一级行业",[1]!s_info_industry_gics(W1212,1),IF($Y$3="wind二级行业",[1]!s_info_industry_gics(W1212,2),IF($Y$3="wind三级行业",[1]!s_info_industry_gics(W1212,3),IF($Y$3="wind四级行业",[1]!s_info_industry_gics(W1212,4),IF($Y$3="证监会门类行业",[1]!s_info_industry_csrc12_n(W1212,公司分析!D$5,1),""))))))))</f>
        <v>消费信贷</v>
      </c>
      <c r="Z1212" s="298" t="str">
        <f>IF(Y1212=行业比较!$E$6,ROW(),"")</f>
        <v/>
      </c>
      <c r="AA1212" s="125"/>
      <c r="AB1212" s="125"/>
      <c r="AC1212" s="125"/>
      <c r="AD1212" s="125"/>
      <c r="AE1212" s="125"/>
      <c r="AF1212" s="125"/>
      <c r="AG1212" s="125"/>
      <c r="AH1212" s="125"/>
      <c r="AI1212" s="125"/>
      <c r="AJ1212" s="125"/>
      <c r="AK1212" s="125"/>
      <c r="AL1212" s="125"/>
      <c r="AM1212" s="125"/>
      <c r="AN1212" s="125"/>
      <c r="AO1212" s="125"/>
      <c r="AP1212" s="125"/>
    </row>
    <row r="1213" spans="2:42" x14ac:dyDescent="0.35">
      <c r="B1213" s="125"/>
      <c r="C1213" s="125"/>
      <c r="D1213" s="125"/>
      <c r="E1213" s="125"/>
      <c r="F1213" s="125"/>
      <c r="G1213" s="125"/>
      <c r="H1213" s="125"/>
      <c r="I1213" s="269"/>
      <c r="J1213" s="134"/>
      <c r="K1213" s="134"/>
      <c r="L1213" s="134"/>
      <c r="M1213" s="134"/>
      <c r="N1213" s="286"/>
      <c r="O1213" s="286"/>
      <c r="P1213" s="125"/>
      <c r="Q1213" s="125"/>
      <c r="R1213" s="125"/>
      <c r="S1213" s="125"/>
      <c r="T1213" s="125"/>
      <c r="U1213" s="297"/>
      <c r="V1213" s="253">
        <f t="shared" si="26"/>
        <v>0</v>
      </c>
      <c r="W1213" s="348" t="str">
        <f>IF(板块成分!B1215="","",板块成分!B1215)</f>
        <v>1606.HK</v>
      </c>
      <c r="X1213" s="270" t="str">
        <f>[1]!s_info_name(W1213)</f>
        <v>国银金租</v>
      </c>
      <c r="Y1213" s="335" t="str">
        <f>IF($Y$3="申万一级行业",[1]!s_info_industry_sw_2021(W1213,公司分析!D$5,1),IF($Y$3="申万二级行业",[1]!s_info_industry_sw_2021(W1213,公司分析!D$5,2),IF($Y$3="申万三级行业",[1]!s_info_industry_sw_2021(W1213,公司分析!D$5,3),IF($Y$3="wind一级行业",[1]!s_info_industry_gics(W1213,1),IF($Y$3="wind二级行业",[1]!s_info_industry_gics(W1213,2),IF($Y$3="wind三级行业",[1]!s_info_industry_gics(W1213,3),IF($Y$3="wind四级行业",[1]!s_info_industry_gics(W1213,4),IF($Y$3="证监会门类行业",[1]!s_info_industry_csrc12_n(W1213,公司分析!D$5,1),""))))))))</f>
        <v>消费信贷</v>
      </c>
      <c r="Z1213" s="298" t="str">
        <f>IF(Y1213=行业比较!$E$6,ROW(),"")</f>
        <v/>
      </c>
      <c r="AA1213" s="125"/>
      <c r="AB1213" s="125"/>
      <c r="AC1213" s="125"/>
      <c r="AD1213" s="125"/>
      <c r="AE1213" s="125"/>
      <c r="AF1213" s="125"/>
      <c r="AG1213" s="125"/>
      <c r="AH1213" s="125"/>
      <c r="AI1213" s="125"/>
      <c r="AJ1213" s="125"/>
      <c r="AK1213" s="125"/>
      <c r="AL1213" s="125"/>
      <c r="AM1213" s="125"/>
      <c r="AN1213" s="125"/>
      <c r="AO1213" s="125"/>
      <c r="AP1213" s="125"/>
    </row>
    <row r="1214" spans="2:42" x14ac:dyDescent="0.35">
      <c r="B1214" s="125"/>
      <c r="C1214" s="125"/>
      <c r="D1214" s="125"/>
      <c r="E1214" s="125"/>
      <c r="F1214" s="125"/>
      <c r="G1214" s="125"/>
      <c r="H1214" s="125"/>
      <c r="I1214" s="269"/>
      <c r="J1214" s="134"/>
      <c r="K1214" s="134"/>
      <c r="L1214" s="134"/>
      <c r="M1214" s="134"/>
      <c r="N1214" s="286"/>
      <c r="O1214" s="286"/>
      <c r="P1214" s="125"/>
      <c r="Q1214" s="125"/>
      <c r="R1214" s="125"/>
      <c r="S1214" s="125"/>
      <c r="T1214" s="125"/>
      <c r="U1214" s="297"/>
      <c r="V1214" s="253">
        <f t="shared" si="26"/>
        <v>0</v>
      </c>
      <c r="W1214" s="348" t="str">
        <f>IF(板块成分!B1216="","",板块成分!B1216)</f>
        <v>1608.HK</v>
      </c>
      <c r="X1214" s="270" t="str">
        <f>[1]!s_info_name(W1214)</f>
        <v>伟能集团</v>
      </c>
      <c r="Y1214" s="335" t="str">
        <f>IF($Y$3="申万一级行业",[1]!s_info_industry_sw_2021(W1214,公司分析!D$5,1),IF($Y$3="申万二级行业",[1]!s_info_industry_sw_2021(W1214,公司分析!D$5,2),IF($Y$3="申万三级行业",[1]!s_info_industry_sw_2021(W1214,公司分析!D$5,3),IF($Y$3="wind一级行业",[1]!s_info_industry_gics(W1214,1),IF($Y$3="wind二级行业",[1]!s_info_industry_gics(W1214,2),IF($Y$3="wind三级行业",[1]!s_info_industry_gics(W1214,3),IF($Y$3="wind四级行业",[1]!s_info_industry_gics(W1214,4),IF($Y$3="证监会门类行业",[1]!s_info_industry_csrc12_n(W1214,公司分析!D$5,1),""))))))))</f>
        <v>重型电气设备</v>
      </c>
      <c r="Z1214" s="298" t="str">
        <f>IF(Y1214=行业比较!$E$6,ROW(),"")</f>
        <v/>
      </c>
      <c r="AA1214" s="125"/>
      <c r="AB1214" s="125"/>
      <c r="AC1214" s="125"/>
      <c r="AD1214" s="125"/>
      <c r="AE1214" s="125"/>
      <c r="AF1214" s="125"/>
      <c r="AG1214" s="125"/>
      <c r="AH1214" s="125"/>
      <c r="AI1214" s="125"/>
      <c r="AJ1214" s="125"/>
      <c r="AK1214" s="125"/>
      <c r="AL1214" s="125"/>
      <c r="AM1214" s="125"/>
      <c r="AN1214" s="125"/>
      <c r="AO1214" s="125"/>
      <c r="AP1214" s="125"/>
    </row>
    <row r="1215" spans="2:42" x14ac:dyDescent="0.35">
      <c r="B1215" s="125"/>
      <c r="C1215" s="125"/>
      <c r="D1215" s="125"/>
      <c r="E1215" s="125"/>
      <c r="F1215" s="125"/>
      <c r="G1215" s="125"/>
      <c r="H1215" s="125"/>
      <c r="I1215" s="269"/>
      <c r="J1215" s="134"/>
      <c r="K1215" s="134"/>
      <c r="L1215" s="134"/>
      <c r="M1215" s="134"/>
      <c r="N1215" s="286"/>
      <c r="O1215" s="286"/>
      <c r="P1215" s="125"/>
      <c r="Q1215" s="125"/>
      <c r="R1215" s="125"/>
      <c r="S1215" s="125"/>
      <c r="T1215" s="125"/>
      <c r="U1215" s="297"/>
      <c r="V1215" s="253">
        <f t="shared" si="26"/>
        <v>0</v>
      </c>
      <c r="W1215" s="348" t="str">
        <f>IF(板块成分!B1217="","",板块成分!B1217)</f>
        <v>1610.HK</v>
      </c>
      <c r="X1215" s="270" t="str">
        <f>[1]!s_info_name(W1215)</f>
        <v>中粮家佳康</v>
      </c>
      <c r="Y1215" s="335" t="str">
        <f>IF($Y$3="申万一级行业",[1]!s_info_industry_sw_2021(W1215,公司分析!D$5,1),IF($Y$3="申万二级行业",[1]!s_info_industry_sw_2021(W1215,公司分析!D$5,2),IF($Y$3="申万三级行业",[1]!s_info_industry_sw_2021(W1215,公司分析!D$5,3),IF($Y$3="wind一级行业",[1]!s_info_industry_gics(W1215,1),IF($Y$3="wind二级行业",[1]!s_info_industry_gics(W1215,2),IF($Y$3="wind三级行业",[1]!s_info_industry_gics(W1215,3),IF($Y$3="wind四级行业",[1]!s_info_industry_gics(W1215,4),IF($Y$3="证监会门类行业",[1]!s_info_industry_csrc12_n(W1215,公司分析!D$5,1),""))))))))</f>
        <v>食品加工与肉类</v>
      </c>
      <c r="Z1215" s="298" t="str">
        <f>IF(Y1215=行业比较!$E$6,ROW(),"")</f>
        <v/>
      </c>
      <c r="AA1215" s="125"/>
      <c r="AB1215" s="125"/>
      <c r="AC1215" s="125"/>
      <c r="AD1215" s="125"/>
      <c r="AE1215" s="125"/>
      <c r="AF1215" s="125"/>
      <c r="AG1215" s="125"/>
      <c r="AH1215" s="125"/>
      <c r="AI1215" s="125"/>
      <c r="AJ1215" s="125"/>
      <c r="AK1215" s="125"/>
      <c r="AL1215" s="125"/>
      <c r="AM1215" s="125"/>
      <c r="AN1215" s="125"/>
      <c r="AO1215" s="125"/>
      <c r="AP1215" s="125"/>
    </row>
    <row r="1216" spans="2:42" x14ac:dyDescent="0.35">
      <c r="B1216" s="125"/>
      <c r="C1216" s="125"/>
      <c r="D1216" s="125"/>
      <c r="E1216" s="125"/>
      <c r="F1216" s="125"/>
      <c r="G1216" s="125"/>
      <c r="H1216" s="125"/>
      <c r="I1216" s="269"/>
      <c r="J1216" s="134"/>
      <c r="K1216" s="134"/>
      <c r="L1216" s="134"/>
      <c r="M1216" s="134"/>
      <c r="N1216" s="286"/>
      <c r="O1216" s="286"/>
      <c r="P1216" s="125"/>
      <c r="Q1216" s="125"/>
      <c r="R1216" s="125"/>
      <c r="S1216" s="125"/>
      <c r="T1216" s="125"/>
      <c r="U1216" s="297"/>
      <c r="V1216" s="253">
        <f t="shared" si="26"/>
        <v>0</v>
      </c>
      <c r="W1216" s="348" t="str">
        <f>IF(板块成分!B1218="","",板块成分!B1218)</f>
        <v>1611.HK</v>
      </c>
      <c r="X1216" s="270" t="str">
        <f>[1]!s_info_name(W1216)</f>
        <v>新火科技控股</v>
      </c>
      <c r="Y1216" s="335" t="str">
        <f>IF($Y$3="申万一级行业",[1]!s_info_industry_sw_2021(W1216,公司分析!D$5,1),IF($Y$3="申万二级行业",[1]!s_info_industry_sw_2021(W1216,公司分析!D$5,2),IF($Y$3="申万三级行业",[1]!s_info_industry_sw_2021(W1216,公司分析!D$5,3),IF($Y$3="wind一级行业",[1]!s_info_industry_gics(W1216,1),IF($Y$3="wind二级行业",[1]!s_info_industry_gics(W1216,2),IF($Y$3="wind三级行业",[1]!s_info_industry_gics(W1216,3),IF($Y$3="wind四级行业",[1]!s_info_industry_gics(W1216,4),IF($Y$3="证监会门类行业",[1]!s_info_industry_csrc12_n(W1216,公司分析!D$5,1),""))))))))</f>
        <v>电子制造服务</v>
      </c>
      <c r="Z1216" s="298" t="str">
        <f>IF(Y1216=行业比较!$E$6,ROW(),"")</f>
        <v/>
      </c>
      <c r="AA1216" s="125"/>
      <c r="AB1216" s="125"/>
      <c r="AC1216" s="125"/>
      <c r="AD1216" s="125"/>
      <c r="AE1216" s="125"/>
      <c r="AF1216" s="125"/>
      <c r="AG1216" s="125"/>
      <c r="AH1216" s="125"/>
      <c r="AI1216" s="125"/>
      <c r="AJ1216" s="125"/>
      <c r="AK1216" s="125"/>
      <c r="AL1216" s="125"/>
      <c r="AM1216" s="125"/>
      <c r="AN1216" s="125"/>
      <c r="AO1216" s="125"/>
      <c r="AP1216" s="125"/>
    </row>
    <row r="1217" spans="2:42" x14ac:dyDescent="0.35">
      <c r="B1217" s="125"/>
      <c r="C1217" s="125"/>
      <c r="D1217" s="125"/>
      <c r="E1217" s="125"/>
      <c r="F1217" s="125"/>
      <c r="G1217" s="125"/>
      <c r="H1217" s="125"/>
      <c r="I1217" s="269"/>
      <c r="J1217" s="134"/>
      <c r="K1217" s="134"/>
      <c r="L1217" s="134"/>
      <c r="M1217" s="134"/>
      <c r="N1217" s="286"/>
      <c r="O1217" s="286"/>
      <c r="P1217" s="125"/>
      <c r="Q1217" s="125"/>
      <c r="R1217" s="125"/>
      <c r="S1217" s="125"/>
      <c r="T1217" s="125"/>
      <c r="U1217" s="297"/>
      <c r="V1217" s="253">
        <f t="shared" si="26"/>
        <v>0</v>
      </c>
      <c r="W1217" s="348" t="str">
        <f>IF(板块成分!B1219="","",板块成分!B1219)</f>
        <v>1612.HK</v>
      </c>
      <c r="X1217" s="270" t="str">
        <f>[1]!s_info_name(W1217)</f>
        <v>永胜医疗</v>
      </c>
      <c r="Y1217" s="335" t="str">
        <f>IF($Y$3="申万一级行业",[1]!s_info_industry_sw_2021(W1217,公司分析!D$5,1),IF($Y$3="申万二级行业",[1]!s_info_industry_sw_2021(W1217,公司分析!D$5,2),IF($Y$3="申万三级行业",[1]!s_info_industry_sw_2021(W1217,公司分析!D$5,3),IF($Y$3="wind一级行业",[1]!s_info_industry_gics(W1217,1),IF($Y$3="wind二级行业",[1]!s_info_industry_gics(W1217,2),IF($Y$3="wind三级行业",[1]!s_info_industry_gics(W1217,3),IF($Y$3="wind四级行业",[1]!s_info_industry_gics(W1217,4),IF($Y$3="证监会门类行业",[1]!s_info_industry_csrc12_n(W1217,公司分析!D$5,1),""))))))))</f>
        <v>医疗保健设备</v>
      </c>
      <c r="Z1217" s="298" t="str">
        <f>IF(Y1217=行业比较!$E$6,ROW(),"")</f>
        <v/>
      </c>
      <c r="AA1217" s="125"/>
      <c r="AB1217" s="125"/>
      <c r="AC1217" s="125"/>
      <c r="AD1217" s="125"/>
      <c r="AE1217" s="125"/>
      <c r="AF1217" s="125"/>
      <c r="AG1217" s="125"/>
      <c r="AH1217" s="125"/>
      <c r="AI1217" s="125"/>
      <c r="AJ1217" s="125"/>
      <c r="AK1217" s="125"/>
      <c r="AL1217" s="125"/>
      <c r="AM1217" s="125"/>
      <c r="AN1217" s="125"/>
      <c r="AO1217" s="125"/>
      <c r="AP1217" s="125"/>
    </row>
    <row r="1218" spans="2:42" x14ac:dyDescent="0.35">
      <c r="B1218" s="125"/>
      <c r="C1218" s="125"/>
      <c r="D1218" s="125"/>
      <c r="E1218" s="125"/>
      <c r="F1218" s="125"/>
      <c r="G1218" s="125"/>
      <c r="H1218" s="125"/>
      <c r="I1218" s="269"/>
      <c r="J1218" s="134"/>
      <c r="K1218" s="134"/>
      <c r="L1218" s="134"/>
      <c r="M1218" s="134"/>
      <c r="N1218" s="286"/>
      <c r="O1218" s="286"/>
      <c r="P1218" s="125"/>
      <c r="Q1218" s="125"/>
      <c r="R1218" s="125"/>
      <c r="S1218" s="125"/>
      <c r="T1218" s="125"/>
      <c r="U1218" s="297"/>
      <c r="V1218" s="253">
        <f t="shared" si="26"/>
        <v>0</v>
      </c>
      <c r="W1218" s="348" t="str">
        <f>IF(板块成分!B1220="","",板块成分!B1220)</f>
        <v>1613.HK</v>
      </c>
      <c r="X1218" s="270" t="str">
        <f>[1]!s_info_name(W1218)</f>
        <v>协同通信</v>
      </c>
      <c r="Y1218" s="335" t="str">
        <f>IF($Y$3="申万一级行业",[1]!s_info_industry_sw_2021(W1218,公司分析!D$5,1),IF($Y$3="申万二级行业",[1]!s_info_industry_sw_2021(W1218,公司分析!D$5,2),IF($Y$3="申万三级行业",[1]!s_info_industry_sw_2021(W1218,公司分析!D$5,3),IF($Y$3="wind一级行业",[1]!s_info_industry_gics(W1218,1),IF($Y$3="wind二级行业",[1]!s_info_industry_gics(W1218,2),IF($Y$3="wind三级行业",[1]!s_info_industry_gics(W1218,3),IF($Y$3="wind四级行业",[1]!s_info_industry_gics(W1218,4),IF($Y$3="证监会门类行业",[1]!s_info_industry_csrc12_n(W1218,公司分析!D$5,1),""))))))))</f>
        <v>通信设备</v>
      </c>
      <c r="Z1218" s="298" t="str">
        <f>IF(Y1218=行业比较!$E$6,ROW(),"")</f>
        <v/>
      </c>
      <c r="AA1218" s="125"/>
      <c r="AB1218" s="125"/>
      <c r="AC1218" s="125"/>
      <c r="AD1218" s="125"/>
      <c r="AE1218" s="125"/>
      <c r="AF1218" s="125"/>
      <c r="AG1218" s="125"/>
      <c r="AH1218" s="125"/>
      <c r="AI1218" s="125"/>
      <c r="AJ1218" s="125"/>
      <c r="AK1218" s="125"/>
      <c r="AL1218" s="125"/>
      <c r="AM1218" s="125"/>
      <c r="AN1218" s="125"/>
      <c r="AO1218" s="125"/>
      <c r="AP1218" s="125"/>
    </row>
    <row r="1219" spans="2:42" x14ac:dyDescent="0.35">
      <c r="B1219" s="125"/>
      <c r="C1219" s="125"/>
      <c r="D1219" s="125"/>
      <c r="E1219" s="125"/>
      <c r="F1219" s="125"/>
      <c r="G1219" s="125"/>
      <c r="H1219" s="125"/>
      <c r="I1219" s="269"/>
      <c r="J1219" s="134"/>
      <c r="K1219" s="134"/>
      <c r="L1219" s="134"/>
      <c r="M1219" s="134"/>
      <c r="N1219" s="286"/>
      <c r="O1219" s="286"/>
      <c r="P1219" s="125"/>
      <c r="Q1219" s="125"/>
      <c r="R1219" s="125"/>
      <c r="S1219" s="125"/>
      <c r="T1219" s="125"/>
      <c r="U1219" s="297"/>
      <c r="V1219" s="253">
        <f t="shared" si="26"/>
        <v>0</v>
      </c>
      <c r="W1219" s="348" t="str">
        <f>IF(板块成分!B1221="","",板块成分!B1221)</f>
        <v>1615.HK</v>
      </c>
      <c r="X1219" s="270" t="str">
        <f>[1]!s_info_name(W1219)</f>
        <v>奥邦建筑</v>
      </c>
      <c r="Y1219" s="335" t="str">
        <f>IF($Y$3="申万一级行业",[1]!s_info_industry_sw_2021(W1219,公司分析!D$5,1),IF($Y$3="申万二级行业",[1]!s_info_industry_sw_2021(W1219,公司分析!D$5,2),IF($Y$3="申万三级行业",[1]!s_info_industry_sw_2021(W1219,公司分析!D$5,3),IF($Y$3="wind一级行业",[1]!s_info_industry_gics(W1219,1),IF($Y$3="wind二级行业",[1]!s_info_industry_gics(W1219,2),IF($Y$3="wind三级行业",[1]!s_info_industry_gics(W1219,3),IF($Y$3="wind四级行业",[1]!s_info_industry_gics(W1219,4),IF($Y$3="证监会门类行业",[1]!s_info_industry_csrc12_n(W1219,公司分析!D$5,1),""))))))))</f>
        <v>建筑与工程</v>
      </c>
      <c r="Z1219" s="298" t="str">
        <f>IF(Y1219=行业比较!$E$6,ROW(),"")</f>
        <v/>
      </c>
      <c r="AA1219" s="125"/>
      <c r="AB1219" s="125"/>
      <c r="AC1219" s="125"/>
      <c r="AD1219" s="125"/>
      <c r="AE1219" s="125"/>
      <c r="AF1219" s="125"/>
      <c r="AG1219" s="125"/>
      <c r="AH1219" s="125"/>
      <c r="AI1219" s="125"/>
      <c r="AJ1219" s="125"/>
      <c r="AK1219" s="125"/>
      <c r="AL1219" s="125"/>
      <c r="AM1219" s="125"/>
      <c r="AN1219" s="125"/>
      <c r="AO1219" s="125"/>
      <c r="AP1219" s="125"/>
    </row>
    <row r="1220" spans="2:42" x14ac:dyDescent="0.35">
      <c r="B1220" s="125"/>
      <c r="C1220" s="125"/>
      <c r="D1220" s="125"/>
      <c r="E1220" s="125"/>
      <c r="F1220" s="125"/>
      <c r="G1220" s="125"/>
      <c r="H1220" s="125"/>
      <c r="I1220" s="269"/>
      <c r="J1220" s="134"/>
      <c r="K1220" s="134"/>
      <c r="L1220" s="134"/>
      <c r="M1220" s="134"/>
      <c r="N1220" s="286"/>
      <c r="O1220" s="286"/>
      <c r="P1220" s="125"/>
      <c r="Q1220" s="125"/>
      <c r="R1220" s="125"/>
      <c r="S1220" s="125"/>
      <c r="T1220" s="125"/>
      <c r="U1220" s="297"/>
      <c r="V1220" s="253">
        <f t="shared" si="26"/>
        <v>0</v>
      </c>
      <c r="W1220" s="348" t="str">
        <f>IF(板块成分!B1222="","",板块成分!B1222)</f>
        <v>1616.HK</v>
      </c>
      <c r="X1220" s="270" t="str">
        <f>[1]!s_info_name(W1220)</f>
        <v>一元宇宙</v>
      </c>
      <c r="Y1220" s="335" t="str">
        <f>IF($Y$3="申万一级行业",[1]!s_info_industry_sw_2021(W1220,公司分析!D$5,1),IF($Y$3="申万二级行业",[1]!s_info_industry_sw_2021(W1220,公司分析!D$5,2),IF($Y$3="申万三级行业",[1]!s_info_industry_sw_2021(W1220,公司分析!D$5,3),IF($Y$3="wind一级行业",[1]!s_info_industry_gics(W1220,1),IF($Y$3="wind二级行业",[1]!s_info_industry_gics(W1220,2),IF($Y$3="wind三级行业",[1]!s_info_industry_gics(W1220,3),IF($Y$3="wind四级行业",[1]!s_info_industry_gics(W1220,4),IF($Y$3="证监会门类行业",[1]!s_info_industry_csrc12_n(W1220,公司分析!D$5,1),""))))))))</f>
        <v>电影与娱乐</v>
      </c>
      <c r="Z1220" s="298" t="str">
        <f>IF(Y1220=行业比较!$E$6,ROW(),"")</f>
        <v/>
      </c>
      <c r="AA1220" s="125"/>
      <c r="AB1220" s="125"/>
      <c r="AC1220" s="125"/>
      <c r="AD1220" s="125"/>
      <c r="AE1220" s="125"/>
      <c r="AF1220" s="125"/>
      <c r="AG1220" s="125"/>
      <c r="AH1220" s="125"/>
      <c r="AI1220" s="125"/>
      <c r="AJ1220" s="125"/>
      <c r="AK1220" s="125"/>
      <c r="AL1220" s="125"/>
      <c r="AM1220" s="125"/>
      <c r="AN1220" s="125"/>
      <c r="AO1220" s="125"/>
      <c r="AP1220" s="125"/>
    </row>
    <row r="1221" spans="2:42" x14ac:dyDescent="0.35">
      <c r="B1221" s="125"/>
      <c r="C1221" s="125"/>
      <c r="D1221" s="125"/>
      <c r="E1221" s="125"/>
      <c r="F1221" s="125"/>
      <c r="G1221" s="125"/>
      <c r="H1221" s="125"/>
      <c r="I1221" s="269"/>
      <c r="J1221" s="134"/>
      <c r="K1221" s="134"/>
      <c r="L1221" s="134"/>
      <c r="M1221" s="134"/>
      <c r="N1221" s="286"/>
      <c r="O1221" s="286"/>
      <c r="P1221" s="125"/>
      <c r="Q1221" s="125"/>
      <c r="R1221" s="125"/>
      <c r="S1221" s="125"/>
      <c r="T1221" s="125"/>
      <c r="U1221" s="297"/>
      <c r="V1221" s="253">
        <f t="shared" ref="V1221:V1284" si="27">IF(Z1221="",0,RANK(Z1221,Z:Z,1))</f>
        <v>0</v>
      </c>
      <c r="W1221" s="348" t="str">
        <f>IF(板块成分!B1223="","",板块成分!B1223)</f>
        <v>1617.HK</v>
      </c>
      <c r="X1221" s="270" t="str">
        <f>[1]!s_info_name(W1221)</f>
        <v>南方通信</v>
      </c>
      <c r="Y1221" s="335" t="str">
        <f>IF($Y$3="申万一级行业",[1]!s_info_industry_sw_2021(W1221,公司分析!D$5,1),IF($Y$3="申万二级行业",[1]!s_info_industry_sw_2021(W1221,公司分析!D$5,2),IF($Y$3="申万三级行业",[1]!s_info_industry_sw_2021(W1221,公司分析!D$5,3),IF($Y$3="wind一级行业",[1]!s_info_industry_gics(W1221,1),IF($Y$3="wind二级行业",[1]!s_info_industry_gics(W1221,2),IF($Y$3="wind三级行业",[1]!s_info_industry_gics(W1221,3),IF($Y$3="wind四级行业",[1]!s_info_industry_gics(W1221,4),IF($Y$3="证监会门类行业",[1]!s_info_industry_csrc12_n(W1221,公司分析!D$5,1),""))))))))</f>
        <v>电子元件</v>
      </c>
      <c r="Z1221" s="298" t="str">
        <f>IF(Y1221=行业比较!$E$6,ROW(),"")</f>
        <v/>
      </c>
      <c r="AA1221" s="125"/>
      <c r="AB1221" s="125"/>
      <c r="AC1221" s="125"/>
      <c r="AD1221" s="125"/>
      <c r="AE1221" s="125"/>
      <c r="AF1221" s="125"/>
      <c r="AG1221" s="125"/>
      <c r="AH1221" s="125"/>
      <c r="AI1221" s="125"/>
      <c r="AJ1221" s="125"/>
      <c r="AK1221" s="125"/>
      <c r="AL1221" s="125"/>
      <c r="AM1221" s="125"/>
      <c r="AN1221" s="125"/>
      <c r="AO1221" s="125"/>
      <c r="AP1221" s="125"/>
    </row>
    <row r="1222" spans="2:42" x14ac:dyDescent="0.35">
      <c r="B1222" s="125"/>
      <c r="C1222" s="125"/>
      <c r="D1222" s="125"/>
      <c r="E1222" s="125"/>
      <c r="F1222" s="125"/>
      <c r="G1222" s="125"/>
      <c r="H1222" s="125"/>
      <c r="I1222" s="269"/>
      <c r="J1222" s="134"/>
      <c r="K1222" s="134"/>
      <c r="L1222" s="134"/>
      <c r="M1222" s="134"/>
      <c r="N1222" s="286"/>
      <c r="O1222" s="286"/>
      <c r="P1222" s="125"/>
      <c r="Q1222" s="125"/>
      <c r="R1222" s="125"/>
      <c r="S1222" s="125"/>
      <c r="T1222" s="125"/>
      <c r="U1222" s="297"/>
      <c r="V1222" s="253">
        <f t="shared" si="27"/>
        <v>0</v>
      </c>
      <c r="W1222" s="348" t="str">
        <f>IF(板块成分!B1224="","",板块成分!B1224)</f>
        <v>1618.HK</v>
      </c>
      <c r="X1222" s="270" t="str">
        <f>[1]!s_info_name(W1222)</f>
        <v>中国中冶</v>
      </c>
      <c r="Y1222" s="335" t="str">
        <f>IF($Y$3="申万一级行业",[1]!s_info_industry_sw_2021(W1222,公司分析!D$5,1),IF($Y$3="申万二级行业",[1]!s_info_industry_sw_2021(W1222,公司分析!D$5,2),IF($Y$3="申万三级行业",[1]!s_info_industry_sw_2021(W1222,公司分析!D$5,3),IF($Y$3="wind一级行业",[1]!s_info_industry_gics(W1222,1),IF($Y$3="wind二级行业",[1]!s_info_industry_gics(W1222,2),IF($Y$3="wind三级行业",[1]!s_info_industry_gics(W1222,3),IF($Y$3="wind四级行业",[1]!s_info_industry_gics(W1222,4),IF($Y$3="证监会门类行业",[1]!s_info_industry_csrc12_n(W1222,公司分析!D$5,1),""))))))))</f>
        <v>建筑与工程</v>
      </c>
      <c r="Z1222" s="298" t="str">
        <f>IF(Y1222=行业比较!$E$6,ROW(),"")</f>
        <v/>
      </c>
      <c r="AA1222" s="125"/>
      <c r="AB1222" s="125"/>
      <c r="AC1222" s="125"/>
      <c r="AD1222" s="125"/>
      <c r="AE1222" s="125"/>
      <c r="AF1222" s="125"/>
      <c r="AG1222" s="125"/>
      <c r="AH1222" s="125"/>
      <c r="AI1222" s="125"/>
      <c r="AJ1222" s="125"/>
      <c r="AK1222" s="125"/>
      <c r="AL1222" s="125"/>
      <c r="AM1222" s="125"/>
      <c r="AN1222" s="125"/>
      <c r="AO1222" s="125"/>
      <c r="AP1222" s="125"/>
    </row>
    <row r="1223" spans="2:42" x14ac:dyDescent="0.35">
      <c r="B1223" s="125"/>
      <c r="C1223" s="125"/>
      <c r="D1223" s="125"/>
      <c r="E1223" s="125"/>
      <c r="F1223" s="125"/>
      <c r="G1223" s="125"/>
      <c r="H1223" s="125"/>
      <c r="I1223" s="269"/>
      <c r="J1223" s="134"/>
      <c r="K1223" s="134"/>
      <c r="L1223" s="134"/>
      <c r="M1223" s="134"/>
      <c r="N1223" s="286"/>
      <c r="O1223" s="286"/>
      <c r="P1223" s="125"/>
      <c r="Q1223" s="125"/>
      <c r="R1223" s="125"/>
      <c r="S1223" s="125"/>
      <c r="T1223" s="125"/>
      <c r="U1223" s="297"/>
      <c r="V1223" s="253">
        <f t="shared" si="27"/>
        <v>0</v>
      </c>
      <c r="W1223" s="348" t="str">
        <f>IF(板块成分!B1225="","",板块成分!B1225)</f>
        <v>1620.HK</v>
      </c>
      <c r="X1223" s="270" t="str">
        <f>[1]!s_info_name(W1223)</f>
        <v>富盈环球集团</v>
      </c>
      <c r="Y1223" s="335" t="str">
        <f>IF($Y$3="申万一级行业",[1]!s_info_industry_sw_2021(W1223,公司分析!D$5,1),IF($Y$3="申万二级行业",[1]!s_info_industry_sw_2021(W1223,公司分析!D$5,2),IF($Y$3="申万三级行业",[1]!s_info_industry_sw_2021(W1223,公司分析!D$5,3),IF($Y$3="wind一级行业",[1]!s_info_industry_gics(W1223,1),IF($Y$3="wind二级行业",[1]!s_info_industry_gics(W1223,2),IF($Y$3="wind三级行业",[1]!s_info_industry_gics(W1223,3),IF($Y$3="wind四级行业",[1]!s_info_industry_gics(W1223,4),IF($Y$3="证监会门类行业",[1]!s_info_industry_csrc12_n(W1223,公司分析!D$5,1),""))))))))</f>
        <v>酒店、度假村与豪华游轮</v>
      </c>
      <c r="Z1223" s="298" t="str">
        <f>IF(Y1223=行业比较!$E$6,ROW(),"")</f>
        <v/>
      </c>
      <c r="AA1223" s="125"/>
      <c r="AB1223" s="125"/>
      <c r="AC1223" s="125"/>
      <c r="AD1223" s="125"/>
      <c r="AE1223" s="125"/>
      <c r="AF1223" s="125"/>
      <c r="AG1223" s="125"/>
      <c r="AH1223" s="125"/>
      <c r="AI1223" s="125"/>
      <c r="AJ1223" s="125"/>
      <c r="AK1223" s="125"/>
      <c r="AL1223" s="125"/>
      <c r="AM1223" s="125"/>
      <c r="AN1223" s="125"/>
      <c r="AO1223" s="125"/>
      <c r="AP1223" s="125"/>
    </row>
    <row r="1224" spans="2:42" x14ac:dyDescent="0.35">
      <c r="B1224" s="125"/>
      <c r="C1224" s="125"/>
      <c r="D1224" s="125"/>
      <c r="E1224" s="125"/>
      <c r="F1224" s="125"/>
      <c r="G1224" s="125"/>
      <c r="H1224" s="125"/>
      <c r="I1224" s="269"/>
      <c r="J1224" s="134"/>
      <c r="K1224" s="134"/>
      <c r="L1224" s="134"/>
      <c r="M1224" s="134"/>
      <c r="N1224" s="286"/>
      <c r="O1224" s="286"/>
      <c r="P1224" s="125"/>
      <c r="Q1224" s="125"/>
      <c r="R1224" s="125"/>
      <c r="S1224" s="125"/>
      <c r="T1224" s="125"/>
      <c r="U1224" s="297"/>
      <c r="V1224" s="253">
        <f t="shared" si="27"/>
        <v>0</v>
      </c>
      <c r="W1224" s="348" t="str">
        <f>IF(板块成分!B1226="","",板块成分!B1226)</f>
        <v>1621.HK</v>
      </c>
      <c r="X1224" s="270" t="str">
        <f>[1]!s_info_name(W1224)</f>
        <v>域高国际控股</v>
      </c>
      <c r="Y1224" s="335" t="str">
        <f>IF($Y$3="申万一级行业",[1]!s_info_industry_sw_2021(W1224,公司分析!D$5,1),IF($Y$3="申万二级行业",[1]!s_info_industry_sw_2021(W1224,公司分析!D$5,2),IF($Y$3="申万三级行业",[1]!s_info_industry_sw_2021(W1224,公司分析!D$5,3),IF($Y$3="wind一级行业",[1]!s_info_industry_gics(W1224,1),IF($Y$3="wind二级行业",[1]!s_info_industry_gics(W1224,2),IF($Y$3="wind三级行业",[1]!s_info_industry_gics(W1224,3),IF($Y$3="wind四级行业",[1]!s_info_industry_gics(W1224,4),IF($Y$3="证监会门类行业",[1]!s_info_industry_csrc12_n(W1224,公司分析!D$5,1),""))))))))</f>
        <v>石油与天然气的炼制和销售</v>
      </c>
      <c r="Z1224" s="298" t="str">
        <f>IF(Y1224=行业比较!$E$6,ROW(),"")</f>
        <v/>
      </c>
      <c r="AA1224" s="125"/>
      <c r="AB1224" s="125"/>
      <c r="AC1224" s="125"/>
      <c r="AD1224" s="125"/>
      <c r="AE1224" s="125"/>
      <c r="AF1224" s="125"/>
      <c r="AG1224" s="125"/>
      <c r="AH1224" s="125"/>
      <c r="AI1224" s="125"/>
      <c r="AJ1224" s="125"/>
      <c r="AK1224" s="125"/>
      <c r="AL1224" s="125"/>
      <c r="AM1224" s="125"/>
      <c r="AN1224" s="125"/>
      <c r="AO1224" s="125"/>
      <c r="AP1224" s="125"/>
    </row>
    <row r="1225" spans="2:42" x14ac:dyDescent="0.35">
      <c r="B1225" s="125"/>
      <c r="C1225" s="125"/>
      <c r="D1225" s="125"/>
      <c r="E1225" s="125"/>
      <c r="F1225" s="125"/>
      <c r="G1225" s="125"/>
      <c r="H1225" s="125"/>
      <c r="I1225" s="269"/>
      <c r="J1225" s="134"/>
      <c r="K1225" s="134"/>
      <c r="L1225" s="134"/>
      <c r="M1225" s="134"/>
      <c r="N1225" s="286"/>
      <c r="O1225" s="286"/>
      <c r="P1225" s="125"/>
      <c r="Q1225" s="125"/>
      <c r="R1225" s="125"/>
      <c r="S1225" s="125"/>
      <c r="T1225" s="125"/>
      <c r="U1225" s="297"/>
      <c r="V1225" s="253">
        <f t="shared" si="27"/>
        <v>0</v>
      </c>
      <c r="W1225" s="348" t="str">
        <f>IF(板块成分!B1227="","",板块成分!B1227)</f>
        <v>1622.HK</v>
      </c>
      <c r="X1225" s="270" t="str">
        <f>[1]!s_info_name(W1225)</f>
        <v>力高集团</v>
      </c>
      <c r="Y1225" s="335" t="str">
        <f>IF($Y$3="申万一级行业",[1]!s_info_industry_sw_2021(W1225,公司分析!D$5,1),IF($Y$3="申万二级行业",[1]!s_info_industry_sw_2021(W1225,公司分析!D$5,2),IF($Y$3="申万三级行业",[1]!s_info_industry_sw_2021(W1225,公司分析!D$5,3),IF($Y$3="wind一级行业",[1]!s_info_industry_gics(W1225,1),IF($Y$3="wind二级行业",[1]!s_info_industry_gics(W1225,2),IF($Y$3="wind三级行业",[1]!s_info_industry_gics(W1225,3),IF($Y$3="wind四级行业",[1]!s_info_industry_gics(W1225,4),IF($Y$3="证监会门类行业",[1]!s_info_industry_csrc12_n(W1225,公司分析!D$5,1),""))))))))</f>
        <v>房地产开发</v>
      </c>
      <c r="Z1225" s="298" t="str">
        <f>IF(Y1225=行业比较!$E$6,ROW(),"")</f>
        <v/>
      </c>
      <c r="AA1225" s="125"/>
      <c r="AB1225" s="125"/>
      <c r="AC1225" s="125"/>
      <c r="AD1225" s="125"/>
      <c r="AE1225" s="125"/>
      <c r="AF1225" s="125"/>
      <c r="AG1225" s="125"/>
      <c r="AH1225" s="125"/>
      <c r="AI1225" s="125"/>
      <c r="AJ1225" s="125"/>
      <c r="AK1225" s="125"/>
      <c r="AL1225" s="125"/>
      <c r="AM1225" s="125"/>
      <c r="AN1225" s="125"/>
      <c r="AO1225" s="125"/>
      <c r="AP1225" s="125"/>
    </row>
    <row r="1226" spans="2:42" x14ac:dyDescent="0.35">
      <c r="B1226" s="125"/>
      <c r="C1226" s="125"/>
      <c r="D1226" s="125"/>
      <c r="E1226" s="125"/>
      <c r="F1226" s="125"/>
      <c r="G1226" s="125"/>
      <c r="H1226" s="125"/>
      <c r="I1226" s="269"/>
      <c r="J1226" s="134"/>
      <c r="K1226" s="134"/>
      <c r="L1226" s="134"/>
      <c r="M1226" s="134"/>
      <c r="N1226" s="286"/>
      <c r="O1226" s="286"/>
      <c r="P1226" s="125"/>
      <c r="Q1226" s="125"/>
      <c r="R1226" s="125"/>
      <c r="S1226" s="125"/>
      <c r="T1226" s="125"/>
      <c r="U1226" s="297"/>
      <c r="V1226" s="253">
        <f t="shared" si="27"/>
        <v>0</v>
      </c>
      <c r="W1226" s="348" t="str">
        <f>IF(板块成分!B1228="","",板块成分!B1228)</f>
        <v>1623.HK</v>
      </c>
      <c r="X1226" s="270" t="str">
        <f>[1]!s_info_name(W1226)</f>
        <v>海隆控股</v>
      </c>
      <c r="Y1226" s="335" t="str">
        <f>IF($Y$3="申万一级行业",[1]!s_info_industry_sw_2021(W1226,公司分析!D$5,1),IF($Y$3="申万二级行业",[1]!s_info_industry_sw_2021(W1226,公司分析!D$5,2),IF($Y$3="申万三级行业",[1]!s_info_industry_sw_2021(W1226,公司分析!D$5,3),IF($Y$3="wind一级行业",[1]!s_info_industry_gics(W1226,1),IF($Y$3="wind二级行业",[1]!s_info_industry_gics(W1226,2),IF($Y$3="wind三级行业",[1]!s_info_industry_gics(W1226,3),IF($Y$3="wind四级行业",[1]!s_info_industry_gics(W1226,4),IF($Y$3="证监会门类行业",[1]!s_info_industry_csrc12_n(W1226,公司分析!D$5,1),""))))))))</f>
        <v>石油天然气设备与服务</v>
      </c>
      <c r="Z1226" s="298" t="str">
        <f>IF(Y1226=行业比较!$E$6,ROW(),"")</f>
        <v/>
      </c>
      <c r="AA1226" s="125"/>
      <c r="AB1226" s="125"/>
      <c r="AC1226" s="125"/>
      <c r="AD1226" s="125"/>
      <c r="AE1226" s="125"/>
      <c r="AF1226" s="125"/>
      <c r="AG1226" s="125"/>
      <c r="AH1226" s="125"/>
      <c r="AI1226" s="125"/>
      <c r="AJ1226" s="125"/>
      <c r="AK1226" s="125"/>
      <c r="AL1226" s="125"/>
      <c r="AM1226" s="125"/>
      <c r="AN1226" s="125"/>
      <c r="AO1226" s="125"/>
      <c r="AP1226" s="125"/>
    </row>
    <row r="1227" spans="2:42" x14ac:dyDescent="0.35">
      <c r="B1227" s="125"/>
      <c r="C1227" s="125"/>
      <c r="D1227" s="125"/>
      <c r="E1227" s="125"/>
      <c r="F1227" s="125"/>
      <c r="G1227" s="125"/>
      <c r="H1227" s="125"/>
      <c r="I1227" s="269"/>
      <c r="J1227" s="134"/>
      <c r="K1227" s="134"/>
      <c r="L1227" s="134"/>
      <c r="M1227" s="134"/>
      <c r="N1227" s="286"/>
      <c r="O1227" s="286"/>
      <c r="P1227" s="125"/>
      <c r="Q1227" s="125"/>
      <c r="R1227" s="125"/>
      <c r="S1227" s="125"/>
      <c r="T1227" s="125"/>
      <c r="U1227" s="297"/>
      <c r="V1227" s="253">
        <f t="shared" si="27"/>
        <v>0</v>
      </c>
      <c r="W1227" s="348" t="str">
        <f>IF(板块成分!B1229="","",板块成分!B1229)</f>
        <v>1626.HK</v>
      </c>
      <c r="X1227" s="270" t="str">
        <f>[1]!s_info_name(W1227)</f>
        <v>嘉耀控股</v>
      </c>
      <c r="Y1227" s="335" t="str">
        <f>IF($Y$3="申万一级行业",[1]!s_info_industry_sw_2021(W1227,公司分析!D$5,1),IF($Y$3="申万二级行业",[1]!s_info_industry_sw_2021(W1227,公司分析!D$5,2),IF($Y$3="申万三级行业",[1]!s_info_industry_sw_2021(W1227,公司分析!D$5,3),IF($Y$3="wind一级行业",[1]!s_info_industry_gics(W1227,1),IF($Y$3="wind二级行业",[1]!s_info_industry_gics(W1227,2),IF($Y$3="wind三级行业",[1]!s_info_industry_gics(W1227,3),IF($Y$3="wind四级行业",[1]!s_info_industry_gics(W1227,4),IF($Y$3="证监会门类行业",[1]!s_info_industry_csrc12_n(W1227,公司分析!D$5,1),""))))))))</f>
        <v>纸包装</v>
      </c>
      <c r="Z1227" s="298" t="str">
        <f>IF(Y1227=行业比较!$E$6,ROW(),"")</f>
        <v/>
      </c>
      <c r="AA1227" s="125"/>
      <c r="AB1227" s="125"/>
      <c r="AC1227" s="125"/>
      <c r="AD1227" s="125"/>
      <c r="AE1227" s="125"/>
      <c r="AF1227" s="125"/>
      <c r="AG1227" s="125"/>
      <c r="AH1227" s="125"/>
      <c r="AI1227" s="125"/>
      <c r="AJ1227" s="125"/>
      <c r="AK1227" s="125"/>
      <c r="AL1227" s="125"/>
      <c r="AM1227" s="125"/>
      <c r="AN1227" s="125"/>
      <c r="AO1227" s="125"/>
      <c r="AP1227" s="125"/>
    </row>
    <row r="1228" spans="2:42" x14ac:dyDescent="0.35">
      <c r="B1228" s="125"/>
      <c r="C1228" s="125"/>
      <c r="D1228" s="125"/>
      <c r="E1228" s="125"/>
      <c r="F1228" s="125"/>
      <c r="G1228" s="125"/>
      <c r="H1228" s="125"/>
      <c r="I1228" s="269"/>
      <c r="J1228" s="134"/>
      <c r="K1228" s="134"/>
      <c r="L1228" s="134"/>
      <c r="M1228" s="134"/>
      <c r="N1228" s="286"/>
      <c r="O1228" s="286"/>
      <c r="P1228" s="125"/>
      <c r="Q1228" s="125"/>
      <c r="R1228" s="125"/>
      <c r="S1228" s="125"/>
      <c r="T1228" s="125"/>
      <c r="U1228" s="297"/>
      <c r="V1228" s="253">
        <f t="shared" si="27"/>
        <v>0</v>
      </c>
      <c r="W1228" s="348" t="str">
        <f>IF(板块成分!B1230="","",板块成分!B1230)</f>
        <v>1627.HK</v>
      </c>
      <c r="X1228" s="270" t="str">
        <f>[1]!s_info_name(W1228)</f>
        <v>安保工程控股</v>
      </c>
      <c r="Y1228" s="335" t="str">
        <f>IF($Y$3="申万一级行业",[1]!s_info_industry_sw_2021(W1228,公司分析!D$5,1),IF($Y$3="申万二级行业",[1]!s_info_industry_sw_2021(W1228,公司分析!D$5,2),IF($Y$3="申万三级行业",[1]!s_info_industry_sw_2021(W1228,公司分析!D$5,3),IF($Y$3="wind一级行业",[1]!s_info_industry_gics(W1228,1),IF($Y$3="wind二级行业",[1]!s_info_industry_gics(W1228,2),IF($Y$3="wind三级行业",[1]!s_info_industry_gics(W1228,3),IF($Y$3="wind四级行业",[1]!s_info_industry_gics(W1228,4),IF($Y$3="证监会门类行业",[1]!s_info_industry_csrc12_n(W1228,公司分析!D$5,1),""))))))))</f>
        <v>建筑与工程</v>
      </c>
      <c r="Z1228" s="298" t="str">
        <f>IF(Y1228=行业比较!$E$6,ROW(),"")</f>
        <v/>
      </c>
      <c r="AA1228" s="125"/>
      <c r="AB1228" s="125"/>
      <c r="AC1228" s="125"/>
      <c r="AD1228" s="125"/>
      <c r="AE1228" s="125"/>
      <c r="AF1228" s="125"/>
      <c r="AG1228" s="125"/>
      <c r="AH1228" s="125"/>
      <c r="AI1228" s="125"/>
      <c r="AJ1228" s="125"/>
      <c r="AK1228" s="125"/>
      <c r="AL1228" s="125"/>
      <c r="AM1228" s="125"/>
      <c r="AN1228" s="125"/>
      <c r="AO1228" s="125"/>
      <c r="AP1228" s="125"/>
    </row>
    <row r="1229" spans="2:42" x14ac:dyDescent="0.35">
      <c r="B1229" s="125"/>
      <c r="C1229" s="125"/>
      <c r="D1229" s="125"/>
      <c r="E1229" s="125"/>
      <c r="F1229" s="125"/>
      <c r="G1229" s="125"/>
      <c r="H1229" s="125"/>
      <c r="I1229" s="269"/>
      <c r="J1229" s="134"/>
      <c r="K1229" s="134"/>
      <c r="L1229" s="134"/>
      <c r="M1229" s="134"/>
      <c r="N1229" s="286"/>
      <c r="O1229" s="286"/>
      <c r="P1229" s="125"/>
      <c r="Q1229" s="125"/>
      <c r="R1229" s="125"/>
      <c r="S1229" s="125"/>
      <c r="T1229" s="125"/>
      <c r="U1229" s="297"/>
      <c r="V1229" s="253">
        <f t="shared" si="27"/>
        <v>0</v>
      </c>
      <c r="W1229" s="348" t="str">
        <f>IF(板块成分!B1231="","",板块成分!B1231)</f>
        <v>1628.HK</v>
      </c>
      <c r="X1229" s="270" t="str">
        <f>[1]!s_info_name(W1229)</f>
        <v>禹洲集团</v>
      </c>
      <c r="Y1229" s="335" t="str">
        <f>IF($Y$3="申万一级行业",[1]!s_info_industry_sw_2021(W1229,公司分析!D$5,1),IF($Y$3="申万二级行业",[1]!s_info_industry_sw_2021(W1229,公司分析!D$5,2),IF($Y$3="申万三级行业",[1]!s_info_industry_sw_2021(W1229,公司分析!D$5,3),IF($Y$3="wind一级行业",[1]!s_info_industry_gics(W1229,1),IF($Y$3="wind二级行业",[1]!s_info_industry_gics(W1229,2),IF($Y$3="wind三级行业",[1]!s_info_industry_gics(W1229,3),IF($Y$3="wind四级行业",[1]!s_info_industry_gics(W1229,4),IF($Y$3="证监会门类行业",[1]!s_info_industry_csrc12_n(W1229,公司分析!D$5,1),""))))))))</f>
        <v>房地产开发</v>
      </c>
      <c r="Z1229" s="298" t="str">
        <f>IF(Y1229=行业比较!$E$6,ROW(),"")</f>
        <v/>
      </c>
      <c r="AA1229" s="125"/>
      <c r="AB1229" s="125"/>
      <c r="AC1229" s="125"/>
      <c r="AD1229" s="125"/>
      <c r="AE1229" s="125"/>
      <c r="AF1229" s="125"/>
      <c r="AG1229" s="125"/>
      <c r="AH1229" s="125"/>
      <c r="AI1229" s="125"/>
      <c r="AJ1229" s="125"/>
      <c r="AK1229" s="125"/>
      <c r="AL1229" s="125"/>
      <c r="AM1229" s="125"/>
      <c r="AN1229" s="125"/>
      <c r="AO1229" s="125"/>
      <c r="AP1229" s="125"/>
    </row>
    <row r="1230" spans="2:42" x14ac:dyDescent="0.35">
      <c r="B1230" s="125"/>
      <c r="C1230" s="125"/>
      <c r="D1230" s="125"/>
      <c r="E1230" s="125"/>
      <c r="F1230" s="125"/>
      <c r="G1230" s="125"/>
      <c r="H1230" s="125"/>
      <c r="I1230" s="269"/>
      <c r="J1230" s="134"/>
      <c r="K1230" s="134"/>
      <c r="L1230" s="134"/>
      <c r="M1230" s="134"/>
      <c r="N1230" s="286"/>
      <c r="O1230" s="286"/>
      <c r="P1230" s="125"/>
      <c r="Q1230" s="125"/>
      <c r="R1230" s="125"/>
      <c r="S1230" s="125"/>
      <c r="T1230" s="125"/>
      <c r="U1230" s="297"/>
      <c r="V1230" s="253">
        <f t="shared" si="27"/>
        <v>0</v>
      </c>
      <c r="W1230" s="348" t="str">
        <f>IF(板块成分!B1232="","",板块成分!B1232)</f>
        <v>1629.HK</v>
      </c>
      <c r="X1230" s="270" t="str">
        <f>[1]!s_info_name(W1230)</f>
        <v>冠均国际控股</v>
      </c>
      <c r="Y1230" s="335" t="str">
        <f>IF($Y$3="申万一级行业",[1]!s_info_industry_sw_2021(W1230,公司分析!D$5,1),IF($Y$3="申万二级行业",[1]!s_info_industry_sw_2021(W1230,公司分析!D$5,2),IF($Y$3="申万三级行业",[1]!s_info_industry_sw_2021(W1230,公司分析!D$5,3),IF($Y$3="wind一级行业",[1]!s_info_industry_gics(W1230,1),IF($Y$3="wind二级行业",[1]!s_info_industry_gics(W1230,2),IF($Y$3="wind三级行业",[1]!s_info_industry_gics(W1230,3),IF($Y$3="wind四级行业",[1]!s_info_industry_gics(W1230,4),IF($Y$3="证监会门类行业",[1]!s_info_industry_csrc12_n(W1230,公司分析!D$5,1),""))))))))</f>
        <v>纸包装</v>
      </c>
      <c r="Z1230" s="298" t="str">
        <f>IF(Y1230=行业比较!$E$6,ROW(),"")</f>
        <v/>
      </c>
      <c r="AA1230" s="125"/>
      <c r="AB1230" s="125"/>
      <c r="AC1230" s="125"/>
      <c r="AD1230" s="125"/>
      <c r="AE1230" s="125"/>
      <c r="AF1230" s="125"/>
      <c r="AG1230" s="125"/>
      <c r="AH1230" s="125"/>
      <c r="AI1230" s="125"/>
      <c r="AJ1230" s="125"/>
      <c r="AK1230" s="125"/>
      <c r="AL1230" s="125"/>
      <c r="AM1230" s="125"/>
      <c r="AN1230" s="125"/>
      <c r="AO1230" s="125"/>
      <c r="AP1230" s="125"/>
    </row>
    <row r="1231" spans="2:42" x14ac:dyDescent="0.35">
      <c r="B1231" s="125"/>
      <c r="C1231" s="125"/>
      <c r="D1231" s="125"/>
      <c r="E1231" s="125"/>
      <c r="F1231" s="125"/>
      <c r="G1231" s="125"/>
      <c r="H1231" s="125"/>
      <c r="I1231" s="269"/>
      <c r="J1231" s="134"/>
      <c r="K1231" s="134"/>
      <c r="L1231" s="134"/>
      <c r="M1231" s="134"/>
      <c r="N1231" s="286"/>
      <c r="O1231" s="286"/>
      <c r="P1231" s="125"/>
      <c r="Q1231" s="125"/>
      <c r="R1231" s="125"/>
      <c r="S1231" s="125"/>
      <c r="T1231" s="125"/>
      <c r="U1231" s="297"/>
      <c r="V1231" s="253">
        <f t="shared" si="27"/>
        <v>0</v>
      </c>
      <c r="W1231" s="348" t="str">
        <f>IF(板块成分!B1233="","",板块成分!B1233)</f>
        <v>1630.HK</v>
      </c>
      <c r="X1231" s="270" t="str">
        <f>[1]!s_info_name(W1231)</f>
        <v>建成控股</v>
      </c>
      <c r="Y1231" s="335" t="str">
        <f>IF($Y$3="申万一级行业",[1]!s_info_industry_sw_2021(W1231,公司分析!D$5,1),IF($Y$3="申万二级行业",[1]!s_info_industry_sw_2021(W1231,公司分析!D$5,2),IF($Y$3="申万三级行业",[1]!s_info_industry_sw_2021(W1231,公司分析!D$5,3),IF($Y$3="wind一级行业",[1]!s_info_industry_gics(W1231,1),IF($Y$3="wind二级行业",[1]!s_info_industry_gics(W1231,2),IF($Y$3="wind三级行业",[1]!s_info_industry_gics(W1231,3),IF($Y$3="wind四级行业",[1]!s_info_industry_gics(W1231,4),IF($Y$3="证监会门类行业",[1]!s_info_industry_csrc12_n(W1231,公司分析!D$5,1),""))))))))</f>
        <v>建筑与工程</v>
      </c>
      <c r="Z1231" s="298" t="str">
        <f>IF(Y1231=行业比较!$E$6,ROW(),"")</f>
        <v/>
      </c>
      <c r="AA1231" s="125"/>
      <c r="AB1231" s="125"/>
      <c r="AC1231" s="125"/>
      <c r="AD1231" s="125"/>
      <c r="AE1231" s="125"/>
      <c r="AF1231" s="125"/>
      <c r="AG1231" s="125"/>
      <c r="AH1231" s="125"/>
      <c r="AI1231" s="125"/>
      <c r="AJ1231" s="125"/>
      <c r="AK1231" s="125"/>
      <c r="AL1231" s="125"/>
      <c r="AM1231" s="125"/>
      <c r="AN1231" s="125"/>
      <c r="AO1231" s="125"/>
      <c r="AP1231" s="125"/>
    </row>
    <row r="1232" spans="2:42" x14ac:dyDescent="0.35">
      <c r="B1232" s="125"/>
      <c r="C1232" s="125"/>
      <c r="D1232" s="125"/>
      <c r="E1232" s="125"/>
      <c r="F1232" s="125"/>
      <c r="G1232" s="125"/>
      <c r="H1232" s="125"/>
      <c r="I1232" s="269"/>
      <c r="J1232" s="134"/>
      <c r="K1232" s="134"/>
      <c r="L1232" s="134"/>
      <c r="M1232" s="134"/>
      <c r="N1232" s="286"/>
      <c r="O1232" s="286"/>
      <c r="P1232" s="125"/>
      <c r="Q1232" s="125"/>
      <c r="R1232" s="125"/>
      <c r="S1232" s="125"/>
      <c r="T1232" s="125"/>
      <c r="U1232" s="297"/>
      <c r="V1232" s="253">
        <f t="shared" si="27"/>
        <v>0</v>
      </c>
      <c r="W1232" s="348" t="str">
        <f>IF(板块成分!B1234="","",板块成分!B1234)</f>
        <v>1631.HK</v>
      </c>
      <c r="X1232" s="270" t="str">
        <f>[1]!s_info_name(W1232)</f>
        <v>REF HOLDINGS</v>
      </c>
      <c r="Y1232" s="335" t="str">
        <f>IF($Y$3="申万一级行业",[1]!s_info_industry_sw_2021(W1232,公司分析!D$5,1),IF($Y$3="申万二级行业",[1]!s_info_industry_sw_2021(W1232,公司分析!D$5,2),IF($Y$3="申万三级行业",[1]!s_info_industry_sw_2021(W1232,公司分析!D$5,3),IF($Y$3="wind一级行业",[1]!s_info_industry_gics(W1232,1),IF($Y$3="wind二级行业",[1]!s_info_industry_gics(W1232,2),IF($Y$3="wind三级行业",[1]!s_info_industry_gics(W1232,3),IF($Y$3="wind四级行业",[1]!s_info_industry_gics(W1232,4),IF($Y$3="证监会门类行业",[1]!s_info_industry_csrc12_n(W1232,公司分析!D$5,1),""))))))))</f>
        <v>商业印刷</v>
      </c>
      <c r="Z1232" s="298" t="str">
        <f>IF(Y1232=行业比较!$E$6,ROW(),"")</f>
        <v/>
      </c>
      <c r="AA1232" s="125"/>
      <c r="AB1232" s="125"/>
      <c r="AC1232" s="125"/>
      <c r="AD1232" s="125"/>
      <c r="AE1232" s="125"/>
      <c r="AF1232" s="125"/>
      <c r="AG1232" s="125"/>
      <c r="AH1232" s="125"/>
      <c r="AI1232" s="125"/>
      <c r="AJ1232" s="125"/>
      <c r="AK1232" s="125"/>
      <c r="AL1232" s="125"/>
      <c r="AM1232" s="125"/>
      <c r="AN1232" s="125"/>
      <c r="AO1232" s="125"/>
      <c r="AP1232" s="125"/>
    </row>
    <row r="1233" spans="2:42" x14ac:dyDescent="0.35">
      <c r="B1233" s="125"/>
      <c r="C1233" s="125"/>
      <c r="D1233" s="125"/>
      <c r="E1233" s="125"/>
      <c r="F1233" s="125"/>
      <c r="G1233" s="125"/>
      <c r="H1233" s="125"/>
      <c r="I1233" s="269"/>
      <c r="J1233" s="134"/>
      <c r="K1233" s="134"/>
      <c r="L1233" s="134"/>
      <c r="M1233" s="134"/>
      <c r="N1233" s="286"/>
      <c r="O1233" s="286"/>
      <c r="P1233" s="125"/>
      <c r="Q1233" s="125"/>
      <c r="R1233" s="125"/>
      <c r="S1233" s="125"/>
      <c r="T1233" s="125"/>
      <c r="U1233" s="297"/>
      <c r="V1233" s="253">
        <f t="shared" si="27"/>
        <v>0</v>
      </c>
      <c r="W1233" s="348" t="str">
        <f>IF(板块成分!B1235="","",板块成分!B1235)</f>
        <v>1632.HK</v>
      </c>
      <c r="X1233" s="270" t="str">
        <f>[1]!s_info_name(W1233)</f>
        <v>民商创科</v>
      </c>
      <c r="Y1233" s="335" t="str">
        <f>IF($Y$3="申万一级行业",[1]!s_info_industry_sw_2021(W1233,公司分析!D$5,1),IF($Y$3="申万二级行业",[1]!s_info_industry_sw_2021(W1233,公司分析!D$5,2),IF($Y$3="申万三级行业",[1]!s_info_industry_sw_2021(W1233,公司分析!D$5,3),IF($Y$3="wind一级行业",[1]!s_info_industry_gics(W1233,1),IF($Y$3="wind二级行业",[1]!s_info_industry_gics(W1233,2),IF($Y$3="wind三级行业",[1]!s_info_industry_gics(W1233,3),IF($Y$3="wind四级行业",[1]!s_info_industry_gics(W1233,4),IF($Y$3="证监会门类行业",[1]!s_info_industry_csrc12_n(W1233,公司分析!D$5,1),""))))))))</f>
        <v>信息科技咨询与其它服务</v>
      </c>
      <c r="Z1233" s="298" t="str">
        <f>IF(Y1233=行业比较!$E$6,ROW(),"")</f>
        <v/>
      </c>
      <c r="AA1233" s="125"/>
      <c r="AB1233" s="125"/>
      <c r="AC1233" s="125"/>
      <c r="AD1233" s="125"/>
      <c r="AE1233" s="125"/>
      <c r="AF1233" s="125"/>
      <c r="AG1233" s="125"/>
      <c r="AH1233" s="125"/>
      <c r="AI1233" s="125"/>
      <c r="AJ1233" s="125"/>
      <c r="AK1233" s="125"/>
      <c r="AL1233" s="125"/>
      <c r="AM1233" s="125"/>
      <c r="AN1233" s="125"/>
      <c r="AO1233" s="125"/>
      <c r="AP1233" s="125"/>
    </row>
    <row r="1234" spans="2:42" x14ac:dyDescent="0.35">
      <c r="B1234" s="125"/>
      <c r="C1234" s="125"/>
      <c r="D1234" s="125"/>
      <c r="E1234" s="125"/>
      <c r="F1234" s="125"/>
      <c r="G1234" s="125"/>
      <c r="H1234" s="125"/>
      <c r="I1234" s="269"/>
      <c r="J1234" s="134"/>
      <c r="K1234" s="134"/>
      <c r="L1234" s="134"/>
      <c r="M1234" s="134"/>
      <c r="N1234" s="286"/>
      <c r="O1234" s="286"/>
      <c r="P1234" s="125"/>
      <c r="Q1234" s="125"/>
      <c r="R1234" s="125"/>
      <c r="S1234" s="125"/>
      <c r="T1234" s="125"/>
      <c r="U1234" s="297"/>
      <c r="V1234" s="253">
        <f t="shared" si="27"/>
        <v>0</v>
      </c>
      <c r="W1234" s="348" t="str">
        <f>IF(板块成分!B1236="","",板块成分!B1236)</f>
        <v>1633.HK</v>
      </c>
      <c r="X1234" s="270" t="str">
        <f>[1]!s_info_name(W1234)</f>
        <v>上谕集团</v>
      </c>
      <c r="Y1234" s="335" t="str">
        <f>IF($Y$3="申万一级行业",[1]!s_info_industry_sw_2021(W1234,公司分析!D$5,1),IF($Y$3="申万二级行业",[1]!s_info_industry_sw_2021(W1234,公司分析!D$5,2),IF($Y$3="申万三级行业",[1]!s_info_industry_sw_2021(W1234,公司分析!D$5,3),IF($Y$3="wind一级行业",[1]!s_info_industry_gics(W1234,1),IF($Y$3="wind二级行业",[1]!s_info_industry_gics(W1234,2),IF($Y$3="wind三级行业",[1]!s_info_industry_gics(W1234,3),IF($Y$3="wind四级行业",[1]!s_info_industry_gics(W1234,4),IF($Y$3="证监会门类行业",[1]!s_info_industry_csrc12_n(W1234,公司分析!D$5,1),""))))))))</f>
        <v>建筑与工程</v>
      </c>
      <c r="Z1234" s="298" t="str">
        <f>IF(Y1234=行业比较!$E$6,ROW(),"")</f>
        <v/>
      </c>
      <c r="AA1234" s="125"/>
      <c r="AB1234" s="125"/>
      <c r="AC1234" s="125"/>
      <c r="AD1234" s="125"/>
      <c r="AE1234" s="125"/>
      <c r="AF1234" s="125"/>
      <c r="AG1234" s="125"/>
      <c r="AH1234" s="125"/>
      <c r="AI1234" s="125"/>
      <c r="AJ1234" s="125"/>
      <c r="AK1234" s="125"/>
      <c r="AL1234" s="125"/>
      <c r="AM1234" s="125"/>
      <c r="AN1234" s="125"/>
      <c r="AO1234" s="125"/>
      <c r="AP1234" s="125"/>
    </row>
    <row r="1235" spans="2:42" x14ac:dyDescent="0.35">
      <c r="B1235" s="125"/>
      <c r="C1235" s="125"/>
      <c r="D1235" s="125"/>
      <c r="E1235" s="125"/>
      <c r="F1235" s="125"/>
      <c r="G1235" s="125"/>
      <c r="H1235" s="125"/>
      <c r="I1235" s="269"/>
      <c r="J1235" s="134"/>
      <c r="K1235" s="134"/>
      <c r="L1235" s="134"/>
      <c r="M1235" s="134"/>
      <c r="N1235" s="286"/>
      <c r="O1235" s="286"/>
      <c r="P1235" s="125"/>
      <c r="Q1235" s="125"/>
      <c r="R1235" s="125"/>
      <c r="S1235" s="125"/>
      <c r="T1235" s="125"/>
      <c r="U1235" s="297"/>
      <c r="V1235" s="253">
        <f t="shared" si="27"/>
        <v>0</v>
      </c>
      <c r="W1235" s="348" t="str">
        <f>IF(板块成分!B1237="","",板块成分!B1237)</f>
        <v>1635.HK</v>
      </c>
      <c r="X1235" s="270" t="str">
        <f>[1]!s_info_name(W1235)</f>
        <v>大众公用</v>
      </c>
      <c r="Y1235" s="335" t="str">
        <f>IF($Y$3="申万一级行业",[1]!s_info_industry_sw_2021(W1235,公司分析!D$5,1),IF($Y$3="申万二级行业",[1]!s_info_industry_sw_2021(W1235,公司分析!D$5,2),IF($Y$3="申万三级行业",[1]!s_info_industry_sw_2021(W1235,公司分析!D$5,3),IF($Y$3="wind一级行业",[1]!s_info_industry_gics(W1235,1),IF($Y$3="wind二级行业",[1]!s_info_industry_gics(W1235,2),IF($Y$3="wind三级行业",[1]!s_info_industry_gics(W1235,3),IF($Y$3="wind四级行业",[1]!s_info_industry_gics(W1235,4),IF($Y$3="证监会门类行业",[1]!s_info_industry_csrc12_n(W1235,公司分析!D$5,1),""))))))))</f>
        <v>燃气</v>
      </c>
      <c r="Z1235" s="298" t="str">
        <f>IF(Y1235=行业比较!$E$6,ROW(),"")</f>
        <v/>
      </c>
      <c r="AA1235" s="125"/>
      <c r="AB1235" s="125"/>
      <c r="AC1235" s="125"/>
      <c r="AD1235" s="125"/>
      <c r="AE1235" s="125"/>
      <c r="AF1235" s="125"/>
      <c r="AG1235" s="125"/>
      <c r="AH1235" s="125"/>
      <c r="AI1235" s="125"/>
      <c r="AJ1235" s="125"/>
      <c r="AK1235" s="125"/>
      <c r="AL1235" s="125"/>
      <c r="AM1235" s="125"/>
      <c r="AN1235" s="125"/>
      <c r="AO1235" s="125"/>
      <c r="AP1235" s="125"/>
    </row>
    <row r="1236" spans="2:42" x14ac:dyDescent="0.35">
      <c r="B1236" s="125"/>
      <c r="C1236" s="125"/>
      <c r="D1236" s="125"/>
      <c r="E1236" s="125"/>
      <c r="F1236" s="125"/>
      <c r="G1236" s="125"/>
      <c r="H1236" s="125"/>
      <c r="I1236" s="269"/>
      <c r="J1236" s="134"/>
      <c r="K1236" s="134"/>
      <c r="L1236" s="134"/>
      <c r="M1236" s="134"/>
      <c r="N1236" s="286"/>
      <c r="O1236" s="286"/>
      <c r="P1236" s="125"/>
      <c r="Q1236" s="125"/>
      <c r="R1236" s="125"/>
      <c r="S1236" s="125"/>
      <c r="T1236" s="125"/>
      <c r="U1236" s="297"/>
      <c r="V1236" s="253">
        <f t="shared" si="27"/>
        <v>0</v>
      </c>
      <c r="W1236" s="348" t="str">
        <f>IF(板块成分!B1238="","",板块成分!B1238)</f>
        <v>1636.HK</v>
      </c>
      <c r="X1236" s="270" t="str">
        <f>[1]!s_info_name(W1236)</f>
        <v>中国金属利用</v>
      </c>
      <c r="Y1236" s="335" t="str">
        <f>IF($Y$3="申万一级行业",[1]!s_info_industry_sw_2021(W1236,公司分析!D$5,1),IF($Y$3="申万二级行业",[1]!s_info_industry_sw_2021(W1236,公司分析!D$5,2),IF($Y$3="申万三级行业",[1]!s_info_industry_sw_2021(W1236,公司分析!D$5,3),IF($Y$3="wind一级行业",[1]!s_info_industry_gics(W1236,1),IF($Y$3="wind二级行业",[1]!s_info_industry_gics(W1236,2),IF($Y$3="wind三级行业",[1]!s_info_industry_gics(W1236,3),IF($Y$3="wind四级行业",[1]!s_info_industry_gics(W1236,4),IF($Y$3="证监会门类行业",[1]!s_info_industry_csrc12_n(W1236,公司分析!D$5,1),""))))))))</f>
        <v>铜</v>
      </c>
      <c r="Z1236" s="298" t="str">
        <f>IF(Y1236=行业比较!$E$6,ROW(),"")</f>
        <v/>
      </c>
      <c r="AA1236" s="125"/>
      <c r="AB1236" s="125"/>
      <c r="AC1236" s="125"/>
      <c r="AD1236" s="125"/>
      <c r="AE1236" s="125"/>
      <c r="AF1236" s="125"/>
      <c r="AG1236" s="125"/>
      <c r="AH1236" s="125"/>
      <c r="AI1236" s="125"/>
      <c r="AJ1236" s="125"/>
      <c r="AK1236" s="125"/>
      <c r="AL1236" s="125"/>
      <c r="AM1236" s="125"/>
      <c r="AN1236" s="125"/>
      <c r="AO1236" s="125"/>
      <c r="AP1236" s="125"/>
    </row>
    <row r="1237" spans="2:42" x14ac:dyDescent="0.35">
      <c r="B1237" s="125"/>
      <c r="C1237" s="125"/>
      <c r="D1237" s="125"/>
      <c r="E1237" s="125"/>
      <c r="F1237" s="125"/>
      <c r="G1237" s="125"/>
      <c r="H1237" s="125"/>
      <c r="I1237" s="269"/>
      <c r="J1237" s="134"/>
      <c r="K1237" s="134"/>
      <c r="L1237" s="134"/>
      <c r="M1237" s="134"/>
      <c r="N1237" s="286"/>
      <c r="O1237" s="286"/>
      <c r="P1237" s="125"/>
      <c r="Q1237" s="125"/>
      <c r="R1237" s="125"/>
      <c r="S1237" s="125"/>
      <c r="T1237" s="125"/>
      <c r="U1237" s="297"/>
      <c r="V1237" s="253">
        <f t="shared" si="27"/>
        <v>0</v>
      </c>
      <c r="W1237" s="348" t="str">
        <f>IF(板块成分!B1239="","",板块成分!B1239)</f>
        <v>1637.HK</v>
      </c>
      <c r="X1237" s="270" t="str">
        <f>[1]!s_info_name(W1237)</f>
        <v>顺兴集团控股</v>
      </c>
      <c r="Y1237" s="335" t="str">
        <f>IF($Y$3="申万一级行业",[1]!s_info_industry_sw_2021(W1237,公司分析!D$5,1),IF($Y$3="申万二级行业",[1]!s_info_industry_sw_2021(W1237,公司分析!D$5,2),IF($Y$3="申万三级行业",[1]!s_info_industry_sw_2021(W1237,公司分析!D$5,3),IF($Y$3="wind一级行业",[1]!s_info_industry_gics(W1237,1),IF($Y$3="wind二级行业",[1]!s_info_industry_gics(W1237,2),IF($Y$3="wind三级行业",[1]!s_info_industry_gics(W1237,3),IF($Y$3="wind四级行业",[1]!s_info_industry_gics(W1237,4),IF($Y$3="证监会门类行业",[1]!s_info_industry_csrc12_n(W1237,公司分析!D$5,1),""))))))))</f>
        <v>建筑与工程</v>
      </c>
      <c r="Z1237" s="298" t="str">
        <f>IF(Y1237=行业比较!$E$6,ROW(),"")</f>
        <v/>
      </c>
      <c r="AA1237" s="125"/>
      <c r="AB1237" s="125"/>
      <c r="AC1237" s="125"/>
      <c r="AD1237" s="125"/>
      <c r="AE1237" s="125"/>
      <c r="AF1237" s="125"/>
      <c r="AG1237" s="125"/>
      <c r="AH1237" s="125"/>
      <c r="AI1237" s="125"/>
      <c r="AJ1237" s="125"/>
      <c r="AK1237" s="125"/>
      <c r="AL1237" s="125"/>
      <c r="AM1237" s="125"/>
      <c r="AN1237" s="125"/>
      <c r="AO1237" s="125"/>
      <c r="AP1237" s="125"/>
    </row>
    <row r="1238" spans="2:42" x14ac:dyDescent="0.35">
      <c r="B1238" s="125"/>
      <c r="C1238" s="125"/>
      <c r="D1238" s="125"/>
      <c r="E1238" s="125"/>
      <c r="F1238" s="125"/>
      <c r="G1238" s="125"/>
      <c r="H1238" s="125"/>
      <c r="I1238" s="269"/>
      <c r="J1238" s="134"/>
      <c r="K1238" s="134"/>
      <c r="L1238" s="134"/>
      <c r="M1238" s="134"/>
      <c r="N1238" s="286"/>
      <c r="O1238" s="286"/>
      <c r="P1238" s="125"/>
      <c r="Q1238" s="125"/>
      <c r="R1238" s="125"/>
      <c r="S1238" s="125"/>
      <c r="T1238" s="125"/>
      <c r="U1238" s="297"/>
      <c r="V1238" s="253">
        <f t="shared" si="27"/>
        <v>0</v>
      </c>
      <c r="W1238" s="348" t="str">
        <f>IF(板块成分!B1240="","",板块成分!B1240)</f>
        <v>1638.HK</v>
      </c>
      <c r="X1238" s="270" t="str">
        <f>[1]!s_info_name(W1238)</f>
        <v>佳兆业集团</v>
      </c>
      <c r="Y1238" s="335" t="str">
        <f>IF($Y$3="申万一级行业",[1]!s_info_industry_sw_2021(W1238,公司分析!D$5,1),IF($Y$3="申万二级行业",[1]!s_info_industry_sw_2021(W1238,公司分析!D$5,2),IF($Y$3="申万三级行业",[1]!s_info_industry_sw_2021(W1238,公司分析!D$5,3),IF($Y$3="wind一级行业",[1]!s_info_industry_gics(W1238,1),IF($Y$3="wind二级行业",[1]!s_info_industry_gics(W1238,2),IF($Y$3="wind三级行业",[1]!s_info_industry_gics(W1238,3),IF($Y$3="wind四级行业",[1]!s_info_industry_gics(W1238,4),IF($Y$3="证监会门类行业",[1]!s_info_industry_csrc12_n(W1238,公司分析!D$5,1),""))))))))</f>
        <v>房地产开发</v>
      </c>
      <c r="Z1238" s="298" t="str">
        <f>IF(Y1238=行业比较!$E$6,ROW(),"")</f>
        <v/>
      </c>
      <c r="AA1238" s="125"/>
      <c r="AB1238" s="125"/>
      <c r="AC1238" s="125"/>
      <c r="AD1238" s="125"/>
      <c r="AE1238" s="125"/>
      <c r="AF1238" s="125"/>
      <c r="AG1238" s="125"/>
      <c r="AH1238" s="125"/>
      <c r="AI1238" s="125"/>
      <c r="AJ1238" s="125"/>
      <c r="AK1238" s="125"/>
      <c r="AL1238" s="125"/>
      <c r="AM1238" s="125"/>
      <c r="AN1238" s="125"/>
      <c r="AO1238" s="125"/>
      <c r="AP1238" s="125"/>
    </row>
    <row r="1239" spans="2:42" x14ac:dyDescent="0.35">
      <c r="B1239" s="125"/>
      <c r="C1239" s="125"/>
      <c r="D1239" s="125"/>
      <c r="E1239" s="125"/>
      <c r="F1239" s="125"/>
      <c r="G1239" s="125"/>
      <c r="H1239" s="125"/>
      <c r="I1239" s="269"/>
      <c r="J1239" s="134"/>
      <c r="K1239" s="134"/>
      <c r="L1239" s="134"/>
      <c r="M1239" s="134"/>
      <c r="N1239" s="286"/>
      <c r="O1239" s="286"/>
      <c r="P1239" s="125"/>
      <c r="Q1239" s="125"/>
      <c r="R1239" s="125"/>
      <c r="S1239" s="125"/>
      <c r="T1239" s="125"/>
      <c r="U1239" s="297"/>
      <c r="V1239" s="253">
        <f t="shared" si="27"/>
        <v>0</v>
      </c>
      <c r="W1239" s="348" t="str">
        <f>IF(板块成分!B1241="","",板块成分!B1241)</f>
        <v>1640.HK</v>
      </c>
      <c r="X1239" s="270" t="str">
        <f>[1]!s_info_name(W1239)</f>
        <v>瑞诚中国传媒</v>
      </c>
      <c r="Y1239" s="335" t="str">
        <f>IF($Y$3="申万一级行业",[1]!s_info_industry_sw_2021(W1239,公司分析!D$5,1),IF($Y$3="申万二级行业",[1]!s_info_industry_sw_2021(W1239,公司分析!D$5,2),IF($Y$3="申万三级行业",[1]!s_info_industry_sw_2021(W1239,公司分析!D$5,3),IF($Y$3="wind一级行业",[1]!s_info_industry_gics(W1239,1),IF($Y$3="wind二级行业",[1]!s_info_industry_gics(W1239,2),IF($Y$3="wind三级行业",[1]!s_info_industry_gics(W1239,3),IF($Y$3="wind四级行业",[1]!s_info_industry_gics(W1239,4),IF($Y$3="证监会门类行业",[1]!s_info_industry_csrc12_n(W1239,公司分析!D$5,1),""))))))))</f>
        <v>广告</v>
      </c>
      <c r="Z1239" s="298" t="str">
        <f>IF(Y1239=行业比较!$E$6,ROW(),"")</f>
        <v/>
      </c>
      <c r="AA1239" s="125"/>
      <c r="AB1239" s="125"/>
      <c r="AC1239" s="125"/>
      <c r="AD1239" s="125"/>
      <c r="AE1239" s="125"/>
      <c r="AF1239" s="125"/>
      <c r="AG1239" s="125"/>
      <c r="AH1239" s="125"/>
      <c r="AI1239" s="125"/>
      <c r="AJ1239" s="125"/>
      <c r="AK1239" s="125"/>
      <c r="AL1239" s="125"/>
      <c r="AM1239" s="125"/>
      <c r="AN1239" s="125"/>
      <c r="AO1239" s="125"/>
      <c r="AP1239" s="125"/>
    </row>
    <row r="1240" spans="2:42" x14ac:dyDescent="0.35">
      <c r="B1240" s="125"/>
      <c r="C1240" s="125"/>
      <c r="D1240" s="125"/>
      <c r="E1240" s="125"/>
      <c r="F1240" s="125"/>
      <c r="G1240" s="125"/>
      <c r="H1240" s="125"/>
      <c r="I1240" s="269"/>
      <c r="J1240" s="134"/>
      <c r="K1240" s="134"/>
      <c r="L1240" s="134"/>
      <c r="M1240" s="134"/>
      <c r="N1240" s="286"/>
      <c r="O1240" s="286"/>
      <c r="P1240" s="125"/>
      <c r="Q1240" s="125"/>
      <c r="R1240" s="125"/>
      <c r="S1240" s="125"/>
      <c r="T1240" s="125"/>
      <c r="U1240" s="297"/>
      <c r="V1240" s="253">
        <f t="shared" si="27"/>
        <v>0</v>
      </c>
      <c r="W1240" s="348" t="str">
        <f>IF(板块成分!B1242="","",板块成分!B1242)</f>
        <v>1643.HK</v>
      </c>
      <c r="X1240" s="270" t="str">
        <f>[1]!s_info_name(W1240)</f>
        <v>现代中药集团</v>
      </c>
      <c r="Y1240" s="335" t="str">
        <f>IF($Y$3="申万一级行业",[1]!s_info_industry_sw_2021(W1240,公司分析!D$5,1),IF($Y$3="申万二级行业",[1]!s_info_industry_sw_2021(W1240,公司分析!D$5,2),IF($Y$3="申万三级行业",[1]!s_info_industry_sw_2021(W1240,公司分析!D$5,3),IF($Y$3="wind一级行业",[1]!s_info_industry_gics(W1240,1),IF($Y$3="wind二级行业",[1]!s_info_industry_gics(W1240,2),IF($Y$3="wind三级行业",[1]!s_info_industry_gics(W1240,3),IF($Y$3="wind四级行业",[1]!s_info_industry_gics(W1240,4),IF($Y$3="证监会门类行业",[1]!s_info_industry_csrc12_n(W1240,公司分析!D$5,1),""))))))))</f>
        <v>中药</v>
      </c>
      <c r="Z1240" s="298" t="str">
        <f>IF(Y1240=行业比较!$E$6,ROW(),"")</f>
        <v/>
      </c>
      <c r="AA1240" s="125"/>
      <c r="AB1240" s="125"/>
      <c r="AC1240" s="125"/>
      <c r="AD1240" s="125"/>
      <c r="AE1240" s="125"/>
      <c r="AF1240" s="125"/>
      <c r="AG1240" s="125"/>
      <c r="AH1240" s="125"/>
      <c r="AI1240" s="125"/>
      <c r="AJ1240" s="125"/>
      <c r="AK1240" s="125"/>
      <c r="AL1240" s="125"/>
      <c r="AM1240" s="125"/>
      <c r="AN1240" s="125"/>
      <c r="AO1240" s="125"/>
      <c r="AP1240" s="125"/>
    </row>
    <row r="1241" spans="2:42" x14ac:dyDescent="0.35">
      <c r="B1241" s="125"/>
      <c r="C1241" s="125"/>
      <c r="D1241" s="125"/>
      <c r="E1241" s="125"/>
      <c r="F1241" s="125"/>
      <c r="G1241" s="125"/>
      <c r="H1241" s="125"/>
      <c r="I1241" s="269"/>
      <c r="J1241" s="134"/>
      <c r="K1241" s="134"/>
      <c r="L1241" s="134"/>
      <c r="M1241" s="134"/>
      <c r="N1241" s="286"/>
      <c r="O1241" s="286"/>
      <c r="P1241" s="125"/>
      <c r="Q1241" s="125"/>
      <c r="R1241" s="125"/>
      <c r="S1241" s="125"/>
      <c r="T1241" s="125"/>
      <c r="U1241" s="297"/>
      <c r="V1241" s="253">
        <f t="shared" si="27"/>
        <v>0</v>
      </c>
      <c r="W1241" s="348" t="str">
        <f>IF(板块成分!B1243="","",板块成分!B1243)</f>
        <v>1645.HK</v>
      </c>
      <c r="X1241" s="270" t="str">
        <f>[1]!s_info_name(W1241)</f>
        <v>海纳智能</v>
      </c>
      <c r="Y1241" s="335" t="str">
        <f>IF($Y$3="申万一级行业",[1]!s_info_industry_sw_2021(W1241,公司分析!D$5,1),IF($Y$3="申万二级行业",[1]!s_info_industry_sw_2021(W1241,公司分析!D$5,2),IF($Y$3="申万三级行业",[1]!s_info_industry_sw_2021(W1241,公司分析!D$5,3),IF($Y$3="wind一级行业",[1]!s_info_industry_gics(W1241,1),IF($Y$3="wind二级行业",[1]!s_info_industry_gics(W1241,2),IF($Y$3="wind三级行业",[1]!s_info_industry_gics(W1241,3),IF($Y$3="wind四级行业",[1]!s_info_industry_gics(W1241,4),IF($Y$3="证监会门类行业",[1]!s_info_industry_csrc12_n(W1241,公司分析!D$5,1),""))))))))</f>
        <v>工业机械</v>
      </c>
      <c r="Z1241" s="298" t="str">
        <f>IF(Y1241=行业比较!$E$6,ROW(),"")</f>
        <v/>
      </c>
      <c r="AA1241" s="125"/>
      <c r="AB1241" s="125"/>
      <c r="AC1241" s="125"/>
      <c r="AD1241" s="125"/>
      <c r="AE1241" s="125"/>
      <c r="AF1241" s="125"/>
      <c r="AG1241" s="125"/>
      <c r="AH1241" s="125"/>
      <c r="AI1241" s="125"/>
      <c r="AJ1241" s="125"/>
      <c r="AK1241" s="125"/>
      <c r="AL1241" s="125"/>
      <c r="AM1241" s="125"/>
      <c r="AN1241" s="125"/>
      <c r="AO1241" s="125"/>
      <c r="AP1241" s="125"/>
    </row>
    <row r="1242" spans="2:42" x14ac:dyDescent="0.35">
      <c r="B1242" s="125"/>
      <c r="C1242" s="125"/>
      <c r="D1242" s="125"/>
      <c r="E1242" s="125"/>
      <c r="F1242" s="125"/>
      <c r="G1242" s="125"/>
      <c r="H1242" s="125"/>
      <c r="I1242" s="269"/>
      <c r="J1242" s="134"/>
      <c r="K1242" s="134"/>
      <c r="L1242" s="134"/>
      <c r="M1242" s="134"/>
      <c r="N1242" s="286"/>
      <c r="O1242" s="286"/>
      <c r="P1242" s="125"/>
      <c r="Q1242" s="125"/>
      <c r="R1242" s="125"/>
      <c r="S1242" s="125"/>
      <c r="T1242" s="125"/>
      <c r="U1242" s="297"/>
      <c r="V1242" s="253">
        <f t="shared" si="27"/>
        <v>0</v>
      </c>
      <c r="W1242" s="348" t="str">
        <f>IF(板块成分!B1244="","",板块成分!B1244)</f>
        <v>1647.HK</v>
      </c>
      <c r="X1242" s="270" t="str">
        <f>[1]!s_info_name(W1242)</f>
        <v>雄岸科技</v>
      </c>
      <c r="Y1242" s="335" t="str">
        <f>IF($Y$3="申万一级行业",[1]!s_info_industry_sw_2021(W1242,公司分析!D$5,1),IF($Y$3="申万二级行业",[1]!s_info_industry_sw_2021(W1242,公司分析!D$5,2),IF($Y$3="申万三级行业",[1]!s_info_industry_sw_2021(W1242,公司分析!D$5,3),IF($Y$3="wind一级行业",[1]!s_info_industry_gics(W1242,1),IF($Y$3="wind二级行业",[1]!s_info_industry_gics(W1242,2),IF($Y$3="wind三级行业",[1]!s_info_industry_gics(W1242,3),IF($Y$3="wind四级行业",[1]!s_info_industry_gics(W1242,4),IF($Y$3="证监会门类行业",[1]!s_info_industry_csrc12_n(W1242,公司分析!D$5,1),""))))))))</f>
        <v>建筑与工程</v>
      </c>
      <c r="Z1242" s="298" t="str">
        <f>IF(Y1242=行业比较!$E$6,ROW(),"")</f>
        <v/>
      </c>
      <c r="AA1242" s="125"/>
      <c r="AB1242" s="125"/>
      <c r="AC1242" s="125"/>
      <c r="AD1242" s="125"/>
      <c r="AE1242" s="125"/>
      <c r="AF1242" s="125"/>
      <c r="AG1242" s="125"/>
      <c r="AH1242" s="125"/>
      <c r="AI1242" s="125"/>
      <c r="AJ1242" s="125"/>
      <c r="AK1242" s="125"/>
      <c r="AL1242" s="125"/>
      <c r="AM1242" s="125"/>
      <c r="AN1242" s="125"/>
      <c r="AO1242" s="125"/>
      <c r="AP1242" s="125"/>
    </row>
    <row r="1243" spans="2:42" x14ac:dyDescent="0.35">
      <c r="B1243" s="125"/>
      <c r="C1243" s="125"/>
      <c r="D1243" s="125"/>
      <c r="E1243" s="125"/>
      <c r="F1243" s="125"/>
      <c r="G1243" s="125"/>
      <c r="H1243" s="125"/>
      <c r="I1243" s="269"/>
      <c r="J1243" s="134"/>
      <c r="K1243" s="134"/>
      <c r="L1243" s="134"/>
      <c r="M1243" s="134"/>
      <c r="N1243" s="286"/>
      <c r="O1243" s="286"/>
      <c r="P1243" s="125"/>
      <c r="Q1243" s="125"/>
      <c r="R1243" s="125"/>
      <c r="S1243" s="125"/>
      <c r="T1243" s="125"/>
      <c r="U1243" s="297"/>
      <c r="V1243" s="253">
        <f t="shared" si="27"/>
        <v>0</v>
      </c>
      <c r="W1243" s="348" t="str">
        <f>IF(板块成分!B1245="","",板块成分!B1245)</f>
        <v>1650.HK</v>
      </c>
      <c r="X1243" s="270" t="str">
        <f>[1]!s_info_name(W1243)</f>
        <v>HYGIEIA GROUP</v>
      </c>
      <c r="Y1243" s="335" t="str">
        <f>IF($Y$3="申万一级行业",[1]!s_info_industry_sw_2021(W1243,公司分析!D$5,1),IF($Y$3="申万二级行业",[1]!s_info_industry_sw_2021(W1243,公司分析!D$5,2),IF($Y$3="申万三级行业",[1]!s_info_industry_sw_2021(W1243,公司分析!D$5,3),IF($Y$3="wind一级行业",[1]!s_info_industry_gics(W1243,1),IF($Y$3="wind二级行业",[1]!s_info_industry_gics(W1243,2),IF($Y$3="wind三级行业",[1]!s_info_industry_gics(W1243,3),IF($Y$3="wind四级行业",[1]!s_info_industry_gics(W1243,4),IF($Y$3="证监会门类行业",[1]!s_info_industry_csrc12_n(W1243,公司分析!D$5,1),""))))))))</f>
        <v>综合支持服务</v>
      </c>
      <c r="Z1243" s="298" t="str">
        <f>IF(Y1243=行业比较!$E$6,ROW(),"")</f>
        <v/>
      </c>
      <c r="AA1243" s="125"/>
      <c r="AB1243" s="125"/>
      <c r="AC1243" s="125"/>
      <c r="AD1243" s="125"/>
      <c r="AE1243" s="125"/>
      <c r="AF1243" s="125"/>
      <c r="AG1243" s="125"/>
      <c r="AH1243" s="125"/>
      <c r="AI1243" s="125"/>
      <c r="AJ1243" s="125"/>
      <c r="AK1243" s="125"/>
      <c r="AL1243" s="125"/>
      <c r="AM1243" s="125"/>
      <c r="AN1243" s="125"/>
      <c r="AO1243" s="125"/>
      <c r="AP1243" s="125"/>
    </row>
    <row r="1244" spans="2:42" x14ac:dyDescent="0.35">
      <c r="B1244" s="125"/>
      <c r="C1244" s="125"/>
      <c r="D1244" s="125"/>
      <c r="E1244" s="125"/>
      <c r="F1244" s="125"/>
      <c r="G1244" s="125"/>
      <c r="H1244" s="125"/>
      <c r="I1244" s="269"/>
      <c r="J1244" s="134"/>
      <c r="K1244" s="134"/>
      <c r="L1244" s="134"/>
      <c r="M1244" s="134"/>
      <c r="N1244" s="286"/>
      <c r="O1244" s="286"/>
      <c r="P1244" s="125"/>
      <c r="Q1244" s="125"/>
      <c r="R1244" s="125"/>
      <c r="S1244" s="125"/>
      <c r="T1244" s="125"/>
      <c r="U1244" s="297"/>
      <c r="V1244" s="253">
        <f t="shared" si="27"/>
        <v>0</v>
      </c>
      <c r="W1244" s="348" t="str">
        <f>IF(板块成分!B1246="","",板块成分!B1246)</f>
        <v>1651.HK</v>
      </c>
      <c r="X1244" s="270" t="str">
        <f>[1]!s_info_name(W1244)</f>
        <v>津上机床中国</v>
      </c>
      <c r="Y1244" s="335" t="str">
        <f>IF($Y$3="申万一级行业",[1]!s_info_industry_sw_2021(W1244,公司分析!D$5,1),IF($Y$3="申万二级行业",[1]!s_info_industry_sw_2021(W1244,公司分析!D$5,2),IF($Y$3="申万三级行业",[1]!s_info_industry_sw_2021(W1244,公司分析!D$5,3),IF($Y$3="wind一级行业",[1]!s_info_industry_gics(W1244,1),IF($Y$3="wind二级行业",[1]!s_info_industry_gics(W1244,2),IF($Y$3="wind三级行业",[1]!s_info_industry_gics(W1244,3),IF($Y$3="wind四级行业",[1]!s_info_industry_gics(W1244,4),IF($Y$3="证监会门类行业",[1]!s_info_industry_csrc12_n(W1244,公司分析!D$5,1),""))))))))</f>
        <v>工业机械</v>
      </c>
      <c r="Z1244" s="298" t="str">
        <f>IF(Y1244=行业比较!$E$6,ROW(),"")</f>
        <v/>
      </c>
      <c r="AA1244" s="125"/>
      <c r="AB1244" s="125"/>
      <c r="AC1244" s="125"/>
      <c r="AD1244" s="125"/>
      <c r="AE1244" s="125"/>
      <c r="AF1244" s="125"/>
      <c r="AG1244" s="125"/>
      <c r="AH1244" s="125"/>
      <c r="AI1244" s="125"/>
      <c r="AJ1244" s="125"/>
      <c r="AK1244" s="125"/>
      <c r="AL1244" s="125"/>
      <c r="AM1244" s="125"/>
      <c r="AN1244" s="125"/>
      <c r="AO1244" s="125"/>
      <c r="AP1244" s="125"/>
    </row>
    <row r="1245" spans="2:42" x14ac:dyDescent="0.35">
      <c r="B1245" s="125"/>
      <c r="C1245" s="125"/>
      <c r="D1245" s="125"/>
      <c r="E1245" s="125"/>
      <c r="F1245" s="125"/>
      <c r="G1245" s="125"/>
      <c r="H1245" s="125"/>
      <c r="I1245" s="269"/>
      <c r="J1245" s="134"/>
      <c r="K1245" s="134"/>
      <c r="L1245" s="134"/>
      <c r="M1245" s="134"/>
      <c r="N1245" s="286"/>
      <c r="O1245" s="286"/>
      <c r="P1245" s="125"/>
      <c r="Q1245" s="125"/>
      <c r="R1245" s="125"/>
      <c r="S1245" s="125"/>
      <c r="T1245" s="125"/>
      <c r="U1245" s="297"/>
      <c r="V1245" s="253">
        <f t="shared" si="27"/>
        <v>0</v>
      </c>
      <c r="W1245" s="348" t="str">
        <f>IF(板块成分!B1247="","",板块成分!B1247)</f>
        <v>1652.HK</v>
      </c>
      <c r="X1245" s="270" t="str">
        <f>[1]!s_info_name(W1245)</f>
        <v>福森药业</v>
      </c>
      <c r="Y1245" s="335" t="str">
        <f>IF($Y$3="申万一级行业",[1]!s_info_industry_sw_2021(W1245,公司分析!D$5,1),IF($Y$3="申万二级行业",[1]!s_info_industry_sw_2021(W1245,公司分析!D$5,2),IF($Y$3="申万三级行业",[1]!s_info_industry_sw_2021(W1245,公司分析!D$5,3),IF($Y$3="wind一级行业",[1]!s_info_industry_gics(W1245,1),IF($Y$3="wind二级行业",[1]!s_info_industry_gics(W1245,2),IF($Y$3="wind三级行业",[1]!s_info_industry_gics(W1245,3),IF($Y$3="wind四级行业",[1]!s_info_industry_gics(W1245,4),IF($Y$3="证监会门类行业",[1]!s_info_industry_csrc12_n(W1245,公司分析!D$5,1),""))))))))</f>
        <v>西药</v>
      </c>
      <c r="Z1245" s="298" t="str">
        <f>IF(Y1245=行业比较!$E$6,ROW(),"")</f>
        <v/>
      </c>
      <c r="AA1245" s="125"/>
      <c r="AB1245" s="125"/>
      <c r="AC1245" s="125"/>
      <c r="AD1245" s="125"/>
      <c r="AE1245" s="125"/>
      <c r="AF1245" s="125"/>
      <c r="AG1245" s="125"/>
      <c r="AH1245" s="125"/>
      <c r="AI1245" s="125"/>
      <c r="AJ1245" s="125"/>
      <c r="AK1245" s="125"/>
      <c r="AL1245" s="125"/>
      <c r="AM1245" s="125"/>
      <c r="AN1245" s="125"/>
      <c r="AO1245" s="125"/>
      <c r="AP1245" s="125"/>
    </row>
    <row r="1246" spans="2:42" x14ac:dyDescent="0.35">
      <c r="B1246" s="125"/>
      <c r="C1246" s="125"/>
      <c r="D1246" s="125"/>
      <c r="E1246" s="125"/>
      <c r="F1246" s="125"/>
      <c r="G1246" s="125"/>
      <c r="H1246" s="125"/>
      <c r="I1246" s="269"/>
      <c r="J1246" s="134"/>
      <c r="K1246" s="134"/>
      <c r="L1246" s="134"/>
      <c r="M1246" s="134"/>
      <c r="N1246" s="286"/>
      <c r="O1246" s="286"/>
      <c r="P1246" s="125"/>
      <c r="Q1246" s="125"/>
      <c r="R1246" s="125"/>
      <c r="S1246" s="125"/>
      <c r="T1246" s="125"/>
      <c r="U1246" s="297"/>
      <c r="V1246" s="253">
        <f t="shared" si="27"/>
        <v>0</v>
      </c>
      <c r="W1246" s="348" t="str">
        <f>IF(板块成分!B1248="","",板块成分!B1248)</f>
        <v>1653.HK</v>
      </c>
      <c r="X1246" s="270" t="str">
        <f>[1]!s_info_name(W1246)</f>
        <v>MOS HOUSE</v>
      </c>
      <c r="Y1246" s="335" t="str">
        <f>IF($Y$3="申万一级行业",[1]!s_info_industry_sw_2021(W1246,公司分析!D$5,1),IF($Y$3="申万二级行业",[1]!s_info_industry_sw_2021(W1246,公司分析!D$5,2),IF($Y$3="申万三级行业",[1]!s_info_industry_sw_2021(W1246,公司分析!D$5,3),IF($Y$3="wind一级行业",[1]!s_info_industry_gics(W1246,1),IF($Y$3="wind二级行业",[1]!s_info_industry_gics(W1246,2),IF($Y$3="wind三级行业",[1]!s_info_industry_gics(W1246,3),IF($Y$3="wind四级行业",[1]!s_info_industry_gics(W1246,4),IF($Y$3="证监会门类行业",[1]!s_info_industry_csrc12_n(W1246,公司分析!D$5,1),""))))))))</f>
        <v>家庭装潢零售</v>
      </c>
      <c r="Z1246" s="298" t="str">
        <f>IF(Y1246=行业比较!$E$6,ROW(),"")</f>
        <v/>
      </c>
      <c r="AA1246" s="125"/>
      <c r="AB1246" s="125"/>
      <c r="AC1246" s="125"/>
      <c r="AD1246" s="125"/>
      <c r="AE1246" s="125"/>
      <c r="AF1246" s="125"/>
      <c r="AG1246" s="125"/>
      <c r="AH1246" s="125"/>
      <c r="AI1246" s="125"/>
      <c r="AJ1246" s="125"/>
      <c r="AK1246" s="125"/>
      <c r="AL1246" s="125"/>
      <c r="AM1246" s="125"/>
      <c r="AN1246" s="125"/>
      <c r="AO1246" s="125"/>
      <c r="AP1246" s="125"/>
    </row>
    <row r="1247" spans="2:42" x14ac:dyDescent="0.35">
      <c r="B1247" s="125"/>
      <c r="C1247" s="125"/>
      <c r="D1247" s="125"/>
      <c r="E1247" s="125"/>
      <c r="F1247" s="125"/>
      <c r="G1247" s="125"/>
      <c r="H1247" s="125"/>
      <c r="I1247" s="269"/>
      <c r="J1247" s="134"/>
      <c r="K1247" s="134"/>
      <c r="L1247" s="134"/>
      <c r="M1247" s="134"/>
      <c r="N1247" s="286"/>
      <c r="O1247" s="286"/>
      <c r="P1247" s="125"/>
      <c r="Q1247" s="125"/>
      <c r="R1247" s="125"/>
      <c r="S1247" s="125"/>
      <c r="T1247" s="125"/>
      <c r="U1247" s="297"/>
      <c r="V1247" s="253">
        <f t="shared" si="27"/>
        <v>0</v>
      </c>
      <c r="W1247" s="348" t="str">
        <f>IF(板块成分!B1249="","",板块成分!B1249)</f>
        <v>1655.HK</v>
      </c>
      <c r="X1247" s="270" t="str">
        <f>[1]!s_info_name(W1247)</f>
        <v>OKURA HOLDINGS</v>
      </c>
      <c r="Y1247" s="335" t="str">
        <f>IF($Y$3="申万一级行业",[1]!s_info_industry_sw_2021(W1247,公司分析!D$5,1),IF($Y$3="申万二级行业",[1]!s_info_industry_sw_2021(W1247,公司分析!D$5,2),IF($Y$3="申万三级行业",[1]!s_info_industry_sw_2021(W1247,公司分析!D$5,3),IF($Y$3="wind一级行业",[1]!s_info_industry_gics(W1247,1),IF($Y$3="wind二级行业",[1]!s_info_industry_gics(W1247,2),IF($Y$3="wind三级行业",[1]!s_info_industry_gics(W1247,3),IF($Y$3="wind四级行业",[1]!s_info_industry_gics(W1247,4),IF($Y$3="证监会门类行业",[1]!s_info_industry_csrc12_n(W1247,公司分析!D$5,1),""))))))))</f>
        <v>赌场与赌博</v>
      </c>
      <c r="Z1247" s="298" t="str">
        <f>IF(Y1247=行业比较!$E$6,ROW(),"")</f>
        <v/>
      </c>
      <c r="AA1247" s="125"/>
      <c r="AB1247" s="125"/>
      <c r="AC1247" s="125"/>
      <c r="AD1247" s="125"/>
      <c r="AE1247" s="125"/>
      <c r="AF1247" s="125"/>
      <c r="AG1247" s="125"/>
      <c r="AH1247" s="125"/>
      <c r="AI1247" s="125"/>
      <c r="AJ1247" s="125"/>
      <c r="AK1247" s="125"/>
      <c r="AL1247" s="125"/>
      <c r="AM1247" s="125"/>
      <c r="AN1247" s="125"/>
      <c r="AO1247" s="125"/>
      <c r="AP1247" s="125"/>
    </row>
    <row r="1248" spans="2:42" x14ac:dyDescent="0.35">
      <c r="B1248" s="125"/>
      <c r="C1248" s="125"/>
      <c r="D1248" s="125"/>
      <c r="E1248" s="125"/>
      <c r="F1248" s="125"/>
      <c r="G1248" s="125"/>
      <c r="H1248" s="125"/>
      <c r="I1248" s="269"/>
      <c r="J1248" s="134"/>
      <c r="K1248" s="134"/>
      <c r="L1248" s="134"/>
      <c r="M1248" s="134"/>
      <c r="N1248" s="286"/>
      <c r="O1248" s="286"/>
      <c r="P1248" s="125"/>
      <c r="Q1248" s="125"/>
      <c r="R1248" s="125"/>
      <c r="S1248" s="125"/>
      <c r="T1248" s="125"/>
      <c r="U1248" s="297"/>
      <c r="V1248" s="253">
        <f t="shared" si="27"/>
        <v>0</v>
      </c>
      <c r="W1248" s="348" t="str">
        <f>IF(板块成分!B1250="","",板块成分!B1250)</f>
        <v>1656.HK</v>
      </c>
      <c r="X1248" s="270" t="str">
        <f>[1]!s_info_name(W1248)</f>
        <v>亿仕登控股</v>
      </c>
      <c r="Y1248" s="335" t="str">
        <f>IF($Y$3="申万一级行业",[1]!s_info_industry_sw_2021(W1248,公司分析!D$5,1),IF($Y$3="申万二级行业",[1]!s_info_industry_sw_2021(W1248,公司分析!D$5,2),IF($Y$3="申万三级行业",[1]!s_info_industry_sw_2021(W1248,公司分析!D$5,3),IF($Y$3="wind一级行业",[1]!s_info_industry_gics(W1248,1),IF($Y$3="wind二级行业",[1]!s_info_industry_gics(W1248,2),IF($Y$3="wind三级行业",[1]!s_info_industry_gics(W1248,3),IF($Y$3="wind四级行业",[1]!s_info_industry_gics(W1248,4),IF($Y$3="证监会门类行业",[1]!s_info_industry_csrc12_n(W1248,公司分析!D$5,1),""))))))))</f>
        <v>建筑与工程</v>
      </c>
      <c r="Z1248" s="298" t="str">
        <f>IF(Y1248=行业比较!$E$6,ROW(),"")</f>
        <v/>
      </c>
      <c r="AA1248" s="125"/>
      <c r="AB1248" s="125"/>
      <c r="AC1248" s="125"/>
      <c r="AD1248" s="125"/>
      <c r="AE1248" s="125"/>
      <c r="AF1248" s="125"/>
      <c r="AG1248" s="125"/>
      <c r="AH1248" s="125"/>
      <c r="AI1248" s="125"/>
      <c r="AJ1248" s="125"/>
      <c r="AK1248" s="125"/>
      <c r="AL1248" s="125"/>
      <c r="AM1248" s="125"/>
      <c r="AN1248" s="125"/>
      <c r="AO1248" s="125"/>
      <c r="AP1248" s="125"/>
    </row>
    <row r="1249" spans="2:42" x14ac:dyDescent="0.35">
      <c r="B1249" s="125"/>
      <c r="C1249" s="125"/>
      <c r="D1249" s="125"/>
      <c r="E1249" s="125"/>
      <c r="F1249" s="125"/>
      <c r="G1249" s="125"/>
      <c r="H1249" s="125"/>
      <c r="I1249" s="269"/>
      <c r="J1249" s="134"/>
      <c r="K1249" s="134"/>
      <c r="L1249" s="134"/>
      <c r="M1249" s="134"/>
      <c r="N1249" s="286"/>
      <c r="O1249" s="286"/>
      <c r="P1249" s="125"/>
      <c r="Q1249" s="125"/>
      <c r="R1249" s="125"/>
      <c r="S1249" s="125"/>
      <c r="T1249" s="125"/>
      <c r="U1249" s="297"/>
      <c r="V1249" s="253">
        <f t="shared" si="27"/>
        <v>0</v>
      </c>
      <c r="W1249" s="348" t="str">
        <f>IF(板块成分!B1251="","",板块成分!B1251)</f>
        <v>1657.HK</v>
      </c>
      <c r="X1249" s="270" t="str">
        <f>[1]!s_info_name(W1249)</f>
        <v>桦欣控股</v>
      </c>
      <c r="Y1249" s="335" t="str">
        <f>IF($Y$3="申万一级行业",[1]!s_info_industry_sw_2021(W1249,公司分析!D$5,1),IF($Y$3="申万二级行业",[1]!s_info_industry_sw_2021(W1249,公司分析!D$5,2),IF($Y$3="申万三级行业",[1]!s_info_industry_sw_2021(W1249,公司分析!D$5,3),IF($Y$3="wind一级行业",[1]!s_info_industry_gics(W1249,1),IF($Y$3="wind二级行业",[1]!s_info_industry_gics(W1249,2),IF($Y$3="wind三级行业",[1]!s_info_industry_gics(W1249,3),IF($Y$3="wind四级行业",[1]!s_info_industry_gics(W1249,4),IF($Y$3="证监会门类行业",[1]!s_info_industry_csrc12_n(W1249,公司分析!D$5,1),""))))))))</f>
        <v>服装、服饰与奢侈品</v>
      </c>
      <c r="Z1249" s="298" t="str">
        <f>IF(Y1249=行业比较!$E$6,ROW(),"")</f>
        <v/>
      </c>
      <c r="AA1249" s="125"/>
      <c r="AB1249" s="125"/>
      <c r="AC1249" s="125"/>
      <c r="AD1249" s="125"/>
      <c r="AE1249" s="125"/>
      <c r="AF1249" s="125"/>
      <c r="AG1249" s="125"/>
      <c r="AH1249" s="125"/>
      <c r="AI1249" s="125"/>
      <c r="AJ1249" s="125"/>
      <c r="AK1249" s="125"/>
      <c r="AL1249" s="125"/>
      <c r="AM1249" s="125"/>
      <c r="AN1249" s="125"/>
      <c r="AO1249" s="125"/>
      <c r="AP1249" s="125"/>
    </row>
    <row r="1250" spans="2:42" x14ac:dyDescent="0.35">
      <c r="B1250" s="125"/>
      <c r="C1250" s="125"/>
      <c r="D1250" s="125"/>
      <c r="E1250" s="125"/>
      <c r="F1250" s="125"/>
      <c r="G1250" s="125"/>
      <c r="H1250" s="125"/>
      <c r="I1250" s="269"/>
      <c r="J1250" s="134"/>
      <c r="K1250" s="134"/>
      <c r="L1250" s="134"/>
      <c r="M1250" s="134"/>
      <c r="N1250" s="286"/>
      <c r="O1250" s="286"/>
      <c r="P1250" s="125"/>
      <c r="Q1250" s="125"/>
      <c r="R1250" s="125"/>
      <c r="S1250" s="125"/>
      <c r="T1250" s="125"/>
      <c r="U1250" s="297"/>
      <c r="V1250" s="253">
        <f t="shared" si="27"/>
        <v>0</v>
      </c>
      <c r="W1250" s="348" t="str">
        <f>IF(板块成分!B1252="","",板块成分!B1252)</f>
        <v>1658.HK</v>
      </c>
      <c r="X1250" s="270" t="str">
        <f>[1]!s_info_name(W1250)</f>
        <v>邮储银行</v>
      </c>
      <c r="Y1250" s="335" t="str">
        <f>IF($Y$3="申万一级行业",[1]!s_info_industry_sw_2021(W1250,公司分析!D$5,1),IF($Y$3="申万二级行业",[1]!s_info_industry_sw_2021(W1250,公司分析!D$5,2),IF($Y$3="申万三级行业",[1]!s_info_industry_sw_2021(W1250,公司分析!D$5,3),IF($Y$3="wind一级行业",[1]!s_info_industry_gics(W1250,1),IF($Y$3="wind二级行业",[1]!s_info_industry_gics(W1250,2),IF($Y$3="wind三级行业",[1]!s_info_industry_gics(W1250,3),IF($Y$3="wind四级行业",[1]!s_info_industry_gics(W1250,4),IF($Y$3="证监会门类行业",[1]!s_info_industry_csrc12_n(W1250,公司分析!D$5,1),""))))))))</f>
        <v>多元化银行</v>
      </c>
      <c r="Z1250" s="298" t="str">
        <f>IF(Y1250=行业比较!$E$6,ROW(),"")</f>
        <v/>
      </c>
      <c r="AA1250" s="125"/>
      <c r="AB1250" s="125"/>
      <c r="AC1250" s="125"/>
      <c r="AD1250" s="125"/>
      <c r="AE1250" s="125"/>
      <c r="AF1250" s="125"/>
      <c r="AG1250" s="125"/>
      <c r="AH1250" s="125"/>
      <c r="AI1250" s="125"/>
      <c r="AJ1250" s="125"/>
      <c r="AK1250" s="125"/>
      <c r="AL1250" s="125"/>
      <c r="AM1250" s="125"/>
      <c r="AN1250" s="125"/>
      <c r="AO1250" s="125"/>
      <c r="AP1250" s="125"/>
    </row>
    <row r="1251" spans="2:42" x14ac:dyDescent="0.35">
      <c r="B1251" s="125"/>
      <c r="C1251" s="125"/>
      <c r="D1251" s="125"/>
      <c r="E1251" s="125"/>
      <c r="F1251" s="125"/>
      <c r="G1251" s="125"/>
      <c r="H1251" s="125"/>
      <c r="I1251" s="269"/>
      <c r="J1251" s="134"/>
      <c r="K1251" s="134"/>
      <c r="L1251" s="134"/>
      <c r="M1251" s="134"/>
      <c r="N1251" s="286"/>
      <c r="O1251" s="286"/>
      <c r="P1251" s="125"/>
      <c r="Q1251" s="125"/>
      <c r="R1251" s="125"/>
      <c r="S1251" s="125"/>
      <c r="T1251" s="125"/>
      <c r="U1251" s="297"/>
      <c r="V1251" s="253">
        <f t="shared" si="27"/>
        <v>0</v>
      </c>
      <c r="W1251" s="348" t="str">
        <f>IF(板块成分!B1253="","",板块成分!B1253)</f>
        <v>1660.HK</v>
      </c>
      <c r="X1251" s="270" t="str">
        <f>[1]!s_info_name(W1251)</f>
        <v>兆邦基生活</v>
      </c>
      <c r="Y1251" s="335" t="str">
        <f>IF($Y$3="申万一级行业",[1]!s_info_industry_sw_2021(W1251,公司分析!D$5,1),IF($Y$3="申万二级行业",[1]!s_info_industry_sw_2021(W1251,公司分析!D$5,2),IF($Y$3="申万三级行业",[1]!s_info_industry_sw_2021(W1251,公司分析!D$5,3),IF($Y$3="wind一级行业",[1]!s_info_industry_gics(W1251,1),IF($Y$3="wind二级行业",[1]!s_info_industry_gics(W1251,2),IF($Y$3="wind三级行业",[1]!s_info_industry_gics(W1251,3),IF($Y$3="wind四级行业",[1]!s_info_industry_gics(W1251,4),IF($Y$3="证监会门类行业",[1]!s_info_industry_csrc12_n(W1251,公司分析!D$5,1),""))))))))</f>
        <v>建筑机械与重型卡车</v>
      </c>
      <c r="Z1251" s="298" t="str">
        <f>IF(Y1251=行业比较!$E$6,ROW(),"")</f>
        <v/>
      </c>
      <c r="AA1251" s="125"/>
      <c r="AB1251" s="125"/>
      <c r="AC1251" s="125"/>
      <c r="AD1251" s="125"/>
      <c r="AE1251" s="125"/>
      <c r="AF1251" s="125"/>
      <c r="AG1251" s="125"/>
      <c r="AH1251" s="125"/>
      <c r="AI1251" s="125"/>
      <c r="AJ1251" s="125"/>
      <c r="AK1251" s="125"/>
      <c r="AL1251" s="125"/>
      <c r="AM1251" s="125"/>
      <c r="AN1251" s="125"/>
      <c r="AO1251" s="125"/>
      <c r="AP1251" s="125"/>
    </row>
    <row r="1252" spans="2:42" x14ac:dyDescent="0.35">
      <c r="B1252" s="125"/>
      <c r="C1252" s="125"/>
      <c r="D1252" s="125"/>
      <c r="E1252" s="125"/>
      <c r="F1252" s="125"/>
      <c r="G1252" s="125"/>
      <c r="H1252" s="125"/>
      <c r="I1252" s="269"/>
      <c r="J1252" s="134"/>
      <c r="K1252" s="134"/>
      <c r="L1252" s="134"/>
      <c r="M1252" s="134"/>
      <c r="N1252" s="286"/>
      <c r="O1252" s="286"/>
      <c r="P1252" s="125"/>
      <c r="Q1252" s="125"/>
      <c r="R1252" s="125"/>
      <c r="S1252" s="125"/>
      <c r="T1252" s="125"/>
      <c r="U1252" s="297"/>
      <c r="V1252" s="253">
        <f t="shared" si="27"/>
        <v>0</v>
      </c>
      <c r="W1252" s="348" t="str">
        <f>IF(板块成分!B1254="","",板块成分!B1254)</f>
        <v>1661.HK</v>
      </c>
      <c r="X1252" s="270" t="str">
        <f>[1]!s_info_name(W1252)</f>
        <v>智美体育</v>
      </c>
      <c r="Y1252" s="335" t="str">
        <f>IF($Y$3="申万一级行业",[1]!s_info_industry_sw_2021(W1252,公司分析!D$5,1),IF($Y$3="申万二级行业",[1]!s_info_industry_sw_2021(W1252,公司分析!D$5,2),IF($Y$3="申万三级行业",[1]!s_info_industry_sw_2021(W1252,公司分析!D$5,3),IF($Y$3="wind一级行业",[1]!s_info_industry_gics(W1252,1),IF($Y$3="wind二级行业",[1]!s_info_industry_gics(W1252,2),IF($Y$3="wind三级行业",[1]!s_info_industry_gics(W1252,3),IF($Y$3="wind四级行业",[1]!s_info_industry_gics(W1252,4),IF($Y$3="证监会门类行业",[1]!s_info_industry_csrc12_n(W1252,公司分析!D$5,1),""))))))))</f>
        <v>广告</v>
      </c>
      <c r="Z1252" s="298" t="str">
        <f>IF(Y1252=行业比较!$E$6,ROW(),"")</f>
        <v/>
      </c>
      <c r="AA1252" s="125"/>
      <c r="AB1252" s="125"/>
      <c r="AC1252" s="125"/>
      <c r="AD1252" s="125"/>
      <c r="AE1252" s="125"/>
      <c r="AF1252" s="125"/>
      <c r="AG1252" s="125"/>
      <c r="AH1252" s="125"/>
      <c r="AI1252" s="125"/>
      <c r="AJ1252" s="125"/>
      <c r="AK1252" s="125"/>
      <c r="AL1252" s="125"/>
      <c r="AM1252" s="125"/>
      <c r="AN1252" s="125"/>
      <c r="AO1252" s="125"/>
      <c r="AP1252" s="125"/>
    </row>
    <row r="1253" spans="2:42" x14ac:dyDescent="0.35">
      <c r="B1253" s="125"/>
      <c r="C1253" s="125"/>
      <c r="D1253" s="125"/>
      <c r="E1253" s="125"/>
      <c r="F1253" s="125"/>
      <c r="G1253" s="125"/>
      <c r="H1253" s="125"/>
      <c r="I1253" s="269"/>
      <c r="J1253" s="134"/>
      <c r="K1253" s="134"/>
      <c r="L1253" s="134"/>
      <c r="M1253" s="134"/>
      <c r="N1253" s="286"/>
      <c r="O1253" s="286"/>
      <c r="P1253" s="125"/>
      <c r="Q1253" s="125"/>
      <c r="R1253" s="125"/>
      <c r="S1253" s="125"/>
      <c r="T1253" s="125"/>
      <c r="U1253" s="297"/>
      <c r="V1253" s="253">
        <f t="shared" si="27"/>
        <v>0</v>
      </c>
      <c r="W1253" s="348" t="str">
        <f>IF(板块成分!B1255="","",板块成分!B1255)</f>
        <v>1662.HK</v>
      </c>
      <c r="X1253" s="270" t="str">
        <f>[1]!s_info_name(W1253)</f>
        <v>义合控股</v>
      </c>
      <c r="Y1253" s="335" t="str">
        <f>IF($Y$3="申万一级行业",[1]!s_info_industry_sw_2021(W1253,公司分析!D$5,1),IF($Y$3="申万二级行业",[1]!s_info_industry_sw_2021(W1253,公司分析!D$5,2),IF($Y$3="申万三级行业",[1]!s_info_industry_sw_2021(W1253,公司分析!D$5,3),IF($Y$3="wind一级行业",[1]!s_info_industry_gics(W1253,1),IF($Y$3="wind二级行业",[1]!s_info_industry_gics(W1253,2),IF($Y$3="wind三级行业",[1]!s_info_industry_gics(W1253,3),IF($Y$3="wind四级行业",[1]!s_info_industry_gics(W1253,4),IF($Y$3="证监会门类行业",[1]!s_info_industry_csrc12_n(W1253,公司分析!D$5,1),""))))))))</f>
        <v>建筑与工程</v>
      </c>
      <c r="Z1253" s="298" t="str">
        <f>IF(Y1253=行业比较!$E$6,ROW(),"")</f>
        <v/>
      </c>
      <c r="AA1253" s="125"/>
      <c r="AB1253" s="125"/>
      <c r="AC1253" s="125"/>
      <c r="AD1253" s="125"/>
      <c r="AE1253" s="125"/>
      <c r="AF1253" s="125"/>
      <c r="AG1253" s="125"/>
      <c r="AH1253" s="125"/>
      <c r="AI1253" s="125"/>
      <c r="AJ1253" s="125"/>
      <c r="AK1253" s="125"/>
      <c r="AL1253" s="125"/>
      <c r="AM1253" s="125"/>
      <c r="AN1253" s="125"/>
      <c r="AO1253" s="125"/>
      <c r="AP1253" s="125"/>
    </row>
    <row r="1254" spans="2:42" x14ac:dyDescent="0.35">
      <c r="B1254" s="125"/>
      <c r="C1254" s="125"/>
      <c r="D1254" s="125"/>
      <c r="E1254" s="125"/>
      <c r="F1254" s="125"/>
      <c r="G1254" s="125"/>
      <c r="H1254" s="125"/>
      <c r="I1254" s="269"/>
      <c r="J1254" s="134"/>
      <c r="K1254" s="134"/>
      <c r="L1254" s="134"/>
      <c r="M1254" s="134"/>
      <c r="N1254" s="286"/>
      <c r="O1254" s="286"/>
      <c r="P1254" s="125"/>
      <c r="Q1254" s="125"/>
      <c r="R1254" s="125"/>
      <c r="S1254" s="125"/>
      <c r="T1254" s="125"/>
      <c r="U1254" s="297"/>
      <c r="V1254" s="253">
        <f t="shared" si="27"/>
        <v>0</v>
      </c>
      <c r="W1254" s="348" t="str">
        <f>IF(板块成分!B1256="","",板块成分!B1256)</f>
        <v>1663.HK</v>
      </c>
      <c r="X1254" s="270" t="str">
        <f>[1]!s_info_name(W1254)</f>
        <v>汉港控股</v>
      </c>
      <c r="Y1254" s="335" t="str">
        <f>IF($Y$3="申万一级行业",[1]!s_info_industry_sw_2021(W1254,公司分析!D$5,1),IF($Y$3="申万二级行业",[1]!s_info_industry_sw_2021(W1254,公司分析!D$5,2),IF($Y$3="申万三级行业",[1]!s_info_industry_sw_2021(W1254,公司分析!D$5,3),IF($Y$3="wind一级行业",[1]!s_info_industry_gics(W1254,1),IF($Y$3="wind二级行业",[1]!s_info_industry_gics(W1254,2),IF($Y$3="wind三级行业",[1]!s_info_industry_gics(W1254,3),IF($Y$3="wind四级行业",[1]!s_info_industry_gics(W1254,4),IF($Y$3="证监会门类行业",[1]!s_info_industry_csrc12_n(W1254,公司分析!D$5,1),""))))))))</f>
        <v>房地产开发</v>
      </c>
      <c r="Z1254" s="298" t="str">
        <f>IF(Y1254=行业比较!$E$6,ROW(),"")</f>
        <v/>
      </c>
      <c r="AA1254" s="125"/>
      <c r="AB1254" s="125"/>
      <c r="AC1254" s="125"/>
      <c r="AD1254" s="125"/>
      <c r="AE1254" s="125"/>
      <c r="AF1254" s="125"/>
      <c r="AG1254" s="125"/>
      <c r="AH1254" s="125"/>
      <c r="AI1254" s="125"/>
      <c r="AJ1254" s="125"/>
      <c r="AK1254" s="125"/>
      <c r="AL1254" s="125"/>
      <c r="AM1254" s="125"/>
      <c r="AN1254" s="125"/>
      <c r="AO1254" s="125"/>
      <c r="AP1254" s="125"/>
    </row>
    <row r="1255" spans="2:42" x14ac:dyDescent="0.35">
      <c r="B1255" s="125"/>
      <c r="C1255" s="125"/>
      <c r="D1255" s="125"/>
      <c r="E1255" s="125"/>
      <c r="F1255" s="125"/>
      <c r="G1255" s="125"/>
      <c r="H1255" s="125"/>
      <c r="I1255" s="269"/>
      <c r="J1255" s="134"/>
      <c r="K1255" s="134"/>
      <c r="L1255" s="134"/>
      <c r="M1255" s="134"/>
      <c r="N1255" s="286"/>
      <c r="O1255" s="286"/>
      <c r="P1255" s="125"/>
      <c r="Q1255" s="125"/>
      <c r="R1255" s="125"/>
      <c r="S1255" s="125"/>
      <c r="T1255" s="125"/>
      <c r="U1255" s="297"/>
      <c r="V1255" s="253">
        <f t="shared" si="27"/>
        <v>0</v>
      </c>
      <c r="W1255" s="348" t="str">
        <f>IF(板块成分!B1257="","",板块成分!B1257)</f>
        <v>1665.HK</v>
      </c>
      <c r="X1255" s="270" t="str">
        <f>[1]!s_info_name(W1255)</f>
        <v>槟杰科达</v>
      </c>
      <c r="Y1255" s="335" t="str">
        <f>IF($Y$3="申万一级行业",[1]!s_info_industry_sw_2021(W1255,公司分析!D$5,1),IF($Y$3="申万二级行业",[1]!s_info_industry_sw_2021(W1255,公司分析!D$5,2),IF($Y$3="申万三级行业",[1]!s_info_industry_sw_2021(W1255,公司分析!D$5,3),IF($Y$3="wind一级行业",[1]!s_info_industry_gics(W1255,1),IF($Y$3="wind二级行业",[1]!s_info_industry_gics(W1255,2),IF($Y$3="wind三级行业",[1]!s_info_industry_gics(W1255,3),IF($Y$3="wind四级行业",[1]!s_info_industry_gics(W1255,4),IF($Y$3="证监会门类行业",[1]!s_info_industry_csrc12_n(W1255,公司分析!D$5,1),""))))))))</f>
        <v>信息科技咨询与其它服务</v>
      </c>
      <c r="Z1255" s="298" t="str">
        <f>IF(Y1255=行业比较!$E$6,ROW(),"")</f>
        <v/>
      </c>
      <c r="AA1255" s="125"/>
      <c r="AB1255" s="125"/>
      <c r="AC1255" s="125"/>
      <c r="AD1255" s="125"/>
      <c r="AE1255" s="125"/>
      <c r="AF1255" s="125"/>
      <c r="AG1255" s="125"/>
      <c r="AH1255" s="125"/>
      <c r="AI1255" s="125"/>
      <c r="AJ1255" s="125"/>
      <c r="AK1255" s="125"/>
      <c r="AL1255" s="125"/>
      <c r="AM1255" s="125"/>
      <c r="AN1255" s="125"/>
      <c r="AO1255" s="125"/>
      <c r="AP1255" s="125"/>
    </row>
    <row r="1256" spans="2:42" x14ac:dyDescent="0.35">
      <c r="B1256" s="125"/>
      <c r="C1256" s="125"/>
      <c r="D1256" s="125"/>
      <c r="E1256" s="125"/>
      <c r="F1256" s="125"/>
      <c r="G1256" s="125"/>
      <c r="H1256" s="125"/>
      <c r="I1256" s="269"/>
      <c r="J1256" s="134"/>
      <c r="K1256" s="134"/>
      <c r="L1256" s="134"/>
      <c r="M1256" s="134"/>
      <c r="N1256" s="286"/>
      <c r="O1256" s="286"/>
      <c r="P1256" s="125"/>
      <c r="Q1256" s="125"/>
      <c r="R1256" s="125"/>
      <c r="S1256" s="125"/>
      <c r="T1256" s="125"/>
      <c r="U1256" s="297"/>
      <c r="V1256" s="253">
        <f t="shared" si="27"/>
        <v>0</v>
      </c>
      <c r="W1256" s="348" t="str">
        <f>IF(板块成分!B1258="","",板块成分!B1258)</f>
        <v>1666.HK</v>
      </c>
      <c r="X1256" s="270" t="str">
        <f>[1]!s_info_name(W1256)</f>
        <v>同仁堂科技</v>
      </c>
      <c r="Y1256" s="335" t="str">
        <f>IF($Y$3="申万一级行业",[1]!s_info_industry_sw_2021(W1256,公司分析!D$5,1),IF($Y$3="申万二级行业",[1]!s_info_industry_sw_2021(W1256,公司分析!D$5,2),IF($Y$3="申万三级行业",[1]!s_info_industry_sw_2021(W1256,公司分析!D$5,3),IF($Y$3="wind一级行业",[1]!s_info_industry_gics(W1256,1),IF($Y$3="wind二级行业",[1]!s_info_industry_gics(W1256,2),IF($Y$3="wind三级行业",[1]!s_info_industry_gics(W1256,3),IF($Y$3="wind四级行业",[1]!s_info_industry_gics(W1256,4),IF($Y$3="证监会门类行业",[1]!s_info_industry_csrc12_n(W1256,公司分析!D$5,1),""))))))))</f>
        <v>中药</v>
      </c>
      <c r="Z1256" s="298" t="str">
        <f>IF(Y1256=行业比较!$E$6,ROW(),"")</f>
        <v/>
      </c>
      <c r="AA1256" s="125"/>
      <c r="AB1256" s="125"/>
      <c r="AC1256" s="125"/>
      <c r="AD1256" s="125"/>
      <c r="AE1256" s="125"/>
      <c r="AF1256" s="125"/>
      <c r="AG1256" s="125"/>
      <c r="AH1256" s="125"/>
      <c r="AI1256" s="125"/>
      <c r="AJ1256" s="125"/>
      <c r="AK1256" s="125"/>
      <c r="AL1256" s="125"/>
      <c r="AM1256" s="125"/>
      <c r="AN1256" s="125"/>
      <c r="AO1256" s="125"/>
      <c r="AP1256" s="125"/>
    </row>
    <row r="1257" spans="2:42" x14ac:dyDescent="0.35">
      <c r="B1257" s="125"/>
      <c r="C1257" s="125"/>
      <c r="D1257" s="125"/>
      <c r="E1257" s="125"/>
      <c r="F1257" s="125"/>
      <c r="G1257" s="125"/>
      <c r="H1257" s="125"/>
      <c r="I1257" s="269"/>
      <c r="J1257" s="134"/>
      <c r="K1257" s="134"/>
      <c r="L1257" s="134"/>
      <c r="M1257" s="134"/>
      <c r="N1257" s="286"/>
      <c r="O1257" s="286"/>
      <c r="P1257" s="125"/>
      <c r="Q1257" s="125"/>
      <c r="R1257" s="125"/>
      <c r="S1257" s="125"/>
      <c r="T1257" s="125"/>
      <c r="U1257" s="297"/>
      <c r="V1257" s="253">
        <f t="shared" si="27"/>
        <v>0</v>
      </c>
      <c r="W1257" s="348" t="str">
        <f>IF(板块成分!B1259="","",板块成分!B1259)</f>
        <v>1667.HK</v>
      </c>
      <c r="X1257" s="270" t="str">
        <f>[1]!s_info_name(W1257)</f>
        <v>迪米生活控股</v>
      </c>
      <c r="Y1257" s="335" t="str">
        <f>IF($Y$3="申万一级行业",[1]!s_info_industry_sw_2021(W1257,公司分析!D$5,1),IF($Y$3="申万二级行业",[1]!s_info_industry_sw_2021(W1257,公司分析!D$5,2),IF($Y$3="申万三级行业",[1]!s_info_industry_sw_2021(W1257,公司分析!D$5,3),IF($Y$3="wind一级行业",[1]!s_info_industry_gics(W1257,1),IF($Y$3="wind二级行业",[1]!s_info_industry_gics(W1257,2),IF($Y$3="wind三级行业",[1]!s_info_industry_gics(W1257,3),IF($Y$3="wind四级行业",[1]!s_info_industry_gics(W1257,4),IF($Y$3="证监会门类行业",[1]!s_info_industry_csrc12_n(W1257,公司分析!D$5,1),""))))))))</f>
        <v>建筑与工程</v>
      </c>
      <c r="Z1257" s="298" t="str">
        <f>IF(Y1257=行业比较!$E$6,ROW(),"")</f>
        <v/>
      </c>
      <c r="AA1257" s="125"/>
      <c r="AB1257" s="125"/>
      <c r="AC1257" s="125"/>
      <c r="AD1257" s="125"/>
      <c r="AE1257" s="125"/>
      <c r="AF1257" s="125"/>
      <c r="AG1257" s="125"/>
      <c r="AH1257" s="125"/>
      <c r="AI1257" s="125"/>
      <c r="AJ1257" s="125"/>
      <c r="AK1257" s="125"/>
      <c r="AL1257" s="125"/>
      <c r="AM1257" s="125"/>
      <c r="AN1257" s="125"/>
      <c r="AO1257" s="125"/>
      <c r="AP1257" s="125"/>
    </row>
    <row r="1258" spans="2:42" x14ac:dyDescent="0.35">
      <c r="B1258" s="125"/>
      <c r="C1258" s="125"/>
      <c r="D1258" s="125"/>
      <c r="E1258" s="125"/>
      <c r="F1258" s="125"/>
      <c r="G1258" s="125"/>
      <c r="H1258" s="125"/>
      <c r="I1258" s="269"/>
      <c r="J1258" s="134"/>
      <c r="K1258" s="134"/>
      <c r="L1258" s="134"/>
      <c r="M1258" s="134"/>
      <c r="N1258" s="286"/>
      <c r="O1258" s="286"/>
      <c r="P1258" s="125"/>
      <c r="Q1258" s="125"/>
      <c r="R1258" s="125"/>
      <c r="S1258" s="125"/>
      <c r="T1258" s="125"/>
      <c r="U1258" s="297"/>
      <c r="V1258" s="253">
        <f t="shared" si="27"/>
        <v>0</v>
      </c>
      <c r="W1258" s="348" t="str">
        <f>IF(板块成分!B1260="","",板块成分!B1260)</f>
        <v>1668.HK</v>
      </c>
      <c r="X1258" s="270" t="str">
        <f>[1]!s_info_name(W1258)</f>
        <v>华南城</v>
      </c>
      <c r="Y1258" s="335" t="str">
        <f>IF($Y$3="申万一级行业",[1]!s_info_industry_sw_2021(W1258,公司分析!D$5,1),IF($Y$3="申万二级行业",[1]!s_info_industry_sw_2021(W1258,公司分析!D$5,2),IF($Y$3="申万三级行业",[1]!s_info_industry_sw_2021(W1258,公司分析!D$5,3),IF($Y$3="wind一级行业",[1]!s_info_industry_gics(W1258,1),IF($Y$3="wind二级行业",[1]!s_info_industry_gics(W1258,2),IF($Y$3="wind三级行业",[1]!s_info_industry_gics(W1258,3),IF($Y$3="wind四级行业",[1]!s_info_industry_gics(W1258,4),IF($Y$3="证监会门类行业",[1]!s_info_industry_csrc12_n(W1258,公司分析!D$5,1),""))))))))</f>
        <v>房地产开发</v>
      </c>
      <c r="Z1258" s="298" t="str">
        <f>IF(Y1258=行业比较!$E$6,ROW(),"")</f>
        <v/>
      </c>
      <c r="AA1258" s="125"/>
      <c r="AB1258" s="125"/>
      <c r="AC1258" s="125"/>
      <c r="AD1258" s="125"/>
      <c r="AE1258" s="125"/>
      <c r="AF1258" s="125"/>
      <c r="AG1258" s="125"/>
      <c r="AH1258" s="125"/>
      <c r="AI1258" s="125"/>
      <c r="AJ1258" s="125"/>
      <c r="AK1258" s="125"/>
      <c r="AL1258" s="125"/>
      <c r="AM1258" s="125"/>
      <c r="AN1258" s="125"/>
      <c r="AO1258" s="125"/>
      <c r="AP1258" s="125"/>
    </row>
    <row r="1259" spans="2:42" x14ac:dyDescent="0.35">
      <c r="B1259" s="125"/>
      <c r="C1259" s="125"/>
      <c r="D1259" s="125"/>
      <c r="E1259" s="125"/>
      <c r="F1259" s="125"/>
      <c r="G1259" s="125"/>
      <c r="H1259" s="125"/>
      <c r="I1259" s="269"/>
      <c r="J1259" s="134"/>
      <c r="K1259" s="134"/>
      <c r="L1259" s="134"/>
      <c r="M1259" s="134"/>
      <c r="N1259" s="286"/>
      <c r="O1259" s="286"/>
      <c r="P1259" s="125"/>
      <c r="Q1259" s="125"/>
      <c r="R1259" s="125"/>
      <c r="S1259" s="125"/>
      <c r="T1259" s="125"/>
      <c r="U1259" s="297"/>
      <c r="V1259" s="253">
        <f t="shared" si="27"/>
        <v>0</v>
      </c>
      <c r="W1259" s="348" t="str">
        <f>IF(板块成分!B1261="","",板块成分!B1261)</f>
        <v>1669.HK</v>
      </c>
      <c r="X1259" s="270" t="str">
        <f>[1]!s_info_name(W1259)</f>
        <v>环球信贷集团</v>
      </c>
      <c r="Y1259" s="335" t="str">
        <f>IF($Y$3="申万一级行业",[1]!s_info_industry_sw_2021(W1259,公司分析!D$5,1),IF($Y$3="申万二级行业",[1]!s_info_industry_sw_2021(W1259,公司分析!D$5,2),IF($Y$3="申万三级行业",[1]!s_info_industry_sw_2021(W1259,公司分析!D$5,3),IF($Y$3="wind一级行业",[1]!s_info_industry_gics(W1259,1),IF($Y$3="wind二级行业",[1]!s_info_industry_gics(W1259,2),IF($Y$3="wind三级行业",[1]!s_info_industry_gics(W1259,3),IF($Y$3="wind四级行业",[1]!s_info_industry_gics(W1259,4),IF($Y$3="证监会门类行业",[1]!s_info_industry_csrc12_n(W1259,公司分析!D$5,1),""))))))))</f>
        <v>互助储蓄与抵押信贷金融服务</v>
      </c>
      <c r="Z1259" s="298" t="str">
        <f>IF(Y1259=行业比较!$E$6,ROW(),"")</f>
        <v/>
      </c>
      <c r="AA1259" s="125"/>
      <c r="AB1259" s="125"/>
      <c r="AC1259" s="125"/>
      <c r="AD1259" s="125"/>
      <c r="AE1259" s="125"/>
      <c r="AF1259" s="125"/>
      <c r="AG1259" s="125"/>
      <c r="AH1259" s="125"/>
      <c r="AI1259" s="125"/>
      <c r="AJ1259" s="125"/>
      <c r="AK1259" s="125"/>
      <c r="AL1259" s="125"/>
      <c r="AM1259" s="125"/>
      <c r="AN1259" s="125"/>
      <c r="AO1259" s="125"/>
      <c r="AP1259" s="125"/>
    </row>
    <row r="1260" spans="2:42" x14ac:dyDescent="0.35">
      <c r="B1260" s="125"/>
      <c r="C1260" s="125"/>
      <c r="D1260" s="125"/>
      <c r="E1260" s="125"/>
      <c r="F1260" s="125"/>
      <c r="G1260" s="125"/>
      <c r="H1260" s="125"/>
      <c r="I1260" s="269"/>
      <c r="J1260" s="134"/>
      <c r="K1260" s="134"/>
      <c r="L1260" s="134"/>
      <c r="M1260" s="134"/>
      <c r="N1260" s="286"/>
      <c r="O1260" s="286"/>
      <c r="P1260" s="125"/>
      <c r="Q1260" s="125"/>
      <c r="R1260" s="125"/>
      <c r="S1260" s="125"/>
      <c r="T1260" s="125"/>
      <c r="U1260" s="297"/>
      <c r="V1260" s="253">
        <f t="shared" si="27"/>
        <v>0</v>
      </c>
      <c r="W1260" s="348" t="str">
        <f>IF(板块成分!B1262="","",板块成分!B1262)</f>
        <v>1671.HK</v>
      </c>
      <c r="X1260" s="270" t="str">
        <f>[1]!s_info_name(W1260)</f>
        <v>天保能源</v>
      </c>
      <c r="Y1260" s="335" t="str">
        <f>IF($Y$3="申万一级行业",[1]!s_info_industry_sw_2021(W1260,公司分析!D$5,1),IF($Y$3="申万二级行业",[1]!s_info_industry_sw_2021(W1260,公司分析!D$5,2),IF($Y$3="申万三级行业",[1]!s_info_industry_sw_2021(W1260,公司分析!D$5,3),IF($Y$3="wind一级行业",[1]!s_info_industry_gics(W1260,1),IF($Y$3="wind二级行业",[1]!s_info_industry_gics(W1260,2),IF($Y$3="wind三级行业",[1]!s_info_industry_gics(W1260,3),IF($Y$3="wind四级行业",[1]!s_info_industry_gics(W1260,4),IF($Y$3="证监会门类行业",[1]!s_info_industry_csrc12_n(W1260,公司分析!D$5,1),""))))))))</f>
        <v>电力</v>
      </c>
      <c r="Z1260" s="298" t="str">
        <f>IF(Y1260=行业比较!$E$6,ROW(),"")</f>
        <v/>
      </c>
      <c r="AA1260" s="125"/>
      <c r="AB1260" s="125"/>
      <c r="AC1260" s="125"/>
      <c r="AD1260" s="125"/>
      <c r="AE1260" s="125"/>
      <c r="AF1260" s="125"/>
      <c r="AG1260" s="125"/>
      <c r="AH1260" s="125"/>
      <c r="AI1260" s="125"/>
      <c r="AJ1260" s="125"/>
      <c r="AK1260" s="125"/>
      <c r="AL1260" s="125"/>
      <c r="AM1260" s="125"/>
      <c r="AN1260" s="125"/>
      <c r="AO1260" s="125"/>
      <c r="AP1260" s="125"/>
    </row>
    <row r="1261" spans="2:42" x14ac:dyDescent="0.35">
      <c r="B1261" s="125"/>
      <c r="C1261" s="125"/>
      <c r="D1261" s="125"/>
      <c r="E1261" s="125"/>
      <c r="F1261" s="125"/>
      <c r="G1261" s="125"/>
      <c r="H1261" s="125"/>
      <c r="I1261" s="269"/>
      <c r="J1261" s="134"/>
      <c r="K1261" s="134"/>
      <c r="L1261" s="134"/>
      <c r="M1261" s="134"/>
      <c r="N1261" s="286"/>
      <c r="O1261" s="286"/>
      <c r="P1261" s="125"/>
      <c r="Q1261" s="125"/>
      <c r="R1261" s="125"/>
      <c r="S1261" s="125"/>
      <c r="T1261" s="125"/>
      <c r="U1261" s="297"/>
      <c r="V1261" s="253">
        <f t="shared" si="27"/>
        <v>0</v>
      </c>
      <c r="W1261" s="348" t="str">
        <f>IF(板块成分!B1263="","",板块成分!B1263)</f>
        <v>1672.HK</v>
      </c>
      <c r="X1261" s="270" t="str">
        <f>[1]!s_info_name(W1261)</f>
        <v>歌礼制药-B</v>
      </c>
      <c r="Y1261" s="335" t="str">
        <f>IF($Y$3="申万一级行业",[1]!s_info_industry_sw_2021(W1261,公司分析!D$5,1),IF($Y$3="申万二级行业",[1]!s_info_industry_sw_2021(W1261,公司分析!D$5,2),IF($Y$3="申万三级行业",[1]!s_info_industry_sw_2021(W1261,公司分析!D$5,3),IF($Y$3="wind一级行业",[1]!s_info_industry_gics(W1261,1),IF($Y$3="wind二级行业",[1]!s_info_industry_gics(W1261,2),IF($Y$3="wind三级行业",[1]!s_info_industry_gics(W1261,3),IF($Y$3="wind四级行业",[1]!s_info_industry_gics(W1261,4),IF($Y$3="证监会门类行业",[1]!s_info_industry_csrc12_n(W1261,公司分析!D$5,1),""))))))))</f>
        <v>西药</v>
      </c>
      <c r="Z1261" s="298" t="str">
        <f>IF(Y1261=行业比较!$E$6,ROW(),"")</f>
        <v/>
      </c>
      <c r="AA1261" s="125"/>
      <c r="AB1261" s="125"/>
      <c r="AC1261" s="125"/>
      <c r="AD1261" s="125"/>
      <c r="AE1261" s="125"/>
      <c r="AF1261" s="125"/>
      <c r="AG1261" s="125"/>
      <c r="AH1261" s="125"/>
      <c r="AI1261" s="125"/>
      <c r="AJ1261" s="125"/>
      <c r="AK1261" s="125"/>
      <c r="AL1261" s="125"/>
      <c r="AM1261" s="125"/>
      <c r="AN1261" s="125"/>
      <c r="AO1261" s="125"/>
      <c r="AP1261" s="125"/>
    </row>
    <row r="1262" spans="2:42" x14ac:dyDescent="0.35">
      <c r="B1262" s="125"/>
      <c r="C1262" s="125"/>
      <c r="D1262" s="125"/>
      <c r="E1262" s="125"/>
      <c r="F1262" s="125"/>
      <c r="G1262" s="125"/>
      <c r="H1262" s="125"/>
      <c r="I1262" s="269"/>
      <c r="J1262" s="134"/>
      <c r="K1262" s="134"/>
      <c r="L1262" s="134"/>
      <c r="M1262" s="134"/>
      <c r="N1262" s="286"/>
      <c r="O1262" s="286"/>
      <c r="P1262" s="125"/>
      <c r="Q1262" s="125"/>
      <c r="R1262" s="125"/>
      <c r="S1262" s="125"/>
      <c r="T1262" s="125"/>
      <c r="U1262" s="297"/>
      <c r="V1262" s="253">
        <f t="shared" si="27"/>
        <v>0</v>
      </c>
      <c r="W1262" s="348" t="str">
        <f>IF(板块成分!B1264="","",板块成分!B1264)</f>
        <v>1673.HK</v>
      </c>
      <c r="X1262" s="270" t="str">
        <f>[1]!s_info_name(W1262)</f>
        <v>华章科技</v>
      </c>
      <c r="Y1262" s="335" t="str">
        <f>IF($Y$3="申万一级行业",[1]!s_info_industry_sw_2021(W1262,公司分析!D$5,1),IF($Y$3="申万二级行业",[1]!s_info_industry_sw_2021(W1262,公司分析!D$5,2),IF($Y$3="申万三级行业",[1]!s_info_industry_sw_2021(W1262,公司分析!D$5,3),IF($Y$3="wind一级行业",[1]!s_info_industry_gics(W1262,1),IF($Y$3="wind二级行业",[1]!s_info_industry_gics(W1262,2),IF($Y$3="wind三级行业",[1]!s_info_industry_gics(W1262,3),IF($Y$3="wind四级行业",[1]!s_info_industry_gics(W1262,4),IF($Y$3="证监会门类行业",[1]!s_info_industry_csrc12_n(W1262,公司分析!D$5,1),""))))))))</f>
        <v>工业机械</v>
      </c>
      <c r="Z1262" s="298" t="str">
        <f>IF(Y1262=行业比较!$E$6,ROW(),"")</f>
        <v/>
      </c>
      <c r="AA1262" s="125"/>
      <c r="AB1262" s="125"/>
      <c r="AC1262" s="125"/>
      <c r="AD1262" s="125"/>
      <c r="AE1262" s="125"/>
      <c r="AF1262" s="125"/>
      <c r="AG1262" s="125"/>
      <c r="AH1262" s="125"/>
      <c r="AI1262" s="125"/>
      <c r="AJ1262" s="125"/>
      <c r="AK1262" s="125"/>
      <c r="AL1262" s="125"/>
      <c r="AM1262" s="125"/>
      <c r="AN1262" s="125"/>
      <c r="AO1262" s="125"/>
      <c r="AP1262" s="125"/>
    </row>
    <row r="1263" spans="2:42" x14ac:dyDescent="0.35">
      <c r="B1263" s="125"/>
      <c r="C1263" s="125"/>
      <c r="D1263" s="125"/>
      <c r="E1263" s="125"/>
      <c r="F1263" s="125"/>
      <c r="G1263" s="125"/>
      <c r="H1263" s="125"/>
      <c r="I1263" s="269"/>
      <c r="J1263" s="134"/>
      <c r="K1263" s="134"/>
      <c r="L1263" s="134"/>
      <c r="M1263" s="134"/>
      <c r="N1263" s="286"/>
      <c r="O1263" s="286"/>
      <c r="P1263" s="125"/>
      <c r="Q1263" s="125"/>
      <c r="R1263" s="125"/>
      <c r="S1263" s="125"/>
      <c r="T1263" s="125"/>
      <c r="U1263" s="297"/>
      <c r="V1263" s="253">
        <f t="shared" si="27"/>
        <v>0</v>
      </c>
      <c r="W1263" s="348" t="str">
        <f>IF(板块成分!B1265="","",板块成分!B1265)</f>
        <v>1675.HK</v>
      </c>
      <c r="X1263" s="270" t="str">
        <f>[1]!s_info_name(W1263)</f>
        <v>亚信科技</v>
      </c>
      <c r="Y1263" s="335" t="str">
        <f>IF($Y$3="申万一级行业",[1]!s_info_industry_sw_2021(W1263,公司分析!D$5,1),IF($Y$3="申万二级行业",[1]!s_info_industry_sw_2021(W1263,公司分析!D$5,2),IF($Y$3="申万三级行业",[1]!s_info_industry_sw_2021(W1263,公司分析!D$5,3),IF($Y$3="wind一级行业",[1]!s_info_industry_gics(W1263,1),IF($Y$3="wind二级行业",[1]!s_info_industry_gics(W1263,2),IF($Y$3="wind三级行业",[1]!s_info_industry_gics(W1263,3),IF($Y$3="wind四级行业",[1]!s_info_industry_gics(W1263,4),IF($Y$3="证监会门类行业",[1]!s_info_industry_csrc12_n(W1263,公司分析!D$5,1),""))))))))</f>
        <v>应用软件</v>
      </c>
      <c r="Z1263" s="298" t="str">
        <f>IF(Y1263=行业比较!$E$6,ROW(),"")</f>
        <v/>
      </c>
      <c r="AA1263" s="125"/>
      <c r="AB1263" s="125"/>
      <c r="AC1263" s="125"/>
      <c r="AD1263" s="125"/>
      <c r="AE1263" s="125"/>
      <c r="AF1263" s="125"/>
      <c r="AG1263" s="125"/>
      <c r="AH1263" s="125"/>
      <c r="AI1263" s="125"/>
      <c r="AJ1263" s="125"/>
      <c r="AK1263" s="125"/>
      <c r="AL1263" s="125"/>
      <c r="AM1263" s="125"/>
      <c r="AN1263" s="125"/>
      <c r="AO1263" s="125"/>
      <c r="AP1263" s="125"/>
    </row>
    <row r="1264" spans="2:42" x14ac:dyDescent="0.35">
      <c r="B1264" s="125"/>
      <c r="C1264" s="125"/>
      <c r="D1264" s="125"/>
      <c r="E1264" s="125"/>
      <c r="F1264" s="125"/>
      <c r="G1264" s="125"/>
      <c r="H1264" s="125"/>
      <c r="I1264" s="269"/>
      <c r="J1264" s="134"/>
      <c r="K1264" s="134"/>
      <c r="L1264" s="134"/>
      <c r="M1264" s="134"/>
      <c r="N1264" s="286"/>
      <c r="O1264" s="286"/>
      <c r="P1264" s="125"/>
      <c r="Q1264" s="125"/>
      <c r="R1264" s="125"/>
      <c r="S1264" s="125"/>
      <c r="T1264" s="125"/>
      <c r="U1264" s="297"/>
      <c r="V1264" s="253">
        <f t="shared" si="27"/>
        <v>0</v>
      </c>
      <c r="W1264" s="348" t="str">
        <f>IF(板块成分!B1266="","",板块成分!B1266)</f>
        <v>1676.HK</v>
      </c>
      <c r="X1264" s="270" t="str">
        <f>[1]!s_info_name(W1264)</f>
        <v>高地股份</v>
      </c>
      <c r="Y1264" s="335" t="str">
        <f>IF($Y$3="申万一级行业",[1]!s_info_industry_sw_2021(W1264,公司分析!D$5,1),IF($Y$3="申万二级行业",[1]!s_info_industry_sw_2021(W1264,公司分析!D$5,2),IF($Y$3="申万三级行业",[1]!s_info_industry_sw_2021(W1264,公司分析!D$5,3),IF($Y$3="wind一级行业",[1]!s_info_industry_gics(W1264,1),IF($Y$3="wind二级行业",[1]!s_info_industry_gics(W1264,2),IF($Y$3="wind三级行业",[1]!s_info_industry_gics(W1264,3),IF($Y$3="wind四级行业",[1]!s_info_industry_gics(W1264,4),IF($Y$3="证监会门类行业",[1]!s_info_industry_csrc12_n(W1264,公司分析!D$5,1),""))))))))</f>
        <v>食品分销商</v>
      </c>
      <c r="Z1264" s="298" t="str">
        <f>IF(Y1264=行业比较!$E$6,ROW(),"")</f>
        <v/>
      </c>
      <c r="AA1264" s="125"/>
      <c r="AB1264" s="125"/>
      <c r="AC1264" s="125"/>
      <c r="AD1264" s="125"/>
      <c r="AE1264" s="125"/>
      <c r="AF1264" s="125"/>
      <c r="AG1264" s="125"/>
      <c r="AH1264" s="125"/>
      <c r="AI1264" s="125"/>
      <c r="AJ1264" s="125"/>
      <c r="AK1264" s="125"/>
      <c r="AL1264" s="125"/>
      <c r="AM1264" s="125"/>
      <c r="AN1264" s="125"/>
      <c r="AO1264" s="125"/>
      <c r="AP1264" s="125"/>
    </row>
    <row r="1265" spans="2:42" x14ac:dyDescent="0.35">
      <c r="B1265" s="125"/>
      <c r="C1265" s="125"/>
      <c r="D1265" s="125"/>
      <c r="E1265" s="125"/>
      <c r="F1265" s="125"/>
      <c r="G1265" s="125"/>
      <c r="H1265" s="125"/>
      <c r="I1265" s="269"/>
      <c r="J1265" s="134"/>
      <c r="K1265" s="134"/>
      <c r="L1265" s="134"/>
      <c r="M1265" s="134"/>
      <c r="N1265" s="286"/>
      <c r="O1265" s="286"/>
      <c r="P1265" s="125"/>
      <c r="Q1265" s="125"/>
      <c r="R1265" s="125"/>
      <c r="S1265" s="125"/>
      <c r="T1265" s="125"/>
      <c r="U1265" s="297"/>
      <c r="V1265" s="253">
        <f t="shared" si="27"/>
        <v>0</v>
      </c>
      <c r="W1265" s="348" t="str">
        <f>IF(板块成分!B1267="","",板块成分!B1267)</f>
        <v>1679.HK</v>
      </c>
      <c r="X1265" s="270" t="str">
        <f>[1]!s_info_name(W1265)</f>
        <v>瑞斯康集团</v>
      </c>
      <c r="Y1265" s="335" t="str">
        <f>IF($Y$3="申万一级行业",[1]!s_info_industry_sw_2021(W1265,公司分析!D$5,1),IF($Y$3="申万二级行业",[1]!s_info_industry_sw_2021(W1265,公司分析!D$5,2),IF($Y$3="申万三级行业",[1]!s_info_industry_sw_2021(W1265,公司分析!D$5,3),IF($Y$3="wind一级行业",[1]!s_info_industry_gics(W1265,1),IF($Y$3="wind二级行业",[1]!s_info_industry_gics(W1265,2),IF($Y$3="wind三级行业",[1]!s_info_industry_gics(W1265,3),IF($Y$3="wind四级行业",[1]!s_info_industry_gics(W1265,4),IF($Y$3="证监会门类行业",[1]!s_info_industry_csrc12_n(W1265,公司分析!D$5,1),""))))))))</f>
        <v>通信设备</v>
      </c>
      <c r="Z1265" s="298" t="str">
        <f>IF(Y1265=行业比较!$E$6,ROW(),"")</f>
        <v/>
      </c>
      <c r="AA1265" s="125"/>
      <c r="AB1265" s="125"/>
      <c r="AC1265" s="125"/>
      <c r="AD1265" s="125"/>
      <c r="AE1265" s="125"/>
      <c r="AF1265" s="125"/>
      <c r="AG1265" s="125"/>
      <c r="AH1265" s="125"/>
      <c r="AI1265" s="125"/>
      <c r="AJ1265" s="125"/>
      <c r="AK1265" s="125"/>
      <c r="AL1265" s="125"/>
      <c r="AM1265" s="125"/>
      <c r="AN1265" s="125"/>
      <c r="AO1265" s="125"/>
      <c r="AP1265" s="125"/>
    </row>
    <row r="1266" spans="2:42" x14ac:dyDescent="0.35">
      <c r="B1266" s="125"/>
      <c r="C1266" s="125"/>
      <c r="D1266" s="125"/>
      <c r="E1266" s="125"/>
      <c r="F1266" s="125"/>
      <c r="G1266" s="125"/>
      <c r="H1266" s="125"/>
      <c r="I1266" s="269"/>
      <c r="J1266" s="134"/>
      <c r="K1266" s="134"/>
      <c r="L1266" s="134"/>
      <c r="M1266" s="134"/>
      <c r="N1266" s="286"/>
      <c r="O1266" s="286"/>
      <c r="P1266" s="125"/>
      <c r="Q1266" s="125"/>
      <c r="R1266" s="125"/>
      <c r="S1266" s="125"/>
      <c r="T1266" s="125"/>
      <c r="U1266" s="297"/>
      <c r="V1266" s="253">
        <f t="shared" si="27"/>
        <v>0</v>
      </c>
      <c r="W1266" s="348" t="str">
        <f>IF(板块成分!B1268="","",板块成分!B1268)</f>
        <v>1680.HK</v>
      </c>
      <c r="X1266" s="270" t="str">
        <f>[1]!s_info_name(W1266)</f>
        <v>澳门励骏</v>
      </c>
      <c r="Y1266" s="335" t="str">
        <f>IF($Y$3="申万一级行业",[1]!s_info_industry_sw_2021(W1266,公司分析!D$5,1),IF($Y$3="申万二级行业",[1]!s_info_industry_sw_2021(W1266,公司分析!D$5,2),IF($Y$3="申万三级行业",[1]!s_info_industry_sw_2021(W1266,公司分析!D$5,3),IF($Y$3="wind一级行业",[1]!s_info_industry_gics(W1266,1),IF($Y$3="wind二级行业",[1]!s_info_industry_gics(W1266,2),IF($Y$3="wind三级行业",[1]!s_info_industry_gics(W1266,3),IF($Y$3="wind四级行业",[1]!s_info_industry_gics(W1266,4),IF($Y$3="证监会门类行业",[1]!s_info_industry_csrc12_n(W1266,公司分析!D$5,1),""))))))))</f>
        <v>赌场与赌博</v>
      </c>
      <c r="Z1266" s="298" t="str">
        <f>IF(Y1266=行业比较!$E$6,ROW(),"")</f>
        <v/>
      </c>
      <c r="AA1266" s="125"/>
      <c r="AB1266" s="125"/>
      <c r="AC1266" s="125"/>
      <c r="AD1266" s="125"/>
      <c r="AE1266" s="125"/>
      <c r="AF1266" s="125"/>
      <c r="AG1266" s="125"/>
      <c r="AH1266" s="125"/>
      <c r="AI1266" s="125"/>
      <c r="AJ1266" s="125"/>
      <c r="AK1266" s="125"/>
      <c r="AL1266" s="125"/>
      <c r="AM1266" s="125"/>
      <c r="AN1266" s="125"/>
      <c r="AO1266" s="125"/>
      <c r="AP1266" s="125"/>
    </row>
    <row r="1267" spans="2:42" x14ac:dyDescent="0.35">
      <c r="B1267" s="125"/>
      <c r="C1267" s="125"/>
      <c r="D1267" s="125"/>
      <c r="E1267" s="125"/>
      <c r="F1267" s="125"/>
      <c r="G1267" s="125"/>
      <c r="H1267" s="125"/>
      <c r="I1267" s="269"/>
      <c r="J1267" s="134"/>
      <c r="K1267" s="134"/>
      <c r="L1267" s="134"/>
      <c r="M1267" s="134"/>
      <c r="N1267" s="286"/>
      <c r="O1267" s="286"/>
      <c r="P1267" s="125"/>
      <c r="Q1267" s="125"/>
      <c r="R1267" s="125"/>
      <c r="S1267" s="125"/>
      <c r="T1267" s="125"/>
      <c r="U1267" s="297"/>
      <c r="V1267" s="253">
        <f t="shared" si="27"/>
        <v>0</v>
      </c>
      <c r="W1267" s="348" t="str">
        <f>IF(板块成分!B1269="","",板块成分!B1269)</f>
        <v>1681.HK</v>
      </c>
      <c r="X1267" s="270" t="str">
        <f>[1]!s_info_name(W1267)</f>
        <v>康臣药业</v>
      </c>
      <c r="Y1267" s="335" t="str">
        <f>IF($Y$3="申万一级行业",[1]!s_info_industry_sw_2021(W1267,公司分析!D$5,1),IF($Y$3="申万二级行业",[1]!s_info_industry_sw_2021(W1267,公司分析!D$5,2),IF($Y$3="申万三级行业",[1]!s_info_industry_sw_2021(W1267,公司分析!D$5,3),IF($Y$3="wind一级行业",[1]!s_info_industry_gics(W1267,1),IF($Y$3="wind二级行业",[1]!s_info_industry_gics(W1267,2),IF($Y$3="wind三级行业",[1]!s_info_industry_gics(W1267,3),IF($Y$3="wind四级行业",[1]!s_info_industry_gics(W1267,4),IF($Y$3="证监会门类行业",[1]!s_info_industry_csrc12_n(W1267,公司分析!D$5,1),""))))))))</f>
        <v>中药</v>
      </c>
      <c r="Z1267" s="298" t="str">
        <f>IF(Y1267=行业比较!$E$6,ROW(),"")</f>
        <v/>
      </c>
      <c r="AA1267" s="125"/>
      <c r="AB1267" s="125"/>
      <c r="AC1267" s="125"/>
      <c r="AD1267" s="125"/>
      <c r="AE1267" s="125"/>
      <c r="AF1267" s="125"/>
      <c r="AG1267" s="125"/>
      <c r="AH1267" s="125"/>
      <c r="AI1267" s="125"/>
      <c r="AJ1267" s="125"/>
      <c r="AK1267" s="125"/>
      <c r="AL1267" s="125"/>
      <c r="AM1267" s="125"/>
      <c r="AN1267" s="125"/>
      <c r="AO1267" s="125"/>
      <c r="AP1267" s="125"/>
    </row>
    <row r="1268" spans="2:42" x14ac:dyDescent="0.35">
      <c r="B1268" s="125"/>
      <c r="C1268" s="125"/>
      <c r="D1268" s="125"/>
      <c r="E1268" s="125"/>
      <c r="F1268" s="125"/>
      <c r="G1268" s="125"/>
      <c r="H1268" s="125"/>
      <c r="I1268" s="269"/>
      <c r="J1268" s="134"/>
      <c r="K1268" s="134"/>
      <c r="L1268" s="134"/>
      <c r="M1268" s="134"/>
      <c r="N1268" s="286"/>
      <c r="O1268" s="286"/>
      <c r="P1268" s="125"/>
      <c r="Q1268" s="125"/>
      <c r="R1268" s="125"/>
      <c r="S1268" s="125"/>
      <c r="T1268" s="125"/>
      <c r="U1268" s="297"/>
      <c r="V1268" s="253">
        <f t="shared" si="27"/>
        <v>0</v>
      </c>
      <c r="W1268" s="348" t="str">
        <f>IF(板块成分!B1270="","",板块成分!B1270)</f>
        <v>1682.HK</v>
      </c>
      <c r="X1268" s="270" t="str">
        <f>[1]!s_info_name(W1268)</f>
        <v>杭品生活科技</v>
      </c>
      <c r="Y1268" s="335" t="str">
        <f>IF($Y$3="申万一级行业",[1]!s_info_industry_sw_2021(W1268,公司分析!D$5,1),IF($Y$3="申万二级行业",[1]!s_info_industry_sw_2021(W1268,公司分析!D$5,2),IF($Y$3="申万三级行业",[1]!s_info_industry_sw_2021(W1268,公司分析!D$5,3),IF($Y$3="wind一级行业",[1]!s_info_industry_gics(W1268,1),IF($Y$3="wind二级行业",[1]!s_info_industry_gics(W1268,2),IF($Y$3="wind三级行业",[1]!s_info_industry_gics(W1268,3),IF($Y$3="wind四级行业",[1]!s_info_industry_gics(W1268,4),IF($Y$3="证监会门类行业",[1]!s_info_industry_csrc12_n(W1268,公司分析!D$5,1),""))))))))</f>
        <v>服装零售</v>
      </c>
      <c r="Z1268" s="298" t="str">
        <f>IF(Y1268=行业比较!$E$6,ROW(),"")</f>
        <v/>
      </c>
      <c r="AA1268" s="125"/>
      <c r="AB1268" s="125"/>
      <c r="AC1268" s="125"/>
      <c r="AD1268" s="125"/>
      <c r="AE1268" s="125"/>
      <c r="AF1268" s="125"/>
      <c r="AG1268" s="125"/>
      <c r="AH1268" s="125"/>
      <c r="AI1268" s="125"/>
      <c r="AJ1268" s="125"/>
      <c r="AK1268" s="125"/>
      <c r="AL1268" s="125"/>
      <c r="AM1268" s="125"/>
      <c r="AN1268" s="125"/>
      <c r="AO1268" s="125"/>
      <c r="AP1268" s="125"/>
    </row>
    <row r="1269" spans="2:42" x14ac:dyDescent="0.35">
      <c r="B1269" s="125"/>
      <c r="C1269" s="125"/>
      <c r="D1269" s="125"/>
      <c r="E1269" s="125"/>
      <c r="F1269" s="125"/>
      <c r="G1269" s="125"/>
      <c r="H1269" s="125"/>
      <c r="I1269" s="269"/>
      <c r="J1269" s="134"/>
      <c r="K1269" s="134"/>
      <c r="L1269" s="134"/>
      <c r="M1269" s="134"/>
      <c r="N1269" s="286"/>
      <c r="O1269" s="286"/>
      <c r="P1269" s="125"/>
      <c r="Q1269" s="125"/>
      <c r="R1269" s="125"/>
      <c r="S1269" s="125"/>
      <c r="T1269" s="125"/>
      <c r="U1269" s="297"/>
      <c r="V1269" s="253">
        <f t="shared" si="27"/>
        <v>0</v>
      </c>
      <c r="W1269" s="348" t="str">
        <f>IF(板块成分!B1271="","",板块成分!B1271)</f>
        <v>1683.HK</v>
      </c>
      <c r="X1269" s="270" t="str">
        <f>[1]!s_info_name(W1269)</f>
        <v>旷逸国际</v>
      </c>
      <c r="Y1269" s="335" t="str">
        <f>IF($Y$3="申万一级行业",[1]!s_info_industry_sw_2021(W1269,公司分析!D$5,1),IF($Y$3="申万二级行业",[1]!s_info_industry_sw_2021(W1269,公司分析!D$5,2),IF($Y$3="申万三级行业",[1]!s_info_industry_sw_2021(W1269,公司分析!D$5,3),IF($Y$3="wind一级行业",[1]!s_info_industry_gics(W1269,1),IF($Y$3="wind二级行业",[1]!s_info_industry_gics(W1269,2),IF($Y$3="wind三级行业",[1]!s_info_industry_gics(W1269,3),IF($Y$3="wind四级行业",[1]!s_info_industry_gics(W1269,4),IF($Y$3="证监会门类行业",[1]!s_info_industry_csrc12_n(W1269,公司分析!D$5,1),""))))))))</f>
        <v>特殊消费者服务</v>
      </c>
      <c r="Z1269" s="298" t="str">
        <f>IF(Y1269=行业比较!$E$6,ROW(),"")</f>
        <v/>
      </c>
      <c r="AA1269" s="125"/>
      <c r="AB1269" s="125"/>
      <c r="AC1269" s="125"/>
      <c r="AD1269" s="125"/>
      <c r="AE1269" s="125"/>
      <c r="AF1269" s="125"/>
      <c r="AG1269" s="125"/>
      <c r="AH1269" s="125"/>
      <c r="AI1269" s="125"/>
      <c r="AJ1269" s="125"/>
      <c r="AK1269" s="125"/>
      <c r="AL1269" s="125"/>
      <c r="AM1269" s="125"/>
      <c r="AN1269" s="125"/>
      <c r="AO1269" s="125"/>
      <c r="AP1269" s="125"/>
    </row>
    <row r="1270" spans="2:42" x14ac:dyDescent="0.35">
      <c r="B1270" s="125"/>
      <c r="C1270" s="125"/>
      <c r="D1270" s="125"/>
      <c r="E1270" s="125"/>
      <c r="F1270" s="125"/>
      <c r="G1270" s="125"/>
      <c r="H1270" s="125"/>
      <c r="I1270" s="269"/>
      <c r="J1270" s="134"/>
      <c r="K1270" s="134"/>
      <c r="L1270" s="134"/>
      <c r="M1270" s="134"/>
      <c r="N1270" s="286"/>
      <c r="O1270" s="286"/>
      <c r="P1270" s="125"/>
      <c r="Q1270" s="125"/>
      <c r="R1270" s="125"/>
      <c r="S1270" s="125"/>
      <c r="T1270" s="125"/>
      <c r="U1270" s="297"/>
      <c r="V1270" s="253">
        <f t="shared" si="27"/>
        <v>0</v>
      </c>
      <c r="W1270" s="348" t="str">
        <f>IF(板块成分!B1272="","",板块成分!B1272)</f>
        <v>1685.HK</v>
      </c>
      <c r="X1270" s="270" t="str">
        <f>[1]!s_info_name(W1270)</f>
        <v>博耳电力</v>
      </c>
      <c r="Y1270" s="335" t="str">
        <f>IF($Y$3="申万一级行业",[1]!s_info_industry_sw_2021(W1270,公司分析!D$5,1),IF($Y$3="申万二级行业",[1]!s_info_industry_sw_2021(W1270,公司分析!D$5,2),IF($Y$3="申万三级行业",[1]!s_info_industry_sw_2021(W1270,公司分析!D$5,3),IF($Y$3="wind一级行业",[1]!s_info_industry_gics(W1270,1),IF($Y$3="wind二级行业",[1]!s_info_industry_gics(W1270,2),IF($Y$3="wind三级行业",[1]!s_info_industry_gics(W1270,3),IF($Y$3="wind四级行业",[1]!s_info_industry_gics(W1270,4),IF($Y$3="证监会门类行业",[1]!s_info_industry_csrc12_n(W1270,公司分析!D$5,1),""))))))))</f>
        <v>电气部件与设备</v>
      </c>
      <c r="Z1270" s="298" t="str">
        <f>IF(Y1270=行业比较!$E$6,ROW(),"")</f>
        <v/>
      </c>
      <c r="AA1270" s="125"/>
      <c r="AB1270" s="125"/>
      <c r="AC1270" s="125"/>
      <c r="AD1270" s="125"/>
      <c r="AE1270" s="125"/>
      <c r="AF1270" s="125"/>
      <c r="AG1270" s="125"/>
      <c r="AH1270" s="125"/>
      <c r="AI1270" s="125"/>
      <c r="AJ1270" s="125"/>
      <c r="AK1270" s="125"/>
      <c r="AL1270" s="125"/>
      <c r="AM1270" s="125"/>
      <c r="AN1270" s="125"/>
      <c r="AO1270" s="125"/>
      <c r="AP1270" s="125"/>
    </row>
    <row r="1271" spans="2:42" x14ac:dyDescent="0.35">
      <c r="B1271" s="125"/>
      <c r="C1271" s="125"/>
      <c r="D1271" s="125"/>
      <c r="E1271" s="125"/>
      <c r="F1271" s="125"/>
      <c r="G1271" s="125"/>
      <c r="H1271" s="125"/>
      <c r="I1271" s="269"/>
      <c r="J1271" s="134"/>
      <c r="K1271" s="134"/>
      <c r="L1271" s="134"/>
      <c r="M1271" s="134"/>
      <c r="N1271" s="286"/>
      <c r="O1271" s="286"/>
      <c r="P1271" s="125"/>
      <c r="Q1271" s="125"/>
      <c r="R1271" s="125"/>
      <c r="S1271" s="125"/>
      <c r="T1271" s="125"/>
      <c r="U1271" s="297"/>
      <c r="V1271" s="253">
        <f t="shared" si="27"/>
        <v>11</v>
      </c>
      <c r="W1271" s="348" t="str">
        <f>IF(板块成分!B1273="","",板块成分!B1273)</f>
        <v>1686.HK</v>
      </c>
      <c r="X1271" s="270" t="str">
        <f>[1]!s_info_name(W1271)</f>
        <v>新意网集团</v>
      </c>
      <c r="Y1271" s="335" t="str">
        <f>IF($Y$3="申万一级行业",[1]!s_info_industry_sw_2021(W1271,公司分析!D$5,1),IF($Y$3="申万二级行业",[1]!s_info_industry_sw_2021(W1271,公司分析!D$5,2),IF($Y$3="申万三级行业",[1]!s_info_industry_sw_2021(W1271,公司分析!D$5,3),IF($Y$3="wind一级行业",[1]!s_info_industry_gics(W1271,1),IF($Y$3="wind二级行业",[1]!s_info_industry_gics(W1271,2),IF($Y$3="wind三级行业",[1]!s_info_industry_gics(W1271,3),IF($Y$3="wind四级行业",[1]!s_info_industry_gics(W1271,4),IF($Y$3="证监会门类行业",[1]!s_info_industry_csrc12_n(W1271,公司分析!D$5,1),""))))))))</f>
        <v>互联网软件与服务</v>
      </c>
      <c r="Z1271" s="298">
        <f>IF(Y1271=行业比较!$E$6,ROW(),"")</f>
        <v>1271</v>
      </c>
      <c r="AA1271" s="125"/>
      <c r="AB1271" s="125"/>
      <c r="AC1271" s="125"/>
      <c r="AD1271" s="125"/>
      <c r="AE1271" s="125"/>
      <c r="AF1271" s="125"/>
      <c r="AG1271" s="125"/>
      <c r="AH1271" s="125"/>
      <c r="AI1271" s="125"/>
      <c r="AJ1271" s="125"/>
      <c r="AK1271" s="125"/>
      <c r="AL1271" s="125"/>
      <c r="AM1271" s="125"/>
      <c r="AN1271" s="125"/>
      <c r="AO1271" s="125"/>
      <c r="AP1271" s="125"/>
    </row>
    <row r="1272" spans="2:42" x14ac:dyDescent="0.35">
      <c r="B1272" s="125"/>
      <c r="C1272" s="125"/>
      <c r="D1272" s="125"/>
      <c r="E1272" s="125"/>
      <c r="F1272" s="125"/>
      <c r="G1272" s="125"/>
      <c r="H1272" s="125"/>
      <c r="I1272" s="269"/>
      <c r="J1272" s="134"/>
      <c r="K1272" s="134"/>
      <c r="L1272" s="134"/>
      <c r="M1272" s="134"/>
      <c r="N1272" s="286"/>
      <c r="O1272" s="286"/>
      <c r="P1272" s="125"/>
      <c r="Q1272" s="125"/>
      <c r="R1272" s="125"/>
      <c r="S1272" s="125"/>
      <c r="T1272" s="125"/>
      <c r="U1272" s="297"/>
      <c r="V1272" s="253">
        <f t="shared" si="27"/>
        <v>0</v>
      </c>
      <c r="W1272" s="348" t="str">
        <f>IF(板块成分!B1274="","",板块成分!B1274)</f>
        <v>1689.HK</v>
      </c>
      <c r="X1272" s="270" t="str">
        <f>[1]!s_info_name(W1272)</f>
        <v>华禧控股</v>
      </c>
      <c r="Y1272" s="335" t="str">
        <f>IF($Y$3="申万一级行业",[1]!s_info_industry_sw_2021(W1272,公司分析!D$5,1),IF($Y$3="申万二级行业",[1]!s_info_industry_sw_2021(W1272,公司分析!D$5,2),IF($Y$3="申万三级行业",[1]!s_info_industry_sw_2021(W1272,公司分析!D$5,3),IF($Y$3="wind一级行业",[1]!s_info_industry_gics(W1272,1),IF($Y$3="wind二级行业",[1]!s_info_industry_gics(W1272,2),IF($Y$3="wind三级行业",[1]!s_info_industry_gics(W1272,3),IF($Y$3="wind四级行业",[1]!s_info_industry_gics(W1272,4),IF($Y$3="证监会门类行业",[1]!s_info_industry_csrc12_n(W1272,公司分析!D$5,1),""))))))))</f>
        <v>纸包装</v>
      </c>
      <c r="Z1272" s="298" t="str">
        <f>IF(Y1272=行业比较!$E$6,ROW(),"")</f>
        <v/>
      </c>
      <c r="AA1272" s="125"/>
      <c r="AB1272" s="125"/>
      <c r="AC1272" s="125"/>
      <c r="AD1272" s="125"/>
      <c r="AE1272" s="125"/>
      <c r="AF1272" s="125"/>
      <c r="AG1272" s="125"/>
      <c r="AH1272" s="125"/>
      <c r="AI1272" s="125"/>
      <c r="AJ1272" s="125"/>
      <c r="AK1272" s="125"/>
      <c r="AL1272" s="125"/>
      <c r="AM1272" s="125"/>
      <c r="AN1272" s="125"/>
      <c r="AO1272" s="125"/>
      <c r="AP1272" s="125"/>
    </row>
    <row r="1273" spans="2:42" x14ac:dyDescent="0.35">
      <c r="B1273" s="125"/>
      <c r="C1273" s="125"/>
      <c r="D1273" s="125"/>
      <c r="E1273" s="125"/>
      <c r="F1273" s="125"/>
      <c r="G1273" s="125"/>
      <c r="H1273" s="125"/>
      <c r="I1273" s="269"/>
      <c r="J1273" s="134"/>
      <c r="K1273" s="134"/>
      <c r="L1273" s="134"/>
      <c r="M1273" s="134"/>
      <c r="N1273" s="286"/>
      <c r="O1273" s="286"/>
      <c r="P1273" s="125"/>
      <c r="Q1273" s="125"/>
      <c r="R1273" s="125"/>
      <c r="S1273" s="125"/>
      <c r="T1273" s="125"/>
      <c r="U1273" s="297"/>
      <c r="V1273" s="253">
        <f t="shared" si="27"/>
        <v>0</v>
      </c>
      <c r="W1273" s="348" t="str">
        <f>IF(板块成分!B1275="","",板块成分!B1275)</f>
        <v>1690.HK</v>
      </c>
      <c r="X1273" s="270" t="str">
        <f>[1]!s_info_name(W1273)</f>
        <v>立基工程控股</v>
      </c>
      <c r="Y1273" s="335" t="str">
        <f>IF($Y$3="申万一级行业",[1]!s_info_industry_sw_2021(W1273,公司分析!D$5,1),IF($Y$3="申万二级行业",[1]!s_info_industry_sw_2021(W1273,公司分析!D$5,2),IF($Y$3="申万三级行业",[1]!s_info_industry_sw_2021(W1273,公司分析!D$5,3),IF($Y$3="wind一级行业",[1]!s_info_industry_gics(W1273,1),IF($Y$3="wind二级行业",[1]!s_info_industry_gics(W1273,2),IF($Y$3="wind三级行业",[1]!s_info_industry_gics(W1273,3),IF($Y$3="wind四级行业",[1]!s_info_industry_gics(W1273,4),IF($Y$3="证监会门类行业",[1]!s_info_industry_csrc12_n(W1273,公司分析!D$5,1),""))))))))</f>
        <v>建筑与工程</v>
      </c>
      <c r="Z1273" s="298" t="str">
        <f>IF(Y1273=行业比较!$E$6,ROW(),"")</f>
        <v/>
      </c>
      <c r="AA1273" s="125"/>
      <c r="AB1273" s="125"/>
      <c r="AC1273" s="125"/>
      <c r="AD1273" s="125"/>
      <c r="AE1273" s="125"/>
      <c r="AF1273" s="125"/>
      <c r="AG1273" s="125"/>
      <c r="AH1273" s="125"/>
      <c r="AI1273" s="125"/>
      <c r="AJ1273" s="125"/>
      <c r="AK1273" s="125"/>
      <c r="AL1273" s="125"/>
      <c r="AM1273" s="125"/>
      <c r="AN1273" s="125"/>
      <c r="AO1273" s="125"/>
      <c r="AP1273" s="125"/>
    </row>
    <row r="1274" spans="2:42" x14ac:dyDescent="0.35">
      <c r="B1274" s="125"/>
      <c r="C1274" s="125"/>
      <c r="D1274" s="125"/>
      <c r="E1274" s="125"/>
      <c r="F1274" s="125"/>
      <c r="G1274" s="125"/>
      <c r="H1274" s="125"/>
      <c r="I1274" s="269"/>
      <c r="J1274" s="134"/>
      <c r="K1274" s="134"/>
      <c r="L1274" s="134"/>
      <c r="M1274" s="134"/>
      <c r="N1274" s="286"/>
      <c r="O1274" s="286"/>
      <c r="P1274" s="125"/>
      <c r="Q1274" s="125"/>
      <c r="R1274" s="125"/>
      <c r="S1274" s="125"/>
      <c r="T1274" s="125"/>
      <c r="U1274" s="297"/>
      <c r="V1274" s="253">
        <f t="shared" si="27"/>
        <v>0</v>
      </c>
      <c r="W1274" s="348" t="str">
        <f>IF(板块成分!B1276="","",板块成分!B1276)</f>
        <v>1691.HK</v>
      </c>
      <c r="X1274" s="270" t="str">
        <f>[1]!s_info_name(W1274)</f>
        <v>JS环球生活</v>
      </c>
      <c r="Y1274" s="335" t="str">
        <f>IF($Y$3="申万一级行业",[1]!s_info_industry_sw_2021(W1274,公司分析!D$5,1),IF($Y$3="申万二级行业",[1]!s_info_industry_sw_2021(W1274,公司分析!D$5,2),IF($Y$3="申万三级行业",[1]!s_info_industry_sw_2021(W1274,公司分析!D$5,3),IF($Y$3="wind一级行业",[1]!s_info_industry_gics(W1274,1),IF($Y$3="wind二级行业",[1]!s_info_industry_gics(W1274,2),IF($Y$3="wind三级行业",[1]!s_info_industry_gics(W1274,3),IF($Y$3="wind四级行业",[1]!s_info_industry_gics(W1274,4),IF($Y$3="证监会门类行业",[1]!s_info_industry_csrc12_n(W1274,公司分析!D$5,1),""))))))))</f>
        <v>消费电子产品</v>
      </c>
      <c r="Z1274" s="298" t="str">
        <f>IF(Y1274=行业比较!$E$6,ROW(),"")</f>
        <v/>
      </c>
      <c r="AA1274" s="125"/>
      <c r="AB1274" s="125"/>
      <c r="AC1274" s="125"/>
      <c r="AD1274" s="125"/>
      <c r="AE1274" s="125"/>
      <c r="AF1274" s="125"/>
      <c r="AG1274" s="125"/>
      <c r="AH1274" s="125"/>
      <c r="AI1274" s="125"/>
      <c r="AJ1274" s="125"/>
      <c r="AK1274" s="125"/>
      <c r="AL1274" s="125"/>
      <c r="AM1274" s="125"/>
      <c r="AN1274" s="125"/>
      <c r="AO1274" s="125"/>
      <c r="AP1274" s="125"/>
    </row>
    <row r="1275" spans="2:42" x14ac:dyDescent="0.35">
      <c r="B1275" s="125"/>
      <c r="C1275" s="125"/>
      <c r="D1275" s="125"/>
      <c r="E1275" s="125"/>
      <c r="F1275" s="125"/>
      <c r="G1275" s="125"/>
      <c r="H1275" s="125"/>
      <c r="I1275" s="269"/>
      <c r="J1275" s="134"/>
      <c r="K1275" s="134"/>
      <c r="L1275" s="134"/>
      <c r="M1275" s="134"/>
      <c r="N1275" s="286"/>
      <c r="O1275" s="286"/>
      <c r="P1275" s="125"/>
      <c r="Q1275" s="125"/>
      <c r="R1275" s="125"/>
      <c r="S1275" s="125"/>
      <c r="T1275" s="125"/>
      <c r="U1275" s="297"/>
      <c r="V1275" s="253">
        <f t="shared" si="27"/>
        <v>0</v>
      </c>
      <c r="W1275" s="348" t="str">
        <f>IF(板块成分!B1277="","",板块成分!B1277)</f>
        <v>1692.HK</v>
      </c>
      <c r="X1275" s="270" t="str">
        <f>[1]!s_info_name(W1275)</f>
        <v>登辉控股</v>
      </c>
      <c r="Y1275" s="335" t="str">
        <f>IF($Y$3="申万一级行业",[1]!s_info_industry_sw_2021(W1275,公司分析!D$5,1),IF($Y$3="申万二级行业",[1]!s_info_industry_sw_2021(W1275,公司分析!D$5,2),IF($Y$3="申万三级行业",[1]!s_info_industry_sw_2021(W1275,公司分析!D$5,3),IF($Y$3="wind一级行业",[1]!s_info_industry_gics(W1275,1),IF($Y$3="wind二级行业",[1]!s_info_industry_gics(W1275,2),IF($Y$3="wind三级行业",[1]!s_info_industry_gics(W1275,3),IF($Y$3="wind四级行业",[1]!s_info_industry_gics(W1275,4),IF($Y$3="证监会门类行业",[1]!s_info_industry_csrc12_n(W1275,公司分析!D$5,1),""))))))))</f>
        <v>家用电器</v>
      </c>
      <c r="Z1275" s="298" t="str">
        <f>IF(Y1275=行业比较!$E$6,ROW(),"")</f>
        <v/>
      </c>
      <c r="AA1275" s="125"/>
      <c r="AB1275" s="125"/>
      <c r="AC1275" s="125"/>
      <c r="AD1275" s="125"/>
      <c r="AE1275" s="125"/>
      <c r="AF1275" s="125"/>
      <c r="AG1275" s="125"/>
      <c r="AH1275" s="125"/>
      <c r="AI1275" s="125"/>
      <c r="AJ1275" s="125"/>
      <c r="AK1275" s="125"/>
      <c r="AL1275" s="125"/>
      <c r="AM1275" s="125"/>
      <c r="AN1275" s="125"/>
      <c r="AO1275" s="125"/>
      <c r="AP1275" s="125"/>
    </row>
    <row r="1276" spans="2:42" x14ac:dyDescent="0.35">
      <c r="B1276" s="125"/>
      <c r="C1276" s="125"/>
      <c r="D1276" s="125"/>
      <c r="E1276" s="125"/>
      <c r="F1276" s="125"/>
      <c r="G1276" s="125"/>
      <c r="H1276" s="125"/>
      <c r="I1276" s="269"/>
      <c r="J1276" s="134"/>
      <c r="K1276" s="134"/>
      <c r="L1276" s="134"/>
      <c r="M1276" s="134"/>
      <c r="N1276" s="286"/>
      <c r="O1276" s="286"/>
      <c r="P1276" s="125"/>
      <c r="Q1276" s="125"/>
      <c r="R1276" s="125"/>
      <c r="S1276" s="125"/>
      <c r="T1276" s="125"/>
      <c r="U1276" s="297"/>
      <c r="V1276" s="253">
        <f t="shared" si="27"/>
        <v>0</v>
      </c>
      <c r="W1276" s="348" t="str">
        <f>IF(板块成分!B1278="","",板块成分!B1278)</f>
        <v>1693.HK</v>
      </c>
      <c r="X1276" s="270" t="str">
        <f>[1]!s_info_name(W1276)</f>
        <v>璋利国际</v>
      </c>
      <c r="Y1276" s="335" t="str">
        <f>IF($Y$3="申万一级行业",[1]!s_info_industry_sw_2021(W1276,公司分析!D$5,1),IF($Y$3="申万二级行业",[1]!s_info_industry_sw_2021(W1276,公司分析!D$5,2),IF($Y$3="申万三级行业",[1]!s_info_industry_sw_2021(W1276,公司分析!D$5,3),IF($Y$3="wind一级行业",[1]!s_info_industry_gics(W1276,1),IF($Y$3="wind二级行业",[1]!s_info_industry_gics(W1276,2),IF($Y$3="wind三级行业",[1]!s_info_industry_gics(W1276,3),IF($Y$3="wind四级行业",[1]!s_info_industry_gics(W1276,4),IF($Y$3="证监会门类行业",[1]!s_info_industry_csrc12_n(W1276,公司分析!D$5,1),""))))))))</f>
        <v>建筑与工程</v>
      </c>
      <c r="Z1276" s="298" t="str">
        <f>IF(Y1276=行业比较!$E$6,ROW(),"")</f>
        <v/>
      </c>
      <c r="AA1276" s="125"/>
      <c r="AB1276" s="125"/>
      <c r="AC1276" s="125"/>
      <c r="AD1276" s="125"/>
      <c r="AE1276" s="125"/>
      <c r="AF1276" s="125"/>
      <c r="AG1276" s="125"/>
      <c r="AH1276" s="125"/>
      <c r="AI1276" s="125"/>
      <c r="AJ1276" s="125"/>
      <c r="AK1276" s="125"/>
      <c r="AL1276" s="125"/>
      <c r="AM1276" s="125"/>
      <c r="AN1276" s="125"/>
      <c r="AO1276" s="125"/>
      <c r="AP1276" s="125"/>
    </row>
    <row r="1277" spans="2:42" x14ac:dyDescent="0.35">
      <c r="B1277" s="125"/>
      <c r="C1277" s="125"/>
      <c r="D1277" s="125"/>
      <c r="E1277" s="125"/>
      <c r="F1277" s="125"/>
      <c r="G1277" s="125"/>
      <c r="H1277" s="125"/>
      <c r="I1277" s="269"/>
      <c r="J1277" s="134"/>
      <c r="K1277" s="134"/>
      <c r="L1277" s="134"/>
      <c r="M1277" s="134"/>
      <c r="N1277" s="286"/>
      <c r="O1277" s="286"/>
      <c r="P1277" s="125"/>
      <c r="Q1277" s="125"/>
      <c r="R1277" s="125"/>
      <c r="S1277" s="125"/>
      <c r="T1277" s="125"/>
      <c r="U1277" s="297"/>
      <c r="V1277" s="253">
        <f t="shared" si="27"/>
        <v>0</v>
      </c>
      <c r="W1277" s="348" t="str">
        <f>IF(板块成分!B1279="","",板块成分!B1279)</f>
        <v>1695.HK</v>
      </c>
      <c r="X1277" s="270" t="str">
        <f>[1]!s_info_name(W1277)</f>
        <v>椰丰集团</v>
      </c>
      <c r="Y1277" s="335" t="str">
        <f>IF($Y$3="申万一级行业",[1]!s_info_industry_sw_2021(W1277,公司分析!D$5,1),IF($Y$3="申万二级行业",[1]!s_info_industry_sw_2021(W1277,公司分析!D$5,2),IF($Y$3="申万三级行业",[1]!s_info_industry_sw_2021(W1277,公司分析!D$5,3),IF($Y$3="wind一级行业",[1]!s_info_industry_gics(W1277,1),IF($Y$3="wind二级行业",[1]!s_info_industry_gics(W1277,2),IF($Y$3="wind三级行业",[1]!s_info_industry_gics(W1277,3),IF($Y$3="wind四级行业",[1]!s_info_industry_gics(W1277,4),IF($Y$3="证监会门类行业",[1]!s_info_industry_csrc12_n(W1277,公司分析!D$5,1),""))))))))</f>
        <v>食品加工与肉类</v>
      </c>
      <c r="Z1277" s="298" t="str">
        <f>IF(Y1277=行业比较!$E$6,ROW(),"")</f>
        <v/>
      </c>
      <c r="AA1277" s="125"/>
      <c r="AB1277" s="125"/>
      <c r="AC1277" s="125"/>
      <c r="AD1277" s="125"/>
      <c r="AE1277" s="125"/>
      <c r="AF1277" s="125"/>
      <c r="AG1277" s="125"/>
      <c r="AH1277" s="125"/>
      <c r="AI1277" s="125"/>
      <c r="AJ1277" s="125"/>
      <c r="AK1277" s="125"/>
      <c r="AL1277" s="125"/>
      <c r="AM1277" s="125"/>
      <c r="AN1277" s="125"/>
      <c r="AO1277" s="125"/>
      <c r="AP1277" s="125"/>
    </row>
    <row r="1278" spans="2:42" x14ac:dyDescent="0.35">
      <c r="B1278" s="125"/>
      <c r="C1278" s="125"/>
      <c r="D1278" s="125"/>
      <c r="E1278" s="125"/>
      <c r="F1278" s="125"/>
      <c r="G1278" s="125"/>
      <c r="H1278" s="125"/>
      <c r="I1278" s="269"/>
      <c r="J1278" s="134"/>
      <c r="K1278" s="134"/>
      <c r="L1278" s="134"/>
      <c r="M1278" s="134"/>
      <c r="N1278" s="286"/>
      <c r="O1278" s="286"/>
      <c r="P1278" s="125"/>
      <c r="Q1278" s="125"/>
      <c r="R1278" s="125"/>
      <c r="S1278" s="125"/>
      <c r="T1278" s="125"/>
      <c r="U1278" s="297"/>
      <c r="V1278" s="253">
        <f t="shared" si="27"/>
        <v>0</v>
      </c>
      <c r="W1278" s="348" t="str">
        <f>IF(板块成分!B1280="","",板块成分!B1280)</f>
        <v>1696.HK</v>
      </c>
      <c r="X1278" s="270" t="str">
        <f>[1]!s_info_name(W1278)</f>
        <v>复锐医疗科技</v>
      </c>
      <c r="Y1278" s="335" t="str">
        <f>IF($Y$3="申万一级行业",[1]!s_info_industry_sw_2021(W1278,公司分析!D$5,1),IF($Y$3="申万二级行业",[1]!s_info_industry_sw_2021(W1278,公司分析!D$5,2),IF($Y$3="申万三级行业",[1]!s_info_industry_sw_2021(W1278,公司分析!D$5,3),IF($Y$3="wind一级行业",[1]!s_info_industry_gics(W1278,1),IF($Y$3="wind二级行业",[1]!s_info_industry_gics(W1278,2),IF($Y$3="wind三级行业",[1]!s_info_industry_gics(W1278,3),IF($Y$3="wind四级行业",[1]!s_info_industry_gics(W1278,4),IF($Y$3="证监会门类行业",[1]!s_info_industry_csrc12_n(W1278,公司分析!D$5,1),""))))))))</f>
        <v>医疗保健设备</v>
      </c>
      <c r="Z1278" s="298" t="str">
        <f>IF(Y1278=行业比较!$E$6,ROW(),"")</f>
        <v/>
      </c>
      <c r="AA1278" s="125"/>
      <c r="AB1278" s="125"/>
      <c r="AC1278" s="125"/>
      <c r="AD1278" s="125"/>
      <c r="AE1278" s="125"/>
      <c r="AF1278" s="125"/>
      <c r="AG1278" s="125"/>
      <c r="AH1278" s="125"/>
      <c r="AI1278" s="125"/>
      <c r="AJ1278" s="125"/>
      <c r="AK1278" s="125"/>
      <c r="AL1278" s="125"/>
      <c r="AM1278" s="125"/>
      <c r="AN1278" s="125"/>
      <c r="AO1278" s="125"/>
      <c r="AP1278" s="125"/>
    </row>
    <row r="1279" spans="2:42" x14ac:dyDescent="0.35">
      <c r="B1279" s="125"/>
      <c r="C1279" s="125"/>
      <c r="D1279" s="125"/>
      <c r="E1279" s="125"/>
      <c r="F1279" s="125"/>
      <c r="G1279" s="125"/>
      <c r="H1279" s="125"/>
      <c r="I1279" s="269"/>
      <c r="J1279" s="134"/>
      <c r="K1279" s="134"/>
      <c r="L1279" s="134"/>
      <c r="M1279" s="134"/>
      <c r="N1279" s="286"/>
      <c r="O1279" s="286"/>
      <c r="P1279" s="125"/>
      <c r="Q1279" s="125"/>
      <c r="R1279" s="125"/>
      <c r="S1279" s="125"/>
      <c r="T1279" s="125"/>
      <c r="U1279" s="297"/>
      <c r="V1279" s="253">
        <f t="shared" si="27"/>
        <v>0</v>
      </c>
      <c r="W1279" s="348" t="str">
        <f>IF(板块成分!B1281="","",板块成分!B1281)</f>
        <v>1697.HK</v>
      </c>
      <c r="X1279" s="270" t="str">
        <f>[1]!s_info_name(W1279)</f>
        <v>山东国信</v>
      </c>
      <c r="Y1279" s="335" t="str">
        <f>IF($Y$3="申万一级行业",[1]!s_info_industry_sw_2021(W1279,公司分析!D$5,1),IF($Y$3="申万二级行业",[1]!s_info_industry_sw_2021(W1279,公司分析!D$5,2),IF($Y$3="申万三级行业",[1]!s_info_industry_sw_2021(W1279,公司分析!D$5,3),IF($Y$3="wind一级行业",[1]!s_info_industry_gics(W1279,1),IF($Y$3="wind二级行业",[1]!s_info_industry_gics(W1279,2),IF($Y$3="wind三级行业",[1]!s_info_industry_gics(W1279,3),IF($Y$3="wind四级行业",[1]!s_info_industry_gics(W1279,4),IF($Y$3="证监会门类行业",[1]!s_info_industry_csrc12_n(W1279,公司分析!D$5,1),""))))))))</f>
        <v>资产管理与托管银行</v>
      </c>
      <c r="Z1279" s="298" t="str">
        <f>IF(Y1279=行业比较!$E$6,ROW(),"")</f>
        <v/>
      </c>
      <c r="AA1279" s="125"/>
      <c r="AB1279" s="125"/>
      <c r="AC1279" s="125"/>
      <c r="AD1279" s="125"/>
      <c r="AE1279" s="125"/>
      <c r="AF1279" s="125"/>
      <c r="AG1279" s="125"/>
      <c r="AH1279" s="125"/>
      <c r="AI1279" s="125"/>
      <c r="AJ1279" s="125"/>
      <c r="AK1279" s="125"/>
      <c r="AL1279" s="125"/>
      <c r="AM1279" s="125"/>
      <c r="AN1279" s="125"/>
      <c r="AO1279" s="125"/>
      <c r="AP1279" s="125"/>
    </row>
    <row r="1280" spans="2:42" x14ac:dyDescent="0.35">
      <c r="B1280" s="125"/>
      <c r="C1280" s="125"/>
      <c r="D1280" s="125"/>
      <c r="E1280" s="125"/>
      <c r="F1280" s="125"/>
      <c r="G1280" s="125"/>
      <c r="H1280" s="125"/>
      <c r="I1280" s="269"/>
      <c r="J1280" s="134"/>
      <c r="K1280" s="134"/>
      <c r="L1280" s="134"/>
      <c r="M1280" s="134"/>
      <c r="N1280" s="286"/>
      <c r="O1280" s="286"/>
      <c r="P1280" s="125"/>
      <c r="Q1280" s="125"/>
      <c r="R1280" s="125"/>
      <c r="S1280" s="125"/>
      <c r="T1280" s="125"/>
      <c r="U1280" s="297"/>
      <c r="V1280" s="253">
        <f t="shared" si="27"/>
        <v>0</v>
      </c>
      <c r="W1280" s="348" t="str">
        <f>IF(板块成分!B1282="","",板块成分!B1282)</f>
        <v>1698.HK</v>
      </c>
      <c r="X1280" s="270" t="str">
        <f>[1]!s_info_name(W1280)</f>
        <v>腾讯音乐-SW</v>
      </c>
      <c r="Y1280" s="335" t="str">
        <f>IF($Y$3="申万一级行业",[1]!s_info_industry_sw_2021(W1280,公司分析!D$5,1),IF($Y$3="申万二级行业",[1]!s_info_industry_sw_2021(W1280,公司分析!D$5,2),IF($Y$3="申万三级行业",[1]!s_info_industry_sw_2021(W1280,公司分析!D$5,3),IF($Y$3="wind一级行业",[1]!s_info_industry_gics(W1280,1),IF($Y$3="wind二级行业",[1]!s_info_industry_gics(W1280,2),IF($Y$3="wind三级行业",[1]!s_info_industry_gics(W1280,3),IF($Y$3="wind四级行业",[1]!s_info_industry_gics(W1280,4),IF($Y$3="证监会门类行业",[1]!s_info_industry_csrc12_n(W1280,公司分析!D$5,1),""))))))))</f>
        <v>电影与娱乐</v>
      </c>
      <c r="Z1280" s="298" t="str">
        <f>IF(Y1280=行业比较!$E$6,ROW(),"")</f>
        <v/>
      </c>
      <c r="AA1280" s="125"/>
      <c r="AB1280" s="125"/>
      <c r="AC1280" s="125"/>
      <c r="AD1280" s="125"/>
      <c r="AE1280" s="125"/>
      <c r="AF1280" s="125"/>
      <c r="AG1280" s="125"/>
      <c r="AH1280" s="125"/>
      <c r="AI1280" s="125"/>
      <c r="AJ1280" s="125"/>
      <c r="AK1280" s="125"/>
      <c r="AL1280" s="125"/>
      <c r="AM1280" s="125"/>
      <c r="AN1280" s="125"/>
      <c r="AO1280" s="125"/>
      <c r="AP1280" s="125"/>
    </row>
    <row r="1281" spans="2:42" x14ac:dyDescent="0.35">
      <c r="B1281" s="125"/>
      <c r="C1281" s="125"/>
      <c r="D1281" s="125"/>
      <c r="E1281" s="125"/>
      <c r="F1281" s="125"/>
      <c r="G1281" s="125"/>
      <c r="H1281" s="125"/>
      <c r="I1281" s="269"/>
      <c r="J1281" s="134"/>
      <c r="K1281" s="134"/>
      <c r="L1281" s="134"/>
      <c r="M1281" s="134"/>
      <c r="N1281" s="286"/>
      <c r="O1281" s="286"/>
      <c r="P1281" s="125"/>
      <c r="Q1281" s="125"/>
      <c r="R1281" s="125"/>
      <c r="S1281" s="125"/>
      <c r="T1281" s="125"/>
      <c r="U1281" s="297"/>
      <c r="V1281" s="253">
        <f t="shared" si="27"/>
        <v>0</v>
      </c>
      <c r="W1281" s="348" t="str">
        <f>IF(板块成分!B1283="","",板块成分!B1283)</f>
        <v>1699.HK</v>
      </c>
      <c r="X1281" s="270" t="str">
        <f>[1]!s_info_name(W1281)</f>
        <v>普甜食品</v>
      </c>
      <c r="Y1281" s="335" t="str">
        <f>IF($Y$3="申万一级行业",[1]!s_info_industry_sw_2021(W1281,公司分析!D$5,1),IF($Y$3="申万二级行业",[1]!s_info_industry_sw_2021(W1281,公司分析!D$5,2),IF($Y$3="申万三级行业",[1]!s_info_industry_sw_2021(W1281,公司分析!D$5,3),IF($Y$3="wind一级行业",[1]!s_info_industry_gics(W1281,1),IF($Y$3="wind二级行业",[1]!s_info_industry_gics(W1281,2),IF($Y$3="wind三级行业",[1]!s_info_industry_gics(W1281,3),IF($Y$3="wind四级行业",[1]!s_info_industry_gics(W1281,4),IF($Y$3="证监会门类行业",[1]!s_info_industry_csrc12_n(W1281,公司分析!D$5,1),""))))))))</f>
        <v>食品加工与肉类</v>
      </c>
      <c r="Z1281" s="298" t="str">
        <f>IF(Y1281=行业比较!$E$6,ROW(),"")</f>
        <v/>
      </c>
      <c r="AA1281" s="125"/>
      <c r="AB1281" s="125"/>
      <c r="AC1281" s="125"/>
      <c r="AD1281" s="125"/>
      <c r="AE1281" s="125"/>
      <c r="AF1281" s="125"/>
      <c r="AG1281" s="125"/>
      <c r="AH1281" s="125"/>
      <c r="AI1281" s="125"/>
      <c r="AJ1281" s="125"/>
      <c r="AK1281" s="125"/>
      <c r="AL1281" s="125"/>
      <c r="AM1281" s="125"/>
      <c r="AN1281" s="125"/>
      <c r="AO1281" s="125"/>
      <c r="AP1281" s="125"/>
    </row>
    <row r="1282" spans="2:42" x14ac:dyDescent="0.35">
      <c r="B1282" s="125"/>
      <c r="C1282" s="125"/>
      <c r="D1282" s="125"/>
      <c r="E1282" s="125"/>
      <c r="F1282" s="125"/>
      <c r="G1282" s="125"/>
      <c r="H1282" s="125"/>
      <c r="I1282" s="269"/>
      <c r="J1282" s="134"/>
      <c r="K1282" s="134"/>
      <c r="L1282" s="134"/>
      <c r="M1282" s="134"/>
      <c r="N1282" s="286"/>
      <c r="O1282" s="286"/>
      <c r="P1282" s="125"/>
      <c r="Q1282" s="125"/>
      <c r="R1282" s="125"/>
      <c r="S1282" s="125"/>
      <c r="T1282" s="125"/>
      <c r="U1282" s="297"/>
      <c r="V1282" s="253">
        <f t="shared" si="27"/>
        <v>0</v>
      </c>
      <c r="W1282" s="348" t="str">
        <f>IF(板块成分!B1284="","",板块成分!B1284)</f>
        <v>1701.HK</v>
      </c>
      <c r="X1282" s="270" t="str">
        <f>[1]!s_info_name(W1282)</f>
        <v>途屹控股</v>
      </c>
      <c r="Y1282" s="335" t="str">
        <f>IF($Y$3="申万一级行业",[1]!s_info_industry_sw_2021(W1282,公司分析!D$5,1),IF($Y$3="申万二级行业",[1]!s_info_industry_sw_2021(W1282,公司分析!D$5,2),IF($Y$3="申万三级行业",[1]!s_info_industry_sw_2021(W1282,公司分析!D$5,3),IF($Y$3="wind一级行业",[1]!s_info_industry_gics(W1282,1),IF($Y$3="wind二级行业",[1]!s_info_industry_gics(W1282,2),IF($Y$3="wind三级行业",[1]!s_info_industry_gics(W1282,3),IF($Y$3="wind四级行业",[1]!s_info_industry_gics(W1282,4),IF($Y$3="证监会门类行业",[1]!s_info_industry_csrc12_n(W1282,公司分析!D$5,1),""))))))))</f>
        <v>酒店、度假村与豪华游轮</v>
      </c>
      <c r="Z1282" s="298" t="str">
        <f>IF(Y1282=行业比较!$E$6,ROW(),"")</f>
        <v/>
      </c>
      <c r="AA1282" s="125"/>
      <c r="AB1282" s="125"/>
      <c r="AC1282" s="125"/>
      <c r="AD1282" s="125"/>
      <c r="AE1282" s="125"/>
      <c r="AF1282" s="125"/>
      <c r="AG1282" s="125"/>
      <c r="AH1282" s="125"/>
      <c r="AI1282" s="125"/>
      <c r="AJ1282" s="125"/>
      <c r="AK1282" s="125"/>
      <c r="AL1282" s="125"/>
      <c r="AM1282" s="125"/>
      <c r="AN1282" s="125"/>
      <c r="AO1282" s="125"/>
      <c r="AP1282" s="125"/>
    </row>
    <row r="1283" spans="2:42" x14ac:dyDescent="0.35">
      <c r="B1283" s="125"/>
      <c r="C1283" s="125"/>
      <c r="D1283" s="125"/>
      <c r="E1283" s="125"/>
      <c r="F1283" s="125"/>
      <c r="G1283" s="125"/>
      <c r="H1283" s="125"/>
      <c r="I1283" s="269"/>
      <c r="J1283" s="134"/>
      <c r="K1283" s="134"/>
      <c r="L1283" s="134"/>
      <c r="M1283" s="134"/>
      <c r="N1283" s="286"/>
      <c r="O1283" s="286"/>
      <c r="P1283" s="125"/>
      <c r="Q1283" s="125"/>
      <c r="R1283" s="125"/>
      <c r="S1283" s="125"/>
      <c r="T1283" s="125"/>
      <c r="U1283" s="297"/>
      <c r="V1283" s="253">
        <f t="shared" si="27"/>
        <v>0</v>
      </c>
      <c r="W1283" s="348" t="str">
        <f>IF(板块成分!B1285="","",板块成分!B1285)</f>
        <v>1702.HK</v>
      </c>
      <c r="X1283" s="270" t="str">
        <f>[1]!s_info_name(W1283)</f>
        <v>东光化工</v>
      </c>
      <c r="Y1283" s="335" t="str">
        <f>IF($Y$3="申万一级行业",[1]!s_info_industry_sw_2021(W1283,公司分析!D$5,1),IF($Y$3="申万二级行业",[1]!s_info_industry_sw_2021(W1283,公司分析!D$5,2),IF($Y$3="申万三级行业",[1]!s_info_industry_sw_2021(W1283,公司分析!D$5,3),IF($Y$3="wind一级行业",[1]!s_info_industry_gics(W1283,1),IF($Y$3="wind二级行业",[1]!s_info_industry_gics(W1283,2),IF($Y$3="wind三级行业",[1]!s_info_industry_gics(W1283,3),IF($Y$3="wind四级行业",[1]!s_info_industry_gics(W1283,4),IF($Y$3="证监会门类行业",[1]!s_info_industry_csrc12_n(W1283,公司分析!D$5,1),""))))))))</f>
        <v>化肥与农用化工</v>
      </c>
      <c r="Z1283" s="298" t="str">
        <f>IF(Y1283=行业比较!$E$6,ROW(),"")</f>
        <v/>
      </c>
      <c r="AA1283" s="125"/>
      <c r="AB1283" s="125"/>
      <c r="AC1283" s="125"/>
      <c r="AD1283" s="125"/>
      <c r="AE1283" s="125"/>
      <c r="AF1283" s="125"/>
      <c r="AG1283" s="125"/>
      <c r="AH1283" s="125"/>
      <c r="AI1283" s="125"/>
      <c r="AJ1283" s="125"/>
      <c r="AK1283" s="125"/>
      <c r="AL1283" s="125"/>
      <c r="AM1283" s="125"/>
      <c r="AN1283" s="125"/>
      <c r="AO1283" s="125"/>
      <c r="AP1283" s="125"/>
    </row>
    <row r="1284" spans="2:42" x14ac:dyDescent="0.35">
      <c r="B1284" s="125"/>
      <c r="C1284" s="125"/>
      <c r="D1284" s="125"/>
      <c r="E1284" s="125"/>
      <c r="F1284" s="125"/>
      <c r="G1284" s="125"/>
      <c r="H1284" s="125"/>
      <c r="I1284" s="269"/>
      <c r="J1284" s="134"/>
      <c r="K1284" s="134"/>
      <c r="L1284" s="134"/>
      <c r="M1284" s="134"/>
      <c r="N1284" s="286"/>
      <c r="O1284" s="286"/>
      <c r="P1284" s="125"/>
      <c r="Q1284" s="125"/>
      <c r="R1284" s="125"/>
      <c r="S1284" s="125"/>
      <c r="T1284" s="125"/>
      <c r="U1284" s="297"/>
      <c r="V1284" s="253">
        <f t="shared" si="27"/>
        <v>0</v>
      </c>
      <c r="W1284" s="348" t="str">
        <f>IF(板块成分!B1286="","",板块成分!B1286)</f>
        <v>1703.HK</v>
      </c>
      <c r="X1284" s="270" t="str">
        <f>[1]!s_info_name(W1284)</f>
        <v>维力生活科技</v>
      </c>
      <c r="Y1284" s="335" t="str">
        <f>IF($Y$3="申万一级行业",[1]!s_info_industry_sw_2021(W1284,公司分析!D$5,1),IF($Y$3="申万二级行业",[1]!s_info_industry_sw_2021(W1284,公司分析!D$5,2),IF($Y$3="申万三级行业",[1]!s_info_industry_sw_2021(W1284,公司分析!D$5,3),IF($Y$3="wind一级行业",[1]!s_info_industry_gics(W1284,1),IF($Y$3="wind二级行业",[1]!s_info_industry_gics(W1284,2),IF($Y$3="wind三级行业",[1]!s_info_industry_gics(W1284,3),IF($Y$3="wind四级行业",[1]!s_info_industry_gics(W1284,4),IF($Y$3="证监会门类行业",[1]!s_info_industry_csrc12_n(W1284,公司分析!D$5,1),""))))))))</f>
        <v>餐馆</v>
      </c>
      <c r="Z1284" s="298" t="str">
        <f>IF(Y1284=行业比较!$E$6,ROW(),"")</f>
        <v/>
      </c>
      <c r="AA1284" s="125"/>
      <c r="AB1284" s="125"/>
      <c r="AC1284" s="125"/>
      <c r="AD1284" s="125"/>
      <c r="AE1284" s="125"/>
      <c r="AF1284" s="125"/>
      <c r="AG1284" s="125"/>
      <c r="AH1284" s="125"/>
      <c r="AI1284" s="125"/>
      <c r="AJ1284" s="125"/>
      <c r="AK1284" s="125"/>
      <c r="AL1284" s="125"/>
      <c r="AM1284" s="125"/>
      <c r="AN1284" s="125"/>
      <c r="AO1284" s="125"/>
      <c r="AP1284" s="125"/>
    </row>
    <row r="1285" spans="2:42" x14ac:dyDescent="0.35">
      <c r="B1285" s="125"/>
      <c r="C1285" s="125"/>
      <c r="D1285" s="125"/>
      <c r="E1285" s="125"/>
      <c r="F1285" s="125"/>
      <c r="G1285" s="125"/>
      <c r="H1285" s="125"/>
      <c r="I1285" s="269"/>
      <c r="J1285" s="134"/>
      <c r="K1285" s="134"/>
      <c r="L1285" s="134"/>
      <c r="M1285" s="134"/>
      <c r="N1285" s="286"/>
      <c r="O1285" s="286"/>
      <c r="P1285" s="125"/>
      <c r="Q1285" s="125"/>
      <c r="R1285" s="125"/>
      <c r="S1285" s="125"/>
      <c r="T1285" s="125"/>
      <c r="U1285" s="297"/>
      <c r="V1285" s="253">
        <f t="shared" ref="V1285:V1348" si="28">IF(Z1285="",0,RANK(Z1285,Z:Z,1))</f>
        <v>0</v>
      </c>
      <c r="W1285" s="348" t="str">
        <f>IF(板块成分!B1287="","",板块成分!B1287)</f>
        <v>1705.HK</v>
      </c>
      <c r="X1285" s="270" t="str">
        <f>[1]!s_info_name(W1285)</f>
        <v>宾仕国际</v>
      </c>
      <c r="Y1285" s="335" t="str">
        <f>IF($Y$3="申万一级行业",[1]!s_info_industry_sw_2021(W1285,公司分析!D$5,1),IF($Y$3="申万二级行业",[1]!s_info_industry_sw_2021(W1285,公司分析!D$5,2),IF($Y$3="申万三级行业",[1]!s_info_industry_sw_2021(W1285,公司分析!D$5,3),IF($Y$3="wind一级行业",[1]!s_info_industry_gics(W1285,1),IF($Y$3="wind二级行业",[1]!s_info_industry_gics(W1285,2),IF($Y$3="wind三级行业",[1]!s_info_industry_gics(W1285,3),IF($Y$3="wind四级行业",[1]!s_info_industry_gics(W1285,4),IF($Y$3="证监会门类行业",[1]!s_info_industry_csrc12_n(W1285,公司分析!D$5,1),""))))))))</f>
        <v>食品分销商</v>
      </c>
      <c r="Z1285" s="298" t="str">
        <f>IF(Y1285=行业比较!$E$6,ROW(),"")</f>
        <v/>
      </c>
      <c r="AA1285" s="125"/>
      <c r="AB1285" s="125"/>
      <c r="AC1285" s="125"/>
      <c r="AD1285" s="125"/>
      <c r="AE1285" s="125"/>
      <c r="AF1285" s="125"/>
      <c r="AG1285" s="125"/>
      <c r="AH1285" s="125"/>
      <c r="AI1285" s="125"/>
      <c r="AJ1285" s="125"/>
      <c r="AK1285" s="125"/>
      <c r="AL1285" s="125"/>
      <c r="AM1285" s="125"/>
      <c r="AN1285" s="125"/>
      <c r="AO1285" s="125"/>
      <c r="AP1285" s="125"/>
    </row>
    <row r="1286" spans="2:42" x14ac:dyDescent="0.35">
      <c r="B1286" s="125"/>
      <c r="C1286" s="125"/>
      <c r="D1286" s="125"/>
      <c r="E1286" s="125"/>
      <c r="F1286" s="125"/>
      <c r="G1286" s="125"/>
      <c r="H1286" s="125"/>
      <c r="I1286" s="269"/>
      <c r="J1286" s="134"/>
      <c r="K1286" s="134"/>
      <c r="L1286" s="134"/>
      <c r="M1286" s="134"/>
      <c r="N1286" s="286"/>
      <c r="O1286" s="286"/>
      <c r="P1286" s="125"/>
      <c r="Q1286" s="125"/>
      <c r="R1286" s="125"/>
      <c r="S1286" s="125"/>
      <c r="T1286" s="125"/>
      <c r="U1286" s="297"/>
      <c r="V1286" s="253">
        <f t="shared" si="28"/>
        <v>0</v>
      </c>
      <c r="W1286" s="348" t="str">
        <f>IF(板块成分!B1288="","",板块成分!B1288)</f>
        <v>1706.HK</v>
      </c>
      <c r="X1286" s="270" t="str">
        <f>[1]!s_info_name(W1286)</f>
        <v>双运控股</v>
      </c>
      <c r="Y1286" s="335" t="str">
        <f>IF($Y$3="申万一级行业",[1]!s_info_industry_sw_2021(W1286,公司分析!D$5,1),IF($Y$3="申万二级行业",[1]!s_info_industry_sw_2021(W1286,公司分析!D$5,2),IF($Y$3="申万三级行业",[1]!s_info_industry_sw_2021(W1286,公司分析!D$5,3),IF($Y$3="wind一级行业",[1]!s_info_industry_gics(W1286,1),IF($Y$3="wind二级行业",[1]!s_info_industry_gics(W1286,2),IF($Y$3="wind三级行业",[1]!s_info_industry_gics(W1286,3),IF($Y$3="wind四级行业",[1]!s_info_industry_gics(W1286,4),IF($Y$3="证监会门类行业",[1]!s_info_industry_csrc12_n(W1286,公司分析!D$5,1),""))))))))</f>
        <v>建筑与工程</v>
      </c>
      <c r="Z1286" s="298" t="str">
        <f>IF(Y1286=行业比较!$E$6,ROW(),"")</f>
        <v/>
      </c>
      <c r="AA1286" s="125"/>
      <c r="AB1286" s="125"/>
      <c r="AC1286" s="125"/>
      <c r="AD1286" s="125"/>
      <c r="AE1286" s="125"/>
      <c r="AF1286" s="125"/>
      <c r="AG1286" s="125"/>
      <c r="AH1286" s="125"/>
      <c r="AI1286" s="125"/>
      <c r="AJ1286" s="125"/>
      <c r="AK1286" s="125"/>
      <c r="AL1286" s="125"/>
      <c r="AM1286" s="125"/>
      <c r="AN1286" s="125"/>
      <c r="AO1286" s="125"/>
      <c r="AP1286" s="125"/>
    </row>
    <row r="1287" spans="2:42" x14ac:dyDescent="0.35">
      <c r="B1287" s="125"/>
      <c r="C1287" s="125"/>
      <c r="D1287" s="125"/>
      <c r="E1287" s="125"/>
      <c r="F1287" s="125"/>
      <c r="G1287" s="125"/>
      <c r="H1287" s="125"/>
      <c r="I1287" s="269"/>
      <c r="J1287" s="134"/>
      <c r="K1287" s="134"/>
      <c r="L1287" s="134"/>
      <c r="M1287" s="134"/>
      <c r="N1287" s="286"/>
      <c r="O1287" s="286"/>
      <c r="P1287" s="125"/>
      <c r="Q1287" s="125"/>
      <c r="R1287" s="125"/>
      <c r="S1287" s="125"/>
      <c r="T1287" s="125"/>
      <c r="U1287" s="297"/>
      <c r="V1287" s="253">
        <f t="shared" si="28"/>
        <v>0</v>
      </c>
      <c r="W1287" s="348" t="str">
        <f>IF(板块成分!B1289="","",板块成分!B1289)</f>
        <v>1707.HK</v>
      </c>
      <c r="X1287" s="270" t="str">
        <f>[1]!s_info_name(W1287)</f>
        <v>致浩达控股</v>
      </c>
      <c r="Y1287" s="335" t="str">
        <f>IF($Y$3="申万一级行业",[1]!s_info_industry_sw_2021(W1287,公司分析!D$5,1),IF($Y$3="申万二级行业",[1]!s_info_industry_sw_2021(W1287,公司分析!D$5,2),IF($Y$3="申万三级行业",[1]!s_info_industry_sw_2021(W1287,公司分析!D$5,3),IF($Y$3="wind一级行业",[1]!s_info_industry_gics(W1287,1),IF($Y$3="wind二级行业",[1]!s_info_industry_gics(W1287,2),IF($Y$3="wind三级行业",[1]!s_info_industry_gics(W1287,3),IF($Y$3="wind四级行业",[1]!s_info_industry_gics(W1287,4),IF($Y$3="证监会门类行业",[1]!s_info_industry_csrc12_n(W1287,公司分析!D$5,1),""))))))))</f>
        <v>建筑与工程</v>
      </c>
      <c r="Z1287" s="298" t="str">
        <f>IF(Y1287=行业比较!$E$6,ROW(),"")</f>
        <v/>
      </c>
      <c r="AA1287" s="125"/>
      <c r="AB1287" s="125"/>
      <c r="AC1287" s="125"/>
      <c r="AD1287" s="125"/>
      <c r="AE1287" s="125"/>
      <c r="AF1287" s="125"/>
      <c r="AG1287" s="125"/>
      <c r="AH1287" s="125"/>
      <c r="AI1287" s="125"/>
      <c r="AJ1287" s="125"/>
      <c r="AK1287" s="125"/>
      <c r="AL1287" s="125"/>
      <c r="AM1287" s="125"/>
      <c r="AN1287" s="125"/>
      <c r="AO1287" s="125"/>
      <c r="AP1287" s="125"/>
    </row>
    <row r="1288" spans="2:42" x14ac:dyDescent="0.35">
      <c r="B1288" s="125"/>
      <c r="C1288" s="125"/>
      <c r="D1288" s="125"/>
      <c r="E1288" s="125"/>
      <c r="F1288" s="125"/>
      <c r="G1288" s="125"/>
      <c r="H1288" s="125"/>
      <c r="I1288" s="269"/>
      <c r="J1288" s="134"/>
      <c r="K1288" s="134"/>
      <c r="L1288" s="134"/>
      <c r="M1288" s="134"/>
      <c r="N1288" s="286"/>
      <c r="O1288" s="286"/>
      <c r="P1288" s="125"/>
      <c r="Q1288" s="125"/>
      <c r="R1288" s="125"/>
      <c r="S1288" s="125"/>
      <c r="T1288" s="125"/>
      <c r="U1288" s="297"/>
      <c r="V1288" s="253">
        <f t="shared" si="28"/>
        <v>0</v>
      </c>
      <c r="W1288" s="348" t="str">
        <f>IF(板块成分!B1290="","",板块成分!B1290)</f>
        <v>1708.HK</v>
      </c>
      <c r="X1288" s="270" t="str">
        <f>[1]!s_info_name(W1288)</f>
        <v>三宝科技</v>
      </c>
      <c r="Y1288" s="335" t="str">
        <f>IF($Y$3="申万一级行业",[1]!s_info_industry_sw_2021(W1288,公司分析!D$5,1),IF($Y$3="申万二级行业",[1]!s_info_industry_sw_2021(W1288,公司分析!D$5,2),IF($Y$3="申万三级行业",[1]!s_info_industry_sw_2021(W1288,公司分析!D$5,3),IF($Y$3="wind一级行业",[1]!s_info_industry_gics(W1288,1),IF($Y$3="wind二级行业",[1]!s_info_industry_gics(W1288,2),IF($Y$3="wind三级行业",[1]!s_info_industry_gics(W1288,3),IF($Y$3="wind四级行业",[1]!s_info_industry_gics(W1288,4),IF($Y$3="证监会门类行业",[1]!s_info_industry_csrc12_n(W1288,公司分析!D$5,1),""))))))))</f>
        <v>信息科技咨询与其它服务</v>
      </c>
      <c r="Z1288" s="298" t="str">
        <f>IF(Y1288=行业比较!$E$6,ROW(),"")</f>
        <v/>
      </c>
      <c r="AA1288" s="125"/>
      <c r="AB1288" s="125"/>
      <c r="AC1288" s="125"/>
      <c r="AD1288" s="125"/>
      <c r="AE1288" s="125"/>
      <c r="AF1288" s="125"/>
      <c r="AG1288" s="125"/>
      <c r="AH1288" s="125"/>
      <c r="AI1288" s="125"/>
      <c r="AJ1288" s="125"/>
      <c r="AK1288" s="125"/>
      <c r="AL1288" s="125"/>
      <c r="AM1288" s="125"/>
      <c r="AN1288" s="125"/>
      <c r="AO1288" s="125"/>
      <c r="AP1288" s="125"/>
    </row>
    <row r="1289" spans="2:42" x14ac:dyDescent="0.35">
      <c r="B1289" s="125"/>
      <c r="C1289" s="125"/>
      <c r="D1289" s="125"/>
      <c r="E1289" s="125"/>
      <c r="F1289" s="125"/>
      <c r="G1289" s="125"/>
      <c r="H1289" s="125"/>
      <c r="I1289" s="269"/>
      <c r="J1289" s="134"/>
      <c r="K1289" s="134"/>
      <c r="L1289" s="134"/>
      <c r="M1289" s="134"/>
      <c r="N1289" s="286"/>
      <c r="O1289" s="286"/>
      <c r="P1289" s="125"/>
      <c r="Q1289" s="125"/>
      <c r="R1289" s="125"/>
      <c r="S1289" s="125"/>
      <c r="T1289" s="125"/>
      <c r="U1289" s="297"/>
      <c r="V1289" s="253">
        <f t="shared" si="28"/>
        <v>0</v>
      </c>
      <c r="W1289" s="348" t="str">
        <f>IF(板块成分!B1291="","",板块成分!B1291)</f>
        <v>1709.HK</v>
      </c>
      <c r="X1289" s="270" t="str">
        <f>[1]!s_info_name(W1289)</f>
        <v>德林控股</v>
      </c>
      <c r="Y1289" s="335" t="str">
        <f>IF($Y$3="申万一级行业",[1]!s_info_industry_sw_2021(W1289,公司分析!D$5,1),IF($Y$3="申万二级行业",[1]!s_info_industry_sw_2021(W1289,公司分析!D$5,2),IF($Y$3="申万三级行业",[1]!s_info_industry_sw_2021(W1289,公司分析!D$5,3),IF($Y$3="wind一级行业",[1]!s_info_industry_gics(W1289,1),IF($Y$3="wind二级行业",[1]!s_info_industry_gics(W1289,2),IF($Y$3="wind三级行业",[1]!s_info_industry_gics(W1289,3),IF($Y$3="wind四级行业",[1]!s_info_industry_gics(W1289,4),IF($Y$3="证监会门类行业",[1]!s_info_industry_csrc12_n(W1289,公司分析!D$5,1),""))))))))</f>
        <v>投资银行业与经纪业</v>
      </c>
      <c r="Z1289" s="298" t="str">
        <f>IF(Y1289=行业比较!$E$6,ROW(),"")</f>
        <v/>
      </c>
      <c r="AA1289" s="125"/>
      <c r="AB1289" s="125"/>
      <c r="AC1289" s="125"/>
      <c r="AD1289" s="125"/>
      <c r="AE1289" s="125"/>
      <c r="AF1289" s="125"/>
      <c r="AG1289" s="125"/>
      <c r="AH1289" s="125"/>
      <c r="AI1289" s="125"/>
      <c r="AJ1289" s="125"/>
      <c r="AK1289" s="125"/>
      <c r="AL1289" s="125"/>
      <c r="AM1289" s="125"/>
      <c r="AN1289" s="125"/>
      <c r="AO1289" s="125"/>
      <c r="AP1289" s="125"/>
    </row>
    <row r="1290" spans="2:42" x14ac:dyDescent="0.35">
      <c r="B1290" s="125"/>
      <c r="C1290" s="125"/>
      <c r="D1290" s="125"/>
      <c r="E1290" s="125"/>
      <c r="F1290" s="125"/>
      <c r="G1290" s="125"/>
      <c r="H1290" s="125"/>
      <c r="I1290" s="269"/>
      <c r="J1290" s="134"/>
      <c r="K1290" s="134"/>
      <c r="L1290" s="134"/>
      <c r="M1290" s="134"/>
      <c r="N1290" s="286"/>
      <c r="O1290" s="286"/>
      <c r="P1290" s="125"/>
      <c r="Q1290" s="125"/>
      <c r="R1290" s="125"/>
      <c r="S1290" s="125"/>
      <c r="T1290" s="125"/>
      <c r="U1290" s="297"/>
      <c r="V1290" s="253">
        <f t="shared" si="28"/>
        <v>0</v>
      </c>
      <c r="W1290" s="348" t="str">
        <f>IF(板块成分!B1292="","",板块成分!B1292)</f>
        <v>1710.HK</v>
      </c>
      <c r="X1290" s="270" t="str">
        <f>[1]!s_info_name(W1290)</f>
        <v>致丰工业电子</v>
      </c>
      <c r="Y1290" s="335" t="str">
        <f>IF($Y$3="申万一级行业",[1]!s_info_industry_sw_2021(W1290,公司分析!D$5,1),IF($Y$3="申万二级行业",[1]!s_info_industry_sw_2021(W1290,公司分析!D$5,2),IF($Y$3="申万三级行业",[1]!s_info_industry_sw_2021(W1290,公司分析!D$5,3),IF($Y$3="wind一级行业",[1]!s_info_industry_gics(W1290,1),IF($Y$3="wind二级行业",[1]!s_info_industry_gics(W1290,2),IF($Y$3="wind三级行业",[1]!s_info_industry_gics(W1290,3),IF($Y$3="wind四级行业",[1]!s_info_industry_gics(W1290,4),IF($Y$3="证监会门类行业",[1]!s_info_industry_csrc12_n(W1290,公司分析!D$5,1),""))))))))</f>
        <v>消费电子产品</v>
      </c>
      <c r="Z1290" s="298" t="str">
        <f>IF(Y1290=行业比较!$E$6,ROW(),"")</f>
        <v/>
      </c>
      <c r="AA1290" s="125"/>
      <c r="AB1290" s="125"/>
      <c r="AC1290" s="125"/>
      <c r="AD1290" s="125"/>
      <c r="AE1290" s="125"/>
      <c r="AF1290" s="125"/>
      <c r="AG1290" s="125"/>
      <c r="AH1290" s="125"/>
      <c r="AI1290" s="125"/>
      <c r="AJ1290" s="125"/>
      <c r="AK1290" s="125"/>
      <c r="AL1290" s="125"/>
      <c r="AM1290" s="125"/>
      <c r="AN1290" s="125"/>
      <c r="AO1290" s="125"/>
      <c r="AP1290" s="125"/>
    </row>
    <row r="1291" spans="2:42" x14ac:dyDescent="0.35">
      <c r="B1291" s="125"/>
      <c r="C1291" s="125"/>
      <c r="D1291" s="125"/>
      <c r="E1291" s="125"/>
      <c r="F1291" s="125"/>
      <c r="G1291" s="125"/>
      <c r="H1291" s="125"/>
      <c r="I1291" s="269"/>
      <c r="J1291" s="134"/>
      <c r="K1291" s="134"/>
      <c r="L1291" s="134"/>
      <c r="M1291" s="134"/>
      <c r="N1291" s="286"/>
      <c r="O1291" s="286"/>
      <c r="P1291" s="125"/>
      <c r="Q1291" s="125"/>
      <c r="R1291" s="125"/>
      <c r="S1291" s="125"/>
      <c r="T1291" s="125"/>
      <c r="U1291" s="297"/>
      <c r="V1291" s="253">
        <f t="shared" si="28"/>
        <v>0</v>
      </c>
      <c r="W1291" s="348" t="str">
        <f>IF(板块成分!B1293="","",板块成分!B1293)</f>
        <v>1711.HK</v>
      </c>
      <c r="X1291" s="270" t="str">
        <f>[1]!s_info_name(W1291)</f>
        <v>欧化</v>
      </c>
      <c r="Y1291" s="335" t="str">
        <f>IF($Y$3="申万一级行业",[1]!s_info_industry_sw_2021(W1291,公司分析!D$5,1),IF($Y$3="申万二级行业",[1]!s_info_industry_sw_2021(W1291,公司分析!D$5,2),IF($Y$3="申万三级行业",[1]!s_info_industry_sw_2021(W1291,公司分析!D$5,3),IF($Y$3="wind一级行业",[1]!s_info_industry_gics(W1291,1),IF($Y$3="wind二级行业",[1]!s_info_industry_gics(W1291,2),IF($Y$3="wind三级行业",[1]!s_info_industry_gics(W1291,3),IF($Y$3="wind四级行业",[1]!s_info_industry_gics(W1291,4),IF($Y$3="证监会门类行业",[1]!s_info_industry_csrc12_n(W1291,公司分析!D$5,1),""))))))))</f>
        <v>家庭装饰品</v>
      </c>
      <c r="Z1291" s="298" t="str">
        <f>IF(Y1291=行业比较!$E$6,ROW(),"")</f>
        <v/>
      </c>
      <c r="AA1291" s="125"/>
      <c r="AB1291" s="125"/>
      <c r="AC1291" s="125"/>
      <c r="AD1291" s="125"/>
      <c r="AE1291" s="125"/>
      <c r="AF1291" s="125"/>
      <c r="AG1291" s="125"/>
      <c r="AH1291" s="125"/>
      <c r="AI1291" s="125"/>
      <c r="AJ1291" s="125"/>
      <c r="AK1291" s="125"/>
      <c r="AL1291" s="125"/>
      <c r="AM1291" s="125"/>
      <c r="AN1291" s="125"/>
      <c r="AO1291" s="125"/>
      <c r="AP1291" s="125"/>
    </row>
    <row r="1292" spans="2:42" x14ac:dyDescent="0.35">
      <c r="B1292" s="125"/>
      <c r="C1292" s="125"/>
      <c r="D1292" s="125"/>
      <c r="E1292" s="125"/>
      <c r="F1292" s="125"/>
      <c r="G1292" s="125"/>
      <c r="H1292" s="125"/>
      <c r="I1292" s="269"/>
      <c r="J1292" s="134"/>
      <c r="K1292" s="134"/>
      <c r="L1292" s="134"/>
      <c r="M1292" s="134"/>
      <c r="N1292" s="286"/>
      <c r="O1292" s="286"/>
      <c r="P1292" s="125"/>
      <c r="Q1292" s="125"/>
      <c r="R1292" s="125"/>
      <c r="S1292" s="125"/>
      <c r="T1292" s="125"/>
      <c r="U1292" s="297"/>
      <c r="V1292" s="253">
        <f t="shared" si="28"/>
        <v>0</v>
      </c>
      <c r="W1292" s="348" t="str">
        <f>IF(板块成分!B1294="","",板块成分!B1294)</f>
        <v>1712.HK</v>
      </c>
      <c r="X1292" s="270" t="str">
        <f>[1]!s_info_name(W1292)</f>
        <v>龙资源</v>
      </c>
      <c r="Y1292" s="335" t="str">
        <f>IF($Y$3="申万一级行业",[1]!s_info_industry_sw_2021(W1292,公司分析!D$5,1),IF($Y$3="申万二级行业",[1]!s_info_industry_sw_2021(W1292,公司分析!D$5,2),IF($Y$3="申万三级行业",[1]!s_info_industry_sw_2021(W1292,公司分析!D$5,3),IF($Y$3="wind一级行业",[1]!s_info_industry_gics(W1292,1),IF($Y$3="wind二级行业",[1]!s_info_industry_gics(W1292,2),IF($Y$3="wind三级行业",[1]!s_info_industry_gics(W1292,3),IF($Y$3="wind四级行业",[1]!s_info_industry_gics(W1292,4),IF($Y$3="证监会门类行业",[1]!s_info_industry_csrc12_n(W1292,公司分析!D$5,1),""))))))))</f>
        <v>黄金</v>
      </c>
      <c r="Z1292" s="298" t="str">
        <f>IF(Y1292=行业比较!$E$6,ROW(),"")</f>
        <v/>
      </c>
      <c r="AA1292" s="125"/>
      <c r="AB1292" s="125"/>
      <c r="AC1292" s="125"/>
      <c r="AD1292" s="125"/>
      <c r="AE1292" s="125"/>
      <c r="AF1292" s="125"/>
      <c r="AG1292" s="125"/>
      <c r="AH1292" s="125"/>
      <c r="AI1292" s="125"/>
      <c r="AJ1292" s="125"/>
      <c r="AK1292" s="125"/>
      <c r="AL1292" s="125"/>
      <c r="AM1292" s="125"/>
      <c r="AN1292" s="125"/>
      <c r="AO1292" s="125"/>
      <c r="AP1292" s="125"/>
    </row>
    <row r="1293" spans="2:42" x14ac:dyDescent="0.35">
      <c r="B1293" s="125"/>
      <c r="C1293" s="125"/>
      <c r="D1293" s="125"/>
      <c r="E1293" s="125"/>
      <c r="F1293" s="125"/>
      <c r="G1293" s="125"/>
      <c r="H1293" s="125"/>
      <c r="I1293" s="269"/>
      <c r="J1293" s="134"/>
      <c r="K1293" s="134"/>
      <c r="L1293" s="134"/>
      <c r="M1293" s="134"/>
      <c r="N1293" s="286"/>
      <c r="O1293" s="286"/>
      <c r="P1293" s="125"/>
      <c r="Q1293" s="125"/>
      <c r="R1293" s="125"/>
      <c r="S1293" s="125"/>
      <c r="T1293" s="125"/>
      <c r="U1293" s="297"/>
      <c r="V1293" s="253">
        <f t="shared" si="28"/>
        <v>0</v>
      </c>
      <c r="W1293" s="348" t="str">
        <f>IF(板块成分!B1295="","",板块成分!B1295)</f>
        <v>1713.HK</v>
      </c>
      <c r="X1293" s="270" t="str">
        <f>[1]!s_info_name(W1293)</f>
        <v>四川能投发展</v>
      </c>
      <c r="Y1293" s="335" t="str">
        <f>IF($Y$3="申万一级行业",[1]!s_info_industry_sw_2021(W1293,公司分析!D$5,1),IF($Y$3="申万二级行业",[1]!s_info_industry_sw_2021(W1293,公司分析!D$5,2),IF($Y$3="申万三级行业",[1]!s_info_industry_sw_2021(W1293,公司分析!D$5,3),IF($Y$3="wind一级行业",[1]!s_info_industry_gics(W1293,1),IF($Y$3="wind二级行业",[1]!s_info_industry_gics(W1293,2),IF($Y$3="wind三级行业",[1]!s_info_industry_gics(W1293,3),IF($Y$3="wind四级行业",[1]!s_info_industry_gics(W1293,4),IF($Y$3="证监会门类行业",[1]!s_info_industry_csrc12_n(W1293,公司分析!D$5,1),""))))))))</f>
        <v>电力</v>
      </c>
      <c r="Z1293" s="298" t="str">
        <f>IF(Y1293=行业比较!$E$6,ROW(),"")</f>
        <v/>
      </c>
      <c r="AA1293" s="125"/>
      <c r="AB1293" s="125"/>
      <c r="AC1293" s="125"/>
      <c r="AD1293" s="125"/>
      <c r="AE1293" s="125"/>
      <c r="AF1293" s="125"/>
      <c r="AG1293" s="125"/>
      <c r="AH1293" s="125"/>
      <c r="AI1293" s="125"/>
      <c r="AJ1293" s="125"/>
      <c r="AK1293" s="125"/>
      <c r="AL1293" s="125"/>
      <c r="AM1293" s="125"/>
      <c r="AN1293" s="125"/>
      <c r="AO1293" s="125"/>
      <c r="AP1293" s="125"/>
    </row>
    <row r="1294" spans="2:42" x14ac:dyDescent="0.35">
      <c r="B1294" s="125"/>
      <c r="C1294" s="125"/>
      <c r="D1294" s="125"/>
      <c r="E1294" s="125"/>
      <c r="F1294" s="125"/>
      <c r="G1294" s="125"/>
      <c r="H1294" s="125"/>
      <c r="I1294" s="269"/>
      <c r="J1294" s="134"/>
      <c r="K1294" s="134"/>
      <c r="L1294" s="134"/>
      <c r="M1294" s="134"/>
      <c r="N1294" s="286"/>
      <c r="O1294" s="286"/>
      <c r="P1294" s="125"/>
      <c r="Q1294" s="125"/>
      <c r="R1294" s="125"/>
      <c r="S1294" s="125"/>
      <c r="T1294" s="125"/>
      <c r="U1294" s="297"/>
      <c r="V1294" s="253">
        <f t="shared" si="28"/>
        <v>0</v>
      </c>
      <c r="W1294" s="348" t="str">
        <f>IF(板块成分!B1296="","",板块成分!B1296)</f>
        <v>1715.HK</v>
      </c>
      <c r="X1294" s="270" t="str">
        <f>[1]!s_info_name(W1294)</f>
        <v>火山邑动国际控股</v>
      </c>
      <c r="Y1294" s="335" t="str">
        <f>IF($Y$3="申万一级行业",[1]!s_info_industry_sw_2021(W1294,公司分析!D$5,1),IF($Y$3="申万二级行业",[1]!s_info_industry_sw_2021(W1294,公司分析!D$5,2),IF($Y$3="申万三级行业",[1]!s_info_industry_sw_2021(W1294,公司分析!D$5,3),IF($Y$3="wind一级行业",[1]!s_info_industry_gics(W1294,1),IF($Y$3="wind二级行业",[1]!s_info_industry_gics(W1294,2),IF($Y$3="wind三级行业",[1]!s_info_industry_gics(W1294,3),IF($Y$3="wind四级行业",[1]!s_info_industry_gics(W1294,4),IF($Y$3="证监会门类行业",[1]!s_info_industry_csrc12_n(W1294,公司分析!D$5,1),""))))))))</f>
        <v>家用器具与特殊消费品</v>
      </c>
      <c r="Z1294" s="298" t="str">
        <f>IF(Y1294=行业比较!$E$6,ROW(),"")</f>
        <v/>
      </c>
      <c r="AA1294" s="125"/>
      <c r="AB1294" s="125"/>
      <c r="AC1294" s="125"/>
      <c r="AD1294" s="125"/>
      <c r="AE1294" s="125"/>
      <c r="AF1294" s="125"/>
      <c r="AG1294" s="125"/>
      <c r="AH1294" s="125"/>
      <c r="AI1294" s="125"/>
      <c r="AJ1294" s="125"/>
      <c r="AK1294" s="125"/>
      <c r="AL1294" s="125"/>
      <c r="AM1294" s="125"/>
      <c r="AN1294" s="125"/>
      <c r="AO1294" s="125"/>
      <c r="AP1294" s="125"/>
    </row>
    <row r="1295" spans="2:42" x14ac:dyDescent="0.35">
      <c r="B1295" s="125"/>
      <c r="C1295" s="125"/>
      <c r="D1295" s="125"/>
      <c r="E1295" s="125"/>
      <c r="F1295" s="125"/>
      <c r="G1295" s="125"/>
      <c r="H1295" s="125"/>
      <c r="I1295" s="269"/>
      <c r="J1295" s="134"/>
      <c r="K1295" s="134"/>
      <c r="L1295" s="134"/>
      <c r="M1295" s="134"/>
      <c r="N1295" s="286"/>
      <c r="O1295" s="286"/>
      <c r="P1295" s="125"/>
      <c r="Q1295" s="125"/>
      <c r="R1295" s="125"/>
      <c r="S1295" s="125"/>
      <c r="T1295" s="125"/>
      <c r="U1295" s="297"/>
      <c r="V1295" s="253">
        <f t="shared" si="28"/>
        <v>0</v>
      </c>
      <c r="W1295" s="348" t="str">
        <f>IF(板块成分!B1297="","",板块成分!B1297)</f>
        <v>1716.HK</v>
      </c>
      <c r="X1295" s="270" t="str">
        <f>[1]!s_info_name(W1295)</f>
        <v>毛记葵涌</v>
      </c>
      <c r="Y1295" s="335" t="str">
        <f>IF($Y$3="申万一级行业",[1]!s_info_industry_sw_2021(W1295,公司分析!D$5,1),IF($Y$3="申万二级行业",[1]!s_info_industry_sw_2021(W1295,公司分析!D$5,2),IF($Y$3="申万三级行业",[1]!s_info_industry_sw_2021(W1295,公司分析!D$5,3),IF($Y$3="wind一级行业",[1]!s_info_industry_gics(W1295,1),IF($Y$3="wind二级行业",[1]!s_info_industry_gics(W1295,2),IF($Y$3="wind三级行业",[1]!s_info_industry_gics(W1295,3),IF($Y$3="wind四级行业",[1]!s_info_industry_gics(W1295,4),IF($Y$3="证监会门类行业",[1]!s_info_industry_csrc12_n(W1295,公司分析!D$5,1),""))))))))</f>
        <v>出版</v>
      </c>
      <c r="Z1295" s="298" t="str">
        <f>IF(Y1295=行业比较!$E$6,ROW(),"")</f>
        <v/>
      </c>
      <c r="AA1295" s="125"/>
      <c r="AB1295" s="125"/>
      <c r="AC1295" s="125"/>
      <c r="AD1295" s="125"/>
      <c r="AE1295" s="125"/>
      <c r="AF1295" s="125"/>
      <c r="AG1295" s="125"/>
      <c r="AH1295" s="125"/>
      <c r="AI1295" s="125"/>
      <c r="AJ1295" s="125"/>
      <c r="AK1295" s="125"/>
      <c r="AL1295" s="125"/>
      <c r="AM1295" s="125"/>
      <c r="AN1295" s="125"/>
      <c r="AO1295" s="125"/>
      <c r="AP1295" s="125"/>
    </row>
    <row r="1296" spans="2:42" x14ac:dyDescent="0.35">
      <c r="B1296" s="125"/>
      <c r="C1296" s="125"/>
      <c r="D1296" s="125"/>
      <c r="E1296" s="125"/>
      <c r="F1296" s="125"/>
      <c r="G1296" s="125"/>
      <c r="H1296" s="125"/>
      <c r="I1296" s="269"/>
      <c r="J1296" s="134"/>
      <c r="K1296" s="134"/>
      <c r="L1296" s="134"/>
      <c r="M1296" s="134"/>
      <c r="N1296" s="286"/>
      <c r="O1296" s="286"/>
      <c r="P1296" s="125"/>
      <c r="Q1296" s="125"/>
      <c r="R1296" s="125"/>
      <c r="S1296" s="125"/>
      <c r="T1296" s="125"/>
      <c r="U1296" s="297"/>
      <c r="V1296" s="253">
        <f t="shared" si="28"/>
        <v>0</v>
      </c>
      <c r="W1296" s="348" t="str">
        <f>IF(板块成分!B1298="","",板块成分!B1298)</f>
        <v>1717.HK</v>
      </c>
      <c r="X1296" s="270" t="str">
        <f>[1]!s_info_name(W1296)</f>
        <v>澳优</v>
      </c>
      <c r="Y1296" s="335" t="str">
        <f>IF($Y$3="申万一级行业",[1]!s_info_industry_sw_2021(W1296,公司分析!D$5,1),IF($Y$3="申万二级行业",[1]!s_info_industry_sw_2021(W1296,公司分析!D$5,2),IF($Y$3="申万三级行业",[1]!s_info_industry_sw_2021(W1296,公司分析!D$5,3),IF($Y$3="wind一级行业",[1]!s_info_industry_gics(W1296,1),IF($Y$3="wind二级行业",[1]!s_info_industry_gics(W1296,2),IF($Y$3="wind三级行业",[1]!s_info_industry_gics(W1296,3),IF($Y$3="wind四级行业",[1]!s_info_industry_gics(W1296,4),IF($Y$3="证监会门类行业",[1]!s_info_industry_csrc12_n(W1296,公司分析!D$5,1),""))))))))</f>
        <v>食品加工与肉类</v>
      </c>
      <c r="Z1296" s="298" t="str">
        <f>IF(Y1296=行业比较!$E$6,ROW(),"")</f>
        <v/>
      </c>
      <c r="AA1296" s="125"/>
      <c r="AB1296" s="125"/>
      <c r="AC1296" s="125"/>
      <c r="AD1296" s="125"/>
      <c r="AE1296" s="125"/>
      <c r="AF1296" s="125"/>
      <c r="AG1296" s="125"/>
      <c r="AH1296" s="125"/>
      <c r="AI1296" s="125"/>
      <c r="AJ1296" s="125"/>
      <c r="AK1296" s="125"/>
      <c r="AL1296" s="125"/>
      <c r="AM1296" s="125"/>
      <c r="AN1296" s="125"/>
      <c r="AO1296" s="125"/>
      <c r="AP1296" s="125"/>
    </row>
    <row r="1297" spans="2:42" x14ac:dyDescent="0.35">
      <c r="B1297" s="125"/>
      <c r="C1297" s="125"/>
      <c r="D1297" s="125"/>
      <c r="E1297" s="125"/>
      <c r="F1297" s="125"/>
      <c r="G1297" s="125"/>
      <c r="H1297" s="125"/>
      <c r="I1297" s="269"/>
      <c r="J1297" s="134"/>
      <c r="K1297" s="134"/>
      <c r="L1297" s="134"/>
      <c r="M1297" s="134"/>
      <c r="N1297" s="286"/>
      <c r="O1297" s="286"/>
      <c r="P1297" s="125"/>
      <c r="Q1297" s="125"/>
      <c r="R1297" s="125"/>
      <c r="S1297" s="125"/>
      <c r="T1297" s="125"/>
      <c r="U1297" s="297"/>
      <c r="V1297" s="253">
        <f t="shared" si="28"/>
        <v>0</v>
      </c>
      <c r="W1297" s="348" t="str">
        <f>IF(板块成分!B1299="","",板块成分!B1299)</f>
        <v>1718.HK</v>
      </c>
      <c r="X1297" s="270" t="str">
        <f>[1]!s_info_name(W1297)</f>
        <v>宏基集团控股</v>
      </c>
      <c r="Y1297" s="335" t="str">
        <f>IF($Y$3="申万一级行业",[1]!s_info_industry_sw_2021(W1297,公司分析!D$5,1),IF($Y$3="申万二级行业",[1]!s_info_industry_sw_2021(W1297,公司分析!D$5,2),IF($Y$3="申万三级行业",[1]!s_info_industry_sw_2021(W1297,公司分析!D$5,3),IF($Y$3="wind一级行业",[1]!s_info_industry_gics(W1297,1),IF($Y$3="wind二级行业",[1]!s_info_industry_gics(W1297,2),IF($Y$3="wind三级行业",[1]!s_info_industry_gics(W1297,3),IF($Y$3="wind四级行业",[1]!s_info_industry_gics(W1297,4),IF($Y$3="证监会门类行业",[1]!s_info_industry_csrc12_n(W1297,公司分析!D$5,1),""))))))))</f>
        <v>建筑与工程</v>
      </c>
      <c r="Z1297" s="298" t="str">
        <f>IF(Y1297=行业比较!$E$6,ROW(),"")</f>
        <v/>
      </c>
      <c r="AA1297" s="125"/>
      <c r="AB1297" s="125"/>
      <c r="AC1297" s="125"/>
      <c r="AD1297" s="125"/>
      <c r="AE1297" s="125"/>
      <c r="AF1297" s="125"/>
      <c r="AG1297" s="125"/>
      <c r="AH1297" s="125"/>
      <c r="AI1297" s="125"/>
      <c r="AJ1297" s="125"/>
      <c r="AK1297" s="125"/>
      <c r="AL1297" s="125"/>
      <c r="AM1297" s="125"/>
      <c r="AN1297" s="125"/>
      <c r="AO1297" s="125"/>
      <c r="AP1297" s="125"/>
    </row>
    <row r="1298" spans="2:42" x14ac:dyDescent="0.35">
      <c r="B1298" s="125"/>
      <c r="C1298" s="125"/>
      <c r="D1298" s="125"/>
      <c r="E1298" s="125"/>
      <c r="F1298" s="125"/>
      <c r="G1298" s="125"/>
      <c r="H1298" s="125"/>
      <c r="I1298" s="269"/>
      <c r="J1298" s="134"/>
      <c r="K1298" s="134"/>
      <c r="L1298" s="134"/>
      <c r="M1298" s="134"/>
      <c r="N1298" s="286"/>
      <c r="O1298" s="286"/>
      <c r="P1298" s="125"/>
      <c r="Q1298" s="125"/>
      <c r="R1298" s="125"/>
      <c r="S1298" s="125"/>
      <c r="T1298" s="125"/>
      <c r="U1298" s="297"/>
      <c r="V1298" s="253">
        <f t="shared" si="28"/>
        <v>0</v>
      </c>
      <c r="W1298" s="348" t="str">
        <f>IF(板块成分!B1300="","",板块成分!B1300)</f>
        <v>1719.HK</v>
      </c>
      <c r="X1298" s="270" t="str">
        <f>[1]!s_info_name(W1298)</f>
        <v>中国通商集团</v>
      </c>
      <c r="Y1298" s="335" t="str">
        <f>IF($Y$3="申万一级行业",[1]!s_info_industry_sw_2021(W1298,公司分析!D$5,1),IF($Y$3="申万二级行业",[1]!s_info_industry_sw_2021(W1298,公司分析!D$5,2),IF($Y$3="申万三级行业",[1]!s_info_industry_sw_2021(W1298,公司分析!D$5,3),IF($Y$3="wind一级行业",[1]!s_info_industry_gics(W1298,1),IF($Y$3="wind二级行业",[1]!s_info_industry_gics(W1298,2),IF($Y$3="wind三级行业",[1]!s_info_industry_gics(W1298,3),IF($Y$3="wind四级行业",[1]!s_info_industry_gics(W1298,4),IF($Y$3="证监会门类行业",[1]!s_info_industry_csrc12_n(W1298,公司分析!D$5,1),""))))))))</f>
        <v>海港与服务</v>
      </c>
      <c r="Z1298" s="298" t="str">
        <f>IF(Y1298=行业比较!$E$6,ROW(),"")</f>
        <v/>
      </c>
      <c r="AA1298" s="125"/>
      <c r="AB1298" s="125"/>
      <c r="AC1298" s="125"/>
      <c r="AD1298" s="125"/>
      <c r="AE1298" s="125"/>
      <c r="AF1298" s="125"/>
      <c r="AG1298" s="125"/>
      <c r="AH1298" s="125"/>
      <c r="AI1298" s="125"/>
      <c r="AJ1298" s="125"/>
      <c r="AK1298" s="125"/>
      <c r="AL1298" s="125"/>
      <c r="AM1298" s="125"/>
      <c r="AN1298" s="125"/>
      <c r="AO1298" s="125"/>
      <c r="AP1298" s="125"/>
    </row>
    <row r="1299" spans="2:42" x14ac:dyDescent="0.35">
      <c r="B1299" s="125"/>
      <c r="C1299" s="125"/>
      <c r="D1299" s="125"/>
      <c r="E1299" s="125"/>
      <c r="F1299" s="125"/>
      <c r="G1299" s="125"/>
      <c r="H1299" s="125"/>
      <c r="I1299" s="269"/>
      <c r="J1299" s="134"/>
      <c r="K1299" s="134"/>
      <c r="L1299" s="134"/>
      <c r="M1299" s="134"/>
      <c r="N1299" s="286"/>
      <c r="O1299" s="286"/>
      <c r="P1299" s="125"/>
      <c r="Q1299" s="125"/>
      <c r="R1299" s="125"/>
      <c r="S1299" s="125"/>
      <c r="T1299" s="125"/>
      <c r="U1299" s="297"/>
      <c r="V1299" s="253">
        <f t="shared" si="28"/>
        <v>0</v>
      </c>
      <c r="W1299" s="348" t="str">
        <f>IF(板块成分!B1301="","",板块成分!B1301)</f>
        <v>1720.HK</v>
      </c>
      <c r="X1299" s="270" t="str">
        <f>[1]!s_info_name(W1299)</f>
        <v>普天通信集团</v>
      </c>
      <c r="Y1299" s="335" t="str">
        <f>IF($Y$3="申万一级行业",[1]!s_info_industry_sw_2021(W1299,公司分析!D$5,1),IF($Y$3="申万二级行业",[1]!s_info_industry_sw_2021(W1299,公司分析!D$5,2),IF($Y$3="申万三级行业",[1]!s_info_industry_sw_2021(W1299,公司分析!D$5,3),IF($Y$3="wind一级行业",[1]!s_info_industry_gics(W1299,1),IF($Y$3="wind二级行业",[1]!s_info_industry_gics(W1299,2),IF($Y$3="wind三级行业",[1]!s_info_industry_gics(W1299,3),IF($Y$3="wind四级行业",[1]!s_info_industry_gics(W1299,4),IF($Y$3="证监会门类行业",[1]!s_info_industry_csrc12_n(W1299,公司分析!D$5,1),""))))))))</f>
        <v>通信设备</v>
      </c>
      <c r="Z1299" s="298" t="str">
        <f>IF(Y1299=行业比较!$E$6,ROW(),"")</f>
        <v/>
      </c>
      <c r="AA1299" s="125"/>
      <c r="AB1299" s="125"/>
      <c r="AC1299" s="125"/>
      <c r="AD1299" s="125"/>
      <c r="AE1299" s="125"/>
      <c r="AF1299" s="125"/>
      <c r="AG1299" s="125"/>
      <c r="AH1299" s="125"/>
      <c r="AI1299" s="125"/>
      <c r="AJ1299" s="125"/>
      <c r="AK1299" s="125"/>
      <c r="AL1299" s="125"/>
      <c r="AM1299" s="125"/>
      <c r="AN1299" s="125"/>
      <c r="AO1299" s="125"/>
      <c r="AP1299" s="125"/>
    </row>
    <row r="1300" spans="2:42" x14ac:dyDescent="0.35">
      <c r="B1300" s="125"/>
      <c r="C1300" s="125"/>
      <c r="D1300" s="125"/>
      <c r="E1300" s="125"/>
      <c r="F1300" s="125"/>
      <c r="G1300" s="125"/>
      <c r="H1300" s="125"/>
      <c r="I1300" s="269"/>
      <c r="J1300" s="134"/>
      <c r="K1300" s="134"/>
      <c r="L1300" s="134"/>
      <c r="M1300" s="134"/>
      <c r="N1300" s="286"/>
      <c r="O1300" s="286"/>
      <c r="P1300" s="125"/>
      <c r="Q1300" s="125"/>
      <c r="R1300" s="125"/>
      <c r="S1300" s="125"/>
      <c r="T1300" s="125"/>
      <c r="U1300" s="297"/>
      <c r="V1300" s="253">
        <f t="shared" si="28"/>
        <v>0</v>
      </c>
      <c r="W1300" s="348" t="str">
        <f>IF(板块成分!B1302="","",板块成分!B1302)</f>
        <v>1721.HK</v>
      </c>
      <c r="X1300" s="270" t="str">
        <f>[1]!s_info_name(W1300)</f>
        <v>FSM HOLDINGS</v>
      </c>
      <c r="Y1300" s="335" t="str">
        <f>IF($Y$3="申万一级行业",[1]!s_info_industry_sw_2021(W1300,公司分析!D$5,1),IF($Y$3="申万二级行业",[1]!s_info_industry_sw_2021(W1300,公司分析!D$5,2),IF($Y$3="申万三级行业",[1]!s_info_industry_sw_2021(W1300,公司分析!D$5,3),IF($Y$3="wind一级行业",[1]!s_info_industry_gics(W1300,1),IF($Y$3="wind二级行业",[1]!s_info_industry_gics(W1300,2),IF($Y$3="wind三级行业",[1]!s_info_industry_gics(W1300,3),IF($Y$3="wind四级行业",[1]!s_info_industry_gics(W1300,4),IF($Y$3="证监会门类行业",[1]!s_info_industry_csrc12_n(W1300,公司分析!D$5,1),""))))))))</f>
        <v>钢铁</v>
      </c>
      <c r="Z1300" s="298" t="str">
        <f>IF(Y1300=行业比较!$E$6,ROW(),"")</f>
        <v/>
      </c>
      <c r="AA1300" s="125"/>
      <c r="AB1300" s="125"/>
      <c r="AC1300" s="125"/>
      <c r="AD1300" s="125"/>
      <c r="AE1300" s="125"/>
      <c r="AF1300" s="125"/>
      <c r="AG1300" s="125"/>
      <c r="AH1300" s="125"/>
      <c r="AI1300" s="125"/>
      <c r="AJ1300" s="125"/>
      <c r="AK1300" s="125"/>
      <c r="AL1300" s="125"/>
      <c r="AM1300" s="125"/>
      <c r="AN1300" s="125"/>
      <c r="AO1300" s="125"/>
      <c r="AP1300" s="125"/>
    </row>
    <row r="1301" spans="2:42" x14ac:dyDescent="0.35">
      <c r="B1301" s="125"/>
      <c r="C1301" s="125"/>
      <c r="D1301" s="125"/>
      <c r="E1301" s="125"/>
      <c r="F1301" s="125"/>
      <c r="G1301" s="125"/>
      <c r="H1301" s="125"/>
      <c r="I1301" s="269"/>
      <c r="J1301" s="134"/>
      <c r="K1301" s="134"/>
      <c r="L1301" s="134"/>
      <c r="M1301" s="134"/>
      <c r="N1301" s="286"/>
      <c r="O1301" s="286"/>
      <c r="P1301" s="125"/>
      <c r="Q1301" s="125"/>
      <c r="R1301" s="125"/>
      <c r="S1301" s="125"/>
      <c r="T1301" s="125"/>
      <c r="U1301" s="297"/>
      <c r="V1301" s="253">
        <f t="shared" si="28"/>
        <v>0</v>
      </c>
      <c r="W1301" s="348" t="str">
        <f>IF(板块成分!B1303="","",板块成分!B1303)</f>
        <v>1722.HK</v>
      </c>
      <c r="X1301" s="270" t="str">
        <f>[1]!s_info_name(W1301)</f>
        <v>建鹏控股</v>
      </c>
      <c r="Y1301" s="335" t="str">
        <f>IF($Y$3="申万一级行业",[1]!s_info_industry_sw_2021(W1301,公司分析!D$5,1),IF($Y$3="申万二级行业",[1]!s_info_industry_sw_2021(W1301,公司分析!D$5,2),IF($Y$3="申万三级行业",[1]!s_info_industry_sw_2021(W1301,公司分析!D$5,3),IF($Y$3="wind一级行业",[1]!s_info_industry_gics(W1301,1),IF($Y$3="wind二级行业",[1]!s_info_industry_gics(W1301,2),IF($Y$3="wind三级行业",[1]!s_info_industry_gics(W1301,3),IF($Y$3="wind四级行业",[1]!s_info_industry_gics(W1301,4),IF($Y$3="证监会门类行业",[1]!s_info_industry_csrc12_n(W1301,公司分析!D$5,1),""))))))))</f>
        <v>建筑与工程</v>
      </c>
      <c r="Z1301" s="298" t="str">
        <f>IF(Y1301=行业比较!$E$6,ROW(),"")</f>
        <v/>
      </c>
      <c r="AA1301" s="125"/>
      <c r="AB1301" s="125"/>
      <c r="AC1301" s="125"/>
      <c r="AD1301" s="125"/>
      <c r="AE1301" s="125"/>
      <c r="AF1301" s="125"/>
      <c r="AG1301" s="125"/>
      <c r="AH1301" s="125"/>
      <c r="AI1301" s="125"/>
      <c r="AJ1301" s="125"/>
      <c r="AK1301" s="125"/>
      <c r="AL1301" s="125"/>
      <c r="AM1301" s="125"/>
      <c r="AN1301" s="125"/>
      <c r="AO1301" s="125"/>
      <c r="AP1301" s="125"/>
    </row>
    <row r="1302" spans="2:42" x14ac:dyDescent="0.35">
      <c r="B1302" s="125"/>
      <c r="C1302" s="125"/>
      <c r="D1302" s="125"/>
      <c r="E1302" s="125"/>
      <c r="F1302" s="125"/>
      <c r="G1302" s="125"/>
      <c r="H1302" s="125"/>
      <c r="I1302" s="269"/>
      <c r="J1302" s="134"/>
      <c r="K1302" s="134"/>
      <c r="L1302" s="134"/>
      <c r="M1302" s="134"/>
      <c r="N1302" s="286"/>
      <c r="O1302" s="286"/>
      <c r="P1302" s="125"/>
      <c r="Q1302" s="125"/>
      <c r="R1302" s="125"/>
      <c r="S1302" s="125"/>
      <c r="T1302" s="125"/>
      <c r="U1302" s="297"/>
      <c r="V1302" s="253">
        <f t="shared" si="28"/>
        <v>0</v>
      </c>
      <c r="W1302" s="348" t="str">
        <f>IF(板块成分!B1304="","",板块成分!B1304)</f>
        <v>1723.HK</v>
      </c>
      <c r="X1302" s="270" t="str">
        <f>[1]!s_info_name(W1302)</f>
        <v>港亚控股</v>
      </c>
      <c r="Y1302" s="335" t="str">
        <f>IF($Y$3="申万一级行业",[1]!s_info_industry_sw_2021(W1302,公司分析!D$5,1),IF($Y$3="申万二级行业",[1]!s_info_industry_sw_2021(W1302,公司分析!D$5,2),IF($Y$3="申万三级行业",[1]!s_info_industry_sw_2021(W1302,公司分析!D$5,3),IF($Y$3="wind一级行业",[1]!s_info_industry_gics(W1302,1),IF($Y$3="wind二级行业",[1]!s_info_industry_gics(W1302,2),IF($Y$3="wind三级行业",[1]!s_info_industry_gics(W1302,3),IF($Y$3="wind四级行业",[1]!s_info_industry_gics(W1302,4),IF($Y$3="证监会门类行业",[1]!s_info_industry_csrc12_n(W1302,公司分析!D$5,1),""))))))))</f>
        <v>电脑与电子产品零售</v>
      </c>
      <c r="Z1302" s="298" t="str">
        <f>IF(Y1302=行业比较!$E$6,ROW(),"")</f>
        <v/>
      </c>
      <c r="AA1302" s="125"/>
      <c r="AB1302" s="125"/>
      <c r="AC1302" s="125"/>
      <c r="AD1302" s="125"/>
      <c r="AE1302" s="125"/>
      <c r="AF1302" s="125"/>
      <c r="AG1302" s="125"/>
      <c r="AH1302" s="125"/>
      <c r="AI1302" s="125"/>
      <c r="AJ1302" s="125"/>
      <c r="AK1302" s="125"/>
      <c r="AL1302" s="125"/>
      <c r="AM1302" s="125"/>
      <c r="AN1302" s="125"/>
      <c r="AO1302" s="125"/>
      <c r="AP1302" s="125"/>
    </row>
    <row r="1303" spans="2:42" x14ac:dyDescent="0.35">
      <c r="B1303" s="125"/>
      <c r="C1303" s="125"/>
      <c r="D1303" s="125"/>
      <c r="E1303" s="125"/>
      <c r="F1303" s="125"/>
      <c r="G1303" s="125"/>
      <c r="H1303" s="125"/>
      <c r="I1303" s="269"/>
      <c r="J1303" s="134"/>
      <c r="K1303" s="134"/>
      <c r="L1303" s="134"/>
      <c r="M1303" s="134"/>
      <c r="N1303" s="286"/>
      <c r="O1303" s="286"/>
      <c r="P1303" s="125"/>
      <c r="Q1303" s="125"/>
      <c r="R1303" s="125"/>
      <c r="S1303" s="125"/>
      <c r="T1303" s="125"/>
      <c r="U1303" s="297"/>
      <c r="V1303" s="253">
        <f t="shared" si="28"/>
        <v>0</v>
      </c>
      <c r="W1303" s="348" t="str">
        <f>IF(板块成分!B1305="","",板块成分!B1305)</f>
        <v>1725.HK</v>
      </c>
      <c r="X1303" s="270" t="str">
        <f>[1]!s_info_name(W1303)</f>
        <v>洲际航天科技</v>
      </c>
      <c r="Y1303" s="335" t="str">
        <f>IF($Y$3="申万一级行业",[1]!s_info_industry_sw_2021(W1303,公司分析!D$5,1),IF($Y$3="申万二级行业",[1]!s_info_industry_sw_2021(W1303,公司分析!D$5,2),IF($Y$3="申万三级行业",[1]!s_info_industry_sw_2021(W1303,公司分析!D$5,3),IF($Y$3="wind一级行业",[1]!s_info_industry_gics(W1303,1),IF($Y$3="wind二级行业",[1]!s_info_industry_gics(W1303,2),IF($Y$3="wind三级行业",[1]!s_info_industry_gics(W1303,3),IF($Y$3="wind四级行业",[1]!s_info_industry_gics(W1303,4),IF($Y$3="证监会门类行业",[1]!s_info_industry_csrc12_n(W1303,公司分析!D$5,1),""))))))))</f>
        <v>电子设备和仪器</v>
      </c>
      <c r="Z1303" s="298" t="str">
        <f>IF(Y1303=行业比较!$E$6,ROW(),"")</f>
        <v/>
      </c>
      <c r="AA1303" s="125"/>
      <c r="AB1303" s="125"/>
      <c r="AC1303" s="125"/>
      <c r="AD1303" s="125"/>
      <c r="AE1303" s="125"/>
      <c r="AF1303" s="125"/>
      <c r="AG1303" s="125"/>
      <c r="AH1303" s="125"/>
      <c r="AI1303" s="125"/>
      <c r="AJ1303" s="125"/>
      <c r="AK1303" s="125"/>
      <c r="AL1303" s="125"/>
      <c r="AM1303" s="125"/>
      <c r="AN1303" s="125"/>
      <c r="AO1303" s="125"/>
      <c r="AP1303" s="125"/>
    </row>
    <row r="1304" spans="2:42" x14ac:dyDescent="0.35">
      <c r="B1304" s="125"/>
      <c r="C1304" s="125"/>
      <c r="D1304" s="125"/>
      <c r="E1304" s="125"/>
      <c r="F1304" s="125"/>
      <c r="G1304" s="125"/>
      <c r="H1304" s="125"/>
      <c r="I1304" s="269"/>
      <c r="J1304" s="134"/>
      <c r="K1304" s="134"/>
      <c r="L1304" s="134"/>
      <c r="M1304" s="134"/>
      <c r="N1304" s="286"/>
      <c r="O1304" s="286"/>
      <c r="P1304" s="125"/>
      <c r="Q1304" s="125"/>
      <c r="R1304" s="125"/>
      <c r="S1304" s="125"/>
      <c r="T1304" s="125"/>
      <c r="U1304" s="297"/>
      <c r="V1304" s="253">
        <f t="shared" si="28"/>
        <v>0</v>
      </c>
      <c r="W1304" s="348" t="str">
        <f>IF(板块成分!B1306="","",板块成分!B1306)</f>
        <v>1726.HK</v>
      </c>
      <c r="X1304" s="270" t="str">
        <f>[1]!s_info_name(W1304)</f>
        <v>HKE HOLDINGS</v>
      </c>
      <c r="Y1304" s="335" t="str">
        <f>IF($Y$3="申万一级行业",[1]!s_info_industry_sw_2021(W1304,公司分析!D$5,1),IF($Y$3="申万二级行业",[1]!s_info_industry_sw_2021(W1304,公司分析!D$5,2),IF($Y$3="申万三级行业",[1]!s_info_industry_sw_2021(W1304,公司分析!D$5,3),IF($Y$3="wind一级行业",[1]!s_info_industry_gics(W1304,1),IF($Y$3="wind二级行业",[1]!s_info_industry_gics(W1304,2),IF($Y$3="wind三级行业",[1]!s_info_industry_gics(W1304,3),IF($Y$3="wind四级行业",[1]!s_info_industry_gics(W1304,4),IF($Y$3="证监会门类行业",[1]!s_info_industry_csrc12_n(W1304,公司分析!D$5,1),""))))))))</f>
        <v>医疗保健技术</v>
      </c>
      <c r="Z1304" s="298" t="str">
        <f>IF(Y1304=行业比较!$E$6,ROW(),"")</f>
        <v/>
      </c>
      <c r="AA1304" s="125"/>
      <c r="AB1304" s="125"/>
      <c r="AC1304" s="125"/>
      <c r="AD1304" s="125"/>
      <c r="AE1304" s="125"/>
      <c r="AF1304" s="125"/>
      <c r="AG1304" s="125"/>
      <c r="AH1304" s="125"/>
      <c r="AI1304" s="125"/>
      <c r="AJ1304" s="125"/>
      <c r="AK1304" s="125"/>
      <c r="AL1304" s="125"/>
      <c r="AM1304" s="125"/>
      <c r="AN1304" s="125"/>
      <c r="AO1304" s="125"/>
      <c r="AP1304" s="125"/>
    </row>
    <row r="1305" spans="2:42" x14ac:dyDescent="0.35">
      <c r="B1305" s="125"/>
      <c r="C1305" s="125"/>
      <c r="D1305" s="125"/>
      <c r="E1305" s="125"/>
      <c r="F1305" s="125"/>
      <c r="G1305" s="125"/>
      <c r="H1305" s="125"/>
      <c r="I1305" s="269"/>
      <c r="J1305" s="134"/>
      <c r="K1305" s="134"/>
      <c r="L1305" s="134"/>
      <c r="M1305" s="134"/>
      <c r="N1305" s="286"/>
      <c r="O1305" s="286"/>
      <c r="P1305" s="125"/>
      <c r="Q1305" s="125"/>
      <c r="R1305" s="125"/>
      <c r="S1305" s="125"/>
      <c r="T1305" s="125"/>
      <c r="U1305" s="297"/>
      <c r="V1305" s="253">
        <f t="shared" si="28"/>
        <v>0</v>
      </c>
      <c r="W1305" s="348" t="str">
        <f>IF(板块成分!B1307="","",板块成分!B1307)</f>
        <v>1727.HK</v>
      </c>
      <c r="X1305" s="270" t="str">
        <f>[1]!s_info_name(W1305)</f>
        <v>河北建设</v>
      </c>
      <c r="Y1305" s="335" t="str">
        <f>IF($Y$3="申万一级行业",[1]!s_info_industry_sw_2021(W1305,公司分析!D$5,1),IF($Y$3="申万二级行业",[1]!s_info_industry_sw_2021(W1305,公司分析!D$5,2),IF($Y$3="申万三级行业",[1]!s_info_industry_sw_2021(W1305,公司分析!D$5,3),IF($Y$3="wind一级行业",[1]!s_info_industry_gics(W1305,1),IF($Y$3="wind二级行业",[1]!s_info_industry_gics(W1305,2),IF($Y$3="wind三级行业",[1]!s_info_industry_gics(W1305,3),IF($Y$3="wind四级行业",[1]!s_info_industry_gics(W1305,4),IF($Y$3="证监会门类行业",[1]!s_info_industry_csrc12_n(W1305,公司分析!D$5,1),""))))))))</f>
        <v>建筑与工程</v>
      </c>
      <c r="Z1305" s="298" t="str">
        <f>IF(Y1305=行业比较!$E$6,ROW(),"")</f>
        <v/>
      </c>
      <c r="AA1305" s="125"/>
      <c r="AB1305" s="125"/>
      <c r="AC1305" s="125"/>
      <c r="AD1305" s="125"/>
      <c r="AE1305" s="125"/>
      <c r="AF1305" s="125"/>
      <c r="AG1305" s="125"/>
      <c r="AH1305" s="125"/>
      <c r="AI1305" s="125"/>
      <c r="AJ1305" s="125"/>
      <c r="AK1305" s="125"/>
      <c r="AL1305" s="125"/>
      <c r="AM1305" s="125"/>
      <c r="AN1305" s="125"/>
      <c r="AO1305" s="125"/>
      <c r="AP1305" s="125"/>
    </row>
    <row r="1306" spans="2:42" x14ac:dyDescent="0.35">
      <c r="B1306" s="125"/>
      <c r="C1306" s="125"/>
      <c r="D1306" s="125"/>
      <c r="E1306" s="125"/>
      <c r="F1306" s="125"/>
      <c r="G1306" s="125"/>
      <c r="H1306" s="125"/>
      <c r="I1306" s="269"/>
      <c r="J1306" s="134"/>
      <c r="K1306" s="134"/>
      <c r="L1306" s="134"/>
      <c r="M1306" s="134"/>
      <c r="N1306" s="286"/>
      <c r="O1306" s="286"/>
      <c r="P1306" s="125"/>
      <c r="Q1306" s="125"/>
      <c r="R1306" s="125"/>
      <c r="S1306" s="125"/>
      <c r="T1306" s="125"/>
      <c r="U1306" s="297"/>
      <c r="V1306" s="253">
        <f t="shared" si="28"/>
        <v>0</v>
      </c>
      <c r="W1306" s="348" t="str">
        <f>IF(板块成分!B1308="","",板块成分!B1308)</f>
        <v>1728.HK</v>
      </c>
      <c r="X1306" s="270" t="str">
        <f>[1]!s_info_name(W1306)</f>
        <v>正通汽车</v>
      </c>
      <c r="Y1306" s="335" t="str">
        <f>IF($Y$3="申万一级行业",[1]!s_info_industry_sw_2021(W1306,公司分析!D$5,1),IF($Y$3="申万二级行业",[1]!s_info_industry_sw_2021(W1306,公司分析!D$5,2),IF($Y$3="申万三级行业",[1]!s_info_industry_sw_2021(W1306,公司分析!D$5,3),IF($Y$3="wind一级行业",[1]!s_info_industry_gics(W1306,1),IF($Y$3="wind二级行业",[1]!s_info_industry_gics(W1306,2),IF($Y$3="wind三级行业",[1]!s_info_industry_gics(W1306,3),IF($Y$3="wind四级行业",[1]!s_info_industry_gics(W1306,4),IF($Y$3="证监会门类行业",[1]!s_info_industry_csrc12_n(W1306,公司分析!D$5,1),""))))))))</f>
        <v>汽车零售</v>
      </c>
      <c r="Z1306" s="298" t="str">
        <f>IF(Y1306=行业比较!$E$6,ROW(),"")</f>
        <v/>
      </c>
      <c r="AA1306" s="125"/>
      <c r="AB1306" s="125"/>
      <c r="AC1306" s="125"/>
      <c r="AD1306" s="125"/>
      <c r="AE1306" s="125"/>
      <c r="AF1306" s="125"/>
      <c r="AG1306" s="125"/>
      <c r="AH1306" s="125"/>
      <c r="AI1306" s="125"/>
      <c r="AJ1306" s="125"/>
      <c r="AK1306" s="125"/>
      <c r="AL1306" s="125"/>
      <c r="AM1306" s="125"/>
      <c r="AN1306" s="125"/>
      <c r="AO1306" s="125"/>
      <c r="AP1306" s="125"/>
    </row>
    <row r="1307" spans="2:42" x14ac:dyDescent="0.35">
      <c r="B1307" s="125"/>
      <c r="C1307" s="125"/>
      <c r="D1307" s="125"/>
      <c r="E1307" s="125"/>
      <c r="F1307" s="125"/>
      <c r="G1307" s="125"/>
      <c r="H1307" s="125"/>
      <c r="I1307" s="269"/>
      <c r="J1307" s="134"/>
      <c r="K1307" s="134"/>
      <c r="L1307" s="134"/>
      <c r="M1307" s="134"/>
      <c r="N1307" s="286"/>
      <c r="O1307" s="286"/>
      <c r="P1307" s="125"/>
      <c r="Q1307" s="125"/>
      <c r="R1307" s="125"/>
      <c r="S1307" s="125"/>
      <c r="T1307" s="125"/>
      <c r="U1307" s="297"/>
      <c r="V1307" s="253">
        <f t="shared" si="28"/>
        <v>0</v>
      </c>
      <c r="W1307" s="348" t="str">
        <f>IF(板块成分!B1309="","",板块成分!B1309)</f>
        <v>1729.HK</v>
      </c>
      <c r="X1307" s="270" t="str">
        <f>[1]!s_info_name(W1307)</f>
        <v>汇聚科技</v>
      </c>
      <c r="Y1307" s="335" t="str">
        <f>IF($Y$3="申万一级行业",[1]!s_info_industry_sw_2021(W1307,公司分析!D$5,1),IF($Y$3="申万二级行业",[1]!s_info_industry_sw_2021(W1307,公司分析!D$5,2),IF($Y$3="申万三级行业",[1]!s_info_industry_sw_2021(W1307,公司分析!D$5,3),IF($Y$3="wind一级行业",[1]!s_info_industry_gics(W1307,1),IF($Y$3="wind二级行业",[1]!s_info_industry_gics(W1307,2),IF($Y$3="wind三级行业",[1]!s_info_industry_gics(W1307,3),IF($Y$3="wind四级行业",[1]!s_info_industry_gics(W1307,4),IF($Y$3="证监会门类行业",[1]!s_info_industry_csrc12_n(W1307,公司分析!D$5,1),""))))))))</f>
        <v>电气部件与设备</v>
      </c>
      <c r="Z1307" s="298" t="str">
        <f>IF(Y1307=行业比较!$E$6,ROW(),"")</f>
        <v/>
      </c>
      <c r="AA1307" s="125"/>
      <c r="AB1307" s="125"/>
      <c r="AC1307" s="125"/>
      <c r="AD1307" s="125"/>
      <c r="AE1307" s="125"/>
      <c r="AF1307" s="125"/>
      <c r="AG1307" s="125"/>
      <c r="AH1307" s="125"/>
      <c r="AI1307" s="125"/>
      <c r="AJ1307" s="125"/>
      <c r="AK1307" s="125"/>
      <c r="AL1307" s="125"/>
      <c r="AM1307" s="125"/>
      <c r="AN1307" s="125"/>
      <c r="AO1307" s="125"/>
      <c r="AP1307" s="125"/>
    </row>
    <row r="1308" spans="2:42" x14ac:dyDescent="0.35">
      <c r="B1308" s="125"/>
      <c r="C1308" s="125"/>
      <c r="D1308" s="125"/>
      <c r="E1308" s="125"/>
      <c r="F1308" s="125"/>
      <c r="G1308" s="125"/>
      <c r="H1308" s="125"/>
      <c r="I1308" s="269"/>
      <c r="J1308" s="134"/>
      <c r="K1308" s="134"/>
      <c r="L1308" s="134"/>
      <c r="M1308" s="134"/>
      <c r="N1308" s="286"/>
      <c r="O1308" s="286"/>
      <c r="P1308" s="125"/>
      <c r="Q1308" s="125"/>
      <c r="R1308" s="125"/>
      <c r="S1308" s="125"/>
      <c r="T1308" s="125"/>
      <c r="U1308" s="297"/>
      <c r="V1308" s="253">
        <f t="shared" si="28"/>
        <v>0</v>
      </c>
      <c r="W1308" s="348" t="str">
        <f>IF(板块成分!B1310="","",板块成分!B1310)</f>
        <v>1730.HK</v>
      </c>
      <c r="X1308" s="270" t="str">
        <f>[1]!s_info_name(W1308)</f>
        <v>LHN</v>
      </c>
      <c r="Y1308" s="335" t="str">
        <f>IF($Y$3="申万一级行业",[1]!s_info_industry_sw_2021(W1308,公司分析!D$5,1),IF($Y$3="申万二级行业",[1]!s_info_industry_sw_2021(W1308,公司分析!D$5,2),IF($Y$3="申万三级行业",[1]!s_info_industry_sw_2021(W1308,公司分析!D$5,3),IF($Y$3="wind一级行业",[1]!s_info_industry_gics(W1308,1),IF($Y$3="wind二级行业",[1]!s_info_industry_gics(W1308,2),IF($Y$3="wind三级行业",[1]!s_info_industry_gics(W1308,3),IF($Y$3="wind四级行业",[1]!s_info_industry_gics(W1308,4),IF($Y$3="证监会门类行业",[1]!s_info_industry_csrc12_n(W1308,公司分析!D$5,1),""))))))))</f>
        <v>房地产经营公司</v>
      </c>
      <c r="Z1308" s="298" t="str">
        <f>IF(Y1308=行业比较!$E$6,ROW(),"")</f>
        <v/>
      </c>
      <c r="AA1308" s="125"/>
      <c r="AB1308" s="125"/>
      <c r="AC1308" s="125"/>
      <c r="AD1308" s="125"/>
      <c r="AE1308" s="125"/>
      <c r="AF1308" s="125"/>
      <c r="AG1308" s="125"/>
      <c r="AH1308" s="125"/>
      <c r="AI1308" s="125"/>
      <c r="AJ1308" s="125"/>
      <c r="AK1308" s="125"/>
      <c r="AL1308" s="125"/>
      <c r="AM1308" s="125"/>
      <c r="AN1308" s="125"/>
      <c r="AO1308" s="125"/>
      <c r="AP1308" s="125"/>
    </row>
    <row r="1309" spans="2:42" x14ac:dyDescent="0.35">
      <c r="B1309" s="125"/>
      <c r="C1309" s="125"/>
      <c r="D1309" s="125"/>
      <c r="E1309" s="125"/>
      <c r="F1309" s="125"/>
      <c r="G1309" s="125"/>
      <c r="H1309" s="125"/>
      <c r="I1309" s="269"/>
      <c r="J1309" s="134"/>
      <c r="K1309" s="134"/>
      <c r="L1309" s="134"/>
      <c r="M1309" s="134"/>
      <c r="N1309" s="286"/>
      <c r="O1309" s="286"/>
      <c r="P1309" s="125"/>
      <c r="Q1309" s="125"/>
      <c r="R1309" s="125"/>
      <c r="S1309" s="125"/>
      <c r="T1309" s="125"/>
      <c r="U1309" s="297"/>
      <c r="V1309" s="253">
        <f t="shared" si="28"/>
        <v>0</v>
      </c>
      <c r="W1309" s="348" t="str">
        <f>IF(板块成分!B1311="","",板块成分!B1311)</f>
        <v>1731.HK</v>
      </c>
      <c r="X1309" s="270" t="str">
        <f>[1]!s_info_name(W1309)</f>
        <v>其利工业集团</v>
      </c>
      <c r="Y1309" s="335" t="str">
        <f>IF($Y$3="申万一级行业",[1]!s_info_industry_sw_2021(W1309,公司分析!D$5,1),IF($Y$3="申万二级行业",[1]!s_info_industry_sw_2021(W1309,公司分析!D$5,2),IF($Y$3="申万三级行业",[1]!s_info_industry_sw_2021(W1309,公司分析!D$5,3),IF($Y$3="wind一级行业",[1]!s_info_industry_gics(W1309,1),IF($Y$3="wind二级行业",[1]!s_info_industry_gics(W1309,2),IF($Y$3="wind三级行业",[1]!s_info_industry_gics(W1309,3),IF($Y$3="wind四级行业",[1]!s_info_industry_gics(W1309,4),IF($Y$3="证监会门类行业",[1]!s_info_industry_csrc12_n(W1309,公司分析!D$5,1),""))))))))</f>
        <v>服装、服饰与奢侈品</v>
      </c>
      <c r="Z1309" s="298" t="str">
        <f>IF(Y1309=行业比较!$E$6,ROW(),"")</f>
        <v/>
      </c>
      <c r="AA1309" s="125"/>
      <c r="AB1309" s="125"/>
      <c r="AC1309" s="125"/>
      <c r="AD1309" s="125"/>
      <c r="AE1309" s="125"/>
      <c r="AF1309" s="125"/>
      <c r="AG1309" s="125"/>
      <c r="AH1309" s="125"/>
      <c r="AI1309" s="125"/>
      <c r="AJ1309" s="125"/>
      <c r="AK1309" s="125"/>
      <c r="AL1309" s="125"/>
      <c r="AM1309" s="125"/>
      <c r="AN1309" s="125"/>
      <c r="AO1309" s="125"/>
      <c r="AP1309" s="125"/>
    </row>
    <row r="1310" spans="2:42" x14ac:dyDescent="0.35">
      <c r="B1310" s="125"/>
      <c r="C1310" s="125"/>
      <c r="D1310" s="125"/>
      <c r="E1310" s="125"/>
      <c r="F1310" s="125"/>
      <c r="G1310" s="125"/>
      <c r="H1310" s="125"/>
      <c r="I1310" s="269"/>
      <c r="J1310" s="134"/>
      <c r="K1310" s="134"/>
      <c r="L1310" s="134"/>
      <c r="M1310" s="134"/>
      <c r="N1310" s="286"/>
      <c r="O1310" s="286"/>
      <c r="P1310" s="125"/>
      <c r="Q1310" s="125"/>
      <c r="R1310" s="125"/>
      <c r="S1310" s="125"/>
      <c r="T1310" s="125"/>
      <c r="U1310" s="297"/>
      <c r="V1310" s="253">
        <f t="shared" si="28"/>
        <v>0</v>
      </c>
      <c r="W1310" s="348" t="str">
        <f>IF(板块成分!B1312="","",板块成分!B1312)</f>
        <v>1732.HK</v>
      </c>
      <c r="X1310" s="270" t="str">
        <f>[1]!s_info_name(W1310)</f>
        <v>象兴国际</v>
      </c>
      <c r="Y1310" s="335" t="str">
        <f>IF($Y$3="申万一级行业",[1]!s_info_industry_sw_2021(W1310,公司分析!D$5,1),IF($Y$3="申万二级行业",[1]!s_info_industry_sw_2021(W1310,公司分析!D$5,2),IF($Y$3="申万三级行业",[1]!s_info_industry_sw_2021(W1310,公司分析!D$5,3),IF($Y$3="wind一级行业",[1]!s_info_industry_gics(W1310,1),IF($Y$3="wind二级行业",[1]!s_info_industry_gics(W1310,2),IF($Y$3="wind三级行业",[1]!s_info_industry_gics(W1310,3),IF($Y$3="wind四级行业",[1]!s_info_industry_gics(W1310,4),IF($Y$3="证监会门类行业",[1]!s_info_industry_csrc12_n(W1310,公司分析!D$5,1),""))))))))</f>
        <v>海港与服务</v>
      </c>
      <c r="Z1310" s="298" t="str">
        <f>IF(Y1310=行业比较!$E$6,ROW(),"")</f>
        <v/>
      </c>
      <c r="AA1310" s="125"/>
      <c r="AB1310" s="125"/>
      <c r="AC1310" s="125"/>
      <c r="AD1310" s="125"/>
      <c r="AE1310" s="125"/>
      <c r="AF1310" s="125"/>
      <c r="AG1310" s="125"/>
      <c r="AH1310" s="125"/>
      <c r="AI1310" s="125"/>
      <c r="AJ1310" s="125"/>
      <c r="AK1310" s="125"/>
      <c r="AL1310" s="125"/>
      <c r="AM1310" s="125"/>
      <c r="AN1310" s="125"/>
      <c r="AO1310" s="125"/>
      <c r="AP1310" s="125"/>
    </row>
    <row r="1311" spans="2:42" x14ac:dyDescent="0.35">
      <c r="B1311" s="125"/>
      <c r="C1311" s="125"/>
      <c r="D1311" s="125"/>
      <c r="E1311" s="125"/>
      <c r="F1311" s="125"/>
      <c r="G1311" s="125"/>
      <c r="H1311" s="125"/>
      <c r="I1311" s="269"/>
      <c r="J1311" s="134"/>
      <c r="K1311" s="134"/>
      <c r="L1311" s="134"/>
      <c r="M1311" s="134"/>
      <c r="N1311" s="286"/>
      <c r="O1311" s="286"/>
      <c r="P1311" s="125"/>
      <c r="Q1311" s="125"/>
      <c r="R1311" s="125"/>
      <c r="S1311" s="125"/>
      <c r="T1311" s="125"/>
      <c r="U1311" s="297"/>
      <c r="V1311" s="253">
        <f t="shared" si="28"/>
        <v>0</v>
      </c>
      <c r="W1311" s="348" t="str">
        <f>IF(板块成分!B1313="","",板块成分!B1313)</f>
        <v>1733.HK</v>
      </c>
      <c r="X1311" s="270" t="str">
        <f>[1]!s_info_name(W1311)</f>
        <v>易大宗</v>
      </c>
      <c r="Y1311" s="335" t="str">
        <f>IF($Y$3="申万一级行业",[1]!s_info_industry_sw_2021(W1311,公司分析!D$5,1),IF($Y$3="申万二级行业",[1]!s_info_industry_sw_2021(W1311,公司分析!D$5,2),IF($Y$3="申万三级行业",[1]!s_info_industry_sw_2021(W1311,公司分析!D$5,3),IF($Y$3="wind一级行业",[1]!s_info_industry_gics(W1311,1),IF($Y$3="wind二级行业",[1]!s_info_industry_gics(W1311,2),IF($Y$3="wind三级行业",[1]!s_info_industry_gics(W1311,3),IF($Y$3="wind四级行业",[1]!s_info_industry_gics(W1311,4),IF($Y$3="证监会门类行业",[1]!s_info_industry_csrc12_n(W1311,公司分析!D$5,1),""))))))))</f>
        <v>煤炭与消费用燃料</v>
      </c>
      <c r="Z1311" s="298" t="str">
        <f>IF(Y1311=行业比较!$E$6,ROW(),"")</f>
        <v/>
      </c>
      <c r="AA1311" s="125"/>
      <c r="AB1311" s="125"/>
      <c r="AC1311" s="125"/>
      <c r="AD1311" s="125"/>
      <c r="AE1311" s="125"/>
      <c r="AF1311" s="125"/>
      <c r="AG1311" s="125"/>
      <c r="AH1311" s="125"/>
      <c r="AI1311" s="125"/>
      <c r="AJ1311" s="125"/>
      <c r="AK1311" s="125"/>
      <c r="AL1311" s="125"/>
      <c r="AM1311" s="125"/>
      <c r="AN1311" s="125"/>
      <c r="AO1311" s="125"/>
      <c r="AP1311" s="125"/>
    </row>
    <row r="1312" spans="2:42" x14ac:dyDescent="0.35">
      <c r="B1312" s="125"/>
      <c r="C1312" s="125"/>
      <c r="D1312" s="125"/>
      <c r="E1312" s="125"/>
      <c r="F1312" s="125"/>
      <c r="G1312" s="125"/>
      <c r="H1312" s="125"/>
      <c r="I1312" s="269"/>
      <c r="J1312" s="134"/>
      <c r="K1312" s="134"/>
      <c r="L1312" s="134"/>
      <c r="M1312" s="134"/>
      <c r="N1312" s="286"/>
      <c r="O1312" s="286"/>
      <c r="P1312" s="125"/>
      <c r="Q1312" s="125"/>
      <c r="R1312" s="125"/>
      <c r="S1312" s="125"/>
      <c r="T1312" s="125"/>
      <c r="U1312" s="297"/>
      <c r="V1312" s="253">
        <f t="shared" si="28"/>
        <v>0</v>
      </c>
      <c r="W1312" s="348" t="str">
        <f>IF(板块成分!B1314="","",板块成分!B1314)</f>
        <v>1735.HK</v>
      </c>
      <c r="X1312" s="270" t="str">
        <f>[1]!s_info_name(W1312)</f>
        <v>中环新能源</v>
      </c>
      <c r="Y1312" s="335" t="str">
        <f>IF($Y$3="申万一级行业",[1]!s_info_industry_sw_2021(W1312,公司分析!D$5,1),IF($Y$3="申万二级行业",[1]!s_info_industry_sw_2021(W1312,公司分析!D$5,2),IF($Y$3="申万三级行业",[1]!s_info_industry_sw_2021(W1312,公司分析!D$5,3),IF($Y$3="wind一级行业",[1]!s_info_industry_gics(W1312,1),IF($Y$3="wind二级行业",[1]!s_info_industry_gics(W1312,2),IF($Y$3="wind三级行业",[1]!s_info_industry_gics(W1312,3),IF($Y$3="wind四级行业",[1]!s_info_industry_gics(W1312,4),IF($Y$3="证监会门类行业",[1]!s_info_industry_csrc12_n(W1312,公司分析!D$5,1),""))))))))</f>
        <v>建筑与工程</v>
      </c>
      <c r="Z1312" s="298" t="str">
        <f>IF(Y1312=行业比较!$E$6,ROW(),"")</f>
        <v/>
      </c>
      <c r="AA1312" s="125"/>
      <c r="AB1312" s="125"/>
      <c r="AC1312" s="125"/>
      <c r="AD1312" s="125"/>
      <c r="AE1312" s="125"/>
      <c r="AF1312" s="125"/>
      <c r="AG1312" s="125"/>
      <c r="AH1312" s="125"/>
      <c r="AI1312" s="125"/>
      <c r="AJ1312" s="125"/>
      <c r="AK1312" s="125"/>
      <c r="AL1312" s="125"/>
      <c r="AM1312" s="125"/>
      <c r="AN1312" s="125"/>
      <c r="AO1312" s="125"/>
      <c r="AP1312" s="125"/>
    </row>
    <row r="1313" spans="2:42" x14ac:dyDescent="0.35">
      <c r="B1313" s="125"/>
      <c r="C1313" s="125"/>
      <c r="D1313" s="125"/>
      <c r="E1313" s="125"/>
      <c r="F1313" s="125"/>
      <c r="G1313" s="125"/>
      <c r="H1313" s="125"/>
      <c r="I1313" s="269"/>
      <c r="J1313" s="134"/>
      <c r="K1313" s="134"/>
      <c r="L1313" s="134"/>
      <c r="M1313" s="134"/>
      <c r="N1313" s="286"/>
      <c r="O1313" s="286"/>
      <c r="P1313" s="125"/>
      <c r="Q1313" s="125"/>
      <c r="R1313" s="125"/>
      <c r="S1313" s="125"/>
      <c r="T1313" s="125"/>
      <c r="U1313" s="297"/>
      <c r="V1313" s="253">
        <f t="shared" si="28"/>
        <v>12</v>
      </c>
      <c r="W1313" s="348" t="str">
        <f>IF(板块成分!B1315="","",板块成分!B1315)</f>
        <v>1736.HK</v>
      </c>
      <c r="X1313" s="270" t="str">
        <f>[1]!s_info_name(W1313)</f>
        <v>中国育儿网络</v>
      </c>
      <c r="Y1313" s="335" t="str">
        <f>IF($Y$3="申万一级行业",[1]!s_info_industry_sw_2021(W1313,公司分析!D$5,1),IF($Y$3="申万二级行业",[1]!s_info_industry_sw_2021(W1313,公司分析!D$5,2),IF($Y$3="申万三级行业",[1]!s_info_industry_sw_2021(W1313,公司分析!D$5,3),IF($Y$3="wind一级行业",[1]!s_info_industry_gics(W1313,1),IF($Y$3="wind二级行业",[1]!s_info_industry_gics(W1313,2),IF($Y$3="wind三级行业",[1]!s_info_industry_gics(W1313,3),IF($Y$3="wind四级行业",[1]!s_info_industry_gics(W1313,4),IF($Y$3="证监会门类行业",[1]!s_info_industry_csrc12_n(W1313,公司分析!D$5,1),""))))))))</f>
        <v>互联网软件与服务</v>
      </c>
      <c r="Z1313" s="298">
        <f>IF(Y1313=行业比较!$E$6,ROW(),"")</f>
        <v>1313</v>
      </c>
      <c r="AA1313" s="125"/>
      <c r="AB1313" s="125"/>
      <c r="AC1313" s="125"/>
      <c r="AD1313" s="125"/>
      <c r="AE1313" s="125"/>
      <c r="AF1313" s="125"/>
      <c r="AG1313" s="125"/>
      <c r="AH1313" s="125"/>
      <c r="AI1313" s="125"/>
      <c r="AJ1313" s="125"/>
      <c r="AK1313" s="125"/>
      <c r="AL1313" s="125"/>
      <c r="AM1313" s="125"/>
      <c r="AN1313" s="125"/>
      <c r="AO1313" s="125"/>
      <c r="AP1313" s="125"/>
    </row>
    <row r="1314" spans="2:42" x14ac:dyDescent="0.35">
      <c r="B1314" s="125"/>
      <c r="C1314" s="125"/>
      <c r="D1314" s="125"/>
      <c r="E1314" s="125"/>
      <c r="F1314" s="125"/>
      <c r="G1314" s="125"/>
      <c r="H1314" s="125"/>
      <c r="I1314" s="269"/>
      <c r="J1314" s="134"/>
      <c r="K1314" s="134"/>
      <c r="L1314" s="134"/>
      <c r="M1314" s="134"/>
      <c r="N1314" s="286"/>
      <c r="O1314" s="286"/>
      <c r="P1314" s="125"/>
      <c r="Q1314" s="125"/>
      <c r="R1314" s="125"/>
      <c r="S1314" s="125"/>
      <c r="T1314" s="125"/>
      <c r="U1314" s="297"/>
      <c r="V1314" s="253">
        <f t="shared" si="28"/>
        <v>0</v>
      </c>
      <c r="W1314" s="348" t="str">
        <f>IF(板块成分!B1316="","",板块成分!B1316)</f>
        <v>1737.HK</v>
      </c>
      <c r="X1314" s="270" t="str">
        <f>[1]!s_info_name(W1314)</f>
        <v>亚洲实业集团</v>
      </c>
      <c r="Y1314" s="335" t="str">
        <f>IF($Y$3="申万一级行业",[1]!s_info_industry_sw_2021(W1314,公司分析!D$5,1),IF($Y$3="申万二级行业",[1]!s_info_industry_sw_2021(W1314,公司分析!D$5,2),IF($Y$3="申万三级行业",[1]!s_info_industry_sw_2021(W1314,公司分析!D$5,3),IF($Y$3="wind一级行业",[1]!s_info_industry_gics(W1314,1),IF($Y$3="wind二级行业",[1]!s_info_industry_gics(W1314,2),IF($Y$3="wind三级行业",[1]!s_info_industry_gics(W1314,3),IF($Y$3="wind四级行业",[1]!s_info_industry_gics(W1314,4),IF($Y$3="证监会门类行业",[1]!s_info_industry_csrc12_n(W1314,公司分析!D$5,1),""))))))))</f>
        <v>机场服务</v>
      </c>
      <c r="Z1314" s="298" t="str">
        <f>IF(Y1314=行业比较!$E$6,ROW(),"")</f>
        <v/>
      </c>
      <c r="AA1314" s="125"/>
      <c r="AB1314" s="125"/>
      <c r="AC1314" s="125"/>
      <c r="AD1314" s="125"/>
      <c r="AE1314" s="125"/>
      <c r="AF1314" s="125"/>
      <c r="AG1314" s="125"/>
      <c r="AH1314" s="125"/>
      <c r="AI1314" s="125"/>
      <c r="AJ1314" s="125"/>
      <c r="AK1314" s="125"/>
      <c r="AL1314" s="125"/>
      <c r="AM1314" s="125"/>
      <c r="AN1314" s="125"/>
      <c r="AO1314" s="125"/>
      <c r="AP1314" s="125"/>
    </row>
    <row r="1315" spans="2:42" x14ac:dyDescent="0.35">
      <c r="B1315" s="125"/>
      <c r="C1315" s="125"/>
      <c r="D1315" s="125"/>
      <c r="E1315" s="125"/>
      <c r="F1315" s="125"/>
      <c r="G1315" s="125"/>
      <c r="H1315" s="125"/>
      <c r="I1315" s="269"/>
      <c r="J1315" s="134"/>
      <c r="K1315" s="134"/>
      <c r="L1315" s="134"/>
      <c r="M1315" s="134"/>
      <c r="N1315" s="286"/>
      <c r="O1315" s="286"/>
      <c r="P1315" s="125"/>
      <c r="Q1315" s="125"/>
      <c r="R1315" s="125"/>
      <c r="S1315" s="125"/>
      <c r="T1315" s="125"/>
      <c r="U1315" s="297"/>
      <c r="V1315" s="253">
        <f t="shared" si="28"/>
        <v>0</v>
      </c>
      <c r="W1315" s="348" t="str">
        <f>IF(板块成分!B1317="","",板块成分!B1317)</f>
        <v>1738.HK</v>
      </c>
      <c r="X1315" s="270" t="str">
        <f>[1]!s_info_name(W1315)</f>
        <v>飞尚无烟煤</v>
      </c>
      <c r="Y1315" s="335" t="str">
        <f>IF($Y$3="申万一级行业",[1]!s_info_industry_sw_2021(W1315,公司分析!D$5,1),IF($Y$3="申万二级行业",[1]!s_info_industry_sw_2021(W1315,公司分析!D$5,2),IF($Y$3="申万三级行业",[1]!s_info_industry_sw_2021(W1315,公司分析!D$5,3),IF($Y$3="wind一级行业",[1]!s_info_industry_gics(W1315,1),IF($Y$3="wind二级行业",[1]!s_info_industry_gics(W1315,2),IF($Y$3="wind三级行业",[1]!s_info_industry_gics(W1315,3),IF($Y$3="wind四级行业",[1]!s_info_industry_gics(W1315,4),IF($Y$3="证监会门类行业",[1]!s_info_industry_csrc12_n(W1315,公司分析!D$5,1),""))))))))</f>
        <v>煤炭与消费用燃料</v>
      </c>
      <c r="Z1315" s="298" t="str">
        <f>IF(Y1315=行业比较!$E$6,ROW(),"")</f>
        <v/>
      </c>
      <c r="AA1315" s="125"/>
      <c r="AB1315" s="125"/>
      <c r="AC1315" s="125"/>
      <c r="AD1315" s="125"/>
      <c r="AE1315" s="125"/>
      <c r="AF1315" s="125"/>
      <c r="AG1315" s="125"/>
      <c r="AH1315" s="125"/>
      <c r="AI1315" s="125"/>
      <c r="AJ1315" s="125"/>
      <c r="AK1315" s="125"/>
      <c r="AL1315" s="125"/>
      <c r="AM1315" s="125"/>
      <c r="AN1315" s="125"/>
      <c r="AO1315" s="125"/>
      <c r="AP1315" s="125"/>
    </row>
    <row r="1316" spans="2:42" x14ac:dyDescent="0.35">
      <c r="B1316" s="125"/>
      <c r="C1316" s="125"/>
      <c r="D1316" s="125"/>
      <c r="E1316" s="125"/>
      <c r="F1316" s="125"/>
      <c r="G1316" s="125"/>
      <c r="H1316" s="125"/>
      <c r="I1316" s="269"/>
      <c r="J1316" s="134"/>
      <c r="K1316" s="134"/>
      <c r="L1316" s="134"/>
      <c r="M1316" s="134"/>
      <c r="N1316" s="286"/>
      <c r="O1316" s="286"/>
      <c r="P1316" s="125"/>
      <c r="Q1316" s="125"/>
      <c r="R1316" s="125"/>
      <c r="S1316" s="125"/>
      <c r="T1316" s="125"/>
      <c r="U1316" s="297"/>
      <c r="V1316" s="253">
        <f t="shared" si="28"/>
        <v>0</v>
      </c>
      <c r="W1316" s="348" t="str">
        <f>IF(板块成分!B1318="","",板块成分!B1318)</f>
        <v>1739.HK</v>
      </c>
      <c r="X1316" s="270" t="str">
        <f>[1]!s_info_name(W1316)</f>
        <v>齐屹科技</v>
      </c>
      <c r="Y1316" s="335" t="str">
        <f>IF($Y$3="申万一级行业",[1]!s_info_industry_sw_2021(W1316,公司分析!D$5,1),IF($Y$3="申万二级行业",[1]!s_info_industry_sw_2021(W1316,公司分析!D$5,2),IF($Y$3="申万三级行业",[1]!s_info_industry_sw_2021(W1316,公司分析!D$5,3),IF($Y$3="wind一级行业",[1]!s_info_industry_gics(W1316,1),IF($Y$3="wind二级行业",[1]!s_info_industry_gics(W1316,2),IF($Y$3="wind三级行业",[1]!s_info_industry_gics(W1316,3),IF($Y$3="wind四级行业",[1]!s_info_industry_gics(W1316,4),IF($Y$3="证监会门类行业",[1]!s_info_industry_csrc12_n(W1316,公司分析!D$5,1),""))))))))</f>
        <v>特殊消费者服务</v>
      </c>
      <c r="Z1316" s="298" t="str">
        <f>IF(Y1316=行业比较!$E$6,ROW(),"")</f>
        <v/>
      </c>
      <c r="AA1316" s="125"/>
      <c r="AB1316" s="125"/>
      <c r="AC1316" s="125"/>
      <c r="AD1316" s="125"/>
      <c r="AE1316" s="125"/>
      <c r="AF1316" s="125"/>
      <c r="AG1316" s="125"/>
      <c r="AH1316" s="125"/>
      <c r="AI1316" s="125"/>
      <c r="AJ1316" s="125"/>
      <c r="AK1316" s="125"/>
      <c r="AL1316" s="125"/>
      <c r="AM1316" s="125"/>
      <c r="AN1316" s="125"/>
      <c r="AO1316" s="125"/>
      <c r="AP1316" s="125"/>
    </row>
    <row r="1317" spans="2:42" x14ac:dyDescent="0.35">
      <c r="B1317" s="125"/>
      <c r="C1317" s="125"/>
      <c r="D1317" s="125"/>
      <c r="E1317" s="125"/>
      <c r="F1317" s="125"/>
      <c r="G1317" s="125"/>
      <c r="H1317" s="125"/>
      <c r="I1317" s="269"/>
      <c r="J1317" s="134"/>
      <c r="K1317" s="134"/>
      <c r="L1317" s="134"/>
      <c r="M1317" s="134"/>
      <c r="N1317" s="286"/>
      <c r="O1317" s="286"/>
      <c r="P1317" s="125"/>
      <c r="Q1317" s="125"/>
      <c r="R1317" s="125"/>
      <c r="S1317" s="125"/>
      <c r="T1317" s="125"/>
      <c r="U1317" s="297"/>
      <c r="V1317" s="253">
        <f t="shared" si="28"/>
        <v>0</v>
      </c>
      <c r="W1317" s="348" t="str">
        <f>IF(板块成分!B1319="","",板块成分!B1319)</f>
        <v>1740.HK</v>
      </c>
      <c r="X1317" s="270" t="str">
        <f>[1]!s_info_name(W1317)</f>
        <v>新石文化</v>
      </c>
      <c r="Y1317" s="335" t="str">
        <f>IF($Y$3="申万一级行业",[1]!s_info_industry_sw_2021(W1317,公司分析!D$5,1),IF($Y$3="申万二级行业",[1]!s_info_industry_sw_2021(W1317,公司分析!D$5,2),IF($Y$3="申万三级行业",[1]!s_info_industry_sw_2021(W1317,公司分析!D$5,3),IF($Y$3="wind一级行业",[1]!s_info_industry_gics(W1317,1),IF($Y$3="wind二级行业",[1]!s_info_industry_gics(W1317,2),IF($Y$3="wind三级行业",[1]!s_info_industry_gics(W1317,3),IF($Y$3="wind四级行业",[1]!s_info_industry_gics(W1317,4),IF($Y$3="证监会门类行业",[1]!s_info_industry_csrc12_n(W1317,公司分析!D$5,1),""))))))))</f>
        <v>电影与娱乐</v>
      </c>
      <c r="Z1317" s="298" t="str">
        <f>IF(Y1317=行业比较!$E$6,ROW(),"")</f>
        <v/>
      </c>
      <c r="AA1317" s="125"/>
      <c r="AB1317" s="125"/>
      <c r="AC1317" s="125"/>
      <c r="AD1317" s="125"/>
      <c r="AE1317" s="125"/>
      <c r="AF1317" s="125"/>
      <c r="AG1317" s="125"/>
      <c r="AH1317" s="125"/>
      <c r="AI1317" s="125"/>
      <c r="AJ1317" s="125"/>
      <c r="AK1317" s="125"/>
      <c r="AL1317" s="125"/>
      <c r="AM1317" s="125"/>
      <c r="AN1317" s="125"/>
      <c r="AO1317" s="125"/>
      <c r="AP1317" s="125"/>
    </row>
    <row r="1318" spans="2:42" x14ac:dyDescent="0.35">
      <c r="B1318" s="125"/>
      <c r="C1318" s="125"/>
      <c r="D1318" s="125"/>
      <c r="E1318" s="125"/>
      <c r="F1318" s="125"/>
      <c r="G1318" s="125"/>
      <c r="H1318" s="125"/>
      <c r="I1318" s="269"/>
      <c r="J1318" s="134"/>
      <c r="K1318" s="134"/>
      <c r="L1318" s="134"/>
      <c r="M1318" s="134"/>
      <c r="N1318" s="286"/>
      <c r="O1318" s="286"/>
      <c r="P1318" s="125"/>
      <c r="Q1318" s="125"/>
      <c r="R1318" s="125"/>
      <c r="S1318" s="125"/>
      <c r="T1318" s="125"/>
      <c r="U1318" s="297"/>
      <c r="V1318" s="253">
        <f t="shared" si="28"/>
        <v>0</v>
      </c>
      <c r="W1318" s="348" t="str">
        <f>IF(板块成分!B1320="","",板块成分!B1320)</f>
        <v>1741.HK</v>
      </c>
      <c r="X1318" s="270" t="str">
        <f>[1]!s_info_name(W1318)</f>
        <v>日赢控股</v>
      </c>
      <c r="Y1318" s="335" t="str">
        <f>IF($Y$3="申万一级行业",[1]!s_info_industry_sw_2021(W1318,公司分析!D$5,1),IF($Y$3="申万二级行业",[1]!s_info_industry_sw_2021(W1318,公司分析!D$5,2),IF($Y$3="申万三级行业",[1]!s_info_industry_sw_2021(W1318,公司分析!D$5,3),IF($Y$3="wind一级行业",[1]!s_info_industry_gics(W1318,1),IF($Y$3="wind二级行业",[1]!s_info_industry_gics(W1318,2),IF($Y$3="wind三级行业",[1]!s_info_industry_gics(W1318,3),IF($Y$3="wind四级行业",[1]!s_info_industry_gics(W1318,4),IF($Y$3="证监会门类行业",[1]!s_info_industry_csrc12_n(W1318,公司分析!D$5,1),""))))))))</f>
        <v>建筑与工程</v>
      </c>
      <c r="Z1318" s="298" t="str">
        <f>IF(Y1318=行业比较!$E$6,ROW(),"")</f>
        <v/>
      </c>
      <c r="AA1318" s="125"/>
      <c r="AB1318" s="125"/>
      <c r="AC1318" s="125"/>
      <c r="AD1318" s="125"/>
      <c r="AE1318" s="125"/>
      <c r="AF1318" s="125"/>
      <c r="AG1318" s="125"/>
      <c r="AH1318" s="125"/>
      <c r="AI1318" s="125"/>
      <c r="AJ1318" s="125"/>
      <c r="AK1318" s="125"/>
      <c r="AL1318" s="125"/>
      <c r="AM1318" s="125"/>
      <c r="AN1318" s="125"/>
      <c r="AO1318" s="125"/>
      <c r="AP1318" s="125"/>
    </row>
    <row r="1319" spans="2:42" x14ac:dyDescent="0.35">
      <c r="B1319" s="125"/>
      <c r="C1319" s="125"/>
      <c r="D1319" s="125"/>
      <c r="E1319" s="125"/>
      <c r="F1319" s="125"/>
      <c r="G1319" s="125"/>
      <c r="H1319" s="125"/>
      <c r="I1319" s="269"/>
      <c r="J1319" s="134"/>
      <c r="K1319" s="134"/>
      <c r="L1319" s="134"/>
      <c r="M1319" s="134"/>
      <c r="N1319" s="286"/>
      <c r="O1319" s="286"/>
      <c r="P1319" s="125"/>
      <c r="Q1319" s="125"/>
      <c r="R1319" s="125"/>
      <c r="S1319" s="125"/>
      <c r="T1319" s="125"/>
      <c r="U1319" s="297"/>
      <c r="V1319" s="253">
        <f t="shared" si="28"/>
        <v>0</v>
      </c>
      <c r="W1319" s="348" t="str">
        <f>IF(板块成分!B1321="","",板块成分!B1321)</f>
        <v>1742.HK</v>
      </c>
      <c r="X1319" s="270" t="str">
        <f>[1]!s_info_name(W1319)</f>
        <v>HPC HOLDINGS</v>
      </c>
      <c r="Y1319" s="335" t="str">
        <f>IF($Y$3="申万一级行业",[1]!s_info_industry_sw_2021(W1319,公司分析!D$5,1),IF($Y$3="申万二级行业",[1]!s_info_industry_sw_2021(W1319,公司分析!D$5,2),IF($Y$3="申万三级行业",[1]!s_info_industry_sw_2021(W1319,公司分析!D$5,3),IF($Y$3="wind一级行业",[1]!s_info_industry_gics(W1319,1),IF($Y$3="wind二级行业",[1]!s_info_industry_gics(W1319,2),IF($Y$3="wind三级行业",[1]!s_info_industry_gics(W1319,3),IF($Y$3="wind四级行业",[1]!s_info_industry_gics(W1319,4),IF($Y$3="证监会门类行业",[1]!s_info_industry_csrc12_n(W1319,公司分析!D$5,1),""))))))))</f>
        <v>建筑与工程</v>
      </c>
      <c r="Z1319" s="298" t="str">
        <f>IF(Y1319=行业比较!$E$6,ROW(),"")</f>
        <v/>
      </c>
      <c r="AA1319" s="125"/>
      <c r="AB1319" s="125"/>
      <c r="AC1319" s="125"/>
      <c r="AD1319" s="125"/>
      <c r="AE1319" s="125"/>
      <c r="AF1319" s="125"/>
      <c r="AG1319" s="125"/>
      <c r="AH1319" s="125"/>
      <c r="AI1319" s="125"/>
      <c r="AJ1319" s="125"/>
      <c r="AK1319" s="125"/>
      <c r="AL1319" s="125"/>
      <c r="AM1319" s="125"/>
      <c r="AN1319" s="125"/>
      <c r="AO1319" s="125"/>
      <c r="AP1319" s="125"/>
    </row>
    <row r="1320" spans="2:42" x14ac:dyDescent="0.35">
      <c r="B1320" s="125"/>
      <c r="C1320" s="125"/>
      <c r="D1320" s="125"/>
      <c r="E1320" s="125"/>
      <c r="F1320" s="125"/>
      <c r="G1320" s="125"/>
      <c r="H1320" s="125"/>
      <c r="I1320" s="269"/>
      <c r="J1320" s="134"/>
      <c r="K1320" s="134"/>
      <c r="L1320" s="134"/>
      <c r="M1320" s="134"/>
      <c r="N1320" s="286"/>
      <c r="O1320" s="286"/>
      <c r="P1320" s="125"/>
      <c r="Q1320" s="125"/>
      <c r="R1320" s="125"/>
      <c r="S1320" s="125"/>
      <c r="T1320" s="125"/>
      <c r="U1320" s="297"/>
      <c r="V1320" s="253">
        <f t="shared" si="28"/>
        <v>0</v>
      </c>
      <c r="W1320" s="348" t="str">
        <f>IF(板块成分!B1322="","",板块成分!B1322)</f>
        <v>1745.HK</v>
      </c>
      <c r="X1320" s="270" t="str">
        <f>[1]!s_info_name(W1320)</f>
        <v>驴迹科技</v>
      </c>
      <c r="Y1320" s="335" t="str">
        <f>IF($Y$3="申万一级行业",[1]!s_info_industry_sw_2021(W1320,公司分析!D$5,1),IF($Y$3="申万二级行业",[1]!s_info_industry_sw_2021(W1320,公司分析!D$5,2),IF($Y$3="申万三级行业",[1]!s_info_industry_sw_2021(W1320,公司分析!D$5,3),IF($Y$3="wind一级行业",[1]!s_info_industry_gics(W1320,1),IF($Y$3="wind二级行业",[1]!s_info_industry_gics(W1320,2),IF($Y$3="wind三级行业",[1]!s_info_industry_gics(W1320,3),IF($Y$3="wind四级行业",[1]!s_info_industry_gics(W1320,4),IF($Y$3="证监会门类行业",[1]!s_info_industry_csrc12_n(W1320,公司分析!D$5,1),""))))))))</f>
        <v>应用软件</v>
      </c>
      <c r="Z1320" s="298" t="str">
        <f>IF(Y1320=行业比较!$E$6,ROW(),"")</f>
        <v/>
      </c>
      <c r="AA1320" s="125"/>
      <c r="AB1320" s="125"/>
      <c r="AC1320" s="125"/>
      <c r="AD1320" s="125"/>
      <c r="AE1320" s="125"/>
      <c r="AF1320" s="125"/>
      <c r="AG1320" s="125"/>
      <c r="AH1320" s="125"/>
      <c r="AI1320" s="125"/>
      <c r="AJ1320" s="125"/>
      <c r="AK1320" s="125"/>
      <c r="AL1320" s="125"/>
      <c r="AM1320" s="125"/>
      <c r="AN1320" s="125"/>
      <c r="AO1320" s="125"/>
      <c r="AP1320" s="125"/>
    </row>
    <row r="1321" spans="2:42" x14ac:dyDescent="0.35">
      <c r="B1321" s="125"/>
      <c r="C1321" s="125"/>
      <c r="D1321" s="125"/>
      <c r="E1321" s="125"/>
      <c r="F1321" s="125"/>
      <c r="G1321" s="125"/>
      <c r="H1321" s="125"/>
      <c r="I1321" s="269"/>
      <c r="J1321" s="134"/>
      <c r="K1321" s="134"/>
      <c r="L1321" s="134"/>
      <c r="M1321" s="134"/>
      <c r="N1321" s="286"/>
      <c r="O1321" s="286"/>
      <c r="P1321" s="125"/>
      <c r="Q1321" s="125"/>
      <c r="R1321" s="125"/>
      <c r="S1321" s="125"/>
      <c r="T1321" s="125"/>
      <c r="U1321" s="297"/>
      <c r="V1321" s="253">
        <f t="shared" si="28"/>
        <v>0</v>
      </c>
      <c r="W1321" s="348" t="str">
        <f>IF(板块成分!B1323="","",板块成分!B1323)</f>
        <v>1746.HK</v>
      </c>
      <c r="X1321" s="270" t="str">
        <f>[1]!s_info_name(W1321)</f>
        <v>万顺集团控股</v>
      </c>
      <c r="Y1321" s="335" t="str">
        <f>IF($Y$3="申万一级行业",[1]!s_info_industry_sw_2021(W1321,公司分析!D$5,1),IF($Y$3="申万二级行业",[1]!s_info_industry_sw_2021(W1321,公司分析!D$5,2),IF($Y$3="申万三级行业",[1]!s_info_industry_sw_2021(W1321,公司分析!D$5,3),IF($Y$3="wind一级行业",[1]!s_info_industry_gics(W1321,1),IF($Y$3="wind二级行业",[1]!s_info_industry_gics(W1321,2),IF($Y$3="wind三级行业",[1]!s_info_industry_gics(W1321,3),IF($Y$3="wind四级行业",[1]!s_info_industry_gics(W1321,4),IF($Y$3="证监会门类行业",[1]!s_info_industry_csrc12_n(W1321,公司分析!D$5,1),""))))))))</f>
        <v>建筑与工程</v>
      </c>
      <c r="Z1321" s="298" t="str">
        <f>IF(Y1321=行业比较!$E$6,ROW(),"")</f>
        <v/>
      </c>
      <c r="AA1321" s="125"/>
      <c r="AB1321" s="125"/>
      <c r="AC1321" s="125"/>
      <c r="AD1321" s="125"/>
      <c r="AE1321" s="125"/>
      <c r="AF1321" s="125"/>
      <c r="AG1321" s="125"/>
      <c r="AH1321" s="125"/>
      <c r="AI1321" s="125"/>
      <c r="AJ1321" s="125"/>
      <c r="AK1321" s="125"/>
      <c r="AL1321" s="125"/>
      <c r="AM1321" s="125"/>
      <c r="AN1321" s="125"/>
      <c r="AO1321" s="125"/>
      <c r="AP1321" s="125"/>
    </row>
    <row r="1322" spans="2:42" x14ac:dyDescent="0.35">
      <c r="B1322" s="125"/>
      <c r="C1322" s="125"/>
      <c r="D1322" s="125"/>
      <c r="E1322" s="125"/>
      <c r="F1322" s="125"/>
      <c r="G1322" s="125"/>
      <c r="H1322" s="125"/>
      <c r="I1322" s="269"/>
      <c r="J1322" s="134"/>
      <c r="K1322" s="134"/>
      <c r="L1322" s="134"/>
      <c r="M1322" s="134"/>
      <c r="N1322" s="286"/>
      <c r="O1322" s="286"/>
      <c r="P1322" s="125"/>
      <c r="Q1322" s="125"/>
      <c r="R1322" s="125"/>
      <c r="S1322" s="125"/>
      <c r="T1322" s="125"/>
      <c r="U1322" s="297"/>
      <c r="V1322" s="253">
        <f t="shared" si="28"/>
        <v>0</v>
      </c>
      <c r="W1322" s="348" t="str">
        <f>IF(板块成分!B1324="","",板块成分!B1324)</f>
        <v>1747.HK</v>
      </c>
      <c r="X1322" s="270" t="str">
        <f>[1]!s_info_name(W1322)</f>
        <v>HOME CONTROL</v>
      </c>
      <c r="Y1322" s="335" t="str">
        <f>IF($Y$3="申万一级行业",[1]!s_info_industry_sw_2021(W1322,公司分析!D$5,1),IF($Y$3="申万二级行业",[1]!s_info_industry_sw_2021(W1322,公司分析!D$5,2),IF($Y$3="申万三级行业",[1]!s_info_industry_sw_2021(W1322,公司分析!D$5,3),IF($Y$3="wind一级行业",[1]!s_info_industry_gics(W1322,1),IF($Y$3="wind二级行业",[1]!s_info_industry_gics(W1322,2),IF($Y$3="wind三级行业",[1]!s_info_industry_gics(W1322,3),IF($Y$3="wind四级行业",[1]!s_info_industry_gics(W1322,4),IF($Y$3="证监会门类行业",[1]!s_info_industry_csrc12_n(W1322,公司分析!D$5,1),""))))))))</f>
        <v>特殊消费者服务</v>
      </c>
      <c r="Z1322" s="298" t="str">
        <f>IF(Y1322=行业比较!$E$6,ROW(),"")</f>
        <v/>
      </c>
      <c r="AA1322" s="125"/>
      <c r="AB1322" s="125"/>
      <c r="AC1322" s="125"/>
      <c r="AD1322" s="125"/>
      <c r="AE1322" s="125"/>
      <c r="AF1322" s="125"/>
      <c r="AG1322" s="125"/>
      <c r="AH1322" s="125"/>
      <c r="AI1322" s="125"/>
      <c r="AJ1322" s="125"/>
      <c r="AK1322" s="125"/>
      <c r="AL1322" s="125"/>
      <c r="AM1322" s="125"/>
      <c r="AN1322" s="125"/>
      <c r="AO1322" s="125"/>
      <c r="AP1322" s="125"/>
    </row>
    <row r="1323" spans="2:42" x14ac:dyDescent="0.35">
      <c r="B1323" s="125"/>
      <c r="C1323" s="125"/>
      <c r="D1323" s="125"/>
      <c r="E1323" s="125"/>
      <c r="F1323" s="125"/>
      <c r="G1323" s="125"/>
      <c r="H1323" s="125"/>
      <c r="I1323" s="269"/>
      <c r="J1323" s="134"/>
      <c r="K1323" s="134"/>
      <c r="L1323" s="134"/>
      <c r="M1323" s="134"/>
      <c r="N1323" s="286"/>
      <c r="O1323" s="286"/>
      <c r="P1323" s="125"/>
      <c r="Q1323" s="125"/>
      <c r="R1323" s="125"/>
      <c r="S1323" s="125"/>
      <c r="T1323" s="125"/>
      <c r="U1323" s="297"/>
      <c r="V1323" s="253">
        <f t="shared" si="28"/>
        <v>0</v>
      </c>
      <c r="W1323" s="348" t="str">
        <f>IF(板块成分!B1325="","",板块成分!B1325)</f>
        <v>1748.HK</v>
      </c>
      <c r="X1323" s="270" t="str">
        <f>[1]!s_info_name(W1323)</f>
        <v>信源企业集团</v>
      </c>
      <c r="Y1323" s="335" t="str">
        <f>IF($Y$3="申万一级行业",[1]!s_info_industry_sw_2021(W1323,公司分析!D$5,1),IF($Y$3="申万二级行业",[1]!s_info_industry_sw_2021(W1323,公司分析!D$5,2),IF($Y$3="申万三级行业",[1]!s_info_industry_sw_2021(W1323,公司分析!D$5,3),IF($Y$3="wind一级行业",[1]!s_info_industry_gics(W1323,1),IF($Y$3="wind二级行业",[1]!s_info_industry_gics(W1323,2),IF($Y$3="wind三级行业",[1]!s_info_industry_gics(W1323,3),IF($Y$3="wind四级行业",[1]!s_info_industry_gics(W1323,4),IF($Y$3="证监会门类行业",[1]!s_info_industry_csrc12_n(W1323,公司分析!D$5,1),""))))))))</f>
        <v>海港与服务</v>
      </c>
      <c r="Z1323" s="298" t="str">
        <f>IF(Y1323=行业比较!$E$6,ROW(),"")</f>
        <v/>
      </c>
      <c r="AA1323" s="125"/>
      <c r="AB1323" s="125"/>
      <c r="AC1323" s="125"/>
      <c r="AD1323" s="125"/>
      <c r="AE1323" s="125"/>
      <c r="AF1323" s="125"/>
      <c r="AG1323" s="125"/>
      <c r="AH1323" s="125"/>
      <c r="AI1323" s="125"/>
      <c r="AJ1323" s="125"/>
      <c r="AK1323" s="125"/>
      <c r="AL1323" s="125"/>
      <c r="AM1323" s="125"/>
      <c r="AN1323" s="125"/>
      <c r="AO1323" s="125"/>
      <c r="AP1323" s="125"/>
    </row>
    <row r="1324" spans="2:42" x14ac:dyDescent="0.35">
      <c r="B1324" s="125"/>
      <c r="C1324" s="125"/>
      <c r="D1324" s="125"/>
      <c r="E1324" s="125"/>
      <c r="F1324" s="125"/>
      <c r="G1324" s="125"/>
      <c r="H1324" s="125"/>
      <c r="I1324" s="269"/>
      <c r="J1324" s="134"/>
      <c r="K1324" s="134"/>
      <c r="L1324" s="134"/>
      <c r="M1324" s="134"/>
      <c r="N1324" s="286"/>
      <c r="O1324" s="286"/>
      <c r="P1324" s="125"/>
      <c r="Q1324" s="125"/>
      <c r="R1324" s="125"/>
      <c r="S1324" s="125"/>
      <c r="T1324" s="125"/>
      <c r="U1324" s="297"/>
      <c r="V1324" s="253">
        <f t="shared" si="28"/>
        <v>0</v>
      </c>
      <c r="W1324" s="348" t="str">
        <f>IF(板块成分!B1326="","",板块成分!B1326)</f>
        <v>1749.HK</v>
      </c>
      <c r="X1324" s="270" t="str">
        <f>[1]!s_info_name(W1324)</f>
        <v>杉杉品牌</v>
      </c>
      <c r="Y1324" s="335" t="str">
        <f>IF($Y$3="申万一级行业",[1]!s_info_industry_sw_2021(W1324,公司分析!D$5,1),IF($Y$3="申万二级行业",[1]!s_info_industry_sw_2021(W1324,公司分析!D$5,2),IF($Y$3="申万三级行业",[1]!s_info_industry_sw_2021(W1324,公司分析!D$5,3),IF($Y$3="wind一级行业",[1]!s_info_industry_gics(W1324,1),IF($Y$3="wind二级行业",[1]!s_info_industry_gics(W1324,2),IF($Y$3="wind三级行业",[1]!s_info_industry_gics(W1324,3),IF($Y$3="wind四级行业",[1]!s_info_industry_gics(W1324,4),IF($Y$3="证监会门类行业",[1]!s_info_industry_csrc12_n(W1324,公司分析!D$5,1),""))))))))</f>
        <v>服装、服饰与奢侈品</v>
      </c>
      <c r="Z1324" s="298" t="str">
        <f>IF(Y1324=行业比较!$E$6,ROW(),"")</f>
        <v/>
      </c>
      <c r="AA1324" s="125"/>
      <c r="AB1324" s="125"/>
      <c r="AC1324" s="125"/>
      <c r="AD1324" s="125"/>
      <c r="AE1324" s="125"/>
      <c r="AF1324" s="125"/>
      <c r="AG1324" s="125"/>
      <c r="AH1324" s="125"/>
      <c r="AI1324" s="125"/>
      <c r="AJ1324" s="125"/>
      <c r="AK1324" s="125"/>
      <c r="AL1324" s="125"/>
      <c r="AM1324" s="125"/>
      <c r="AN1324" s="125"/>
      <c r="AO1324" s="125"/>
      <c r="AP1324" s="125"/>
    </row>
    <row r="1325" spans="2:42" x14ac:dyDescent="0.35">
      <c r="B1325" s="125"/>
      <c r="C1325" s="125"/>
      <c r="D1325" s="125"/>
      <c r="E1325" s="125"/>
      <c r="F1325" s="125"/>
      <c r="G1325" s="125"/>
      <c r="H1325" s="125"/>
      <c r="I1325" s="269"/>
      <c r="J1325" s="134"/>
      <c r="K1325" s="134"/>
      <c r="L1325" s="134"/>
      <c r="M1325" s="134"/>
      <c r="N1325" s="286"/>
      <c r="O1325" s="286"/>
      <c r="P1325" s="125"/>
      <c r="Q1325" s="125"/>
      <c r="R1325" s="125"/>
      <c r="S1325" s="125"/>
      <c r="T1325" s="125"/>
      <c r="U1325" s="297"/>
      <c r="V1325" s="253">
        <f t="shared" si="28"/>
        <v>0</v>
      </c>
      <c r="W1325" s="348" t="str">
        <f>IF(板块成分!B1327="","",板块成分!B1327)</f>
        <v>1750.HK</v>
      </c>
      <c r="X1325" s="270" t="str">
        <f>[1]!s_info_name(W1325)</f>
        <v>全达电器集团控股</v>
      </c>
      <c r="Y1325" s="335" t="str">
        <f>IF($Y$3="申万一级行业",[1]!s_info_industry_sw_2021(W1325,公司分析!D$5,1),IF($Y$3="申万二级行业",[1]!s_info_industry_sw_2021(W1325,公司分析!D$5,2),IF($Y$3="申万三级行业",[1]!s_info_industry_sw_2021(W1325,公司分析!D$5,3),IF($Y$3="wind一级行业",[1]!s_info_industry_gics(W1325,1),IF($Y$3="wind二级行业",[1]!s_info_industry_gics(W1325,2),IF($Y$3="wind三级行业",[1]!s_info_industry_gics(W1325,3),IF($Y$3="wind四级行业",[1]!s_info_industry_gics(W1325,4),IF($Y$3="证监会门类行业",[1]!s_info_industry_csrc12_n(W1325,公司分析!D$5,1),""))))))))</f>
        <v>电气部件与设备</v>
      </c>
      <c r="Z1325" s="298" t="str">
        <f>IF(Y1325=行业比较!$E$6,ROW(),"")</f>
        <v/>
      </c>
      <c r="AA1325" s="125"/>
      <c r="AB1325" s="125"/>
      <c r="AC1325" s="125"/>
      <c r="AD1325" s="125"/>
      <c r="AE1325" s="125"/>
      <c r="AF1325" s="125"/>
      <c r="AG1325" s="125"/>
      <c r="AH1325" s="125"/>
      <c r="AI1325" s="125"/>
      <c r="AJ1325" s="125"/>
      <c r="AK1325" s="125"/>
      <c r="AL1325" s="125"/>
      <c r="AM1325" s="125"/>
      <c r="AN1325" s="125"/>
      <c r="AO1325" s="125"/>
      <c r="AP1325" s="125"/>
    </row>
    <row r="1326" spans="2:42" x14ac:dyDescent="0.35">
      <c r="B1326" s="125"/>
      <c r="C1326" s="125"/>
      <c r="D1326" s="125"/>
      <c r="E1326" s="125"/>
      <c r="F1326" s="125"/>
      <c r="G1326" s="125"/>
      <c r="H1326" s="125"/>
      <c r="I1326" s="269"/>
      <c r="J1326" s="134"/>
      <c r="K1326" s="134"/>
      <c r="L1326" s="134"/>
      <c r="M1326" s="134"/>
      <c r="N1326" s="286"/>
      <c r="O1326" s="286"/>
      <c r="P1326" s="125"/>
      <c r="Q1326" s="125"/>
      <c r="R1326" s="125"/>
      <c r="S1326" s="125"/>
      <c r="T1326" s="125"/>
      <c r="U1326" s="297"/>
      <c r="V1326" s="253">
        <f t="shared" si="28"/>
        <v>0</v>
      </c>
      <c r="W1326" s="348" t="str">
        <f>IF(板块成分!B1328="","",板块成分!B1328)</f>
        <v>1751.HK</v>
      </c>
      <c r="X1326" s="270" t="str">
        <f>[1]!s_info_name(W1326)</f>
        <v>景联集团</v>
      </c>
      <c r="Y1326" s="335" t="str">
        <f>IF($Y$3="申万一级行业",[1]!s_info_industry_sw_2021(W1326,公司分析!D$5,1),IF($Y$3="申万二级行业",[1]!s_info_industry_sw_2021(W1326,公司分析!D$5,2),IF($Y$3="申万三级行业",[1]!s_info_industry_sw_2021(W1326,公司分析!D$5,3),IF($Y$3="wind一级行业",[1]!s_info_industry_gics(W1326,1),IF($Y$3="wind二级行业",[1]!s_info_industry_gics(W1326,2),IF($Y$3="wind三级行业",[1]!s_info_industry_gics(W1326,3),IF($Y$3="wind四级行业",[1]!s_info_industry_gics(W1326,4),IF($Y$3="证监会门类行业",[1]!s_info_industry_csrc12_n(W1326,公司分析!D$5,1),""))))))))</f>
        <v>建筑与工程</v>
      </c>
      <c r="Z1326" s="298" t="str">
        <f>IF(Y1326=行业比较!$E$6,ROW(),"")</f>
        <v/>
      </c>
      <c r="AA1326" s="125"/>
      <c r="AB1326" s="125"/>
      <c r="AC1326" s="125"/>
      <c r="AD1326" s="125"/>
      <c r="AE1326" s="125"/>
      <c r="AF1326" s="125"/>
      <c r="AG1326" s="125"/>
      <c r="AH1326" s="125"/>
      <c r="AI1326" s="125"/>
      <c r="AJ1326" s="125"/>
      <c r="AK1326" s="125"/>
      <c r="AL1326" s="125"/>
      <c r="AM1326" s="125"/>
      <c r="AN1326" s="125"/>
      <c r="AO1326" s="125"/>
      <c r="AP1326" s="125"/>
    </row>
    <row r="1327" spans="2:42" x14ac:dyDescent="0.35">
      <c r="B1327" s="125"/>
      <c r="C1327" s="125"/>
      <c r="D1327" s="125"/>
      <c r="E1327" s="125"/>
      <c r="F1327" s="125"/>
      <c r="G1327" s="125"/>
      <c r="H1327" s="125"/>
      <c r="I1327" s="269"/>
      <c r="J1327" s="134"/>
      <c r="K1327" s="134"/>
      <c r="L1327" s="134"/>
      <c r="M1327" s="134"/>
      <c r="N1327" s="286"/>
      <c r="O1327" s="286"/>
      <c r="P1327" s="125"/>
      <c r="Q1327" s="125"/>
      <c r="R1327" s="125"/>
      <c r="S1327" s="125"/>
      <c r="T1327" s="125"/>
      <c r="U1327" s="297"/>
      <c r="V1327" s="253">
        <f t="shared" si="28"/>
        <v>0</v>
      </c>
      <c r="W1327" s="348" t="str">
        <f>IF(板块成分!B1329="","",板块成分!B1329)</f>
        <v>1752.HK</v>
      </c>
      <c r="X1327" s="270" t="str">
        <f>[1]!s_info_name(W1327)</f>
        <v>澳洲成峰高教</v>
      </c>
      <c r="Y1327" s="335" t="str">
        <f>IF($Y$3="申万一级行业",[1]!s_info_industry_sw_2021(W1327,公司分析!D$5,1),IF($Y$3="申万二级行业",[1]!s_info_industry_sw_2021(W1327,公司分析!D$5,2),IF($Y$3="申万三级行业",[1]!s_info_industry_sw_2021(W1327,公司分析!D$5,3),IF($Y$3="wind一级行业",[1]!s_info_industry_gics(W1327,1),IF($Y$3="wind二级行业",[1]!s_info_industry_gics(W1327,2),IF($Y$3="wind三级行业",[1]!s_info_industry_gics(W1327,3),IF($Y$3="wind四级行业",[1]!s_info_industry_gics(W1327,4),IF($Y$3="证监会门类行业",[1]!s_info_industry_csrc12_n(W1327,公司分析!D$5,1),""))))))))</f>
        <v>教育服务</v>
      </c>
      <c r="Z1327" s="298" t="str">
        <f>IF(Y1327=行业比较!$E$6,ROW(),"")</f>
        <v/>
      </c>
      <c r="AA1327" s="125"/>
      <c r="AB1327" s="125"/>
      <c r="AC1327" s="125"/>
      <c r="AD1327" s="125"/>
      <c r="AE1327" s="125"/>
      <c r="AF1327" s="125"/>
      <c r="AG1327" s="125"/>
      <c r="AH1327" s="125"/>
      <c r="AI1327" s="125"/>
      <c r="AJ1327" s="125"/>
      <c r="AK1327" s="125"/>
      <c r="AL1327" s="125"/>
      <c r="AM1327" s="125"/>
      <c r="AN1327" s="125"/>
      <c r="AO1327" s="125"/>
      <c r="AP1327" s="125"/>
    </row>
    <row r="1328" spans="2:42" x14ac:dyDescent="0.35">
      <c r="B1328" s="125"/>
      <c r="C1328" s="125"/>
      <c r="D1328" s="125"/>
      <c r="E1328" s="125"/>
      <c r="F1328" s="125"/>
      <c r="G1328" s="125"/>
      <c r="H1328" s="125"/>
      <c r="I1328" s="269"/>
      <c r="J1328" s="134"/>
      <c r="K1328" s="134"/>
      <c r="L1328" s="134"/>
      <c r="M1328" s="134"/>
      <c r="N1328" s="286"/>
      <c r="O1328" s="286"/>
      <c r="P1328" s="125"/>
      <c r="Q1328" s="125"/>
      <c r="R1328" s="125"/>
      <c r="S1328" s="125"/>
      <c r="T1328" s="125"/>
      <c r="U1328" s="297"/>
      <c r="V1328" s="253">
        <f t="shared" si="28"/>
        <v>0</v>
      </c>
      <c r="W1328" s="348" t="str">
        <f>IF(板块成分!B1330="","",板块成分!B1330)</f>
        <v>1753.HK</v>
      </c>
      <c r="X1328" s="270" t="str">
        <f>[1]!s_info_name(W1328)</f>
        <v>兑吧</v>
      </c>
      <c r="Y1328" s="335" t="str">
        <f>IF($Y$3="申万一级行业",[1]!s_info_industry_sw_2021(W1328,公司分析!D$5,1),IF($Y$3="申万二级行业",[1]!s_info_industry_sw_2021(W1328,公司分析!D$5,2),IF($Y$3="申万三级行业",[1]!s_info_industry_sw_2021(W1328,公司分析!D$5,3),IF($Y$3="wind一级行业",[1]!s_info_industry_gics(W1328,1),IF($Y$3="wind二级行业",[1]!s_info_industry_gics(W1328,2),IF($Y$3="wind三级行业",[1]!s_info_industry_gics(W1328,3),IF($Y$3="wind四级行业",[1]!s_info_industry_gics(W1328,4),IF($Y$3="证监会门类行业",[1]!s_info_industry_csrc12_n(W1328,公司分析!D$5,1),""))))))))</f>
        <v>广告</v>
      </c>
      <c r="Z1328" s="298" t="str">
        <f>IF(Y1328=行业比较!$E$6,ROW(),"")</f>
        <v/>
      </c>
      <c r="AA1328" s="125"/>
      <c r="AB1328" s="125"/>
      <c r="AC1328" s="125"/>
      <c r="AD1328" s="125"/>
      <c r="AE1328" s="125"/>
      <c r="AF1328" s="125"/>
      <c r="AG1328" s="125"/>
      <c r="AH1328" s="125"/>
      <c r="AI1328" s="125"/>
      <c r="AJ1328" s="125"/>
      <c r="AK1328" s="125"/>
      <c r="AL1328" s="125"/>
      <c r="AM1328" s="125"/>
      <c r="AN1328" s="125"/>
      <c r="AO1328" s="125"/>
      <c r="AP1328" s="125"/>
    </row>
    <row r="1329" spans="2:42" x14ac:dyDescent="0.35">
      <c r="B1329" s="125"/>
      <c r="C1329" s="125"/>
      <c r="D1329" s="125"/>
      <c r="E1329" s="125"/>
      <c r="F1329" s="125"/>
      <c r="G1329" s="125"/>
      <c r="H1329" s="125"/>
      <c r="I1329" s="269"/>
      <c r="J1329" s="134"/>
      <c r="K1329" s="134"/>
      <c r="L1329" s="134"/>
      <c r="M1329" s="134"/>
      <c r="N1329" s="286"/>
      <c r="O1329" s="286"/>
      <c r="P1329" s="125"/>
      <c r="Q1329" s="125"/>
      <c r="R1329" s="125"/>
      <c r="S1329" s="125"/>
      <c r="T1329" s="125"/>
      <c r="U1329" s="297"/>
      <c r="V1329" s="253">
        <f t="shared" si="28"/>
        <v>0</v>
      </c>
      <c r="W1329" s="348" t="str">
        <f>IF(板块成分!B1331="","",板块成分!B1331)</f>
        <v>1755.HK</v>
      </c>
      <c r="X1329" s="270" t="str">
        <f>[1]!s_info_name(W1329)</f>
        <v>新城悦服务</v>
      </c>
      <c r="Y1329" s="335" t="str">
        <f>IF($Y$3="申万一级行业",[1]!s_info_industry_sw_2021(W1329,公司分析!D$5,1),IF($Y$3="申万二级行业",[1]!s_info_industry_sw_2021(W1329,公司分析!D$5,2),IF($Y$3="申万三级行业",[1]!s_info_industry_sw_2021(W1329,公司分析!D$5,3),IF($Y$3="wind一级行业",[1]!s_info_industry_gics(W1329,1),IF($Y$3="wind二级行业",[1]!s_info_industry_gics(W1329,2),IF($Y$3="wind三级行业",[1]!s_info_industry_gics(W1329,3),IF($Y$3="wind四级行业",[1]!s_info_industry_gics(W1329,4),IF($Y$3="证监会门类行业",[1]!s_info_industry_csrc12_n(W1329,公司分析!D$5,1),""))))))))</f>
        <v>房地产服务</v>
      </c>
      <c r="Z1329" s="298" t="str">
        <f>IF(Y1329=行业比较!$E$6,ROW(),"")</f>
        <v/>
      </c>
      <c r="AA1329" s="125"/>
      <c r="AB1329" s="125"/>
      <c r="AC1329" s="125"/>
      <c r="AD1329" s="125"/>
      <c r="AE1329" s="125"/>
      <c r="AF1329" s="125"/>
      <c r="AG1329" s="125"/>
      <c r="AH1329" s="125"/>
      <c r="AI1329" s="125"/>
      <c r="AJ1329" s="125"/>
      <c r="AK1329" s="125"/>
      <c r="AL1329" s="125"/>
      <c r="AM1329" s="125"/>
      <c r="AN1329" s="125"/>
      <c r="AO1329" s="125"/>
      <c r="AP1329" s="125"/>
    </row>
    <row r="1330" spans="2:42" x14ac:dyDescent="0.35">
      <c r="B1330" s="125"/>
      <c r="C1330" s="125"/>
      <c r="D1330" s="125"/>
      <c r="E1330" s="125"/>
      <c r="F1330" s="125"/>
      <c r="G1330" s="125"/>
      <c r="H1330" s="125"/>
      <c r="I1330" s="269"/>
      <c r="J1330" s="134"/>
      <c r="K1330" s="134"/>
      <c r="L1330" s="134"/>
      <c r="M1330" s="134"/>
      <c r="N1330" s="286"/>
      <c r="O1330" s="286"/>
      <c r="P1330" s="125"/>
      <c r="Q1330" s="125"/>
      <c r="R1330" s="125"/>
      <c r="S1330" s="125"/>
      <c r="T1330" s="125"/>
      <c r="U1330" s="297"/>
      <c r="V1330" s="253">
        <f t="shared" si="28"/>
        <v>0</v>
      </c>
      <c r="W1330" s="348" t="str">
        <f>IF(板块成分!B1332="","",板块成分!B1332)</f>
        <v>1756.HK</v>
      </c>
      <c r="X1330" s="270" t="str">
        <f>[1]!s_info_name(W1330)</f>
        <v>中国职业教育</v>
      </c>
      <c r="Y1330" s="335" t="str">
        <f>IF($Y$3="申万一级行业",[1]!s_info_industry_sw_2021(W1330,公司分析!D$5,1),IF($Y$3="申万二级行业",[1]!s_info_industry_sw_2021(W1330,公司分析!D$5,2),IF($Y$3="申万三级行业",[1]!s_info_industry_sw_2021(W1330,公司分析!D$5,3),IF($Y$3="wind一级行业",[1]!s_info_industry_gics(W1330,1),IF($Y$3="wind二级行业",[1]!s_info_industry_gics(W1330,2),IF($Y$3="wind三级行业",[1]!s_info_industry_gics(W1330,3),IF($Y$3="wind四级行业",[1]!s_info_industry_gics(W1330,4),IF($Y$3="证监会门类行业",[1]!s_info_industry_csrc12_n(W1330,公司分析!D$5,1),""))))))))</f>
        <v>教育服务</v>
      </c>
      <c r="Z1330" s="298" t="str">
        <f>IF(Y1330=行业比较!$E$6,ROW(),"")</f>
        <v/>
      </c>
      <c r="AA1330" s="125"/>
      <c r="AB1330" s="125"/>
      <c r="AC1330" s="125"/>
      <c r="AD1330" s="125"/>
      <c r="AE1330" s="125"/>
      <c r="AF1330" s="125"/>
      <c r="AG1330" s="125"/>
      <c r="AH1330" s="125"/>
      <c r="AI1330" s="125"/>
      <c r="AJ1330" s="125"/>
      <c r="AK1330" s="125"/>
      <c r="AL1330" s="125"/>
      <c r="AM1330" s="125"/>
      <c r="AN1330" s="125"/>
      <c r="AO1330" s="125"/>
      <c r="AP1330" s="125"/>
    </row>
    <row r="1331" spans="2:42" x14ac:dyDescent="0.35">
      <c r="B1331" s="125"/>
      <c r="C1331" s="125"/>
      <c r="D1331" s="125"/>
      <c r="E1331" s="125"/>
      <c r="F1331" s="125"/>
      <c r="G1331" s="125"/>
      <c r="H1331" s="125"/>
      <c r="I1331" s="269"/>
      <c r="J1331" s="134"/>
      <c r="K1331" s="134"/>
      <c r="L1331" s="134"/>
      <c r="M1331" s="134"/>
      <c r="N1331" s="286"/>
      <c r="O1331" s="286"/>
      <c r="P1331" s="125"/>
      <c r="Q1331" s="125"/>
      <c r="R1331" s="125"/>
      <c r="S1331" s="125"/>
      <c r="T1331" s="125"/>
      <c r="U1331" s="297"/>
      <c r="V1331" s="253">
        <f t="shared" si="28"/>
        <v>0</v>
      </c>
      <c r="W1331" s="348" t="str">
        <f>IF(板块成分!B1333="","",板块成分!B1333)</f>
        <v>1757.HK</v>
      </c>
      <c r="X1331" s="270" t="str">
        <f>[1]!s_info_name(W1331)</f>
        <v>俊裕地基</v>
      </c>
      <c r="Y1331" s="335" t="str">
        <f>IF($Y$3="申万一级行业",[1]!s_info_industry_sw_2021(W1331,公司分析!D$5,1),IF($Y$3="申万二级行业",[1]!s_info_industry_sw_2021(W1331,公司分析!D$5,2),IF($Y$3="申万三级行业",[1]!s_info_industry_sw_2021(W1331,公司分析!D$5,3),IF($Y$3="wind一级行业",[1]!s_info_industry_gics(W1331,1),IF($Y$3="wind二级行业",[1]!s_info_industry_gics(W1331,2),IF($Y$3="wind三级行业",[1]!s_info_industry_gics(W1331,3),IF($Y$3="wind四级行业",[1]!s_info_industry_gics(W1331,4),IF($Y$3="证监会门类行业",[1]!s_info_industry_csrc12_n(W1331,公司分析!D$5,1),""))))))))</f>
        <v>建筑与工程</v>
      </c>
      <c r="Z1331" s="298" t="str">
        <f>IF(Y1331=行业比较!$E$6,ROW(),"")</f>
        <v/>
      </c>
      <c r="AA1331" s="125"/>
      <c r="AB1331" s="125"/>
      <c r="AC1331" s="125"/>
      <c r="AD1331" s="125"/>
      <c r="AE1331" s="125"/>
      <c r="AF1331" s="125"/>
      <c r="AG1331" s="125"/>
      <c r="AH1331" s="125"/>
      <c r="AI1331" s="125"/>
      <c r="AJ1331" s="125"/>
      <c r="AK1331" s="125"/>
      <c r="AL1331" s="125"/>
      <c r="AM1331" s="125"/>
      <c r="AN1331" s="125"/>
      <c r="AO1331" s="125"/>
      <c r="AP1331" s="125"/>
    </row>
    <row r="1332" spans="2:42" x14ac:dyDescent="0.35">
      <c r="B1332" s="125"/>
      <c r="C1332" s="125"/>
      <c r="D1332" s="125"/>
      <c r="E1332" s="125"/>
      <c r="F1332" s="125"/>
      <c r="G1332" s="125"/>
      <c r="H1332" s="125"/>
      <c r="I1332" s="269"/>
      <c r="J1332" s="134"/>
      <c r="K1332" s="134"/>
      <c r="L1332" s="134"/>
      <c r="M1332" s="134"/>
      <c r="N1332" s="286"/>
      <c r="O1332" s="286"/>
      <c r="P1332" s="125"/>
      <c r="Q1332" s="125"/>
      <c r="R1332" s="125"/>
      <c r="S1332" s="125"/>
      <c r="T1332" s="125"/>
      <c r="U1332" s="297"/>
      <c r="V1332" s="253">
        <f t="shared" si="28"/>
        <v>0</v>
      </c>
      <c r="W1332" s="348" t="str">
        <f>IF(板块成分!B1334="","",板块成分!B1334)</f>
        <v>1758.HK</v>
      </c>
      <c r="X1332" s="270" t="str">
        <f>[1]!s_info_name(W1332)</f>
        <v>博骏教育</v>
      </c>
      <c r="Y1332" s="335" t="str">
        <f>IF($Y$3="申万一级行业",[1]!s_info_industry_sw_2021(W1332,公司分析!D$5,1),IF($Y$3="申万二级行业",[1]!s_info_industry_sw_2021(W1332,公司分析!D$5,2),IF($Y$3="申万三级行业",[1]!s_info_industry_sw_2021(W1332,公司分析!D$5,3),IF($Y$3="wind一级行业",[1]!s_info_industry_gics(W1332,1),IF($Y$3="wind二级行业",[1]!s_info_industry_gics(W1332,2),IF($Y$3="wind三级行业",[1]!s_info_industry_gics(W1332,3),IF($Y$3="wind四级行业",[1]!s_info_industry_gics(W1332,4),IF($Y$3="证监会门类行业",[1]!s_info_industry_csrc12_n(W1332,公司分析!D$5,1),""))))))))</f>
        <v>教育服务</v>
      </c>
      <c r="Z1332" s="298" t="str">
        <f>IF(Y1332=行业比较!$E$6,ROW(),"")</f>
        <v/>
      </c>
      <c r="AA1332" s="125"/>
      <c r="AB1332" s="125"/>
      <c r="AC1332" s="125"/>
      <c r="AD1332" s="125"/>
      <c r="AE1332" s="125"/>
      <c r="AF1332" s="125"/>
      <c r="AG1332" s="125"/>
      <c r="AH1332" s="125"/>
      <c r="AI1332" s="125"/>
      <c r="AJ1332" s="125"/>
      <c r="AK1332" s="125"/>
      <c r="AL1332" s="125"/>
      <c r="AM1332" s="125"/>
      <c r="AN1332" s="125"/>
      <c r="AO1332" s="125"/>
      <c r="AP1332" s="125"/>
    </row>
    <row r="1333" spans="2:42" x14ac:dyDescent="0.35">
      <c r="B1333" s="125"/>
      <c r="C1333" s="125"/>
      <c r="D1333" s="125"/>
      <c r="E1333" s="125"/>
      <c r="F1333" s="125"/>
      <c r="G1333" s="125"/>
      <c r="H1333" s="125"/>
      <c r="I1333" s="269"/>
      <c r="J1333" s="134"/>
      <c r="K1333" s="134"/>
      <c r="L1333" s="134"/>
      <c r="M1333" s="134"/>
      <c r="N1333" s="286"/>
      <c r="O1333" s="286"/>
      <c r="P1333" s="125"/>
      <c r="Q1333" s="125"/>
      <c r="R1333" s="125"/>
      <c r="S1333" s="125"/>
      <c r="T1333" s="125"/>
      <c r="U1333" s="297"/>
      <c r="V1333" s="253">
        <f t="shared" si="28"/>
        <v>0</v>
      </c>
      <c r="W1333" s="348" t="str">
        <f>IF(板块成分!B1335="","",板块成分!B1335)</f>
        <v>1759.HK</v>
      </c>
      <c r="X1333" s="270" t="str">
        <f>[1]!s_info_name(W1333)</f>
        <v>中油洁能控股</v>
      </c>
      <c r="Y1333" s="335" t="str">
        <f>IF($Y$3="申万一级行业",[1]!s_info_industry_sw_2021(W1333,公司分析!D$5,1),IF($Y$3="申万二级行业",[1]!s_info_industry_sw_2021(W1333,公司分析!D$5,2),IF($Y$3="申万三级行业",[1]!s_info_industry_sw_2021(W1333,公司分析!D$5,3),IF($Y$3="wind一级行业",[1]!s_info_industry_gics(W1333,1),IF($Y$3="wind二级行业",[1]!s_info_industry_gics(W1333,2),IF($Y$3="wind三级行业",[1]!s_info_industry_gics(W1333,3),IF($Y$3="wind四级行业",[1]!s_info_industry_gics(W1333,4),IF($Y$3="证监会门类行业",[1]!s_info_industry_csrc12_n(W1333,公司分析!D$5,1),""))))))))</f>
        <v>燃气</v>
      </c>
      <c r="Z1333" s="298" t="str">
        <f>IF(Y1333=行业比较!$E$6,ROW(),"")</f>
        <v/>
      </c>
      <c r="AA1333" s="125"/>
      <c r="AB1333" s="125"/>
      <c r="AC1333" s="125"/>
      <c r="AD1333" s="125"/>
      <c r="AE1333" s="125"/>
      <c r="AF1333" s="125"/>
      <c r="AG1333" s="125"/>
      <c r="AH1333" s="125"/>
      <c r="AI1333" s="125"/>
      <c r="AJ1333" s="125"/>
      <c r="AK1333" s="125"/>
      <c r="AL1333" s="125"/>
      <c r="AM1333" s="125"/>
      <c r="AN1333" s="125"/>
      <c r="AO1333" s="125"/>
      <c r="AP1333" s="125"/>
    </row>
    <row r="1334" spans="2:42" x14ac:dyDescent="0.35">
      <c r="B1334" s="125"/>
      <c r="C1334" s="125"/>
      <c r="D1334" s="125"/>
      <c r="E1334" s="125"/>
      <c r="F1334" s="125"/>
      <c r="G1334" s="125"/>
      <c r="H1334" s="125"/>
      <c r="I1334" s="269"/>
      <c r="J1334" s="134"/>
      <c r="K1334" s="134"/>
      <c r="L1334" s="134"/>
      <c r="M1334" s="134"/>
      <c r="N1334" s="286"/>
      <c r="O1334" s="286"/>
      <c r="P1334" s="125"/>
      <c r="Q1334" s="125"/>
      <c r="R1334" s="125"/>
      <c r="S1334" s="125"/>
      <c r="T1334" s="125"/>
      <c r="U1334" s="297"/>
      <c r="V1334" s="253">
        <f t="shared" si="28"/>
        <v>0</v>
      </c>
      <c r="W1334" s="348" t="str">
        <f>IF(板块成分!B1336="","",板块成分!B1336)</f>
        <v>1760.HK</v>
      </c>
      <c r="X1334" s="270" t="str">
        <f>[1]!s_info_name(W1334)</f>
        <v>英恒科技</v>
      </c>
      <c r="Y1334" s="335" t="str">
        <f>IF($Y$3="申万一级行业",[1]!s_info_industry_sw_2021(W1334,公司分析!D$5,1),IF($Y$3="申万二级行业",[1]!s_info_industry_sw_2021(W1334,公司分析!D$5,2),IF($Y$3="申万三级行业",[1]!s_info_industry_sw_2021(W1334,公司分析!D$5,3),IF($Y$3="wind一级行业",[1]!s_info_industry_gics(W1334,1),IF($Y$3="wind二级行业",[1]!s_info_industry_gics(W1334,2),IF($Y$3="wind三级行业",[1]!s_info_industry_gics(W1334,3),IF($Y$3="wind四级行业",[1]!s_info_industry_gics(W1334,4),IF($Y$3="证监会门类行业",[1]!s_info_industry_csrc12_n(W1334,公司分析!D$5,1),""))))))))</f>
        <v>机动车零配件与设备</v>
      </c>
      <c r="Z1334" s="298" t="str">
        <f>IF(Y1334=行业比较!$E$6,ROW(),"")</f>
        <v/>
      </c>
      <c r="AA1334" s="125"/>
      <c r="AB1334" s="125"/>
      <c r="AC1334" s="125"/>
      <c r="AD1334" s="125"/>
      <c r="AE1334" s="125"/>
      <c r="AF1334" s="125"/>
      <c r="AG1334" s="125"/>
      <c r="AH1334" s="125"/>
      <c r="AI1334" s="125"/>
      <c r="AJ1334" s="125"/>
      <c r="AK1334" s="125"/>
      <c r="AL1334" s="125"/>
      <c r="AM1334" s="125"/>
      <c r="AN1334" s="125"/>
      <c r="AO1334" s="125"/>
      <c r="AP1334" s="125"/>
    </row>
    <row r="1335" spans="2:42" x14ac:dyDescent="0.35">
      <c r="B1335" s="125"/>
      <c r="C1335" s="125"/>
      <c r="D1335" s="125"/>
      <c r="E1335" s="125"/>
      <c r="F1335" s="125"/>
      <c r="G1335" s="125"/>
      <c r="H1335" s="125"/>
      <c r="I1335" s="269"/>
      <c r="J1335" s="134"/>
      <c r="K1335" s="134"/>
      <c r="L1335" s="134"/>
      <c r="M1335" s="134"/>
      <c r="N1335" s="286"/>
      <c r="O1335" s="286"/>
      <c r="P1335" s="125"/>
      <c r="Q1335" s="125"/>
      <c r="R1335" s="125"/>
      <c r="S1335" s="125"/>
      <c r="T1335" s="125"/>
      <c r="U1335" s="297"/>
      <c r="V1335" s="253">
        <f t="shared" si="28"/>
        <v>0</v>
      </c>
      <c r="W1335" s="348" t="str">
        <f>IF(板块成分!B1337="","",板块成分!B1337)</f>
        <v>1761.HK</v>
      </c>
      <c r="X1335" s="270" t="str">
        <f>[1]!s_info_name(W1335)</f>
        <v>宝宝树集团</v>
      </c>
      <c r="Y1335" s="335" t="str">
        <f>IF($Y$3="申万一级行业",[1]!s_info_industry_sw_2021(W1335,公司分析!D$5,1),IF($Y$3="申万二级行业",[1]!s_info_industry_sw_2021(W1335,公司分析!D$5,2),IF($Y$3="申万三级行业",[1]!s_info_industry_sw_2021(W1335,公司分析!D$5,3),IF($Y$3="wind一级行业",[1]!s_info_industry_gics(W1335,1),IF($Y$3="wind二级行业",[1]!s_info_industry_gics(W1335,2),IF($Y$3="wind三级行业",[1]!s_info_industry_gics(W1335,3),IF($Y$3="wind四级行业",[1]!s_info_industry_gics(W1335,4),IF($Y$3="证监会门类行业",[1]!s_info_industry_csrc12_n(W1335,公司分析!D$5,1),""))))))))</f>
        <v>广告</v>
      </c>
      <c r="Z1335" s="298" t="str">
        <f>IF(Y1335=行业比较!$E$6,ROW(),"")</f>
        <v/>
      </c>
      <c r="AA1335" s="125"/>
      <c r="AB1335" s="125"/>
      <c r="AC1335" s="125"/>
      <c r="AD1335" s="125"/>
      <c r="AE1335" s="125"/>
      <c r="AF1335" s="125"/>
      <c r="AG1335" s="125"/>
      <c r="AH1335" s="125"/>
      <c r="AI1335" s="125"/>
      <c r="AJ1335" s="125"/>
      <c r="AK1335" s="125"/>
      <c r="AL1335" s="125"/>
      <c r="AM1335" s="125"/>
      <c r="AN1335" s="125"/>
      <c r="AO1335" s="125"/>
      <c r="AP1335" s="125"/>
    </row>
    <row r="1336" spans="2:42" x14ac:dyDescent="0.35">
      <c r="B1336" s="125"/>
      <c r="C1336" s="125"/>
      <c r="D1336" s="125"/>
      <c r="E1336" s="125"/>
      <c r="F1336" s="125"/>
      <c r="G1336" s="125"/>
      <c r="H1336" s="125"/>
      <c r="I1336" s="269"/>
      <c r="J1336" s="134"/>
      <c r="K1336" s="134"/>
      <c r="L1336" s="134"/>
      <c r="M1336" s="134"/>
      <c r="N1336" s="286"/>
      <c r="O1336" s="286"/>
      <c r="P1336" s="125"/>
      <c r="Q1336" s="125"/>
      <c r="R1336" s="125"/>
      <c r="S1336" s="125"/>
      <c r="T1336" s="125"/>
      <c r="U1336" s="297"/>
      <c r="V1336" s="253">
        <f t="shared" si="28"/>
        <v>13</v>
      </c>
      <c r="W1336" s="348" t="str">
        <f>IF(板块成分!B1338="","",板块成分!B1338)</f>
        <v>1762.HK</v>
      </c>
      <c r="X1336" s="270" t="str">
        <f>[1]!s_info_name(W1336)</f>
        <v>万咖壹联</v>
      </c>
      <c r="Y1336" s="335" t="str">
        <f>IF($Y$3="申万一级行业",[1]!s_info_industry_sw_2021(W1336,公司分析!D$5,1),IF($Y$3="申万二级行业",[1]!s_info_industry_sw_2021(W1336,公司分析!D$5,2),IF($Y$3="申万三级行业",[1]!s_info_industry_sw_2021(W1336,公司分析!D$5,3),IF($Y$3="wind一级行业",[1]!s_info_industry_gics(W1336,1),IF($Y$3="wind二级行业",[1]!s_info_industry_gics(W1336,2),IF($Y$3="wind三级行业",[1]!s_info_industry_gics(W1336,3),IF($Y$3="wind四级行业",[1]!s_info_industry_gics(W1336,4),IF($Y$3="证监会门类行业",[1]!s_info_industry_csrc12_n(W1336,公司分析!D$5,1),""))))))))</f>
        <v>互联网软件与服务</v>
      </c>
      <c r="Z1336" s="298">
        <f>IF(Y1336=行业比较!$E$6,ROW(),"")</f>
        <v>1336</v>
      </c>
      <c r="AA1336" s="125"/>
      <c r="AB1336" s="125"/>
      <c r="AC1336" s="125"/>
      <c r="AD1336" s="125"/>
      <c r="AE1336" s="125"/>
      <c r="AF1336" s="125"/>
      <c r="AG1336" s="125"/>
      <c r="AH1336" s="125"/>
      <c r="AI1336" s="125"/>
      <c r="AJ1336" s="125"/>
      <c r="AK1336" s="125"/>
      <c r="AL1336" s="125"/>
      <c r="AM1336" s="125"/>
      <c r="AN1336" s="125"/>
      <c r="AO1336" s="125"/>
      <c r="AP1336" s="125"/>
    </row>
    <row r="1337" spans="2:42" x14ac:dyDescent="0.35">
      <c r="B1337" s="125"/>
      <c r="C1337" s="125"/>
      <c r="D1337" s="125"/>
      <c r="E1337" s="125"/>
      <c r="F1337" s="125"/>
      <c r="G1337" s="125"/>
      <c r="H1337" s="125"/>
      <c r="I1337" s="269"/>
      <c r="J1337" s="134"/>
      <c r="K1337" s="134"/>
      <c r="L1337" s="134"/>
      <c r="M1337" s="134"/>
      <c r="N1337" s="286"/>
      <c r="O1337" s="286"/>
      <c r="P1337" s="125"/>
      <c r="Q1337" s="125"/>
      <c r="R1337" s="125"/>
      <c r="S1337" s="125"/>
      <c r="T1337" s="125"/>
      <c r="U1337" s="297"/>
      <c r="V1337" s="253">
        <f t="shared" si="28"/>
        <v>0</v>
      </c>
      <c r="W1337" s="348" t="str">
        <f>IF(板块成分!B1339="","",板块成分!B1339)</f>
        <v>1763.HK</v>
      </c>
      <c r="X1337" s="270" t="str">
        <f>[1]!s_info_name(W1337)</f>
        <v>中国同辐</v>
      </c>
      <c r="Y1337" s="335" t="str">
        <f>IF($Y$3="申万一级行业",[1]!s_info_industry_sw_2021(W1337,公司分析!D$5,1),IF($Y$3="申万二级行业",[1]!s_info_industry_sw_2021(W1337,公司分析!D$5,2),IF($Y$3="申万三级行业",[1]!s_info_industry_sw_2021(W1337,公司分析!D$5,3),IF($Y$3="wind一级行业",[1]!s_info_industry_gics(W1337,1),IF($Y$3="wind二级行业",[1]!s_info_industry_gics(W1337,2),IF($Y$3="wind三级行业",[1]!s_info_industry_gics(W1337,3),IF($Y$3="wind四级行业",[1]!s_info_industry_gics(W1337,4),IF($Y$3="证监会门类行业",[1]!s_info_industry_csrc12_n(W1337,公司分析!D$5,1),""))))))))</f>
        <v>综合类行业</v>
      </c>
      <c r="Z1337" s="298" t="str">
        <f>IF(Y1337=行业比较!$E$6,ROW(),"")</f>
        <v/>
      </c>
      <c r="AA1337" s="125"/>
      <c r="AB1337" s="125"/>
      <c r="AC1337" s="125"/>
      <c r="AD1337" s="125"/>
      <c r="AE1337" s="125"/>
      <c r="AF1337" s="125"/>
      <c r="AG1337" s="125"/>
      <c r="AH1337" s="125"/>
      <c r="AI1337" s="125"/>
      <c r="AJ1337" s="125"/>
      <c r="AK1337" s="125"/>
      <c r="AL1337" s="125"/>
      <c r="AM1337" s="125"/>
      <c r="AN1337" s="125"/>
      <c r="AO1337" s="125"/>
      <c r="AP1337" s="125"/>
    </row>
    <row r="1338" spans="2:42" x14ac:dyDescent="0.35">
      <c r="B1338" s="125"/>
      <c r="C1338" s="125"/>
      <c r="D1338" s="125"/>
      <c r="E1338" s="125"/>
      <c r="F1338" s="125"/>
      <c r="G1338" s="125"/>
      <c r="H1338" s="125"/>
      <c r="I1338" s="269"/>
      <c r="J1338" s="134"/>
      <c r="K1338" s="134"/>
      <c r="L1338" s="134"/>
      <c r="M1338" s="134"/>
      <c r="N1338" s="286"/>
      <c r="O1338" s="286"/>
      <c r="P1338" s="125"/>
      <c r="Q1338" s="125"/>
      <c r="R1338" s="125"/>
      <c r="S1338" s="125"/>
      <c r="T1338" s="125"/>
      <c r="U1338" s="297"/>
      <c r="V1338" s="253">
        <f t="shared" si="28"/>
        <v>0</v>
      </c>
      <c r="W1338" s="348" t="str">
        <f>IF(板块成分!B1340="","",板块成分!B1340)</f>
        <v>1765.HK</v>
      </c>
      <c r="X1338" s="270" t="str">
        <f>[1]!s_info_name(W1338)</f>
        <v>希教国际控股</v>
      </c>
      <c r="Y1338" s="335" t="str">
        <f>IF($Y$3="申万一级行业",[1]!s_info_industry_sw_2021(W1338,公司分析!D$5,1),IF($Y$3="申万二级行业",[1]!s_info_industry_sw_2021(W1338,公司分析!D$5,2),IF($Y$3="申万三级行业",[1]!s_info_industry_sw_2021(W1338,公司分析!D$5,3),IF($Y$3="wind一级行业",[1]!s_info_industry_gics(W1338,1),IF($Y$3="wind二级行业",[1]!s_info_industry_gics(W1338,2),IF($Y$3="wind三级行业",[1]!s_info_industry_gics(W1338,3),IF($Y$3="wind四级行业",[1]!s_info_industry_gics(W1338,4),IF($Y$3="证监会门类行业",[1]!s_info_industry_csrc12_n(W1338,公司分析!D$5,1),""))))))))</f>
        <v>教育服务</v>
      </c>
      <c r="Z1338" s="298" t="str">
        <f>IF(Y1338=行业比较!$E$6,ROW(),"")</f>
        <v/>
      </c>
      <c r="AA1338" s="125"/>
      <c r="AB1338" s="125"/>
      <c r="AC1338" s="125"/>
      <c r="AD1338" s="125"/>
      <c r="AE1338" s="125"/>
      <c r="AF1338" s="125"/>
      <c r="AG1338" s="125"/>
      <c r="AH1338" s="125"/>
      <c r="AI1338" s="125"/>
      <c r="AJ1338" s="125"/>
      <c r="AK1338" s="125"/>
      <c r="AL1338" s="125"/>
      <c r="AM1338" s="125"/>
      <c r="AN1338" s="125"/>
      <c r="AO1338" s="125"/>
      <c r="AP1338" s="125"/>
    </row>
    <row r="1339" spans="2:42" x14ac:dyDescent="0.35">
      <c r="B1339" s="125"/>
      <c r="C1339" s="125"/>
      <c r="D1339" s="125"/>
      <c r="E1339" s="125"/>
      <c r="F1339" s="125"/>
      <c r="G1339" s="125"/>
      <c r="H1339" s="125"/>
      <c r="I1339" s="269"/>
      <c r="J1339" s="134"/>
      <c r="K1339" s="134"/>
      <c r="L1339" s="134"/>
      <c r="M1339" s="134"/>
      <c r="N1339" s="286"/>
      <c r="O1339" s="286"/>
      <c r="P1339" s="125"/>
      <c r="Q1339" s="125"/>
      <c r="R1339" s="125"/>
      <c r="S1339" s="125"/>
      <c r="T1339" s="125"/>
      <c r="U1339" s="297"/>
      <c r="V1339" s="253">
        <f t="shared" si="28"/>
        <v>0</v>
      </c>
      <c r="W1339" s="348" t="str">
        <f>IF(板块成分!B1341="","",板块成分!B1341)</f>
        <v>1766.HK</v>
      </c>
      <c r="X1339" s="270" t="str">
        <f>[1]!s_info_name(W1339)</f>
        <v>中国中车</v>
      </c>
      <c r="Y1339" s="335" t="str">
        <f>IF($Y$3="申万一级行业",[1]!s_info_industry_sw_2021(W1339,公司分析!D$5,1),IF($Y$3="申万二级行业",[1]!s_info_industry_sw_2021(W1339,公司分析!D$5,2),IF($Y$3="申万三级行业",[1]!s_info_industry_sw_2021(W1339,公司分析!D$5,3),IF($Y$3="wind一级行业",[1]!s_info_industry_gics(W1339,1),IF($Y$3="wind二级行业",[1]!s_info_industry_gics(W1339,2),IF($Y$3="wind三级行业",[1]!s_info_industry_gics(W1339,3),IF($Y$3="wind四级行业",[1]!s_info_industry_gics(W1339,4),IF($Y$3="证监会门类行业",[1]!s_info_industry_csrc12_n(W1339,公司分析!D$5,1),""))))))))</f>
        <v>建筑机械与重型卡车</v>
      </c>
      <c r="Z1339" s="298" t="str">
        <f>IF(Y1339=行业比较!$E$6,ROW(),"")</f>
        <v/>
      </c>
      <c r="AA1339" s="125"/>
      <c r="AB1339" s="125"/>
      <c r="AC1339" s="125"/>
      <c r="AD1339" s="125"/>
      <c r="AE1339" s="125"/>
      <c r="AF1339" s="125"/>
      <c r="AG1339" s="125"/>
      <c r="AH1339" s="125"/>
      <c r="AI1339" s="125"/>
      <c r="AJ1339" s="125"/>
      <c r="AK1339" s="125"/>
      <c r="AL1339" s="125"/>
      <c r="AM1339" s="125"/>
      <c r="AN1339" s="125"/>
      <c r="AO1339" s="125"/>
      <c r="AP1339" s="125"/>
    </row>
    <row r="1340" spans="2:42" x14ac:dyDescent="0.35">
      <c r="B1340" s="125"/>
      <c r="C1340" s="125"/>
      <c r="D1340" s="125"/>
      <c r="E1340" s="125"/>
      <c r="F1340" s="125"/>
      <c r="G1340" s="125"/>
      <c r="H1340" s="125"/>
      <c r="I1340" s="269"/>
      <c r="J1340" s="134"/>
      <c r="K1340" s="134"/>
      <c r="L1340" s="134"/>
      <c r="M1340" s="134"/>
      <c r="N1340" s="286"/>
      <c r="O1340" s="286"/>
      <c r="P1340" s="125"/>
      <c r="Q1340" s="125"/>
      <c r="R1340" s="125"/>
      <c r="S1340" s="125"/>
      <c r="T1340" s="125"/>
      <c r="U1340" s="297"/>
      <c r="V1340" s="253">
        <f t="shared" si="28"/>
        <v>0</v>
      </c>
      <c r="W1340" s="348" t="str">
        <f>IF(板块成分!B1342="","",板块成分!B1342)</f>
        <v>1767.HK</v>
      </c>
      <c r="X1340" s="270" t="str">
        <f>[1]!s_info_name(W1340)</f>
        <v>TS WONDERS</v>
      </c>
      <c r="Y1340" s="335" t="str">
        <f>IF($Y$3="申万一级行业",[1]!s_info_industry_sw_2021(W1340,公司分析!D$5,1),IF($Y$3="申万二级行业",[1]!s_info_industry_sw_2021(W1340,公司分析!D$5,2),IF($Y$3="申万三级行业",[1]!s_info_industry_sw_2021(W1340,公司分析!D$5,3),IF($Y$3="wind一级行业",[1]!s_info_industry_gics(W1340,1),IF($Y$3="wind二级行业",[1]!s_info_industry_gics(W1340,2),IF($Y$3="wind三级行业",[1]!s_info_industry_gics(W1340,3),IF($Y$3="wind四级行业",[1]!s_info_industry_gics(W1340,4),IF($Y$3="证监会门类行业",[1]!s_info_industry_csrc12_n(W1340,公司分析!D$5,1),""))))))))</f>
        <v>食品零售</v>
      </c>
      <c r="Z1340" s="298" t="str">
        <f>IF(Y1340=行业比较!$E$6,ROW(),"")</f>
        <v/>
      </c>
      <c r="AA1340" s="125"/>
      <c r="AB1340" s="125"/>
      <c r="AC1340" s="125"/>
      <c r="AD1340" s="125"/>
      <c r="AE1340" s="125"/>
      <c r="AF1340" s="125"/>
      <c r="AG1340" s="125"/>
      <c r="AH1340" s="125"/>
      <c r="AI1340" s="125"/>
      <c r="AJ1340" s="125"/>
      <c r="AK1340" s="125"/>
      <c r="AL1340" s="125"/>
      <c r="AM1340" s="125"/>
      <c r="AN1340" s="125"/>
      <c r="AO1340" s="125"/>
      <c r="AP1340" s="125"/>
    </row>
    <row r="1341" spans="2:42" x14ac:dyDescent="0.35">
      <c r="B1341" s="125"/>
      <c r="C1341" s="125"/>
      <c r="D1341" s="125"/>
      <c r="E1341" s="125"/>
      <c r="F1341" s="125"/>
      <c r="G1341" s="125"/>
      <c r="H1341" s="125"/>
      <c r="I1341" s="269"/>
      <c r="J1341" s="134"/>
      <c r="K1341" s="134"/>
      <c r="L1341" s="134"/>
      <c r="M1341" s="134"/>
      <c r="N1341" s="286"/>
      <c r="O1341" s="286"/>
      <c r="P1341" s="125"/>
      <c r="Q1341" s="125"/>
      <c r="R1341" s="125"/>
      <c r="S1341" s="125"/>
      <c r="T1341" s="125"/>
      <c r="U1341" s="297"/>
      <c r="V1341" s="253">
        <f t="shared" si="28"/>
        <v>0</v>
      </c>
      <c r="W1341" s="348" t="str">
        <f>IF(板块成分!B1343="","",板块成分!B1343)</f>
        <v>1769.HK</v>
      </c>
      <c r="X1341" s="270" t="str">
        <f>[1]!s_info_name(W1341)</f>
        <v>思考乐教育</v>
      </c>
      <c r="Y1341" s="335" t="str">
        <f>IF($Y$3="申万一级行业",[1]!s_info_industry_sw_2021(W1341,公司分析!D$5,1),IF($Y$3="申万二级行业",[1]!s_info_industry_sw_2021(W1341,公司分析!D$5,2),IF($Y$3="申万三级行业",[1]!s_info_industry_sw_2021(W1341,公司分析!D$5,3),IF($Y$3="wind一级行业",[1]!s_info_industry_gics(W1341,1),IF($Y$3="wind二级行业",[1]!s_info_industry_gics(W1341,2),IF($Y$3="wind三级行业",[1]!s_info_industry_gics(W1341,3),IF($Y$3="wind四级行业",[1]!s_info_industry_gics(W1341,4),IF($Y$3="证监会门类行业",[1]!s_info_industry_csrc12_n(W1341,公司分析!D$5,1),""))))))))</f>
        <v>教育服务</v>
      </c>
      <c r="Z1341" s="298" t="str">
        <f>IF(Y1341=行业比较!$E$6,ROW(),"")</f>
        <v/>
      </c>
      <c r="AA1341" s="125"/>
      <c r="AB1341" s="125"/>
      <c r="AC1341" s="125"/>
      <c r="AD1341" s="125"/>
      <c r="AE1341" s="125"/>
      <c r="AF1341" s="125"/>
      <c r="AG1341" s="125"/>
      <c r="AH1341" s="125"/>
      <c r="AI1341" s="125"/>
      <c r="AJ1341" s="125"/>
      <c r="AK1341" s="125"/>
      <c r="AL1341" s="125"/>
      <c r="AM1341" s="125"/>
      <c r="AN1341" s="125"/>
      <c r="AO1341" s="125"/>
      <c r="AP1341" s="125"/>
    </row>
    <row r="1342" spans="2:42" x14ac:dyDescent="0.35">
      <c r="B1342" s="125"/>
      <c r="C1342" s="125"/>
      <c r="D1342" s="125"/>
      <c r="E1342" s="125"/>
      <c r="F1342" s="125"/>
      <c r="G1342" s="125"/>
      <c r="H1342" s="125"/>
      <c r="I1342" s="269"/>
      <c r="J1342" s="134"/>
      <c r="K1342" s="134"/>
      <c r="L1342" s="134"/>
      <c r="M1342" s="134"/>
      <c r="N1342" s="286"/>
      <c r="O1342" s="286"/>
      <c r="P1342" s="125"/>
      <c r="Q1342" s="125"/>
      <c r="R1342" s="125"/>
      <c r="S1342" s="125"/>
      <c r="T1342" s="125"/>
      <c r="U1342" s="297"/>
      <c r="V1342" s="253">
        <f t="shared" si="28"/>
        <v>0</v>
      </c>
      <c r="W1342" s="348" t="str">
        <f>IF(板块成分!B1344="","",板块成分!B1344)</f>
        <v>1771.HK</v>
      </c>
      <c r="X1342" s="270" t="str">
        <f>[1]!s_info_name(W1342)</f>
        <v>新丰泰集团</v>
      </c>
      <c r="Y1342" s="335" t="str">
        <f>IF($Y$3="申万一级行业",[1]!s_info_industry_sw_2021(W1342,公司分析!D$5,1),IF($Y$3="申万二级行业",[1]!s_info_industry_sw_2021(W1342,公司分析!D$5,2),IF($Y$3="申万三级行业",[1]!s_info_industry_sw_2021(W1342,公司分析!D$5,3),IF($Y$3="wind一级行业",[1]!s_info_industry_gics(W1342,1),IF($Y$3="wind二级行业",[1]!s_info_industry_gics(W1342,2),IF($Y$3="wind三级行业",[1]!s_info_industry_gics(W1342,3),IF($Y$3="wind四级行业",[1]!s_info_industry_gics(W1342,4),IF($Y$3="证监会门类行业",[1]!s_info_industry_csrc12_n(W1342,公司分析!D$5,1),""))))))))</f>
        <v>汽车零售</v>
      </c>
      <c r="Z1342" s="298" t="str">
        <f>IF(Y1342=行业比较!$E$6,ROW(),"")</f>
        <v/>
      </c>
      <c r="AA1342" s="125"/>
      <c r="AB1342" s="125"/>
      <c r="AC1342" s="125"/>
      <c r="AD1342" s="125"/>
      <c r="AE1342" s="125"/>
      <c r="AF1342" s="125"/>
      <c r="AG1342" s="125"/>
      <c r="AH1342" s="125"/>
      <c r="AI1342" s="125"/>
      <c r="AJ1342" s="125"/>
      <c r="AK1342" s="125"/>
      <c r="AL1342" s="125"/>
      <c r="AM1342" s="125"/>
      <c r="AN1342" s="125"/>
      <c r="AO1342" s="125"/>
      <c r="AP1342" s="125"/>
    </row>
    <row r="1343" spans="2:42" x14ac:dyDescent="0.35">
      <c r="B1343" s="125"/>
      <c r="C1343" s="125"/>
      <c r="D1343" s="125"/>
      <c r="E1343" s="125"/>
      <c r="F1343" s="125"/>
      <c r="G1343" s="125"/>
      <c r="H1343" s="125"/>
      <c r="I1343" s="269"/>
      <c r="J1343" s="134"/>
      <c r="K1343" s="134"/>
      <c r="L1343" s="134"/>
      <c r="M1343" s="134"/>
      <c r="N1343" s="286"/>
      <c r="O1343" s="286"/>
      <c r="P1343" s="125"/>
      <c r="Q1343" s="125"/>
      <c r="R1343" s="125"/>
      <c r="S1343" s="125"/>
      <c r="T1343" s="125"/>
      <c r="U1343" s="297"/>
      <c r="V1343" s="253">
        <f t="shared" si="28"/>
        <v>0</v>
      </c>
      <c r="W1343" s="348" t="str">
        <f>IF(板块成分!B1345="","",板块成分!B1345)</f>
        <v>1772.HK</v>
      </c>
      <c r="X1343" s="270" t="str">
        <f>[1]!s_info_name(W1343)</f>
        <v>赣锋锂业</v>
      </c>
      <c r="Y1343" s="335" t="str">
        <f>IF($Y$3="申万一级行业",[1]!s_info_industry_sw_2021(W1343,公司分析!D$5,1),IF($Y$3="申万二级行业",[1]!s_info_industry_sw_2021(W1343,公司分析!D$5,2),IF($Y$3="申万三级行业",[1]!s_info_industry_sw_2021(W1343,公司分析!D$5,3),IF($Y$3="wind一级行业",[1]!s_info_industry_gics(W1343,1),IF($Y$3="wind二级行业",[1]!s_info_industry_gics(W1343,2),IF($Y$3="wind三级行业",[1]!s_info_industry_gics(W1343,3),IF($Y$3="wind四级行业",[1]!s_info_industry_gics(W1343,4),IF($Y$3="证监会门类行业",[1]!s_info_industry_csrc12_n(W1343,公司分析!D$5,1),""))))))))</f>
        <v>金属非金属</v>
      </c>
      <c r="Z1343" s="298" t="str">
        <f>IF(Y1343=行业比较!$E$6,ROW(),"")</f>
        <v/>
      </c>
      <c r="AA1343" s="125"/>
      <c r="AB1343" s="125"/>
      <c r="AC1343" s="125"/>
      <c r="AD1343" s="125"/>
      <c r="AE1343" s="125"/>
      <c r="AF1343" s="125"/>
      <c r="AG1343" s="125"/>
      <c r="AH1343" s="125"/>
      <c r="AI1343" s="125"/>
      <c r="AJ1343" s="125"/>
      <c r="AK1343" s="125"/>
      <c r="AL1343" s="125"/>
      <c r="AM1343" s="125"/>
      <c r="AN1343" s="125"/>
      <c r="AO1343" s="125"/>
      <c r="AP1343" s="125"/>
    </row>
    <row r="1344" spans="2:42" x14ac:dyDescent="0.35">
      <c r="B1344" s="125"/>
      <c r="C1344" s="125"/>
      <c r="D1344" s="125"/>
      <c r="E1344" s="125"/>
      <c r="F1344" s="125"/>
      <c r="G1344" s="125"/>
      <c r="H1344" s="125"/>
      <c r="I1344" s="269"/>
      <c r="J1344" s="134"/>
      <c r="K1344" s="134"/>
      <c r="L1344" s="134"/>
      <c r="M1344" s="134"/>
      <c r="N1344" s="286"/>
      <c r="O1344" s="286"/>
      <c r="P1344" s="125"/>
      <c r="Q1344" s="125"/>
      <c r="R1344" s="125"/>
      <c r="S1344" s="125"/>
      <c r="T1344" s="125"/>
      <c r="U1344" s="297"/>
      <c r="V1344" s="253">
        <f t="shared" si="28"/>
        <v>0</v>
      </c>
      <c r="W1344" s="348" t="str">
        <f>IF(板块成分!B1346="","",板块成分!B1346)</f>
        <v>1773.HK</v>
      </c>
      <c r="X1344" s="270" t="str">
        <f>[1]!s_info_name(W1344)</f>
        <v>天立国际控股</v>
      </c>
      <c r="Y1344" s="335" t="str">
        <f>IF($Y$3="申万一级行业",[1]!s_info_industry_sw_2021(W1344,公司分析!D$5,1),IF($Y$3="申万二级行业",[1]!s_info_industry_sw_2021(W1344,公司分析!D$5,2),IF($Y$3="申万三级行业",[1]!s_info_industry_sw_2021(W1344,公司分析!D$5,3),IF($Y$3="wind一级行业",[1]!s_info_industry_gics(W1344,1),IF($Y$3="wind二级行业",[1]!s_info_industry_gics(W1344,2),IF($Y$3="wind三级行业",[1]!s_info_industry_gics(W1344,3),IF($Y$3="wind四级行业",[1]!s_info_industry_gics(W1344,4),IF($Y$3="证监会门类行业",[1]!s_info_industry_csrc12_n(W1344,公司分析!D$5,1),""))))))))</f>
        <v>教育服务</v>
      </c>
      <c r="Z1344" s="298" t="str">
        <f>IF(Y1344=行业比较!$E$6,ROW(),"")</f>
        <v/>
      </c>
      <c r="AA1344" s="125"/>
      <c r="AB1344" s="125"/>
      <c r="AC1344" s="125"/>
      <c r="AD1344" s="125"/>
      <c r="AE1344" s="125"/>
      <c r="AF1344" s="125"/>
      <c r="AG1344" s="125"/>
      <c r="AH1344" s="125"/>
      <c r="AI1344" s="125"/>
      <c r="AJ1344" s="125"/>
      <c r="AK1344" s="125"/>
      <c r="AL1344" s="125"/>
      <c r="AM1344" s="125"/>
      <c r="AN1344" s="125"/>
      <c r="AO1344" s="125"/>
      <c r="AP1344" s="125"/>
    </row>
    <row r="1345" spans="2:42" x14ac:dyDescent="0.35">
      <c r="B1345" s="125"/>
      <c r="C1345" s="125"/>
      <c r="D1345" s="125"/>
      <c r="E1345" s="125"/>
      <c r="F1345" s="125"/>
      <c r="G1345" s="125"/>
      <c r="H1345" s="125"/>
      <c r="I1345" s="269"/>
      <c r="J1345" s="134"/>
      <c r="K1345" s="134"/>
      <c r="L1345" s="134"/>
      <c r="M1345" s="134"/>
      <c r="N1345" s="286"/>
      <c r="O1345" s="286"/>
      <c r="P1345" s="125"/>
      <c r="Q1345" s="125"/>
      <c r="R1345" s="125"/>
      <c r="S1345" s="125"/>
      <c r="T1345" s="125"/>
      <c r="U1345" s="297"/>
      <c r="V1345" s="253">
        <f t="shared" si="28"/>
        <v>0</v>
      </c>
      <c r="W1345" s="348" t="str">
        <f>IF(板块成分!B1347="","",板块成分!B1347)</f>
        <v>1775.HK</v>
      </c>
      <c r="X1345" s="270" t="str">
        <f>[1]!s_info_name(W1345)</f>
        <v>精英汇集团</v>
      </c>
      <c r="Y1345" s="335" t="str">
        <f>IF($Y$3="申万一级行业",[1]!s_info_industry_sw_2021(W1345,公司分析!D$5,1),IF($Y$3="申万二级行业",[1]!s_info_industry_sw_2021(W1345,公司分析!D$5,2),IF($Y$3="申万三级行业",[1]!s_info_industry_sw_2021(W1345,公司分析!D$5,3),IF($Y$3="wind一级行业",[1]!s_info_industry_gics(W1345,1),IF($Y$3="wind二级行业",[1]!s_info_industry_gics(W1345,2),IF($Y$3="wind三级行业",[1]!s_info_industry_gics(W1345,3),IF($Y$3="wind四级行业",[1]!s_info_industry_gics(W1345,4),IF($Y$3="证监会门类行业",[1]!s_info_industry_csrc12_n(W1345,公司分析!D$5,1),""))))))))</f>
        <v>教育服务</v>
      </c>
      <c r="Z1345" s="298" t="str">
        <f>IF(Y1345=行业比较!$E$6,ROW(),"")</f>
        <v/>
      </c>
      <c r="AA1345" s="125"/>
      <c r="AB1345" s="125"/>
      <c r="AC1345" s="125"/>
      <c r="AD1345" s="125"/>
      <c r="AE1345" s="125"/>
      <c r="AF1345" s="125"/>
      <c r="AG1345" s="125"/>
      <c r="AH1345" s="125"/>
      <c r="AI1345" s="125"/>
      <c r="AJ1345" s="125"/>
      <c r="AK1345" s="125"/>
      <c r="AL1345" s="125"/>
      <c r="AM1345" s="125"/>
      <c r="AN1345" s="125"/>
      <c r="AO1345" s="125"/>
      <c r="AP1345" s="125"/>
    </row>
    <row r="1346" spans="2:42" x14ac:dyDescent="0.35">
      <c r="B1346" s="125"/>
      <c r="C1346" s="125"/>
      <c r="D1346" s="125"/>
      <c r="E1346" s="125"/>
      <c r="F1346" s="125"/>
      <c r="G1346" s="125"/>
      <c r="H1346" s="125"/>
      <c r="I1346" s="269"/>
      <c r="J1346" s="134"/>
      <c r="K1346" s="134"/>
      <c r="L1346" s="134"/>
      <c r="M1346" s="134"/>
      <c r="N1346" s="286"/>
      <c r="O1346" s="286"/>
      <c r="P1346" s="125"/>
      <c r="Q1346" s="125"/>
      <c r="R1346" s="125"/>
      <c r="S1346" s="125"/>
      <c r="T1346" s="125"/>
      <c r="U1346" s="297"/>
      <c r="V1346" s="253">
        <f t="shared" si="28"/>
        <v>0</v>
      </c>
      <c r="W1346" s="348" t="str">
        <f>IF(板块成分!B1348="","",板块成分!B1348)</f>
        <v>1776.HK</v>
      </c>
      <c r="X1346" s="270" t="str">
        <f>[1]!s_info_name(W1346)</f>
        <v>广发证券</v>
      </c>
      <c r="Y1346" s="335" t="str">
        <f>IF($Y$3="申万一级行业",[1]!s_info_industry_sw_2021(W1346,公司分析!D$5,1),IF($Y$3="申万二级行业",[1]!s_info_industry_sw_2021(W1346,公司分析!D$5,2),IF($Y$3="申万三级行业",[1]!s_info_industry_sw_2021(W1346,公司分析!D$5,3),IF($Y$3="wind一级行业",[1]!s_info_industry_gics(W1346,1),IF($Y$3="wind二级行业",[1]!s_info_industry_gics(W1346,2),IF($Y$3="wind三级行业",[1]!s_info_industry_gics(W1346,3),IF($Y$3="wind四级行业",[1]!s_info_industry_gics(W1346,4),IF($Y$3="证监会门类行业",[1]!s_info_industry_csrc12_n(W1346,公司分析!D$5,1),""))))))))</f>
        <v>投资银行业与经纪业</v>
      </c>
      <c r="Z1346" s="298" t="str">
        <f>IF(Y1346=行业比较!$E$6,ROW(),"")</f>
        <v/>
      </c>
      <c r="AA1346" s="125"/>
      <c r="AB1346" s="125"/>
      <c r="AC1346" s="125"/>
      <c r="AD1346" s="125"/>
      <c r="AE1346" s="125"/>
      <c r="AF1346" s="125"/>
      <c r="AG1346" s="125"/>
      <c r="AH1346" s="125"/>
      <c r="AI1346" s="125"/>
      <c r="AJ1346" s="125"/>
      <c r="AK1346" s="125"/>
      <c r="AL1346" s="125"/>
      <c r="AM1346" s="125"/>
      <c r="AN1346" s="125"/>
      <c r="AO1346" s="125"/>
      <c r="AP1346" s="125"/>
    </row>
    <row r="1347" spans="2:42" x14ac:dyDescent="0.35">
      <c r="B1347" s="125"/>
      <c r="C1347" s="125"/>
      <c r="D1347" s="125"/>
      <c r="E1347" s="125"/>
      <c r="F1347" s="125"/>
      <c r="G1347" s="125"/>
      <c r="H1347" s="125"/>
      <c r="I1347" s="269"/>
      <c r="J1347" s="134"/>
      <c r="K1347" s="134"/>
      <c r="L1347" s="134"/>
      <c r="M1347" s="134"/>
      <c r="N1347" s="286"/>
      <c r="O1347" s="286"/>
      <c r="P1347" s="125"/>
      <c r="Q1347" s="125"/>
      <c r="R1347" s="125"/>
      <c r="S1347" s="125"/>
      <c r="T1347" s="125"/>
      <c r="U1347" s="297"/>
      <c r="V1347" s="253">
        <f t="shared" si="28"/>
        <v>0</v>
      </c>
      <c r="W1347" s="348" t="str">
        <f>IF(板块成分!B1349="","",板块成分!B1349)</f>
        <v>1777.HK</v>
      </c>
      <c r="X1347" s="270" t="str">
        <f>[1]!s_info_name(W1347)</f>
        <v>花样年控股</v>
      </c>
      <c r="Y1347" s="335" t="str">
        <f>IF($Y$3="申万一级行业",[1]!s_info_industry_sw_2021(W1347,公司分析!D$5,1),IF($Y$3="申万二级行业",[1]!s_info_industry_sw_2021(W1347,公司分析!D$5,2),IF($Y$3="申万三级行业",[1]!s_info_industry_sw_2021(W1347,公司分析!D$5,3),IF($Y$3="wind一级行业",[1]!s_info_industry_gics(W1347,1),IF($Y$3="wind二级行业",[1]!s_info_industry_gics(W1347,2),IF($Y$3="wind三级行业",[1]!s_info_industry_gics(W1347,3),IF($Y$3="wind四级行业",[1]!s_info_industry_gics(W1347,4),IF($Y$3="证监会门类行业",[1]!s_info_industry_csrc12_n(W1347,公司分析!D$5,1),""))))))))</f>
        <v>房地产开发</v>
      </c>
      <c r="Z1347" s="298" t="str">
        <f>IF(Y1347=行业比较!$E$6,ROW(),"")</f>
        <v/>
      </c>
      <c r="AA1347" s="125"/>
      <c r="AB1347" s="125"/>
      <c r="AC1347" s="125"/>
      <c r="AD1347" s="125"/>
      <c r="AE1347" s="125"/>
      <c r="AF1347" s="125"/>
      <c r="AG1347" s="125"/>
      <c r="AH1347" s="125"/>
      <c r="AI1347" s="125"/>
      <c r="AJ1347" s="125"/>
      <c r="AK1347" s="125"/>
      <c r="AL1347" s="125"/>
      <c r="AM1347" s="125"/>
      <c r="AN1347" s="125"/>
      <c r="AO1347" s="125"/>
      <c r="AP1347" s="125"/>
    </row>
    <row r="1348" spans="2:42" x14ac:dyDescent="0.35">
      <c r="B1348" s="125"/>
      <c r="C1348" s="125"/>
      <c r="D1348" s="125"/>
      <c r="E1348" s="125"/>
      <c r="F1348" s="125"/>
      <c r="G1348" s="125"/>
      <c r="H1348" s="125"/>
      <c r="I1348" s="269"/>
      <c r="J1348" s="134"/>
      <c r="K1348" s="134"/>
      <c r="L1348" s="134"/>
      <c r="M1348" s="134"/>
      <c r="N1348" s="286"/>
      <c r="O1348" s="286"/>
      <c r="P1348" s="125"/>
      <c r="Q1348" s="125"/>
      <c r="R1348" s="125"/>
      <c r="S1348" s="125"/>
      <c r="T1348" s="125"/>
      <c r="U1348" s="297"/>
      <c r="V1348" s="253">
        <f t="shared" si="28"/>
        <v>0</v>
      </c>
      <c r="W1348" s="348" t="str">
        <f>IF(板块成分!B1350="","",板块成分!B1350)</f>
        <v>1778.HK</v>
      </c>
      <c r="X1348" s="270" t="str">
        <f>[1]!s_info_name(W1348)</f>
        <v>彩生活</v>
      </c>
      <c r="Y1348" s="335" t="str">
        <f>IF($Y$3="申万一级行业",[1]!s_info_industry_sw_2021(W1348,公司分析!D$5,1),IF($Y$3="申万二级行业",[1]!s_info_industry_sw_2021(W1348,公司分析!D$5,2),IF($Y$3="申万三级行业",[1]!s_info_industry_sw_2021(W1348,公司分析!D$5,3),IF($Y$3="wind一级行业",[1]!s_info_industry_gics(W1348,1),IF($Y$3="wind二级行业",[1]!s_info_industry_gics(W1348,2),IF($Y$3="wind三级行业",[1]!s_info_industry_gics(W1348,3),IF($Y$3="wind四级行业",[1]!s_info_industry_gics(W1348,4),IF($Y$3="证监会门类行业",[1]!s_info_industry_csrc12_n(W1348,公司分析!D$5,1),""))))))))</f>
        <v>房地产服务</v>
      </c>
      <c r="Z1348" s="298" t="str">
        <f>IF(Y1348=行业比较!$E$6,ROW(),"")</f>
        <v/>
      </c>
      <c r="AA1348" s="125"/>
      <c r="AB1348" s="125"/>
      <c r="AC1348" s="125"/>
      <c r="AD1348" s="125"/>
      <c r="AE1348" s="125"/>
      <c r="AF1348" s="125"/>
      <c r="AG1348" s="125"/>
      <c r="AH1348" s="125"/>
      <c r="AI1348" s="125"/>
      <c r="AJ1348" s="125"/>
      <c r="AK1348" s="125"/>
      <c r="AL1348" s="125"/>
      <c r="AM1348" s="125"/>
      <c r="AN1348" s="125"/>
      <c r="AO1348" s="125"/>
      <c r="AP1348" s="125"/>
    </row>
    <row r="1349" spans="2:42" x14ac:dyDescent="0.35">
      <c r="B1349" s="125"/>
      <c r="C1349" s="125"/>
      <c r="D1349" s="125"/>
      <c r="E1349" s="125"/>
      <c r="F1349" s="125"/>
      <c r="G1349" s="125"/>
      <c r="H1349" s="125"/>
      <c r="I1349" s="269"/>
      <c r="J1349" s="134"/>
      <c r="K1349" s="134"/>
      <c r="L1349" s="134"/>
      <c r="M1349" s="134"/>
      <c r="N1349" s="286"/>
      <c r="O1349" s="286"/>
      <c r="P1349" s="125"/>
      <c r="Q1349" s="125"/>
      <c r="R1349" s="125"/>
      <c r="S1349" s="125"/>
      <c r="T1349" s="125"/>
      <c r="U1349" s="297"/>
      <c r="V1349" s="253">
        <f t="shared" ref="V1349:V1412" si="29">IF(Z1349="",0,RANK(Z1349,Z:Z,1))</f>
        <v>0</v>
      </c>
      <c r="W1349" s="348" t="str">
        <f>IF(板块成分!B1351="","",板块成分!B1351)</f>
        <v>1780.HK</v>
      </c>
      <c r="X1349" s="270" t="str">
        <f>[1]!s_info_name(W1349)</f>
        <v>荣尊国际控股</v>
      </c>
      <c r="Y1349" s="335" t="str">
        <f>IF($Y$3="申万一级行业",[1]!s_info_industry_sw_2021(W1349,公司分析!D$5,1),IF($Y$3="申万二级行业",[1]!s_info_industry_sw_2021(W1349,公司分析!D$5,2),IF($Y$3="申万三级行业",[1]!s_info_industry_sw_2021(W1349,公司分析!D$5,3),IF($Y$3="wind一级行业",[1]!s_info_industry_gics(W1349,1),IF($Y$3="wind二级行业",[1]!s_info_industry_gics(W1349,2),IF($Y$3="wind三级行业",[1]!s_info_industry_gics(W1349,3),IF($Y$3="wind四级行业",[1]!s_info_industry_gics(W1349,4),IF($Y$3="证监会门类行业",[1]!s_info_industry_csrc12_n(W1349,公司分析!D$5,1),""))))))))</f>
        <v>建筑与工程</v>
      </c>
      <c r="Z1349" s="298" t="str">
        <f>IF(Y1349=行业比较!$E$6,ROW(),"")</f>
        <v/>
      </c>
      <c r="AA1349" s="125"/>
      <c r="AB1349" s="125"/>
      <c r="AC1349" s="125"/>
      <c r="AD1349" s="125"/>
      <c r="AE1349" s="125"/>
      <c r="AF1349" s="125"/>
      <c r="AG1349" s="125"/>
      <c r="AH1349" s="125"/>
      <c r="AI1349" s="125"/>
      <c r="AJ1349" s="125"/>
      <c r="AK1349" s="125"/>
      <c r="AL1349" s="125"/>
      <c r="AM1349" s="125"/>
      <c r="AN1349" s="125"/>
      <c r="AO1349" s="125"/>
      <c r="AP1349" s="125"/>
    </row>
    <row r="1350" spans="2:42" x14ac:dyDescent="0.35">
      <c r="B1350" s="125"/>
      <c r="C1350" s="125"/>
      <c r="D1350" s="125"/>
      <c r="E1350" s="125"/>
      <c r="F1350" s="125"/>
      <c r="G1350" s="125"/>
      <c r="H1350" s="125"/>
      <c r="I1350" s="269"/>
      <c r="J1350" s="134"/>
      <c r="K1350" s="134"/>
      <c r="L1350" s="134"/>
      <c r="M1350" s="134"/>
      <c r="N1350" s="286"/>
      <c r="O1350" s="286"/>
      <c r="P1350" s="125"/>
      <c r="Q1350" s="125"/>
      <c r="R1350" s="125"/>
      <c r="S1350" s="125"/>
      <c r="T1350" s="125"/>
      <c r="U1350" s="297"/>
      <c r="V1350" s="253">
        <f t="shared" si="29"/>
        <v>14</v>
      </c>
      <c r="W1350" s="348" t="str">
        <f>IF(板块成分!B1352="","",板块成分!B1352)</f>
        <v>1782.HK</v>
      </c>
      <c r="X1350" s="270" t="str">
        <f>[1]!s_info_name(W1350)</f>
        <v>国际商业数字技术</v>
      </c>
      <c r="Y1350" s="335" t="str">
        <f>IF($Y$3="申万一级行业",[1]!s_info_industry_sw_2021(W1350,公司分析!D$5,1),IF($Y$3="申万二级行业",[1]!s_info_industry_sw_2021(W1350,公司分析!D$5,2),IF($Y$3="申万三级行业",[1]!s_info_industry_sw_2021(W1350,公司分析!D$5,3),IF($Y$3="wind一级行业",[1]!s_info_industry_gics(W1350,1),IF($Y$3="wind二级行业",[1]!s_info_industry_gics(W1350,2),IF($Y$3="wind三级行业",[1]!s_info_industry_gics(W1350,3),IF($Y$3="wind四级行业",[1]!s_info_industry_gics(W1350,4),IF($Y$3="证监会门类行业",[1]!s_info_industry_csrc12_n(W1350,公司分析!D$5,1),""))))))))</f>
        <v>互联网软件与服务</v>
      </c>
      <c r="Z1350" s="298">
        <f>IF(Y1350=行业比较!$E$6,ROW(),"")</f>
        <v>1350</v>
      </c>
      <c r="AA1350" s="125"/>
      <c r="AB1350" s="125"/>
      <c r="AC1350" s="125"/>
      <c r="AD1350" s="125"/>
      <c r="AE1350" s="125"/>
      <c r="AF1350" s="125"/>
      <c r="AG1350" s="125"/>
      <c r="AH1350" s="125"/>
      <c r="AI1350" s="125"/>
      <c r="AJ1350" s="125"/>
      <c r="AK1350" s="125"/>
      <c r="AL1350" s="125"/>
      <c r="AM1350" s="125"/>
      <c r="AN1350" s="125"/>
      <c r="AO1350" s="125"/>
      <c r="AP1350" s="125"/>
    </row>
    <row r="1351" spans="2:42" x14ac:dyDescent="0.35">
      <c r="B1351" s="125"/>
      <c r="C1351" s="125"/>
      <c r="D1351" s="125"/>
      <c r="E1351" s="125"/>
      <c r="F1351" s="125"/>
      <c r="G1351" s="125"/>
      <c r="H1351" s="125"/>
      <c r="I1351" s="269"/>
      <c r="J1351" s="134"/>
      <c r="K1351" s="134"/>
      <c r="L1351" s="134"/>
      <c r="M1351" s="134"/>
      <c r="N1351" s="286"/>
      <c r="O1351" s="286"/>
      <c r="P1351" s="125"/>
      <c r="Q1351" s="125"/>
      <c r="R1351" s="125"/>
      <c r="S1351" s="125"/>
      <c r="T1351" s="125"/>
      <c r="U1351" s="297"/>
      <c r="V1351" s="253">
        <f t="shared" si="29"/>
        <v>0</v>
      </c>
      <c r="W1351" s="348" t="str">
        <f>IF(板块成分!B1353="","",板块成分!B1353)</f>
        <v>1783.HK</v>
      </c>
      <c r="X1351" s="270" t="str">
        <f>[1]!s_info_name(W1351)</f>
        <v>晋景新能</v>
      </c>
      <c r="Y1351" s="335" t="str">
        <f>IF($Y$3="申万一级行业",[1]!s_info_industry_sw_2021(W1351,公司分析!D$5,1),IF($Y$3="申万二级行业",[1]!s_info_industry_sw_2021(W1351,公司分析!D$5,2),IF($Y$3="申万三级行业",[1]!s_info_industry_sw_2021(W1351,公司分析!D$5,3),IF($Y$3="wind一级行业",[1]!s_info_industry_gics(W1351,1),IF($Y$3="wind二级行业",[1]!s_info_industry_gics(W1351,2),IF($Y$3="wind三级行业",[1]!s_info_industry_gics(W1351,3),IF($Y$3="wind四级行业",[1]!s_info_industry_gics(W1351,4),IF($Y$3="证监会门类行业",[1]!s_info_industry_csrc12_n(W1351,公司分析!D$5,1),""))))))))</f>
        <v>建筑与工程</v>
      </c>
      <c r="Z1351" s="298" t="str">
        <f>IF(Y1351=行业比较!$E$6,ROW(),"")</f>
        <v/>
      </c>
      <c r="AA1351" s="125"/>
      <c r="AB1351" s="125"/>
      <c r="AC1351" s="125"/>
      <c r="AD1351" s="125"/>
      <c r="AE1351" s="125"/>
      <c r="AF1351" s="125"/>
      <c r="AG1351" s="125"/>
      <c r="AH1351" s="125"/>
      <c r="AI1351" s="125"/>
      <c r="AJ1351" s="125"/>
      <c r="AK1351" s="125"/>
      <c r="AL1351" s="125"/>
      <c r="AM1351" s="125"/>
      <c r="AN1351" s="125"/>
      <c r="AO1351" s="125"/>
      <c r="AP1351" s="125"/>
    </row>
    <row r="1352" spans="2:42" x14ac:dyDescent="0.35">
      <c r="B1352" s="125"/>
      <c r="C1352" s="125"/>
      <c r="D1352" s="125"/>
      <c r="E1352" s="125"/>
      <c r="F1352" s="125"/>
      <c r="G1352" s="125"/>
      <c r="H1352" s="125"/>
      <c r="I1352" s="269"/>
      <c r="J1352" s="134"/>
      <c r="K1352" s="134"/>
      <c r="L1352" s="134"/>
      <c r="M1352" s="134"/>
      <c r="N1352" s="286"/>
      <c r="O1352" s="286"/>
      <c r="P1352" s="125"/>
      <c r="Q1352" s="125"/>
      <c r="R1352" s="125"/>
      <c r="S1352" s="125"/>
      <c r="T1352" s="125"/>
      <c r="U1352" s="297"/>
      <c r="V1352" s="253">
        <f t="shared" si="29"/>
        <v>0</v>
      </c>
      <c r="W1352" s="348" t="str">
        <f>IF(板块成分!B1354="","",板块成分!B1354)</f>
        <v>1785.HK</v>
      </c>
      <c r="X1352" s="270" t="str">
        <f>[1]!s_info_name(W1352)</f>
        <v>成都高速</v>
      </c>
      <c r="Y1352" s="335" t="str">
        <f>IF($Y$3="申万一级行业",[1]!s_info_industry_sw_2021(W1352,公司分析!D$5,1),IF($Y$3="申万二级行业",[1]!s_info_industry_sw_2021(W1352,公司分析!D$5,2),IF($Y$3="申万三级行业",[1]!s_info_industry_sw_2021(W1352,公司分析!D$5,3),IF($Y$3="wind一级行业",[1]!s_info_industry_gics(W1352,1),IF($Y$3="wind二级行业",[1]!s_info_industry_gics(W1352,2),IF($Y$3="wind三级行业",[1]!s_info_industry_gics(W1352,3),IF($Y$3="wind四级行业",[1]!s_info_industry_gics(W1352,4),IF($Y$3="证监会门类行业",[1]!s_info_industry_csrc12_n(W1352,公司分析!D$5,1),""))))))))</f>
        <v>公路与铁路</v>
      </c>
      <c r="Z1352" s="298" t="str">
        <f>IF(Y1352=行业比较!$E$6,ROW(),"")</f>
        <v/>
      </c>
      <c r="AA1352" s="125"/>
      <c r="AB1352" s="125"/>
      <c r="AC1352" s="125"/>
      <c r="AD1352" s="125"/>
      <c r="AE1352" s="125"/>
      <c r="AF1352" s="125"/>
      <c r="AG1352" s="125"/>
      <c r="AH1352" s="125"/>
      <c r="AI1352" s="125"/>
      <c r="AJ1352" s="125"/>
      <c r="AK1352" s="125"/>
      <c r="AL1352" s="125"/>
      <c r="AM1352" s="125"/>
      <c r="AN1352" s="125"/>
      <c r="AO1352" s="125"/>
      <c r="AP1352" s="125"/>
    </row>
    <row r="1353" spans="2:42" x14ac:dyDescent="0.35">
      <c r="B1353" s="125"/>
      <c r="C1353" s="125"/>
      <c r="D1353" s="125"/>
      <c r="E1353" s="125"/>
      <c r="F1353" s="125"/>
      <c r="G1353" s="125"/>
      <c r="H1353" s="125"/>
      <c r="I1353" s="269"/>
      <c r="J1353" s="134"/>
      <c r="K1353" s="134"/>
      <c r="L1353" s="134"/>
      <c r="M1353" s="134"/>
      <c r="N1353" s="286"/>
      <c r="O1353" s="286"/>
      <c r="P1353" s="125"/>
      <c r="Q1353" s="125"/>
      <c r="R1353" s="125"/>
      <c r="S1353" s="125"/>
      <c r="T1353" s="125"/>
      <c r="U1353" s="297"/>
      <c r="V1353" s="253">
        <f t="shared" si="29"/>
        <v>0</v>
      </c>
      <c r="W1353" s="348" t="str">
        <f>IF(板块成分!B1355="","",板块成分!B1355)</f>
        <v>1786.HK</v>
      </c>
      <c r="X1353" s="270" t="str">
        <f>[1]!s_info_name(W1353)</f>
        <v>铁建装备</v>
      </c>
      <c r="Y1353" s="335" t="str">
        <f>IF($Y$3="申万一级行业",[1]!s_info_industry_sw_2021(W1353,公司分析!D$5,1),IF($Y$3="申万二级行业",[1]!s_info_industry_sw_2021(W1353,公司分析!D$5,2),IF($Y$3="申万三级行业",[1]!s_info_industry_sw_2021(W1353,公司分析!D$5,3),IF($Y$3="wind一级行业",[1]!s_info_industry_gics(W1353,1),IF($Y$3="wind二级行业",[1]!s_info_industry_gics(W1353,2),IF($Y$3="wind三级行业",[1]!s_info_industry_gics(W1353,3),IF($Y$3="wind四级行业",[1]!s_info_industry_gics(W1353,4),IF($Y$3="证监会门类行业",[1]!s_info_industry_csrc12_n(W1353,公司分析!D$5,1),""))))))))</f>
        <v>建筑机械与重型卡车</v>
      </c>
      <c r="Z1353" s="298" t="str">
        <f>IF(Y1353=行业比较!$E$6,ROW(),"")</f>
        <v/>
      </c>
      <c r="AA1353" s="125"/>
      <c r="AB1353" s="125"/>
      <c r="AC1353" s="125"/>
      <c r="AD1353" s="125"/>
      <c r="AE1353" s="125"/>
      <c r="AF1353" s="125"/>
      <c r="AG1353" s="125"/>
      <c r="AH1353" s="125"/>
      <c r="AI1353" s="125"/>
      <c r="AJ1353" s="125"/>
      <c r="AK1353" s="125"/>
      <c r="AL1353" s="125"/>
      <c r="AM1353" s="125"/>
      <c r="AN1353" s="125"/>
      <c r="AO1353" s="125"/>
      <c r="AP1353" s="125"/>
    </row>
    <row r="1354" spans="2:42" x14ac:dyDescent="0.35">
      <c r="B1354" s="125"/>
      <c r="C1354" s="125"/>
      <c r="D1354" s="125"/>
      <c r="E1354" s="125"/>
      <c r="F1354" s="125"/>
      <c r="G1354" s="125"/>
      <c r="H1354" s="125"/>
      <c r="I1354" s="269"/>
      <c r="J1354" s="134"/>
      <c r="K1354" s="134"/>
      <c r="L1354" s="134"/>
      <c r="M1354" s="134"/>
      <c r="N1354" s="286"/>
      <c r="O1354" s="286"/>
      <c r="P1354" s="125"/>
      <c r="Q1354" s="125"/>
      <c r="R1354" s="125"/>
      <c r="S1354" s="125"/>
      <c r="T1354" s="125"/>
      <c r="U1354" s="297"/>
      <c r="V1354" s="253">
        <f t="shared" si="29"/>
        <v>0</v>
      </c>
      <c r="W1354" s="348" t="str">
        <f>IF(板块成分!B1356="","",板块成分!B1356)</f>
        <v>1787.HK</v>
      </c>
      <c r="X1354" s="270" t="str">
        <f>[1]!s_info_name(W1354)</f>
        <v>山东黄金</v>
      </c>
      <c r="Y1354" s="335" t="str">
        <f>IF($Y$3="申万一级行业",[1]!s_info_industry_sw_2021(W1354,公司分析!D$5,1),IF($Y$3="申万二级行业",[1]!s_info_industry_sw_2021(W1354,公司分析!D$5,2),IF($Y$3="申万三级行业",[1]!s_info_industry_sw_2021(W1354,公司分析!D$5,3),IF($Y$3="wind一级行业",[1]!s_info_industry_gics(W1354,1),IF($Y$3="wind二级行业",[1]!s_info_industry_gics(W1354,2),IF($Y$3="wind三级行业",[1]!s_info_industry_gics(W1354,3),IF($Y$3="wind四级行业",[1]!s_info_industry_gics(W1354,4),IF($Y$3="证监会门类行业",[1]!s_info_industry_csrc12_n(W1354,公司分析!D$5,1),""))))))))</f>
        <v>黄金</v>
      </c>
      <c r="Z1354" s="298" t="str">
        <f>IF(Y1354=行业比较!$E$6,ROW(),"")</f>
        <v/>
      </c>
      <c r="AA1354" s="125"/>
      <c r="AB1354" s="125"/>
      <c r="AC1354" s="125"/>
      <c r="AD1354" s="125"/>
      <c r="AE1354" s="125"/>
      <c r="AF1354" s="125"/>
      <c r="AG1354" s="125"/>
      <c r="AH1354" s="125"/>
      <c r="AI1354" s="125"/>
      <c r="AJ1354" s="125"/>
      <c r="AK1354" s="125"/>
      <c r="AL1354" s="125"/>
      <c r="AM1354" s="125"/>
      <c r="AN1354" s="125"/>
      <c r="AO1354" s="125"/>
      <c r="AP1354" s="125"/>
    </row>
    <row r="1355" spans="2:42" x14ac:dyDescent="0.35">
      <c r="B1355" s="125"/>
      <c r="C1355" s="125"/>
      <c r="D1355" s="125"/>
      <c r="E1355" s="125"/>
      <c r="F1355" s="125"/>
      <c r="G1355" s="125"/>
      <c r="H1355" s="125"/>
      <c r="I1355" s="269"/>
      <c r="J1355" s="134"/>
      <c r="K1355" s="134"/>
      <c r="L1355" s="134"/>
      <c r="M1355" s="134"/>
      <c r="N1355" s="286"/>
      <c r="O1355" s="286"/>
      <c r="P1355" s="125"/>
      <c r="Q1355" s="125"/>
      <c r="R1355" s="125"/>
      <c r="S1355" s="125"/>
      <c r="T1355" s="125"/>
      <c r="U1355" s="297"/>
      <c r="V1355" s="253">
        <f t="shared" si="29"/>
        <v>0</v>
      </c>
      <c r="W1355" s="348" t="str">
        <f>IF(板块成分!B1357="","",板块成分!B1357)</f>
        <v>1788.HK</v>
      </c>
      <c r="X1355" s="270" t="str">
        <f>[1]!s_info_name(W1355)</f>
        <v>国泰君安国际</v>
      </c>
      <c r="Y1355" s="335" t="str">
        <f>IF($Y$3="申万一级行业",[1]!s_info_industry_sw_2021(W1355,公司分析!D$5,1),IF($Y$3="申万二级行业",[1]!s_info_industry_sw_2021(W1355,公司分析!D$5,2),IF($Y$3="申万三级行业",[1]!s_info_industry_sw_2021(W1355,公司分析!D$5,3),IF($Y$3="wind一级行业",[1]!s_info_industry_gics(W1355,1),IF($Y$3="wind二级行业",[1]!s_info_industry_gics(W1355,2),IF($Y$3="wind三级行业",[1]!s_info_industry_gics(W1355,3),IF($Y$3="wind四级行业",[1]!s_info_industry_gics(W1355,4),IF($Y$3="证监会门类行业",[1]!s_info_industry_csrc12_n(W1355,公司分析!D$5,1),""))))))))</f>
        <v>投资银行业与经纪业</v>
      </c>
      <c r="Z1355" s="298" t="str">
        <f>IF(Y1355=行业比较!$E$6,ROW(),"")</f>
        <v/>
      </c>
      <c r="AA1355" s="125"/>
      <c r="AB1355" s="125"/>
      <c r="AC1355" s="125"/>
      <c r="AD1355" s="125"/>
      <c r="AE1355" s="125"/>
      <c r="AF1355" s="125"/>
      <c r="AG1355" s="125"/>
      <c r="AH1355" s="125"/>
      <c r="AI1355" s="125"/>
      <c r="AJ1355" s="125"/>
      <c r="AK1355" s="125"/>
      <c r="AL1355" s="125"/>
      <c r="AM1355" s="125"/>
      <c r="AN1355" s="125"/>
      <c r="AO1355" s="125"/>
      <c r="AP1355" s="125"/>
    </row>
    <row r="1356" spans="2:42" x14ac:dyDescent="0.35">
      <c r="B1356" s="125"/>
      <c r="C1356" s="125"/>
      <c r="D1356" s="125"/>
      <c r="E1356" s="125"/>
      <c r="F1356" s="125"/>
      <c r="G1356" s="125"/>
      <c r="H1356" s="125"/>
      <c r="I1356" s="269"/>
      <c r="J1356" s="134"/>
      <c r="K1356" s="134"/>
      <c r="L1356" s="134"/>
      <c r="M1356" s="134"/>
      <c r="N1356" s="286"/>
      <c r="O1356" s="286"/>
      <c r="P1356" s="125"/>
      <c r="Q1356" s="125"/>
      <c r="R1356" s="125"/>
      <c r="S1356" s="125"/>
      <c r="T1356" s="125"/>
      <c r="U1356" s="297"/>
      <c r="V1356" s="253">
        <f t="shared" si="29"/>
        <v>0</v>
      </c>
      <c r="W1356" s="348" t="str">
        <f>IF(板块成分!B1358="","",板块成分!B1358)</f>
        <v>1789.HK</v>
      </c>
      <c r="X1356" s="270" t="str">
        <f>[1]!s_info_name(W1356)</f>
        <v>爱康医疗</v>
      </c>
      <c r="Y1356" s="335" t="str">
        <f>IF($Y$3="申万一级行业",[1]!s_info_industry_sw_2021(W1356,公司分析!D$5,1),IF($Y$3="申万二级行业",[1]!s_info_industry_sw_2021(W1356,公司分析!D$5,2),IF($Y$3="申万三级行业",[1]!s_info_industry_sw_2021(W1356,公司分析!D$5,3),IF($Y$3="wind一级行业",[1]!s_info_industry_gics(W1356,1),IF($Y$3="wind二级行业",[1]!s_info_industry_gics(W1356,2),IF($Y$3="wind三级行业",[1]!s_info_industry_gics(W1356,3),IF($Y$3="wind四级行业",[1]!s_info_industry_gics(W1356,4),IF($Y$3="证监会门类行业",[1]!s_info_industry_csrc12_n(W1356,公司分析!D$5,1),""))))))))</f>
        <v>医疗保健设备</v>
      </c>
      <c r="Z1356" s="298" t="str">
        <f>IF(Y1356=行业比较!$E$6,ROW(),"")</f>
        <v/>
      </c>
      <c r="AA1356" s="125"/>
      <c r="AB1356" s="125"/>
      <c r="AC1356" s="125"/>
      <c r="AD1356" s="125"/>
      <c r="AE1356" s="125"/>
      <c r="AF1356" s="125"/>
      <c r="AG1356" s="125"/>
      <c r="AH1356" s="125"/>
      <c r="AI1356" s="125"/>
      <c r="AJ1356" s="125"/>
      <c r="AK1356" s="125"/>
      <c r="AL1356" s="125"/>
      <c r="AM1356" s="125"/>
      <c r="AN1356" s="125"/>
      <c r="AO1356" s="125"/>
      <c r="AP1356" s="125"/>
    </row>
    <row r="1357" spans="2:42" x14ac:dyDescent="0.35">
      <c r="B1357" s="125"/>
      <c r="C1357" s="125"/>
      <c r="D1357" s="125"/>
      <c r="E1357" s="125"/>
      <c r="F1357" s="125"/>
      <c r="G1357" s="125"/>
      <c r="H1357" s="125"/>
      <c r="I1357" s="269"/>
      <c r="J1357" s="134"/>
      <c r="K1357" s="134"/>
      <c r="L1357" s="134"/>
      <c r="M1357" s="134"/>
      <c r="N1357" s="286"/>
      <c r="O1357" s="286"/>
      <c r="P1357" s="125"/>
      <c r="Q1357" s="125"/>
      <c r="R1357" s="125"/>
      <c r="S1357" s="125"/>
      <c r="T1357" s="125"/>
      <c r="U1357" s="297"/>
      <c r="V1357" s="253">
        <f t="shared" si="29"/>
        <v>0</v>
      </c>
      <c r="W1357" s="348" t="str">
        <f>IF(板块成分!B1359="","",板块成分!B1359)</f>
        <v>1790.HK</v>
      </c>
      <c r="X1357" s="270" t="str">
        <f>[1]!s_info_name(W1357)</f>
        <v>达力环保</v>
      </c>
      <c r="Y1357" s="335" t="str">
        <f>IF($Y$3="申万一级行业",[1]!s_info_industry_sw_2021(W1357,公司分析!D$5,1),IF($Y$3="申万二级行业",[1]!s_info_industry_sw_2021(W1357,公司分析!D$5,2),IF($Y$3="申万三级行业",[1]!s_info_industry_sw_2021(W1357,公司分析!D$5,3),IF($Y$3="wind一级行业",[1]!s_info_industry_gics(W1357,1),IF($Y$3="wind二级行业",[1]!s_info_industry_gics(W1357,2),IF($Y$3="wind三级行业",[1]!s_info_industry_gics(W1357,3),IF($Y$3="wind四级行业",[1]!s_info_industry_gics(W1357,4),IF($Y$3="证监会门类行业",[1]!s_info_industry_csrc12_n(W1357,公司分析!D$5,1),""))))))))</f>
        <v>环境与设施服务</v>
      </c>
      <c r="Z1357" s="298" t="str">
        <f>IF(Y1357=行业比较!$E$6,ROW(),"")</f>
        <v/>
      </c>
      <c r="AA1357" s="125"/>
      <c r="AB1357" s="125"/>
      <c r="AC1357" s="125"/>
      <c r="AD1357" s="125"/>
      <c r="AE1357" s="125"/>
      <c r="AF1357" s="125"/>
      <c r="AG1357" s="125"/>
      <c r="AH1357" s="125"/>
      <c r="AI1357" s="125"/>
      <c r="AJ1357" s="125"/>
      <c r="AK1357" s="125"/>
      <c r="AL1357" s="125"/>
      <c r="AM1357" s="125"/>
      <c r="AN1357" s="125"/>
      <c r="AO1357" s="125"/>
      <c r="AP1357" s="125"/>
    </row>
    <row r="1358" spans="2:42" x14ac:dyDescent="0.35">
      <c r="B1358" s="125"/>
      <c r="C1358" s="125"/>
      <c r="D1358" s="125"/>
      <c r="E1358" s="125"/>
      <c r="F1358" s="125"/>
      <c r="G1358" s="125"/>
      <c r="H1358" s="125"/>
      <c r="I1358" s="269"/>
      <c r="J1358" s="134"/>
      <c r="K1358" s="134"/>
      <c r="L1358" s="134"/>
      <c r="M1358" s="134"/>
      <c r="N1358" s="286"/>
      <c r="O1358" s="286"/>
      <c r="P1358" s="125"/>
      <c r="Q1358" s="125"/>
      <c r="R1358" s="125"/>
      <c r="S1358" s="125"/>
      <c r="T1358" s="125"/>
      <c r="U1358" s="297"/>
      <c r="V1358" s="253">
        <f t="shared" si="29"/>
        <v>0</v>
      </c>
      <c r="W1358" s="348" t="str">
        <f>IF(板块成分!B1360="","",板块成分!B1360)</f>
        <v>1792.HK</v>
      </c>
      <c r="X1358" s="270" t="str">
        <f>[1]!s_info_name(W1358)</f>
        <v>CMON</v>
      </c>
      <c r="Y1358" s="335" t="str">
        <f>IF($Y$3="申万一级行业",[1]!s_info_industry_sw_2021(W1358,公司分析!D$5,1),IF($Y$3="申万二级行业",[1]!s_info_industry_sw_2021(W1358,公司分析!D$5,2),IF($Y$3="申万三级行业",[1]!s_info_industry_sw_2021(W1358,公司分析!D$5,3),IF($Y$3="wind一级行业",[1]!s_info_industry_gics(W1358,1),IF($Y$3="wind二级行业",[1]!s_info_industry_gics(W1358,2),IF($Y$3="wind三级行业",[1]!s_info_industry_gics(W1358,3),IF($Y$3="wind四级行业",[1]!s_info_industry_gics(W1358,4),IF($Y$3="证监会门类行业",[1]!s_info_industry_csrc12_n(W1358,公司分析!D$5,1),""))))))))</f>
        <v>休闲用品</v>
      </c>
      <c r="Z1358" s="298" t="str">
        <f>IF(Y1358=行业比较!$E$6,ROW(),"")</f>
        <v/>
      </c>
      <c r="AA1358" s="125"/>
      <c r="AB1358" s="125"/>
      <c r="AC1358" s="125"/>
      <c r="AD1358" s="125"/>
      <c r="AE1358" s="125"/>
      <c r="AF1358" s="125"/>
      <c r="AG1358" s="125"/>
      <c r="AH1358" s="125"/>
      <c r="AI1358" s="125"/>
      <c r="AJ1358" s="125"/>
      <c r="AK1358" s="125"/>
      <c r="AL1358" s="125"/>
      <c r="AM1358" s="125"/>
      <c r="AN1358" s="125"/>
      <c r="AO1358" s="125"/>
      <c r="AP1358" s="125"/>
    </row>
    <row r="1359" spans="2:42" x14ac:dyDescent="0.35">
      <c r="B1359" s="125"/>
      <c r="C1359" s="125"/>
      <c r="D1359" s="125"/>
      <c r="E1359" s="125"/>
      <c r="F1359" s="125"/>
      <c r="G1359" s="125"/>
      <c r="H1359" s="125"/>
      <c r="I1359" s="269"/>
      <c r="J1359" s="134"/>
      <c r="K1359" s="134"/>
      <c r="L1359" s="134"/>
      <c r="M1359" s="134"/>
      <c r="N1359" s="286"/>
      <c r="O1359" s="286"/>
      <c r="P1359" s="125"/>
      <c r="Q1359" s="125"/>
      <c r="R1359" s="125"/>
      <c r="S1359" s="125"/>
      <c r="T1359" s="125"/>
      <c r="U1359" s="297"/>
      <c r="V1359" s="253">
        <f t="shared" si="29"/>
        <v>0</v>
      </c>
      <c r="W1359" s="348" t="str">
        <f>IF(板块成分!B1361="","",板块成分!B1361)</f>
        <v>1793.HK</v>
      </c>
      <c r="X1359" s="270" t="str">
        <f>[1]!s_info_name(W1359)</f>
        <v>伟工控股</v>
      </c>
      <c r="Y1359" s="335" t="str">
        <f>IF($Y$3="申万一级行业",[1]!s_info_industry_sw_2021(W1359,公司分析!D$5,1),IF($Y$3="申万二级行业",[1]!s_info_industry_sw_2021(W1359,公司分析!D$5,2),IF($Y$3="申万三级行业",[1]!s_info_industry_sw_2021(W1359,公司分析!D$5,3),IF($Y$3="wind一级行业",[1]!s_info_industry_gics(W1359,1),IF($Y$3="wind二级行业",[1]!s_info_industry_gics(W1359,2),IF($Y$3="wind三级行业",[1]!s_info_industry_gics(W1359,3),IF($Y$3="wind四级行业",[1]!s_info_industry_gics(W1359,4),IF($Y$3="证监会门类行业",[1]!s_info_industry_csrc12_n(W1359,公司分析!D$5,1),""))))))))</f>
        <v>住宅建筑</v>
      </c>
      <c r="Z1359" s="298" t="str">
        <f>IF(Y1359=行业比较!$E$6,ROW(),"")</f>
        <v/>
      </c>
      <c r="AA1359" s="125"/>
      <c r="AB1359" s="125"/>
      <c r="AC1359" s="125"/>
      <c r="AD1359" s="125"/>
      <c r="AE1359" s="125"/>
      <c r="AF1359" s="125"/>
      <c r="AG1359" s="125"/>
      <c r="AH1359" s="125"/>
      <c r="AI1359" s="125"/>
      <c r="AJ1359" s="125"/>
      <c r="AK1359" s="125"/>
      <c r="AL1359" s="125"/>
      <c r="AM1359" s="125"/>
      <c r="AN1359" s="125"/>
      <c r="AO1359" s="125"/>
      <c r="AP1359" s="125"/>
    </row>
    <row r="1360" spans="2:42" x14ac:dyDescent="0.35">
      <c r="B1360" s="125"/>
      <c r="C1360" s="125"/>
      <c r="D1360" s="125"/>
      <c r="E1360" s="125"/>
      <c r="F1360" s="125"/>
      <c r="G1360" s="125"/>
      <c r="H1360" s="125"/>
      <c r="I1360" s="269"/>
      <c r="J1360" s="134"/>
      <c r="K1360" s="134"/>
      <c r="L1360" s="134"/>
      <c r="M1360" s="134"/>
      <c r="N1360" s="286"/>
      <c r="O1360" s="286"/>
      <c r="P1360" s="125"/>
      <c r="Q1360" s="125"/>
      <c r="R1360" s="125"/>
      <c r="S1360" s="125"/>
      <c r="T1360" s="125"/>
      <c r="U1360" s="297"/>
      <c r="V1360" s="253">
        <f t="shared" si="29"/>
        <v>0</v>
      </c>
      <c r="W1360" s="348" t="str">
        <f>IF(板块成分!B1362="","",板块成分!B1362)</f>
        <v>1795.HK</v>
      </c>
      <c r="X1360" s="270" t="str">
        <f>[1]!s_info_name(W1360)</f>
        <v>亚东集团</v>
      </c>
      <c r="Y1360" s="335" t="str">
        <f>IF($Y$3="申万一级行业",[1]!s_info_industry_sw_2021(W1360,公司分析!D$5,1),IF($Y$3="申万二级行业",[1]!s_info_industry_sw_2021(W1360,公司分析!D$5,2),IF($Y$3="申万三级行业",[1]!s_info_industry_sw_2021(W1360,公司分析!D$5,3),IF($Y$3="wind一级行业",[1]!s_info_industry_gics(W1360,1),IF($Y$3="wind二级行业",[1]!s_info_industry_gics(W1360,2),IF($Y$3="wind三级行业",[1]!s_info_industry_gics(W1360,3),IF($Y$3="wind四级行业",[1]!s_info_industry_gics(W1360,4),IF($Y$3="证监会门类行业",[1]!s_info_industry_csrc12_n(W1360,公司分析!D$5,1),""))))))))</f>
        <v>纺织品</v>
      </c>
      <c r="Z1360" s="298" t="str">
        <f>IF(Y1360=行业比较!$E$6,ROW(),"")</f>
        <v/>
      </c>
      <c r="AA1360" s="125"/>
      <c r="AB1360" s="125"/>
      <c r="AC1360" s="125"/>
      <c r="AD1360" s="125"/>
      <c r="AE1360" s="125"/>
      <c r="AF1360" s="125"/>
      <c r="AG1360" s="125"/>
      <c r="AH1360" s="125"/>
      <c r="AI1360" s="125"/>
      <c r="AJ1360" s="125"/>
      <c r="AK1360" s="125"/>
      <c r="AL1360" s="125"/>
      <c r="AM1360" s="125"/>
      <c r="AN1360" s="125"/>
      <c r="AO1360" s="125"/>
      <c r="AP1360" s="125"/>
    </row>
    <row r="1361" spans="2:42" x14ac:dyDescent="0.35">
      <c r="B1361" s="125"/>
      <c r="C1361" s="125"/>
      <c r="D1361" s="125"/>
      <c r="E1361" s="125"/>
      <c r="F1361" s="125"/>
      <c r="G1361" s="125"/>
      <c r="H1361" s="125"/>
      <c r="I1361" s="269"/>
      <c r="J1361" s="134"/>
      <c r="K1361" s="134"/>
      <c r="L1361" s="134"/>
      <c r="M1361" s="134"/>
      <c r="N1361" s="286"/>
      <c r="O1361" s="286"/>
      <c r="P1361" s="125"/>
      <c r="Q1361" s="125"/>
      <c r="R1361" s="125"/>
      <c r="S1361" s="125"/>
      <c r="T1361" s="125"/>
      <c r="U1361" s="297"/>
      <c r="V1361" s="253">
        <f t="shared" si="29"/>
        <v>0</v>
      </c>
      <c r="W1361" s="348" t="str">
        <f>IF(板块成分!B1363="","",板块成分!B1363)</f>
        <v>1796.HK</v>
      </c>
      <c r="X1361" s="270" t="str">
        <f>[1]!s_info_name(W1361)</f>
        <v>耀高控股</v>
      </c>
      <c r="Y1361" s="335" t="str">
        <f>IF($Y$3="申万一级行业",[1]!s_info_industry_sw_2021(W1361,公司分析!D$5,1),IF($Y$3="申万二级行业",[1]!s_info_industry_sw_2021(W1361,公司分析!D$5,2),IF($Y$3="申万三级行业",[1]!s_info_industry_sw_2021(W1361,公司分析!D$5,3),IF($Y$3="wind一级行业",[1]!s_info_industry_gics(W1361,1),IF($Y$3="wind二级行业",[1]!s_info_industry_gics(W1361,2),IF($Y$3="wind三级行业",[1]!s_info_industry_gics(W1361,3),IF($Y$3="wind四级行业",[1]!s_info_industry_gics(W1361,4),IF($Y$3="证监会门类行业",[1]!s_info_industry_csrc12_n(W1361,公司分析!D$5,1),""))))))))</f>
        <v>特殊消费者服务</v>
      </c>
      <c r="Z1361" s="298" t="str">
        <f>IF(Y1361=行业比较!$E$6,ROW(),"")</f>
        <v/>
      </c>
      <c r="AA1361" s="125"/>
      <c r="AB1361" s="125"/>
      <c r="AC1361" s="125"/>
      <c r="AD1361" s="125"/>
      <c r="AE1361" s="125"/>
      <c r="AF1361" s="125"/>
      <c r="AG1361" s="125"/>
      <c r="AH1361" s="125"/>
      <c r="AI1361" s="125"/>
      <c r="AJ1361" s="125"/>
      <c r="AK1361" s="125"/>
      <c r="AL1361" s="125"/>
      <c r="AM1361" s="125"/>
      <c r="AN1361" s="125"/>
      <c r="AO1361" s="125"/>
      <c r="AP1361" s="125"/>
    </row>
    <row r="1362" spans="2:42" x14ac:dyDescent="0.35">
      <c r="B1362" s="125"/>
      <c r="C1362" s="125"/>
      <c r="D1362" s="125"/>
      <c r="E1362" s="125"/>
      <c r="F1362" s="125"/>
      <c r="G1362" s="125"/>
      <c r="H1362" s="125"/>
      <c r="I1362" s="269"/>
      <c r="J1362" s="134"/>
      <c r="K1362" s="134"/>
      <c r="L1362" s="134"/>
      <c r="M1362" s="134"/>
      <c r="N1362" s="286"/>
      <c r="O1362" s="286"/>
      <c r="P1362" s="125"/>
      <c r="Q1362" s="125"/>
      <c r="R1362" s="125"/>
      <c r="S1362" s="125"/>
      <c r="T1362" s="125"/>
      <c r="U1362" s="297"/>
      <c r="V1362" s="253">
        <f t="shared" si="29"/>
        <v>0</v>
      </c>
      <c r="W1362" s="348" t="str">
        <f>IF(板块成分!B1364="","",板块成分!B1364)</f>
        <v>1797.HK</v>
      </c>
      <c r="X1362" s="270" t="str">
        <f>[1]!s_info_name(W1362)</f>
        <v>东方甄选</v>
      </c>
      <c r="Y1362" s="335" t="str">
        <f>IF($Y$3="申万一级行业",[1]!s_info_industry_sw_2021(W1362,公司分析!D$5,1),IF($Y$3="申万二级行业",[1]!s_info_industry_sw_2021(W1362,公司分析!D$5,2),IF($Y$3="申万三级行业",[1]!s_info_industry_sw_2021(W1362,公司分析!D$5,3),IF($Y$3="wind一级行业",[1]!s_info_industry_gics(W1362,1),IF($Y$3="wind二级行业",[1]!s_info_industry_gics(W1362,2),IF($Y$3="wind三级行业",[1]!s_info_industry_gics(W1362,3),IF($Y$3="wind四级行业",[1]!s_info_industry_gics(W1362,4),IF($Y$3="证监会门类行业",[1]!s_info_industry_csrc12_n(W1362,公司分析!D$5,1),""))))))))</f>
        <v>信息科技咨询与其它服务</v>
      </c>
      <c r="Z1362" s="298" t="str">
        <f>IF(Y1362=行业比较!$E$6,ROW(),"")</f>
        <v/>
      </c>
      <c r="AA1362" s="125"/>
      <c r="AB1362" s="125"/>
      <c r="AC1362" s="125"/>
      <c r="AD1362" s="125"/>
      <c r="AE1362" s="125"/>
      <c r="AF1362" s="125"/>
      <c r="AG1362" s="125"/>
      <c r="AH1362" s="125"/>
      <c r="AI1362" s="125"/>
      <c r="AJ1362" s="125"/>
      <c r="AK1362" s="125"/>
      <c r="AL1362" s="125"/>
      <c r="AM1362" s="125"/>
      <c r="AN1362" s="125"/>
      <c r="AO1362" s="125"/>
      <c r="AP1362" s="125"/>
    </row>
    <row r="1363" spans="2:42" x14ac:dyDescent="0.35">
      <c r="B1363" s="125"/>
      <c r="C1363" s="125"/>
      <c r="D1363" s="125"/>
      <c r="E1363" s="125"/>
      <c r="F1363" s="125"/>
      <c r="G1363" s="125"/>
      <c r="H1363" s="125"/>
      <c r="I1363" s="269"/>
      <c r="J1363" s="134"/>
      <c r="K1363" s="134"/>
      <c r="L1363" s="134"/>
      <c r="M1363" s="134"/>
      <c r="N1363" s="286"/>
      <c r="O1363" s="286"/>
      <c r="P1363" s="125"/>
      <c r="Q1363" s="125"/>
      <c r="R1363" s="125"/>
      <c r="S1363" s="125"/>
      <c r="T1363" s="125"/>
      <c r="U1363" s="297"/>
      <c r="V1363" s="253">
        <f t="shared" si="29"/>
        <v>0</v>
      </c>
      <c r="W1363" s="348" t="str">
        <f>IF(板块成分!B1365="","",板块成分!B1365)</f>
        <v>1798.HK</v>
      </c>
      <c r="X1363" s="270" t="str">
        <f>[1]!s_info_name(W1363)</f>
        <v>大唐新能源</v>
      </c>
      <c r="Y1363" s="335" t="str">
        <f>IF($Y$3="申万一级行业",[1]!s_info_industry_sw_2021(W1363,公司分析!D$5,1),IF($Y$3="申万二级行业",[1]!s_info_industry_sw_2021(W1363,公司分析!D$5,2),IF($Y$3="申万三级行业",[1]!s_info_industry_sw_2021(W1363,公司分析!D$5,3),IF($Y$3="wind一级行业",[1]!s_info_industry_gics(W1363,1),IF($Y$3="wind二级行业",[1]!s_info_industry_gics(W1363,2),IF($Y$3="wind三级行业",[1]!s_info_industry_gics(W1363,3),IF($Y$3="wind四级行业",[1]!s_info_industry_gics(W1363,4),IF($Y$3="证监会门类行业",[1]!s_info_industry_csrc12_n(W1363,公司分析!D$5,1),""))))))))</f>
        <v>新能源发电业者</v>
      </c>
      <c r="Z1363" s="298" t="str">
        <f>IF(Y1363=行业比较!$E$6,ROW(),"")</f>
        <v/>
      </c>
      <c r="AA1363" s="125"/>
      <c r="AB1363" s="125"/>
      <c r="AC1363" s="125"/>
      <c r="AD1363" s="125"/>
      <c r="AE1363" s="125"/>
      <c r="AF1363" s="125"/>
      <c r="AG1363" s="125"/>
      <c r="AH1363" s="125"/>
      <c r="AI1363" s="125"/>
      <c r="AJ1363" s="125"/>
      <c r="AK1363" s="125"/>
      <c r="AL1363" s="125"/>
      <c r="AM1363" s="125"/>
      <c r="AN1363" s="125"/>
      <c r="AO1363" s="125"/>
      <c r="AP1363" s="125"/>
    </row>
    <row r="1364" spans="2:42" x14ac:dyDescent="0.35">
      <c r="B1364" s="125"/>
      <c r="C1364" s="125"/>
      <c r="D1364" s="125"/>
      <c r="E1364" s="125"/>
      <c r="F1364" s="125"/>
      <c r="G1364" s="125"/>
      <c r="H1364" s="125"/>
      <c r="I1364" s="269"/>
      <c r="J1364" s="134"/>
      <c r="K1364" s="134"/>
      <c r="L1364" s="134"/>
      <c r="M1364" s="134"/>
      <c r="N1364" s="286"/>
      <c r="O1364" s="286"/>
      <c r="P1364" s="125"/>
      <c r="Q1364" s="125"/>
      <c r="R1364" s="125"/>
      <c r="S1364" s="125"/>
      <c r="T1364" s="125"/>
      <c r="U1364" s="297"/>
      <c r="V1364" s="253">
        <f t="shared" si="29"/>
        <v>0</v>
      </c>
      <c r="W1364" s="348" t="str">
        <f>IF(板块成分!B1366="","",板块成分!B1366)</f>
        <v>1799.HK</v>
      </c>
      <c r="X1364" s="270" t="str">
        <f>[1]!s_info_name(W1364)</f>
        <v>新特能源</v>
      </c>
      <c r="Y1364" s="335" t="str">
        <f>IF($Y$3="申万一级行业",[1]!s_info_industry_sw_2021(W1364,公司分析!D$5,1),IF($Y$3="申万二级行业",[1]!s_info_industry_sw_2021(W1364,公司分析!D$5,2),IF($Y$3="申万三级行业",[1]!s_info_industry_sw_2021(W1364,公司分析!D$5,3),IF($Y$3="wind一级行业",[1]!s_info_industry_gics(W1364,1),IF($Y$3="wind二级行业",[1]!s_info_industry_gics(W1364,2),IF($Y$3="wind三级行业",[1]!s_info_industry_gics(W1364,3),IF($Y$3="wind四级行业",[1]!s_info_industry_gics(W1364,4),IF($Y$3="证监会门类行业",[1]!s_info_industry_csrc12_n(W1364,公司分析!D$5,1),""))))))))</f>
        <v>半导体产品</v>
      </c>
      <c r="Z1364" s="298" t="str">
        <f>IF(Y1364=行业比较!$E$6,ROW(),"")</f>
        <v/>
      </c>
      <c r="AA1364" s="125"/>
      <c r="AB1364" s="125"/>
      <c r="AC1364" s="125"/>
      <c r="AD1364" s="125"/>
      <c r="AE1364" s="125"/>
      <c r="AF1364" s="125"/>
      <c r="AG1364" s="125"/>
      <c r="AH1364" s="125"/>
      <c r="AI1364" s="125"/>
      <c r="AJ1364" s="125"/>
      <c r="AK1364" s="125"/>
      <c r="AL1364" s="125"/>
      <c r="AM1364" s="125"/>
      <c r="AN1364" s="125"/>
      <c r="AO1364" s="125"/>
      <c r="AP1364" s="125"/>
    </row>
    <row r="1365" spans="2:42" x14ac:dyDescent="0.35">
      <c r="B1365" s="125"/>
      <c r="C1365" s="125"/>
      <c r="D1365" s="125"/>
      <c r="E1365" s="125"/>
      <c r="F1365" s="125"/>
      <c r="G1365" s="125"/>
      <c r="H1365" s="125"/>
      <c r="I1365" s="269"/>
      <c r="J1365" s="134"/>
      <c r="K1365" s="134"/>
      <c r="L1365" s="134"/>
      <c r="M1365" s="134"/>
      <c r="N1365" s="286"/>
      <c r="O1365" s="286"/>
      <c r="P1365" s="125"/>
      <c r="Q1365" s="125"/>
      <c r="R1365" s="125"/>
      <c r="S1365" s="125"/>
      <c r="T1365" s="125"/>
      <c r="U1365" s="297"/>
      <c r="V1365" s="253">
        <f t="shared" si="29"/>
        <v>0</v>
      </c>
      <c r="W1365" s="348" t="str">
        <f>IF(板块成分!B1367="","",板块成分!B1367)</f>
        <v>1800.HK</v>
      </c>
      <c r="X1365" s="270" t="str">
        <f>[1]!s_info_name(W1365)</f>
        <v>中国交通建设</v>
      </c>
      <c r="Y1365" s="335" t="str">
        <f>IF($Y$3="申万一级行业",[1]!s_info_industry_sw_2021(W1365,公司分析!D$5,1),IF($Y$3="申万二级行业",[1]!s_info_industry_sw_2021(W1365,公司分析!D$5,2),IF($Y$3="申万三级行业",[1]!s_info_industry_sw_2021(W1365,公司分析!D$5,3),IF($Y$3="wind一级行业",[1]!s_info_industry_gics(W1365,1),IF($Y$3="wind二级行业",[1]!s_info_industry_gics(W1365,2),IF($Y$3="wind三级行业",[1]!s_info_industry_gics(W1365,3),IF($Y$3="wind四级行业",[1]!s_info_industry_gics(W1365,4),IF($Y$3="证监会门类行业",[1]!s_info_industry_csrc12_n(W1365,公司分析!D$5,1),""))))))))</f>
        <v>建筑与工程</v>
      </c>
      <c r="Z1365" s="298" t="str">
        <f>IF(Y1365=行业比较!$E$6,ROW(),"")</f>
        <v/>
      </c>
      <c r="AA1365" s="125"/>
      <c r="AB1365" s="125"/>
      <c r="AC1365" s="125"/>
      <c r="AD1365" s="125"/>
      <c r="AE1365" s="125"/>
      <c r="AF1365" s="125"/>
      <c r="AG1365" s="125"/>
      <c r="AH1365" s="125"/>
      <c r="AI1365" s="125"/>
      <c r="AJ1365" s="125"/>
      <c r="AK1365" s="125"/>
      <c r="AL1365" s="125"/>
      <c r="AM1365" s="125"/>
      <c r="AN1365" s="125"/>
      <c r="AO1365" s="125"/>
      <c r="AP1365" s="125"/>
    </row>
    <row r="1366" spans="2:42" x14ac:dyDescent="0.35">
      <c r="B1366" s="125"/>
      <c r="C1366" s="125"/>
      <c r="D1366" s="125"/>
      <c r="E1366" s="125"/>
      <c r="F1366" s="125"/>
      <c r="G1366" s="125"/>
      <c r="H1366" s="125"/>
      <c r="I1366" s="269"/>
      <c r="J1366" s="134"/>
      <c r="K1366" s="134"/>
      <c r="L1366" s="134"/>
      <c r="M1366" s="134"/>
      <c r="N1366" s="286"/>
      <c r="O1366" s="286"/>
      <c r="P1366" s="125"/>
      <c r="Q1366" s="125"/>
      <c r="R1366" s="125"/>
      <c r="S1366" s="125"/>
      <c r="T1366" s="125"/>
      <c r="U1366" s="297"/>
      <c r="V1366" s="253">
        <f t="shared" si="29"/>
        <v>0</v>
      </c>
      <c r="W1366" s="348" t="str">
        <f>IF(板块成分!B1368="","",板块成分!B1368)</f>
        <v>1801.HK</v>
      </c>
      <c r="X1366" s="270" t="str">
        <f>[1]!s_info_name(W1366)</f>
        <v>信达生物</v>
      </c>
      <c r="Y1366" s="335" t="str">
        <f>IF($Y$3="申万一级行业",[1]!s_info_industry_sw_2021(W1366,公司分析!D$5,1),IF($Y$3="申万二级行业",[1]!s_info_industry_sw_2021(W1366,公司分析!D$5,2),IF($Y$3="申万三级行业",[1]!s_info_industry_sw_2021(W1366,公司分析!D$5,3),IF($Y$3="wind一级行业",[1]!s_info_industry_gics(W1366,1),IF($Y$3="wind二级行业",[1]!s_info_industry_gics(W1366,2),IF($Y$3="wind三级行业",[1]!s_info_industry_gics(W1366,3),IF($Y$3="wind四级行业",[1]!s_info_industry_gics(W1366,4),IF($Y$3="证监会门类行业",[1]!s_info_industry_csrc12_n(W1366,公司分析!D$5,1),""))))))))</f>
        <v>西药</v>
      </c>
      <c r="Z1366" s="298" t="str">
        <f>IF(Y1366=行业比较!$E$6,ROW(),"")</f>
        <v/>
      </c>
      <c r="AA1366" s="125"/>
      <c r="AB1366" s="125"/>
      <c r="AC1366" s="125"/>
      <c r="AD1366" s="125"/>
      <c r="AE1366" s="125"/>
      <c r="AF1366" s="125"/>
      <c r="AG1366" s="125"/>
      <c r="AH1366" s="125"/>
      <c r="AI1366" s="125"/>
      <c r="AJ1366" s="125"/>
      <c r="AK1366" s="125"/>
      <c r="AL1366" s="125"/>
      <c r="AM1366" s="125"/>
      <c r="AN1366" s="125"/>
      <c r="AO1366" s="125"/>
      <c r="AP1366" s="125"/>
    </row>
    <row r="1367" spans="2:42" x14ac:dyDescent="0.35">
      <c r="B1367" s="125"/>
      <c r="C1367" s="125"/>
      <c r="D1367" s="125"/>
      <c r="E1367" s="125"/>
      <c r="F1367" s="125"/>
      <c r="G1367" s="125"/>
      <c r="H1367" s="125"/>
      <c r="I1367" s="269"/>
      <c r="J1367" s="134"/>
      <c r="K1367" s="134"/>
      <c r="L1367" s="134"/>
      <c r="M1367" s="134"/>
      <c r="N1367" s="286"/>
      <c r="O1367" s="286"/>
      <c r="P1367" s="125"/>
      <c r="Q1367" s="125"/>
      <c r="R1367" s="125"/>
      <c r="S1367" s="125"/>
      <c r="T1367" s="125"/>
      <c r="U1367" s="297"/>
      <c r="V1367" s="253">
        <f t="shared" si="29"/>
        <v>0</v>
      </c>
      <c r="W1367" s="348" t="str">
        <f>IF(板块成分!B1369="","",板块成分!B1369)</f>
        <v>1802.HK</v>
      </c>
      <c r="X1367" s="270" t="str">
        <f>[1]!s_info_name(W1367)</f>
        <v>文业集团</v>
      </c>
      <c r="Y1367" s="335" t="str">
        <f>IF($Y$3="申万一级行业",[1]!s_info_industry_sw_2021(W1367,公司分析!D$5,1),IF($Y$3="申万二级行业",[1]!s_info_industry_sw_2021(W1367,公司分析!D$5,2),IF($Y$3="申万三级行业",[1]!s_info_industry_sw_2021(W1367,公司分析!D$5,3),IF($Y$3="wind一级行业",[1]!s_info_industry_gics(W1367,1),IF($Y$3="wind二级行业",[1]!s_info_industry_gics(W1367,2),IF($Y$3="wind三级行业",[1]!s_info_industry_gics(W1367,3),IF($Y$3="wind四级行业",[1]!s_info_industry_gics(W1367,4),IF($Y$3="证监会门类行业",[1]!s_info_industry_csrc12_n(W1367,公司分析!D$5,1),""))))))))</f>
        <v>建筑与工程</v>
      </c>
      <c r="Z1367" s="298" t="str">
        <f>IF(Y1367=行业比较!$E$6,ROW(),"")</f>
        <v/>
      </c>
      <c r="AA1367" s="125"/>
      <c r="AB1367" s="125"/>
      <c r="AC1367" s="125"/>
      <c r="AD1367" s="125"/>
      <c r="AE1367" s="125"/>
      <c r="AF1367" s="125"/>
      <c r="AG1367" s="125"/>
      <c r="AH1367" s="125"/>
      <c r="AI1367" s="125"/>
      <c r="AJ1367" s="125"/>
      <c r="AK1367" s="125"/>
      <c r="AL1367" s="125"/>
      <c r="AM1367" s="125"/>
      <c r="AN1367" s="125"/>
      <c r="AO1367" s="125"/>
      <c r="AP1367" s="125"/>
    </row>
    <row r="1368" spans="2:42" x14ac:dyDescent="0.35">
      <c r="B1368" s="125"/>
      <c r="C1368" s="125"/>
      <c r="D1368" s="125"/>
      <c r="E1368" s="125"/>
      <c r="F1368" s="125"/>
      <c r="G1368" s="125"/>
      <c r="H1368" s="125"/>
      <c r="I1368" s="269"/>
      <c r="J1368" s="134"/>
      <c r="K1368" s="134"/>
      <c r="L1368" s="134"/>
      <c r="M1368" s="134"/>
      <c r="N1368" s="286"/>
      <c r="O1368" s="286"/>
      <c r="P1368" s="125"/>
      <c r="Q1368" s="125"/>
      <c r="R1368" s="125"/>
      <c r="S1368" s="125"/>
      <c r="T1368" s="125"/>
      <c r="U1368" s="297"/>
      <c r="V1368" s="253">
        <f t="shared" si="29"/>
        <v>0</v>
      </c>
      <c r="W1368" s="348" t="str">
        <f>IF(板块成分!B1370="","",板块成分!B1370)</f>
        <v>1803.HK</v>
      </c>
      <c r="X1368" s="270" t="str">
        <f>[1]!s_info_name(W1368)</f>
        <v>北京体育文化</v>
      </c>
      <c r="Y1368" s="335" t="str">
        <f>IF($Y$3="申万一级行业",[1]!s_info_industry_sw_2021(W1368,公司分析!D$5,1),IF($Y$3="申万二级行业",[1]!s_info_industry_sw_2021(W1368,公司分析!D$5,2),IF($Y$3="申万三级行业",[1]!s_info_industry_sw_2021(W1368,公司分析!D$5,3),IF($Y$3="wind一级行业",[1]!s_info_industry_gics(W1368,1),IF($Y$3="wind二级行业",[1]!s_info_industry_gics(W1368,2),IF($Y$3="wind三级行业",[1]!s_info_industry_gics(W1368,3),IF($Y$3="wind四级行业",[1]!s_info_industry_gics(W1368,4),IF($Y$3="证监会门类行业",[1]!s_info_industry_csrc12_n(W1368,公司分析!D$5,1),""))))))))</f>
        <v>航空货运与物流</v>
      </c>
      <c r="Z1368" s="298" t="str">
        <f>IF(Y1368=行业比较!$E$6,ROW(),"")</f>
        <v/>
      </c>
      <c r="AA1368" s="125"/>
      <c r="AB1368" s="125"/>
      <c r="AC1368" s="125"/>
      <c r="AD1368" s="125"/>
      <c r="AE1368" s="125"/>
      <c r="AF1368" s="125"/>
      <c r="AG1368" s="125"/>
      <c r="AH1368" s="125"/>
      <c r="AI1368" s="125"/>
      <c r="AJ1368" s="125"/>
      <c r="AK1368" s="125"/>
      <c r="AL1368" s="125"/>
      <c r="AM1368" s="125"/>
      <c r="AN1368" s="125"/>
      <c r="AO1368" s="125"/>
      <c r="AP1368" s="125"/>
    </row>
    <row r="1369" spans="2:42" x14ac:dyDescent="0.35">
      <c r="B1369" s="125"/>
      <c r="C1369" s="125"/>
      <c r="D1369" s="125"/>
      <c r="E1369" s="125"/>
      <c r="F1369" s="125"/>
      <c r="G1369" s="125"/>
      <c r="H1369" s="125"/>
      <c r="I1369" s="269"/>
      <c r="J1369" s="134"/>
      <c r="K1369" s="134"/>
      <c r="L1369" s="134"/>
      <c r="M1369" s="134"/>
      <c r="N1369" s="286"/>
      <c r="O1369" s="286"/>
      <c r="P1369" s="125"/>
      <c r="Q1369" s="125"/>
      <c r="R1369" s="125"/>
      <c r="S1369" s="125"/>
      <c r="T1369" s="125"/>
      <c r="U1369" s="297"/>
      <c r="V1369" s="253">
        <f t="shared" si="29"/>
        <v>0</v>
      </c>
      <c r="W1369" s="348" t="str">
        <f>IF(板块成分!B1371="","",板块成分!B1371)</f>
        <v>1808.HK</v>
      </c>
      <c r="X1369" s="270" t="str">
        <f>[1]!s_info_name(W1369)</f>
        <v>企展控股</v>
      </c>
      <c r="Y1369" s="335" t="str">
        <f>IF($Y$3="申万一级行业",[1]!s_info_industry_sw_2021(W1369,公司分析!D$5,1),IF($Y$3="申万二级行业",[1]!s_info_industry_sw_2021(W1369,公司分析!D$5,2),IF($Y$3="申万三级行业",[1]!s_info_industry_sw_2021(W1369,公司分析!D$5,3),IF($Y$3="wind一级行业",[1]!s_info_industry_gics(W1369,1),IF($Y$3="wind二级行业",[1]!s_info_industry_gics(W1369,2),IF($Y$3="wind三级行业",[1]!s_info_industry_gics(W1369,3),IF($Y$3="wind四级行业",[1]!s_info_industry_gics(W1369,4),IF($Y$3="证监会门类行业",[1]!s_info_industry_csrc12_n(W1369,公司分析!D$5,1),""))))))))</f>
        <v>信息科技咨询与其它服务</v>
      </c>
      <c r="Z1369" s="298" t="str">
        <f>IF(Y1369=行业比较!$E$6,ROW(),"")</f>
        <v/>
      </c>
      <c r="AA1369" s="125"/>
      <c r="AB1369" s="125"/>
      <c r="AC1369" s="125"/>
      <c r="AD1369" s="125"/>
      <c r="AE1369" s="125"/>
      <c r="AF1369" s="125"/>
      <c r="AG1369" s="125"/>
      <c r="AH1369" s="125"/>
      <c r="AI1369" s="125"/>
      <c r="AJ1369" s="125"/>
      <c r="AK1369" s="125"/>
      <c r="AL1369" s="125"/>
      <c r="AM1369" s="125"/>
      <c r="AN1369" s="125"/>
      <c r="AO1369" s="125"/>
      <c r="AP1369" s="125"/>
    </row>
    <row r="1370" spans="2:42" x14ac:dyDescent="0.35">
      <c r="B1370" s="125"/>
      <c r="C1370" s="125"/>
      <c r="D1370" s="125"/>
      <c r="E1370" s="125"/>
      <c r="F1370" s="125"/>
      <c r="G1370" s="125"/>
      <c r="H1370" s="125"/>
      <c r="I1370" s="269"/>
      <c r="J1370" s="134"/>
      <c r="K1370" s="134"/>
      <c r="L1370" s="134"/>
      <c r="M1370" s="134"/>
      <c r="N1370" s="286"/>
      <c r="O1370" s="286"/>
      <c r="P1370" s="125"/>
      <c r="Q1370" s="125"/>
      <c r="R1370" s="125"/>
      <c r="S1370" s="125"/>
      <c r="T1370" s="125"/>
      <c r="U1370" s="297"/>
      <c r="V1370" s="253">
        <f t="shared" si="29"/>
        <v>0</v>
      </c>
      <c r="W1370" s="348" t="str">
        <f>IF(板块成分!B1372="","",板块成分!B1372)</f>
        <v>1809.HK</v>
      </c>
      <c r="X1370" s="270" t="str">
        <f>[1]!s_info_name(W1370)</f>
        <v>浦林成山</v>
      </c>
      <c r="Y1370" s="335" t="str">
        <f>IF($Y$3="申万一级行业",[1]!s_info_industry_sw_2021(W1370,公司分析!D$5,1),IF($Y$3="申万二级行业",[1]!s_info_industry_sw_2021(W1370,公司分析!D$5,2),IF($Y$3="申万三级行业",[1]!s_info_industry_sw_2021(W1370,公司分析!D$5,3),IF($Y$3="wind一级行业",[1]!s_info_industry_gics(W1370,1),IF($Y$3="wind二级行业",[1]!s_info_industry_gics(W1370,2),IF($Y$3="wind三级行业",[1]!s_info_industry_gics(W1370,3),IF($Y$3="wind四级行业",[1]!s_info_industry_gics(W1370,4),IF($Y$3="证监会门类行业",[1]!s_info_industry_csrc12_n(W1370,公司分析!D$5,1),""))))))))</f>
        <v>轮胎与橡胶</v>
      </c>
      <c r="Z1370" s="298" t="str">
        <f>IF(Y1370=行业比较!$E$6,ROW(),"")</f>
        <v/>
      </c>
      <c r="AA1370" s="125"/>
      <c r="AB1370" s="125"/>
      <c r="AC1370" s="125"/>
      <c r="AD1370" s="125"/>
      <c r="AE1370" s="125"/>
      <c r="AF1370" s="125"/>
      <c r="AG1370" s="125"/>
      <c r="AH1370" s="125"/>
      <c r="AI1370" s="125"/>
      <c r="AJ1370" s="125"/>
      <c r="AK1370" s="125"/>
      <c r="AL1370" s="125"/>
      <c r="AM1370" s="125"/>
      <c r="AN1370" s="125"/>
      <c r="AO1370" s="125"/>
      <c r="AP1370" s="125"/>
    </row>
    <row r="1371" spans="2:42" x14ac:dyDescent="0.35">
      <c r="B1371" s="125"/>
      <c r="C1371" s="125"/>
      <c r="D1371" s="125"/>
      <c r="E1371" s="125"/>
      <c r="F1371" s="125"/>
      <c r="G1371" s="125"/>
      <c r="H1371" s="125"/>
      <c r="I1371" s="269"/>
      <c r="J1371" s="134"/>
      <c r="K1371" s="134"/>
      <c r="L1371" s="134"/>
      <c r="M1371" s="134"/>
      <c r="N1371" s="286"/>
      <c r="O1371" s="286"/>
      <c r="P1371" s="125"/>
      <c r="Q1371" s="125"/>
      <c r="R1371" s="125"/>
      <c r="S1371" s="125"/>
      <c r="T1371" s="125"/>
      <c r="U1371" s="297"/>
      <c r="V1371" s="253">
        <f t="shared" si="29"/>
        <v>0</v>
      </c>
      <c r="W1371" s="348" t="str">
        <f>IF(板块成分!B1373="","",板块成分!B1373)</f>
        <v>1810.HK</v>
      </c>
      <c r="X1371" s="270" t="str">
        <f>[1]!s_info_name(W1371)</f>
        <v>小米集团-W</v>
      </c>
      <c r="Y1371" s="335" t="str">
        <f>IF($Y$3="申万一级行业",[1]!s_info_industry_sw_2021(W1371,公司分析!D$5,1),IF($Y$3="申万二级行业",[1]!s_info_industry_sw_2021(W1371,公司分析!D$5,2),IF($Y$3="申万三级行业",[1]!s_info_industry_sw_2021(W1371,公司分析!D$5,3),IF($Y$3="wind一级行业",[1]!s_info_industry_gics(W1371,1),IF($Y$3="wind二级行业",[1]!s_info_industry_gics(W1371,2),IF($Y$3="wind三级行业",[1]!s_info_industry_gics(W1371,3),IF($Y$3="wind四级行业",[1]!s_info_industry_gics(W1371,4),IF($Y$3="证监会门类行业",[1]!s_info_industry_csrc12_n(W1371,公司分析!D$5,1),""))))))))</f>
        <v>通信设备</v>
      </c>
      <c r="Z1371" s="298" t="str">
        <f>IF(Y1371=行业比较!$E$6,ROW(),"")</f>
        <v/>
      </c>
      <c r="AA1371" s="125"/>
      <c r="AB1371" s="125"/>
      <c r="AC1371" s="125"/>
      <c r="AD1371" s="125"/>
      <c r="AE1371" s="125"/>
      <c r="AF1371" s="125"/>
      <c r="AG1371" s="125"/>
      <c r="AH1371" s="125"/>
      <c r="AI1371" s="125"/>
      <c r="AJ1371" s="125"/>
      <c r="AK1371" s="125"/>
      <c r="AL1371" s="125"/>
      <c r="AM1371" s="125"/>
      <c r="AN1371" s="125"/>
      <c r="AO1371" s="125"/>
      <c r="AP1371" s="125"/>
    </row>
    <row r="1372" spans="2:42" x14ac:dyDescent="0.35">
      <c r="B1372" s="125"/>
      <c r="C1372" s="125"/>
      <c r="D1372" s="125"/>
      <c r="E1372" s="125"/>
      <c r="F1372" s="125"/>
      <c r="G1372" s="125"/>
      <c r="H1372" s="125"/>
      <c r="I1372" s="269"/>
      <c r="J1372" s="134"/>
      <c r="K1372" s="134"/>
      <c r="L1372" s="134"/>
      <c r="M1372" s="134"/>
      <c r="N1372" s="286"/>
      <c r="O1372" s="286"/>
      <c r="P1372" s="125"/>
      <c r="Q1372" s="125"/>
      <c r="R1372" s="125"/>
      <c r="S1372" s="125"/>
      <c r="T1372" s="125"/>
      <c r="U1372" s="297"/>
      <c r="V1372" s="253">
        <f t="shared" si="29"/>
        <v>0</v>
      </c>
      <c r="W1372" s="348" t="str">
        <f>IF(板块成分!B1374="","",板块成分!B1374)</f>
        <v>1811.HK</v>
      </c>
      <c r="X1372" s="270" t="str">
        <f>[1]!s_info_name(W1372)</f>
        <v>中广核新能源</v>
      </c>
      <c r="Y1372" s="335" t="str">
        <f>IF($Y$3="申万一级行业",[1]!s_info_industry_sw_2021(W1372,公司分析!D$5,1),IF($Y$3="申万二级行业",[1]!s_info_industry_sw_2021(W1372,公司分析!D$5,2),IF($Y$3="申万三级行业",[1]!s_info_industry_sw_2021(W1372,公司分析!D$5,3),IF($Y$3="wind一级行业",[1]!s_info_industry_gics(W1372,1),IF($Y$3="wind二级行业",[1]!s_info_industry_gics(W1372,2),IF($Y$3="wind三级行业",[1]!s_info_industry_gics(W1372,3),IF($Y$3="wind四级行业",[1]!s_info_industry_gics(W1372,4),IF($Y$3="证监会门类行业",[1]!s_info_industry_csrc12_n(W1372,公司分析!D$5,1),""))))))))</f>
        <v>独立电力生产商与能源贸易商</v>
      </c>
      <c r="Z1372" s="298" t="str">
        <f>IF(Y1372=行业比较!$E$6,ROW(),"")</f>
        <v/>
      </c>
      <c r="AA1372" s="125"/>
      <c r="AB1372" s="125"/>
      <c r="AC1372" s="125"/>
      <c r="AD1372" s="125"/>
      <c r="AE1372" s="125"/>
      <c r="AF1372" s="125"/>
      <c r="AG1372" s="125"/>
      <c r="AH1372" s="125"/>
      <c r="AI1372" s="125"/>
      <c r="AJ1372" s="125"/>
      <c r="AK1372" s="125"/>
      <c r="AL1372" s="125"/>
      <c r="AM1372" s="125"/>
      <c r="AN1372" s="125"/>
      <c r="AO1372" s="125"/>
      <c r="AP1372" s="125"/>
    </row>
    <row r="1373" spans="2:42" x14ac:dyDescent="0.35">
      <c r="B1373" s="125"/>
      <c r="C1373" s="125"/>
      <c r="D1373" s="125"/>
      <c r="E1373" s="125"/>
      <c r="F1373" s="125"/>
      <c r="G1373" s="125"/>
      <c r="H1373" s="125"/>
      <c r="I1373" s="269"/>
      <c r="J1373" s="134"/>
      <c r="K1373" s="134"/>
      <c r="L1373" s="134"/>
      <c r="M1373" s="134"/>
      <c r="N1373" s="286"/>
      <c r="O1373" s="286"/>
      <c r="P1373" s="125"/>
      <c r="Q1373" s="125"/>
      <c r="R1373" s="125"/>
      <c r="S1373" s="125"/>
      <c r="T1373" s="125"/>
      <c r="U1373" s="297"/>
      <c r="V1373" s="253">
        <f t="shared" si="29"/>
        <v>0</v>
      </c>
      <c r="W1373" s="348" t="str">
        <f>IF(板块成分!B1375="","",板块成分!B1375)</f>
        <v>1812.HK</v>
      </c>
      <c r="X1373" s="270" t="str">
        <f>[1]!s_info_name(W1373)</f>
        <v>晨鸣纸业</v>
      </c>
      <c r="Y1373" s="335" t="str">
        <f>IF($Y$3="申万一级行业",[1]!s_info_industry_sw_2021(W1373,公司分析!D$5,1),IF($Y$3="申万二级行业",[1]!s_info_industry_sw_2021(W1373,公司分析!D$5,2),IF($Y$3="申万三级行业",[1]!s_info_industry_sw_2021(W1373,公司分析!D$5,3),IF($Y$3="wind一级行业",[1]!s_info_industry_gics(W1373,1),IF($Y$3="wind二级行业",[1]!s_info_industry_gics(W1373,2),IF($Y$3="wind三级行业",[1]!s_info_industry_gics(W1373,3),IF($Y$3="wind四级行业",[1]!s_info_industry_gics(W1373,4),IF($Y$3="证监会门类行业",[1]!s_info_industry_csrc12_n(W1373,公司分析!D$5,1),""))))))))</f>
        <v>纸制品</v>
      </c>
      <c r="Z1373" s="298" t="str">
        <f>IF(Y1373=行业比较!$E$6,ROW(),"")</f>
        <v/>
      </c>
      <c r="AA1373" s="125"/>
      <c r="AB1373" s="125"/>
      <c r="AC1373" s="125"/>
      <c r="AD1373" s="125"/>
      <c r="AE1373" s="125"/>
      <c r="AF1373" s="125"/>
      <c r="AG1373" s="125"/>
      <c r="AH1373" s="125"/>
      <c r="AI1373" s="125"/>
      <c r="AJ1373" s="125"/>
      <c r="AK1373" s="125"/>
      <c r="AL1373" s="125"/>
      <c r="AM1373" s="125"/>
      <c r="AN1373" s="125"/>
      <c r="AO1373" s="125"/>
      <c r="AP1373" s="125"/>
    </row>
    <row r="1374" spans="2:42" x14ac:dyDescent="0.35">
      <c r="B1374" s="125"/>
      <c r="C1374" s="125"/>
      <c r="D1374" s="125"/>
      <c r="E1374" s="125"/>
      <c r="F1374" s="125"/>
      <c r="G1374" s="125"/>
      <c r="H1374" s="125"/>
      <c r="I1374" s="269"/>
      <c r="J1374" s="134"/>
      <c r="K1374" s="134"/>
      <c r="L1374" s="134"/>
      <c r="M1374" s="134"/>
      <c r="N1374" s="286"/>
      <c r="O1374" s="286"/>
      <c r="P1374" s="125"/>
      <c r="Q1374" s="125"/>
      <c r="R1374" s="125"/>
      <c r="S1374" s="125"/>
      <c r="T1374" s="125"/>
      <c r="U1374" s="297"/>
      <c r="V1374" s="253">
        <f t="shared" si="29"/>
        <v>0</v>
      </c>
      <c r="W1374" s="348" t="str">
        <f>IF(板块成分!B1376="","",板块成分!B1376)</f>
        <v>1813.HK</v>
      </c>
      <c r="X1374" s="270" t="str">
        <f>[1]!s_info_name(W1374)</f>
        <v>合景泰富集团</v>
      </c>
      <c r="Y1374" s="335" t="str">
        <f>IF($Y$3="申万一级行业",[1]!s_info_industry_sw_2021(W1374,公司分析!D$5,1),IF($Y$3="申万二级行业",[1]!s_info_industry_sw_2021(W1374,公司分析!D$5,2),IF($Y$3="申万三级行业",[1]!s_info_industry_sw_2021(W1374,公司分析!D$5,3),IF($Y$3="wind一级行业",[1]!s_info_industry_gics(W1374,1),IF($Y$3="wind二级行业",[1]!s_info_industry_gics(W1374,2),IF($Y$3="wind三级行业",[1]!s_info_industry_gics(W1374,3),IF($Y$3="wind四级行业",[1]!s_info_industry_gics(W1374,4),IF($Y$3="证监会门类行业",[1]!s_info_industry_csrc12_n(W1374,公司分析!D$5,1),""))))))))</f>
        <v>房地产开发</v>
      </c>
      <c r="Z1374" s="298" t="str">
        <f>IF(Y1374=行业比较!$E$6,ROW(),"")</f>
        <v/>
      </c>
      <c r="AA1374" s="125"/>
      <c r="AB1374" s="125"/>
      <c r="AC1374" s="125"/>
      <c r="AD1374" s="125"/>
      <c r="AE1374" s="125"/>
      <c r="AF1374" s="125"/>
      <c r="AG1374" s="125"/>
      <c r="AH1374" s="125"/>
      <c r="AI1374" s="125"/>
      <c r="AJ1374" s="125"/>
      <c r="AK1374" s="125"/>
      <c r="AL1374" s="125"/>
      <c r="AM1374" s="125"/>
      <c r="AN1374" s="125"/>
      <c r="AO1374" s="125"/>
      <c r="AP1374" s="125"/>
    </row>
    <row r="1375" spans="2:42" x14ac:dyDescent="0.35">
      <c r="B1375" s="125"/>
      <c r="C1375" s="125"/>
      <c r="D1375" s="125"/>
      <c r="E1375" s="125"/>
      <c r="F1375" s="125"/>
      <c r="G1375" s="125"/>
      <c r="H1375" s="125"/>
      <c r="I1375" s="269"/>
      <c r="J1375" s="134"/>
      <c r="K1375" s="134"/>
      <c r="L1375" s="134"/>
      <c r="M1375" s="134"/>
      <c r="N1375" s="286"/>
      <c r="O1375" s="286"/>
      <c r="P1375" s="125"/>
      <c r="Q1375" s="125"/>
      <c r="R1375" s="125"/>
      <c r="S1375" s="125"/>
      <c r="T1375" s="125"/>
      <c r="U1375" s="297"/>
      <c r="V1375" s="253">
        <f t="shared" si="29"/>
        <v>0</v>
      </c>
      <c r="W1375" s="348" t="str">
        <f>IF(板块成分!B1377="","",板块成分!B1377)</f>
        <v>1815.HK</v>
      </c>
      <c r="X1375" s="270" t="str">
        <f>[1]!s_info_name(W1375)</f>
        <v>金猫银猫</v>
      </c>
      <c r="Y1375" s="335" t="str">
        <f>IF($Y$3="申万一级行业",[1]!s_info_industry_sw_2021(W1375,公司分析!D$5,1),IF($Y$3="申万二级行业",[1]!s_info_industry_sw_2021(W1375,公司分析!D$5,2),IF($Y$3="申万三级行业",[1]!s_info_industry_sw_2021(W1375,公司分析!D$5,3),IF($Y$3="wind一级行业",[1]!s_info_industry_gics(W1375,1),IF($Y$3="wind二级行业",[1]!s_info_industry_gics(W1375,2),IF($Y$3="wind三级行业",[1]!s_info_industry_gics(W1375,3),IF($Y$3="wind四级行业",[1]!s_info_industry_gics(W1375,4),IF($Y$3="证监会门类行业",[1]!s_info_industry_csrc12_n(W1375,公司分析!D$5,1),""))))))))</f>
        <v>专卖店</v>
      </c>
      <c r="Z1375" s="298" t="str">
        <f>IF(Y1375=行业比较!$E$6,ROW(),"")</f>
        <v/>
      </c>
      <c r="AA1375" s="125"/>
      <c r="AB1375" s="125"/>
      <c r="AC1375" s="125"/>
      <c r="AD1375" s="125"/>
      <c r="AE1375" s="125"/>
      <c r="AF1375" s="125"/>
      <c r="AG1375" s="125"/>
      <c r="AH1375" s="125"/>
      <c r="AI1375" s="125"/>
      <c r="AJ1375" s="125"/>
      <c r="AK1375" s="125"/>
      <c r="AL1375" s="125"/>
      <c r="AM1375" s="125"/>
      <c r="AN1375" s="125"/>
      <c r="AO1375" s="125"/>
      <c r="AP1375" s="125"/>
    </row>
    <row r="1376" spans="2:42" x14ac:dyDescent="0.35">
      <c r="B1376" s="125"/>
      <c r="C1376" s="125"/>
      <c r="D1376" s="125"/>
      <c r="E1376" s="125"/>
      <c r="F1376" s="125"/>
      <c r="G1376" s="125"/>
      <c r="H1376" s="125"/>
      <c r="I1376" s="269"/>
      <c r="J1376" s="134"/>
      <c r="K1376" s="134"/>
      <c r="L1376" s="134"/>
      <c r="M1376" s="134"/>
      <c r="N1376" s="286"/>
      <c r="O1376" s="286"/>
      <c r="P1376" s="125"/>
      <c r="Q1376" s="125"/>
      <c r="R1376" s="125"/>
      <c r="S1376" s="125"/>
      <c r="T1376" s="125"/>
      <c r="U1376" s="297"/>
      <c r="V1376" s="253">
        <f t="shared" si="29"/>
        <v>0</v>
      </c>
      <c r="W1376" s="348" t="str">
        <f>IF(板块成分!B1378="","",板块成分!B1378)</f>
        <v>1816.HK</v>
      </c>
      <c r="X1376" s="270" t="str">
        <f>[1]!s_info_name(W1376)</f>
        <v>中广核电力</v>
      </c>
      <c r="Y1376" s="335" t="str">
        <f>IF($Y$3="申万一级行业",[1]!s_info_industry_sw_2021(W1376,公司分析!D$5,1),IF($Y$3="申万二级行业",[1]!s_info_industry_sw_2021(W1376,公司分析!D$5,2),IF($Y$3="申万三级行业",[1]!s_info_industry_sw_2021(W1376,公司分析!D$5,3),IF($Y$3="wind一级行业",[1]!s_info_industry_gics(W1376,1),IF($Y$3="wind二级行业",[1]!s_info_industry_gics(W1376,2),IF($Y$3="wind三级行业",[1]!s_info_industry_gics(W1376,3),IF($Y$3="wind四级行业",[1]!s_info_industry_gics(W1376,4),IF($Y$3="证监会门类行业",[1]!s_info_industry_csrc12_n(W1376,公司分析!D$5,1),""))))))))</f>
        <v>独立电力生产商与能源贸易商</v>
      </c>
      <c r="Z1376" s="298" t="str">
        <f>IF(Y1376=行业比较!$E$6,ROW(),"")</f>
        <v/>
      </c>
      <c r="AA1376" s="125"/>
      <c r="AB1376" s="125"/>
      <c r="AC1376" s="125"/>
      <c r="AD1376" s="125"/>
      <c r="AE1376" s="125"/>
      <c r="AF1376" s="125"/>
      <c r="AG1376" s="125"/>
      <c r="AH1376" s="125"/>
      <c r="AI1376" s="125"/>
      <c r="AJ1376" s="125"/>
      <c r="AK1376" s="125"/>
      <c r="AL1376" s="125"/>
      <c r="AM1376" s="125"/>
      <c r="AN1376" s="125"/>
      <c r="AO1376" s="125"/>
      <c r="AP1376" s="125"/>
    </row>
    <row r="1377" spans="2:42" x14ac:dyDescent="0.35">
      <c r="B1377" s="125"/>
      <c r="C1377" s="125"/>
      <c r="D1377" s="125"/>
      <c r="E1377" s="125"/>
      <c r="F1377" s="125"/>
      <c r="G1377" s="125"/>
      <c r="H1377" s="125"/>
      <c r="I1377" s="269"/>
      <c r="J1377" s="134"/>
      <c r="K1377" s="134"/>
      <c r="L1377" s="134"/>
      <c r="M1377" s="134"/>
      <c r="N1377" s="286"/>
      <c r="O1377" s="286"/>
      <c r="P1377" s="125"/>
      <c r="Q1377" s="125"/>
      <c r="R1377" s="125"/>
      <c r="S1377" s="125"/>
      <c r="T1377" s="125"/>
      <c r="U1377" s="297"/>
      <c r="V1377" s="253">
        <f t="shared" si="29"/>
        <v>0</v>
      </c>
      <c r="W1377" s="348" t="str">
        <f>IF(板块成分!B1379="","",板块成分!B1379)</f>
        <v>1817.HK</v>
      </c>
      <c r="X1377" s="270" t="str">
        <f>[1]!s_info_name(W1377)</f>
        <v>慕尚集团控股</v>
      </c>
      <c r="Y1377" s="335" t="str">
        <f>IF($Y$3="申万一级行业",[1]!s_info_industry_sw_2021(W1377,公司分析!D$5,1),IF($Y$3="申万二级行业",[1]!s_info_industry_sw_2021(W1377,公司分析!D$5,2),IF($Y$3="申万三级行业",[1]!s_info_industry_sw_2021(W1377,公司分析!D$5,3),IF($Y$3="wind一级行业",[1]!s_info_industry_gics(W1377,1),IF($Y$3="wind二级行业",[1]!s_info_industry_gics(W1377,2),IF($Y$3="wind三级行业",[1]!s_info_industry_gics(W1377,3),IF($Y$3="wind四级行业",[1]!s_info_industry_gics(W1377,4),IF($Y$3="证监会门类行业",[1]!s_info_industry_csrc12_n(W1377,公司分析!D$5,1),""))))))))</f>
        <v>服装零售</v>
      </c>
      <c r="Z1377" s="298" t="str">
        <f>IF(Y1377=行业比较!$E$6,ROW(),"")</f>
        <v/>
      </c>
      <c r="AA1377" s="125"/>
      <c r="AB1377" s="125"/>
      <c r="AC1377" s="125"/>
      <c r="AD1377" s="125"/>
      <c r="AE1377" s="125"/>
      <c r="AF1377" s="125"/>
      <c r="AG1377" s="125"/>
      <c r="AH1377" s="125"/>
      <c r="AI1377" s="125"/>
      <c r="AJ1377" s="125"/>
      <c r="AK1377" s="125"/>
      <c r="AL1377" s="125"/>
      <c r="AM1377" s="125"/>
      <c r="AN1377" s="125"/>
      <c r="AO1377" s="125"/>
      <c r="AP1377" s="125"/>
    </row>
    <row r="1378" spans="2:42" x14ac:dyDescent="0.35">
      <c r="B1378" s="125"/>
      <c r="C1378" s="125"/>
      <c r="D1378" s="125"/>
      <c r="E1378" s="125"/>
      <c r="F1378" s="125"/>
      <c r="G1378" s="125"/>
      <c r="H1378" s="125"/>
      <c r="I1378" s="269"/>
      <c r="J1378" s="134"/>
      <c r="K1378" s="134"/>
      <c r="L1378" s="134"/>
      <c r="M1378" s="134"/>
      <c r="N1378" s="286"/>
      <c r="O1378" s="286"/>
      <c r="P1378" s="125"/>
      <c r="Q1378" s="125"/>
      <c r="R1378" s="125"/>
      <c r="S1378" s="125"/>
      <c r="T1378" s="125"/>
      <c r="U1378" s="297"/>
      <c r="V1378" s="253">
        <f t="shared" si="29"/>
        <v>0</v>
      </c>
      <c r="W1378" s="348" t="str">
        <f>IF(板块成分!B1380="","",板块成分!B1380)</f>
        <v>1818.HK</v>
      </c>
      <c r="X1378" s="270" t="str">
        <f>[1]!s_info_name(W1378)</f>
        <v>招金矿业</v>
      </c>
      <c r="Y1378" s="335" t="str">
        <f>IF($Y$3="申万一级行业",[1]!s_info_industry_sw_2021(W1378,公司分析!D$5,1),IF($Y$3="申万二级行业",[1]!s_info_industry_sw_2021(W1378,公司分析!D$5,2),IF($Y$3="申万三级行业",[1]!s_info_industry_sw_2021(W1378,公司分析!D$5,3),IF($Y$3="wind一级行业",[1]!s_info_industry_gics(W1378,1),IF($Y$3="wind二级行业",[1]!s_info_industry_gics(W1378,2),IF($Y$3="wind三级行业",[1]!s_info_industry_gics(W1378,3),IF($Y$3="wind四级行业",[1]!s_info_industry_gics(W1378,4),IF($Y$3="证监会门类行业",[1]!s_info_industry_csrc12_n(W1378,公司分析!D$5,1),""))))))))</f>
        <v>黄金</v>
      </c>
      <c r="Z1378" s="298" t="str">
        <f>IF(Y1378=行业比较!$E$6,ROW(),"")</f>
        <v/>
      </c>
      <c r="AA1378" s="125"/>
      <c r="AB1378" s="125"/>
      <c r="AC1378" s="125"/>
      <c r="AD1378" s="125"/>
      <c r="AE1378" s="125"/>
      <c r="AF1378" s="125"/>
      <c r="AG1378" s="125"/>
      <c r="AH1378" s="125"/>
      <c r="AI1378" s="125"/>
      <c r="AJ1378" s="125"/>
      <c r="AK1378" s="125"/>
      <c r="AL1378" s="125"/>
      <c r="AM1378" s="125"/>
      <c r="AN1378" s="125"/>
      <c r="AO1378" s="125"/>
      <c r="AP1378" s="125"/>
    </row>
    <row r="1379" spans="2:42" x14ac:dyDescent="0.35">
      <c r="B1379" s="125"/>
      <c r="C1379" s="125"/>
      <c r="D1379" s="125"/>
      <c r="E1379" s="125"/>
      <c r="F1379" s="125"/>
      <c r="G1379" s="125"/>
      <c r="H1379" s="125"/>
      <c r="I1379" s="269"/>
      <c r="J1379" s="134"/>
      <c r="K1379" s="134"/>
      <c r="L1379" s="134"/>
      <c r="M1379" s="134"/>
      <c r="N1379" s="286"/>
      <c r="O1379" s="286"/>
      <c r="P1379" s="125"/>
      <c r="Q1379" s="125"/>
      <c r="R1379" s="125"/>
      <c r="S1379" s="125"/>
      <c r="T1379" s="125"/>
      <c r="U1379" s="297"/>
      <c r="V1379" s="253">
        <f t="shared" si="29"/>
        <v>0</v>
      </c>
      <c r="W1379" s="348" t="str">
        <f>IF(板块成分!B1381="","",板块成分!B1381)</f>
        <v>1820.HK</v>
      </c>
      <c r="X1379" s="270" t="str">
        <f>[1]!s_info_name(W1379)</f>
        <v>济丰包装</v>
      </c>
      <c r="Y1379" s="335" t="str">
        <f>IF($Y$3="申万一级行业",[1]!s_info_industry_sw_2021(W1379,公司分析!D$5,1),IF($Y$3="申万二级行业",[1]!s_info_industry_sw_2021(W1379,公司分析!D$5,2),IF($Y$3="申万三级行业",[1]!s_info_industry_sw_2021(W1379,公司分析!D$5,3),IF($Y$3="wind一级行业",[1]!s_info_industry_gics(W1379,1),IF($Y$3="wind二级行业",[1]!s_info_industry_gics(W1379,2),IF($Y$3="wind三级行业",[1]!s_info_industry_gics(W1379,3),IF($Y$3="wind四级行业",[1]!s_info_industry_gics(W1379,4),IF($Y$3="证监会门类行业",[1]!s_info_industry_csrc12_n(W1379,公司分析!D$5,1),""))))))))</f>
        <v>纸包装</v>
      </c>
      <c r="Z1379" s="298" t="str">
        <f>IF(Y1379=行业比较!$E$6,ROW(),"")</f>
        <v/>
      </c>
      <c r="AA1379" s="125"/>
      <c r="AB1379" s="125"/>
      <c r="AC1379" s="125"/>
      <c r="AD1379" s="125"/>
      <c r="AE1379" s="125"/>
      <c r="AF1379" s="125"/>
      <c r="AG1379" s="125"/>
      <c r="AH1379" s="125"/>
      <c r="AI1379" s="125"/>
      <c r="AJ1379" s="125"/>
      <c r="AK1379" s="125"/>
      <c r="AL1379" s="125"/>
      <c r="AM1379" s="125"/>
      <c r="AN1379" s="125"/>
      <c r="AO1379" s="125"/>
      <c r="AP1379" s="125"/>
    </row>
    <row r="1380" spans="2:42" x14ac:dyDescent="0.35">
      <c r="B1380" s="125"/>
      <c r="C1380" s="125"/>
      <c r="D1380" s="125"/>
      <c r="E1380" s="125"/>
      <c r="F1380" s="125"/>
      <c r="G1380" s="125"/>
      <c r="H1380" s="125"/>
      <c r="I1380" s="269"/>
      <c r="J1380" s="134"/>
      <c r="K1380" s="134"/>
      <c r="L1380" s="134"/>
      <c r="M1380" s="134"/>
      <c r="N1380" s="286"/>
      <c r="O1380" s="286"/>
      <c r="P1380" s="125"/>
      <c r="Q1380" s="125"/>
      <c r="R1380" s="125"/>
      <c r="S1380" s="125"/>
      <c r="T1380" s="125"/>
      <c r="U1380" s="297"/>
      <c r="V1380" s="253">
        <f t="shared" si="29"/>
        <v>0</v>
      </c>
      <c r="W1380" s="348" t="str">
        <f>IF(板块成分!B1382="","",板块成分!B1382)</f>
        <v>1821.HK</v>
      </c>
      <c r="X1380" s="270" t="str">
        <f>[1]!s_info_name(W1380)</f>
        <v>ESR</v>
      </c>
      <c r="Y1380" s="335" t="str">
        <f>IF($Y$3="申万一级行业",[1]!s_info_industry_sw_2021(W1380,公司分析!D$5,1),IF($Y$3="申万二级行业",[1]!s_info_industry_sw_2021(W1380,公司分析!D$5,2),IF($Y$3="申万三级行业",[1]!s_info_industry_sw_2021(W1380,公司分析!D$5,3),IF($Y$3="wind一级行业",[1]!s_info_industry_gics(W1380,1),IF($Y$3="wind二级行业",[1]!s_info_industry_gics(W1380,2),IF($Y$3="wind三级行业",[1]!s_info_industry_gics(W1380,3),IF($Y$3="wind四级行业",[1]!s_info_industry_gics(W1380,4),IF($Y$3="证监会门类行业",[1]!s_info_industry_csrc12_n(W1380,公司分析!D$5,1),""))))))))</f>
        <v>多领域控股</v>
      </c>
      <c r="Z1380" s="298" t="str">
        <f>IF(Y1380=行业比较!$E$6,ROW(),"")</f>
        <v/>
      </c>
      <c r="AA1380" s="125"/>
      <c r="AB1380" s="125"/>
      <c r="AC1380" s="125"/>
      <c r="AD1380" s="125"/>
      <c r="AE1380" s="125"/>
      <c r="AF1380" s="125"/>
      <c r="AG1380" s="125"/>
      <c r="AH1380" s="125"/>
      <c r="AI1380" s="125"/>
      <c r="AJ1380" s="125"/>
      <c r="AK1380" s="125"/>
      <c r="AL1380" s="125"/>
      <c r="AM1380" s="125"/>
      <c r="AN1380" s="125"/>
      <c r="AO1380" s="125"/>
      <c r="AP1380" s="125"/>
    </row>
    <row r="1381" spans="2:42" x14ac:dyDescent="0.35">
      <c r="B1381" s="125"/>
      <c r="C1381" s="125"/>
      <c r="D1381" s="125"/>
      <c r="E1381" s="125"/>
      <c r="F1381" s="125"/>
      <c r="G1381" s="125"/>
      <c r="H1381" s="125"/>
      <c r="I1381" s="269"/>
      <c r="J1381" s="134"/>
      <c r="K1381" s="134"/>
      <c r="L1381" s="134"/>
      <c r="M1381" s="134"/>
      <c r="N1381" s="286"/>
      <c r="O1381" s="286"/>
      <c r="P1381" s="125"/>
      <c r="Q1381" s="125"/>
      <c r="R1381" s="125"/>
      <c r="S1381" s="125"/>
      <c r="T1381" s="125"/>
      <c r="U1381" s="297"/>
      <c r="V1381" s="253">
        <f t="shared" si="29"/>
        <v>0</v>
      </c>
      <c r="W1381" s="348" t="str">
        <f>IF(板块成分!B1383="","",板块成分!B1383)</f>
        <v>1822.HK</v>
      </c>
      <c r="X1381" s="270" t="str">
        <f>[1]!s_info_name(W1381)</f>
        <v>中木国际</v>
      </c>
      <c r="Y1381" s="335" t="str">
        <f>IF($Y$3="申万一级行业",[1]!s_info_industry_sw_2021(W1381,公司分析!D$5,1),IF($Y$3="申万二级行业",[1]!s_info_industry_sw_2021(W1381,公司分析!D$5,2),IF($Y$3="申万三级行业",[1]!s_info_industry_sw_2021(W1381,公司分析!D$5,3),IF($Y$3="wind一级行业",[1]!s_info_industry_gics(W1381,1),IF($Y$3="wind二级行业",[1]!s_info_industry_gics(W1381,2),IF($Y$3="wind三级行业",[1]!s_info_industry_gics(W1381,3),IF($Y$3="wind四级行业",[1]!s_info_industry_gics(W1381,4),IF($Y$3="证监会门类行业",[1]!s_info_industry_csrc12_n(W1381,公司分析!D$5,1),""))))))))</f>
        <v>林木产品</v>
      </c>
      <c r="Z1381" s="298" t="str">
        <f>IF(Y1381=行业比较!$E$6,ROW(),"")</f>
        <v/>
      </c>
      <c r="AA1381" s="125"/>
      <c r="AB1381" s="125"/>
      <c r="AC1381" s="125"/>
      <c r="AD1381" s="125"/>
      <c r="AE1381" s="125"/>
      <c r="AF1381" s="125"/>
      <c r="AG1381" s="125"/>
      <c r="AH1381" s="125"/>
      <c r="AI1381" s="125"/>
      <c r="AJ1381" s="125"/>
      <c r="AK1381" s="125"/>
      <c r="AL1381" s="125"/>
      <c r="AM1381" s="125"/>
      <c r="AN1381" s="125"/>
      <c r="AO1381" s="125"/>
      <c r="AP1381" s="125"/>
    </row>
    <row r="1382" spans="2:42" x14ac:dyDescent="0.35">
      <c r="B1382" s="125"/>
      <c r="C1382" s="125"/>
      <c r="D1382" s="125"/>
      <c r="E1382" s="125"/>
      <c r="F1382" s="125"/>
      <c r="G1382" s="125"/>
      <c r="H1382" s="125"/>
      <c r="I1382" s="269"/>
      <c r="J1382" s="134"/>
      <c r="K1382" s="134"/>
      <c r="L1382" s="134"/>
      <c r="M1382" s="134"/>
      <c r="N1382" s="286"/>
      <c r="O1382" s="286"/>
      <c r="P1382" s="125"/>
      <c r="Q1382" s="125"/>
      <c r="R1382" s="125"/>
      <c r="S1382" s="125"/>
      <c r="T1382" s="125"/>
      <c r="U1382" s="297"/>
      <c r="V1382" s="253">
        <f t="shared" si="29"/>
        <v>0</v>
      </c>
      <c r="W1382" s="348" t="str">
        <f>IF(板块成分!B1384="","",板块成分!B1384)</f>
        <v>1823.HK</v>
      </c>
      <c r="X1382" s="270" t="str">
        <f>[1]!s_info_name(W1382)</f>
        <v>华昱高速</v>
      </c>
      <c r="Y1382" s="335" t="str">
        <f>IF($Y$3="申万一级行业",[1]!s_info_industry_sw_2021(W1382,公司分析!D$5,1),IF($Y$3="申万二级行业",[1]!s_info_industry_sw_2021(W1382,公司分析!D$5,2),IF($Y$3="申万三级行业",[1]!s_info_industry_sw_2021(W1382,公司分析!D$5,3),IF($Y$3="wind一级行业",[1]!s_info_industry_gics(W1382,1),IF($Y$3="wind二级行业",[1]!s_info_industry_gics(W1382,2),IF($Y$3="wind三级行业",[1]!s_info_industry_gics(W1382,3),IF($Y$3="wind四级行业",[1]!s_info_industry_gics(W1382,4),IF($Y$3="证监会门类行业",[1]!s_info_industry_csrc12_n(W1382,公司分析!D$5,1),""))))))))</f>
        <v>消费品经销商</v>
      </c>
      <c r="Z1382" s="298" t="str">
        <f>IF(Y1382=行业比较!$E$6,ROW(),"")</f>
        <v/>
      </c>
      <c r="AA1382" s="125"/>
      <c r="AB1382" s="125"/>
      <c r="AC1382" s="125"/>
      <c r="AD1382" s="125"/>
      <c r="AE1382" s="125"/>
      <c r="AF1382" s="125"/>
      <c r="AG1382" s="125"/>
      <c r="AH1382" s="125"/>
      <c r="AI1382" s="125"/>
      <c r="AJ1382" s="125"/>
      <c r="AK1382" s="125"/>
      <c r="AL1382" s="125"/>
      <c r="AM1382" s="125"/>
      <c r="AN1382" s="125"/>
      <c r="AO1382" s="125"/>
      <c r="AP1382" s="125"/>
    </row>
    <row r="1383" spans="2:42" x14ac:dyDescent="0.35">
      <c r="B1383" s="125"/>
      <c r="C1383" s="125"/>
      <c r="D1383" s="125"/>
      <c r="E1383" s="125"/>
      <c r="F1383" s="125"/>
      <c r="G1383" s="125"/>
      <c r="H1383" s="125"/>
      <c r="I1383" s="269"/>
      <c r="J1383" s="134"/>
      <c r="K1383" s="134"/>
      <c r="L1383" s="134"/>
      <c r="M1383" s="134"/>
      <c r="N1383" s="286"/>
      <c r="O1383" s="286"/>
      <c r="P1383" s="125"/>
      <c r="Q1383" s="125"/>
      <c r="R1383" s="125"/>
      <c r="S1383" s="125"/>
      <c r="T1383" s="125"/>
      <c r="U1383" s="297"/>
      <c r="V1383" s="253">
        <f t="shared" si="29"/>
        <v>0</v>
      </c>
      <c r="W1383" s="348" t="str">
        <f>IF(板块成分!B1385="","",板块成分!B1385)</f>
        <v>1825.HK</v>
      </c>
      <c r="X1383" s="270" t="str">
        <f>[1]!s_info_name(W1383)</f>
        <v>STERLING GP</v>
      </c>
      <c r="Y1383" s="335" t="str">
        <f>IF($Y$3="申万一级行业",[1]!s_info_industry_sw_2021(W1383,公司分析!D$5,1),IF($Y$3="申万二级行业",[1]!s_info_industry_sw_2021(W1383,公司分析!D$5,2),IF($Y$3="申万三级行业",[1]!s_info_industry_sw_2021(W1383,公司分析!D$5,3),IF($Y$3="wind一级行业",[1]!s_info_industry_gics(W1383,1),IF($Y$3="wind二级行业",[1]!s_info_industry_gics(W1383,2),IF($Y$3="wind三级行业",[1]!s_info_industry_gics(W1383,3),IF($Y$3="wind四级行业",[1]!s_info_industry_gics(W1383,4),IF($Y$3="证监会门类行业",[1]!s_info_industry_csrc12_n(W1383,公司分析!D$5,1),""))))))))</f>
        <v>服装、服饰与奢侈品</v>
      </c>
      <c r="Z1383" s="298" t="str">
        <f>IF(Y1383=行业比较!$E$6,ROW(),"")</f>
        <v/>
      </c>
      <c r="AA1383" s="125"/>
      <c r="AB1383" s="125"/>
      <c r="AC1383" s="125"/>
      <c r="AD1383" s="125"/>
      <c r="AE1383" s="125"/>
      <c r="AF1383" s="125"/>
      <c r="AG1383" s="125"/>
      <c r="AH1383" s="125"/>
      <c r="AI1383" s="125"/>
      <c r="AJ1383" s="125"/>
      <c r="AK1383" s="125"/>
      <c r="AL1383" s="125"/>
      <c r="AM1383" s="125"/>
      <c r="AN1383" s="125"/>
      <c r="AO1383" s="125"/>
      <c r="AP1383" s="125"/>
    </row>
    <row r="1384" spans="2:42" x14ac:dyDescent="0.35">
      <c r="B1384" s="125"/>
      <c r="C1384" s="125"/>
      <c r="D1384" s="125"/>
      <c r="E1384" s="125"/>
      <c r="F1384" s="125"/>
      <c r="G1384" s="125"/>
      <c r="H1384" s="125"/>
      <c r="I1384" s="269"/>
      <c r="J1384" s="134"/>
      <c r="K1384" s="134"/>
      <c r="L1384" s="134"/>
      <c r="M1384" s="134"/>
      <c r="N1384" s="286"/>
      <c r="O1384" s="286"/>
      <c r="P1384" s="125"/>
      <c r="Q1384" s="125"/>
      <c r="R1384" s="125"/>
      <c r="S1384" s="125"/>
      <c r="T1384" s="125"/>
      <c r="U1384" s="297"/>
      <c r="V1384" s="253">
        <f t="shared" si="29"/>
        <v>0</v>
      </c>
      <c r="W1384" s="348" t="str">
        <f>IF(板块成分!B1386="","",板块成分!B1386)</f>
        <v>1826.HK</v>
      </c>
      <c r="X1384" s="270" t="str">
        <f>[1]!s_info_name(W1384)</f>
        <v>丰展控股</v>
      </c>
      <c r="Y1384" s="335" t="str">
        <f>IF($Y$3="申万一级行业",[1]!s_info_industry_sw_2021(W1384,公司分析!D$5,1),IF($Y$3="申万二级行业",[1]!s_info_industry_sw_2021(W1384,公司分析!D$5,2),IF($Y$3="申万三级行业",[1]!s_info_industry_sw_2021(W1384,公司分析!D$5,3),IF($Y$3="wind一级行业",[1]!s_info_industry_gics(W1384,1),IF($Y$3="wind二级行业",[1]!s_info_industry_gics(W1384,2),IF($Y$3="wind三级行业",[1]!s_info_industry_gics(W1384,3),IF($Y$3="wind四级行业",[1]!s_info_industry_gics(W1384,4),IF($Y$3="证监会门类行业",[1]!s_info_industry_csrc12_n(W1384,公司分析!D$5,1),""))))))))</f>
        <v>建筑与工程</v>
      </c>
      <c r="Z1384" s="298" t="str">
        <f>IF(Y1384=行业比较!$E$6,ROW(),"")</f>
        <v/>
      </c>
      <c r="AA1384" s="125"/>
      <c r="AB1384" s="125"/>
      <c r="AC1384" s="125"/>
      <c r="AD1384" s="125"/>
      <c r="AE1384" s="125"/>
      <c r="AF1384" s="125"/>
      <c r="AG1384" s="125"/>
      <c r="AH1384" s="125"/>
      <c r="AI1384" s="125"/>
      <c r="AJ1384" s="125"/>
      <c r="AK1384" s="125"/>
      <c r="AL1384" s="125"/>
      <c r="AM1384" s="125"/>
      <c r="AN1384" s="125"/>
      <c r="AO1384" s="125"/>
      <c r="AP1384" s="125"/>
    </row>
    <row r="1385" spans="2:42" x14ac:dyDescent="0.35">
      <c r="B1385" s="125"/>
      <c r="C1385" s="125"/>
      <c r="D1385" s="125"/>
      <c r="E1385" s="125"/>
      <c r="F1385" s="125"/>
      <c r="G1385" s="125"/>
      <c r="H1385" s="125"/>
      <c r="I1385" s="269"/>
      <c r="J1385" s="134"/>
      <c r="K1385" s="134"/>
      <c r="L1385" s="134"/>
      <c r="M1385" s="134"/>
      <c r="N1385" s="286"/>
      <c r="O1385" s="286"/>
      <c r="P1385" s="125"/>
      <c r="Q1385" s="125"/>
      <c r="R1385" s="125"/>
      <c r="S1385" s="125"/>
      <c r="T1385" s="125"/>
      <c r="U1385" s="297"/>
      <c r="V1385" s="253">
        <f t="shared" si="29"/>
        <v>0</v>
      </c>
      <c r="W1385" s="348" t="str">
        <f>IF(板块成分!B1387="","",板块成分!B1387)</f>
        <v>1827.HK</v>
      </c>
      <c r="X1385" s="270" t="str">
        <f>[1]!s_info_name(W1385)</f>
        <v>卓珈控股</v>
      </c>
      <c r="Y1385" s="335" t="str">
        <f>IF($Y$3="申万一级行业",[1]!s_info_industry_sw_2021(W1385,公司分析!D$5,1),IF($Y$3="申万二级行业",[1]!s_info_industry_sw_2021(W1385,公司分析!D$5,2),IF($Y$3="申万三级行业",[1]!s_info_industry_sw_2021(W1385,公司分析!D$5,3),IF($Y$3="wind一级行业",[1]!s_info_industry_gics(W1385,1),IF($Y$3="wind二级行业",[1]!s_info_industry_gics(W1385,2),IF($Y$3="wind三级行业",[1]!s_info_industry_gics(W1385,3),IF($Y$3="wind四级行业",[1]!s_info_industry_gics(W1385,4),IF($Y$3="证监会门类行业",[1]!s_info_industry_csrc12_n(W1385,公司分析!D$5,1),""))))))))</f>
        <v>保健护理设施</v>
      </c>
      <c r="Z1385" s="298" t="str">
        <f>IF(Y1385=行业比较!$E$6,ROW(),"")</f>
        <v/>
      </c>
      <c r="AA1385" s="125"/>
      <c r="AB1385" s="125"/>
      <c r="AC1385" s="125"/>
      <c r="AD1385" s="125"/>
      <c r="AE1385" s="125"/>
      <c r="AF1385" s="125"/>
      <c r="AG1385" s="125"/>
      <c r="AH1385" s="125"/>
      <c r="AI1385" s="125"/>
      <c r="AJ1385" s="125"/>
      <c r="AK1385" s="125"/>
      <c r="AL1385" s="125"/>
      <c r="AM1385" s="125"/>
      <c r="AN1385" s="125"/>
      <c r="AO1385" s="125"/>
      <c r="AP1385" s="125"/>
    </row>
    <row r="1386" spans="2:42" x14ac:dyDescent="0.35">
      <c r="B1386" s="125"/>
      <c r="C1386" s="125"/>
      <c r="D1386" s="125"/>
      <c r="E1386" s="125"/>
      <c r="F1386" s="125"/>
      <c r="G1386" s="125"/>
      <c r="H1386" s="125"/>
      <c r="I1386" s="269"/>
      <c r="J1386" s="134"/>
      <c r="K1386" s="134"/>
      <c r="L1386" s="134"/>
      <c r="M1386" s="134"/>
      <c r="N1386" s="286"/>
      <c r="O1386" s="286"/>
      <c r="P1386" s="125"/>
      <c r="Q1386" s="125"/>
      <c r="R1386" s="125"/>
      <c r="S1386" s="125"/>
      <c r="T1386" s="125"/>
      <c r="U1386" s="297"/>
      <c r="V1386" s="253">
        <f t="shared" si="29"/>
        <v>0</v>
      </c>
      <c r="W1386" s="348" t="str">
        <f>IF(板块成分!B1388="","",板块成分!B1388)</f>
        <v>1830.HK</v>
      </c>
      <c r="X1386" s="270" t="str">
        <f>[1]!s_info_name(W1386)</f>
        <v>完美医疗</v>
      </c>
      <c r="Y1386" s="335" t="str">
        <f>IF($Y$3="申万一级行业",[1]!s_info_industry_sw_2021(W1386,公司分析!D$5,1),IF($Y$3="申万二级行业",[1]!s_info_industry_sw_2021(W1386,公司分析!D$5,2),IF($Y$3="申万三级行业",[1]!s_info_industry_sw_2021(W1386,公司分析!D$5,3),IF($Y$3="wind一级行业",[1]!s_info_industry_gics(W1386,1),IF($Y$3="wind二级行业",[1]!s_info_industry_gics(W1386,2),IF($Y$3="wind三级行业",[1]!s_info_industry_gics(W1386,3),IF($Y$3="wind四级行业",[1]!s_info_industry_gics(W1386,4),IF($Y$3="证监会门类行业",[1]!s_info_industry_csrc12_n(W1386,公司分析!D$5,1),""))))))))</f>
        <v>医疗保健用品</v>
      </c>
      <c r="Z1386" s="298" t="str">
        <f>IF(Y1386=行业比较!$E$6,ROW(),"")</f>
        <v/>
      </c>
      <c r="AA1386" s="125"/>
      <c r="AB1386" s="125"/>
      <c r="AC1386" s="125"/>
      <c r="AD1386" s="125"/>
      <c r="AE1386" s="125"/>
      <c r="AF1386" s="125"/>
      <c r="AG1386" s="125"/>
      <c r="AH1386" s="125"/>
      <c r="AI1386" s="125"/>
      <c r="AJ1386" s="125"/>
      <c r="AK1386" s="125"/>
      <c r="AL1386" s="125"/>
      <c r="AM1386" s="125"/>
      <c r="AN1386" s="125"/>
      <c r="AO1386" s="125"/>
      <c r="AP1386" s="125"/>
    </row>
    <row r="1387" spans="2:42" x14ac:dyDescent="0.35">
      <c r="B1387" s="125"/>
      <c r="C1387" s="125"/>
      <c r="D1387" s="125"/>
      <c r="E1387" s="125"/>
      <c r="F1387" s="125"/>
      <c r="G1387" s="125"/>
      <c r="H1387" s="125"/>
      <c r="I1387" s="269"/>
      <c r="J1387" s="134"/>
      <c r="K1387" s="134"/>
      <c r="L1387" s="134"/>
      <c r="M1387" s="134"/>
      <c r="N1387" s="286"/>
      <c r="O1387" s="286"/>
      <c r="P1387" s="125"/>
      <c r="Q1387" s="125"/>
      <c r="R1387" s="125"/>
      <c r="S1387" s="125"/>
      <c r="T1387" s="125"/>
      <c r="U1387" s="297"/>
      <c r="V1387" s="253">
        <f t="shared" si="29"/>
        <v>0</v>
      </c>
      <c r="W1387" s="348" t="str">
        <f>IF(板块成分!B1389="","",板块成分!B1389)</f>
        <v>1831.HK</v>
      </c>
      <c r="X1387" s="270" t="str">
        <f>[1]!s_info_name(W1387)</f>
        <v>十方控股</v>
      </c>
      <c r="Y1387" s="335" t="str">
        <f>IF($Y$3="申万一级行业",[1]!s_info_industry_sw_2021(W1387,公司分析!D$5,1),IF($Y$3="申万二级行业",[1]!s_info_industry_sw_2021(W1387,公司分析!D$5,2),IF($Y$3="申万三级行业",[1]!s_info_industry_sw_2021(W1387,公司分析!D$5,3),IF($Y$3="wind一级行业",[1]!s_info_industry_gics(W1387,1),IF($Y$3="wind二级行业",[1]!s_info_industry_gics(W1387,2),IF($Y$3="wind三级行业",[1]!s_info_industry_gics(W1387,3),IF($Y$3="wind四级行业",[1]!s_info_industry_gics(W1387,4),IF($Y$3="证监会门类行业",[1]!s_info_industry_csrc12_n(W1387,公司分析!D$5,1),""))))))))</f>
        <v>广告</v>
      </c>
      <c r="Z1387" s="298" t="str">
        <f>IF(Y1387=行业比较!$E$6,ROW(),"")</f>
        <v/>
      </c>
      <c r="AA1387" s="125"/>
      <c r="AB1387" s="125"/>
      <c r="AC1387" s="125"/>
      <c r="AD1387" s="125"/>
      <c r="AE1387" s="125"/>
      <c r="AF1387" s="125"/>
      <c r="AG1387" s="125"/>
      <c r="AH1387" s="125"/>
      <c r="AI1387" s="125"/>
      <c r="AJ1387" s="125"/>
      <c r="AK1387" s="125"/>
      <c r="AL1387" s="125"/>
      <c r="AM1387" s="125"/>
      <c r="AN1387" s="125"/>
      <c r="AO1387" s="125"/>
      <c r="AP1387" s="125"/>
    </row>
    <row r="1388" spans="2:42" x14ac:dyDescent="0.35">
      <c r="B1388" s="125"/>
      <c r="C1388" s="125"/>
      <c r="D1388" s="125"/>
      <c r="E1388" s="125"/>
      <c r="F1388" s="125"/>
      <c r="G1388" s="125"/>
      <c r="H1388" s="125"/>
      <c r="I1388" s="269"/>
      <c r="J1388" s="134"/>
      <c r="K1388" s="134"/>
      <c r="L1388" s="134"/>
      <c r="M1388" s="134"/>
      <c r="N1388" s="286"/>
      <c r="O1388" s="286"/>
      <c r="P1388" s="125"/>
      <c r="Q1388" s="125"/>
      <c r="R1388" s="125"/>
      <c r="S1388" s="125"/>
      <c r="T1388" s="125"/>
      <c r="U1388" s="297"/>
      <c r="V1388" s="253">
        <f t="shared" si="29"/>
        <v>0</v>
      </c>
      <c r="W1388" s="348" t="str">
        <f>IF(板块成分!B1390="","",板块成分!B1390)</f>
        <v>1832.HK</v>
      </c>
      <c r="X1388" s="270" t="str">
        <f>[1]!s_info_name(W1388)</f>
        <v>海天地悦旅</v>
      </c>
      <c r="Y1388" s="335" t="str">
        <f>IF($Y$3="申万一级行业",[1]!s_info_industry_sw_2021(W1388,公司分析!D$5,1),IF($Y$3="申万二级行业",[1]!s_info_industry_sw_2021(W1388,公司分析!D$5,2),IF($Y$3="申万三级行业",[1]!s_info_industry_sw_2021(W1388,公司分析!D$5,3),IF($Y$3="wind一级行业",[1]!s_info_industry_gics(W1388,1),IF($Y$3="wind二级行业",[1]!s_info_industry_gics(W1388,2),IF($Y$3="wind三级行业",[1]!s_info_industry_gics(W1388,3),IF($Y$3="wind四级行业",[1]!s_info_industry_gics(W1388,4),IF($Y$3="证监会门类行业",[1]!s_info_industry_csrc12_n(W1388,公司分析!D$5,1),""))))))))</f>
        <v>酒店、度假村与豪华游轮</v>
      </c>
      <c r="Z1388" s="298" t="str">
        <f>IF(Y1388=行业比较!$E$6,ROW(),"")</f>
        <v/>
      </c>
      <c r="AA1388" s="125"/>
      <c r="AB1388" s="125"/>
      <c r="AC1388" s="125"/>
      <c r="AD1388" s="125"/>
      <c r="AE1388" s="125"/>
      <c r="AF1388" s="125"/>
      <c r="AG1388" s="125"/>
      <c r="AH1388" s="125"/>
      <c r="AI1388" s="125"/>
      <c r="AJ1388" s="125"/>
      <c r="AK1388" s="125"/>
      <c r="AL1388" s="125"/>
      <c r="AM1388" s="125"/>
      <c r="AN1388" s="125"/>
      <c r="AO1388" s="125"/>
      <c r="AP1388" s="125"/>
    </row>
    <row r="1389" spans="2:42" x14ac:dyDescent="0.35">
      <c r="B1389" s="125"/>
      <c r="C1389" s="125"/>
      <c r="D1389" s="125"/>
      <c r="E1389" s="125"/>
      <c r="F1389" s="125"/>
      <c r="G1389" s="125"/>
      <c r="H1389" s="125"/>
      <c r="I1389" s="269"/>
      <c r="J1389" s="134"/>
      <c r="K1389" s="134"/>
      <c r="L1389" s="134"/>
      <c r="M1389" s="134"/>
      <c r="N1389" s="286"/>
      <c r="O1389" s="286"/>
      <c r="P1389" s="125"/>
      <c r="Q1389" s="125"/>
      <c r="R1389" s="125"/>
      <c r="S1389" s="125"/>
      <c r="T1389" s="125"/>
      <c r="U1389" s="297"/>
      <c r="V1389" s="253">
        <f t="shared" si="29"/>
        <v>0</v>
      </c>
      <c r="W1389" s="348" t="str">
        <f>IF(板块成分!B1391="","",板块成分!B1391)</f>
        <v>1833.HK</v>
      </c>
      <c r="X1389" s="270" t="str">
        <f>[1]!s_info_name(W1389)</f>
        <v>平安好医生</v>
      </c>
      <c r="Y1389" s="335" t="str">
        <f>IF($Y$3="申万一级行业",[1]!s_info_industry_sw_2021(W1389,公司分析!D$5,1),IF($Y$3="申万二级行业",[1]!s_info_industry_sw_2021(W1389,公司分析!D$5,2),IF($Y$3="申万三级行业",[1]!s_info_industry_sw_2021(W1389,公司分析!D$5,3),IF($Y$3="wind一级行业",[1]!s_info_industry_gics(W1389,1),IF($Y$3="wind二级行业",[1]!s_info_industry_gics(W1389,2),IF($Y$3="wind三级行业",[1]!s_info_industry_gics(W1389,3),IF($Y$3="wind四级行业",[1]!s_info_industry_gics(W1389,4),IF($Y$3="证监会门类行业",[1]!s_info_industry_csrc12_n(W1389,公司分析!D$5,1),""))))))))</f>
        <v>医疗保健技术</v>
      </c>
      <c r="Z1389" s="298" t="str">
        <f>IF(Y1389=行业比较!$E$6,ROW(),"")</f>
        <v/>
      </c>
      <c r="AA1389" s="125"/>
      <c r="AB1389" s="125"/>
      <c r="AC1389" s="125"/>
      <c r="AD1389" s="125"/>
      <c r="AE1389" s="125"/>
      <c r="AF1389" s="125"/>
      <c r="AG1389" s="125"/>
      <c r="AH1389" s="125"/>
      <c r="AI1389" s="125"/>
      <c r="AJ1389" s="125"/>
      <c r="AK1389" s="125"/>
      <c r="AL1389" s="125"/>
      <c r="AM1389" s="125"/>
      <c r="AN1389" s="125"/>
      <c r="AO1389" s="125"/>
      <c r="AP1389" s="125"/>
    </row>
    <row r="1390" spans="2:42" x14ac:dyDescent="0.35">
      <c r="B1390" s="125"/>
      <c r="C1390" s="125"/>
      <c r="D1390" s="125"/>
      <c r="E1390" s="125"/>
      <c r="F1390" s="125"/>
      <c r="G1390" s="125"/>
      <c r="H1390" s="125"/>
      <c r="I1390" s="269"/>
      <c r="J1390" s="134"/>
      <c r="K1390" s="134"/>
      <c r="L1390" s="134"/>
      <c r="M1390" s="134"/>
      <c r="N1390" s="286"/>
      <c r="O1390" s="286"/>
      <c r="P1390" s="125"/>
      <c r="Q1390" s="125"/>
      <c r="R1390" s="125"/>
      <c r="S1390" s="125"/>
      <c r="T1390" s="125"/>
      <c r="U1390" s="297"/>
      <c r="V1390" s="253">
        <f t="shared" si="29"/>
        <v>0</v>
      </c>
      <c r="W1390" s="348" t="str">
        <f>IF(板块成分!B1392="","",板块成分!B1392)</f>
        <v>1835.HK</v>
      </c>
      <c r="X1390" s="270" t="str">
        <f>[1]!s_info_name(W1390)</f>
        <v>瑞威资管</v>
      </c>
      <c r="Y1390" s="335" t="str">
        <f>IF($Y$3="申万一级行业",[1]!s_info_industry_sw_2021(W1390,公司分析!D$5,1),IF($Y$3="申万二级行业",[1]!s_info_industry_sw_2021(W1390,公司分析!D$5,2),IF($Y$3="申万三级行业",[1]!s_info_industry_sw_2021(W1390,公司分析!D$5,3),IF($Y$3="wind一级行业",[1]!s_info_industry_gics(W1390,1),IF($Y$3="wind二级行业",[1]!s_info_industry_gics(W1390,2),IF($Y$3="wind三级行业",[1]!s_info_industry_gics(W1390,3),IF($Y$3="wind四级行业",[1]!s_info_industry_gics(W1390,4),IF($Y$3="证监会门类行业",[1]!s_info_industry_csrc12_n(W1390,公司分析!D$5,1),""))))))))</f>
        <v>资产管理与托管银行</v>
      </c>
      <c r="Z1390" s="298" t="str">
        <f>IF(Y1390=行业比较!$E$6,ROW(),"")</f>
        <v/>
      </c>
      <c r="AA1390" s="125"/>
      <c r="AB1390" s="125"/>
      <c r="AC1390" s="125"/>
      <c r="AD1390" s="125"/>
      <c r="AE1390" s="125"/>
      <c r="AF1390" s="125"/>
      <c r="AG1390" s="125"/>
      <c r="AH1390" s="125"/>
      <c r="AI1390" s="125"/>
      <c r="AJ1390" s="125"/>
      <c r="AK1390" s="125"/>
      <c r="AL1390" s="125"/>
      <c r="AM1390" s="125"/>
      <c r="AN1390" s="125"/>
      <c r="AO1390" s="125"/>
      <c r="AP1390" s="125"/>
    </row>
    <row r="1391" spans="2:42" x14ac:dyDescent="0.35">
      <c r="B1391" s="125"/>
      <c r="C1391" s="125"/>
      <c r="D1391" s="125"/>
      <c r="E1391" s="125"/>
      <c r="F1391" s="125"/>
      <c r="G1391" s="125"/>
      <c r="H1391" s="125"/>
      <c r="I1391" s="269"/>
      <c r="J1391" s="134"/>
      <c r="K1391" s="134"/>
      <c r="L1391" s="134"/>
      <c r="M1391" s="134"/>
      <c r="N1391" s="286"/>
      <c r="O1391" s="286"/>
      <c r="P1391" s="125"/>
      <c r="Q1391" s="125"/>
      <c r="R1391" s="125"/>
      <c r="S1391" s="125"/>
      <c r="T1391" s="125"/>
      <c r="U1391" s="297"/>
      <c r="V1391" s="253">
        <f t="shared" si="29"/>
        <v>0</v>
      </c>
      <c r="W1391" s="348" t="str">
        <f>IF(板块成分!B1393="","",板块成分!B1393)</f>
        <v>1836.HK</v>
      </c>
      <c r="X1391" s="270" t="str">
        <f>[1]!s_info_name(W1391)</f>
        <v>九兴控股</v>
      </c>
      <c r="Y1391" s="335" t="str">
        <f>IF($Y$3="申万一级行业",[1]!s_info_industry_sw_2021(W1391,公司分析!D$5,1),IF($Y$3="申万二级行业",[1]!s_info_industry_sw_2021(W1391,公司分析!D$5,2),IF($Y$3="申万三级行业",[1]!s_info_industry_sw_2021(W1391,公司分析!D$5,3),IF($Y$3="wind一级行业",[1]!s_info_industry_gics(W1391,1),IF($Y$3="wind二级行业",[1]!s_info_industry_gics(W1391,2),IF($Y$3="wind三级行业",[1]!s_info_industry_gics(W1391,3),IF($Y$3="wind四级行业",[1]!s_info_industry_gics(W1391,4),IF($Y$3="证监会门类行业",[1]!s_info_industry_csrc12_n(W1391,公司分析!D$5,1),""))))))))</f>
        <v>鞋类</v>
      </c>
      <c r="Z1391" s="298" t="str">
        <f>IF(Y1391=行业比较!$E$6,ROW(),"")</f>
        <v/>
      </c>
      <c r="AA1391" s="125"/>
      <c r="AB1391" s="125"/>
      <c r="AC1391" s="125"/>
      <c r="AD1391" s="125"/>
      <c r="AE1391" s="125"/>
      <c r="AF1391" s="125"/>
      <c r="AG1391" s="125"/>
      <c r="AH1391" s="125"/>
      <c r="AI1391" s="125"/>
      <c r="AJ1391" s="125"/>
      <c r="AK1391" s="125"/>
      <c r="AL1391" s="125"/>
      <c r="AM1391" s="125"/>
      <c r="AN1391" s="125"/>
      <c r="AO1391" s="125"/>
      <c r="AP1391" s="125"/>
    </row>
    <row r="1392" spans="2:42" x14ac:dyDescent="0.35">
      <c r="B1392" s="125"/>
      <c r="C1392" s="125"/>
      <c r="D1392" s="125"/>
      <c r="E1392" s="125"/>
      <c r="F1392" s="125"/>
      <c r="G1392" s="125"/>
      <c r="H1392" s="125"/>
      <c r="I1392" s="269"/>
      <c r="J1392" s="134"/>
      <c r="K1392" s="134"/>
      <c r="L1392" s="134"/>
      <c r="M1392" s="134"/>
      <c r="N1392" s="286"/>
      <c r="O1392" s="286"/>
      <c r="P1392" s="125"/>
      <c r="Q1392" s="125"/>
      <c r="R1392" s="125"/>
      <c r="S1392" s="125"/>
      <c r="T1392" s="125"/>
      <c r="U1392" s="297"/>
      <c r="V1392" s="253">
        <f t="shared" si="29"/>
        <v>0</v>
      </c>
      <c r="W1392" s="348" t="str">
        <f>IF(板块成分!B1394="","",板块成分!B1394)</f>
        <v>1837.HK</v>
      </c>
      <c r="X1392" s="270" t="str">
        <f>[1]!s_info_name(W1392)</f>
        <v>五谷磨房</v>
      </c>
      <c r="Y1392" s="335" t="str">
        <f>IF($Y$3="申万一级行业",[1]!s_info_industry_sw_2021(W1392,公司分析!D$5,1),IF($Y$3="申万二级行业",[1]!s_info_industry_sw_2021(W1392,公司分析!D$5,2),IF($Y$3="申万三级行业",[1]!s_info_industry_sw_2021(W1392,公司分析!D$5,3),IF($Y$3="wind一级行业",[1]!s_info_industry_gics(W1392,1),IF($Y$3="wind二级行业",[1]!s_info_industry_gics(W1392,2),IF($Y$3="wind三级行业",[1]!s_info_industry_gics(W1392,3),IF($Y$3="wind四级行业",[1]!s_info_industry_gics(W1392,4),IF($Y$3="证监会门类行业",[1]!s_info_industry_csrc12_n(W1392,公司分析!D$5,1),""))))))))</f>
        <v>农产品</v>
      </c>
      <c r="Z1392" s="298" t="str">
        <f>IF(Y1392=行业比较!$E$6,ROW(),"")</f>
        <v/>
      </c>
      <c r="AA1392" s="125"/>
      <c r="AB1392" s="125"/>
      <c r="AC1392" s="125"/>
      <c r="AD1392" s="125"/>
      <c r="AE1392" s="125"/>
      <c r="AF1392" s="125"/>
      <c r="AG1392" s="125"/>
      <c r="AH1392" s="125"/>
      <c r="AI1392" s="125"/>
      <c r="AJ1392" s="125"/>
      <c r="AK1392" s="125"/>
      <c r="AL1392" s="125"/>
      <c r="AM1392" s="125"/>
      <c r="AN1392" s="125"/>
      <c r="AO1392" s="125"/>
      <c r="AP1392" s="125"/>
    </row>
    <row r="1393" spans="2:42" x14ac:dyDescent="0.35">
      <c r="B1393" s="125"/>
      <c r="C1393" s="125"/>
      <c r="D1393" s="125"/>
      <c r="E1393" s="125"/>
      <c r="F1393" s="125"/>
      <c r="G1393" s="125"/>
      <c r="H1393" s="125"/>
      <c r="I1393" s="269"/>
      <c r="J1393" s="134"/>
      <c r="K1393" s="134"/>
      <c r="L1393" s="134"/>
      <c r="M1393" s="134"/>
      <c r="N1393" s="286"/>
      <c r="O1393" s="286"/>
      <c r="P1393" s="125"/>
      <c r="Q1393" s="125"/>
      <c r="R1393" s="125"/>
      <c r="S1393" s="125"/>
      <c r="T1393" s="125"/>
      <c r="U1393" s="297"/>
      <c r="V1393" s="253">
        <f t="shared" si="29"/>
        <v>0</v>
      </c>
      <c r="W1393" s="348" t="str">
        <f>IF(板块成分!B1395="","",板块成分!B1395)</f>
        <v>1841.HK</v>
      </c>
      <c r="X1393" s="270" t="str">
        <f>[1]!s_info_name(W1393)</f>
        <v>优越集团控股</v>
      </c>
      <c r="Y1393" s="335" t="str">
        <f>IF($Y$3="申万一级行业",[1]!s_info_industry_sw_2021(W1393,公司分析!D$5,1),IF($Y$3="申万二级行业",[1]!s_info_industry_sw_2021(W1393,公司分析!D$5,2),IF($Y$3="申万三级行业",[1]!s_info_industry_sw_2021(W1393,公司分析!D$5,3),IF($Y$3="wind一级行业",[1]!s_info_industry_gics(W1393,1),IF($Y$3="wind二级行业",[1]!s_info_industry_gics(W1393,2),IF($Y$3="wind三级行业",[1]!s_info_industry_gics(W1393,3),IF($Y$3="wind四级行业",[1]!s_info_industry_gics(W1393,4),IF($Y$3="证监会门类行业",[1]!s_info_industry_csrc12_n(W1393,公司分析!D$5,1),""))))))))</f>
        <v>商业印刷</v>
      </c>
      <c r="Z1393" s="298" t="str">
        <f>IF(Y1393=行业比较!$E$6,ROW(),"")</f>
        <v/>
      </c>
      <c r="AA1393" s="125"/>
      <c r="AB1393" s="125"/>
      <c r="AC1393" s="125"/>
      <c r="AD1393" s="125"/>
      <c r="AE1393" s="125"/>
      <c r="AF1393" s="125"/>
      <c r="AG1393" s="125"/>
      <c r="AH1393" s="125"/>
      <c r="AI1393" s="125"/>
      <c r="AJ1393" s="125"/>
      <c r="AK1393" s="125"/>
      <c r="AL1393" s="125"/>
      <c r="AM1393" s="125"/>
      <c r="AN1393" s="125"/>
      <c r="AO1393" s="125"/>
      <c r="AP1393" s="125"/>
    </row>
    <row r="1394" spans="2:42" x14ac:dyDescent="0.35">
      <c r="B1394" s="125"/>
      <c r="C1394" s="125"/>
      <c r="D1394" s="125"/>
      <c r="E1394" s="125"/>
      <c r="F1394" s="125"/>
      <c r="G1394" s="125"/>
      <c r="H1394" s="125"/>
      <c r="I1394" s="269"/>
      <c r="J1394" s="134"/>
      <c r="K1394" s="134"/>
      <c r="L1394" s="134"/>
      <c r="M1394" s="134"/>
      <c r="N1394" s="286"/>
      <c r="O1394" s="286"/>
      <c r="P1394" s="125"/>
      <c r="Q1394" s="125"/>
      <c r="R1394" s="125"/>
      <c r="S1394" s="125"/>
      <c r="T1394" s="125"/>
      <c r="U1394" s="297"/>
      <c r="V1394" s="253">
        <f t="shared" si="29"/>
        <v>0</v>
      </c>
      <c r="W1394" s="348" t="str">
        <f>IF(板块成分!B1396="","",板块成分!B1396)</f>
        <v>1842.HK</v>
      </c>
      <c r="X1394" s="270" t="str">
        <f>[1]!s_info_name(W1394)</f>
        <v>植华集团</v>
      </c>
      <c r="Y1394" s="335" t="str">
        <f>IF($Y$3="申万一级行业",[1]!s_info_industry_sw_2021(W1394,公司分析!D$5,1),IF($Y$3="申万二级行业",[1]!s_info_industry_sw_2021(W1394,公司分析!D$5,2),IF($Y$3="申万三级行业",[1]!s_info_industry_sw_2021(W1394,公司分析!D$5,3),IF($Y$3="wind一级行业",[1]!s_info_industry_gics(W1394,1),IF($Y$3="wind二级行业",[1]!s_info_industry_gics(W1394,2),IF($Y$3="wind三级行业",[1]!s_info_industry_gics(W1394,3),IF($Y$3="wind四级行业",[1]!s_info_industry_gics(W1394,4),IF($Y$3="证监会门类行业",[1]!s_info_industry_csrc12_n(W1394,公司分析!D$5,1),""))))))))</f>
        <v>服装、服饰与奢侈品</v>
      </c>
      <c r="Z1394" s="298" t="str">
        <f>IF(Y1394=行业比较!$E$6,ROW(),"")</f>
        <v/>
      </c>
      <c r="AA1394" s="125"/>
      <c r="AB1394" s="125"/>
      <c r="AC1394" s="125"/>
      <c r="AD1394" s="125"/>
      <c r="AE1394" s="125"/>
      <c r="AF1394" s="125"/>
      <c r="AG1394" s="125"/>
      <c r="AH1394" s="125"/>
      <c r="AI1394" s="125"/>
      <c r="AJ1394" s="125"/>
      <c r="AK1394" s="125"/>
      <c r="AL1394" s="125"/>
      <c r="AM1394" s="125"/>
      <c r="AN1394" s="125"/>
      <c r="AO1394" s="125"/>
      <c r="AP1394" s="125"/>
    </row>
    <row r="1395" spans="2:42" x14ac:dyDescent="0.35">
      <c r="B1395" s="125"/>
      <c r="C1395" s="125"/>
      <c r="D1395" s="125"/>
      <c r="E1395" s="125"/>
      <c r="F1395" s="125"/>
      <c r="G1395" s="125"/>
      <c r="H1395" s="125"/>
      <c r="I1395" s="269"/>
      <c r="J1395" s="134"/>
      <c r="K1395" s="134"/>
      <c r="L1395" s="134"/>
      <c r="M1395" s="134"/>
      <c r="N1395" s="286"/>
      <c r="O1395" s="286"/>
      <c r="P1395" s="125"/>
      <c r="Q1395" s="125"/>
      <c r="R1395" s="125"/>
      <c r="S1395" s="125"/>
      <c r="T1395" s="125"/>
      <c r="U1395" s="297"/>
      <c r="V1395" s="253">
        <f t="shared" si="29"/>
        <v>0</v>
      </c>
      <c r="W1395" s="348" t="str">
        <f>IF(板块成分!B1397="","",板块成分!B1397)</f>
        <v>1843.HK</v>
      </c>
      <c r="X1395" s="270" t="str">
        <f>[1]!s_info_name(W1395)</f>
        <v>快餐帝国</v>
      </c>
      <c r="Y1395" s="335" t="str">
        <f>IF($Y$3="申万一级行业",[1]!s_info_industry_sw_2021(W1395,公司分析!D$5,1),IF($Y$3="申万二级行业",[1]!s_info_industry_sw_2021(W1395,公司分析!D$5,2),IF($Y$3="申万三级行业",[1]!s_info_industry_sw_2021(W1395,公司分析!D$5,3),IF($Y$3="wind一级行业",[1]!s_info_industry_gics(W1395,1),IF($Y$3="wind二级行业",[1]!s_info_industry_gics(W1395,2),IF($Y$3="wind三级行业",[1]!s_info_industry_gics(W1395,3),IF($Y$3="wind四级行业",[1]!s_info_industry_gics(W1395,4),IF($Y$3="证监会门类行业",[1]!s_info_industry_csrc12_n(W1395,公司分析!D$5,1),""))))))))</f>
        <v>餐馆</v>
      </c>
      <c r="Z1395" s="298" t="str">
        <f>IF(Y1395=行业比较!$E$6,ROW(),"")</f>
        <v/>
      </c>
      <c r="AA1395" s="125"/>
      <c r="AB1395" s="125"/>
      <c r="AC1395" s="125"/>
      <c r="AD1395" s="125"/>
      <c r="AE1395" s="125"/>
      <c r="AF1395" s="125"/>
      <c r="AG1395" s="125"/>
      <c r="AH1395" s="125"/>
      <c r="AI1395" s="125"/>
      <c r="AJ1395" s="125"/>
      <c r="AK1395" s="125"/>
      <c r="AL1395" s="125"/>
      <c r="AM1395" s="125"/>
      <c r="AN1395" s="125"/>
      <c r="AO1395" s="125"/>
      <c r="AP1395" s="125"/>
    </row>
    <row r="1396" spans="2:42" x14ac:dyDescent="0.35">
      <c r="B1396" s="125"/>
      <c r="C1396" s="125"/>
      <c r="D1396" s="125"/>
      <c r="E1396" s="125"/>
      <c r="F1396" s="125"/>
      <c r="G1396" s="125"/>
      <c r="H1396" s="125"/>
      <c r="I1396" s="269"/>
      <c r="J1396" s="134"/>
      <c r="K1396" s="134"/>
      <c r="L1396" s="134"/>
      <c r="M1396" s="134"/>
      <c r="N1396" s="286"/>
      <c r="O1396" s="286"/>
      <c r="P1396" s="125"/>
      <c r="Q1396" s="125"/>
      <c r="R1396" s="125"/>
      <c r="S1396" s="125"/>
      <c r="T1396" s="125"/>
      <c r="U1396" s="297"/>
      <c r="V1396" s="253">
        <f t="shared" si="29"/>
        <v>0</v>
      </c>
      <c r="W1396" s="348" t="str">
        <f>IF(板块成分!B1398="","",板块成分!B1398)</f>
        <v>1845.HK</v>
      </c>
      <c r="X1396" s="270" t="str">
        <f>[1]!s_info_name(W1396)</f>
        <v>维港环保科技</v>
      </c>
      <c r="Y1396" s="335" t="str">
        <f>IF($Y$3="申万一级行业",[1]!s_info_industry_sw_2021(W1396,公司分析!D$5,1),IF($Y$3="申万二级行业",[1]!s_info_industry_sw_2021(W1396,公司分析!D$5,2),IF($Y$3="申万三级行业",[1]!s_info_industry_sw_2021(W1396,公司分析!D$5,3),IF($Y$3="wind一级行业",[1]!s_info_industry_gics(W1396,1),IF($Y$3="wind二级行业",[1]!s_info_industry_gics(W1396,2),IF($Y$3="wind三级行业",[1]!s_info_industry_gics(W1396,3),IF($Y$3="wind四级行业",[1]!s_info_industry_gics(W1396,4),IF($Y$3="证监会门类行业",[1]!s_info_industry_csrc12_n(W1396,公司分析!D$5,1),""))))))))</f>
        <v>环境与设施服务</v>
      </c>
      <c r="Z1396" s="298" t="str">
        <f>IF(Y1396=行业比较!$E$6,ROW(),"")</f>
        <v/>
      </c>
      <c r="AA1396" s="125"/>
      <c r="AB1396" s="125"/>
      <c r="AC1396" s="125"/>
      <c r="AD1396" s="125"/>
      <c r="AE1396" s="125"/>
      <c r="AF1396" s="125"/>
      <c r="AG1396" s="125"/>
      <c r="AH1396" s="125"/>
      <c r="AI1396" s="125"/>
      <c r="AJ1396" s="125"/>
      <c r="AK1396" s="125"/>
      <c r="AL1396" s="125"/>
      <c r="AM1396" s="125"/>
      <c r="AN1396" s="125"/>
      <c r="AO1396" s="125"/>
      <c r="AP1396" s="125"/>
    </row>
    <row r="1397" spans="2:42" x14ac:dyDescent="0.35">
      <c r="B1397" s="125"/>
      <c r="C1397" s="125"/>
      <c r="D1397" s="125"/>
      <c r="E1397" s="125"/>
      <c r="F1397" s="125"/>
      <c r="G1397" s="125"/>
      <c r="H1397" s="125"/>
      <c r="I1397" s="269"/>
      <c r="J1397" s="134"/>
      <c r="K1397" s="134"/>
      <c r="L1397" s="134"/>
      <c r="M1397" s="134"/>
      <c r="N1397" s="286"/>
      <c r="O1397" s="286"/>
      <c r="P1397" s="125"/>
      <c r="Q1397" s="125"/>
      <c r="R1397" s="125"/>
      <c r="S1397" s="125"/>
      <c r="T1397" s="125"/>
      <c r="U1397" s="297"/>
      <c r="V1397" s="253">
        <f t="shared" si="29"/>
        <v>0</v>
      </c>
      <c r="W1397" s="348" t="str">
        <f>IF(板块成分!B1399="","",板块成分!B1399)</f>
        <v>1846.HK</v>
      </c>
      <c r="X1397" s="270" t="str">
        <f>[1]!s_info_name(W1397)</f>
        <v>德视佳</v>
      </c>
      <c r="Y1397" s="335" t="str">
        <f>IF($Y$3="申万一级行业",[1]!s_info_industry_sw_2021(W1397,公司分析!D$5,1),IF($Y$3="申万二级行业",[1]!s_info_industry_sw_2021(W1397,公司分析!D$5,2),IF($Y$3="申万三级行业",[1]!s_info_industry_sw_2021(W1397,公司分析!D$5,3),IF($Y$3="wind一级行业",[1]!s_info_industry_gics(W1397,1),IF($Y$3="wind二级行业",[1]!s_info_industry_gics(W1397,2),IF($Y$3="wind三级行业",[1]!s_info_industry_gics(W1397,3),IF($Y$3="wind四级行业",[1]!s_info_industry_gics(W1397,4),IF($Y$3="证监会门类行业",[1]!s_info_industry_csrc12_n(W1397,公司分析!D$5,1),""))))))))</f>
        <v>保健护理设施</v>
      </c>
      <c r="Z1397" s="298" t="str">
        <f>IF(Y1397=行业比较!$E$6,ROW(),"")</f>
        <v/>
      </c>
      <c r="AA1397" s="125"/>
      <c r="AB1397" s="125"/>
      <c r="AC1397" s="125"/>
      <c r="AD1397" s="125"/>
      <c r="AE1397" s="125"/>
      <c r="AF1397" s="125"/>
      <c r="AG1397" s="125"/>
      <c r="AH1397" s="125"/>
      <c r="AI1397" s="125"/>
      <c r="AJ1397" s="125"/>
      <c r="AK1397" s="125"/>
      <c r="AL1397" s="125"/>
      <c r="AM1397" s="125"/>
      <c r="AN1397" s="125"/>
      <c r="AO1397" s="125"/>
      <c r="AP1397" s="125"/>
    </row>
    <row r="1398" spans="2:42" x14ac:dyDescent="0.35">
      <c r="B1398" s="125"/>
      <c r="C1398" s="125"/>
      <c r="D1398" s="125"/>
      <c r="E1398" s="125"/>
      <c r="F1398" s="125"/>
      <c r="G1398" s="125"/>
      <c r="H1398" s="125"/>
      <c r="I1398" s="269"/>
      <c r="J1398" s="134"/>
      <c r="K1398" s="134"/>
      <c r="L1398" s="134"/>
      <c r="M1398" s="134"/>
      <c r="N1398" s="286"/>
      <c r="O1398" s="286"/>
      <c r="P1398" s="125"/>
      <c r="Q1398" s="125"/>
      <c r="R1398" s="125"/>
      <c r="S1398" s="125"/>
      <c r="T1398" s="125"/>
      <c r="U1398" s="297"/>
      <c r="V1398" s="253">
        <f t="shared" si="29"/>
        <v>0</v>
      </c>
      <c r="W1398" s="348" t="str">
        <f>IF(板块成分!B1400="","",板块成分!B1400)</f>
        <v>1847.HK</v>
      </c>
      <c r="X1398" s="270" t="str">
        <f>[1]!s_info_name(W1398)</f>
        <v>云南建投混凝土</v>
      </c>
      <c r="Y1398" s="335" t="str">
        <f>IF($Y$3="申万一级行业",[1]!s_info_industry_sw_2021(W1398,公司分析!D$5,1),IF($Y$3="申万二级行业",[1]!s_info_industry_sw_2021(W1398,公司分析!D$5,2),IF($Y$3="申万三级行业",[1]!s_info_industry_sw_2021(W1398,公司分析!D$5,3),IF($Y$3="wind一级行业",[1]!s_info_industry_gics(W1398,1),IF($Y$3="wind二级行业",[1]!s_info_industry_gics(W1398,2),IF($Y$3="wind三级行业",[1]!s_info_industry_gics(W1398,3),IF($Y$3="wind四级行业",[1]!s_info_industry_gics(W1398,4),IF($Y$3="证监会门类行业",[1]!s_info_industry_csrc12_n(W1398,公司分析!D$5,1),""))))))))</f>
        <v>建材</v>
      </c>
      <c r="Z1398" s="298" t="str">
        <f>IF(Y1398=行业比较!$E$6,ROW(),"")</f>
        <v/>
      </c>
      <c r="AA1398" s="125"/>
      <c r="AB1398" s="125"/>
      <c r="AC1398" s="125"/>
      <c r="AD1398" s="125"/>
      <c r="AE1398" s="125"/>
      <c r="AF1398" s="125"/>
      <c r="AG1398" s="125"/>
      <c r="AH1398" s="125"/>
      <c r="AI1398" s="125"/>
      <c r="AJ1398" s="125"/>
      <c r="AK1398" s="125"/>
      <c r="AL1398" s="125"/>
      <c r="AM1398" s="125"/>
      <c r="AN1398" s="125"/>
      <c r="AO1398" s="125"/>
      <c r="AP1398" s="125"/>
    </row>
    <row r="1399" spans="2:42" x14ac:dyDescent="0.35">
      <c r="B1399" s="125"/>
      <c r="C1399" s="125"/>
      <c r="D1399" s="125"/>
      <c r="E1399" s="125"/>
      <c r="F1399" s="125"/>
      <c r="G1399" s="125"/>
      <c r="H1399" s="125"/>
      <c r="I1399" s="269"/>
      <c r="J1399" s="134"/>
      <c r="K1399" s="134"/>
      <c r="L1399" s="134"/>
      <c r="M1399" s="134"/>
      <c r="N1399" s="286"/>
      <c r="O1399" s="286"/>
      <c r="P1399" s="125"/>
      <c r="Q1399" s="125"/>
      <c r="R1399" s="125"/>
      <c r="S1399" s="125"/>
      <c r="T1399" s="125"/>
      <c r="U1399" s="297"/>
      <c r="V1399" s="253">
        <f t="shared" si="29"/>
        <v>0</v>
      </c>
      <c r="W1399" s="348" t="str">
        <f>IF(板块成分!B1401="","",板块成分!B1401)</f>
        <v>1848.HK</v>
      </c>
      <c r="X1399" s="270" t="str">
        <f>[1]!s_info_name(W1399)</f>
        <v>中国飞机租赁</v>
      </c>
      <c r="Y1399" s="335" t="str">
        <f>IF($Y$3="申万一级行业",[1]!s_info_industry_sw_2021(W1399,公司分析!D$5,1),IF($Y$3="申万二级行业",[1]!s_info_industry_sw_2021(W1399,公司分析!D$5,2),IF($Y$3="申万三级行业",[1]!s_info_industry_sw_2021(W1399,公司分析!D$5,3),IF($Y$3="wind一级行业",[1]!s_info_industry_gics(W1399,1),IF($Y$3="wind二级行业",[1]!s_info_industry_gics(W1399,2),IF($Y$3="wind三级行业",[1]!s_info_industry_gics(W1399,3),IF($Y$3="wind四级行业",[1]!s_info_industry_gics(W1399,4),IF($Y$3="证监会门类行业",[1]!s_info_industry_csrc12_n(W1399,公司分析!D$5,1),""))))))))</f>
        <v>航空</v>
      </c>
      <c r="Z1399" s="298" t="str">
        <f>IF(Y1399=行业比较!$E$6,ROW(),"")</f>
        <v/>
      </c>
      <c r="AA1399" s="125"/>
      <c r="AB1399" s="125"/>
      <c r="AC1399" s="125"/>
      <c r="AD1399" s="125"/>
      <c r="AE1399" s="125"/>
      <c r="AF1399" s="125"/>
      <c r="AG1399" s="125"/>
      <c r="AH1399" s="125"/>
      <c r="AI1399" s="125"/>
      <c r="AJ1399" s="125"/>
      <c r="AK1399" s="125"/>
      <c r="AL1399" s="125"/>
      <c r="AM1399" s="125"/>
      <c r="AN1399" s="125"/>
      <c r="AO1399" s="125"/>
      <c r="AP1399" s="125"/>
    </row>
    <row r="1400" spans="2:42" x14ac:dyDescent="0.35">
      <c r="B1400" s="125"/>
      <c r="C1400" s="125"/>
      <c r="D1400" s="125"/>
      <c r="E1400" s="125"/>
      <c r="F1400" s="125"/>
      <c r="G1400" s="125"/>
      <c r="H1400" s="125"/>
      <c r="I1400" s="269"/>
      <c r="J1400" s="134"/>
      <c r="K1400" s="134"/>
      <c r="L1400" s="134"/>
      <c r="M1400" s="134"/>
      <c r="N1400" s="286"/>
      <c r="O1400" s="286"/>
      <c r="P1400" s="125"/>
      <c r="Q1400" s="125"/>
      <c r="R1400" s="125"/>
      <c r="S1400" s="125"/>
      <c r="T1400" s="125"/>
      <c r="U1400" s="297"/>
      <c r="V1400" s="253">
        <f t="shared" si="29"/>
        <v>0</v>
      </c>
      <c r="W1400" s="348" t="str">
        <f>IF(板块成分!B1402="","",板块成分!B1402)</f>
        <v>1849.HK</v>
      </c>
      <c r="X1400" s="270" t="str">
        <f>[1]!s_info_name(W1400)</f>
        <v>秀商时代控股</v>
      </c>
      <c r="Y1400" s="335" t="str">
        <f>IF($Y$3="申万一级行业",[1]!s_info_industry_sw_2021(W1400,公司分析!D$5,1),IF($Y$3="申万二级行业",[1]!s_info_industry_sw_2021(W1400,公司分析!D$5,2),IF($Y$3="申万三级行业",[1]!s_info_industry_sw_2021(W1400,公司分析!D$5,3),IF($Y$3="wind一级行业",[1]!s_info_industry_gics(W1400,1),IF($Y$3="wind二级行业",[1]!s_info_industry_gics(W1400,2),IF($Y$3="wind三级行业",[1]!s_info_industry_gics(W1400,3),IF($Y$3="wind四级行业",[1]!s_info_industry_gics(W1400,4),IF($Y$3="证监会门类行业",[1]!s_info_industry_csrc12_n(W1400,公司分析!D$5,1),""))))))))</f>
        <v>广告</v>
      </c>
      <c r="Z1400" s="298" t="str">
        <f>IF(Y1400=行业比较!$E$6,ROW(),"")</f>
        <v/>
      </c>
      <c r="AA1400" s="125"/>
      <c r="AB1400" s="125"/>
      <c r="AC1400" s="125"/>
      <c r="AD1400" s="125"/>
      <c r="AE1400" s="125"/>
      <c r="AF1400" s="125"/>
      <c r="AG1400" s="125"/>
      <c r="AH1400" s="125"/>
      <c r="AI1400" s="125"/>
      <c r="AJ1400" s="125"/>
      <c r="AK1400" s="125"/>
      <c r="AL1400" s="125"/>
      <c r="AM1400" s="125"/>
      <c r="AN1400" s="125"/>
      <c r="AO1400" s="125"/>
      <c r="AP1400" s="125"/>
    </row>
    <row r="1401" spans="2:42" x14ac:dyDescent="0.35">
      <c r="B1401" s="125"/>
      <c r="C1401" s="125"/>
      <c r="D1401" s="125"/>
      <c r="E1401" s="125"/>
      <c r="F1401" s="125"/>
      <c r="G1401" s="125"/>
      <c r="H1401" s="125"/>
      <c r="I1401" s="269"/>
      <c r="J1401" s="134"/>
      <c r="K1401" s="134"/>
      <c r="L1401" s="134"/>
      <c r="M1401" s="134"/>
      <c r="N1401" s="286"/>
      <c r="O1401" s="286"/>
      <c r="P1401" s="125"/>
      <c r="Q1401" s="125"/>
      <c r="R1401" s="125"/>
      <c r="S1401" s="125"/>
      <c r="T1401" s="125"/>
      <c r="U1401" s="297"/>
      <c r="V1401" s="253">
        <f t="shared" si="29"/>
        <v>0</v>
      </c>
      <c r="W1401" s="348" t="str">
        <f>IF(板块成分!B1403="","",板块成分!B1403)</f>
        <v>1850.HK</v>
      </c>
      <c r="X1401" s="270" t="str">
        <f>[1]!s_info_name(W1401)</f>
        <v>鸿盛昌资源</v>
      </c>
      <c r="Y1401" s="335" t="str">
        <f>IF($Y$3="申万一级行业",[1]!s_info_industry_sw_2021(W1401,公司分析!D$5,1),IF($Y$3="申万二级行业",[1]!s_info_industry_sw_2021(W1401,公司分析!D$5,2),IF($Y$3="申万三级行业",[1]!s_info_industry_sw_2021(W1401,公司分析!D$5,3),IF($Y$3="wind一级行业",[1]!s_info_industry_gics(W1401,1),IF($Y$3="wind二级行业",[1]!s_info_industry_gics(W1401,2),IF($Y$3="wind三级行业",[1]!s_info_industry_gics(W1401,3),IF($Y$3="wind四级行业",[1]!s_info_industry_gics(W1401,4),IF($Y$3="证监会门类行业",[1]!s_info_industry_csrc12_n(W1401,公司分析!D$5,1),""))))))))</f>
        <v>安全和报警服务</v>
      </c>
      <c r="Z1401" s="298" t="str">
        <f>IF(Y1401=行业比较!$E$6,ROW(),"")</f>
        <v/>
      </c>
      <c r="AA1401" s="125"/>
      <c r="AB1401" s="125"/>
      <c r="AC1401" s="125"/>
      <c r="AD1401" s="125"/>
      <c r="AE1401" s="125"/>
      <c r="AF1401" s="125"/>
      <c r="AG1401" s="125"/>
      <c r="AH1401" s="125"/>
      <c r="AI1401" s="125"/>
      <c r="AJ1401" s="125"/>
      <c r="AK1401" s="125"/>
      <c r="AL1401" s="125"/>
      <c r="AM1401" s="125"/>
      <c r="AN1401" s="125"/>
      <c r="AO1401" s="125"/>
      <c r="AP1401" s="125"/>
    </row>
    <row r="1402" spans="2:42" x14ac:dyDescent="0.35">
      <c r="B1402" s="125"/>
      <c r="C1402" s="125"/>
      <c r="D1402" s="125"/>
      <c r="E1402" s="125"/>
      <c r="F1402" s="125"/>
      <c r="G1402" s="125"/>
      <c r="H1402" s="125"/>
      <c r="I1402" s="269"/>
      <c r="J1402" s="134"/>
      <c r="K1402" s="134"/>
      <c r="L1402" s="134"/>
      <c r="M1402" s="134"/>
      <c r="N1402" s="286"/>
      <c r="O1402" s="286"/>
      <c r="P1402" s="125"/>
      <c r="Q1402" s="125"/>
      <c r="R1402" s="125"/>
      <c r="S1402" s="125"/>
      <c r="T1402" s="125"/>
      <c r="U1402" s="297"/>
      <c r="V1402" s="253">
        <f t="shared" si="29"/>
        <v>0</v>
      </c>
      <c r="W1402" s="348" t="str">
        <f>IF(板块成分!B1404="","",板块成分!B1404)</f>
        <v>1851.HK</v>
      </c>
      <c r="X1402" s="270" t="str">
        <f>[1]!s_info_name(W1402)</f>
        <v>银杏教育</v>
      </c>
      <c r="Y1402" s="335" t="str">
        <f>IF($Y$3="申万一级行业",[1]!s_info_industry_sw_2021(W1402,公司分析!D$5,1),IF($Y$3="申万二级行业",[1]!s_info_industry_sw_2021(W1402,公司分析!D$5,2),IF($Y$3="申万三级行业",[1]!s_info_industry_sw_2021(W1402,公司分析!D$5,3),IF($Y$3="wind一级行业",[1]!s_info_industry_gics(W1402,1),IF($Y$3="wind二级行业",[1]!s_info_industry_gics(W1402,2),IF($Y$3="wind三级行业",[1]!s_info_industry_gics(W1402,3),IF($Y$3="wind四级行业",[1]!s_info_industry_gics(W1402,4),IF($Y$3="证监会门类行业",[1]!s_info_industry_csrc12_n(W1402,公司分析!D$5,1),""))))))))</f>
        <v>教育服务</v>
      </c>
      <c r="Z1402" s="298" t="str">
        <f>IF(Y1402=行业比较!$E$6,ROW(),"")</f>
        <v/>
      </c>
      <c r="AA1402" s="125"/>
      <c r="AB1402" s="125"/>
      <c r="AC1402" s="125"/>
      <c r="AD1402" s="125"/>
      <c r="AE1402" s="125"/>
      <c r="AF1402" s="125"/>
      <c r="AG1402" s="125"/>
      <c r="AH1402" s="125"/>
      <c r="AI1402" s="125"/>
      <c r="AJ1402" s="125"/>
      <c r="AK1402" s="125"/>
      <c r="AL1402" s="125"/>
      <c r="AM1402" s="125"/>
      <c r="AN1402" s="125"/>
      <c r="AO1402" s="125"/>
      <c r="AP1402" s="125"/>
    </row>
    <row r="1403" spans="2:42" x14ac:dyDescent="0.35">
      <c r="B1403" s="125"/>
      <c r="C1403" s="125"/>
      <c r="D1403" s="125"/>
      <c r="E1403" s="125"/>
      <c r="F1403" s="125"/>
      <c r="G1403" s="125"/>
      <c r="H1403" s="125"/>
      <c r="I1403" s="269"/>
      <c r="J1403" s="134"/>
      <c r="K1403" s="134"/>
      <c r="L1403" s="134"/>
      <c r="M1403" s="134"/>
      <c r="N1403" s="286"/>
      <c r="O1403" s="286"/>
      <c r="P1403" s="125"/>
      <c r="Q1403" s="125"/>
      <c r="R1403" s="125"/>
      <c r="S1403" s="125"/>
      <c r="T1403" s="125"/>
      <c r="U1403" s="297"/>
      <c r="V1403" s="253">
        <f t="shared" si="29"/>
        <v>0</v>
      </c>
      <c r="W1403" s="348" t="str">
        <f>IF(板块成分!B1405="","",板块成分!B1405)</f>
        <v>1853.HK</v>
      </c>
      <c r="X1403" s="270" t="str">
        <f>[1]!s_info_name(W1403)</f>
        <v>春城热力</v>
      </c>
      <c r="Y1403" s="335" t="str">
        <f>IF($Y$3="申万一级行业",[1]!s_info_industry_sw_2021(W1403,公司分析!D$5,1),IF($Y$3="申万二级行业",[1]!s_info_industry_sw_2021(W1403,公司分析!D$5,2),IF($Y$3="申万三级行业",[1]!s_info_industry_sw_2021(W1403,公司分析!D$5,3),IF($Y$3="wind一级行业",[1]!s_info_industry_gics(W1403,1),IF($Y$3="wind二级行业",[1]!s_info_industry_gics(W1403,2),IF($Y$3="wind三级行业",[1]!s_info_industry_gics(W1403,3),IF($Y$3="wind四级行业",[1]!s_info_industry_gics(W1403,4),IF($Y$3="证监会门类行业",[1]!s_info_industry_csrc12_n(W1403,公司分析!D$5,1),""))))))))</f>
        <v>复合型公用事业</v>
      </c>
      <c r="Z1403" s="298" t="str">
        <f>IF(Y1403=行业比较!$E$6,ROW(),"")</f>
        <v/>
      </c>
      <c r="AA1403" s="125"/>
      <c r="AB1403" s="125"/>
      <c r="AC1403" s="125"/>
      <c r="AD1403" s="125"/>
      <c r="AE1403" s="125"/>
      <c r="AF1403" s="125"/>
      <c r="AG1403" s="125"/>
      <c r="AH1403" s="125"/>
      <c r="AI1403" s="125"/>
      <c r="AJ1403" s="125"/>
      <c r="AK1403" s="125"/>
      <c r="AL1403" s="125"/>
      <c r="AM1403" s="125"/>
      <c r="AN1403" s="125"/>
      <c r="AO1403" s="125"/>
      <c r="AP1403" s="125"/>
    </row>
    <row r="1404" spans="2:42" x14ac:dyDescent="0.35">
      <c r="B1404" s="125"/>
      <c r="C1404" s="125"/>
      <c r="D1404" s="125"/>
      <c r="E1404" s="125"/>
      <c r="F1404" s="125"/>
      <c r="G1404" s="125"/>
      <c r="H1404" s="125"/>
      <c r="I1404" s="269"/>
      <c r="J1404" s="134"/>
      <c r="K1404" s="134"/>
      <c r="L1404" s="134"/>
      <c r="M1404" s="134"/>
      <c r="N1404" s="286"/>
      <c r="O1404" s="286"/>
      <c r="P1404" s="125"/>
      <c r="Q1404" s="125"/>
      <c r="R1404" s="125"/>
      <c r="S1404" s="125"/>
      <c r="T1404" s="125"/>
      <c r="U1404" s="297"/>
      <c r="V1404" s="253">
        <f t="shared" si="29"/>
        <v>0</v>
      </c>
      <c r="W1404" s="348" t="str">
        <f>IF(板块成分!B1406="","",板块成分!B1406)</f>
        <v>1854.HK</v>
      </c>
      <c r="X1404" s="270" t="str">
        <f>[1]!s_info_name(W1404)</f>
        <v>中国万天控股</v>
      </c>
      <c r="Y1404" s="335" t="str">
        <f>IF($Y$3="申万一级行业",[1]!s_info_industry_sw_2021(W1404,公司分析!D$5,1),IF($Y$3="申万二级行业",[1]!s_info_industry_sw_2021(W1404,公司分析!D$5,2),IF($Y$3="申万三级行业",[1]!s_info_industry_sw_2021(W1404,公司分析!D$5,3),IF($Y$3="wind一级行业",[1]!s_info_industry_gics(W1404,1),IF($Y$3="wind二级行业",[1]!s_info_industry_gics(W1404,2),IF($Y$3="wind三级行业",[1]!s_info_industry_gics(W1404,3),IF($Y$3="wind四级行业",[1]!s_info_industry_gics(W1404,4),IF($Y$3="证监会门类行业",[1]!s_info_industry_csrc12_n(W1404,公司分析!D$5,1),""))))))))</f>
        <v>食品分销商</v>
      </c>
      <c r="Z1404" s="298" t="str">
        <f>IF(Y1404=行业比较!$E$6,ROW(),"")</f>
        <v/>
      </c>
      <c r="AA1404" s="125"/>
      <c r="AB1404" s="125"/>
      <c r="AC1404" s="125"/>
      <c r="AD1404" s="125"/>
      <c r="AE1404" s="125"/>
      <c r="AF1404" s="125"/>
      <c r="AG1404" s="125"/>
      <c r="AH1404" s="125"/>
      <c r="AI1404" s="125"/>
      <c r="AJ1404" s="125"/>
      <c r="AK1404" s="125"/>
      <c r="AL1404" s="125"/>
      <c r="AM1404" s="125"/>
      <c r="AN1404" s="125"/>
      <c r="AO1404" s="125"/>
      <c r="AP1404" s="125"/>
    </row>
    <row r="1405" spans="2:42" x14ac:dyDescent="0.35">
      <c r="B1405" s="125"/>
      <c r="C1405" s="125"/>
      <c r="D1405" s="125"/>
      <c r="E1405" s="125"/>
      <c r="F1405" s="125"/>
      <c r="G1405" s="125"/>
      <c r="H1405" s="125"/>
      <c r="I1405" s="269"/>
      <c r="J1405" s="134"/>
      <c r="K1405" s="134"/>
      <c r="L1405" s="134"/>
      <c r="M1405" s="134"/>
      <c r="N1405" s="286"/>
      <c r="O1405" s="286"/>
      <c r="P1405" s="125"/>
      <c r="Q1405" s="125"/>
      <c r="R1405" s="125"/>
      <c r="S1405" s="125"/>
      <c r="T1405" s="125"/>
      <c r="U1405" s="297"/>
      <c r="V1405" s="253">
        <f t="shared" si="29"/>
        <v>0</v>
      </c>
      <c r="W1405" s="348" t="str">
        <f>IF(板块成分!B1407="","",板块成分!B1407)</f>
        <v>1855.HK</v>
      </c>
      <c r="X1405" s="270" t="str">
        <f>[1]!s_info_name(W1405)</f>
        <v>中庆股份</v>
      </c>
      <c r="Y1405" s="335" t="str">
        <f>IF($Y$3="申万一级行业",[1]!s_info_industry_sw_2021(W1405,公司分析!D$5,1),IF($Y$3="申万二级行业",[1]!s_info_industry_sw_2021(W1405,公司分析!D$5,2),IF($Y$3="申万三级行业",[1]!s_info_industry_sw_2021(W1405,公司分析!D$5,3),IF($Y$3="wind一级行业",[1]!s_info_industry_gics(W1405,1),IF($Y$3="wind二级行业",[1]!s_info_industry_gics(W1405,2),IF($Y$3="wind三级行业",[1]!s_info_industry_gics(W1405,3),IF($Y$3="wind四级行业",[1]!s_info_industry_gics(W1405,4),IF($Y$3="证监会门类行业",[1]!s_info_industry_csrc12_n(W1405,公司分析!D$5,1),""))))))))</f>
        <v>环境与设施服务</v>
      </c>
      <c r="Z1405" s="298" t="str">
        <f>IF(Y1405=行业比较!$E$6,ROW(),"")</f>
        <v/>
      </c>
      <c r="AA1405" s="125"/>
      <c r="AB1405" s="125"/>
      <c r="AC1405" s="125"/>
      <c r="AD1405" s="125"/>
      <c r="AE1405" s="125"/>
      <c r="AF1405" s="125"/>
      <c r="AG1405" s="125"/>
      <c r="AH1405" s="125"/>
      <c r="AI1405" s="125"/>
      <c r="AJ1405" s="125"/>
      <c r="AK1405" s="125"/>
      <c r="AL1405" s="125"/>
      <c r="AM1405" s="125"/>
      <c r="AN1405" s="125"/>
      <c r="AO1405" s="125"/>
      <c r="AP1405" s="125"/>
    </row>
    <row r="1406" spans="2:42" x14ac:dyDescent="0.35">
      <c r="B1406" s="125"/>
      <c r="C1406" s="125"/>
      <c r="D1406" s="125"/>
      <c r="E1406" s="125"/>
      <c r="F1406" s="125"/>
      <c r="G1406" s="125"/>
      <c r="H1406" s="125"/>
      <c r="I1406" s="269"/>
      <c r="J1406" s="134"/>
      <c r="K1406" s="134"/>
      <c r="L1406" s="134"/>
      <c r="M1406" s="134"/>
      <c r="N1406" s="286"/>
      <c r="O1406" s="286"/>
      <c r="P1406" s="125"/>
      <c r="Q1406" s="125"/>
      <c r="R1406" s="125"/>
      <c r="S1406" s="125"/>
      <c r="T1406" s="125"/>
      <c r="U1406" s="297"/>
      <c r="V1406" s="253">
        <f t="shared" si="29"/>
        <v>0</v>
      </c>
      <c r="W1406" s="348" t="str">
        <f>IF(板块成分!B1408="","",板块成分!B1408)</f>
        <v>1856.HK</v>
      </c>
      <c r="X1406" s="270" t="str">
        <f>[1]!s_info_name(W1406)</f>
        <v>依波路</v>
      </c>
      <c r="Y1406" s="335" t="str">
        <f>IF($Y$3="申万一级行业",[1]!s_info_industry_sw_2021(W1406,公司分析!D$5,1),IF($Y$3="申万二级行业",[1]!s_info_industry_sw_2021(W1406,公司分析!D$5,2),IF($Y$3="申万三级行业",[1]!s_info_industry_sw_2021(W1406,公司分析!D$5,3),IF($Y$3="wind一级行业",[1]!s_info_industry_gics(W1406,1),IF($Y$3="wind二级行业",[1]!s_info_industry_gics(W1406,2),IF($Y$3="wind三级行业",[1]!s_info_industry_gics(W1406,3),IF($Y$3="wind四级行业",[1]!s_info_industry_gics(W1406,4),IF($Y$3="证监会门类行业",[1]!s_info_industry_csrc12_n(W1406,公司分析!D$5,1),""))))))))</f>
        <v>服装、服饰与奢侈品</v>
      </c>
      <c r="Z1406" s="298" t="str">
        <f>IF(Y1406=行业比较!$E$6,ROW(),"")</f>
        <v/>
      </c>
      <c r="AA1406" s="125"/>
      <c r="AB1406" s="125"/>
      <c r="AC1406" s="125"/>
      <c r="AD1406" s="125"/>
      <c r="AE1406" s="125"/>
      <c r="AF1406" s="125"/>
      <c r="AG1406" s="125"/>
      <c r="AH1406" s="125"/>
      <c r="AI1406" s="125"/>
      <c r="AJ1406" s="125"/>
      <c r="AK1406" s="125"/>
      <c r="AL1406" s="125"/>
      <c r="AM1406" s="125"/>
      <c r="AN1406" s="125"/>
      <c r="AO1406" s="125"/>
      <c r="AP1406" s="125"/>
    </row>
    <row r="1407" spans="2:42" x14ac:dyDescent="0.35">
      <c r="B1407" s="125"/>
      <c r="C1407" s="125"/>
      <c r="D1407" s="125"/>
      <c r="E1407" s="125"/>
      <c r="F1407" s="125"/>
      <c r="G1407" s="125"/>
      <c r="H1407" s="125"/>
      <c r="I1407" s="269"/>
      <c r="J1407" s="134"/>
      <c r="K1407" s="134"/>
      <c r="L1407" s="134"/>
      <c r="M1407" s="134"/>
      <c r="N1407" s="286"/>
      <c r="O1407" s="286"/>
      <c r="P1407" s="125"/>
      <c r="Q1407" s="125"/>
      <c r="R1407" s="125"/>
      <c r="S1407" s="125"/>
      <c r="T1407" s="125"/>
      <c r="U1407" s="297"/>
      <c r="V1407" s="253">
        <f t="shared" si="29"/>
        <v>0</v>
      </c>
      <c r="W1407" s="348" t="str">
        <f>IF(板块成分!B1409="","",板块成分!B1409)</f>
        <v>1857.HK</v>
      </c>
      <c r="X1407" s="270" t="str">
        <f>[1]!s_info_name(W1407)</f>
        <v>中国光大水务</v>
      </c>
      <c r="Y1407" s="335" t="str">
        <f>IF($Y$3="申万一级行业",[1]!s_info_industry_sw_2021(W1407,公司分析!D$5,1),IF($Y$3="申万二级行业",[1]!s_info_industry_sw_2021(W1407,公司分析!D$5,2),IF($Y$3="申万三级行业",[1]!s_info_industry_sw_2021(W1407,公司分析!D$5,3),IF($Y$3="wind一级行业",[1]!s_info_industry_gics(W1407,1),IF($Y$3="wind二级行业",[1]!s_info_industry_gics(W1407,2),IF($Y$3="wind三级行业",[1]!s_info_industry_gics(W1407,3),IF($Y$3="wind四级行业",[1]!s_info_industry_gics(W1407,4),IF($Y$3="证监会门类行业",[1]!s_info_industry_csrc12_n(W1407,公司分析!D$5,1),""))))))))</f>
        <v>环境与设施服务</v>
      </c>
      <c r="Z1407" s="298" t="str">
        <f>IF(Y1407=行业比较!$E$6,ROW(),"")</f>
        <v/>
      </c>
      <c r="AA1407" s="125"/>
      <c r="AB1407" s="125"/>
      <c r="AC1407" s="125"/>
      <c r="AD1407" s="125"/>
      <c r="AE1407" s="125"/>
      <c r="AF1407" s="125"/>
      <c r="AG1407" s="125"/>
      <c r="AH1407" s="125"/>
      <c r="AI1407" s="125"/>
      <c r="AJ1407" s="125"/>
      <c r="AK1407" s="125"/>
      <c r="AL1407" s="125"/>
      <c r="AM1407" s="125"/>
      <c r="AN1407" s="125"/>
      <c r="AO1407" s="125"/>
      <c r="AP1407" s="125"/>
    </row>
    <row r="1408" spans="2:42" x14ac:dyDescent="0.35">
      <c r="B1408" s="125"/>
      <c r="C1408" s="125"/>
      <c r="D1408" s="125"/>
      <c r="E1408" s="125"/>
      <c r="F1408" s="125"/>
      <c r="G1408" s="125"/>
      <c r="H1408" s="125"/>
      <c r="I1408" s="269"/>
      <c r="J1408" s="134"/>
      <c r="K1408" s="134"/>
      <c r="L1408" s="134"/>
      <c r="M1408" s="134"/>
      <c r="N1408" s="286"/>
      <c r="O1408" s="286"/>
      <c r="P1408" s="125"/>
      <c r="Q1408" s="125"/>
      <c r="R1408" s="125"/>
      <c r="S1408" s="125"/>
      <c r="T1408" s="125"/>
      <c r="U1408" s="297"/>
      <c r="V1408" s="253">
        <f t="shared" si="29"/>
        <v>0</v>
      </c>
      <c r="W1408" s="348" t="str">
        <f>IF(板块成分!B1410="","",板块成分!B1410)</f>
        <v>1858.HK</v>
      </c>
      <c r="X1408" s="270" t="str">
        <f>[1]!s_info_name(W1408)</f>
        <v>春立医疗</v>
      </c>
      <c r="Y1408" s="335" t="str">
        <f>IF($Y$3="申万一级行业",[1]!s_info_industry_sw_2021(W1408,公司分析!D$5,1),IF($Y$3="申万二级行业",[1]!s_info_industry_sw_2021(W1408,公司分析!D$5,2),IF($Y$3="申万三级行业",[1]!s_info_industry_sw_2021(W1408,公司分析!D$5,3),IF($Y$3="wind一级行业",[1]!s_info_industry_gics(W1408,1),IF($Y$3="wind二级行业",[1]!s_info_industry_gics(W1408,2),IF($Y$3="wind三级行业",[1]!s_info_industry_gics(W1408,3),IF($Y$3="wind四级行业",[1]!s_info_industry_gics(W1408,4),IF($Y$3="证监会门类行业",[1]!s_info_industry_csrc12_n(W1408,公司分析!D$5,1),""))))))))</f>
        <v>医疗保健用品</v>
      </c>
      <c r="Z1408" s="298" t="str">
        <f>IF(Y1408=行业比较!$E$6,ROW(),"")</f>
        <v/>
      </c>
      <c r="AA1408" s="125"/>
      <c r="AB1408" s="125"/>
      <c r="AC1408" s="125"/>
      <c r="AD1408" s="125"/>
      <c r="AE1408" s="125"/>
      <c r="AF1408" s="125"/>
      <c r="AG1408" s="125"/>
      <c r="AH1408" s="125"/>
      <c r="AI1408" s="125"/>
      <c r="AJ1408" s="125"/>
      <c r="AK1408" s="125"/>
      <c r="AL1408" s="125"/>
      <c r="AM1408" s="125"/>
      <c r="AN1408" s="125"/>
      <c r="AO1408" s="125"/>
      <c r="AP1408" s="125"/>
    </row>
    <row r="1409" spans="2:42" x14ac:dyDescent="0.35">
      <c r="B1409" s="125"/>
      <c r="C1409" s="125"/>
      <c r="D1409" s="125"/>
      <c r="E1409" s="125"/>
      <c r="F1409" s="125"/>
      <c r="G1409" s="125"/>
      <c r="H1409" s="125"/>
      <c r="I1409" s="269"/>
      <c r="J1409" s="134"/>
      <c r="K1409" s="134"/>
      <c r="L1409" s="134"/>
      <c r="M1409" s="134"/>
      <c r="N1409" s="286"/>
      <c r="O1409" s="286"/>
      <c r="P1409" s="125"/>
      <c r="Q1409" s="125"/>
      <c r="R1409" s="125"/>
      <c r="S1409" s="125"/>
      <c r="T1409" s="125"/>
      <c r="U1409" s="297"/>
      <c r="V1409" s="253">
        <f t="shared" si="29"/>
        <v>0</v>
      </c>
      <c r="W1409" s="348" t="str">
        <f>IF(板块成分!B1411="","",板块成分!B1411)</f>
        <v>1859.HK</v>
      </c>
      <c r="X1409" s="270" t="str">
        <f>[1]!s_info_name(W1409)</f>
        <v>煜盛文化</v>
      </c>
      <c r="Y1409" s="335" t="str">
        <f>IF($Y$3="申万一级行业",[1]!s_info_industry_sw_2021(W1409,公司分析!D$5,1),IF($Y$3="申万二级行业",[1]!s_info_industry_sw_2021(W1409,公司分析!D$5,2),IF($Y$3="申万三级行业",[1]!s_info_industry_sw_2021(W1409,公司分析!D$5,3),IF($Y$3="wind一级行业",[1]!s_info_industry_gics(W1409,1),IF($Y$3="wind二级行业",[1]!s_info_industry_gics(W1409,2),IF($Y$3="wind三级行业",[1]!s_info_industry_gics(W1409,3),IF($Y$3="wind四级行业",[1]!s_info_industry_gics(W1409,4),IF($Y$3="证监会门类行业",[1]!s_info_industry_csrc12_n(W1409,公司分析!D$5,1),""))))))))</f>
        <v>电影与娱乐</v>
      </c>
      <c r="Z1409" s="298" t="str">
        <f>IF(Y1409=行业比较!$E$6,ROW(),"")</f>
        <v/>
      </c>
      <c r="AA1409" s="125"/>
      <c r="AB1409" s="125"/>
      <c r="AC1409" s="125"/>
      <c r="AD1409" s="125"/>
      <c r="AE1409" s="125"/>
      <c r="AF1409" s="125"/>
      <c r="AG1409" s="125"/>
      <c r="AH1409" s="125"/>
      <c r="AI1409" s="125"/>
      <c r="AJ1409" s="125"/>
      <c r="AK1409" s="125"/>
      <c r="AL1409" s="125"/>
      <c r="AM1409" s="125"/>
      <c r="AN1409" s="125"/>
      <c r="AO1409" s="125"/>
      <c r="AP1409" s="125"/>
    </row>
    <row r="1410" spans="2:42" x14ac:dyDescent="0.35">
      <c r="B1410" s="125"/>
      <c r="C1410" s="125"/>
      <c r="D1410" s="125"/>
      <c r="E1410" s="125"/>
      <c r="F1410" s="125"/>
      <c r="G1410" s="125"/>
      <c r="H1410" s="125"/>
      <c r="I1410" s="269"/>
      <c r="J1410" s="134"/>
      <c r="K1410" s="134"/>
      <c r="L1410" s="134"/>
      <c r="M1410" s="134"/>
      <c r="N1410" s="286"/>
      <c r="O1410" s="286"/>
      <c r="P1410" s="125"/>
      <c r="Q1410" s="125"/>
      <c r="R1410" s="125"/>
      <c r="S1410" s="125"/>
      <c r="T1410" s="125"/>
      <c r="U1410" s="297"/>
      <c r="V1410" s="253">
        <f t="shared" si="29"/>
        <v>0</v>
      </c>
      <c r="W1410" s="348" t="str">
        <f>IF(板块成分!B1412="","",板块成分!B1412)</f>
        <v>1860.HK</v>
      </c>
      <c r="X1410" s="270" t="str">
        <f>[1]!s_info_name(W1410)</f>
        <v>汇量科技</v>
      </c>
      <c r="Y1410" s="335" t="str">
        <f>IF($Y$3="申万一级行业",[1]!s_info_industry_sw_2021(W1410,公司分析!D$5,1),IF($Y$3="申万二级行业",[1]!s_info_industry_sw_2021(W1410,公司分析!D$5,2),IF($Y$3="申万三级行业",[1]!s_info_industry_sw_2021(W1410,公司分析!D$5,3),IF($Y$3="wind一级行业",[1]!s_info_industry_gics(W1410,1),IF($Y$3="wind二级行业",[1]!s_info_industry_gics(W1410,2),IF($Y$3="wind三级行业",[1]!s_info_industry_gics(W1410,3),IF($Y$3="wind四级行业",[1]!s_info_industry_gics(W1410,4),IF($Y$3="证监会门类行业",[1]!s_info_industry_csrc12_n(W1410,公司分析!D$5,1),""))))))))</f>
        <v>信息科技咨询与其它服务</v>
      </c>
      <c r="Z1410" s="298" t="str">
        <f>IF(Y1410=行业比较!$E$6,ROW(),"")</f>
        <v/>
      </c>
      <c r="AA1410" s="125"/>
      <c r="AB1410" s="125"/>
      <c r="AC1410" s="125"/>
      <c r="AD1410" s="125"/>
      <c r="AE1410" s="125"/>
      <c r="AF1410" s="125"/>
      <c r="AG1410" s="125"/>
      <c r="AH1410" s="125"/>
      <c r="AI1410" s="125"/>
      <c r="AJ1410" s="125"/>
      <c r="AK1410" s="125"/>
      <c r="AL1410" s="125"/>
      <c r="AM1410" s="125"/>
      <c r="AN1410" s="125"/>
      <c r="AO1410" s="125"/>
      <c r="AP1410" s="125"/>
    </row>
    <row r="1411" spans="2:42" x14ac:dyDescent="0.35">
      <c r="B1411" s="125"/>
      <c r="C1411" s="125"/>
      <c r="D1411" s="125"/>
      <c r="E1411" s="125"/>
      <c r="F1411" s="125"/>
      <c r="G1411" s="125"/>
      <c r="H1411" s="125"/>
      <c r="I1411" s="269"/>
      <c r="J1411" s="134"/>
      <c r="K1411" s="134"/>
      <c r="L1411" s="134"/>
      <c r="M1411" s="134"/>
      <c r="N1411" s="286"/>
      <c r="O1411" s="286"/>
      <c r="P1411" s="125"/>
      <c r="Q1411" s="125"/>
      <c r="R1411" s="125"/>
      <c r="S1411" s="125"/>
      <c r="T1411" s="125"/>
      <c r="U1411" s="297"/>
      <c r="V1411" s="253">
        <f t="shared" si="29"/>
        <v>0</v>
      </c>
      <c r="W1411" s="348" t="str">
        <f>IF(板块成分!B1413="","",板块成分!B1413)</f>
        <v>1861.HK</v>
      </c>
      <c r="X1411" s="270" t="str">
        <f>[1]!s_info_name(W1411)</f>
        <v>保宝龙科技</v>
      </c>
      <c r="Y1411" s="335" t="str">
        <f>IF($Y$3="申万一级行业",[1]!s_info_industry_sw_2021(W1411,公司分析!D$5,1),IF($Y$3="申万二级行业",[1]!s_info_industry_sw_2021(W1411,公司分析!D$5,2),IF($Y$3="申万三级行业",[1]!s_info_industry_sw_2021(W1411,公司分析!D$5,3),IF($Y$3="wind一级行业",[1]!s_info_industry_gics(W1411,1),IF($Y$3="wind二级行业",[1]!s_info_industry_gics(W1411,2),IF($Y$3="wind三级行业",[1]!s_info_industry_gics(W1411,3),IF($Y$3="wind四级行业",[1]!s_info_industry_gics(W1411,4),IF($Y$3="证监会门类行业",[1]!s_info_industry_csrc12_n(W1411,公司分析!D$5,1),""))))))))</f>
        <v>汽车零售</v>
      </c>
      <c r="Z1411" s="298" t="str">
        <f>IF(Y1411=行业比较!$E$6,ROW(),"")</f>
        <v/>
      </c>
      <c r="AA1411" s="125"/>
      <c r="AB1411" s="125"/>
      <c r="AC1411" s="125"/>
      <c r="AD1411" s="125"/>
      <c r="AE1411" s="125"/>
      <c r="AF1411" s="125"/>
      <c r="AG1411" s="125"/>
      <c r="AH1411" s="125"/>
      <c r="AI1411" s="125"/>
      <c r="AJ1411" s="125"/>
      <c r="AK1411" s="125"/>
      <c r="AL1411" s="125"/>
      <c r="AM1411" s="125"/>
      <c r="AN1411" s="125"/>
      <c r="AO1411" s="125"/>
      <c r="AP1411" s="125"/>
    </row>
    <row r="1412" spans="2:42" x14ac:dyDescent="0.35">
      <c r="B1412" s="125"/>
      <c r="C1412" s="125"/>
      <c r="D1412" s="125"/>
      <c r="E1412" s="125"/>
      <c r="F1412" s="125"/>
      <c r="G1412" s="125"/>
      <c r="H1412" s="125"/>
      <c r="I1412" s="269"/>
      <c r="J1412" s="134"/>
      <c r="K1412" s="134"/>
      <c r="L1412" s="134"/>
      <c r="M1412" s="134"/>
      <c r="N1412" s="286"/>
      <c r="O1412" s="286"/>
      <c r="P1412" s="125"/>
      <c r="Q1412" s="125"/>
      <c r="R1412" s="125"/>
      <c r="S1412" s="125"/>
      <c r="T1412" s="125"/>
      <c r="U1412" s="297"/>
      <c r="V1412" s="253">
        <f t="shared" si="29"/>
        <v>0</v>
      </c>
      <c r="W1412" s="348" t="str">
        <f>IF(板块成分!B1414="","",板块成分!B1414)</f>
        <v>1862.HK</v>
      </c>
      <c r="X1412" s="270" t="str">
        <f>[1]!s_info_name(W1412)</f>
        <v>景瑞控股</v>
      </c>
      <c r="Y1412" s="335" t="str">
        <f>IF($Y$3="申万一级行业",[1]!s_info_industry_sw_2021(W1412,公司分析!D$5,1),IF($Y$3="申万二级行业",[1]!s_info_industry_sw_2021(W1412,公司分析!D$5,2),IF($Y$3="申万三级行业",[1]!s_info_industry_sw_2021(W1412,公司分析!D$5,3),IF($Y$3="wind一级行业",[1]!s_info_industry_gics(W1412,1),IF($Y$3="wind二级行业",[1]!s_info_industry_gics(W1412,2),IF($Y$3="wind三级行业",[1]!s_info_industry_gics(W1412,3),IF($Y$3="wind四级行业",[1]!s_info_industry_gics(W1412,4),IF($Y$3="证监会门类行业",[1]!s_info_industry_csrc12_n(W1412,公司分析!D$5,1),""))))))))</f>
        <v>房地产开发</v>
      </c>
      <c r="Z1412" s="298" t="str">
        <f>IF(Y1412=行业比较!$E$6,ROW(),"")</f>
        <v/>
      </c>
      <c r="AA1412" s="125"/>
      <c r="AB1412" s="125"/>
      <c r="AC1412" s="125"/>
      <c r="AD1412" s="125"/>
      <c r="AE1412" s="125"/>
      <c r="AF1412" s="125"/>
      <c r="AG1412" s="125"/>
      <c r="AH1412" s="125"/>
      <c r="AI1412" s="125"/>
      <c r="AJ1412" s="125"/>
      <c r="AK1412" s="125"/>
      <c r="AL1412" s="125"/>
      <c r="AM1412" s="125"/>
      <c r="AN1412" s="125"/>
      <c r="AO1412" s="125"/>
      <c r="AP1412" s="125"/>
    </row>
    <row r="1413" spans="2:42" x14ac:dyDescent="0.35">
      <c r="B1413" s="125"/>
      <c r="C1413" s="125"/>
      <c r="D1413" s="125"/>
      <c r="E1413" s="125"/>
      <c r="F1413" s="125"/>
      <c r="G1413" s="125"/>
      <c r="H1413" s="125"/>
      <c r="I1413" s="269"/>
      <c r="J1413" s="134"/>
      <c r="K1413" s="134"/>
      <c r="L1413" s="134"/>
      <c r="M1413" s="134"/>
      <c r="N1413" s="286"/>
      <c r="O1413" s="286"/>
      <c r="P1413" s="125"/>
      <c r="Q1413" s="125"/>
      <c r="R1413" s="125"/>
      <c r="S1413" s="125"/>
      <c r="T1413" s="125"/>
      <c r="U1413" s="297"/>
      <c r="V1413" s="253">
        <f t="shared" ref="V1413:V1476" si="30">IF(Z1413="",0,RANK(Z1413,Z:Z,1))</f>
        <v>0</v>
      </c>
      <c r="W1413" s="348" t="str">
        <f>IF(板块成分!B1415="","",板块成分!B1415)</f>
        <v>1863.HK</v>
      </c>
      <c r="X1413" s="270" t="str">
        <f>[1]!s_info_name(W1413)</f>
        <v>中国龙天集团</v>
      </c>
      <c r="Y1413" s="335" t="str">
        <f>IF($Y$3="申万一级行业",[1]!s_info_industry_sw_2021(W1413,公司分析!D$5,1),IF($Y$3="申万二级行业",[1]!s_info_industry_sw_2021(W1413,公司分析!D$5,2),IF($Y$3="申万三级行业",[1]!s_info_industry_sw_2021(W1413,公司分析!D$5,3),IF($Y$3="wind一级行业",[1]!s_info_industry_gics(W1413,1),IF($Y$3="wind二级行业",[1]!s_info_industry_gics(W1413,2),IF($Y$3="wind三级行业",[1]!s_info_industry_gics(W1413,3),IF($Y$3="wind四级行业",[1]!s_info_industry_gics(W1413,4),IF($Y$3="证监会门类行业",[1]!s_info_industry_csrc12_n(W1413,公司分析!D$5,1),""))))))))</f>
        <v>特种化工</v>
      </c>
      <c r="Z1413" s="298" t="str">
        <f>IF(Y1413=行业比较!$E$6,ROW(),"")</f>
        <v/>
      </c>
      <c r="AA1413" s="125"/>
      <c r="AB1413" s="125"/>
      <c r="AC1413" s="125"/>
      <c r="AD1413" s="125"/>
      <c r="AE1413" s="125"/>
      <c r="AF1413" s="125"/>
      <c r="AG1413" s="125"/>
      <c r="AH1413" s="125"/>
      <c r="AI1413" s="125"/>
      <c r="AJ1413" s="125"/>
      <c r="AK1413" s="125"/>
      <c r="AL1413" s="125"/>
      <c r="AM1413" s="125"/>
      <c r="AN1413" s="125"/>
      <c r="AO1413" s="125"/>
      <c r="AP1413" s="125"/>
    </row>
    <row r="1414" spans="2:42" x14ac:dyDescent="0.35">
      <c r="B1414" s="125"/>
      <c r="C1414" s="125"/>
      <c r="D1414" s="125"/>
      <c r="E1414" s="125"/>
      <c r="F1414" s="125"/>
      <c r="G1414" s="125"/>
      <c r="H1414" s="125"/>
      <c r="I1414" s="269"/>
      <c r="J1414" s="134"/>
      <c r="K1414" s="134"/>
      <c r="L1414" s="134"/>
      <c r="M1414" s="134"/>
      <c r="N1414" s="286"/>
      <c r="O1414" s="286"/>
      <c r="P1414" s="125"/>
      <c r="Q1414" s="125"/>
      <c r="R1414" s="125"/>
      <c r="S1414" s="125"/>
      <c r="T1414" s="125"/>
      <c r="U1414" s="297"/>
      <c r="V1414" s="253">
        <f t="shared" si="30"/>
        <v>0</v>
      </c>
      <c r="W1414" s="348" t="str">
        <f>IF(板块成分!B1416="","",板块成分!B1416)</f>
        <v>1865.HK</v>
      </c>
      <c r="X1414" s="270" t="str">
        <f>[1]!s_info_name(W1414)</f>
        <v>卓航控股</v>
      </c>
      <c r="Y1414" s="335" t="str">
        <f>IF($Y$3="申万一级行业",[1]!s_info_industry_sw_2021(W1414,公司分析!D$5,1),IF($Y$3="申万二级行业",[1]!s_info_industry_sw_2021(W1414,公司分析!D$5,2),IF($Y$3="申万三级行业",[1]!s_info_industry_sw_2021(W1414,公司分析!D$5,3),IF($Y$3="wind一级行业",[1]!s_info_industry_gics(W1414,1),IF($Y$3="wind二级行业",[1]!s_info_industry_gics(W1414,2),IF($Y$3="wind三级行业",[1]!s_info_industry_gics(W1414,3),IF($Y$3="wind四级行业",[1]!s_info_industry_gics(W1414,4),IF($Y$3="证监会门类行业",[1]!s_info_industry_csrc12_n(W1414,公司分析!D$5,1),""))))))))</f>
        <v>建筑与工程</v>
      </c>
      <c r="Z1414" s="298" t="str">
        <f>IF(Y1414=行业比较!$E$6,ROW(),"")</f>
        <v/>
      </c>
      <c r="AA1414" s="125"/>
      <c r="AB1414" s="125"/>
      <c r="AC1414" s="125"/>
      <c r="AD1414" s="125"/>
      <c r="AE1414" s="125"/>
      <c r="AF1414" s="125"/>
      <c r="AG1414" s="125"/>
      <c r="AH1414" s="125"/>
      <c r="AI1414" s="125"/>
      <c r="AJ1414" s="125"/>
      <c r="AK1414" s="125"/>
      <c r="AL1414" s="125"/>
      <c r="AM1414" s="125"/>
      <c r="AN1414" s="125"/>
      <c r="AO1414" s="125"/>
      <c r="AP1414" s="125"/>
    </row>
    <row r="1415" spans="2:42" x14ac:dyDescent="0.35">
      <c r="B1415" s="125"/>
      <c r="C1415" s="125"/>
      <c r="D1415" s="125"/>
      <c r="E1415" s="125"/>
      <c r="F1415" s="125"/>
      <c r="G1415" s="125"/>
      <c r="H1415" s="125"/>
      <c r="I1415" s="269"/>
      <c r="J1415" s="134"/>
      <c r="K1415" s="134"/>
      <c r="L1415" s="134"/>
      <c r="M1415" s="134"/>
      <c r="N1415" s="286"/>
      <c r="O1415" s="286"/>
      <c r="P1415" s="125"/>
      <c r="Q1415" s="125"/>
      <c r="R1415" s="125"/>
      <c r="S1415" s="125"/>
      <c r="T1415" s="125"/>
      <c r="U1415" s="297"/>
      <c r="V1415" s="253">
        <f t="shared" si="30"/>
        <v>0</v>
      </c>
      <c r="W1415" s="348" t="str">
        <f>IF(板块成分!B1417="","",板块成分!B1417)</f>
        <v>1866.HK</v>
      </c>
      <c r="X1415" s="270" t="str">
        <f>[1]!s_info_name(W1415)</f>
        <v>中国心连心化肥</v>
      </c>
      <c r="Y1415" s="335" t="str">
        <f>IF($Y$3="申万一级行业",[1]!s_info_industry_sw_2021(W1415,公司分析!D$5,1),IF($Y$3="申万二级行业",[1]!s_info_industry_sw_2021(W1415,公司分析!D$5,2),IF($Y$3="申万三级行业",[1]!s_info_industry_sw_2021(W1415,公司分析!D$5,3),IF($Y$3="wind一级行业",[1]!s_info_industry_gics(W1415,1),IF($Y$3="wind二级行业",[1]!s_info_industry_gics(W1415,2),IF($Y$3="wind三级行业",[1]!s_info_industry_gics(W1415,3),IF($Y$3="wind四级行业",[1]!s_info_industry_gics(W1415,4),IF($Y$3="证监会门类行业",[1]!s_info_industry_csrc12_n(W1415,公司分析!D$5,1),""))))))))</f>
        <v>化肥与农用化工</v>
      </c>
      <c r="Z1415" s="298" t="str">
        <f>IF(Y1415=行业比较!$E$6,ROW(),"")</f>
        <v/>
      </c>
      <c r="AA1415" s="125"/>
      <c r="AB1415" s="125"/>
      <c r="AC1415" s="125"/>
      <c r="AD1415" s="125"/>
      <c r="AE1415" s="125"/>
      <c r="AF1415" s="125"/>
      <c r="AG1415" s="125"/>
      <c r="AH1415" s="125"/>
      <c r="AI1415" s="125"/>
      <c r="AJ1415" s="125"/>
      <c r="AK1415" s="125"/>
      <c r="AL1415" s="125"/>
      <c r="AM1415" s="125"/>
      <c r="AN1415" s="125"/>
      <c r="AO1415" s="125"/>
      <c r="AP1415" s="125"/>
    </row>
    <row r="1416" spans="2:42" x14ac:dyDescent="0.35">
      <c r="B1416" s="125"/>
      <c r="C1416" s="125"/>
      <c r="D1416" s="125"/>
      <c r="E1416" s="125"/>
      <c r="F1416" s="125"/>
      <c r="G1416" s="125"/>
      <c r="H1416" s="125"/>
      <c r="I1416" s="269"/>
      <c r="J1416" s="134"/>
      <c r="K1416" s="134"/>
      <c r="L1416" s="134"/>
      <c r="M1416" s="134"/>
      <c r="N1416" s="286"/>
      <c r="O1416" s="286"/>
      <c r="P1416" s="125"/>
      <c r="Q1416" s="125"/>
      <c r="R1416" s="125"/>
      <c r="S1416" s="125"/>
      <c r="T1416" s="125"/>
      <c r="U1416" s="297"/>
      <c r="V1416" s="253">
        <f t="shared" si="30"/>
        <v>0</v>
      </c>
      <c r="W1416" s="348" t="str">
        <f>IF(板块成分!B1418="","",板块成分!B1418)</f>
        <v>1867.HK</v>
      </c>
      <c r="X1416" s="270" t="str">
        <f>[1]!s_info_name(W1416)</f>
        <v>标准发展集团</v>
      </c>
      <c r="Y1416" s="335" t="str">
        <f>IF($Y$3="申万一级行业",[1]!s_info_industry_sw_2021(W1416,公司分析!D$5,1),IF($Y$3="申万二级行业",[1]!s_info_industry_sw_2021(W1416,公司分析!D$5,2),IF($Y$3="申万三级行业",[1]!s_info_industry_sw_2021(W1416,公司分析!D$5,3),IF($Y$3="wind一级行业",[1]!s_info_industry_gics(W1416,1),IF($Y$3="wind二级行业",[1]!s_info_industry_gics(W1416,2),IF($Y$3="wind三级行业",[1]!s_info_industry_gics(W1416,3),IF($Y$3="wind四级行业",[1]!s_info_industry_gics(W1416,4),IF($Y$3="证监会门类行业",[1]!s_info_industry_csrc12_n(W1416,公司分析!D$5,1),""))))))))</f>
        <v>建筑与工程</v>
      </c>
      <c r="Z1416" s="298" t="str">
        <f>IF(Y1416=行业比较!$E$6,ROW(),"")</f>
        <v/>
      </c>
      <c r="AA1416" s="125"/>
      <c r="AB1416" s="125"/>
      <c r="AC1416" s="125"/>
      <c r="AD1416" s="125"/>
      <c r="AE1416" s="125"/>
      <c r="AF1416" s="125"/>
      <c r="AG1416" s="125"/>
      <c r="AH1416" s="125"/>
      <c r="AI1416" s="125"/>
      <c r="AJ1416" s="125"/>
      <c r="AK1416" s="125"/>
      <c r="AL1416" s="125"/>
      <c r="AM1416" s="125"/>
      <c r="AN1416" s="125"/>
      <c r="AO1416" s="125"/>
      <c r="AP1416" s="125"/>
    </row>
    <row r="1417" spans="2:42" x14ac:dyDescent="0.35">
      <c r="B1417" s="125"/>
      <c r="C1417" s="125"/>
      <c r="D1417" s="125"/>
      <c r="E1417" s="125"/>
      <c r="F1417" s="125"/>
      <c r="G1417" s="125"/>
      <c r="H1417" s="125"/>
      <c r="I1417" s="269"/>
      <c r="J1417" s="134"/>
      <c r="K1417" s="134"/>
      <c r="L1417" s="134"/>
      <c r="M1417" s="134"/>
      <c r="N1417" s="286"/>
      <c r="O1417" s="286"/>
      <c r="P1417" s="125"/>
      <c r="Q1417" s="125"/>
      <c r="R1417" s="125"/>
      <c r="S1417" s="125"/>
      <c r="T1417" s="125"/>
      <c r="U1417" s="297"/>
      <c r="V1417" s="253">
        <f t="shared" si="30"/>
        <v>0</v>
      </c>
      <c r="W1417" s="348" t="str">
        <f>IF(板块成分!B1419="","",板块成分!B1419)</f>
        <v>1868.HK</v>
      </c>
      <c r="X1417" s="270" t="str">
        <f>[1]!s_info_name(W1417)</f>
        <v>同方友友</v>
      </c>
      <c r="Y1417" s="335" t="str">
        <f>IF($Y$3="申万一级行业",[1]!s_info_industry_sw_2021(W1417,公司分析!D$5,1),IF($Y$3="申万二级行业",[1]!s_info_industry_sw_2021(W1417,公司分析!D$5,2),IF($Y$3="申万三级行业",[1]!s_info_industry_sw_2021(W1417,公司分析!D$5,3),IF($Y$3="wind一级行业",[1]!s_info_industry_gics(W1417,1),IF($Y$3="wind二级行业",[1]!s_info_industry_gics(W1417,2),IF($Y$3="wind三级行业",[1]!s_info_industry_gics(W1417,3),IF($Y$3="wind四级行业",[1]!s_info_industry_gics(W1417,4),IF($Y$3="证监会门类行业",[1]!s_info_industry_csrc12_n(W1417,公司分析!D$5,1),""))))))))</f>
        <v>家庭装饰品</v>
      </c>
      <c r="Z1417" s="298" t="str">
        <f>IF(Y1417=行业比较!$E$6,ROW(),"")</f>
        <v/>
      </c>
      <c r="AA1417" s="125"/>
      <c r="AB1417" s="125"/>
      <c r="AC1417" s="125"/>
      <c r="AD1417" s="125"/>
      <c r="AE1417" s="125"/>
      <c r="AF1417" s="125"/>
      <c r="AG1417" s="125"/>
      <c r="AH1417" s="125"/>
      <c r="AI1417" s="125"/>
      <c r="AJ1417" s="125"/>
      <c r="AK1417" s="125"/>
      <c r="AL1417" s="125"/>
      <c r="AM1417" s="125"/>
      <c r="AN1417" s="125"/>
      <c r="AO1417" s="125"/>
      <c r="AP1417" s="125"/>
    </row>
    <row r="1418" spans="2:42" x14ac:dyDescent="0.35">
      <c r="B1418" s="125"/>
      <c r="C1418" s="125"/>
      <c r="D1418" s="125"/>
      <c r="E1418" s="125"/>
      <c r="F1418" s="125"/>
      <c r="G1418" s="125"/>
      <c r="H1418" s="125"/>
      <c r="I1418" s="269"/>
      <c r="J1418" s="134"/>
      <c r="K1418" s="134"/>
      <c r="L1418" s="134"/>
      <c r="M1418" s="134"/>
      <c r="N1418" s="286"/>
      <c r="O1418" s="286"/>
      <c r="P1418" s="125"/>
      <c r="Q1418" s="125"/>
      <c r="R1418" s="125"/>
      <c r="S1418" s="125"/>
      <c r="T1418" s="125"/>
      <c r="U1418" s="297"/>
      <c r="V1418" s="253">
        <f t="shared" si="30"/>
        <v>0</v>
      </c>
      <c r="W1418" s="348" t="str">
        <f>IF(板块成分!B1420="","",板块成分!B1420)</f>
        <v>1869.HK</v>
      </c>
      <c r="X1418" s="270" t="str">
        <f>[1]!s_info_name(W1418)</f>
        <v>猫屎咖啡控股</v>
      </c>
      <c r="Y1418" s="335" t="str">
        <f>IF($Y$3="申万一级行业",[1]!s_info_industry_sw_2021(W1418,公司分析!D$5,1),IF($Y$3="申万二级行业",[1]!s_info_industry_sw_2021(W1418,公司分析!D$5,2),IF($Y$3="申万三级行业",[1]!s_info_industry_sw_2021(W1418,公司分析!D$5,3),IF($Y$3="wind一级行业",[1]!s_info_industry_gics(W1418,1),IF($Y$3="wind二级行业",[1]!s_info_industry_gics(W1418,2),IF($Y$3="wind三级行业",[1]!s_info_industry_gics(W1418,3),IF($Y$3="wind四级行业",[1]!s_info_industry_gics(W1418,4),IF($Y$3="证监会门类行业",[1]!s_info_industry_csrc12_n(W1418,公司分析!D$5,1),""))))))))</f>
        <v>餐馆</v>
      </c>
      <c r="Z1418" s="298" t="str">
        <f>IF(Y1418=行业比较!$E$6,ROW(),"")</f>
        <v/>
      </c>
      <c r="AA1418" s="125"/>
      <c r="AB1418" s="125"/>
      <c r="AC1418" s="125"/>
      <c r="AD1418" s="125"/>
      <c r="AE1418" s="125"/>
      <c r="AF1418" s="125"/>
      <c r="AG1418" s="125"/>
      <c r="AH1418" s="125"/>
      <c r="AI1418" s="125"/>
      <c r="AJ1418" s="125"/>
      <c r="AK1418" s="125"/>
      <c r="AL1418" s="125"/>
      <c r="AM1418" s="125"/>
      <c r="AN1418" s="125"/>
      <c r="AO1418" s="125"/>
      <c r="AP1418" s="125"/>
    </row>
    <row r="1419" spans="2:42" x14ac:dyDescent="0.35">
      <c r="B1419" s="125"/>
      <c r="C1419" s="125"/>
      <c r="D1419" s="125"/>
      <c r="E1419" s="125"/>
      <c r="F1419" s="125"/>
      <c r="G1419" s="125"/>
      <c r="H1419" s="125"/>
      <c r="I1419" s="269"/>
      <c r="J1419" s="134"/>
      <c r="K1419" s="134"/>
      <c r="L1419" s="134"/>
      <c r="M1419" s="134"/>
      <c r="N1419" s="286"/>
      <c r="O1419" s="286"/>
      <c r="P1419" s="125"/>
      <c r="Q1419" s="125"/>
      <c r="R1419" s="125"/>
      <c r="S1419" s="125"/>
      <c r="T1419" s="125"/>
      <c r="U1419" s="297"/>
      <c r="V1419" s="253">
        <f t="shared" si="30"/>
        <v>0</v>
      </c>
      <c r="W1419" s="348" t="str">
        <f>IF(板块成分!B1421="","",板块成分!B1421)</f>
        <v>1870.HK</v>
      </c>
      <c r="X1419" s="270" t="str">
        <f>[1]!s_info_name(W1419)</f>
        <v>益美国际控股</v>
      </c>
      <c r="Y1419" s="335" t="str">
        <f>IF($Y$3="申万一级行业",[1]!s_info_industry_sw_2021(W1419,公司分析!D$5,1),IF($Y$3="申万二级行业",[1]!s_info_industry_sw_2021(W1419,公司分析!D$5,2),IF($Y$3="申万三级行业",[1]!s_info_industry_sw_2021(W1419,公司分析!D$5,3),IF($Y$3="wind一级行业",[1]!s_info_industry_gics(W1419,1),IF($Y$3="wind二级行业",[1]!s_info_industry_gics(W1419,2),IF($Y$3="wind三级行业",[1]!s_info_industry_gics(W1419,3),IF($Y$3="wind四级行业",[1]!s_info_industry_gics(W1419,4),IF($Y$3="证监会门类行业",[1]!s_info_industry_csrc12_n(W1419,公司分析!D$5,1),""))))))))</f>
        <v>调查和咨询服务</v>
      </c>
      <c r="Z1419" s="298" t="str">
        <f>IF(Y1419=行业比较!$E$6,ROW(),"")</f>
        <v/>
      </c>
      <c r="AA1419" s="125"/>
      <c r="AB1419" s="125"/>
      <c r="AC1419" s="125"/>
      <c r="AD1419" s="125"/>
      <c r="AE1419" s="125"/>
      <c r="AF1419" s="125"/>
      <c r="AG1419" s="125"/>
      <c r="AH1419" s="125"/>
      <c r="AI1419" s="125"/>
      <c r="AJ1419" s="125"/>
      <c r="AK1419" s="125"/>
      <c r="AL1419" s="125"/>
      <c r="AM1419" s="125"/>
      <c r="AN1419" s="125"/>
      <c r="AO1419" s="125"/>
      <c r="AP1419" s="125"/>
    </row>
    <row r="1420" spans="2:42" x14ac:dyDescent="0.35">
      <c r="B1420" s="125"/>
      <c r="C1420" s="125"/>
      <c r="D1420" s="125"/>
      <c r="E1420" s="125"/>
      <c r="F1420" s="125"/>
      <c r="G1420" s="125"/>
      <c r="H1420" s="125"/>
      <c r="I1420" s="269"/>
      <c r="J1420" s="134"/>
      <c r="K1420" s="134"/>
      <c r="L1420" s="134"/>
      <c r="M1420" s="134"/>
      <c r="N1420" s="286"/>
      <c r="O1420" s="286"/>
      <c r="P1420" s="125"/>
      <c r="Q1420" s="125"/>
      <c r="R1420" s="125"/>
      <c r="S1420" s="125"/>
      <c r="T1420" s="125"/>
      <c r="U1420" s="297"/>
      <c r="V1420" s="253">
        <f t="shared" si="30"/>
        <v>0</v>
      </c>
      <c r="W1420" s="348" t="str">
        <f>IF(板块成分!B1422="","",板块成分!B1422)</f>
        <v>1871.HK</v>
      </c>
      <c r="X1420" s="270" t="str">
        <f>[1]!s_info_name(W1420)</f>
        <v>向中国际</v>
      </c>
      <c r="Y1420" s="335" t="str">
        <f>IF($Y$3="申万一级行业",[1]!s_info_industry_sw_2021(W1420,公司分析!D$5,1),IF($Y$3="申万二级行业",[1]!s_info_industry_sw_2021(W1420,公司分析!D$5,2),IF($Y$3="申万三级行业",[1]!s_info_industry_sw_2021(W1420,公司分析!D$5,3),IF($Y$3="wind一级行业",[1]!s_info_industry_gics(W1420,1),IF($Y$3="wind二级行业",[1]!s_info_industry_gics(W1420,2),IF($Y$3="wind三级行业",[1]!s_info_industry_gics(W1420,3),IF($Y$3="wind四级行业",[1]!s_info_industry_gics(W1420,4),IF($Y$3="证监会门类行业",[1]!s_info_industry_csrc12_n(W1420,公司分析!D$5,1),""))))))))</f>
        <v>教育服务</v>
      </c>
      <c r="Z1420" s="298" t="str">
        <f>IF(Y1420=行业比较!$E$6,ROW(),"")</f>
        <v/>
      </c>
      <c r="AA1420" s="125"/>
      <c r="AB1420" s="125"/>
      <c r="AC1420" s="125"/>
      <c r="AD1420" s="125"/>
      <c r="AE1420" s="125"/>
      <c r="AF1420" s="125"/>
      <c r="AG1420" s="125"/>
      <c r="AH1420" s="125"/>
      <c r="AI1420" s="125"/>
      <c r="AJ1420" s="125"/>
      <c r="AK1420" s="125"/>
      <c r="AL1420" s="125"/>
      <c r="AM1420" s="125"/>
      <c r="AN1420" s="125"/>
      <c r="AO1420" s="125"/>
      <c r="AP1420" s="125"/>
    </row>
    <row r="1421" spans="2:42" x14ac:dyDescent="0.35">
      <c r="B1421" s="125"/>
      <c r="C1421" s="125"/>
      <c r="D1421" s="125"/>
      <c r="E1421" s="125"/>
      <c r="F1421" s="125"/>
      <c r="G1421" s="125"/>
      <c r="H1421" s="125"/>
      <c r="I1421" s="269"/>
      <c r="J1421" s="134"/>
      <c r="K1421" s="134"/>
      <c r="L1421" s="134"/>
      <c r="M1421" s="134"/>
      <c r="N1421" s="286"/>
      <c r="O1421" s="286"/>
      <c r="P1421" s="125"/>
      <c r="Q1421" s="125"/>
      <c r="R1421" s="125"/>
      <c r="S1421" s="125"/>
      <c r="T1421" s="125"/>
      <c r="U1421" s="297"/>
      <c r="V1421" s="253">
        <f t="shared" si="30"/>
        <v>0</v>
      </c>
      <c r="W1421" s="348" t="str">
        <f>IF(板块成分!B1423="","",板块成分!B1423)</f>
        <v>1872.HK</v>
      </c>
      <c r="X1421" s="270" t="str">
        <f>[1]!s_info_name(W1421)</f>
        <v>冠轈控股</v>
      </c>
      <c r="Y1421" s="335" t="str">
        <f>IF($Y$3="申万一级行业",[1]!s_info_industry_sw_2021(W1421,公司分析!D$5,1),IF($Y$3="申万二级行业",[1]!s_info_industry_sw_2021(W1421,公司分析!D$5,2),IF($Y$3="申万三级行业",[1]!s_info_industry_sw_2021(W1421,公司分析!D$5,3),IF($Y$3="wind一级行业",[1]!s_info_industry_gics(W1421,1),IF($Y$3="wind二级行业",[1]!s_info_industry_gics(W1421,2),IF($Y$3="wind三级行业",[1]!s_info_industry_gics(W1421,3),IF($Y$3="wind四级行业",[1]!s_info_industry_gics(W1421,4),IF($Y$3="证监会门类行业",[1]!s_info_industry_csrc12_n(W1421,公司分析!D$5,1),""))))))))</f>
        <v>汽车零售</v>
      </c>
      <c r="Z1421" s="298" t="str">
        <f>IF(Y1421=行业比较!$E$6,ROW(),"")</f>
        <v/>
      </c>
      <c r="AA1421" s="125"/>
      <c r="AB1421" s="125"/>
      <c r="AC1421" s="125"/>
      <c r="AD1421" s="125"/>
      <c r="AE1421" s="125"/>
      <c r="AF1421" s="125"/>
      <c r="AG1421" s="125"/>
      <c r="AH1421" s="125"/>
      <c r="AI1421" s="125"/>
      <c r="AJ1421" s="125"/>
      <c r="AK1421" s="125"/>
      <c r="AL1421" s="125"/>
      <c r="AM1421" s="125"/>
      <c r="AN1421" s="125"/>
      <c r="AO1421" s="125"/>
      <c r="AP1421" s="125"/>
    </row>
    <row r="1422" spans="2:42" x14ac:dyDescent="0.35">
      <c r="B1422" s="125"/>
      <c r="C1422" s="125"/>
      <c r="D1422" s="125"/>
      <c r="E1422" s="125"/>
      <c r="F1422" s="125"/>
      <c r="G1422" s="125"/>
      <c r="H1422" s="125"/>
      <c r="I1422" s="269"/>
      <c r="J1422" s="134"/>
      <c r="K1422" s="134"/>
      <c r="L1422" s="134"/>
      <c r="M1422" s="134"/>
      <c r="N1422" s="286"/>
      <c r="O1422" s="286"/>
      <c r="P1422" s="125"/>
      <c r="Q1422" s="125"/>
      <c r="R1422" s="125"/>
      <c r="S1422" s="125"/>
      <c r="T1422" s="125"/>
      <c r="U1422" s="297"/>
      <c r="V1422" s="253">
        <f t="shared" si="30"/>
        <v>0</v>
      </c>
      <c r="W1422" s="348" t="str">
        <f>IF(板块成分!B1424="","",板块成分!B1424)</f>
        <v>1873.HK</v>
      </c>
      <c r="X1422" s="270" t="str">
        <f>[1]!s_info_name(W1422)</f>
        <v>维亚生物</v>
      </c>
      <c r="Y1422" s="335" t="str">
        <f>IF($Y$3="申万一级行业",[1]!s_info_industry_sw_2021(W1422,公司分析!D$5,1),IF($Y$3="申万二级行业",[1]!s_info_industry_sw_2021(W1422,公司分析!D$5,2),IF($Y$3="申万三级行业",[1]!s_info_industry_sw_2021(W1422,公司分析!D$5,3),IF($Y$3="wind一级行业",[1]!s_info_industry_gics(W1422,1),IF($Y$3="wind二级行业",[1]!s_info_industry_gics(W1422,2),IF($Y$3="wind三级行业",[1]!s_info_industry_gics(W1422,3),IF($Y$3="wind四级行业",[1]!s_info_industry_gics(W1422,4),IF($Y$3="证监会门类行业",[1]!s_info_industry_csrc12_n(W1422,公司分析!D$5,1),""))))))))</f>
        <v>西药</v>
      </c>
      <c r="Z1422" s="298" t="str">
        <f>IF(Y1422=行业比较!$E$6,ROW(),"")</f>
        <v/>
      </c>
      <c r="AA1422" s="125"/>
      <c r="AB1422" s="125"/>
      <c r="AC1422" s="125"/>
      <c r="AD1422" s="125"/>
      <c r="AE1422" s="125"/>
      <c r="AF1422" s="125"/>
      <c r="AG1422" s="125"/>
      <c r="AH1422" s="125"/>
      <c r="AI1422" s="125"/>
      <c r="AJ1422" s="125"/>
      <c r="AK1422" s="125"/>
      <c r="AL1422" s="125"/>
      <c r="AM1422" s="125"/>
      <c r="AN1422" s="125"/>
      <c r="AO1422" s="125"/>
      <c r="AP1422" s="125"/>
    </row>
    <row r="1423" spans="2:42" x14ac:dyDescent="0.35">
      <c r="B1423" s="125"/>
      <c r="C1423" s="125"/>
      <c r="D1423" s="125"/>
      <c r="E1423" s="125"/>
      <c r="F1423" s="125"/>
      <c r="G1423" s="125"/>
      <c r="H1423" s="125"/>
      <c r="I1423" s="269"/>
      <c r="J1423" s="134"/>
      <c r="K1423" s="134"/>
      <c r="L1423" s="134"/>
      <c r="M1423" s="134"/>
      <c r="N1423" s="286"/>
      <c r="O1423" s="286"/>
      <c r="P1423" s="125"/>
      <c r="Q1423" s="125"/>
      <c r="R1423" s="125"/>
      <c r="S1423" s="125"/>
      <c r="T1423" s="125"/>
      <c r="U1423" s="297"/>
      <c r="V1423" s="253">
        <f t="shared" si="30"/>
        <v>0</v>
      </c>
      <c r="W1423" s="348" t="str">
        <f>IF(板块成分!B1425="","",板块成分!B1425)</f>
        <v>1875.HK</v>
      </c>
      <c r="X1423" s="270" t="str">
        <f>[1]!s_info_name(W1423)</f>
        <v>东曜药业-B</v>
      </c>
      <c r="Y1423" s="335" t="str">
        <f>IF($Y$3="申万一级行业",[1]!s_info_industry_sw_2021(W1423,公司分析!D$5,1),IF($Y$3="申万二级行业",[1]!s_info_industry_sw_2021(W1423,公司分析!D$5,2),IF($Y$3="申万三级行业",[1]!s_info_industry_sw_2021(W1423,公司分析!D$5,3),IF($Y$3="wind一级行业",[1]!s_info_industry_gics(W1423,1),IF($Y$3="wind二级行业",[1]!s_info_industry_gics(W1423,2),IF($Y$3="wind三级行业",[1]!s_info_industry_gics(W1423,3),IF($Y$3="wind四级行业",[1]!s_info_industry_gics(W1423,4),IF($Y$3="证监会门类行业",[1]!s_info_industry_csrc12_n(W1423,公司分析!D$5,1),""))))))))</f>
        <v>西药</v>
      </c>
      <c r="Z1423" s="298" t="str">
        <f>IF(Y1423=行业比较!$E$6,ROW(),"")</f>
        <v/>
      </c>
      <c r="AA1423" s="125"/>
      <c r="AB1423" s="125"/>
      <c r="AC1423" s="125"/>
      <c r="AD1423" s="125"/>
      <c r="AE1423" s="125"/>
      <c r="AF1423" s="125"/>
      <c r="AG1423" s="125"/>
      <c r="AH1423" s="125"/>
      <c r="AI1423" s="125"/>
      <c r="AJ1423" s="125"/>
      <c r="AK1423" s="125"/>
      <c r="AL1423" s="125"/>
      <c r="AM1423" s="125"/>
      <c r="AN1423" s="125"/>
      <c r="AO1423" s="125"/>
      <c r="AP1423" s="125"/>
    </row>
    <row r="1424" spans="2:42" x14ac:dyDescent="0.35">
      <c r="B1424" s="125"/>
      <c r="C1424" s="125"/>
      <c r="D1424" s="125"/>
      <c r="E1424" s="125"/>
      <c r="F1424" s="125"/>
      <c r="G1424" s="125"/>
      <c r="H1424" s="125"/>
      <c r="I1424" s="269"/>
      <c r="J1424" s="134"/>
      <c r="K1424" s="134"/>
      <c r="L1424" s="134"/>
      <c r="M1424" s="134"/>
      <c r="N1424" s="286"/>
      <c r="O1424" s="286"/>
      <c r="P1424" s="125"/>
      <c r="Q1424" s="125"/>
      <c r="R1424" s="125"/>
      <c r="S1424" s="125"/>
      <c r="T1424" s="125"/>
      <c r="U1424" s="297"/>
      <c r="V1424" s="253">
        <f t="shared" si="30"/>
        <v>0</v>
      </c>
      <c r="W1424" s="348" t="str">
        <f>IF(板块成分!B1426="","",板块成分!B1426)</f>
        <v>1876.HK</v>
      </c>
      <c r="X1424" s="270" t="str">
        <f>[1]!s_info_name(W1424)</f>
        <v>百威亚太</v>
      </c>
      <c r="Y1424" s="335" t="str">
        <f>IF($Y$3="申万一级行业",[1]!s_info_industry_sw_2021(W1424,公司分析!D$5,1),IF($Y$3="申万二级行业",[1]!s_info_industry_sw_2021(W1424,公司分析!D$5,2),IF($Y$3="申万三级行业",[1]!s_info_industry_sw_2021(W1424,公司分析!D$5,3),IF($Y$3="wind一级行业",[1]!s_info_industry_gics(W1424,1),IF($Y$3="wind二级行业",[1]!s_info_industry_gics(W1424,2),IF($Y$3="wind三级行业",[1]!s_info_industry_gics(W1424,3),IF($Y$3="wind四级行业",[1]!s_info_industry_gics(W1424,4),IF($Y$3="证监会门类行业",[1]!s_info_industry_csrc12_n(W1424,公司分析!D$5,1),""))))))))</f>
        <v>啤酒</v>
      </c>
      <c r="Z1424" s="298" t="str">
        <f>IF(Y1424=行业比较!$E$6,ROW(),"")</f>
        <v/>
      </c>
      <c r="AA1424" s="125"/>
      <c r="AB1424" s="125"/>
      <c r="AC1424" s="125"/>
      <c r="AD1424" s="125"/>
      <c r="AE1424" s="125"/>
      <c r="AF1424" s="125"/>
      <c r="AG1424" s="125"/>
      <c r="AH1424" s="125"/>
      <c r="AI1424" s="125"/>
      <c r="AJ1424" s="125"/>
      <c r="AK1424" s="125"/>
      <c r="AL1424" s="125"/>
      <c r="AM1424" s="125"/>
      <c r="AN1424" s="125"/>
      <c r="AO1424" s="125"/>
      <c r="AP1424" s="125"/>
    </row>
    <row r="1425" spans="2:42" x14ac:dyDescent="0.35">
      <c r="B1425" s="125"/>
      <c r="C1425" s="125"/>
      <c r="D1425" s="125"/>
      <c r="E1425" s="125"/>
      <c r="F1425" s="125"/>
      <c r="G1425" s="125"/>
      <c r="H1425" s="125"/>
      <c r="I1425" s="269"/>
      <c r="J1425" s="134"/>
      <c r="K1425" s="134"/>
      <c r="L1425" s="134"/>
      <c r="M1425" s="134"/>
      <c r="N1425" s="286"/>
      <c r="O1425" s="286"/>
      <c r="P1425" s="125"/>
      <c r="Q1425" s="125"/>
      <c r="R1425" s="125"/>
      <c r="S1425" s="125"/>
      <c r="T1425" s="125"/>
      <c r="U1425" s="297"/>
      <c r="V1425" s="253">
        <f t="shared" si="30"/>
        <v>0</v>
      </c>
      <c r="W1425" s="348" t="str">
        <f>IF(板块成分!B1427="","",板块成分!B1427)</f>
        <v>1877.HK</v>
      </c>
      <c r="X1425" s="270" t="str">
        <f>[1]!s_info_name(W1425)</f>
        <v>君实生物</v>
      </c>
      <c r="Y1425" s="335" t="str">
        <f>IF($Y$3="申万一级行业",[1]!s_info_industry_sw_2021(W1425,公司分析!D$5,1),IF($Y$3="申万二级行业",[1]!s_info_industry_sw_2021(W1425,公司分析!D$5,2),IF($Y$3="申万三级行业",[1]!s_info_industry_sw_2021(W1425,公司分析!D$5,3),IF($Y$3="wind一级行业",[1]!s_info_industry_gics(W1425,1),IF($Y$3="wind二级行业",[1]!s_info_industry_gics(W1425,2),IF($Y$3="wind三级行业",[1]!s_info_industry_gics(W1425,3),IF($Y$3="wind四级行业",[1]!s_info_industry_gics(W1425,4),IF($Y$3="证监会门类行业",[1]!s_info_industry_csrc12_n(W1425,公司分析!D$5,1),""))))))))</f>
        <v>西药</v>
      </c>
      <c r="Z1425" s="298" t="str">
        <f>IF(Y1425=行业比较!$E$6,ROW(),"")</f>
        <v/>
      </c>
      <c r="AA1425" s="125"/>
      <c r="AB1425" s="125"/>
      <c r="AC1425" s="125"/>
      <c r="AD1425" s="125"/>
      <c r="AE1425" s="125"/>
      <c r="AF1425" s="125"/>
      <c r="AG1425" s="125"/>
      <c r="AH1425" s="125"/>
      <c r="AI1425" s="125"/>
      <c r="AJ1425" s="125"/>
      <c r="AK1425" s="125"/>
      <c r="AL1425" s="125"/>
      <c r="AM1425" s="125"/>
      <c r="AN1425" s="125"/>
      <c r="AO1425" s="125"/>
      <c r="AP1425" s="125"/>
    </row>
    <row r="1426" spans="2:42" x14ac:dyDescent="0.35">
      <c r="B1426" s="125"/>
      <c r="C1426" s="125"/>
      <c r="D1426" s="125"/>
      <c r="E1426" s="125"/>
      <c r="F1426" s="125"/>
      <c r="G1426" s="125"/>
      <c r="H1426" s="125"/>
      <c r="I1426" s="269"/>
      <c r="J1426" s="134"/>
      <c r="K1426" s="134"/>
      <c r="L1426" s="134"/>
      <c r="M1426" s="134"/>
      <c r="N1426" s="286"/>
      <c r="O1426" s="286"/>
      <c r="P1426" s="125"/>
      <c r="Q1426" s="125"/>
      <c r="R1426" s="125"/>
      <c r="S1426" s="125"/>
      <c r="T1426" s="125"/>
      <c r="U1426" s="297"/>
      <c r="V1426" s="253">
        <f t="shared" si="30"/>
        <v>0</v>
      </c>
      <c r="W1426" s="348" t="str">
        <f>IF(板块成分!B1428="","",板块成分!B1428)</f>
        <v>1878.HK</v>
      </c>
      <c r="X1426" s="270" t="str">
        <f>[1]!s_info_name(W1426)</f>
        <v>南戈壁</v>
      </c>
      <c r="Y1426" s="335" t="str">
        <f>IF($Y$3="申万一级行业",[1]!s_info_industry_sw_2021(W1426,公司分析!D$5,1),IF($Y$3="申万二级行业",[1]!s_info_industry_sw_2021(W1426,公司分析!D$5,2),IF($Y$3="申万三级行业",[1]!s_info_industry_sw_2021(W1426,公司分析!D$5,3),IF($Y$3="wind一级行业",[1]!s_info_industry_gics(W1426,1),IF($Y$3="wind二级行业",[1]!s_info_industry_gics(W1426,2),IF($Y$3="wind三级行业",[1]!s_info_industry_gics(W1426,3),IF($Y$3="wind四级行业",[1]!s_info_industry_gics(W1426,4),IF($Y$3="证监会门类行业",[1]!s_info_industry_csrc12_n(W1426,公司分析!D$5,1),""))))))))</f>
        <v>煤炭与消费用燃料</v>
      </c>
      <c r="Z1426" s="298" t="str">
        <f>IF(Y1426=行业比较!$E$6,ROW(),"")</f>
        <v/>
      </c>
      <c r="AA1426" s="125"/>
      <c r="AB1426" s="125"/>
      <c r="AC1426" s="125"/>
      <c r="AD1426" s="125"/>
      <c r="AE1426" s="125"/>
      <c r="AF1426" s="125"/>
      <c r="AG1426" s="125"/>
      <c r="AH1426" s="125"/>
      <c r="AI1426" s="125"/>
      <c r="AJ1426" s="125"/>
      <c r="AK1426" s="125"/>
      <c r="AL1426" s="125"/>
      <c r="AM1426" s="125"/>
      <c r="AN1426" s="125"/>
      <c r="AO1426" s="125"/>
      <c r="AP1426" s="125"/>
    </row>
    <row r="1427" spans="2:42" x14ac:dyDescent="0.35">
      <c r="B1427" s="125"/>
      <c r="C1427" s="125"/>
      <c r="D1427" s="125"/>
      <c r="E1427" s="125"/>
      <c r="F1427" s="125"/>
      <c r="G1427" s="125"/>
      <c r="H1427" s="125"/>
      <c r="I1427" s="269"/>
      <c r="J1427" s="134"/>
      <c r="K1427" s="134"/>
      <c r="L1427" s="134"/>
      <c r="M1427" s="134"/>
      <c r="N1427" s="286"/>
      <c r="O1427" s="286"/>
      <c r="P1427" s="125"/>
      <c r="Q1427" s="125"/>
      <c r="R1427" s="125"/>
      <c r="S1427" s="125"/>
      <c r="T1427" s="125"/>
      <c r="U1427" s="297"/>
      <c r="V1427" s="253">
        <f t="shared" si="30"/>
        <v>0</v>
      </c>
      <c r="W1427" s="348" t="str">
        <f>IF(板块成分!B1429="","",板块成分!B1429)</f>
        <v>1880.HK</v>
      </c>
      <c r="X1427" s="270" t="str">
        <f>[1]!s_info_name(W1427)</f>
        <v>中国中免</v>
      </c>
      <c r="Y1427" s="335" t="str">
        <f>IF($Y$3="申万一级行业",[1]!s_info_industry_sw_2021(W1427,公司分析!D$5,1),IF($Y$3="申万二级行业",[1]!s_info_industry_sw_2021(W1427,公司分析!D$5,2),IF($Y$3="申万三级行业",[1]!s_info_industry_sw_2021(W1427,公司分析!D$5,3),IF($Y$3="wind一级行业",[1]!s_info_industry_gics(W1427,1),IF($Y$3="wind二级行业",[1]!s_info_industry_gics(W1427,2),IF($Y$3="wind三级行业",[1]!s_info_industry_gics(W1427,3),IF($Y$3="wind四级行业",[1]!s_info_industry_gics(W1427,4),IF($Y$3="证监会门类行业",[1]!s_info_industry_csrc12_n(W1427,公司分析!D$5,1),""))))))))</f>
        <v>酒店、度假村与豪华游轮</v>
      </c>
      <c r="Z1427" s="298" t="str">
        <f>IF(Y1427=行业比较!$E$6,ROW(),"")</f>
        <v/>
      </c>
      <c r="AA1427" s="125"/>
      <c r="AB1427" s="125"/>
      <c r="AC1427" s="125"/>
      <c r="AD1427" s="125"/>
      <c r="AE1427" s="125"/>
      <c r="AF1427" s="125"/>
      <c r="AG1427" s="125"/>
      <c r="AH1427" s="125"/>
      <c r="AI1427" s="125"/>
      <c r="AJ1427" s="125"/>
      <c r="AK1427" s="125"/>
      <c r="AL1427" s="125"/>
      <c r="AM1427" s="125"/>
      <c r="AN1427" s="125"/>
      <c r="AO1427" s="125"/>
      <c r="AP1427" s="125"/>
    </row>
    <row r="1428" spans="2:42" x14ac:dyDescent="0.35">
      <c r="B1428" s="125"/>
      <c r="C1428" s="125"/>
      <c r="D1428" s="125"/>
      <c r="E1428" s="125"/>
      <c r="F1428" s="125"/>
      <c r="G1428" s="125"/>
      <c r="H1428" s="125"/>
      <c r="I1428" s="269"/>
      <c r="J1428" s="134"/>
      <c r="K1428" s="134"/>
      <c r="L1428" s="134"/>
      <c r="M1428" s="134"/>
      <c r="N1428" s="286"/>
      <c r="O1428" s="286"/>
      <c r="P1428" s="125"/>
      <c r="Q1428" s="125"/>
      <c r="R1428" s="125"/>
      <c r="S1428" s="125"/>
      <c r="T1428" s="125"/>
      <c r="U1428" s="297"/>
      <c r="V1428" s="253">
        <f t="shared" si="30"/>
        <v>0</v>
      </c>
      <c r="W1428" s="348" t="str">
        <f>IF(板块成分!B1430="","",板块成分!B1430)</f>
        <v>1881.HK</v>
      </c>
      <c r="X1428" s="270" t="str">
        <f>[1]!s_info_name(W1428)</f>
        <v>富豪产业信托</v>
      </c>
      <c r="Y1428" s="335" t="str">
        <f>IF($Y$3="申万一级行业",[1]!s_info_industry_sw_2021(W1428,公司分析!D$5,1),IF($Y$3="申万二级行业",[1]!s_info_industry_sw_2021(W1428,公司分析!D$5,2),IF($Y$3="申万三级行业",[1]!s_info_industry_sw_2021(W1428,公司分析!D$5,3),IF($Y$3="wind一级行业",[1]!s_info_industry_gics(W1428,1),IF($Y$3="wind二级行业",[1]!s_info_industry_gics(W1428,2),IF($Y$3="wind三级行业",[1]!s_info_industry_gics(W1428,3),IF($Y$3="wind四级行业",[1]!s_info_industry_gics(W1428,4),IF($Y$3="证监会门类行业",[1]!s_info_industry_csrc12_n(W1428,公司分析!D$5,1),""))))))))</f>
        <v>酒店及娱乐地产投资信托</v>
      </c>
      <c r="Z1428" s="298" t="str">
        <f>IF(Y1428=行业比较!$E$6,ROW(),"")</f>
        <v/>
      </c>
      <c r="AA1428" s="125"/>
      <c r="AB1428" s="125"/>
      <c r="AC1428" s="125"/>
      <c r="AD1428" s="125"/>
      <c r="AE1428" s="125"/>
      <c r="AF1428" s="125"/>
      <c r="AG1428" s="125"/>
      <c r="AH1428" s="125"/>
      <c r="AI1428" s="125"/>
      <c r="AJ1428" s="125"/>
      <c r="AK1428" s="125"/>
      <c r="AL1428" s="125"/>
      <c r="AM1428" s="125"/>
      <c r="AN1428" s="125"/>
      <c r="AO1428" s="125"/>
      <c r="AP1428" s="125"/>
    </row>
    <row r="1429" spans="2:42" x14ac:dyDescent="0.35">
      <c r="B1429" s="125"/>
      <c r="C1429" s="125"/>
      <c r="D1429" s="125"/>
      <c r="E1429" s="125"/>
      <c r="F1429" s="125"/>
      <c r="G1429" s="125"/>
      <c r="H1429" s="125"/>
      <c r="I1429" s="269"/>
      <c r="J1429" s="134"/>
      <c r="K1429" s="134"/>
      <c r="L1429" s="134"/>
      <c r="M1429" s="134"/>
      <c r="N1429" s="286"/>
      <c r="O1429" s="286"/>
      <c r="P1429" s="125"/>
      <c r="Q1429" s="125"/>
      <c r="R1429" s="125"/>
      <c r="S1429" s="125"/>
      <c r="T1429" s="125"/>
      <c r="U1429" s="297"/>
      <c r="V1429" s="253">
        <f t="shared" si="30"/>
        <v>0</v>
      </c>
      <c r="W1429" s="348" t="str">
        <f>IF(板块成分!B1431="","",板块成分!B1431)</f>
        <v>1882.HK</v>
      </c>
      <c r="X1429" s="270" t="str">
        <f>[1]!s_info_name(W1429)</f>
        <v>海天国际</v>
      </c>
      <c r="Y1429" s="335" t="str">
        <f>IF($Y$3="申万一级行业",[1]!s_info_industry_sw_2021(W1429,公司分析!D$5,1),IF($Y$3="申万二级行业",[1]!s_info_industry_sw_2021(W1429,公司分析!D$5,2),IF($Y$3="申万三级行业",[1]!s_info_industry_sw_2021(W1429,公司分析!D$5,3),IF($Y$3="wind一级行业",[1]!s_info_industry_gics(W1429,1),IF($Y$3="wind二级行业",[1]!s_info_industry_gics(W1429,2),IF($Y$3="wind三级行业",[1]!s_info_industry_gics(W1429,3),IF($Y$3="wind四级行业",[1]!s_info_industry_gics(W1429,4),IF($Y$3="证监会门类行业",[1]!s_info_industry_csrc12_n(W1429,公司分析!D$5,1),""))))))))</f>
        <v>工业机械</v>
      </c>
      <c r="Z1429" s="298" t="str">
        <f>IF(Y1429=行业比较!$E$6,ROW(),"")</f>
        <v/>
      </c>
      <c r="AA1429" s="125"/>
      <c r="AB1429" s="125"/>
      <c r="AC1429" s="125"/>
      <c r="AD1429" s="125"/>
      <c r="AE1429" s="125"/>
      <c r="AF1429" s="125"/>
      <c r="AG1429" s="125"/>
      <c r="AH1429" s="125"/>
      <c r="AI1429" s="125"/>
      <c r="AJ1429" s="125"/>
      <c r="AK1429" s="125"/>
      <c r="AL1429" s="125"/>
      <c r="AM1429" s="125"/>
      <c r="AN1429" s="125"/>
      <c r="AO1429" s="125"/>
      <c r="AP1429" s="125"/>
    </row>
    <row r="1430" spans="2:42" x14ac:dyDescent="0.35">
      <c r="B1430" s="125"/>
      <c r="C1430" s="125"/>
      <c r="D1430" s="125"/>
      <c r="E1430" s="125"/>
      <c r="F1430" s="125"/>
      <c r="G1430" s="125"/>
      <c r="H1430" s="125"/>
      <c r="I1430" s="269"/>
      <c r="J1430" s="134"/>
      <c r="K1430" s="134"/>
      <c r="L1430" s="134"/>
      <c r="M1430" s="134"/>
      <c r="N1430" s="286"/>
      <c r="O1430" s="286"/>
      <c r="P1430" s="125"/>
      <c r="Q1430" s="125"/>
      <c r="R1430" s="125"/>
      <c r="S1430" s="125"/>
      <c r="T1430" s="125"/>
      <c r="U1430" s="297"/>
      <c r="V1430" s="253">
        <f t="shared" si="30"/>
        <v>0</v>
      </c>
      <c r="W1430" s="348" t="str">
        <f>IF(板块成分!B1432="","",板块成分!B1432)</f>
        <v>1883.HK</v>
      </c>
      <c r="X1430" s="270" t="str">
        <f>[1]!s_info_name(W1430)</f>
        <v>中信国际电讯</v>
      </c>
      <c r="Y1430" s="335" t="str">
        <f>IF($Y$3="申万一级行业",[1]!s_info_industry_sw_2021(W1430,公司分析!D$5,1),IF($Y$3="申万二级行业",[1]!s_info_industry_sw_2021(W1430,公司分析!D$5,2),IF($Y$3="申万三级行业",[1]!s_info_industry_sw_2021(W1430,公司分析!D$5,3),IF($Y$3="wind一级行业",[1]!s_info_industry_gics(W1430,1),IF($Y$3="wind二级行业",[1]!s_info_industry_gics(W1430,2),IF($Y$3="wind三级行业",[1]!s_info_industry_gics(W1430,3),IF($Y$3="wind四级行业",[1]!s_info_industry_gics(W1430,4),IF($Y$3="证监会门类行业",[1]!s_info_industry_csrc12_n(W1430,公司分析!D$5,1),""))))))))</f>
        <v>非传统电信运营商</v>
      </c>
      <c r="Z1430" s="298" t="str">
        <f>IF(Y1430=行业比较!$E$6,ROW(),"")</f>
        <v/>
      </c>
      <c r="AA1430" s="125"/>
      <c r="AB1430" s="125"/>
      <c r="AC1430" s="125"/>
      <c r="AD1430" s="125"/>
      <c r="AE1430" s="125"/>
      <c r="AF1430" s="125"/>
      <c r="AG1430" s="125"/>
      <c r="AH1430" s="125"/>
      <c r="AI1430" s="125"/>
      <c r="AJ1430" s="125"/>
      <c r="AK1430" s="125"/>
      <c r="AL1430" s="125"/>
      <c r="AM1430" s="125"/>
      <c r="AN1430" s="125"/>
      <c r="AO1430" s="125"/>
      <c r="AP1430" s="125"/>
    </row>
    <row r="1431" spans="2:42" x14ac:dyDescent="0.35">
      <c r="B1431" s="125"/>
      <c r="C1431" s="125"/>
      <c r="D1431" s="125"/>
      <c r="E1431" s="125"/>
      <c r="F1431" s="125"/>
      <c r="G1431" s="125"/>
      <c r="H1431" s="125"/>
      <c r="I1431" s="269"/>
      <c r="J1431" s="134"/>
      <c r="K1431" s="134"/>
      <c r="L1431" s="134"/>
      <c r="M1431" s="134"/>
      <c r="N1431" s="286"/>
      <c r="O1431" s="286"/>
      <c r="P1431" s="125"/>
      <c r="Q1431" s="125"/>
      <c r="R1431" s="125"/>
      <c r="S1431" s="125"/>
      <c r="T1431" s="125"/>
      <c r="U1431" s="297"/>
      <c r="V1431" s="253">
        <f t="shared" si="30"/>
        <v>0</v>
      </c>
      <c r="W1431" s="348" t="str">
        <f>IF(板块成分!B1433="","",板块成分!B1433)</f>
        <v>1884.HK</v>
      </c>
      <c r="X1431" s="270" t="str">
        <f>[1]!s_info_name(W1431)</f>
        <v>EPRINT集团</v>
      </c>
      <c r="Y1431" s="335" t="str">
        <f>IF($Y$3="申万一级行业",[1]!s_info_industry_sw_2021(W1431,公司分析!D$5,1),IF($Y$3="申万二级行业",[1]!s_info_industry_sw_2021(W1431,公司分析!D$5,2),IF($Y$3="申万三级行业",[1]!s_info_industry_sw_2021(W1431,公司分析!D$5,3),IF($Y$3="wind一级行业",[1]!s_info_industry_gics(W1431,1),IF($Y$3="wind二级行业",[1]!s_info_industry_gics(W1431,2),IF($Y$3="wind三级行业",[1]!s_info_industry_gics(W1431,3),IF($Y$3="wind四级行业",[1]!s_info_industry_gics(W1431,4),IF($Y$3="证监会门类行业",[1]!s_info_industry_csrc12_n(W1431,公司分析!D$5,1),""))))))))</f>
        <v>商业印刷</v>
      </c>
      <c r="Z1431" s="298" t="str">
        <f>IF(Y1431=行业比较!$E$6,ROW(),"")</f>
        <v/>
      </c>
      <c r="AA1431" s="125"/>
      <c r="AB1431" s="125"/>
      <c r="AC1431" s="125"/>
      <c r="AD1431" s="125"/>
      <c r="AE1431" s="125"/>
      <c r="AF1431" s="125"/>
      <c r="AG1431" s="125"/>
      <c r="AH1431" s="125"/>
      <c r="AI1431" s="125"/>
      <c r="AJ1431" s="125"/>
      <c r="AK1431" s="125"/>
      <c r="AL1431" s="125"/>
      <c r="AM1431" s="125"/>
      <c r="AN1431" s="125"/>
      <c r="AO1431" s="125"/>
      <c r="AP1431" s="125"/>
    </row>
    <row r="1432" spans="2:42" x14ac:dyDescent="0.35">
      <c r="B1432" s="125"/>
      <c r="C1432" s="125"/>
      <c r="D1432" s="125"/>
      <c r="E1432" s="125"/>
      <c r="F1432" s="125"/>
      <c r="G1432" s="125"/>
      <c r="H1432" s="125"/>
      <c r="I1432" s="269"/>
      <c r="J1432" s="134"/>
      <c r="K1432" s="134"/>
      <c r="L1432" s="134"/>
      <c r="M1432" s="134"/>
      <c r="N1432" s="286"/>
      <c r="O1432" s="286"/>
      <c r="P1432" s="125"/>
      <c r="Q1432" s="125"/>
      <c r="R1432" s="125"/>
      <c r="S1432" s="125"/>
      <c r="T1432" s="125"/>
      <c r="U1432" s="297"/>
      <c r="V1432" s="253">
        <f t="shared" si="30"/>
        <v>0</v>
      </c>
      <c r="W1432" s="348" t="str">
        <f>IF(板块成分!B1434="","",板块成分!B1434)</f>
        <v>1888.HK</v>
      </c>
      <c r="X1432" s="270" t="str">
        <f>[1]!s_info_name(W1432)</f>
        <v>建滔积层板</v>
      </c>
      <c r="Y1432" s="335" t="str">
        <f>IF($Y$3="申万一级行业",[1]!s_info_industry_sw_2021(W1432,公司分析!D$5,1),IF($Y$3="申万二级行业",[1]!s_info_industry_sw_2021(W1432,公司分析!D$5,2),IF($Y$3="申万三级行业",[1]!s_info_industry_sw_2021(W1432,公司分析!D$5,3),IF($Y$3="wind一级行业",[1]!s_info_industry_gics(W1432,1),IF($Y$3="wind二级行业",[1]!s_info_industry_gics(W1432,2),IF($Y$3="wind三级行业",[1]!s_info_industry_gics(W1432,3),IF($Y$3="wind四级行业",[1]!s_info_industry_gics(W1432,4),IF($Y$3="证监会门类行业",[1]!s_info_industry_csrc12_n(W1432,公司分析!D$5,1),""))))))))</f>
        <v>电子元件</v>
      </c>
      <c r="Z1432" s="298" t="str">
        <f>IF(Y1432=行业比较!$E$6,ROW(),"")</f>
        <v/>
      </c>
      <c r="AA1432" s="125"/>
      <c r="AB1432" s="125"/>
      <c r="AC1432" s="125"/>
      <c r="AD1432" s="125"/>
      <c r="AE1432" s="125"/>
      <c r="AF1432" s="125"/>
      <c r="AG1432" s="125"/>
      <c r="AH1432" s="125"/>
      <c r="AI1432" s="125"/>
      <c r="AJ1432" s="125"/>
      <c r="AK1432" s="125"/>
      <c r="AL1432" s="125"/>
      <c r="AM1432" s="125"/>
      <c r="AN1432" s="125"/>
      <c r="AO1432" s="125"/>
      <c r="AP1432" s="125"/>
    </row>
    <row r="1433" spans="2:42" x14ac:dyDescent="0.35">
      <c r="B1433" s="125"/>
      <c r="C1433" s="125"/>
      <c r="D1433" s="125"/>
      <c r="E1433" s="125"/>
      <c r="F1433" s="125"/>
      <c r="G1433" s="125"/>
      <c r="H1433" s="125"/>
      <c r="I1433" s="269"/>
      <c r="J1433" s="134"/>
      <c r="K1433" s="134"/>
      <c r="L1433" s="134"/>
      <c r="M1433" s="134"/>
      <c r="N1433" s="286"/>
      <c r="O1433" s="286"/>
      <c r="P1433" s="125"/>
      <c r="Q1433" s="125"/>
      <c r="R1433" s="125"/>
      <c r="S1433" s="125"/>
      <c r="T1433" s="125"/>
      <c r="U1433" s="297"/>
      <c r="V1433" s="253">
        <f t="shared" si="30"/>
        <v>0</v>
      </c>
      <c r="W1433" s="348" t="str">
        <f>IF(板块成分!B1435="","",板块成分!B1435)</f>
        <v>1889.HK</v>
      </c>
      <c r="X1433" s="270" t="str">
        <f>[1]!s_info_name(W1433)</f>
        <v>三爱健康集团</v>
      </c>
      <c r="Y1433" s="335" t="str">
        <f>IF($Y$3="申万一级行业",[1]!s_info_industry_sw_2021(W1433,公司分析!D$5,1),IF($Y$3="申万二级行业",[1]!s_info_industry_sw_2021(W1433,公司分析!D$5,2),IF($Y$3="申万三级行业",[1]!s_info_industry_sw_2021(W1433,公司分析!D$5,3),IF($Y$3="wind一级行业",[1]!s_info_industry_gics(W1433,1),IF($Y$3="wind二级行业",[1]!s_info_industry_gics(W1433,2),IF($Y$3="wind三级行业",[1]!s_info_industry_gics(W1433,3),IF($Y$3="wind四级行业",[1]!s_info_industry_gics(W1433,4),IF($Y$3="证监会门类行业",[1]!s_info_industry_csrc12_n(W1433,公司分析!D$5,1),""))))))))</f>
        <v>西药</v>
      </c>
      <c r="Z1433" s="298" t="str">
        <f>IF(Y1433=行业比较!$E$6,ROW(),"")</f>
        <v/>
      </c>
      <c r="AA1433" s="125"/>
      <c r="AB1433" s="125"/>
      <c r="AC1433" s="125"/>
      <c r="AD1433" s="125"/>
      <c r="AE1433" s="125"/>
      <c r="AF1433" s="125"/>
      <c r="AG1433" s="125"/>
      <c r="AH1433" s="125"/>
      <c r="AI1433" s="125"/>
      <c r="AJ1433" s="125"/>
      <c r="AK1433" s="125"/>
      <c r="AL1433" s="125"/>
      <c r="AM1433" s="125"/>
      <c r="AN1433" s="125"/>
      <c r="AO1433" s="125"/>
      <c r="AP1433" s="125"/>
    </row>
    <row r="1434" spans="2:42" x14ac:dyDescent="0.35">
      <c r="B1434" s="125"/>
      <c r="C1434" s="125"/>
      <c r="D1434" s="125"/>
      <c r="E1434" s="125"/>
      <c r="F1434" s="125"/>
      <c r="G1434" s="125"/>
      <c r="H1434" s="125"/>
      <c r="I1434" s="269"/>
      <c r="J1434" s="134"/>
      <c r="K1434" s="134"/>
      <c r="L1434" s="134"/>
      <c r="M1434" s="134"/>
      <c r="N1434" s="286"/>
      <c r="O1434" s="286"/>
      <c r="P1434" s="125"/>
      <c r="Q1434" s="125"/>
      <c r="R1434" s="125"/>
      <c r="S1434" s="125"/>
      <c r="T1434" s="125"/>
      <c r="U1434" s="297"/>
      <c r="V1434" s="253">
        <f t="shared" si="30"/>
        <v>0</v>
      </c>
      <c r="W1434" s="348" t="str">
        <f>IF(板块成分!B1436="","",板块成分!B1436)</f>
        <v>1890.HK</v>
      </c>
      <c r="X1434" s="270" t="str">
        <f>[1]!s_info_name(W1434)</f>
        <v>中国科培</v>
      </c>
      <c r="Y1434" s="335" t="str">
        <f>IF($Y$3="申万一级行业",[1]!s_info_industry_sw_2021(W1434,公司分析!D$5,1),IF($Y$3="申万二级行业",[1]!s_info_industry_sw_2021(W1434,公司分析!D$5,2),IF($Y$3="申万三级行业",[1]!s_info_industry_sw_2021(W1434,公司分析!D$5,3),IF($Y$3="wind一级行业",[1]!s_info_industry_gics(W1434,1),IF($Y$3="wind二级行业",[1]!s_info_industry_gics(W1434,2),IF($Y$3="wind三级行业",[1]!s_info_industry_gics(W1434,3),IF($Y$3="wind四级行业",[1]!s_info_industry_gics(W1434,4),IF($Y$3="证监会门类行业",[1]!s_info_industry_csrc12_n(W1434,公司分析!D$5,1),""))))))))</f>
        <v>教育服务</v>
      </c>
      <c r="Z1434" s="298" t="str">
        <f>IF(Y1434=行业比较!$E$6,ROW(),"")</f>
        <v/>
      </c>
      <c r="AA1434" s="125"/>
      <c r="AB1434" s="125"/>
      <c r="AC1434" s="125"/>
      <c r="AD1434" s="125"/>
      <c r="AE1434" s="125"/>
      <c r="AF1434" s="125"/>
      <c r="AG1434" s="125"/>
      <c r="AH1434" s="125"/>
      <c r="AI1434" s="125"/>
      <c r="AJ1434" s="125"/>
      <c r="AK1434" s="125"/>
      <c r="AL1434" s="125"/>
      <c r="AM1434" s="125"/>
      <c r="AN1434" s="125"/>
      <c r="AO1434" s="125"/>
      <c r="AP1434" s="125"/>
    </row>
    <row r="1435" spans="2:42" x14ac:dyDescent="0.35">
      <c r="B1435" s="125"/>
      <c r="C1435" s="125"/>
      <c r="D1435" s="125"/>
      <c r="E1435" s="125"/>
      <c r="F1435" s="125"/>
      <c r="G1435" s="125"/>
      <c r="H1435" s="125"/>
      <c r="I1435" s="269"/>
      <c r="J1435" s="134"/>
      <c r="K1435" s="134"/>
      <c r="L1435" s="134"/>
      <c r="M1435" s="134"/>
      <c r="N1435" s="286"/>
      <c r="O1435" s="286"/>
      <c r="P1435" s="125"/>
      <c r="Q1435" s="125"/>
      <c r="R1435" s="125"/>
      <c r="S1435" s="125"/>
      <c r="T1435" s="125"/>
      <c r="U1435" s="297"/>
      <c r="V1435" s="253">
        <f t="shared" si="30"/>
        <v>0</v>
      </c>
      <c r="W1435" s="348" t="str">
        <f>IF(板块成分!B1437="","",板块成分!B1437)</f>
        <v>1891.HK</v>
      </c>
      <c r="X1435" s="270" t="str">
        <f>[1]!s_info_name(W1435)</f>
        <v>兴合控股</v>
      </c>
      <c r="Y1435" s="335" t="str">
        <f>IF($Y$3="申万一级行业",[1]!s_info_industry_sw_2021(W1435,公司分析!D$5,1),IF($Y$3="申万二级行业",[1]!s_info_industry_sw_2021(W1435,公司分析!D$5,2),IF($Y$3="申万三级行业",[1]!s_info_industry_sw_2021(W1435,公司分析!D$5,3),IF($Y$3="wind一级行业",[1]!s_info_industry_gics(W1435,1),IF($Y$3="wind二级行业",[1]!s_info_industry_gics(W1435,2),IF($Y$3="wind三级行业",[1]!s_info_industry_gics(W1435,3),IF($Y$3="wind四级行业",[1]!s_info_industry_gics(W1435,4),IF($Y$3="证监会门类行业",[1]!s_info_industry_csrc12_n(W1435,公司分析!D$5,1),""))))))))</f>
        <v>钢铁</v>
      </c>
      <c r="Z1435" s="298" t="str">
        <f>IF(Y1435=行业比较!$E$6,ROW(),"")</f>
        <v/>
      </c>
      <c r="AA1435" s="125"/>
      <c r="AB1435" s="125"/>
      <c r="AC1435" s="125"/>
      <c r="AD1435" s="125"/>
      <c r="AE1435" s="125"/>
      <c r="AF1435" s="125"/>
      <c r="AG1435" s="125"/>
      <c r="AH1435" s="125"/>
      <c r="AI1435" s="125"/>
      <c r="AJ1435" s="125"/>
      <c r="AK1435" s="125"/>
      <c r="AL1435" s="125"/>
      <c r="AM1435" s="125"/>
      <c r="AN1435" s="125"/>
      <c r="AO1435" s="125"/>
      <c r="AP1435" s="125"/>
    </row>
    <row r="1436" spans="2:42" x14ac:dyDescent="0.35">
      <c r="B1436" s="125"/>
      <c r="C1436" s="125"/>
      <c r="D1436" s="125"/>
      <c r="E1436" s="125"/>
      <c r="F1436" s="125"/>
      <c r="G1436" s="125"/>
      <c r="H1436" s="125"/>
      <c r="I1436" s="269"/>
      <c r="J1436" s="134"/>
      <c r="K1436" s="134"/>
      <c r="L1436" s="134"/>
      <c r="M1436" s="134"/>
      <c r="N1436" s="286"/>
      <c r="O1436" s="286"/>
      <c r="P1436" s="125"/>
      <c r="Q1436" s="125"/>
      <c r="R1436" s="125"/>
      <c r="S1436" s="125"/>
      <c r="T1436" s="125"/>
      <c r="U1436" s="297"/>
      <c r="V1436" s="253">
        <f t="shared" si="30"/>
        <v>0</v>
      </c>
      <c r="W1436" s="348" t="str">
        <f>IF(板块成分!B1438="","",板块成分!B1438)</f>
        <v>1894.HK</v>
      </c>
      <c r="X1436" s="270" t="str">
        <f>[1]!s_info_name(W1436)</f>
        <v>恒益控股</v>
      </c>
      <c r="Y1436" s="335" t="str">
        <f>IF($Y$3="申万一级行业",[1]!s_info_industry_sw_2021(W1436,公司分析!D$5,1),IF($Y$3="申万二级行业",[1]!s_info_industry_sw_2021(W1436,公司分析!D$5,2),IF($Y$3="申万三级行业",[1]!s_info_industry_sw_2021(W1436,公司分析!D$5,3),IF($Y$3="wind一级行业",[1]!s_info_industry_gics(W1436,1),IF($Y$3="wind二级行业",[1]!s_info_industry_gics(W1436,2),IF($Y$3="wind三级行业",[1]!s_info_industry_gics(W1436,3),IF($Y$3="wind四级行业",[1]!s_info_industry_gics(W1436,4),IF($Y$3="证监会门类行业",[1]!s_info_industry_csrc12_n(W1436,公司分析!D$5,1),""))))))))</f>
        <v>钢铁</v>
      </c>
      <c r="Z1436" s="298" t="str">
        <f>IF(Y1436=行业比较!$E$6,ROW(),"")</f>
        <v/>
      </c>
      <c r="AA1436" s="125"/>
      <c r="AB1436" s="125"/>
      <c r="AC1436" s="125"/>
      <c r="AD1436" s="125"/>
      <c r="AE1436" s="125"/>
      <c r="AF1436" s="125"/>
      <c r="AG1436" s="125"/>
      <c r="AH1436" s="125"/>
      <c r="AI1436" s="125"/>
      <c r="AJ1436" s="125"/>
      <c r="AK1436" s="125"/>
      <c r="AL1436" s="125"/>
      <c r="AM1436" s="125"/>
      <c r="AN1436" s="125"/>
      <c r="AO1436" s="125"/>
      <c r="AP1436" s="125"/>
    </row>
    <row r="1437" spans="2:42" x14ac:dyDescent="0.35">
      <c r="B1437" s="125"/>
      <c r="C1437" s="125"/>
      <c r="D1437" s="125"/>
      <c r="E1437" s="125"/>
      <c r="F1437" s="125"/>
      <c r="G1437" s="125"/>
      <c r="H1437" s="125"/>
      <c r="I1437" s="269"/>
      <c r="J1437" s="134"/>
      <c r="K1437" s="134"/>
      <c r="L1437" s="134"/>
      <c r="M1437" s="134"/>
      <c r="N1437" s="286"/>
      <c r="O1437" s="286"/>
      <c r="P1437" s="125"/>
      <c r="Q1437" s="125"/>
      <c r="R1437" s="125"/>
      <c r="S1437" s="125"/>
      <c r="T1437" s="125"/>
      <c r="U1437" s="297"/>
      <c r="V1437" s="253">
        <f t="shared" si="30"/>
        <v>0</v>
      </c>
      <c r="W1437" s="348" t="str">
        <f>IF(板块成分!B1439="","",板块成分!B1439)</f>
        <v>1895.HK</v>
      </c>
      <c r="X1437" s="270" t="str">
        <f>[1]!s_info_name(W1437)</f>
        <v>鑫苑服务</v>
      </c>
      <c r="Y1437" s="335" t="str">
        <f>IF($Y$3="申万一级行业",[1]!s_info_industry_sw_2021(W1437,公司分析!D$5,1),IF($Y$3="申万二级行业",[1]!s_info_industry_sw_2021(W1437,公司分析!D$5,2),IF($Y$3="申万三级行业",[1]!s_info_industry_sw_2021(W1437,公司分析!D$5,3),IF($Y$3="wind一级行业",[1]!s_info_industry_gics(W1437,1),IF($Y$3="wind二级行业",[1]!s_info_industry_gics(W1437,2),IF($Y$3="wind三级行业",[1]!s_info_industry_gics(W1437,3),IF($Y$3="wind四级行业",[1]!s_info_industry_gics(W1437,4),IF($Y$3="证监会门类行业",[1]!s_info_industry_csrc12_n(W1437,公司分析!D$5,1),""))))))))</f>
        <v>房地产服务</v>
      </c>
      <c r="Z1437" s="298" t="str">
        <f>IF(Y1437=行业比较!$E$6,ROW(),"")</f>
        <v/>
      </c>
      <c r="AA1437" s="125"/>
      <c r="AB1437" s="125"/>
      <c r="AC1437" s="125"/>
      <c r="AD1437" s="125"/>
      <c r="AE1437" s="125"/>
      <c r="AF1437" s="125"/>
      <c r="AG1437" s="125"/>
      <c r="AH1437" s="125"/>
      <c r="AI1437" s="125"/>
      <c r="AJ1437" s="125"/>
      <c r="AK1437" s="125"/>
      <c r="AL1437" s="125"/>
      <c r="AM1437" s="125"/>
      <c r="AN1437" s="125"/>
      <c r="AO1437" s="125"/>
      <c r="AP1437" s="125"/>
    </row>
    <row r="1438" spans="2:42" x14ac:dyDescent="0.35">
      <c r="B1438" s="125"/>
      <c r="C1438" s="125"/>
      <c r="D1438" s="125"/>
      <c r="E1438" s="125"/>
      <c r="F1438" s="125"/>
      <c r="G1438" s="125"/>
      <c r="H1438" s="125"/>
      <c r="I1438" s="269"/>
      <c r="J1438" s="134"/>
      <c r="K1438" s="134"/>
      <c r="L1438" s="134"/>
      <c r="M1438" s="134"/>
      <c r="N1438" s="286"/>
      <c r="O1438" s="286"/>
      <c r="P1438" s="125"/>
      <c r="Q1438" s="125"/>
      <c r="R1438" s="125"/>
      <c r="S1438" s="125"/>
      <c r="T1438" s="125"/>
      <c r="U1438" s="297"/>
      <c r="V1438" s="253">
        <f t="shared" si="30"/>
        <v>0</v>
      </c>
      <c r="W1438" s="348" t="str">
        <f>IF(板块成分!B1440="","",板块成分!B1440)</f>
        <v>1896.HK</v>
      </c>
      <c r="X1438" s="270" t="str">
        <f>[1]!s_info_name(W1438)</f>
        <v>猫眼娱乐</v>
      </c>
      <c r="Y1438" s="335" t="str">
        <f>IF($Y$3="申万一级行业",[1]!s_info_industry_sw_2021(W1438,公司分析!D$5,1),IF($Y$3="申万二级行业",[1]!s_info_industry_sw_2021(W1438,公司分析!D$5,2),IF($Y$3="申万三级行业",[1]!s_info_industry_sw_2021(W1438,公司分析!D$5,3),IF($Y$3="wind一级行业",[1]!s_info_industry_gics(W1438,1),IF($Y$3="wind二级行业",[1]!s_info_industry_gics(W1438,2),IF($Y$3="wind三级行业",[1]!s_info_industry_gics(W1438,3),IF($Y$3="wind四级行业",[1]!s_info_industry_gics(W1438,4),IF($Y$3="证监会门类行业",[1]!s_info_industry_csrc12_n(W1438,公司分析!D$5,1),""))))))))</f>
        <v>电影与娱乐</v>
      </c>
      <c r="Z1438" s="298" t="str">
        <f>IF(Y1438=行业比较!$E$6,ROW(),"")</f>
        <v/>
      </c>
      <c r="AA1438" s="125"/>
      <c r="AB1438" s="125"/>
      <c r="AC1438" s="125"/>
      <c r="AD1438" s="125"/>
      <c r="AE1438" s="125"/>
      <c r="AF1438" s="125"/>
      <c r="AG1438" s="125"/>
      <c r="AH1438" s="125"/>
      <c r="AI1438" s="125"/>
      <c r="AJ1438" s="125"/>
      <c r="AK1438" s="125"/>
      <c r="AL1438" s="125"/>
      <c r="AM1438" s="125"/>
      <c r="AN1438" s="125"/>
      <c r="AO1438" s="125"/>
      <c r="AP1438" s="125"/>
    </row>
    <row r="1439" spans="2:42" x14ac:dyDescent="0.35">
      <c r="B1439" s="125"/>
      <c r="C1439" s="125"/>
      <c r="D1439" s="125"/>
      <c r="E1439" s="125"/>
      <c r="F1439" s="125"/>
      <c r="G1439" s="125"/>
      <c r="H1439" s="125"/>
      <c r="I1439" s="269"/>
      <c r="J1439" s="134"/>
      <c r="K1439" s="134"/>
      <c r="L1439" s="134"/>
      <c r="M1439" s="134"/>
      <c r="N1439" s="286"/>
      <c r="O1439" s="286"/>
      <c r="P1439" s="125"/>
      <c r="Q1439" s="125"/>
      <c r="R1439" s="125"/>
      <c r="S1439" s="125"/>
      <c r="T1439" s="125"/>
      <c r="U1439" s="297"/>
      <c r="V1439" s="253">
        <f t="shared" si="30"/>
        <v>0</v>
      </c>
      <c r="W1439" s="348" t="str">
        <f>IF(板块成分!B1441="","",板块成分!B1441)</f>
        <v>1897.HK</v>
      </c>
      <c r="X1439" s="270" t="str">
        <f>[1]!s_info_name(W1439)</f>
        <v>美亨实业</v>
      </c>
      <c r="Y1439" s="335" t="str">
        <f>IF($Y$3="申万一级行业",[1]!s_info_industry_sw_2021(W1439,公司分析!D$5,1),IF($Y$3="申万二级行业",[1]!s_info_industry_sw_2021(W1439,公司分析!D$5,2),IF($Y$3="申万三级行业",[1]!s_info_industry_sw_2021(W1439,公司分析!D$5,3),IF($Y$3="wind一级行业",[1]!s_info_industry_gics(W1439,1),IF($Y$3="wind二级行业",[1]!s_info_industry_gics(W1439,2),IF($Y$3="wind三级行业",[1]!s_info_industry_gics(W1439,3),IF($Y$3="wind四级行业",[1]!s_info_industry_gics(W1439,4),IF($Y$3="证监会门类行业",[1]!s_info_industry_csrc12_n(W1439,公司分析!D$5,1),""))))))))</f>
        <v>建筑产品</v>
      </c>
      <c r="Z1439" s="298" t="str">
        <f>IF(Y1439=行业比较!$E$6,ROW(),"")</f>
        <v/>
      </c>
      <c r="AA1439" s="125"/>
      <c r="AB1439" s="125"/>
      <c r="AC1439" s="125"/>
      <c r="AD1439" s="125"/>
      <c r="AE1439" s="125"/>
      <c r="AF1439" s="125"/>
      <c r="AG1439" s="125"/>
      <c r="AH1439" s="125"/>
      <c r="AI1439" s="125"/>
      <c r="AJ1439" s="125"/>
      <c r="AK1439" s="125"/>
      <c r="AL1439" s="125"/>
      <c r="AM1439" s="125"/>
      <c r="AN1439" s="125"/>
      <c r="AO1439" s="125"/>
      <c r="AP1439" s="125"/>
    </row>
    <row r="1440" spans="2:42" x14ac:dyDescent="0.35">
      <c r="B1440" s="125"/>
      <c r="C1440" s="125"/>
      <c r="D1440" s="125"/>
      <c r="E1440" s="125"/>
      <c r="F1440" s="125"/>
      <c r="G1440" s="125"/>
      <c r="H1440" s="125"/>
      <c r="I1440" s="269"/>
      <c r="J1440" s="134"/>
      <c r="K1440" s="134"/>
      <c r="L1440" s="134"/>
      <c r="M1440" s="134"/>
      <c r="N1440" s="286"/>
      <c r="O1440" s="286"/>
      <c r="P1440" s="125"/>
      <c r="Q1440" s="125"/>
      <c r="R1440" s="125"/>
      <c r="S1440" s="125"/>
      <c r="T1440" s="125"/>
      <c r="U1440" s="297"/>
      <c r="V1440" s="253">
        <f t="shared" si="30"/>
        <v>0</v>
      </c>
      <c r="W1440" s="348" t="str">
        <f>IF(板块成分!B1442="","",板块成分!B1442)</f>
        <v>1898.HK</v>
      </c>
      <c r="X1440" s="270" t="str">
        <f>[1]!s_info_name(W1440)</f>
        <v>中煤能源</v>
      </c>
      <c r="Y1440" s="335" t="str">
        <f>IF($Y$3="申万一级行业",[1]!s_info_industry_sw_2021(W1440,公司分析!D$5,1),IF($Y$3="申万二级行业",[1]!s_info_industry_sw_2021(W1440,公司分析!D$5,2),IF($Y$3="申万三级行业",[1]!s_info_industry_sw_2021(W1440,公司分析!D$5,3),IF($Y$3="wind一级行业",[1]!s_info_industry_gics(W1440,1),IF($Y$3="wind二级行业",[1]!s_info_industry_gics(W1440,2),IF($Y$3="wind三级行业",[1]!s_info_industry_gics(W1440,3),IF($Y$3="wind四级行业",[1]!s_info_industry_gics(W1440,4),IF($Y$3="证监会门类行业",[1]!s_info_industry_csrc12_n(W1440,公司分析!D$5,1),""))))))))</f>
        <v>煤炭与消费用燃料</v>
      </c>
      <c r="Z1440" s="298" t="str">
        <f>IF(Y1440=行业比较!$E$6,ROW(),"")</f>
        <v/>
      </c>
      <c r="AA1440" s="125"/>
      <c r="AB1440" s="125"/>
      <c r="AC1440" s="125"/>
      <c r="AD1440" s="125"/>
      <c r="AE1440" s="125"/>
      <c r="AF1440" s="125"/>
      <c r="AG1440" s="125"/>
      <c r="AH1440" s="125"/>
      <c r="AI1440" s="125"/>
      <c r="AJ1440" s="125"/>
      <c r="AK1440" s="125"/>
      <c r="AL1440" s="125"/>
      <c r="AM1440" s="125"/>
      <c r="AN1440" s="125"/>
      <c r="AO1440" s="125"/>
      <c r="AP1440" s="125"/>
    </row>
    <row r="1441" spans="2:42" x14ac:dyDescent="0.35">
      <c r="B1441" s="125"/>
      <c r="C1441" s="125"/>
      <c r="D1441" s="125"/>
      <c r="E1441" s="125"/>
      <c r="F1441" s="125"/>
      <c r="G1441" s="125"/>
      <c r="H1441" s="125"/>
      <c r="I1441" s="269"/>
      <c r="J1441" s="134"/>
      <c r="K1441" s="134"/>
      <c r="L1441" s="134"/>
      <c r="M1441" s="134"/>
      <c r="N1441" s="286"/>
      <c r="O1441" s="286"/>
      <c r="P1441" s="125"/>
      <c r="Q1441" s="125"/>
      <c r="R1441" s="125"/>
      <c r="S1441" s="125"/>
      <c r="T1441" s="125"/>
      <c r="U1441" s="297"/>
      <c r="V1441" s="253">
        <f t="shared" si="30"/>
        <v>0</v>
      </c>
      <c r="W1441" s="348" t="str">
        <f>IF(板块成分!B1443="","",板块成分!B1443)</f>
        <v>1899.HK</v>
      </c>
      <c r="X1441" s="270" t="str">
        <f>[1]!s_info_name(W1441)</f>
        <v>兴达国际</v>
      </c>
      <c r="Y1441" s="335" t="str">
        <f>IF($Y$3="申万一级行业",[1]!s_info_industry_sw_2021(W1441,公司分析!D$5,1),IF($Y$3="申万二级行业",[1]!s_info_industry_sw_2021(W1441,公司分析!D$5,2),IF($Y$3="申万三级行业",[1]!s_info_industry_sw_2021(W1441,公司分析!D$5,3),IF($Y$3="wind一级行业",[1]!s_info_industry_gics(W1441,1),IF($Y$3="wind二级行业",[1]!s_info_industry_gics(W1441,2),IF($Y$3="wind三级行业",[1]!s_info_industry_gics(W1441,3),IF($Y$3="wind四级行业",[1]!s_info_industry_gics(W1441,4),IF($Y$3="证监会门类行业",[1]!s_info_industry_csrc12_n(W1441,公司分析!D$5,1),""))))))))</f>
        <v>轮胎与橡胶</v>
      </c>
      <c r="Z1441" s="298" t="str">
        <f>IF(Y1441=行业比较!$E$6,ROW(),"")</f>
        <v/>
      </c>
      <c r="AA1441" s="125"/>
      <c r="AB1441" s="125"/>
      <c r="AC1441" s="125"/>
      <c r="AD1441" s="125"/>
      <c r="AE1441" s="125"/>
      <c r="AF1441" s="125"/>
      <c r="AG1441" s="125"/>
      <c r="AH1441" s="125"/>
      <c r="AI1441" s="125"/>
      <c r="AJ1441" s="125"/>
      <c r="AK1441" s="125"/>
      <c r="AL1441" s="125"/>
      <c r="AM1441" s="125"/>
      <c r="AN1441" s="125"/>
      <c r="AO1441" s="125"/>
      <c r="AP1441" s="125"/>
    </row>
    <row r="1442" spans="2:42" x14ac:dyDescent="0.35">
      <c r="B1442" s="125"/>
      <c r="C1442" s="125"/>
      <c r="D1442" s="125"/>
      <c r="E1442" s="125"/>
      <c r="F1442" s="125"/>
      <c r="G1442" s="125"/>
      <c r="H1442" s="125"/>
      <c r="I1442" s="269"/>
      <c r="J1442" s="134"/>
      <c r="K1442" s="134"/>
      <c r="L1442" s="134"/>
      <c r="M1442" s="134"/>
      <c r="N1442" s="286"/>
      <c r="O1442" s="286"/>
      <c r="P1442" s="125"/>
      <c r="Q1442" s="125"/>
      <c r="R1442" s="125"/>
      <c r="S1442" s="125"/>
      <c r="T1442" s="125"/>
      <c r="U1442" s="297"/>
      <c r="V1442" s="253">
        <f t="shared" si="30"/>
        <v>0</v>
      </c>
      <c r="W1442" s="348" t="str">
        <f>IF(板块成分!B1444="","",板块成分!B1444)</f>
        <v>1900.HK</v>
      </c>
      <c r="X1442" s="270" t="str">
        <f>[1]!s_info_name(W1442)</f>
        <v>中国智能交通</v>
      </c>
      <c r="Y1442" s="335" t="str">
        <f>IF($Y$3="申万一级行业",[1]!s_info_industry_sw_2021(W1442,公司分析!D$5,1),IF($Y$3="申万二级行业",[1]!s_info_industry_sw_2021(W1442,公司分析!D$5,2),IF($Y$3="申万三级行业",[1]!s_info_industry_sw_2021(W1442,公司分析!D$5,3),IF($Y$3="wind一级行业",[1]!s_info_industry_gics(W1442,1),IF($Y$3="wind二级行业",[1]!s_info_industry_gics(W1442,2),IF($Y$3="wind三级行业",[1]!s_info_industry_gics(W1442,3),IF($Y$3="wind四级行业",[1]!s_info_industry_gics(W1442,4),IF($Y$3="证监会门类行业",[1]!s_info_industry_csrc12_n(W1442,公司分析!D$5,1),""))))))))</f>
        <v>信息科技咨询与其它服务</v>
      </c>
      <c r="Z1442" s="298" t="str">
        <f>IF(Y1442=行业比较!$E$6,ROW(),"")</f>
        <v/>
      </c>
      <c r="AA1442" s="125"/>
      <c r="AB1442" s="125"/>
      <c r="AC1442" s="125"/>
      <c r="AD1442" s="125"/>
      <c r="AE1442" s="125"/>
      <c r="AF1442" s="125"/>
      <c r="AG1442" s="125"/>
      <c r="AH1442" s="125"/>
      <c r="AI1442" s="125"/>
      <c r="AJ1442" s="125"/>
      <c r="AK1442" s="125"/>
      <c r="AL1442" s="125"/>
      <c r="AM1442" s="125"/>
      <c r="AN1442" s="125"/>
      <c r="AO1442" s="125"/>
      <c r="AP1442" s="125"/>
    </row>
    <row r="1443" spans="2:42" x14ac:dyDescent="0.35">
      <c r="B1443" s="125"/>
      <c r="C1443" s="125"/>
      <c r="D1443" s="125"/>
      <c r="E1443" s="125"/>
      <c r="F1443" s="125"/>
      <c r="G1443" s="125"/>
      <c r="H1443" s="125"/>
      <c r="I1443" s="269"/>
      <c r="J1443" s="134"/>
      <c r="K1443" s="134"/>
      <c r="L1443" s="134"/>
      <c r="M1443" s="134"/>
      <c r="N1443" s="286"/>
      <c r="O1443" s="286"/>
      <c r="P1443" s="125"/>
      <c r="Q1443" s="125"/>
      <c r="R1443" s="125"/>
      <c r="S1443" s="125"/>
      <c r="T1443" s="125"/>
      <c r="U1443" s="297"/>
      <c r="V1443" s="253">
        <f t="shared" si="30"/>
        <v>0</v>
      </c>
      <c r="W1443" s="348" t="str">
        <f>IF(板块成分!B1445="","",板块成分!B1445)</f>
        <v>1901.HK</v>
      </c>
      <c r="X1443" s="270" t="str">
        <f>[1]!s_info_name(W1443)</f>
        <v>飞扬集团</v>
      </c>
      <c r="Y1443" s="335" t="str">
        <f>IF($Y$3="申万一级行业",[1]!s_info_industry_sw_2021(W1443,公司分析!D$5,1),IF($Y$3="申万二级行业",[1]!s_info_industry_sw_2021(W1443,公司分析!D$5,2),IF($Y$3="申万三级行业",[1]!s_info_industry_sw_2021(W1443,公司分析!D$5,3),IF($Y$3="wind一级行业",[1]!s_info_industry_gics(W1443,1),IF($Y$3="wind二级行业",[1]!s_info_industry_gics(W1443,2),IF($Y$3="wind三级行业",[1]!s_info_industry_gics(W1443,3),IF($Y$3="wind四级行业",[1]!s_info_industry_gics(W1443,4),IF($Y$3="证监会门类行业",[1]!s_info_industry_csrc12_n(W1443,公司分析!D$5,1),""))))))))</f>
        <v>酒店、度假村与豪华游轮</v>
      </c>
      <c r="Z1443" s="298" t="str">
        <f>IF(Y1443=行业比较!$E$6,ROW(),"")</f>
        <v/>
      </c>
      <c r="AA1443" s="125"/>
      <c r="AB1443" s="125"/>
      <c r="AC1443" s="125"/>
      <c r="AD1443" s="125"/>
      <c r="AE1443" s="125"/>
      <c r="AF1443" s="125"/>
      <c r="AG1443" s="125"/>
      <c r="AH1443" s="125"/>
      <c r="AI1443" s="125"/>
      <c r="AJ1443" s="125"/>
      <c r="AK1443" s="125"/>
      <c r="AL1443" s="125"/>
      <c r="AM1443" s="125"/>
      <c r="AN1443" s="125"/>
      <c r="AO1443" s="125"/>
      <c r="AP1443" s="125"/>
    </row>
    <row r="1444" spans="2:42" x14ac:dyDescent="0.35">
      <c r="B1444" s="125"/>
      <c r="C1444" s="125"/>
      <c r="D1444" s="125"/>
      <c r="E1444" s="125"/>
      <c r="F1444" s="125"/>
      <c r="G1444" s="125"/>
      <c r="H1444" s="125"/>
      <c r="I1444" s="269"/>
      <c r="J1444" s="134"/>
      <c r="K1444" s="134"/>
      <c r="L1444" s="134"/>
      <c r="M1444" s="134"/>
      <c r="N1444" s="286"/>
      <c r="O1444" s="286"/>
      <c r="P1444" s="125"/>
      <c r="Q1444" s="125"/>
      <c r="R1444" s="125"/>
      <c r="S1444" s="125"/>
      <c r="T1444" s="125"/>
      <c r="U1444" s="297"/>
      <c r="V1444" s="253">
        <f t="shared" si="30"/>
        <v>0</v>
      </c>
      <c r="W1444" s="348" t="str">
        <f>IF(板块成分!B1446="","",板块成分!B1446)</f>
        <v>1902.HK</v>
      </c>
      <c r="X1444" s="270" t="str">
        <f>[1]!s_info_name(W1444)</f>
        <v>银城国际控股</v>
      </c>
      <c r="Y1444" s="335" t="str">
        <f>IF($Y$3="申万一级行业",[1]!s_info_industry_sw_2021(W1444,公司分析!D$5,1),IF($Y$3="申万二级行业",[1]!s_info_industry_sw_2021(W1444,公司分析!D$5,2),IF($Y$3="申万三级行业",[1]!s_info_industry_sw_2021(W1444,公司分析!D$5,3),IF($Y$3="wind一级行业",[1]!s_info_industry_gics(W1444,1),IF($Y$3="wind二级行业",[1]!s_info_industry_gics(W1444,2),IF($Y$3="wind三级行业",[1]!s_info_industry_gics(W1444,3),IF($Y$3="wind四级行业",[1]!s_info_industry_gics(W1444,4),IF($Y$3="证监会门类行业",[1]!s_info_industry_csrc12_n(W1444,公司分析!D$5,1),""))))))))</f>
        <v>房地产开发</v>
      </c>
      <c r="Z1444" s="298" t="str">
        <f>IF(Y1444=行业比较!$E$6,ROW(),"")</f>
        <v/>
      </c>
      <c r="AA1444" s="125"/>
      <c r="AB1444" s="125"/>
      <c r="AC1444" s="125"/>
      <c r="AD1444" s="125"/>
      <c r="AE1444" s="125"/>
      <c r="AF1444" s="125"/>
      <c r="AG1444" s="125"/>
      <c r="AH1444" s="125"/>
      <c r="AI1444" s="125"/>
      <c r="AJ1444" s="125"/>
      <c r="AK1444" s="125"/>
      <c r="AL1444" s="125"/>
      <c r="AM1444" s="125"/>
      <c r="AN1444" s="125"/>
      <c r="AO1444" s="125"/>
      <c r="AP1444" s="125"/>
    </row>
    <row r="1445" spans="2:42" x14ac:dyDescent="0.35">
      <c r="B1445" s="125"/>
      <c r="C1445" s="125"/>
      <c r="D1445" s="125"/>
      <c r="E1445" s="125"/>
      <c r="F1445" s="125"/>
      <c r="G1445" s="125"/>
      <c r="H1445" s="125"/>
      <c r="I1445" s="269"/>
      <c r="J1445" s="134"/>
      <c r="K1445" s="134"/>
      <c r="L1445" s="134"/>
      <c r="M1445" s="134"/>
      <c r="N1445" s="286"/>
      <c r="O1445" s="286"/>
      <c r="P1445" s="125"/>
      <c r="Q1445" s="125"/>
      <c r="R1445" s="125"/>
      <c r="S1445" s="125"/>
      <c r="T1445" s="125"/>
      <c r="U1445" s="297"/>
      <c r="V1445" s="253">
        <f t="shared" si="30"/>
        <v>0</v>
      </c>
      <c r="W1445" s="348" t="str">
        <f>IF(板块成分!B1447="","",板块成分!B1447)</f>
        <v>1903.HK</v>
      </c>
      <c r="X1445" s="270" t="str">
        <f>[1]!s_info_name(W1445)</f>
        <v>JBB BUILDERS</v>
      </c>
      <c r="Y1445" s="335" t="str">
        <f>IF($Y$3="申万一级行业",[1]!s_info_industry_sw_2021(W1445,公司分析!D$5,1),IF($Y$3="申万二级行业",[1]!s_info_industry_sw_2021(W1445,公司分析!D$5,2),IF($Y$3="申万三级行业",[1]!s_info_industry_sw_2021(W1445,公司分析!D$5,3),IF($Y$3="wind一级行业",[1]!s_info_industry_gics(W1445,1),IF($Y$3="wind二级行业",[1]!s_info_industry_gics(W1445,2),IF($Y$3="wind三级行业",[1]!s_info_industry_gics(W1445,3),IF($Y$3="wind四级行业",[1]!s_info_industry_gics(W1445,4),IF($Y$3="证监会门类行业",[1]!s_info_industry_csrc12_n(W1445,公司分析!D$5,1),""))))))))</f>
        <v>海港与服务</v>
      </c>
      <c r="Z1445" s="298" t="str">
        <f>IF(Y1445=行业比较!$E$6,ROW(),"")</f>
        <v/>
      </c>
      <c r="AA1445" s="125"/>
      <c r="AB1445" s="125"/>
      <c r="AC1445" s="125"/>
      <c r="AD1445" s="125"/>
      <c r="AE1445" s="125"/>
      <c r="AF1445" s="125"/>
      <c r="AG1445" s="125"/>
      <c r="AH1445" s="125"/>
      <c r="AI1445" s="125"/>
      <c r="AJ1445" s="125"/>
      <c r="AK1445" s="125"/>
      <c r="AL1445" s="125"/>
      <c r="AM1445" s="125"/>
      <c r="AN1445" s="125"/>
      <c r="AO1445" s="125"/>
      <c r="AP1445" s="125"/>
    </row>
    <row r="1446" spans="2:42" x14ac:dyDescent="0.35">
      <c r="B1446" s="125"/>
      <c r="C1446" s="125"/>
      <c r="D1446" s="125"/>
      <c r="E1446" s="125"/>
      <c r="F1446" s="125"/>
      <c r="G1446" s="125"/>
      <c r="H1446" s="125"/>
      <c r="I1446" s="269"/>
      <c r="J1446" s="134"/>
      <c r="K1446" s="134"/>
      <c r="L1446" s="134"/>
      <c r="M1446" s="134"/>
      <c r="N1446" s="286"/>
      <c r="O1446" s="286"/>
      <c r="P1446" s="125"/>
      <c r="Q1446" s="125"/>
      <c r="R1446" s="125"/>
      <c r="S1446" s="125"/>
      <c r="T1446" s="125"/>
      <c r="U1446" s="297"/>
      <c r="V1446" s="253">
        <f t="shared" si="30"/>
        <v>0</v>
      </c>
      <c r="W1446" s="348" t="str">
        <f>IF(板块成分!B1448="","",板块成分!B1448)</f>
        <v>1905.HK</v>
      </c>
      <c r="X1446" s="270" t="str">
        <f>[1]!s_info_name(W1446)</f>
        <v>海通恒信</v>
      </c>
      <c r="Y1446" s="335" t="str">
        <f>IF($Y$3="申万一级行业",[1]!s_info_industry_sw_2021(W1446,公司分析!D$5,1),IF($Y$3="申万二级行业",[1]!s_info_industry_sw_2021(W1446,公司分析!D$5,2),IF($Y$3="申万三级行业",[1]!s_info_industry_sw_2021(W1446,公司分析!D$5,3),IF($Y$3="wind一级行业",[1]!s_info_industry_gics(W1446,1),IF($Y$3="wind二级行业",[1]!s_info_industry_gics(W1446,2),IF($Y$3="wind三级行业",[1]!s_info_industry_gics(W1446,3),IF($Y$3="wind四级行业",[1]!s_info_industry_gics(W1446,4),IF($Y$3="证监会门类行业",[1]!s_info_industry_csrc12_n(W1446,公司分析!D$5,1),""))))))))</f>
        <v>特殊金融服务</v>
      </c>
      <c r="Z1446" s="298" t="str">
        <f>IF(Y1446=行业比较!$E$6,ROW(),"")</f>
        <v/>
      </c>
      <c r="AA1446" s="125"/>
      <c r="AB1446" s="125"/>
      <c r="AC1446" s="125"/>
      <c r="AD1446" s="125"/>
      <c r="AE1446" s="125"/>
      <c r="AF1446" s="125"/>
      <c r="AG1446" s="125"/>
      <c r="AH1446" s="125"/>
      <c r="AI1446" s="125"/>
      <c r="AJ1446" s="125"/>
      <c r="AK1446" s="125"/>
      <c r="AL1446" s="125"/>
      <c r="AM1446" s="125"/>
      <c r="AN1446" s="125"/>
      <c r="AO1446" s="125"/>
      <c r="AP1446" s="125"/>
    </row>
    <row r="1447" spans="2:42" x14ac:dyDescent="0.35">
      <c r="B1447" s="125"/>
      <c r="C1447" s="125"/>
      <c r="D1447" s="125"/>
      <c r="E1447" s="125"/>
      <c r="F1447" s="125"/>
      <c r="G1447" s="125"/>
      <c r="H1447" s="125"/>
      <c r="I1447" s="269"/>
      <c r="J1447" s="134"/>
      <c r="K1447" s="134"/>
      <c r="L1447" s="134"/>
      <c r="M1447" s="134"/>
      <c r="N1447" s="286"/>
      <c r="O1447" s="286"/>
      <c r="P1447" s="125"/>
      <c r="Q1447" s="125"/>
      <c r="R1447" s="125"/>
      <c r="S1447" s="125"/>
      <c r="T1447" s="125"/>
      <c r="U1447" s="297"/>
      <c r="V1447" s="253">
        <f t="shared" si="30"/>
        <v>0</v>
      </c>
      <c r="W1447" s="348" t="str">
        <f>IF(板块成分!B1449="","",板块成分!B1449)</f>
        <v>1906.HK</v>
      </c>
      <c r="X1447" s="270" t="str">
        <f>[1]!s_info_name(W1447)</f>
        <v>博尼控股</v>
      </c>
      <c r="Y1447" s="335" t="str">
        <f>IF($Y$3="申万一级行业",[1]!s_info_industry_sw_2021(W1447,公司分析!D$5,1),IF($Y$3="申万二级行业",[1]!s_info_industry_sw_2021(W1447,公司分析!D$5,2),IF($Y$3="申万三级行业",[1]!s_info_industry_sw_2021(W1447,公司分析!D$5,3),IF($Y$3="wind一级行业",[1]!s_info_industry_gics(W1447,1),IF($Y$3="wind二级行业",[1]!s_info_industry_gics(W1447,2),IF($Y$3="wind三级行业",[1]!s_info_industry_gics(W1447,3),IF($Y$3="wind四级行业",[1]!s_info_industry_gics(W1447,4),IF($Y$3="证监会门类行业",[1]!s_info_industry_csrc12_n(W1447,公司分析!D$5,1),""))))))))</f>
        <v>服装、服饰与奢侈品</v>
      </c>
      <c r="Z1447" s="298" t="str">
        <f>IF(Y1447=行业比较!$E$6,ROW(),"")</f>
        <v/>
      </c>
      <c r="AA1447" s="125"/>
      <c r="AB1447" s="125"/>
      <c r="AC1447" s="125"/>
      <c r="AD1447" s="125"/>
      <c r="AE1447" s="125"/>
      <c r="AF1447" s="125"/>
      <c r="AG1447" s="125"/>
      <c r="AH1447" s="125"/>
      <c r="AI1447" s="125"/>
      <c r="AJ1447" s="125"/>
      <c r="AK1447" s="125"/>
      <c r="AL1447" s="125"/>
      <c r="AM1447" s="125"/>
      <c r="AN1447" s="125"/>
      <c r="AO1447" s="125"/>
      <c r="AP1447" s="125"/>
    </row>
    <row r="1448" spans="2:42" x14ac:dyDescent="0.35">
      <c r="B1448" s="125"/>
      <c r="C1448" s="125"/>
      <c r="D1448" s="125"/>
      <c r="E1448" s="125"/>
      <c r="F1448" s="125"/>
      <c r="G1448" s="125"/>
      <c r="H1448" s="125"/>
      <c r="I1448" s="269"/>
      <c r="J1448" s="134"/>
      <c r="K1448" s="134"/>
      <c r="L1448" s="134"/>
      <c r="M1448" s="134"/>
      <c r="N1448" s="286"/>
      <c r="O1448" s="286"/>
      <c r="P1448" s="125"/>
      <c r="Q1448" s="125"/>
      <c r="R1448" s="125"/>
      <c r="S1448" s="125"/>
      <c r="T1448" s="125"/>
      <c r="U1448" s="297"/>
      <c r="V1448" s="253">
        <f t="shared" si="30"/>
        <v>0</v>
      </c>
      <c r="W1448" s="348" t="str">
        <f>IF(板块成分!B1450="","",板块成分!B1450)</f>
        <v>1907.HK</v>
      </c>
      <c r="X1448" s="270" t="str">
        <f>[1]!s_info_name(W1448)</f>
        <v>中国旭阳集团</v>
      </c>
      <c r="Y1448" s="335" t="str">
        <f>IF($Y$3="申万一级行业",[1]!s_info_industry_sw_2021(W1448,公司分析!D$5,1),IF($Y$3="申万二级行业",[1]!s_info_industry_sw_2021(W1448,公司分析!D$5,2),IF($Y$3="申万三级行业",[1]!s_info_industry_sw_2021(W1448,公司分析!D$5,3),IF($Y$3="wind一级行业",[1]!s_info_industry_gics(W1448,1),IF($Y$3="wind二级行业",[1]!s_info_industry_gics(W1448,2),IF($Y$3="wind三级行业",[1]!s_info_industry_gics(W1448,3),IF($Y$3="wind四级行业",[1]!s_info_industry_gics(W1448,4),IF($Y$3="证监会门类行业",[1]!s_info_industry_csrc12_n(W1448,公司分析!D$5,1),""))))))))</f>
        <v>煤炭与消费用燃料</v>
      </c>
      <c r="Z1448" s="298" t="str">
        <f>IF(Y1448=行业比较!$E$6,ROW(),"")</f>
        <v/>
      </c>
      <c r="AA1448" s="125"/>
      <c r="AB1448" s="125"/>
      <c r="AC1448" s="125"/>
      <c r="AD1448" s="125"/>
      <c r="AE1448" s="125"/>
      <c r="AF1448" s="125"/>
      <c r="AG1448" s="125"/>
      <c r="AH1448" s="125"/>
      <c r="AI1448" s="125"/>
      <c r="AJ1448" s="125"/>
      <c r="AK1448" s="125"/>
      <c r="AL1448" s="125"/>
      <c r="AM1448" s="125"/>
      <c r="AN1448" s="125"/>
      <c r="AO1448" s="125"/>
      <c r="AP1448" s="125"/>
    </row>
    <row r="1449" spans="2:42" x14ac:dyDescent="0.35">
      <c r="B1449" s="125"/>
      <c r="C1449" s="125"/>
      <c r="D1449" s="125"/>
      <c r="E1449" s="125"/>
      <c r="F1449" s="125"/>
      <c r="G1449" s="125"/>
      <c r="H1449" s="125"/>
      <c r="I1449" s="269"/>
      <c r="J1449" s="134"/>
      <c r="K1449" s="134"/>
      <c r="L1449" s="134"/>
      <c r="M1449" s="134"/>
      <c r="N1449" s="286"/>
      <c r="O1449" s="286"/>
      <c r="P1449" s="125"/>
      <c r="Q1449" s="125"/>
      <c r="R1449" s="125"/>
      <c r="S1449" s="125"/>
      <c r="T1449" s="125"/>
      <c r="U1449" s="297"/>
      <c r="V1449" s="253">
        <f t="shared" si="30"/>
        <v>0</v>
      </c>
      <c r="W1449" s="348" t="str">
        <f>IF(板块成分!B1451="","",板块成分!B1451)</f>
        <v>1908.HK</v>
      </c>
      <c r="X1449" s="270" t="str">
        <f>[1]!s_info_name(W1449)</f>
        <v>建发国际集团</v>
      </c>
      <c r="Y1449" s="335" t="str">
        <f>IF($Y$3="申万一级行业",[1]!s_info_industry_sw_2021(W1449,公司分析!D$5,1),IF($Y$3="申万二级行业",[1]!s_info_industry_sw_2021(W1449,公司分析!D$5,2),IF($Y$3="申万三级行业",[1]!s_info_industry_sw_2021(W1449,公司分析!D$5,3),IF($Y$3="wind一级行业",[1]!s_info_industry_gics(W1449,1),IF($Y$3="wind二级行业",[1]!s_info_industry_gics(W1449,2),IF($Y$3="wind三级行业",[1]!s_info_industry_gics(W1449,3),IF($Y$3="wind四级行业",[1]!s_info_industry_gics(W1449,4),IF($Y$3="证监会门类行业",[1]!s_info_industry_csrc12_n(W1449,公司分析!D$5,1),""))))))))</f>
        <v>房地产开发</v>
      </c>
      <c r="Z1449" s="298" t="str">
        <f>IF(Y1449=行业比较!$E$6,ROW(),"")</f>
        <v/>
      </c>
      <c r="AA1449" s="125"/>
      <c r="AB1449" s="125"/>
      <c r="AC1449" s="125"/>
      <c r="AD1449" s="125"/>
      <c r="AE1449" s="125"/>
      <c r="AF1449" s="125"/>
      <c r="AG1449" s="125"/>
      <c r="AH1449" s="125"/>
      <c r="AI1449" s="125"/>
      <c r="AJ1449" s="125"/>
      <c r="AK1449" s="125"/>
      <c r="AL1449" s="125"/>
      <c r="AM1449" s="125"/>
      <c r="AN1449" s="125"/>
      <c r="AO1449" s="125"/>
      <c r="AP1449" s="125"/>
    </row>
    <row r="1450" spans="2:42" x14ac:dyDescent="0.35">
      <c r="B1450" s="125"/>
      <c r="C1450" s="125"/>
      <c r="D1450" s="125"/>
      <c r="E1450" s="125"/>
      <c r="F1450" s="125"/>
      <c r="G1450" s="125"/>
      <c r="H1450" s="125"/>
      <c r="I1450" s="269"/>
      <c r="J1450" s="134"/>
      <c r="K1450" s="134"/>
      <c r="L1450" s="134"/>
      <c r="M1450" s="134"/>
      <c r="N1450" s="286"/>
      <c r="O1450" s="286"/>
      <c r="P1450" s="125"/>
      <c r="Q1450" s="125"/>
      <c r="R1450" s="125"/>
      <c r="S1450" s="125"/>
      <c r="T1450" s="125"/>
      <c r="U1450" s="297"/>
      <c r="V1450" s="253">
        <f t="shared" si="30"/>
        <v>0</v>
      </c>
      <c r="W1450" s="348" t="str">
        <f>IF(板块成分!B1452="","",板块成分!B1452)</f>
        <v>1909.HK</v>
      </c>
      <c r="X1450" s="270" t="str">
        <f>[1]!s_info_name(W1450)</f>
        <v>火岩控股</v>
      </c>
      <c r="Y1450" s="335" t="str">
        <f>IF($Y$3="申万一级行业",[1]!s_info_industry_sw_2021(W1450,公司分析!D$5,1),IF($Y$3="申万二级行业",[1]!s_info_industry_sw_2021(W1450,公司分析!D$5,2),IF($Y$3="申万三级行业",[1]!s_info_industry_sw_2021(W1450,公司分析!D$5,3),IF($Y$3="wind一级行业",[1]!s_info_industry_gics(W1450,1),IF($Y$3="wind二级行业",[1]!s_info_industry_gics(W1450,2),IF($Y$3="wind三级行业",[1]!s_info_industry_gics(W1450,3),IF($Y$3="wind四级行业",[1]!s_info_industry_gics(W1450,4),IF($Y$3="证监会门类行业",[1]!s_info_industry_csrc12_n(W1450,公司分析!D$5,1),""))))))))</f>
        <v>家庭娱乐软件</v>
      </c>
      <c r="Z1450" s="298" t="str">
        <f>IF(Y1450=行业比较!$E$6,ROW(),"")</f>
        <v/>
      </c>
      <c r="AA1450" s="125"/>
      <c r="AB1450" s="125"/>
      <c r="AC1450" s="125"/>
      <c r="AD1450" s="125"/>
      <c r="AE1450" s="125"/>
      <c r="AF1450" s="125"/>
      <c r="AG1450" s="125"/>
      <c r="AH1450" s="125"/>
      <c r="AI1450" s="125"/>
      <c r="AJ1450" s="125"/>
      <c r="AK1450" s="125"/>
      <c r="AL1450" s="125"/>
      <c r="AM1450" s="125"/>
      <c r="AN1450" s="125"/>
      <c r="AO1450" s="125"/>
      <c r="AP1450" s="125"/>
    </row>
    <row r="1451" spans="2:42" x14ac:dyDescent="0.35">
      <c r="B1451" s="125"/>
      <c r="C1451" s="125"/>
      <c r="D1451" s="125"/>
      <c r="E1451" s="125"/>
      <c r="F1451" s="125"/>
      <c r="G1451" s="125"/>
      <c r="H1451" s="125"/>
      <c r="I1451" s="269"/>
      <c r="J1451" s="134"/>
      <c r="K1451" s="134"/>
      <c r="L1451" s="134"/>
      <c r="M1451" s="134"/>
      <c r="N1451" s="286"/>
      <c r="O1451" s="286"/>
      <c r="P1451" s="125"/>
      <c r="Q1451" s="125"/>
      <c r="R1451" s="125"/>
      <c r="S1451" s="125"/>
      <c r="T1451" s="125"/>
      <c r="U1451" s="297"/>
      <c r="V1451" s="253">
        <f t="shared" si="30"/>
        <v>0</v>
      </c>
      <c r="W1451" s="348" t="str">
        <f>IF(板块成分!B1453="","",板块成分!B1453)</f>
        <v>1910.HK</v>
      </c>
      <c r="X1451" s="270" t="str">
        <f>[1]!s_info_name(W1451)</f>
        <v>新秀丽</v>
      </c>
      <c r="Y1451" s="335" t="str">
        <f>IF($Y$3="申万一级行业",[1]!s_info_industry_sw_2021(W1451,公司分析!D$5,1),IF($Y$3="申万二级行业",[1]!s_info_industry_sw_2021(W1451,公司分析!D$5,2),IF($Y$3="申万三级行业",[1]!s_info_industry_sw_2021(W1451,公司分析!D$5,3),IF($Y$3="wind一级行业",[1]!s_info_industry_gics(W1451,1),IF($Y$3="wind二级行业",[1]!s_info_industry_gics(W1451,2),IF($Y$3="wind三级行业",[1]!s_info_industry_gics(W1451,3),IF($Y$3="wind四级行业",[1]!s_info_industry_gics(W1451,4),IF($Y$3="证监会门类行业",[1]!s_info_industry_csrc12_n(W1451,公司分析!D$5,1),""))))))))</f>
        <v>服装、服饰与奢侈品</v>
      </c>
      <c r="Z1451" s="298" t="str">
        <f>IF(Y1451=行业比较!$E$6,ROW(),"")</f>
        <v/>
      </c>
      <c r="AA1451" s="125"/>
      <c r="AB1451" s="125"/>
      <c r="AC1451" s="125"/>
      <c r="AD1451" s="125"/>
      <c r="AE1451" s="125"/>
      <c r="AF1451" s="125"/>
      <c r="AG1451" s="125"/>
      <c r="AH1451" s="125"/>
      <c r="AI1451" s="125"/>
      <c r="AJ1451" s="125"/>
      <c r="AK1451" s="125"/>
      <c r="AL1451" s="125"/>
      <c r="AM1451" s="125"/>
      <c r="AN1451" s="125"/>
      <c r="AO1451" s="125"/>
      <c r="AP1451" s="125"/>
    </row>
    <row r="1452" spans="2:42" x14ac:dyDescent="0.35">
      <c r="B1452" s="125"/>
      <c r="C1452" s="125"/>
      <c r="D1452" s="125"/>
      <c r="E1452" s="125"/>
      <c r="F1452" s="125"/>
      <c r="G1452" s="125"/>
      <c r="H1452" s="125"/>
      <c r="I1452" s="269"/>
      <c r="J1452" s="134"/>
      <c r="K1452" s="134"/>
      <c r="L1452" s="134"/>
      <c r="M1452" s="134"/>
      <c r="N1452" s="286"/>
      <c r="O1452" s="286"/>
      <c r="P1452" s="125"/>
      <c r="Q1452" s="125"/>
      <c r="R1452" s="125"/>
      <c r="S1452" s="125"/>
      <c r="T1452" s="125"/>
      <c r="U1452" s="297"/>
      <c r="V1452" s="253">
        <f t="shared" si="30"/>
        <v>0</v>
      </c>
      <c r="W1452" s="348" t="str">
        <f>IF(板块成分!B1454="","",板块成分!B1454)</f>
        <v>1911.HK</v>
      </c>
      <c r="X1452" s="270" t="str">
        <f>[1]!s_info_name(W1452)</f>
        <v>华兴资本控股</v>
      </c>
      <c r="Y1452" s="335" t="str">
        <f>IF($Y$3="申万一级行业",[1]!s_info_industry_sw_2021(W1452,公司分析!D$5,1),IF($Y$3="申万二级行业",[1]!s_info_industry_sw_2021(W1452,公司分析!D$5,2),IF($Y$3="申万三级行业",[1]!s_info_industry_sw_2021(W1452,公司分析!D$5,3),IF($Y$3="wind一级行业",[1]!s_info_industry_gics(W1452,1),IF($Y$3="wind二级行业",[1]!s_info_industry_gics(W1452,2),IF($Y$3="wind三级行业",[1]!s_info_industry_gics(W1452,3),IF($Y$3="wind四级行业",[1]!s_info_industry_gics(W1452,4),IF($Y$3="证监会门类行业",[1]!s_info_industry_csrc12_n(W1452,公司分析!D$5,1),""))))))))</f>
        <v>投资银行业与经纪业</v>
      </c>
      <c r="Z1452" s="298" t="str">
        <f>IF(Y1452=行业比较!$E$6,ROW(),"")</f>
        <v/>
      </c>
      <c r="AA1452" s="125"/>
      <c r="AB1452" s="125"/>
      <c r="AC1452" s="125"/>
      <c r="AD1452" s="125"/>
      <c r="AE1452" s="125"/>
      <c r="AF1452" s="125"/>
      <c r="AG1452" s="125"/>
      <c r="AH1452" s="125"/>
      <c r="AI1452" s="125"/>
      <c r="AJ1452" s="125"/>
      <c r="AK1452" s="125"/>
      <c r="AL1452" s="125"/>
      <c r="AM1452" s="125"/>
      <c r="AN1452" s="125"/>
      <c r="AO1452" s="125"/>
      <c r="AP1452" s="125"/>
    </row>
    <row r="1453" spans="2:42" x14ac:dyDescent="0.35">
      <c r="B1453" s="125"/>
      <c r="C1453" s="125"/>
      <c r="D1453" s="125"/>
      <c r="E1453" s="125"/>
      <c r="F1453" s="125"/>
      <c r="G1453" s="125"/>
      <c r="H1453" s="125"/>
      <c r="I1453" s="269"/>
      <c r="J1453" s="134"/>
      <c r="K1453" s="134"/>
      <c r="L1453" s="134"/>
      <c r="M1453" s="134"/>
      <c r="N1453" s="286"/>
      <c r="O1453" s="286"/>
      <c r="P1453" s="125"/>
      <c r="Q1453" s="125"/>
      <c r="R1453" s="125"/>
      <c r="S1453" s="125"/>
      <c r="T1453" s="125"/>
      <c r="U1453" s="297"/>
      <c r="V1453" s="253">
        <f t="shared" si="30"/>
        <v>0</v>
      </c>
      <c r="W1453" s="348" t="str">
        <f>IF(板块成分!B1455="","",板块成分!B1455)</f>
        <v>1912.HK</v>
      </c>
      <c r="X1453" s="270" t="str">
        <f>[1]!s_info_name(W1453)</f>
        <v>康特隆</v>
      </c>
      <c r="Y1453" s="335" t="str">
        <f>IF($Y$3="申万一级行业",[1]!s_info_industry_sw_2021(W1453,公司分析!D$5,1),IF($Y$3="申万二级行业",[1]!s_info_industry_sw_2021(W1453,公司分析!D$5,2),IF($Y$3="申万三级行业",[1]!s_info_industry_sw_2021(W1453,公司分析!D$5,3),IF($Y$3="wind一级行业",[1]!s_info_industry_gics(W1453,1),IF($Y$3="wind二级行业",[1]!s_info_industry_gics(W1453,2),IF($Y$3="wind三级行业",[1]!s_info_industry_gics(W1453,3),IF($Y$3="wind四级行业",[1]!s_info_industry_gics(W1453,4),IF($Y$3="证监会门类行业",[1]!s_info_industry_csrc12_n(W1453,公司分析!D$5,1),""))))))))</f>
        <v>半导体产品</v>
      </c>
      <c r="Z1453" s="298" t="str">
        <f>IF(Y1453=行业比较!$E$6,ROW(),"")</f>
        <v/>
      </c>
      <c r="AA1453" s="125"/>
      <c r="AB1453" s="125"/>
      <c r="AC1453" s="125"/>
      <c r="AD1453" s="125"/>
      <c r="AE1453" s="125"/>
      <c r="AF1453" s="125"/>
      <c r="AG1453" s="125"/>
      <c r="AH1453" s="125"/>
      <c r="AI1453" s="125"/>
      <c r="AJ1453" s="125"/>
      <c r="AK1453" s="125"/>
      <c r="AL1453" s="125"/>
      <c r="AM1453" s="125"/>
      <c r="AN1453" s="125"/>
      <c r="AO1453" s="125"/>
      <c r="AP1453" s="125"/>
    </row>
    <row r="1454" spans="2:42" x14ac:dyDescent="0.35">
      <c r="B1454" s="125"/>
      <c r="C1454" s="125"/>
      <c r="D1454" s="125"/>
      <c r="E1454" s="125"/>
      <c r="F1454" s="125"/>
      <c r="G1454" s="125"/>
      <c r="H1454" s="125"/>
      <c r="I1454" s="269"/>
      <c r="J1454" s="134"/>
      <c r="K1454" s="134"/>
      <c r="L1454" s="134"/>
      <c r="M1454" s="134"/>
      <c r="N1454" s="286"/>
      <c r="O1454" s="286"/>
      <c r="P1454" s="125"/>
      <c r="Q1454" s="125"/>
      <c r="R1454" s="125"/>
      <c r="S1454" s="125"/>
      <c r="T1454" s="125"/>
      <c r="U1454" s="297"/>
      <c r="V1454" s="253">
        <f t="shared" si="30"/>
        <v>0</v>
      </c>
      <c r="W1454" s="348" t="str">
        <f>IF(板块成分!B1456="","",板块成分!B1456)</f>
        <v>1913.HK</v>
      </c>
      <c r="X1454" s="270" t="str">
        <f>[1]!s_info_name(W1454)</f>
        <v>普拉达</v>
      </c>
      <c r="Y1454" s="335" t="str">
        <f>IF($Y$3="申万一级行业",[1]!s_info_industry_sw_2021(W1454,公司分析!D$5,1),IF($Y$3="申万二级行业",[1]!s_info_industry_sw_2021(W1454,公司分析!D$5,2),IF($Y$3="申万三级行业",[1]!s_info_industry_sw_2021(W1454,公司分析!D$5,3),IF($Y$3="wind一级行业",[1]!s_info_industry_gics(W1454,1),IF($Y$3="wind二级行业",[1]!s_info_industry_gics(W1454,2),IF($Y$3="wind三级行业",[1]!s_info_industry_gics(W1454,3),IF($Y$3="wind四级行业",[1]!s_info_industry_gics(W1454,4),IF($Y$3="证监会门类行业",[1]!s_info_industry_csrc12_n(W1454,公司分析!D$5,1),""))))))))</f>
        <v>服装、服饰与奢侈品</v>
      </c>
      <c r="Z1454" s="298" t="str">
        <f>IF(Y1454=行业比较!$E$6,ROW(),"")</f>
        <v/>
      </c>
      <c r="AA1454" s="125"/>
      <c r="AB1454" s="125"/>
      <c r="AC1454" s="125"/>
      <c r="AD1454" s="125"/>
      <c r="AE1454" s="125"/>
      <c r="AF1454" s="125"/>
      <c r="AG1454" s="125"/>
      <c r="AH1454" s="125"/>
      <c r="AI1454" s="125"/>
      <c r="AJ1454" s="125"/>
      <c r="AK1454" s="125"/>
      <c r="AL1454" s="125"/>
      <c r="AM1454" s="125"/>
      <c r="AN1454" s="125"/>
      <c r="AO1454" s="125"/>
      <c r="AP1454" s="125"/>
    </row>
    <row r="1455" spans="2:42" x14ac:dyDescent="0.35">
      <c r="B1455" s="125"/>
      <c r="C1455" s="125"/>
      <c r="D1455" s="125"/>
      <c r="E1455" s="125"/>
      <c r="F1455" s="125"/>
      <c r="G1455" s="125"/>
      <c r="H1455" s="125"/>
      <c r="I1455" s="269"/>
      <c r="J1455" s="134"/>
      <c r="K1455" s="134"/>
      <c r="L1455" s="134"/>
      <c r="M1455" s="134"/>
      <c r="N1455" s="286"/>
      <c r="O1455" s="286"/>
      <c r="P1455" s="125"/>
      <c r="Q1455" s="125"/>
      <c r="R1455" s="125"/>
      <c r="S1455" s="125"/>
      <c r="T1455" s="125"/>
      <c r="U1455" s="297"/>
      <c r="V1455" s="253">
        <f t="shared" si="30"/>
        <v>0</v>
      </c>
      <c r="W1455" s="348" t="str">
        <f>IF(板块成分!B1457="","",板块成分!B1457)</f>
        <v>1915.HK</v>
      </c>
      <c r="X1455" s="270" t="str">
        <f>[1]!s_info_name(W1455)</f>
        <v>泰和小贷</v>
      </c>
      <c r="Y1455" s="335" t="str">
        <f>IF($Y$3="申万一级行业",[1]!s_info_industry_sw_2021(W1455,公司分析!D$5,1),IF($Y$3="申万二级行业",[1]!s_info_industry_sw_2021(W1455,公司分析!D$5,2),IF($Y$3="申万三级行业",[1]!s_info_industry_sw_2021(W1455,公司分析!D$5,3),IF($Y$3="wind一级行业",[1]!s_info_industry_gics(W1455,1),IF($Y$3="wind二级行业",[1]!s_info_industry_gics(W1455,2),IF($Y$3="wind三级行业",[1]!s_info_industry_gics(W1455,3),IF($Y$3="wind四级行业",[1]!s_info_industry_gics(W1455,4),IF($Y$3="证监会门类行业",[1]!s_info_industry_csrc12_n(W1455,公司分析!D$5,1),""))))))))</f>
        <v>消费信贷</v>
      </c>
      <c r="Z1455" s="298" t="str">
        <f>IF(Y1455=行业比较!$E$6,ROW(),"")</f>
        <v/>
      </c>
      <c r="AA1455" s="125"/>
      <c r="AB1455" s="125"/>
      <c r="AC1455" s="125"/>
      <c r="AD1455" s="125"/>
      <c r="AE1455" s="125"/>
      <c r="AF1455" s="125"/>
      <c r="AG1455" s="125"/>
      <c r="AH1455" s="125"/>
      <c r="AI1455" s="125"/>
      <c r="AJ1455" s="125"/>
      <c r="AK1455" s="125"/>
      <c r="AL1455" s="125"/>
      <c r="AM1455" s="125"/>
      <c r="AN1455" s="125"/>
      <c r="AO1455" s="125"/>
      <c r="AP1455" s="125"/>
    </row>
    <row r="1456" spans="2:42" x14ac:dyDescent="0.35">
      <c r="B1456" s="125"/>
      <c r="C1456" s="125"/>
      <c r="D1456" s="125"/>
      <c r="E1456" s="125"/>
      <c r="F1456" s="125"/>
      <c r="G1456" s="125"/>
      <c r="H1456" s="125"/>
      <c r="I1456" s="269"/>
      <c r="J1456" s="134"/>
      <c r="K1456" s="134"/>
      <c r="L1456" s="134"/>
      <c r="M1456" s="134"/>
      <c r="N1456" s="286"/>
      <c r="O1456" s="286"/>
      <c r="P1456" s="125"/>
      <c r="Q1456" s="125"/>
      <c r="R1456" s="125"/>
      <c r="S1456" s="125"/>
      <c r="T1456" s="125"/>
      <c r="U1456" s="297"/>
      <c r="V1456" s="253">
        <f t="shared" si="30"/>
        <v>0</v>
      </c>
      <c r="W1456" s="348" t="str">
        <f>IF(板块成分!B1458="","",板块成分!B1458)</f>
        <v>1916.HK</v>
      </c>
      <c r="X1456" s="270" t="str">
        <f>[1]!s_info_name(W1456)</f>
        <v>江西银行</v>
      </c>
      <c r="Y1456" s="335" t="str">
        <f>IF($Y$3="申万一级行业",[1]!s_info_industry_sw_2021(W1456,公司分析!D$5,1),IF($Y$3="申万二级行业",[1]!s_info_industry_sw_2021(W1456,公司分析!D$5,2),IF($Y$3="申万三级行业",[1]!s_info_industry_sw_2021(W1456,公司分析!D$5,3),IF($Y$3="wind一级行业",[1]!s_info_industry_gics(W1456,1),IF($Y$3="wind二级行业",[1]!s_info_industry_gics(W1456,2),IF($Y$3="wind三级行业",[1]!s_info_industry_gics(W1456,3),IF($Y$3="wind四级行业",[1]!s_info_industry_gics(W1456,4),IF($Y$3="证监会门类行业",[1]!s_info_industry_csrc12_n(W1456,公司分析!D$5,1),""))))))))</f>
        <v>区域性银行</v>
      </c>
      <c r="Z1456" s="298" t="str">
        <f>IF(Y1456=行业比较!$E$6,ROW(),"")</f>
        <v/>
      </c>
      <c r="AA1456" s="125"/>
      <c r="AB1456" s="125"/>
      <c r="AC1456" s="125"/>
      <c r="AD1456" s="125"/>
      <c r="AE1456" s="125"/>
      <c r="AF1456" s="125"/>
      <c r="AG1456" s="125"/>
      <c r="AH1456" s="125"/>
      <c r="AI1456" s="125"/>
      <c r="AJ1456" s="125"/>
      <c r="AK1456" s="125"/>
      <c r="AL1456" s="125"/>
      <c r="AM1456" s="125"/>
      <c r="AN1456" s="125"/>
      <c r="AO1456" s="125"/>
      <c r="AP1456" s="125"/>
    </row>
    <row r="1457" spans="2:42" x14ac:dyDescent="0.35">
      <c r="B1457" s="125"/>
      <c r="C1457" s="125"/>
      <c r="D1457" s="125"/>
      <c r="E1457" s="125"/>
      <c r="F1457" s="125"/>
      <c r="G1457" s="125"/>
      <c r="H1457" s="125"/>
      <c r="I1457" s="269"/>
      <c r="J1457" s="134"/>
      <c r="K1457" s="134"/>
      <c r="L1457" s="134"/>
      <c r="M1457" s="134"/>
      <c r="N1457" s="286"/>
      <c r="O1457" s="286"/>
      <c r="P1457" s="125"/>
      <c r="Q1457" s="125"/>
      <c r="R1457" s="125"/>
      <c r="S1457" s="125"/>
      <c r="T1457" s="125"/>
      <c r="U1457" s="297"/>
      <c r="V1457" s="253">
        <f t="shared" si="30"/>
        <v>0</v>
      </c>
      <c r="W1457" s="348" t="str">
        <f>IF(板块成分!B1459="","",板块成分!B1459)</f>
        <v>1917.HK</v>
      </c>
      <c r="X1457" s="270" t="str">
        <f>[1]!s_info_name(W1457)</f>
        <v>豆盟科技</v>
      </c>
      <c r="Y1457" s="335" t="str">
        <f>IF($Y$3="申万一级行业",[1]!s_info_industry_sw_2021(W1457,公司分析!D$5,1),IF($Y$3="申万二级行业",[1]!s_info_industry_sw_2021(W1457,公司分析!D$5,2),IF($Y$3="申万三级行业",[1]!s_info_industry_sw_2021(W1457,公司分析!D$5,3),IF($Y$3="wind一级行业",[1]!s_info_industry_gics(W1457,1),IF($Y$3="wind二级行业",[1]!s_info_industry_gics(W1457,2),IF($Y$3="wind三级行业",[1]!s_info_industry_gics(W1457,3),IF($Y$3="wind四级行业",[1]!s_info_industry_gics(W1457,4),IF($Y$3="证监会门类行业",[1]!s_info_industry_csrc12_n(W1457,公司分析!D$5,1),""))))))))</f>
        <v>广告</v>
      </c>
      <c r="Z1457" s="298" t="str">
        <f>IF(Y1457=行业比较!$E$6,ROW(),"")</f>
        <v/>
      </c>
      <c r="AA1457" s="125"/>
      <c r="AB1457" s="125"/>
      <c r="AC1457" s="125"/>
      <c r="AD1457" s="125"/>
      <c r="AE1457" s="125"/>
      <c r="AF1457" s="125"/>
      <c r="AG1457" s="125"/>
      <c r="AH1457" s="125"/>
      <c r="AI1457" s="125"/>
      <c r="AJ1457" s="125"/>
      <c r="AK1457" s="125"/>
      <c r="AL1457" s="125"/>
      <c r="AM1457" s="125"/>
      <c r="AN1457" s="125"/>
      <c r="AO1457" s="125"/>
      <c r="AP1457" s="125"/>
    </row>
    <row r="1458" spans="2:42" x14ac:dyDescent="0.35">
      <c r="B1458" s="125"/>
      <c r="C1458" s="125"/>
      <c r="D1458" s="125"/>
      <c r="E1458" s="125"/>
      <c r="F1458" s="125"/>
      <c r="G1458" s="125"/>
      <c r="H1458" s="125"/>
      <c r="I1458" s="269"/>
      <c r="J1458" s="134"/>
      <c r="K1458" s="134"/>
      <c r="L1458" s="134"/>
      <c r="M1458" s="134"/>
      <c r="N1458" s="286"/>
      <c r="O1458" s="286"/>
      <c r="P1458" s="125"/>
      <c r="Q1458" s="125"/>
      <c r="R1458" s="125"/>
      <c r="S1458" s="125"/>
      <c r="T1458" s="125"/>
      <c r="U1458" s="297"/>
      <c r="V1458" s="253">
        <f t="shared" si="30"/>
        <v>0</v>
      </c>
      <c r="W1458" s="348" t="str">
        <f>IF(板块成分!B1460="","",板块成分!B1460)</f>
        <v>1918.HK</v>
      </c>
      <c r="X1458" s="270" t="str">
        <f>[1]!s_info_name(W1458)</f>
        <v>融创中国</v>
      </c>
      <c r="Y1458" s="335" t="str">
        <f>IF($Y$3="申万一级行业",[1]!s_info_industry_sw_2021(W1458,公司分析!D$5,1),IF($Y$3="申万二级行业",[1]!s_info_industry_sw_2021(W1458,公司分析!D$5,2),IF($Y$3="申万三级行业",[1]!s_info_industry_sw_2021(W1458,公司分析!D$5,3),IF($Y$3="wind一级行业",[1]!s_info_industry_gics(W1458,1),IF($Y$3="wind二级行业",[1]!s_info_industry_gics(W1458,2),IF($Y$3="wind三级行业",[1]!s_info_industry_gics(W1458,3),IF($Y$3="wind四级行业",[1]!s_info_industry_gics(W1458,4),IF($Y$3="证监会门类行业",[1]!s_info_industry_csrc12_n(W1458,公司分析!D$5,1),""))))))))</f>
        <v>房地产开发</v>
      </c>
      <c r="Z1458" s="298" t="str">
        <f>IF(Y1458=行业比较!$E$6,ROW(),"")</f>
        <v/>
      </c>
      <c r="AA1458" s="125"/>
      <c r="AB1458" s="125"/>
      <c r="AC1458" s="125"/>
      <c r="AD1458" s="125"/>
      <c r="AE1458" s="125"/>
      <c r="AF1458" s="125"/>
      <c r="AG1458" s="125"/>
      <c r="AH1458" s="125"/>
      <c r="AI1458" s="125"/>
      <c r="AJ1458" s="125"/>
      <c r="AK1458" s="125"/>
      <c r="AL1458" s="125"/>
      <c r="AM1458" s="125"/>
      <c r="AN1458" s="125"/>
      <c r="AO1458" s="125"/>
      <c r="AP1458" s="125"/>
    </row>
    <row r="1459" spans="2:42" x14ac:dyDescent="0.35">
      <c r="B1459" s="125"/>
      <c r="C1459" s="125"/>
      <c r="D1459" s="125"/>
      <c r="E1459" s="125"/>
      <c r="F1459" s="125"/>
      <c r="G1459" s="125"/>
      <c r="H1459" s="125"/>
      <c r="I1459" s="269"/>
      <c r="J1459" s="134"/>
      <c r="K1459" s="134"/>
      <c r="L1459" s="134"/>
      <c r="M1459" s="134"/>
      <c r="N1459" s="286"/>
      <c r="O1459" s="286"/>
      <c r="P1459" s="125"/>
      <c r="Q1459" s="125"/>
      <c r="R1459" s="125"/>
      <c r="S1459" s="125"/>
      <c r="T1459" s="125"/>
      <c r="U1459" s="297"/>
      <c r="V1459" s="253">
        <f t="shared" si="30"/>
        <v>0</v>
      </c>
      <c r="W1459" s="348" t="str">
        <f>IF(板块成分!B1461="","",板块成分!B1461)</f>
        <v>1919.HK</v>
      </c>
      <c r="X1459" s="270" t="str">
        <f>[1]!s_info_name(W1459)</f>
        <v>中远海控</v>
      </c>
      <c r="Y1459" s="335" t="str">
        <f>IF($Y$3="申万一级行业",[1]!s_info_industry_sw_2021(W1459,公司分析!D$5,1),IF($Y$3="申万二级行业",[1]!s_info_industry_sw_2021(W1459,公司分析!D$5,2),IF($Y$3="申万三级行业",[1]!s_info_industry_sw_2021(W1459,公司分析!D$5,3),IF($Y$3="wind一级行业",[1]!s_info_industry_gics(W1459,1),IF($Y$3="wind二级行业",[1]!s_info_industry_gics(W1459,2),IF($Y$3="wind三级行业",[1]!s_info_industry_gics(W1459,3),IF($Y$3="wind四级行业",[1]!s_info_industry_gics(W1459,4),IF($Y$3="证监会门类行业",[1]!s_info_industry_csrc12_n(W1459,公司分析!D$5,1),""))))))))</f>
        <v>海运</v>
      </c>
      <c r="Z1459" s="298" t="str">
        <f>IF(Y1459=行业比较!$E$6,ROW(),"")</f>
        <v/>
      </c>
      <c r="AA1459" s="125"/>
      <c r="AB1459" s="125"/>
      <c r="AC1459" s="125"/>
      <c r="AD1459" s="125"/>
      <c r="AE1459" s="125"/>
      <c r="AF1459" s="125"/>
      <c r="AG1459" s="125"/>
      <c r="AH1459" s="125"/>
      <c r="AI1459" s="125"/>
      <c r="AJ1459" s="125"/>
      <c r="AK1459" s="125"/>
      <c r="AL1459" s="125"/>
      <c r="AM1459" s="125"/>
      <c r="AN1459" s="125"/>
      <c r="AO1459" s="125"/>
      <c r="AP1459" s="125"/>
    </row>
    <row r="1460" spans="2:42" x14ac:dyDescent="0.35">
      <c r="B1460" s="125"/>
      <c r="C1460" s="125"/>
      <c r="D1460" s="125"/>
      <c r="E1460" s="125"/>
      <c r="F1460" s="125"/>
      <c r="G1460" s="125"/>
      <c r="H1460" s="125"/>
      <c r="I1460" s="269"/>
      <c r="J1460" s="134"/>
      <c r="K1460" s="134"/>
      <c r="L1460" s="134"/>
      <c r="M1460" s="134"/>
      <c r="N1460" s="286"/>
      <c r="O1460" s="286"/>
      <c r="P1460" s="125"/>
      <c r="Q1460" s="125"/>
      <c r="R1460" s="125"/>
      <c r="S1460" s="125"/>
      <c r="T1460" s="125"/>
      <c r="U1460" s="297"/>
      <c r="V1460" s="253">
        <f t="shared" si="30"/>
        <v>0</v>
      </c>
      <c r="W1460" s="348" t="str">
        <f>IF(板块成分!B1462="","",板块成分!B1462)</f>
        <v>1920.HK</v>
      </c>
      <c r="X1460" s="270" t="str">
        <f>[1]!s_info_name(W1460)</f>
        <v>恒新丰控股</v>
      </c>
      <c r="Y1460" s="335" t="str">
        <f>IF($Y$3="申万一级行业",[1]!s_info_industry_sw_2021(W1460,公司分析!D$5,1),IF($Y$3="申万二级行业",[1]!s_info_industry_sw_2021(W1460,公司分析!D$5,2),IF($Y$3="申万三级行业",[1]!s_info_industry_sw_2021(W1460,公司分析!D$5,3),IF($Y$3="wind一级行业",[1]!s_info_industry_gics(W1460,1),IF($Y$3="wind二级行业",[1]!s_info_industry_gics(W1460,2),IF($Y$3="wind三级行业",[1]!s_info_industry_gics(W1460,3),IF($Y$3="wind四级行业",[1]!s_info_industry_gics(W1460,4),IF($Y$3="证监会门类行业",[1]!s_info_industry_csrc12_n(W1460,公司分析!D$5,1),""))))))))</f>
        <v>家庭装潢零售</v>
      </c>
      <c r="Z1460" s="298" t="str">
        <f>IF(Y1460=行业比较!$E$6,ROW(),"")</f>
        <v/>
      </c>
      <c r="AA1460" s="125"/>
      <c r="AB1460" s="125"/>
      <c r="AC1460" s="125"/>
      <c r="AD1460" s="125"/>
      <c r="AE1460" s="125"/>
      <c r="AF1460" s="125"/>
      <c r="AG1460" s="125"/>
      <c r="AH1460" s="125"/>
      <c r="AI1460" s="125"/>
      <c r="AJ1460" s="125"/>
      <c r="AK1460" s="125"/>
      <c r="AL1460" s="125"/>
      <c r="AM1460" s="125"/>
      <c r="AN1460" s="125"/>
      <c r="AO1460" s="125"/>
      <c r="AP1460" s="125"/>
    </row>
    <row r="1461" spans="2:42" x14ac:dyDescent="0.35">
      <c r="B1461" s="125"/>
      <c r="C1461" s="125"/>
      <c r="D1461" s="125"/>
      <c r="E1461" s="125"/>
      <c r="F1461" s="125"/>
      <c r="G1461" s="125"/>
      <c r="H1461" s="125"/>
      <c r="I1461" s="269"/>
      <c r="J1461" s="134"/>
      <c r="K1461" s="134"/>
      <c r="L1461" s="134"/>
      <c r="M1461" s="134"/>
      <c r="N1461" s="286"/>
      <c r="O1461" s="286"/>
      <c r="P1461" s="125"/>
      <c r="Q1461" s="125"/>
      <c r="R1461" s="125"/>
      <c r="S1461" s="125"/>
      <c r="T1461" s="125"/>
      <c r="U1461" s="297"/>
      <c r="V1461" s="253">
        <f t="shared" si="30"/>
        <v>0</v>
      </c>
      <c r="W1461" s="348" t="str">
        <f>IF(板块成分!B1463="","",板块成分!B1463)</f>
        <v>1921.HK</v>
      </c>
      <c r="X1461" s="270" t="str">
        <f>[1]!s_info_name(W1461)</f>
        <v>达力普控股</v>
      </c>
      <c r="Y1461" s="335" t="str">
        <f>IF($Y$3="申万一级行业",[1]!s_info_industry_sw_2021(W1461,公司分析!D$5,1),IF($Y$3="申万二级行业",[1]!s_info_industry_sw_2021(W1461,公司分析!D$5,2),IF($Y$3="申万三级行业",[1]!s_info_industry_sw_2021(W1461,公司分析!D$5,3),IF($Y$3="wind一级行业",[1]!s_info_industry_gics(W1461,1),IF($Y$3="wind二级行业",[1]!s_info_industry_gics(W1461,2),IF($Y$3="wind三级行业",[1]!s_info_industry_gics(W1461,3),IF($Y$3="wind四级行业",[1]!s_info_industry_gics(W1461,4),IF($Y$3="证监会门类行业",[1]!s_info_industry_csrc12_n(W1461,公司分析!D$5,1),""))))))))</f>
        <v>石油天然气设备与服务</v>
      </c>
      <c r="Z1461" s="298" t="str">
        <f>IF(Y1461=行业比较!$E$6,ROW(),"")</f>
        <v/>
      </c>
      <c r="AA1461" s="125"/>
      <c r="AB1461" s="125"/>
      <c r="AC1461" s="125"/>
      <c r="AD1461" s="125"/>
      <c r="AE1461" s="125"/>
      <c r="AF1461" s="125"/>
      <c r="AG1461" s="125"/>
      <c r="AH1461" s="125"/>
      <c r="AI1461" s="125"/>
      <c r="AJ1461" s="125"/>
      <c r="AK1461" s="125"/>
      <c r="AL1461" s="125"/>
      <c r="AM1461" s="125"/>
      <c r="AN1461" s="125"/>
      <c r="AO1461" s="125"/>
      <c r="AP1461" s="125"/>
    </row>
    <row r="1462" spans="2:42" x14ac:dyDescent="0.35">
      <c r="B1462" s="125"/>
      <c r="C1462" s="125"/>
      <c r="D1462" s="125"/>
      <c r="E1462" s="125"/>
      <c r="F1462" s="125"/>
      <c r="G1462" s="125"/>
      <c r="H1462" s="125"/>
      <c r="I1462" s="269"/>
      <c r="J1462" s="134"/>
      <c r="K1462" s="134"/>
      <c r="L1462" s="134"/>
      <c r="M1462" s="134"/>
      <c r="N1462" s="286"/>
      <c r="O1462" s="286"/>
      <c r="P1462" s="125"/>
      <c r="Q1462" s="125"/>
      <c r="R1462" s="125"/>
      <c r="S1462" s="125"/>
      <c r="T1462" s="125"/>
      <c r="U1462" s="297"/>
      <c r="V1462" s="253">
        <f t="shared" si="30"/>
        <v>0</v>
      </c>
      <c r="W1462" s="348" t="str">
        <f>IF(板块成分!B1464="","",板块成分!B1464)</f>
        <v>1922.HK</v>
      </c>
      <c r="X1462" s="270" t="str">
        <f>[1]!s_info_name(W1462)</f>
        <v>银城生活服务</v>
      </c>
      <c r="Y1462" s="335" t="str">
        <f>IF($Y$3="申万一级行业",[1]!s_info_industry_sw_2021(W1462,公司分析!D$5,1),IF($Y$3="申万二级行业",[1]!s_info_industry_sw_2021(W1462,公司分析!D$5,2),IF($Y$3="申万三级行业",[1]!s_info_industry_sw_2021(W1462,公司分析!D$5,3),IF($Y$3="wind一级行业",[1]!s_info_industry_gics(W1462,1),IF($Y$3="wind二级行业",[1]!s_info_industry_gics(W1462,2),IF($Y$3="wind三级行业",[1]!s_info_industry_gics(W1462,3),IF($Y$3="wind四级行业",[1]!s_info_industry_gics(W1462,4),IF($Y$3="证监会门类行业",[1]!s_info_industry_csrc12_n(W1462,公司分析!D$5,1),""))))))))</f>
        <v>房地产服务</v>
      </c>
      <c r="Z1462" s="298" t="str">
        <f>IF(Y1462=行业比较!$E$6,ROW(),"")</f>
        <v/>
      </c>
      <c r="AA1462" s="125"/>
      <c r="AB1462" s="125"/>
      <c r="AC1462" s="125"/>
      <c r="AD1462" s="125"/>
      <c r="AE1462" s="125"/>
      <c r="AF1462" s="125"/>
      <c r="AG1462" s="125"/>
      <c r="AH1462" s="125"/>
      <c r="AI1462" s="125"/>
      <c r="AJ1462" s="125"/>
      <c r="AK1462" s="125"/>
      <c r="AL1462" s="125"/>
      <c r="AM1462" s="125"/>
      <c r="AN1462" s="125"/>
      <c r="AO1462" s="125"/>
      <c r="AP1462" s="125"/>
    </row>
    <row r="1463" spans="2:42" x14ac:dyDescent="0.35">
      <c r="B1463" s="125"/>
      <c r="C1463" s="125"/>
      <c r="D1463" s="125"/>
      <c r="E1463" s="125"/>
      <c r="F1463" s="125"/>
      <c r="G1463" s="125"/>
      <c r="H1463" s="125"/>
      <c r="I1463" s="269"/>
      <c r="J1463" s="134"/>
      <c r="K1463" s="134"/>
      <c r="L1463" s="134"/>
      <c r="M1463" s="134"/>
      <c r="N1463" s="286"/>
      <c r="O1463" s="286"/>
      <c r="P1463" s="125"/>
      <c r="Q1463" s="125"/>
      <c r="R1463" s="125"/>
      <c r="S1463" s="125"/>
      <c r="T1463" s="125"/>
      <c r="U1463" s="297"/>
      <c r="V1463" s="253">
        <f t="shared" si="30"/>
        <v>0</v>
      </c>
      <c r="W1463" s="348" t="str">
        <f>IF(板块成分!B1465="","",板块成分!B1465)</f>
        <v>1925.HK</v>
      </c>
      <c r="X1463" s="270" t="str">
        <f>[1]!s_info_name(W1463)</f>
        <v>旷世控股</v>
      </c>
      <c r="Y1463" s="335" t="str">
        <f>IF($Y$3="申万一级行业",[1]!s_info_industry_sw_2021(W1463,公司分析!D$5,1),IF($Y$3="申万二级行业",[1]!s_info_industry_sw_2021(W1463,公司分析!D$5,2),IF($Y$3="申万三级行业",[1]!s_info_industry_sw_2021(W1463,公司分析!D$5,3),IF($Y$3="wind一级行业",[1]!s_info_industry_gics(W1463,1),IF($Y$3="wind二级行业",[1]!s_info_industry_gics(W1463,2),IF($Y$3="wind三级行业",[1]!s_info_industry_gics(W1463,3),IF($Y$3="wind四级行业",[1]!s_info_industry_gics(W1463,4),IF($Y$3="证监会门类行业",[1]!s_info_industry_csrc12_n(W1463,公司分析!D$5,1),""))))))))</f>
        <v>家庭用品</v>
      </c>
      <c r="Z1463" s="298" t="str">
        <f>IF(Y1463=行业比较!$E$6,ROW(),"")</f>
        <v/>
      </c>
      <c r="AA1463" s="125"/>
      <c r="AB1463" s="125"/>
      <c r="AC1463" s="125"/>
      <c r="AD1463" s="125"/>
      <c r="AE1463" s="125"/>
      <c r="AF1463" s="125"/>
      <c r="AG1463" s="125"/>
      <c r="AH1463" s="125"/>
      <c r="AI1463" s="125"/>
      <c r="AJ1463" s="125"/>
      <c r="AK1463" s="125"/>
      <c r="AL1463" s="125"/>
      <c r="AM1463" s="125"/>
      <c r="AN1463" s="125"/>
      <c r="AO1463" s="125"/>
      <c r="AP1463" s="125"/>
    </row>
    <row r="1464" spans="2:42" x14ac:dyDescent="0.35">
      <c r="B1464" s="125"/>
      <c r="C1464" s="125"/>
      <c r="D1464" s="125"/>
      <c r="E1464" s="125"/>
      <c r="F1464" s="125"/>
      <c r="G1464" s="125"/>
      <c r="H1464" s="125"/>
      <c r="I1464" s="269"/>
      <c r="J1464" s="134"/>
      <c r="K1464" s="134"/>
      <c r="L1464" s="134"/>
      <c r="M1464" s="134"/>
      <c r="N1464" s="286"/>
      <c r="O1464" s="286"/>
      <c r="P1464" s="125"/>
      <c r="Q1464" s="125"/>
      <c r="R1464" s="125"/>
      <c r="S1464" s="125"/>
      <c r="T1464" s="125"/>
      <c r="U1464" s="297"/>
      <c r="V1464" s="253">
        <f t="shared" si="30"/>
        <v>0</v>
      </c>
      <c r="W1464" s="348" t="str">
        <f>IF(板块成分!B1466="","",板块成分!B1466)</f>
        <v>1927.HK</v>
      </c>
      <c r="X1464" s="270" t="str">
        <f>[1]!s_info_name(W1464)</f>
        <v>久久王</v>
      </c>
      <c r="Y1464" s="335" t="str">
        <f>IF($Y$3="申万一级行业",[1]!s_info_industry_sw_2021(W1464,公司分析!D$5,1),IF($Y$3="申万二级行业",[1]!s_info_industry_sw_2021(W1464,公司分析!D$5,2),IF($Y$3="申万三级行业",[1]!s_info_industry_sw_2021(W1464,公司分析!D$5,3),IF($Y$3="wind一级行业",[1]!s_info_industry_gics(W1464,1),IF($Y$3="wind二级行业",[1]!s_info_industry_gics(W1464,2),IF($Y$3="wind三级行业",[1]!s_info_industry_gics(W1464,3),IF($Y$3="wind四级行业",[1]!s_info_industry_gics(W1464,4),IF($Y$3="证监会门类行业",[1]!s_info_industry_csrc12_n(W1464,公司分析!D$5,1),""))))))))</f>
        <v>食品加工与肉类</v>
      </c>
      <c r="Z1464" s="298" t="str">
        <f>IF(Y1464=行业比较!$E$6,ROW(),"")</f>
        <v/>
      </c>
      <c r="AA1464" s="125"/>
      <c r="AB1464" s="125"/>
      <c r="AC1464" s="125"/>
      <c r="AD1464" s="125"/>
      <c r="AE1464" s="125"/>
      <c r="AF1464" s="125"/>
      <c r="AG1464" s="125"/>
      <c r="AH1464" s="125"/>
      <c r="AI1464" s="125"/>
      <c r="AJ1464" s="125"/>
      <c r="AK1464" s="125"/>
      <c r="AL1464" s="125"/>
      <c r="AM1464" s="125"/>
      <c r="AN1464" s="125"/>
      <c r="AO1464" s="125"/>
      <c r="AP1464" s="125"/>
    </row>
    <row r="1465" spans="2:42" x14ac:dyDescent="0.35">
      <c r="B1465" s="125"/>
      <c r="C1465" s="125"/>
      <c r="D1465" s="125"/>
      <c r="E1465" s="125"/>
      <c r="F1465" s="125"/>
      <c r="G1465" s="125"/>
      <c r="H1465" s="125"/>
      <c r="I1465" s="269"/>
      <c r="J1465" s="134"/>
      <c r="K1465" s="134"/>
      <c r="L1465" s="134"/>
      <c r="M1465" s="134"/>
      <c r="N1465" s="286"/>
      <c r="O1465" s="286"/>
      <c r="P1465" s="125"/>
      <c r="Q1465" s="125"/>
      <c r="R1465" s="125"/>
      <c r="S1465" s="125"/>
      <c r="T1465" s="125"/>
      <c r="U1465" s="297"/>
      <c r="V1465" s="253">
        <f t="shared" si="30"/>
        <v>0</v>
      </c>
      <c r="W1465" s="348" t="str">
        <f>IF(板块成分!B1467="","",板块成分!B1467)</f>
        <v>1928.HK</v>
      </c>
      <c r="X1465" s="270" t="str">
        <f>[1]!s_info_name(W1465)</f>
        <v>金沙中国有限公司</v>
      </c>
      <c r="Y1465" s="335" t="str">
        <f>IF($Y$3="申万一级行业",[1]!s_info_industry_sw_2021(W1465,公司分析!D$5,1),IF($Y$3="申万二级行业",[1]!s_info_industry_sw_2021(W1465,公司分析!D$5,2),IF($Y$3="申万三级行业",[1]!s_info_industry_sw_2021(W1465,公司分析!D$5,3),IF($Y$3="wind一级行业",[1]!s_info_industry_gics(W1465,1),IF($Y$3="wind二级行业",[1]!s_info_industry_gics(W1465,2),IF($Y$3="wind三级行业",[1]!s_info_industry_gics(W1465,3),IF($Y$3="wind四级行业",[1]!s_info_industry_gics(W1465,4),IF($Y$3="证监会门类行业",[1]!s_info_industry_csrc12_n(W1465,公司分析!D$5,1),""))))))))</f>
        <v>赌场与赌博</v>
      </c>
      <c r="Z1465" s="298" t="str">
        <f>IF(Y1465=行业比较!$E$6,ROW(),"")</f>
        <v/>
      </c>
      <c r="AA1465" s="125"/>
      <c r="AB1465" s="125"/>
      <c r="AC1465" s="125"/>
      <c r="AD1465" s="125"/>
      <c r="AE1465" s="125"/>
      <c r="AF1465" s="125"/>
      <c r="AG1465" s="125"/>
      <c r="AH1465" s="125"/>
      <c r="AI1465" s="125"/>
      <c r="AJ1465" s="125"/>
      <c r="AK1465" s="125"/>
      <c r="AL1465" s="125"/>
      <c r="AM1465" s="125"/>
      <c r="AN1465" s="125"/>
      <c r="AO1465" s="125"/>
      <c r="AP1465" s="125"/>
    </row>
    <row r="1466" spans="2:42" x14ac:dyDescent="0.35">
      <c r="B1466" s="125"/>
      <c r="C1466" s="125"/>
      <c r="D1466" s="125"/>
      <c r="E1466" s="125"/>
      <c r="F1466" s="125"/>
      <c r="G1466" s="125"/>
      <c r="H1466" s="125"/>
      <c r="I1466" s="269"/>
      <c r="J1466" s="134"/>
      <c r="K1466" s="134"/>
      <c r="L1466" s="134"/>
      <c r="M1466" s="134"/>
      <c r="N1466" s="286"/>
      <c r="O1466" s="286"/>
      <c r="P1466" s="125"/>
      <c r="Q1466" s="125"/>
      <c r="R1466" s="125"/>
      <c r="S1466" s="125"/>
      <c r="T1466" s="125"/>
      <c r="U1466" s="297"/>
      <c r="V1466" s="253">
        <f t="shared" si="30"/>
        <v>0</v>
      </c>
      <c r="W1466" s="348" t="str">
        <f>IF(板块成分!B1468="","",板块成分!B1468)</f>
        <v>1929.HK</v>
      </c>
      <c r="X1466" s="270" t="str">
        <f>[1]!s_info_name(W1466)</f>
        <v>周大福</v>
      </c>
      <c r="Y1466" s="335" t="str">
        <f>IF($Y$3="申万一级行业",[1]!s_info_industry_sw_2021(W1466,公司分析!D$5,1),IF($Y$3="申万二级行业",[1]!s_info_industry_sw_2021(W1466,公司分析!D$5,2),IF($Y$3="申万三级行业",[1]!s_info_industry_sw_2021(W1466,公司分析!D$5,3),IF($Y$3="wind一级行业",[1]!s_info_industry_gics(W1466,1),IF($Y$3="wind二级行业",[1]!s_info_industry_gics(W1466,2),IF($Y$3="wind三级行业",[1]!s_info_industry_gics(W1466,3),IF($Y$3="wind四级行业",[1]!s_info_industry_gics(W1466,4),IF($Y$3="证监会门类行业",[1]!s_info_industry_csrc12_n(W1466,公司分析!D$5,1),""))))))))</f>
        <v>专卖店</v>
      </c>
      <c r="Z1466" s="298" t="str">
        <f>IF(Y1466=行业比较!$E$6,ROW(),"")</f>
        <v/>
      </c>
      <c r="AA1466" s="125"/>
      <c r="AB1466" s="125"/>
      <c r="AC1466" s="125"/>
      <c r="AD1466" s="125"/>
      <c r="AE1466" s="125"/>
      <c r="AF1466" s="125"/>
      <c r="AG1466" s="125"/>
      <c r="AH1466" s="125"/>
      <c r="AI1466" s="125"/>
      <c r="AJ1466" s="125"/>
      <c r="AK1466" s="125"/>
      <c r="AL1466" s="125"/>
      <c r="AM1466" s="125"/>
      <c r="AN1466" s="125"/>
      <c r="AO1466" s="125"/>
      <c r="AP1466" s="125"/>
    </row>
    <row r="1467" spans="2:42" x14ac:dyDescent="0.35">
      <c r="B1467" s="125"/>
      <c r="C1467" s="125"/>
      <c r="D1467" s="125"/>
      <c r="E1467" s="125"/>
      <c r="F1467" s="125"/>
      <c r="G1467" s="125"/>
      <c r="H1467" s="125"/>
      <c r="I1467" s="269"/>
      <c r="J1467" s="134"/>
      <c r="K1467" s="134"/>
      <c r="L1467" s="134"/>
      <c r="M1467" s="134"/>
      <c r="N1467" s="286"/>
      <c r="O1467" s="286"/>
      <c r="P1467" s="125"/>
      <c r="Q1467" s="125"/>
      <c r="R1467" s="125"/>
      <c r="S1467" s="125"/>
      <c r="T1467" s="125"/>
      <c r="U1467" s="297"/>
      <c r="V1467" s="253">
        <f t="shared" si="30"/>
        <v>0</v>
      </c>
      <c r="W1467" s="348" t="str">
        <f>IF(板块成分!B1469="","",板块成分!B1469)</f>
        <v>1930.HK</v>
      </c>
      <c r="X1467" s="270" t="str">
        <f>[1]!s_info_name(W1467)</f>
        <v>勋龙</v>
      </c>
      <c r="Y1467" s="335" t="str">
        <f>IF($Y$3="申万一级行业",[1]!s_info_industry_sw_2021(W1467,公司分析!D$5,1),IF($Y$3="申万二级行业",[1]!s_info_industry_sw_2021(W1467,公司分析!D$5,2),IF($Y$3="申万三级行业",[1]!s_info_industry_sw_2021(W1467,公司分析!D$5,3),IF($Y$3="wind一级行业",[1]!s_info_industry_gics(W1467,1),IF($Y$3="wind二级行业",[1]!s_info_industry_gics(W1467,2),IF($Y$3="wind三级行业",[1]!s_info_industry_gics(W1467,3),IF($Y$3="wind四级行业",[1]!s_info_industry_gics(W1467,4),IF($Y$3="证监会门类行业",[1]!s_info_industry_csrc12_n(W1467,公司分析!D$5,1),""))))))))</f>
        <v>机动车零配件与设备</v>
      </c>
      <c r="Z1467" s="298" t="str">
        <f>IF(Y1467=行业比较!$E$6,ROW(),"")</f>
        <v/>
      </c>
      <c r="AA1467" s="125"/>
      <c r="AB1467" s="125"/>
      <c r="AC1467" s="125"/>
      <c r="AD1467" s="125"/>
      <c r="AE1467" s="125"/>
      <c r="AF1467" s="125"/>
      <c r="AG1467" s="125"/>
      <c r="AH1467" s="125"/>
      <c r="AI1467" s="125"/>
      <c r="AJ1467" s="125"/>
      <c r="AK1467" s="125"/>
      <c r="AL1467" s="125"/>
      <c r="AM1467" s="125"/>
      <c r="AN1467" s="125"/>
      <c r="AO1467" s="125"/>
      <c r="AP1467" s="125"/>
    </row>
    <row r="1468" spans="2:42" x14ac:dyDescent="0.35">
      <c r="B1468" s="125"/>
      <c r="C1468" s="125"/>
      <c r="D1468" s="125"/>
      <c r="E1468" s="125"/>
      <c r="F1468" s="125"/>
      <c r="G1468" s="125"/>
      <c r="H1468" s="125"/>
      <c r="I1468" s="269"/>
      <c r="J1468" s="134"/>
      <c r="K1468" s="134"/>
      <c r="L1468" s="134"/>
      <c r="M1468" s="134"/>
      <c r="N1468" s="286"/>
      <c r="O1468" s="286"/>
      <c r="P1468" s="125"/>
      <c r="Q1468" s="125"/>
      <c r="R1468" s="125"/>
      <c r="S1468" s="125"/>
      <c r="T1468" s="125"/>
      <c r="U1468" s="297"/>
      <c r="V1468" s="253">
        <f t="shared" si="30"/>
        <v>0</v>
      </c>
      <c r="W1468" s="348" t="str">
        <f>IF(板块成分!B1470="","",板块成分!B1470)</f>
        <v>1931.HK</v>
      </c>
      <c r="X1468" s="270" t="str">
        <f>[1]!s_info_name(W1468)</f>
        <v>华检医疗</v>
      </c>
      <c r="Y1468" s="335" t="str">
        <f>IF($Y$3="申万一级行业",[1]!s_info_industry_sw_2021(W1468,公司分析!D$5,1),IF($Y$3="申万二级行业",[1]!s_info_industry_sw_2021(W1468,公司分析!D$5,2),IF($Y$3="申万三级行业",[1]!s_info_industry_sw_2021(W1468,公司分析!D$5,3),IF($Y$3="wind一级行业",[1]!s_info_industry_gics(W1468,1),IF($Y$3="wind二级行业",[1]!s_info_industry_gics(W1468,2),IF($Y$3="wind三级行业",[1]!s_info_industry_gics(W1468,3),IF($Y$3="wind四级行业",[1]!s_info_industry_gics(W1468,4),IF($Y$3="证监会门类行业",[1]!s_info_industry_csrc12_n(W1468,公司分析!D$5,1),""))))))))</f>
        <v>医疗保健用品</v>
      </c>
      <c r="Z1468" s="298" t="str">
        <f>IF(Y1468=行业比较!$E$6,ROW(),"")</f>
        <v/>
      </c>
      <c r="AA1468" s="125"/>
      <c r="AB1468" s="125"/>
      <c r="AC1468" s="125"/>
      <c r="AD1468" s="125"/>
      <c r="AE1468" s="125"/>
      <c r="AF1468" s="125"/>
      <c r="AG1468" s="125"/>
      <c r="AH1468" s="125"/>
      <c r="AI1468" s="125"/>
      <c r="AJ1468" s="125"/>
      <c r="AK1468" s="125"/>
      <c r="AL1468" s="125"/>
      <c r="AM1468" s="125"/>
      <c r="AN1468" s="125"/>
      <c r="AO1468" s="125"/>
      <c r="AP1468" s="125"/>
    </row>
    <row r="1469" spans="2:42" x14ac:dyDescent="0.35">
      <c r="B1469" s="125"/>
      <c r="C1469" s="125"/>
      <c r="D1469" s="125"/>
      <c r="E1469" s="125"/>
      <c r="F1469" s="125"/>
      <c r="G1469" s="125"/>
      <c r="H1469" s="125"/>
      <c r="I1469" s="269"/>
      <c r="J1469" s="134"/>
      <c r="K1469" s="134"/>
      <c r="L1469" s="134"/>
      <c r="M1469" s="134"/>
      <c r="N1469" s="286"/>
      <c r="O1469" s="286"/>
      <c r="P1469" s="125"/>
      <c r="Q1469" s="125"/>
      <c r="R1469" s="125"/>
      <c r="S1469" s="125"/>
      <c r="T1469" s="125"/>
      <c r="U1469" s="297"/>
      <c r="V1469" s="253">
        <f t="shared" si="30"/>
        <v>0</v>
      </c>
      <c r="W1469" s="348" t="str">
        <f>IF(板块成分!B1471="","",板块成分!B1471)</f>
        <v>1932.HK</v>
      </c>
      <c r="X1469" s="270" t="str">
        <f>[1]!s_info_name(W1469)</f>
        <v>中漆集团</v>
      </c>
      <c r="Y1469" s="335" t="str">
        <f>IF($Y$3="申万一级行业",[1]!s_info_industry_sw_2021(W1469,公司分析!D$5,1),IF($Y$3="申万二级行业",[1]!s_info_industry_sw_2021(W1469,公司分析!D$5,2),IF($Y$3="申万三级行业",[1]!s_info_industry_sw_2021(W1469,公司分析!D$5,3),IF($Y$3="wind一级行业",[1]!s_info_industry_gics(W1469,1),IF($Y$3="wind二级行业",[1]!s_info_industry_gics(W1469,2),IF($Y$3="wind三级行业",[1]!s_info_industry_gics(W1469,3),IF($Y$3="wind四级行业",[1]!s_info_industry_gics(W1469,4),IF($Y$3="证监会门类行业",[1]!s_info_industry_csrc12_n(W1469,公司分析!D$5,1),""))))))))</f>
        <v>基础化工</v>
      </c>
      <c r="Z1469" s="298" t="str">
        <f>IF(Y1469=行业比较!$E$6,ROW(),"")</f>
        <v/>
      </c>
      <c r="AA1469" s="125"/>
      <c r="AB1469" s="125"/>
      <c r="AC1469" s="125"/>
      <c r="AD1469" s="125"/>
      <c r="AE1469" s="125"/>
      <c r="AF1469" s="125"/>
      <c r="AG1469" s="125"/>
      <c r="AH1469" s="125"/>
      <c r="AI1469" s="125"/>
      <c r="AJ1469" s="125"/>
      <c r="AK1469" s="125"/>
      <c r="AL1469" s="125"/>
      <c r="AM1469" s="125"/>
      <c r="AN1469" s="125"/>
      <c r="AO1469" s="125"/>
      <c r="AP1469" s="125"/>
    </row>
    <row r="1470" spans="2:42" x14ac:dyDescent="0.35">
      <c r="B1470" s="125"/>
      <c r="C1470" s="125"/>
      <c r="D1470" s="125"/>
      <c r="E1470" s="125"/>
      <c r="F1470" s="125"/>
      <c r="G1470" s="125"/>
      <c r="H1470" s="125"/>
      <c r="I1470" s="269"/>
      <c r="J1470" s="134"/>
      <c r="K1470" s="134"/>
      <c r="L1470" s="134"/>
      <c r="M1470" s="134"/>
      <c r="N1470" s="286"/>
      <c r="O1470" s="286"/>
      <c r="P1470" s="125"/>
      <c r="Q1470" s="125"/>
      <c r="R1470" s="125"/>
      <c r="S1470" s="125"/>
      <c r="T1470" s="125"/>
      <c r="U1470" s="297"/>
      <c r="V1470" s="253">
        <f t="shared" si="30"/>
        <v>0</v>
      </c>
      <c r="W1470" s="348" t="str">
        <f>IF(板块成分!B1472="","",板块成分!B1472)</f>
        <v>1933.HK</v>
      </c>
      <c r="X1470" s="270" t="str">
        <f>[1]!s_info_name(W1470)</f>
        <v>元力控股</v>
      </c>
      <c r="Y1470" s="335" t="str">
        <f>IF($Y$3="申万一级行业",[1]!s_info_industry_sw_2021(W1470,公司分析!D$5,1),IF($Y$3="申万二级行业",[1]!s_info_industry_sw_2021(W1470,公司分析!D$5,2),IF($Y$3="申万三级行业",[1]!s_info_industry_sw_2021(W1470,公司分析!D$5,3),IF($Y$3="wind一级行业",[1]!s_info_industry_gics(W1470,1),IF($Y$3="wind二级行业",[1]!s_info_industry_gics(W1470,2),IF($Y$3="wind三级行业",[1]!s_info_industry_gics(W1470,3),IF($Y$3="wind四级行业",[1]!s_info_industry_gics(W1470,4),IF($Y$3="证监会门类行业",[1]!s_info_industry_csrc12_n(W1470,公司分析!D$5,1),""))))))))</f>
        <v>信息科技咨询与其它服务</v>
      </c>
      <c r="Z1470" s="298" t="str">
        <f>IF(Y1470=行业比较!$E$6,ROW(),"")</f>
        <v/>
      </c>
      <c r="AA1470" s="125"/>
      <c r="AB1470" s="125"/>
      <c r="AC1470" s="125"/>
      <c r="AD1470" s="125"/>
      <c r="AE1470" s="125"/>
      <c r="AF1470" s="125"/>
      <c r="AG1470" s="125"/>
      <c r="AH1470" s="125"/>
      <c r="AI1470" s="125"/>
      <c r="AJ1470" s="125"/>
      <c r="AK1470" s="125"/>
      <c r="AL1470" s="125"/>
      <c r="AM1470" s="125"/>
      <c r="AN1470" s="125"/>
      <c r="AO1470" s="125"/>
      <c r="AP1470" s="125"/>
    </row>
    <row r="1471" spans="2:42" x14ac:dyDescent="0.35">
      <c r="B1471" s="125"/>
      <c r="C1471" s="125"/>
      <c r="D1471" s="125"/>
      <c r="E1471" s="125"/>
      <c r="F1471" s="125"/>
      <c r="G1471" s="125"/>
      <c r="H1471" s="125"/>
      <c r="I1471" s="269"/>
      <c r="J1471" s="134"/>
      <c r="K1471" s="134"/>
      <c r="L1471" s="134"/>
      <c r="M1471" s="134"/>
      <c r="N1471" s="286"/>
      <c r="O1471" s="286"/>
      <c r="P1471" s="125"/>
      <c r="Q1471" s="125"/>
      <c r="R1471" s="125"/>
      <c r="S1471" s="125"/>
      <c r="T1471" s="125"/>
      <c r="U1471" s="297"/>
      <c r="V1471" s="253">
        <f t="shared" si="30"/>
        <v>0</v>
      </c>
      <c r="W1471" s="348" t="str">
        <f>IF(板块成分!B1473="","",板块成分!B1473)</f>
        <v>1935.HK</v>
      </c>
      <c r="X1471" s="270" t="str">
        <f>[1]!s_info_name(W1471)</f>
        <v>嘉宏教育</v>
      </c>
      <c r="Y1471" s="335" t="str">
        <f>IF($Y$3="申万一级行业",[1]!s_info_industry_sw_2021(W1471,公司分析!D$5,1),IF($Y$3="申万二级行业",[1]!s_info_industry_sw_2021(W1471,公司分析!D$5,2),IF($Y$3="申万三级行业",[1]!s_info_industry_sw_2021(W1471,公司分析!D$5,3),IF($Y$3="wind一级行业",[1]!s_info_industry_gics(W1471,1),IF($Y$3="wind二级行业",[1]!s_info_industry_gics(W1471,2),IF($Y$3="wind三级行业",[1]!s_info_industry_gics(W1471,3),IF($Y$3="wind四级行业",[1]!s_info_industry_gics(W1471,4),IF($Y$3="证监会门类行业",[1]!s_info_industry_csrc12_n(W1471,公司分析!D$5,1),""))))))))</f>
        <v>教育服务</v>
      </c>
      <c r="Z1471" s="298" t="str">
        <f>IF(Y1471=行业比较!$E$6,ROW(),"")</f>
        <v/>
      </c>
      <c r="AA1471" s="125"/>
      <c r="AB1471" s="125"/>
      <c r="AC1471" s="125"/>
      <c r="AD1471" s="125"/>
      <c r="AE1471" s="125"/>
      <c r="AF1471" s="125"/>
      <c r="AG1471" s="125"/>
      <c r="AH1471" s="125"/>
      <c r="AI1471" s="125"/>
      <c r="AJ1471" s="125"/>
      <c r="AK1471" s="125"/>
      <c r="AL1471" s="125"/>
      <c r="AM1471" s="125"/>
      <c r="AN1471" s="125"/>
      <c r="AO1471" s="125"/>
      <c r="AP1471" s="125"/>
    </row>
    <row r="1472" spans="2:42" x14ac:dyDescent="0.35">
      <c r="B1472" s="125"/>
      <c r="C1472" s="125"/>
      <c r="D1472" s="125"/>
      <c r="E1472" s="125"/>
      <c r="F1472" s="125"/>
      <c r="G1472" s="125"/>
      <c r="H1472" s="125"/>
      <c r="I1472" s="269"/>
      <c r="J1472" s="134"/>
      <c r="K1472" s="134"/>
      <c r="L1472" s="134"/>
      <c r="M1472" s="134"/>
      <c r="N1472" s="286"/>
      <c r="O1472" s="286"/>
      <c r="P1472" s="125"/>
      <c r="Q1472" s="125"/>
      <c r="R1472" s="125"/>
      <c r="S1472" s="125"/>
      <c r="T1472" s="125"/>
      <c r="U1472" s="297"/>
      <c r="V1472" s="253">
        <f t="shared" si="30"/>
        <v>0</v>
      </c>
      <c r="W1472" s="348" t="str">
        <f>IF(板块成分!B1474="","",板块成分!B1474)</f>
        <v>1936.HK</v>
      </c>
      <c r="X1472" s="270" t="str">
        <f>[1]!s_info_name(W1472)</f>
        <v>利特米</v>
      </c>
      <c r="Y1472" s="335" t="str">
        <f>IF($Y$3="申万一级行业",[1]!s_info_industry_sw_2021(W1472,公司分析!D$5,1),IF($Y$3="申万二级行业",[1]!s_info_industry_sw_2021(W1472,公司分析!D$5,2),IF($Y$3="申万三级行业",[1]!s_info_industry_sw_2021(W1472,公司分析!D$5,3),IF($Y$3="wind一级行业",[1]!s_info_industry_gics(W1472,1),IF($Y$3="wind二级行业",[1]!s_info_industry_gics(W1472,2),IF($Y$3="wind三级行业",[1]!s_info_industry_gics(W1472,3),IF($Y$3="wind四级行业",[1]!s_info_industry_gics(W1472,4),IF($Y$3="证监会门类行业",[1]!s_info_industry_csrc12_n(W1472,公司分析!D$5,1),""))))))))</f>
        <v>食品加工与肉类</v>
      </c>
      <c r="Z1472" s="298" t="str">
        <f>IF(Y1472=行业比较!$E$6,ROW(),"")</f>
        <v/>
      </c>
      <c r="AA1472" s="125"/>
      <c r="AB1472" s="125"/>
      <c r="AC1472" s="125"/>
      <c r="AD1472" s="125"/>
      <c r="AE1472" s="125"/>
      <c r="AF1472" s="125"/>
      <c r="AG1472" s="125"/>
      <c r="AH1472" s="125"/>
      <c r="AI1472" s="125"/>
      <c r="AJ1472" s="125"/>
      <c r="AK1472" s="125"/>
      <c r="AL1472" s="125"/>
      <c r="AM1472" s="125"/>
      <c r="AN1472" s="125"/>
      <c r="AO1472" s="125"/>
      <c r="AP1472" s="125"/>
    </row>
    <row r="1473" spans="2:42" x14ac:dyDescent="0.35">
      <c r="B1473" s="125"/>
      <c r="C1473" s="125"/>
      <c r="D1473" s="125"/>
      <c r="E1473" s="125"/>
      <c r="F1473" s="125"/>
      <c r="G1473" s="125"/>
      <c r="H1473" s="125"/>
      <c r="I1473" s="269"/>
      <c r="J1473" s="134"/>
      <c r="K1473" s="134"/>
      <c r="L1473" s="134"/>
      <c r="M1473" s="134"/>
      <c r="N1473" s="286"/>
      <c r="O1473" s="286"/>
      <c r="P1473" s="125"/>
      <c r="Q1473" s="125"/>
      <c r="R1473" s="125"/>
      <c r="S1473" s="125"/>
      <c r="T1473" s="125"/>
      <c r="U1473" s="297"/>
      <c r="V1473" s="253">
        <f t="shared" si="30"/>
        <v>0</v>
      </c>
      <c r="W1473" s="348" t="str">
        <f>IF(板块成分!B1475="","",板块成分!B1475)</f>
        <v>1937.HK</v>
      </c>
      <c r="X1473" s="270" t="str">
        <f>[1]!s_info_name(W1473)</f>
        <v>佳辰控股</v>
      </c>
      <c r="Y1473" s="335" t="str">
        <f>IF($Y$3="申万一级行业",[1]!s_info_industry_sw_2021(W1473,公司分析!D$5,1),IF($Y$3="申万二级行业",[1]!s_info_industry_sw_2021(W1473,公司分析!D$5,2),IF($Y$3="申万三级行业",[1]!s_info_industry_sw_2021(W1473,公司分析!D$5,3),IF($Y$3="wind一级行业",[1]!s_info_industry_gics(W1473,1),IF($Y$3="wind二级行业",[1]!s_info_industry_gics(W1473,2),IF($Y$3="wind三级行业",[1]!s_info_industry_gics(W1473,3),IF($Y$3="wind四级行业",[1]!s_info_industry_gics(W1473,4),IF($Y$3="证监会门类行业",[1]!s_info_industry_csrc12_n(W1473,公司分析!D$5,1),""))))))))</f>
        <v>建筑产品</v>
      </c>
      <c r="Z1473" s="298" t="str">
        <f>IF(Y1473=行业比较!$E$6,ROW(),"")</f>
        <v/>
      </c>
      <c r="AA1473" s="125"/>
      <c r="AB1473" s="125"/>
      <c r="AC1473" s="125"/>
      <c r="AD1473" s="125"/>
      <c r="AE1473" s="125"/>
      <c r="AF1473" s="125"/>
      <c r="AG1473" s="125"/>
      <c r="AH1473" s="125"/>
      <c r="AI1473" s="125"/>
      <c r="AJ1473" s="125"/>
      <c r="AK1473" s="125"/>
      <c r="AL1473" s="125"/>
      <c r="AM1473" s="125"/>
      <c r="AN1473" s="125"/>
      <c r="AO1473" s="125"/>
      <c r="AP1473" s="125"/>
    </row>
    <row r="1474" spans="2:42" x14ac:dyDescent="0.35">
      <c r="B1474" s="125"/>
      <c r="C1474" s="125"/>
      <c r="D1474" s="125"/>
      <c r="E1474" s="125"/>
      <c r="F1474" s="125"/>
      <c r="G1474" s="125"/>
      <c r="H1474" s="125"/>
      <c r="I1474" s="269"/>
      <c r="J1474" s="134"/>
      <c r="K1474" s="134"/>
      <c r="L1474" s="134"/>
      <c r="M1474" s="134"/>
      <c r="N1474" s="286"/>
      <c r="O1474" s="286"/>
      <c r="P1474" s="125"/>
      <c r="Q1474" s="125"/>
      <c r="R1474" s="125"/>
      <c r="S1474" s="125"/>
      <c r="T1474" s="125"/>
      <c r="U1474" s="297"/>
      <c r="V1474" s="253">
        <f t="shared" si="30"/>
        <v>0</v>
      </c>
      <c r="W1474" s="348" t="str">
        <f>IF(板块成分!B1476="","",板块成分!B1476)</f>
        <v>1938.HK</v>
      </c>
      <c r="X1474" s="270" t="str">
        <f>[1]!s_info_name(W1474)</f>
        <v>珠江钢管</v>
      </c>
      <c r="Y1474" s="335" t="str">
        <f>IF($Y$3="申万一级行业",[1]!s_info_industry_sw_2021(W1474,公司分析!D$5,1),IF($Y$3="申万二级行业",[1]!s_info_industry_sw_2021(W1474,公司分析!D$5,2),IF($Y$3="申万三级行业",[1]!s_info_industry_sw_2021(W1474,公司分析!D$5,3),IF($Y$3="wind一级行业",[1]!s_info_industry_gics(W1474,1),IF($Y$3="wind二级行业",[1]!s_info_industry_gics(W1474,2),IF($Y$3="wind三级行业",[1]!s_info_industry_gics(W1474,3),IF($Y$3="wind四级行业",[1]!s_info_industry_gics(W1474,4),IF($Y$3="证监会门类行业",[1]!s_info_industry_csrc12_n(W1474,公司分析!D$5,1),""))))))))</f>
        <v>石油天然气设备与服务</v>
      </c>
      <c r="Z1474" s="298" t="str">
        <f>IF(Y1474=行业比较!$E$6,ROW(),"")</f>
        <v/>
      </c>
      <c r="AA1474" s="125"/>
      <c r="AB1474" s="125"/>
      <c r="AC1474" s="125"/>
      <c r="AD1474" s="125"/>
      <c r="AE1474" s="125"/>
      <c r="AF1474" s="125"/>
      <c r="AG1474" s="125"/>
      <c r="AH1474" s="125"/>
      <c r="AI1474" s="125"/>
      <c r="AJ1474" s="125"/>
      <c r="AK1474" s="125"/>
      <c r="AL1474" s="125"/>
      <c r="AM1474" s="125"/>
      <c r="AN1474" s="125"/>
      <c r="AO1474" s="125"/>
      <c r="AP1474" s="125"/>
    </row>
    <row r="1475" spans="2:42" x14ac:dyDescent="0.35">
      <c r="B1475" s="125"/>
      <c r="C1475" s="125"/>
      <c r="D1475" s="125"/>
      <c r="E1475" s="125"/>
      <c r="F1475" s="125"/>
      <c r="G1475" s="125"/>
      <c r="H1475" s="125"/>
      <c r="I1475" s="269"/>
      <c r="J1475" s="134"/>
      <c r="K1475" s="134"/>
      <c r="L1475" s="134"/>
      <c r="M1475" s="134"/>
      <c r="N1475" s="286"/>
      <c r="O1475" s="286"/>
      <c r="P1475" s="125"/>
      <c r="Q1475" s="125"/>
      <c r="R1475" s="125"/>
      <c r="S1475" s="125"/>
      <c r="T1475" s="125"/>
      <c r="U1475" s="297"/>
      <c r="V1475" s="253">
        <f t="shared" si="30"/>
        <v>0</v>
      </c>
      <c r="W1475" s="348" t="str">
        <f>IF(板块成分!B1477="","",板块成分!B1477)</f>
        <v>1939.HK</v>
      </c>
      <c r="X1475" s="270" t="str">
        <f>[1]!s_info_name(W1475)</f>
        <v>东京中央拍卖</v>
      </c>
      <c r="Y1475" s="335" t="str">
        <f>IF($Y$3="申万一级行业",[1]!s_info_industry_sw_2021(W1475,公司分析!D$5,1),IF($Y$3="申万二级行业",[1]!s_info_industry_sw_2021(W1475,公司分析!D$5,2),IF($Y$3="申万三级行业",[1]!s_info_industry_sw_2021(W1475,公司分析!D$5,3),IF($Y$3="wind一级行业",[1]!s_info_industry_gics(W1475,1),IF($Y$3="wind二级行业",[1]!s_info_industry_gics(W1475,2),IF($Y$3="wind三级行业",[1]!s_info_industry_gics(W1475,3),IF($Y$3="wind四级行业",[1]!s_info_industry_gics(W1475,4),IF($Y$3="证监会门类行业",[1]!s_info_industry_csrc12_n(W1475,公司分析!D$5,1),""))))))))</f>
        <v>特殊消费者服务</v>
      </c>
      <c r="Z1475" s="298" t="str">
        <f>IF(Y1475=行业比较!$E$6,ROW(),"")</f>
        <v/>
      </c>
      <c r="AA1475" s="125"/>
      <c r="AB1475" s="125"/>
      <c r="AC1475" s="125"/>
      <c r="AD1475" s="125"/>
      <c r="AE1475" s="125"/>
      <c r="AF1475" s="125"/>
      <c r="AG1475" s="125"/>
      <c r="AH1475" s="125"/>
      <c r="AI1475" s="125"/>
      <c r="AJ1475" s="125"/>
      <c r="AK1475" s="125"/>
      <c r="AL1475" s="125"/>
      <c r="AM1475" s="125"/>
      <c r="AN1475" s="125"/>
      <c r="AO1475" s="125"/>
      <c r="AP1475" s="125"/>
    </row>
    <row r="1476" spans="2:42" x14ac:dyDescent="0.35">
      <c r="B1476" s="125"/>
      <c r="C1476" s="125"/>
      <c r="D1476" s="125"/>
      <c r="E1476" s="125"/>
      <c r="F1476" s="125"/>
      <c r="G1476" s="125"/>
      <c r="H1476" s="125"/>
      <c r="I1476" s="269"/>
      <c r="J1476" s="134"/>
      <c r="K1476" s="134"/>
      <c r="L1476" s="134"/>
      <c r="M1476" s="134"/>
      <c r="N1476" s="286"/>
      <c r="O1476" s="286"/>
      <c r="P1476" s="125"/>
      <c r="Q1476" s="125"/>
      <c r="R1476" s="125"/>
      <c r="S1476" s="125"/>
      <c r="T1476" s="125"/>
      <c r="U1476" s="297"/>
      <c r="V1476" s="253">
        <f t="shared" si="30"/>
        <v>0</v>
      </c>
      <c r="W1476" s="348" t="str">
        <f>IF(板块成分!B1478="","",板块成分!B1478)</f>
        <v>1940.HK</v>
      </c>
      <c r="X1476" s="270" t="str">
        <f>[1]!s_info_name(W1476)</f>
        <v>CGII HLDGS</v>
      </c>
      <c r="Y1476" s="335" t="str">
        <f>IF($Y$3="申万一级行业",[1]!s_info_industry_sw_2021(W1476,公司分析!D$5,1),IF($Y$3="申万二级行业",[1]!s_info_industry_sw_2021(W1476,公司分析!D$5,2),IF($Y$3="申万三级行业",[1]!s_info_industry_sw_2021(W1476,公司分析!D$5,3),IF($Y$3="wind一级行业",[1]!s_info_industry_gics(W1476,1),IF($Y$3="wind二级行业",[1]!s_info_industry_gics(W1476,2),IF($Y$3="wind三级行业",[1]!s_info_industry_gics(W1476,3),IF($Y$3="wind四级行业",[1]!s_info_industry_gics(W1476,4),IF($Y$3="证监会门类行业",[1]!s_info_industry_csrc12_n(W1476,公司分析!D$5,1),""))))))))</f>
        <v>石油与天然气的储存和运输</v>
      </c>
      <c r="Z1476" s="298" t="str">
        <f>IF(Y1476=行业比较!$E$6,ROW(),"")</f>
        <v/>
      </c>
      <c r="AA1476" s="125"/>
      <c r="AB1476" s="125"/>
      <c r="AC1476" s="125"/>
      <c r="AD1476" s="125"/>
      <c r="AE1476" s="125"/>
      <c r="AF1476" s="125"/>
      <c r="AG1476" s="125"/>
      <c r="AH1476" s="125"/>
      <c r="AI1476" s="125"/>
      <c r="AJ1476" s="125"/>
      <c r="AK1476" s="125"/>
      <c r="AL1476" s="125"/>
      <c r="AM1476" s="125"/>
      <c r="AN1476" s="125"/>
      <c r="AO1476" s="125"/>
      <c r="AP1476" s="125"/>
    </row>
    <row r="1477" spans="2:42" x14ac:dyDescent="0.35">
      <c r="B1477" s="125"/>
      <c r="C1477" s="125"/>
      <c r="D1477" s="125"/>
      <c r="E1477" s="125"/>
      <c r="F1477" s="125"/>
      <c r="G1477" s="125"/>
      <c r="H1477" s="125"/>
      <c r="I1477" s="269"/>
      <c r="J1477" s="134"/>
      <c r="K1477" s="134"/>
      <c r="L1477" s="134"/>
      <c r="M1477" s="134"/>
      <c r="N1477" s="286"/>
      <c r="O1477" s="286"/>
      <c r="P1477" s="125"/>
      <c r="Q1477" s="125"/>
      <c r="R1477" s="125"/>
      <c r="S1477" s="125"/>
      <c r="T1477" s="125"/>
      <c r="U1477" s="297"/>
      <c r="V1477" s="253">
        <f t="shared" ref="V1477:V1540" si="31">IF(Z1477="",0,RANK(Z1477,Z:Z,1))</f>
        <v>0</v>
      </c>
      <c r="W1477" s="348" t="str">
        <f>IF(板块成分!B1479="","",板块成分!B1479)</f>
        <v>1941.HK</v>
      </c>
      <c r="X1477" s="270" t="str">
        <f>[1]!s_info_name(W1477)</f>
        <v>烨星集团</v>
      </c>
      <c r="Y1477" s="335" t="str">
        <f>IF($Y$3="申万一级行业",[1]!s_info_industry_sw_2021(W1477,公司分析!D$5,1),IF($Y$3="申万二级行业",[1]!s_info_industry_sw_2021(W1477,公司分析!D$5,2),IF($Y$3="申万三级行业",[1]!s_info_industry_sw_2021(W1477,公司分析!D$5,3),IF($Y$3="wind一级行业",[1]!s_info_industry_gics(W1477,1),IF($Y$3="wind二级行业",[1]!s_info_industry_gics(W1477,2),IF($Y$3="wind三级行业",[1]!s_info_industry_gics(W1477,3),IF($Y$3="wind四级行业",[1]!s_info_industry_gics(W1477,4),IF($Y$3="证监会门类行业",[1]!s_info_industry_csrc12_n(W1477,公司分析!D$5,1),""))))))))</f>
        <v>房地产服务</v>
      </c>
      <c r="Z1477" s="298" t="str">
        <f>IF(Y1477=行业比较!$E$6,ROW(),"")</f>
        <v/>
      </c>
      <c r="AA1477" s="125"/>
      <c r="AB1477" s="125"/>
      <c r="AC1477" s="125"/>
      <c r="AD1477" s="125"/>
      <c r="AE1477" s="125"/>
      <c r="AF1477" s="125"/>
      <c r="AG1477" s="125"/>
      <c r="AH1477" s="125"/>
      <c r="AI1477" s="125"/>
      <c r="AJ1477" s="125"/>
      <c r="AK1477" s="125"/>
      <c r="AL1477" s="125"/>
      <c r="AM1477" s="125"/>
      <c r="AN1477" s="125"/>
      <c r="AO1477" s="125"/>
      <c r="AP1477" s="125"/>
    </row>
    <row r="1478" spans="2:42" x14ac:dyDescent="0.35">
      <c r="B1478" s="125"/>
      <c r="C1478" s="125"/>
      <c r="D1478" s="125"/>
      <c r="E1478" s="125"/>
      <c r="F1478" s="125"/>
      <c r="G1478" s="125"/>
      <c r="H1478" s="125"/>
      <c r="I1478" s="269"/>
      <c r="J1478" s="134"/>
      <c r="K1478" s="134"/>
      <c r="L1478" s="134"/>
      <c r="M1478" s="134"/>
      <c r="N1478" s="286"/>
      <c r="O1478" s="286"/>
      <c r="P1478" s="125"/>
      <c r="Q1478" s="125"/>
      <c r="R1478" s="125"/>
      <c r="S1478" s="125"/>
      <c r="T1478" s="125"/>
      <c r="U1478" s="297"/>
      <c r="V1478" s="253">
        <f t="shared" si="31"/>
        <v>0</v>
      </c>
      <c r="W1478" s="348" t="str">
        <f>IF(板块成分!B1480="","",板块成分!B1480)</f>
        <v>1942.HK</v>
      </c>
      <c r="X1478" s="270" t="str">
        <f>[1]!s_info_name(W1478)</f>
        <v>马可数字科技</v>
      </c>
      <c r="Y1478" s="335" t="str">
        <f>IF($Y$3="申万一级行业",[1]!s_info_industry_sw_2021(W1478,公司分析!D$5,1),IF($Y$3="申万二级行业",[1]!s_info_industry_sw_2021(W1478,公司分析!D$5,2),IF($Y$3="申万三级行业",[1]!s_info_industry_sw_2021(W1478,公司分析!D$5,3),IF($Y$3="wind一级行业",[1]!s_info_industry_gics(W1478,1),IF($Y$3="wind二级行业",[1]!s_info_industry_gics(W1478,2),IF($Y$3="wind三级行业",[1]!s_info_industry_gics(W1478,3),IF($Y$3="wind四级行业",[1]!s_info_industry_gics(W1478,4),IF($Y$3="证监会门类行业",[1]!s_info_industry_csrc12_n(W1478,公司分析!D$5,1),""))))))))</f>
        <v>消费品经销商</v>
      </c>
      <c r="Z1478" s="298" t="str">
        <f>IF(Y1478=行业比较!$E$6,ROW(),"")</f>
        <v/>
      </c>
      <c r="AA1478" s="125"/>
      <c r="AB1478" s="125"/>
      <c r="AC1478" s="125"/>
      <c r="AD1478" s="125"/>
      <c r="AE1478" s="125"/>
      <c r="AF1478" s="125"/>
      <c r="AG1478" s="125"/>
      <c r="AH1478" s="125"/>
      <c r="AI1478" s="125"/>
      <c r="AJ1478" s="125"/>
      <c r="AK1478" s="125"/>
      <c r="AL1478" s="125"/>
      <c r="AM1478" s="125"/>
      <c r="AN1478" s="125"/>
      <c r="AO1478" s="125"/>
      <c r="AP1478" s="125"/>
    </row>
    <row r="1479" spans="2:42" x14ac:dyDescent="0.35">
      <c r="B1479" s="125"/>
      <c r="C1479" s="125"/>
      <c r="D1479" s="125"/>
      <c r="E1479" s="125"/>
      <c r="F1479" s="125"/>
      <c r="G1479" s="125"/>
      <c r="H1479" s="125"/>
      <c r="I1479" s="269"/>
      <c r="J1479" s="134"/>
      <c r="K1479" s="134"/>
      <c r="L1479" s="134"/>
      <c r="M1479" s="134"/>
      <c r="N1479" s="286"/>
      <c r="O1479" s="286"/>
      <c r="P1479" s="125"/>
      <c r="Q1479" s="125"/>
      <c r="R1479" s="125"/>
      <c r="S1479" s="125"/>
      <c r="T1479" s="125"/>
      <c r="U1479" s="297"/>
      <c r="V1479" s="253">
        <f t="shared" si="31"/>
        <v>0</v>
      </c>
      <c r="W1479" s="348" t="str">
        <f>IF(板块成分!B1481="","",板块成分!B1481)</f>
        <v>1943.HK</v>
      </c>
      <c r="X1479" s="270" t="str">
        <f>[1]!s_info_name(W1479)</f>
        <v>银涛控股</v>
      </c>
      <c r="Y1479" s="335" t="str">
        <f>IF($Y$3="申万一级行业",[1]!s_info_industry_sw_2021(W1479,公司分析!D$5,1),IF($Y$3="申万二级行业",[1]!s_info_industry_sw_2021(W1479,公司分析!D$5,2),IF($Y$3="申万三级行业",[1]!s_info_industry_sw_2021(W1479,公司分析!D$5,3),IF($Y$3="wind一级行业",[1]!s_info_industry_gics(W1479,1),IF($Y$3="wind二级行业",[1]!s_info_industry_gics(W1479,2),IF($Y$3="wind三级行业",[1]!s_info_industry_gics(W1479,3),IF($Y$3="wind四级行业",[1]!s_info_industry_gics(W1479,4),IF($Y$3="证监会门类行业",[1]!s_info_industry_csrc12_n(W1479,公司分析!D$5,1),""))))))))</f>
        <v>建筑与工程</v>
      </c>
      <c r="Z1479" s="298" t="str">
        <f>IF(Y1479=行业比较!$E$6,ROW(),"")</f>
        <v/>
      </c>
      <c r="AA1479" s="125"/>
      <c r="AB1479" s="125"/>
      <c r="AC1479" s="125"/>
      <c r="AD1479" s="125"/>
      <c r="AE1479" s="125"/>
      <c r="AF1479" s="125"/>
      <c r="AG1479" s="125"/>
      <c r="AH1479" s="125"/>
      <c r="AI1479" s="125"/>
      <c r="AJ1479" s="125"/>
      <c r="AK1479" s="125"/>
      <c r="AL1479" s="125"/>
      <c r="AM1479" s="125"/>
      <c r="AN1479" s="125"/>
      <c r="AO1479" s="125"/>
      <c r="AP1479" s="125"/>
    </row>
    <row r="1480" spans="2:42" x14ac:dyDescent="0.35">
      <c r="B1480" s="125"/>
      <c r="C1480" s="125"/>
      <c r="D1480" s="125"/>
      <c r="E1480" s="125"/>
      <c r="F1480" s="125"/>
      <c r="G1480" s="125"/>
      <c r="H1480" s="125"/>
      <c r="I1480" s="269"/>
      <c r="J1480" s="134"/>
      <c r="K1480" s="134"/>
      <c r="L1480" s="134"/>
      <c r="M1480" s="134"/>
      <c r="N1480" s="286"/>
      <c r="O1480" s="286"/>
      <c r="P1480" s="125"/>
      <c r="Q1480" s="125"/>
      <c r="R1480" s="125"/>
      <c r="S1480" s="125"/>
      <c r="T1480" s="125"/>
      <c r="U1480" s="297"/>
      <c r="V1480" s="253">
        <f t="shared" si="31"/>
        <v>0</v>
      </c>
      <c r="W1480" s="348" t="str">
        <f>IF(板块成分!B1482="","",板块成分!B1482)</f>
        <v>1945.HK</v>
      </c>
      <c r="X1480" s="270" t="str">
        <f>[1]!s_info_name(W1480)</f>
        <v>清科创业</v>
      </c>
      <c r="Y1480" s="335" t="str">
        <f>IF($Y$3="申万一级行业",[1]!s_info_industry_sw_2021(W1480,公司分析!D$5,1),IF($Y$3="申万二级行业",[1]!s_info_industry_sw_2021(W1480,公司分析!D$5,2),IF($Y$3="申万三级行业",[1]!s_info_industry_sw_2021(W1480,公司分析!D$5,3),IF($Y$3="wind一级行业",[1]!s_info_industry_gics(W1480,1),IF($Y$3="wind二级行业",[1]!s_info_industry_gics(W1480,2),IF($Y$3="wind三级行业",[1]!s_info_industry_gics(W1480,3),IF($Y$3="wind四级行业",[1]!s_info_industry_gics(W1480,4),IF($Y$3="证监会门类行业",[1]!s_info_industry_csrc12_n(W1480,公司分析!D$5,1),""))))))))</f>
        <v>其他多元金融服务</v>
      </c>
      <c r="Z1480" s="298" t="str">
        <f>IF(Y1480=行业比较!$E$6,ROW(),"")</f>
        <v/>
      </c>
      <c r="AA1480" s="125"/>
      <c r="AB1480" s="125"/>
      <c r="AC1480" s="125"/>
      <c r="AD1480" s="125"/>
      <c r="AE1480" s="125"/>
      <c r="AF1480" s="125"/>
      <c r="AG1480" s="125"/>
      <c r="AH1480" s="125"/>
      <c r="AI1480" s="125"/>
      <c r="AJ1480" s="125"/>
      <c r="AK1480" s="125"/>
      <c r="AL1480" s="125"/>
      <c r="AM1480" s="125"/>
      <c r="AN1480" s="125"/>
      <c r="AO1480" s="125"/>
      <c r="AP1480" s="125"/>
    </row>
    <row r="1481" spans="2:42" x14ac:dyDescent="0.35">
      <c r="B1481" s="125"/>
      <c r="C1481" s="125"/>
      <c r="D1481" s="125"/>
      <c r="E1481" s="125"/>
      <c r="F1481" s="125"/>
      <c r="G1481" s="125"/>
      <c r="H1481" s="125"/>
      <c r="I1481" s="269"/>
      <c r="J1481" s="134"/>
      <c r="K1481" s="134"/>
      <c r="L1481" s="134"/>
      <c r="M1481" s="134"/>
      <c r="N1481" s="286"/>
      <c r="O1481" s="286"/>
      <c r="P1481" s="125"/>
      <c r="Q1481" s="125"/>
      <c r="R1481" s="125"/>
      <c r="S1481" s="125"/>
      <c r="T1481" s="125"/>
      <c r="U1481" s="297"/>
      <c r="V1481" s="253">
        <f t="shared" si="31"/>
        <v>0</v>
      </c>
      <c r="W1481" s="348" t="str">
        <f>IF(板块成分!B1483="","",板块成分!B1483)</f>
        <v>1947.HK</v>
      </c>
      <c r="X1481" s="270" t="str">
        <f>[1]!s_info_name(W1481)</f>
        <v>美皓集团</v>
      </c>
      <c r="Y1481" s="335" t="str">
        <f>IF($Y$3="申万一级行业",[1]!s_info_industry_sw_2021(W1481,公司分析!D$5,1),IF($Y$3="申万二级行业",[1]!s_info_industry_sw_2021(W1481,公司分析!D$5,2),IF($Y$3="申万三级行业",[1]!s_info_industry_sw_2021(W1481,公司分析!D$5,3),IF($Y$3="wind一级行业",[1]!s_info_industry_gics(W1481,1),IF($Y$3="wind二级行业",[1]!s_info_industry_gics(W1481,2),IF($Y$3="wind三级行业",[1]!s_info_industry_gics(W1481,3),IF($Y$3="wind四级行业",[1]!s_info_industry_gics(W1481,4),IF($Y$3="证监会门类行业",[1]!s_info_industry_csrc12_n(W1481,公司分析!D$5,1),""))))))))</f>
        <v>保健护理设施</v>
      </c>
      <c r="Z1481" s="298" t="str">
        <f>IF(Y1481=行业比较!$E$6,ROW(),"")</f>
        <v/>
      </c>
      <c r="AA1481" s="125"/>
      <c r="AB1481" s="125"/>
      <c r="AC1481" s="125"/>
      <c r="AD1481" s="125"/>
      <c r="AE1481" s="125"/>
      <c r="AF1481" s="125"/>
      <c r="AG1481" s="125"/>
      <c r="AH1481" s="125"/>
      <c r="AI1481" s="125"/>
      <c r="AJ1481" s="125"/>
      <c r="AK1481" s="125"/>
      <c r="AL1481" s="125"/>
      <c r="AM1481" s="125"/>
      <c r="AN1481" s="125"/>
      <c r="AO1481" s="125"/>
      <c r="AP1481" s="125"/>
    </row>
    <row r="1482" spans="2:42" x14ac:dyDescent="0.35">
      <c r="B1482" s="125"/>
      <c r="C1482" s="125"/>
      <c r="D1482" s="125"/>
      <c r="E1482" s="125"/>
      <c r="F1482" s="125"/>
      <c r="G1482" s="125"/>
      <c r="H1482" s="125"/>
      <c r="I1482" s="269"/>
      <c r="J1482" s="134"/>
      <c r="K1482" s="134"/>
      <c r="L1482" s="134"/>
      <c r="M1482" s="134"/>
      <c r="N1482" s="286"/>
      <c r="O1482" s="286"/>
      <c r="P1482" s="125"/>
      <c r="Q1482" s="125"/>
      <c r="R1482" s="125"/>
      <c r="S1482" s="125"/>
      <c r="T1482" s="125"/>
      <c r="U1482" s="297"/>
      <c r="V1482" s="253">
        <f t="shared" si="31"/>
        <v>0</v>
      </c>
      <c r="W1482" s="348" t="str">
        <f>IF(板块成分!B1484="","",板块成分!B1484)</f>
        <v>1948.HK</v>
      </c>
      <c r="X1482" s="270" t="str">
        <f>[1]!s_info_name(W1482)</f>
        <v>优矩控股</v>
      </c>
      <c r="Y1482" s="335" t="str">
        <f>IF($Y$3="申万一级行业",[1]!s_info_industry_sw_2021(W1482,公司分析!D$5,1),IF($Y$3="申万二级行业",[1]!s_info_industry_sw_2021(W1482,公司分析!D$5,2),IF($Y$3="申万三级行业",[1]!s_info_industry_sw_2021(W1482,公司分析!D$5,3),IF($Y$3="wind一级行业",[1]!s_info_industry_gics(W1482,1),IF($Y$3="wind二级行业",[1]!s_info_industry_gics(W1482,2),IF($Y$3="wind三级行业",[1]!s_info_industry_gics(W1482,3),IF($Y$3="wind四级行业",[1]!s_info_industry_gics(W1482,4),IF($Y$3="证监会门类行业",[1]!s_info_industry_csrc12_n(W1482,公司分析!D$5,1),""))))))))</f>
        <v>信息科技咨询与其它服务</v>
      </c>
      <c r="Z1482" s="298" t="str">
        <f>IF(Y1482=行业比较!$E$6,ROW(),"")</f>
        <v/>
      </c>
      <c r="AA1482" s="125"/>
      <c r="AB1482" s="125"/>
      <c r="AC1482" s="125"/>
      <c r="AD1482" s="125"/>
      <c r="AE1482" s="125"/>
      <c r="AF1482" s="125"/>
      <c r="AG1482" s="125"/>
      <c r="AH1482" s="125"/>
      <c r="AI1482" s="125"/>
      <c r="AJ1482" s="125"/>
      <c r="AK1482" s="125"/>
      <c r="AL1482" s="125"/>
      <c r="AM1482" s="125"/>
      <c r="AN1482" s="125"/>
      <c r="AO1482" s="125"/>
      <c r="AP1482" s="125"/>
    </row>
    <row r="1483" spans="2:42" x14ac:dyDescent="0.35">
      <c r="B1483" s="125"/>
      <c r="C1483" s="125"/>
      <c r="D1483" s="125"/>
      <c r="E1483" s="125"/>
      <c r="F1483" s="125"/>
      <c r="G1483" s="125"/>
      <c r="H1483" s="125"/>
      <c r="I1483" s="269"/>
      <c r="J1483" s="134"/>
      <c r="K1483" s="134"/>
      <c r="L1483" s="134"/>
      <c r="M1483" s="134"/>
      <c r="N1483" s="286"/>
      <c r="O1483" s="286"/>
      <c r="P1483" s="125"/>
      <c r="Q1483" s="125"/>
      <c r="R1483" s="125"/>
      <c r="S1483" s="125"/>
      <c r="T1483" s="125"/>
      <c r="U1483" s="297"/>
      <c r="V1483" s="253">
        <f t="shared" si="31"/>
        <v>0</v>
      </c>
      <c r="W1483" s="348" t="str">
        <f>IF(板块成分!B1485="","",板块成分!B1485)</f>
        <v>1949.HK</v>
      </c>
      <c r="X1483" s="270" t="str">
        <f>[1]!s_info_name(W1483)</f>
        <v>PLATT NERA</v>
      </c>
      <c r="Y1483" s="335" t="str">
        <f>IF($Y$3="申万一级行业",[1]!s_info_industry_sw_2021(W1483,公司分析!D$5,1),IF($Y$3="申万二级行业",[1]!s_info_industry_sw_2021(W1483,公司分析!D$5,2),IF($Y$3="申万三级行业",[1]!s_info_industry_sw_2021(W1483,公司分析!D$5,3),IF($Y$3="wind一级行业",[1]!s_info_industry_gics(W1483,1),IF($Y$3="wind二级行业",[1]!s_info_industry_gics(W1483,2),IF($Y$3="wind三级行业",[1]!s_info_industry_gics(W1483,3),IF($Y$3="wind四级行业",[1]!s_info_industry_gics(W1483,4),IF($Y$3="证监会门类行业",[1]!s_info_industry_csrc12_n(W1483,公司分析!D$5,1),""))))))))</f>
        <v>信息科技咨询与其它服务</v>
      </c>
      <c r="Z1483" s="298" t="str">
        <f>IF(Y1483=行业比较!$E$6,ROW(),"")</f>
        <v/>
      </c>
      <c r="AA1483" s="125"/>
      <c r="AB1483" s="125"/>
      <c r="AC1483" s="125"/>
      <c r="AD1483" s="125"/>
      <c r="AE1483" s="125"/>
      <c r="AF1483" s="125"/>
      <c r="AG1483" s="125"/>
      <c r="AH1483" s="125"/>
      <c r="AI1483" s="125"/>
      <c r="AJ1483" s="125"/>
      <c r="AK1483" s="125"/>
      <c r="AL1483" s="125"/>
      <c r="AM1483" s="125"/>
      <c r="AN1483" s="125"/>
      <c r="AO1483" s="125"/>
      <c r="AP1483" s="125"/>
    </row>
    <row r="1484" spans="2:42" x14ac:dyDescent="0.35">
      <c r="B1484" s="125"/>
      <c r="C1484" s="125"/>
      <c r="D1484" s="125"/>
      <c r="E1484" s="125"/>
      <c r="F1484" s="125"/>
      <c r="G1484" s="125"/>
      <c r="H1484" s="125"/>
      <c r="I1484" s="269"/>
      <c r="J1484" s="134"/>
      <c r="K1484" s="134"/>
      <c r="L1484" s="134"/>
      <c r="M1484" s="134"/>
      <c r="N1484" s="286"/>
      <c r="O1484" s="286"/>
      <c r="P1484" s="125"/>
      <c r="Q1484" s="125"/>
      <c r="R1484" s="125"/>
      <c r="S1484" s="125"/>
      <c r="T1484" s="125"/>
      <c r="U1484" s="297"/>
      <c r="V1484" s="253">
        <f t="shared" si="31"/>
        <v>0</v>
      </c>
      <c r="W1484" s="348" t="str">
        <f>IF(板块成分!B1486="","",板块成分!B1486)</f>
        <v>1950.HK</v>
      </c>
      <c r="X1484" s="270" t="str">
        <f>[1]!s_info_name(W1484)</f>
        <v>帝王实业控股</v>
      </c>
      <c r="Y1484" s="335" t="str">
        <f>IF($Y$3="申万一级行业",[1]!s_info_industry_sw_2021(W1484,公司分析!D$5,1),IF($Y$3="申万二级行业",[1]!s_info_industry_sw_2021(W1484,公司分析!D$5,2),IF($Y$3="申万三级行业",[1]!s_info_industry_sw_2021(W1484,公司分析!D$5,3),IF($Y$3="wind一级行业",[1]!s_info_industry_gics(W1484,1),IF($Y$3="wind二级行业",[1]!s_info_industry_gics(W1484,2),IF($Y$3="wind三级行业",[1]!s_info_industry_gics(W1484,3),IF($Y$3="wind四级行业",[1]!s_info_industry_gics(W1484,4),IF($Y$3="证监会门类行业",[1]!s_info_industry_csrc12_n(W1484,公司分析!D$5,1),""))))))))</f>
        <v>基础化工</v>
      </c>
      <c r="Z1484" s="298" t="str">
        <f>IF(Y1484=行业比较!$E$6,ROW(),"")</f>
        <v/>
      </c>
      <c r="AA1484" s="125"/>
      <c r="AB1484" s="125"/>
      <c r="AC1484" s="125"/>
      <c r="AD1484" s="125"/>
      <c r="AE1484" s="125"/>
      <c r="AF1484" s="125"/>
      <c r="AG1484" s="125"/>
      <c r="AH1484" s="125"/>
      <c r="AI1484" s="125"/>
      <c r="AJ1484" s="125"/>
      <c r="AK1484" s="125"/>
      <c r="AL1484" s="125"/>
      <c r="AM1484" s="125"/>
      <c r="AN1484" s="125"/>
      <c r="AO1484" s="125"/>
      <c r="AP1484" s="125"/>
    </row>
    <row r="1485" spans="2:42" x14ac:dyDescent="0.35">
      <c r="B1485" s="125"/>
      <c r="C1485" s="125"/>
      <c r="D1485" s="125"/>
      <c r="E1485" s="125"/>
      <c r="F1485" s="125"/>
      <c r="G1485" s="125"/>
      <c r="H1485" s="125"/>
      <c r="I1485" s="269"/>
      <c r="J1485" s="134"/>
      <c r="K1485" s="134"/>
      <c r="L1485" s="134"/>
      <c r="M1485" s="134"/>
      <c r="N1485" s="286"/>
      <c r="O1485" s="286"/>
      <c r="P1485" s="125"/>
      <c r="Q1485" s="125"/>
      <c r="R1485" s="125"/>
      <c r="S1485" s="125"/>
      <c r="T1485" s="125"/>
      <c r="U1485" s="297"/>
      <c r="V1485" s="253">
        <f t="shared" si="31"/>
        <v>0</v>
      </c>
      <c r="W1485" s="348" t="str">
        <f>IF(板块成分!B1487="","",板块成分!B1487)</f>
        <v>1951.HK</v>
      </c>
      <c r="X1485" s="270" t="str">
        <f>[1]!s_info_name(W1485)</f>
        <v>锦欣生殖</v>
      </c>
      <c r="Y1485" s="335" t="str">
        <f>IF($Y$3="申万一级行业",[1]!s_info_industry_sw_2021(W1485,公司分析!D$5,1),IF($Y$3="申万二级行业",[1]!s_info_industry_sw_2021(W1485,公司分析!D$5,2),IF($Y$3="申万三级行业",[1]!s_info_industry_sw_2021(W1485,公司分析!D$5,3),IF($Y$3="wind一级行业",[1]!s_info_industry_gics(W1485,1),IF($Y$3="wind二级行业",[1]!s_info_industry_gics(W1485,2),IF($Y$3="wind三级行业",[1]!s_info_industry_gics(W1485,3),IF($Y$3="wind四级行业",[1]!s_info_industry_gics(W1485,4),IF($Y$3="证监会门类行业",[1]!s_info_industry_csrc12_n(W1485,公司分析!D$5,1),""))))))))</f>
        <v>生物科技</v>
      </c>
      <c r="Z1485" s="298" t="str">
        <f>IF(Y1485=行业比较!$E$6,ROW(),"")</f>
        <v/>
      </c>
      <c r="AA1485" s="125"/>
      <c r="AB1485" s="125"/>
      <c r="AC1485" s="125"/>
      <c r="AD1485" s="125"/>
      <c r="AE1485" s="125"/>
      <c r="AF1485" s="125"/>
      <c r="AG1485" s="125"/>
      <c r="AH1485" s="125"/>
      <c r="AI1485" s="125"/>
      <c r="AJ1485" s="125"/>
      <c r="AK1485" s="125"/>
      <c r="AL1485" s="125"/>
      <c r="AM1485" s="125"/>
      <c r="AN1485" s="125"/>
      <c r="AO1485" s="125"/>
      <c r="AP1485" s="125"/>
    </row>
    <row r="1486" spans="2:42" x14ac:dyDescent="0.35">
      <c r="B1486" s="125"/>
      <c r="C1486" s="125"/>
      <c r="D1486" s="125"/>
      <c r="E1486" s="125"/>
      <c r="F1486" s="125"/>
      <c r="G1486" s="125"/>
      <c r="H1486" s="125"/>
      <c r="I1486" s="269"/>
      <c r="J1486" s="134"/>
      <c r="K1486" s="134"/>
      <c r="L1486" s="134"/>
      <c r="M1486" s="134"/>
      <c r="N1486" s="286"/>
      <c r="O1486" s="286"/>
      <c r="P1486" s="125"/>
      <c r="Q1486" s="125"/>
      <c r="R1486" s="125"/>
      <c r="S1486" s="125"/>
      <c r="T1486" s="125"/>
      <c r="U1486" s="297"/>
      <c r="V1486" s="253">
        <f t="shared" si="31"/>
        <v>0</v>
      </c>
      <c r="W1486" s="348" t="str">
        <f>IF(板块成分!B1488="","",板块成分!B1488)</f>
        <v>1952.HK</v>
      </c>
      <c r="X1486" s="270" t="str">
        <f>[1]!s_info_name(W1486)</f>
        <v>云顶新耀-B</v>
      </c>
      <c r="Y1486" s="335" t="str">
        <f>IF($Y$3="申万一级行业",[1]!s_info_industry_sw_2021(W1486,公司分析!D$5,1),IF($Y$3="申万二级行业",[1]!s_info_industry_sw_2021(W1486,公司分析!D$5,2),IF($Y$3="申万三级行业",[1]!s_info_industry_sw_2021(W1486,公司分析!D$5,3),IF($Y$3="wind一级行业",[1]!s_info_industry_gics(W1486,1),IF($Y$3="wind二级行业",[1]!s_info_industry_gics(W1486,2),IF($Y$3="wind三级行业",[1]!s_info_industry_gics(W1486,3),IF($Y$3="wind四级行业",[1]!s_info_industry_gics(W1486,4),IF($Y$3="证监会门类行业",[1]!s_info_industry_csrc12_n(W1486,公司分析!D$5,1),""))))))))</f>
        <v>西药</v>
      </c>
      <c r="Z1486" s="298" t="str">
        <f>IF(Y1486=行业比较!$E$6,ROW(),"")</f>
        <v/>
      </c>
      <c r="AA1486" s="125"/>
      <c r="AB1486" s="125"/>
      <c r="AC1486" s="125"/>
      <c r="AD1486" s="125"/>
      <c r="AE1486" s="125"/>
      <c r="AF1486" s="125"/>
      <c r="AG1486" s="125"/>
      <c r="AH1486" s="125"/>
      <c r="AI1486" s="125"/>
      <c r="AJ1486" s="125"/>
      <c r="AK1486" s="125"/>
      <c r="AL1486" s="125"/>
      <c r="AM1486" s="125"/>
      <c r="AN1486" s="125"/>
      <c r="AO1486" s="125"/>
      <c r="AP1486" s="125"/>
    </row>
    <row r="1487" spans="2:42" x14ac:dyDescent="0.35">
      <c r="B1487" s="125"/>
      <c r="C1487" s="125"/>
      <c r="D1487" s="125"/>
      <c r="E1487" s="125"/>
      <c r="F1487" s="125"/>
      <c r="G1487" s="125"/>
      <c r="H1487" s="125"/>
      <c r="I1487" s="269"/>
      <c r="J1487" s="134"/>
      <c r="K1487" s="134"/>
      <c r="L1487" s="134"/>
      <c r="M1487" s="134"/>
      <c r="N1487" s="286"/>
      <c r="O1487" s="286"/>
      <c r="P1487" s="125"/>
      <c r="Q1487" s="125"/>
      <c r="R1487" s="125"/>
      <c r="S1487" s="125"/>
      <c r="T1487" s="125"/>
      <c r="U1487" s="297"/>
      <c r="V1487" s="253">
        <f t="shared" si="31"/>
        <v>0</v>
      </c>
      <c r="W1487" s="348" t="str">
        <f>IF(板块成分!B1489="","",板块成分!B1489)</f>
        <v>1953.HK</v>
      </c>
      <c r="X1487" s="270" t="str">
        <f>[1]!s_info_name(W1487)</f>
        <v>RIMBACO</v>
      </c>
      <c r="Y1487" s="335" t="str">
        <f>IF($Y$3="申万一级行业",[1]!s_info_industry_sw_2021(W1487,公司分析!D$5,1),IF($Y$3="申万二级行业",[1]!s_info_industry_sw_2021(W1487,公司分析!D$5,2),IF($Y$3="申万三级行业",[1]!s_info_industry_sw_2021(W1487,公司分析!D$5,3),IF($Y$3="wind一级行业",[1]!s_info_industry_gics(W1487,1),IF($Y$3="wind二级行业",[1]!s_info_industry_gics(W1487,2),IF($Y$3="wind三级行业",[1]!s_info_industry_gics(W1487,3),IF($Y$3="wind四级行业",[1]!s_info_industry_gics(W1487,4),IF($Y$3="证监会门类行业",[1]!s_info_industry_csrc12_n(W1487,公司分析!D$5,1),""))))))))</f>
        <v>建筑与工程</v>
      </c>
      <c r="Z1487" s="298" t="str">
        <f>IF(Y1487=行业比较!$E$6,ROW(),"")</f>
        <v/>
      </c>
      <c r="AA1487" s="125"/>
      <c r="AB1487" s="125"/>
      <c r="AC1487" s="125"/>
      <c r="AD1487" s="125"/>
      <c r="AE1487" s="125"/>
      <c r="AF1487" s="125"/>
      <c r="AG1487" s="125"/>
      <c r="AH1487" s="125"/>
      <c r="AI1487" s="125"/>
      <c r="AJ1487" s="125"/>
      <c r="AK1487" s="125"/>
      <c r="AL1487" s="125"/>
      <c r="AM1487" s="125"/>
      <c r="AN1487" s="125"/>
      <c r="AO1487" s="125"/>
      <c r="AP1487" s="125"/>
    </row>
    <row r="1488" spans="2:42" x14ac:dyDescent="0.35">
      <c r="B1488" s="125"/>
      <c r="C1488" s="125"/>
      <c r="D1488" s="125"/>
      <c r="E1488" s="125"/>
      <c r="F1488" s="125"/>
      <c r="G1488" s="125"/>
      <c r="H1488" s="125"/>
      <c r="I1488" s="269"/>
      <c r="J1488" s="134"/>
      <c r="K1488" s="134"/>
      <c r="L1488" s="134"/>
      <c r="M1488" s="134"/>
      <c r="N1488" s="286"/>
      <c r="O1488" s="286"/>
      <c r="P1488" s="125"/>
      <c r="Q1488" s="125"/>
      <c r="R1488" s="125"/>
      <c r="S1488" s="125"/>
      <c r="T1488" s="125"/>
      <c r="U1488" s="297"/>
      <c r="V1488" s="253">
        <f t="shared" si="31"/>
        <v>0</v>
      </c>
      <c r="W1488" s="348" t="str">
        <f>IF(板块成分!B1490="","",板块成分!B1490)</f>
        <v>1955.HK</v>
      </c>
      <c r="X1488" s="270" t="str">
        <f>[1]!s_info_name(W1488)</f>
        <v>庄臣控股</v>
      </c>
      <c r="Y1488" s="335" t="str">
        <f>IF($Y$3="申万一级行业",[1]!s_info_industry_sw_2021(W1488,公司分析!D$5,1),IF($Y$3="申万二级行业",[1]!s_info_industry_sw_2021(W1488,公司分析!D$5,2),IF($Y$3="申万三级行业",[1]!s_info_industry_sw_2021(W1488,公司分析!D$5,3),IF($Y$3="wind一级行业",[1]!s_info_industry_gics(W1488,1),IF($Y$3="wind二级行业",[1]!s_info_industry_gics(W1488,2),IF($Y$3="wind三级行业",[1]!s_info_industry_gics(W1488,3),IF($Y$3="wind四级行业",[1]!s_info_industry_gics(W1488,4),IF($Y$3="证监会门类行业",[1]!s_info_industry_csrc12_n(W1488,公司分析!D$5,1),""))))))))</f>
        <v>综合支持服务</v>
      </c>
      <c r="Z1488" s="298" t="str">
        <f>IF(Y1488=行业比较!$E$6,ROW(),"")</f>
        <v/>
      </c>
      <c r="AA1488" s="125"/>
      <c r="AB1488" s="125"/>
      <c r="AC1488" s="125"/>
      <c r="AD1488" s="125"/>
      <c r="AE1488" s="125"/>
      <c r="AF1488" s="125"/>
      <c r="AG1488" s="125"/>
      <c r="AH1488" s="125"/>
      <c r="AI1488" s="125"/>
      <c r="AJ1488" s="125"/>
      <c r="AK1488" s="125"/>
      <c r="AL1488" s="125"/>
      <c r="AM1488" s="125"/>
      <c r="AN1488" s="125"/>
      <c r="AO1488" s="125"/>
      <c r="AP1488" s="125"/>
    </row>
    <row r="1489" spans="2:42" x14ac:dyDescent="0.35">
      <c r="B1489" s="125"/>
      <c r="C1489" s="125"/>
      <c r="D1489" s="125"/>
      <c r="E1489" s="125"/>
      <c r="F1489" s="125"/>
      <c r="G1489" s="125"/>
      <c r="H1489" s="125"/>
      <c r="I1489" s="269"/>
      <c r="J1489" s="134"/>
      <c r="K1489" s="134"/>
      <c r="L1489" s="134"/>
      <c r="M1489" s="134"/>
      <c r="N1489" s="286"/>
      <c r="O1489" s="286"/>
      <c r="P1489" s="125"/>
      <c r="Q1489" s="125"/>
      <c r="R1489" s="125"/>
      <c r="S1489" s="125"/>
      <c r="T1489" s="125"/>
      <c r="U1489" s="297"/>
      <c r="V1489" s="253">
        <f t="shared" si="31"/>
        <v>0</v>
      </c>
      <c r="W1489" s="348" t="str">
        <f>IF(板块成分!B1491="","",板块成分!B1491)</f>
        <v>1957.HK</v>
      </c>
      <c r="X1489" s="270" t="str">
        <f>[1]!s_info_name(W1489)</f>
        <v>大人国际</v>
      </c>
      <c r="Y1489" s="335" t="str">
        <f>IF($Y$3="申万一级行业",[1]!s_info_industry_sw_2021(W1489,公司分析!D$5,1),IF($Y$3="申万二级行业",[1]!s_info_industry_sw_2021(W1489,公司分析!D$5,2),IF($Y$3="申万三级行业",[1]!s_info_industry_sw_2021(W1489,公司分析!D$5,3),IF($Y$3="wind一级行业",[1]!s_info_industry_gics(W1489,1),IF($Y$3="wind二级行业",[1]!s_info_industry_gics(W1489,2),IF($Y$3="wind三级行业",[1]!s_info_industry_gics(W1489,3),IF($Y$3="wind四级行业",[1]!s_info_industry_gics(W1489,4),IF($Y$3="证监会门类行业",[1]!s_info_industry_csrc12_n(W1489,公司分析!D$5,1),""))))))))</f>
        <v>服装、服饰与奢侈品</v>
      </c>
      <c r="Z1489" s="298" t="str">
        <f>IF(Y1489=行业比较!$E$6,ROW(),"")</f>
        <v/>
      </c>
      <c r="AA1489" s="125"/>
      <c r="AB1489" s="125"/>
      <c r="AC1489" s="125"/>
      <c r="AD1489" s="125"/>
      <c r="AE1489" s="125"/>
      <c r="AF1489" s="125"/>
      <c r="AG1489" s="125"/>
      <c r="AH1489" s="125"/>
      <c r="AI1489" s="125"/>
      <c r="AJ1489" s="125"/>
      <c r="AK1489" s="125"/>
      <c r="AL1489" s="125"/>
      <c r="AM1489" s="125"/>
      <c r="AN1489" s="125"/>
      <c r="AO1489" s="125"/>
      <c r="AP1489" s="125"/>
    </row>
    <row r="1490" spans="2:42" x14ac:dyDescent="0.35">
      <c r="B1490" s="125"/>
      <c r="C1490" s="125"/>
      <c r="D1490" s="125"/>
      <c r="E1490" s="125"/>
      <c r="F1490" s="125"/>
      <c r="G1490" s="125"/>
      <c r="H1490" s="125"/>
      <c r="I1490" s="269"/>
      <c r="J1490" s="134"/>
      <c r="K1490" s="134"/>
      <c r="L1490" s="134"/>
      <c r="M1490" s="134"/>
      <c r="N1490" s="286"/>
      <c r="O1490" s="286"/>
      <c r="P1490" s="125"/>
      <c r="Q1490" s="125"/>
      <c r="R1490" s="125"/>
      <c r="S1490" s="125"/>
      <c r="T1490" s="125"/>
      <c r="U1490" s="297"/>
      <c r="V1490" s="253">
        <f t="shared" si="31"/>
        <v>0</v>
      </c>
      <c r="W1490" s="348" t="str">
        <f>IF(板块成分!B1492="","",板块成分!B1492)</f>
        <v>1958.HK</v>
      </c>
      <c r="X1490" s="270" t="str">
        <f>[1]!s_info_name(W1490)</f>
        <v>北京汽车</v>
      </c>
      <c r="Y1490" s="335" t="str">
        <f>IF($Y$3="申万一级行业",[1]!s_info_industry_sw_2021(W1490,公司分析!D$5,1),IF($Y$3="申万二级行业",[1]!s_info_industry_sw_2021(W1490,公司分析!D$5,2),IF($Y$3="申万三级行业",[1]!s_info_industry_sw_2021(W1490,公司分析!D$5,3),IF($Y$3="wind一级行业",[1]!s_info_industry_gics(W1490,1),IF($Y$3="wind二级行业",[1]!s_info_industry_gics(W1490,2),IF($Y$3="wind三级行业",[1]!s_info_industry_gics(W1490,3),IF($Y$3="wind四级行业",[1]!s_info_industry_gics(W1490,4),IF($Y$3="证监会门类行业",[1]!s_info_industry_csrc12_n(W1490,公司分析!D$5,1),""))))))))</f>
        <v>汽车制造</v>
      </c>
      <c r="Z1490" s="298" t="str">
        <f>IF(Y1490=行业比较!$E$6,ROW(),"")</f>
        <v/>
      </c>
      <c r="AA1490" s="125"/>
      <c r="AB1490" s="125"/>
      <c r="AC1490" s="125"/>
      <c r="AD1490" s="125"/>
      <c r="AE1490" s="125"/>
      <c r="AF1490" s="125"/>
      <c r="AG1490" s="125"/>
      <c r="AH1490" s="125"/>
      <c r="AI1490" s="125"/>
      <c r="AJ1490" s="125"/>
      <c r="AK1490" s="125"/>
      <c r="AL1490" s="125"/>
      <c r="AM1490" s="125"/>
      <c r="AN1490" s="125"/>
      <c r="AO1490" s="125"/>
      <c r="AP1490" s="125"/>
    </row>
    <row r="1491" spans="2:42" x14ac:dyDescent="0.35">
      <c r="B1491" s="125"/>
      <c r="C1491" s="125"/>
      <c r="D1491" s="125"/>
      <c r="E1491" s="125"/>
      <c r="F1491" s="125"/>
      <c r="G1491" s="125"/>
      <c r="H1491" s="125"/>
      <c r="I1491" s="269"/>
      <c r="J1491" s="134"/>
      <c r="K1491" s="134"/>
      <c r="L1491" s="134"/>
      <c r="M1491" s="134"/>
      <c r="N1491" s="286"/>
      <c r="O1491" s="286"/>
      <c r="P1491" s="125"/>
      <c r="Q1491" s="125"/>
      <c r="R1491" s="125"/>
      <c r="S1491" s="125"/>
      <c r="T1491" s="125"/>
      <c r="U1491" s="297"/>
      <c r="V1491" s="253">
        <f t="shared" si="31"/>
        <v>0</v>
      </c>
      <c r="W1491" s="348" t="str">
        <f>IF(板块成分!B1493="","",板块成分!B1493)</f>
        <v>1959.HK</v>
      </c>
      <c r="X1491" s="270" t="str">
        <f>[1]!s_info_name(W1491)</f>
        <v>世纪联合控股</v>
      </c>
      <c r="Y1491" s="335" t="str">
        <f>IF($Y$3="申万一级行业",[1]!s_info_industry_sw_2021(W1491,公司分析!D$5,1),IF($Y$3="申万二级行业",[1]!s_info_industry_sw_2021(W1491,公司分析!D$5,2),IF($Y$3="申万三级行业",[1]!s_info_industry_sw_2021(W1491,公司分析!D$5,3),IF($Y$3="wind一级行业",[1]!s_info_industry_gics(W1491,1),IF($Y$3="wind二级行业",[1]!s_info_industry_gics(W1491,2),IF($Y$3="wind三级行业",[1]!s_info_industry_gics(W1491,3),IF($Y$3="wind四级行业",[1]!s_info_industry_gics(W1491,4),IF($Y$3="证监会门类行业",[1]!s_info_industry_csrc12_n(W1491,公司分析!D$5,1),""))))))))</f>
        <v>汽车零售</v>
      </c>
      <c r="Z1491" s="298" t="str">
        <f>IF(Y1491=行业比较!$E$6,ROW(),"")</f>
        <v/>
      </c>
      <c r="AA1491" s="125"/>
      <c r="AB1491" s="125"/>
      <c r="AC1491" s="125"/>
      <c r="AD1491" s="125"/>
      <c r="AE1491" s="125"/>
      <c r="AF1491" s="125"/>
      <c r="AG1491" s="125"/>
      <c r="AH1491" s="125"/>
      <c r="AI1491" s="125"/>
      <c r="AJ1491" s="125"/>
      <c r="AK1491" s="125"/>
      <c r="AL1491" s="125"/>
      <c r="AM1491" s="125"/>
      <c r="AN1491" s="125"/>
      <c r="AO1491" s="125"/>
      <c r="AP1491" s="125"/>
    </row>
    <row r="1492" spans="2:42" x14ac:dyDescent="0.35">
      <c r="B1492" s="125"/>
      <c r="C1492" s="125"/>
      <c r="D1492" s="125"/>
      <c r="E1492" s="125"/>
      <c r="F1492" s="125"/>
      <c r="G1492" s="125"/>
      <c r="H1492" s="125"/>
      <c r="I1492" s="269"/>
      <c r="J1492" s="134"/>
      <c r="K1492" s="134"/>
      <c r="L1492" s="134"/>
      <c r="M1492" s="134"/>
      <c r="N1492" s="286"/>
      <c r="O1492" s="286"/>
      <c r="P1492" s="125"/>
      <c r="Q1492" s="125"/>
      <c r="R1492" s="125"/>
      <c r="S1492" s="125"/>
      <c r="T1492" s="125"/>
      <c r="U1492" s="297"/>
      <c r="V1492" s="253">
        <f t="shared" si="31"/>
        <v>0</v>
      </c>
      <c r="W1492" s="348" t="str">
        <f>IF(板块成分!B1494="","",板块成分!B1494)</f>
        <v>1960.HK</v>
      </c>
      <c r="X1492" s="270" t="str">
        <f>[1]!s_info_name(W1492)</f>
        <v>TBKS HLDGS</v>
      </c>
      <c r="Y1492" s="335" t="str">
        <f>IF($Y$3="申万一级行业",[1]!s_info_industry_sw_2021(W1492,公司分析!D$5,1),IF($Y$3="申万二级行业",[1]!s_info_industry_sw_2021(W1492,公司分析!D$5,2),IF($Y$3="申万三级行业",[1]!s_info_industry_sw_2021(W1492,公司分析!D$5,3),IF($Y$3="wind一级行业",[1]!s_info_industry_gics(W1492,1),IF($Y$3="wind二级行业",[1]!s_info_industry_gics(W1492,2),IF($Y$3="wind三级行业",[1]!s_info_industry_gics(W1492,3),IF($Y$3="wind四级行业",[1]!s_info_industry_gics(W1492,4),IF($Y$3="证监会门类行业",[1]!s_info_industry_csrc12_n(W1492,公司分析!D$5,1),""))))))))</f>
        <v>建筑与工程</v>
      </c>
      <c r="Z1492" s="298" t="str">
        <f>IF(Y1492=行业比较!$E$6,ROW(),"")</f>
        <v/>
      </c>
      <c r="AA1492" s="125"/>
      <c r="AB1492" s="125"/>
      <c r="AC1492" s="125"/>
      <c r="AD1492" s="125"/>
      <c r="AE1492" s="125"/>
      <c r="AF1492" s="125"/>
      <c r="AG1492" s="125"/>
      <c r="AH1492" s="125"/>
      <c r="AI1492" s="125"/>
      <c r="AJ1492" s="125"/>
      <c r="AK1492" s="125"/>
      <c r="AL1492" s="125"/>
      <c r="AM1492" s="125"/>
      <c r="AN1492" s="125"/>
      <c r="AO1492" s="125"/>
      <c r="AP1492" s="125"/>
    </row>
    <row r="1493" spans="2:42" x14ac:dyDescent="0.35">
      <c r="B1493" s="125"/>
      <c r="C1493" s="125"/>
      <c r="D1493" s="125"/>
      <c r="E1493" s="125"/>
      <c r="F1493" s="125"/>
      <c r="G1493" s="125"/>
      <c r="H1493" s="125"/>
      <c r="I1493" s="269"/>
      <c r="J1493" s="134"/>
      <c r="K1493" s="134"/>
      <c r="L1493" s="134"/>
      <c r="M1493" s="134"/>
      <c r="N1493" s="286"/>
      <c r="O1493" s="286"/>
      <c r="P1493" s="125"/>
      <c r="Q1493" s="125"/>
      <c r="R1493" s="125"/>
      <c r="S1493" s="125"/>
      <c r="T1493" s="125"/>
      <c r="U1493" s="297"/>
      <c r="V1493" s="253">
        <f t="shared" si="31"/>
        <v>0</v>
      </c>
      <c r="W1493" s="348" t="str">
        <f>IF(板块成分!B1495="","",板块成分!B1495)</f>
        <v>1961.HK</v>
      </c>
      <c r="X1493" s="270" t="str">
        <f>[1]!s_info_name(W1493)</f>
        <v>多牛科技</v>
      </c>
      <c r="Y1493" s="335" t="str">
        <f>IF($Y$3="申万一级行业",[1]!s_info_industry_sw_2021(W1493,公司分析!D$5,1),IF($Y$3="申万二级行业",[1]!s_info_industry_sw_2021(W1493,公司分析!D$5,2),IF($Y$3="申万三级行业",[1]!s_info_industry_sw_2021(W1493,公司分析!D$5,3),IF($Y$3="wind一级行业",[1]!s_info_industry_gics(W1493,1),IF($Y$3="wind二级行业",[1]!s_info_industry_gics(W1493,2),IF($Y$3="wind三级行业",[1]!s_info_industry_gics(W1493,3),IF($Y$3="wind四级行业",[1]!s_info_industry_gics(W1493,4),IF($Y$3="证监会门类行业",[1]!s_info_industry_csrc12_n(W1493,公司分析!D$5,1),""))))))))</f>
        <v>家庭娱乐软件</v>
      </c>
      <c r="Z1493" s="298" t="str">
        <f>IF(Y1493=行业比较!$E$6,ROW(),"")</f>
        <v/>
      </c>
      <c r="AA1493" s="125"/>
      <c r="AB1493" s="125"/>
      <c r="AC1493" s="125"/>
      <c r="AD1493" s="125"/>
      <c r="AE1493" s="125"/>
      <c r="AF1493" s="125"/>
      <c r="AG1493" s="125"/>
      <c r="AH1493" s="125"/>
      <c r="AI1493" s="125"/>
      <c r="AJ1493" s="125"/>
      <c r="AK1493" s="125"/>
      <c r="AL1493" s="125"/>
      <c r="AM1493" s="125"/>
      <c r="AN1493" s="125"/>
      <c r="AO1493" s="125"/>
      <c r="AP1493" s="125"/>
    </row>
    <row r="1494" spans="2:42" x14ac:dyDescent="0.35">
      <c r="B1494" s="125"/>
      <c r="C1494" s="125"/>
      <c r="D1494" s="125"/>
      <c r="E1494" s="125"/>
      <c r="F1494" s="125"/>
      <c r="G1494" s="125"/>
      <c r="H1494" s="125"/>
      <c r="I1494" s="269"/>
      <c r="J1494" s="134"/>
      <c r="K1494" s="134"/>
      <c r="L1494" s="134"/>
      <c r="M1494" s="134"/>
      <c r="N1494" s="286"/>
      <c r="O1494" s="286"/>
      <c r="P1494" s="125"/>
      <c r="Q1494" s="125"/>
      <c r="R1494" s="125"/>
      <c r="S1494" s="125"/>
      <c r="T1494" s="125"/>
      <c r="U1494" s="297"/>
      <c r="V1494" s="253">
        <f t="shared" si="31"/>
        <v>0</v>
      </c>
      <c r="W1494" s="348" t="str">
        <f>IF(板块成分!B1496="","",板块成分!B1496)</f>
        <v>1962.HK</v>
      </c>
      <c r="X1494" s="270" t="str">
        <f>[1]!s_info_name(W1494)</f>
        <v>训修实业</v>
      </c>
      <c r="Y1494" s="335" t="str">
        <f>IF($Y$3="申万一级行业",[1]!s_info_industry_sw_2021(W1494,公司分析!D$5,1),IF($Y$3="申万二级行业",[1]!s_info_industry_sw_2021(W1494,公司分析!D$5,2),IF($Y$3="申万三级行业",[1]!s_info_industry_sw_2021(W1494,公司分析!D$5,3),IF($Y$3="wind一级行业",[1]!s_info_industry_gics(W1494,1),IF($Y$3="wind二级行业",[1]!s_info_industry_gics(W1494,2),IF($Y$3="wind三级行业",[1]!s_info_industry_gics(W1494,3),IF($Y$3="wind四级行业",[1]!s_info_industry_gics(W1494,4),IF($Y$3="证监会门类行业",[1]!s_info_industry_csrc12_n(W1494,公司分析!D$5,1),""))))))))</f>
        <v>个人用品</v>
      </c>
      <c r="Z1494" s="298" t="str">
        <f>IF(Y1494=行业比较!$E$6,ROW(),"")</f>
        <v/>
      </c>
      <c r="AA1494" s="125"/>
      <c r="AB1494" s="125"/>
      <c r="AC1494" s="125"/>
      <c r="AD1494" s="125"/>
      <c r="AE1494" s="125"/>
      <c r="AF1494" s="125"/>
      <c r="AG1494" s="125"/>
      <c r="AH1494" s="125"/>
      <c r="AI1494" s="125"/>
      <c r="AJ1494" s="125"/>
      <c r="AK1494" s="125"/>
      <c r="AL1494" s="125"/>
      <c r="AM1494" s="125"/>
      <c r="AN1494" s="125"/>
      <c r="AO1494" s="125"/>
      <c r="AP1494" s="125"/>
    </row>
    <row r="1495" spans="2:42" x14ac:dyDescent="0.35">
      <c r="B1495" s="125"/>
      <c r="C1495" s="125"/>
      <c r="D1495" s="125"/>
      <c r="E1495" s="125"/>
      <c r="F1495" s="125"/>
      <c r="G1495" s="125"/>
      <c r="H1495" s="125"/>
      <c r="I1495" s="269"/>
      <c r="J1495" s="134"/>
      <c r="K1495" s="134"/>
      <c r="L1495" s="134"/>
      <c r="M1495" s="134"/>
      <c r="N1495" s="286"/>
      <c r="O1495" s="286"/>
      <c r="P1495" s="125"/>
      <c r="Q1495" s="125"/>
      <c r="R1495" s="125"/>
      <c r="S1495" s="125"/>
      <c r="T1495" s="125"/>
      <c r="U1495" s="297"/>
      <c r="V1495" s="253">
        <f t="shared" si="31"/>
        <v>0</v>
      </c>
      <c r="W1495" s="348" t="str">
        <f>IF(板块成分!B1497="","",板块成分!B1497)</f>
        <v>1963.HK</v>
      </c>
      <c r="X1495" s="270" t="str">
        <f>[1]!s_info_name(W1495)</f>
        <v>重庆银行</v>
      </c>
      <c r="Y1495" s="335" t="str">
        <f>IF($Y$3="申万一级行业",[1]!s_info_industry_sw_2021(W1495,公司分析!D$5,1),IF($Y$3="申万二级行业",[1]!s_info_industry_sw_2021(W1495,公司分析!D$5,2),IF($Y$3="申万三级行业",[1]!s_info_industry_sw_2021(W1495,公司分析!D$5,3),IF($Y$3="wind一级行业",[1]!s_info_industry_gics(W1495,1),IF($Y$3="wind二级行业",[1]!s_info_industry_gics(W1495,2),IF($Y$3="wind三级行业",[1]!s_info_industry_gics(W1495,3),IF($Y$3="wind四级行业",[1]!s_info_industry_gics(W1495,4),IF($Y$3="证监会门类行业",[1]!s_info_industry_csrc12_n(W1495,公司分析!D$5,1),""))))))))</f>
        <v>区域性银行</v>
      </c>
      <c r="Z1495" s="298" t="str">
        <f>IF(Y1495=行业比较!$E$6,ROW(),"")</f>
        <v/>
      </c>
      <c r="AA1495" s="125"/>
      <c r="AB1495" s="125"/>
      <c r="AC1495" s="125"/>
      <c r="AD1495" s="125"/>
      <c r="AE1495" s="125"/>
      <c r="AF1495" s="125"/>
      <c r="AG1495" s="125"/>
      <c r="AH1495" s="125"/>
      <c r="AI1495" s="125"/>
      <c r="AJ1495" s="125"/>
      <c r="AK1495" s="125"/>
      <c r="AL1495" s="125"/>
      <c r="AM1495" s="125"/>
      <c r="AN1495" s="125"/>
      <c r="AO1495" s="125"/>
      <c r="AP1495" s="125"/>
    </row>
    <row r="1496" spans="2:42" x14ac:dyDescent="0.35">
      <c r="B1496" s="125"/>
      <c r="C1496" s="125"/>
      <c r="D1496" s="125"/>
      <c r="E1496" s="125"/>
      <c r="F1496" s="125"/>
      <c r="G1496" s="125"/>
      <c r="H1496" s="125"/>
      <c r="I1496" s="269"/>
      <c r="J1496" s="134"/>
      <c r="K1496" s="134"/>
      <c r="L1496" s="134"/>
      <c r="M1496" s="134"/>
      <c r="N1496" s="286"/>
      <c r="O1496" s="286"/>
      <c r="P1496" s="125"/>
      <c r="Q1496" s="125"/>
      <c r="R1496" s="125"/>
      <c r="S1496" s="125"/>
      <c r="T1496" s="125"/>
      <c r="U1496" s="297"/>
      <c r="V1496" s="253">
        <f t="shared" si="31"/>
        <v>0</v>
      </c>
      <c r="W1496" s="348" t="str">
        <f>IF(板块成分!B1498="","",板块成分!B1498)</f>
        <v>1965.HK</v>
      </c>
      <c r="X1496" s="270" t="str">
        <f>[1]!s_info_name(W1496)</f>
        <v>朗诗绿色生活</v>
      </c>
      <c r="Y1496" s="335" t="str">
        <f>IF($Y$3="申万一级行业",[1]!s_info_industry_sw_2021(W1496,公司分析!D$5,1),IF($Y$3="申万二级行业",[1]!s_info_industry_sw_2021(W1496,公司分析!D$5,2),IF($Y$3="申万三级行业",[1]!s_info_industry_sw_2021(W1496,公司分析!D$5,3),IF($Y$3="wind一级行业",[1]!s_info_industry_gics(W1496,1),IF($Y$3="wind二级行业",[1]!s_info_industry_gics(W1496,2),IF($Y$3="wind三级行业",[1]!s_info_industry_gics(W1496,3),IF($Y$3="wind四级行业",[1]!s_info_industry_gics(W1496,4),IF($Y$3="证监会门类行业",[1]!s_info_industry_csrc12_n(W1496,公司分析!D$5,1),""))))))))</f>
        <v>房地产经营公司</v>
      </c>
      <c r="Z1496" s="298" t="str">
        <f>IF(Y1496=行业比较!$E$6,ROW(),"")</f>
        <v/>
      </c>
      <c r="AA1496" s="125"/>
      <c r="AB1496" s="125"/>
      <c r="AC1496" s="125"/>
      <c r="AD1496" s="125"/>
      <c r="AE1496" s="125"/>
      <c r="AF1496" s="125"/>
      <c r="AG1496" s="125"/>
      <c r="AH1496" s="125"/>
      <c r="AI1496" s="125"/>
      <c r="AJ1496" s="125"/>
      <c r="AK1496" s="125"/>
      <c r="AL1496" s="125"/>
      <c r="AM1496" s="125"/>
      <c r="AN1496" s="125"/>
      <c r="AO1496" s="125"/>
      <c r="AP1496" s="125"/>
    </row>
    <row r="1497" spans="2:42" x14ac:dyDescent="0.35">
      <c r="B1497" s="125"/>
      <c r="C1497" s="125"/>
      <c r="D1497" s="125"/>
      <c r="E1497" s="125"/>
      <c r="F1497" s="125"/>
      <c r="G1497" s="125"/>
      <c r="H1497" s="125"/>
      <c r="I1497" s="269"/>
      <c r="J1497" s="134"/>
      <c r="K1497" s="134"/>
      <c r="L1497" s="134"/>
      <c r="M1497" s="134"/>
      <c r="N1497" s="286"/>
      <c r="O1497" s="286"/>
      <c r="P1497" s="125"/>
      <c r="Q1497" s="125"/>
      <c r="R1497" s="125"/>
      <c r="S1497" s="125"/>
      <c r="T1497" s="125"/>
      <c r="U1497" s="297"/>
      <c r="V1497" s="253">
        <f t="shared" si="31"/>
        <v>0</v>
      </c>
      <c r="W1497" s="348" t="str">
        <f>IF(板块成分!B1499="","",板块成分!B1499)</f>
        <v>1966.HK</v>
      </c>
      <c r="X1497" s="270" t="str">
        <f>[1]!s_info_name(W1497)</f>
        <v>中骏集团控股</v>
      </c>
      <c r="Y1497" s="335" t="str">
        <f>IF($Y$3="申万一级行业",[1]!s_info_industry_sw_2021(W1497,公司分析!D$5,1),IF($Y$3="申万二级行业",[1]!s_info_industry_sw_2021(W1497,公司分析!D$5,2),IF($Y$3="申万三级行业",[1]!s_info_industry_sw_2021(W1497,公司分析!D$5,3),IF($Y$3="wind一级行业",[1]!s_info_industry_gics(W1497,1),IF($Y$3="wind二级行业",[1]!s_info_industry_gics(W1497,2),IF($Y$3="wind三级行业",[1]!s_info_industry_gics(W1497,3),IF($Y$3="wind四级行业",[1]!s_info_industry_gics(W1497,4),IF($Y$3="证监会门类行业",[1]!s_info_industry_csrc12_n(W1497,公司分析!D$5,1),""))))))))</f>
        <v>房地产开发</v>
      </c>
      <c r="Z1497" s="298" t="str">
        <f>IF(Y1497=行业比较!$E$6,ROW(),"")</f>
        <v/>
      </c>
      <c r="AA1497" s="125"/>
      <c r="AB1497" s="125"/>
      <c r="AC1497" s="125"/>
      <c r="AD1497" s="125"/>
      <c r="AE1497" s="125"/>
      <c r="AF1497" s="125"/>
      <c r="AG1497" s="125"/>
      <c r="AH1497" s="125"/>
      <c r="AI1497" s="125"/>
      <c r="AJ1497" s="125"/>
      <c r="AK1497" s="125"/>
      <c r="AL1497" s="125"/>
      <c r="AM1497" s="125"/>
      <c r="AN1497" s="125"/>
      <c r="AO1497" s="125"/>
      <c r="AP1497" s="125"/>
    </row>
    <row r="1498" spans="2:42" x14ac:dyDescent="0.35">
      <c r="B1498" s="125"/>
      <c r="C1498" s="125"/>
      <c r="D1498" s="125"/>
      <c r="E1498" s="125"/>
      <c r="F1498" s="125"/>
      <c r="G1498" s="125"/>
      <c r="H1498" s="125"/>
      <c r="I1498" s="269"/>
      <c r="J1498" s="134"/>
      <c r="K1498" s="134"/>
      <c r="L1498" s="134"/>
      <c r="M1498" s="134"/>
      <c r="N1498" s="286"/>
      <c r="O1498" s="286"/>
      <c r="P1498" s="125"/>
      <c r="Q1498" s="125"/>
      <c r="R1498" s="125"/>
      <c r="S1498" s="125"/>
      <c r="T1498" s="125"/>
      <c r="U1498" s="297"/>
      <c r="V1498" s="253">
        <f t="shared" si="31"/>
        <v>0</v>
      </c>
      <c r="W1498" s="348" t="str">
        <f>IF(板块成分!B1500="","",板块成分!B1500)</f>
        <v>1967.HK</v>
      </c>
      <c r="X1498" s="270" t="str">
        <f>[1]!s_info_name(W1498)</f>
        <v>信恳智能</v>
      </c>
      <c r="Y1498" s="335" t="str">
        <f>IF($Y$3="申万一级行业",[1]!s_info_industry_sw_2021(W1498,公司分析!D$5,1),IF($Y$3="申万二级行业",[1]!s_info_industry_sw_2021(W1498,公司分析!D$5,2),IF($Y$3="申万三级行业",[1]!s_info_industry_sw_2021(W1498,公司分析!D$5,3),IF($Y$3="wind一级行业",[1]!s_info_industry_gics(W1498,1),IF($Y$3="wind二级行业",[1]!s_info_industry_gics(W1498,2),IF($Y$3="wind三级行业",[1]!s_info_industry_gics(W1498,3),IF($Y$3="wind四级行业",[1]!s_info_industry_gics(W1498,4),IF($Y$3="证监会门类行业",[1]!s_info_industry_csrc12_n(W1498,公司分析!D$5,1),""))))))))</f>
        <v>电子制造服务</v>
      </c>
      <c r="Z1498" s="298" t="str">
        <f>IF(Y1498=行业比较!$E$6,ROW(),"")</f>
        <v/>
      </c>
      <c r="AA1498" s="125"/>
      <c r="AB1498" s="125"/>
      <c r="AC1498" s="125"/>
      <c r="AD1498" s="125"/>
      <c r="AE1498" s="125"/>
      <c r="AF1498" s="125"/>
      <c r="AG1498" s="125"/>
      <c r="AH1498" s="125"/>
      <c r="AI1498" s="125"/>
      <c r="AJ1498" s="125"/>
      <c r="AK1498" s="125"/>
      <c r="AL1498" s="125"/>
      <c r="AM1498" s="125"/>
      <c r="AN1498" s="125"/>
      <c r="AO1498" s="125"/>
      <c r="AP1498" s="125"/>
    </row>
    <row r="1499" spans="2:42" x14ac:dyDescent="0.35">
      <c r="B1499" s="125"/>
      <c r="C1499" s="125"/>
      <c r="D1499" s="125"/>
      <c r="E1499" s="125"/>
      <c r="F1499" s="125"/>
      <c r="G1499" s="125"/>
      <c r="H1499" s="125"/>
      <c r="I1499" s="269"/>
      <c r="J1499" s="134"/>
      <c r="K1499" s="134"/>
      <c r="L1499" s="134"/>
      <c r="M1499" s="134"/>
      <c r="N1499" s="286"/>
      <c r="O1499" s="286"/>
      <c r="P1499" s="125"/>
      <c r="Q1499" s="125"/>
      <c r="R1499" s="125"/>
      <c r="S1499" s="125"/>
      <c r="T1499" s="125"/>
      <c r="U1499" s="297"/>
      <c r="V1499" s="253">
        <f t="shared" si="31"/>
        <v>0</v>
      </c>
      <c r="W1499" s="348" t="str">
        <f>IF(板块成分!B1501="","",板块成分!B1501)</f>
        <v>1968.HK</v>
      </c>
      <c r="X1499" s="270" t="str">
        <f>[1]!s_info_name(W1499)</f>
        <v>兴纺控股</v>
      </c>
      <c r="Y1499" s="335" t="str">
        <f>IF($Y$3="申万一级行业",[1]!s_info_industry_sw_2021(W1499,公司分析!D$5,1),IF($Y$3="申万二级行业",[1]!s_info_industry_sw_2021(W1499,公司分析!D$5,2),IF($Y$3="申万三级行业",[1]!s_info_industry_sw_2021(W1499,公司分析!D$5,3),IF($Y$3="wind一级行业",[1]!s_info_industry_gics(W1499,1),IF($Y$3="wind二级行业",[1]!s_info_industry_gics(W1499,2),IF($Y$3="wind三级行业",[1]!s_info_industry_gics(W1499,3),IF($Y$3="wind四级行业",[1]!s_info_industry_gics(W1499,4),IF($Y$3="证监会门类行业",[1]!s_info_industry_csrc12_n(W1499,公司分析!D$5,1),""))))))))</f>
        <v>服装、服饰与奢侈品</v>
      </c>
      <c r="Z1499" s="298" t="str">
        <f>IF(Y1499=行业比较!$E$6,ROW(),"")</f>
        <v/>
      </c>
      <c r="AA1499" s="125"/>
      <c r="AB1499" s="125"/>
      <c r="AC1499" s="125"/>
      <c r="AD1499" s="125"/>
      <c r="AE1499" s="125"/>
      <c r="AF1499" s="125"/>
      <c r="AG1499" s="125"/>
      <c r="AH1499" s="125"/>
      <c r="AI1499" s="125"/>
      <c r="AJ1499" s="125"/>
      <c r="AK1499" s="125"/>
      <c r="AL1499" s="125"/>
      <c r="AM1499" s="125"/>
      <c r="AN1499" s="125"/>
      <c r="AO1499" s="125"/>
      <c r="AP1499" s="125"/>
    </row>
    <row r="1500" spans="2:42" x14ac:dyDescent="0.35">
      <c r="B1500" s="125"/>
      <c r="C1500" s="125"/>
      <c r="D1500" s="125"/>
      <c r="E1500" s="125"/>
      <c r="F1500" s="125"/>
      <c r="G1500" s="125"/>
      <c r="H1500" s="125"/>
      <c r="I1500" s="269"/>
      <c r="J1500" s="134"/>
      <c r="K1500" s="134"/>
      <c r="L1500" s="134"/>
      <c r="M1500" s="134"/>
      <c r="N1500" s="286"/>
      <c r="O1500" s="286"/>
      <c r="P1500" s="125"/>
      <c r="Q1500" s="125"/>
      <c r="R1500" s="125"/>
      <c r="S1500" s="125"/>
      <c r="T1500" s="125"/>
      <c r="U1500" s="297"/>
      <c r="V1500" s="253">
        <f t="shared" si="31"/>
        <v>0</v>
      </c>
      <c r="W1500" s="348" t="str">
        <f>IF(板块成分!B1502="","",板块成分!B1502)</f>
        <v>1969.HK</v>
      </c>
      <c r="X1500" s="270" t="str">
        <f>[1]!s_info_name(W1500)</f>
        <v>中国春来</v>
      </c>
      <c r="Y1500" s="335" t="str">
        <f>IF($Y$3="申万一级行业",[1]!s_info_industry_sw_2021(W1500,公司分析!D$5,1),IF($Y$3="申万二级行业",[1]!s_info_industry_sw_2021(W1500,公司分析!D$5,2),IF($Y$3="申万三级行业",[1]!s_info_industry_sw_2021(W1500,公司分析!D$5,3),IF($Y$3="wind一级行业",[1]!s_info_industry_gics(W1500,1),IF($Y$3="wind二级行业",[1]!s_info_industry_gics(W1500,2),IF($Y$3="wind三级行业",[1]!s_info_industry_gics(W1500,3),IF($Y$3="wind四级行业",[1]!s_info_industry_gics(W1500,4),IF($Y$3="证监会门类行业",[1]!s_info_industry_csrc12_n(W1500,公司分析!D$5,1),""))))))))</f>
        <v>教育服务</v>
      </c>
      <c r="Z1500" s="298" t="str">
        <f>IF(Y1500=行业比较!$E$6,ROW(),"")</f>
        <v/>
      </c>
      <c r="AA1500" s="125"/>
      <c r="AB1500" s="125"/>
      <c r="AC1500" s="125"/>
      <c r="AD1500" s="125"/>
      <c r="AE1500" s="125"/>
      <c r="AF1500" s="125"/>
      <c r="AG1500" s="125"/>
      <c r="AH1500" s="125"/>
      <c r="AI1500" s="125"/>
      <c r="AJ1500" s="125"/>
      <c r="AK1500" s="125"/>
      <c r="AL1500" s="125"/>
      <c r="AM1500" s="125"/>
      <c r="AN1500" s="125"/>
      <c r="AO1500" s="125"/>
      <c r="AP1500" s="125"/>
    </row>
    <row r="1501" spans="2:42" x14ac:dyDescent="0.35">
      <c r="B1501" s="125"/>
      <c r="C1501" s="125"/>
      <c r="D1501" s="125"/>
      <c r="E1501" s="125"/>
      <c r="F1501" s="125"/>
      <c r="G1501" s="125"/>
      <c r="H1501" s="125"/>
      <c r="I1501" s="269"/>
      <c r="J1501" s="134"/>
      <c r="K1501" s="134"/>
      <c r="L1501" s="134"/>
      <c r="M1501" s="134"/>
      <c r="N1501" s="286"/>
      <c r="O1501" s="286"/>
      <c r="P1501" s="125"/>
      <c r="Q1501" s="125"/>
      <c r="R1501" s="125"/>
      <c r="S1501" s="125"/>
      <c r="T1501" s="125"/>
      <c r="U1501" s="297"/>
      <c r="V1501" s="253">
        <f t="shared" si="31"/>
        <v>0</v>
      </c>
      <c r="W1501" s="348" t="str">
        <f>IF(板块成分!B1503="","",板块成分!B1503)</f>
        <v>1970.HK</v>
      </c>
      <c r="X1501" s="270" t="str">
        <f>[1]!s_info_name(W1501)</f>
        <v>IMAX CHINA</v>
      </c>
      <c r="Y1501" s="335" t="str">
        <f>IF($Y$3="申万一级行业",[1]!s_info_industry_sw_2021(W1501,公司分析!D$5,1),IF($Y$3="申万二级行业",[1]!s_info_industry_sw_2021(W1501,公司分析!D$5,2),IF($Y$3="申万三级行业",[1]!s_info_industry_sw_2021(W1501,公司分析!D$5,3),IF($Y$3="wind一级行业",[1]!s_info_industry_gics(W1501,1),IF($Y$3="wind二级行业",[1]!s_info_industry_gics(W1501,2),IF($Y$3="wind三级行业",[1]!s_info_industry_gics(W1501,3),IF($Y$3="wind四级行业",[1]!s_info_industry_gics(W1501,4),IF($Y$3="证监会门类行业",[1]!s_info_industry_csrc12_n(W1501,公司分析!D$5,1),""))))))))</f>
        <v>电影与娱乐</v>
      </c>
      <c r="Z1501" s="298" t="str">
        <f>IF(Y1501=行业比较!$E$6,ROW(),"")</f>
        <v/>
      </c>
      <c r="AA1501" s="125"/>
      <c r="AB1501" s="125"/>
      <c r="AC1501" s="125"/>
      <c r="AD1501" s="125"/>
      <c r="AE1501" s="125"/>
      <c r="AF1501" s="125"/>
      <c r="AG1501" s="125"/>
      <c r="AH1501" s="125"/>
      <c r="AI1501" s="125"/>
      <c r="AJ1501" s="125"/>
      <c r="AK1501" s="125"/>
      <c r="AL1501" s="125"/>
      <c r="AM1501" s="125"/>
      <c r="AN1501" s="125"/>
      <c r="AO1501" s="125"/>
      <c r="AP1501" s="125"/>
    </row>
    <row r="1502" spans="2:42" x14ac:dyDescent="0.35">
      <c r="B1502" s="125"/>
      <c r="C1502" s="125"/>
      <c r="D1502" s="125"/>
      <c r="E1502" s="125"/>
      <c r="F1502" s="125"/>
      <c r="G1502" s="125"/>
      <c r="H1502" s="125"/>
      <c r="I1502" s="269"/>
      <c r="J1502" s="134"/>
      <c r="K1502" s="134"/>
      <c r="L1502" s="134"/>
      <c r="M1502" s="134"/>
      <c r="N1502" s="286"/>
      <c r="O1502" s="286"/>
      <c r="P1502" s="125"/>
      <c r="Q1502" s="125"/>
      <c r="R1502" s="125"/>
      <c r="S1502" s="125"/>
      <c r="T1502" s="125"/>
      <c r="U1502" s="297"/>
      <c r="V1502" s="253">
        <f t="shared" si="31"/>
        <v>0</v>
      </c>
      <c r="W1502" s="348" t="str">
        <f>IF(板块成分!B1504="","",板块成分!B1504)</f>
        <v>1971.HK</v>
      </c>
      <c r="X1502" s="270" t="str">
        <f>[1]!s_info_name(W1502)</f>
        <v>弘阳服务</v>
      </c>
      <c r="Y1502" s="335" t="str">
        <f>IF($Y$3="申万一级行业",[1]!s_info_industry_sw_2021(W1502,公司分析!D$5,1),IF($Y$3="申万二级行业",[1]!s_info_industry_sw_2021(W1502,公司分析!D$5,2),IF($Y$3="申万三级行业",[1]!s_info_industry_sw_2021(W1502,公司分析!D$5,3),IF($Y$3="wind一级行业",[1]!s_info_industry_gics(W1502,1),IF($Y$3="wind二级行业",[1]!s_info_industry_gics(W1502,2),IF($Y$3="wind三级行业",[1]!s_info_industry_gics(W1502,3),IF($Y$3="wind四级行业",[1]!s_info_industry_gics(W1502,4),IF($Y$3="证监会门类行业",[1]!s_info_industry_csrc12_n(W1502,公司分析!D$5,1),""))))))))</f>
        <v>房地产经营公司</v>
      </c>
      <c r="Z1502" s="298" t="str">
        <f>IF(Y1502=行业比较!$E$6,ROW(),"")</f>
        <v/>
      </c>
      <c r="AA1502" s="125"/>
      <c r="AB1502" s="125"/>
      <c r="AC1502" s="125"/>
      <c r="AD1502" s="125"/>
      <c r="AE1502" s="125"/>
      <c r="AF1502" s="125"/>
      <c r="AG1502" s="125"/>
      <c r="AH1502" s="125"/>
      <c r="AI1502" s="125"/>
      <c r="AJ1502" s="125"/>
      <c r="AK1502" s="125"/>
      <c r="AL1502" s="125"/>
      <c r="AM1502" s="125"/>
      <c r="AN1502" s="125"/>
      <c r="AO1502" s="125"/>
      <c r="AP1502" s="125"/>
    </row>
    <row r="1503" spans="2:42" x14ac:dyDescent="0.35">
      <c r="B1503" s="125"/>
      <c r="C1503" s="125"/>
      <c r="D1503" s="125"/>
      <c r="E1503" s="125"/>
      <c r="F1503" s="125"/>
      <c r="G1503" s="125"/>
      <c r="H1503" s="125"/>
      <c r="I1503" s="269"/>
      <c r="J1503" s="134"/>
      <c r="K1503" s="134"/>
      <c r="L1503" s="134"/>
      <c r="M1503" s="134"/>
      <c r="N1503" s="286"/>
      <c r="O1503" s="286"/>
      <c r="P1503" s="125"/>
      <c r="Q1503" s="125"/>
      <c r="R1503" s="125"/>
      <c r="S1503" s="125"/>
      <c r="T1503" s="125"/>
      <c r="U1503" s="297"/>
      <c r="V1503" s="253">
        <f t="shared" si="31"/>
        <v>0</v>
      </c>
      <c r="W1503" s="348" t="str">
        <f>IF(板块成分!B1505="","",板块成分!B1505)</f>
        <v>1972.HK</v>
      </c>
      <c r="X1503" s="270" t="str">
        <f>[1]!s_info_name(W1503)</f>
        <v>太古地产</v>
      </c>
      <c r="Y1503" s="335" t="str">
        <f>IF($Y$3="申万一级行业",[1]!s_info_industry_sw_2021(W1503,公司分析!D$5,1),IF($Y$3="申万二级行业",[1]!s_info_industry_sw_2021(W1503,公司分析!D$5,2),IF($Y$3="申万三级行业",[1]!s_info_industry_sw_2021(W1503,公司分析!D$5,3),IF($Y$3="wind一级行业",[1]!s_info_industry_gics(W1503,1),IF($Y$3="wind二级行业",[1]!s_info_industry_gics(W1503,2),IF($Y$3="wind三级行业",[1]!s_info_industry_gics(W1503,3),IF($Y$3="wind四级行业",[1]!s_info_industry_gics(W1503,4),IF($Y$3="证监会门类行业",[1]!s_info_industry_csrc12_n(W1503,公司分析!D$5,1),""))))))))</f>
        <v>房地产经营公司</v>
      </c>
      <c r="Z1503" s="298" t="str">
        <f>IF(Y1503=行业比较!$E$6,ROW(),"")</f>
        <v/>
      </c>
      <c r="AA1503" s="125"/>
      <c r="AB1503" s="125"/>
      <c r="AC1503" s="125"/>
      <c r="AD1503" s="125"/>
      <c r="AE1503" s="125"/>
      <c r="AF1503" s="125"/>
      <c r="AG1503" s="125"/>
      <c r="AH1503" s="125"/>
      <c r="AI1503" s="125"/>
      <c r="AJ1503" s="125"/>
      <c r="AK1503" s="125"/>
      <c r="AL1503" s="125"/>
      <c r="AM1503" s="125"/>
      <c r="AN1503" s="125"/>
      <c r="AO1503" s="125"/>
      <c r="AP1503" s="125"/>
    </row>
    <row r="1504" spans="2:42" x14ac:dyDescent="0.35">
      <c r="B1504" s="125"/>
      <c r="C1504" s="125"/>
      <c r="D1504" s="125"/>
      <c r="E1504" s="125"/>
      <c r="F1504" s="125"/>
      <c r="G1504" s="125"/>
      <c r="H1504" s="125"/>
      <c r="I1504" s="269"/>
      <c r="J1504" s="134"/>
      <c r="K1504" s="134"/>
      <c r="L1504" s="134"/>
      <c r="M1504" s="134"/>
      <c r="N1504" s="286"/>
      <c r="O1504" s="286"/>
      <c r="P1504" s="125"/>
      <c r="Q1504" s="125"/>
      <c r="R1504" s="125"/>
      <c r="S1504" s="125"/>
      <c r="T1504" s="125"/>
      <c r="U1504" s="297"/>
      <c r="V1504" s="253">
        <f t="shared" si="31"/>
        <v>0</v>
      </c>
      <c r="W1504" s="348" t="str">
        <f>IF(板块成分!B1506="","",板块成分!B1506)</f>
        <v>1973.HK</v>
      </c>
      <c r="X1504" s="270" t="str">
        <f>[1]!s_info_name(W1504)</f>
        <v>天图投资</v>
      </c>
      <c r="Y1504" s="335" t="str">
        <f>IF($Y$3="申万一级行业",[1]!s_info_industry_sw_2021(W1504,公司分析!D$5,1),IF($Y$3="申万二级行业",[1]!s_info_industry_sw_2021(W1504,公司分析!D$5,2),IF($Y$3="申万三级行业",[1]!s_info_industry_sw_2021(W1504,公司分析!D$5,3),IF($Y$3="wind一级行业",[1]!s_info_industry_gics(W1504,1),IF($Y$3="wind二级行业",[1]!s_info_industry_gics(W1504,2),IF($Y$3="wind三级行业",[1]!s_info_industry_gics(W1504,3),IF($Y$3="wind四级行业",[1]!s_info_industry_gics(W1504,4),IF($Y$3="证监会门类行业",[1]!s_info_industry_csrc12_n(W1504,公司分析!D$5,1),""))))))))</f>
        <v>多领域控股</v>
      </c>
      <c r="Z1504" s="298" t="str">
        <f>IF(Y1504=行业比较!$E$6,ROW(),"")</f>
        <v/>
      </c>
      <c r="AA1504" s="125"/>
      <c r="AB1504" s="125"/>
      <c r="AC1504" s="125"/>
      <c r="AD1504" s="125"/>
      <c r="AE1504" s="125"/>
      <c r="AF1504" s="125"/>
      <c r="AG1504" s="125"/>
      <c r="AH1504" s="125"/>
      <c r="AI1504" s="125"/>
      <c r="AJ1504" s="125"/>
      <c r="AK1504" s="125"/>
      <c r="AL1504" s="125"/>
      <c r="AM1504" s="125"/>
      <c r="AN1504" s="125"/>
      <c r="AO1504" s="125"/>
      <c r="AP1504" s="125"/>
    </row>
    <row r="1505" spans="2:42" x14ac:dyDescent="0.35">
      <c r="B1505" s="125"/>
      <c r="C1505" s="125"/>
      <c r="D1505" s="125"/>
      <c r="E1505" s="125"/>
      <c r="F1505" s="125"/>
      <c r="G1505" s="125"/>
      <c r="H1505" s="125"/>
      <c r="I1505" s="269"/>
      <c r="J1505" s="134"/>
      <c r="K1505" s="134"/>
      <c r="L1505" s="134"/>
      <c r="M1505" s="134"/>
      <c r="N1505" s="286"/>
      <c r="O1505" s="286"/>
      <c r="P1505" s="125"/>
      <c r="Q1505" s="125"/>
      <c r="R1505" s="125"/>
      <c r="S1505" s="125"/>
      <c r="T1505" s="125"/>
      <c r="U1505" s="297"/>
      <c r="V1505" s="253">
        <f t="shared" si="31"/>
        <v>0</v>
      </c>
      <c r="W1505" s="348" t="str">
        <f>IF(板块成分!B1507="","",板块成分!B1507)</f>
        <v>1975.HK</v>
      </c>
      <c r="X1505" s="270" t="str">
        <f>[1]!s_info_name(W1505)</f>
        <v>新兴印刷</v>
      </c>
      <c r="Y1505" s="335" t="str">
        <f>IF($Y$3="申万一级行业",[1]!s_info_industry_sw_2021(W1505,公司分析!D$5,1),IF($Y$3="申万二级行业",[1]!s_info_industry_sw_2021(W1505,公司分析!D$5,2),IF($Y$3="申万三级行业",[1]!s_info_industry_sw_2021(W1505,公司分析!D$5,3),IF($Y$3="wind一级行业",[1]!s_info_industry_gics(W1505,1),IF($Y$3="wind二级行业",[1]!s_info_industry_gics(W1505,2),IF($Y$3="wind三级行业",[1]!s_info_industry_gics(W1505,3),IF($Y$3="wind四级行业",[1]!s_info_industry_gics(W1505,4),IF($Y$3="证监会门类行业",[1]!s_info_industry_csrc12_n(W1505,公司分析!D$5,1),""))))))))</f>
        <v>商业印刷</v>
      </c>
      <c r="Z1505" s="298" t="str">
        <f>IF(Y1505=行业比较!$E$6,ROW(),"")</f>
        <v/>
      </c>
      <c r="AA1505" s="125"/>
      <c r="AB1505" s="125"/>
      <c r="AC1505" s="125"/>
      <c r="AD1505" s="125"/>
      <c r="AE1505" s="125"/>
      <c r="AF1505" s="125"/>
      <c r="AG1505" s="125"/>
      <c r="AH1505" s="125"/>
      <c r="AI1505" s="125"/>
      <c r="AJ1505" s="125"/>
      <c r="AK1505" s="125"/>
      <c r="AL1505" s="125"/>
      <c r="AM1505" s="125"/>
      <c r="AN1505" s="125"/>
      <c r="AO1505" s="125"/>
      <c r="AP1505" s="125"/>
    </row>
    <row r="1506" spans="2:42" x14ac:dyDescent="0.35">
      <c r="B1506" s="125"/>
      <c r="C1506" s="125"/>
      <c r="D1506" s="125"/>
      <c r="E1506" s="125"/>
      <c r="F1506" s="125"/>
      <c r="G1506" s="125"/>
      <c r="H1506" s="125"/>
      <c r="I1506" s="269"/>
      <c r="J1506" s="134"/>
      <c r="K1506" s="134"/>
      <c r="L1506" s="134"/>
      <c r="M1506" s="134"/>
      <c r="N1506" s="286"/>
      <c r="O1506" s="286"/>
      <c r="P1506" s="125"/>
      <c r="Q1506" s="125"/>
      <c r="R1506" s="125"/>
      <c r="S1506" s="125"/>
      <c r="T1506" s="125"/>
      <c r="U1506" s="297"/>
      <c r="V1506" s="253">
        <f t="shared" si="31"/>
        <v>0</v>
      </c>
      <c r="W1506" s="348" t="str">
        <f>IF(板块成分!B1508="","",板块成分!B1508)</f>
        <v>1977.HK</v>
      </c>
      <c r="X1506" s="270" t="str">
        <f>[1]!s_info_name(W1506)</f>
        <v>安乐工程</v>
      </c>
      <c r="Y1506" s="335" t="str">
        <f>IF($Y$3="申万一级行业",[1]!s_info_industry_sw_2021(W1506,公司分析!D$5,1),IF($Y$3="申万二级行业",[1]!s_info_industry_sw_2021(W1506,公司分析!D$5,2),IF($Y$3="申万三级行业",[1]!s_info_industry_sw_2021(W1506,公司分析!D$5,3),IF($Y$3="wind一级行业",[1]!s_info_industry_gics(W1506,1),IF($Y$3="wind二级行业",[1]!s_info_industry_gics(W1506,2),IF($Y$3="wind三级行业",[1]!s_info_industry_gics(W1506,3),IF($Y$3="wind四级行业",[1]!s_info_industry_gics(W1506,4),IF($Y$3="证监会门类行业",[1]!s_info_industry_csrc12_n(W1506,公司分析!D$5,1),""))))))))</f>
        <v>综合支持服务</v>
      </c>
      <c r="Z1506" s="298" t="str">
        <f>IF(Y1506=行业比较!$E$6,ROW(),"")</f>
        <v/>
      </c>
      <c r="AA1506" s="125"/>
      <c r="AB1506" s="125"/>
      <c r="AC1506" s="125"/>
      <c r="AD1506" s="125"/>
      <c r="AE1506" s="125"/>
      <c r="AF1506" s="125"/>
      <c r="AG1506" s="125"/>
      <c r="AH1506" s="125"/>
      <c r="AI1506" s="125"/>
      <c r="AJ1506" s="125"/>
      <c r="AK1506" s="125"/>
      <c r="AL1506" s="125"/>
      <c r="AM1506" s="125"/>
      <c r="AN1506" s="125"/>
      <c r="AO1506" s="125"/>
      <c r="AP1506" s="125"/>
    </row>
    <row r="1507" spans="2:42" x14ac:dyDescent="0.35">
      <c r="B1507" s="125"/>
      <c r="C1507" s="125"/>
      <c r="D1507" s="125"/>
      <c r="E1507" s="125"/>
      <c r="F1507" s="125"/>
      <c r="G1507" s="125"/>
      <c r="H1507" s="125"/>
      <c r="I1507" s="269"/>
      <c r="J1507" s="134"/>
      <c r="K1507" s="134"/>
      <c r="L1507" s="134"/>
      <c r="M1507" s="134"/>
      <c r="N1507" s="286"/>
      <c r="O1507" s="286"/>
      <c r="P1507" s="125"/>
      <c r="Q1507" s="125"/>
      <c r="R1507" s="125"/>
      <c r="S1507" s="125"/>
      <c r="T1507" s="125"/>
      <c r="U1507" s="297"/>
      <c r="V1507" s="253">
        <f t="shared" si="31"/>
        <v>0</v>
      </c>
      <c r="W1507" s="348" t="str">
        <f>IF(板块成分!B1509="","",板块成分!B1509)</f>
        <v>1978.HK</v>
      </c>
      <c r="X1507" s="270" t="str">
        <f>[1]!s_info_name(W1507)</f>
        <v>叙福楼集团</v>
      </c>
      <c r="Y1507" s="335" t="str">
        <f>IF($Y$3="申万一级行业",[1]!s_info_industry_sw_2021(W1507,公司分析!D$5,1),IF($Y$3="申万二级行业",[1]!s_info_industry_sw_2021(W1507,公司分析!D$5,2),IF($Y$3="申万三级行业",[1]!s_info_industry_sw_2021(W1507,公司分析!D$5,3),IF($Y$3="wind一级行业",[1]!s_info_industry_gics(W1507,1),IF($Y$3="wind二级行业",[1]!s_info_industry_gics(W1507,2),IF($Y$3="wind三级行业",[1]!s_info_industry_gics(W1507,3),IF($Y$3="wind四级行业",[1]!s_info_industry_gics(W1507,4),IF($Y$3="证监会门类行业",[1]!s_info_industry_csrc12_n(W1507,公司分析!D$5,1),""))))))))</f>
        <v>餐馆</v>
      </c>
      <c r="Z1507" s="298" t="str">
        <f>IF(Y1507=行业比较!$E$6,ROW(),"")</f>
        <v/>
      </c>
      <c r="AA1507" s="125"/>
      <c r="AB1507" s="125"/>
      <c r="AC1507" s="125"/>
      <c r="AD1507" s="125"/>
      <c r="AE1507" s="125"/>
      <c r="AF1507" s="125"/>
      <c r="AG1507" s="125"/>
      <c r="AH1507" s="125"/>
      <c r="AI1507" s="125"/>
      <c r="AJ1507" s="125"/>
      <c r="AK1507" s="125"/>
      <c r="AL1507" s="125"/>
      <c r="AM1507" s="125"/>
      <c r="AN1507" s="125"/>
      <c r="AO1507" s="125"/>
      <c r="AP1507" s="125"/>
    </row>
    <row r="1508" spans="2:42" x14ac:dyDescent="0.35">
      <c r="B1508" s="125"/>
      <c r="C1508" s="125"/>
      <c r="D1508" s="125"/>
      <c r="E1508" s="125"/>
      <c r="F1508" s="125"/>
      <c r="G1508" s="125"/>
      <c r="H1508" s="125"/>
      <c r="I1508" s="269"/>
      <c r="J1508" s="134"/>
      <c r="K1508" s="134"/>
      <c r="L1508" s="134"/>
      <c r="M1508" s="134"/>
      <c r="N1508" s="286"/>
      <c r="O1508" s="286"/>
      <c r="P1508" s="125"/>
      <c r="Q1508" s="125"/>
      <c r="R1508" s="125"/>
      <c r="S1508" s="125"/>
      <c r="T1508" s="125"/>
      <c r="U1508" s="297"/>
      <c r="V1508" s="253">
        <f t="shared" si="31"/>
        <v>0</v>
      </c>
      <c r="W1508" s="348" t="str">
        <f>IF(板块成分!B1510="","",板块成分!B1510)</f>
        <v>1979.HK</v>
      </c>
      <c r="X1508" s="270" t="str">
        <f>[1]!s_info_name(W1508)</f>
        <v>天宝集团</v>
      </c>
      <c r="Y1508" s="335" t="str">
        <f>IF($Y$3="申万一级行业",[1]!s_info_industry_sw_2021(W1508,公司分析!D$5,1),IF($Y$3="申万二级行业",[1]!s_info_industry_sw_2021(W1508,公司分析!D$5,2),IF($Y$3="申万三级行业",[1]!s_info_industry_sw_2021(W1508,公司分析!D$5,3),IF($Y$3="wind一级行业",[1]!s_info_industry_gics(W1508,1),IF($Y$3="wind二级行业",[1]!s_info_industry_gics(W1508,2),IF($Y$3="wind三级行业",[1]!s_info_industry_gics(W1508,3),IF($Y$3="wind四级行业",[1]!s_info_industry_gics(W1508,4),IF($Y$3="证监会门类行业",[1]!s_info_industry_csrc12_n(W1508,公司分析!D$5,1),""))))))))</f>
        <v>电子元件</v>
      </c>
      <c r="Z1508" s="298" t="str">
        <f>IF(Y1508=行业比较!$E$6,ROW(),"")</f>
        <v/>
      </c>
      <c r="AA1508" s="125"/>
      <c r="AB1508" s="125"/>
      <c r="AC1508" s="125"/>
      <c r="AD1508" s="125"/>
      <c r="AE1508" s="125"/>
      <c r="AF1508" s="125"/>
      <c r="AG1508" s="125"/>
      <c r="AH1508" s="125"/>
      <c r="AI1508" s="125"/>
      <c r="AJ1508" s="125"/>
      <c r="AK1508" s="125"/>
      <c r="AL1508" s="125"/>
      <c r="AM1508" s="125"/>
      <c r="AN1508" s="125"/>
      <c r="AO1508" s="125"/>
      <c r="AP1508" s="125"/>
    </row>
    <row r="1509" spans="2:42" x14ac:dyDescent="0.35">
      <c r="B1509" s="125"/>
      <c r="C1509" s="125"/>
      <c r="D1509" s="125"/>
      <c r="E1509" s="125"/>
      <c r="F1509" s="125"/>
      <c r="G1509" s="125"/>
      <c r="H1509" s="125"/>
      <c r="I1509" s="269"/>
      <c r="J1509" s="134"/>
      <c r="K1509" s="134"/>
      <c r="L1509" s="134"/>
      <c r="M1509" s="134"/>
      <c r="N1509" s="286"/>
      <c r="O1509" s="286"/>
      <c r="P1509" s="125"/>
      <c r="Q1509" s="125"/>
      <c r="R1509" s="125"/>
      <c r="S1509" s="125"/>
      <c r="T1509" s="125"/>
      <c r="U1509" s="297"/>
      <c r="V1509" s="253">
        <f t="shared" si="31"/>
        <v>15</v>
      </c>
      <c r="W1509" s="348" t="str">
        <f>IF(板块成分!B1511="","",板块成分!B1511)</f>
        <v>1980.HK</v>
      </c>
      <c r="X1509" s="270" t="str">
        <f>[1]!s_info_name(W1509)</f>
        <v>天鸽互动</v>
      </c>
      <c r="Y1509" s="335" t="str">
        <f>IF($Y$3="申万一级行业",[1]!s_info_industry_sw_2021(W1509,公司分析!D$5,1),IF($Y$3="申万二级行业",[1]!s_info_industry_sw_2021(W1509,公司分析!D$5,2),IF($Y$3="申万三级行业",[1]!s_info_industry_sw_2021(W1509,公司分析!D$5,3),IF($Y$3="wind一级行业",[1]!s_info_industry_gics(W1509,1),IF($Y$3="wind二级行业",[1]!s_info_industry_gics(W1509,2),IF($Y$3="wind三级行业",[1]!s_info_industry_gics(W1509,3),IF($Y$3="wind四级行业",[1]!s_info_industry_gics(W1509,4),IF($Y$3="证监会门类行业",[1]!s_info_industry_csrc12_n(W1509,公司分析!D$5,1),""))))))))</f>
        <v>互联网软件与服务</v>
      </c>
      <c r="Z1509" s="298">
        <f>IF(Y1509=行业比较!$E$6,ROW(),"")</f>
        <v>1509</v>
      </c>
      <c r="AA1509" s="125"/>
      <c r="AB1509" s="125"/>
      <c r="AC1509" s="125"/>
      <c r="AD1509" s="125"/>
      <c r="AE1509" s="125"/>
      <c r="AF1509" s="125"/>
      <c r="AG1509" s="125"/>
      <c r="AH1509" s="125"/>
      <c r="AI1509" s="125"/>
      <c r="AJ1509" s="125"/>
      <c r="AK1509" s="125"/>
      <c r="AL1509" s="125"/>
      <c r="AM1509" s="125"/>
      <c r="AN1509" s="125"/>
      <c r="AO1509" s="125"/>
      <c r="AP1509" s="125"/>
    </row>
    <row r="1510" spans="2:42" x14ac:dyDescent="0.35">
      <c r="B1510" s="125"/>
      <c r="C1510" s="125"/>
      <c r="D1510" s="125"/>
      <c r="E1510" s="125"/>
      <c r="F1510" s="125"/>
      <c r="G1510" s="125"/>
      <c r="H1510" s="125"/>
      <c r="I1510" s="269"/>
      <c r="J1510" s="134"/>
      <c r="K1510" s="134"/>
      <c r="L1510" s="134"/>
      <c r="M1510" s="134"/>
      <c r="N1510" s="286"/>
      <c r="O1510" s="286"/>
      <c r="P1510" s="125"/>
      <c r="Q1510" s="125"/>
      <c r="R1510" s="125"/>
      <c r="S1510" s="125"/>
      <c r="T1510" s="125"/>
      <c r="U1510" s="297"/>
      <c r="V1510" s="253">
        <f t="shared" si="31"/>
        <v>0</v>
      </c>
      <c r="W1510" s="348" t="str">
        <f>IF(板块成分!B1512="","",板块成分!B1512)</f>
        <v>1981.HK</v>
      </c>
      <c r="X1510" s="270" t="str">
        <f>[1]!s_info_name(W1510)</f>
        <v>华夏视听教育</v>
      </c>
      <c r="Y1510" s="335" t="str">
        <f>IF($Y$3="申万一级行业",[1]!s_info_industry_sw_2021(W1510,公司分析!D$5,1),IF($Y$3="申万二级行业",[1]!s_info_industry_sw_2021(W1510,公司分析!D$5,2),IF($Y$3="申万三级行业",[1]!s_info_industry_sw_2021(W1510,公司分析!D$5,3),IF($Y$3="wind一级行业",[1]!s_info_industry_gics(W1510,1),IF($Y$3="wind二级行业",[1]!s_info_industry_gics(W1510,2),IF($Y$3="wind三级行业",[1]!s_info_industry_gics(W1510,3),IF($Y$3="wind四级行业",[1]!s_info_industry_gics(W1510,4),IF($Y$3="证监会门类行业",[1]!s_info_industry_csrc12_n(W1510,公司分析!D$5,1),""))))))))</f>
        <v>电影与娱乐</v>
      </c>
      <c r="Z1510" s="298" t="str">
        <f>IF(Y1510=行业比较!$E$6,ROW(),"")</f>
        <v/>
      </c>
      <c r="AA1510" s="125"/>
      <c r="AB1510" s="125"/>
      <c r="AC1510" s="125"/>
      <c r="AD1510" s="125"/>
      <c r="AE1510" s="125"/>
      <c r="AF1510" s="125"/>
      <c r="AG1510" s="125"/>
      <c r="AH1510" s="125"/>
      <c r="AI1510" s="125"/>
      <c r="AJ1510" s="125"/>
      <c r="AK1510" s="125"/>
      <c r="AL1510" s="125"/>
      <c r="AM1510" s="125"/>
      <c r="AN1510" s="125"/>
      <c r="AO1510" s="125"/>
      <c r="AP1510" s="125"/>
    </row>
    <row r="1511" spans="2:42" x14ac:dyDescent="0.35">
      <c r="B1511" s="125"/>
      <c r="C1511" s="125"/>
      <c r="D1511" s="125"/>
      <c r="E1511" s="125"/>
      <c r="F1511" s="125"/>
      <c r="G1511" s="125"/>
      <c r="H1511" s="125"/>
      <c r="I1511" s="269"/>
      <c r="J1511" s="134"/>
      <c r="K1511" s="134"/>
      <c r="L1511" s="134"/>
      <c r="M1511" s="134"/>
      <c r="N1511" s="286"/>
      <c r="O1511" s="286"/>
      <c r="P1511" s="125"/>
      <c r="Q1511" s="125"/>
      <c r="R1511" s="125"/>
      <c r="S1511" s="125"/>
      <c r="T1511" s="125"/>
      <c r="U1511" s="297"/>
      <c r="V1511" s="253">
        <f t="shared" si="31"/>
        <v>0</v>
      </c>
      <c r="W1511" s="348" t="str">
        <f>IF(板块成分!B1513="","",板块成分!B1513)</f>
        <v>1982.HK</v>
      </c>
      <c r="X1511" s="270" t="str">
        <f>[1]!s_info_name(W1511)</f>
        <v>南旋控股</v>
      </c>
      <c r="Y1511" s="335" t="str">
        <f>IF($Y$3="申万一级行业",[1]!s_info_industry_sw_2021(W1511,公司分析!D$5,1),IF($Y$3="申万二级行业",[1]!s_info_industry_sw_2021(W1511,公司分析!D$5,2),IF($Y$3="申万三级行业",[1]!s_info_industry_sw_2021(W1511,公司分析!D$5,3),IF($Y$3="wind一级行业",[1]!s_info_industry_gics(W1511,1),IF($Y$3="wind二级行业",[1]!s_info_industry_gics(W1511,2),IF($Y$3="wind三级行业",[1]!s_info_industry_gics(W1511,3),IF($Y$3="wind四级行业",[1]!s_info_industry_gics(W1511,4),IF($Y$3="证监会门类行业",[1]!s_info_industry_csrc12_n(W1511,公司分析!D$5,1),""))))))))</f>
        <v>服装、服饰与奢侈品</v>
      </c>
      <c r="Z1511" s="298" t="str">
        <f>IF(Y1511=行业比较!$E$6,ROW(),"")</f>
        <v/>
      </c>
      <c r="AA1511" s="125"/>
      <c r="AB1511" s="125"/>
      <c r="AC1511" s="125"/>
      <c r="AD1511" s="125"/>
      <c r="AE1511" s="125"/>
      <c r="AF1511" s="125"/>
      <c r="AG1511" s="125"/>
      <c r="AH1511" s="125"/>
      <c r="AI1511" s="125"/>
      <c r="AJ1511" s="125"/>
      <c r="AK1511" s="125"/>
      <c r="AL1511" s="125"/>
      <c r="AM1511" s="125"/>
      <c r="AN1511" s="125"/>
      <c r="AO1511" s="125"/>
      <c r="AP1511" s="125"/>
    </row>
    <row r="1512" spans="2:42" x14ac:dyDescent="0.35">
      <c r="B1512" s="125"/>
      <c r="C1512" s="125"/>
      <c r="D1512" s="125"/>
      <c r="E1512" s="125"/>
      <c r="F1512" s="125"/>
      <c r="G1512" s="125"/>
      <c r="H1512" s="125"/>
      <c r="I1512" s="269"/>
      <c r="J1512" s="134"/>
      <c r="K1512" s="134"/>
      <c r="L1512" s="134"/>
      <c r="M1512" s="134"/>
      <c r="N1512" s="286"/>
      <c r="O1512" s="286"/>
      <c r="P1512" s="125"/>
      <c r="Q1512" s="125"/>
      <c r="R1512" s="125"/>
      <c r="S1512" s="125"/>
      <c r="T1512" s="125"/>
      <c r="U1512" s="297"/>
      <c r="V1512" s="253">
        <f t="shared" si="31"/>
        <v>0</v>
      </c>
      <c r="W1512" s="348" t="str">
        <f>IF(板块成分!B1514="","",板块成分!B1514)</f>
        <v>1983.HK</v>
      </c>
      <c r="X1512" s="270" t="str">
        <f>[1]!s_info_name(W1512)</f>
        <v>泸州银行</v>
      </c>
      <c r="Y1512" s="335" t="str">
        <f>IF($Y$3="申万一级行业",[1]!s_info_industry_sw_2021(W1512,公司分析!D$5,1),IF($Y$3="申万二级行业",[1]!s_info_industry_sw_2021(W1512,公司分析!D$5,2),IF($Y$3="申万三级行业",[1]!s_info_industry_sw_2021(W1512,公司分析!D$5,3),IF($Y$3="wind一级行业",[1]!s_info_industry_gics(W1512,1),IF($Y$3="wind二级行业",[1]!s_info_industry_gics(W1512,2),IF($Y$3="wind三级行业",[1]!s_info_industry_gics(W1512,3),IF($Y$3="wind四级行业",[1]!s_info_industry_gics(W1512,4),IF($Y$3="证监会门类行业",[1]!s_info_industry_csrc12_n(W1512,公司分析!D$5,1),""))))))))</f>
        <v>区域性银行</v>
      </c>
      <c r="Z1512" s="298" t="str">
        <f>IF(Y1512=行业比较!$E$6,ROW(),"")</f>
        <v/>
      </c>
      <c r="AA1512" s="125"/>
      <c r="AB1512" s="125"/>
      <c r="AC1512" s="125"/>
      <c r="AD1512" s="125"/>
      <c r="AE1512" s="125"/>
      <c r="AF1512" s="125"/>
      <c r="AG1512" s="125"/>
      <c r="AH1512" s="125"/>
      <c r="AI1512" s="125"/>
      <c r="AJ1512" s="125"/>
      <c r="AK1512" s="125"/>
      <c r="AL1512" s="125"/>
      <c r="AM1512" s="125"/>
      <c r="AN1512" s="125"/>
      <c r="AO1512" s="125"/>
      <c r="AP1512" s="125"/>
    </row>
    <row r="1513" spans="2:42" x14ac:dyDescent="0.35">
      <c r="B1513" s="125"/>
      <c r="C1513" s="125"/>
      <c r="D1513" s="125"/>
      <c r="E1513" s="125"/>
      <c r="F1513" s="125"/>
      <c r="G1513" s="125"/>
      <c r="H1513" s="125"/>
      <c r="I1513" s="269"/>
      <c r="J1513" s="134"/>
      <c r="K1513" s="134"/>
      <c r="L1513" s="134"/>
      <c r="M1513" s="134"/>
      <c r="N1513" s="286"/>
      <c r="O1513" s="286"/>
      <c r="P1513" s="125"/>
      <c r="Q1513" s="125"/>
      <c r="R1513" s="125"/>
      <c r="S1513" s="125"/>
      <c r="T1513" s="125"/>
      <c r="U1513" s="297"/>
      <c r="V1513" s="253">
        <f t="shared" si="31"/>
        <v>0</v>
      </c>
      <c r="W1513" s="348" t="str">
        <f>IF(板块成分!B1515="","",板块成分!B1515)</f>
        <v>1985.HK</v>
      </c>
      <c r="X1513" s="270" t="str">
        <f>[1]!s_info_name(W1513)</f>
        <v>美高域</v>
      </c>
      <c r="Y1513" s="335" t="str">
        <f>IF($Y$3="申万一级行业",[1]!s_info_industry_sw_2021(W1513,公司分析!D$5,1),IF($Y$3="申万二级行业",[1]!s_info_industry_sw_2021(W1513,公司分析!D$5,2),IF($Y$3="申万三级行业",[1]!s_info_industry_sw_2021(W1513,公司分析!D$5,3),IF($Y$3="wind一级行业",[1]!s_info_industry_gics(W1513,1),IF($Y$3="wind二级行业",[1]!s_info_industry_gics(W1513,2),IF($Y$3="wind三级行业",[1]!s_info_industry_gics(W1513,3),IF($Y$3="wind四级行业",[1]!s_info_industry_gics(W1513,4),IF($Y$3="证监会门类行业",[1]!s_info_industry_csrc12_n(W1513,公司分析!D$5,1),""))))))))</f>
        <v>信息科技咨询与其它服务</v>
      </c>
      <c r="Z1513" s="298" t="str">
        <f>IF(Y1513=行业比较!$E$6,ROW(),"")</f>
        <v/>
      </c>
      <c r="AA1513" s="125"/>
      <c r="AB1513" s="125"/>
      <c r="AC1513" s="125"/>
      <c r="AD1513" s="125"/>
      <c r="AE1513" s="125"/>
      <c r="AF1513" s="125"/>
      <c r="AG1513" s="125"/>
      <c r="AH1513" s="125"/>
      <c r="AI1513" s="125"/>
      <c r="AJ1513" s="125"/>
      <c r="AK1513" s="125"/>
      <c r="AL1513" s="125"/>
      <c r="AM1513" s="125"/>
      <c r="AN1513" s="125"/>
      <c r="AO1513" s="125"/>
      <c r="AP1513" s="125"/>
    </row>
    <row r="1514" spans="2:42" x14ac:dyDescent="0.35">
      <c r="B1514" s="125"/>
      <c r="C1514" s="125"/>
      <c r="D1514" s="125"/>
      <c r="E1514" s="125"/>
      <c r="F1514" s="125"/>
      <c r="G1514" s="125"/>
      <c r="H1514" s="125"/>
      <c r="I1514" s="269"/>
      <c r="J1514" s="134"/>
      <c r="K1514" s="134"/>
      <c r="L1514" s="134"/>
      <c r="M1514" s="134"/>
      <c r="N1514" s="286"/>
      <c r="O1514" s="286"/>
      <c r="P1514" s="125"/>
      <c r="Q1514" s="125"/>
      <c r="R1514" s="125"/>
      <c r="S1514" s="125"/>
      <c r="T1514" s="125"/>
      <c r="U1514" s="297"/>
      <c r="V1514" s="253">
        <f t="shared" si="31"/>
        <v>0</v>
      </c>
      <c r="W1514" s="348" t="str">
        <f>IF(板块成分!B1516="","",板块成分!B1516)</f>
        <v>1986.HK</v>
      </c>
      <c r="X1514" s="270" t="str">
        <f>[1]!s_info_name(W1514)</f>
        <v>彩客新能源</v>
      </c>
      <c r="Y1514" s="335" t="str">
        <f>IF($Y$3="申万一级行业",[1]!s_info_industry_sw_2021(W1514,公司分析!D$5,1),IF($Y$3="申万二级行业",[1]!s_info_industry_sw_2021(W1514,公司分析!D$5,2),IF($Y$3="申万三级行业",[1]!s_info_industry_sw_2021(W1514,公司分析!D$5,3),IF($Y$3="wind一级行业",[1]!s_info_industry_gics(W1514,1),IF($Y$3="wind二级行业",[1]!s_info_industry_gics(W1514,2),IF($Y$3="wind三级行业",[1]!s_info_industry_gics(W1514,3),IF($Y$3="wind四级行业",[1]!s_info_industry_gics(W1514,4),IF($Y$3="证监会门类行业",[1]!s_info_industry_csrc12_n(W1514,公司分析!D$5,1),""))))))))</f>
        <v>特种化工</v>
      </c>
      <c r="Z1514" s="298" t="str">
        <f>IF(Y1514=行业比较!$E$6,ROW(),"")</f>
        <v/>
      </c>
      <c r="AA1514" s="125"/>
      <c r="AB1514" s="125"/>
      <c r="AC1514" s="125"/>
      <c r="AD1514" s="125"/>
      <c r="AE1514" s="125"/>
      <c r="AF1514" s="125"/>
      <c r="AG1514" s="125"/>
      <c r="AH1514" s="125"/>
      <c r="AI1514" s="125"/>
      <c r="AJ1514" s="125"/>
      <c r="AK1514" s="125"/>
      <c r="AL1514" s="125"/>
      <c r="AM1514" s="125"/>
      <c r="AN1514" s="125"/>
      <c r="AO1514" s="125"/>
      <c r="AP1514" s="125"/>
    </row>
    <row r="1515" spans="2:42" x14ac:dyDescent="0.35">
      <c r="B1515" s="125"/>
      <c r="C1515" s="125"/>
      <c r="D1515" s="125"/>
      <c r="E1515" s="125"/>
      <c r="F1515" s="125"/>
      <c r="G1515" s="125"/>
      <c r="H1515" s="125"/>
      <c r="I1515" s="269"/>
      <c r="J1515" s="134"/>
      <c r="K1515" s="134"/>
      <c r="L1515" s="134"/>
      <c r="M1515" s="134"/>
      <c r="N1515" s="286"/>
      <c r="O1515" s="286"/>
      <c r="P1515" s="125"/>
      <c r="Q1515" s="125"/>
      <c r="R1515" s="125"/>
      <c r="S1515" s="125"/>
      <c r="T1515" s="125"/>
      <c r="U1515" s="297"/>
      <c r="V1515" s="253">
        <f t="shared" si="31"/>
        <v>0</v>
      </c>
      <c r="W1515" s="348" t="str">
        <f>IF(板块成分!B1517="","",板块成分!B1517)</f>
        <v>1987.HK</v>
      </c>
      <c r="X1515" s="270" t="str">
        <f>[1]!s_info_name(W1515)</f>
        <v>BENG SOON MACH</v>
      </c>
      <c r="Y1515" s="335" t="str">
        <f>IF($Y$3="申万一级行业",[1]!s_info_industry_sw_2021(W1515,公司分析!D$5,1),IF($Y$3="申万二级行业",[1]!s_info_industry_sw_2021(W1515,公司分析!D$5,2),IF($Y$3="申万三级行业",[1]!s_info_industry_sw_2021(W1515,公司分析!D$5,3),IF($Y$3="wind一级行业",[1]!s_info_industry_gics(W1515,1),IF($Y$3="wind二级行业",[1]!s_info_industry_gics(W1515,2),IF($Y$3="wind三级行业",[1]!s_info_industry_gics(W1515,3),IF($Y$3="wind四级行业",[1]!s_info_industry_gics(W1515,4),IF($Y$3="证监会门类行业",[1]!s_info_industry_csrc12_n(W1515,公司分析!D$5,1),""))))))))</f>
        <v>建筑与工程</v>
      </c>
      <c r="Z1515" s="298" t="str">
        <f>IF(Y1515=行业比较!$E$6,ROW(),"")</f>
        <v/>
      </c>
      <c r="AA1515" s="125"/>
      <c r="AB1515" s="125"/>
      <c r="AC1515" s="125"/>
      <c r="AD1515" s="125"/>
      <c r="AE1515" s="125"/>
      <c r="AF1515" s="125"/>
      <c r="AG1515" s="125"/>
      <c r="AH1515" s="125"/>
      <c r="AI1515" s="125"/>
      <c r="AJ1515" s="125"/>
      <c r="AK1515" s="125"/>
      <c r="AL1515" s="125"/>
      <c r="AM1515" s="125"/>
      <c r="AN1515" s="125"/>
      <c r="AO1515" s="125"/>
      <c r="AP1515" s="125"/>
    </row>
    <row r="1516" spans="2:42" x14ac:dyDescent="0.35">
      <c r="B1516" s="125"/>
      <c r="C1516" s="125"/>
      <c r="D1516" s="125"/>
      <c r="E1516" s="125"/>
      <c r="F1516" s="125"/>
      <c r="G1516" s="125"/>
      <c r="H1516" s="125"/>
      <c r="I1516" s="269"/>
      <c r="J1516" s="134"/>
      <c r="K1516" s="134"/>
      <c r="L1516" s="134"/>
      <c r="M1516" s="134"/>
      <c r="N1516" s="286"/>
      <c r="O1516" s="286"/>
      <c r="P1516" s="125"/>
      <c r="Q1516" s="125"/>
      <c r="R1516" s="125"/>
      <c r="S1516" s="125"/>
      <c r="T1516" s="125"/>
      <c r="U1516" s="297"/>
      <c r="V1516" s="253">
        <f t="shared" si="31"/>
        <v>0</v>
      </c>
      <c r="W1516" s="348" t="str">
        <f>IF(板块成分!B1518="","",板块成分!B1518)</f>
        <v>1988.HK</v>
      </c>
      <c r="X1516" s="270" t="str">
        <f>[1]!s_info_name(W1516)</f>
        <v>民生银行</v>
      </c>
      <c r="Y1516" s="335" t="str">
        <f>IF($Y$3="申万一级行业",[1]!s_info_industry_sw_2021(W1516,公司分析!D$5,1),IF($Y$3="申万二级行业",[1]!s_info_industry_sw_2021(W1516,公司分析!D$5,2),IF($Y$3="申万三级行业",[1]!s_info_industry_sw_2021(W1516,公司分析!D$5,3),IF($Y$3="wind一级行业",[1]!s_info_industry_gics(W1516,1),IF($Y$3="wind二级行业",[1]!s_info_industry_gics(W1516,2),IF($Y$3="wind三级行业",[1]!s_info_industry_gics(W1516,3),IF($Y$3="wind四级行业",[1]!s_info_industry_gics(W1516,4),IF($Y$3="证监会门类行业",[1]!s_info_industry_csrc12_n(W1516,公司分析!D$5,1),""))))))))</f>
        <v>多元化银行</v>
      </c>
      <c r="Z1516" s="298" t="str">
        <f>IF(Y1516=行业比较!$E$6,ROW(),"")</f>
        <v/>
      </c>
      <c r="AA1516" s="125"/>
      <c r="AB1516" s="125"/>
      <c r="AC1516" s="125"/>
      <c r="AD1516" s="125"/>
      <c r="AE1516" s="125"/>
      <c r="AF1516" s="125"/>
      <c r="AG1516" s="125"/>
      <c r="AH1516" s="125"/>
      <c r="AI1516" s="125"/>
      <c r="AJ1516" s="125"/>
      <c r="AK1516" s="125"/>
      <c r="AL1516" s="125"/>
      <c r="AM1516" s="125"/>
      <c r="AN1516" s="125"/>
      <c r="AO1516" s="125"/>
      <c r="AP1516" s="125"/>
    </row>
    <row r="1517" spans="2:42" x14ac:dyDescent="0.35">
      <c r="B1517" s="125"/>
      <c r="C1517" s="125"/>
      <c r="D1517" s="125"/>
      <c r="E1517" s="125"/>
      <c r="F1517" s="125"/>
      <c r="G1517" s="125"/>
      <c r="H1517" s="125"/>
      <c r="I1517" s="269"/>
      <c r="J1517" s="134"/>
      <c r="K1517" s="134"/>
      <c r="L1517" s="134"/>
      <c r="M1517" s="134"/>
      <c r="N1517" s="286"/>
      <c r="O1517" s="286"/>
      <c r="P1517" s="125"/>
      <c r="Q1517" s="125"/>
      <c r="R1517" s="125"/>
      <c r="S1517" s="125"/>
      <c r="T1517" s="125"/>
      <c r="U1517" s="297"/>
      <c r="V1517" s="253">
        <f t="shared" si="31"/>
        <v>0</v>
      </c>
      <c r="W1517" s="348" t="str">
        <f>IF(板块成分!B1519="","",板块成分!B1519)</f>
        <v>1991.HK</v>
      </c>
      <c r="X1517" s="270" t="str">
        <f>[1]!s_info_name(W1517)</f>
        <v>大洋集团</v>
      </c>
      <c r="Y1517" s="335" t="str">
        <f>IF($Y$3="申万一级行业",[1]!s_info_industry_sw_2021(W1517,公司分析!D$5,1),IF($Y$3="申万二级行业",[1]!s_info_industry_sw_2021(W1517,公司分析!D$5,2),IF($Y$3="申万三级行业",[1]!s_info_industry_sw_2021(W1517,公司分析!D$5,3),IF($Y$3="wind一级行业",[1]!s_info_industry_gics(W1517,1),IF($Y$3="wind二级行业",[1]!s_info_industry_gics(W1517,2),IF($Y$3="wind三级行业",[1]!s_info_industry_gics(W1517,3),IF($Y$3="wind四级行业",[1]!s_info_industry_gics(W1517,4),IF($Y$3="证监会门类行业",[1]!s_info_industry_csrc12_n(W1517,公司分析!D$5,1),""))))))))</f>
        <v>电子元件</v>
      </c>
      <c r="Z1517" s="298" t="str">
        <f>IF(Y1517=行业比较!$E$6,ROW(),"")</f>
        <v/>
      </c>
      <c r="AA1517" s="125"/>
      <c r="AB1517" s="125"/>
      <c r="AC1517" s="125"/>
      <c r="AD1517" s="125"/>
      <c r="AE1517" s="125"/>
      <c r="AF1517" s="125"/>
      <c r="AG1517" s="125"/>
      <c r="AH1517" s="125"/>
      <c r="AI1517" s="125"/>
      <c r="AJ1517" s="125"/>
      <c r="AK1517" s="125"/>
      <c r="AL1517" s="125"/>
      <c r="AM1517" s="125"/>
      <c r="AN1517" s="125"/>
      <c r="AO1517" s="125"/>
      <c r="AP1517" s="125"/>
    </row>
    <row r="1518" spans="2:42" x14ac:dyDescent="0.35">
      <c r="B1518" s="125"/>
      <c r="C1518" s="125"/>
      <c r="D1518" s="125"/>
      <c r="E1518" s="125"/>
      <c r="F1518" s="125"/>
      <c r="G1518" s="125"/>
      <c r="H1518" s="125"/>
      <c r="I1518" s="269"/>
      <c r="J1518" s="134"/>
      <c r="K1518" s="134"/>
      <c r="L1518" s="134"/>
      <c r="M1518" s="134"/>
      <c r="N1518" s="286"/>
      <c r="O1518" s="286"/>
      <c r="P1518" s="125"/>
      <c r="Q1518" s="125"/>
      <c r="R1518" s="125"/>
      <c r="S1518" s="125"/>
      <c r="T1518" s="125"/>
      <c r="U1518" s="297"/>
      <c r="V1518" s="253">
        <f t="shared" si="31"/>
        <v>0</v>
      </c>
      <c r="W1518" s="348" t="str">
        <f>IF(板块成分!B1520="","",板块成分!B1520)</f>
        <v>1992.HK</v>
      </c>
      <c r="X1518" s="270" t="str">
        <f>[1]!s_info_name(W1518)</f>
        <v>复星旅游文化</v>
      </c>
      <c r="Y1518" s="335" t="str">
        <f>IF($Y$3="申万一级行业",[1]!s_info_industry_sw_2021(W1518,公司分析!D$5,1),IF($Y$3="申万二级行业",[1]!s_info_industry_sw_2021(W1518,公司分析!D$5,2),IF($Y$3="申万三级行业",[1]!s_info_industry_sw_2021(W1518,公司分析!D$5,3),IF($Y$3="wind一级行业",[1]!s_info_industry_gics(W1518,1),IF($Y$3="wind二级行业",[1]!s_info_industry_gics(W1518,2),IF($Y$3="wind三级行业",[1]!s_info_industry_gics(W1518,3),IF($Y$3="wind四级行业",[1]!s_info_industry_gics(W1518,4),IF($Y$3="证监会门类行业",[1]!s_info_industry_csrc12_n(W1518,公司分析!D$5,1),""))))))))</f>
        <v>酒店、度假村与豪华游轮</v>
      </c>
      <c r="Z1518" s="298" t="str">
        <f>IF(Y1518=行业比较!$E$6,ROW(),"")</f>
        <v/>
      </c>
      <c r="AA1518" s="125"/>
      <c r="AB1518" s="125"/>
      <c r="AC1518" s="125"/>
      <c r="AD1518" s="125"/>
      <c r="AE1518" s="125"/>
      <c r="AF1518" s="125"/>
      <c r="AG1518" s="125"/>
      <c r="AH1518" s="125"/>
      <c r="AI1518" s="125"/>
      <c r="AJ1518" s="125"/>
      <c r="AK1518" s="125"/>
      <c r="AL1518" s="125"/>
      <c r="AM1518" s="125"/>
      <c r="AN1518" s="125"/>
      <c r="AO1518" s="125"/>
      <c r="AP1518" s="125"/>
    </row>
    <row r="1519" spans="2:42" x14ac:dyDescent="0.35">
      <c r="B1519" s="125"/>
      <c r="C1519" s="125"/>
      <c r="D1519" s="125"/>
      <c r="E1519" s="125"/>
      <c r="F1519" s="125"/>
      <c r="G1519" s="125"/>
      <c r="H1519" s="125"/>
      <c r="I1519" s="269"/>
      <c r="J1519" s="134"/>
      <c r="K1519" s="134"/>
      <c r="L1519" s="134"/>
      <c r="M1519" s="134"/>
      <c r="N1519" s="286"/>
      <c r="O1519" s="286"/>
      <c r="P1519" s="125"/>
      <c r="Q1519" s="125"/>
      <c r="R1519" s="125"/>
      <c r="S1519" s="125"/>
      <c r="T1519" s="125"/>
      <c r="U1519" s="297"/>
      <c r="V1519" s="253">
        <f t="shared" si="31"/>
        <v>0</v>
      </c>
      <c r="W1519" s="348" t="str">
        <f>IF(板块成分!B1521="","",板块成分!B1521)</f>
        <v>1993.HK</v>
      </c>
      <c r="X1519" s="270" t="str">
        <f>[1]!s_info_name(W1519)</f>
        <v>雅仕维</v>
      </c>
      <c r="Y1519" s="335" t="str">
        <f>IF($Y$3="申万一级行业",[1]!s_info_industry_sw_2021(W1519,公司分析!D$5,1),IF($Y$3="申万二级行业",[1]!s_info_industry_sw_2021(W1519,公司分析!D$5,2),IF($Y$3="申万三级行业",[1]!s_info_industry_sw_2021(W1519,公司分析!D$5,3),IF($Y$3="wind一级行业",[1]!s_info_industry_gics(W1519,1),IF($Y$3="wind二级行业",[1]!s_info_industry_gics(W1519,2),IF($Y$3="wind三级行业",[1]!s_info_industry_gics(W1519,3),IF($Y$3="wind四级行业",[1]!s_info_industry_gics(W1519,4),IF($Y$3="证监会门类行业",[1]!s_info_industry_csrc12_n(W1519,公司分析!D$5,1),""))))))))</f>
        <v>广告</v>
      </c>
      <c r="Z1519" s="298" t="str">
        <f>IF(Y1519=行业比较!$E$6,ROW(),"")</f>
        <v/>
      </c>
      <c r="AA1519" s="125"/>
      <c r="AB1519" s="125"/>
      <c r="AC1519" s="125"/>
      <c r="AD1519" s="125"/>
      <c r="AE1519" s="125"/>
      <c r="AF1519" s="125"/>
      <c r="AG1519" s="125"/>
      <c r="AH1519" s="125"/>
      <c r="AI1519" s="125"/>
      <c r="AJ1519" s="125"/>
      <c r="AK1519" s="125"/>
      <c r="AL1519" s="125"/>
      <c r="AM1519" s="125"/>
      <c r="AN1519" s="125"/>
      <c r="AO1519" s="125"/>
      <c r="AP1519" s="125"/>
    </row>
    <row r="1520" spans="2:42" x14ac:dyDescent="0.35">
      <c r="B1520" s="125"/>
      <c r="C1520" s="125"/>
      <c r="D1520" s="125"/>
      <c r="E1520" s="125"/>
      <c r="F1520" s="125"/>
      <c r="G1520" s="125"/>
      <c r="H1520" s="125"/>
      <c r="I1520" s="269"/>
      <c r="J1520" s="134"/>
      <c r="K1520" s="134"/>
      <c r="L1520" s="134"/>
      <c r="M1520" s="134"/>
      <c r="N1520" s="286"/>
      <c r="O1520" s="286"/>
      <c r="P1520" s="125"/>
      <c r="Q1520" s="125"/>
      <c r="R1520" s="125"/>
      <c r="S1520" s="125"/>
      <c r="T1520" s="125"/>
      <c r="U1520" s="297"/>
      <c r="V1520" s="253">
        <f t="shared" si="31"/>
        <v>0</v>
      </c>
      <c r="W1520" s="348" t="str">
        <f>IF(板块成分!B1522="","",板块成分!B1522)</f>
        <v>1995.HK</v>
      </c>
      <c r="X1520" s="270" t="str">
        <f>[1]!s_info_name(W1520)</f>
        <v>永升服务</v>
      </c>
      <c r="Y1520" s="335" t="str">
        <f>IF($Y$3="申万一级行业",[1]!s_info_industry_sw_2021(W1520,公司分析!D$5,1),IF($Y$3="申万二级行业",[1]!s_info_industry_sw_2021(W1520,公司分析!D$5,2),IF($Y$3="申万三级行业",[1]!s_info_industry_sw_2021(W1520,公司分析!D$5,3),IF($Y$3="wind一级行业",[1]!s_info_industry_gics(W1520,1),IF($Y$3="wind二级行业",[1]!s_info_industry_gics(W1520,2),IF($Y$3="wind三级行业",[1]!s_info_industry_gics(W1520,3),IF($Y$3="wind四级行业",[1]!s_info_industry_gics(W1520,4),IF($Y$3="证监会门类行业",[1]!s_info_industry_csrc12_n(W1520,公司分析!D$5,1),""))))))))</f>
        <v>房地产服务</v>
      </c>
      <c r="Z1520" s="298" t="str">
        <f>IF(Y1520=行业比较!$E$6,ROW(),"")</f>
        <v/>
      </c>
      <c r="AA1520" s="125"/>
      <c r="AB1520" s="125"/>
      <c r="AC1520" s="125"/>
      <c r="AD1520" s="125"/>
      <c r="AE1520" s="125"/>
      <c r="AF1520" s="125"/>
      <c r="AG1520" s="125"/>
      <c r="AH1520" s="125"/>
      <c r="AI1520" s="125"/>
      <c r="AJ1520" s="125"/>
      <c r="AK1520" s="125"/>
      <c r="AL1520" s="125"/>
      <c r="AM1520" s="125"/>
      <c r="AN1520" s="125"/>
      <c r="AO1520" s="125"/>
      <c r="AP1520" s="125"/>
    </row>
    <row r="1521" spans="2:42" x14ac:dyDescent="0.35">
      <c r="B1521" s="125"/>
      <c r="C1521" s="125"/>
      <c r="D1521" s="125"/>
      <c r="E1521" s="125"/>
      <c r="F1521" s="125"/>
      <c r="G1521" s="125"/>
      <c r="H1521" s="125"/>
      <c r="I1521" s="269"/>
      <c r="J1521" s="134"/>
      <c r="K1521" s="134"/>
      <c r="L1521" s="134"/>
      <c r="M1521" s="134"/>
      <c r="N1521" s="286"/>
      <c r="O1521" s="286"/>
      <c r="P1521" s="125"/>
      <c r="Q1521" s="125"/>
      <c r="R1521" s="125"/>
      <c r="S1521" s="125"/>
      <c r="T1521" s="125"/>
      <c r="U1521" s="297"/>
      <c r="V1521" s="253">
        <f t="shared" si="31"/>
        <v>0</v>
      </c>
      <c r="W1521" s="348" t="str">
        <f>IF(板块成分!B1523="","",板块成分!B1523)</f>
        <v>1996.HK</v>
      </c>
      <c r="X1521" s="270" t="str">
        <f>[1]!s_info_name(W1521)</f>
        <v>弘阳地产</v>
      </c>
      <c r="Y1521" s="335" t="str">
        <f>IF($Y$3="申万一级行业",[1]!s_info_industry_sw_2021(W1521,公司分析!D$5,1),IF($Y$3="申万二级行业",[1]!s_info_industry_sw_2021(W1521,公司分析!D$5,2),IF($Y$3="申万三级行业",[1]!s_info_industry_sw_2021(W1521,公司分析!D$5,3),IF($Y$3="wind一级行业",[1]!s_info_industry_gics(W1521,1),IF($Y$3="wind二级行业",[1]!s_info_industry_gics(W1521,2),IF($Y$3="wind三级行业",[1]!s_info_industry_gics(W1521,3),IF($Y$3="wind四级行业",[1]!s_info_industry_gics(W1521,4),IF($Y$3="证监会门类行业",[1]!s_info_industry_csrc12_n(W1521,公司分析!D$5,1),""))))))))</f>
        <v>多样化房地产活动</v>
      </c>
      <c r="Z1521" s="298" t="str">
        <f>IF(Y1521=行业比较!$E$6,ROW(),"")</f>
        <v/>
      </c>
      <c r="AA1521" s="125"/>
      <c r="AB1521" s="125"/>
      <c r="AC1521" s="125"/>
      <c r="AD1521" s="125"/>
      <c r="AE1521" s="125"/>
      <c r="AF1521" s="125"/>
      <c r="AG1521" s="125"/>
      <c r="AH1521" s="125"/>
      <c r="AI1521" s="125"/>
      <c r="AJ1521" s="125"/>
      <c r="AK1521" s="125"/>
      <c r="AL1521" s="125"/>
      <c r="AM1521" s="125"/>
      <c r="AN1521" s="125"/>
      <c r="AO1521" s="125"/>
      <c r="AP1521" s="125"/>
    </row>
    <row r="1522" spans="2:42" x14ac:dyDescent="0.35">
      <c r="B1522" s="125"/>
      <c r="C1522" s="125"/>
      <c r="D1522" s="125"/>
      <c r="E1522" s="125"/>
      <c r="F1522" s="125"/>
      <c r="G1522" s="125"/>
      <c r="H1522" s="125"/>
      <c r="I1522" s="269"/>
      <c r="J1522" s="134"/>
      <c r="K1522" s="134"/>
      <c r="L1522" s="134"/>
      <c r="M1522" s="134"/>
      <c r="N1522" s="286"/>
      <c r="O1522" s="286"/>
      <c r="P1522" s="125"/>
      <c r="Q1522" s="125"/>
      <c r="R1522" s="125"/>
      <c r="S1522" s="125"/>
      <c r="T1522" s="125"/>
      <c r="U1522" s="297"/>
      <c r="V1522" s="253">
        <f t="shared" si="31"/>
        <v>0</v>
      </c>
      <c r="W1522" s="348" t="str">
        <f>IF(板块成分!B1524="","",板块成分!B1524)</f>
        <v>1997.HK</v>
      </c>
      <c r="X1522" s="270" t="str">
        <f>[1]!s_info_name(W1522)</f>
        <v>九龙仓置业</v>
      </c>
      <c r="Y1522" s="335" t="str">
        <f>IF($Y$3="申万一级行业",[1]!s_info_industry_sw_2021(W1522,公司分析!D$5,1),IF($Y$3="申万二级行业",[1]!s_info_industry_sw_2021(W1522,公司分析!D$5,2),IF($Y$3="申万三级行业",[1]!s_info_industry_sw_2021(W1522,公司分析!D$5,3),IF($Y$3="wind一级行业",[1]!s_info_industry_gics(W1522,1),IF($Y$3="wind二级行业",[1]!s_info_industry_gics(W1522,2),IF($Y$3="wind三级行业",[1]!s_info_industry_gics(W1522,3),IF($Y$3="wind四级行业",[1]!s_info_industry_gics(W1522,4),IF($Y$3="证监会门类行业",[1]!s_info_industry_csrc12_n(W1522,公司分析!D$5,1),""))))))))</f>
        <v>房地产经营公司</v>
      </c>
      <c r="Z1522" s="298" t="str">
        <f>IF(Y1522=行业比较!$E$6,ROW(),"")</f>
        <v/>
      </c>
      <c r="AA1522" s="125"/>
      <c r="AB1522" s="125"/>
      <c r="AC1522" s="125"/>
      <c r="AD1522" s="125"/>
      <c r="AE1522" s="125"/>
      <c r="AF1522" s="125"/>
      <c r="AG1522" s="125"/>
      <c r="AH1522" s="125"/>
      <c r="AI1522" s="125"/>
      <c r="AJ1522" s="125"/>
      <c r="AK1522" s="125"/>
      <c r="AL1522" s="125"/>
      <c r="AM1522" s="125"/>
      <c r="AN1522" s="125"/>
      <c r="AO1522" s="125"/>
      <c r="AP1522" s="125"/>
    </row>
    <row r="1523" spans="2:42" x14ac:dyDescent="0.35">
      <c r="B1523" s="125"/>
      <c r="C1523" s="125"/>
      <c r="D1523" s="125"/>
      <c r="E1523" s="125"/>
      <c r="F1523" s="125"/>
      <c r="G1523" s="125"/>
      <c r="H1523" s="125"/>
      <c r="I1523" s="269"/>
      <c r="J1523" s="134"/>
      <c r="K1523" s="134"/>
      <c r="L1523" s="134"/>
      <c r="M1523" s="134"/>
      <c r="N1523" s="286"/>
      <c r="O1523" s="286"/>
      <c r="P1523" s="125"/>
      <c r="Q1523" s="125"/>
      <c r="R1523" s="125"/>
      <c r="S1523" s="125"/>
      <c r="T1523" s="125"/>
      <c r="U1523" s="297"/>
      <c r="V1523" s="253">
        <f t="shared" si="31"/>
        <v>0</v>
      </c>
      <c r="W1523" s="348" t="str">
        <f>IF(板块成分!B1525="","",板块成分!B1525)</f>
        <v>1999.HK</v>
      </c>
      <c r="X1523" s="270" t="str">
        <f>[1]!s_info_name(W1523)</f>
        <v>敏华控股</v>
      </c>
      <c r="Y1523" s="335" t="str">
        <f>IF($Y$3="申万一级行业",[1]!s_info_industry_sw_2021(W1523,公司分析!D$5,1),IF($Y$3="申万二级行业",[1]!s_info_industry_sw_2021(W1523,公司分析!D$5,2),IF($Y$3="申万三级行业",[1]!s_info_industry_sw_2021(W1523,公司分析!D$5,3),IF($Y$3="wind一级行业",[1]!s_info_industry_gics(W1523,1),IF($Y$3="wind二级行业",[1]!s_info_industry_gics(W1523,2),IF($Y$3="wind三级行业",[1]!s_info_industry_gics(W1523,3),IF($Y$3="wind四级行业",[1]!s_info_industry_gics(W1523,4),IF($Y$3="证监会门类行业",[1]!s_info_industry_csrc12_n(W1523,公司分析!D$5,1),""))))))))</f>
        <v>家庭装饰品</v>
      </c>
      <c r="Z1523" s="298" t="str">
        <f>IF(Y1523=行业比较!$E$6,ROW(),"")</f>
        <v/>
      </c>
      <c r="AA1523" s="125"/>
      <c r="AB1523" s="125"/>
      <c r="AC1523" s="125"/>
      <c r="AD1523" s="125"/>
      <c r="AE1523" s="125"/>
      <c r="AF1523" s="125"/>
      <c r="AG1523" s="125"/>
      <c r="AH1523" s="125"/>
      <c r="AI1523" s="125"/>
      <c r="AJ1523" s="125"/>
      <c r="AK1523" s="125"/>
      <c r="AL1523" s="125"/>
      <c r="AM1523" s="125"/>
      <c r="AN1523" s="125"/>
      <c r="AO1523" s="125"/>
      <c r="AP1523" s="125"/>
    </row>
    <row r="1524" spans="2:42" x14ac:dyDescent="0.35">
      <c r="B1524" s="125"/>
      <c r="C1524" s="125"/>
      <c r="D1524" s="125"/>
      <c r="E1524" s="125"/>
      <c r="F1524" s="125"/>
      <c r="G1524" s="125"/>
      <c r="H1524" s="125"/>
      <c r="I1524" s="269"/>
      <c r="J1524" s="134"/>
      <c r="K1524" s="134"/>
      <c r="L1524" s="134"/>
      <c r="M1524" s="134"/>
      <c r="N1524" s="286"/>
      <c r="O1524" s="286"/>
      <c r="P1524" s="125"/>
      <c r="Q1524" s="125"/>
      <c r="R1524" s="125"/>
      <c r="S1524" s="125"/>
      <c r="T1524" s="125"/>
      <c r="U1524" s="297"/>
      <c r="V1524" s="253">
        <f t="shared" si="31"/>
        <v>0</v>
      </c>
      <c r="W1524" s="348" t="str">
        <f>IF(板块成分!B1526="","",板块成分!B1526)</f>
        <v>2000.HK</v>
      </c>
      <c r="X1524" s="270" t="str">
        <f>[1]!s_info_name(W1524)</f>
        <v>晨讯科技</v>
      </c>
      <c r="Y1524" s="335" t="str">
        <f>IF($Y$3="申万一级行业",[1]!s_info_industry_sw_2021(W1524,公司分析!D$5,1),IF($Y$3="申万二级行业",[1]!s_info_industry_sw_2021(W1524,公司分析!D$5,2),IF($Y$3="申万三级行业",[1]!s_info_industry_sw_2021(W1524,公司分析!D$5,3),IF($Y$3="wind一级行业",[1]!s_info_industry_gics(W1524,1),IF($Y$3="wind二级行业",[1]!s_info_industry_gics(W1524,2),IF($Y$3="wind三级行业",[1]!s_info_industry_gics(W1524,3),IF($Y$3="wind四级行业",[1]!s_info_industry_gics(W1524,4),IF($Y$3="证监会门类行业",[1]!s_info_industry_csrc12_n(W1524,公司分析!D$5,1),""))))))))</f>
        <v>通信设备</v>
      </c>
      <c r="Z1524" s="298" t="str">
        <f>IF(Y1524=行业比较!$E$6,ROW(),"")</f>
        <v/>
      </c>
      <c r="AA1524" s="125"/>
      <c r="AB1524" s="125"/>
      <c r="AC1524" s="125"/>
      <c r="AD1524" s="125"/>
      <c r="AE1524" s="125"/>
      <c r="AF1524" s="125"/>
      <c r="AG1524" s="125"/>
      <c r="AH1524" s="125"/>
      <c r="AI1524" s="125"/>
      <c r="AJ1524" s="125"/>
      <c r="AK1524" s="125"/>
      <c r="AL1524" s="125"/>
      <c r="AM1524" s="125"/>
      <c r="AN1524" s="125"/>
      <c r="AO1524" s="125"/>
      <c r="AP1524" s="125"/>
    </row>
    <row r="1525" spans="2:42" x14ac:dyDescent="0.35">
      <c r="B1525" s="125"/>
      <c r="C1525" s="125"/>
      <c r="D1525" s="125"/>
      <c r="E1525" s="125"/>
      <c r="F1525" s="125"/>
      <c r="G1525" s="125"/>
      <c r="H1525" s="125"/>
      <c r="I1525" s="269"/>
      <c r="J1525" s="134"/>
      <c r="K1525" s="134"/>
      <c r="L1525" s="134"/>
      <c r="M1525" s="134"/>
      <c r="N1525" s="286"/>
      <c r="O1525" s="286"/>
      <c r="P1525" s="125"/>
      <c r="Q1525" s="125"/>
      <c r="R1525" s="125"/>
      <c r="S1525" s="125"/>
      <c r="T1525" s="125"/>
      <c r="U1525" s="297"/>
      <c r="V1525" s="253">
        <f t="shared" si="31"/>
        <v>0</v>
      </c>
      <c r="W1525" s="348" t="str">
        <f>IF(板块成分!B1527="","",板块成分!B1527)</f>
        <v>2001.HK</v>
      </c>
      <c r="X1525" s="270" t="str">
        <f>[1]!s_info_name(W1525)</f>
        <v>新高教集团</v>
      </c>
      <c r="Y1525" s="335" t="str">
        <f>IF($Y$3="申万一级行业",[1]!s_info_industry_sw_2021(W1525,公司分析!D$5,1),IF($Y$3="申万二级行业",[1]!s_info_industry_sw_2021(W1525,公司分析!D$5,2),IF($Y$3="申万三级行业",[1]!s_info_industry_sw_2021(W1525,公司分析!D$5,3),IF($Y$3="wind一级行业",[1]!s_info_industry_gics(W1525,1),IF($Y$3="wind二级行业",[1]!s_info_industry_gics(W1525,2),IF($Y$3="wind三级行业",[1]!s_info_industry_gics(W1525,3),IF($Y$3="wind四级行业",[1]!s_info_industry_gics(W1525,4),IF($Y$3="证监会门类行业",[1]!s_info_industry_csrc12_n(W1525,公司分析!D$5,1),""))))))))</f>
        <v>教育服务</v>
      </c>
      <c r="Z1525" s="298" t="str">
        <f>IF(Y1525=行业比较!$E$6,ROW(),"")</f>
        <v/>
      </c>
      <c r="AA1525" s="125"/>
      <c r="AB1525" s="125"/>
      <c r="AC1525" s="125"/>
      <c r="AD1525" s="125"/>
      <c r="AE1525" s="125"/>
      <c r="AF1525" s="125"/>
      <c r="AG1525" s="125"/>
      <c r="AH1525" s="125"/>
      <c r="AI1525" s="125"/>
      <c r="AJ1525" s="125"/>
      <c r="AK1525" s="125"/>
      <c r="AL1525" s="125"/>
      <c r="AM1525" s="125"/>
      <c r="AN1525" s="125"/>
      <c r="AO1525" s="125"/>
      <c r="AP1525" s="125"/>
    </row>
    <row r="1526" spans="2:42" x14ac:dyDescent="0.35">
      <c r="B1526" s="125"/>
      <c r="C1526" s="125"/>
      <c r="D1526" s="125"/>
      <c r="E1526" s="125"/>
      <c r="F1526" s="125"/>
      <c r="G1526" s="125"/>
      <c r="H1526" s="125"/>
      <c r="I1526" s="269"/>
      <c r="J1526" s="134"/>
      <c r="K1526" s="134"/>
      <c r="L1526" s="134"/>
      <c r="M1526" s="134"/>
      <c r="N1526" s="286"/>
      <c r="O1526" s="286"/>
      <c r="P1526" s="125"/>
      <c r="Q1526" s="125"/>
      <c r="R1526" s="125"/>
      <c r="S1526" s="125"/>
      <c r="T1526" s="125"/>
      <c r="U1526" s="297"/>
      <c r="V1526" s="253">
        <f t="shared" si="31"/>
        <v>0</v>
      </c>
      <c r="W1526" s="348" t="str">
        <f>IF(板块成分!B1528="","",板块成分!B1528)</f>
        <v>2002.HK</v>
      </c>
      <c r="X1526" s="270" t="str">
        <f>[1]!s_info_name(W1526)</f>
        <v>阳光纸业</v>
      </c>
      <c r="Y1526" s="335" t="str">
        <f>IF($Y$3="申万一级行业",[1]!s_info_industry_sw_2021(W1526,公司分析!D$5,1),IF($Y$3="申万二级行业",[1]!s_info_industry_sw_2021(W1526,公司分析!D$5,2),IF($Y$3="申万三级行业",[1]!s_info_industry_sw_2021(W1526,公司分析!D$5,3),IF($Y$3="wind一级行业",[1]!s_info_industry_gics(W1526,1),IF($Y$3="wind二级行业",[1]!s_info_industry_gics(W1526,2),IF($Y$3="wind三级行业",[1]!s_info_industry_gics(W1526,3),IF($Y$3="wind四级行业",[1]!s_info_industry_gics(W1526,4),IF($Y$3="证监会门类行业",[1]!s_info_industry_csrc12_n(W1526,公司分析!D$5,1),""))))))))</f>
        <v>纸包装</v>
      </c>
      <c r="Z1526" s="298" t="str">
        <f>IF(Y1526=行业比较!$E$6,ROW(),"")</f>
        <v/>
      </c>
      <c r="AA1526" s="125"/>
      <c r="AB1526" s="125"/>
      <c r="AC1526" s="125"/>
      <c r="AD1526" s="125"/>
      <c r="AE1526" s="125"/>
      <c r="AF1526" s="125"/>
      <c r="AG1526" s="125"/>
      <c r="AH1526" s="125"/>
      <c r="AI1526" s="125"/>
      <c r="AJ1526" s="125"/>
      <c r="AK1526" s="125"/>
      <c r="AL1526" s="125"/>
      <c r="AM1526" s="125"/>
      <c r="AN1526" s="125"/>
      <c r="AO1526" s="125"/>
      <c r="AP1526" s="125"/>
    </row>
    <row r="1527" spans="2:42" x14ac:dyDescent="0.35">
      <c r="B1527" s="125"/>
      <c r="C1527" s="125"/>
      <c r="D1527" s="125"/>
      <c r="E1527" s="125"/>
      <c r="F1527" s="125"/>
      <c r="G1527" s="125"/>
      <c r="H1527" s="125"/>
      <c r="I1527" s="269"/>
      <c r="J1527" s="134"/>
      <c r="K1527" s="134"/>
      <c r="L1527" s="134"/>
      <c r="M1527" s="134"/>
      <c r="N1527" s="286"/>
      <c r="O1527" s="286"/>
      <c r="P1527" s="125"/>
      <c r="Q1527" s="125"/>
      <c r="R1527" s="125"/>
      <c r="S1527" s="125"/>
      <c r="T1527" s="125"/>
      <c r="U1527" s="297"/>
      <c r="V1527" s="253">
        <f t="shared" si="31"/>
        <v>0</v>
      </c>
      <c r="W1527" s="348" t="str">
        <f>IF(板块成分!B1529="","",板块成分!B1529)</f>
        <v>2003.HK</v>
      </c>
      <c r="X1527" s="270" t="str">
        <f>[1]!s_info_name(W1527)</f>
        <v>维信金科</v>
      </c>
      <c r="Y1527" s="335" t="str">
        <f>IF($Y$3="申万一级行业",[1]!s_info_industry_sw_2021(W1527,公司分析!D$5,1),IF($Y$3="申万二级行业",[1]!s_info_industry_sw_2021(W1527,公司分析!D$5,2),IF($Y$3="申万三级行业",[1]!s_info_industry_sw_2021(W1527,公司分析!D$5,3),IF($Y$3="wind一级行业",[1]!s_info_industry_gics(W1527,1),IF($Y$3="wind二级行业",[1]!s_info_industry_gics(W1527,2),IF($Y$3="wind三级行业",[1]!s_info_industry_gics(W1527,3),IF($Y$3="wind四级行业",[1]!s_info_industry_gics(W1527,4),IF($Y$3="证监会门类行业",[1]!s_info_industry_csrc12_n(W1527,公司分析!D$5,1),""))))))))</f>
        <v>消费信贷</v>
      </c>
      <c r="Z1527" s="298" t="str">
        <f>IF(Y1527=行业比较!$E$6,ROW(),"")</f>
        <v/>
      </c>
      <c r="AA1527" s="125"/>
      <c r="AB1527" s="125"/>
      <c r="AC1527" s="125"/>
      <c r="AD1527" s="125"/>
      <c r="AE1527" s="125"/>
      <c r="AF1527" s="125"/>
      <c r="AG1527" s="125"/>
      <c r="AH1527" s="125"/>
      <c r="AI1527" s="125"/>
      <c r="AJ1527" s="125"/>
      <c r="AK1527" s="125"/>
      <c r="AL1527" s="125"/>
      <c r="AM1527" s="125"/>
      <c r="AN1527" s="125"/>
      <c r="AO1527" s="125"/>
      <c r="AP1527" s="125"/>
    </row>
    <row r="1528" spans="2:42" x14ac:dyDescent="0.35">
      <c r="B1528" s="125"/>
      <c r="C1528" s="125"/>
      <c r="D1528" s="125"/>
      <c r="E1528" s="125"/>
      <c r="F1528" s="125"/>
      <c r="G1528" s="125"/>
      <c r="H1528" s="125"/>
      <c r="I1528" s="269"/>
      <c r="J1528" s="134"/>
      <c r="K1528" s="134"/>
      <c r="L1528" s="134"/>
      <c r="M1528" s="134"/>
      <c r="N1528" s="286"/>
      <c r="O1528" s="286"/>
      <c r="P1528" s="125"/>
      <c r="Q1528" s="125"/>
      <c r="R1528" s="125"/>
      <c r="S1528" s="125"/>
      <c r="T1528" s="125"/>
      <c r="U1528" s="297"/>
      <c r="V1528" s="253">
        <f t="shared" si="31"/>
        <v>0</v>
      </c>
      <c r="W1528" s="348" t="str">
        <f>IF(板块成分!B1530="","",板块成分!B1530)</f>
        <v>2005.HK</v>
      </c>
      <c r="X1528" s="270" t="str">
        <f>[1]!s_info_name(W1528)</f>
        <v>石四药集团</v>
      </c>
      <c r="Y1528" s="335" t="str">
        <f>IF($Y$3="申万一级行业",[1]!s_info_industry_sw_2021(W1528,公司分析!D$5,1),IF($Y$3="申万二级行业",[1]!s_info_industry_sw_2021(W1528,公司分析!D$5,2),IF($Y$3="申万三级行业",[1]!s_info_industry_sw_2021(W1528,公司分析!D$5,3),IF($Y$3="wind一级行业",[1]!s_info_industry_gics(W1528,1),IF($Y$3="wind二级行业",[1]!s_info_industry_gics(W1528,2),IF($Y$3="wind三级行业",[1]!s_info_industry_gics(W1528,3),IF($Y$3="wind四级行业",[1]!s_info_industry_gics(W1528,4),IF($Y$3="证监会门类行业",[1]!s_info_industry_csrc12_n(W1528,公司分析!D$5,1),""))))))))</f>
        <v>西药</v>
      </c>
      <c r="Z1528" s="298" t="str">
        <f>IF(Y1528=行业比较!$E$6,ROW(),"")</f>
        <v/>
      </c>
      <c r="AA1528" s="125"/>
      <c r="AB1528" s="125"/>
      <c r="AC1528" s="125"/>
      <c r="AD1528" s="125"/>
      <c r="AE1528" s="125"/>
      <c r="AF1528" s="125"/>
      <c r="AG1528" s="125"/>
      <c r="AH1528" s="125"/>
      <c r="AI1528" s="125"/>
      <c r="AJ1528" s="125"/>
      <c r="AK1528" s="125"/>
      <c r="AL1528" s="125"/>
      <c r="AM1528" s="125"/>
      <c r="AN1528" s="125"/>
      <c r="AO1528" s="125"/>
      <c r="AP1528" s="125"/>
    </row>
    <row r="1529" spans="2:42" x14ac:dyDescent="0.35">
      <c r="B1529" s="125"/>
      <c r="C1529" s="125"/>
      <c r="D1529" s="125"/>
      <c r="E1529" s="125"/>
      <c r="F1529" s="125"/>
      <c r="G1529" s="125"/>
      <c r="H1529" s="125"/>
      <c r="I1529" s="269"/>
      <c r="J1529" s="134"/>
      <c r="K1529" s="134"/>
      <c r="L1529" s="134"/>
      <c r="M1529" s="134"/>
      <c r="N1529" s="286"/>
      <c r="O1529" s="286"/>
      <c r="P1529" s="125"/>
      <c r="Q1529" s="125"/>
      <c r="R1529" s="125"/>
      <c r="S1529" s="125"/>
      <c r="T1529" s="125"/>
      <c r="U1529" s="297"/>
      <c r="V1529" s="253">
        <f t="shared" si="31"/>
        <v>0</v>
      </c>
      <c r="W1529" s="348" t="str">
        <f>IF(板块成分!B1531="","",板块成分!B1531)</f>
        <v>2007.HK</v>
      </c>
      <c r="X1529" s="270" t="str">
        <f>[1]!s_info_name(W1529)</f>
        <v>碧桂园</v>
      </c>
      <c r="Y1529" s="335" t="str">
        <f>IF($Y$3="申万一级行业",[1]!s_info_industry_sw_2021(W1529,公司分析!D$5,1),IF($Y$3="申万二级行业",[1]!s_info_industry_sw_2021(W1529,公司分析!D$5,2),IF($Y$3="申万三级行业",[1]!s_info_industry_sw_2021(W1529,公司分析!D$5,3),IF($Y$3="wind一级行业",[1]!s_info_industry_gics(W1529,1),IF($Y$3="wind二级行业",[1]!s_info_industry_gics(W1529,2),IF($Y$3="wind三级行业",[1]!s_info_industry_gics(W1529,3),IF($Y$3="wind四级行业",[1]!s_info_industry_gics(W1529,4),IF($Y$3="证监会门类行业",[1]!s_info_industry_csrc12_n(W1529,公司分析!D$5,1),""))))))))</f>
        <v>房地产开发</v>
      </c>
      <c r="Z1529" s="298" t="str">
        <f>IF(Y1529=行业比较!$E$6,ROW(),"")</f>
        <v/>
      </c>
      <c r="AA1529" s="125"/>
      <c r="AB1529" s="125"/>
      <c r="AC1529" s="125"/>
      <c r="AD1529" s="125"/>
      <c r="AE1529" s="125"/>
      <c r="AF1529" s="125"/>
      <c r="AG1529" s="125"/>
      <c r="AH1529" s="125"/>
      <c r="AI1529" s="125"/>
      <c r="AJ1529" s="125"/>
      <c r="AK1529" s="125"/>
      <c r="AL1529" s="125"/>
      <c r="AM1529" s="125"/>
      <c r="AN1529" s="125"/>
      <c r="AO1529" s="125"/>
      <c r="AP1529" s="125"/>
    </row>
    <row r="1530" spans="2:42" x14ac:dyDescent="0.35">
      <c r="B1530" s="125"/>
      <c r="C1530" s="125"/>
      <c r="D1530" s="125"/>
      <c r="E1530" s="125"/>
      <c r="F1530" s="125"/>
      <c r="G1530" s="125"/>
      <c r="H1530" s="125"/>
      <c r="I1530" s="269"/>
      <c r="J1530" s="134"/>
      <c r="K1530" s="134"/>
      <c r="L1530" s="134"/>
      <c r="M1530" s="134"/>
      <c r="N1530" s="286"/>
      <c r="O1530" s="286"/>
      <c r="P1530" s="125"/>
      <c r="Q1530" s="125"/>
      <c r="R1530" s="125"/>
      <c r="S1530" s="125"/>
      <c r="T1530" s="125"/>
      <c r="U1530" s="297"/>
      <c r="V1530" s="253">
        <f t="shared" si="31"/>
        <v>0</v>
      </c>
      <c r="W1530" s="348" t="str">
        <f>IF(板块成分!B1532="","",板块成分!B1532)</f>
        <v>2008.HK</v>
      </c>
      <c r="X1530" s="270" t="str">
        <f>[1]!s_info_name(W1530)</f>
        <v>凤凰卫视</v>
      </c>
      <c r="Y1530" s="335" t="str">
        <f>IF($Y$3="申万一级行业",[1]!s_info_industry_sw_2021(W1530,公司分析!D$5,1),IF($Y$3="申万二级行业",[1]!s_info_industry_sw_2021(W1530,公司分析!D$5,2),IF($Y$3="申万三级行业",[1]!s_info_industry_sw_2021(W1530,公司分析!D$5,3),IF($Y$3="wind一级行业",[1]!s_info_industry_gics(W1530,1),IF($Y$3="wind二级行业",[1]!s_info_industry_gics(W1530,2),IF($Y$3="wind三级行业",[1]!s_info_industry_gics(W1530,3),IF($Y$3="wind四级行业",[1]!s_info_industry_gics(W1530,4),IF($Y$3="证监会门类行业",[1]!s_info_industry_csrc12_n(W1530,公司分析!D$5,1),""))))))))</f>
        <v>广播</v>
      </c>
      <c r="Z1530" s="298" t="str">
        <f>IF(Y1530=行业比较!$E$6,ROW(),"")</f>
        <v/>
      </c>
      <c r="AA1530" s="125"/>
      <c r="AB1530" s="125"/>
      <c r="AC1530" s="125"/>
      <c r="AD1530" s="125"/>
      <c r="AE1530" s="125"/>
      <c r="AF1530" s="125"/>
      <c r="AG1530" s="125"/>
      <c r="AH1530" s="125"/>
      <c r="AI1530" s="125"/>
      <c r="AJ1530" s="125"/>
      <c r="AK1530" s="125"/>
      <c r="AL1530" s="125"/>
      <c r="AM1530" s="125"/>
      <c r="AN1530" s="125"/>
      <c r="AO1530" s="125"/>
      <c r="AP1530" s="125"/>
    </row>
    <row r="1531" spans="2:42" x14ac:dyDescent="0.35">
      <c r="B1531" s="125"/>
      <c r="C1531" s="125"/>
      <c r="D1531" s="125"/>
      <c r="E1531" s="125"/>
      <c r="F1531" s="125"/>
      <c r="G1531" s="125"/>
      <c r="H1531" s="125"/>
      <c r="I1531" s="269"/>
      <c r="J1531" s="134"/>
      <c r="K1531" s="134"/>
      <c r="L1531" s="134"/>
      <c r="M1531" s="134"/>
      <c r="N1531" s="286"/>
      <c r="O1531" s="286"/>
      <c r="P1531" s="125"/>
      <c r="Q1531" s="125"/>
      <c r="R1531" s="125"/>
      <c r="S1531" s="125"/>
      <c r="T1531" s="125"/>
      <c r="U1531" s="297"/>
      <c r="V1531" s="253">
        <f t="shared" si="31"/>
        <v>0</v>
      </c>
      <c r="W1531" s="348" t="str">
        <f>IF(板块成分!B1533="","",板块成分!B1533)</f>
        <v>2009.HK</v>
      </c>
      <c r="X1531" s="270" t="str">
        <f>[1]!s_info_name(W1531)</f>
        <v>金隅集团</v>
      </c>
      <c r="Y1531" s="335" t="str">
        <f>IF($Y$3="申万一级行业",[1]!s_info_industry_sw_2021(W1531,公司分析!D$5,1),IF($Y$3="申万二级行业",[1]!s_info_industry_sw_2021(W1531,公司分析!D$5,2),IF($Y$3="申万三级行业",[1]!s_info_industry_sw_2021(W1531,公司分析!D$5,3),IF($Y$3="wind一级行业",[1]!s_info_industry_gics(W1531,1),IF($Y$3="wind二级行业",[1]!s_info_industry_gics(W1531,2),IF($Y$3="wind三级行业",[1]!s_info_industry_gics(W1531,3),IF($Y$3="wind四级行业",[1]!s_info_industry_gics(W1531,4),IF($Y$3="证监会门类行业",[1]!s_info_industry_csrc12_n(W1531,公司分析!D$5,1),""))))))))</f>
        <v>建材</v>
      </c>
      <c r="Z1531" s="298" t="str">
        <f>IF(Y1531=行业比较!$E$6,ROW(),"")</f>
        <v/>
      </c>
      <c r="AA1531" s="125"/>
      <c r="AB1531" s="125"/>
      <c r="AC1531" s="125"/>
      <c r="AD1531" s="125"/>
      <c r="AE1531" s="125"/>
      <c r="AF1531" s="125"/>
      <c r="AG1531" s="125"/>
      <c r="AH1531" s="125"/>
      <c r="AI1531" s="125"/>
      <c r="AJ1531" s="125"/>
      <c r="AK1531" s="125"/>
      <c r="AL1531" s="125"/>
      <c r="AM1531" s="125"/>
      <c r="AN1531" s="125"/>
      <c r="AO1531" s="125"/>
      <c r="AP1531" s="125"/>
    </row>
    <row r="1532" spans="2:42" x14ac:dyDescent="0.35">
      <c r="B1532" s="125"/>
      <c r="C1532" s="125"/>
      <c r="D1532" s="125"/>
      <c r="E1532" s="125"/>
      <c r="F1532" s="125"/>
      <c r="G1532" s="125"/>
      <c r="H1532" s="125"/>
      <c r="I1532" s="269"/>
      <c r="J1532" s="134"/>
      <c r="K1532" s="134"/>
      <c r="L1532" s="134"/>
      <c r="M1532" s="134"/>
      <c r="N1532" s="286"/>
      <c r="O1532" s="286"/>
      <c r="P1532" s="125"/>
      <c r="Q1532" s="125"/>
      <c r="R1532" s="125"/>
      <c r="S1532" s="125"/>
      <c r="T1532" s="125"/>
      <c r="U1532" s="297"/>
      <c r="V1532" s="253">
        <f t="shared" si="31"/>
        <v>0</v>
      </c>
      <c r="W1532" s="348" t="str">
        <f>IF(板块成分!B1534="","",板块成分!B1534)</f>
        <v>2011.HK</v>
      </c>
      <c r="X1532" s="270" t="str">
        <f>[1]!s_info_name(W1532)</f>
        <v>进腾集团</v>
      </c>
      <c r="Y1532" s="335" t="str">
        <f>IF($Y$3="申万一级行业",[1]!s_info_industry_sw_2021(W1532,公司分析!D$5,1),IF($Y$3="申万二级行业",[1]!s_info_industry_sw_2021(W1532,公司分析!D$5,2),IF($Y$3="申万三级行业",[1]!s_info_industry_sw_2021(W1532,公司分析!D$5,3),IF($Y$3="wind一级行业",[1]!s_info_industry_gics(W1532,1),IF($Y$3="wind二级行业",[1]!s_info_industry_gics(W1532,2),IF($Y$3="wind三级行业",[1]!s_info_industry_gics(W1532,3),IF($Y$3="wind四级行业",[1]!s_info_industry_gics(W1532,4),IF($Y$3="证监会门类行业",[1]!s_info_industry_csrc12_n(W1532,公司分析!D$5,1),""))))))))</f>
        <v>服装、服饰与奢侈品</v>
      </c>
      <c r="Z1532" s="298" t="str">
        <f>IF(Y1532=行业比较!$E$6,ROW(),"")</f>
        <v/>
      </c>
      <c r="AA1532" s="125"/>
      <c r="AB1532" s="125"/>
      <c r="AC1532" s="125"/>
      <c r="AD1532" s="125"/>
      <c r="AE1532" s="125"/>
      <c r="AF1532" s="125"/>
      <c r="AG1532" s="125"/>
      <c r="AH1532" s="125"/>
      <c r="AI1532" s="125"/>
      <c r="AJ1532" s="125"/>
      <c r="AK1532" s="125"/>
      <c r="AL1532" s="125"/>
      <c r="AM1532" s="125"/>
      <c r="AN1532" s="125"/>
      <c r="AO1532" s="125"/>
      <c r="AP1532" s="125"/>
    </row>
    <row r="1533" spans="2:42" x14ac:dyDescent="0.35">
      <c r="B1533" s="125"/>
      <c r="C1533" s="125"/>
      <c r="D1533" s="125"/>
      <c r="E1533" s="125"/>
      <c r="F1533" s="125"/>
      <c r="G1533" s="125"/>
      <c r="H1533" s="125"/>
      <c r="I1533" s="269"/>
      <c r="J1533" s="134"/>
      <c r="K1533" s="134"/>
      <c r="L1533" s="134"/>
      <c r="M1533" s="134"/>
      <c r="N1533" s="286"/>
      <c r="O1533" s="286"/>
      <c r="P1533" s="125"/>
      <c r="Q1533" s="125"/>
      <c r="R1533" s="125"/>
      <c r="S1533" s="125"/>
      <c r="T1533" s="125"/>
      <c r="U1533" s="297"/>
      <c r="V1533" s="253">
        <f t="shared" si="31"/>
        <v>0</v>
      </c>
      <c r="W1533" s="348" t="str">
        <f>IF(板块成分!B1535="","",板块成分!B1535)</f>
        <v>2012.HK</v>
      </c>
      <c r="X1533" s="270" t="str">
        <f>[1]!s_info_name(W1533)</f>
        <v>阳光油砂</v>
      </c>
      <c r="Y1533" s="335" t="str">
        <f>IF($Y$3="申万一级行业",[1]!s_info_industry_sw_2021(W1533,公司分析!D$5,1),IF($Y$3="申万二级行业",[1]!s_info_industry_sw_2021(W1533,公司分析!D$5,2),IF($Y$3="申万三级行业",[1]!s_info_industry_sw_2021(W1533,公司分析!D$5,3),IF($Y$3="wind一级行业",[1]!s_info_industry_gics(W1533,1),IF($Y$3="wind二级行业",[1]!s_info_industry_gics(W1533,2),IF($Y$3="wind三级行业",[1]!s_info_industry_gics(W1533,3),IF($Y$3="wind四级行业",[1]!s_info_industry_gics(W1533,4),IF($Y$3="证监会门类行业",[1]!s_info_industry_csrc12_n(W1533,公司分析!D$5,1),""))))))))</f>
        <v>石油天然气勘探与生产</v>
      </c>
      <c r="Z1533" s="298" t="str">
        <f>IF(Y1533=行业比较!$E$6,ROW(),"")</f>
        <v/>
      </c>
      <c r="AA1533" s="125"/>
      <c r="AB1533" s="125"/>
      <c r="AC1533" s="125"/>
      <c r="AD1533" s="125"/>
      <c r="AE1533" s="125"/>
      <c r="AF1533" s="125"/>
      <c r="AG1533" s="125"/>
      <c r="AH1533" s="125"/>
      <c r="AI1533" s="125"/>
      <c r="AJ1533" s="125"/>
      <c r="AK1533" s="125"/>
      <c r="AL1533" s="125"/>
      <c r="AM1533" s="125"/>
      <c r="AN1533" s="125"/>
      <c r="AO1533" s="125"/>
      <c r="AP1533" s="125"/>
    </row>
    <row r="1534" spans="2:42" x14ac:dyDescent="0.35">
      <c r="B1534" s="125"/>
      <c r="C1534" s="125"/>
      <c r="D1534" s="125"/>
      <c r="E1534" s="125"/>
      <c r="F1534" s="125"/>
      <c r="G1534" s="125"/>
      <c r="H1534" s="125"/>
      <c r="I1534" s="269"/>
      <c r="J1534" s="134"/>
      <c r="K1534" s="134"/>
      <c r="L1534" s="134"/>
      <c r="M1534" s="134"/>
      <c r="N1534" s="286"/>
      <c r="O1534" s="286"/>
      <c r="P1534" s="125"/>
      <c r="Q1534" s="125"/>
      <c r="R1534" s="125"/>
      <c r="S1534" s="125"/>
      <c r="T1534" s="125"/>
      <c r="U1534" s="297"/>
      <c r="V1534" s="253">
        <f t="shared" si="31"/>
        <v>0</v>
      </c>
      <c r="W1534" s="348" t="str">
        <f>IF(板块成分!B1536="","",板块成分!B1536)</f>
        <v>2013.HK</v>
      </c>
      <c r="X1534" s="270" t="str">
        <f>[1]!s_info_name(W1534)</f>
        <v>微盟集团</v>
      </c>
      <c r="Y1534" s="335" t="str">
        <f>IF($Y$3="申万一级行业",[1]!s_info_industry_sw_2021(W1534,公司分析!D$5,1),IF($Y$3="申万二级行业",[1]!s_info_industry_sw_2021(W1534,公司分析!D$5,2),IF($Y$3="申万三级行业",[1]!s_info_industry_sw_2021(W1534,公司分析!D$5,3),IF($Y$3="wind一级行业",[1]!s_info_industry_gics(W1534,1),IF($Y$3="wind二级行业",[1]!s_info_industry_gics(W1534,2),IF($Y$3="wind三级行业",[1]!s_info_industry_gics(W1534,3),IF($Y$3="wind四级行业",[1]!s_info_industry_gics(W1534,4),IF($Y$3="证监会门类行业",[1]!s_info_industry_csrc12_n(W1534,公司分析!D$5,1),""))))))))</f>
        <v>应用软件</v>
      </c>
      <c r="Z1534" s="298" t="str">
        <f>IF(Y1534=行业比较!$E$6,ROW(),"")</f>
        <v/>
      </c>
      <c r="AA1534" s="125"/>
      <c r="AB1534" s="125"/>
      <c r="AC1534" s="125"/>
      <c r="AD1534" s="125"/>
      <c r="AE1534" s="125"/>
      <c r="AF1534" s="125"/>
      <c r="AG1534" s="125"/>
      <c r="AH1534" s="125"/>
      <c r="AI1534" s="125"/>
      <c r="AJ1534" s="125"/>
      <c r="AK1534" s="125"/>
      <c r="AL1534" s="125"/>
      <c r="AM1534" s="125"/>
      <c r="AN1534" s="125"/>
      <c r="AO1534" s="125"/>
      <c r="AP1534" s="125"/>
    </row>
    <row r="1535" spans="2:42" x14ac:dyDescent="0.35">
      <c r="B1535" s="125"/>
      <c r="C1535" s="125"/>
      <c r="D1535" s="125"/>
      <c r="E1535" s="125"/>
      <c r="F1535" s="125"/>
      <c r="G1535" s="125"/>
      <c r="H1535" s="125"/>
      <c r="I1535" s="269"/>
      <c r="J1535" s="134"/>
      <c r="K1535" s="134"/>
      <c r="L1535" s="134"/>
      <c r="M1535" s="134"/>
      <c r="N1535" s="286"/>
      <c r="O1535" s="286"/>
      <c r="P1535" s="125"/>
      <c r="Q1535" s="125"/>
      <c r="R1535" s="125"/>
      <c r="S1535" s="125"/>
      <c r="T1535" s="125"/>
      <c r="U1535" s="297"/>
      <c r="V1535" s="253">
        <f t="shared" si="31"/>
        <v>0</v>
      </c>
      <c r="W1535" s="348" t="str">
        <f>IF(板块成分!B1537="","",板块成分!B1537)</f>
        <v>2015.HK</v>
      </c>
      <c r="X1535" s="270" t="str">
        <f>[1]!s_info_name(W1535)</f>
        <v>理想汽车-W</v>
      </c>
      <c r="Y1535" s="335" t="str">
        <f>IF($Y$3="申万一级行业",[1]!s_info_industry_sw_2021(W1535,公司分析!D$5,1),IF($Y$3="申万二级行业",[1]!s_info_industry_sw_2021(W1535,公司分析!D$5,2),IF($Y$3="申万三级行业",[1]!s_info_industry_sw_2021(W1535,公司分析!D$5,3),IF($Y$3="wind一级行业",[1]!s_info_industry_gics(W1535,1),IF($Y$3="wind二级行业",[1]!s_info_industry_gics(W1535,2),IF($Y$3="wind三级行业",[1]!s_info_industry_gics(W1535,3),IF($Y$3="wind四级行业",[1]!s_info_industry_gics(W1535,4),IF($Y$3="证监会门类行业",[1]!s_info_industry_csrc12_n(W1535,公司分析!D$5,1),""))))))))</f>
        <v>汽车制造</v>
      </c>
      <c r="Z1535" s="298" t="str">
        <f>IF(Y1535=行业比较!$E$6,ROW(),"")</f>
        <v/>
      </c>
      <c r="AA1535" s="125"/>
      <c r="AB1535" s="125"/>
      <c r="AC1535" s="125"/>
      <c r="AD1535" s="125"/>
      <c r="AE1535" s="125"/>
      <c r="AF1535" s="125"/>
      <c r="AG1535" s="125"/>
      <c r="AH1535" s="125"/>
      <c r="AI1535" s="125"/>
      <c r="AJ1535" s="125"/>
      <c r="AK1535" s="125"/>
      <c r="AL1535" s="125"/>
      <c r="AM1535" s="125"/>
      <c r="AN1535" s="125"/>
      <c r="AO1535" s="125"/>
      <c r="AP1535" s="125"/>
    </row>
    <row r="1536" spans="2:42" x14ac:dyDescent="0.35">
      <c r="B1536" s="125"/>
      <c r="C1536" s="125"/>
      <c r="D1536" s="125"/>
      <c r="E1536" s="125"/>
      <c r="F1536" s="125"/>
      <c r="G1536" s="125"/>
      <c r="H1536" s="125"/>
      <c r="I1536" s="269"/>
      <c r="J1536" s="134"/>
      <c r="K1536" s="134"/>
      <c r="L1536" s="134"/>
      <c r="M1536" s="134"/>
      <c r="N1536" s="286"/>
      <c r="O1536" s="286"/>
      <c r="P1536" s="125"/>
      <c r="Q1536" s="125"/>
      <c r="R1536" s="125"/>
      <c r="S1536" s="125"/>
      <c r="T1536" s="125"/>
      <c r="U1536" s="297"/>
      <c r="V1536" s="253">
        <f t="shared" si="31"/>
        <v>0</v>
      </c>
      <c r="W1536" s="348" t="str">
        <f>IF(板块成分!B1538="","",板块成分!B1538)</f>
        <v>2016.HK</v>
      </c>
      <c r="X1536" s="270" t="str">
        <f>[1]!s_info_name(W1536)</f>
        <v>浙商银行</v>
      </c>
      <c r="Y1536" s="335" t="str">
        <f>IF($Y$3="申万一级行业",[1]!s_info_industry_sw_2021(W1536,公司分析!D$5,1),IF($Y$3="申万二级行业",[1]!s_info_industry_sw_2021(W1536,公司分析!D$5,2),IF($Y$3="申万三级行业",[1]!s_info_industry_sw_2021(W1536,公司分析!D$5,3),IF($Y$3="wind一级行业",[1]!s_info_industry_gics(W1536,1),IF($Y$3="wind二级行业",[1]!s_info_industry_gics(W1536,2),IF($Y$3="wind三级行业",[1]!s_info_industry_gics(W1536,3),IF($Y$3="wind四级行业",[1]!s_info_industry_gics(W1536,4),IF($Y$3="证监会门类行业",[1]!s_info_industry_csrc12_n(W1536,公司分析!D$5,1),""))))))))</f>
        <v>多元化银行</v>
      </c>
      <c r="Z1536" s="298" t="str">
        <f>IF(Y1536=行业比较!$E$6,ROW(),"")</f>
        <v/>
      </c>
      <c r="AA1536" s="125"/>
      <c r="AB1536" s="125"/>
      <c r="AC1536" s="125"/>
      <c r="AD1536" s="125"/>
      <c r="AE1536" s="125"/>
      <c r="AF1536" s="125"/>
      <c r="AG1536" s="125"/>
      <c r="AH1536" s="125"/>
      <c r="AI1536" s="125"/>
      <c r="AJ1536" s="125"/>
      <c r="AK1536" s="125"/>
      <c r="AL1536" s="125"/>
      <c r="AM1536" s="125"/>
      <c r="AN1536" s="125"/>
      <c r="AO1536" s="125"/>
      <c r="AP1536" s="125"/>
    </row>
    <row r="1537" spans="2:42" x14ac:dyDescent="0.35">
      <c r="B1537" s="125"/>
      <c r="C1537" s="125"/>
      <c r="D1537" s="125"/>
      <c r="E1537" s="125"/>
      <c r="F1537" s="125"/>
      <c r="G1537" s="125"/>
      <c r="H1537" s="125"/>
      <c r="I1537" s="269"/>
      <c r="J1537" s="134"/>
      <c r="K1537" s="134"/>
      <c r="L1537" s="134"/>
      <c r="M1537" s="134"/>
      <c r="N1537" s="286"/>
      <c r="O1537" s="286"/>
      <c r="P1537" s="125"/>
      <c r="Q1537" s="125"/>
      <c r="R1537" s="125"/>
      <c r="S1537" s="125"/>
      <c r="T1537" s="125"/>
      <c r="U1537" s="297"/>
      <c r="V1537" s="253">
        <f t="shared" si="31"/>
        <v>0</v>
      </c>
      <c r="W1537" s="348" t="str">
        <f>IF(板块成分!B1539="","",板块成分!B1539)</f>
        <v>2017.HK</v>
      </c>
      <c r="X1537" s="270" t="str">
        <f>[1]!s_info_name(W1537)</f>
        <v>沧海控股</v>
      </c>
      <c r="Y1537" s="335" t="str">
        <f>IF($Y$3="申万一级行业",[1]!s_info_industry_sw_2021(W1537,公司分析!D$5,1),IF($Y$3="申万二级行业",[1]!s_info_industry_sw_2021(W1537,公司分析!D$5,2),IF($Y$3="申万三级行业",[1]!s_info_industry_sw_2021(W1537,公司分析!D$5,3),IF($Y$3="wind一级行业",[1]!s_info_industry_gics(W1537,1),IF($Y$3="wind二级行业",[1]!s_info_industry_gics(W1537,2),IF($Y$3="wind三级行业",[1]!s_info_industry_gics(W1537,3),IF($Y$3="wind四级行业",[1]!s_info_industry_gics(W1537,4),IF($Y$3="证监会门类行业",[1]!s_info_industry_csrc12_n(W1537,公司分析!D$5,1),""))))))))</f>
        <v>综合支持服务</v>
      </c>
      <c r="Z1537" s="298" t="str">
        <f>IF(Y1537=行业比较!$E$6,ROW(),"")</f>
        <v/>
      </c>
      <c r="AA1537" s="125"/>
      <c r="AB1537" s="125"/>
      <c r="AC1537" s="125"/>
      <c r="AD1537" s="125"/>
      <c r="AE1537" s="125"/>
      <c r="AF1537" s="125"/>
      <c r="AG1537" s="125"/>
      <c r="AH1537" s="125"/>
      <c r="AI1537" s="125"/>
      <c r="AJ1537" s="125"/>
      <c r="AK1537" s="125"/>
      <c r="AL1537" s="125"/>
      <c r="AM1537" s="125"/>
      <c r="AN1537" s="125"/>
      <c r="AO1537" s="125"/>
      <c r="AP1537" s="125"/>
    </row>
    <row r="1538" spans="2:42" x14ac:dyDescent="0.35">
      <c r="B1538" s="125"/>
      <c r="C1538" s="125"/>
      <c r="D1538" s="125"/>
      <c r="E1538" s="125"/>
      <c r="F1538" s="125"/>
      <c r="G1538" s="125"/>
      <c r="H1538" s="125"/>
      <c r="I1538" s="269"/>
      <c r="J1538" s="134"/>
      <c r="K1538" s="134"/>
      <c r="L1538" s="134"/>
      <c r="M1538" s="134"/>
      <c r="N1538" s="286"/>
      <c r="O1538" s="286"/>
      <c r="P1538" s="125"/>
      <c r="Q1538" s="125"/>
      <c r="R1538" s="125"/>
      <c r="S1538" s="125"/>
      <c r="T1538" s="125"/>
      <c r="U1538" s="297"/>
      <c r="V1538" s="253">
        <f t="shared" si="31"/>
        <v>0</v>
      </c>
      <c r="W1538" s="348" t="str">
        <f>IF(板块成分!B1540="","",板块成分!B1540)</f>
        <v>2018.HK</v>
      </c>
      <c r="X1538" s="270" t="str">
        <f>[1]!s_info_name(W1538)</f>
        <v>瑞声科技</v>
      </c>
      <c r="Y1538" s="335" t="str">
        <f>IF($Y$3="申万一级行业",[1]!s_info_industry_sw_2021(W1538,公司分析!D$5,1),IF($Y$3="申万二级行业",[1]!s_info_industry_sw_2021(W1538,公司分析!D$5,2),IF($Y$3="申万三级行业",[1]!s_info_industry_sw_2021(W1538,公司分析!D$5,3),IF($Y$3="wind一级行业",[1]!s_info_industry_gics(W1538,1),IF($Y$3="wind二级行业",[1]!s_info_industry_gics(W1538,2),IF($Y$3="wind三级行业",[1]!s_info_industry_gics(W1538,3),IF($Y$3="wind四级行业",[1]!s_info_industry_gics(W1538,4),IF($Y$3="证监会门类行业",[1]!s_info_industry_csrc12_n(W1538,公司分析!D$5,1),""))))))))</f>
        <v>电子元件</v>
      </c>
      <c r="Z1538" s="298" t="str">
        <f>IF(Y1538=行业比较!$E$6,ROW(),"")</f>
        <v/>
      </c>
      <c r="AA1538" s="125"/>
      <c r="AB1538" s="125"/>
      <c r="AC1538" s="125"/>
      <c r="AD1538" s="125"/>
      <c r="AE1538" s="125"/>
      <c r="AF1538" s="125"/>
      <c r="AG1538" s="125"/>
      <c r="AH1538" s="125"/>
      <c r="AI1538" s="125"/>
      <c r="AJ1538" s="125"/>
      <c r="AK1538" s="125"/>
      <c r="AL1538" s="125"/>
      <c r="AM1538" s="125"/>
      <c r="AN1538" s="125"/>
      <c r="AO1538" s="125"/>
      <c r="AP1538" s="125"/>
    </row>
    <row r="1539" spans="2:42" x14ac:dyDescent="0.35">
      <c r="B1539" s="125"/>
      <c r="C1539" s="125"/>
      <c r="D1539" s="125"/>
      <c r="E1539" s="125"/>
      <c r="F1539" s="125"/>
      <c r="G1539" s="125"/>
      <c r="H1539" s="125"/>
      <c r="I1539" s="269"/>
      <c r="J1539" s="134"/>
      <c r="K1539" s="134"/>
      <c r="L1539" s="134"/>
      <c r="M1539" s="134"/>
      <c r="N1539" s="286"/>
      <c r="O1539" s="286"/>
      <c r="P1539" s="125"/>
      <c r="Q1539" s="125"/>
      <c r="R1539" s="125"/>
      <c r="S1539" s="125"/>
      <c r="T1539" s="125"/>
      <c r="U1539" s="297"/>
      <c r="V1539" s="253">
        <f t="shared" si="31"/>
        <v>0</v>
      </c>
      <c r="W1539" s="348" t="str">
        <f>IF(板块成分!B1541="","",板块成分!B1541)</f>
        <v>2019.HK</v>
      </c>
      <c r="X1539" s="270" t="str">
        <f>[1]!s_info_name(W1539)</f>
        <v>德信中国</v>
      </c>
      <c r="Y1539" s="335" t="str">
        <f>IF($Y$3="申万一级行业",[1]!s_info_industry_sw_2021(W1539,公司分析!D$5,1),IF($Y$3="申万二级行业",[1]!s_info_industry_sw_2021(W1539,公司分析!D$5,2),IF($Y$3="申万三级行业",[1]!s_info_industry_sw_2021(W1539,公司分析!D$5,3),IF($Y$3="wind一级行业",[1]!s_info_industry_gics(W1539,1),IF($Y$3="wind二级行业",[1]!s_info_industry_gics(W1539,2),IF($Y$3="wind三级行业",[1]!s_info_industry_gics(W1539,3),IF($Y$3="wind四级行业",[1]!s_info_industry_gics(W1539,4),IF($Y$3="证监会门类行业",[1]!s_info_industry_csrc12_n(W1539,公司分析!D$5,1),""))))))))</f>
        <v>房地产开发</v>
      </c>
      <c r="Z1539" s="298" t="str">
        <f>IF(Y1539=行业比较!$E$6,ROW(),"")</f>
        <v/>
      </c>
      <c r="AA1539" s="125"/>
      <c r="AB1539" s="125"/>
      <c r="AC1539" s="125"/>
      <c r="AD1539" s="125"/>
      <c r="AE1539" s="125"/>
      <c r="AF1539" s="125"/>
      <c r="AG1539" s="125"/>
      <c r="AH1539" s="125"/>
      <c r="AI1539" s="125"/>
      <c r="AJ1539" s="125"/>
      <c r="AK1539" s="125"/>
      <c r="AL1539" s="125"/>
      <c r="AM1539" s="125"/>
      <c r="AN1539" s="125"/>
      <c r="AO1539" s="125"/>
      <c r="AP1539" s="125"/>
    </row>
    <row r="1540" spans="2:42" x14ac:dyDescent="0.35">
      <c r="B1540" s="125"/>
      <c r="C1540" s="125"/>
      <c r="D1540" s="125"/>
      <c r="E1540" s="125"/>
      <c r="F1540" s="125"/>
      <c r="G1540" s="125"/>
      <c r="H1540" s="125"/>
      <c r="I1540" s="269"/>
      <c r="J1540" s="134"/>
      <c r="K1540" s="134"/>
      <c r="L1540" s="134"/>
      <c r="M1540" s="134"/>
      <c r="N1540" s="286"/>
      <c r="O1540" s="286"/>
      <c r="P1540" s="125"/>
      <c r="Q1540" s="125"/>
      <c r="R1540" s="125"/>
      <c r="S1540" s="125"/>
      <c r="T1540" s="125"/>
      <c r="U1540" s="297"/>
      <c r="V1540" s="253">
        <f t="shared" si="31"/>
        <v>0</v>
      </c>
      <c r="W1540" s="348" t="str">
        <f>IF(板块成分!B1542="","",板块成分!B1542)</f>
        <v>2020.HK</v>
      </c>
      <c r="X1540" s="270" t="str">
        <f>[1]!s_info_name(W1540)</f>
        <v>安踏体育</v>
      </c>
      <c r="Y1540" s="335" t="str">
        <f>IF($Y$3="申万一级行业",[1]!s_info_industry_sw_2021(W1540,公司分析!D$5,1),IF($Y$3="申万二级行业",[1]!s_info_industry_sw_2021(W1540,公司分析!D$5,2),IF($Y$3="申万三级行业",[1]!s_info_industry_sw_2021(W1540,公司分析!D$5,3),IF($Y$3="wind一级行业",[1]!s_info_industry_gics(W1540,1),IF($Y$3="wind二级行业",[1]!s_info_industry_gics(W1540,2),IF($Y$3="wind三级行业",[1]!s_info_industry_gics(W1540,3),IF($Y$3="wind四级行业",[1]!s_info_industry_gics(W1540,4),IF($Y$3="证监会门类行业",[1]!s_info_industry_csrc12_n(W1540,公司分析!D$5,1),""))))))))</f>
        <v>鞋类</v>
      </c>
      <c r="Z1540" s="298" t="str">
        <f>IF(Y1540=行业比较!$E$6,ROW(),"")</f>
        <v/>
      </c>
      <c r="AA1540" s="125"/>
      <c r="AB1540" s="125"/>
      <c r="AC1540" s="125"/>
      <c r="AD1540" s="125"/>
      <c r="AE1540" s="125"/>
      <c r="AF1540" s="125"/>
      <c r="AG1540" s="125"/>
      <c r="AH1540" s="125"/>
      <c r="AI1540" s="125"/>
      <c r="AJ1540" s="125"/>
      <c r="AK1540" s="125"/>
      <c r="AL1540" s="125"/>
      <c r="AM1540" s="125"/>
      <c r="AN1540" s="125"/>
      <c r="AO1540" s="125"/>
      <c r="AP1540" s="125"/>
    </row>
    <row r="1541" spans="2:42" x14ac:dyDescent="0.35">
      <c r="B1541" s="125"/>
      <c r="C1541" s="125"/>
      <c r="D1541" s="125"/>
      <c r="E1541" s="125"/>
      <c r="F1541" s="125"/>
      <c r="G1541" s="125"/>
      <c r="H1541" s="125"/>
      <c r="I1541" s="269"/>
      <c r="J1541" s="134"/>
      <c r="K1541" s="134"/>
      <c r="L1541" s="134"/>
      <c r="M1541" s="134"/>
      <c r="N1541" s="286"/>
      <c r="O1541" s="286"/>
      <c r="P1541" s="125"/>
      <c r="Q1541" s="125"/>
      <c r="R1541" s="125"/>
      <c r="S1541" s="125"/>
      <c r="T1541" s="125"/>
      <c r="U1541" s="297"/>
      <c r="V1541" s="253">
        <f t="shared" ref="V1541:V1604" si="32">IF(Z1541="",0,RANK(Z1541,Z:Z,1))</f>
        <v>0</v>
      </c>
      <c r="W1541" s="348" t="str">
        <f>IF(板块成分!B1543="","",板块成分!B1543)</f>
        <v>2022.HK</v>
      </c>
      <c r="X1541" s="270" t="str">
        <f>[1]!s_info_name(W1541)</f>
        <v>游莱互动</v>
      </c>
      <c r="Y1541" s="335" t="str">
        <f>IF($Y$3="申万一级行业",[1]!s_info_industry_sw_2021(W1541,公司分析!D$5,1),IF($Y$3="申万二级行业",[1]!s_info_industry_sw_2021(W1541,公司分析!D$5,2),IF($Y$3="申万三级行业",[1]!s_info_industry_sw_2021(W1541,公司分析!D$5,3),IF($Y$3="wind一级行业",[1]!s_info_industry_gics(W1541,1),IF($Y$3="wind二级行业",[1]!s_info_industry_gics(W1541,2),IF($Y$3="wind三级行业",[1]!s_info_industry_gics(W1541,3),IF($Y$3="wind四级行业",[1]!s_info_industry_gics(W1541,4),IF($Y$3="证监会门类行业",[1]!s_info_industry_csrc12_n(W1541,公司分析!D$5,1),""))))))))</f>
        <v>信息科技咨询与其它服务</v>
      </c>
      <c r="Z1541" s="298" t="str">
        <f>IF(Y1541=行业比较!$E$6,ROW(),"")</f>
        <v/>
      </c>
      <c r="AA1541" s="125"/>
      <c r="AB1541" s="125"/>
      <c r="AC1541" s="125"/>
      <c r="AD1541" s="125"/>
      <c r="AE1541" s="125"/>
      <c r="AF1541" s="125"/>
      <c r="AG1541" s="125"/>
      <c r="AH1541" s="125"/>
      <c r="AI1541" s="125"/>
      <c r="AJ1541" s="125"/>
      <c r="AK1541" s="125"/>
      <c r="AL1541" s="125"/>
      <c r="AM1541" s="125"/>
      <c r="AN1541" s="125"/>
      <c r="AO1541" s="125"/>
      <c r="AP1541" s="125"/>
    </row>
    <row r="1542" spans="2:42" x14ac:dyDescent="0.35">
      <c r="B1542" s="125"/>
      <c r="C1542" s="125"/>
      <c r="D1542" s="125"/>
      <c r="E1542" s="125"/>
      <c r="F1542" s="125"/>
      <c r="G1542" s="125"/>
      <c r="H1542" s="125"/>
      <c r="I1542" s="269"/>
      <c r="J1542" s="134"/>
      <c r="K1542" s="134"/>
      <c r="L1542" s="134"/>
      <c r="M1542" s="134"/>
      <c r="N1542" s="286"/>
      <c r="O1542" s="286"/>
      <c r="P1542" s="125"/>
      <c r="Q1542" s="125"/>
      <c r="R1542" s="125"/>
      <c r="S1542" s="125"/>
      <c r="T1542" s="125"/>
      <c r="U1542" s="297"/>
      <c r="V1542" s="253">
        <f t="shared" si="32"/>
        <v>0</v>
      </c>
      <c r="W1542" s="348" t="str">
        <f>IF(板块成分!B1544="","",板块成分!B1544)</f>
        <v>2023.HK</v>
      </c>
      <c r="X1542" s="270" t="str">
        <f>[1]!s_info_name(W1542)</f>
        <v>中国绿岛科技</v>
      </c>
      <c r="Y1542" s="335" t="str">
        <f>IF($Y$3="申万一级行业",[1]!s_info_industry_sw_2021(W1542,公司分析!D$5,1),IF($Y$3="申万二级行业",[1]!s_info_industry_sw_2021(W1542,公司分析!D$5,2),IF($Y$3="申万三级行业",[1]!s_info_industry_sw_2021(W1542,公司分析!D$5,3),IF($Y$3="wind一级行业",[1]!s_info_industry_gics(W1542,1),IF($Y$3="wind二级行业",[1]!s_info_industry_gics(W1542,2),IF($Y$3="wind三级行业",[1]!s_info_industry_gics(W1542,3),IF($Y$3="wind四级行业",[1]!s_info_industry_gics(W1542,4),IF($Y$3="证监会门类行业",[1]!s_info_industry_csrc12_n(W1542,公司分析!D$5,1),""))))))))</f>
        <v>特种化工</v>
      </c>
      <c r="Z1542" s="298" t="str">
        <f>IF(Y1542=行业比较!$E$6,ROW(),"")</f>
        <v/>
      </c>
      <c r="AA1542" s="125"/>
      <c r="AB1542" s="125"/>
      <c r="AC1542" s="125"/>
      <c r="AD1542" s="125"/>
      <c r="AE1542" s="125"/>
      <c r="AF1542" s="125"/>
      <c r="AG1542" s="125"/>
      <c r="AH1542" s="125"/>
      <c r="AI1542" s="125"/>
      <c r="AJ1542" s="125"/>
      <c r="AK1542" s="125"/>
      <c r="AL1542" s="125"/>
      <c r="AM1542" s="125"/>
      <c r="AN1542" s="125"/>
      <c r="AO1542" s="125"/>
      <c r="AP1542" s="125"/>
    </row>
    <row r="1543" spans="2:42" x14ac:dyDescent="0.35">
      <c r="B1543" s="125"/>
      <c r="C1543" s="125"/>
      <c r="D1543" s="125"/>
      <c r="E1543" s="125"/>
      <c r="F1543" s="125"/>
      <c r="G1543" s="125"/>
      <c r="H1543" s="125"/>
      <c r="I1543" s="269"/>
      <c r="J1543" s="134"/>
      <c r="K1543" s="134"/>
      <c r="L1543" s="134"/>
      <c r="M1543" s="134"/>
      <c r="N1543" s="286"/>
      <c r="O1543" s="286"/>
      <c r="P1543" s="125"/>
      <c r="Q1543" s="125"/>
      <c r="R1543" s="125"/>
      <c r="S1543" s="125"/>
      <c r="T1543" s="125"/>
      <c r="U1543" s="297"/>
      <c r="V1543" s="253">
        <f t="shared" si="32"/>
        <v>0</v>
      </c>
      <c r="W1543" s="348" t="str">
        <f>IF(板块成分!B1545="","",板块成分!B1545)</f>
        <v>2025.HK</v>
      </c>
      <c r="X1543" s="270" t="str">
        <f>[1]!s_info_name(W1543)</f>
        <v>瑞丰动力</v>
      </c>
      <c r="Y1543" s="335" t="str">
        <f>IF($Y$3="申万一级行业",[1]!s_info_industry_sw_2021(W1543,公司分析!D$5,1),IF($Y$3="申万二级行业",[1]!s_info_industry_sw_2021(W1543,公司分析!D$5,2),IF($Y$3="申万三级行业",[1]!s_info_industry_sw_2021(W1543,公司分析!D$5,3),IF($Y$3="wind一级行业",[1]!s_info_industry_gics(W1543,1),IF($Y$3="wind二级行业",[1]!s_info_industry_gics(W1543,2),IF($Y$3="wind三级行业",[1]!s_info_industry_gics(W1543,3),IF($Y$3="wind四级行业",[1]!s_info_industry_gics(W1543,4),IF($Y$3="证监会门类行业",[1]!s_info_industry_csrc12_n(W1543,公司分析!D$5,1),""))))))))</f>
        <v>机动车零配件与设备</v>
      </c>
      <c r="Z1543" s="298" t="str">
        <f>IF(Y1543=行业比较!$E$6,ROW(),"")</f>
        <v/>
      </c>
      <c r="AA1543" s="125"/>
      <c r="AB1543" s="125"/>
      <c r="AC1543" s="125"/>
      <c r="AD1543" s="125"/>
      <c r="AE1543" s="125"/>
      <c r="AF1543" s="125"/>
      <c r="AG1543" s="125"/>
      <c r="AH1543" s="125"/>
      <c r="AI1543" s="125"/>
      <c r="AJ1543" s="125"/>
      <c r="AK1543" s="125"/>
      <c r="AL1543" s="125"/>
      <c r="AM1543" s="125"/>
      <c r="AN1543" s="125"/>
      <c r="AO1543" s="125"/>
      <c r="AP1543" s="125"/>
    </row>
    <row r="1544" spans="2:42" x14ac:dyDescent="0.35">
      <c r="B1544" s="125"/>
      <c r="C1544" s="125"/>
      <c r="D1544" s="125"/>
      <c r="E1544" s="125"/>
      <c r="F1544" s="125"/>
      <c r="G1544" s="125"/>
      <c r="H1544" s="125"/>
      <c r="I1544" s="269"/>
      <c r="J1544" s="134"/>
      <c r="K1544" s="134"/>
      <c r="L1544" s="134"/>
      <c r="M1544" s="134"/>
      <c r="N1544" s="286"/>
      <c r="O1544" s="286"/>
      <c r="P1544" s="125"/>
      <c r="Q1544" s="125"/>
      <c r="R1544" s="125"/>
      <c r="S1544" s="125"/>
      <c r="T1544" s="125"/>
      <c r="U1544" s="297"/>
      <c r="V1544" s="253">
        <f t="shared" si="32"/>
        <v>0</v>
      </c>
      <c r="W1544" s="348" t="str">
        <f>IF(板块成分!B1546="","",板块成分!B1546)</f>
        <v>2028.HK</v>
      </c>
      <c r="X1544" s="270" t="str">
        <f>[1]!s_info_name(W1544)</f>
        <v>映美控股</v>
      </c>
      <c r="Y1544" s="335" t="str">
        <f>IF($Y$3="申万一级行业",[1]!s_info_industry_sw_2021(W1544,公司分析!D$5,1),IF($Y$3="申万二级行业",[1]!s_info_industry_sw_2021(W1544,公司分析!D$5,2),IF($Y$3="申万三级行业",[1]!s_info_industry_sw_2021(W1544,公司分析!D$5,3),IF($Y$3="wind一级行业",[1]!s_info_industry_gics(W1544,1),IF($Y$3="wind二级行业",[1]!s_info_industry_gics(W1544,2),IF($Y$3="wind三级行业",[1]!s_info_industry_gics(W1544,3),IF($Y$3="wind四级行业",[1]!s_info_industry_gics(W1544,4),IF($Y$3="证监会门类行业",[1]!s_info_industry_csrc12_n(W1544,公司分析!D$5,1),""))))))))</f>
        <v>电脑存储与外围设备</v>
      </c>
      <c r="Z1544" s="298" t="str">
        <f>IF(Y1544=行业比较!$E$6,ROW(),"")</f>
        <v/>
      </c>
      <c r="AA1544" s="125"/>
      <c r="AB1544" s="125"/>
      <c r="AC1544" s="125"/>
      <c r="AD1544" s="125"/>
      <c r="AE1544" s="125"/>
      <c r="AF1544" s="125"/>
      <c r="AG1544" s="125"/>
      <c r="AH1544" s="125"/>
      <c r="AI1544" s="125"/>
      <c r="AJ1544" s="125"/>
      <c r="AK1544" s="125"/>
      <c r="AL1544" s="125"/>
      <c r="AM1544" s="125"/>
      <c r="AN1544" s="125"/>
      <c r="AO1544" s="125"/>
      <c r="AP1544" s="125"/>
    </row>
    <row r="1545" spans="2:42" x14ac:dyDescent="0.35">
      <c r="B1545" s="125"/>
      <c r="C1545" s="125"/>
      <c r="D1545" s="125"/>
      <c r="E1545" s="125"/>
      <c r="F1545" s="125"/>
      <c r="G1545" s="125"/>
      <c r="H1545" s="125"/>
      <c r="I1545" s="269"/>
      <c r="J1545" s="134"/>
      <c r="K1545" s="134"/>
      <c r="L1545" s="134"/>
      <c r="M1545" s="134"/>
      <c r="N1545" s="286"/>
      <c r="O1545" s="286"/>
      <c r="P1545" s="125"/>
      <c r="Q1545" s="125"/>
      <c r="R1545" s="125"/>
      <c r="S1545" s="125"/>
      <c r="T1545" s="125"/>
      <c r="U1545" s="297"/>
      <c r="V1545" s="253">
        <f t="shared" si="32"/>
        <v>0</v>
      </c>
      <c r="W1545" s="348" t="str">
        <f>IF(板块成分!B1547="","",板块成分!B1547)</f>
        <v>2030.HK</v>
      </c>
      <c r="X1545" s="270" t="str">
        <f>[1]!s_info_name(W1545)</f>
        <v>卡宾</v>
      </c>
      <c r="Y1545" s="335" t="str">
        <f>IF($Y$3="申万一级行业",[1]!s_info_industry_sw_2021(W1545,公司分析!D$5,1),IF($Y$3="申万二级行业",[1]!s_info_industry_sw_2021(W1545,公司分析!D$5,2),IF($Y$3="申万三级行业",[1]!s_info_industry_sw_2021(W1545,公司分析!D$5,3),IF($Y$3="wind一级行业",[1]!s_info_industry_gics(W1545,1),IF($Y$3="wind二级行业",[1]!s_info_industry_gics(W1545,2),IF($Y$3="wind三级行业",[1]!s_info_industry_gics(W1545,3),IF($Y$3="wind四级行业",[1]!s_info_industry_gics(W1545,4),IF($Y$3="证监会门类行业",[1]!s_info_industry_csrc12_n(W1545,公司分析!D$5,1),""))))))))</f>
        <v>服装、服饰与奢侈品</v>
      </c>
      <c r="Z1545" s="298" t="str">
        <f>IF(Y1545=行业比较!$E$6,ROW(),"")</f>
        <v/>
      </c>
      <c r="AA1545" s="125"/>
      <c r="AB1545" s="125"/>
      <c r="AC1545" s="125"/>
      <c r="AD1545" s="125"/>
      <c r="AE1545" s="125"/>
      <c r="AF1545" s="125"/>
      <c r="AG1545" s="125"/>
      <c r="AH1545" s="125"/>
      <c r="AI1545" s="125"/>
      <c r="AJ1545" s="125"/>
      <c r="AK1545" s="125"/>
      <c r="AL1545" s="125"/>
      <c r="AM1545" s="125"/>
      <c r="AN1545" s="125"/>
      <c r="AO1545" s="125"/>
      <c r="AP1545" s="125"/>
    </row>
    <row r="1546" spans="2:42" x14ac:dyDescent="0.35">
      <c r="B1546" s="125"/>
      <c r="C1546" s="125"/>
      <c r="D1546" s="125"/>
      <c r="E1546" s="125"/>
      <c r="F1546" s="125"/>
      <c r="G1546" s="125"/>
      <c r="H1546" s="125"/>
      <c r="I1546" s="269"/>
      <c r="J1546" s="134"/>
      <c r="K1546" s="134"/>
      <c r="L1546" s="134"/>
      <c r="M1546" s="134"/>
      <c r="N1546" s="286"/>
      <c r="O1546" s="286"/>
      <c r="P1546" s="125"/>
      <c r="Q1546" s="125"/>
      <c r="R1546" s="125"/>
      <c r="S1546" s="125"/>
      <c r="T1546" s="125"/>
      <c r="U1546" s="297"/>
      <c r="V1546" s="253">
        <f t="shared" si="32"/>
        <v>0</v>
      </c>
      <c r="W1546" s="348" t="str">
        <f>IF(板块成分!B1548="","",板块成分!B1548)</f>
        <v>2031.HK</v>
      </c>
      <c r="X1546" s="270" t="str">
        <f>[1]!s_info_name(W1546)</f>
        <v>澳至尊</v>
      </c>
      <c r="Y1546" s="335" t="str">
        <f>IF($Y$3="申万一级行业",[1]!s_info_industry_sw_2021(W1546,公司分析!D$5,1),IF($Y$3="申万二级行业",[1]!s_info_industry_sw_2021(W1546,公司分析!D$5,2),IF($Y$3="申万三级行业",[1]!s_info_industry_sw_2021(W1546,公司分析!D$5,3),IF($Y$3="wind一级行业",[1]!s_info_industry_gics(W1546,1),IF($Y$3="wind二级行业",[1]!s_info_industry_gics(W1546,2),IF($Y$3="wind三级行业",[1]!s_info_industry_gics(W1546,3),IF($Y$3="wind四级行业",[1]!s_info_industry_gics(W1546,4),IF($Y$3="证监会门类行业",[1]!s_info_industry_csrc12_n(W1546,公司分析!D$5,1),""))))))))</f>
        <v>保健护理产品经销商</v>
      </c>
      <c r="Z1546" s="298" t="str">
        <f>IF(Y1546=行业比较!$E$6,ROW(),"")</f>
        <v/>
      </c>
      <c r="AA1546" s="125"/>
      <c r="AB1546" s="125"/>
      <c r="AC1546" s="125"/>
      <c r="AD1546" s="125"/>
      <c r="AE1546" s="125"/>
      <c r="AF1546" s="125"/>
      <c r="AG1546" s="125"/>
      <c r="AH1546" s="125"/>
      <c r="AI1546" s="125"/>
      <c r="AJ1546" s="125"/>
      <c r="AK1546" s="125"/>
      <c r="AL1546" s="125"/>
      <c r="AM1546" s="125"/>
      <c r="AN1546" s="125"/>
      <c r="AO1546" s="125"/>
      <c r="AP1546" s="125"/>
    </row>
    <row r="1547" spans="2:42" x14ac:dyDescent="0.35">
      <c r="B1547" s="125"/>
      <c r="C1547" s="125"/>
      <c r="D1547" s="125"/>
      <c r="E1547" s="125"/>
      <c r="F1547" s="125"/>
      <c r="G1547" s="125"/>
      <c r="H1547" s="125"/>
      <c r="I1547" s="269"/>
      <c r="J1547" s="134"/>
      <c r="K1547" s="134"/>
      <c r="L1547" s="134"/>
      <c r="M1547" s="134"/>
      <c r="N1547" s="286"/>
      <c r="O1547" s="286"/>
      <c r="P1547" s="125"/>
      <c r="Q1547" s="125"/>
      <c r="R1547" s="125"/>
      <c r="S1547" s="125"/>
      <c r="T1547" s="125"/>
      <c r="U1547" s="297"/>
      <c r="V1547" s="253">
        <f t="shared" si="32"/>
        <v>0</v>
      </c>
      <c r="W1547" s="348" t="str">
        <f>IF(板块成分!B1549="","",板块成分!B1549)</f>
        <v>2033.HK</v>
      </c>
      <c r="X1547" s="270" t="str">
        <f>[1]!s_info_name(W1547)</f>
        <v>时计宝</v>
      </c>
      <c r="Y1547" s="335" t="str">
        <f>IF($Y$3="申万一级行业",[1]!s_info_industry_sw_2021(W1547,公司分析!D$5,1),IF($Y$3="申万二级行业",[1]!s_info_industry_sw_2021(W1547,公司分析!D$5,2),IF($Y$3="申万三级行业",[1]!s_info_industry_sw_2021(W1547,公司分析!D$5,3),IF($Y$3="wind一级行业",[1]!s_info_industry_gics(W1547,1),IF($Y$3="wind二级行业",[1]!s_info_industry_gics(W1547,2),IF($Y$3="wind三级行业",[1]!s_info_industry_gics(W1547,3),IF($Y$3="wind四级行业",[1]!s_info_industry_gics(W1547,4),IF($Y$3="证监会门类行业",[1]!s_info_industry_csrc12_n(W1547,公司分析!D$5,1),""))))))))</f>
        <v>服装、服饰与奢侈品</v>
      </c>
      <c r="Z1547" s="298" t="str">
        <f>IF(Y1547=行业比较!$E$6,ROW(),"")</f>
        <v/>
      </c>
      <c r="AA1547" s="125"/>
      <c r="AB1547" s="125"/>
      <c r="AC1547" s="125"/>
      <c r="AD1547" s="125"/>
      <c r="AE1547" s="125"/>
      <c r="AF1547" s="125"/>
      <c r="AG1547" s="125"/>
      <c r="AH1547" s="125"/>
      <c r="AI1547" s="125"/>
      <c r="AJ1547" s="125"/>
      <c r="AK1547" s="125"/>
      <c r="AL1547" s="125"/>
      <c r="AM1547" s="125"/>
      <c r="AN1547" s="125"/>
      <c r="AO1547" s="125"/>
      <c r="AP1547" s="125"/>
    </row>
    <row r="1548" spans="2:42" x14ac:dyDescent="0.35">
      <c r="B1548" s="125"/>
      <c r="C1548" s="125"/>
      <c r="D1548" s="125"/>
      <c r="E1548" s="125"/>
      <c r="F1548" s="125"/>
      <c r="G1548" s="125"/>
      <c r="H1548" s="125"/>
      <c r="I1548" s="269"/>
      <c r="J1548" s="134"/>
      <c r="K1548" s="134"/>
      <c r="L1548" s="134"/>
      <c r="M1548" s="134"/>
      <c r="N1548" s="286"/>
      <c r="O1548" s="286"/>
      <c r="P1548" s="125"/>
      <c r="Q1548" s="125"/>
      <c r="R1548" s="125"/>
      <c r="S1548" s="125"/>
      <c r="T1548" s="125"/>
      <c r="U1548" s="297"/>
      <c r="V1548" s="253">
        <f t="shared" si="32"/>
        <v>0</v>
      </c>
      <c r="W1548" s="348" t="str">
        <f>IF(板块成分!B1550="","",板块成分!B1550)</f>
        <v>2038.HK</v>
      </c>
      <c r="X1548" s="270" t="str">
        <f>[1]!s_info_name(W1548)</f>
        <v>富智康集团</v>
      </c>
      <c r="Y1548" s="335" t="str">
        <f>IF($Y$3="申万一级行业",[1]!s_info_industry_sw_2021(W1548,公司分析!D$5,1),IF($Y$3="申万二级行业",[1]!s_info_industry_sw_2021(W1548,公司分析!D$5,2),IF($Y$3="申万三级行业",[1]!s_info_industry_sw_2021(W1548,公司分析!D$5,3),IF($Y$3="wind一级行业",[1]!s_info_industry_gics(W1548,1),IF($Y$3="wind二级行业",[1]!s_info_industry_gics(W1548,2),IF($Y$3="wind三级行业",[1]!s_info_industry_gics(W1548,3),IF($Y$3="wind四级行业",[1]!s_info_industry_gics(W1548,4),IF($Y$3="证监会门类行业",[1]!s_info_industry_csrc12_n(W1548,公司分析!D$5,1),""))))))))</f>
        <v>电子制造服务</v>
      </c>
      <c r="Z1548" s="298" t="str">
        <f>IF(Y1548=行业比较!$E$6,ROW(),"")</f>
        <v/>
      </c>
      <c r="AA1548" s="125"/>
      <c r="AB1548" s="125"/>
      <c r="AC1548" s="125"/>
      <c r="AD1548" s="125"/>
      <c r="AE1548" s="125"/>
      <c r="AF1548" s="125"/>
      <c r="AG1548" s="125"/>
      <c r="AH1548" s="125"/>
      <c r="AI1548" s="125"/>
      <c r="AJ1548" s="125"/>
      <c r="AK1548" s="125"/>
      <c r="AL1548" s="125"/>
      <c r="AM1548" s="125"/>
      <c r="AN1548" s="125"/>
      <c r="AO1548" s="125"/>
      <c r="AP1548" s="125"/>
    </row>
    <row r="1549" spans="2:42" x14ac:dyDescent="0.35">
      <c r="B1549" s="125"/>
      <c r="C1549" s="125"/>
      <c r="D1549" s="125"/>
      <c r="E1549" s="125"/>
      <c r="F1549" s="125"/>
      <c r="G1549" s="125"/>
      <c r="H1549" s="125"/>
      <c r="I1549" s="269"/>
      <c r="J1549" s="134"/>
      <c r="K1549" s="134"/>
      <c r="L1549" s="134"/>
      <c r="M1549" s="134"/>
      <c r="N1549" s="286"/>
      <c r="O1549" s="286"/>
      <c r="P1549" s="125"/>
      <c r="Q1549" s="125"/>
      <c r="R1549" s="125"/>
      <c r="S1549" s="125"/>
      <c r="T1549" s="125"/>
      <c r="U1549" s="297"/>
      <c r="V1549" s="253">
        <f t="shared" si="32"/>
        <v>0</v>
      </c>
      <c r="W1549" s="348" t="str">
        <f>IF(板块成分!B1551="","",板块成分!B1551)</f>
        <v>2039.HK</v>
      </c>
      <c r="X1549" s="270" t="str">
        <f>[1]!s_info_name(W1549)</f>
        <v>中集集团</v>
      </c>
      <c r="Y1549" s="335" t="str">
        <f>IF($Y$3="申万一级行业",[1]!s_info_industry_sw_2021(W1549,公司分析!D$5,1),IF($Y$3="申万二级行业",[1]!s_info_industry_sw_2021(W1549,公司分析!D$5,2),IF($Y$3="申万三级行业",[1]!s_info_industry_sw_2021(W1549,公司分析!D$5,3),IF($Y$3="wind一级行业",[1]!s_info_industry_gics(W1549,1),IF($Y$3="wind二级行业",[1]!s_info_industry_gics(W1549,2),IF($Y$3="wind三级行业",[1]!s_info_industry_gics(W1549,3),IF($Y$3="wind四级行业",[1]!s_info_industry_gics(W1549,4),IF($Y$3="证监会门类行业",[1]!s_info_industry_csrc12_n(W1549,公司分析!D$5,1),""))))))))</f>
        <v>建筑机械与重型卡车</v>
      </c>
      <c r="Z1549" s="298" t="str">
        <f>IF(Y1549=行业比较!$E$6,ROW(),"")</f>
        <v/>
      </c>
      <c r="AA1549" s="125"/>
      <c r="AB1549" s="125"/>
      <c r="AC1549" s="125"/>
      <c r="AD1549" s="125"/>
      <c r="AE1549" s="125"/>
      <c r="AF1549" s="125"/>
      <c r="AG1549" s="125"/>
      <c r="AH1549" s="125"/>
      <c r="AI1549" s="125"/>
      <c r="AJ1549" s="125"/>
      <c r="AK1549" s="125"/>
      <c r="AL1549" s="125"/>
      <c r="AM1549" s="125"/>
      <c r="AN1549" s="125"/>
      <c r="AO1549" s="125"/>
      <c r="AP1549" s="125"/>
    </row>
    <row r="1550" spans="2:42" x14ac:dyDescent="0.35">
      <c r="B1550" s="125"/>
      <c r="C1550" s="125"/>
      <c r="D1550" s="125"/>
      <c r="E1550" s="125"/>
      <c r="F1550" s="125"/>
      <c r="G1550" s="125"/>
      <c r="H1550" s="125"/>
      <c r="I1550" s="269"/>
      <c r="J1550" s="134"/>
      <c r="K1550" s="134"/>
      <c r="L1550" s="134"/>
      <c r="M1550" s="134"/>
      <c r="N1550" s="286"/>
      <c r="O1550" s="286"/>
      <c r="P1550" s="125"/>
      <c r="Q1550" s="125"/>
      <c r="R1550" s="125"/>
      <c r="S1550" s="125"/>
      <c r="T1550" s="125"/>
      <c r="U1550" s="297"/>
      <c r="V1550" s="253">
        <f t="shared" si="32"/>
        <v>0</v>
      </c>
      <c r="W1550" s="348" t="str">
        <f>IF(板块成分!B1552="","",板块成分!B1552)</f>
        <v>2048.HK</v>
      </c>
      <c r="X1550" s="270" t="str">
        <f>[1]!s_info_name(W1550)</f>
        <v>易居企业控股</v>
      </c>
      <c r="Y1550" s="335" t="str">
        <f>IF($Y$3="申万一级行业",[1]!s_info_industry_sw_2021(W1550,公司分析!D$5,1),IF($Y$3="申万二级行业",[1]!s_info_industry_sw_2021(W1550,公司分析!D$5,2),IF($Y$3="申万三级行业",[1]!s_info_industry_sw_2021(W1550,公司分析!D$5,3),IF($Y$3="wind一级行业",[1]!s_info_industry_gics(W1550,1),IF($Y$3="wind二级行业",[1]!s_info_industry_gics(W1550,2),IF($Y$3="wind三级行业",[1]!s_info_industry_gics(W1550,3),IF($Y$3="wind四级行业",[1]!s_info_industry_gics(W1550,4),IF($Y$3="证监会门类行业",[1]!s_info_industry_csrc12_n(W1550,公司分析!D$5,1),""))))))))</f>
        <v>房地产服务</v>
      </c>
      <c r="Z1550" s="298" t="str">
        <f>IF(Y1550=行业比较!$E$6,ROW(),"")</f>
        <v/>
      </c>
      <c r="AA1550" s="125"/>
      <c r="AB1550" s="125"/>
      <c r="AC1550" s="125"/>
      <c r="AD1550" s="125"/>
      <c r="AE1550" s="125"/>
      <c r="AF1550" s="125"/>
      <c r="AG1550" s="125"/>
      <c r="AH1550" s="125"/>
      <c r="AI1550" s="125"/>
      <c r="AJ1550" s="125"/>
      <c r="AK1550" s="125"/>
      <c r="AL1550" s="125"/>
      <c r="AM1550" s="125"/>
      <c r="AN1550" s="125"/>
      <c r="AO1550" s="125"/>
      <c r="AP1550" s="125"/>
    </row>
    <row r="1551" spans="2:42" x14ac:dyDescent="0.35">
      <c r="B1551" s="125"/>
      <c r="C1551" s="125"/>
      <c r="D1551" s="125"/>
      <c r="E1551" s="125"/>
      <c r="F1551" s="125"/>
      <c r="G1551" s="125"/>
      <c r="H1551" s="125"/>
      <c r="I1551" s="269"/>
      <c r="J1551" s="134"/>
      <c r="K1551" s="134"/>
      <c r="L1551" s="134"/>
      <c r="M1551" s="134"/>
      <c r="N1551" s="286"/>
      <c r="O1551" s="286"/>
      <c r="P1551" s="125"/>
      <c r="Q1551" s="125"/>
      <c r="R1551" s="125"/>
      <c r="S1551" s="125"/>
      <c r="T1551" s="125"/>
      <c r="U1551" s="297"/>
      <c r="V1551" s="253">
        <f t="shared" si="32"/>
        <v>0</v>
      </c>
      <c r="W1551" s="348" t="str">
        <f>IF(板块成分!B1553="","",板块成分!B1553)</f>
        <v>2051.HK</v>
      </c>
      <c r="X1551" s="270" t="str">
        <f>[1]!s_info_name(W1551)</f>
        <v>51信用卡</v>
      </c>
      <c r="Y1551" s="335" t="str">
        <f>IF($Y$3="申万一级行业",[1]!s_info_industry_sw_2021(W1551,公司分析!D$5,1),IF($Y$3="申万二级行业",[1]!s_info_industry_sw_2021(W1551,公司分析!D$5,2),IF($Y$3="申万三级行业",[1]!s_info_industry_sw_2021(W1551,公司分析!D$5,3),IF($Y$3="wind一级行业",[1]!s_info_industry_gics(W1551,1),IF($Y$3="wind二级行业",[1]!s_info_industry_gics(W1551,2),IF($Y$3="wind三级行业",[1]!s_info_industry_gics(W1551,3),IF($Y$3="wind四级行业",[1]!s_info_industry_gics(W1551,4),IF($Y$3="证监会门类行业",[1]!s_info_industry_csrc12_n(W1551,公司分析!D$5,1),""))))))))</f>
        <v>消费信贷</v>
      </c>
      <c r="Z1551" s="298" t="str">
        <f>IF(Y1551=行业比较!$E$6,ROW(),"")</f>
        <v/>
      </c>
      <c r="AA1551" s="125"/>
      <c r="AB1551" s="125"/>
      <c r="AC1551" s="125"/>
      <c r="AD1551" s="125"/>
      <c r="AE1551" s="125"/>
      <c r="AF1551" s="125"/>
      <c r="AG1551" s="125"/>
      <c r="AH1551" s="125"/>
      <c r="AI1551" s="125"/>
      <c r="AJ1551" s="125"/>
      <c r="AK1551" s="125"/>
      <c r="AL1551" s="125"/>
      <c r="AM1551" s="125"/>
      <c r="AN1551" s="125"/>
      <c r="AO1551" s="125"/>
      <c r="AP1551" s="125"/>
    </row>
    <row r="1552" spans="2:42" x14ac:dyDescent="0.35">
      <c r="B1552" s="125"/>
      <c r="C1552" s="125"/>
      <c r="D1552" s="125"/>
      <c r="E1552" s="125"/>
      <c r="F1552" s="125"/>
      <c r="G1552" s="125"/>
      <c r="H1552" s="125"/>
      <c r="I1552" s="269"/>
      <c r="J1552" s="134"/>
      <c r="K1552" s="134"/>
      <c r="L1552" s="134"/>
      <c r="M1552" s="134"/>
      <c r="N1552" s="286"/>
      <c r="O1552" s="286"/>
      <c r="P1552" s="125"/>
      <c r="Q1552" s="125"/>
      <c r="R1552" s="125"/>
      <c r="S1552" s="125"/>
      <c r="T1552" s="125"/>
      <c r="U1552" s="297"/>
      <c r="V1552" s="253">
        <f t="shared" si="32"/>
        <v>0</v>
      </c>
      <c r="W1552" s="348" t="str">
        <f>IF(板块成分!B1554="","",板块成分!B1554)</f>
        <v>2057.HK</v>
      </c>
      <c r="X1552" s="270" t="str">
        <f>[1]!s_info_name(W1552)</f>
        <v>中通快递-W</v>
      </c>
      <c r="Y1552" s="335" t="str">
        <f>IF($Y$3="申万一级行业",[1]!s_info_industry_sw_2021(W1552,公司分析!D$5,1),IF($Y$3="申万二级行业",[1]!s_info_industry_sw_2021(W1552,公司分析!D$5,2),IF($Y$3="申万三级行业",[1]!s_info_industry_sw_2021(W1552,公司分析!D$5,3),IF($Y$3="wind一级行业",[1]!s_info_industry_gics(W1552,1),IF($Y$3="wind二级行业",[1]!s_info_industry_gics(W1552,2),IF($Y$3="wind三级行业",[1]!s_info_industry_gics(W1552,3),IF($Y$3="wind四级行业",[1]!s_info_industry_gics(W1552,4),IF($Y$3="证监会门类行业",[1]!s_info_industry_csrc12_n(W1552,公司分析!D$5,1),""))))))))</f>
        <v>航空货运与物流</v>
      </c>
      <c r="Z1552" s="298" t="str">
        <f>IF(Y1552=行业比较!$E$6,ROW(),"")</f>
        <v/>
      </c>
      <c r="AA1552" s="125"/>
      <c r="AB1552" s="125"/>
      <c r="AC1552" s="125"/>
      <c r="AD1552" s="125"/>
      <c r="AE1552" s="125"/>
      <c r="AF1552" s="125"/>
      <c r="AG1552" s="125"/>
      <c r="AH1552" s="125"/>
      <c r="AI1552" s="125"/>
      <c r="AJ1552" s="125"/>
      <c r="AK1552" s="125"/>
      <c r="AL1552" s="125"/>
      <c r="AM1552" s="125"/>
      <c r="AN1552" s="125"/>
      <c r="AO1552" s="125"/>
      <c r="AP1552" s="125"/>
    </row>
    <row r="1553" spans="2:42" x14ac:dyDescent="0.35">
      <c r="B1553" s="125"/>
      <c r="C1553" s="125"/>
      <c r="D1553" s="125"/>
      <c r="E1553" s="125"/>
      <c r="F1553" s="125"/>
      <c r="G1553" s="125"/>
      <c r="H1553" s="125"/>
      <c r="I1553" s="269"/>
      <c r="J1553" s="134"/>
      <c r="K1553" s="134"/>
      <c r="L1553" s="134"/>
      <c r="M1553" s="134"/>
      <c r="N1553" s="286"/>
      <c r="O1553" s="286"/>
      <c r="P1553" s="125"/>
      <c r="Q1553" s="125"/>
      <c r="R1553" s="125"/>
      <c r="S1553" s="125"/>
      <c r="T1553" s="125"/>
      <c r="U1553" s="297"/>
      <c r="V1553" s="253">
        <f t="shared" si="32"/>
        <v>0</v>
      </c>
      <c r="W1553" s="348" t="str">
        <f>IF(板块成分!B1555="","",板块成分!B1555)</f>
        <v>2060.HK</v>
      </c>
      <c r="X1553" s="270" t="str">
        <f>[1]!s_info_name(W1553)</f>
        <v>浦江国际</v>
      </c>
      <c r="Y1553" s="335" t="str">
        <f>IF($Y$3="申万一级行业",[1]!s_info_industry_sw_2021(W1553,公司分析!D$5,1),IF($Y$3="申万二级行业",[1]!s_info_industry_sw_2021(W1553,公司分析!D$5,2),IF($Y$3="申万三级行业",[1]!s_info_industry_sw_2021(W1553,公司分析!D$5,3),IF($Y$3="wind一级行业",[1]!s_info_industry_gics(W1553,1),IF($Y$3="wind二级行业",[1]!s_info_industry_gics(W1553,2),IF($Y$3="wind三级行业",[1]!s_info_industry_gics(W1553,3),IF($Y$3="wind四级行业",[1]!s_info_industry_gics(W1553,4),IF($Y$3="证监会门类行业",[1]!s_info_industry_csrc12_n(W1553,公司分析!D$5,1),""))))))))</f>
        <v>钢铁</v>
      </c>
      <c r="Z1553" s="298" t="str">
        <f>IF(Y1553=行业比较!$E$6,ROW(),"")</f>
        <v/>
      </c>
      <c r="AA1553" s="125"/>
      <c r="AB1553" s="125"/>
      <c r="AC1553" s="125"/>
      <c r="AD1553" s="125"/>
      <c r="AE1553" s="125"/>
      <c r="AF1553" s="125"/>
      <c r="AG1553" s="125"/>
      <c r="AH1553" s="125"/>
      <c r="AI1553" s="125"/>
      <c r="AJ1553" s="125"/>
      <c r="AK1553" s="125"/>
      <c r="AL1553" s="125"/>
      <c r="AM1553" s="125"/>
      <c r="AN1553" s="125"/>
      <c r="AO1553" s="125"/>
      <c r="AP1553" s="125"/>
    </row>
    <row r="1554" spans="2:42" x14ac:dyDescent="0.35">
      <c r="B1554" s="125"/>
      <c r="C1554" s="125"/>
      <c r="D1554" s="125"/>
      <c r="E1554" s="125"/>
      <c r="F1554" s="125"/>
      <c r="G1554" s="125"/>
      <c r="H1554" s="125"/>
      <c r="I1554" s="269"/>
      <c r="J1554" s="134"/>
      <c r="K1554" s="134"/>
      <c r="L1554" s="134"/>
      <c r="M1554" s="134"/>
      <c r="N1554" s="286"/>
      <c r="O1554" s="286"/>
      <c r="P1554" s="125"/>
      <c r="Q1554" s="125"/>
      <c r="R1554" s="125"/>
      <c r="S1554" s="125"/>
      <c r="T1554" s="125"/>
      <c r="U1554" s="297"/>
      <c r="V1554" s="253">
        <f t="shared" si="32"/>
        <v>0</v>
      </c>
      <c r="W1554" s="348" t="str">
        <f>IF(板块成分!B1556="","",板块成分!B1556)</f>
        <v>2066.HK</v>
      </c>
      <c r="X1554" s="270" t="str">
        <f>[1]!s_info_name(W1554)</f>
        <v>盛京银行</v>
      </c>
      <c r="Y1554" s="335" t="str">
        <f>IF($Y$3="申万一级行业",[1]!s_info_industry_sw_2021(W1554,公司分析!D$5,1),IF($Y$3="申万二级行业",[1]!s_info_industry_sw_2021(W1554,公司分析!D$5,2),IF($Y$3="申万三级行业",[1]!s_info_industry_sw_2021(W1554,公司分析!D$5,3),IF($Y$3="wind一级行业",[1]!s_info_industry_gics(W1554,1),IF($Y$3="wind二级行业",[1]!s_info_industry_gics(W1554,2),IF($Y$3="wind三级行业",[1]!s_info_industry_gics(W1554,3),IF($Y$3="wind四级行业",[1]!s_info_industry_gics(W1554,4),IF($Y$3="证监会门类行业",[1]!s_info_industry_csrc12_n(W1554,公司分析!D$5,1),""))))))))</f>
        <v>区域性银行</v>
      </c>
      <c r="Z1554" s="298" t="str">
        <f>IF(Y1554=行业比较!$E$6,ROW(),"")</f>
        <v/>
      </c>
      <c r="AA1554" s="125"/>
      <c r="AB1554" s="125"/>
      <c r="AC1554" s="125"/>
      <c r="AD1554" s="125"/>
      <c r="AE1554" s="125"/>
      <c r="AF1554" s="125"/>
      <c r="AG1554" s="125"/>
      <c r="AH1554" s="125"/>
      <c r="AI1554" s="125"/>
      <c r="AJ1554" s="125"/>
      <c r="AK1554" s="125"/>
      <c r="AL1554" s="125"/>
      <c r="AM1554" s="125"/>
      <c r="AN1554" s="125"/>
      <c r="AO1554" s="125"/>
      <c r="AP1554" s="125"/>
    </row>
    <row r="1555" spans="2:42" x14ac:dyDescent="0.35">
      <c r="B1555" s="125"/>
      <c r="C1555" s="125"/>
      <c r="D1555" s="125"/>
      <c r="E1555" s="125"/>
      <c r="F1555" s="125"/>
      <c r="G1555" s="125"/>
      <c r="H1555" s="125"/>
      <c r="I1555" s="269"/>
      <c r="J1555" s="134"/>
      <c r="K1555" s="134"/>
      <c r="L1555" s="134"/>
      <c r="M1555" s="134"/>
      <c r="N1555" s="286"/>
      <c r="O1555" s="286"/>
      <c r="P1555" s="125"/>
      <c r="Q1555" s="125"/>
      <c r="R1555" s="125"/>
      <c r="S1555" s="125"/>
      <c r="T1555" s="125"/>
      <c r="U1555" s="297"/>
      <c r="V1555" s="253">
        <f t="shared" si="32"/>
        <v>0</v>
      </c>
      <c r="W1555" s="348" t="str">
        <f>IF(板块成分!B1557="","",板块成分!B1557)</f>
        <v>2068.HK</v>
      </c>
      <c r="X1555" s="270" t="str">
        <f>[1]!s_info_name(W1555)</f>
        <v>中铝国际</v>
      </c>
      <c r="Y1555" s="335" t="str">
        <f>IF($Y$3="申万一级行业",[1]!s_info_industry_sw_2021(W1555,公司分析!D$5,1),IF($Y$3="申万二级行业",[1]!s_info_industry_sw_2021(W1555,公司分析!D$5,2),IF($Y$3="申万三级行业",[1]!s_info_industry_sw_2021(W1555,公司分析!D$5,3),IF($Y$3="wind一级行业",[1]!s_info_industry_gics(W1555,1),IF($Y$3="wind二级行业",[1]!s_info_industry_gics(W1555,2),IF($Y$3="wind三级行业",[1]!s_info_industry_gics(W1555,3),IF($Y$3="wind四级行业",[1]!s_info_industry_gics(W1555,4),IF($Y$3="证监会门类行业",[1]!s_info_industry_csrc12_n(W1555,公司分析!D$5,1),""))))))))</f>
        <v>建筑与工程</v>
      </c>
      <c r="Z1555" s="298" t="str">
        <f>IF(Y1555=行业比较!$E$6,ROW(),"")</f>
        <v/>
      </c>
      <c r="AA1555" s="125"/>
      <c r="AB1555" s="125"/>
      <c r="AC1555" s="125"/>
      <c r="AD1555" s="125"/>
      <c r="AE1555" s="125"/>
      <c r="AF1555" s="125"/>
      <c r="AG1555" s="125"/>
      <c r="AH1555" s="125"/>
      <c r="AI1555" s="125"/>
      <c r="AJ1555" s="125"/>
      <c r="AK1555" s="125"/>
      <c r="AL1555" s="125"/>
      <c r="AM1555" s="125"/>
      <c r="AN1555" s="125"/>
      <c r="AO1555" s="125"/>
      <c r="AP1555" s="125"/>
    </row>
    <row r="1556" spans="2:42" x14ac:dyDescent="0.35">
      <c r="B1556" s="125"/>
      <c r="C1556" s="125"/>
      <c r="D1556" s="125"/>
      <c r="E1556" s="125"/>
      <c r="F1556" s="125"/>
      <c r="G1556" s="125"/>
      <c r="H1556" s="125"/>
      <c r="I1556" s="269"/>
      <c r="J1556" s="134"/>
      <c r="K1556" s="134"/>
      <c r="L1556" s="134"/>
      <c r="M1556" s="134"/>
      <c r="N1556" s="286"/>
      <c r="O1556" s="286"/>
      <c r="P1556" s="125"/>
      <c r="Q1556" s="125"/>
      <c r="R1556" s="125"/>
      <c r="S1556" s="125"/>
      <c r="T1556" s="125"/>
      <c r="U1556" s="297"/>
      <c r="V1556" s="253">
        <f t="shared" si="32"/>
        <v>0</v>
      </c>
      <c r="W1556" s="348" t="str">
        <f>IF(板块成分!B1558="","",板块成分!B1558)</f>
        <v>2076.HK</v>
      </c>
      <c r="X1556" s="270" t="str">
        <f>[1]!s_info_name(W1556)</f>
        <v>BOSS直聘-W</v>
      </c>
      <c r="Y1556" s="335" t="str">
        <f>IF($Y$3="申万一级行业",[1]!s_info_industry_sw_2021(W1556,公司分析!D$5,1),IF($Y$3="申万二级行业",[1]!s_info_industry_sw_2021(W1556,公司分析!D$5,2),IF($Y$3="申万三级行业",[1]!s_info_industry_sw_2021(W1556,公司分析!D$5,3),IF($Y$3="wind一级行业",[1]!s_info_industry_gics(W1556,1),IF($Y$3="wind二级行业",[1]!s_info_industry_gics(W1556,2),IF($Y$3="wind三级行业",[1]!s_info_industry_gics(W1556,3),IF($Y$3="wind四级行业",[1]!s_info_industry_gics(W1556,4),IF($Y$3="证监会门类行业",[1]!s_info_industry_csrc12_n(W1556,公司分析!D$5,1),""))))))))</f>
        <v>应用软件</v>
      </c>
      <c r="Z1556" s="298" t="str">
        <f>IF(Y1556=行业比较!$E$6,ROW(),"")</f>
        <v/>
      </c>
      <c r="AA1556" s="125"/>
      <c r="AB1556" s="125"/>
      <c r="AC1556" s="125"/>
      <c r="AD1556" s="125"/>
      <c r="AE1556" s="125"/>
      <c r="AF1556" s="125"/>
      <c r="AG1556" s="125"/>
      <c r="AH1556" s="125"/>
      <c r="AI1556" s="125"/>
      <c r="AJ1556" s="125"/>
      <c r="AK1556" s="125"/>
      <c r="AL1556" s="125"/>
      <c r="AM1556" s="125"/>
      <c r="AN1556" s="125"/>
      <c r="AO1556" s="125"/>
      <c r="AP1556" s="125"/>
    </row>
    <row r="1557" spans="2:42" x14ac:dyDescent="0.35">
      <c r="B1557" s="125"/>
      <c r="C1557" s="125"/>
      <c r="D1557" s="125"/>
      <c r="E1557" s="125"/>
      <c r="F1557" s="125"/>
      <c r="G1557" s="125"/>
      <c r="H1557" s="125"/>
      <c r="I1557" s="269"/>
      <c r="J1557" s="134"/>
      <c r="K1557" s="134"/>
      <c r="L1557" s="134"/>
      <c r="M1557" s="134"/>
      <c r="N1557" s="286"/>
      <c r="O1557" s="286"/>
      <c r="P1557" s="125"/>
      <c r="Q1557" s="125"/>
      <c r="R1557" s="125"/>
      <c r="S1557" s="125"/>
      <c r="T1557" s="125"/>
      <c r="U1557" s="297"/>
      <c r="V1557" s="253">
        <f t="shared" si="32"/>
        <v>0</v>
      </c>
      <c r="W1557" s="348" t="str">
        <f>IF(板块成分!B1559="","",板块成分!B1559)</f>
        <v>2078.HK</v>
      </c>
      <c r="X1557" s="270" t="str">
        <f>[1]!s_info_name(W1557)</f>
        <v>荣阳实业</v>
      </c>
      <c r="Y1557" s="335" t="str">
        <f>IF($Y$3="申万一级行业",[1]!s_info_industry_sw_2021(W1557,公司分析!D$5,1),IF($Y$3="申万二级行业",[1]!s_info_industry_sw_2021(W1557,公司分析!D$5,2),IF($Y$3="申万三级行业",[1]!s_info_industry_sw_2021(W1557,公司分析!D$5,3),IF($Y$3="wind一级行业",[1]!s_info_industry_gics(W1557,1),IF($Y$3="wind二级行业",[1]!s_info_industry_gics(W1557,2),IF($Y$3="wind三级行业",[1]!s_info_industry_gics(W1557,3),IF($Y$3="wind四级行业",[1]!s_info_industry_gics(W1557,4),IF($Y$3="证监会门类行业",[1]!s_info_industry_csrc12_n(W1557,公司分析!D$5,1),""))))))))</f>
        <v>铝</v>
      </c>
      <c r="Z1557" s="298" t="str">
        <f>IF(Y1557=行业比较!$E$6,ROW(),"")</f>
        <v/>
      </c>
      <c r="AA1557" s="125"/>
      <c r="AB1557" s="125"/>
      <c r="AC1557" s="125"/>
      <c r="AD1557" s="125"/>
      <c r="AE1557" s="125"/>
      <c r="AF1557" s="125"/>
      <c r="AG1557" s="125"/>
      <c r="AH1557" s="125"/>
      <c r="AI1557" s="125"/>
      <c r="AJ1557" s="125"/>
      <c r="AK1557" s="125"/>
      <c r="AL1557" s="125"/>
      <c r="AM1557" s="125"/>
      <c r="AN1557" s="125"/>
      <c r="AO1557" s="125"/>
      <c r="AP1557" s="125"/>
    </row>
    <row r="1558" spans="2:42" x14ac:dyDescent="0.35">
      <c r="B1558" s="125"/>
      <c r="C1558" s="125"/>
      <c r="D1558" s="125"/>
      <c r="E1558" s="125"/>
      <c r="F1558" s="125"/>
      <c r="G1558" s="125"/>
      <c r="H1558" s="125"/>
      <c r="I1558" s="269"/>
      <c r="J1558" s="134"/>
      <c r="K1558" s="134"/>
      <c r="L1558" s="134"/>
      <c r="M1558" s="134"/>
      <c r="N1558" s="286"/>
      <c r="O1558" s="286"/>
      <c r="P1558" s="125"/>
      <c r="Q1558" s="125"/>
      <c r="R1558" s="125"/>
      <c r="S1558" s="125"/>
      <c r="T1558" s="125"/>
      <c r="U1558" s="297"/>
      <c r="V1558" s="253">
        <f t="shared" si="32"/>
        <v>0</v>
      </c>
      <c r="W1558" s="348" t="str">
        <f>IF(板块成分!B1560="","",板块成分!B1560)</f>
        <v>2080.HK</v>
      </c>
      <c r="X1558" s="270" t="str">
        <f>[1]!s_info_name(W1558)</f>
        <v>奥克斯国际</v>
      </c>
      <c r="Y1558" s="335" t="str">
        <f>IF($Y$3="申万一级行业",[1]!s_info_industry_sw_2021(W1558,公司分析!D$5,1),IF($Y$3="申万二级行业",[1]!s_info_industry_sw_2021(W1558,公司分析!D$5,2),IF($Y$3="申万三级行业",[1]!s_info_industry_sw_2021(W1558,公司分析!D$5,3),IF($Y$3="wind一级行业",[1]!s_info_industry_gics(W1558,1),IF($Y$3="wind二级行业",[1]!s_info_industry_gics(W1558,2),IF($Y$3="wind三级行业",[1]!s_info_industry_gics(W1558,3),IF($Y$3="wind四级行业",[1]!s_info_industry_gics(W1558,4),IF($Y$3="证监会门类行业",[1]!s_info_industry_csrc12_n(W1558,公司分析!D$5,1),""))))))))</f>
        <v>房地产服务</v>
      </c>
      <c r="Z1558" s="298" t="str">
        <f>IF(Y1558=行业比较!$E$6,ROW(),"")</f>
        <v/>
      </c>
      <c r="AA1558" s="125"/>
      <c r="AB1558" s="125"/>
      <c r="AC1558" s="125"/>
      <c r="AD1558" s="125"/>
      <c r="AE1558" s="125"/>
      <c r="AF1558" s="125"/>
      <c r="AG1558" s="125"/>
      <c r="AH1558" s="125"/>
      <c r="AI1558" s="125"/>
      <c r="AJ1558" s="125"/>
      <c r="AK1558" s="125"/>
      <c r="AL1558" s="125"/>
      <c r="AM1558" s="125"/>
      <c r="AN1558" s="125"/>
      <c r="AO1558" s="125"/>
      <c r="AP1558" s="125"/>
    </row>
    <row r="1559" spans="2:42" x14ac:dyDescent="0.35">
      <c r="B1559" s="125"/>
      <c r="C1559" s="125"/>
      <c r="D1559" s="125"/>
      <c r="E1559" s="125"/>
      <c r="F1559" s="125"/>
      <c r="G1559" s="125"/>
      <c r="H1559" s="125"/>
      <c r="I1559" s="269"/>
      <c r="J1559" s="134"/>
      <c r="K1559" s="134"/>
      <c r="L1559" s="134"/>
      <c r="M1559" s="134"/>
      <c r="N1559" s="286"/>
      <c r="O1559" s="286"/>
      <c r="P1559" s="125"/>
      <c r="Q1559" s="125"/>
      <c r="R1559" s="125"/>
      <c r="S1559" s="125"/>
      <c r="T1559" s="125"/>
      <c r="U1559" s="297"/>
      <c r="V1559" s="253">
        <f t="shared" si="32"/>
        <v>0</v>
      </c>
      <c r="W1559" s="348" t="str">
        <f>IF(板块成分!B1561="","",板块成分!B1561)</f>
        <v>2086.HK</v>
      </c>
      <c r="X1559" s="270" t="str">
        <f>[1]!s_info_name(W1559)</f>
        <v>高维科技</v>
      </c>
      <c r="Y1559" s="335" t="str">
        <f>IF($Y$3="申万一级行业",[1]!s_info_industry_sw_2021(W1559,公司分析!D$5,1),IF($Y$3="申万二级行业",[1]!s_info_industry_sw_2021(W1559,公司分析!D$5,2),IF($Y$3="申万三级行业",[1]!s_info_industry_sw_2021(W1559,公司分析!D$5,3),IF($Y$3="wind一级行业",[1]!s_info_industry_gics(W1559,1),IF($Y$3="wind二级行业",[1]!s_info_industry_gics(W1559,2),IF($Y$3="wind三级行业",[1]!s_info_industry_gics(W1559,3),IF($Y$3="wind四级行业",[1]!s_info_industry_gics(W1559,4),IF($Y$3="证监会门类行业",[1]!s_info_industry_csrc12_n(W1559,公司分析!D$5,1),""))))))))</f>
        <v>电脑存储与外围设备</v>
      </c>
      <c r="Z1559" s="298" t="str">
        <f>IF(Y1559=行业比较!$E$6,ROW(),"")</f>
        <v/>
      </c>
      <c r="AA1559" s="125"/>
      <c r="AB1559" s="125"/>
      <c r="AC1559" s="125"/>
      <c r="AD1559" s="125"/>
      <c r="AE1559" s="125"/>
      <c r="AF1559" s="125"/>
      <c r="AG1559" s="125"/>
      <c r="AH1559" s="125"/>
      <c r="AI1559" s="125"/>
      <c r="AJ1559" s="125"/>
      <c r="AK1559" s="125"/>
      <c r="AL1559" s="125"/>
      <c r="AM1559" s="125"/>
      <c r="AN1559" s="125"/>
      <c r="AO1559" s="125"/>
      <c r="AP1559" s="125"/>
    </row>
    <row r="1560" spans="2:42" x14ac:dyDescent="0.35">
      <c r="B1560" s="125"/>
      <c r="C1560" s="125"/>
      <c r="D1560" s="125"/>
      <c r="E1560" s="125"/>
      <c r="F1560" s="125"/>
      <c r="G1560" s="125"/>
      <c r="H1560" s="125"/>
      <c r="I1560" s="269"/>
      <c r="J1560" s="134"/>
      <c r="K1560" s="134"/>
      <c r="L1560" s="134"/>
      <c r="M1560" s="134"/>
      <c r="N1560" s="286"/>
      <c r="O1560" s="286"/>
      <c r="P1560" s="125"/>
      <c r="Q1560" s="125"/>
      <c r="R1560" s="125"/>
      <c r="S1560" s="125"/>
      <c r="T1560" s="125"/>
      <c r="U1560" s="297"/>
      <c r="V1560" s="253">
        <f t="shared" si="32"/>
        <v>0</v>
      </c>
      <c r="W1560" s="348" t="str">
        <f>IF(板块成分!B1562="","",板块成分!B1562)</f>
        <v>2088.HK</v>
      </c>
      <c r="X1560" s="270" t="str">
        <f>[1]!s_info_name(W1560)</f>
        <v>西王置业</v>
      </c>
      <c r="Y1560" s="335" t="str">
        <f>IF($Y$3="申万一级行业",[1]!s_info_industry_sw_2021(W1560,公司分析!D$5,1),IF($Y$3="申万二级行业",[1]!s_info_industry_sw_2021(W1560,公司分析!D$5,2),IF($Y$3="申万三级行业",[1]!s_info_industry_sw_2021(W1560,公司分析!D$5,3),IF($Y$3="wind一级行业",[1]!s_info_industry_gics(W1560,1),IF($Y$3="wind二级行业",[1]!s_info_industry_gics(W1560,2),IF($Y$3="wind三级行业",[1]!s_info_industry_gics(W1560,3),IF($Y$3="wind四级行业",[1]!s_info_industry_gics(W1560,4),IF($Y$3="证监会门类行业",[1]!s_info_industry_csrc12_n(W1560,公司分析!D$5,1),""))))))))</f>
        <v>房地产开发</v>
      </c>
      <c r="Z1560" s="298" t="str">
        <f>IF(Y1560=行业比较!$E$6,ROW(),"")</f>
        <v/>
      </c>
      <c r="AA1560" s="125"/>
      <c r="AB1560" s="125"/>
      <c r="AC1560" s="125"/>
      <c r="AD1560" s="125"/>
      <c r="AE1560" s="125"/>
      <c r="AF1560" s="125"/>
      <c r="AG1560" s="125"/>
      <c r="AH1560" s="125"/>
      <c r="AI1560" s="125"/>
      <c r="AJ1560" s="125"/>
      <c r="AK1560" s="125"/>
      <c r="AL1560" s="125"/>
      <c r="AM1560" s="125"/>
      <c r="AN1560" s="125"/>
      <c r="AO1560" s="125"/>
      <c r="AP1560" s="125"/>
    </row>
    <row r="1561" spans="2:42" x14ac:dyDescent="0.35">
      <c r="B1561" s="125"/>
      <c r="C1561" s="125"/>
      <c r="D1561" s="125"/>
      <c r="E1561" s="125"/>
      <c r="F1561" s="125"/>
      <c r="G1561" s="125"/>
      <c r="H1561" s="125"/>
      <c r="I1561" s="269"/>
      <c r="J1561" s="134"/>
      <c r="K1561" s="134"/>
      <c r="L1561" s="134"/>
      <c r="M1561" s="134"/>
      <c r="N1561" s="286"/>
      <c r="O1561" s="286"/>
      <c r="P1561" s="125"/>
      <c r="Q1561" s="125"/>
      <c r="R1561" s="125"/>
      <c r="S1561" s="125"/>
      <c r="T1561" s="125"/>
      <c r="U1561" s="297"/>
      <c r="V1561" s="253">
        <f t="shared" si="32"/>
        <v>0</v>
      </c>
      <c r="W1561" s="348" t="str">
        <f>IF(板块成分!B1563="","",板块成分!B1563)</f>
        <v>2096.HK</v>
      </c>
      <c r="X1561" s="270" t="str">
        <f>[1]!s_info_name(W1561)</f>
        <v>先声药业</v>
      </c>
      <c r="Y1561" s="335" t="str">
        <f>IF($Y$3="申万一级行业",[1]!s_info_industry_sw_2021(W1561,公司分析!D$5,1),IF($Y$3="申万二级行业",[1]!s_info_industry_sw_2021(W1561,公司分析!D$5,2),IF($Y$3="申万三级行业",[1]!s_info_industry_sw_2021(W1561,公司分析!D$5,3),IF($Y$3="wind一级行业",[1]!s_info_industry_gics(W1561,1),IF($Y$3="wind二级行业",[1]!s_info_industry_gics(W1561,2),IF($Y$3="wind三级行业",[1]!s_info_industry_gics(W1561,3),IF($Y$3="wind四级行业",[1]!s_info_industry_gics(W1561,4),IF($Y$3="证监会门类行业",[1]!s_info_industry_csrc12_n(W1561,公司分析!D$5,1),""))))))))</f>
        <v>西药</v>
      </c>
      <c r="Z1561" s="298" t="str">
        <f>IF(Y1561=行业比较!$E$6,ROW(),"")</f>
        <v/>
      </c>
      <c r="AA1561" s="125"/>
      <c r="AB1561" s="125"/>
      <c r="AC1561" s="125"/>
      <c r="AD1561" s="125"/>
      <c r="AE1561" s="125"/>
      <c r="AF1561" s="125"/>
      <c r="AG1561" s="125"/>
      <c r="AH1561" s="125"/>
      <c r="AI1561" s="125"/>
      <c r="AJ1561" s="125"/>
      <c r="AK1561" s="125"/>
      <c r="AL1561" s="125"/>
      <c r="AM1561" s="125"/>
      <c r="AN1561" s="125"/>
      <c r="AO1561" s="125"/>
      <c r="AP1561" s="125"/>
    </row>
    <row r="1562" spans="2:42" x14ac:dyDescent="0.35">
      <c r="B1562" s="125"/>
      <c r="C1562" s="125"/>
      <c r="D1562" s="125"/>
      <c r="E1562" s="125"/>
      <c r="F1562" s="125"/>
      <c r="G1562" s="125"/>
      <c r="H1562" s="125"/>
      <c r="I1562" s="269"/>
      <c r="J1562" s="134"/>
      <c r="K1562" s="134"/>
      <c r="L1562" s="134"/>
      <c r="M1562" s="134"/>
      <c r="N1562" s="286"/>
      <c r="O1562" s="286"/>
      <c r="P1562" s="125"/>
      <c r="Q1562" s="125"/>
      <c r="R1562" s="125"/>
      <c r="S1562" s="125"/>
      <c r="T1562" s="125"/>
      <c r="U1562" s="297"/>
      <c r="V1562" s="253">
        <f t="shared" si="32"/>
        <v>0</v>
      </c>
      <c r="W1562" s="348" t="str">
        <f>IF(板块成分!B1564="","",板块成分!B1564)</f>
        <v>2098.HK</v>
      </c>
      <c r="X1562" s="270" t="str">
        <f>[1]!s_info_name(W1562)</f>
        <v>卓尔智联</v>
      </c>
      <c r="Y1562" s="335" t="str">
        <f>IF($Y$3="申万一级行业",[1]!s_info_industry_sw_2021(W1562,公司分析!D$5,1),IF($Y$3="申万二级行业",[1]!s_info_industry_sw_2021(W1562,公司分析!D$5,2),IF($Y$3="申万三级行业",[1]!s_info_industry_sw_2021(W1562,公司分析!D$5,3),IF($Y$3="wind一级行业",[1]!s_info_industry_gics(W1562,1),IF($Y$3="wind二级行业",[1]!s_info_industry_gics(W1562,2),IF($Y$3="wind三级行业",[1]!s_info_industry_gics(W1562,3),IF($Y$3="wind四级行业",[1]!s_info_industry_gics(W1562,4),IF($Y$3="证监会门类行业",[1]!s_info_industry_csrc12_n(W1562,公司分析!D$5,1),""))))))))</f>
        <v>房地产开发</v>
      </c>
      <c r="Z1562" s="298" t="str">
        <f>IF(Y1562=行业比较!$E$6,ROW(),"")</f>
        <v/>
      </c>
      <c r="AA1562" s="125"/>
      <c r="AB1562" s="125"/>
      <c r="AC1562" s="125"/>
      <c r="AD1562" s="125"/>
      <c r="AE1562" s="125"/>
      <c r="AF1562" s="125"/>
      <c r="AG1562" s="125"/>
      <c r="AH1562" s="125"/>
      <c r="AI1562" s="125"/>
      <c r="AJ1562" s="125"/>
      <c r="AK1562" s="125"/>
      <c r="AL1562" s="125"/>
      <c r="AM1562" s="125"/>
      <c r="AN1562" s="125"/>
      <c r="AO1562" s="125"/>
      <c r="AP1562" s="125"/>
    </row>
    <row r="1563" spans="2:42" x14ac:dyDescent="0.35">
      <c r="B1563" s="125"/>
      <c r="C1563" s="125"/>
      <c r="D1563" s="125"/>
      <c r="E1563" s="125"/>
      <c r="F1563" s="125"/>
      <c r="G1563" s="125"/>
      <c r="H1563" s="125"/>
      <c r="I1563" s="269"/>
      <c r="J1563" s="134"/>
      <c r="K1563" s="134"/>
      <c r="L1563" s="134"/>
      <c r="M1563" s="134"/>
      <c r="N1563" s="286"/>
      <c r="O1563" s="286"/>
      <c r="P1563" s="125"/>
      <c r="Q1563" s="125"/>
      <c r="R1563" s="125"/>
      <c r="S1563" s="125"/>
      <c r="T1563" s="125"/>
      <c r="U1563" s="297"/>
      <c r="V1563" s="253">
        <f t="shared" si="32"/>
        <v>0</v>
      </c>
      <c r="W1563" s="348" t="str">
        <f>IF(板块成分!B1565="","",板块成分!B1565)</f>
        <v>2099.HK</v>
      </c>
      <c r="X1563" s="270" t="str">
        <f>[1]!s_info_name(W1563)</f>
        <v>中国黄金国际</v>
      </c>
      <c r="Y1563" s="335" t="str">
        <f>IF($Y$3="申万一级行业",[1]!s_info_industry_sw_2021(W1563,公司分析!D$5,1),IF($Y$3="申万二级行业",[1]!s_info_industry_sw_2021(W1563,公司分析!D$5,2),IF($Y$3="申万三级行业",[1]!s_info_industry_sw_2021(W1563,公司分析!D$5,3),IF($Y$3="wind一级行业",[1]!s_info_industry_gics(W1563,1),IF($Y$3="wind二级行业",[1]!s_info_industry_gics(W1563,2),IF($Y$3="wind三级行业",[1]!s_info_industry_gics(W1563,3),IF($Y$3="wind四级行业",[1]!s_info_industry_gics(W1563,4),IF($Y$3="证监会门类行业",[1]!s_info_industry_csrc12_n(W1563,公司分析!D$5,1),""))))))))</f>
        <v>铜</v>
      </c>
      <c r="Z1563" s="298" t="str">
        <f>IF(Y1563=行业比较!$E$6,ROW(),"")</f>
        <v/>
      </c>
      <c r="AA1563" s="125"/>
      <c r="AB1563" s="125"/>
      <c r="AC1563" s="125"/>
      <c r="AD1563" s="125"/>
      <c r="AE1563" s="125"/>
      <c r="AF1563" s="125"/>
      <c r="AG1563" s="125"/>
      <c r="AH1563" s="125"/>
      <c r="AI1563" s="125"/>
      <c r="AJ1563" s="125"/>
      <c r="AK1563" s="125"/>
      <c r="AL1563" s="125"/>
      <c r="AM1563" s="125"/>
      <c r="AN1563" s="125"/>
      <c r="AO1563" s="125"/>
      <c r="AP1563" s="125"/>
    </row>
    <row r="1564" spans="2:42" x14ac:dyDescent="0.35">
      <c r="B1564" s="125"/>
      <c r="C1564" s="125"/>
      <c r="D1564" s="125"/>
      <c r="E1564" s="125"/>
      <c r="F1564" s="125"/>
      <c r="G1564" s="125"/>
      <c r="H1564" s="125"/>
      <c r="I1564" s="269"/>
      <c r="J1564" s="134"/>
      <c r="K1564" s="134"/>
      <c r="L1564" s="134"/>
      <c r="M1564" s="134"/>
      <c r="N1564" s="286"/>
      <c r="O1564" s="286"/>
      <c r="P1564" s="125"/>
      <c r="Q1564" s="125"/>
      <c r="R1564" s="125"/>
      <c r="S1564" s="125"/>
      <c r="T1564" s="125"/>
      <c r="U1564" s="297"/>
      <c r="V1564" s="253">
        <f t="shared" si="32"/>
        <v>0</v>
      </c>
      <c r="W1564" s="348" t="str">
        <f>IF(板块成分!B1566="","",板块成分!B1566)</f>
        <v>2100.HK</v>
      </c>
      <c r="X1564" s="270" t="str">
        <f>[1]!s_info_name(W1564)</f>
        <v>百奥家庭互动</v>
      </c>
      <c r="Y1564" s="335" t="str">
        <f>IF($Y$3="申万一级行业",[1]!s_info_industry_sw_2021(W1564,公司分析!D$5,1),IF($Y$3="申万二级行业",[1]!s_info_industry_sw_2021(W1564,公司分析!D$5,2),IF($Y$3="申万三级行业",[1]!s_info_industry_sw_2021(W1564,公司分析!D$5,3),IF($Y$3="wind一级行业",[1]!s_info_industry_gics(W1564,1),IF($Y$3="wind二级行业",[1]!s_info_industry_gics(W1564,2),IF($Y$3="wind三级行业",[1]!s_info_industry_gics(W1564,3),IF($Y$3="wind四级行业",[1]!s_info_industry_gics(W1564,4),IF($Y$3="证监会门类行业",[1]!s_info_industry_csrc12_n(W1564,公司分析!D$5,1),""))))))))</f>
        <v>家庭娱乐软件</v>
      </c>
      <c r="Z1564" s="298" t="str">
        <f>IF(Y1564=行业比较!$E$6,ROW(),"")</f>
        <v/>
      </c>
      <c r="AA1564" s="125"/>
      <c r="AB1564" s="125"/>
      <c r="AC1564" s="125"/>
      <c r="AD1564" s="125"/>
      <c r="AE1564" s="125"/>
      <c r="AF1564" s="125"/>
      <c r="AG1564" s="125"/>
      <c r="AH1564" s="125"/>
      <c r="AI1564" s="125"/>
      <c r="AJ1564" s="125"/>
      <c r="AK1564" s="125"/>
      <c r="AL1564" s="125"/>
      <c r="AM1564" s="125"/>
      <c r="AN1564" s="125"/>
      <c r="AO1564" s="125"/>
      <c r="AP1564" s="125"/>
    </row>
    <row r="1565" spans="2:42" x14ac:dyDescent="0.35">
      <c r="B1565" s="125"/>
      <c r="C1565" s="125"/>
      <c r="D1565" s="125"/>
      <c r="E1565" s="125"/>
      <c r="F1565" s="125"/>
      <c r="G1565" s="125"/>
      <c r="H1565" s="125"/>
      <c r="I1565" s="269"/>
      <c r="J1565" s="134"/>
      <c r="K1565" s="134"/>
      <c r="L1565" s="134"/>
      <c r="M1565" s="134"/>
      <c r="N1565" s="286"/>
      <c r="O1565" s="286"/>
      <c r="P1565" s="125"/>
      <c r="Q1565" s="125"/>
      <c r="R1565" s="125"/>
      <c r="S1565" s="125"/>
      <c r="T1565" s="125"/>
      <c r="U1565" s="297"/>
      <c r="V1565" s="253">
        <f t="shared" si="32"/>
        <v>0</v>
      </c>
      <c r="W1565" s="348" t="str">
        <f>IF(板块成分!B1567="","",板块成分!B1567)</f>
        <v>2101.HK</v>
      </c>
      <c r="X1565" s="270" t="str">
        <f>[1]!s_info_name(W1565)</f>
        <v>福禄控股</v>
      </c>
      <c r="Y1565" s="335" t="str">
        <f>IF($Y$3="申万一级行业",[1]!s_info_industry_sw_2021(W1565,公司分析!D$5,1),IF($Y$3="申万二级行业",[1]!s_info_industry_sw_2021(W1565,公司分析!D$5,2),IF($Y$3="申万三级行业",[1]!s_info_industry_sw_2021(W1565,公司分析!D$5,3),IF($Y$3="wind一级行业",[1]!s_info_industry_gics(W1565,1),IF($Y$3="wind二级行业",[1]!s_info_industry_gics(W1565,2),IF($Y$3="wind三级行业",[1]!s_info_industry_gics(W1565,3),IF($Y$3="wind四级行业",[1]!s_info_industry_gics(W1565,4),IF($Y$3="证监会门类行业",[1]!s_info_industry_csrc12_n(W1565,公司分析!D$5,1),""))))))))</f>
        <v>应用软件</v>
      </c>
      <c r="Z1565" s="298" t="str">
        <f>IF(Y1565=行业比较!$E$6,ROW(),"")</f>
        <v/>
      </c>
      <c r="AA1565" s="125"/>
      <c r="AB1565" s="125"/>
      <c r="AC1565" s="125"/>
      <c r="AD1565" s="125"/>
      <c r="AE1565" s="125"/>
      <c r="AF1565" s="125"/>
      <c r="AG1565" s="125"/>
      <c r="AH1565" s="125"/>
      <c r="AI1565" s="125"/>
      <c r="AJ1565" s="125"/>
      <c r="AK1565" s="125"/>
      <c r="AL1565" s="125"/>
      <c r="AM1565" s="125"/>
      <c r="AN1565" s="125"/>
      <c r="AO1565" s="125"/>
      <c r="AP1565" s="125"/>
    </row>
    <row r="1566" spans="2:42" x14ac:dyDescent="0.35">
      <c r="B1566" s="125"/>
      <c r="C1566" s="125"/>
      <c r="D1566" s="125"/>
      <c r="E1566" s="125"/>
      <c r="F1566" s="125"/>
      <c r="G1566" s="125"/>
      <c r="H1566" s="125"/>
      <c r="I1566" s="269"/>
      <c r="J1566" s="134"/>
      <c r="K1566" s="134"/>
      <c r="L1566" s="134"/>
      <c r="M1566" s="134"/>
      <c r="N1566" s="286"/>
      <c r="O1566" s="286"/>
      <c r="P1566" s="125"/>
      <c r="Q1566" s="125"/>
      <c r="R1566" s="125"/>
      <c r="S1566" s="125"/>
      <c r="T1566" s="125"/>
      <c r="U1566" s="297"/>
      <c r="V1566" s="253">
        <f t="shared" si="32"/>
        <v>0</v>
      </c>
      <c r="W1566" s="348" t="str">
        <f>IF(板块成分!B1568="","",板块成分!B1568)</f>
        <v>2102.HK</v>
      </c>
      <c r="X1566" s="270" t="str">
        <f>[1]!s_info_name(W1566)</f>
        <v>德利机械</v>
      </c>
      <c r="Y1566" s="335" t="str">
        <f>IF($Y$3="申万一级行业",[1]!s_info_industry_sw_2021(W1566,公司分析!D$5,1),IF($Y$3="申万二级行业",[1]!s_info_industry_sw_2021(W1566,公司分析!D$5,2),IF($Y$3="申万三级行业",[1]!s_info_industry_sw_2021(W1566,公司分析!D$5,3),IF($Y$3="wind一级行业",[1]!s_info_industry_gics(W1566,1),IF($Y$3="wind二级行业",[1]!s_info_industry_gics(W1566,2),IF($Y$3="wind三级行业",[1]!s_info_industry_gics(W1566,3),IF($Y$3="wind四级行业",[1]!s_info_industry_gics(W1566,4),IF($Y$3="证监会门类行业",[1]!s_info_industry_csrc12_n(W1566,公司分析!D$5,1),""))))))))</f>
        <v>建筑机械与重型卡车</v>
      </c>
      <c r="Z1566" s="298" t="str">
        <f>IF(Y1566=行业比较!$E$6,ROW(),"")</f>
        <v/>
      </c>
      <c r="AA1566" s="125"/>
      <c r="AB1566" s="125"/>
      <c r="AC1566" s="125"/>
      <c r="AD1566" s="125"/>
      <c r="AE1566" s="125"/>
      <c r="AF1566" s="125"/>
      <c r="AG1566" s="125"/>
      <c r="AH1566" s="125"/>
      <c r="AI1566" s="125"/>
      <c r="AJ1566" s="125"/>
      <c r="AK1566" s="125"/>
      <c r="AL1566" s="125"/>
      <c r="AM1566" s="125"/>
      <c r="AN1566" s="125"/>
      <c r="AO1566" s="125"/>
      <c r="AP1566" s="125"/>
    </row>
    <row r="1567" spans="2:42" x14ac:dyDescent="0.35">
      <c r="B1567" s="125"/>
      <c r="C1567" s="125"/>
      <c r="D1567" s="125"/>
      <c r="E1567" s="125"/>
      <c r="F1567" s="125"/>
      <c r="G1567" s="125"/>
      <c r="H1567" s="125"/>
      <c r="I1567" s="269"/>
      <c r="J1567" s="134"/>
      <c r="K1567" s="134"/>
      <c r="L1567" s="134"/>
      <c r="M1567" s="134"/>
      <c r="N1567" s="286"/>
      <c r="O1567" s="286"/>
      <c r="P1567" s="125"/>
      <c r="Q1567" s="125"/>
      <c r="R1567" s="125"/>
      <c r="S1567" s="125"/>
      <c r="T1567" s="125"/>
      <c r="U1567" s="297"/>
      <c r="V1567" s="253">
        <f t="shared" si="32"/>
        <v>0</v>
      </c>
      <c r="W1567" s="348" t="str">
        <f>IF(板块成分!B1569="","",板块成分!B1569)</f>
        <v>2105.HK</v>
      </c>
      <c r="X1567" s="270" t="str">
        <f>[1]!s_info_name(W1567)</f>
        <v>来凯医药-B</v>
      </c>
      <c r="Y1567" s="335" t="str">
        <f>IF($Y$3="申万一级行业",[1]!s_info_industry_sw_2021(W1567,公司分析!D$5,1),IF($Y$3="申万二级行业",[1]!s_info_industry_sw_2021(W1567,公司分析!D$5,2),IF($Y$3="申万三级行业",[1]!s_info_industry_sw_2021(W1567,公司分析!D$5,3),IF($Y$3="wind一级行业",[1]!s_info_industry_gics(W1567,1),IF($Y$3="wind二级行业",[1]!s_info_industry_gics(W1567,2),IF($Y$3="wind三级行业",[1]!s_info_industry_gics(W1567,3),IF($Y$3="wind四级行业",[1]!s_info_industry_gics(W1567,4),IF($Y$3="证监会门类行业",[1]!s_info_industry_csrc12_n(W1567,公司分析!D$5,1),""))))))))</f>
        <v>生物科技</v>
      </c>
      <c r="Z1567" s="298" t="str">
        <f>IF(Y1567=行业比较!$E$6,ROW(),"")</f>
        <v/>
      </c>
      <c r="AA1567" s="125"/>
      <c r="AB1567" s="125"/>
      <c r="AC1567" s="125"/>
      <c r="AD1567" s="125"/>
      <c r="AE1567" s="125"/>
      <c r="AF1567" s="125"/>
      <c r="AG1567" s="125"/>
      <c r="AH1567" s="125"/>
      <c r="AI1567" s="125"/>
      <c r="AJ1567" s="125"/>
      <c r="AK1567" s="125"/>
      <c r="AL1567" s="125"/>
      <c r="AM1567" s="125"/>
      <c r="AN1567" s="125"/>
      <c r="AO1567" s="125"/>
      <c r="AP1567" s="125"/>
    </row>
    <row r="1568" spans="2:42" x14ac:dyDescent="0.35">
      <c r="B1568" s="125"/>
      <c r="C1568" s="125"/>
      <c r="D1568" s="125"/>
      <c r="E1568" s="125"/>
      <c r="F1568" s="125"/>
      <c r="G1568" s="125"/>
      <c r="H1568" s="125"/>
      <c r="I1568" s="269"/>
      <c r="J1568" s="134"/>
      <c r="K1568" s="134"/>
      <c r="L1568" s="134"/>
      <c r="M1568" s="134"/>
      <c r="N1568" s="286"/>
      <c r="O1568" s="286"/>
      <c r="P1568" s="125"/>
      <c r="Q1568" s="125"/>
      <c r="R1568" s="125"/>
      <c r="S1568" s="125"/>
      <c r="T1568" s="125"/>
      <c r="U1568" s="297"/>
      <c r="V1568" s="253">
        <f t="shared" si="32"/>
        <v>0</v>
      </c>
      <c r="W1568" s="348" t="str">
        <f>IF(板块成分!B1570="","",板块成分!B1570)</f>
        <v>2107.HK</v>
      </c>
      <c r="X1568" s="270" t="str">
        <f>[1]!s_info_name(W1568)</f>
        <v>第一服务控股</v>
      </c>
      <c r="Y1568" s="335" t="str">
        <f>IF($Y$3="申万一级行业",[1]!s_info_industry_sw_2021(W1568,公司分析!D$5,1),IF($Y$3="申万二级行业",[1]!s_info_industry_sw_2021(W1568,公司分析!D$5,2),IF($Y$3="申万三级行业",[1]!s_info_industry_sw_2021(W1568,公司分析!D$5,3),IF($Y$3="wind一级行业",[1]!s_info_industry_gics(W1568,1),IF($Y$3="wind二级行业",[1]!s_info_industry_gics(W1568,2),IF($Y$3="wind三级行业",[1]!s_info_industry_gics(W1568,3),IF($Y$3="wind四级行业",[1]!s_info_industry_gics(W1568,4),IF($Y$3="证监会门类行业",[1]!s_info_industry_csrc12_n(W1568,公司分析!D$5,1),""))))))))</f>
        <v>房地产经营公司</v>
      </c>
      <c r="Z1568" s="298" t="str">
        <f>IF(Y1568=行业比较!$E$6,ROW(),"")</f>
        <v/>
      </c>
      <c r="AA1568" s="125"/>
      <c r="AB1568" s="125"/>
      <c r="AC1568" s="125"/>
      <c r="AD1568" s="125"/>
      <c r="AE1568" s="125"/>
      <c r="AF1568" s="125"/>
      <c r="AG1568" s="125"/>
      <c r="AH1568" s="125"/>
      <c r="AI1568" s="125"/>
      <c r="AJ1568" s="125"/>
      <c r="AK1568" s="125"/>
      <c r="AL1568" s="125"/>
      <c r="AM1568" s="125"/>
      <c r="AN1568" s="125"/>
      <c r="AO1568" s="125"/>
      <c r="AP1568" s="125"/>
    </row>
    <row r="1569" spans="2:42" x14ac:dyDescent="0.35">
      <c r="B1569" s="125"/>
      <c r="C1569" s="125"/>
      <c r="D1569" s="125"/>
      <c r="E1569" s="125"/>
      <c r="F1569" s="125"/>
      <c r="G1569" s="125"/>
      <c r="H1569" s="125"/>
      <c r="I1569" s="269"/>
      <c r="J1569" s="134"/>
      <c r="K1569" s="134"/>
      <c r="L1569" s="134"/>
      <c r="M1569" s="134"/>
      <c r="N1569" s="286"/>
      <c r="O1569" s="286"/>
      <c r="P1569" s="125"/>
      <c r="Q1569" s="125"/>
      <c r="R1569" s="125"/>
      <c r="S1569" s="125"/>
      <c r="T1569" s="125"/>
      <c r="U1569" s="297"/>
      <c r="V1569" s="253">
        <f t="shared" si="32"/>
        <v>0</v>
      </c>
      <c r="W1569" s="348" t="str">
        <f>IF(板块成分!B1571="","",板块成分!B1571)</f>
        <v>2108.HK</v>
      </c>
      <c r="X1569" s="270" t="str">
        <f>[1]!s_info_name(W1569)</f>
        <v>K2 F&amp;B</v>
      </c>
      <c r="Y1569" s="335" t="str">
        <f>IF($Y$3="申万一级行业",[1]!s_info_industry_sw_2021(W1569,公司分析!D$5,1),IF($Y$3="申万二级行业",[1]!s_info_industry_sw_2021(W1569,公司分析!D$5,2),IF($Y$3="申万三级行业",[1]!s_info_industry_sw_2021(W1569,公司分析!D$5,3),IF($Y$3="wind一级行业",[1]!s_info_industry_gics(W1569,1),IF($Y$3="wind二级行业",[1]!s_info_industry_gics(W1569,2),IF($Y$3="wind三级行业",[1]!s_info_industry_gics(W1569,3),IF($Y$3="wind四级行业",[1]!s_info_industry_gics(W1569,4),IF($Y$3="证监会门类行业",[1]!s_info_industry_csrc12_n(W1569,公司分析!D$5,1),""))))))))</f>
        <v>餐馆</v>
      </c>
      <c r="Z1569" s="298" t="str">
        <f>IF(Y1569=行业比较!$E$6,ROW(),"")</f>
        <v/>
      </c>
      <c r="AA1569" s="125"/>
      <c r="AB1569" s="125"/>
      <c r="AC1569" s="125"/>
      <c r="AD1569" s="125"/>
      <c r="AE1569" s="125"/>
      <c r="AF1569" s="125"/>
      <c r="AG1569" s="125"/>
      <c r="AH1569" s="125"/>
      <c r="AI1569" s="125"/>
      <c r="AJ1569" s="125"/>
      <c r="AK1569" s="125"/>
      <c r="AL1569" s="125"/>
      <c r="AM1569" s="125"/>
      <c r="AN1569" s="125"/>
      <c r="AO1569" s="125"/>
      <c r="AP1569" s="125"/>
    </row>
    <row r="1570" spans="2:42" x14ac:dyDescent="0.35">
      <c r="B1570" s="125"/>
      <c r="C1570" s="125"/>
      <c r="D1570" s="125"/>
      <c r="E1570" s="125"/>
      <c r="F1570" s="125"/>
      <c r="G1570" s="125"/>
      <c r="H1570" s="125"/>
      <c r="I1570" s="269"/>
      <c r="J1570" s="134"/>
      <c r="K1570" s="134"/>
      <c r="L1570" s="134"/>
      <c r="M1570" s="134"/>
      <c r="N1570" s="286"/>
      <c r="O1570" s="286"/>
      <c r="P1570" s="125"/>
      <c r="Q1570" s="125"/>
      <c r="R1570" s="125"/>
      <c r="S1570" s="125"/>
      <c r="T1570" s="125"/>
      <c r="U1570" s="297"/>
      <c r="V1570" s="253">
        <f t="shared" si="32"/>
        <v>0</v>
      </c>
      <c r="W1570" s="348" t="str">
        <f>IF(板块成分!B1572="","",板块成分!B1572)</f>
        <v>2110.HK</v>
      </c>
      <c r="X1570" s="270" t="str">
        <f>[1]!s_info_name(W1570)</f>
        <v>天成控股</v>
      </c>
      <c r="Y1570" s="335" t="str">
        <f>IF($Y$3="申万一级行业",[1]!s_info_industry_sw_2021(W1570,公司分析!D$5,1),IF($Y$3="申万二级行业",[1]!s_info_industry_sw_2021(W1570,公司分析!D$5,2),IF($Y$3="申万三级行业",[1]!s_info_industry_sw_2021(W1570,公司分析!D$5,3),IF($Y$3="wind一级行业",[1]!s_info_industry_gics(W1570,1),IF($Y$3="wind二级行业",[1]!s_info_industry_gics(W1570,2),IF($Y$3="wind三级行业",[1]!s_info_industry_gics(W1570,3),IF($Y$3="wind四级行业",[1]!s_info_industry_gics(W1570,4),IF($Y$3="证监会门类行业",[1]!s_info_industry_csrc12_n(W1570,公司分析!D$5,1),""))))))))</f>
        <v>建筑与工程</v>
      </c>
      <c r="Z1570" s="298" t="str">
        <f>IF(Y1570=行业比较!$E$6,ROW(),"")</f>
        <v/>
      </c>
      <c r="AA1570" s="125"/>
      <c r="AB1570" s="125"/>
      <c r="AC1570" s="125"/>
      <c r="AD1570" s="125"/>
      <c r="AE1570" s="125"/>
      <c r="AF1570" s="125"/>
      <c r="AG1570" s="125"/>
      <c r="AH1570" s="125"/>
      <c r="AI1570" s="125"/>
      <c r="AJ1570" s="125"/>
      <c r="AK1570" s="125"/>
      <c r="AL1570" s="125"/>
      <c r="AM1570" s="125"/>
      <c r="AN1570" s="125"/>
      <c r="AO1570" s="125"/>
      <c r="AP1570" s="125"/>
    </row>
    <row r="1571" spans="2:42" x14ac:dyDescent="0.35">
      <c r="B1571" s="125"/>
      <c r="C1571" s="125"/>
      <c r="D1571" s="125"/>
      <c r="E1571" s="125"/>
      <c r="F1571" s="125"/>
      <c r="G1571" s="125"/>
      <c r="H1571" s="125"/>
      <c r="I1571" s="269"/>
      <c r="J1571" s="134"/>
      <c r="K1571" s="134"/>
      <c r="L1571" s="134"/>
      <c r="M1571" s="134"/>
      <c r="N1571" s="286"/>
      <c r="O1571" s="286"/>
      <c r="P1571" s="125"/>
      <c r="Q1571" s="125"/>
      <c r="R1571" s="125"/>
      <c r="S1571" s="125"/>
      <c r="T1571" s="125"/>
      <c r="U1571" s="297"/>
      <c r="V1571" s="253">
        <f t="shared" si="32"/>
        <v>0</v>
      </c>
      <c r="W1571" s="348" t="str">
        <f>IF(板块成分!B1573="","",板块成分!B1573)</f>
        <v>2111.HK</v>
      </c>
      <c r="X1571" s="270" t="str">
        <f>[1]!s_info_name(W1571)</f>
        <v>超盈国际控股</v>
      </c>
      <c r="Y1571" s="335" t="str">
        <f>IF($Y$3="申万一级行业",[1]!s_info_industry_sw_2021(W1571,公司分析!D$5,1),IF($Y$3="申万二级行业",[1]!s_info_industry_sw_2021(W1571,公司分析!D$5,2),IF($Y$3="申万三级行业",[1]!s_info_industry_sw_2021(W1571,公司分析!D$5,3),IF($Y$3="wind一级行业",[1]!s_info_industry_gics(W1571,1),IF($Y$3="wind二级行业",[1]!s_info_industry_gics(W1571,2),IF($Y$3="wind三级行业",[1]!s_info_industry_gics(W1571,3),IF($Y$3="wind四级行业",[1]!s_info_industry_gics(W1571,4),IF($Y$3="证监会门类行业",[1]!s_info_industry_csrc12_n(W1571,公司分析!D$5,1),""))))))))</f>
        <v>纺织品</v>
      </c>
      <c r="Z1571" s="298" t="str">
        <f>IF(Y1571=行业比较!$E$6,ROW(),"")</f>
        <v/>
      </c>
      <c r="AA1571" s="125"/>
      <c r="AB1571" s="125"/>
      <c r="AC1571" s="125"/>
      <c r="AD1571" s="125"/>
      <c r="AE1571" s="125"/>
      <c r="AF1571" s="125"/>
      <c r="AG1571" s="125"/>
      <c r="AH1571" s="125"/>
      <c r="AI1571" s="125"/>
      <c r="AJ1571" s="125"/>
      <c r="AK1571" s="125"/>
      <c r="AL1571" s="125"/>
      <c r="AM1571" s="125"/>
      <c r="AN1571" s="125"/>
      <c r="AO1571" s="125"/>
      <c r="AP1571" s="125"/>
    </row>
    <row r="1572" spans="2:42" x14ac:dyDescent="0.35">
      <c r="B1572" s="125"/>
      <c r="C1572" s="125"/>
      <c r="D1572" s="125"/>
      <c r="E1572" s="125"/>
      <c r="F1572" s="125"/>
      <c r="G1572" s="125"/>
      <c r="H1572" s="125"/>
      <c r="I1572" s="269"/>
      <c r="J1572" s="134"/>
      <c r="K1572" s="134"/>
      <c r="L1572" s="134"/>
      <c r="M1572" s="134"/>
      <c r="N1572" s="286"/>
      <c r="O1572" s="286"/>
      <c r="P1572" s="125"/>
      <c r="Q1572" s="125"/>
      <c r="R1572" s="125"/>
      <c r="S1572" s="125"/>
      <c r="T1572" s="125"/>
      <c r="U1572" s="297"/>
      <c r="V1572" s="253">
        <f t="shared" si="32"/>
        <v>0</v>
      </c>
      <c r="W1572" s="348" t="str">
        <f>IF(板块成分!B1574="","",板块成分!B1574)</f>
        <v>2112.HK</v>
      </c>
      <c r="X1572" s="270" t="str">
        <f>[1]!s_info_name(W1572)</f>
        <v>恩典生命科技</v>
      </c>
      <c r="Y1572" s="335" t="str">
        <f>IF($Y$3="申万一级行业",[1]!s_info_industry_sw_2021(W1572,公司分析!D$5,1),IF($Y$3="申万二级行业",[1]!s_info_industry_sw_2021(W1572,公司分析!D$5,2),IF($Y$3="申万三级行业",[1]!s_info_industry_sw_2021(W1572,公司分析!D$5,3),IF($Y$3="wind一级行业",[1]!s_info_industry_gics(W1572,1),IF($Y$3="wind二级行业",[1]!s_info_industry_gics(W1572,2),IF($Y$3="wind三级行业",[1]!s_info_industry_gics(W1572,3),IF($Y$3="wind四级行业",[1]!s_info_industry_gics(W1572,4),IF($Y$3="证监会门类行业",[1]!s_info_industry_csrc12_n(W1572,公司分析!D$5,1),""))))))))</f>
        <v>钢铁</v>
      </c>
      <c r="Z1572" s="298" t="str">
        <f>IF(Y1572=行业比较!$E$6,ROW(),"")</f>
        <v/>
      </c>
      <c r="AA1572" s="125"/>
      <c r="AB1572" s="125"/>
      <c r="AC1572" s="125"/>
      <c r="AD1572" s="125"/>
      <c r="AE1572" s="125"/>
      <c r="AF1572" s="125"/>
      <c r="AG1572" s="125"/>
      <c r="AH1572" s="125"/>
      <c r="AI1572" s="125"/>
      <c r="AJ1572" s="125"/>
      <c r="AK1572" s="125"/>
      <c r="AL1572" s="125"/>
      <c r="AM1572" s="125"/>
      <c r="AN1572" s="125"/>
      <c r="AO1572" s="125"/>
      <c r="AP1572" s="125"/>
    </row>
    <row r="1573" spans="2:42" x14ac:dyDescent="0.35">
      <c r="B1573" s="125"/>
      <c r="C1573" s="125"/>
      <c r="D1573" s="125"/>
      <c r="E1573" s="125"/>
      <c r="F1573" s="125"/>
      <c r="G1573" s="125"/>
      <c r="H1573" s="125"/>
      <c r="I1573" s="269"/>
      <c r="J1573" s="134"/>
      <c r="K1573" s="134"/>
      <c r="L1573" s="134"/>
      <c r="M1573" s="134"/>
      <c r="N1573" s="286"/>
      <c r="O1573" s="286"/>
      <c r="P1573" s="125"/>
      <c r="Q1573" s="125"/>
      <c r="R1573" s="125"/>
      <c r="S1573" s="125"/>
      <c r="T1573" s="125"/>
      <c r="U1573" s="297"/>
      <c r="V1573" s="253">
        <f t="shared" si="32"/>
        <v>0</v>
      </c>
      <c r="W1573" s="348" t="str">
        <f>IF(板块成分!B1575="","",板块成分!B1575)</f>
        <v>2113.HK</v>
      </c>
      <c r="X1573" s="270" t="str">
        <f>[1]!s_info_name(W1573)</f>
        <v>世纪集团国际</v>
      </c>
      <c r="Y1573" s="335" t="str">
        <f>IF($Y$3="申万一级行业",[1]!s_info_industry_sw_2021(W1573,公司分析!D$5,1),IF($Y$3="申万二级行业",[1]!s_info_industry_sw_2021(W1573,公司分析!D$5,2),IF($Y$3="申万三级行业",[1]!s_info_industry_sw_2021(W1573,公司分析!D$5,3),IF($Y$3="wind一级行业",[1]!s_info_industry_gics(W1573,1),IF($Y$3="wind二级行业",[1]!s_info_industry_gics(W1573,2),IF($Y$3="wind三级行业",[1]!s_info_industry_gics(W1573,3),IF($Y$3="wind四级行业",[1]!s_info_industry_gics(W1573,4),IF($Y$3="证监会门类行业",[1]!s_info_industry_csrc12_n(W1573,公司分析!D$5,1),""))))))))</f>
        <v>建筑与工程</v>
      </c>
      <c r="Z1573" s="298" t="str">
        <f>IF(Y1573=行业比较!$E$6,ROW(),"")</f>
        <v/>
      </c>
      <c r="AA1573" s="125"/>
      <c r="AB1573" s="125"/>
      <c r="AC1573" s="125"/>
      <c r="AD1573" s="125"/>
      <c r="AE1573" s="125"/>
      <c r="AF1573" s="125"/>
      <c r="AG1573" s="125"/>
      <c r="AH1573" s="125"/>
      <c r="AI1573" s="125"/>
      <c r="AJ1573" s="125"/>
      <c r="AK1573" s="125"/>
      <c r="AL1573" s="125"/>
      <c r="AM1573" s="125"/>
      <c r="AN1573" s="125"/>
      <c r="AO1573" s="125"/>
      <c r="AP1573" s="125"/>
    </row>
    <row r="1574" spans="2:42" x14ac:dyDescent="0.35">
      <c r="B1574" s="125"/>
      <c r="C1574" s="125"/>
      <c r="D1574" s="125"/>
      <c r="E1574" s="125"/>
      <c r="F1574" s="125"/>
      <c r="G1574" s="125"/>
      <c r="H1574" s="125"/>
      <c r="I1574" s="269"/>
      <c r="J1574" s="134"/>
      <c r="K1574" s="134"/>
      <c r="L1574" s="134"/>
      <c r="M1574" s="134"/>
      <c r="N1574" s="286"/>
      <c r="O1574" s="286"/>
      <c r="P1574" s="125"/>
      <c r="Q1574" s="125"/>
      <c r="R1574" s="125"/>
      <c r="S1574" s="125"/>
      <c r="T1574" s="125"/>
      <c r="U1574" s="297"/>
      <c r="V1574" s="253">
        <f t="shared" si="32"/>
        <v>0</v>
      </c>
      <c r="W1574" s="348" t="str">
        <f>IF(板块成分!B1576="","",板块成分!B1576)</f>
        <v>2115.HK</v>
      </c>
      <c r="X1574" s="270" t="str">
        <f>[1]!s_info_name(W1574)</f>
        <v>捷芯隆</v>
      </c>
      <c r="Y1574" s="335" t="str">
        <f>IF($Y$3="申万一级行业",[1]!s_info_industry_sw_2021(W1574,公司分析!D$5,1),IF($Y$3="申万二级行业",[1]!s_info_industry_sw_2021(W1574,公司分析!D$5,2),IF($Y$3="申万三级行业",[1]!s_info_industry_sw_2021(W1574,公司分析!D$5,3),IF($Y$3="wind一级行业",[1]!s_info_industry_gics(W1574,1),IF($Y$3="wind二级行业",[1]!s_info_industry_gics(W1574,2),IF($Y$3="wind三级行业",[1]!s_info_industry_gics(W1574,3),IF($Y$3="wind四级行业",[1]!s_info_industry_gics(W1574,4),IF($Y$3="证监会门类行业",[1]!s_info_industry_csrc12_n(W1574,公司分析!D$5,1),""))))))))</f>
        <v>建筑与工程</v>
      </c>
      <c r="Z1574" s="298" t="str">
        <f>IF(Y1574=行业比较!$E$6,ROW(),"")</f>
        <v/>
      </c>
      <c r="AA1574" s="125"/>
      <c r="AB1574" s="125"/>
      <c r="AC1574" s="125"/>
      <c r="AD1574" s="125"/>
      <c r="AE1574" s="125"/>
      <c r="AF1574" s="125"/>
      <c r="AG1574" s="125"/>
      <c r="AH1574" s="125"/>
      <c r="AI1574" s="125"/>
      <c r="AJ1574" s="125"/>
      <c r="AK1574" s="125"/>
      <c r="AL1574" s="125"/>
      <c r="AM1574" s="125"/>
      <c r="AN1574" s="125"/>
      <c r="AO1574" s="125"/>
      <c r="AP1574" s="125"/>
    </row>
    <row r="1575" spans="2:42" x14ac:dyDescent="0.35">
      <c r="B1575" s="125"/>
      <c r="C1575" s="125"/>
      <c r="D1575" s="125"/>
      <c r="E1575" s="125"/>
      <c r="F1575" s="125"/>
      <c r="G1575" s="125"/>
      <c r="H1575" s="125"/>
      <c r="I1575" s="269"/>
      <c r="J1575" s="134"/>
      <c r="K1575" s="134"/>
      <c r="L1575" s="134"/>
      <c r="M1575" s="134"/>
      <c r="N1575" s="286"/>
      <c r="O1575" s="286"/>
      <c r="P1575" s="125"/>
      <c r="Q1575" s="125"/>
      <c r="R1575" s="125"/>
      <c r="S1575" s="125"/>
      <c r="T1575" s="125"/>
      <c r="U1575" s="297"/>
      <c r="V1575" s="253">
        <f t="shared" si="32"/>
        <v>0</v>
      </c>
      <c r="W1575" s="348" t="str">
        <f>IF(板块成分!B1577="","",板块成分!B1577)</f>
        <v>2116.HK</v>
      </c>
      <c r="X1575" s="270" t="str">
        <f>[1]!s_info_name(W1575)</f>
        <v>江苏创新</v>
      </c>
      <c r="Y1575" s="335" t="str">
        <f>IF($Y$3="申万一级行业",[1]!s_info_industry_sw_2021(W1575,公司分析!D$5,1),IF($Y$3="申万二级行业",[1]!s_info_industry_sw_2021(W1575,公司分析!D$5,2),IF($Y$3="申万三级行业",[1]!s_info_industry_sw_2021(W1575,公司分析!D$5,3),IF($Y$3="wind一级行业",[1]!s_info_industry_gics(W1575,1),IF($Y$3="wind二级行业",[1]!s_info_industry_gics(W1575,2),IF($Y$3="wind三级行业",[1]!s_info_industry_gics(W1575,3),IF($Y$3="wind四级行业",[1]!s_info_industry_gics(W1575,4),IF($Y$3="证监会门类行业",[1]!s_info_industry_csrc12_n(W1575,公司分析!D$5,1),""))))))))</f>
        <v>环境与设施服务</v>
      </c>
      <c r="Z1575" s="298" t="str">
        <f>IF(Y1575=行业比较!$E$6,ROW(),"")</f>
        <v/>
      </c>
      <c r="AA1575" s="125"/>
      <c r="AB1575" s="125"/>
      <c r="AC1575" s="125"/>
      <c r="AD1575" s="125"/>
      <c r="AE1575" s="125"/>
      <c r="AF1575" s="125"/>
      <c r="AG1575" s="125"/>
      <c r="AH1575" s="125"/>
      <c r="AI1575" s="125"/>
      <c r="AJ1575" s="125"/>
      <c r="AK1575" s="125"/>
      <c r="AL1575" s="125"/>
      <c r="AM1575" s="125"/>
      <c r="AN1575" s="125"/>
      <c r="AO1575" s="125"/>
      <c r="AP1575" s="125"/>
    </row>
    <row r="1576" spans="2:42" x14ac:dyDescent="0.35">
      <c r="B1576" s="125"/>
      <c r="C1576" s="125"/>
      <c r="D1576" s="125"/>
      <c r="E1576" s="125"/>
      <c r="F1576" s="125"/>
      <c r="G1576" s="125"/>
      <c r="H1576" s="125"/>
      <c r="I1576" s="269"/>
      <c r="J1576" s="134"/>
      <c r="K1576" s="134"/>
      <c r="L1576" s="134"/>
      <c r="M1576" s="134"/>
      <c r="N1576" s="286"/>
      <c r="O1576" s="286"/>
      <c r="P1576" s="125"/>
      <c r="Q1576" s="125"/>
      <c r="R1576" s="125"/>
      <c r="S1576" s="125"/>
      <c r="T1576" s="125"/>
      <c r="U1576" s="297"/>
      <c r="V1576" s="253">
        <f t="shared" si="32"/>
        <v>0</v>
      </c>
      <c r="W1576" s="348" t="str">
        <f>IF(板块成分!B1578="","",板块成分!B1578)</f>
        <v>2117.HK</v>
      </c>
      <c r="X1576" s="270" t="str">
        <f>[1]!s_info_name(W1576)</f>
        <v>大唐集团控股</v>
      </c>
      <c r="Y1576" s="335" t="str">
        <f>IF($Y$3="申万一级行业",[1]!s_info_industry_sw_2021(W1576,公司分析!D$5,1),IF($Y$3="申万二级行业",[1]!s_info_industry_sw_2021(W1576,公司分析!D$5,2),IF($Y$3="申万三级行业",[1]!s_info_industry_sw_2021(W1576,公司分析!D$5,3),IF($Y$3="wind一级行业",[1]!s_info_industry_gics(W1576,1),IF($Y$3="wind二级行业",[1]!s_info_industry_gics(W1576,2),IF($Y$3="wind三级行业",[1]!s_info_industry_gics(W1576,3),IF($Y$3="wind四级行业",[1]!s_info_industry_gics(W1576,4),IF($Y$3="证监会门类行业",[1]!s_info_industry_csrc12_n(W1576,公司分析!D$5,1),""))))))))</f>
        <v>房地产开发</v>
      </c>
      <c r="Z1576" s="298" t="str">
        <f>IF(Y1576=行业比较!$E$6,ROW(),"")</f>
        <v/>
      </c>
      <c r="AA1576" s="125"/>
      <c r="AB1576" s="125"/>
      <c r="AC1576" s="125"/>
      <c r="AD1576" s="125"/>
      <c r="AE1576" s="125"/>
      <c r="AF1576" s="125"/>
      <c r="AG1576" s="125"/>
      <c r="AH1576" s="125"/>
      <c r="AI1576" s="125"/>
      <c r="AJ1576" s="125"/>
      <c r="AK1576" s="125"/>
      <c r="AL1576" s="125"/>
      <c r="AM1576" s="125"/>
      <c r="AN1576" s="125"/>
      <c r="AO1576" s="125"/>
      <c r="AP1576" s="125"/>
    </row>
    <row r="1577" spans="2:42" x14ac:dyDescent="0.35">
      <c r="B1577" s="125"/>
      <c r="C1577" s="125"/>
      <c r="D1577" s="125"/>
      <c r="E1577" s="125"/>
      <c r="F1577" s="125"/>
      <c r="G1577" s="125"/>
      <c r="H1577" s="125"/>
      <c r="I1577" s="269"/>
      <c r="J1577" s="134"/>
      <c r="K1577" s="134"/>
      <c r="L1577" s="134"/>
      <c r="M1577" s="134"/>
      <c r="N1577" s="286"/>
      <c r="O1577" s="286"/>
      <c r="P1577" s="125"/>
      <c r="Q1577" s="125"/>
      <c r="R1577" s="125"/>
      <c r="S1577" s="125"/>
      <c r="T1577" s="125"/>
      <c r="U1577" s="297"/>
      <c r="V1577" s="253">
        <f t="shared" si="32"/>
        <v>0</v>
      </c>
      <c r="W1577" s="348" t="str">
        <f>IF(板块成分!B1579="","",板块成分!B1579)</f>
        <v>2119.HK</v>
      </c>
      <c r="X1577" s="270" t="str">
        <f>[1]!s_info_name(W1577)</f>
        <v>捷荣国际控股</v>
      </c>
      <c r="Y1577" s="335" t="str">
        <f>IF($Y$3="申万一级行业",[1]!s_info_industry_sw_2021(W1577,公司分析!D$5,1),IF($Y$3="申万二级行业",[1]!s_info_industry_sw_2021(W1577,公司分析!D$5,2),IF($Y$3="申万三级行业",[1]!s_info_industry_sw_2021(W1577,公司分析!D$5,3),IF($Y$3="wind一级行业",[1]!s_info_industry_gics(W1577,1),IF($Y$3="wind二级行业",[1]!s_info_industry_gics(W1577,2),IF($Y$3="wind三级行业",[1]!s_info_industry_gics(W1577,3),IF($Y$3="wind四级行业",[1]!s_info_industry_gics(W1577,4),IF($Y$3="证监会门类行业",[1]!s_info_industry_csrc12_n(W1577,公司分析!D$5,1),""))))))))</f>
        <v>食品分销商</v>
      </c>
      <c r="Z1577" s="298" t="str">
        <f>IF(Y1577=行业比较!$E$6,ROW(),"")</f>
        <v/>
      </c>
      <c r="AA1577" s="125"/>
      <c r="AB1577" s="125"/>
      <c r="AC1577" s="125"/>
      <c r="AD1577" s="125"/>
      <c r="AE1577" s="125"/>
      <c r="AF1577" s="125"/>
      <c r="AG1577" s="125"/>
      <c r="AH1577" s="125"/>
      <c r="AI1577" s="125"/>
      <c r="AJ1577" s="125"/>
      <c r="AK1577" s="125"/>
      <c r="AL1577" s="125"/>
      <c r="AM1577" s="125"/>
      <c r="AN1577" s="125"/>
      <c r="AO1577" s="125"/>
      <c r="AP1577" s="125"/>
    </row>
    <row r="1578" spans="2:42" x14ac:dyDescent="0.35">
      <c r="B1578" s="125"/>
      <c r="C1578" s="125"/>
      <c r="D1578" s="125"/>
      <c r="E1578" s="125"/>
      <c r="F1578" s="125"/>
      <c r="G1578" s="125"/>
      <c r="H1578" s="125"/>
      <c r="I1578" s="269"/>
      <c r="J1578" s="134"/>
      <c r="K1578" s="134"/>
      <c r="L1578" s="134"/>
      <c r="M1578" s="134"/>
      <c r="N1578" s="286"/>
      <c r="O1578" s="286"/>
      <c r="P1578" s="125"/>
      <c r="Q1578" s="125"/>
      <c r="R1578" s="125"/>
      <c r="S1578" s="125"/>
      <c r="T1578" s="125"/>
      <c r="U1578" s="297"/>
      <c r="V1578" s="253">
        <f t="shared" si="32"/>
        <v>0</v>
      </c>
      <c r="W1578" s="348" t="str">
        <f>IF(板块成分!B1580="","",板块成分!B1580)</f>
        <v>2120.HK</v>
      </c>
      <c r="X1578" s="270" t="str">
        <f>[1]!s_info_name(W1578)</f>
        <v>康宁医院</v>
      </c>
      <c r="Y1578" s="335" t="str">
        <f>IF($Y$3="申万一级行业",[1]!s_info_industry_sw_2021(W1578,公司分析!D$5,1),IF($Y$3="申万二级行业",[1]!s_info_industry_sw_2021(W1578,公司分析!D$5,2),IF($Y$3="申万三级行业",[1]!s_info_industry_sw_2021(W1578,公司分析!D$5,3),IF($Y$3="wind一级行业",[1]!s_info_industry_gics(W1578,1),IF($Y$3="wind二级行业",[1]!s_info_industry_gics(W1578,2),IF($Y$3="wind三级行业",[1]!s_info_industry_gics(W1578,3),IF($Y$3="wind四级行业",[1]!s_info_industry_gics(W1578,4),IF($Y$3="证监会门类行业",[1]!s_info_industry_csrc12_n(W1578,公司分析!D$5,1),""))))))))</f>
        <v>保健护理设施</v>
      </c>
      <c r="Z1578" s="298" t="str">
        <f>IF(Y1578=行业比较!$E$6,ROW(),"")</f>
        <v/>
      </c>
      <c r="AA1578" s="125"/>
      <c r="AB1578" s="125"/>
      <c r="AC1578" s="125"/>
      <c r="AD1578" s="125"/>
      <c r="AE1578" s="125"/>
      <c r="AF1578" s="125"/>
      <c r="AG1578" s="125"/>
      <c r="AH1578" s="125"/>
      <c r="AI1578" s="125"/>
      <c r="AJ1578" s="125"/>
      <c r="AK1578" s="125"/>
      <c r="AL1578" s="125"/>
      <c r="AM1578" s="125"/>
      <c r="AN1578" s="125"/>
      <c r="AO1578" s="125"/>
      <c r="AP1578" s="125"/>
    </row>
    <row r="1579" spans="2:42" x14ac:dyDescent="0.35">
      <c r="B1579" s="125"/>
      <c r="C1579" s="125"/>
      <c r="D1579" s="125"/>
      <c r="E1579" s="125"/>
      <c r="F1579" s="125"/>
      <c r="G1579" s="125"/>
      <c r="H1579" s="125"/>
      <c r="I1579" s="269"/>
      <c r="J1579" s="134"/>
      <c r="K1579" s="134"/>
      <c r="L1579" s="134"/>
      <c r="M1579" s="134"/>
      <c r="N1579" s="286"/>
      <c r="O1579" s="286"/>
      <c r="P1579" s="125"/>
      <c r="Q1579" s="125"/>
      <c r="R1579" s="125"/>
      <c r="S1579" s="125"/>
      <c r="T1579" s="125"/>
      <c r="U1579" s="297"/>
      <c r="V1579" s="253">
        <f t="shared" si="32"/>
        <v>0</v>
      </c>
      <c r="W1579" s="348" t="str">
        <f>IF(板块成分!B1581="","",板块成分!B1581)</f>
        <v>2121.HK</v>
      </c>
      <c r="X1579" s="270" t="str">
        <f>[1]!s_info_name(W1579)</f>
        <v>创新奇智</v>
      </c>
      <c r="Y1579" s="335" t="str">
        <f>IF($Y$3="申万一级行业",[1]!s_info_industry_sw_2021(W1579,公司分析!D$5,1),IF($Y$3="申万二级行业",[1]!s_info_industry_sw_2021(W1579,公司分析!D$5,2),IF($Y$3="申万三级行业",[1]!s_info_industry_sw_2021(W1579,公司分析!D$5,3),IF($Y$3="wind一级行业",[1]!s_info_industry_gics(W1579,1),IF($Y$3="wind二级行业",[1]!s_info_industry_gics(W1579,2),IF($Y$3="wind三级行业",[1]!s_info_industry_gics(W1579,3),IF($Y$3="wind四级行业",[1]!s_info_industry_gics(W1579,4),IF($Y$3="证监会门类行业",[1]!s_info_industry_csrc12_n(W1579,公司分析!D$5,1),""))))))))</f>
        <v>数据处理与外包服务</v>
      </c>
      <c r="Z1579" s="298" t="str">
        <f>IF(Y1579=行业比较!$E$6,ROW(),"")</f>
        <v/>
      </c>
      <c r="AA1579" s="125"/>
      <c r="AB1579" s="125"/>
      <c r="AC1579" s="125"/>
      <c r="AD1579" s="125"/>
      <c r="AE1579" s="125"/>
      <c r="AF1579" s="125"/>
      <c r="AG1579" s="125"/>
      <c r="AH1579" s="125"/>
      <c r="AI1579" s="125"/>
      <c r="AJ1579" s="125"/>
      <c r="AK1579" s="125"/>
      <c r="AL1579" s="125"/>
      <c r="AM1579" s="125"/>
      <c r="AN1579" s="125"/>
      <c r="AO1579" s="125"/>
      <c r="AP1579" s="125"/>
    </row>
    <row r="1580" spans="2:42" x14ac:dyDescent="0.35">
      <c r="B1580" s="125"/>
      <c r="C1580" s="125"/>
      <c r="D1580" s="125"/>
      <c r="E1580" s="125"/>
      <c r="F1580" s="125"/>
      <c r="G1580" s="125"/>
      <c r="H1580" s="125"/>
      <c r="I1580" s="269"/>
      <c r="J1580" s="134"/>
      <c r="K1580" s="134"/>
      <c r="L1580" s="134"/>
      <c r="M1580" s="134"/>
      <c r="N1580" s="286"/>
      <c r="O1580" s="286"/>
      <c r="P1580" s="125"/>
      <c r="Q1580" s="125"/>
      <c r="R1580" s="125"/>
      <c r="S1580" s="125"/>
      <c r="T1580" s="125"/>
      <c r="U1580" s="297"/>
      <c r="V1580" s="253">
        <f t="shared" si="32"/>
        <v>0</v>
      </c>
      <c r="W1580" s="348" t="str">
        <f>IF(板块成分!B1582="","",板块成分!B1582)</f>
        <v>2122.HK</v>
      </c>
      <c r="X1580" s="270" t="str">
        <f>[1]!s_info_name(W1580)</f>
        <v>凯知乐国际</v>
      </c>
      <c r="Y1580" s="335" t="str">
        <f>IF($Y$3="申万一级行业",[1]!s_info_industry_sw_2021(W1580,公司分析!D$5,1),IF($Y$3="申万二级行业",[1]!s_info_industry_sw_2021(W1580,公司分析!D$5,2),IF($Y$3="申万三级行业",[1]!s_info_industry_sw_2021(W1580,公司分析!D$5,3),IF($Y$3="wind一级行业",[1]!s_info_industry_gics(W1580,1),IF($Y$3="wind二级行业",[1]!s_info_industry_gics(W1580,2),IF($Y$3="wind三级行业",[1]!s_info_industry_gics(W1580,3),IF($Y$3="wind四级行业",[1]!s_info_industry_gics(W1580,4),IF($Y$3="证监会门类行业",[1]!s_info_industry_csrc12_n(W1580,公司分析!D$5,1),""))))))))</f>
        <v>专卖店</v>
      </c>
      <c r="Z1580" s="298" t="str">
        <f>IF(Y1580=行业比较!$E$6,ROW(),"")</f>
        <v/>
      </c>
      <c r="AA1580" s="125"/>
      <c r="AB1580" s="125"/>
      <c r="AC1580" s="125"/>
      <c r="AD1580" s="125"/>
      <c r="AE1580" s="125"/>
      <c r="AF1580" s="125"/>
      <c r="AG1580" s="125"/>
      <c r="AH1580" s="125"/>
      <c r="AI1580" s="125"/>
      <c r="AJ1580" s="125"/>
      <c r="AK1580" s="125"/>
      <c r="AL1580" s="125"/>
      <c r="AM1580" s="125"/>
      <c r="AN1580" s="125"/>
      <c r="AO1580" s="125"/>
      <c r="AP1580" s="125"/>
    </row>
    <row r="1581" spans="2:42" x14ac:dyDescent="0.35">
      <c r="B1581" s="125"/>
      <c r="C1581" s="125"/>
      <c r="D1581" s="125"/>
      <c r="E1581" s="125"/>
      <c r="F1581" s="125"/>
      <c r="G1581" s="125"/>
      <c r="H1581" s="125"/>
      <c r="I1581" s="269"/>
      <c r="J1581" s="134"/>
      <c r="K1581" s="134"/>
      <c r="L1581" s="134"/>
      <c r="M1581" s="134"/>
      <c r="N1581" s="286"/>
      <c r="O1581" s="286"/>
      <c r="P1581" s="125"/>
      <c r="Q1581" s="125"/>
      <c r="R1581" s="125"/>
      <c r="S1581" s="125"/>
      <c r="T1581" s="125"/>
      <c r="U1581" s="297"/>
      <c r="V1581" s="253">
        <f t="shared" si="32"/>
        <v>0</v>
      </c>
      <c r="W1581" s="348" t="str">
        <f>IF(板块成分!B1583="","",板块成分!B1583)</f>
        <v>2125.HK</v>
      </c>
      <c r="X1581" s="270" t="str">
        <f>[1]!s_info_name(W1581)</f>
        <v>稻草熊娱乐</v>
      </c>
      <c r="Y1581" s="335" t="str">
        <f>IF($Y$3="申万一级行业",[1]!s_info_industry_sw_2021(W1581,公司分析!D$5,1),IF($Y$3="申万二级行业",[1]!s_info_industry_sw_2021(W1581,公司分析!D$5,2),IF($Y$3="申万三级行业",[1]!s_info_industry_sw_2021(W1581,公司分析!D$5,3),IF($Y$3="wind一级行业",[1]!s_info_industry_gics(W1581,1),IF($Y$3="wind二级行业",[1]!s_info_industry_gics(W1581,2),IF($Y$3="wind三级行业",[1]!s_info_industry_gics(W1581,3),IF($Y$3="wind四级行业",[1]!s_info_industry_gics(W1581,4),IF($Y$3="证监会门类行业",[1]!s_info_industry_csrc12_n(W1581,公司分析!D$5,1),""))))))))</f>
        <v>电影与娱乐</v>
      </c>
      <c r="Z1581" s="298" t="str">
        <f>IF(Y1581=行业比较!$E$6,ROW(),"")</f>
        <v/>
      </c>
      <c r="AA1581" s="125"/>
      <c r="AB1581" s="125"/>
      <c r="AC1581" s="125"/>
      <c r="AD1581" s="125"/>
      <c r="AE1581" s="125"/>
      <c r="AF1581" s="125"/>
      <c r="AG1581" s="125"/>
      <c r="AH1581" s="125"/>
      <c r="AI1581" s="125"/>
      <c r="AJ1581" s="125"/>
      <c r="AK1581" s="125"/>
      <c r="AL1581" s="125"/>
      <c r="AM1581" s="125"/>
      <c r="AN1581" s="125"/>
      <c r="AO1581" s="125"/>
      <c r="AP1581" s="125"/>
    </row>
    <row r="1582" spans="2:42" x14ac:dyDescent="0.35">
      <c r="B1582" s="125"/>
      <c r="C1582" s="125"/>
      <c r="D1582" s="125"/>
      <c r="E1582" s="125"/>
      <c r="F1582" s="125"/>
      <c r="G1582" s="125"/>
      <c r="H1582" s="125"/>
      <c r="I1582" s="269"/>
      <c r="J1582" s="134"/>
      <c r="K1582" s="134"/>
      <c r="L1582" s="134"/>
      <c r="M1582" s="134"/>
      <c r="N1582" s="286"/>
      <c r="O1582" s="286"/>
      <c r="P1582" s="125"/>
      <c r="Q1582" s="125"/>
      <c r="R1582" s="125"/>
      <c r="S1582" s="125"/>
      <c r="T1582" s="125"/>
      <c r="U1582" s="297"/>
      <c r="V1582" s="253">
        <f t="shared" si="32"/>
        <v>0</v>
      </c>
      <c r="W1582" s="348" t="str">
        <f>IF(板块成分!B1584="","",板块成分!B1584)</f>
        <v>2126.HK</v>
      </c>
      <c r="X1582" s="270" t="str">
        <f>[1]!s_info_name(W1582)</f>
        <v>药明巨诺-B</v>
      </c>
      <c r="Y1582" s="335" t="str">
        <f>IF($Y$3="申万一级行业",[1]!s_info_industry_sw_2021(W1582,公司分析!D$5,1),IF($Y$3="申万二级行业",[1]!s_info_industry_sw_2021(W1582,公司分析!D$5,2),IF($Y$3="申万三级行业",[1]!s_info_industry_sw_2021(W1582,公司分析!D$5,3),IF($Y$3="wind一级行业",[1]!s_info_industry_gics(W1582,1),IF($Y$3="wind二级行业",[1]!s_info_industry_gics(W1582,2),IF($Y$3="wind三级行业",[1]!s_info_industry_gics(W1582,3),IF($Y$3="wind四级行业",[1]!s_info_industry_gics(W1582,4),IF($Y$3="证监会门类行业",[1]!s_info_industry_csrc12_n(W1582,公司分析!D$5,1),""))))))))</f>
        <v>生物科技</v>
      </c>
      <c r="Z1582" s="298" t="str">
        <f>IF(Y1582=行业比较!$E$6,ROW(),"")</f>
        <v/>
      </c>
      <c r="AA1582" s="125"/>
      <c r="AB1582" s="125"/>
      <c r="AC1582" s="125"/>
      <c r="AD1582" s="125"/>
      <c r="AE1582" s="125"/>
      <c r="AF1582" s="125"/>
      <c r="AG1582" s="125"/>
      <c r="AH1582" s="125"/>
      <c r="AI1582" s="125"/>
      <c r="AJ1582" s="125"/>
      <c r="AK1582" s="125"/>
      <c r="AL1582" s="125"/>
      <c r="AM1582" s="125"/>
      <c r="AN1582" s="125"/>
      <c r="AO1582" s="125"/>
      <c r="AP1582" s="125"/>
    </row>
    <row r="1583" spans="2:42" x14ac:dyDescent="0.35">
      <c r="B1583" s="125"/>
      <c r="C1583" s="125"/>
      <c r="D1583" s="125"/>
      <c r="E1583" s="125"/>
      <c r="F1583" s="125"/>
      <c r="G1583" s="125"/>
      <c r="H1583" s="125"/>
      <c r="I1583" s="269"/>
      <c r="J1583" s="134"/>
      <c r="K1583" s="134"/>
      <c r="L1583" s="134"/>
      <c r="M1583" s="134"/>
      <c r="N1583" s="286"/>
      <c r="O1583" s="286"/>
      <c r="P1583" s="125"/>
      <c r="Q1583" s="125"/>
      <c r="R1583" s="125"/>
      <c r="S1583" s="125"/>
      <c r="T1583" s="125"/>
      <c r="U1583" s="297"/>
      <c r="V1583" s="253">
        <f t="shared" si="32"/>
        <v>0</v>
      </c>
      <c r="W1583" s="348" t="str">
        <f>IF(板块成分!B1585="","",板块成分!B1585)</f>
        <v>2127.HK</v>
      </c>
      <c r="X1583" s="270" t="str">
        <f>[1]!s_info_name(W1583)</f>
        <v>汇森股份</v>
      </c>
      <c r="Y1583" s="335" t="str">
        <f>IF($Y$3="申万一级行业",[1]!s_info_industry_sw_2021(W1583,公司分析!D$5,1),IF($Y$3="申万二级行业",[1]!s_info_industry_sw_2021(W1583,公司分析!D$5,2),IF($Y$3="申万三级行业",[1]!s_info_industry_sw_2021(W1583,公司分析!D$5,3),IF($Y$3="wind一级行业",[1]!s_info_industry_gics(W1583,1),IF($Y$3="wind二级行业",[1]!s_info_industry_gics(W1583,2),IF($Y$3="wind三级行业",[1]!s_info_industry_gics(W1583,3),IF($Y$3="wind四级行业",[1]!s_info_industry_gics(W1583,4),IF($Y$3="证监会门类行业",[1]!s_info_industry_csrc12_n(W1583,公司分析!D$5,1),""))))))))</f>
        <v>家庭装饰品</v>
      </c>
      <c r="Z1583" s="298" t="str">
        <f>IF(Y1583=行业比较!$E$6,ROW(),"")</f>
        <v/>
      </c>
      <c r="AA1583" s="125"/>
      <c r="AB1583" s="125"/>
      <c r="AC1583" s="125"/>
      <c r="AD1583" s="125"/>
      <c r="AE1583" s="125"/>
      <c r="AF1583" s="125"/>
      <c r="AG1583" s="125"/>
      <c r="AH1583" s="125"/>
      <c r="AI1583" s="125"/>
      <c r="AJ1583" s="125"/>
      <c r="AK1583" s="125"/>
      <c r="AL1583" s="125"/>
      <c r="AM1583" s="125"/>
      <c r="AN1583" s="125"/>
      <c r="AO1583" s="125"/>
      <c r="AP1583" s="125"/>
    </row>
    <row r="1584" spans="2:42" x14ac:dyDescent="0.35">
      <c r="B1584" s="125"/>
      <c r="C1584" s="125"/>
      <c r="D1584" s="125"/>
      <c r="E1584" s="125"/>
      <c r="F1584" s="125"/>
      <c r="G1584" s="125"/>
      <c r="H1584" s="125"/>
      <c r="I1584" s="269"/>
      <c r="J1584" s="134"/>
      <c r="K1584" s="134"/>
      <c r="L1584" s="134"/>
      <c r="M1584" s="134"/>
      <c r="N1584" s="286"/>
      <c r="O1584" s="286"/>
      <c r="P1584" s="125"/>
      <c r="Q1584" s="125"/>
      <c r="R1584" s="125"/>
      <c r="S1584" s="125"/>
      <c r="T1584" s="125"/>
      <c r="U1584" s="297"/>
      <c r="V1584" s="253">
        <f t="shared" si="32"/>
        <v>0</v>
      </c>
      <c r="W1584" s="348" t="str">
        <f>IF(板块成分!B1586="","",板块成分!B1586)</f>
        <v>2128.HK</v>
      </c>
      <c r="X1584" s="270" t="str">
        <f>[1]!s_info_name(W1584)</f>
        <v>中国联塑</v>
      </c>
      <c r="Y1584" s="335" t="str">
        <f>IF($Y$3="申万一级行业",[1]!s_info_industry_sw_2021(W1584,公司分析!D$5,1),IF($Y$3="申万二级行业",[1]!s_info_industry_sw_2021(W1584,公司分析!D$5,2),IF($Y$3="申万三级行业",[1]!s_info_industry_sw_2021(W1584,公司分析!D$5,3),IF($Y$3="wind一级行业",[1]!s_info_industry_gics(W1584,1),IF($Y$3="wind二级行业",[1]!s_info_industry_gics(W1584,2),IF($Y$3="wind三级行业",[1]!s_info_industry_gics(W1584,3),IF($Y$3="wind四级行业",[1]!s_info_industry_gics(W1584,4),IF($Y$3="证监会门类行业",[1]!s_info_industry_csrc12_n(W1584,公司分析!D$5,1),""))))))))</f>
        <v>建筑产品</v>
      </c>
      <c r="Z1584" s="298" t="str">
        <f>IF(Y1584=行业比较!$E$6,ROW(),"")</f>
        <v/>
      </c>
      <c r="AA1584" s="125"/>
      <c r="AB1584" s="125"/>
      <c r="AC1584" s="125"/>
      <c r="AD1584" s="125"/>
      <c r="AE1584" s="125"/>
      <c r="AF1584" s="125"/>
      <c r="AG1584" s="125"/>
      <c r="AH1584" s="125"/>
      <c r="AI1584" s="125"/>
      <c r="AJ1584" s="125"/>
      <c r="AK1584" s="125"/>
      <c r="AL1584" s="125"/>
      <c r="AM1584" s="125"/>
      <c r="AN1584" s="125"/>
      <c r="AO1584" s="125"/>
      <c r="AP1584" s="125"/>
    </row>
    <row r="1585" spans="2:42" x14ac:dyDescent="0.35">
      <c r="B1585" s="125"/>
      <c r="C1585" s="125"/>
      <c r="D1585" s="125"/>
      <c r="E1585" s="125"/>
      <c r="F1585" s="125"/>
      <c r="G1585" s="125"/>
      <c r="H1585" s="125"/>
      <c r="I1585" s="269"/>
      <c r="J1585" s="134"/>
      <c r="K1585" s="134"/>
      <c r="L1585" s="134"/>
      <c r="M1585" s="134"/>
      <c r="N1585" s="286"/>
      <c r="O1585" s="286"/>
      <c r="P1585" s="125"/>
      <c r="Q1585" s="125"/>
      <c r="R1585" s="125"/>
      <c r="S1585" s="125"/>
      <c r="T1585" s="125"/>
      <c r="U1585" s="297"/>
      <c r="V1585" s="253">
        <f t="shared" si="32"/>
        <v>0</v>
      </c>
      <c r="W1585" s="348" t="str">
        <f>IF(板块成分!B1587="","",板块成分!B1587)</f>
        <v>2129.HK</v>
      </c>
      <c r="X1585" s="270" t="str">
        <f>[1]!s_info_name(W1585)</f>
        <v>LEGION CONSO</v>
      </c>
      <c r="Y1585" s="335" t="str">
        <f>IF($Y$3="申万一级行业",[1]!s_info_industry_sw_2021(W1585,公司分析!D$5,1),IF($Y$3="申万二级行业",[1]!s_info_industry_sw_2021(W1585,公司分析!D$5,2),IF($Y$3="申万三级行业",[1]!s_info_industry_sw_2021(W1585,公司分析!D$5,3),IF($Y$3="wind一级行业",[1]!s_info_industry_gics(W1585,1),IF($Y$3="wind二级行业",[1]!s_info_industry_gics(W1585,2),IF($Y$3="wind三级行业",[1]!s_info_industry_gics(W1585,3),IF($Y$3="wind四级行业",[1]!s_info_industry_gics(W1585,4),IF($Y$3="证监会门类行业",[1]!s_info_industry_csrc12_n(W1585,公司分析!D$5,1),""))))))))</f>
        <v>公路运输</v>
      </c>
      <c r="Z1585" s="298" t="str">
        <f>IF(Y1585=行业比较!$E$6,ROW(),"")</f>
        <v/>
      </c>
      <c r="AA1585" s="125"/>
      <c r="AB1585" s="125"/>
      <c r="AC1585" s="125"/>
      <c r="AD1585" s="125"/>
      <c r="AE1585" s="125"/>
      <c r="AF1585" s="125"/>
      <c r="AG1585" s="125"/>
      <c r="AH1585" s="125"/>
      <c r="AI1585" s="125"/>
      <c r="AJ1585" s="125"/>
      <c r="AK1585" s="125"/>
      <c r="AL1585" s="125"/>
      <c r="AM1585" s="125"/>
      <c r="AN1585" s="125"/>
      <c r="AO1585" s="125"/>
      <c r="AP1585" s="125"/>
    </row>
    <row r="1586" spans="2:42" x14ac:dyDescent="0.35">
      <c r="B1586" s="125"/>
      <c r="C1586" s="125"/>
      <c r="D1586" s="125"/>
      <c r="E1586" s="125"/>
      <c r="F1586" s="125"/>
      <c r="G1586" s="125"/>
      <c r="H1586" s="125"/>
      <c r="I1586" s="269"/>
      <c r="J1586" s="134"/>
      <c r="K1586" s="134"/>
      <c r="L1586" s="134"/>
      <c r="M1586" s="134"/>
      <c r="N1586" s="286"/>
      <c r="O1586" s="286"/>
      <c r="P1586" s="125"/>
      <c r="Q1586" s="125"/>
      <c r="R1586" s="125"/>
      <c r="S1586" s="125"/>
      <c r="T1586" s="125"/>
      <c r="U1586" s="297"/>
      <c r="V1586" s="253">
        <f t="shared" si="32"/>
        <v>0</v>
      </c>
      <c r="W1586" s="348" t="str">
        <f>IF(板块成分!B1588="","",板块成分!B1588)</f>
        <v>2130.HK</v>
      </c>
      <c r="X1586" s="270" t="str">
        <f>[1]!s_info_name(W1586)</f>
        <v>嘉泓物流</v>
      </c>
      <c r="Y1586" s="335" t="str">
        <f>IF($Y$3="申万一级行业",[1]!s_info_industry_sw_2021(W1586,公司分析!D$5,1),IF($Y$3="申万二级行业",[1]!s_info_industry_sw_2021(W1586,公司分析!D$5,2),IF($Y$3="申万三级行业",[1]!s_info_industry_sw_2021(W1586,公司分析!D$5,3),IF($Y$3="wind一级行业",[1]!s_info_industry_gics(W1586,1),IF($Y$3="wind二级行业",[1]!s_info_industry_gics(W1586,2),IF($Y$3="wind三级行业",[1]!s_info_industry_gics(W1586,3),IF($Y$3="wind四级行业",[1]!s_info_industry_gics(W1586,4),IF($Y$3="证监会门类行业",[1]!s_info_industry_csrc12_n(W1586,公司分析!D$5,1),""))))))))</f>
        <v>航空货运与物流</v>
      </c>
      <c r="Z1586" s="298" t="str">
        <f>IF(Y1586=行业比较!$E$6,ROW(),"")</f>
        <v/>
      </c>
      <c r="AA1586" s="125"/>
      <c r="AB1586" s="125"/>
      <c r="AC1586" s="125"/>
      <c r="AD1586" s="125"/>
      <c r="AE1586" s="125"/>
      <c r="AF1586" s="125"/>
      <c r="AG1586" s="125"/>
      <c r="AH1586" s="125"/>
      <c r="AI1586" s="125"/>
      <c r="AJ1586" s="125"/>
      <c r="AK1586" s="125"/>
      <c r="AL1586" s="125"/>
      <c r="AM1586" s="125"/>
      <c r="AN1586" s="125"/>
      <c r="AO1586" s="125"/>
      <c r="AP1586" s="125"/>
    </row>
    <row r="1587" spans="2:42" x14ac:dyDescent="0.35">
      <c r="B1587" s="125"/>
      <c r="C1587" s="125"/>
      <c r="D1587" s="125"/>
      <c r="E1587" s="125"/>
      <c r="F1587" s="125"/>
      <c r="G1587" s="125"/>
      <c r="H1587" s="125"/>
      <c r="I1587" s="269"/>
      <c r="J1587" s="134"/>
      <c r="K1587" s="134"/>
      <c r="L1587" s="134"/>
      <c r="M1587" s="134"/>
      <c r="N1587" s="286"/>
      <c r="O1587" s="286"/>
      <c r="P1587" s="125"/>
      <c r="Q1587" s="125"/>
      <c r="R1587" s="125"/>
      <c r="S1587" s="125"/>
      <c r="T1587" s="125"/>
      <c r="U1587" s="297"/>
      <c r="V1587" s="253">
        <f t="shared" si="32"/>
        <v>0</v>
      </c>
      <c r="W1587" s="348" t="str">
        <f>IF(板块成分!B1589="","",板块成分!B1589)</f>
        <v>2131.HK</v>
      </c>
      <c r="X1587" s="270" t="str">
        <f>[1]!s_info_name(W1587)</f>
        <v>云想科技</v>
      </c>
      <c r="Y1587" s="335" t="str">
        <f>IF($Y$3="申万一级行业",[1]!s_info_industry_sw_2021(W1587,公司分析!D$5,1),IF($Y$3="申万二级行业",[1]!s_info_industry_sw_2021(W1587,公司分析!D$5,2),IF($Y$3="申万三级行业",[1]!s_info_industry_sw_2021(W1587,公司分析!D$5,3),IF($Y$3="wind一级行业",[1]!s_info_industry_gics(W1587,1),IF($Y$3="wind二级行业",[1]!s_info_industry_gics(W1587,2),IF($Y$3="wind三级行业",[1]!s_info_industry_gics(W1587,3),IF($Y$3="wind四级行业",[1]!s_info_industry_gics(W1587,4),IF($Y$3="证监会门类行业",[1]!s_info_industry_csrc12_n(W1587,公司分析!D$5,1),""))))))))</f>
        <v>广告</v>
      </c>
      <c r="Z1587" s="298" t="str">
        <f>IF(Y1587=行业比较!$E$6,ROW(),"")</f>
        <v/>
      </c>
      <c r="AA1587" s="125"/>
      <c r="AB1587" s="125"/>
      <c r="AC1587" s="125"/>
      <c r="AD1587" s="125"/>
      <c r="AE1587" s="125"/>
      <c r="AF1587" s="125"/>
      <c r="AG1587" s="125"/>
      <c r="AH1587" s="125"/>
      <c r="AI1587" s="125"/>
      <c r="AJ1587" s="125"/>
      <c r="AK1587" s="125"/>
      <c r="AL1587" s="125"/>
      <c r="AM1587" s="125"/>
      <c r="AN1587" s="125"/>
      <c r="AO1587" s="125"/>
      <c r="AP1587" s="125"/>
    </row>
    <row r="1588" spans="2:42" x14ac:dyDescent="0.35">
      <c r="B1588" s="125"/>
      <c r="C1588" s="125"/>
      <c r="D1588" s="125"/>
      <c r="E1588" s="125"/>
      <c r="F1588" s="125"/>
      <c r="G1588" s="125"/>
      <c r="H1588" s="125"/>
      <c r="I1588" s="269"/>
      <c r="J1588" s="134"/>
      <c r="K1588" s="134"/>
      <c r="L1588" s="134"/>
      <c r="M1588" s="134"/>
      <c r="N1588" s="286"/>
      <c r="O1588" s="286"/>
      <c r="P1588" s="125"/>
      <c r="Q1588" s="125"/>
      <c r="R1588" s="125"/>
      <c r="S1588" s="125"/>
      <c r="T1588" s="125"/>
      <c r="U1588" s="297"/>
      <c r="V1588" s="253">
        <f t="shared" si="32"/>
        <v>0</v>
      </c>
      <c r="W1588" s="348" t="str">
        <f>IF(板块成分!B1590="","",板块成分!B1590)</f>
        <v>2132.HK</v>
      </c>
      <c r="X1588" s="270" t="str">
        <f>[1]!s_info_name(W1588)</f>
        <v>誉燊丰控股</v>
      </c>
      <c r="Y1588" s="335" t="str">
        <f>IF($Y$3="申万一级行业",[1]!s_info_industry_sw_2021(W1588,公司分析!D$5,1),IF($Y$3="申万二级行业",[1]!s_info_industry_sw_2021(W1588,公司分析!D$5,2),IF($Y$3="申万三级行业",[1]!s_info_industry_sw_2021(W1588,公司分析!D$5,3),IF($Y$3="wind一级行业",[1]!s_info_industry_gics(W1588,1),IF($Y$3="wind二级行业",[1]!s_info_industry_gics(W1588,2),IF($Y$3="wind三级行业",[1]!s_info_industry_gics(W1588,3),IF($Y$3="wind四级行业",[1]!s_info_industry_gics(W1588,4),IF($Y$3="证监会门类行业",[1]!s_info_industry_csrc12_n(W1588,公司分析!D$5,1),""))))))))</f>
        <v>建筑与工程</v>
      </c>
      <c r="Z1588" s="298" t="str">
        <f>IF(Y1588=行业比较!$E$6,ROW(),"")</f>
        <v/>
      </c>
      <c r="AA1588" s="125"/>
      <c r="AB1588" s="125"/>
      <c r="AC1588" s="125"/>
      <c r="AD1588" s="125"/>
      <c r="AE1588" s="125"/>
      <c r="AF1588" s="125"/>
      <c r="AG1588" s="125"/>
      <c r="AH1588" s="125"/>
      <c r="AI1588" s="125"/>
      <c r="AJ1588" s="125"/>
      <c r="AK1588" s="125"/>
      <c r="AL1588" s="125"/>
      <c r="AM1588" s="125"/>
      <c r="AN1588" s="125"/>
      <c r="AO1588" s="125"/>
      <c r="AP1588" s="125"/>
    </row>
    <row r="1589" spans="2:42" x14ac:dyDescent="0.35">
      <c r="B1589" s="125"/>
      <c r="C1589" s="125"/>
      <c r="D1589" s="125"/>
      <c r="E1589" s="125"/>
      <c r="F1589" s="125"/>
      <c r="G1589" s="125"/>
      <c r="H1589" s="125"/>
      <c r="I1589" s="269"/>
      <c r="J1589" s="134"/>
      <c r="K1589" s="134"/>
      <c r="L1589" s="134"/>
      <c r="M1589" s="134"/>
      <c r="N1589" s="286"/>
      <c r="O1589" s="286"/>
      <c r="P1589" s="125"/>
      <c r="Q1589" s="125"/>
      <c r="R1589" s="125"/>
      <c r="S1589" s="125"/>
      <c r="T1589" s="125"/>
      <c r="U1589" s="297"/>
      <c r="V1589" s="253">
        <f t="shared" si="32"/>
        <v>0</v>
      </c>
      <c r="W1589" s="348" t="str">
        <f>IF(板块成分!B1591="","",板块成分!B1591)</f>
        <v>2135.HK</v>
      </c>
      <c r="X1589" s="270" t="str">
        <f>[1]!s_info_name(W1589)</f>
        <v>瑞丽医美</v>
      </c>
      <c r="Y1589" s="335" t="str">
        <f>IF($Y$3="申万一级行业",[1]!s_info_industry_sw_2021(W1589,公司分析!D$5,1),IF($Y$3="申万二级行业",[1]!s_info_industry_sw_2021(W1589,公司分析!D$5,2),IF($Y$3="申万三级行业",[1]!s_info_industry_sw_2021(W1589,公司分析!D$5,3),IF($Y$3="wind一级行业",[1]!s_info_industry_gics(W1589,1),IF($Y$3="wind二级行业",[1]!s_info_industry_gics(W1589,2),IF($Y$3="wind三级行业",[1]!s_info_industry_gics(W1589,3),IF($Y$3="wind四级行业",[1]!s_info_industry_gics(W1589,4),IF($Y$3="证监会门类行业",[1]!s_info_industry_csrc12_n(W1589,公司分析!D$5,1),""))))))))</f>
        <v>保健护理设施</v>
      </c>
      <c r="Z1589" s="298" t="str">
        <f>IF(Y1589=行业比较!$E$6,ROW(),"")</f>
        <v/>
      </c>
      <c r="AA1589" s="125"/>
      <c r="AB1589" s="125"/>
      <c r="AC1589" s="125"/>
      <c r="AD1589" s="125"/>
      <c r="AE1589" s="125"/>
      <c r="AF1589" s="125"/>
      <c r="AG1589" s="125"/>
      <c r="AH1589" s="125"/>
      <c r="AI1589" s="125"/>
      <c r="AJ1589" s="125"/>
      <c r="AK1589" s="125"/>
      <c r="AL1589" s="125"/>
      <c r="AM1589" s="125"/>
      <c r="AN1589" s="125"/>
      <c r="AO1589" s="125"/>
      <c r="AP1589" s="125"/>
    </row>
    <row r="1590" spans="2:42" x14ac:dyDescent="0.35">
      <c r="B1590" s="125"/>
      <c r="C1590" s="125"/>
      <c r="D1590" s="125"/>
      <c r="E1590" s="125"/>
      <c r="F1590" s="125"/>
      <c r="G1590" s="125"/>
      <c r="H1590" s="125"/>
      <c r="I1590" s="269"/>
      <c r="J1590" s="134"/>
      <c r="K1590" s="134"/>
      <c r="L1590" s="134"/>
      <c r="M1590" s="134"/>
      <c r="N1590" s="286"/>
      <c r="O1590" s="286"/>
      <c r="P1590" s="125"/>
      <c r="Q1590" s="125"/>
      <c r="R1590" s="125"/>
      <c r="S1590" s="125"/>
      <c r="T1590" s="125"/>
      <c r="U1590" s="297"/>
      <c r="V1590" s="253">
        <f t="shared" si="32"/>
        <v>0</v>
      </c>
      <c r="W1590" s="348" t="str">
        <f>IF(板块成分!B1592="","",板块成分!B1592)</f>
        <v>2136.HK</v>
      </c>
      <c r="X1590" s="270" t="str">
        <f>[1]!s_info_name(W1590)</f>
        <v>利福中国</v>
      </c>
      <c r="Y1590" s="335" t="str">
        <f>IF($Y$3="申万一级行业",[1]!s_info_industry_sw_2021(W1590,公司分析!D$5,1),IF($Y$3="申万二级行业",[1]!s_info_industry_sw_2021(W1590,公司分析!D$5,2),IF($Y$3="申万三级行业",[1]!s_info_industry_sw_2021(W1590,公司分析!D$5,3),IF($Y$3="wind一级行业",[1]!s_info_industry_gics(W1590,1),IF($Y$3="wind二级行业",[1]!s_info_industry_gics(W1590,2),IF($Y$3="wind三级行业",[1]!s_info_industry_gics(W1590,3),IF($Y$3="wind四级行业",[1]!s_info_industry_gics(W1590,4),IF($Y$3="证监会门类行业",[1]!s_info_industry_csrc12_n(W1590,公司分析!D$5,1),""))))))))</f>
        <v>百货商店</v>
      </c>
      <c r="Z1590" s="298" t="str">
        <f>IF(Y1590=行业比较!$E$6,ROW(),"")</f>
        <v/>
      </c>
      <c r="AA1590" s="125"/>
      <c r="AB1590" s="125"/>
      <c r="AC1590" s="125"/>
      <c r="AD1590" s="125"/>
      <c r="AE1590" s="125"/>
      <c r="AF1590" s="125"/>
      <c r="AG1590" s="125"/>
      <c r="AH1590" s="125"/>
      <c r="AI1590" s="125"/>
      <c r="AJ1590" s="125"/>
      <c r="AK1590" s="125"/>
      <c r="AL1590" s="125"/>
      <c r="AM1590" s="125"/>
      <c r="AN1590" s="125"/>
      <c r="AO1590" s="125"/>
      <c r="AP1590" s="125"/>
    </row>
    <row r="1591" spans="2:42" x14ac:dyDescent="0.35">
      <c r="B1591" s="125"/>
      <c r="C1591" s="125"/>
      <c r="D1591" s="125"/>
      <c r="E1591" s="125"/>
      <c r="F1591" s="125"/>
      <c r="G1591" s="125"/>
      <c r="H1591" s="125"/>
      <c r="I1591" s="269"/>
      <c r="J1591" s="134"/>
      <c r="K1591" s="134"/>
      <c r="L1591" s="134"/>
      <c r="M1591" s="134"/>
      <c r="N1591" s="286"/>
      <c r="O1591" s="286"/>
      <c r="P1591" s="125"/>
      <c r="Q1591" s="125"/>
      <c r="R1591" s="125"/>
      <c r="S1591" s="125"/>
      <c r="T1591" s="125"/>
      <c r="U1591" s="297"/>
      <c r="V1591" s="253">
        <f t="shared" si="32"/>
        <v>0</v>
      </c>
      <c r="W1591" s="348" t="str">
        <f>IF(板块成分!B1593="","",板块成分!B1593)</f>
        <v>2137.HK</v>
      </c>
      <c r="X1591" s="270" t="str">
        <f>[1]!s_info_name(W1591)</f>
        <v>腾盛博药-B</v>
      </c>
      <c r="Y1591" s="335" t="str">
        <f>IF($Y$3="申万一级行业",[1]!s_info_industry_sw_2021(W1591,公司分析!D$5,1),IF($Y$3="申万二级行业",[1]!s_info_industry_sw_2021(W1591,公司分析!D$5,2),IF($Y$3="申万三级行业",[1]!s_info_industry_sw_2021(W1591,公司分析!D$5,3),IF($Y$3="wind一级行业",[1]!s_info_industry_gics(W1591,1),IF($Y$3="wind二级行业",[1]!s_info_industry_gics(W1591,2),IF($Y$3="wind三级行业",[1]!s_info_industry_gics(W1591,3),IF($Y$3="wind四级行业",[1]!s_info_industry_gics(W1591,4),IF($Y$3="证监会门类行业",[1]!s_info_industry_csrc12_n(W1591,公司分析!D$5,1),""))))))))</f>
        <v>生物科技</v>
      </c>
      <c r="Z1591" s="298" t="str">
        <f>IF(Y1591=行业比较!$E$6,ROW(),"")</f>
        <v/>
      </c>
      <c r="AA1591" s="125"/>
      <c r="AB1591" s="125"/>
      <c r="AC1591" s="125"/>
      <c r="AD1591" s="125"/>
      <c r="AE1591" s="125"/>
      <c r="AF1591" s="125"/>
      <c r="AG1591" s="125"/>
      <c r="AH1591" s="125"/>
      <c r="AI1591" s="125"/>
      <c r="AJ1591" s="125"/>
      <c r="AK1591" s="125"/>
      <c r="AL1591" s="125"/>
      <c r="AM1591" s="125"/>
      <c r="AN1591" s="125"/>
      <c r="AO1591" s="125"/>
      <c r="AP1591" s="125"/>
    </row>
    <row r="1592" spans="2:42" x14ac:dyDescent="0.35">
      <c r="B1592" s="125"/>
      <c r="C1592" s="125"/>
      <c r="D1592" s="125"/>
      <c r="E1592" s="125"/>
      <c r="F1592" s="125"/>
      <c r="G1592" s="125"/>
      <c r="H1592" s="125"/>
      <c r="I1592" s="269"/>
      <c r="J1592" s="134"/>
      <c r="K1592" s="134"/>
      <c r="L1592" s="134"/>
      <c r="M1592" s="134"/>
      <c r="N1592" s="286"/>
      <c r="O1592" s="286"/>
      <c r="P1592" s="125"/>
      <c r="Q1592" s="125"/>
      <c r="R1592" s="125"/>
      <c r="S1592" s="125"/>
      <c r="T1592" s="125"/>
      <c r="U1592" s="297"/>
      <c r="V1592" s="253">
        <f t="shared" si="32"/>
        <v>0</v>
      </c>
      <c r="W1592" s="348" t="str">
        <f>IF(板块成分!B1594="","",板块成分!B1594)</f>
        <v>2138.HK</v>
      </c>
      <c r="X1592" s="270" t="str">
        <f>[1]!s_info_name(W1592)</f>
        <v>医思健康</v>
      </c>
      <c r="Y1592" s="335" t="str">
        <f>IF($Y$3="申万一级行业",[1]!s_info_industry_sw_2021(W1592,公司分析!D$5,1),IF($Y$3="申万二级行业",[1]!s_info_industry_sw_2021(W1592,公司分析!D$5,2),IF($Y$3="申万三级行业",[1]!s_info_industry_sw_2021(W1592,公司分析!D$5,3),IF($Y$3="wind一级行业",[1]!s_info_industry_gics(W1592,1),IF($Y$3="wind二级行业",[1]!s_info_industry_gics(W1592,2),IF($Y$3="wind三级行业",[1]!s_info_industry_gics(W1592,3),IF($Y$3="wind四级行业",[1]!s_info_industry_gics(W1592,4),IF($Y$3="证监会门类行业",[1]!s_info_industry_csrc12_n(W1592,公司分析!D$5,1),""))))))))</f>
        <v>保健护理服务</v>
      </c>
      <c r="Z1592" s="298" t="str">
        <f>IF(Y1592=行业比较!$E$6,ROW(),"")</f>
        <v/>
      </c>
      <c r="AA1592" s="125"/>
      <c r="AB1592" s="125"/>
      <c r="AC1592" s="125"/>
      <c r="AD1592" s="125"/>
      <c r="AE1592" s="125"/>
      <c r="AF1592" s="125"/>
      <c r="AG1592" s="125"/>
      <c r="AH1592" s="125"/>
      <c r="AI1592" s="125"/>
      <c r="AJ1592" s="125"/>
      <c r="AK1592" s="125"/>
      <c r="AL1592" s="125"/>
      <c r="AM1592" s="125"/>
      <c r="AN1592" s="125"/>
      <c r="AO1592" s="125"/>
      <c r="AP1592" s="125"/>
    </row>
    <row r="1593" spans="2:42" x14ac:dyDescent="0.35">
      <c r="B1593" s="125"/>
      <c r="C1593" s="125"/>
      <c r="D1593" s="125"/>
      <c r="E1593" s="125"/>
      <c r="F1593" s="125"/>
      <c r="G1593" s="125"/>
      <c r="H1593" s="125"/>
      <c r="I1593" s="269"/>
      <c r="J1593" s="134"/>
      <c r="K1593" s="134"/>
      <c r="L1593" s="134"/>
      <c r="M1593" s="134"/>
      <c r="N1593" s="286"/>
      <c r="O1593" s="286"/>
      <c r="P1593" s="125"/>
      <c r="Q1593" s="125"/>
      <c r="R1593" s="125"/>
      <c r="S1593" s="125"/>
      <c r="T1593" s="125"/>
      <c r="U1593" s="297"/>
      <c r="V1593" s="253">
        <f t="shared" si="32"/>
        <v>0</v>
      </c>
      <c r="W1593" s="348" t="str">
        <f>IF(板块成分!B1595="","",板块成分!B1595)</f>
        <v>2139.HK</v>
      </c>
      <c r="X1593" s="270" t="str">
        <f>[1]!s_info_name(W1593)</f>
        <v>甘肃银行</v>
      </c>
      <c r="Y1593" s="335" t="str">
        <f>IF($Y$3="申万一级行业",[1]!s_info_industry_sw_2021(W1593,公司分析!D$5,1),IF($Y$3="申万二级行业",[1]!s_info_industry_sw_2021(W1593,公司分析!D$5,2),IF($Y$3="申万三级行业",[1]!s_info_industry_sw_2021(W1593,公司分析!D$5,3),IF($Y$3="wind一级行业",[1]!s_info_industry_gics(W1593,1),IF($Y$3="wind二级行业",[1]!s_info_industry_gics(W1593,2),IF($Y$3="wind三级行业",[1]!s_info_industry_gics(W1593,3),IF($Y$3="wind四级行业",[1]!s_info_industry_gics(W1593,4),IF($Y$3="证监会门类行业",[1]!s_info_industry_csrc12_n(W1593,公司分析!D$5,1),""))))))))</f>
        <v>区域性银行</v>
      </c>
      <c r="Z1593" s="298" t="str">
        <f>IF(Y1593=行业比较!$E$6,ROW(),"")</f>
        <v/>
      </c>
      <c r="AA1593" s="125"/>
      <c r="AB1593" s="125"/>
      <c r="AC1593" s="125"/>
      <c r="AD1593" s="125"/>
      <c r="AE1593" s="125"/>
      <c r="AF1593" s="125"/>
      <c r="AG1593" s="125"/>
      <c r="AH1593" s="125"/>
      <c r="AI1593" s="125"/>
      <c r="AJ1593" s="125"/>
      <c r="AK1593" s="125"/>
      <c r="AL1593" s="125"/>
      <c r="AM1593" s="125"/>
      <c r="AN1593" s="125"/>
      <c r="AO1593" s="125"/>
      <c r="AP1593" s="125"/>
    </row>
    <row r="1594" spans="2:42" x14ac:dyDescent="0.35">
      <c r="B1594" s="125"/>
      <c r="C1594" s="125"/>
      <c r="D1594" s="125"/>
      <c r="E1594" s="125"/>
      <c r="F1594" s="125"/>
      <c r="G1594" s="125"/>
      <c r="H1594" s="125"/>
      <c r="I1594" s="269"/>
      <c r="J1594" s="134"/>
      <c r="K1594" s="134"/>
      <c r="L1594" s="134"/>
      <c r="M1594" s="134"/>
      <c r="N1594" s="286"/>
      <c r="O1594" s="286"/>
      <c r="P1594" s="125"/>
      <c r="Q1594" s="125"/>
      <c r="R1594" s="125"/>
      <c r="S1594" s="125"/>
      <c r="T1594" s="125"/>
      <c r="U1594" s="297"/>
      <c r="V1594" s="253">
        <f t="shared" si="32"/>
        <v>0</v>
      </c>
      <c r="W1594" s="348" t="str">
        <f>IF(板块成分!B1596="","",板块成分!B1596)</f>
        <v>2142.HK</v>
      </c>
      <c r="X1594" s="270" t="str">
        <f>[1]!s_info_name(W1594)</f>
        <v>和铂医药-B</v>
      </c>
      <c r="Y1594" s="335" t="str">
        <f>IF($Y$3="申万一级行业",[1]!s_info_industry_sw_2021(W1594,公司分析!D$5,1),IF($Y$3="申万二级行业",[1]!s_info_industry_sw_2021(W1594,公司分析!D$5,2),IF($Y$3="申万三级行业",[1]!s_info_industry_sw_2021(W1594,公司分析!D$5,3),IF($Y$3="wind一级行业",[1]!s_info_industry_gics(W1594,1),IF($Y$3="wind二级行业",[1]!s_info_industry_gics(W1594,2),IF($Y$3="wind三级行业",[1]!s_info_industry_gics(W1594,3),IF($Y$3="wind四级行业",[1]!s_info_industry_gics(W1594,4),IF($Y$3="证监会门类行业",[1]!s_info_industry_csrc12_n(W1594,公司分析!D$5,1),""))))))))</f>
        <v>西药</v>
      </c>
      <c r="Z1594" s="298" t="str">
        <f>IF(Y1594=行业比较!$E$6,ROW(),"")</f>
        <v/>
      </c>
      <c r="AA1594" s="125"/>
      <c r="AB1594" s="125"/>
      <c r="AC1594" s="125"/>
      <c r="AD1594" s="125"/>
      <c r="AE1594" s="125"/>
      <c r="AF1594" s="125"/>
      <c r="AG1594" s="125"/>
      <c r="AH1594" s="125"/>
      <c r="AI1594" s="125"/>
      <c r="AJ1594" s="125"/>
      <c r="AK1594" s="125"/>
      <c r="AL1594" s="125"/>
      <c r="AM1594" s="125"/>
      <c r="AN1594" s="125"/>
      <c r="AO1594" s="125"/>
      <c r="AP1594" s="125"/>
    </row>
    <row r="1595" spans="2:42" x14ac:dyDescent="0.35">
      <c r="B1595" s="125"/>
      <c r="C1595" s="125"/>
      <c r="D1595" s="125"/>
      <c r="E1595" s="125"/>
      <c r="F1595" s="125"/>
      <c r="G1595" s="125"/>
      <c r="H1595" s="125"/>
      <c r="I1595" s="269"/>
      <c r="J1595" s="134"/>
      <c r="K1595" s="134"/>
      <c r="L1595" s="134"/>
      <c r="M1595" s="134"/>
      <c r="N1595" s="286"/>
      <c r="O1595" s="286"/>
      <c r="P1595" s="125"/>
      <c r="Q1595" s="125"/>
      <c r="R1595" s="125"/>
      <c r="S1595" s="125"/>
      <c r="T1595" s="125"/>
      <c r="U1595" s="297"/>
      <c r="V1595" s="253">
        <f t="shared" si="32"/>
        <v>0</v>
      </c>
      <c r="W1595" s="348" t="str">
        <f>IF(板块成分!B1597="","",板块成分!B1597)</f>
        <v>2145.HK</v>
      </c>
      <c r="X1595" s="270" t="str">
        <f>[1]!s_info_name(W1595)</f>
        <v>上美股份</v>
      </c>
      <c r="Y1595" s="335" t="str">
        <f>IF($Y$3="申万一级行业",[1]!s_info_industry_sw_2021(W1595,公司分析!D$5,1),IF($Y$3="申万二级行业",[1]!s_info_industry_sw_2021(W1595,公司分析!D$5,2),IF($Y$3="申万三级行业",[1]!s_info_industry_sw_2021(W1595,公司分析!D$5,3),IF($Y$3="wind一级行业",[1]!s_info_industry_gics(W1595,1),IF($Y$3="wind二级行业",[1]!s_info_industry_gics(W1595,2),IF($Y$3="wind三级行业",[1]!s_info_industry_gics(W1595,3),IF($Y$3="wind四级行业",[1]!s_info_industry_gics(W1595,4),IF($Y$3="证监会门类行业",[1]!s_info_industry_csrc12_n(W1595,公司分析!D$5,1),""))))))))</f>
        <v>个人用品</v>
      </c>
      <c r="Z1595" s="298" t="str">
        <f>IF(Y1595=行业比较!$E$6,ROW(),"")</f>
        <v/>
      </c>
      <c r="AA1595" s="125"/>
      <c r="AB1595" s="125"/>
      <c r="AC1595" s="125"/>
      <c r="AD1595" s="125"/>
      <c r="AE1595" s="125"/>
      <c r="AF1595" s="125"/>
      <c r="AG1595" s="125"/>
      <c r="AH1595" s="125"/>
      <c r="AI1595" s="125"/>
      <c r="AJ1595" s="125"/>
      <c r="AK1595" s="125"/>
      <c r="AL1595" s="125"/>
      <c r="AM1595" s="125"/>
      <c r="AN1595" s="125"/>
      <c r="AO1595" s="125"/>
      <c r="AP1595" s="125"/>
    </row>
    <row r="1596" spans="2:42" x14ac:dyDescent="0.35">
      <c r="B1596" s="125"/>
      <c r="C1596" s="125"/>
      <c r="D1596" s="125"/>
      <c r="E1596" s="125"/>
      <c r="F1596" s="125"/>
      <c r="G1596" s="125"/>
      <c r="H1596" s="125"/>
      <c r="I1596" s="269"/>
      <c r="J1596" s="134"/>
      <c r="K1596" s="134"/>
      <c r="L1596" s="134"/>
      <c r="M1596" s="134"/>
      <c r="N1596" s="286"/>
      <c r="O1596" s="286"/>
      <c r="P1596" s="125"/>
      <c r="Q1596" s="125"/>
      <c r="R1596" s="125"/>
      <c r="S1596" s="125"/>
      <c r="T1596" s="125"/>
      <c r="U1596" s="297"/>
      <c r="V1596" s="253">
        <f t="shared" si="32"/>
        <v>0</v>
      </c>
      <c r="W1596" s="348" t="str">
        <f>IF(板块成分!B1598="","",板块成分!B1598)</f>
        <v>2146.HK</v>
      </c>
      <c r="X1596" s="270" t="str">
        <f>[1]!s_info_name(W1596)</f>
        <v>荣万家</v>
      </c>
      <c r="Y1596" s="335" t="str">
        <f>IF($Y$3="申万一级行业",[1]!s_info_industry_sw_2021(W1596,公司分析!D$5,1),IF($Y$3="申万二级行业",[1]!s_info_industry_sw_2021(W1596,公司分析!D$5,2),IF($Y$3="申万三级行业",[1]!s_info_industry_sw_2021(W1596,公司分析!D$5,3),IF($Y$3="wind一级行业",[1]!s_info_industry_gics(W1596,1),IF($Y$3="wind二级行业",[1]!s_info_industry_gics(W1596,2),IF($Y$3="wind三级行业",[1]!s_info_industry_gics(W1596,3),IF($Y$3="wind四级行业",[1]!s_info_industry_gics(W1596,4),IF($Y$3="证监会门类行业",[1]!s_info_industry_csrc12_n(W1596,公司分析!D$5,1),""))))))))</f>
        <v>房地产经营公司</v>
      </c>
      <c r="Z1596" s="298" t="str">
        <f>IF(Y1596=行业比较!$E$6,ROW(),"")</f>
        <v/>
      </c>
      <c r="AA1596" s="125"/>
      <c r="AB1596" s="125"/>
      <c r="AC1596" s="125"/>
      <c r="AD1596" s="125"/>
      <c r="AE1596" s="125"/>
      <c r="AF1596" s="125"/>
      <c r="AG1596" s="125"/>
      <c r="AH1596" s="125"/>
      <c r="AI1596" s="125"/>
      <c r="AJ1596" s="125"/>
      <c r="AK1596" s="125"/>
      <c r="AL1596" s="125"/>
      <c r="AM1596" s="125"/>
      <c r="AN1596" s="125"/>
      <c r="AO1596" s="125"/>
      <c r="AP1596" s="125"/>
    </row>
    <row r="1597" spans="2:42" x14ac:dyDescent="0.35">
      <c r="B1597" s="125"/>
      <c r="C1597" s="125"/>
      <c r="D1597" s="125"/>
      <c r="E1597" s="125"/>
      <c r="F1597" s="125"/>
      <c r="G1597" s="125"/>
      <c r="H1597" s="125"/>
      <c r="I1597" s="269"/>
      <c r="J1597" s="134"/>
      <c r="K1597" s="134"/>
      <c r="L1597" s="134"/>
      <c r="M1597" s="134"/>
      <c r="N1597" s="286"/>
      <c r="O1597" s="286"/>
      <c r="P1597" s="125"/>
      <c r="Q1597" s="125"/>
      <c r="R1597" s="125"/>
      <c r="S1597" s="125"/>
      <c r="T1597" s="125"/>
      <c r="U1597" s="297"/>
      <c r="V1597" s="253">
        <f t="shared" si="32"/>
        <v>0</v>
      </c>
      <c r="W1597" s="348" t="str">
        <f>IF(板块成分!B1599="","",板块成分!B1599)</f>
        <v>2147.HK</v>
      </c>
      <c r="X1597" s="270" t="str">
        <f>[1]!s_info_name(W1597)</f>
        <v>正味集团</v>
      </c>
      <c r="Y1597" s="335" t="str">
        <f>IF($Y$3="申万一级行业",[1]!s_info_industry_sw_2021(W1597,公司分析!D$5,1),IF($Y$3="申万二级行业",[1]!s_info_industry_sw_2021(W1597,公司分析!D$5,2),IF($Y$3="申万三级行业",[1]!s_info_industry_sw_2021(W1597,公司分析!D$5,3),IF($Y$3="wind一级行业",[1]!s_info_industry_gics(W1597,1),IF($Y$3="wind二级行业",[1]!s_info_industry_gics(W1597,2),IF($Y$3="wind三级行业",[1]!s_info_industry_gics(W1597,3),IF($Y$3="wind四级行业",[1]!s_info_industry_gics(W1597,4),IF($Y$3="证监会门类行业",[1]!s_info_industry_csrc12_n(W1597,公司分析!D$5,1),""))))))))</f>
        <v>农产品</v>
      </c>
      <c r="Z1597" s="298" t="str">
        <f>IF(Y1597=行业比较!$E$6,ROW(),"")</f>
        <v/>
      </c>
      <c r="AA1597" s="125"/>
      <c r="AB1597" s="125"/>
      <c r="AC1597" s="125"/>
      <c r="AD1597" s="125"/>
      <c r="AE1597" s="125"/>
      <c r="AF1597" s="125"/>
      <c r="AG1597" s="125"/>
      <c r="AH1597" s="125"/>
      <c r="AI1597" s="125"/>
      <c r="AJ1597" s="125"/>
      <c r="AK1597" s="125"/>
      <c r="AL1597" s="125"/>
      <c r="AM1597" s="125"/>
      <c r="AN1597" s="125"/>
      <c r="AO1597" s="125"/>
      <c r="AP1597" s="125"/>
    </row>
    <row r="1598" spans="2:42" x14ac:dyDescent="0.35">
      <c r="B1598" s="125"/>
      <c r="C1598" s="125"/>
      <c r="D1598" s="125"/>
      <c r="E1598" s="125"/>
      <c r="F1598" s="125"/>
      <c r="G1598" s="125"/>
      <c r="H1598" s="125"/>
      <c r="I1598" s="269"/>
      <c r="J1598" s="134"/>
      <c r="K1598" s="134"/>
      <c r="L1598" s="134"/>
      <c r="M1598" s="134"/>
      <c r="N1598" s="286"/>
      <c r="O1598" s="286"/>
      <c r="P1598" s="125"/>
      <c r="Q1598" s="125"/>
      <c r="R1598" s="125"/>
      <c r="S1598" s="125"/>
      <c r="T1598" s="125"/>
      <c r="U1598" s="297"/>
      <c r="V1598" s="253">
        <f t="shared" si="32"/>
        <v>0</v>
      </c>
      <c r="W1598" s="348" t="str">
        <f>IF(板块成分!B1600="","",板块成分!B1600)</f>
        <v>2148.HK</v>
      </c>
      <c r="X1598" s="270" t="str">
        <f>[1]!s_info_name(W1598)</f>
        <v>VESYNC</v>
      </c>
      <c r="Y1598" s="335" t="str">
        <f>IF($Y$3="申万一级行业",[1]!s_info_industry_sw_2021(W1598,公司分析!D$5,1),IF($Y$3="申万二级行业",[1]!s_info_industry_sw_2021(W1598,公司分析!D$5,2),IF($Y$3="申万三级行业",[1]!s_info_industry_sw_2021(W1598,公司分析!D$5,3),IF($Y$3="wind一级行业",[1]!s_info_industry_gics(W1598,1),IF($Y$3="wind二级行业",[1]!s_info_industry_gics(W1598,2),IF($Y$3="wind三级行业",[1]!s_info_industry_gics(W1598,3),IF($Y$3="wind四级行业",[1]!s_info_industry_gics(W1598,4),IF($Y$3="证监会门类行业",[1]!s_info_industry_csrc12_n(W1598,公司分析!D$5,1),""))))))))</f>
        <v>消费电子产品</v>
      </c>
      <c r="Z1598" s="298" t="str">
        <f>IF(Y1598=行业比较!$E$6,ROW(),"")</f>
        <v/>
      </c>
      <c r="AA1598" s="125"/>
      <c r="AB1598" s="125"/>
      <c r="AC1598" s="125"/>
      <c r="AD1598" s="125"/>
      <c r="AE1598" s="125"/>
      <c r="AF1598" s="125"/>
      <c r="AG1598" s="125"/>
      <c r="AH1598" s="125"/>
      <c r="AI1598" s="125"/>
      <c r="AJ1598" s="125"/>
      <c r="AK1598" s="125"/>
      <c r="AL1598" s="125"/>
      <c r="AM1598" s="125"/>
      <c r="AN1598" s="125"/>
      <c r="AO1598" s="125"/>
      <c r="AP1598" s="125"/>
    </row>
    <row r="1599" spans="2:42" x14ac:dyDescent="0.35">
      <c r="B1599" s="125"/>
      <c r="C1599" s="125"/>
      <c r="D1599" s="125"/>
      <c r="E1599" s="125"/>
      <c r="F1599" s="125"/>
      <c r="G1599" s="125"/>
      <c r="H1599" s="125"/>
      <c r="I1599" s="269"/>
      <c r="J1599" s="134"/>
      <c r="K1599" s="134"/>
      <c r="L1599" s="134"/>
      <c r="M1599" s="134"/>
      <c r="N1599" s="286"/>
      <c r="O1599" s="286"/>
      <c r="P1599" s="125"/>
      <c r="Q1599" s="125"/>
      <c r="R1599" s="125"/>
      <c r="S1599" s="125"/>
      <c r="T1599" s="125"/>
      <c r="U1599" s="297"/>
      <c r="V1599" s="253">
        <f t="shared" si="32"/>
        <v>0</v>
      </c>
      <c r="W1599" s="348" t="str">
        <f>IF(板块成分!B1601="","",板块成分!B1601)</f>
        <v>2149.HK</v>
      </c>
      <c r="X1599" s="270" t="str">
        <f>[1]!s_info_name(W1599)</f>
        <v>贝克微</v>
      </c>
      <c r="Y1599" s="335" t="str">
        <f>IF($Y$3="申万一级行业",[1]!s_info_industry_sw_2021(W1599,公司分析!D$5,1),IF($Y$3="申万二级行业",[1]!s_info_industry_sw_2021(W1599,公司分析!D$5,2),IF($Y$3="申万三级行业",[1]!s_info_industry_sw_2021(W1599,公司分析!D$5,3),IF($Y$3="wind一级行业",[1]!s_info_industry_gics(W1599,1),IF($Y$3="wind二级行业",[1]!s_info_industry_gics(W1599,2),IF($Y$3="wind三级行业",[1]!s_info_industry_gics(W1599,3),IF($Y$3="wind四级行业",[1]!s_info_industry_gics(W1599,4),IF($Y$3="证监会门类行业",[1]!s_info_industry_csrc12_n(W1599,公司分析!D$5,1),""))))))))</f>
        <v>电子元件</v>
      </c>
      <c r="Z1599" s="298" t="str">
        <f>IF(Y1599=行业比较!$E$6,ROW(),"")</f>
        <v/>
      </c>
      <c r="AA1599" s="125"/>
      <c r="AB1599" s="125"/>
      <c r="AC1599" s="125"/>
      <c r="AD1599" s="125"/>
      <c r="AE1599" s="125"/>
      <c r="AF1599" s="125"/>
      <c r="AG1599" s="125"/>
      <c r="AH1599" s="125"/>
      <c r="AI1599" s="125"/>
      <c r="AJ1599" s="125"/>
      <c r="AK1599" s="125"/>
      <c r="AL1599" s="125"/>
      <c r="AM1599" s="125"/>
      <c r="AN1599" s="125"/>
      <c r="AO1599" s="125"/>
      <c r="AP1599" s="125"/>
    </row>
    <row r="1600" spans="2:42" x14ac:dyDescent="0.35">
      <c r="B1600" s="125"/>
      <c r="C1600" s="125"/>
      <c r="D1600" s="125"/>
      <c r="E1600" s="125"/>
      <c r="F1600" s="125"/>
      <c r="G1600" s="125"/>
      <c r="H1600" s="125"/>
      <c r="I1600" s="269"/>
      <c r="J1600" s="134"/>
      <c r="K1600" s="134"/>
      <c r="L1600" s="134"/>
      <c r="M1600" s="134"/>
      <c r="N1600" s="286"/>
      <c r="O1600" s="286"/>
      <c r="P1600" s="125"/>
      <c r="Q1600" s="125"/>
      <c r="R1600" s="125"/>
      <c r="S1600" s="125"/>
      <c r="T1600" s="125"/>
      <c r="U1600" s="297"/>
      <c r="V1600" s="253">
        <f t="shared" si="32"/>
        <v>0</v>
      </c>
      <c r="W1600" s="348" t="str">
        <f>IF(板块成分!B1602="","",板块成分!B1602)</f>
        <v>2150.HK</v>
      </c>
      <c r="X1600" s="270" t="str">
        <f>[1]!s_info_name(W1600)</f>
        <v>奈雪的茶</v>
      </c>
      <c r="Y1600" s="335" t="str">
        <f>IF($Y$3="申万一级行业",[1]!s_info_industry_sw_2021(W1600,公司分析!D$5,1),IF($Y$3="申万二级行业",[1]!s_info_industry_sw_2021(W1600,公司分析!D$5,2),IF($Y$3="申万三级行业",[1]!s_info_industry_sw_2021(W1600,公司分析!D$5,3),IF($Y$3="wind一级行业",[1]!s_info_industry_gics(W1600,1),IF($Y$3="wind二级行业",[1]!s_info_industry_gics(W1600,2),IF($Y$3="wind三级行业",[1]!s_info_industry_gics(W1600,3),IF($Y$3="wind四级行业",[1]!s_info_industry_gics(W1600,4),IF($Y$3="证监会门类行业",[1]!s_info_industry_csrc12_n(W1600,公司分析!D$5,1),""))))))))</f>
        <v>软饮料</v>
      </c>
      <c r="Z1600" s="298" t="str">
        <f>IF(Y1600=行业比较!$E$6,ROW(),"")</f>
        <v/>
      </c>
      <c r="AA1600" s="125"/>
      <c r="AB1600" s="125"/>
      <c r="AC1600" s="125"/>
      <c r="AD1600" s="125"/>
      <c r="AE1600" s="125"/>
      <c r="AF1600" s="125"/>
      <c r="AG1600" s="125"/>
      <c r="AH1600" s="125"/>
      <c r="AI1600" s="125"/>
      <c r="AJ1600" s="125"/>
      <c r="AK1600" s="125"/>
      <c r="AL1600" s="125"/>
      <c r="AM1600" s="125"/>
      <c r="AN1600" s="125"/>
      <c r="AO1600" s="125"/>
      <c r="AP1600" s="125"/>
    </row>
    <row r="1601" spans="2:42" x14ac:dyDescent="0.35">
      <c r="B1601" s="125"/>
      <c r="C1601" s="125"/>
      <c r="D1601" s="125"/>
      <c r="E1601" s="125"/>
      <c r="F1601" s="125"/>
      <c r="G1601" s="125"/>
      <c r="H1601" s="125"/>
      <c r="I1601" s="269"/>
      <c r="J1601" s="134"/>
      <c r="K1601" s="134"/>
      <c r="L1601" s="134"/>
      <c r="M1601" s="134"/>
      <c r="N1601" s="286"/>
      <c r="O1601" s="286"/>
      <c r="P1601" s="125"/>
      <c r="Q1601" s="125"/>
      <c r="R1601" s="125"/>
      <c r="S1601" s="125"/>
      <c r="T1601" s="125"/>
      <c r="U1601" s="297"/>
      <c r="V1601" s="253">
        <f t="shared" si="32"/>
        <v>0</v>
      </c>
      <c r="W1601" s="348" t="str">
        <f>IF(板块成分!B1603="","",板块成分!B1603)</f>
        <v>2152.HK</v>
      </c>
      <c r="X1601" s="270" t="str">
        <f>[1]!s_info_name(W1601)</f>
        <v>苏新服务</v>
      </c>
      <c r="Y1601" s="335" t="str">
        <f>IF($Y$3="申万一级行业",[1]!s_info_industry_sw_2021(W1601,公司分析!D$5,1),IF($Y$3="申万二级行业",[1]!s_info_industry_sw_2021(W1601,公司分析!D$5,2),IF($Y$3="申万三级行业",[1]!s_info_industry_sw_2021(W1601,公司分析!D$5,3),IF($Y$3="wind一级行业",[1]!s_info_industry_gics(W1601,1),IF($Y$3="wind二级行业",[1]!s_info_industry_gics(W1601,2),IF($Y$3="wind三级行业",[1]!s_info_industry_gics(W1601,3),IF($Y$3="wind四级行业",[1]!s_info_industry_gics(W1601,4),IF($Y$3="证监会门类行业",[1]!s_info_industry_csrc12_n(W1601,公司分析!D$5,1),""))))))))</f>
        <v>房地产服务</v>
      </c>
      <c r="Z1601" s="298" t="str">
        <f>IF(Y1601=行业比较!$E$6,ROW(),"")</f>
        <v/>
      </c>
      <c r="AA1601" s="125"/>
      <c r="AB1601" s="125"/>
      <c r="AC1601" s="125"/>
      <c r="AD1601" s="125"/>
      <c r="AE1601" s="125"/>
      <c r="AF1601" s="125"/>
      <c r="AG1601" s="125"/>
      <c r="AH1601" s="125"/>
      <c r="AI1601" s="125"/>
      <c r="AJ1601" s="125"/>
      <c r="AK1601" s="125"/>
      <c r="AL1601" s="125"/>
      <c r="AM1601" s="125"/>
      <c r="AN1601" s="125"/>
      <c r="AO1601" s="125"/>
      <c r="AP1601" s="125"/>
    </row>
    <row r="1602" spans="2:42" x14ac:dyDescent="0.35">
      <c r="B1602" s="125"/>
      <c r="C1602" s="125"/>
      <c r="D1602" s="125"/>
      <c r="E1602" s="125"/>
      <c r="F1602" s="125"/>
      <c r="G1602" s="125"/>
      <c r="H1602" s="125"/>
      <c r="I1602" s="269"/>
      <c r="J1602" s="134"/>
      <c r="K1602" s="134"/>
      <c r="L1602" s="134"/>
      <c r="M1602" s="134"/>
      <c r="N1602" s="286"/>
      <c r="O1602" s="286"/>
      <c r="P1602" s="125"/>
      <c r="Q1602" s="125"/>
      <c r="R1602" s="125"/>
      <c r="S1602" s="125"/>
      <c r="T1602" s="125"/>
      <c r="U1602" s="297"/>
      <c r="V1602" s="253">
        <f t="shared" si="32"/>
        <v>0</v>
      </c>
      <c r="W1602" s="348" t="str">
        <f>IF(板块成分!B1604="","",板块成分!B1604)</f>
        <v>2153.HK</v>
      </c>
      <c r="X1602" s="270" t="str">
        <f>[1]!s_info_name(W1602)</f>
        <v>达丰设备</v>
      </c>
      <c r="Y1602" s="335" t="str">
        <f>IF($Y$3="申万一级行业",[1]!s_info_industry_sw_2021(W1602,公司分析!D$5,1),IF($Y$3="申万二级行业",[1]!s_info_industry_sw_2021(W1602,公司分析!D$5,2),IF($Y$3="申万三级行业",[1]!s_info_industry_sw_2021(W1602,公司分析!D$5,3),IF($Y$3="wind一级行业",[1]!s_info_industry_gics(W1602,1),IF($Y$3="wind二级行业",[1]!s_info_industry_gics(W1602,2),IF($Y$3="wind三级行业",[1]!s_info_industry_gics(W1602,3),IF($Y$3="wind四级行业",[1]!s_info_industry_gics(W1602,4),IF($Y$3="证监会门类行业",[1]!s_info_industry_csrc12_n(W1602,公司分析!D$5,1),""))))))))</f>
        <v>重型电气设备</v>
      </c>
      <c r="Z1602" s="298" t="str">
        <f>IF(Y1602=行业比较!$E$6,ROW(),"")</f>
        <v/>
      </c>
      <c r="AA1602" s="125"/>
      <c r="AB1602" s="125"/>
      <c r="AC1602" s="125"/>
      <c r="AD1602" s="125"/>
      <c r="AE1602" s="125"/>
      <c r="AF1602" s="125"/>
      <c r="AG1602" s="125"/>
      <c r="AH1602" s="125"/>
      <c r="AI1602" s="125"/>
      <c r="AJ1602" s="125"/>
      <c r="AK1602" s="125"/>
      <c r="AL1602" s="125"/>
      <c r="AM1602" s="125"/>
      <c r="AN1602" s="125"/>
      <c r="AO1602" s="125"/>
      <c r="AP1602" s="125"/>
    </row>
    <row r="1603" spans="2:42" x14ac:dyDescent="0.35">
      <c r="B1603" s="125"/>
      <c r="C1603" s="125"/>
      <c r="D1603" s="125"/>
      <c r="E1603" s="125"/>
      <c r="F1603" s="125"/>
      <c r="G1603" s="125"/>
      <c r="H1603" s="125"/>
      <c r="I1603" s="269"/>
      <c r="J1603" s="134"/>
      <c r="K1603" s="134"/>
      <c r="L1603" s="134"/>
      <c r="M1603" s="134"/>
      <c r="N1603" s="286"/>
      <c r="O1603" s="286"/>
      <c r="P1603" s="125"/>
      <c r="Q1603" s="125"/>
      <c r="R1603" s="125"/>
      <c r="S1603" s="125"/>
      <c r="T1603" s="125"/>
      <c r="U1603" s="297"/>
      <c r="V1603" s="253">
        <f t="shared" si="32"/>
        <v>0</v>
      </c>
      <c r="W1603" s="348" t="str">
        <f>IF(板块成分!B1605="","",板块成分!B1605)</f>
        <v>2155.HK</v>
      </c>
      <c r="X1603" s="270" t="str">
        <f>[1]!s_info_name(W1603)</f>
        <v>森松国际</v>
      </c>
      <c r="Y1603" s="335" t="str">
        <f>IF($Y$3="申万一级行业",[1]!s_info_industry_sw_2021(W1603,公司分析!D$5,1),IF($Y$3="申万二级行业",[1]!s_info_industry_sw_2021(W1603,公司分析!D$5,2),IF($Y$3="申万三级行业",[1]!s_info_industry_sw_2021(W1603,公司分析!D$5,3),IF($Y$3="wind一级行业",[1]!s_info_industry_gics(W1603,1),IF($Y$3="wind二级行业",[1]!s_info_industry_gics(W1603,2),IF($Y$3="wind三级行业",[1]!s_info_industry_gics(W1603,3),IF($Y$3="wind四级行业",[1]!s_info_industry_gics(W1603,4),IF($Y$3="证监会门类行业",[1]!s_info_industry_csrc12_n(W1603,公司分析!D$5,1),""))))))))</f>
        <v>工业机械</v>
      </c>
      <c r="Z1603" s="298" t="str">
        <f>IF(Y1603=行业比较!$E$6,ROW(),"")</f>
        <v/>
      </c>
      <c r="AA1603" s="125"/>
      <c r="AB1603" s="125"/>
      <c r="AC1603" s="125"/>
      <c r="AD1603" s="125"/>
      <c r="AE1603" s="125"/>
      <c r="AF1603" s="125"/>
      <c r="AG1603" s="125"/>
      <c r="AH1603" s="125"/>
      <c r="AI1603" s="125"/>
      <c r="AJ1603" s="125"/>
      <c r="AK1603" s="125"/>
      <c r="AL1603" s="125"/>
      <c r="AM1603" s="125"/>
      <c r="AN1603" s="125"/>
      <c r="AO1603" s="125"/>
      <c r="AP1603" s="125"/>
    </row>
    <row r="1604" spans="2:42" x14ac:dyDescent="0.35">
      <c r="B1604" s="125"/>
      <c r="C1604" s="125"/>
      <c r="D1604" s="125"/>
      <c r="E1604" s="125"/>
      <c r="F1604" s="125"/>
      <c r="G1604" s="125"/>
      <c r="H1604" s="125"/>
      <c r="I1604" s="269"/>
      <c r="J1604" s="134"/>
      <c r="K1604" s="134"/>
      <c r="L1604" s="134"/>
      <c r="M1604" s="134"/>
      <c r="N1604" s="286"/>
      <c r="O1604" s="286"/>
      <c r="P1604" s="125"/>
      <c r="Q1604" s="125"/>
      <c r="R1604" s="125"/>
      <c r="S1604" s="125"/>
      <c r="T1604" s="125"/>
      <c r="U1604" s="297"/>
      <c r="V1604" s="253">
        <f t="shared" si="32"/>
        <v>0</v>
      </c>
      <c r="W1604" s="348" t="str">
        <f>IF(板块成分!B1606="","",板块成分!B1606)</f>
        <v>2156.HK</v>
      </c>
      <c r="X1604" s="270" t="str">
        <f>[1]!s_info_name(W1604)</f>
        <v>建发物业</v>
      </c>
      <c r="Y1604" s="335" t="str">
        <f>IF($Y$3="申万一级行业",[1]!s_info_industry_sw_2021(W1604,公司分析!D$5,1),IF($Y$3="申万二级行业",[1]!s_info_industry_sw_2021(W1604,公司分析!D$5,2),IF($Y$3="申万三级行业",[1]!s_info_industry_sw_2021(W1604,公司分析!D$5,3),IF($Y$3="wind一级行业",[1]!s_info_industry_gics(W1604,1),IF($Y$3="wind二级行业",[1]!s_info_industry_gics(W1604,2),IF($Y$3="wind三级行业",[1]!s_info_industry_gics(W1604,3),IF($Y$3="wind四级行业",[1]!s_info_industry_gics(W1604,4),IF($Y$3="证监会门类行业",[1]!s_info_industry_csrc12_n(W1604,公司分析!D$5,1),""))))))))</f>
        <v>房地产经营公司</v>
      </c>
      <c r="Z1604" s="298" t="str">
        <f>IF(Y1604=行业比较!$E$6,ROW(),"")</f>
        <v/>
      </c>
      <c r="AA1604" s="125"/>
      <c r="AB1604" s="125"/>
      <c r="AC1604" s="125"/>
      <c r="AD1604" s="125"/>
      <c r="AE1604" s="125"/>
      <c r="AF1604" s="125"/>
      <c r="AG1604" s="125"/>
      <c r="AH1604" s="125"/>
      <c r="AI1604" s="125"/>
      <c r="AJ1604" s="125"/>
      <c r="AK1604" s="125"/>
      <c r="AL1604" s="125"/>
      <c r="AM1604" s="125"/>
      <c r="AN1604" s="125"/>
      <c r="AO1604" s="125"/>
      <c r="AP1604" s="125"/>
    </row>
    <row r="1605" spans="2:42" x14ac:dyDescent="0.35">
      <c r="B1605" s="125"/>
      <c r="C1605" s="125"/>
      <c r="D1605" s="125"/>
      <c r="E1605" s="125"/>
      <c r="F1605" s="125"/>
      <c r="G1605" s="125"/>
      <c r="H1605" s="125"/>
      <c r="I1605" s="269"/>
      <c r="J1605" s="134"/>
      <c r="K1605" s="134"/>
      <c r="L1605" s="134"/>
      <c r="M1605" s="134"/>
      <c r="N1605" s="286"/>
      <c r="O1605" s="286"/>
      <c r="P1605" s="125"/>
      <c r="Q1605" s="125"/>
      <c r="R1605" s="125"/>
      <c r="S1605" s="125"/>
      <c r="T1605" s="125"/>
      <c r="U1605" s="297"/>
      <c r="V1605" s="253">
        <f t="shared" ref="V1605:V1668" si="33">IF(Z1605="",0,RANK(Z1605,Z:Z,1))</f>
        <v>0</v>
      </c>
      <c r="W1605" s="348" t="str">
        <f>IF(板块成分!B1607="","",板块成分!B1607)</f>
        <v>2157.HK</v>
      </c>
      <c r="X1605" s="270" t="str">
        <f>[1]!s_info_name(W1605)</f>
        <v>乐普生物-B</v>
      </c>
      <c r="Y1605" s="335" t="str">
        <f>IF($Y$3="申万一级行业",[1]!s_info_industry_sw_2021(W1605,公司分析!D$5,1),IF($Y$3="申万二级行业",[1]!s_info_industry_sw_2021(W1605,公司分析!D$5,2),IF($Y$3="申万三级行业",[1]!s_info_industry_sw_2021(W1605,公司分析!D$5,3),IF($Y$3="wind一级行业",[1]!s_info_industry_gics(W1605,1),IF($Y$3="wind二级行业",[1]!s_info_industry_gics(W1605,2),IF($Y$3="wind三级行业",[1]!s_info_industry_gics(W1605,3),IF($Y$3="wind四级行业",[1]!s_info_industry_gics(W1605,4),IF($Y$3="证监会门类行业",[1]!s_info_industry_csrc12_n(W1605,公司分析!D$5,1),""))))))))</f>
        <v>生物科技</v>
      </c>
      <c r="Z1605" s="298" t="str">
        <f>IF(Y1605=行业比较!$E$6,ROW(),"")</f>
        <v/>
      </c>
      <c r="AA1605" s="125"/>
      <c r="AB1605" s="125"/>
      <c r="AC1605" s="125"/>
      <c r="AD1605" s="125"/>
      <c r="AE1605" s="125"/>
      <c r="AF1605" s="125"/>
      <c r="AG1605" s="125"/>
      <c r="AH1605" s="125"/>
      <c r="AI1605" s="125"/>
      <c r="AJ1605" s="125"/>
      <c r="AK1605" s="125"/>
      <c r="AL1605" s="125"/>
      <c r="AM1605" s="125"/>
      <c r="AN1605" s="125"/>
      <c r="AO1605" s="125"/>
      <c r="AP1605" s="125"/>
    </row>
    <row r="1606" spans="2:42" x14ac:dyDescent="0.35">
      <c r="B1606" s="125"/>
      <c r="C1606" s="125"/>
      <c r="D1606" s="125"/>
      <c r="E1606" s="125"/>
      <c r="F1606" s="125"/>
      <c r="G1606" s="125"/>
      <c r="H1606" s="125"/>
      <c r="I1606" s="269"/>
      <c r="J1606" s="134"/>
      <c r="K1606" s="134"/>
      <c r="L1606" s="134"/>
      <c r="M1606" s="134"/>
      <c r="N1606" s="286"/>
      <c r="O1606" s="286"/>
      <c r="P1606" s="125"/>
      <c r="Q1606" s="125"/>
      <c r="R1606" s="125"/>
      <c r="S1606" s="125"/>
      <c r="T1606" s="125"/>
      <c r="U1606" s="297"/>
      <c r="V1606" s="253">
        <f t="shared" si="33"/>
        <v>0</v>
      </c>
      <c r="W1606" s="348" t="str">
        <f>IF(板块成分!B1608="","",板块成分!B1608)</f>
        <v>2158.HK</v>
      </c>
      <c r="X1606" s="270" t="str">
        <f>[1]!s_info_name(W1606)</f>
        <v>医渡科技</v>
      </c>
      <c r="Y1606" s="335" t="str">
        <f>IF($Y$3="申万一级行业",[1]!s_info_industry_sw_2021(W1606,公司分析!D$5,1),IF($Y$3="申万二级行业",[1]!s_info_industry_sw_2021(W1606,公司分析!D$5,2),IF($Y$3="申万三级行业",[1]!s_info_industry_sw_2021(W1606,公司分析!D$5,3),IF($Y$3="wind一级行业",[1]!s_info_industry_gics(W1606,1),IF($Y$3="wind二级行业",[1]!s_info_industry_gics(W1606,2),IF($Y$3="wind三级行业",[1]!s_info_industry_gics(W1606,3),IF($Y$3="wind四级行业",[1]!s_info_industry_gics(W1606,4),IF($Y$3="证监会门类行业",[1]!s_info_industry_csrc12_n(W1606,公司分析!D$5,1),""))))))))</f>
        <v>医疗保健技术</v>
      </c>
      <c r="Z1606" s="298" t="str">
        <f>IF(Y1606=行业比较!$E$6,ROW(),"")</f>
        <v/>
      </c>
      <c r="AA1606" s="125"/>
      <c r="AB1606" s="125"/>
      <c r="AC1606" s="125"/>
      <c r="AD1606" s="125"/>
      <c r="AE1606" s="125"/>
      <c r="AF1606" s="125"/>
      <c r="AG1606" s="125"/>
      <c r="AH1606" s="125"/>
      <c r="AI1606" s="125"/>
      <c r="AJ1606" s="125"/>
      <c r="AK1606" s="125"/>
      <c r="AL1606" s="125"/>
      <c r="AM1606" s="125"/>
      <c r="AN1606" s="125"/>
      <c r="AO1606" s="125"/>
      <c r="AP1606" s="125"/>
    </row>
    <row r="1607" spans="2:42" x14ac:dyDescent="0.35">
      <c r="B1607" s="125"/>
      <c r="C1607" s="125"/>
      <c r="D1607" s="125"/>
      <c r="E1607" s="125"/>
      <c r="F1607" s="125"/>
      <c r="G1607" s="125"/>
      <c r="H1607" s="125"/>
      <c r="I1607" s="269"/>
      <c r="J1607" s="134"/>
      <c r="K1607" s="134"/>
      <c r="L1607" s="134"/>
      <c r="M1607" s="134"/>
      <c r="N1607" s="286"/>
      <c r="O1607" s="286"/>
      <c r="P1607" s="125"/>
      <c r="Q1607" s="125"/>
      <c r="R1607" s="125"/>
      <c r="S1607" s="125"/>
      <c r="T1607" s="125"/>
      <c r="U1607" s="297"/>
      <c r="V1607" s="253">
        <f t="shared" si="33"/>
        <v>0</v>
      </c>
      <c r="W1607" s="348" t="str">
        <f>IF(板块成分!B1609="","",板块成分!B1609)</f>
        <v>2159.HK</v>
      </c>
      <c r="X1607" s="270" t="str">
        <f>[1]!s_info_name(W1607)</f>
        <v>麦迪卫康</v>
      </c>
      <c r="Y1607" s="335" t="str">
        <f>IF($Y$3="申万一级行业",[1]!s_info_industry_sw_2021(W1607,公司分析!D$5,1),IF($Y$3="申万二级行业",[1]!s_info_industry_sw_2021(W1607,公司分析!D$5,2),IF($Y$3="申万三级行业",[1]!s_info_industry_sw_2021(W1607,公司分析!D$5,3),IF($Y$3="wind一级行业",[1]!s_info_industry_gics(W1607,1),IF($Y$3="wind二级行业",[1]!s_info_industry_gics(W1607,2),IF($Y$3="wind三级行业",[1]!s_info_industry_gics(W1607,3),IF($Y$3="wind四级行业",[1]!s_info_industry_gics(W1607,4),IF($Y$3="证监会门类行业",[1]!s_info_industry_csrc12_n(W1607,公司分析!D$5,1),""))))))))</f>
        <v>保健护理设施</v>
      </c>
      <c r="Z1607" s="298" t="str">
        <f>IF(Y1607=行业比较!$E$6,ROW(),"")</f>
        <v/>
      </c>
      <c r="AA1607" s="125"/>
      <c r="AB1607" s="125"/>
      <c r="AC1607" s="125"/>
      <c r="AD1607" s="125"/>
      <c r="AE1607" s="125"/>
      <c r="AF1607" s="125"/>
      <c r="AG1607" s="125"/>
      <c r="AH1607" s="125"/>
      <c r="AI1607" s="125"/>
      <c r="AJ1607" s="125"/>
      <c r="AK1607" s="125"/>
      <c r="AL1607" s="125"/>
      <c r="AM1607" s="125"/>
      <c r="AN1607" s="125"/>
      <c r="AO1607" s="125"/>
      <c r="AP1607" s="125"/>
    </row>
    <row r="1608" spans="2:42" x14ac:dyDescent="0.35">
      <c r="B1608" s="125"/>
      <c r="C1608" s="125"/>
      <c r="D1608" s="125"/>
      <c r="E1608" s="125"/>
      <c r="F1608" s="125"/>
      <c r="G1608" s="125"/>
      <c r="H1608" s="125"/>
      <c r="I1608" s="269"/>
      <c r="J1608" s="134"/>
      <c r="K1608" s="134"/>
      <c r="L1608" s="134"/>
      <c r="M1608" s="134"/>
      <c r="N1608" s="286"/>
      <c r="O1608" s="286"/>
      <c r="P1608" s="125"/>
      <c r="Q1608" s="125"/>
      <c r="R1608" s="125"/>
      <c r="S1608" s="125"/>
      <c r="T1608" s="125"/>
      <c r="U1608" s="297"/>
      <c r="V1608" s="253">
        <f t="shared" si="33"/>
        <v>0</v>
      </c>
      <c r="W1608" s="348" t="str">
        <f>IF(板块成分!B1610="","",板块成分!B1610)</f>
        <v>2160.HK</v>
      </c>
      <c r="X1608" s="270" t="str">
        <f>[1]!s_info_name(W1608)</f>
        <v>心通医疗-B</v>
      </c>
      <c r="Y1608" s="335" t="str">
        <f>IF($Y$3="申万一级行业",[1]!s_info_industry_sw_2021(W1608,公司分析!D$5,1),IF($Y$3="申万二级行业",[1]!s_info_industry_sw_2021(W1608,公司分析!D$5,2),IF($Y$3="申万三级行业",[1]!s_info_industry_sw_2021(W1608,公司分析!D$5,3),IF($Y$3="wind一级行业",[1]!s_info_industry_gics(W1608,1),IF($Y$3="wind二级行业",[1]!s_info_industry_gics(W1608,2),IF($Y$3="wind三级行业",[1]!s_info_industry_gics(W1608,3),IF($Y$3="wind四级行业",[1]!s_info_industry_gics(W1608,4),IF($Y$3="证监会门类行业",[1]!s_info_industry_csrc12_n(W1608,公司分析!D$5,1),""))))))))</f>
        <v>医疗保健设备</v>
      </c>
      <c r="Z1608" s="298" t="str">
        <f>IF(Y1608=行业比较!$E$6,ROW(),"")</f>
        <v/>
      </c>
      <c r="AA1608" s="125"/>
      <c r="AB1608" s="125"/>
      <c r="AC1608" s="125"/>
      <c r="AD1608" s="125"/>
      <c r="AE1608" s="125"/>
      <c r="AF1608" s="125"/>
      <c r="AG1608" s="125"/>
      <c r="AH1608" s="125"/>
      <c r="AI1608" s="125"/>
      <c r="AJ1608" s="125"/>
      <c r="AK1608" s="125"/>
      <c r="AL1608" s="125"/>
      <c r="AM1608" s="125"/>
      <c r="AN1608" s="125"/>
      <c r="AO1608" s="125"/>
      <c r="AP1608" s="125"/>
    </row>
    <row r="1609" spans="2:42" x14ac:dyDescent="0.35">
      <c r="B1609" s="125"/>
      <c r="C1609" s="125"/>
      <c r="D1609" s="125"/>
      <c r="E1609" s="125"/>
      <c r="F1609" s="125"/>
      <c r="G1609" s="125"/>
      <c r="H1609" s="125"/>
      <c r="I1609" s="269"/>
      <c r="J1609" s="134"/>
      <c r="K1609" s="134"/>
      <c r="L1609" s="134"/>
      <c r="M1609" s="134"/>
      <c r="N1609" s="286"/>
      <c r="O1609" s="286"/>
      <c r="P1609" s="125"/>
      <c r="Q1609" s="125"/>
      <c r="R1609" s="125"/>
      <c r="S1609" s="125"/>
      <c r="T1609" s="125"/>
      <c r="U1609" s="297"/>
      <c r="V1609" s="253">
        <f t="shared" si="33"/>
        <v>0</v>
      </c>
      <c r="W1609" s="348" t="str">
        <f>IF(板块成分!B1611="","",板块成分!B1611)</f>
        <v>2161.HK</v>
      </c>
      <c r="X1609" s="270" t="str">
        <f>[1]!s_info_name(W1609)</f>
        <v>健倍苗苗</v>
      </c>
      <c r="Y1609" s="335" t="str">
        <f>IF($Y$3="申万一级行业",[1]!s_info_industry_sw_2021(W1609,公司分析!D$5,1),IF($Y$3="申万二级行业",[1]!s_info_industry_sw_2021(W1609,公司分析!D$5,2),IF($Y$3="申万三级行业",[1]!s_info_industry_sw_2021(W1609,公司分析!D$5,3),IF($Y$3="wind一级行业",[1]!s_info_industry_gics(W1609,1),IF($Y$3="wind二级行业",[1]!s_info_industry_gics(W1609,2),IF($Y$3="wind三级行业",[1]!s_info_industry_gics(W1609,3),IF($Y$3="wind四级行业",[1]!s_info_industry_gics(W1609,4),IF($Y$3="证监会门类行业",[1]!s_info_industry_csrc12_n(W1609,公司分析!D$5,1),""))))))))</f>
        <v>中药</v>
      </c>
      <c r="Z1609" s="298" t="str">
        <f>IF(Y1609=行业比较!$E$6,ROW(),"")</f>
        <v/>
      </c>
      <c r="AA1609" s="125"/>
      <c r="AB1609" s="125"/>
      <c r="AC1609" s="125"/>
      <c r="AD1609" s="125"/>
      <c r="AE1609" s="125"/>
      <c r="AF1609" s="125"/>
      <c r="AG1609" s="125"/>
      <c r="AH1609" s="125"/>
      <c r="AI1609" s="125"/>
      <c r="AJ1609" s="125"/>
      <c r="AK1609" s="125"/>
      <c r="AL1609" s="125"/>
      <c r="AM1609" s="125"/>
      <c r="AN1609" s="125"/>
      <c r="AO1609" s="125"/>
      <c r="AP1609" s="125"/>
    </row>
    <row r="1610" spans="2:42" x14ac:dyDescent="0.35">
      <c r="B1610" s="125"/>
      <c r="C1610" s="125"/>
      <c r="D1610" s="125"/>
      <c r="E1610" s="125"/>
      <c r="F1610" s="125"/>
      <c r="G1610" s="125"/>
      <c r="H1610" s="125"/>
      <c r="I1610" s="269"/>
      <c r="J1610" s="134"/>
      <c r="K1610" s="134"/>
      <c r="L1610" s="134"/>
      <c r="M1610" s="134"/>
      <c r="N1610" s="286"/>
      <c r="O1610" s="286"/>
      <c r="P1610" s="125"/>
      <c r="Q1610" s="125"/>
      <c r="R1610" s="125"/>
      <c r="S1610" s="125"/>
      <c r="T1610" s="125"/>
      <c r="U1610" s="297"/>
      <c r="V1610" s="253">
        <f t="shared" si="33"/>
        <v>0</v>
      </c>
      <c r="W1610" s="348" t="str">
        <f>IF(板块成分!B1612="","",板块成分!B1612)</f>
        <v>2162.HK</v>
      </c>
      <c r="X1610" s="270" t="str">
        <f>[1]!s_info_name(W1610)</f>
        <v>康诺亚-B</v>
      </c>
      <c r="Y1610" s="335" t="str">
        <f>IF($Y$3="申万一级行业",[1]!s_info_industry_sw_2021(W1610,公司分析!D$5,1),IF($Y$3="申万二级行业",[1]!s_info_industry_sw_2021(W1610,公司分析!D$5,2),IF($Y$3="申万三级行业",[1]!s_info_industry_sw_2021(W1610,公司分析!D$5,3),IF($Y$3="wind一级行业",[1]!s_info_industry_gics(W1610,1),IF($Y$3="wind二级行业",[1]!s_info_industry_gics(W1610,2),IF($Y$3="wind三级行业",[1]!s_info_industry_gics(W1610,3),IF($Y$3="wind四级行业",[1]!s_info_industry_gics(W1610,4),IF($Y$3="证监会门类行业",[1]!s_info_industry_csrc12_n(W1610,公司分析!D$5,1),""))))))))</f>
        <v>生物科技</v>
      </c>
      <c r="Z1610" s="298" t="str">
        <f>IF(Y1610=行业比较!$E$6,ROW(),"")</f>
        <v/>
      </c>
      <c r="AA1610" s="125"/>
      <c r="AB1610" s="125"/>
      <c r="AC1610" s="125"/>
      <c r="AD1610" s="125"/>
      <c r="AE1610" s="125"/>
      <c r="AF1610" s="125"/>
      <c r="AG1610" s="125"/>
      <c r="AH1610" s="125"/>
      <c r="AI1610" s="125"/>
      <c r="AJ1610" s="125"/>
      <c r="AK1610" s="125"/>
      <c r="AL1610" s="125"/>
      <c r="AM1610" s="125"/>
      <c r="AN1610" s="125"/>
      <c r="AO1610" s="125"/>
      <c r="AP1610" s="125"/>
    </row>
    <row r="1611" spans="2:42" x14ac:dyDescent="0.35">
      <c r="B1611" s="125"/>
      <c r="C1611" s="125"/>
      <c r="D1611" s="125"/>
      <c r="E1611" s="125"/>
      <c r="F1611" s="125"/>
      <c r="G1611" s="125"/>
      <c r="H1611" s="125"/>
      <c r="I1611" s="269"/>
      <c r="J1611" s="134"/>
      <c r="K1611" s="134"/>
      <c r="L1611" s="134"/>
      <c r="M1611" s="134"/>
      <c r="N1611" s="286"/>
      <c r="O1611" s="286"/>
      <c r="P1611" s="125"/>
      <c r="Q1611" s="125"/>
      <c r="R1611" s="125"/>
      <c r="S1611" s="125"/>
      <c r="T1611" s="125"/>
      <c r="U1611" s="297"/>
      <c r="V1611" s="253">
        <f t="shared" si="33"/>
        <v>0</v>
      </c>
      <c r="W1611" s="348" t="str">
        <f>IF(板块成分!B1613="","",板块成分!B1613)</f>
        <v>2163.HK</v>
      </c>
      <c r="X1611" s="270" t="str">
        <f>[1]!s_info_name(W1611)</f>
        <v>远大住工</v>
      </c>
      <c r="Y1611" s="335" t="str">
        <f>IF($Y$3="申万一级行业",[1]!s_info_industry_sw_2021(W1611,公司分析!D$5,1),IF($Y$3="申万二级行业",[1]!s_info_industry_sw_2021(W1611,公司分析!D$5,2),IF($Y$3="申万三级行业",[1]!s_info_industry_sw_2021(W1611,公司分析!D$5,3),IF($Y$3="wind一级行业",[1]!s_info_industry_gics(W1611,1),IF($Y$3="wind二级行业",[1]!s_info_industry_gics(W1611,2),IF($Y$3="wind三级行业",[1]!s_info_industry_gics(W1611,3),IF($Y$3="wind四级行业",[1]!s_info_industry_gics(W1611,4),IF($Y$3="证监会门类行业",[1]!s_info_industry_csrc12_n(W1611,公司分析!D$5,1),""))))))))</f>
        <v>建筑机械与重型卡车</v>
      </c>
      <c r="Z1611" s="298" t="str">
        <f>IF(Y1611=行业比较!$E$6,ROW(),"")</f>
        <v/>
      </c>
      <c r="AA1611" s="125"/>
      <c r="AB1611" s="125"/>
      <c r="AC1611" s="125"/>
      <c r="AD1611" s="125"/>
      <c r="AE1611" s="125"/>
      <c r="AF1611" s="125"/>
      <c r="AG1611" s="125"/>
      <c r="AH1611" s="125"/>
      <c r="AI1611" s="125"/>
      <c r="AJ1611" s="125"/>
      <c r="AK1611" s="125"/>
      <c r="AL1611" s="125"/>
      <c r="AM1611" s="125"/>
      <c r="AN1611" s="125"/>
      <c r="AO1611" s="125"/>
      <c r="AP1611" s="125"/>
    </row>
    <row r="1612" spans="2:42" x14ac:dyDescent="0.35">
      <c r="B1612" s="125"/>
      <c r="C1612" s="125"/>
      <c r="D1612" s="125"/>
      <c r="E1612" s="125"/>
      <c r="F1612" s="125"/>
      <c r="G1612" s="125"/>
      <c r="H1612" s="125"/>
      <c r="I1612" s="269"/>
      <c r="J1612" s="134"/>
      <c r="K1612" s="134"/>
      <c r="L1612" s="134"/>
      <c r="M1612" s="134"/>
      <c r="N1612" s="286"/>
      <c r="O1612" s="286"/>
      <c r="P1612" s="125"/>
      <c r="Q1612" s="125"/>
      <c r="R1612" s="125"/>
      <c r="S1612" s="125"/>
      <c r="T1612" s="125"/>
      <c r="U1612" s="297"/>
      <c r="V1612" s="253">
        <f t="shared" si="33"/>
        <v>0</v>
      </c>
      <c r="W1612" s="348" t="str">
        <f>IF(板块成分!B1614="","",板块成分!B1614)</f>
        <v>2165.HK</v>
      </c>
      <c r="X1612" s="270" t="str">
        <f>[1]!s_info_name(W1612)</f>
        <v>领悦服务集团</v>
      </c>
      <c r="Y1612" s="335" t="str">
        <f>IF($Y$3="申万一级行业",[1]!s_info_industry_sw_2021(W1612,公司分析!D$5,1),IF($Y$3="申万二级行业",[1]!s_info_industry_sw_2021(W1612,公司分析!D$5,2),IF($Y$3="申万三级行业",[1]!s_info_industry_sw_2021(W1612,公司分析!D$5,3),IF($Y$3="wind一级行业",[1]!s_info_industry_gics(W1612,1),IF($Y$3="wind二级行业",[1]!s_info_industry_gics(W1612,2),IF($Y$3="wind三级行业",[1]!s_info_industry_gics(W1612,3),IF($Y$3="wind四级行业",[1]!s_info_industry_gics(W1612,4),IF($Y$3="证监会门类行业",[1]!s_info_industry_csrc12_n(W1612,公司分析!D$5,1),""))))))))</f>
        <v>房地产经营公司</v>
      </c>
      <c r="Z1612" s="298" t="str">
        <f>IF(Y1612=行业比较!$E$6,ROW(),"")</f>
        <v/>
      </c>
      <c r="AA1612" s="125"/>
      <c r="AB1612" s="125"/>
      <c r="AC1612" s="125"/>
      <c r="AD1612" s="125"/>
      <c r="AE1612" s="125"/>
      <c r="AF1612" s="125"/>
      <c r="AG1612" s="125"/>
      <c r="AH1612" s="125"/>
      <c r="AI1612" s="125"/>
      <c r="AJ1612" s="125"/>
      <c r="AK1612" s="125"/>
      <c r="AL1612" s="125"/>
      <c r="AM1612" s="125"/>
      <c r="AN1612" s="125"/>
      <c r="AO1612" s="125"/>
      <c r="AP1612" s="125"/>
    </row>
    <row r="1613" spans="2:42" x14ac:dyDescent="0.35">
      <c r="B1613" s="125"/>
      <c r="C1613" s="125"/>
      <c r="D1613" s="125"/>
      <c r="E1613" s="125"/>
      <c r="F1613" s="125"/>
      <c r="G1613" s="125"/>
      <c r="H1613" s="125"/>
      <c r="I1613" s="269"/>
      <c r="J1613" s="134"/>
      <c r="K1613" s="134"/>
      <c r="L1613" s="134"/>
      <c r="M1613" s="134"/>
      <c r="N1613" s="286"/>
      <c r="O1613" s="286"/>
      <c r="P1613" s="125"/>
      <c r="Q1613" s="125"/>
      <c r="R1613" s="125"/>
      <c r="S1613" s="125"/>
      <c r="T1613" s="125"/>
      <c r="U1613" s="297"/>
      <c r="V1613" s="253">
        <f t="shared" si="33"/>
        <v>0</v>
      </c>
      <c r="W1613" s="348" t="str">
        <f>IF(板块成分!B1615="","",板块成分!B1615)</f>
        <v>2166.HK</v>
      </c>
      <c r="X1613" s="270" t="str">
        <f>[1]!s_info_name(W1613)</f>
        <v>芯智控股</v>
      </c>
      <c r="Y1613" s="335" t="str">
        <f>IF($Y$3="申万一级行业",[1]!s_info_industry_sw_2021(W1613,公司分析!D$5,1),IF($Y$3="申万二级行业",[1]!s_info_industry_sw_2021(W1613,公司分析!D$5,2),IF($Y$3="申万三级行业",[1]!s_info_industry_sw_2021(W1613,公司分析!D$5,3),IF($Y$3="wind一级行业",[1]!s_info_industry_gics(W1613,1),IF($Y$3="wind二级行业",[1]!s_info_industry_gics(W1613,2),IF($Y$3="wind三级行业",[1]!s_info_industry_gics(W1613,3),IF($Y$3="wind四级行业",[1]!s_info_industry_gics(W1613,4),IF($Y$3="证监会门类行业",[1]!s_info_industry_csrc12_n(W1613,公司分析!D$5,1),""))))))))</f>
        <v>技术产品经销商</v>
      </c>
      <c r="Z1613" s="298" t="str">
        <f>IF(Y1613=行业比较!$E$6,ROW(),"")</f>
        <v/>
      </c>
      <c r="AA1613" s="125"/>
      <c r="AB1613" s="125"/>
      <c r="AC1613" s="125"/>
      <c r="AD1613" s="125"/>
      <c r="AE1613" s="125"/>
      <c r="AF1613" s="125"/>
      <c r="AG1613" s="125"/>
      <c r="AH1613" s="125"/>
      <c r="AI1613" s="125"/>
      <c r="AJ1613" s="125"/>
      <c r="AK1613" s="125"/>
      <c r="AL1613" s="125"/>
      <c r="AM1613" s="125"/>
      <c r="AN1613" s="125"/>
      <c r="AO1613" s="125"/>
      <c r="AP1613" s="125"/>
    </row>
    <row r="1614" spans="2:42" x14ac:dyDescent="0.35">
      <c r="B1614" s="125"/>
      <c r="C1614" s="125"/>
      <c r="D1614" s="125"/>
      <c r="E1614" s="125"/>
      <c r="F1614" s="125"/>
      <c r="G1614" s="125"/>
      <c r="H1614" s="125"/>
      <c r="I1614" s="269"/>
      <c r="J1614" s="134"/>
      <c r="K1614" s="134"/>
      <c r="L1614" s="134"/>
      <c r="M1614" s="134"/>
      <c r="N1614" s="286"/>
      <c r="O1614" s="286"/>
      <c r="P1614" s="125"/>
      <c r="Q1614" s="125"/>
      <c r="R1614" s="125"/>
      <c r="S1614" s="125"/>
      <c r="T1614" s="125"/>
      <c r="U1614" s="297"/>
      <c r="V1614" s="253">
        <f t="shared" si="33"/>
        <v>0</v>
      </c>
      <c r="W1614" s="348" t="str">
        <f>IF(板块成分!B1616="","",板块成分!B1616)</f>
        <v>2167.HK</v>
      </c>
      <c r="X1614" s="270" t="str">
        <f>[1]!s_info_name(W1614)</f>
        <v>天润云</v>
      </c>
      <c r="Y1614" s="335" t="str">
        <f>IF($Y$3="申万一级行业",[1]!s_info_industry_sw_2021(W1614,公司分析!D$5,1),IF($Y$3="申万二级行业",[1]!s_info_industry_sw_2021(W1614,公司分析!D$5,2),IF($Y$3="申万三级行业",[1]!s_info_industry_sw_2021(W1614,公司分析!D$5,3),IF($Y$3="wind一级行业",[1]!s_info_industry_gics(W1614,1),IF($Y$3="wind二级行业",[1]!s_info_industry_gics(W1614,2),IF($Y$3="wind三级行业",[1]!s_info_industry_gics(W1614,3),IF($Y$3="wind四级行业",[1]!s_info_industry_gics(W1614,4),IF($Y$3="证监会门类行业",[1]!s_info_industry_csrc12_n(W1614,公司分析!D$5,1),""))))))))</f>
        <v>生物科技</v>
      </c>
      <c r="Z1614" s="298" t="str">
        <f>IF(Y1614=行业比较!$E$6,ROW(),"")</f>
        <v/>
      </c>
      <c r="AA1614" s="125"/>
      <c r="AB1614" s="125"/>
      <c r="AC1614" s="125"/>
      <c r="AD1614" s="125"/>
      <c r="AE1614" s="125"/>
      <c r="AF1614" s="125"/>
      <c r="AG1614" s="125"/>
      <c r="AH1614" s="125"/>
      <c r="AI1614" s="125"/>
      <c r="AJ1614" s="125"/>
      <c r="AK1614" s="125"/>
      <c r="AL1614" s="125"/>
      <c r="AM1614" s="125"/>
      <c r="AN1614" s="125"/>
      <c r="AO1614" s="125"/>
      <c r="AP1614" s="125"/>
    </row>
    <row r="1615" spans="2:42" x14ac:dyDescent="0.35">
      <c r="B1615" s="125"/>
      <c r="C1615" s="125"/>
      <c r="D1615" s="125"/>
      <c r="E1615" s="125"/>
      <c r="F1615" s="125"/>
      <c r="G1615" s="125"/>
      <c r="H1615" s="125"/>
      <c r="I1615" s="269"/>
      <c r="J1615" s="134"/>
      <c r="K1615" s="134"/>
      <c r="L1615" s="134"/>
      <c r="M1615" s="134"/>
      <c r="N1615" s="286"/>
      <c r="O1615" s="286"/>
      <c r="P1615" s="125"/>
      <c r="Q1615" s="125"/>
      <c r="R1615" s="125"/>
      <c r="S1615" s="125"/>
      <c r="T1615" s="125"/>
      <c r="U1615" s="297"/>
      <c r="V1615" s="253">
        <f t="shared" si="33"/>
        <v>0</v>
      </c>
      <c r="W1615" s="348" t="str">
        <f>IF(板块成分!B1617="","",板块成分!B1617)</f>
        <v>2168.HK</v>
      </c>
      <c r="X1615" s="270" t="str">
        <f>[1]!s_info_name(W1615)</f>
        <v>佳兆业美好</v>
      </c>
      <c r="Y1615" s="335" t="str">
        <f>IF($Y$3="申万一级行业",[1]!s_info_industry_sw_2021(W1615,公司分析!D$5,1),IF($Y$3="申万二级行业",[1]!s_info_industry_sw_2021(W1615,公司分析!D$5,2),IF($Y$3="申万三级行业",[1]!s_info_industry_sw_2021(W1615,公司分析!D$5,3),IF($Y$3="wind一级行业",[1]!s_info_industry_gics(W1615,1),IF($Y$3="wind二级行业",[1]!s_info_industry_gics(W1615,2),IF($Y$3="wind三级行业",[1]!s_info_industry_gics(W1615,3),IF($Y$3="wind四级行业",[1]!s_info_industry_gics(W1615,4),IF($Y$3="证监会门类行业",[1]!s_info_industry_csrc12_n(W1615,公司分析!D$5,1),""))))))))</f>
        <v>房地产开发</v>
      </c>
      <c r="Z1615" s="298" t="str">
        <f>IF(Y1615=行业比较!$E$6,ROW(),"")</f>
        <v/>
      </c>
      <c r="AA1615" s="125"/>
      <c r="AB1615" s="125"/>
      <c r="AC1615" s="125"/>
      <c r="AD1615" s="125"/>
      <c r="AE1615" s="125"/>
      <c r="AF1615" s="125"/>
      <c r="AG1615" s="125"/>
      <c r="AH1615" s="125"/>
      <c r="AI1615" s="125"/>
      <c r="AJ1615" s="125"/>
      <c r="AK1615" s="125"/>
      <c r="AL1615" s="125"/>
      <c r="AM1615" s="125"/>
      <c r="AN1615" s="125"/>
      <c r="AO1615" s="125"/>
      <c r="AP1615" s="125"/>
    </row>
    <row r="1616" spans="2:42" x14ac:dyDescent="0.35">
      <c r="B1616" s="125"/>
      <c r="C1616" s="125"/>
      <c r="D1616" s="125"/>
      <c r="E1616" s="125"/>
      <c r="F1616" s="125"/>
      <c r="G1616" s="125"/>
      <c r="H1616" s="125"/>
      <c r="I1616" s="269"/>
      <c r="J1616" s="134"/>
      <c r="K1616" s="134"/>
      <c r="L1616" s="134"/>
      <c r="M1616" s="134"/>
      <c r="N1616" s="286"/>
      <c r="O1616" s="286"/>
      <c r="P1616" s="125"/>
      <c r="Q1616" s="125"/>
      <c r="R1616" s="125"/>
      <c r="S1616" s="125"/>
      <c r="T1616" s="125"/>
      <c r="U1616" s="297"/>
      <c r="V1616" s="253">
        <f t="shared" si="33"/>
        <v>0</v>
      </c>
      <c r="W1616" s="348" t="str">
        <f>IF(板块成分!B1618="","",板块成分!B1618)</f>
        <v>2169.HK</v>
      </c>
      <c r="X1616" s="270" t="str">
        <f>[1]!s_info_name(W1616)</f>
        <v>沧港铁路</v>
      </c>
      <c r="Y1616" s="335" t="str">
        <f>IF($Y$3="申万一级行业",[1]!s_info_industry_sw_2021(W1616,公司分析!D$5,1),IF($Y$3="申万二级行业",[1]!s_info_industry_sw_2021(W1616,公司分析!D$5,2),IF($Y$3="申万三级行业",[1]!s_info_industry_sw_2021(W1616,公司分析!D$5,3),IF($Y$3="wind一级行业",[1]!s_info_industry_gics(W1616,1),IF($Y$3="wind二级行业",[1]!s_info_industry_gics(W1616,2),IF($Y$3="wind三级行业",[1]!s_info_industry_gics(W1616,3),IF($Y$3="wind四级行业",[1]!s_info_industry_gics(W1616,4),IF($Y$3="证监会门类行业",[1]!s_info_industry_csrc12_n(W1616,公司分析!D$5,1),""))))))))</f>
        <v>铁路运输</v>
      </c>
      <c r="Z1616" s="298" t="str">
        <f>IF(Y1616=行业比较!$E$6,ROW(),"")</f>
        <v/>
      </c>
      <c r="AA1616" s="125"/>
      <c r="AB1616" s="125"/>
      <c r="AC1616" s="125"/>
      <c r="AD1616" s="125"/>
      <c r="AE1616" s="125"/>
      <c r="AF1616" s="125"/>
      <c r="AG1616" s="125"/>
      <c r="AH1616" s="125"/>
      <c r="AI1616" s="125"/>
      <c r="AJ1616" s="125"/>
      <c r="AK1616" s="125"/>
      <c r="AL1616" s="125"/>
      <c r="AM1616" s="125"/>
      <c r="AN1616" s="125"/>
      <c r="AO1616" s="125"/>
      <c r="AP1616" s="125"/>
    </row>
    <row r="1617" spans="2:42" x14ac:dyDescent="0.35">
      <c r="B1617" s="125"/>
      <c r="C1617" s="125"/>
      <c r="D1617" s="125"/>
      <c r="E1617" s="125"/>
      <c r="F1617" s="125"/>
      <c r="G1617" s="125"/>
      <c r="H1617" s="125"/>
      <c r="I1617" s="269"/>
      <c r="J1617" s="134"/>
      <c r="K1617" s="134"/>
      <c r="L1617" s="134"/>
      <c r="M1617" s="134"/>
      <c r="N1617" s="286"/>
      <c r="O1617" s="286"/>
      <c r="P1617" s="125"/>
      <c r="Q1617" s="125"/>
      <c r="R1617" s="125"/>
      <c r="S1617" s="125"/>
      <c r="T1617" s="125"/>
      <c r="U1617" s="297"/>
      <c r="V1617" s="253">
        <f t="shared" si="33"/>
        <v>0</v>
      </c>
      <c r="W1617" s="348" t="str">
        <f>IF(板块成分!B1619="","",板块成分!B1619)</f>
        <v>2170.HK</v>
      </c>
      <c r="X1617" s="270" t="str">
        <f>[1]!s_info_name(W1617)</f>
        <v>贝康医疗-B</v>
      </c>
      <c r="Y1617" s="335" t="str">
        <f>IF($Y$3="申万一级行业",[1]!s_info_industry_sw_2021(W1617,公司分析!D$5,1),IF($Y$3="申万二级行业",[1]!s_info_industry_sw_2021(W1617,公司分析!D$5,2),IF($Y$3="申万三级行业",[1]!s_info_industry_sw_2021(W1617,公司分析!D$5,3),IF($Y$3="wind一级行业",[1]!s_info_industry_gics(W1617,1),IF($Y$3="wind二级行业",[1]!s_info_industry_gics(W1617,2),IF($Y$3="wind三级行业",[1]!s_info_industry_gics(W1617,3),IF($Y$3="wind四级行业",[1]!s_info_industry_gics(W1617,4),IF($Y$3="证监会门类行业",[1]!s_info_industry_csrc12_n(W1617,公司分析!D$5,1),""))))))))</f>
        <v>生物科技</v>
      </c>
      <c r="Z1617" s="298" t="str">
        <f>IF(Y1617=行业比较!$E$6,ROW(),"")</f>
        <v/>
      </c>
      <c r="AA1617" s="125"/>
      <c r="AB1617" s="125"/>
      <c r="AC1617" s="125"/>
      <c r="AD1617" s="125"/>
      <c r="AE1617" s="125"/>
      <c r="AF1617" s="125"/>
      <c r="AG1617" s="125"/>
      <c r="AH1617" s="125"/>
      <c r="AI1617" s="125"/>
      <c r="AJ1617" s="125"/>
      <c r="AK1617" s="125"/>
      <c r="AL1617" s="125"/>
      <c r="AM1617" s="125"/>
      <c r="AN1617" s="125"/>
      <c r="AO1617" s="125"/>
      <c r="AP1617" s="125"/>
    </row>
    <row r="1618" spans="2:42" x14ac:dyDescent="0.35">
      <c r="B1618" s="125"/>
      <c r="C1618" s="125"/>
      <c r="D1618" s="125"/>
      <c r="E1618" s="125"/>
      <c r="F1618" s="125"/>
      <c r="G1618" s="125"/>
      <c r="H1618" s="125"/>
      <c r="I1618" s="269"/>
      <c r="J1618" s="134"/>
      <c r="K1618" s="134"/>
      <c r="L1618" s="134"/>
      <c r="M1618" s="134"/>
      <c r="N1618" s="286"/>
      <c r="O1618" s="286"/>
      <c r="P1618" s="125"/>
      <c r="Q1618" s="125"/>
      <c r="R1618" s="125"/>
      <c r="S1618" s="125"/>
      <c r="T1618" s="125"/>
      <c r="U1618" s="297"/>
      <c r="V1618" s="253">
        <f t="shared" si="33"/>
        <v>0</v>
      </c>
      <c r="W1618" s="348" t="str">
        <f>IF(板块成分!B1620="","",板块成分!B1620)</f>
        <v>2171.HK</v>
      </c>
      <c r="X1618" s="270" t="str">
        <f>[1]!s_info_name(W1618)</f>
        <v>科济药业-B</v>
      </c>
      <c r="Y1618" s="335" t="str">
        <f>IF($Y$3="申万一级行业",[1]!s_info_industry_sw_2021(W1618,公司分析!D$5,1),IF($Y$3="申万二级行业",[1]!s_info_industry_sw_2021(W1618,公司分析!D$5,2),IF($Y$3="申万三级行业",[1]!s_info_industry_sw_2021(W1618,公司分析!D$5,3),IF($Y$3="wind一级行业",[1]!s_info_industry_gics(W1618,1),IF($Y$3="wind二级行业",[1]!s_info_industry_gics(W1618,2),IF($Y$3="wind三级行业",[1]!s_info_industry_gics(W1618,3),IF($Y$3="wind四级行业",[1]!s_info_industry_gics(W1618,4),IF($Y$3="证监会门类行业",[1]!s_info_industry_csrc12_n(W1618,公司分析!D$5,1),""))))))))</f>
        <v>生物科技</v>
      </c>
      <c r="Z1618" s="298" t="str">
        <f>IF(Y1618=行业比较!$E$6,ROW(),"")</f>
        <v/>
      </c>
      <c r="AA1618" s="125"/>
      <c r="AB1618" s="125"/>
      <c r="AC1618" s="125"/>
      <c r="AD1618" s="125"/>
      <c r="AE1618" s="125"/>
      <c r="AF1618" s="125"/>
      <c r="AG1618" s="125"/>
      <c r="AH1618" s="125"/>
      <c r="AI1618" s="125"/>
      <c r="AJ1618" s="125"/>
      <c r="AK1618" s="125"/>
      <c r="AL1618" s="125"/>
      <c r="AM1618" s="125"/>
      <c r="AN1618" s="125"/>
      <c r="AO1618" s="125"/>
      <c r="AP1618" s="125"/>
    </row>
    <row r="1619" spans="2:42" x14ac:dyDescent="0.35">
      <c r="B1619" s="125"/>
      <c r="C1619" s="125"/>
      <c r="D1619" s="125"/>
      <c r="E1619" s="125"/>
      <c r="F1619" s="125"/>
      <c r="G1619" s="125"/>
      <c r="H1619" s="125"/>
      <c r="I1619" s="269"/>
      <c r="J1619" s="134"/>
      <c r="K1619" s="134"/>
      <c r="L1619" s="134"/>
      <c r="M1619" s="134"/>
      <c r="N1619" s="286"/>
      <c r="O1619" s="286"/>
      <c r="P1619" s="125"/>
      <c r="Q1619" s="125"/>
      <c r="R1619" s="125"/>
      <c r="S1619" s="125"/>
      <c r="T1619" s="125"/>
      <c r="U1619" s="297"/>
      <c r="V1619" s="253">
        <f t="shared" si="33"/>
        <v>0</v>
      </c>
      <c r="W1619" s="348" t="str">
        <f>IF(板块成分!B1621="","",板块成分!B1621)</f>
        <v>2172.HK</v>
      </c>
      <c r="X1619" s="270" t="str">
        <f>[1]!s_info_name(W1619)</f>
        <v>微创脑科学</v>
      </c>
      <c r="Y1619" s="335" t="str">
        <f>IF($Y$3="申万一级行业",[1]!s_info_industry_sw_2021(W1619,公司分析!D$5,1),IF($Y$3="申万二级行业",[1]!s_info_industry_sw_2021(W1619,公司分析!D$5,2),IF($Y$3="申万三级行业",[1]!s_info_industry_sw_2021(W1619,公司分析!D$5,3),IF($Y$3="wind一级行业",[1]!s_info_industry_gics(W1619,1),IF($Y$3="wind二级行业",[1]!s_info_industry_gics(W1619,2),IF($Y$3="wind三级行业",[1]!s_info_industry_gics(W1619,3),IF($Y$3="wind四级行业",[1]!s_info_industry_gics(W1619,4),IF($Y$3="证监会门类行业",[1]!s_info_industry_csrc12_n(W1619,公司分析!D$5,1),""))))))))</f>
        <v>医疗保健设备</v>
      </c>
      <c r="Z1619" s="298" t="str">
        <f>IF(Y1619=行业比较!$E$6,ROW(),"")</f>
        <v/>
      </c>
      <c r="AA1619" s="125"/>
      <c r="AB1619" s="125"/>
      <c r="AC1619" s="125"/>
      <c r="AD1619" s="125"/>
      <c r="AE1619" s="125"/>
      <c r="AF1619" s="125"/>
      <c r="AG1619" s="125"/>
      <c r="AH1619" s="125"/>
      <c r="AI1619" s="125"/>
      <c r="AJ1619" s="125"/>
      <c r="AK1619" s="125"/>
      <c r="AL1619" s="125"/>
      <c r="AM1619" s="125"/>
      <c r="AN1619" s="125"/>
      <c r="AO1619" s="125"/>
      <c r="AP1619" s="125"/>
    </row>
    <row r="1620" spans="2:42" x14ac:dyDescent="0.35">
      <c r="B1620" s="125"/>
      <c r="C1620" s="125"/>
      <c r="D1620" s="125"/>
      <c r="E1620" s="125"/>
      <c r="F1620" s="125"/>
      <c r="G1620" s="125"/>
      <c r="H1620" s="125"/>
      <c r="I1620" s="269"/>
      <c r="J1620" s="134"/>
      <c r="K1620" s="134"/>
      <c r="L1620" s="134"/>
      <c r="M1620" s="134"/>
      <c r="N1620" s="286"/>
      <c r="O1620" s="286"/>
      <c r="P1620" s="125"/>
      <c r="Q1620" s="125"/>
      <c r="R1620" s="125"/>
      <c r="S1620" s="125"/>
      <c r="T1620" s="125"/>
      <c r="U1620" s="297"/>
      <c r="V1620" s="253">
        <f t="shared" si="33"/>
        <v>0</v>
      </c>
      <c r="W1620" s="348" t="str">
        <f>IF(板块成分!B1622="","",板块成分!B1622)</f>
        <v>2175.HK</v>
      </c>
      <c r="X1620" s="270" t="str">
        <f>[1]!s_info_name(W1620)</f>
        <v>中国通才教育</v>
      </c>
      <c r="Y1620" s="335" t="str">
        <f>IF($Y$3="申万一级行业",[1]!s_info_industry_sw_2021(W1620,公司分析!D$5,1),IF($Y$3="申万二级行业",[1]!s_info_industry_sw_2021(W1620,公司分析!D$5,2),IF($Y$3="申万三级行业",[1]!s_info_industry_sw_2021(W1620,公司分析!D$5,3),IF($Y$3="wind一级行业",[1]!s_info_industry_gics(W1620,1),IF($Y$3="wind二级行业",[1]!s_info_industry_gics(W1620,2),IF($Y$3="wind三级行业",[1]!s_info_industry_gics(W1620,3),IF($Y$3="wind四级行业",[1]!s_info_industry_gics(W1620,4),IF($Y$3="证监会门类行业",[1]!s_info_industry_csrc12_n(W1620,公司分析!D$5,1),""))))))))</f>
        <v>教育服务</v>
      </c>
      <c r="Z1620" s="298" t="str">
        <f>IF(Y1620=行业比较!$E$6,ROW(),"")</f>
        <v/>
      </c>
      <c r="AA1620" s="125"/>
      <c r="AB1620" s="125"/>
      <c r="AC1620" s="125"/>
      <c r="AD1620" s="125"/>
      <c r="AE1620" s="125"/>
      <c r="AF1620" s="125"/>
      <c r="AG1620" s="125"/>
      <c r="AH1620" s="125"/>
      <c r="AI1620" s="125"/>
      <c r="AJ1620" s="125"/>
      <c r="AK1620" s="125"/>
      <c r="AL1620" s="125"/>
      <c r="AM1620" s="125"/>
      <c r="AN1620" s="125"/>
      <c r="AO1620" s="125"/>
      <c r="AP1620" s="125"/>
    </row>
    <row r="1621" spans="2:42" x14ac:dyDescent="0.35">
      <c r="B1621" s="125"/>
      <c r="C1621" s="125"/>
      <c r="D1621" s="125"/>
      <c r="E1621" s="125"/>
      <c r="F1621" s="125"/>
      <c r="G1621" s="125"/>
      <c r="H1621" s="125"/>
      <c r="I1621" s="269"/>
      <c r="J1621" s="134"/>
      <c r="K1621" s="134"/>
      <c r="L1621" s="134"/>
      <c r="M1621" s="134"/>
      <c r="N1621" s="286"/>
      <c r="O1621" s="286"/>
      <c r="P1621" s="125"/>
      <c r="Q1621" s="125"/>
      <c r="R1621" s="125"/>
      <c r="S1621" s="125"/>
      <c r="T1621" s="125"/>
      <c r="U1621" s="297"/>
      <c r="V1621" s="253">
        <f t="shared" si="33"/>
        <v>0</v>
      </c>
      <c r="W1621" s="348" t="str">
        <f>IF(板块成分!B1623="","",板块成分!B1623)</f>
        <v>2176.HK</v>
      </c>
      <c r="X1621" s="270" t="str">
        <f>[1]!s_info_name(W1621)</f>
        <v>赛迪顾问</v>
      </c>
      <c r="Y1621" s="335" t="str">
        <f>IF($Y$3="申万一级行业",[1]!s_info_industry_sw_2021(W1621,公司分析!D$5,1),IF($Y$3="申万二级行业",[1]!s_info_industry_sw_2021(W1621,公司分析!D$5,2),IF($Y$3="申万三级行业",[1]!s_info_industry_sw_2021(W1621,公司分析!D$5,3),IF($Y$3="wind一级行业",[1]!s_info_industry_gics(W1621,1),IF($Y$3="wind二级行业",[1]!s_info_industry_gics(W1621,2),IF($Y$3="wind三级行业",[1]!s_info_industry_gics(W1621,3),IF($Y$3="wind四级行业",[1]!s_info_industry_gics(W1621,4),IF($Y$3="证监会门类行业",[1]!s_info_industry_csrc12_n(W1621,公司分析!D$5,1),""))))))))</f>
        <v>综合支持服务</v>
      </c>
      <c r="Z1621" s="298" t="str">
        <f>IF(Y1621=行业比较!$E$6,ROW(),"")</f>
        <v/>
      </c>
      <c r="AA1621" s="125"/>
      <c r="AB1621" s="125"/>
      <c r="AC1621" s="125"/>
      <c r="AD1621" s="125"/>
      <c r="AE1621" s="125"/>
      <c r="AF1621" s="125"/>
      <c r="AG1621" s="125"/>
      <c r="AH1621" s="125"/>
      <c r="AI1621" s="125"/>
      <c r="AJ1621" s="125"/>
      <c r="AK1621" s="125"/>
      <c r="AL1621" s="125"/>
      <c r="AM1621" s="125"/>
      <c r="AN1621" s="125"/>
      <c r="AO1621" s="125"/>
      <c r="AP1621" s="125"/>
    </row>
    <row r="1622" spans="2:42" x14ac:dyDescent="0.35">
      <c r="B1622" s="125"/>
      <c r="C1622" s="125"/>
      <c r="D1622" s="125"/>
      <c r="E1622" s="125"/>
      <c r="F1622" s="125"/>
      <c r="G1622" s="125"/>
      <c r="H1622" s="125"/>
      <c r="I1622" s="269"/>
      <c r="J1622" s="134"/>
      <c r="K1622" s="134"/>
      <c r="L1622" s="134"/>
      <c r="M1622" s="134"/>
      <c r="N1622" s="286"/>
      <c r="O1622" s="286"/>
      <c r="P1622" s="125"/>
      <c r="Q1622" s="125"/>
      <c r="R1622" s="125"/>
      <c r="S1622" s="125"/>
      <c r="T1622" s="125"/>
      <c r="U1622" s="297"/>
      <c r="V1622" s="253">
        <f t="shared" si="33"/>
        <v>0</v>
      </c>
      <c r="W1622" s="348" t="str">
        <f>IF(板块成分!B1624="","",板块成分!B1624)</f>
        <v>2177.HK</v>
      </c>
      <c r="X1622" s="270" t="str">
        <f>[1]!s_info_name(W1622)</f>
        <v>优趣汇控股</v>
      </c>
      <c r="Y1622" s="335" t="str">
        <f>IF($Y$3="申万一级行业",[1]!s_info_industry_sw_2021(W1622,公司分析!D$5,1),IF($Y$3="申万二级行业",[1]!s_info_industry_sw_2021(W1622,公司分析!D$5,2),IF($Y$3="申万三级行业",[1]!s_info_industry_sw_2021(W1622,公司分析!D$5,3),IF($Y$3="wind一级行业",[1]!s_info_industry_gics(W1622,1),IF($Y$3="wind二级行业",[1]!s_info_industry_gics(W1622,2),IF($Y$3="wind三级行业",[1]!s_info_industry_gics(W1622,3),IF($Y$3="wind四级行业",[1]!s_info_industry_gics(W1622,4),IF($Y$3="证监会门类行业",[1]!s_info_industry_csrc12_n(W1622,公司分析!D$5,1),""))))))))</f>
        <v>互联网零售</v>
      </c>
      <c r="Z1622" s="298" t="str">
        <f>IF(Y1622=行业比较!$E$6,ROW(),"")</f>
        <v/>
      </c>
      <c r="AA1622" s="125"/>
      <c r="AB1622" s="125"/>
      <c r="AC1622" s="125"/>
      <c r="AD1622" s="125"/>
      <c r="AE1622" s="125"/>
      <c r="AF1622" s="125"/>
      <c r="AG1622" s="125"/>
      <c r="AH1622" s="125"/>
      <c r="AI1622" s="125"/>
      <c r="AJ1622" s="125"/>
      <c r="AK1622" s="125"/>
      <c r="AL1622" s="125"/>
      <c r="AM1622" s="125"/>
      <c r="AN1622" s="125"/>
      <c r="AO1622" s="125"/>
      <c r="AP1622" s="125"/>
    </row>
    <row r="1623" spans="2:42" x14ac:dyDescent="0.35">
      <c r="B1623" s="125"/>
      <c r="C1623" s="125"/>
      <c r="D1623" s="125"/>
      <c r="E1623" s="125"/>
      <c r="F1623" s="125"/>
      <c r="G1623" s="125"/>
      <c r="H1623" s="125"/>
      <c r="I1623" s="269"/>
      <c r="J1623" s="134"/>
      <c r="K1623" s="134"/>
      <c r="L1623" s="134"/>
      <c r="M1623" s="134"/>
      <c r="N1623" s="286"/>
      <c r="O1623" s="286"/>
      <c r="P1623" s="125"/>
      <c r="Q1623" s="125"/>
      <c r="R1623" s="125"/>
      <c r="S1623" s="125"/>
      <c r="T1623" s="125"/>
      <c r="U1623" s="297"/>
      <c r="V1623" s="253">
        <f t="shared" si="33"/>
        <v>0</v>
      </c>
      <c r="W1623" s="348" t="str">
        <f>IF(板块成分!B1625="","",板块成分!B1625)</f>
        <v>2178.HK</v>
      </c>
      <c r="X1623" s="270" t="str">
        <f>[1]!s_info_name(W1623)</f>
        <v>百勤油服</v>
      </c>
      <c r="Y1623" s="335" t="str">
        <f>IF($Y$3="申万一级行业",[1]!s_info_industry_sw_2021(W1623,公司分析!D$5,1),IF($Y$3="申万二级行业",[1]!s_info_industry_sw_2021(W1623,公司分析!D$5,2),IF($Y$3="申万三级行业",[1]!s_info_industry_sw_2021(W1623,公司分析!D$5,3),IF($Y$3="wind一级行业",[1]!s_info_industry_gics(W1623,1),IF($Y$3="wind二级行业",[1]!s_info_industry_gics(W1623,2),IF($Y$3="wind三级行业",[1]!s_info_industry_gics(W1623,3),IF($Y$3="wind四级行业",[1]!s_info_industry_gics(W1623,4),IF($Y$3="证监会门类行业",[1]!s_info_industry_csrc12_n(W1623,公司分析!D$5,1),""))))))))</f>
        <v>石油天然气设备与服务</v>
      </c>
      <c r="Z1623" s="298" t="str">
        <f>IF(Y1623=行业比较!$E$6,ROW(),"")</f>
        <v/>
      </c>
      <c r="AA1623" s="125"/>
      <c r="AB1623" s="125"/>
      <c r="AC1623" s="125"/>
      <c r="AD1623" s="125"/>
      <c r="AE1623" s="125"/>
      <c r="AF1623" s="125"/>
      <c r="AG1623" s="125"/>
      <c r="AH1623" s="125"/>
      <c r="AI1623" s="125"/>
      <c r="AJ1623" s="125"/>
      <c r="AK1623" s="125"/>
      <c r="AL1623" s="125"/>
      <c r="AM1623" s="125"/>
      <c r="AN1623" s="125"/>
      <c r="AO1623" s="125"/>
      <c r="AP1623" s="125"/>
    </row>
    <row r="1624" spans="2:42" x14ac:dyDescent="0.35">
      <c r="B1624" s="125"/>
      <c r="C1624" s="125"/>
      <c r="D1624" s="125"/>
      <c r="E1624" s="125"/>
      <c r="F1624" s="125"/>
      <c r="G1624" s="125"/>
      <c r="H1624" s="125"/>
      <c r="I1624" s="269"/>
      <c r="J1624" s="134"/>
      <c r="K1624" s="134"/>
      <c r="L1624" s="134"/>
      <c r="M1624" s="134"/>
      <c r="N1624" s="286"/>
      <c r="O1624" s="286"/>
      <c r="P1624" s="125"/>
      <c r="Q1624" s="125"/>
      <c r="R1624" s="125"/>
      <c r="S1624" s="125"/>
      <c r="T1624" s="125"/>
      <c r="U1624" s="297"/>
      <c r="V1624" s="253">
        <f t="shared" si="33"/>
        <v>0</v>
      </c>
      <c r="W1624" s="348" t="str">
        <f>IF(板块成分!B1626="","",板块成分!B1626)</f>
        <v>2179.HK</v>
      </c>
      <c r="X1624" s="270" t="str">
        <f>[1]!s_info_name(W1624)</f>
        <v>瑞科生物-B</v>
      </c>
      <c r="Y1624" s="335" t="str">
        <f>IF($Y$3="申万一级行业",[1]!s_info_industry_sw_2021(W1624,公司分析!D$5,1),IF($Y$3="申万二级行业",[1]!s_info_industry_sw_2021(W1624,公司分析!D$5,2),IF($Y$3="申万三级行业",[1]!s_info_industry_sw_2021(W1624,公司分析!D$5,3),IF($Y$3="wind一级行业",[1]!s_info_industry_gics(W1624,1),IF($Y$3="wind二级行业",[1]!s_info_industry_gics(W1624,2),IF($Y$3="wind三级行业",[1]!s_info_industry_gics(W1624,3),IF($Y$3="wind四级行业",[1]!s_info_industry_gics(W1624,4),IF($Y$3="证监会门类行业",[1]!s_info_industry_csrc12_n(W1624,公司分析!D$5,1),""))))))))</f>
        <v>生物科技</v>
      </c>
      <c r="Z1624" s="298" t="str">
        <f>IF(Y1624=行业比较!$E$6,ROW(),"")</f>
        <v/>
      </c>
      <c r="AA1624" s="125"/>
      <c r="AB1624" s="125"/>
      <c r="AC1624" s="125"/>
      <c r="AD1624" s="125"/>
      <c r="AE1624" s="125"/>
      <c r="AF1624" s="125"/>
      <c r="AG1624" s="125"/>
      <c r="AH1624" s="125"/>
      <c r="AI1624" s="125"/>
      <c r="AJ1624" s="125"/>
      <c r="AK1624" s="125"/>
      <c r="AL1624" s="125"/>
      <c r="AM1624" s="125"/>
      <c r="AN1624" s="125"/>
      <c r="AO1624" s="125"/>
      <c r="AP1624" s="125"/>
    </row>
    <row r="1625" spans="2:42" x14ac:dyDescent="0.35">
      <c r="B1625" s="125"/>
      <c r="C1625" s="125"/>
      <c r="D1625" s="125"/>
      <c r="E1625" s="125"/>
      <c r="F1625" s="125"/>
      <c r="G1625" s="125"/>
      <c r="H1625" s="125"/>
      <c r="I1625" s="269"/>
      <c r="J1625" s="134"/>
      <c r="K1625" s="134"/>
      <c r="L1625" s="134"/>
      <c r="M1625" s="134"/>
      <c r="N1625" s="286"/>
      <c r="O1625" s="286"/>
      <c r="P1625" s="125"/>
      <c r="Q1625" s="125"/>
      <c r="R1625" s="125"/>
      <c r="S1625" s="125"/>
      <c r="T1625" s="125"/>
      <c r="U1625" s="297"/>
      <c r="V1625" s="253">
        <f t="shared" si="33"/>
        <v>0</v>
      </c>
      <c r="W1625" s="348" t="str">
        <f>IF(板块成分!B1627="","",板块成分!B1627)</f>
        <v>2180.HK</v>
      </c>
      <c r="X1625" s="270" t="str">
        <f>[1]!s_info_name(W1625)</f>
        <v>万宝盛华</v>
      </c>
      <c r="Y1625" s="335" t="str">
        <f>IF($Y$3="申万一级行业",[1]!s_info_industry_sw_2021(W1625,公司分析!D$5,1),IF($Y$3="申万二级行业",[1]!s_info_industry_sw_2021(W1625,公司分析!D$5,2),IF($Y$3="申万三级行业",[1]!s_info_industry_sw_2021(W1625,公司分析!D$5,3),IF($Y$3="wind一级行业",[1]!s_info_industry_gics(W1625,1),IF($Y$3="wind二级行业",[1]!s_info_industry_gics(W1625,2),IF($Y$3="wind三级行业",[1]!s_info_industry_gics(W1625,3),IF($Y$3="wind四级行业",[1]!s_info_industry_gics(W1625,4),IF($Y$3="证监会门类行业",[1]!s_info_industry_csrc12_n(W1625,公司分析!D$5,1),""))))))))</f>
        <v>人力资源与就业服务</v>
      </c>
      <c r="Z1625" s="298" t="str">
        <f>IF(Y1625=行业比较!$E$6,ROW(),"")</f>
        <v/>
      </c>
      <c r="AA1625" s="125"/>
      <c r="AB1625" s="125"/>
      <c r="AC1625" s="125"/>
      <c r="AD1625" s="125"/>
      <c r="AE1625" s="125"/>
      <c r="AF1625" s="125"/>
      <c r="AG1625" s="125"/>
      <c r="AH1625" s="125"/>
      <c r="AI1625" s="125"/>
      <c r="AJ1625" s="125"/>
      <c r="AK1625" s="125"/>
      <c r="AL1625" s="125"/>
      <c r="AM1625" s="125"/>
      <c r="AN1625" s="125"/>
      <c r="AO1625" s="125"/>
      <c r="AP1625" s="125"/>
    </row>
    <row r="1626" spans="2:42" x14ac:dyDescent="0.35">
      <c r="B1626" s="125"/>
      <c r="C1626" s="125"/>
      <c r="D1626" s="125"/>
      <c r="E1626" s="125"/>
      <c r="F1626" s="125"/>
      <c r="G1626" s="125"/>
      <c r="H1626" s="125"/>
      <c r="I1626" s="269"/>
      <c r="J1626" s="134"/>
      <c r="K1626" s="134"/>
      <c r="L1626" s="134"/>
      <c r="M1626" s="134"/>
      <c r="N1626" s="286"/>
      <c r="O1626" s="286"/>
      <c r="P1626" s="125"/>
      <c r="Q1626" s="125"/>
      <c r="R1626" s="125"/>
      <c r="S1626" s="125"/>
      <c r="T1626" s="125"/>
      <c r="U1626" s="297"/>
      <c r="V1626" s="253">
        <f t="shared" si="33"/>
        <v>0</v>
      </c>
      <c r="W1626" s="348" t="str">
        <f>IF(板块成分!B1628="","",板块成分!B1628)</f>
        <v>2181.HK</v>
      </c>
      <c r="X1626" s="270" t="str">
        <f>[1]!s_info_name(W1626)</f>
        <v>迈博药业-B</v>
      </c>
      <c r="Y1626" s="335" t="str">
        <f>IF($Y$3="申万一级行业",[1]!s_info_industry_sw_2021(W1626,公司分析!D$5,1),IF($Y$3="申万二级行业",[1]!s_info_industry_sw_2021(W1626,公司分析!D$5,2),IF($Y$3="申万三级行业",[1]!s_info_industry_sw_2021(W1626,公司分析!D$5,3),IF($Y$3="wind一级行业",[1]!s_info_industry_gics(W1626,1),IF($Y$3="wind二级行业",[1]!s_info_industry_gics(W1626,2),IF($Y$3="wind三级行业",[1]!s_info_industry_gics(W1626,3),IF($Y$3="wind四级行业",[1]!s_info_industry_gics(W1626,4),IF($Y$3="证监会门类行业",[1]!s_info_industry_csrc12_n(W1626,公司分析!D$5,1),""))))))))</f>
        <v>生物科技</v>
      </c>
      <c r="Z1626" s="298" t="str">
        <f>IF(Y1626=行业比较!$E$6,ROW(),"")</f>
        <v/>
      </c>
      <c r="AA1626" s="125"/>
      <c r="AB1626" s="125"/>
      <c r="AC1626" s="125"/>
      <c r="AD1626" s="125"/>
      <c r="AE1626" s="125"/>
      <c r="AF1626" s="125"/>
      <c r="AG1626" s="125"/>
      <c r="AH1626" s="125"/>
      <c r="AI1626" s="125"/>
      <c r="AJ1626" s="125"/>
      <c r="AK1626" s="125"/>
      <c r="AL1626" s="125"/>
      <c r="AM1626" s="125"/>
      <c r="AN1626" s="125"/>
      <c r="AO1626" s="125"/>
      <c r="AP1626" s="125"/>
    </row>
    <row r="1627" spans="2:42" x14ac:dyDescent="0.35">
      <c r="B1627" s="125"/>
      <c r="C1627" s="125"/>
      <c r="D1627" s="125"/>
      <c r="E1627" s="125"/>
      <c r="F1627" s="125"/>
      <c r="G1627" s="125"/>
      <c r="H1627" s="125"/>
      <c r="I1627" s="269"/>
      <c r="J1627" s="134"/>
      <c r="K1627" s="134"/>
      <c r="L1627" s="134"/>
      <c r="M1627" s="134"/>
      <c r="N1627" s="286"/>
      <c r="O1627" s="286"/>
      <c r="P1627" s="125"/>
      <c r="Q1627" s="125"/>
      <c r="R1627" s="125"/>
      <c r="S1627" s="125"/>
      <c r="T1627" s="125"/>
      <c r="U1627" s="297"/>
      <c r="V1627" s="253">
        <f t="shared" si="33"/>
        <v>0</v>
      </c>
      <c r="W1627" s="348" t="str">
        <f>IF(板块成分!B1629="","",板块成分!B1629)</f>
        <v>2182.HK</v>
      </c>
      <c r="X1627" s="270" t="str">
        <f>[1]!s_info_name(W1627)</f>
        <v>天长集团</v>
      </c>
      <c r="Y1627" s="335" t="str">
        <f>IF($Y$3="申万一级行业",[1]!s_info_industry_sw_2021(W1627,公司分析!D$5,1),IF($Y$3="申万二级行业",[1]!s_info_industry_sw_2021(W1627,公司分析!D$5,2),IF($Y$3="申万三级行业",[1]!s_info_industry_sw_2021(W1627,公司分析!D$5,3),IF($Y$3="wind一级行业",[1]!s_info_industry_gics(W1627,1),IF($Y$3="wind二级行业",[1]!s_info_industry_gics(W1627,2),IF($Y$3="wind三级行业",[1]!s_info_industry_gics(W1627,3),IF($Y$3="wind四级行业",[1]!s_info_industry_gics(W1627,4),IF($Y$3="证监会门类行业",[1]!s_info_industry_csrc12_n(W1627,公司分析!D$5,1),""))))))))</f>
        <v>消费电子产品</v>
      </c>
      <c r="Z1627" s="298" t="str">
        <f>IF(Y1627=行业比较!$E$6,ROW(),"")</f>
        <v/>
      </c>
      <c r="AA1627" s="125"/>
      <c r="AB1627" s="125"/>
      <c r="AC1627" s="125"/>
      <c r="AD1627" s="125"/>
      <c r="AE1627" s="125"/>
      <c r="AF1627" s="125"/>
      <c r="AG1627" s="125"/>
      <c r="AH1627" s="125"/>
      <c r="AI1627" s="125"/>
      <c r="AJ1627" s="125"/>
      <c r="AK1627" s="125"/>
      <c r="AL1627" s="125"/>
      <c r="AM1627" s="125"/>
      <c r="AN1627" s="125"/>
      <c r="AO1627" s="125"/>
      <c r="AP1627" s="125"/>
    </row>
    <row r="1628" spans="2:42" x14ac:dyDescent="0.35">
      <c r="B1628" s="125"/>
      <c r="C1628" s="125"/>
      <c r="D1628" s="125"/>
      <c r="E1628" s="125"/>
      <c r="F1628" s="125"/>
      <c r="G1628" s="125"/>
      <c r="H1628" s="125"/>
      <c r="I1628" s="269"/>
      <c r="J1628" s="134"/>
      <c r="K1628" s="134"/>
      <c r="L1628" s="134"/>
      <c r="M1628" s="134"/>
      <c r="N1628" s="286"/>
      <c r="O1628" s="286"/>
      <c r="P1628" s="125"/>
      <c r="Q1628" s="125"/>
      <c r="R1628" s="125"/>
      <c r="S1628" s="125"/>
      <c r="T1628" s="125"/>
      <c r="U1628" s="297"/>
      <c r="V1628" s="253">
        <f t="shared" si="33"/>
        <v>0</v>
      </c>
      <c r="W1628" s="348" t="str">
        <f>IF(板块成分!B1630="","",板块成分!B1630)</f>
        <v>2185.HK</v>
      </c>
      <c r="X1628" s="270" t="str">
        <f>[1]!s_info_name(W1628)</f>
        <v>百心安-B</v>
      </c>
      <c r="Y1628" s="335" t="str">
        <f>IF($Y$3="申万一级行业",[1]!s_info_industry_sw_2021(W1628,公司分析!D$5,1),IF($Y$3="申万二级行业",[1]!s_info_industry_sw_2021(W1628,公司分析!D$5,2),IF($Y$3="申万三级行业",[1]!s_info_industry_sw_2021(W1628,公司分析!D$5,3),IF($Y$3="wind一级行业",[1]!s_info_industry_gics(W1628,1),IF($Y$3="wind二级行业",[1]!s_info_industry_gics(W1628,2),IF($Y$3="wind三级行业",[1]!s_info_industry_gics(W1628,3),IF($Y$3="wind四级行业",[1]!s_info_industry_gics(W1628,4),IF($Y$3="证监会门类行业",[1]!s_info_industry_csrc12_n(W1628,公司分析!D$5,1),""))))))))</f>
        <v>生物科技</v>
      </c>
      <c r="Z1628" s="298" t="str">
        <f>IF(Y1628=行业比较!$E$6,ROW(),"")</f>
        <v/>
      </c>
      <c r="AA1628" s="125"/>
      <c r="AB1628" s="125"/>
      <c r="AC1628" s="125"/>
      <c r="AD1628" s="125"/>
      <c r="AE1628" s="125"/>
      <c r="AF1628" s="125"/>
      <c r="AG1628" s="125"/>
      <c r="AH1628" s="125"/>
      <c r="AI1628" s="125"/>
      <c r="AJ1628" s="125"/>
      <c r="AK1628" s="125"/>
      <c r="AL1628" s="125"/>
      <c r="AM1628" s="125"/>
      <c r="AN1628" s="125"/>
      <c r="AO1628" s="125"/>
      <c r="AP1628" s="125"/>
    </row>
    <row r="1629" spans="2:42" x14ac:dyDescent="0.35">
      <c r="B1629" s="125"/>
      <c r="C1629" s="125"/>
      <c r="D1629" s="125"/>
      <c r="E1629" s="125"/>
      <c r="F1629" s="125"/>
      <c r="G1629" s="125"/>
      <c r="H1629" s="125"/>
      <c r="I1629" s="269"/>
      <c r="J1629" s="134"/>
      <c r="K1629" s="134"/>
      <c r="L1629" s="134"/>
      <c r="M1629" s="134"/>
      <c r="N1629" s="286"/>
      <c r="O1629" s="286"/>
      <c r="P1629" s="125"/>
      <c r="Q1629" s="125"/>
      <c r="R1629" s="125"/>
      <c r="S1629" s="125"/>
      <c r="T1629" s="125"/>
      <c r="U1629" s="297"/>
      <c r="V1629" s="253">
        <f t="shared" si="33"/>
        <v>0</v>
      </c>
      <c r="W1629" s="348" t="str">
        <f>IF(板块成分!B1631="","",板块成分!B1631)</f>
        <v>2186.HK</v>
      </c>
      <c r="X1629" s="270" t="str">
        <f>[1]!s_info_name(W1629)</f>
        <v>绿叶制药</v>
      </c>
      <c r="Y1629" s="335" t="str">
        <f>IF($Y$3="申万一级行业",[1]!s_info_industry_sw_2021(W1629,公司分析!D$5,1),IF($Y$3="申万二级行业",[1]!s_info_industry_sw_2021(W1629,公司分析!D$5,2),IF($Y$3="申万三级行业",[1]!s_info_industry_sw_2021(W1629,公司分析!D$5,3),IF($Y$3="wind一级行业",[1]!s_info_industry_gics(W1629,1),IF($Y$3="wind二级行业",[1]!s_info_industry_gics(W1629,2),IF($Y$3="wind三级行业",[1]!s_info_industry_gics(W1629,3),IF($Y$3="wind四级行业",[1]!s_info_industry_gics(W1629,4),IF($Y$3="证监会门类行业",[1]!s_info_industry_csrc12_n(W1629,公司分析!D$5,1),""))))))))</f>
        <v>中药</v>
      </c>
      <c r="Z1629" s="298" t="str">
        <f>IF(Y1629=行业比较!$E$6,ROW(),"")</f>
        <v/>
      </c>
      <c r="AA1629" s="125"/>
      <c r="AB1629" s="125"/>
      <c r="AC1629" s="125"/>
      <c r="AD1629" s="125"/>
      <c r="AE1629" s="125"/>
      <c r="AF1629" s="125"/>
      <c r="AG1629" s="125"/>
      <c r="AH1629" s="125"/>
      <c r="AI1629" s="125"/>
      <c r="AJ1629" s="125"/>
      <c r="AK1629" s="125"/>
      <c r="AL1629" s="125"/>
      <c r="AM1629" s="125"/>
      <c r="AN1629" s="125"/>
      <c r="AO1629" s="125"/>
      <c r="AP1629" s="125"/>
    </row>
    <row r="1630" spans="2:42" x14ac:dyDescent="0.35">
      <c r="B1630" s="125"/>
      <c r="C1630" s="125"/>
      <c r="D1630" s="125"/>
      <c r="E1630" s="125"/>
      <c r="F1630" s="125"/>
      <c r="G1630" s="125"/>
      <c r="H1630" s="125"/>
      <c r="I1630" s="269"/>
      <c r="J1630" s="134"/>
      <c r="K1630" s="134"/>
      <c r="L1630" s="134"/>
      <c r="M1630" s="134"/>
      <c r="N1630" s="286"/>
      <c r="O1630" s="286"/>
      <c r="P1630" s="125"/>
      <c r="Q1630" s="125"/>
      <c r="R1630" s="125"/>
      <c r="S1630" s="125"/>
      <c r="T1630" s="125"/>
      <c r="U1630" s="297"/>
      <c r="V1630" s="253">
        <f t="shared" si="33"/>
        <v>0</v>
      </c>
      <c r="W1630" s="348" t="str">
        <f>IF(板块成分!B1632="","",板块成分!B1632)</f>
        <v>2187.HK</v>
      </c>
      <c r="X1630" s="270" t="str">
        <f>[1]!s_info_name(W1630)</f>
        <v>智欣集团控股</v>
      </c>
      <c r="Y1630" s="335" t="str">
        <f>IF($Y$3="申万一级行业",[1]!s_info_industry_sw_2021(W1630,公司分析!D$5,1),IF($Y$3="申万二级行业",[1]!s_info_industry_sw_2021(W1630,公司分析!D$5,2),IF($Y$3="申万三级行业",[1]!s_info_industry_sw_2021(W1630,公司分析!D$5,3),IF($Y$3="wind一级行业",[1]!s_info_industry_gics(W1630,1),IF($Y$3="wind二级行业",[1]!s_info_industry_gics(W1630,2),IF($Y$3="wind三级行业",[1]!s_info_industry_gics(W1630,3),IF($Y$3="wind四级行业",[1]!s_info_industry_gics(W1630,4),IF($Y$3="证监会门类行业",[1]!s_info_industry_csrc12_n(W1630,公司分析!D$5,1),""))))))))</f>
        <v>建材</v>
      </c>
      <c r="Z1630" s="298" t="str">
        <f>IF(Y1630=行业比较!$E$6,ROW(),"")</f>
        <v/>
      </c>
      <c r="AA1630" s="125"/>
      <c r="AB1630" s="125"/>
      <c r="AC1630" s="125"/>
      <c r="AD1630" s="125"/>
      <c r="AE1630" s="125"/>
      <c r="AF1630" s="125"/>
      <c r="AG1630" s="125"/>
      <c r="AH1630" s="125"/>
      <c r="AI1630" s="125"/>
      <c r="AJ1630" s="125"/>
      <c r="AK1630" s="125"/>
      <c r="AL1630" s="125"/>
      <c r="AM1630" s="125"/>
      <c r="AN1630" s="125"/>
      <c r="AO1630" s="125"/>
      <c r="AP1630" s="125"/>
    </row>
    <row r="1631" spans="2:42" x14ac:dyDescent="0.35">
      <c r="B1631" s="125"/>
      <c r="C1631" s="125"/>
      <c r="D1631" s="125"/>
      <c r="E1631" s="125"/>
      <c r="F1631" s="125"/>
      <c r="G1631" s="125"/>
      <c r="H1631" s="125"/>
      <c r="I1631" s="269"/>
      <c r="J1631" s="134"/>
      <c r="K1631" s="134"/>
      <c r="L1631" s="134"/>
      <c r="M1631" s="134"/>
      <c r="N1631" s="286"/>
      <c r="O1631" s="286"/>
      <c r="P1631" s="125"/>
      <c r="Q1631" s="125"/>
      <c r="R1631" s="125"/>
      <c r="S1631" s="125"/>
      <c r="T1631" s="125"/>
      <c r="U1631" s="297"/>
      <c r="V1631" s="253">
        <f t="shared" si="33"/>
        <v>0</v>
      </c>
      <c r="W1631" s="348" t="str">
        <f>IF(板块成分!B1633="","",板块成分!B1633)</f>
        <v>2188.HK</v>
      </c>
      <c r="X1631" s="270" t="str">
        <f>[1]!s_info_name(W1631)</f>
        <v>泰坦能源技术</v>
      </c>
      <c r="Y1631" s="335" t="str">
        <f>IF($Y$3="申万一级行业",[1]!s_info_industry_sw_2021(W1631,公司分析!D$5,1),IF($Y$3="申万二级行业",[1]!s_info_industry_sw_2021(W1631,公司分析!D$5,2),IF($Y$3="申万三级行业",[1]!s_info_industry_sw_2021(W1631,公司分析!D$5,3),IF($Y$3="wind一级行业",[1]!s_info_industry_gics(W1631,1),IF($Y$3="wind二级行业",[1]!s_info_industry_gics(W1631,2),IF($Y$3="wind三级行业",[1]!s_info_industry_gics(W1631,3),IF($Y$3="wind四级行业",[1]!s_info_industry_gics(W1631,4),IF($Y$3="证监会门类行业",[1]!s_info_industry_csrc12_n(W1631,公司分析!D$5,1),""))))))))</f>
        <v>重型电气设备</v>
      </c>
      <c r="Z1631" s="298" t="str">
        <f>IF(Y1631=行业比较!$E$6,ROW(),"")</f>
        <v/>
      </c>
      <c r="AA1631" s="125"/>
      <c r="AB1631" s="125"/>
      <c r="AC1631" s="125"/>
      <c r="AD1631" s="125"/>
      <c r="AE1631" s="125"/>
      <c r="AF1631" s="125"/>
      <c r="AG1631" s="125"/>
      <c r="AH1631" s="125"/>
      <c r="AI1631" s="125"/>
      <c r="AJ1631" s="125"/>
      <c r="AK1631" s="125"/>
      <c r="AL1631" s="125"/>
      <c r="AM1631" s="125"/>
      <c r="AN1631" s="125"/>
      <c r="AO1631" s="125"/>
      <c r="AP1631" s="125"/>
    </row>
    <row r="1632" spans="2:42" x14ac:dyDescent="0.35">
      <c r="B1632" s="125"/>
      <c r="C1632" s="125"/>
      <c r="D1632" s="125"/>
      <c r="E1632" s="125"/>
      <c r="F1632" s="125"/>
      <c r="G1632" s="125"/>
      <c r="H1632" s="125"/>
      <c r="I1632" s="269"/>
      <c r="J1632" s="134"/>
      <c r="K1632" s="134"/>
      <c r="L1632" s="134"/>
      <c r="M1632" s="134"/>
      <c r="N1632" s="286"/>
      <c r="O1632" s="286"/>
      <c r="P1632" s="125"/>
      <c r="Q1632" s="125"/>
      <c r="R1632" s="125"/>
      <c r="S1632" s="125"/>
      <c r="T1632" s="125"/>
      <c r="U1632" s="297"/>
      <c r="V1632" s="253">
        <f t="shared" si="33"/>
        <v>0</v>
      </c>
      <c r="W1632" s="348" t="str">
        <f>IF(板块成分!B1634="","",板块成分!B1634)</f>
        <v>2189.HK</v>
      </c>
      <c r="X1632" s="270" t="str">
        <f>[1]!s_info_name(W1632)</f>
        <v>嘉涛(香港)控股</v>
      </c>
      <c r="Y1632" s="335" t="str">
        <f>IF($Y$3="申万一级行业",[1]!s_info_industry_sw_2021(W1632,公司分析!D$5,1),IF($Y$3="申万二级行业",[1]!s_info_industry_sw_2021(W1632,公司分析!D$5,2),IF($Y$3="申万三级行业",[1]!s_info_industry_sw_2021(W1632,公司分析!D$5,3),IF($Y$3="wind一级行业",[1]!s_info_industry_gics(W1632,1),IF($Y$3="wind二级行业",[1]!s_info_industry_gics(W1632,2),IF($Y$3="wind三级行业",[1]!s_info_industry_gics(W1632,3),IF($Y$3="wind四级行业",[1]!s_info_industry_gics(W1632,4),IF($Y$3="证监会门类行业",[1]!s_info_industry_csrc12_n(W1632,公司分析!D$5,1),""))))))))</f>
        <v>保健护理设施</v>
      </c>
      <c r="Z1632" s="298" t="str">
        <f>IF(Y1632=行业比较!$E$6,ROW(),"")</f>
        <v/>
      </c>
      <c r="AA1632" s="125"/>
      <c r="AB1632" s="125"/>
      <c r="AC1632" s="125"/>
      <c r="AD1632" s="125"/>
      <c r="AE1632" s="125"/>
      <c r="AF1632" s="125"/>
      <c r="AG1632" s="125"/>
      <c r="AH1632" s="125"/>
      <c r="AI1632" s="125"/>
      <c r="AJ1632" s="125"/>
      <c r="AK1632" s="125"/>
      <c r="AL1632" s="125"/>
      <c r="AM1632" s="125"/>
      <c r="AN1632" s="125"/>
      <c r="AO1632" s="125"/>
      <c r="AP1632" s="125"/>
    </row>
    <row r="1633" spans="2:42" x14ac:dyDescent="0.35">
      <c r="B1633" s="125"/>
      <c r="C1633" s="125"/>
      <c r="D1633" s="125"/>
      <c r="E1633" s="125"/>
      <c r="F1633" s="125"/>
      <c r="G1633" s="125"/>
      <c r="H1633" s="125"/>
      <c r="I1633" s="269"/>
      <c r="J1633" s="134"/>
      <c r="K1633" s="134"/>
      <c r="L1633" s="134"/>
      <c r="M1633" s="134"/>
      <c r="N1633" s="286"/>
      <c r="O1633" s="286"/>
      <c r="P1633" s="125"/>
      <c r="Q1633" s="125"/>
      <c r="R1633" s="125"/>
      <c r="S1633" s="125"/>
      <c r="T1633" s="125"/>
      <c r="U1633" s="297"/>
      <c r="V1633" s="253">
        <f t="shared" si="33"/>
        <v>0</v>
      </c>
      <c r="W1633" s="348" t="str">
        <f>IF(板块成分!B1635="","",板块成分!B1635)</f>
        <v>2190.HK</v>
      </c>
      <c r="X1633" s="270" t="str">
        <f>[1]!s_info_name(W1633)</f>
        <v>归创通桥-B</v>
      </c>
      <c r="Y1633" s="335" t="str">
        <f>IF($Y$3="申万一级行业",[1]!s_info_industry_sw_2021(W1633,公司分析!D$5,1),IF($Y$3="申万二级行业",[1]!s_info_industry_sw_2021(W1633,公司分析!D$5,2),IF($Y$3="申万三级行业",[1]!s_info_industry_sw_2021(W1633,公司分析!D$5,3),IF($Y$3="wind一级行业",[1]!s_info_industry_gics(W1633,1),IF($Y$3="wind二级行业",[1]!s_info_industry_gics(W1633,2),IF($Y$3="wind三级行业",[1]!s_info_industry_gics(W1633,3),IF($Y$3="wind四级行业",[1]!s_info_industry_gics(W1633,4),IF($Y$3="证监会门类行业",[1]!s_info_industry_csrc12_n(W1633,公司分析!D$5,1),""))))))))</f>
        <v>医疗保健设备</v>
      </c>
      <c r="Z1633" s="298" t="str">
        <f>IF(Y1633=行业比较!$E$6,ROW(),"")</f>
        <v/>
      </c>
      <c r="AA1633" s="125"/>
      <c r="AB1633" s="125"/>
      <c r="AC1633" s="125"/>
      <c r="AD1633" s="125"/>
      <c r="AE1633" s="125"/>
      <c r="AF1633" s="125"/>
      <c r="AG1633" s="125"/>
      <c r="AH1633" s="125"/>
      <c r="AI1633" s="125"/>
      <c r="AJ1633" s="125"/>
      <c r="AK1633" s="125"/>
      <c r="AL1633" s="125"/>
      <c r="AM1633" s="125"/>
      <c r="AN1633" s="125"/>
      <c r="AO1633" s="125"/>
      <c r="AP1633" s="125"/>
    </row>
    <row r="1634" spans="2:42" x14ac:dyDescent="0.35">
      <c r="B1634" s="125"/>
      <c r="C1634" s="125"/>
      <c r="D1634" s="125"/>
      <c r="E1634" s="125"/>
      <c r="F1634" s="125"/>
      <c r="G1634" s="125"/>
      <c r="H1634" s="125"/>
      <c r="I1634" s="269"/>
      <c r="J1634" s="134"/>
      <c r="K1634" s="134"/>
      <c r="L1634" s="134"/>
      <c r="M1634" s="134"/>
      <c r="N1634" s="286"/>
      <c r="O1634" s="286"/>
      <c r="P1634" s="125"/>
      <c r="Q1634" s="125"/>
      <c r="R1634" s="125"/>
      <c r="S1634" s="125"/>
      <c r="T1634" s="125"/>
      <c r="U1634" s="297"/>
      <c r="V1634" s="253">
        <f t="shared" si="33"/>
        <v>0</v>
      </c>
      <c r="W1634" s="348" t="str">
        <f>IF(板块成分!B1636="","",板块成分!B1636)</f>
        <v>2191.HK</v>
      </c>
      <c r="X1634" s="270" t="str">
        <f>[1]!s_info_name(W1634)</f>
        <v>顺丰房托</v>
      </c>
      <c r="Y1634" s="335" t="str">
        <f>IF($Y$3="申万一级行业",[1]!s_info_industry_sw_2021(W1634,公司分析!D$5,1),IF($Y$3="申万二级行业",[1]!s_info_industry_sw_2021(W1634,公司分析!D$5,2),IF($Y$3="申万三级行业",[1]!s_info_industry_sw_2021(W1634,公司分析!D$5,3),IF($Y$3="wind一级行业",[1]!s_info_industry_gics(W1634,1),IF($Y$3="wind二级行业",[1]!s_info_industry_gics(W1634,2),IF($Y$3="wind三级行业",[1]!s_info_industry_gics(W1634,3),IF($Y$3="wind四级行业",[1]!s_info_industry_gics(W1634,4),IF($Y$3="证监会门类行业",[1]!s_info_industry_csrc12_n(W1634,公司分析!D$5,1),""))))))))</f>
        <v>办公房地产投资信托</v>
      </c>
      <c r="Z1634" s="298" t="str">
        <f>IF(Y1634=行业比较!$E$6,ROW(),"")</f>
        <v/>
      </c>
      <c r="AA1634" s="125"/>
      <c r="AB1634" s="125"/>
      <c r="AC1634" s="125"/>
      <c r="AD1634" s="125"/>
      <c r="AE1634" s="125"/>
      <c r="AF1634" s="125"/>
      <c r="AG1634" s="125"/>
      <c r="AH1634" s="125"/>
      <c r="AI1634" s="125"/>
      <c r="AJ1634" s="125"/>
      <c r="AK1634" s="125"/>
      <c r="AL1634" s="125"/>
      <c r="AM1634" s="125"/>
      <c r="AN1634" s="125"/>
      <c r="AO1634" s="125"/>
      <c r="AP1634" s="125"/>
    </row>
    <row r="1635" spans="2:42" x14ac:dyDescent="0.35">
      <c r="B1635" s="125"/>
      <c r="C1635" s="125"/>
      <c r="D1635" s="125"/>
      <c r="E1635" s="125"/>
      <c r="F1635" s="125"/>
      <c r="G1635" s="125"/>
      <c r="H1635" s="125"/>
      <c r="I1635" s="269"/>
      <c r="J1635" s="134"/>
      <c r="K1635" s="134"/>
      <c r="L1635" s="134"/>
      <c r="M1635" s="134"/>
      <c r="N1635" s="286"/>
      <c r="O1635" s="286"/>
      <c r="P1635" s="125"/>
      <c r="Q1635" s="125"/>
      <c r="R1635" s="125"/>
      <c r="S1635" s="125"/>
      <c r="T1635" s="125"/>
      <c r="U1635" s="297"/>
      <c r="V1635" s="253">
        <f t="shared" si="33"/>
        <v>0</v>
      </c>
      <c r="W1635" s="348" t="str">
        <f>IF(板块成分!B1637="","",板块成分!B1637)</f>
        <v>2192.HK</v>
      </c>
      <c r="X1635" s="270" t="str">
        <f>[1]!s_info_name(W1635)</f>
        <v>医脉通</v>
      </c>
      <c r="Y1635" s="335" t="str">
        <f>IF($Y$3="申万一级行业",[1]!s_info_industry_sw_2021(W1635,公司分析!D$5,1),IF($Y$3="申万二级行业",[1]!s_info_industry_sw_2021(W1635,公司分析!D$5,2),IF($Y$3="申万三级行业",[1]!s_info_industry_sw_2021(W1635,公司分析!D$5,3),IF($Y$3="wind一级行业",[1]!s_info_industry_gics(W1635,1),IF($Y$3="wind二级行业",[1]!s_info_industry_gics(W1635,2),IF($Y$3="wind三级行业",[1]!s_info_industry_gics(W1635,3),IF($Y$3="wind四级行业",[1]!s_info_industry_gics(W1635,4),IF($Y$3="证监会门类行业",[1]!s_info_industry_csrc12_n(W1635,公司分析!D$5,1),""))))))))</f>
        <v>医疗保健技术</v>
      </c>
      <c r="Z1635" s="298" t="str">
        <f>IF(Y1635=行业比较!$E$6,ROW(),"")</f>
        <v/>
      </c>
      <c r="AA1635" s="125"/>
      <c r="AB1635" s="125"/>
      <c r="AC1635" s="125"/>
      <c r="AD1635" s="125"/>
      <c r="AE1635" s="125"/>
      <c r="AF1635" s="125"/>
      <c r="AG1635" s="125"/>
      <c r="AH1635" s="125"/>
      <c r="AI1635" s="125"/>
      <c r="AJ1635" s="125"/>
      <c r="AK1635" s="125"/>
      <c r="AL1635" s="125"/>
      <c r="AM1635" s="125"/>
      <c r="AN1635" s="125"/>
      <c r="AO1635" s="125"/>
      <c r="AP1635" s="125"/>
    </row>
    <row r="1636" spans="2:42" x14ac:dyDescent="0.35">
      <c r="B1636" s="125"/>
      <c r="C1636" s="125"/>
      <c r="D1636" s="125"/>
      <c r="E1636" s="125"/>
      <c r="F1636" s="125"/>
      <c r="G1636" s="125"/>
      <c r="H1636" s="125"/>
      <c r="I1636" s="269"/>
      <c r="J1636" s="134"/>
      <c r="K1636" s="134"/>
      <c r="L1636" s="134"/>
      <c r="M1636" s="134"/>
      <c r="N1636" s="286"/>
      <c r="O1636" s="286"/>
      <c r="P1636" s="125"/>
      <c r="Q1636" s="125"/>
      <c r="R1636" s="125"/>
      <c r="S1636" s="125"/>
      <c r="T1636" s="125"/>
      <c r="U1636" s="297"/>
      <c r="V1636" s="253">
        <f t="shared" si="33"/>
        <v>0</v>
      </c>
      <c r="W1636" s="348" t="str">
        <f>IF(板块成分!B1638="","",板块成分!B1638)</f>
        <v>2193.HK</v>
      </c>
      <c r="X1636" s="270" t="str">
        <f>[1]!s_info_name(W1636)</f>
        <v>万景控股</v>
      </c>
      <c r="Y1636" s="335" t="str">
        <f>IF($Y$3="申万一级行业",[1]!s_info_industry_sw_2021(W1636,公司分析!D$5,1),IF($Y$3="申万二级行业",[1]!s_info_industry_sw_2021(W1636,公司分析!D$5,2),IF($Y$3="申万三级行业",[1]!s_info_industry_sw_2021(W1636,公司分析!D$5,3),IF($Y$3="wind一级行业",[1]!s_info_industry_gics(W1636,1),IF($Y$3="wind二级行业",[1]!s_info_industry_gics(W1636,2),IF($Y$3="wind三级行业",[1]!s_info_industry_gics(W1636,3),IF($Y$3="wind四级行业",[1]!s_info_industry_gics(W1636,4),IF($Y$3="证监会门类行业",[1]!s_info_industry_csrc12_n(W1636,公司分析!D$5,1),""))))))))</f>
        <v>建筑与工程</v>
      </c>
      <c r="Z1636" s="298" t="str">
        <f>IF(Y1636=行业比较!$E$6,ROW(),"")</f>
        <v/>
      </c>
      <c r="AA1636" s="125"/>
      <c r="AB1636" s="125"/>
      <c r="AC1636" s="125"/>
      <c r="AD1636" s="125"/>
      <c r="AE1636" s="125"/>
      <c r="AF1636" s="125"/>
      <c r="AG1636" s="125"/>
      <c r="AH1636" s="125"/>
      <c r="AI1636" s="125"/>
      <c r="AJ1636" s="125"/>
      <c r="AK1636" s="125"/>
      <c r="AL1636" s="125"/>
      <c r="AM1636" s="125"/>
      <c r="AN1636" s="125"/>
      <c r="AO1636" s="125"/>
      <c r="AP1636" s="125"/>
    </row>
    <row r="1637" spans="2:42" x14ac:dyDescent="0.35">
      <c r="B1637" s="125"/>
      <c r="C1637" s="125"/>
      <c r="D1637" s="125"/>
      <c r="E1637" s="125"/>
      <c r="F1637" s="125"/>
      <c r="G1637" s="125"/>
      <c r="H1637" s="125"/>
      <c r="I1637" s="269"/>
      <c r="J1637" s="134"/>
      <c r="K1637" s="134"/>
      <c r="L1637" s="134"/>
      <c r="M1637" s="134"/>
      <c r="N1637" s="286"/>
      <c r="O1637" s="286"/>
      <c r="P1637" s="125"/>
      <c r="Q1637" s="125"/>
      <c r="R1637" s="125"/>
      <c r="S1637" s="125"/>
      <c r="T1637" s="125"/>
      <c r="U1637" s="297"/>
      <c r="V1637" s="253">
        <f t="shared" si="33"/>
        <v>0</v>
      </c>
      <c r="W1637" s="348" t="str">
        <f>IF(板块成分!B1639="","",板块成分!B1639)</f>
        <v>2195.HK</v>
      </c>
      <c r="X1637" s="270" t="str">
        <f>[1]!s_info_name(W1637)</f>
        <v>盈汇企业控股</v>
      </c>
      <c r="Y1637" s="335" t="str">
        <f>IF($Y$3="申万一级行业",[1]!s_info_industry_sw_2021(W1637,公司分析!D$5,1),IF($Y$3="申万二级行业",[1]!s_info_industry_sw_2021(W1637,公司分析!D$5,2),IF($Y$3="申万三级行业",[1]!s_info_industry_sw_2021(W1637,公司分析!D$5,3),IF($Y$3="wind一级行业",[1]!s_info_industry_gics(W1637,1),IF($Y$3="wind二级行业",[1]!s_info_industry_gics(W1637,2),IF($Y$3="wind三级行业",[1]!s_info_industry_gics(W1637,3),IF($Y$3="wind四级行业",[1]!s_info_industry_gics(W1637,4),IF($Y$3="证监会门类行业",[1]!s_info_industry_csrc12_n(W1637,公司分析!D$5,1),""))))))))</f>
        <v>建筑与工程</v>
      </c>
      <c r="Z1637" s="298" t="str">
        <f>IF(Y1637=行业比较!$E$6,ROW(),"")</f>
        <v/>
      </c>
      <c r="AA1637" s="125"/>
      <c r="AB1637" s="125"/>
      <c r="AC1637" s="125"/>
      <c r="AD1637" s="125"/>
      <c r="AE1637" s="125"/>
      <c r="AF1637" s="125"/>
      <c r="AG1637" s="125"/>
      <c r="AH1637" s="125"/>
      <c r="AI1637" s="125"/>
      <c r="AJ1637" s="125"/>
      <c r="AK1637" s="125"/>
      <c r="AL1637" s="125"/>
      <c r="AM1637" s="125"/>
      <c r="AN1637" s="125"/>
      <c r="AO1637" s="125"/>
      <c r="AP1637" s="125"/>
    </row>
    <row r="1638" spans="2:42" x14ac:dyDescent="0.35">
      <c r="B1638" s="125"/>
      <c r="C1638" s="125"/>
      <c r="D1638" s="125"/>
      <c r="E1638" s="125"/>
      <c r="F1638" s="125"/>
      <c r="G1638" s="125"/>
      <c r="H1638" s="125"/>
      <c r="I1638" s="269"/>
      <c r="J1638" s="134"/>
      <c r="K1638" s="134"/>
      <c r="L1638" s="134"/>
      <c r="M1638" s="134"/>
      <c r="N1638" s="286"/>
      <c r="O1638" s="286"/>
      <c r="P1638" s="125"/>
      <c r="Q1638" s="125"/>
      <c r="R1638" s="125"/>
      <c r="S1638" s="125"/>
      <c r="T1638" s="125"/>
      <c r="U1638" s="297"/>
      <c r="V1638" s="253">
        <f t="shared" si="33"/>
        <v>0</v>
      </c>
      <c r="W1638" s="348" t="str">
        <f>IF(板块成分!B1640="","",板块成分!B1640)</f>
        <v>2196.HK</v>
      </c>
      <c r="X1638" s="270" t="str">
        <f>[1]!s_info_name(W1638)</f>
        <v>复星医药</v>
      </c>
      <c r="Y1638" s="335" t="str">
        <f>IF($Y$3="申万一级行业",[1]!s_info_industry_sw_2021(W1638,公司分析!D$5,1),IF($Y$3="申万二级行业",[1]!s_info_industry_sw_2021(W1638,公司分析!D$5,2),IF($Y$3="申万三级行业",[1]!s_info_industry_sw_2021(W1638,公司分析!D$5,3),IF($Y$3="wind一级行业",[1]!s_info_industry_gics(W1638,1),IF($Y$3="wind二级行业",[1]!s_info_industry_gics(W1638,2),IF($Y$3="wind三级行业",[1]!s_info_industry_gics(W1638,3),IF($Y$3="wind四级行业",[1]!s_info_industry_gics(W1638,4),IF($Y$3="证监会门类行业",[1]!s_info_industry_csrc12_n(W1638,公司分析!D$5,1),""))))))))</f>
        <v>西药</v>
      </c>
      <c r="Z1638" s="298" t="str">
        <f>IF(Y1638=行业比较!$E$6,ROW(),"")</f>
        <v/>
      </c>
      <c r="AA1638" s="125"/>
      <c r="AB1638" s="125"/>
      <c r="AC1638" s="125"/>
      <c r="AD1638" s="125"/>
      <c r="AE1638" s="125"/>
      <c r="AF1638" s="125"/>
      <c r="AG1638" s="125"/>
      <c r="AH1638" s="125"/>
      <c r="AI1638" s="125"/>
      <c r="AJ1638" s="125"/>
      <c r="AK1638" s="125"/>
      <c r="AL1638" s="125"/>
      <c r="AM1638" s="125"/>
      <c r="AN1638" s="125"/>
      <c r="AO1638" s="125"/>
      <c r="AP1638" s="125"/>
    </row>
    <row r="1639" spans="2:42" x14ac:dyDescent="0.35">
      <c r="B1639" s="125"/>
      <c r="C1639" s="125"/>
      <c r="D1639" s="125"/>
      <c r="E1639" s="125"/>
      <c r="F1639" s="125"/>
      <c r="G1639" s="125"/>
      <c r="H1639" s="125"/>
      <c r="I1639" s="269"/>
      <c r="J1639" s="134"/>
      <c r="K1639" s="134"/>
      <c r="L1639" s="134"/>
      <c r="M1639" s="134"/>
      <c r="N1639" s="286"/>
      <c r="O1639" s="286"/>
      <c r="P1639" s="125"/>
      <c r="Q1639" s="125"/>
      <c r="R1639" s="125"/>
      <c r="S1639" s="125"/>
      <c r="T1639" s="125"/>
      <c r="U1639" s="297"/>
      <c r="V1639" s="253">
        <f t="shared" si="33"/>
        <v>0</v>
      </c>
      <c r="W1639" s="348" t="str">
        <f>IF(板块成分!B1641="","",板块成分!B1641)</f>
        <v>2197.HK</v>
      </c>
      <c r="X1639" s="270" t="str">
        <f>[1]!s_info_name(W1639)</f>
        <v>三叶草生物-B</v>
      </c>
      <c r="Y1639" s="335" t="str">
        <f>IF($Y$3="申万一级行业",[1]!s_info_industry_sw_2021(W1639,公司分析!D$5,1),IF($Y$3="申万二级行业",[1]!s_info_industry_sw_2021(W1639,公司分析!D$5,2),IF($Y$3="申万三级行业",[1]!s_info_industry_sw_2021(W1639,公司分析!D$5,3),IF($Y$3="wind一级行业",[1]!s_info_industry_gics(W1639,1),IF($Y$3="wind二级行业",[1]!s_info_industry_gics(W1639,2),IF($Y$3="wind三级行业",[1]!s_info_industry_gics(W1639,3),IF($Y$3="wind四级行业",[1]!s_info_industry_gics(W1639,4),IF($Y$3="证监会门类行业",[1]!s_info_industry_csrc12_n(W1639,公司分析!D$5,1),""))))))))</f>
        <v>生物科技</v>
      </c>
      <c r="Z1639" s="298" t="str">
        <f>IF(Y1639=行业比较!$E$6,ROW(),"")</f>
        <v/>
      </c>
      <c r="AA1639" s="125"/>
      <c r="AB1639" s="125"/>
      <c r="AC1639" s="125"/>
      <c r="AD1639" s="125"/>
      <c r="AE1639" s="125"/>
      <c r="AF1639" s="125"/>
      <c r="AG1639" s="125"/>
      <c r="AH1639" s="125"/>
      <c r="AI1639" s="125"/>
      <c r="AJ1639" s="125"/>
      <c r="AK1639" s="125"/>
      <c r="AL1639" s="125"/>
      <c r="AM1639" s="125"/>
      <c r="AN1639" s="125"/>
      <c r="AO1639" s="125"/>
      <c r="AP1639" s="125"/>
    </row>
    <row r="1640" spans="2:42" x14ac:dyDescent="0.35">
      <c r="B1640" s="125"/>
      <c r="C1640" s="125"/>
      <c r="D1640" s="125"/>
      <c r="E1640" s="125"/>
      <c r="F1640" s="125"/>
      <c r="G1640" s="125"/>
      <c r="H1640" s="125"/>
      <c r="I1640" s="269"/>
      <c r="J1640" s="134"/>
      <c r="K1640" s="134"/>
      <c r="L1640" s="134"/>
      <c r="M1640" s="134"/>
      <c r="N1640" s="286"/>
      <c r="O1640" s="286"/>
      <c r="P1640" s="125"/>
      <c r="Q1640" s="125"/>
      <c r="R1640" s="125"/>
      <c r="S1640" s="125"/>
      <c r="T1640" s="125"/>
      <c r="U1640" s="297"/>
      <c r="V1640" s="253">
        <f t="shared" si="33"/>
        <v>0</v>
      </c>
      <c r="W1640" s="348" t="str">
        <f>IF(板块成分!B1642="","",板块成分!B1642)</f>
        <v>2198.HK</v>
      </c>
      <c r="X1640" s="270" t="str">
        <f>[1]!s_info_name(W1640)</f>
        <v>中国三江化工</v>
      </c>
      <c r="Y1640" s="335" t="str">
        <f>IF($Y$3="申万一级行业",[1]!s_info_industry_sw_2021(W1640,公司分析!D$5,1),IF($Y$3="申万二级行业",[1]!s_info_industry_sw_2021(W1640,公司分析!D$5,2),IF($Y$3="申万三级行业",[1]!s_info_industry_sw_2021(W1640,公司分析!D$5,3),IF($Y$3="wind一级行业",[1]!s_info_industry_gics(W1640,1),IF($Y$3="wind二级行业",[1]!s_info_industry_gics(W1640,2),IF($Y$3="wind三级行业",[1]!s_info_industry_gics(W1640,3),IF($Y$3="wind四级行业",[1]!s_info_industry_gics(W1640,4),IF($Y$3="证监会门类行业",[1]!s_info_industry_csrc12_n(W1640,公司分析!D$5,1),""))))))))</f>
        <v>基础化工</v>
      </c>
      <c r="Z1640" s="298" t="str">
        <f>IF(Y1640=行业比较!$E$6,ROW(),"")</f>
        <v/>
      </c>
      <c r="AA1640" s="125"/>
      <c r="AB1640" s="125"/>
      <c r="AC1640" s="125"/>
      <c r="AD1640" s="125"/>
      <c r="AE1640" s="125"/>
      <c r="AF1640" s="125"/>
      <c r="AG1640" s="125"/>
      <c r="AH1640" s="125"/>
      <c r="AI1640" s="125"/>
      <c r="AJ1640" s="125"/>
      <c r="AK1640" s="125"/>
      <c r="AL1640" s="125"/>
      <c r="AM1640" s="125"/>
      <c r="AN1640" s="125"/>
      <c r="AO1640" s="125"/>
      <c r="AP1640" s="125"/>
    </row>
    <row r="1641" spans="2:42" x14ac:dyDescent="0.35">
      <c r="B1641" s="125"/>
      <c r="C1641" s="125"/>
      <c r="D1641" s="125"/>
      <c r="E1641" s="125"/>
      <c r="F1641" s="125"/>
      <c r="G1641" s="125"/>
      <c r="H1641" s="125"/>
      <c r="I1641" s="269"/>
      <c r="J1641" s="134"/>
      <c r="K1641" s="134"/>
      <c r="L1641" s="134"/>
      <c r="M1641" s="134"/>
      <c r="N1641" s="286"/>
      <c r="O1641" s="286"/>
      <c r="P1641" s="125"/>
      <c r="Q1641" s="125"/>
      <c r="R1641" s="125"/>
      <c r="S1641" s="125"/>
      <c r="T1641" s="125"/>
      <c r="U1641" s="297"/>
      <c r="V1641" s="253">
        <f t="shared" si="33"/>
        <v>0</v>
      </c>
      <c r="W1641" s="348" t="str">
        <f>IF(板块成分!B1643="","",板块成分!B1643)</f>
        <v>2199.HK</v>
      </c>
      <c r="X1641" s="270" t="str">
        <f>[1]!s_info_name(W1641)</f>
        <v>维珍妮</v>
      </c>
      <c r="Y1641" s="335" t="str">
        <f>IF($Y$3="申万一级行业",[1]!s_info_industry_sw_2021(W1641,公司分析!D$5,1),IF($Y$3="申万二级行业",[1]!s_info_industry_sw_2021(W1641,公司分析!D$5,2),IF($Y$3="申万三级行业",[1]!s_info_industry_sw_2021(W1641,公司分析!D$5,3),IF($Y$3="wind一级行业",[1]!s_info_industry_gics(W1641,1),IF($Y$3="wind二级行业",[1]!s_info_industry_gics(W1641,2),IF($Y$3="wind三级行业",[1]!s_info_industry_gics(W1641,3),IF($Y$3="wind四级行业",[1]!s_info_industry_gics(W1641,4),IF($Y$3="证监会门类行业",[1]!s_info_industry_csrc12_n(W1641,公司分析!D$5,1),""))))))))</f>
        <v>服装、服饰与奢侈品</v>
      </c>
      <c r="Z1641" s="298" t="str">
        <f>IF(Y1641=行业比较!$E$6,ROW(),"")</f>
        <v/>
      </c>
      <c r="AA1641" s="125"/>
      <c r="AB1641" s="125"/>
      <c r="AC1641" s="125"/>
      <c r="AD1641" s="125"/>
      <c r="AE1641" s="125"/>
      <c r="AF1641" s="125"/>
      <c r="AG1641" s="125"/>
      <c r="AH1641" s="125"/>
      <c r="AI1641" s="125"/>
      <c r="AJ1641" s="125"/>
      <c r="AK1641" s="125"/>
      <c r="AL1641" s="125"/>
      <c r="AM1641" s="125"/>
      <c r="AN1641" s="125"/>
      <c r="AO1641" s="125"/>
      <c r="AP1641" s="125"/>
    </row>
    <row r="1642" spans="2:42" x14ac:dyDescent="0.35">
      <c r="B1642" s="125"/>
      <c r="C1642" s="125"/>
      <c r="D1642" s="125"/>
      <c r="E1642" s="125"/>
      <c r="F1642" s="125"/>
      <c r="G1642" s="125"/>
      <c r="H1642" s="125"/>
      <c r="I1642" s="269"/>
      <c r="J1642" s="134"/>
      <c r="K1642" s="134"/>
      <c r="L1642" s="134"/>
      <c r="M1642" s="134"/>
      <c r="N1642" s="286"/>
      <c r="O1642" s="286"/>
      <c r="P1642" s="125"/>
      <c r="Q1642" s="125"/>
      <c r="R1642" s="125"/>
      <c r="S1642" s="125"/>
      <c r="T1642" s="125"/>
      <c r="U1642" s="297"/>
      <c r="V1642" s="253">
        <f t="shared" si="33"/>
        <v>0</v>
      </c>
      <c r="W1642" s="348" t="str">
        <f>IF(板块成分!B1644="","",板块成分!B1644)</f>
        <v>2202.HK</v>
      </c>
      <c r="X1642" s="270" t="str">
        <f>[1]!s_info_name(W1642)</f>
        <v>万科企业</v>
      </c>
      <c r="Y1642" s="335" t="str">
        <f>IF($Y$3="申万一级行业",[1]!s_info_industry_sw_2021(W1642,公司分析!D$5,1),IF($Y$3="申万二级行业",[1]!s_info_industry_sw_2021(W1642,公司分析!D$5,2),IF($Y$3="申万三级行业",[1]!s_info_industry_sw_2021(W1642,公司分析!D$5,3),IF($Y$3="wind一级行业",[1]!s_info_industry_gics(W1642,1),IF($Y$3="wind二级行业",[1]!s_info_industry_gics(W1642,2),IF($Y$3="wind三级行业",[1]!s_info_industry_gics(W1642,3),IF($Y$3="wind四级行业",[1]!s_info_industry_gics(W1642,4),IF($Y$3="证监会门类行业",[1]!s_info_industry_csrc12_n(W1642,公司分析!D$5,1),""))))))))</f>
        <v>房地产开发</v>
      </c>
      <c r="Z1642" s="298" t="str">
        <f>IF(Y1642=行业比较!$E$6,ROW(),"")</f>
        <v/>
      </c>
      <c r="AA1642" s="125"/>
      <c r="AB1642" s="125"/>
      <c r="AC1642" s="125"/>
      <c r="AD1642" s="125"/>
      <c r="AE1642" s="125"/>
      <c r="AF1642" s="125"/>
      <c r="AG1642" s="125"/>
      <c r="AH1642" s="125"/>
      <c r="AI1642" s="125"/>
      <c r="AJ1642" s="125"/>
      <c r="AK1642" s="125"/>
      <c r="AL1642" s="125"/>
      <c r="AM1642" s="125"/>
      <c r="AN1642" s="125"/>
      <c r="AO1642" s="125"/>
      <c r="AP1642" s="125"/>
    </row>
    <row r="1643" spans="2:42" x14ac:dyDescent="0.35">
      <c r="B1643" s="125"/>
      <c r="C1643" s="125"/>
      <c r="D1643" s="125"/>
      <c r="E1643" s="125"/>
      <c r="F1643" s="125"/>
      <c r="G1643" s="125"/>
      <c r="H1643" s="125"/>
      <c r="I1643" s="269"/>
      <c r="J1643" s="134"/>
      <c r="K1643" s="134"/>
      <c r="L1643" s="134"/>
      <c r="M1643" s="134"/>
      <c r="N1643" s="286"/>
      <c r="O1643" s="286"/>
      <c r="P1643" s="125"/>
      <c r="Q1643" s="125"/>
      <c r="R1643" s="125"/>
      <c r="S1643" s="125"/>
      <c r="T1643" s="125"/>
      <c r="U1643" s="297"/>
      <c r="V1643" s="253">
        <f t="shared" si="33"/>
        <v>0</v>
      </c>
      <c r="W1643" s="348" t="str">
        <f>IF(板块成分!B1645="","",板块成分!B1645)</f>
        <v>2203.HK</v>
      </c>
      <c r="X1643" s="270" t="str">
        <f>[1]!s_info_name(W1643)</f>
        <v>脑洞科技</v>
      </c>
      <c r="Y1643" s="335" t="str">
        <f>IF($Y$3="申万一级行业",[1]!s_info_industry_sw_2021(W1643,公司分析!D$5,1),IF($Y$3="申万二级行业",[1]!s_info_industry_sw_2021(W1643,公司分析!D$5,2),IF($Y$3="申万三级行业",[1]!s_info_industry_sw_2021(W1643,公司分析!D$5,3),IF($Y$3="wind一级行业",[1]!s_info_industry_gics(W1643,1),IF($Y$3="wind二级行业",[1]!s_info_industry_gics(W1643,2),IF($Y$3="wind三级行业",[1]!s_info_industry_gics(W1643,3),IF($Y$3="wind四级行业",[1]!s_info_industry_gics(W1643,4),IF($Y$3="证监会门类行业",[1]!s_info_industry_csrc12_n(W1643,公司分析!D$5,1),""))))))))</f>
        <v>半导体产品</v>
      </c>
      <c r="Z1643" s="298" t="str">
        <f>IF(Y1643=行业比较!$E$6,ROW(),"")</f>
        <v/>
      </c>
      <c r="AA1643" s="125"/>
      <c r="AB1643" s="125"/>
      <c r="AC1643" s="125"/>
      <c r="AD1643" s="125"/>
      <c r="AE1643" s="125"/>
      <c r="AF1643" s="125"/>
      <c r="AG1643" s="125"/>
      <c r="AH1643" s="125"/>
      <c r="AI1643" s="125"/>
      <c r="AJ1643" s="125"/>
      <c r="AK1643" s="125"/>
      <c r="AL1643" s="125"/>
      <c r="AM1643" s="125"/>
      <c r="AN1643" s="125"/>
      <c r="AO1643" s="125"/>
      <c r="AP1643" s="125"/>
    </row>
    <row r="1644" spans="2:42" x14ac:dyDescent="0.35">
      <c r="B1644" s="125"/>
      <c r="C1644" s="125"/>
      <c r="D1644" s="125"/>
      <c r="E1644" s="125"/>
      <c r="F1644" s="125"/>
      <c r="G1644" s="125"/>
      <c r="H1644" s="125"/>
      <c r="I1644" s="269"/>
      <c r="J1644" s="134"/>
      <c r="K1644" s="134"/>
      <c r="L1644" s="134"/>
      <c r="M1644" s="134"/>
      <c r="N1644" s="286"/>
      <c r="O1644" s="286"/>
      <c r="P1644" s="125"/>
      <c r="Q1644" s="125"/>
      <c r="R1644" s="125"/>
      <c r="S1644" s="125"/>
      <c r="T1644" s="125"/>
      <c r="U1644" s="297"/>
      <c r="V1644" s="253">
        <f t="shared" si="33"/>
        <v>0</v>
      </c>
      <c r="W1644" s="348" t="str">
        <f>IF(板块成分!B1646="","",板块成分!B1646)</f>
        <v>2205.HK</v>
      </c>
      <c r="X1644" s="270" t="str">
        <f>[1]!s_info_name(W1644)</f>
        <v>康桥悦生活</v>
      </c>
      <c r="Y1644" s="335" t="str">
        <f>IF($Y$3="申万一级行业",[1]!s_info_industry_sw_2021(W1644,公司分析!D$5,1),IF($Y$3="申万二级行业",[1]!s_info_industry_sw_2021(W1644,公司分析!D$5,2),IF($Y$3="申万三级行业",[1]!s_info_industry_sw_2021(W1644,公司分析!D$5,3),IF($Y$3="wind一级行业",[1]!s_info_industry_gics(W1644,1),IF($Y$3="wind二级行业",[1]!s_info_industry_gics(W1644,2),IF($Y$3="wind三级行业",[1]!s_info_industry_gics(W1644,3),IF($Y$3="wind四级行业",[1]!s_info_industry_gics(W1644,4),IF($Y$3="证监会门类行业",[1]!s_info_industry_csrc12_n(W1644,公司分析!D$5,1),""))))))))</f>
        <v>房地产经营公司</v>
      </c>
      <c r="Z1644" s="298" t="str">
        <f>IF(Y1644=行业比较!$E$6,ROW(),"")</f>
        <v/>
      </c>
      <c r="AA1644" s="125"/>
      <c r="AB1644" s="125"/>
      <c r="AC1644" s="125"/>
      <c r="AD1644" s="125"/>
      <c r="AE1644" s="125"/>
      <c r="AF1644" s="125"/>
      <c r="AG1644" s="125"/>
      <c r="AH1644" s="125"/>
      <c r="AI1644" s="125"/>
      <c r="AJ1644" s="125"/>
      <c r="AK1644" s="125"/>
      <c r="AL1644" s="125"/>
      <c r="AM1644" s="125"/>
      <c r="AN1644" s="125"/>
      <c r="AO1644" s="125"/>
      <c r="AP1644" s="125"/>
    </row>
    <row r="1645" spans="2:42" x14ac:dyDescent="0.35">
      <c r="B1645" s="125"/>
      <c r="C1645" s="125"/>
      <c r="D1645" s="125"/>
      <c r="E1645" s="125"/>
      <c r="F1645" s="125"/>
      <c r="G1645" s="125"/>
      <c r="H1645" s="125"/>
      <c r="I1645" s="269"/>
      <c r="J1645" s="134"/>
      <c r="K1645" s="134"/>
      <c r="L1645" s="134"/>
      <c r="M1645" s="134"/>
      <c r="N1645" s="286"/>
      <c r="O1645" s="286"/>
      <c r="P1645" s="125"/>
      <c r="Q1645" s="125"/>
      <c r="R1645" s="125"/>
      <c r="S1645" s="125"/>
      <c r="T1645" s="125"/>
      <c r="U1645" s="297"/>
      <c r="V1645" s="253">
        <f t="shared" si="33"/>
        <v>0</v>
      </c>
      <c r="W1645" s="348" t="str">
        <f>IF(板块成分!B1647="","",板块成分!B1647)</f>
        <v>2207.HK</v>
      </c>
      <c r="X1645" s="270" t="str">
        <f>[1]!s_info_name(W1645)</f>
        <v>融信服务</v>
      </c>
      <c r="Y1645" s="335" t="str">
        <f>IF($Y$3="申万一级行业",[1]!s_info_industry_sw_2021(W1645,公司分析!D$5,1),IF($Y$3="申万二级行业",[1]!s_info_industry_sw_2021(W1645,公司分析!D$5,2),IF($Y$3="申万三级行业",[1]!s_info_industry_sw_2021(W1645,公司分析!D$5,3),IF($Y$3="wind一级行业",[1]!s_info_industry_gics(W1645,1),IF($Y$3="wind二级行业",[1]!s_info_industry_gics(W1645,2),IF($Y$3="wind三级行业",[1]!s_info_industry_gics(W1645,3),IF($Y$3="wind四级行业",[1]!s_info_industry_gics(W1645,4),IF($Y$3="证监会门类行业",[1]!s_info_industry_csrc12_n(W1645,公司分析!D$5,1),""))))))))</f>
        <v>房地产经营公司</v>
      </c>
      <c r="Z1645" s="298" t="str">
        <f>IF(Y1645=行业比较!$E$6,ROW(),"")</f>
        <v/>
      </c>
      <c r="AA1645" s="125"/>
      <c r="AB1645" s="125"/>
      <c r="AC1645" s="125"/>
      <c r="AD1645" s="125"/>
      <c r="AE1645" s="125"/>
      <c r="AF1645" s="125"/>
      <c r="AG1645" s="125"/>
      <c r="AH1645" s="125"/>
      <c r="AI1645" s="125"/>
      <c r="AJ1645" s="125"/>
      <c r="AK1645" s="125"/>
      <c r="AL1645" s="125"/>
      <c r="AM1645" s="125"/>
      <c r="AN1645" s="125"/>
      <c r="AO1645" s="125"/>
      <c r="AP1645" s="125"/>
    </row>
    <row r="1646" spans="2:42" x14ac:dyDescent="0.35">
      <c r="B1646" s="125"/>
      <c r="C1646" s="125"/>
      <c r="D1646" s="125"/>
      <c r="E1646" s="125"/>
      <c r="F1646" s="125"/>
      <c r="G1646" s="125"/>
      <c r="H1646" s="125"/>
      <c r="I1646" s="269"/>
      <c r="J1646" s="134"/>
      <c r="K1646" s="134"/>
      <c r="L1646" s="134"/>
      <c r="M1646" s="134"/>
      <c r="N1646" s="286"/>
      <c r="O1646" s="286"/>
      <c r="P1646" s="125"/>
      <c r="Q1646" s="125"/>
      <c r="R1646" s="125"/>
      <c r="S1646" s="125"/>
      <c r="T1646" s="125"/>
      <c r="U1646" s="297"/>
      <c r="V1646" s="253">
        <f t="shared" si="33"/>
        <v>0</v>
      </c>
      <c r="W1646" s="348" t="str">
        <f>IF(板块成分!B1648="","",板块成分!B1648)</f>
        <v>2208.HK</v>
      </c>
      <c r="X1646" s="270" t="str">
        <f>[1]!s_info_name(W1646)</f>
        <v>金风科技</v>
      </c>
      <c r="Y1646" s="335" t="str">
        <f>IF($Y$3="申万一级行业",[1]!s_info_industry_sw_2021(W1646,公司分析!D$5,1),IF($Y$3="申万二级行业",[1]!s_info_industry_sw_2021(W1646,公司分析!D$5,2),IF($Y$3="申万三级行业",[1]!s_info_industry_sw_2021(W1646,公司分析!D$5,3),IF($Y$3="wind一级行业",[1]!s_info_industry_gics(W1646,1),IF($Y$3="wind二级行业",[1]!s_info_industry_gics(W1646,2),IF($Y$3="wind三级行业",[1]!s_info_industry_gics(W1646,3),IF($Y$3="wind四级行业",[1]!s_info_industry_gics(W1646,4),IF($Y$3="证监会门类行业",[1]!s_info_industry_csrc12_n(W1646,公司分析!D$5,1),""))))))))</f>
        <v>重型电气设备</v>
      </c>
      <c r="Z1646" s="298" t="str">
        <f>IF(Y1646=行业比较!$E$6,ROW(),"")</f>
        <v/>
      </c>
      <c r="AA1646" s="125"/>
      <c r="AB1646" s="125"/>
      <c r="AC1646" s="125"/>
      <c r="AD1646" s="125"/>
      <c r="AE1646" s="125"/>
      <c r="AF1646" s="125"/>
      <c r="AG1646" s="125"/>
      <c r="AH1646" s="125"/>
      <c r="AI1646" s="125"/>
      <c r="AJ1646" s="125"/>
      <c r="AK1646" s="125"/>
      <c r="AL1646" s="125"/>
      <c r="AM1646" s="125"/>
      <c r="AN1646" s="125"/>
      <c r="AO1646" s="125"/>
      <c r="AP1646" s="125"/>
    </row>
    <row r="1647" spans="2:42" x14ac:dyDescent="0.35">
      <c r="B1647" s="125"/>
      <c r="C1647" s="125"/>
      <c r="D1647" s="125"/>
      <c r="E1647" s="125"/>
      <c r="F1647" s="125"/>
      <c r="G1647" s="125"/>
      <c r="H1647" s="125"/>
      <c r="I1647" s="269"/>
      <c r="J1647" s="134"/>
      <c r="K1647" s="134"/>
      <c r="L1647" s="134"/>
      <c r="M1647" s="134"/>
      <c r="N1647" s="286"/>
      <c r="O1647" s="286"/>
      <c r="P1647" s="125"/>
      <c r="Q1647" s="125"/>
      <c r="R1647" s="125"/>
      <c r="S1647" s="125"/>
      <c r="T1647" s="125"/>
      <c r="U1647" s="297"/>
      <c r="V1647" s="253">
        <f t="shared" si="33"/>
        <v>0</v>
      </c>
      <c r="W1647" s="348" t="str">
        <f>IF(板块成分!B1649="","",板块成分!B1649)</f>
        <v>2209.HK</v>
      </c>
      <c r="X1647" s="270" t="str">
        <f>[1]!s_info_name(W1647)</f>
        <v>喆丽控股</v>
      </c>
      <c r="Y1647" s="335" t="str">
        <f>IF($Y$3="申万一级行业",[1]!s_info_industry_sw_2021(W1647,公司分析!D$5,1),IF($Y$3="申万二级行业",[1]!s_info_industry_sw_2021(W1647,公司分析!D$5,2),IF($Y$3="申万三级行业",[1]!s_info_industry_sw_2021(W1647,公司分析!D$5,3),IF($Y$3="wind一级行业",[1]!s_info_industry_gics(W1647,1),IF($Y$3="wind二级行业",[1]!s_info_industry_gics(W1647,2),IF($Y$3="wind三级行业",[1]!s_info_industry_gics(W1647,3),IF($Y$3="wind四级行业",[1]!s_info_industry_gics(W1647,4),IF($Y$3="证监会门类行业",[1]!s_info_industry_csrc12_n(W1647,公司分析!D$5,1),""))))))))</f>
        <v>互联网零售</v>
      </c>
      <c r="Z1647" s="298" t="str">
        <f>IF(Y1647=行业比较!$E$6,ROW(),"")</f>
        <v/>
      </c>
      <c r="AA1647" s="125"/>
      <c r="AB1647" s="125"/>
      <c r="AC1647" s="125"/>
      <c r="AD1647" s="125"/>
      <c r="AE1647" s="125"/>
      <c r="AF1647" s="125"/>
      <c r="AG1647" s="125"/>
      <c r="AH1647" s="125"/>
      <c r="AI1647" s="125"/>
      <c r="AJ1647" s="125"/>
      <c r="AK1647" s="125"/>
      <c r="AL1647" s="125"/>
      <c r="AM1647" s="125"/>
      <c r="AN1647" s="125"/>
      <c r="AO1647" s="125"/>
      <c r="AP1647" s="125"/>
    </row>
    <row r="1648" spans="2:42" x14ac:dyDescent="0.35">
      <c r="B1648" s="125"/>
      <c r="C1648" s="125"/>
      <c r="D1648" s="125"/>
      <c r="E1648" s="125"/>
      <c r="F1648" s="125"/>
      <c r="G1648" s="125"/>
      <c r="H1648" s="125"/>
      <c r="I1648" s="269"/>
      <c r="J1648" s="134"/>
      <c r="K1648" s="134"/>
      <c r="L1648" s="134"/>
      <c r="M1648" s="134"/>
      <c r="N1648" s="286"/>
      <c r="O1648" s="286"/>
      <c r="P1648" s="125"/>
      <c r="Q1648" s="125"/>
      <c r="R1648" s="125"/>
      <c r="S1648" s="125"/>
      <c r="T1648" s="125"/>
      <c r="U1648" s="297"/>
      <c r="V1648" s="253">
        <f t="shared" si="33"/>
        <v>0</v>
      </c>
      <c r="W1648" s="348" t="str">
        <f>IF(板块成分!B1650="","",板块成分!B1650)</f>
        <v>2210.HK</v>
      </c>
      <c r="X1648" s="270" t="str">
        <f>[1]!s_info_name(W1648)</f>
        <v>京城佳业</v>
      </c>
      <c r="Y1648" s="335" t="str">
        <f>IF($Y$3="申万一级行业",[1]!s_info_industry_sw_2021(W1648,公司分析!D$5,1),IF($Y$3="申万二级行业",[1]!s_info_industry_sw_2021(W1648,公司分析!D$5,2),IF($Y$3="申万三级行业",[1]!s_info_industry_sw_2021(W1648,公司分析!D$5,3),IF($Y$3="wind一级行业",[1]!s_info_industry_gics(W1648,1),IF($Y$3="wind二级行业",[1]!s_info_industry_gics(W1648,2),IF($Y$3="wind三级行业",[1]!s_info_industry_gics(W1648,3),IF($Y$3="wind四级行业",[1]!s_info_industry_gics(W1648,4),IF($Y$3="证监会门类行业",[1]!s_info_industry_csrc12_n(W1648,公司分析!D$5,1),""))))))))</f>
        <v>房地产服务</v>
      </c>
      <c r="Z1648" s="298" t="str">
        <f>IF(Y1648=行业比较!$E$6,ROW(),"")</f>
        <v/>
      </c>
      <c r="AA1648" s="125"/>
      <c r="AB1648" s="125"/>
      <c r="AC1648" s="125"/>
      <c r="AD1648" s="125"/>
      <c r="AE1648" s="125"/>
      <c r="AF1648" s="125"/>
      <c r="AG1648" s="125"/>
      <c r="AH1648" s="125"/>
      <c r="AI1648" s="125"/>
      <c r="AJ1648" s="125"/>
      <c r="AK1648" s="125"/>
      <c r="AL1648" s="125"/>
      <c r="AM1648" s="125"/>
      <c r="AN1648" s="125"/>
      <c r="AO1648" s="125"/>
      <c r="AP1648" s="125"/>
    </row>
    <row r="1649" spans="2:42" x14ac:dyDescent="0.35">
      <c r="B1649" s="125"/>
      <c r="C1649" s="125"/>
      <c r="D1649" s="125"/>
      <c r="E1649" s="125"/>
      <c r="F1649" s="125"/>
      <c r="G1649" s="125"/>
      <c r="H1649" s="125"/>
      <c r="I1649" s="269"/>
      <c r="J1649" s="134"/>
      <c r="K1649" s="134"/>
      <c r="L1649" s="134"/>
      <c r="M1649" s="134"/>
      <c r="N1649" s="286"/>
      <c r="O1649" s="286"/>
      <c r="P1649" s="125"/>
      <c r="Q1649" s="125"/>
      <c r="R1649" s="125"/>
      <c r="S1649" s="125"/>
      <c r="T1649" s="125"/>
      <c r="U1649" s="297"/>
      <c r="V1649" s="253">
        <f t="shared" si="33"/>
        <v>0</v>
      </c>
      <c r="W1649" s="348" t="str">
        <f>IF(板块成分!B1651="","",板块成分!B1651)</f>
        <v>2211.HK</v>
      </c>
      <c r="X1649" s="270" t="str">
        <f>[1]!s_info_name(W1649)</f>
        <v>大健康国际</v>
      </c>
      <c r="Y1649" s="335" t="str">
        <f>IF($Y$3="申万一级行业",[1]!s_info_industry_sw_2021(W1649,公司分析!D$5,1),IF($Y$3="申万二级行业",[1]!s_info_industry_sw_2021(W1649,公司分析!D$5,2),IF($Y$3="申万三级行业",[1]!s_info_industry_sw_2021(W1649,公司分析!D$5,3),IF($Y$3="wind一级行业",[1]!s_info_industry_gics(W1649,1),IF($Y$3="wind二级行业",[1]!s_info_industry_gics(W1649,2),IF($Y$3="wind三级行业",[1]!s_info_industry_gics(W1649,3),IF($Y$3="wind四级行业",[1]!s_info_industry_gics(W1649,4),IF($Y$3="证监会门类行业",[1]!s_info_industry_csrc12_n(W1649,公司分析!D$5,1),""))))))))</f>
        <v>保健护理产品经销商</v>
      </c>
      <c r="Z1649" s="298" t="str">
        <f>IF(Y1649=行业比较!$E$6,ROW(),"")</f>
        <v/>
      </c>
      <c r="AA1649" s="125"/>
      <c r="AB1649" s="125"/>
      <c r="AC1649" s="125"/>
      <c r="AD1649" s="125"/>
      <c r="AE1649" s="125"/>
      <c r="AF1649" s="125"/>
      <c r="AG1649" s="125"/>
      <c r="AH1649" s="125"/>
      <c r="AI1649" s="125"/>
      <c r="AJ1649" s="125"/>
      <c r="AK1649" s="125"/>
      <c r="AL1649" s="125"/>
      <c r="AM1649" s="125"/>
      <c r="AN1649" s="125"/>
      <c r="AO1649" s="125"/>
      <c r="AP1649" s="125"/>
    </row>
    <row r="1650" spans="2:42" x14ac:dyDescent="0.35">
      <c r="B1650" s="125"/>
      <c r="C1650" s="125"/>
      <c r="D1650" s="125"/>
      <c r="E1650" s="125"/>
      <c r="F1650" s="125"/>
      <c r="G1650" s="125"/>
      <c r="H1650" s="125"/>
      <c r="I1650" s="269"/>
      <c r="J1650" s="134"/>
      <c r="K1650" s="134"/>
      <c r="L1650" s="134"/>
      <c r="M1650" s="134"/>
      <c r="N1650" s="286"/>
      <c r="O1650" s="286"/>
      <c r="P1650" s="125"/>
      <c r="Q1650" s="125"/>
      <c r="R1650" s="125"/>
      <c r="S1650" s="125"/>
      <c r="T1650" s="125"/>
      <c r="U1650" s="297"/>
      <c r="V1650" s="253">
        <f t="shared" si="33"/>
        <v>0</v>
      </c>
      <c r="W1650" s="348" t="str">
        <f>IF(板块成分!B1652="","",板块成分!B1652)</f>
        <v>2212.HK</v>
      </c>
      <c r="X1650" s="270" t="str">
        <f>[1]!s_info_name(W1650)</f>
        <v>高鹏矿业</v>
      </c>
      <c r="Y1650" s="335" t="str">
        <f>IF($Y$3="申万一级行业",[1]!s_info_industry_sw_2021(W1650,公司分析!D$5,1),IF($Y$3="申万二级行业",[1]!s_info_industry_sw_2021(W1650,公司分析!D$5,2),IF($Y$3="申万三级行业",[1]!s_info_industry_sw_2021(W1650,公司分析!D$5,3),IF($Y$3="wind一级行业",[1]!s_info_industry_gics(W1650,1),IF($Y$3="wind二级行业",[1]!s_info_industry_gics(W1650,2),IF($Y$3="wind三级行业",[1]!s_info_industry_gics(W1650,3),IF($Y$3="wind四级行业",[1]!s_info_industry_gics(W1650,4),IF($Y$3="证监会门类行业",[1]!s_info_industry_csrc12_n(W1650,公司分析!D$5,1),""))))))))</f>
        <v>贵金属与矿石</v>
      </c>
      <c r="Z1650" s="298" t="str">
        <f>IF(Y1650=行业比较!$E$6,ROW(),"")</f>
        <v/>
      </c>
      <c r="AA1650" s="125"/>
      <c r="AB1650" s="125"/>
      <c r="AC1650" s="125"/>
      <c r="AD1650" s="125"/>
      <c r="AE1650" s="125"/>
      <c r="AF1650" s="125"/>
      <c r="AG1650" s="125"/>
      <c r="AH1650" s="125"/>
      <c r="AI1650" s="125"/>
      <c r="AJ1650" s="125"/>
      <c r="AK1650" s="125"/>
      <c r="AL1650" s="125"/>
      <c r="AM1650" s="125"/>
      <c r="AN1650" s="125"/>
      <c r="AO1650" s="125"/>
      <c r="AP1650" s="125"/>
    </row>
    <row r="1651" spans="2:42" x14ac:dyDescent="0.35">
      <c r="B1651" s="125"/>
      <c r="C1651" s="125"/>
      <c r="D1651" s="125"/>
      <c r="E1651" s="125"/>
      <c r="F1651" s="125"/>
      <c r="G1651" s="125"/>
      <c r="H1651" s="125"/>
      <c r="I1651" s="269"/>
      <c r="J1651" s="134"/>
      <c r="K1651" s="134"/>
      <c r="L1651" s="134"/>
      <c r="M1651" s="134"/>
      <c r="N1651" s="286"/>
      <c r="O1651" s="286"/>
      <c r="P1651" s="125"/>
      <c r="Q1651" s="125"/>
      <c r="R1651" s="125"/>
      <c r="S1651" s="125"/>
      <c r="T1651" s="125"/>
      <c r="U1651" s="297"/>
      <c r="V1651" s="253">
        <f t="shared" si="33"/>
        <v>0</v>
      </c>
      <c r="W1651" s="348" t="str">
        <f>IF(板块成分!B1653="","",板块成分!B1653)</f>
        <v>2215.HK</v>
      </c>
      <c r="X1651" s="270" t="str">
        <f>[1]!s_info_name(W1651)</f>
        <v>德信服务集团</v>
      </c>
      <c r="Y1651" s="335" t="str">
        <f>IF($Y$3="申万一级行业",[1]!s_info_industry_sw_2021(W1651,公司分析!D$5,1),IF($Y$3="申万二级行业",[1]!s_info_industry_sw_2021(W1651,公司分析!D$5,2),IF($Y$3="申万三级行业",[1]!s_info_industry_sw_2021(W1651,公司分析!D$5,3),IF($Y$3="wind一级行业",[1]!s_info_industry_gics(W1651,1),IF($Y$3="wind二级行业",[1]!s_info_industry_gics(W1651,2),IF($Y$3="wind三级行业",[1]!s_info_industry_gics(W1651,3),IF($Y$3="wind四级行业",[1]!s_info_industry_gics(W1651,4),IF($Y$3="证监会门类行业",[1]!s_info_industry_csrc12_n(W1651,公司分析!D$5,1),""))))))))</f>
        <v>房地产经营公司</v>
      </c>
      <c r="Z1651" s="298" t="str">
        <f>IF(Y1651=行业比较!$E$6,ROW(),"")</f>
        <v/>
      </c>
      <c r="AA1651" s="125"/>
      <c r="AB1651" s="125"/>
      <c r="AC1651" s="125"/>
      <c r="AD1651" s="125"/>
      <c r="AE1651" s="125"/>
      <c r="AF1651" s="125"/>
      <c r="AG1651" s="125"/>
      <c r="AH1651" s="125"/>
      <c r="AI1651" s="125"/>
      <c r="AJ1651" s="125"/>
      <c r="AK1651" s="125"/>
      <c r="AL1651" s="125"/>
      <c r="AM1651" s="125"/>
      <c r="AN1651" s="125"/>
      <c r="AO1651" s="125"/>
      <c r="AP1651" s="125"/>
    </row>
    <row r="1652" spans="2:42" x14ac:dyDescent="0.35">
      <c r="B1652" s="125"/>
      <c r="C1652" s="125"/>
      <c r="D1652" s="125"/>
      <c r="E1652" s="125"/>
      <c r="F1652" s="125"/>
      <c r="G1652" s="125"/>
      <c r="H1652" s="125"/>
      <c r="I1652" s="269"/>
      <c r="J1652" s="134"/>
      <c r="K1652" s="134"/>
      <c r="L1652" s="134"/>
      <c r="M1652" s="134"/>
      <c r="N1652" s="286"/>
      <c r="O1652" s="286"/>
      <c r="P1652" s="125"/>
      <c r="Q1652" s="125"/>
      <c r="R1652" s="125"/>
      <c r="S1652" s="125"/>
      <c r="T1652" s="125"/>
      <c r="U1652" s="297"/>
      <c r="V1652" s="253">
        <f t="shared" si="33"/>
        <v>0</v>
      </c>
      <c r="W1652" s="348" t="str">
        <f>IF(板块成分!B1654="","",板块成分!B1654)</f>
        <v>2216.HK</v>
      </c>
      <c r="X1652" s="270" t="str">
        <f>[1]!s_info_name(W1652)</f>
        <v>堃博医疗-B</v>
      </c>
      <c r="Y1652" s="335" t="str">
        <f>IF($Y$3="申万一级行业",[1]!s_info_industry_sw_2021(W1652,公司分析!D$5,1),IF($Y$3="申万二级行业",[1]!s_info_industry_sw_2021(W1652,公司分析!D$5,2),IF($Y$3="申万三级行业",[1]!s_info_industry_sw_2021(W1652,公司分析!D$5,3),IF($Y$3="wind一级行业",[1]!s_info_industry_gics(W1652,1),IF($Y$3="wind二级行业",[1]!s_info_industry_gics(W1652,2),IF($Y$3="wind三级行业",[1]!s_info_industry_gics(W1652,3),IF($Y$3="wind四级行业",[1]!s_info_industry_gics(W1652,4),IF($Y$3="证监会门类行业",[1]!s_info_industry_csrc12_n(W1652,公司分析!D$5,1),""))))))))</f>
        <v>医疗保健设备</v>
      </c>
      <c r="Z1652" s="298" t="str">
        <f>IF(Y1652=行业比较!$E$6,ROW(),"")</f>
        <v/>
      </c>
      <c r="AA1652" s="125"/>
      <c r="AB1652" s="125"/>
      <c r="AC1652" s="125"/>
      <c r="AD1652" s="125"/>
      <c r="AE1652" s="125"/>
      <c r="AF1652" s="125"/>
      <c r="AG1652" s="125"/>
      <c r="AH1652" s="125"/>
      <c r="AI1652" s="125"/>
      <c r="AJ1652" s="125"/>
      <c r="AK1652" s="125"/>
      <c r="AL1652" s="125"/>
      <c r="AM1652" s="125"/>
      <c r="AN1652" s="125"/>
      <c r="AO1652" s="125"/>
      <c r="AP1652" s="125"/>
    </row>
    <row r="1653" spans="2:42" x14ac:dyDescent="0.35">
      <c r="B1653" s="125"/>
      <c r="C1653" s="125"/>
      <c r="D1653" s="125"/>
      <c r="E1653" s="125"/>
      <c r="F1653" s="125"/>
      <c r="G1653" s="125"/>
      <c r="H1653" s="125"/>
      <c r="I1653" s="269"/>
      <c r="J1653" s="134"/>
      <c r="K1653" s="134"/>
      <c r="L1653" s="134"/>
      <c r="M1653" s="134"/>
      <c r="N1653" s="286"/>
      <c r="O1653" s="286"/>
      <c r="P1653" s="125"/>
      <c r="Q1653" s="125"/>
      <c r="R1653" s="125"/>
      <c r="S1653" s="125"/>
      <c r="T1653" s="125"/>
      <c r="U1653" s="297"/>
      <c r="V1653" s="253">
        <f t="shared" si="33"/>
        <v>0</v>
      </c>
      <c r="W1653" s="348" t="str">
        <f>IF(板块成分!B1655="","",板块成分!B1655)</f>
        <v>2217.HK</v>
      </c>
      <c r="X1653" s="270" t="str">
        <f>[1]!s_info_name(W1653)</f>
        <v>谭仔国际</v>
      </c>
      <c r="Y1653" s="335" t="str">
        <f>IF($Y$3="申万一级行业",[1]!s_info_industry_sw_2021(W1653,公司分析!D$5,1),IF($Y$3="申万二级行业",[1]!s_info_industry_sw_2021(W1653,公司分析!D$5,2),IF($Y$3="申万三级行业",[1]!s_info_industry_sw_2021(W1653,公司分析!D$5,3),IF($Y$3="wind一级行业",[1]!s_info_industry_gics(W1653,1),IF($Y$3="wind二级行业",[1]!s_info_industry_gics(W1653,2),IF($Y$3="wind三级行业",[1]!s_info_industry_gics(W1653,3),IF($Y$3="wind四级行业",[1]!s_info_industry_gics(W1653,4),IF($Y$3="证监会门类行业",[1]!s_info_industry_csrc12_n(W1653,公司分析!D$5,1),""))))))))</f>
        <v>餐馆</v>
      </c>
      <c r="Z1653" s="298" t="str">
        <f>IF(Y1653=行业比较!$E$6,ROW(),"")</f>
        <v/>
      </c>
      <c r="AA1653" s="125"/>
      <c r="AB1653" s="125"/>
      <c r="AC1653" s="125"/>
      <c r="AD1653" s="125"/>
      <c r="AE1653" s="125"/>
      <c r="AF1653" s="125"/>
      <c r="AG1653" s="125"/>
      <c r="AH1653" s="125"/>
      <c r="AI1653" s="125"/>
      <c r="AJ1653" s="125"/>
      <c r="AK1653" s="125"/>
      <c r="AL1653" s="125"/>
      <c r="AM1653" s="125"/>
      <c r="AN1653" s="125"/>
      <c r="AO1653" s="125"/>
      <c r="AP1653" s="125"/>
    </row>
    <row r="1654" spans="2:42" x14ac:dyDescent="0.35">
      <c r="B1654" s="125"/>
      <c r="C1654" s="125"/>
      <c r="D1654" s="125"/>
      <c r="E1654" s="125"/>
      <c r="F1654" s="125"/>
      <c r="G1654" s="125"/>
      <c r="H1654" s="125"/>
      <c r="I1654" s="269"/>
      <c r="J1654" s="134"/>
      <c r="K1654" s="134"/>
      <c r="L1654" s="134"/>
      <c r="M1654" s="134"/>
      <c r="N1654" s="286"/>
      <c r="O1654" s="286"/>
      <c r="P1654" s="125"/>
      <c r="Q1654" s="125"/>
      <c r="R1654" s="125"/>
      <c r="S1654" s="125"/>
      <c r="T1654" s="125"/>
      <c r="U1654" s="297"/>
      <c r="V1654" s="253">
        <f t="shared" si="33"/>
        <v>0</v>
      </c>
      <c r="W1654" s="348" t="str">
        <f>IF(板块成分!B1656="","",板块成分!B1656)</f>
        <v>2218.HK</v>
      </c>
      <c r="X1654" s="270" t="str">
        <f>[1]!s_info_name(W1654)</f>
        <v>安德利果汁</v>
      </c>
      <c r="Y1654" s="335" t="str">
        <f>IF($Y$3="申万一级行业",[1]!s_info_industry_sw_2021(W1654,公司分析!D$5,1),IF($Y$3="申万二级行业",[1]!s_info_industry_sw_2021(W1654,公司分析!D$5,2),IF($Y$3="申万三级行业",[1]!s_info_industry_sw_2021(W1654,公司分析!D$5,3),IF($Y$3="wind一级行业",[1]!s_info_industry_gics(W1654,1),IF($Y$3="wind二级行业",[1]!s_info_industry_gics(W1654,2),IF($Y$3="wind三级行业",[1]!s_info_industry_gics(W1654,3),IF($Y$3="wind四级行业",[1]!s_info_industry_gics(W1654,4),IF($Y$3="证监会门类行业",[1]!s_info_industry_csrc12_n(W1654,公司分析!D$5,1),""))))))))</f>
        <v>食品加工与肉类</v>
      </c>
      <c r="Z1654" s="298" t="str">
        <f>IF(Y1654=行业比较!$E$6,ROW(),"")</f>
        <v/>
      </c>
      <c r="AA1654" s="125"/>
      <c r="AB1654" s="125"/>
      <c r="AC1654" s="125"/>
      <c r="AD1654" s="125"/>
      <c r="AE1654" s="125"/>
      <c r="AF1654" s="125"/>
      <c r="AG1654" s="125"/>
      <c r="AH1654" s="125"/>
      <c r="AI1654" s="125"/>
      <c r="AJ1654" s="125"/>
      <c r="AK1654" s="125"/>
      <c r="AL1654" s="125"/>
      <c r="AM1654" s="125"/>
      <c r="AN1654" s="125"/>
      <c r="AO1654" s="125"/>
      <c r="AP1654" s="125"/>
    </row>
    <row r="1655" spans="2:42" x14ac:dyDescent="0.35">
      <c r="B1655" s="125"/>
      <c r="C1655" s="125"/>
      <c r="D1655" s="125"/>
      <c r="E1655" s="125"/>
      <c r="F1655" s="125"/>
      <c r="G1655" s="125"/>
      <c r="H1655" s="125"/>
      <c r="I1655" s="269"/>
      <c r="J1655" s="134"/>
      <c r="K1655" s="134"/>
      <c r="L1655" s="134"/>
      <c r="M1655" s="134"/>
      <c r="N1655" s="286"/>
      <c r="O1655" s="286"/>
      <c r="P1655" s="125"/>
      <c r="Q1655" s="125"/>
      <c r="R1655" s="125"/>
      <c r="S1655" s="125"/>
      <c r="T1655" s="125"/>
      <c r="U1655" s="297"/>
      <c r="V1655" s="253">
        <f t="shared" si="33"/>
        <v>0</v>
      </c>
      <c r="W1655" s="348" t="str">
        <f>IF(板块成分!B1657="","",板块成分!B1657)</f>
        <v>2219.HK</v>
      </c>
      <c r="X1655" s="270" t="str">
        <f>[1]!s_info_name(W1655)</f>
        <v>朝聚眼科</v>
      </c>
      <c r="Y1655" s="335" t="str">
        <f>IF($Y$3="申万一级行业",[1]!s_info_industry_sw_2021(W1655,公司分析!D$5,1),IF($Y$3="申万二级行业",[1]!s_info_industry_sw_2021(W1655,公司分析!D$5,2),IF($Y$3="申万三级行业",[1]!s_info_industry_sw_2021(W1655,公司分析!D$5,3),IF($Y$3="wind一级行业",[1]!s_info_industry_gics(W1655,1),IF($Y$3="wind二级行业",[1]!s_info_industry_gics(W1655,2),IF($Y$3="wind三级行业",[1]!s_info_industry_gics(W1655,3),IF($Y$3="wind四级行业",[1]!s_info_industry_gics(W1655,4),IF($Y$3="证监会门类行业",[1]!s_info_industry_csrc12_n(W1655,公司分析!D$5,1),""))))))))</f>
        <v>保健护理服务</v>
      </c>
      <c r="Z1655" s="298" t="str">
        <f>IF(Y1655=行业比较!$E$6,ROW(),"")</f>
        <v/>
      </c>
      <c r="AA1655" s="125"/>
      <c r="AB1655" s="125"/>
      <c r="AC1655" s="125"/>
      <c r="AD1655" s="125"/>
      <c r="AE1655" s="125"/>
      <c r="AF1655" s="125"/>
      <c r="AG1655" s="125"/>
      <c r="AH1655" s="125"/>
      <c r="AI1655" s="125"/>
      <c r="AJ1655" s="125"/>
      <c r="AK1655" s="125"/>
      <c r="AL1655" s="125"/>
      <c r="AM1655" s="125"/>
      <c r="AN1655" s="125"/>
      <c r="AO1655" s="125"/>
      <c r="AP1655" s="125"/>
    </row>
    <row r="1656" spans="2:42" x14ac:dyDescent="0.35">
      <c r="B1656" s="125"/>
      <c r="C1656" s="125"/>
      <c r="D1656" s="125"/>
      <c r="E1656" s="125"/>
      <c r="F1656" s="125"/>
      <c r="G1656" s="125"/>
      <c r="H1656" s="125"/>
      <c r="I1656" s="269"/>
      <c r="J1656" s="134"/>
      <c r="K1656" s="134"/>
      <c r="L1656" s="134"/>
      <c r="M1656" s="134"/>
      <c r="N1656" s="286"/>
      <c r="O1656" s="286"/>
      <c r="P1656" s="125"/>
      <c r="Q1656" s="125"/>
      <c r="R1656" s="125"/>
      <c r="S1656" s="125"/>
      <c r="T1656" s="125"/>
      <c r="U1656" s="297"/>
      <c r="V1656" s="253">
        <f t="shared" si="33"/>
        <v>0</v>
      </c>
      <c r="W1656" s="348" t="str">
        <f>IF(板块成分!B1658="","",板块成分!B1658)</f>
        <v>2221.HK</v>
      </c>
      <c r="X1656" s="270" t="str">
        <f>[1]!s_info_name(W1656)</f>
        <v>创业集团控股</v>
      </c>
      <c r="Y1656" s="335" t="str">
        <f>IF($Y$3="申万一级行业",[1]!s_info_industry_sw_2021(W1656,公司分析!D$5,1),IF($Y$3="申万二级行业",[1]!s_info_industry_sw_2021(W1656,公司分析!D$5,2),IF($Y$3="申万三级行业",[1]!s_info_industry_sw_2021(W1656,公司分析!D$5,3),IF($Y$3="wind一级行业",[1]!s_info_industry_gics(W1656,1),IF($Y$3="wind二级行业",[1]!s_info_industry_gics(W1656,2),IF($Y$3="wind三级行业",[1]!s_info_industry_gics(W1656,3),IF($Y$3="wind四级行业",[1]!s_info_industry_gics(W1656,4),IF($Y$3="证监会门类行业",[1]!s_info_industry_csrc12_n(W1656,公司分析!D$5,1),""))))))))</f>
        <v>建筑与工程</v>
      </c>
      <c r="Z1656" s="298" t="str">
        <f>IF(Y1656=行业比较!$E$6,ROW(),"")</f>
        <v/>
      </c>
      <c r="AA1656" s="125"/>
      <c r="AB1656" s="125"/>
      <c r="AC1656" s="125"/>
      <c r="AD1656" s="125"/>
      <c r="AE1656" s="125"/>
      <c r="AF1656" s="125"/>
      <c r="AG1656" s="125"/>
      <c r="AH1656" s="125"/>
      <c r="AI1656" s="125"/>
      <c r="AJ1656" s="125"/>
      <c r="AK1656" s="125"/>
      <c r="AL1656" s="125"/>
      <c r="AM1656" s="125"/>
      <c r="AN1656" s="125"/>
      <c r="AO1656" s="125"/>
      <c r="AP1656" s="125"/>
    </row>
    <row r="1657" spans="2:42" x14ac:dyDescent="0.35">
      <c r="B1657" s="125"/>
      <c r="C1657" s="125"/>
      <c r="D1657" s="125"/>
      <c r="E1657" s="125"/>
      <c r="F1657" s="125"/>
      <c r="G1657" s="125"/>
      <c r="H1657" s="125"/>
      <c r="I1657" s="269"/>
      <c r="J1657" s="134"/>
      <c r="K1657" s="134"/>
      <c r="L1657" s="134"/>
      <c r="M1657" s="134"/>
      <c r="N1657" s="286"/>
      <c r="O1657" s="286"/>
      <c r="P1657" s="125"/>
      <c r="Q1657" s="125"/>
      <c r="R1657" s="125"/>
      <c r="S1657" s="125"/>
      <c r="T1657" s="125"/>
      <c r="U1657" s="297"/>
      <c r="V1657" s="253">
        <f t="shared" si="33"/>
        <v>0</v>
      </c>
      <c r="W1657" s="348" t="str">
        <f>IF(板块成分!B1659="","",板块成分!B1659)</f>
        <v>2222.HK</v>
      </c>
      <c r="X1657" s="270" t="str">
        <f>[1]!s_info_name(W1657)</f>
        <v>雷士国际</v>
      </c>
      <c r="Y1657" s="335" t="str">
        <f>IF($Y$3="申万一级行业",[1]!s_info_industry_sw_2021(W1657,公司分析!D$5,1),IF($Y$3="申万二级行业",[1]!s_info_industry_sw_2021(W1657,公司分析!D$5,2),IF($Y$3="申万三级行业",[1]!s_info_industry_sw_2021(W1657,公司分析!D$5,3),IF($Y$3="wind一级行业",[1]!s_info_industry_gics(W1657,1),IF($Y$3="wind二级行业",[1]!s_info_industry_gics(W1657,2),IF($Y$3="wind三级行业",[1]!s_info_industry_gics(W1657,3),IF($Y$3="wind四级行业",[1]!s_info_industry_gics(W1657,4),IF($Y$3="证监会门类行业",[1]!s_info_industry_csrc12_n(W1657,公司分析!D$5,1),""))))))))</f>
        <v>家用电器</v>
      </c>
      <c r="Z1657" s="298" t="str">
        <f>IF(Y1657=行业比较!$E$6,ROW(),"")</f>
        <v/>
      </c>
      <c r="AA1657" s="125"/>
      <c r="AB1657" s="125"/>
      <c r="AC1657" s="125"/>
      <c r="AD1657" s="125"/>
      <c r="AE1657" s="125"/>
      <c r="AF1657" s="125"/>
      <c r="AG1657" s="125"/>
      <c r="AH1657" s="125"/>
      <c r="AI1657" s="125"/>
      <c r="AJ1657" s="125"/>
      <c r="AK1657" s="125"/>
      <c r="AL1657" s="125"/>
      <c r="AM1657" s="125"/>
      <c r="AN1657" s="125"/>
      <c r="AO1657" s="125"/>
      <c r="AP1657" s="125"/>
    </row>
    <row r="1658" spans="2:42" x14ac:dyDescent="0.35">
      <c r="B1658" s="125"/>
      <c r="C1658" s="125"/>
      <c r="D1658" s="125"/>
      <c r="E1658" s="125"/>
      <c r="F1658" s="125"/>
      <c r="G1658" s="125"/>
      <c r="H1658" s="125"/>
      <c r="I1658" s="269"/>
      <c r="J1658" s="134"/>
      <c r="K1658" s="134"/>
      <c r="L1658" s="134"/>
      <c r="M1658" s="134"/>
      <c r="N1658" s="286"/>
      <c r="O1658" s="286"/>
      <c r="P1658" s="125"/>
      <c r="Q1658" s="125"/>
      <c r="R1658" s="125"/>
      <c r="S1658" s="125"/>
      <c r="T1658" s="125"/>
      <c r="U1658" s="297"/>
      <c r="V1658" s="253">
        <f t="shared" si="33"/>
        <v>0</v>
      </c>
      <c r="W1658" s="348" t="str">
        <f>IF(板块成分!B1660="","",板块成分!B1660)</f>
        <v>2223.HK</v>
      </c>
      <c r="X1658" s="270" t="str">
        <f>[1]!s_info_name(W1658)</f>
        <v>卡撒天娇</v>
      </c>
      <c r="Y1658" s="335" t="str">
        <f>IF($Y$3="申万一级行业",[1]!s_info_industry_sw_2021(W1658,公司分析!D$5,1),IF($Y$3="申万二级行业",[1]!s_info_industry_sw_2021(W1658,公司分析!D$5,2),IF($Y$3="申万三级行业",[1]!s_info_industry_sw_2021(W1658,公司分析!D$5,3),IF($Y$3="wind一级行业",[1]!s_info_industry_gics(W1658,1),IF($Y$3="wind二级行业",[1]!s_info_industry_gics(W1658,2),IF($Y$3="wind三级行业",[1]!s_info_industry_gics(W1658,3),IF($Y$3="wind四级行业",[1]!s_info_industry_gics(W1658,4),IF($Y$3="证监会门类行业",[1]!s_info_industry_csrc12_n(W1658,公司分析!D$5,1),""))))))))</f>
        <v>家庭装饰品</v>
      </c>
      <c r="Z1658" s="298" t="str">
        <f>IF(Y1658=行业比较!$E$6,ROW(),"")</f>
        <v/>
      </c>
      <c r="AA1658" s="125"/>
      <c r="AB1658" s="125"/>
      <c r="AC1658" s="125"/>
      <c r="AD1658" s="125"/>
      <c r="AE1658" s="125"/>
      <c r="AF1658" s="125"/>
      <c r="AG1658" s="125"/>
      <c r="AH1658" s="125"/>
      <c r="AI1658" s="125"/>
      <c r="AJ1658" s="125"/>
      <c r="AK1658" s="125"/>
      <c r="AL1658" s="125"/>
      <c r="AM1658" s="125"/>
      <c r="AN1658" s="125"/>
      <c r="AO1658" s="125"/>
      <c r="AP1658" s="125"/>
    </row>
    <row r="1659" spans="2:42" x14ac:dyDescent="0.35">
      <c r="B1659" s="125"/>
      <c r="C1659" s="125"/>
      <c r="D1659" s="125"/>
      <c r="E1659" s="125"/>
      <c r="F1659" s="125"/>
      <c r="G1659" s="125"/>
      <c r="H1659" s="125"/>
      <c r="I1659" s="269"/>
      <c r="J1659" s="134"/>
      <c r="K1659" s="134"/>
      <c r="L1659" s="134"/>
      <c r="M1659" s="134"/>
      <c r="N1659" s="286"/>
      <c r="O1659" s="286"/>
      <c r="P1659" s="125"/>
      <c r="Q1659" s="125"/>
      <c r="R1659" s="125"/>
      <c r="S1659" s="125"/>
      <c r="T1659" s="125"/>
      <c r="U1659" s="297"/>
      <c r="V1659" s="253">
        <f t="shared" si="33"/>
        <v>0</v>
      </c>
      <c r="W1659" s="348" t="str">
        <f>IF(板块成分!B1661="","",板块成分!B1661)</f>
        <v>2225.HK</v>
      </c>
      <c r="X1659" s="270" t="str">
        <f>[1]!s_info_name(W1659)</f>
        <v>今海医疗科技</v>
      </c>
      <c r="Y1659" s="335" t="str">
        <f>IF($Y$3="申万一级行业",[1]!s_info_industry_sw_2021(W1659,公司分析!D$5,1),IF($Y$3="申万二级行业",[1]!s_info_industry_sw_2021(W1659,公司分析!D$5,2),IF($Y$3="申万三级行业",[1]!s_info_industry_sw_2021(W1659,公司分析!D$5,3),IF($Y$3="wind一级行业",[1]!s_info_industry_gics(W1659,1),IF($Y$3="wind二级行业",[1]!s_info_industry_gics(W1659,2),IF($Y$3="wind三级行业",[1]!s_info_industry_gics(W1659,3),IF($Y$3="wind四级行业",[1]!s_info_industry_gics(W1659,4),IF($Y$3="证监会门类行业",[1]!s_info_industry_csrc12_n(W1659,公司分析!D$5,1),""))))))))</f>
        <v>综合支持服务</v>
      </c>
      <c r="Z1659" s="298" t="str">
        <f>IF(Y1659=行业比较!$E$6,ROW(),"")</f>
        <v/>
      </c>
      <c r="AA1659" s="125"/>
      <c r="AB1659" s="125"/>
      <c r="AC1659" s="125"/>
      <c r="AD1659" s="125"/>
      <c r="AE1659" s="125"/>
      <c r="AF1659" s="125"/>
      <c r="AG1659" s="125"/>
      <c r="AH1659" s="125"/>
      <c r="AI1659" s="125"/>
      <c r="AJ1659" s="125"/>
      <c r="AK1659" s="125"/>
      <c r="AL1659" s="125"/>
      <c r="AM1659" s="125"/>
      <c r="AN1659" s="125"/>
      <c r="AO1659" s="125"/>
      <c r="AP1659" s="125"/>
    </row>
    <row r="1660" spans="2:42" x14ac:dyDescent="0.35">
      <c r="B1660" s="125"/>
      <c r="C1660" s="125"/>
      <c r="D1660" s="125"/>
      <c r="E1660" s="125"/>
      <c r="F1660" s="125"/>
      <c r="G1660" s="125"/>
      <c r="H1660" s="125"/>
      <c r="I1660" s="269"/>
      <c r="J1660" s="134"/>
      <c r="K1660" s="134"/>
      <c r="L1660" s="134"/>
      <c r="M1660" s="134"/>
      <c r="N1660" s="286"/>
      <c r="O1660" s="286"/>
      <c r="P1660" s="125"/>
      <c r="Q1660" s="125"/>
      <c r="R1660" s="125"/>
      <c r="S1660" s="125"/>
      <c r="T1660" s="125"/>
      <c r="U1660" s="297"/>
      <c r="V1660" s="253">
        <f t="shared" si="33"/>
        <v>0</v>
      </c>
      <c r="W1660" s="348" t="str">
        <f>IF(板块成分!B1662="","",板块成分!B1662)</f>
        <v>2226.HK</v>
      </c>
      <c r="X1660" s="270" t="str">
        <f>[1]!s_info_name(W1660)</f>
        <v>老恒和酿造</v>
      </c>
      <c r="Y1660" s="335" t="str">
        <f>IF($Y$3="申万一级行业",[1]!s_info_industry_sw_2021(W1660,公司分析!D$5,1),IF($Y$3="申万二级行业",[1]!s_info_industry_sw_2021(W1660,公司分析!D$5,2),IF($Y$3="申万三级行业",[1]!s_info_industry_sw_2021(W1660,公司分析!D$5,3),IF($Y$3="wind一级行业",[1]!s_info_industry_gics(W1660,1),IF($Y$3="wind二级行业",[1]!s_info_industry_gics(W1660,2),IF($Y$3="wind三级行业",[1]!s_info_industry_gics(W1660,3),IF($Y$3="wind四级行业",[1]!s_info_industry_gics(W1660,4),IF($Y$3="证监会门类行业",[1]!s_info_industry_csrc12_n(W1660,公司分析!D$5,1),""))))))))</f>
        <v>食品加工与肉类</v>
      </c>
      <c r="Z1660" s="298" t="str">
        <f>IF(Y1660=行业比较!$E$6,ROW(),"")</f>
        <v/>
      </c>
      <c r="AA1660" s="125"/>
      <c r="AB1660" s="125"/>
      <c r="AC1660" s="125"/>
      <c r="AD1660" s="125"/>
      <c r="AE1660" s="125"/>
      <c r="AF1660" s="125"/>
      <c r="AG1660" s="125"/>
      <c r="AH1660" s="125"/>
      <c r="AI1660" s="125"/>
      <c r="AJ1660" s="125"/>
      <c r="AK1660" s="125"/>
      <c r="AL1660" s="125"/>
      <c r="AM1660" s="125"/>
      <c r="AN1660" s="125"/>
      <c r="AO1660" s="125"/>
      <c r="AP1660" s="125"/>
    </row>
    <row r="1661" spans="2:42" x14ac:dyDescent="0.35">
      <c r="B1661" s="125"/>
      <c r="C1661" s="125"/>
      <c r="D1661" s="125"/>
      <c r="E1661" s="125"/>
      <c r="F1661" s="125"/>
      <c r="G1661" s="125"/>
      <c r="H1661" s="125"/>
      <c r="I1661" s="269"/>
      <c r="J1661" s="134"/>
      <c r="K1661" s="134"/>
      <c r="L1661" s="134"/>
      <c r="M1661" s="134"/>
      <c r="N1661" s="286"/>
      <c r="O1661" s="286"/>
      <c r="P1661" s="125"/>
      <c r="Q1661" s="125"/>
      <c r="R1661" s="125"/>
      <c r="S1661" s="125"/>
      <c r="T1661" s="125"/>
      <c r="U1661" s="297"/>
      <c r="V1661" s="253">
        <f t="shared" si="33"/>
        <v>0</v>
      </c>
      <c r="W1661" s="348" t="str">
        <f>IF(板块成分!B1663="","",板块成分!B1663)</f>
        <v>2227.HK</v>
      </c>
      <c r="X1661" s="270" t="str">
        <f>[1]!s_info_name(W1661)</f>
        <v>守益控股</v>
      </c>
      <c r="Y1661" s="335" t="str">
        <f>IF($Y$3="申万一级行业",[1]!s_info_industry_sw_2021(W1661,公司分析!D$5,1),IF($Y$3="申万二级行业",[1]!s_info_industry_sw_2021(W1661,公司分析!D$5,2),IF($Y$3="申万三级行业",[1]!s_info_industry_sw_2021(W1661,公司分析!D$5,3),IF($Y$3="wind一级行业",[1]!s_info_industry_gics(W1661,1),IF($Y$3="wind二级行业",[1]!s_info_industry_gics(W1661,2),IF($Y$3="wind三级行业",[1]!s_info_industry_gics(W1661,3),IF($Y$3="wind四级行业",[1]!s_info_industry_gics(W1661,4),IF($Y$3="证监会门类行业",[1]!s_info_industry_csrc12_n(W1661,公司分析!D$5,1),""))))))))</f>
        <v>建筑与工程</v>
      </c>
      <c r="Z1661" s="298" t="str">
        <f>IF(Y1661=行业比较!$E$6,ROW(),"")</f>
        <v/>
      </c>
      <c r="AA1661" s="125"/>
      <c r="AB1661" s="125"/>
      <c r="AC1661" s="125"/>
      <c r="AD1661" s="125"/>
      <c r="AE1661" s="125"/>
      <c r="AF1661" s="125"/>
      <c r="AG1661" s="125"/>
      <c r="AH1661" s="125"/>
      <c r="AI1661" s="125"/>
      <c r="AJ1661" s="125"/>
      <c r="AK1661" s="125"/>
      <c r="AL1661" s="125"/>
      <c r="AM1661" s="125"/>
      <c r="AN1661" s="125"/>
      <c r="AO1661" s="125"/>
      <c r="AP1661" s="125"/>
    </row>
    <row r="1662" spans="2:42" x14ac:dyDescent="0.35">
      <c r="B1662" s="125"/>
      <c r="C1662" s="125"/>
      <c r="D1662" s="125"/>
      <c r="E1662" s="125"/>
      <c r="F1662" s="125"/>
      <c r="G1662" s="125"/>
      <c r="H1662" s="125"/>
      <c r="I1662" s="269"/>
      <c r="J1662" s="134"/>
      <c r="K1662" s="134"/>
      <c r="L1662" s="134"/>
      <c r="M1662" s="134"/>
      <c r="N1662" s="286"/>
      <c r="O1662" s="286"/>
      <c r="P1662" s="125"/>
      <c r="Q1662" s="125"/>
      <c r="R1662" s="125"/>
      <c r="S1662" s="125"/>
      <c r="T1662" s="125"/>
      <c r="U1662" s="297"/>
      <c r="V1662" s="253">
        <f t="shared" si="33"/>
        <v>0</v>
      </c>
      <c r="W1662" s="348" t="str">
        <f>IF(板块成分!B1664="","",板块成分!B1664)</f>
        <v>2228.HK</v>
      </c>
      <c r="X1662" s="270" t="str">
        <f>[1]!s_info_name(W1662)</f>
        <v>QUANTUMPH-P</v>
      </c>
      <c r="Y1662" s="335" t="str">
        <f>IF($Y$3="申万一级行业",[1]!s_info_industry_sw_2021(W1662,公司分析!D$5,1),IF($Y$3="申万二级行业",[1]!s_info_industry_sw_2021(W1662,公司分析!D$5,2),IF($Y$3="申万三级行业",[1]!s_info_industry_sw_2021(W1662,公司分析!D$5,3),IF($Y$3="wind一级行业",[1]!s_info_industry_gics(W1662,1),IF($Y$3="wind二级行业",[1]!s_info_industry_gics(W1662,2),IF($Y$3="wind三级行业",[1]!s_info_industry_gics(W1662,3),IF($Y$3="wind四级行业",[1]!s_info_industry_gics(W1662,4),IF($Y$3="证监会门类行业",[1]!s_info_industry_csrc12_n(W1662,公司分析!D$5,1),""))))))))</f>
        <v>信息科技咨询与其它服务</v>
      </c>
      <c r="Z1662" s="298" t="str">
        <f>IF(Y1662=行业比较!$E$6,ROW(),"")</f>
        <v/>
      </c>
      <c r="AA1662" s="125"/>
      <c r="AB1662" s="125"/>
      <c r="AC1662" s="125"/>
      <c r="AD1662" s="125"/>
      <c r="AE1662" s="125"/>
      <c r="AF1662" s="125"/>
      <c r="AG1662" s="125"/>
      <c r="AH1662" s="125"/>
      <c r="AI1662" s="125"/>
      <c r="AJ1662" s="125"/>
      <c r="AK1662" s="125"/>
      <c r="AL1662" s="125"/>
      <c r="AM1662" s="125"/>
      <c r="AN1662" s="125"/>
      <c r="AO1662" s="125"/>
      <c r="AP1662" s="125"/>
    </row>
    <row r="1663" spans="2:42" x14ac:dyDescent="0.35">
      <c r="B1663" s="125"/>
      <c r="C1663" s="125"/>
      <c r="D1663" s="125"/>
      <c r="E1663" s="125"/>
      <c r="F1663" s="125"/>
      <c r="G1663" s="125"/>
      <c r="H1663" s="125"/>
      <c r="I1663" s="269"/>
      <c r="J1663" s="134"/>
      <c r="K1663" s="134"/>
      <c r="L1663" s="134"/>
      <c r="M1663" s="134"/>
      <c r="N1663" s="286"/>
      <c r="O1663" s="286"/>
      <c r="P1663" s="125"/>
      <c r="Q1663" s="125"/>
      <c r="R1663" s="125"/>
      <c r="S1663" s="125"/>
      <c r="T1663" s="125"/>
      <c r="U1663" s="297"/>
      <c r="V1663" s="253">
        <f t="shared" si="33"/>
        <v>0</v>
      </c>
      <c r="W1663" s="348" t="str">
        <f>IF(板块成分!B1665="","",板块成分!B1665)</f>
        <v>2230.HK</v>
      </c>
      <c r="X1663" s="270" t="str">
        <f>[1]!s_info_name(W1663)</f>
        <v>羚邦集团</v>
      </c>
      <c r="Y1663" s="335" t="str">
        <f>IF($Y$3="申万一级行业",[1]!s_info_industry_sw_2021(W1663,公司分析!D$5,1),IF($Y$3="申万二级行业",[1]!s_info_industry_sw_2021(W1663,公司分析!D$5,2),IF($Y$3="申万三级行业",[1]!s_info_industry_sw_2021(W1663,公司分析!D$5,3),IF($Y$3="wind一级行业",[1]!s_info_industry_gics(W1663,1),IF($Y$3="wind二级行业",[1]!s_info_industry_gics(W1663,2),IF($Y$3="wind三级行业",[1]!s_info_industry_gics(W1663,3),IF($Y$3="wind四级行业",[1]!s_info_industry_gics(W1663,4),IF($Y$3="证监会门类行业",[1]!s_info_industry_csrc12_n(W1663,公司分析!D$5,1),""))))))))</f>
        <v>电影与娱乐</v>
      </c>
      <c r="Z1663" s="298" t="str">
        <f>IF(Y1663=行业比较!$E$6,ROW(),"")</f>
        <v/>
      </c>
      <c r="AA1663" s="125"/>
      <c r="AB1663" s="125"/>
      <c r="AC1663" s="125"/>
      <c r="AD1663" s="125"/>
      <c r="AE1663" s="125"/>
      <c r="AF1663" s="125"/>
      <c r="AG1663" s="125"/>
      <c r="AH1663" s="125"/>
      <c r="AI1663" s="125"/>
      <c r="AJ1663" s="125"/>
      <c r="AK1663" s="125"/>
      <c r="AL1663" s="125"/>
      <c r="AM1663" s="125"/>
      <c r="AN1663" s="125"/>
      <c r="AO1663" s="125"/>
      <c r="AP1663" s="125"/>
    </row>
    <row r="1664" spans="2:42" x14ac:dyDescent="0.35">
      <c r="B1664" s="125"/>
      <c r="C1664" s="125"/>
      <c r="D1664" s="125"/>
      <c r="E1664" s="125"/>
      <c r="F1664" s="125"/>
      <c r="G1664" s="125"/>
      <c r="H1664" s="125"/>
      <c r="I1664" s="269"/>
      <c r="J1664" s="134"/>
      <c r="K1664" s="134"/>
      <c r="L1664" s="134"/>
      <c r="M1664" s="134"/>
      <c r="N1664" s="286"/>
      <c r="O1664" s="286"/>
      <c r="P1664" s="125"/>
      <c r="Q1664" s="125"/>
      <c r="R1664" s="125"/>
      <c r="S1664" s="125"/>
      <c r="T1664" s="125"/>
      <c r="U1664" s="297"/>
      <c r="V1664" s="253">
        <f t="shared" si="33"/>
        <v>0</v>
      </c>
      <c r="W1664" s="348" t="str">
        <f>IF(板块成分!B1666="","",板块成分!B1666)</f>
        <v>2231.HK</v>
      </c>
      <c r="X1664" s="270" t="str">
        <f>[1]!s_info_name(W1664)</f>
        <v>景业名邦集团</v>
      </c>
      <c r="Y1664" s="335" t="str">
        <f>IF($Y$3="申万一级行业",[1]!s_info_industry_sw_2021(W1664,公司分析!D$5,1),IF($Y$3="申万二级行业",[1]!s_info_industry_sw_2021(W1664,公司分析!D$5,2),IF($Y$3="申万三级行业",[1]!s_info_industry_sw_2021(W1664,公司分析!D$5,3),IF($Y$3="wind一级行业",[1]!s_info_industry_gics(W1664,1),IF($Y$3="wind二级行业",[1]!s_info_industry_gics(W1664,2),IF($Y$3="wind三级行业",[1]!s_info_industry_gics(W1664,3),IF($Y$3="wind四级行业",[1]!s_info_industry_gics(W1664,4),IF($Y$3="证监会门类行业",[1]!s_info_industry_csrc12_n(W1664,公司分析!D$5,1),""))))))))</f>
        <v>房地产服务</v>
      </c>
      <c r="Z1664" s="298" t="str">
        <f>IF(Y1664=行业比较!$E$6,ROW(),"")</f>
        <v/>
      </c>
      <c r="AA1664" s="125"/>
      <c r="AB1664" s="125"/>
      <c r="AC1664" s="125"/>
      <c r="AD1664" s="125"/>
      <c r="AE1664" s="125"/>
      <c r="AF1664" s="125"/>
      <c r="AG1664" s="125"/>
      <c r="AH1664" s="125"/>
      <c r="AI1664" s="125"/>
      <c r="AJ1664" s="125"/>
      <c r="AK1664" s="125"/>
      <c r="AL1664" s="125"/>
      <c r="AM1664" s="125"/>
      <c r="AN1664" s="125"/>
      <c r="AO1664" s="125"/>
      <c r="AP1664" s="125"/>
    </row>
    <row r="1665" spans="2:42" x14ac:dyDescent="0.35">
      <c r="B1665" s="125"/>
      <c r="C1665" s="125"/>
      <c r="D1665" s="125"/>
      <c r="E1665" s="125"/>
      <c r="F1665" s="125"/>
      <c r="G1665" s="125"/>
      <c r="H1665" s="125"/>
      <c r="I1665" s="269"/>
      <c r="J1665" s="134"/>
      <c r="K1665" s="134"/>
      <c r="L1665" s="134"/>
      <c r="M1665" s="134"/>
      <c r="N1665" s="286"/>
      <c r="O1665" s="286"/>
      <c r="P1665" s="125"/>
      <c r="Q1665" s="125"/>
      <c r="R1665" s="125"/>
      <c r="S1665" s="125"/>
      <c r="T1665" s="125"/>
      <c r="U1665" s="297"/>
      <c r="V1665" s="253">
        <f t="shared" si="33"/>
        <v>0</v>
      </c>
      <c r="W1665" s="348" t="str">
        <f>IF(板块成分!B1667="","",板块成分!B1667)</f>
        <v>2232.HK</v>
      </c>
      <c r="X1665" s="270" t="str">
        <f>[1]!s_info_name(W1665)</f>
        <v>晶苑国际</v>
      </c>
      <c r="Y1665" s="335" t="str">
        <f>IF($Y$3="申万一级行业",[1]!s_info_industry_sw_2021(W1665,公司分析!D$5,1),IF($Y$3="申万二级行业",[1]!s_info_industry_sw_2021(W1665,公司分析!D$5,2),IF($Y$3="申万三级行业",[1]!s_info_industry_sw_2021(W1665,公司分析!D$5,3),IF($Y$3="wind一级行业",[1]!s_info_industry_gics(W1665,1),IF($Y$3="wind二级行业",[1]!s_info_industry_gics(W1665,2),IF($Y$3="wind三级行业",[1]!s_info_industry_gics(W1665,3),IF($Y$3="wind四级行业",[1]!s_info_industry_gics(W1665,4),IF($Y$3="证监会门类行业",[1]!s_info_industry_csrc12_n(W1665,公司分析!D$5,1),""))))))))</f>
        <v>服装、服饰与奢侈品</v>
      </c>
      <c r="Z1665" s="298" t="str">
        <f>IF(Y1665=行业比较!$E$6,ROW(),"")</f>
        <v/>
      </c>
      <c r="AA1665" s="125"/>
      <c r="AB1665" s="125"/>
      <c r="AC1665" s="125"/>
      <c r="AD1665" s="125"/>
      <c r="AE1665" s="125"/>
      <c r="AF1665" s="125"/>
      <c r="AG1665" s="125"/>
      <c r="AH1665" s="125"/>
      <c r="AI1665" s="125"/>
      <c r="AJ1665" s="125"/>
      <c r="AK1665" s="125"/>
      <c r="AL1665" s="125"/>
      <c r="AM1665" s="125"/>
      <c r="AN1665" s="125"/>
      <c r="AO1665" s="125"/>
      <c r="AP1665" s="125"/>
    </row>
    <row r="1666" spans="2:42" x14ac:dyDescent="0.35">
      <c r="B1666" s="125"/>
      <c r="C1666" s="125"/>
      <c r="D1666" s="125"/>
      <c r="E1666" s="125"/>
      <c r="F1666" s="125"/>
      <c r="G1666" s="125"/>
      <c r="H1666" s="125"/>
      <c r="I1666" s="269"/>
      <c r="J1666" s="134"/>
      <c r="K1666" s="134"/>
      <c r="L1666" s="134"/>
      <c r="M1666" s="134"/>
      <c r="N1666" s="286"/>
      <c r="O1666" s="286"/>
      <c r="P1666" s="125"/>
      <c r="Q1666" s="125"/>
      <c r="R1666" s="125"/>
      <c r="S1666" s="125"/>
      <c r="T1666" s="125"/>
      <c r="U1666" s="297"/>
      <c r="V1666" s="253">
        <f t="shared" si="33"/>
        <v>0</v>
      </c>
      <c r="W1666" s="348" t="str">
        <f>IF(板块成分!B1668="","",板块成分!B1668)</f>
        <v>2233.HK</v>
      </c>
      <c r="X1666" s="270" t="str">
        <f>[1]!s_info_name(W1666)</f>
        <v>西部水泥</v>
      </c>
      <c r="Y1666" s="335" t="str">
        <f>IF($Y$3="申万一级行业",[1]!s_info_industry_sw_2021(W1666,公司分析!D$5,1),IF($Y$3="申万二级行业",[1]!s_info_industry_sw_2021(W1666,公司分析!D$5,2),IF($Y$3="申万三级行业",[1]!s_info_industry_sw_2021(W1666,公司分析!D$5,3),IF($Y$3="wind一级行业",[1]!s_info_industry_gics(W1666,1),IF($Y$3="wind二级行业",[1]!s_info_industry_gics(W1666,2),IF($Y$3="wind三级行业",[1]!s_info_industry_gics(W1666,3),IF($Y$3="wind四级行业",[1]!s_info_industry_gics(W1666,4),IF($Y$3="证监会门类行业",[1]!s_info_industry_csrc12_n(W1666,公司分析!D$5,1),""))))))))</f>
        <v>建材</v>
      </c>
      <c r="Z1666" s="298" t="str">
        <f>IF(Y1666=行业比较!$E$6,ROW(),"")</f>
        <v/>
      </c>
      <c r="AA1666" s="125"/>
      <c r="AB1666" s="125"/>
      <c r="AC1666" s="125"/>
      <c r="AD1666" s="125"/>
      <c r="AE1666" s="125"/>
      <c r="AF1666" s="125"/>
      <c r="AG1666" s="125"/>
      <c r="AH1666" s="125"/>
      <c r="AI1666" s="125"/>
      <c r="AJ1666" s="125"/>
      <c r="AK1666" s="125"/>
      <c r="AL1666" s="125"/>
      <c r="AM1666" s="125"/>
      <c r="AN1666" s="125"/>
      <c r="AO1666" s="125"/>
      <c r="AP1666" s="125"/>
    </row>
    <row r="1667" spans="2:42" x14ac:dyDescent="0.35">
      <c r="B1667" s="125"/>
      <c r="C1667" s="125"/>
      <c r="D1667" s="125"/>
      <c r="E1667" s="125"/>
      <c r="F1667" s="125"/>
      <c r="G1667" s="125"/>
      <c r="H1667" s="125"/>
      <c r="I1667" s="269"/>
      <c r="J1667" s="134"/>
      <c r="K1667" s="134"/>
      <c r="L1667" s="134"/>
      <c r="M1667" s="134"/>
      <c r="N1667" s="286"/>
      <c r="O1667" s="286"/>
      <c r="P1667" s="125"/>
      <c r="Q1667" s="125"/>
      <c r="R1667" s="125"/>
      <c r="S1667" s="125"/>
      <c r="T1667" s="125"/>
      <c r="U1667" s="297"/>
      <c r="V1667" s="253">
        <f t="shared" si="33"/>
        <v>0</v>
      </c>
      <c r="W1667" s="348" t="str">
        <f>IF(板块成分!B1669="","",板块成分!B1669)</f>
        <v>2235.HK</v>
      </c>
      <c r="X1667" s="270" t="str">
        <f>[1]!s_info_name(W1667)</f>
        <v>微泰医疗-B</v>
      </c>
      <c r="Y1667" s="335" t="str">
        <f>IF($Y$3="申万一级行业",[1]!s_info_industry_sw_2021(W1667,公司分析!D$5,1),IF($Y$3="申万二级行业",[1]!s_info_industry_sw_2021(W1667,公司分析!D$5,2),IF($Y$3="申万三级行业",[1]!s_info_industry_sw_2021(W1667,公司分析!D$5,3),IF($Y$3="wind一级行业",[1]!s_info_industry_gics(W1667,1),IF($Y$3="wind二级行业",[1]!s_info_industry_gics(W1667,2),IF($Y$3="wind三级行业",[1]!s_info_industry_gics(W1667,3),IF($Y$3="wind四级行业",[1]!s_info_industry_gics(W1667,4),IF($Y$3="证监会门类行业",[1]!s_info_industry_csrc12_n(W1667,公司分析!D$5,1),""))))))))</f>
        <v>医疗保健设备</v>
      </c>
      <c r="Z1667" s="298" t="str">
        <f>IF(Y1667=行业比较!$E$6,ROW(),"")</f>
        <v/>
      </c>
      <c r="AA1667" s="125"/>
      <c r="AB1667" s="125"/>
      <c r="AC1667" s="125"/>
      <c r="AD1667" s="125"/>
      <c r="AE1667" s="125"/>
      <c r="AF1667" s="125"/>
      <c r="AG1667" s="125"/>
      <c r="AH1667" s="125"/>
      <c r="AI1667" s="125"/>
      <c r="AJ1667" s="125"/>
      <c r="AK1667" s="125"/>
      <c r="AL1667" s="125"/>
      <c r="AM1667" s="125"/>
      <c r="AN1667" s="125"/>
      <c r="AO1667" s="125"/>
      <c r="AP1667" s="125"/>
    </row>
    <row r="1668" spans="2:42" x14ac:dyDescent="0.35">
      <c r="B1668" s="125"/>
      <c r="C1668" s="125"/>
      <c r="D1668" s="125"/>
      <c r="E1668" s="125"/>
      <c r="F1668" s="125"/>
      <c r="G1668" s="125"/>
      <c r="H1668" s="125"/>
      <c r="I1668" s="269"/>
      <c r="J1668" s="134"/>
      <c r="K1668" s="134"/>
      <c r="L1668" s="134"/>
      <c r="M1668" s="134"/>
      <c r="N1668" s="286"/>
      <c r="O1668" s="286"/>
      <c r="P1668" s="125"/>
      <c r="Q1668" s="125"/>
      <c r="R1668" s="125"/>
      <c r="S1668" s="125"/>
      <c r="T1668" s="125"/>
      <c r="U1668" s="297"/>
      <c r="V1668" s="253">
        <f t="shared" si="33"/>
        <v>0</v>
      </c>
      <c r="W1668" s="348" t="str">
        <f>IF(板块成分!B1670="","",板块成分!B1670)</f>
        <v>2236.HK</v>
      </c>
      <c r="X1668" s="270" t="str">
        <f>[1]!s_info_name(W1668)</f>
        <v>惠生工程</v>
      </c>
      <c r="Y1668" s="335" t="str">
        <f>IF($Y$3="申万一级行业",[1]!s_info_industry_sw_2021(W1668,公司分析!D$5,1),IF($Y$3="申万二级行业",[1]!s_info_industry_sw_2021(W1668,公司分析!D$5,2),IF($Y$3="申万三级行业",[1]!s_info_industry_sw_2021(W1668,公司分析!D$5,3),IF($Y$3="wind一级行业",[1]!s_info_industry_gics(W1668,1),IF($Y$3="wind二级行业",[1]!s_info_industry_gics(W1668,2),IF($Y$3="wind三级行业",[1]!s_info_industry_gics(W1668,3),IF($Y$3="wind四级行业",[1]!s_info_industry_gics(W1668,4),IF($Y$3="证监会门类行业",[1]!s_info_industry_csrc12_n(W1668,公司分析!D$5,1),""))))))))</f>
        <v>石油天然气设备与服务</v>
      </c>
      <c r="Z1668" s="298" t="str">
        <f>IF(Y1668=行业比较!$E$6,ROW(),"")</f>
        <v/>
      </c>
      <c r="AA1668" s="125"/>
      <c r="AB1668" s="125"/>
      <c r="AC1668" s="125"/>
      <c r="AD1668" s="125"/>
      <c r="AE1668" s="125"/>
      <c r="AF1668" s="125"/>
      <c r="AG1668" s="125"/>
      <c r="AH1668" s="125"/>
      <c r="AI1668" s="125"/>
      <c r="AJ1668" s="125"/>
      <c r="AK1668" s="125"/>
      <c r="AL1668" s="125"/>
      <c r="AM1668" s="125"/>
      <c r="AN1668" s="125"/>
      <c r="AO1668" s="125"/>
      <c r="AP1668" s="125"/>
    </row>
    <row r="1669" spans="2:42" x14ac:dyDescent="0.35">
      <c r="B1669" s="125"/>
      <c r="C1669" s="125"/>
      <c r="D1669" s="125"/>
      <c r="E1669" s="125"/>
      <c r="F1669" s="125"/>
      <c r="G1669" s="125"/>
      <c r="H1669" s="125"/>
      <c r="I1669" s="269"/>
      <c r="J1669" s="134"/>
      <c r="K1669" s="134"/>
      <c r="L1669" s="134"/>
      <c r="M1669" s="134"/>
      <c r="N1669" s="286"/>
      <c r="O1669" s="286"/>
      <c r="P1669" s="125"/>
      <c r="Q1669" s="125"/>
      <c r="R1669" s="125"/>
      <c r="S1669" s="125"/>
      <c r="T1669" s="125"/>
      <c r="U1669" s="297"/>
      <c r="V1669" s="253">
        <f t="shared" ref="V1669:V1732" si="34">IF(Z1669="",0,RANK(Z1669,Z:Z,1))</f>
        <v>0</v>
      </c>
      <c r="W1669" s="348" t="str">
        <f>IF(板块成分!B1671="","",板块成分!B1671)</f>
        <v>2237.HK</v>
      </c>
      <c r="X1669" s="270" t="str">
        <f>[1]!s_info_name(W1669)</f>
        <v>中国石墨</v>
      </c>
      <c r="Y1669" s="335" t="str">
        <f>IF($Y$3="申万一级行业",[1]!s_info_industry_sw_2021(W1669,公司分析!D$5,1),IF($Y$3="申万二级行业",[1]!s_info_industry_sw_2021(W1669,公司分析!D$5,2),IF($Y$3="申万三级行业",[1]!s_info_industry_sw_2021(W1669,公司分析!D$5,3),IF($Y$3="wind一级行业",[1]!s_info_industry_gics(W1669,1),IF($Y$3="wind二级行业",[1]!s_info_industry_gics(W1669,2),IF($Y$3="wind三级行业",[1]!s_info_industry_gics(W1669,3),IF($Y$3="wind四级行业",[1]!s_info_industry_gics(W1669,4),IF($Y$3="证监会门类行业",[1]!s_info_industry_csrc12_n(W1669,公司分析!D$5,1),""))))))))</f>
        <v>金属非金属</v>
      </c>
      <c r="Z1669" s="298" t="str">
        <f>IF(Y1669=行业比较!$E$6,ROW(),"")</f>
        <v/>
      </c>
      <c r="AA1669" s="125"/>
      <c r="AB1669" s="125"/>
      <c r="AC1669" s="125"/>
      <c r="AD1669" s="125"/>
      <c r="AE1669" s="125"/>
      <c r="AF1669" s="125"/>
      <c r="AG1669" s="125"/>
      <c r="AH1669" s="125"/>
      <c r="AI1669" s="125"/>
      <c r="AJ1669" s="125"/>
      <c r="AK1669" s="125"/>
      <c r="AL1669" s="125"/>
      <c r="AM1669" s="125"/>
      <c r="AN1669" s="125"/>
      <c r="AO1669" s="125"/>
      <c r="AP1669" s="125"/>
    </row>
    <row r="1670" spans="2:42" x14ac:dyDescent="0.35">
      <c r="B1670" s="125"/>
      <c r="C1670" s="125"/>
      <c r="D1670" s="125"/>
      <c r="E1670" s="125"/>
      <c r="F1670" s="125"/>
      <c r="G1670" s="125"/>
      <c r="H1670" s="125"/>
      <c r="I1670" s="269"/>
      <c r="J1670" s="134"/>
      <c r="K1670" s="134"/>
      <c r="L1670" s="134"/>
      <c r="M1670" s="134"/>
      <c r="N1670" s="286"/>
      <c r="O1670" s="286"/>
      <c r="P1670" s="125"/>
      <c r="Q1670" s="125"/>
      <c r="R1670" s="125"/>
      <c r="S1670" s="125"/>
      <c r="T1670" s="125"/>
      <c r="U1670" s="297"/>
      <c r="V1670" s="253">
        <f t="shared" si="34"/>
        <v>0</v>
      </c>
      <c r="W1670" s="348" t="str">
        <f>IF(板块成分!B1672="","",板块成分!B1672)</f>
        <v>2238.HK</v>
      </c>
      <c r="X1670" s="270" t="str">
        <f>[1]!s_info_name(W1670)</f>
        <v>广汽集团</v>
      </c>
      <c r="Y1670" s="335" t="str">
        <f>IF($Y$3="申万一级行业",[1]!s_info_industry_sw_2021(W1670,公司分析!D$5,1),IF($Y$3="申万二级行业",[1]!s_info_industry_sw_2021(W1670,公司分析!D$5,2),IF($Y$3="申万三级行业",[1]!s_info_industry_sw_2021(W1670,公司分析!D$5,3),IF($Y$3="wind一级行业",[1]!s_info_industry_gics(W1670,1),IF($Y$3="wind二级行业",[1]!s_info_industry_gics(W1670,2),IF($Y$3="wind三级行业",[1]!s_info_industry_gics(W1670,3),IF($Y$3="wind四级行业",[1]!s_info_industry_gics(W1670,4),IF($Y$3="证监会门类行业",[1]!s_info_industry_csrc12_n(W1670,公司分析!D$5,1),""))))))))</f>
        <v>汽车制造</v>
      </c>
      <c r="Z1670" s="298" t="str">
        <f>IF(Y1670=行业比较!$E$6,ROW(),"")</f>
        <v/>
      </c>
      <c r="AA1670" s="125"/>
      <c r="AB1670" s="125"/>
      <c r="AC1670" s="125"/>
      <c r="AD1670" s="125"/>
      <c r="AE1670" s="125"/>
      <c r="AF1670" s="125"/>
      <c r="AG1670" s="125"/>
      <c r="AH1670" s="125"/>
      <c r="AI1670" s="125"/>
      <c r="AJ1670" s="125"/>
      <c r="AK1670" s="125"/>
      <c r="AL1670" s="125"/>
      <c r="AM1670" s="125"/>
      <c r="AN1670" s="125"/>
      <c r="AO1670" s="125"/>
      <c r="AP1670" s="125"/>
    </row>
    <row r="1671" spans="2:42" x14ac:dyDescent="0.35">
      <c r="B1671" s="125"/>
      <c r="C1671" s="125"/>
      <c r="D1671" s="125"/>
      <c r="E1671" s="125"/>
      <c r="F1671" s="125"/>
      <c r="G1671" s="125"/>
      <c r="H1671" s="125"/>
      <c r="I1671" s="269"/>
      <c r="J1671" s="134"/>
      <c r="K1671" s="134"/>
      <c r="L1671" s="134"/>
      <c r="M1671" s="134"/>
      <c r="N1671" s="286"/>
      <c r="O1671" s="286"/>
      <c r="P1671" s="125"/>
      <c r="Q1671" s="125"/>
      <c r="R1671" s="125"/>
      <c r="S1671" s="125"/>
      <c r="T1671" s="125"/>
      <c r="U1671" s="297"/>
      <c r="V1671" s="253">
        <f t="shared" si="34"/>
        <v>0</v>
      </c>
      <c r="W1671" s="348" t="str">
        <f>IF(板块成分!B1673="","",板块成分!B1673)</f>
        <v>2239.HK</v>
      </c>
      <c r="X1671" s="270" t="str">
        <f>[1]!s_info_name(W1671)</f>
        <v>国微控股</v>
      </c>
      <c r="Y1671" s="335" t="str">
        <f>IF($Y$3="申万一级行业",[1]!s_info_industry_sw_2021(W1671,公司分析!D$5,1),IF($Y$3="申万二级行业",[1]!s_info_industry_sw_2021(W1671,公司分析!D$5,2),IF($Y$3="申万三级行业",[1]!s_info_industry_sw_2021(W1671,公司分析!D$5,3),IF($Y$3="wind一级行业",[1]!s_info_industry_gics(W1671,1),IF($Y$3="wind二级行业",[1]!s_info_industry_gics(W1671,2),IF($Y$3="wind三级行业",[1]!s_info_industry_gics(W1671,3),IF($Y$3="wind四级行业",[1]!s_info_industry_gics(W1671,4),IF($Y$3="证监会门类行业",[1]!s_info_industry_csrc12_n(W1671,公司分析!D$5,1),""))))))))</f>
        <v>通信设备</v>
      </c>
      <c r="Z1671" s="298" t="str">
        <f>IF(Y1671=行业比较!$E$6,ROW(),"")</f>
        <v/>
      </c>
      <c r="AA1671" s="125"/>
      <c r="AB1671" s="125"/>
      <c r="AC1671" s="125"/>
      <c r="AD1671" s="125"/>
      <c r="AE1671" s="125"/>
      <c r="AF1671" s="125"/>
      <c r="AG1671" s="125"/>
      <c r="AH1671" s="125"/>
      <c r="AI1671" s="125"/>
      <c r="AJ1671" s="125"/>
      <c r="AK1671" s="125"/>
      <c r="AL1671" s="125"/>
      <c r="AM1671" s="125"/>
      <c r="AN1671" s="125"/>
      <c r="AO1671" s="125"/>
      <c r="AP1671" s="125"/>
    </row>
    <row r="1672" spans="2:42" x14ac:dyDescent="0.35">
      <c r="B1672" s="125"/>
      <c r="C1672" s="125"/>
      <c r="D1672" s="125"/>
      <c r="E1672" s="125"/>
      <c r="F1672" s="125"/>
      <c r="G1672" s="125"/>
      <c r="H1672" s="125"/>
      <c r="I1672" s="269"/>
      <c r="J1672" s="134"/>
      <c r="K1672" s="134"/>
      <c r="L1672" s="134"/>
      <c r="M1672" s="134"/>
      <c r="N1672" s="286"/>
      <c r="O1672" s="286"/>
      <c r="P1672" s="125"/>
      <c r="Q1672" s="125"/>
      <c r="R1672" s="125"/>
      <c r="S1672" s="125"/>
      <c r="T1672" s="125"/>
      <c r="U1672" s="297"/>
      <c r="V1672" s="253">
        <f t="shared" si="34"/>
        <v>0</v>
      </c>
      <c r="W1672" s="348" t="str">
        <f>IF(板块成分!B1674="","",板块成分!B1674)</f>
        <v>2245.HK</v>
      </c>
      <c r="X1672" s="270" t="str">
        <f>[1]!s_info_name(W1672)</f>
        <v>力勤资源</v>
      </c>
      <c r="Y1672" s="335" t="str">
        <f>IF($Y$3="申万一级行业",[1]!s_info_industry_sw_2021(W1672,公司分析!D$5,1),IF($Y$3="申万二级行业",[1]!s_info_industry_sw_2021(W1672,公司分析!D$5,2),IF($Y$3="申万三级行业",[1]!s_info_industry_sw_2021(W1672,公司分析!D$5,3),IF($Y$3="wind一级行业",[1]!s_info_industry_gics(W1672,1),IF($Y$3="wind二级行业",[1]!s_info_industry_gics(W1672,2),IF($Y$3="wind三级行业",[1]!s_info_industry_gics(W1672,3),IF($Y$3="wind四级行业",[1]!s_info_industry_gics(W1672,4),IF($Y$3="证监会门类行业",[1]!s_info_industry_csrc12_n(W1672,公司分析!D$5,1),""))))))))</f>
        <v>贵金属与矿石</v>
      </c>
      <c r="Z1672" s="298" t="str">
        <f>IF(Y1672=行业比较!$E$6,ROW(),"")</f>
        <v/>
      </c>
      <c r="AA1672" s="125"/>
      <c r="AB1672" s="125"/>
      <c r="AC1672" s="125"/>
      <c r="AD1672" s="125"/>
      <c r="AE1672" s="125"/>
      <c r="AF1672" s="125"/>
      <c r="AG1672" s="125"/>
      <c r="AH1672" s="125"/>
      <c r="AI1672" s="125"/>
      <c r="AJ1672" s="125"/>
      <c r="AK1672" s="125"/>
      <c r="AL1672" s="125"/>
      <c r="AM1672" s="125"/>
      <c r="AN1672" s="125"/>
      <c r="AO1672" s="125"/>
      <c r="AP1672" s="125"/>
    </row>
    <row r="1673" spans="2:42" x14ac:dyDescent="0.35">
      <c r="B1673" s="125"/>
      <c r="C1673" s="125"/>
      <c r="D1673" s="125"/>
      <c r="E1673" s="125"/>
      <c r="F1673" s="125"/>
      <c r="G1673" s="125"/>
      <c r="H1673" s="125"/>
      <c r="I1673" s="269"/>
      <c r="J1673" s="134"/>
      <c r="K1673" s="134"/>
      <c r="L1673" s="134"/>
      <c r="M1673" s="134"/>
      <c r="N1673" s="286"/>
      <c r="O1673" s="286"/>
      <c r="P1673" s="125"/>
      <c r="Q1673" s="125"/>
      <c r="R1673" s="125"/>
      <c r="S1673" s="125"/>
      <c r="T1673" s="125"/>
      <c r="U1673" s="297"/>
      <c r="V1673" s="253">
        <f t="shared" si="34"/>
        <v>0</v>
      </c>
      <c r="W1673" s="348" t="str">
        <f>IF(板块成分!B1675="","",板块成分!B1675)</f>
        <v>2246.HK</v>
      </c>
      <c r="X1673" s="270" t="str">
        <f>[1]!s_info_name(W1673)</f>
        <v>快狗打车</v>
      </c>
      <c r="Y1673" s="335" t="str">
        <f>IF($Y$3="申万一级行业",[1]!s_info_industry_sw_2021(W1673,公司分析!D$5,1),IF($Y$3="申万二级行业",[1]!s_info_industry_sw_2021(W1673,公司分析!D$5,2),IF($Y$3="申万三级行业",[1]!s_info_industry_sw_2021(W1673,公司分析!D$5,3),IF($Y$3="wind一级行业",[1]!s_info_industry_gics(W1673,1),IF($Y$3="wind二级行业",[1]!s_info_industry_gics(W1673,2),IF($Y$3="wind三级行业",[1]!s_info_industry_gics(W1673,3),IF($Y$3="wind四级行业",[1]!s_info_industry_gics(W1673,4),IF($Y$3="证监会门类行业",[1]!s_info_industry_csrc12_n(W1673,公司分析!D$5,1),""))))))))</f>
        <v>公路运输</v>
      </c>
      <c r="Z1673" s="298" t="str">
        <f>IF(Y1673=行业比较!$E$6,ROW(),"")</f>
        <v/>
      </c>
      <c r="AA1673" s="125"/>
      <c r="AB1673" s="125"/>
      <c r="AC1673" s="125"/>
      <c r="AD1673" s="125"/>
      <c r="AE1673" s="125"/>
      <c r="AF1673" s="125"/>
      <c r="AG1673" s="125"/>
      <c r="AH1673" s="125"/>
      <c r="AI1673" s="125"/>
      <c r="AJ1673" s="125"/>
      <c r="AK1673" s="125"/>
      <c r="AL1673" s="125"/>
      <c r="AM1673" s="125"/>
      <c r="AN1673" s="125"/>
      <c r="AO1673" s="125"/>
      <c r="AP1673" s="125"/>
    </row>
    <row r="1674" spans="2:42" x14ac:dyDescent="0.35">
      <c r="B1674" s="125"/>
      <c r="C1674" s="125"/>
      <c r="D1674" s="125"/>
      <c r="E1674" s="125"/>
      <c r="F1674" s="125"/>
      <c r="G1674" s="125"/>
      <c r="H1674" s="125"/>
      <c r="I1674" s="269"/>
      <c r="J1674" s="134"/>
      <c r="K1674" s="134"/>
      <c r="L1674" s="134"/>
      <c r="M1674" s="134"/>
      <c r="N1674" s="286"/>
      <c r="O1674" s="286"/>
      <c r="P1674" s="125"/>
      <c r="Q1674" s="125"/>
      <c r="R1674" s="125"/>
      <c r="S1674" s="125"/>
      <c r="T1674" s="125"/>
      <c r="U1674" s="297"/>
      <c r="V1674" s="253">
        <f t="shared" si="34"/>
        <v>0</v>
      </c>
      <c r="W1674" s="348" t="str">
        <f>IF(板块成分!B1676="","",板块成分!B1676)</f>
        <v>2250.HK</v>
      </c>
      <c r="X1674" s="270" t="str">
        <f>[1]!s_info_name(W1674)</f>
        <v>小黄鸭德盈</v>
      </c>
      <c r="Y1674" s="335" t="str">
        <f>IF($Y$3="申万一级行业",[1]!s_info_industry_sw_2021(W1674,公司分析!D$5,1),IF($Y$3="申万二级行业",[1]!s_info_industry_sw_2021(W1674,公司分析!D$5,2),IF($Y$3="申万三级行业",[1]!s_info_industry_sw_2021(W1674,公司分析!D$5,3),IF($Y$3="wind一级行业",[1]!s_info_industry_gics(W1674,1),IF($Y$3="wind二级行业",[1]!s_info_industry_gics(W1674,2),IF($Y$3="wind三级行业",[1]!s_info_industry_gics(W1674,3),IF($Y$3="wind四级行业",[1]!s_info_industry_gics(W1674,4),IF($Y$3="证监会门类行业",[1]!s_info_industry_csrc12_n(W1674,公司分析!D$5,1),""))))))))</f>
        <v>广告</v>
      </c>
      <c r="Z1674" s="298" t="str">
        <f>IF(Y1674=行业比较!$E$6,ROW(),"")</f>
        <v/>
      </c>
      <c r="AA1674" s="125"/>
      <c r="AB1674" s="125"/>
      <c r="AC1674" s="125"/>
      <c r="AD1674" s="125"/>
      <c r="AE1674" s="125"/>
      <c r="AF1674" s="125"/>
      <c r="AG1674" s="125"/>
      <c r="AH1674" s="125"/>
      <c r="AI1674" s="125"/>
      <c r="AJ1674" s="125"/>
      <c r="AK1674" s="125"/>
      <c r="AL1674" s="125"/>
      <c r="AM1674" s="125"/>
      <c r="AN1674" s="125"/>
      <c r="AO1674" s="125"/>
      <c r="AP1674" s="125"/>
    </row>
    <row r="1675" spans="2:42" x14ac:dyDescent="0.35">
      <c r="B1675" s="125"/>
      <c r="C1675" s="125"/>
      <c r="D1675" s="125"/>
      <c r="E1675" s="125"/>
      <c r="F1675" s="125"/>
      <c r="G1675" s="125"/>
      <c r="H1675" s="125"/>
      <c r="I1675" s="269"/>
      <c r="J1675" s="134"/>
      <c r="K1675" s="134"/>
      <c r="L1675" s="134"/>
      <c r="M1675" s="134"/>
      <c r="N1675" s="286"/>
      <c r="O1675" s="286"/>
      <c r="P1675" s="125"/>
      <c r="Q1675" s="125"/>
      <c r="R1675" s="125"/>
      <c r="S1675" s="125"/>
      <c r="T1675" s="125"/>
      <c r="U1675" s="297"/>
      <c r="V1675" s="253">
        <f t="shared" si="34"/>
        <v>0</v>
      </c>
      <c r="W1675" s="348" t="str">
        <f>IF(板块成分!B1677="","",板块成分!B1677)</f>
        <v>2251.HK</v>
      </c>
      <c r="X1675" s="270" t="str">
        <f>[1]!s_info_name(W1675)</f>
        <v>鹰瞳科技-B</v>
      </c>
      <c r="Y1675" s="335" t="str">
        <f>IF($Y$3="申万一级行业",[1]!s_info_industry_sw_2021(W1675,公司分析!D$5,1),IF($Y$3="申万二级行业",[1]!s_info_industry_sw_2021(W1675,公司分析!D$5,2),IF($Y$3="申万三级行业",[1]!s_info_industry_sw_2021(W1675,公司分析!D$5,3),IF($Y$3="wind一级行业",[1]!s_info_industry_gics(W1675,1),IF($Y$3="wind二级行业",[1]!s_info_industry_gics(W1675,2),IF($Y$3="wind三级行业",[1]!s_info_industry_gics(W1675,3),IF($Y$3="wind四级行业",[1]!s_info_industry_gics(W1675,4),IF($Y$3="证监会门类行业",[1]!s_info_industry_csrc12_n(W1675,公司分析!D$5,1),""))))))))</f>
        <v>医疗保健技术</v>
      </c>
      <c r="Z1675" s="298" t="str">
        <f>IF(Y1675=行业比较!$E$6,ROW(),"")</f>
        <v/>
      </c>
      <c r="AA1675" s="125"/>
      <c r="AB1675" s="125"/>
      <c r="AC1675" s="125"/>
      <c r="AD1675" s="125"/>
      <c r="AE1675" s="125"/>
      <c r="AF1675" s="125"/>
      <c r="AG1675" s="125"/>
      <c r="AH1675" s="125"/>
      <c r="AI1675" s="125"/>
      <c r="AJ1675" s="125"/>
      <c r="AK1675" s="125"/>
      <c r="AL1675" s="125"/>
      <c r="AM1675" s="125"/>
      <c r="AN1675" s="125"/>
      <c r="AO1675" s="125"/>
      <c r="AP1675" s="125"/>
    </row>
    <row r="1676" spans="2:42" x14ac:dyDescent="0.35">
      <c r="B1676" s="125"/>
      <c r="C1676" s="125"/>
      <c r="D1676" s="125"/>
      <c r="E1676" s="125"/>
      <c r="F1676" s="125"/>
      <c r="G1676" s="125"/>
      <c r="H1676" s="125"/>
      <c r="I1676" s="269"/>
      <c r="J1676" s="134"/>
      <c r="K1676" s="134"/>
      <c r="L1676" s="134"/>
      <c r="M1676" s="134"/>
      <c r="N1676" s="286"/>
      <c r="O1676" s="286"/>
      <c r="P1676" s="125"/>
      <c r="Q1676" s="125"/>
      <c r="R1676" s="125"/>
      <c r="S1676" s="125"/>
      <c r="T1676" s="125"/>
      <c r="U1676" s="297"/>
      <c r="V1676" s="253">
        <f t="shared" si="34"/>
        <v>0</v>
      </c>
      <c r="W1676" s="348" t="str">
        <f>IF(板块成分!B1678="","",板块成分!B1678)</f>
        <v>2252.HK</v>
      </c>
      <c r="X1676" s="270" t="str">
        <f>[1]!s_info_name(W1676)</f>
        <v>微创机器人-B</v>
      </c>
      <c r="Y1676" s="335" t="str">
        <f>IF($Y$3="申万一级行业",[1]!s_info_industry_sw_2021(W1676,公司分析!D$5,1),IF($Y$3="申万二级行业",[1]!s_info_industry_sw_2021(W1676,公司分析!D$5,2),IF($Y$3="申万三级行业",[1]!s_info_industry_sw_2021(W1676,公司分析!D$5,3),IF($Y$3="wind一级行业",[1]!s_info_industry_gics(W1676,1),IF($Y$3="wind二级行业",[1]!s_info_industry_gics(W1676,2),IF($Y$3="wind三级行业",[1]!s_info_industry_gics(W1676,3),IF($Y$3="wind四级行业",[1]!s_info_industry_gics(W1676,4),IF($Y$3="证监会门类行业",[1]!s_info_industry_csrc12_n(W1676,公司分析!D$5,1),""))))))))</f>
        <v>医疗保健设备</v>
      </c>
      <c r="Z1676" s="298" t="str">
        <f>IF(Y1676=行业比较!$E$6,ROW(),"")</f>
        <v/>
      </c>
      <c r="AA1676" s="125"/>
      <c r="AB1676" s="125"/>
      <c r="AC1676" s="125"/>
      <c r="AD1676" s="125"/>
      <c r="AE1676" s="125"/>
      <c r="AF1676" s="125"/>
      <c r="AG1676" s="125"/>
      <c r="AH1676" s="125"/>
      <c r="AI1676" s="125"/>
      <c r="AJ1676" s="125"/>
      <c r="AK1676" s="125"/>
      <c r="AL1676" s="125"/>
      <c r="AM1676" s="125"/>
      <c r="AN1676" s="125"/>
      <c r="AO1676" s="125"/>
      <c r="AP1676" s="125"/>
    </row>
    <row r="1677" spans="2:42" x14ac:dyDescent="0.35">
      <c r="B1677" s="125"/>
      <c r="C1677" s="125"/>
      <c r="D1677" s="125"/>
      <c r="E1677" s="125"/>
      <c r="F1677" s="125"/>
      <c r="G1677" s="125"/>
      <c r="H1677" s="125"/>
      <c r="I1677" s="269"/>
      <c r="J1677" s="134"/>
      <c r="K1677" s="134"/>
      <c r="L1677" s="134"/>
      <c r="M1677" s="134"/>
      <c r="N1677" s="286"/>
      <c r="O1677" s="286"/>
      <c r="P1677" s="125"/>
      <c r="Q1677" s="125"/>
      <c r="R1677" s="125"/>
      <c r="S1677" s="125"/>
      <c r="T1677" s="125"/>
      <c r="U1677" s="297"/>
      <c r="V1677" s="253">
        <f t="shared" si="34"/>
        <v>0</v>
      </c>
      <c r="W1677" s="348" t="str">
        <f>IF(板块成分!B1679="","",板块成分!B1679)</f>
        <v>2255.HK</v>
      </c>
      <c r="X1677" s="270" t="str">
        <f>[1]!s_info_name(W1677)</f>
        <v>海昌海洋公园</v>
      </c>
      <c r="Y1677" s="335" t="str">
        <f>IF($Y$3="申万一级行业",[1]!s_info_industry_sw_2021(W1677,公司分析!D$5,1),IF($Y$3="申万二级行业",[1]!s_info_industry_sw_2021(W1677,公司分析!D$5,2),IF($Y$3="申万三级行业",[1]!s_info_industry_sw_2021(W1677,公司分析!D$5,3),IF($Y$3="wind一级行业",[1]!s_info_industry_gics(W1677,1),IF($Y$3="wind二级行业",[1]!s_info_industry_gics(W1677,2),IF($Y$3="wind三级行业",[1]!s_info_industry_gics(W1677,3),IF($Y$3="wind四级行业",[1]!s_info_industry_gics(W1677,4),IF($Y$3="证监会门类行业",[1]!s_info_industry_csrc12_n(W1677,公司分析!D$5,1),""))))))))</f>
        <v>休闲设施</v>
      </c>
      <c r="Z1677" s="298" t="str">
        <f>IF(Y1677=行业比较!$E$6,ROW(),"")</f>
        <v/>
      </c>
      <c r="AA1677" s="125"/>
      <c r="AB1677" s="125"/>
      <c r="AC1677" s="125"/>
      <c r="AD1677" s="125"/>
      <c r="AE1677" s="125"/>
      <c r="AF1677" s="125"/>
      <c r="AG1677" s="125"/>
      <c r="AH1677" s="125"/>
      <c r="AI1677" s="125"/>
      <c r="AJ1677" s="125"/>
      <c r="AK1677" s="125"/>
      <c r="AL1677" s="125"/>
      <c r="AM1677" s="125"/>
      <c r="AN1677" s="125"/>
      <c r="AO1677" s="125"/>
      <c r="AP1677" s="125"/>
    </row>
    <row r="1678" spans="2:42" x14ac:dyDescent="0.35">
      <c r="B1678" s="125"/>
      <c r="C1678" s="125"/>
      <c r="D1678" s="125"/>
      <c r="E1678" s="125"/>
      <c r="F1678" s="125"/>
      <c r="G1678" s="125"/>
      <c r="H1678" s="125"/>
      <c r="I1678" s="269"/>
      <c r="J1678" s="134"/>
      <c r="K1678" s="134"/>
      <c r="L1678" s="134"/>
      <c r="M1678" s="134"/>
      <c r="N1678" s="286"/>
      <c r="O1678" s="286"/>
      <c r="P1678" s="125"/>
      <c r="Q1678" s="125"/>
      <c r="R1678" s="125"/>
      <c r="S1678" s="125"/>
      <c r="T1678" s="125"/>
      <c r="U1678" s="297"/>
      <c r="V1678" s="253">
        <f t="shared" si="34"/>
        <v>0</v>
      </c>
      <c r="W1678" s="348" t="str">
        <f>IF(板块成分!B1680="","",板块成分!B1680)</f>
        <v>2256.HK</v>
      </c>
      <c r="X1678" s="270" t="str">
        <f>[1]!s_info_name(W1678)</f>
        <v>和誉-B</v>
      </c>
      <c r="Y1678" s="335" t="str">
        <f>IF($Y$3="申万一级行业",[1]!s_info_industry_sw_2021(W1678,公司分析!D$5,1),IF($Y$3="申万二级行业",[1]!s_info_industry_sw_2021(W1678,公司分析!D$5,2),IF($Y$3="申万三级行业",[1]!s_info_industry_sw_2021(W1678,公司分析!D$5,3),IF($Y$3="wind一级行业",[1]!s_info_industry_gics(W1678,1),IF($Y$3="wind二级行业",[1]!s_info_industry_gics(W1678,2),IF($Y$3="wind三级行业",[1]!s_info_industry_gics(W1678,3),IF($Y$3="wind四级行业",[1]!s_info_industry_gics(W1678,4),IF($Y$3="证监会门类行业",[1]!s_info_industry_csrc12_n(W1678,公司分析!D$5,1),""))))))))</f>
        <v>西药</v>
      </c>
      <c r="Z1678" s="298" t="str">
        <f>IF(Y1678=行业比较!$E$6,ROW(),"")</f>
        <v/>
      </c>
      <c r="AA1678" s="125"/>
      <c r="AB1678" s="125"/>
      <c r="AC1678" s="125"/>
      <c r="AD1678" s="125"/>
      <c r="AE1678" s="125"/>
      <c r="AF1678" s="125"/>
      <c r="AG1678" s="125"/>
      <c r="AH1678" s="125"/>
      <c r="AI1678" s="125"/>
      <c r="AJ1678" s="125"/>
      <c r="AK1678" s="125"/>
      <c r="AL1678" s="125"/>
      <c r="AM1678" s="125"/>
      <c r="AN1678" s="125"/>
      <c r="AO1678" s="125"/>
      <c r="AP1678" s="125"/>
    </row>
    <row r="1679" spans="2:42" x14ac:dyDescent="0.35">
      <c r="B1679" s="125"/>
      <c r="C1679" s="125"/>
      <c r="D1679" s="125"/>
      <c r="E1679" s="125"/>
      <c r="F1679" s="125"/>
      <c r="G1679" s="125"/>
      <c r="H1679" s="125"/>
      <c r="I1679" s="269"/>
      <c r="J1679" s="134"/>
      <c r="K1679" s="134"/>
      <c r="L1679" s="134"/>
      <c r="M1679" s="134"/>
      <c r="N1679" s="286"/>
      <c r="O1679" s="286"/>
      <c r="P1679" s="125"/>
      <c r="Q1679" s="125"/>
      <c r="R1679" s="125"/>
      <c r="S1679" s="125"/>
      <c r="T1679" s="125"/>
      <c r="U1679" s="297"/>
      <c r="V1679" s="253">
        <f t="shared" si="34"/>
        <v>0</v>
      </c>
      <c r="W1679" s="348" t="str">
        <f>IF(板块成分!B1681="","",板块成分!B1681)</f>
        <v>2257.HK</v>
      </c>
      <c r="X1679" s="270" t="str">
        <f>[1]!s_info_name(W1679)</f>
        <v>圣诺医药-B</v>
      </c>
      <c r="Y1679" s="335" t="str">
        <f>IF($Y$3="申万一级行业",[1]!s_info_industry_sw_2021(W1679,公司分析!D$5,1),IF($Y$3="申万二级行业",[1]!s_info_industry_sw_2021(W1679,公司分析!D$5,2),IF($Y$3="申万三级行业",[1]!s_info_industry_sw_2021(W1679,公司分析!D$5,3),IF($Y$3="wind一级行业",[1]!s_info_industry_gics(W1679,1),IF($Y$3="wind二级行业",[1]!s_info_industry_gics(W1679,2),IF($Y$3="wind三级行业",[1]!s_info_industry_gics(W1679,3),IF($Y$3="wind四级行业",[1]!s_info_industry_gics(W1679,4),IF($Y$3="证监会门类行业",[1]!s_info_industry_csrc12_n(W1679,公司分析!D$5,1),""))))))))</f>
        <v>生物科技</v>
      </c>
      <c r="Z1679" s="298" t="str">
        <f>IF(Y1679=行业比较!$E$6,ROW(),"")</f>
        <v/>
      </c>
      <c r="AA1679" s="125"/>
      <c r="AB1679" s="125"/>
      <c r="AC1679" s="125"/>
      <c r="AD1679" s="125"/>
      <c r="AE1679" s="125"/>
      <c r="AF1679" s="125"/>
      <c r="AG1679" s="125"/>
      <c r="AH1679" s="125"/>
      <c r="AI1679" s="125"/>
      <c r="AJ1679" s="125"/>
      <c r="AK1679" s="125"/>
      <c r="AL1679" s="125"/>
      <c r="AM1679" s="125"/>
      <c r="AN1679" s="125"/>
      <c r="AO1679" s="125"/>
      <c r="AP1679" s="125"/>
    </row>
    <row r="1680" spans="2:42" x14ac:dyDescent="0.35">
      <c r="B1680" s="125"/>
      <c r="C1680" s="125"/>
      <c r="D1680" s="125"/>
      <c r="E1680" s="125"/>
      <c r="F1680" s="125"/>
      <c r="G1680" s="125"/>
      <c r="H1680" s="125"/>
      <c r="I1680" s="269"/>
      <c r="J1680" s="134"/>
      <c r="K1680" s="134"/>
      <c r="L1680" s="134"/>
      <c r="M1680" s="134"/>
      <c r="N1680" s="286"/>
      <c r="O1680" s="286"/>
      <c r="P1680" s="125"/>
      <c r="Q1680" s="125"/>
      <c r="R1680" s="125"/>
      <c r="S1680" s="125"/>
      <c r="T1680" s="125"/>
      <c r="U1680" s="297"/>
      <c r="V1680" s="253">
        <f t="shared" si="34"/>
        <v>0</v>
      </c>
      <c r="W1680" s="348" t="str">
        <f>IF(板块成分!B1682="","",板块成分!B1682)</f>
        <v>2258.HK</v>
      </c>
      <c r="X1680" s="270" t="str">
        <f>[1]!s_info_name(W1680)</f>
        <v>华滋国际海洋</v>
      </c>
      <c r="Y1680" s="335" t="str">
        <f>IF($Y$3="申万一级行业",[1]!s_info_industry_sw_2021(W1680,公司分析!D$5,1),IF($Y$3="申万二级行业",[1]!s_info_industry_sw_2021(W1680,公司分析!D$5,2),IF($Y$3="申万三级行业",[1]!s_info_industry_sw_2021(W1680,公司分析!D$5,3),IF($Y$3="wind一级行业",[1]!s_info_industry_gics(W1680,1),IF($Y$3="wind二级行业",[1]!s_info_industry_gics(W1680,2),IF($Y$3="wind三级行业",[1]!s_info_industry_gics(W1680,3),IF($Y$3="wind四级行业",[1]!s_info_industry_gics(W1680,4),IF($Y$3="证监会门类行业",[1]!s_info_industry_csrc12_n(W1680,公司分析!D$5,1),""))))))))</f>
        <v>建筑与工程</v>
      </c>
      <c r="Z1680" s="298" t="str">
        <f>IF(Y1680=行业比较!$E$6,ROW(),"")</f>
        <v/>
      </c>
      <c r="AA1680" s="125"/>
      <c r="AB1680" s="125"/>
      <c r="AC1680" s="125"/>
      <c r="AD1680" s="125"/>
      <c r="AE1680" s="125"/>
      <c r="AF1680" s="125"/>
      <c r="AG1680" s="125"/>
      <c r="AH1680" s="125"/>
      <c r="AI1680" s="125"/>
      <c r="AJ1680" s="125"/>
      <c r="AK1680" s="125"/>
      <c r="AL1680" s="125"/>
      <c r="AM1680" s="125"/>
      <c r="AN1680" s="125"/>
      <c r="AO1680" s="125"/>
      <c r="AP1680" s="125"/>
    </row>
    <row r="1681" spans="2:42" x14ac:dyDescent="0.35">
      <c r="B1681" s="125"/>
      <c r="C1681" s="125"/>
      <c r="D1681" s="125"/>
      <c r="E1681" s="125"/>
      <c r="F1681" s="125"/>
      <c r="G1681" s="125"/>
      <c r="H1681" s="125"/>
      <c r="I1681" s="269"/>
      <c r="J1681" s="134"/>
      <c r="K1681" s="134"/>
      <c r="L1681" s="134"/>
      <c r="M1681" s="134"/>
      <c r="N1681" s="286"/>
      <c r="O1681" s="286"/>
      <c r="P1681" s="125"/>
      <c r="Q1681" s="125"/>
      <c r="R1681" s="125"/>
      <c r="S1681" s="125"/>
      <c r="T1681" s="125"/>
      <c r="U1681" s="297"/>
      <c r="V1681" s="253">
        <f t="shared" si="34"/>
        <v>0</v>
      </c>
      <c r="W1681" s="348" t="str">
        <f>IF(板块成分!B1683="","",板块成分!B1683)</f>
        <v>2260.HK</v>
      </c>
      <c r="X1681" s="270" t="str">
        <f>[1]!s_info_name(W1681)</f>
        <v>环龙控股</v>
      </c>
      <c r="Y1681" s="335" t="str">
        <f>IF($Y$3="申万一级行业",[1]!s_info_industry_sw_2021(W1681,公司分析!D$5,1),IF($Y$3="申万二级行业",[1]!s_info_industry_sw_2021(W1681,公司分析!D$5,2),IF($Y$3="申万三级行业",[1]!s_info_industry_sw_2021(W1681,公司分析!D$5,3),IF($Y$3="wind一级行业",[1]!s_info_industry_gics(W1681,1),IF($Y$3="wind二级行业",[1]!s_info_industry_gics(W1681,2),IF($Y$3="wind三级行业",[1]!s_info_industry_gics(W1681,3),IF($Y$3="wind四级行业",[1]!s_info_industry_gics(W1681,4),IF($Y$3="证监会门类行业",[1]!s_info_industry_csrc12_n(W1681,公司分析!D$5,1),""))))))))</f>
        <v>纺织品</v>
      </c>
      <c r="Z1681" s="298" t="str">
        <f>IF(Y1681=行业比较!$E$6,ROW(),"")</f>
        <v/>
      </c>
      <c r="AA1681" s="125"/>
      <c r="AB1681" s="125"/>
      <c r="AC1681" s="125"/>
      <c r="AD1681" s="125"/>
      <c r="AE1681" s="125"/>
      <c r="AF1681" s="125"/>
      <c r="AG1681" s="125"/>
      <c r="AH1681" s="125"/>
      <c r="AI1681" s="125"/>
      <c r="AJ1681" s="125"/>
      <c r="AK1681" s="125"/>
      <c r="AL1681" s="125"/>
      <c r="AM1681" s="125"/>
      <c r="AN1681" s="125"/>
      <c r="AO1681" s="125"/>
      <c r="AP1681" s="125"/>
    </row>
    <row r="1682" spans="2:42" x14ac:dyDescent="0.35">
      <c r="B1682" s="125"/>
      <c r="C1682" s="125"/>
      <c r="D1682" s="125"/>
      <c r="E1682" s="125"/>
      <c r="F1682" s="125"/>
      <c r="G1682" s="125"/>
      <c r="H1682" s="125"/>
      <c r="I1682" s="269"/>
      <c r="J1682" s="134"/>
      <c r="K1682" s="134"/>
      <c r="L1682" s="134"/>
      <c r="M1682" s="134"/>
      <c r="N1682" s="286"/>
      <c r="O1682" s="286"/>
      <c r="P1682" s="125"/>
      <c r="Q1682" s="125"/>
      <c r="R1682" s="125"/>
      <c r="S1682" s="125"/>
      <c r="T1682" s="125"/>
      <c r="U1682" s="297"/>
      <c r="V1682" s="253">
        <f t="shared" si="34"/>
        <v>0</v>
      </c>
      <c r="W1682" s="348" t="str">
        <f>IF(板块成分!B1684="","",板块成分!B1684)</f>
        <v>2262.HK</v>
      </c>
      <c r="X1682" s="270" t="str">
        <f>[1]!s_info_name(W1682)</f>
        <v>梁志天设计集团</v>
      </c>
      <c r="Y1682" s="335" t="str">
        <f>IF($Y$3="申万一级行业",[1]!s_info_industry_sw_2021(W1682,公司分析!D$5,1),IF($Y$3="申万二级行业",[1]!s_info_industry_sw_2021(W1682,公司分析!D$5,2),IF($Y$3="申万三级行业",[1]!s_info_industry_sw_2021(W1682,公司分析!D$5,3),IF($Y$3="wind一级行业",[1]!s_info_industry_gics(W1682,1),IF($Y$3="wind二级行业",[1]!s_info_industry_gics(W1682,2),IF($Y$3="wind三级行业",[1]!s_info_industry_gics(W1682,3),IF($Y$3="wind四级行业",[1]!s_info_industry_gics(W1682,4),IF($Y$3="证监会门类行业",[1]!s_info_industry_csrc12_n(W1682,公司分析!D$5,1),""))))))))</f>
        <v>特殊消费者服务</v>
      </c>
      <c r="Z1682" s="298" t="str">
        <f>IF(Y1682=行业比较!$E$6,ROW(),"")</f>
        <v/>
      </c>
      <c r="AA1682" s="125"/>
      <c r="AB1682" s="125"/>
      <c r="AC1682" s="125"/>
      <c r="AD1682" s="125"/>
      <c r="AE1682" s="125"/>
      <c r="AF1682" s="125"/>
      <c r="AG1682" s="125"/>
      <c r="AH1682" s="125"/>
      <c r="AI1682" s="125"/>
      <c r="AJ1682" s="125"/>
      <c r="AK1682" s="125"/>
      <c r="AL1682" s="125"/>
      <c r="AM1682" s="125"/>
      <c r="AN1682" s="125"/>
      <c r="AO1682" s="125"/>
      <c r="AP1682" s="125"/>
    </row>
    <row r="1683" spans="2:42" x14ac:dyDescent="0.35">
      <c r="B1683" s="125"/>
      <c r="C1683" s="125"/>
      <c r="D1683" s="125"/>
      <c r="E1683" s="125"/>
      <c r="F1683" s="125"/>
      <c r="G1683" s="125"/>
      <c r="H1683" s="125"/>
      <c r="I1683" s="269"/>
      <c r="J1683" s="134"/>
      <c r="K1683" s="134"/>
      <c r="L1683" s="134"/>
      <c r="M1683" s="134"/>
      <c r="N1683" s="286"/>
      <c r="O1683" s="286"/>
      <c r="P1683" s="125"/>
      <c r="Q1683" s="125"/>
      <c r="R1683" s="125"/>
      <c r="S1683" s="125"/>
      <c r="T1683" s="125"/>
      <c r="U1683" s="297"/>
      <c r="V1683" s="253">
        <f t="shared" si="34"/>
        <v>0</v>
      </c>
      <c r="W1683" s="348" t="str">
        <f>IF(板块成分!B1685="","",板块成分!B1685)</f>
        <v>2263.HK</v>
      </c>
      <c r="X1683" s="270" t="str">
        <f>[1]!s_info_name(W1683)</f>
        <v>富石金融</v>
      </c>
      <c r="Y1683" s="335" t="str">
        <f>IF($Y$3="申万一级行业",[1]!s_info_industry_sw_2021(W1683,公司分析!D$5,1),IF($Y$3="申万二级行业",[1]!s_info_industry_sw_2021(W1683,公司分析!D$5,2),IF($Y$3="申万三级行业",[1]!s_info_industry_sw_2021(W1683,公司分析!D$5,3),IF($Y$3="wind一级行业",[1]!s_info_industry_gics(W1683,1),IF($Y$3="wind二级行业",[1]!s_info_industry_gics(W1683,2),IF($Y$3="wind三级行业",[1]!s_info_industry_gics(W1683,3),IF($Y$3="wind四级行业",[1]!s_info_industry_gics(W1683,4),IF($Y$3="证监会门类行业",[1]!s_info_industry_csrc12_n(W1683,公司分析!D$5,1),""))))))))</f>
        <v>其他多元金融服务</v>
      </c>
      <c r="Z1683" s="298" t="str">
        <f>IF(Y1683=行业比较!$E$6,ROW(),"")</f>
        <v/>
      </c>
      <c r="AA1683" s="125"/>
      <c r="AB1683" s="125"/>
      <c r="AC1683" s="125"/>
      <c r="AD1683" s="125"/>
      <c r="AE1683" s="125"/>
      <c r="AF1683" s="125"/>
      <c r="AG1683" s="125"/>
      <c r="AH1683" s="125"/>
      <c r="AI1683" s="125"/>
      <c r="AJ1683" s="125"/>
      <c r="AK1683" s="125"/>
      <c r="AL1683" s="125"/>
      <c r="AM1683" s="125"/>
      <c r="AN1683" s="125"/>
      <c r="AO1683" s="125"/>
      <c r="AP1683" s="125"/>
    </row>
    <row r="1684" spans="2:42" x14ac:dyDescent="0.35">
      <c r="B1684" s="125"/>
      <c r="C1684" s="125"/>
      <c r="D1684" s="125"/>
      <c r="E1684" s="125"/>
      <c r="F1684" s="125"/>
      <c r="G1684" s="125"/>
      <c r="H1684" s="125"/>
      <c r="I1684" s="269"/>
      <c r="J1684" s="134"/>
      <c r="K1684" s="134"/>
      <c r="L1684" s="134"/>
      <c r="M1684" s="134"/>
      <c r="N1684" s="286"/>
      <c r="O1684" s="286"/>
      <c r="P1684" s="125"/>
      <c r="Q1684" s="125"/>
      <c r="R1684" s="125"/>
      <c r="S1684" s="125"/>
      <c r="T1684" s="125"/>
      <c r="U1684" s="297"/>
      <c r="V1684" s="253">
        <f t="shared" si="34"/>
        <v>0</v>
      </c>
      <c r="W1684" s="348" t="str">
        <f>IF(板块成分!B1686="","",板块成分!B1686)</f>
        <v>2265.HK</v>
      </c>
      <c r="X1684" s="270" t="str">
        <f>[1]!s_info_name(W1684)</f>
        <v>鸿承环保科技</v>
      </c>
      <c r="Y1684" s="335" t="str">
        <f>IF($Y$3="申万一级行业",[1]!s_info_industry_sw_2021(W1684,公司分析!D$5,1),IF($Y$3="申万二级行业",[1]!s_info_industry_sw_2021(W1684,公司分析!D$5,2),IF($Y$3="申万三级行业",[1]!s_info_industry_sw_2021(W1684,公司分析!D$5,3),IF($Y$3="wind一级行业",[1]!s_info_industry_gics(W1684,1),IF($Y$3="wind二级行业",[1]!s_info_industry_gics(W1684,2),IF($Y$3="wind三级行业",[1]!s_info_industry_gics(W1684,3),IF($Y$3="wind四级行业",[1]!s_info_industry_gics(W1684,4),IF($Y$3="证监会门类行业",[1]!s_info_industry_csrc12_n(W1684,公司分析!D$5,1),""))))))))</f>
        <v>黄金</v>
      </c>
      <c r="Z1684" s="298" t="str">
        <f>IF(Y1684=行业比较!$E$6,ROW(),"")</f>
        <v/>
      </c>
      <c r="AA1684" s="125"/>
      <c r="AB1684" s="125"/>
      <c r="AC1684" s="125"/>
      <c r="AD1684" s="125"/>
      <c r="AE1684" s="125"/>
      <c r="AF1684" s="125"/>
      <c r="AG1684" s="125"/>
      <c r="AH1684" s="125"/>
      <c r="AI1684" s="125"/>
      <c r="AJ1684" s="125"/>
      <c r="AK1684" s="125"/>
      <c r="AL1684" s="125"/>
      <c r="AM1684" s="125"/>
      <c r="AN1684" s="125"/>
      <c r="AO1684" s="125"/>
      <c r="AP1684" s="125"/>
    </row>
    <row r="1685" spans="2:42" x14ac:dyDescent="0.35">
      <c r="B1685" s="125"/>
      <c r="C1685" s="125"/>
      <c r="D1685" s="125"/>
      <c r="E1685" s="125"/>
      <c r="F1685" s="125"/>
      <c r="G1685" s="125"/>
      <c r="H1685" s="125"/>
      <c r="I1685" s="269"/>
      <c r="J1685" s="134"/>
      <c r="K1685" s="134"/>
      <c r="L1685" s="134"/>
      <c r="M1685" s="134"/>
      <c r="N1685" s="286"/>
      <c r="O1685" s="286"/>
      <c r="P1685" s="125"/>
      <c r="Q1685" s="125"/>
      <c r="R1685" s="125"/>
      <c r="S1685" s="125"/>
      <c r="T1685" s="125"/>
      <c r="U1685" s="297"/>
      <c r="V1685" s="253">
        <f t="shared" si="34"/>
        <v>0</v>
      </c>
      <c r="W1685" s="348" t="str">
        <f>IF(板块成分!B1687="","",板块成分!B1687)</f>
        <v>2266.HK</v>
      </c>
      <c r="X1685" s="270" t="str">
        <f>[1]!s_info_name(W1685)</f>
        <v>黎氏企业</v>
      </c>
      <c r="Y1685" s="335" t="str">
        <f>IF($Y$3="申万一级行业",[1]!s_info_industry_sw_2021(W1685,公司分析!D$5,1),IF($Y$3="申万二级行业",[1]!s_info_industry_sw_2021(W1685,公司分析!D$5,2),IF($Y$3="申万三级行业",[1]!s_info_industry_sw_2021(W1685,公司分析!D$5,3),IF($Y$3="wind一级行业",[1]!s_info_industry_gics(W1685,1),IF($Y$3="wind二级行业",[1]!s_info_industry_gics(W1685,2),IF($Y$3="wind三级行业",[1]!s_info_industry_gics(W1685,3),IF($Y$3="wind四级行业",[1]!s_info_industry_gics(W1685,4),IF($Y$3="证监会门类行业",[1]!s_info_industry_csrc12_n(W1685,公司分析!D$5,1),""))))))))</f>
        <v>建筑与工程</v>
      </c>
      <c r="Z1685" s="298" t="str">
        <f>IF(Y1685=行业比较!$E$6,ROW(),"")</f>
        <v/>
      </c>
      <c r="AA1685" s="125"/>
      <c r="AB1685" s="125"/>
      <c r="AC1685" s="125"/>
      <c r="AD1685" s="125"/>
      <c r="AE1685" s="125"/>
      <c r="AF1685" s="125"/>
      <c r="AG1685" s="125"/>
      <c r="AH1685" s="125"/>
      <c r="AI1685" s="125"/>
      <c r="AJ1685" s="125"/>
      <c r="AK1685" s="125"/>
      <c r="AL1685" s="125"/>
      <c r="AM1685" s="125"/>
      <c r="AN1685" s="125"/>
      <c r="AO1685" s="125"/>
      <c r="AP1685" s="125"/>
    </row>
    <row r="1686" spans="2:42" x14ac:dyDescent="0.35">
      <c r="B1686" s="125"/>
      <c r="C1686" s="125"/>
      <c r="D1686" s="125"/>
      <c r="E1686" s="125"/>
      <c r="F1686" s="125"/>
      <c r="G1686" s="125"/>
      <c r="H1686" s="125"/>
      <c r="I1686" s="269"/>
      <c r="J1686" s="134"/>
      <c r="K1686" s="134"/>
      <c r="L1686" s="134"/>
      <c r="M1686" s="134"/>
      <c r="N1686" s="286"/>
      <c r="O1686" s="286"/>
      <c r="P1686" s="125"/>
      <c r="Q1686" s="125"/>
      <c r="R1686" s="125"/>
      <c r="S1686" s="125"/>
      <c r="T1686" s="125"/>
      <c r="U1686" s="297"/>
      <c r="V1686" s="253">
        <f t="shared" si="34"/>
        <v>0</v>
      </c>
      <c r="W1686" s="348" t="str">
        <f>IF(板块成分!B1688="","",板块成分!B1688)</f>
        <v>2268.HK</v>
      </c>
      <c r="X1686" s="270" t="str">
        <f>[1]!s_info_name(W1686)</f>
        <v>药明合联</v>
      </c>
      <c r="Y1686" s="335" t="str">
        <f>IF($Y$3="申万一级行业",[1]!s_info_industry_sw_2021(W1686,公司分析!D$5,1),IF($Y$3="申万二级行业",[1]!s_info_industry_sw_2021(W1686,公司分析!D$5,2),IF($Y$3="申万三级行业",[1]!s_info_industry_sw_2021(W1686,公司分析!D$5,3),IF($Y$3="wind一级行业",[1]!s_info_industry_gics(W1686,1),IF($Y$3="wind二级行业",[1]!s_info_industry_gics(W1686,2),IF($Y$3="wind三级行业",[1]!s_info_industry_gics(W1686,3),IF($Y$3="wind四级行业",[1]!s_info_industry_gics(W1686,4),IF($Y$3="证监会门类行业",[1]!s_info_industry_csrc12_n(W1686,公司分析!D$5,1),""))))))))</f>
        <v>生物科技</v>
      </c>
      <c r="Z1686" s="298" t="str">
        <f>IF(Y1686=行业比较!$E$6,ROW(),"")</f>
        <v/>
      </c>
      <c r="AA1686" s="125"/>
      <c r="AB1686" s="125"/>
      <c r="AC1686" s="125"/>
      <c r="AD1686" s="125"/>
      <c r="AE1686" s="125"/>
      <c r="AF1686" s="125"/>
      <c r="AG1686" s="125"/>
      <c r="AH1686" s="125"/>
      <c r="AI1686" s="125"/>
      <c r="AJ1686" s="125"/>
      <c r="AK1686" s="125"/>
      <c r="AL1686" s="125"/>
      <c r="AM1686" s="125"/>
      <c r="AN1686" s="125"/>
      <c r="AO1686" s="125"/>
      <c r="AP1686" s="125"/>
    </row>
    <row r="1687" spans="2:42" x14ac:dyDescent="0.35">
      <c r="B1687" s="125"/>
      <c r="C1687" s="125"/>
      <c r="D1687" s="125"/>
      <c r="E1687" s="125"/>
      <c r="F1687" s="125"/>
      <c r="G1687" s="125"/>
      <c r="H1687" s="125"/>
      <c r="I1687" s="269"/>
      <c r="J1687" s="134"/>
      <c r="K1687" s="134"/>
      <c r="L1687" s="134"/>
      <c r="M1687" s="134"/>
      <c r="N1687" s="286"/>
      <c r="O1687" s="286"/>
      <c r="P1687" s="125"/>
      <c r="Q1687" s="125"/>
      <c r="R1687" s="125"/>
      <c r="S1687" s="125"/>
      <c r="T1687" s="125"/>
      <c r="U1687" s="297"/>
      <c r="V1687" s="253">
        <f t="shared" si="34"/>
        <v>0</v>
      </c>
      <c r="W1687" s="348" t="str">
        <f>IF(板块成分!B1689="","",板块成分!B1689)</f>
        <v>2269.HK</v>
      </c>
      <c r="X1687" s="270" t="str">
        <f>[1]!s_info_name(W1687)</f>
        <v>药明生物</v>
      </c>
      <c r="Y1687" s="335" t="str">
        <f>IF($Y$3="申万一级行业",[1]!s_info_industry_sw_2021(W1687,公司分析!D$5,1),IF($Y$3="申万二级行业",[1]!s_info_industry_sw_2021(W1687,公司分析!D$5,2),IF($Y$3="申万三级行业",[1]!s_info_industry_sw_2021(W1687,公司分析!D$5,3),IF($Y$3="wind一级行业",[1]!s_info_industry_gics(W1687,1),IF($Y$3="wind二级行业",[1]!s_info_industry_gics(W1687,2),IF($Y$3="wind三级行业",[1]!s_info_industry_gics(W1687,3),IF($Y$3="wind四级行业",[1]!s_info_industry_gics(W1687,4),IF($Y$3="证监会门类行业",[1]!s_info_industry_csrc12_n(W1687,公司分析!D$5,1),""))))))))</f>
        <v>生物科技</v>
      </c>
      <c r="Z1687" s="298" t="str">
        <f>IF(Y1687=行业比较!$E$6,ROW(),"")</f>
        <v/>
      </c>
      <c r="AA1687" s="125"/>
      <c r="AB1687" s="125"/>
      <c r="AC1687" s="125"/>
      <c r="AD1687" s="125"/>
      <c r="AE1687" s="125"/>
      <c r="AF1687" s="125"/>
      <c r="AG1687" s="125"/>
      <c r="AH1687" s="125"/>
      <c r="AI1687" s="125"/>
      <c r="AJ1687" s="125"/>
      <c r="AK1687" s="125"/>
      <c r="AL1687" s="125"/>
      <c r="AM1687" s="125"/>
      <c r="AN1687" s="125"/>
      <c r="AO1687" s="125"/>
      <c r="AP1687" s="125"/>
    </row>
    <row r="1688" spans="2:42" x14ac:dyDescent="0.35">
      <c r="B1688" s="125"/>
      <c r="C1688" s="125"/>
      <c r="D1688" s="125"/>
      <c r="E1688" s="125"/>
      <c r="F1688" s="125"/>
      <c r="G1688" s="125"/>
      <c r="H1688" s="125"/>
      <c r="I1688" s="269"/>
      <c r="J1688" s="134"/>
      <c r="K1688" s="134"/>
      <c r="L1688" s="134"/>
      <c r="M1688" s="134"/>
      <c r="N1688" s="286"/>
      <c r="O1688" s="286"/>
      <c r="P1688" s="125"/>
      <c r="Q1688" s="125"/>
      <c r="R1688" s="125"/>
      <c r="S1688" s="125"/>
      <c r="T1688" s="125"/>
      <c r="U1688" s="297"/>
      <c r="V1688" s="253">
        <f t="shared" si="34"/>
        <v>0</v>
      </c>
      <c r="W1688" s="348" t="str">
        <f>IF(板块成分!B1690="","",板块成分!B1690)</f>
        <v>2270.HK</v>
      </c>
      <c r="X1688" s="270" t="str">
        <f>[1]!s_info_name(W1688)</f>
        <v>德商产投服务</v>
      </c>
      <c r="Y1688" s="335" t="str">
        <f>IF($Y$3="申万一级行业",[1]!s_info_industry_sw_2021(W1688,公司分析!D$5,1),IF($Y$3="申万二级行业",[1]!s_info_industry_sw_2021(W1688,公司分析!D$5,2),IF($Y$3="申万三级行业",[1]!s_info_industry_sw_2021(W1688,公司分析!D$5,3),IF($Y$3="wind一级行业",[1]!s_info_industry_gics(W1688,1),IF($Y$3="wind二级行业",[1]!s_info_industry_gics(W1688,2),IF($Y$3="wind三级行业",[1]!s_info_industry_gics(W1688,3),IF($Y$3="wind四级行业",[1]!s_info_industry_gics(W1688,4),IF($Y$3="证监会门类行业",[1]!s_info_industry_csrc12_n(W1688,公司分析!D$5,1),""))))))))</f>
        <v>房地产经营公司</v>
      </c>
      <c r="Z1688" s="298" t="str">
        <f>IF(Y1688=行业比较!$E$6,ROW(),"")</f>
        <v/>
      </c>
      <c r="AA1688" s="125"/>
      <c r="AB1688" s="125"/>
      <c r="AC1688" s="125"/>
      <c r="AD1688" s="125"/>
      <c r="AE1688" s="125"/>
      <c r="AF1688" s="125"/>
      <c r="AG1688" s="125"/>
      <c r="AH1688" s="125"/>
      <c r="AI1688" s="125"/>
      <c r="AJ1688" s="125"/>
      <c r="AK1688" s="125"/>
      <c r="AL1688" s="125"/>
      <c r="AM1688" s="125"/>
      <c r="AN1688" s="125"/>
      <c r="AO1688" s="125"/>
      <c r="AP1688" s="125"/>
    </row>
    <row r="1689" spans="2:42" x14ac:dyDescent="0.35">
      <c r="B1689" s="125"/>
      <c r="C1689" s="125"/>
      <c r="D1689" s="125"/>
      <c r="E1689" s="125"/>
      <c r="F1689" s="125"/>
      <c r="G1689" s="125"/>
      <c r="H1689" s="125"/>
      <c r="I1689" s="269"/>
      <c r="J1689" s="134"/>
      <c r="K1689" s="134"/>
      <c r="L1689" s="134"/>
      <c r="M1689" s="134"/>
      <c r="N1689" s="286"/>
      <c r="O1689" s="286"/>
      <c r="P1689" s="125"/>
      <c r="Q1689" s="125"/>
      <c r="R1689" s="125"/>
      <c r="S1689" s="125"/>
      <c r="T1689" s="125"/>
      <c r="U1689" s="297"/>
      <c r="V1689" s="253">
        <f t="shared" si="34"/>
        <v>0</v>
      </c>
      <c r="W1689" s="348" t="str">
        <f>IF(板块成分!B1691="","",板块成分!B1691)</f>
        <v>2271.HK</v>
      </c>
      <c r="X1689" s="270" t="str">
        <f>[1]!s_info_name(W1689)</f>
        <v>众安智慧生活</v>
      </c>
      <c r="Y1689" s="335" t="str">
        <f>IF($Y$3="申万一级行业",[1]!s_info_industry_sw_2021(W1689,公司分析!D$5,1),IF($Y$3="申万二级行业",[1]!s_info_industry_sw_2021(W1689,公司分析!D$5,2),IF($Y$3="申万三级行业",[1]!s_info_industry_sw_2021(W1689,公司分析!D$5,3),IF($Y$3="wind一级行业",[1]!s_info_industry_gics(W1689,1),IF($Y$3="wind二级行业",[1]!s_info_industry_gics(W1689,2),IF($Y$3="wind三级行业",[1]!s_info_industry_gics(W1689,3),IF($Y$3="wind四级行业",[1]!s_info_industry_gics(W1689,4),IF($Y$3="证监会门类行业",[1]!s_info_industry_csrc12_n(W1689,公司分析!D$5,1),""))))))))</f>
        <v>房地产服务</v>
      </c>
      <c r="Z1689" s="298" t="str">
        <f>IF(Y1689=行业比较!$E$6,ROW(),"")</f>
        <v/>
      </c>
      <c r="AA1689" s="125"/>
      <c r="AB1689" s="125"/>
      <c r="AC1689" s="125"/>
      <c r="AD1689" s="125"/>
      <c r="AE1689" s="125"/>
      <c r="AF1689" s="125"/>
      <c r="AG1689" s="125"/>
      <c r="AH1689" s="125"/>
      <c r="AI1689" s="125"/>
      <c r="AJ1689" s="125"/>
      <c r="AK1689" s="125"/>
      <c r="AL1689" s="125"/>
      <c r="AM1689" s="125"/>
      <c r="AN1689" s="125"/>
      <c r="AO1689" s="125"/>
      <c r="AP1689" s="125"/>
    </row>
    <row r="1690" spans="2:42" x14ac:dyDescent="0.35">
      <c r="B1690" s="125"/>
      <c r="C1690" s="125"/>
      <c r="D1690" s="125"/>
      <c r="E1690" s="125"/>
      <c r="F1690" s="125"/>
      <c r="G1690" s="125"/>
      <c r="H1690" s="125"/>
      <c r="I1690" s="269"/>
      <c r="J1690" s="134"/>
      <c r="K1690" s="134"/>
      <c r="L1690" s="134"/>
      <c r="M1690" s="134"/>
      <c r="N1690" s="286"/>
      <c r="O1690" s="286"/>
      <c r="P1690" s="125"/>
      <c r="Q1690" s="125"/>
      <c r="R1690" s="125"/>
      <c r="S1690" s="125"/>
      <c r="T1690" s="125"/>
      <c r="U1690" s="297"/>
      <c r="V1690" s="253">
        <f t="shared" si="34"/>
        <v>0</v>
      </c>
      <c r="W1690" s="348" t="str">
        <f>IF(板块成分!B1692="","",板块成分!B1692)</f>
        <v>2273.HK</v>
      </c>
      <c r="X1690" s="270" t="str">
        <f>[1]!s_info_name(W1690)</f>
        <v>固生堂</v>
      </c>
      <c r="Y1690" s="335" t="str">
        <f>IF($Y$3="申万一级行业",[1]!s_info_industry_sw_2021(W1690,公司分析!D$5,1),IF($Y$3="申万二级行业",[1]!s_info_industry_sw_2021(W1690,公司分析!D$5,2),IF($Y$3="申万三级行业",[1]!s_info_industry_sw_2021(W1690,公司分析!D$5,3),IF($Y$3="wind一级行业",[1]!s_info_industry_gics(W1690,1),IF($Y$3="wind二级行业",[1]!s_info_industry_gics(W1690,2),IF($Y$3="wind三级行业",[1]!s_info_industry_gics(W1690,3),IF($Y$3="wind四级行业",[1]!s_info_industry_gics(W1690,4),IF($Y$3="证监会门类行业",[1]!s_info_industry_csrc12_n(W1690,公司分析!D$5,1),""))))))))</f>
        <v>管理型保健护理</v>
      </c>
      <c r="Z1690" s="298" t="str">
        <f>IF(Y1690=行业比较!$E$6,ROW(),"")</f>
        <v/>
      </c>
      <c r="AA1690" s="125"/>
      <c r="AB1690" s="125"/>
      <c r="AC1690" s="125"/>
      <c r="AD1690" s="125"/>
      <c r="AE1690" s="125"/>
      <c r="AF1690" s="125"/>
      <c r="AG1690" s="125"/>
      <c r="AH1690" s="125"/>
      <c r="AI1690" s="125"/>
      <c r="AJ1690" s="125"/>
      <c r="AK1690" s="125"/>
      <c r="AL1690" s="125"/>
      <c r="AM1690" s="125"/>
      <c r="AN1690" s="125"/>
      <c r="AO1690" s="125"/>
      <c r="AP1690" s="125"/>
    </row>
    <row r="1691" spans="2:42" x14ac:dyDescent="0.35">
      <c r="B1691" s="125"/>
      <c r="C1691" s="125"/>
      <c r="D1691" s="125"/>
      <c r="E1691" s="125"/>
      <c r="F1691" s="125"/>
      <c r="G1691" s="125"/>
      <c r="H1691" s="125"/>
      <c r="I1691" s="269"/>
      <c r="J1691" s="134"/>
      <c r="K1691" s="134"/>
      <c r="L1691" s="134"/>
      <c r="M1691" s="134"/>
      <c r="N1691" s="286"/>
      <c r="O1691" s="286"/>
      <c r="P1691" s="125"/>
      <c r="Q1691" s="125"/>
      <c r="R1691" s="125"/>
      <c r="S1691" s="125"/>
      <c r="T1691" s="125"/>
      <c r="U1691" s="297"/>
      <c r="V1691" s="253">
        <f t="shared" si="34"/>
        <v>0</v>
      </c>
      <c r="W1691" s="348" t="str">
        <f>IF(板块成分!B1693="","",板块成分!B1693)</f>
        <v>2276.HK</v>
      </c>
      <c r="X1691" s="270" t="str">
        <f>[1]!s_info_name(W1691)</f>
        <v>康耐特光学</v>
      </c>
      <c r="Y1691" s="335" t="str">
        <f>IF($Y$3="申万一级行业",[1]!s_info_industry_sw_2021(W1691,公司分析!D$5,1),IF($Y$3="申万二级行业",[1]!s_info_industry_sw_2021(W1691,公司分析!D$5,2),IF($Y$3="申万三级行业",[1]!s_info_industry_sw_2021(W1691,公司分析!D$5,3),IF($Y$3="wind一级行业",[1]!s_info_industry_gics(W1691,1),IF($Y$3="wind二级行业",[1]!s_info_industry_gics(W1691,2),IF($Y$3="wind三级行业",[1]!s_info_industry_gics(W1691,3),IF($Y$3="wind四级行业",[1]!s_info_industry_gics(W1691,4),IF($Y$3="证监会门类行业",[1]!s_info_industry_csrc12_n(W1691,公司分析!D$5,1),""))))))))</f>
        <v>工业机械</v>
      </c>
      <c r="Z1691" s="298" t="str">
        <f>IF(Y1691=行业比较!$E$6,ROW(),"")</f>
        <v/>
      </c>
      <c r="AA1691" s="125"/>
      <c r="AB1691" s="125"/>
      <c r="AC1691" s="125"/>
      <c r="AD1691" s="125"/>
      <c r="AE1691" s="125"/>
      <c r="AF1691" s="125"/>
      <c r="AG1691" s="125"/>
      <c r="AH1691" s="125"/>
      <c r="AI1691" s="125"/>
      <c r="AJ1691" s="125"/>
      <c r="AK1691" s="125"/>
      <c r="AL1691" s="125"/>
      <c r="AM1691" s="125"/>
      <c r="AN1691" s="125"/>
      <c r="AO1691" s="125"/>
      <c r="AP1691" s="125"/>
    </row>
    <row r="1692" spans="2:42" x14ac:dyDescent="0.35">
      <c r="B1692" s="125"/>
      <c r="C1692" s="125"/>
      <c r="D1692" s="125"/>
      <c r="E1692" s="125"/>
      <c r="F1692" s="125"/>
      <c r="G1692" s="125"/>
      <c r="H1692" s="125"/>
      <c r="I1692" s="269"/>
      <c r="J1692" s="134"/>
      <c r="K1692" s="134"/>
      <c r="L1692" s="134"/>
      <c r="M1692" s="134"/>
      <c r="N1692" s="286"/>
      <c r="O1692" s="286"/>
      <c r="P1692" s="125"/>
      <c r="Q1692" s="125"/>
      <c r="R1692" s="125"/>
      <c r="S1692" s="125"/>
      <c r="T1692" s="125"/>
      <c r="U1692" s="297"/>
      <c r="V1692" s="253">
        <f t="shared" si="34"/>
        <v>0</v>
      </c>
      <c r="W1692" s="348" t="str">
        <f>IF(板块成分!B1694="","",板块成分!B1694)</f>
        <v>2279.HK</v>
      </c>
      <c r="X1692" s="270" t="str">
        <f>[1]!s_info_name(W1692)</f>
        <v>雍禾医疗</v>
      </c>
      <c r="Y1692" s="335" t="str">
        <f>IF($Y$3="申万一级行业",[1]!s_info_industry_sw_2021(W1692,公司分析!D$5,1),IF($Y$3="申万二级行业",[1]!s_info_industry_sw_2021(W1692,公司分析!D$5,2),IF($Y$3="申万三级行业",[1]!s_info_industry_sw_2021(W1692,公司分析!D$5,3),IF($Y$3="wind一级行业",[1]!s_info_industry_gics(W1692,1),IF($Y$3="wind二级行业",[1]!s_info_industry_gics(W1692,2),IF($Y$3="wind三级行业",[1]!s_info_industry_gics(W1692,3),IF($Y$3="wind四级行业",[1]!s_info_industry_gics(W1692,4),IF($Y$3="证监会门类行业",[1]!s_info_industry_csrc12_n(W1692,公司分析!D$5,1),""))))))))</f>
        <v>保健护理服务</v>
      </c>
      <c r="Z1692" s="298" t="str">
        <f>IF(Y1692=行业比较!$E$6,ROW(),"")</f>
        <v/>
      </c>
      <c r="AA1692" s="125"/>
      <c r="AB1692" s="125"/>
      <c r="AC1692" s="125"/>
      <c r="AD1692" s="125"/>
      <c r="AE1692" s="125"/>
      <c r="AF1692" s="125"/>
      <c r="AG1692" s="125"/>
      <c r="AH1692" s="125"/>
      <c r="AI1692" s="125"/>
      <c r="AJ1692" s="125"/>
      <c r="AK1692" s="125"/>
      <c r="AL1692" s="125"/>
      <c r="AM1692" s="125"/>
      <c r="AN1692" s="125"/>
      <c r="AO1692" s="125"/>
      <c r="AP1692" s="125"/>
    </row>
    <row r="1693" spans="2:42" x14ac:dyDescent="0.35">
      <c r="B1693" s="125"/>
      <c r="C1693" s="125"/>
      <c r="D1693" s="125"/>
      <c r="E1693" s="125"/>
      <c r="F1693" s="125"/>
      <c r="G1693" s="125"/>
      <c r="H1693" s="125"/>
      <c r="I1693" s="269"/>
      <c r="J1693" s="134"/>
      <c r="K1693" s="134"/>
      <c r="L1693" s="134"/>
      <c r="M1693" s="134"/>
      <c r="N1693" s="286"/>
      <c r="O1693" s="286"/>
      <c r="P1693" s="125"/>
      <c r="Q1693" s="125"/>
      <c r="R1693" s="125"/>
      <c r="S1693" s="125"/>
      <c r="T1693" s="125"/>
      <c r="U1693" s="297"/>
      <c r="V1693" s="253">
        <f t="shared" si="34"/>
        <v>16</v>
      </c>
      <c r="W1693" s="348" t="str">
        <f>IF(板块成分!B1695="","",板块成分!B1695)</f>
        <v>2280.HK</v>
      </c>
      <c r="X1693" s="270" t="str">
        <f>[1]!s_info_name(W1693)</f>
        <v>慧聪集团</v>
      </c>
      <c r="Y1693" s="335" t="str">
        <f>IF($Y$3="申万一级行业",[1]!s_info_industry_sw_2021(W1693,公司分析!D$5,1),IF($Y$3="申万二级行业",[1]!s_info_industry_sw_2021(W1693,公司分析!D$5,2),IF($Y$3="申万三级行业",[1]!s_info_industry_sw_2021(W1693,公司分析!D$5,3),IF($Y$3="wind一级行业",[1]!s_info_industry_gics(W1693,1),IF($Y$3="wind二级行业",[1]!s_info_industry_gics(W1693,2),IF($Y$3="wind三级行业",[1]!s_info_industry_gics(W1693,3),IF($Y$3="wind四级行业",[1]!s_info_industry_gics(W1693,4),IF($Y$3="证监会门类行业",[1]!s_info_industry_csrc12_n(W1693,公司分析!D$5,1),""))))))))</f>
        <v>互联网软件与服务</v>
      </c>
      <c r="Z1693" s="298">
        <f>IF(Y1693=行业比较!$E$6,ROW(),"")</f>
        <v>1693</v>
      </c>
      <c r="AA1693" s="125"/>
      <c r="AB1693" s="125"/>
      <c r="AC1693" s="125"/>
      <c r="AD1693" s="125"/>
      <c r="AE1693" s="125"/>
      <c r="AF1693" s="125"/>
      <c r="AG1693" s="125"/>
      <c r="AH1693" s="125"/>
      <c r="AI1693" s="125"/>
      <c r="AJ1693" s="125"/>
      <c r="AK1693" s="125"/>
      <c r="AL1693" s="125"/>
      <c r="AM1693" s="125"/>
      <c r="AN1693" s="125"/>
      <c r="AO1693" s="125"/>
      <c r="AP1693" s="125"/>
    </row>
    <row r="1694" spans="2:42" x14ac:dyDescent="0.35">
      <c r="B1694" s="125"/>
      <c r="C1694" s="125"/>
      <c r="D1694" s="125"/>
      <c r="E1694" s="125"/>
      <c r="F1694" s="125"/>
      <c r="G1694" s="125"/>
      <c r="H1694" s="125"/>
      <c r="I1694" s="269"/>
      <c r="J1694" s="134"/>
      <c r="K1694" s="134"/>
      <c r="L1694" s="134"/>
      <c r="M1694" s="134"/>
      <c r="N1694" s="286"/>
      <c r="O1694" s="286"/>
      <c r="P1694" s="125"/>
      <c r="Q1694" s="125"/>
      <c r="R1694" s="125"/>
      <c r="S1694" s="125"/>
      <c r="T1694" s="125"/>
      <c r="U1694" s="297"/>
      <c r="V1694" s="253">
        <f t="shared" si="34"/>
        <v>0</v>
      </c>
      <c r="W1694" s="348" t="str">
        <f>IF(板块成分!B1696="","",板块成分!B1696)</f>
        <v>2281.HK</v>
      </c>
      <c r="X1694" s="270" t="str">
        <f>[1]!s_info_name(W1694)</f>
        <v>兴泸水务</v>
      </c>
      <c r="Y1694" s="335" t="str">
        <f>IF($Y$3="申万一级行业",[1]!s_info_industry_sw_2021(W1694,公司分析!D$5,1),IF($Y$3="申万二级行业",[1]!s_info_industry_sw_2021(W1694,公司分析!D$5,2),IF($Y$3="申万三级行业",[1]!s_info_industry_sw_2021(W1694,公司分析!D$5,3),IF($Y$3="wind一级行业",[1]!s_info_industry_gics(W1694,1),IF($Y$3="wind二级行业",[1]!s_info_industry_gics(W1694,2),IF($Y$3="wind三级行业",[1]!s_info_industry_gics(W1694,3),IF($Y$3="wind四级行业",[1]!s_info_industry_gics(W1694,4),IF($Y$3="证监会门类行业",[1]!s_info_industry_csrc12_n(W1694,公司分析!D$5,1),""))))))))</f>
        <v>水务</v>
      </c>
      <c r="Z1694" s="298" t="str">
        <f>IF(Y1694=行业比较!$E$6,ROW(),"")</f>
        <v/>
      </c>
      <c r="AA1694" s="125"/>
      <c r="AB1694" s="125"/>
      <c r="AC1694" s="125"/>
      <c r="AD1694" s="125"/>
      <c r="AE1694" s="125"/>
      <c r="AF1694" s="125"/>
      <c r="AG1694" s="125"/>
      <c r="AH1694" s="125"/>
      <c r="AI1694" s="125"/>
      <c r="AJ1694" s="125"/>
      <c r="AK1694" s="125"/>
      <c r="AL1694" s="125"/>
      <c r="AM1694" s="125"/>
      <c r="AN1694" s="125"/>
      <c r="AO1694" s="125"/>
      <c r="AP1694" s="125"/>
    </row>
    <row r="1695" spans="2:42" x14ac:dyDescent="0.35">
      <c r="B1695" s="125"/>
      <c r="C1695" s="125"/>
      <c r="D1695" s="125"/>
      <c r="E1695" s="125"/>
      <c r="F1695" s="125"/>
      <c r="G1695" s="125"/>
      <c r="H1695" s="125"/>
      <c r="I1695" s="269"/>
      <c r="J1695" s="134"/>
      <c r="K1695" s="134"/>
      <c r="L1695" s="134"/>
      <c r="M1695" s="134"/>
      <c r="N1695" s="286"/>
      <c r="O1695" s="286"/>
      <c r="P1695" s="125"/>
      <c r="Q1695" s="125"/>
      <c r="R1695" s="125"/>
      <c r="S1695" s="125"/>
      <c r="T1695" s="125"/>
      <c r="U1695" s="297"/>
      <c r="V1695" s="253">
        <f t="shared" si="34"/>
        <v>0</v>
      </c>
      <c r="W1695" s="348" t="str">
        <f>IF(板块成分!B1697="","",板块成分!B1697)</f>
        <v>2282.HK</v>
      </c>
      <c r="X1695" s="270" t="str">
        <f>[1]!s_info_name(W1695)</f>
        <v>美高梅中国</v>
      </c>
      <c r="Y1695" s="335" t="str">
        <f>IF($Y$3="申万一级行业",[1]!s_info_industry_sw_2021(W1695,公司分析!D$5,1),IF($Y$3="申万二级行业",[1]!s_info_industry_sw_2021(W1695,公司分析!D$5,2),IF($Y$3="申万三级行业",[1]!s_info_industry_sw_2021(W1695,公司分析!D$5,3),IF($Y$3="wind一级行业",[1]!s_info_industry_gics(W1695,1),IF($Y$3="wind二级行业",[1]!s_info_industry_gics(W1695,2),IF($Y$3="wind三级行业",[1]!s_info_industry_gics(W1695,3),IF($Y$3="wind四级行业",[1]!s_info_industry_gics(W1695,4),IF($Y$3="证监会门类行业",[1]!s_info_industry_csrc12_n(W1695,公司分析!D$5,1),""))))))))</f>
        <v>赌场与赌博</v>
      </c>
      <c r="Z1695" s="298" t="str">
        <f>IF(Y1695=行业比较!$E$6,ROW(),"")</f>
        <v/>
      </c>
      <c r="AA1695" s="125"/>
      <c r="AB1695" s="125"/>
      <c r="AC1695" s="125"/>
      <c r="AD1695" s="125"/>
      <c r="AE1695" s="125"/>
      <c r="AF1695" s="125"/>
      <c r="AG1695" s="125"/>
      <c r="AH1695" s="125"/>
      <c r="AI1695" s="125"/>
      <c r="AJ1695" s="125"/>
      <c r="AK1695" s="125"/>
      <c r="AL1695" s="125"/>
      <c r="AM1695" s="125"/>
      <c r="AN1695" s="125"/>
      <c r="AO1695" s="125"/>
      <c r="AP1695" s="125"/>
    </row>
    <row r="1696" spans="2:42" x14ac:dyDescent="0.35">
      <c r="B1696" s="125"/>
      <c r="C1696" s="125"/>
      <c r="D1696" s="125"/>
      <c r="E1696" s="125"/>
      <c r="F1696" s="125"/>
      <c r="G1696" s="125"/>
      <c r="H1696" s="125"/>
      <c r="I1696" s="269"/>
      <c r="J1696" s="134"/>
      <c r="K1696" s="134"/>
      <c r="L1696" s="134"/>
      <c r="M1696" s="134"/>
      <c r="N1696" s="286"/>
      <c r="O1696" s="286"/>
      <c r="P1696" s="125"/>
      <c r="Q1696" s="125"/>
      <c r="R1696" s="125"/>
      <c r="S1696" s="125"/>
      <c r="T1696" s="125"/>
      <c r="U1696" s="297"/>
      <c r="V1696" s="253">
        <f t="shared" si="34"/>
        <v>0</v>
      </c>
      <c r="W1696" s="348" t="str">
        <f>IF(板块成分!B1698="","",板块成分!B1698)</f>
        <v>2283.HK</v>
      </c>
      <c r="X1696" s="270" t="str">
        <f>[1]!s_info_name(W1696)</f>
        <v>东江集团控股</v>
      </c>
      <c r="Y1696" s="335" t="str">
        <f>IF($Y$3="申万一级行业",[1]!s_info_industry_sw_2021(W1696,公司分析!D$5,1),IF($Y$3="申万二级行业",[1]!s_info_industry_sw_2021(W1696,公司分析!D$5,2),IF($Y$3="申万三级行业",[1]!s_info_industry_sw_2021(W1696,公司分析!D$5,3),IF($Y$3="wind一级行业",[1]!s_info_industry_gics(W1696,1),IF($Y$3="wind二级行业",[1]!s_info_industry_gics(W1696,2),IF($Y$3="wind三级行业",[1]!s_info_industry_gics(W1696,3),IF($Y$3="wind四级行业",[1]!s_info_industry_gics(W1696,4),IF($Y$3="证监会门类行业",[1]!s_info_industry_csrc12_n(W1696,公司分析!D$5,1),""))))))))</f>
        <v>工业机械</v>
      </c>
      <c r="Z1696" s="298" t="str">
        <f>IF(Y1696=行业比较!$E$6,ROW(),"")</f>
        <v/>
      </c>
      <c r="AA1696" s="125"/>
      <c r="AB1696" s="125"/>
      <c r="AC1696" s="125"/>
      <c r="AD1696" s="125"/>
      <c r="AE1696" s="125"/>
      <c r="AF1696" s="125"/>
      <c r="AG1696" s="125"/>
      <c r="AH1696" s="125"/>
      <c r="AI1696" s="125"/>
      <c r="AJ1696" s="125"/>
      <c r="AK1696" s="125"/>
      <c r="AL1696" s="125"/>
      <c r="AM1696" s="125"/>
      <c r="AN1696" s="125"/>
      <c r="AO1696" s="125"/>
      <c r="AP1696" s="125"/>
    </row>
    <row r="1697" spans="2:42" x14ac:dyDescent="0.35">
      <c r="B1697" s="125"/>
      <c r="C1697" s="125"/>
      <c r="D1697" s="125"/>
      <c r="E1697" s="125"/>
      <c r="F1697" s="125"/>
      <c r="G1697" s="125"/>
      <c r="H1697" s="125"/>
      <c r="I1697" s="269"/>
      <c r="J1697" s="134"/>
      <c r="K1697" s="134"/>
      <c r="L1697" s="134"/>
      <c r="M1697" s="134"/>
      <c r="N1697" s="286"/>
      <c r="O1697" s="286"/>
      <c r="P1697" s="125"/>
      <c r="Q1697" s="125"/>
      <c r="R1697" s="125"/>
      <c r="S1697" s="125"/>
      <c r="T1697" s="125"/>
      <c r="U1697" s="297"/>
      <c r="V1697" s="253">
        <f t="shared" si="34"/>
        <v>0</v>
      </c>
      <c r="W1697" s="348" t="str">
        <f>IF(板块成分!B1699="","",板块成分!B1699)</f>
        <v>2285.HK</v>
      </c>
      <c r="X1697" s="270" t="str">
        <f>[1]!s_info_name(W1697)</f>
        <v>泉峰控股</v>
      </c>
      <c r="Y1697" s="335" t="str">
        <f>IF($Y$3="申万一级行业",[1]!s_info_industry_sw_2021(W1697,公司分析!D$5,1),IF($Y$3="申万二级行业",[1]!s_info_industry_sw_2021(W1697,公司分析!D$5,2),IF($Y$3="申万三级行业",[1]!s_info_industry_sw_2021(W1697,公司分析!D$5,3),IF($Y$3="wind一级行业",[1]!s_info_industry_gics(W1697,1),IF($Y$3="wind二级行业",[1]!s_info_industry_gics(W1697,2),IF($Y$3="wind三级行业",[1]!s_info_industry_gics(W1697,3),IF($Y$3="wind四级行业",[1]!s_info_industry_gics(W1697,4),IF($Y$3="证监会门类行业",[1]!s_info_industry_csrc12_n(W1697,公司分析!D$5,1),""))))))))</f>
        <v>电气部件与设备</v>
      </c>
      <c r="Z1697" s="298" t="str">
        <f>IF(Y1697=行业比较!$E$6,ROW(),"")</f>
        <v/>
      </c>
      <c r="AA1697" s="125"/>
      <c r="AB1697" s="125"/>
      <c r="AC1697" s="125"/>
      <c r="AD1697" s="125"/>
      <c r="AE1697" s="125"/>
      <c r="AF1697" s="125"/>
      <c r="AG1697" s="125"/>
      <c r="AH1697" s="125"/>
      <c r="AI1697" s="125"/>
      <c r="AJ1697" s="125"/>
      <c r="AK1697" s="125"/>
      <c r="AL1697" s="125"/>
      <c r="AM1697" s="125"/>
      <c r="AN1697" s="125"/>
      <c r="AO1697" s="125"/>
      <c r="AP1697" s="125"/>
    </row>
    <row r="1698" spans="2:42" x14ac:dyDescent="0.35">
      <c r="B1698" s="125"/>
      <c r="C1698" s="125"/>
      <c r="D1698" s="125"/>
      <c r="E1698" s="125"/>
      <c r="F1698" s="125"/>
      <c r="G1698" s="125"/>
      <c r="H1698" s="125"/>
      <c r="I1698" s="269"/>
      <c r="J1698" s="134"/>
      <c r="K1698" s="134"/>
      <c r="L1698" s="134"/>
      <c r="M1698" s="134"/>
      <c r="N1698" s="286"/>
      <c r="O1698" s="286"/>
      <c r="P1698" s="125"/>
      <c r="Q1698" s="125"/>
      <c r="R1698" s="125"/>
      <c r="S1698" s="125"/>
      <c r="T1698" s="125"/>
      <c r="U1698" s="297"/>
      <c r="V1698" s="253">
        <f t="shared" si="34"/>
        <v>0</v>
      </c>
      <c r="W1698" s="348" t="str">
        <f>IF(板块成分!B1700="","",板块成分!B1700)</f>
        <v>2286.HK</v>
      </c>
      <c r="X1698" s="270" t="str">
        <f>[1]!s_info_name(W1698)</f>
        <v>辰兴发展</v>
      </c>
      <c r="Y1698" s="335" t="str">
        <f>IF($Y$3="申万一级行业",[1]!s_info_industry_sw_2021(W1698,公司分析!D$5,1),IF($Y$3="申万二级行业",[1]!s_info_industry_sw_2021(W1698,公司分析!D$5,2),IF($Y$3="申万三级行业",[1]!s_info_industry_sw_2021(W1698,公司分析!D$5,3),IF($Y$3="wind一级行业",[1]!s_info_industry_gics(W1698,1),IF($Y$3="wind二级行业",[1]!s_info_industry_gics(W1698,2),IF($Y$3="wind三级行业",[1]!s_info_industry_gics(W1698,3),IF($Y$3="wind四级行业",[1]!s_info_industry_gics(W1698,4),IF($Y$3="证监会门类行业",[1]!s_info_industry_csrc12_n(W1698,公司分析!D$5,1),""))))))))</f>
        <v>房地产经营公司</v>
      </c>
      <c r="Z1698" s="298" t="str">
        <f>IF(Y1698=行业比较!$E$6,ROW(),"")</f>
        <v/>
      </c>
      <c r="AA1698" s="125"/>
      <c r="AB1698" s="125"/>
      <c r="AC1698" s="125"/>
      <c r="AD1698" s="125"/>
      <c r="AE1698" s="125"/>
      <c r="AF1698" s="125"/>
      <c r="AG1698" s="125"/>
      <c r="AH1698" s="125"/>
      <c r="AI1698" s="125"/>
      <c r="AJ1698" s="125"/>
      <c r="AK1698" s="125"/>
      <c r="AL1698" s="125"/>
      <c r="AM1698" s="125"/>
      <c r="AN1698" s="125"/>
      <c r="AO1698" s="125"/>
      <c r="AP1698" s="125"/>
    </row>
    <row r="1699" spans="2:42" x14ac:dyDescent="0.35">
      <c r="B1699" s="125"/>
      <c r="C1699" s="125"/>
      <c r="D1699" s="125"/>
      <c r="E1699" s="125"/>
      <c r="F1699" s="125"/>
      <c r="G1699" s="125"/>
      <c r="H1699" s="125"/>
      <c r="I1699" s="269"/>
      <c r="J1699" s="134"/>
      <c r="K1699" s="134"/>
      <c r="L1699" s="134"/>
      <c r="M1699" s="134"/>
      <c r="N1699" s="286"/>
      <c r="O1699" s="286"/>
      <c r="P1699" s="125"/>
      <c r="Q1699" s="125"/>
      <c r="R1699" s="125"/>
      <c r="S1699" s="125"/>
      <c r="T1699" s="125"/>
      <c r="U1699" s="297"/>
      <c r="V1699" s="253">
        <f t="shared" si="34"/>
        <v>0</v>
      </c>
      <c r="W1699" s="348" t="str">
        <f>IF(板块成分!B1701="","",板块成分!B1701)</f>
        <v>2288.HK</v>
      </c>
      <c r="X1699" s="270" t="str">
        <f>[1]!s_info_name(W1699)</f>
        <v>宏基资本</v>
      </c>
      <c r="Y1699" s="335" t="str">
        <f>IF($Y$3="申万一级行业",[1]!s_info_industry_sw_2021(W1699,公司分析!D$5,1),IF($Y$3="申万二级行业",[1]!s_info_industry_sw_2021(W1699,公司分析!D$5,2),IF($Y$3="申万三级行业",[1]!s_info_industry_sw_2021(W1699,公司分析!D$5,3),IF($Y$3="wind一级行业",[1]!s_info_industry_gics(W1699,1),IF($Y$3="wind二级行业",[1]!s_info_industry_gics(W1699,2),IF($Y$3="wind三级行业",[1]!s_info_industry_gics(W1699,3),IF($Y$3="wind四级行业",[1]!s_info_industry_gics(W1699,4),IF($Y$3="证监会门类行业",[1]!s_info_industry_csrc12_n(W1699,公司分析!D$5,1),""))))))))</f>
        <v>房地产开发</v>
      </c>
      <c r="Z1699" s="298" t="str">
        <f>IF(Y1699=行业比较!$E$6,ROW(),"")</f>
        <v/>
      </c>
      <c r="AA1699" s="125"/>
      <c r="AB1699" s="125"/>
      <c r="AC1699" s="125"/>
      <c r="AD1699" s="125"/>
      <c r="AE1699" s="125"/>
      <c r="AF1699" s="125"/>
      <c r="AG1699" s="125"/>
      <c r="AH1699" s="125"/>
      <c r="AI1699" s="125"/>
      <c r="AJ1699" s="125"/>
      <c r="AK1699" s="125"/>
      <c r="AL1699" s="125"/>
      <c r="AM1699" s="125"/>
      <c r="AN1699" s="125"/>
      <c r="AO1699" s="125"/>
      <c r="AP1699" s="125"/>
    </row>
    <row r="1700" spans="2:42" x14ac:dyDescent="0.35">
      <c r="B1700" s="125"/>
      <c r="C1700" s="125"/>
      <c r="D1700" s="125"/>
      <c r="E1700" s="125"/>
      <c r="F1700" s="125"/>
      <c r="G1700" s="125"/>
      <c r="H1700" s="125"/>
      <c r="I1700" s="269"/>
      <c r="J1700" s="134"/>
      <c r="K1700" s="134"/>
      <c r="L1700" s="134"/>
      <c r="M1700" s="134"/>
      <c r="N1700" s="286"/>
      <c r="O1700" s="286"/>
      <c r="P1700" s="125"/>
      <c r="Q1700" s="125"/>
      <c r="R1700" s="125"/>
      <c r="S1700" s="125"/>
      <c r="T1700" s="125"/>
      <c r="U1700" s="297"/>
      <c r="V1700" s="253">
        <f t="shared" si="34"/>
        <v>0</v>
      </c>
      <c r="W1700" s="348" t="str">
        <f>IF(板块成分!B1702="","",板块成分!B1702)</f>
        <v>2289.HK</v>
      </c>
      <c r="X1700" s="270" t="str">
        <f>[1]!s_info_name(W1700)</f>
        <v>创美药业</v>
      </c>
      <c r="Y1700" s="335" t="str">
        <f>IF($Y$3="申万一级行业",[1]!s_info_industry_sw_2021(W1700,公司分析!D$5,1),IF($Y$3="申万二级行业",[1]!s_info_industry_sw_2021(W1700,公司分析!D$5,2),IF($Y$3="申万三级行业",[1]!s_info_industry_sw_2021(W1700,公司分析!D$5,3),IF($Y$3="wind一级行业",[1]!s_info_industry_gics(W1700,1),IF($Y$3="wind二级行业",[1]!s_info_industry_gics(W1700,2),IF($Y$3="wind三级行业",[1]!s_info_industry_gics(W1700,3),IF($Y$3="wind四级行业",[1]!s_info_industry_gics(W1700,4),IF($Y$3="证监会门类行业",[1]!s_info_industry_csrc12_n(W1700,公司分析!D$5,1),""))))))))</f>
        <v>保健护理产品经销商</v>
      </c>
      <c r="Z1700" s="298" t="str">
        <f>IF(Y1700=行业比较!$E$6,ROW(),"")</f>
        <v/>
      </c>
      <c r="AA1700" s="125"/>
      <c r="AB1700" s="125"/>
      <c r="AC1700" s="125"/>
      <c r="AD1700" s="125"/>
      <c r="AE1700" s="125"/>
      <c r="AF1700" s="125"/>
      <c r="AG1700" s="125"/>
      <c r="AH1700" s="125"/>
      <c r="AI1700" s="125"/>
      <c r="AJ1700" s="125"/>
      <c r="AK1700" s="125"/>
      <c r="AL1700" s="125"/>
      <c r="AM1700" s="125"/>
      <c r="AN1700" s="125"/>
      <c r="AO1700" s="125"/>
      <c r="AP1700" s="125"/>
    </row>
    <row r="1701" spans="2:42" x14ac:dyDescent="0.35">
      <c r="B1701" s="125"/>
      <c r="C1701" s="125"/>
      <c r="D1701" s="125"/>
      <c r="E1701" s="125"/>
      <c r="F1701" s="125"/>
      <c r="G1701" s="125"/>
      <c r="H1701" s="125"/>
      <c r="I1701" s="269"/>
      <c r="J1701" s="134"/>
      <c r="K1701" s="134"/>
      <c r="L1701" s="134"/>
      <c r="M1701" s="134"/>
      <c r="N1701" s="286"/>
      <c r="O1701" s="286"/>
      <c r="P1701" s="125"/>
      <c r="Q1701" s="125"/>
      <c r="R1701" s="125"/>
      <c r="S1701" s="125"/>
      <c r="T1701" s="125"/>
      <c r="U1701" s="297"/>
      <c r="V1701" s="253">
        <f t="shared" si="34"/>
        <v>0</v>
      </c>
      <c r="W1701" s="348" t="str">
        <f>IF(板块成分!B1703="","",板块成分!B1703)</f>
        <v>2291.HK</v>
      </c>
      <c r="X1701" s="270" t="str">
        <f>[1]!s_info_name(W1701)</f>
        <v>心泰医疗</v>
      </c>
      <c r="Y1701" s="335" t="str">
        <f>IF($Y$3="申万一级行业",[1]!s_info_industry_sw_2021(W1701,公司分析!D$5,1),IF($Y$3="申万二级行业",[1]!s_info_industry_sw_2021(W1701,公司分析!D$5,2),IF($Y$3="申万三级行业",[1]!s_info_industry_sw_2021(W1701,公司分析!D$5,3),IF($Y$3="wind一级行业",[1]!s_info_industry_gics(W1701,1),IF($Y$3="wind二级行业",[1]!s_info_industry_gics(W1701,2),IF($Y$3="wind三级行业",[1]!s_info_industry_gics(W1701,3),IF($Y$3="wind四级行业",[1]!s_info_industry_gics(W1701,4),IF($Y$3="证监会门类行业",[1]!s_info_industry_csrc12_n(W1701,公司分析!D$5,1),""))))))))</f>
        <v>医疗保健设备</v>
      </c>
      <c r="Z1701" s="298" t="str">
        <f>IF(Y1701=行业比较!$E$6,ROW(),"")</f>
        <v/>
      </c>
      <c r="AA1701" s="125"/>
      <c r="AB1701" s="125"/>
      <c r="AC1701" s="125"/>
      <c r="AD1701" s="125"/>
      <c r="AE1701" s="125"/>
      <c r="AF1701" s="125"/>
      <c r="AG1701" s="125"/>
      <c r="AH1701" s="125"/>
      <c r="AI1701" s="125"/>
      <c r="AJ1701" s="125"/>
      <c r="AK1701" s="125"/>
      <c r="AL1701" s="125"/>
      <c r="AM1701" s="125"/>
      <c r="AN1701" s="125"/>
      <c r="AO1701" s="125"/>
      <c r="AP1701" s="125"/>
    </row>
    <row r="1702" spans="2:42" x14ac:dyDescent="0.35">
      <c r="B1702" s="125"/>
      <c r="C1702" s="125"/>
      <c r="D1702" s="125"/>
      <c r="E1702" s="125"/>
      <c r="F1702" s="125"/>
      <c r="G1702" s="125"/>
      <c r="H1702" s="125"/>
      <c r="I1702" s="269"/>
      <c r="J1702" s="134"/>
      <c r="K1702" s="134"/>
      <c r="L1702" s="134"/>
      <c r="M1702" s="134"/>
      <c r="N1702" s="286"/>
      <c r="O1702" s="286"/>
      <c r="P1702" s="125"/>
      <c r="Q1702" s="125"/>
      <c r="R1702" s="125"/>
      <c r="S1702" s="125"/>
      <c r="T1702" s="125"/>
      <c r="U1702" s="297"/>
      <c r="V1702" s="253">
        <f t="shared" si="34"/>
        <v>0</v>
      </c>
      <c r="W1702" s="348" t="str">
        <f>IF(板块成分!B1704="","",板块成分!B1704)</f>
        <v>2292.HK</v>
      </c>
      <c r="X1702" s="270" t="str">
        <f>[1]!s_info_name(W1702)</f>
        <v>晋安实业</v>
      </c>
      <c r="Y1702" s="335" t="str">
        <f>IF($Y$3="申万一级行业",[1]!s_info_industry_sw_2021(W1702,公司分析!D$5,1),IF($Y$3="申万二级行业",[1]!s_info_industry_sw_2021(W1702,公司分析!D$5,2),IF($Y$3="申万三级行业",[1]!s_info_industry_sw_2021(W1702,公司分析!D$5,3),IF($Y$3="wind一级行业",[1]!s_info_industry_gics(W1702,1),IF($Y$3="wind二级行业",[1]!s_info_industry_gics(W1702,2),IF($Y$3="wind三级行业",[1]!s_info_industry_gics(W1702,3),IF($Y$3="wind四级行业",[1]!s_info_industry_gics(W1702,4),IF($Y$3="证监会门类行业",[1]!s_info_industry_csrc12_n(W1702,公司分析!D$5,1),""))))))))</f>
        <v>房地产经营公司</v>
      </c>
      <c r="Z1702" s="298" t="str">
        <f>IF(Y1702=行业比较!$E$6,ROW(),"")</f>
        <v/>
      </c>
      <c r="AA1702" s="125"/>
      <c r="AB1702" s="125"/>
      <c r="AC1702" s="125"/>
      <c r="AD1702" s="125"/>
      <c r="AE1702" s="125"/>
      <c r="AF1702" s="125"/>
      <c r="AG1702" s="125"/>
      <c r="AH1702" s="125"/>
      <c r="AI1702" s="125"/>
      <c r="AJ1702" s="125"/>
      <c r="AK1702" s="125"/>
      <c r="AL1702" s="125"/>
      <c r="AM1702" s="125"/>
      <c r="AN1702" s="125"/>
      <c r="AO1702" s="125"/>
      <c r="AP1702" s="125"/>
    </row>
    <row r="1703" spans="2:42" x14ac:dyDescent="0.35">
      <c r="B1703" s="125"/>
      <c r="C1703" s="125"/>
      <c r="D1703" s="125"/>
      <c r="E1703" s="125"/>
      <c r="F1703" s="125"/>
      <c r="G1703" s="125"/>
      <c r="H1703" s="125"/>
      <c r="I1703" s="269"/>
      <c r="J1703" s="134"/>
      <c r="K1703" s="134"/>
      <c r="L1703" s="134"/>
      <c r="M1703" s="134"/>
      <c r="N1703" s="286"/>
      <c r="O1703" s="286"/>
      <c r="P1703" s="125"/>
      <c r="Q1703" s="125"/>
      <c r="R1703" s="125"/>
      <c r="S1703" s="125"/>
      <c r="T1703" s="125"/>
      <c r="U1703" s="297"/>
      <c r="V1703" s="253">
        <f t="shared" si="34"/>
        <v>0</v>
      </c>
      <c r="W1703" s="348" t="str">
        <f>IF(板块成分!B1705="","",板块成分!B1705)</f>
        <v>2293.HK</v>
      </c>
      <c r="X1703" s="270" t="str">
        <f>[1]!s_info_name(W1703)</f>
        <v>百本医护</v>
      </c>
      <c r="Y1703" s="335" t="str">
        <f>IF($Y$3="申万一级行业",[1]!s_info_industry_sw_2021(W1703,公司分析!D$5,1),IF($Y$3="申万二级行业",[1]!s_info_industry_sw_2021(W1703,公司分析!D$5,2),IF($Y$3="申万三级行业",[1]!s_info_industry_sw_2021(W1703,公司分析!D$5,3),IF($Y$3="wind一级行业",[1]!s_info_industry_gics(W1703,1),IF($Y$3="wind二级行业",[1]!s_info_industry_gics(W1703,2),IF($Y$3="wind三级行业",[1]!s_info_industry_gics(W1703,3),IF($Y$3="wind四级行业",[1]!s_info_industry_gics(W1703,4),IF($Y$3="证监会门类行业",[1]!s_info_industry_csrc12_n(W1703,公司分析!D$5,1),""))))))))</f>
        <v>保健护理服务</v>
      </c>
      <c r="Z1703" s="298" t="str">
        <f>IF(Y1703=行业比较!$E$6,ROW(),"")</f>
        <v/>
      </c>
      <c r="AA1703" s="125"/>
      <c r="AB1703" s="125"/>
      <c r="AC1703" s="125"/>
      <c r="AD1703" s="125"/>
      <c r="AE1703" s="125"/>
      <c r="AF1703" s="125"/>
      <c r="AG1703" s="125"/>
      <c r="AH1703" s="125"/>
      <c r="AI1703" s="125"/>
      <c r="AJ1703" s="125"/>
      <c r="AK1703" s="125"/>
      <c r="AL1703" s="125"/>
      <c r="AM1703" s="125"/>
      <c r="AN1703" s="125"/>
      <c r="AO1703" s="125"/>
      <c r="AP1703" s="125"/>
    </row>
    <row r="1704" spans="2:42" x14ac:dyDescent="0.35">
      <c r="B1704" s="125"/>
      <c r="C1704" s="125"/>
      <c r="D1704" s="125"/>
      <c r="E1704" s="125"/>
      <c r="F1704" s="125"/>
      <c r="G1704" s="125"/>
      <c r="H1704" s="125"/>
      <c r="I1704" s="269"/>
      <c r="J1704" s="134"/>
      <c r="K1704" s="134"/>
      <c r="L1704" s="134"/>
      <c r="M1704" s="134"/>
      <c r="N1704" s="286"/>
      <c r="O1704" s="286"/>
      <c r="P1704" s="125"/>
      <c r="Q1704" s="125"/>
      <c r="R1704" s="125"/>
      <c r="S1704" s="125"/>
      <c r="T1704" s="125"/>
      <c r="U1704" s="297"/>
      <c r="V1704" s="253">
        <f t="shared" si="34"/>
        <v>0</v>
      </c>
      <c r="W1704" s="348" t="str">
        <f>IF(板块成分!B1706="","",板块成分!B1706)</f>
        <v>2295.HK</v>
      </c>
      <c r="X1704" s="270" t="str">
        <f>[1]!s_info_name(W1704)</f>
        <v>丰城控股</v>
      </c>
      <c r="Y1704" s="335" t="str">
        <f>IF($Y$3="申万一级行业",[1]!s_info_industry_sw_2021(W1704,公司分析!D$5,1),IF($Y$3="申万二级行业",[1]!s_info_industry_sw_2021(W1704,公司分析!D$5,2),IF($Y$3="申万三级行业",[1]!s_info_industry_sw_2021(W1704,公司分析!D$5,3),IF($Y$3="wind一级行业",[1]!s_info_industry_gics(W1704,1),IF($Y$3="wind二级行业",[1]!s_info_industry_gics(W1704,2),IF($Y$3="wind三级行业",[1]!s_info_industry_gics(W1704,3),IF($Y$3="wind四级行业",[1]!s_info_industry_gics(W1704,4),IF($Y$3="证监会门类行业",[1]!s_info_industry_csrc12_n(W1704,公司分析!D$5,1),""))))))))</f>
        <v>建筑与工程</v>
      </c>
      <c r="Z1704" s="298" t="str">
        <f>IF(Y1704=行业比较!$E$6,ROW(),"")</f>
        <v/>
      </c>
      <c r="AA1704" s="125"/>
      <c r="AB1704" s="125"/>
      <c r="AC1704" s="125"/>
      <c r="AD1704" s="125"/>
      <c r="AE1704" s="125"/>
      <c r="AF1704" s="125"/>
      <c r="AG1704" s="125"/>
      <c r="AH1704" s="125"/>
      <c r="AI1704" s="125"/>
      <c r="AJ1704" s="125"/>
      <c r="AK1704" s="125"/>
      <c r="AL1704" s="125"/>
      <c r="AM1704" s="125"/>
      <c r="AN1704" s="125"/>
      <c r="AO1704" s="125"/>
      <c r="AP1704" s="125"/>
    </row>
    <row r="1705" spans="2:42" x14ac:dyDescent="0.35">
      <c r="B1705" s="125"/>
      <c r="C1705" s="125"/>
      <c r="D1705" s="125"/>
      <c r="E1705" s="125"/>
      <c r="F1705" s="125"/>
      <c r="G1705" s="125"/>
      <c r="H1705" s="125"/>
      <c r="I1705" s="269"/>
      <c r="J1705" s="134"/>
      <c r="K1705" s="134"/>
      <c r="L1705" s="134"/>
      <c r="M1705" s="134"/>
      <c r="N1705" s="286"/>
      <c r="O1705" s="286"/>
      <c r="P1705" s="125"/>
      <c r="Q1705" s="125"/>
      <c r="R1705" s="125"/>
      <c r="S1705" s="125"/>
      <c r="T1705" s="125"/>
      <c r="U1705" s="297"/>
      <c r="V1705" s="253">
        <f t="shared" si="34"/>
        <v>0</v>
      </c>
      <c r="W1705" s="348" t="str">
        <f>IF(板块成分!B1707="","",板块成分!B1707)</f>
        <v>2297.HK</v>
      </c>
      <c r="X1705" s="270" t="str">
        <f>[1]!s_info_name(W1705)</f>
        <v>润迈德-B</v>
      </c>
      <c r="Y1705" s="335" t="str">
        <f>IF($Y$3="申万一级行业",[1]!s_info_industry_sw_2021(W1705,公司分析!D$5,1),IF($Y$3="申万二级行业",[1]!s_info_industry_sw_2021(W1705,公司分析!D$5,2),IF($Y$3="申万三级行业",[1]!s_info_industry_sw_2021(W1705,公司分析!D$5,3),IF($Y$3="wind一级行业",[1]!s_info_industry_gics(W1705,1),IF($Y$3="wind二级行业",[1]!s_info_industry_gics(W1705,2),IF($Y$3="wind三级行业",[1]!s_info_industry_gics(W1705,3),IF($Y$3="wind四级行业",[1]!s_info_industry_gics(W1705,4),IF($Y$3="证监会门类行业",[1]!s_info_industry_csrc12_n(W1705,公司分析!D$5,1),""))))))))</f>
        <v>医疗保健设备</v>
      </c>
      <c r="Z1705" s="298" t="str">
        <f>IF(Y1705=行业比较!$E$6,ROW(),"")</f>
        <v/>
      </c>
      <c r="AA1705" s="125"/>
      <c r="AB1705" s="125"/>
      <c r="AC1705" s="125"/>
      <c r="AD1705" s="125"/>
      <c r="AE1705" s="125"/>
      <c r="AF1705" s="125"/>
      <c r="AG1705" s="125"/>
      <c r="AH1705" s="125"/>
      <c r="AI1705" s="125"/>
      <c r="AJ1705" s="125"/>
      <c r="AK1705" s="125"/>
      <c r="AL1705" s="125"/>
      <c r="AM1705" s="125"/>
      <c r="AN1705" s="125"/>
      <c r="AO1705" s="125"/>
      <c r="AP1705" s="125"/>
    </row>
    <row r="1706" spans="2:42" x14ac:dyDescent="0.35">
      <c r="B1706" s="125"/>
      <c r="C1706" s="125"/>
      <c r="D1706" s="125"/>
      <c r="E1706" s="125"/>
      <c r="F1706" s="125"/>
      <c r="G1706" s="125"/>
      <c r="H1706" s="125"/>
      <c r="I1706" s="269"/>
      <c r="J1706" s="134"/>
      <c r="K1706" s="134"/>
      <c r="L1706" s="134"/>
      <c r="M1706" s="134"/>
      <c r="N1706" s="286"/>
      <c r="O1706" s="286"/>
      <c r="P1706" s="125"/>
      <c r="Q1706" s="125"/>
      <c r="R1706" s="125"/>
      <c r="S1706" s="125"/>
      <c r="T1706" s="125"/>
      <c r="U1706" s="297"/>
      <c r="V1706" s="253">
        <f t="shared" si="34"/>
        <v>0</v>
      </c>
      <c r="W1706" s="348" t="str">
        <f>IF(板块成分!B1708="","",板块成分!B1708)</f>
        <v>2298.HK</v>
      </c>
      <c r="X1706" s="270" t="str">
        <f>[1]!s_info_name(W1706)</f>
        <v>都市丽人</v>
      </c>
      <c r="Y1706" s="335" t="str">
        <f>IF($Y$3="申万一级行业",[1]!s_info_industry_sw_2021(W1706,公司分析!D$5,1),IF($Y$3="申万二级行业",[1]!s_info_industry_sw_2021(W1706,公司分析!D$5,2),IF($Y$3="申万三级行业",[1]!s_info_industry_sw_2021(W1706,公司分析!D$5,3),IF($Y$3="wind一级行业",[1]!s_info_industry_gics(W1706,1),IF($Y$3="wind二级行业",[1]!s_info_industry_gics(W1706,2),IF($Y$3="wind三级行业",[1]!s_info_industry_gics(W1706,3),IF($Y$3="wind四级行业",[1]!s_info_industry_gics(W1706,4),IF($Y$3="证监会门类行业",[1]!s_info_industry_csrc12_n(W1706,公司分析!D$5,1),""))))))))</f>
        <v>服装、服饰与奢侈品</v>
      </c>
      <c r="Z1706" s="298" t="str">
        <f>IF(Y1706=行业比较!$E$6,ROW(),"")</f>
        <v/>
      </c>
      <c r="AA1706" s="125"/>
      <c r="AB1706" s="125"/>
      <c r="AC1706" s="125"/>
      <c r="AD1706" s="125"/>
      <c r="AE1706" s="125"/>
      <c r="AF1706" s="125"/>
      <c r="AG1706" s="125"/>
      <c r="AH1706" s="125"/>
      <c r="AI1706" s="125"/>
      <c r="AJ1706" s="125"/>
      <c r="AK1706" s="125"/>
      <c r="AL1706" s="125"/>
      <c r="AM1706" s="125"/>
      <c r="AN1706" s="125"/>
      <c r="AO1706" s="125"/>
      <c r="AP1706" s="125"/>
    </row>
    <row r="1707" spans="2:42" x14ac:dyDescent="0.35">
      <c r="B1707" s="125"/>
      <c r="C1707" s="125"/>
      <c r="D1707" s="125"/>
      <c r="E1707" s="125"/>
      <c r="F1707" s="125"/>
      <c r="G1707" s="125"/>
      <c r="H1707" s="125"/>
      <c r="I1707" s="269"/>
      <c r="J1707" s="134"/>
      <c r="K1707" s="134"/>
      <c r="L1707" s="134"/>
      <c r="M1707" s="134"/>
      <c r="N1707" s="286"/>
      <c r="O1707" s="286"/>
      <c r="P1707" s="125"/>
      <c r="Q1707" s="125"/>
      <c r="R1707" s="125"/>
      <c r="S1707" s="125"/>
      <c r="T1707" s="125"/>
      <c r="U1707" s="297"/>
      <c r="V1707" s="253">
        <f t="shared" si="34"/>
        <v>0</v>
      </c>
      <c r="W1707" s="348" t="str">
        <f>IF(板块成分!B1709="","",板块成分!B1709)</f>
        <v>2299.HK</v>
      </c>
      <c r="X1707" s="270" t="str">
        <f>[1]!s_info_name(W1707)</f>
        <v>百宏实业</v>
      </c>
      <c r="Y1707" s="335" t="str">
        <f>IF($Y$3="申万一级行业",[1]!s_info_industry_sw_2021(W1707,公司分析!D$5,1),IF($Y$3="申万二级行业",[1]!s_info_industry_sw_2021(W1707,公司分析!D$5,2),IF($Y$3="申万三级行业",[1]!s_info_industry_sw_2021(W1707,公司分析!D$5,3),IF($Y$3="wind一级行业",[1]!s_info_industry_gics(W1707,1),IF($Y$3="wind二级行业",[1]!s_info_industry_gics(W1707,2),IF($Y$3="wind三级行业",[1]!s_info_industry_gics(W1707,3),IF($Y$3="wind四级行业",[1]!s_info_industry_gics(W1707,4),IF($Y$3="证监会门类行业",[1]!s_info_industry_csrc12_n(W1707,公司分析!D$5,1),""))))))))</f>
        <v>纺织品</v>
      </c>
      <c r="Z1707" s="298" t="str">
        <f>IF(Y1707=行业比较!$E$6,ROW(),"")</f>
        <v/>
      </c>
      <c r="AA1707" s="125"/>
      <c r="AB1707" s="125"/>
      <c r="AC1707" s="125"/>
      <c r="AD1707" s="125"/>
      <c r="AE1707" s="125"/>
      <c r="AF1707" s="125"/>
      <c r="AG1707" s="125"/>
      <c r="AH1707" s="125"/>
      <c r="AI1707" s="125"/>
      <c r="AJ1707" s="125"/>
      <c r="AK1707" s="125"/>
      <c r="AL1707" s="125"/>
      <c r="AM1707" s="125"/>
      <c r="AN1707" s="125"/>
      <c r="AO1707" s="125"/>
      <c r="AP1707" s="125"/>
    </row>
    <row r="1708" spans="2:42" x14ac:dyDescent="0.35">
      <c r="B1708" s="125"/>
      <c r="C1708" s="125"/>
      <c r="D1708" s="125"/>
      <c r="E1708" s="125"/>
      <c r="F1708" s="125"/>
      <c r="G1708" s="125"/>
      <c r="H1708" s="125"/>
      <c r="I1708" s="269"/>
      <c r="J1708" s="134"/>
      <c r="K1708" s="134"/>
      <c r="L1708" s="134"/>
      <c r="M1708" s="134"/>
      <c r="N1708" s="286"/>
      <c r="O1708" s="286"/>
      <c r="P1708" s="125"/>
      <c r="Q1708" s="125"/>
      <c r="R1708" s="125"/>
      <c r="S1708" s="125"/>
      <c r="T1708" s="125"/>
      <c r="U1708" s="297"/>
      <c r="V1708" s="253">
        <f t="shared" si="34"/>
        <v>0</v>
      </c>
      <c r="W1708" s="348" t="str">
        <f>IF(板块成分!B1710="","",板块成分!B1710)</f>
        <v>2302.HK</v>
      </c>
      <c r="X1708" s="270" t="str">
        <f>[1]!s_info_name(W1708)</f>
        <v>中核国际</v>
      </c>
      <c r="Y1708" s="335" t="str">
        <f>IF($Y$3="申万一级行业",[1]!s_info_industry_sw_2021(W1708,公司分析!D$5,1),IF($Y$3="申万二级行业",[1]!s_info_industry_sw_2021(W1708,公司分析!D$5,2),IF($Y$3="申万三级行业",[1]!s_info_industry_sw_2021(W1708,公司分析!D$5,3),IF($Y$3="wind一级行业",[1]!s_info_industry_gics(W1708,1),IF($Y$3="wind二级行业",[1]!s_info_industry_gics(W1708,2),IF($Y$3="wind三级行业",[1]!s_info_industry_gics(W1708,3),IF($Y$3="wind四级行业",[1]!s_info_industry_gics(W1708,4),IF($Y$3="证监会门类行业",[1]!s_info_industry_csrc12_n(W1708,公司分析!D$5,1),""))))))))</f>
        <v>金属非金属</v>
      </c>
      <c r="Z1708" s="298" t="str">
        <f>IF(Y1708=行业比较!$E$6,ROW(),"")</f>
        <v/>
      </c>
      <c r="AA1708" s="125"/>
      <c r="AB1708" s="125"/>
      <c r="AC1708" s="125"/>
      <c r="AD1708" s="125"/>
      <c r="AE1708" s="125"/>
      <c r="AF1708" s="125"/>
      <c r="AG1708" s="125"/>
      <c r="AH1708" s="125"/>
      <c r="AI1708" s="125"/>
      <c r="AJ1708" s="125"/>
      <c r="AK1708" s="125"/>
      <c r="AL1708" s="125"/>
      <c r="AM1708" s="125"/>
      <c r="AN1708" s="125"/>
      <c r="AO1708" s="125"/>
      <c r="AP1708" s="125"/>
    </row>
    <row r="1709" spans="2:42" x14ac:dyDescent="0.35">
      <c r="B1709" s="125"/>
      <c r="C1709" s="125"/>
      <c r="D1709" s="125"/>
      <c r="E1709" s="125"/>
      <c r="F1709" s="125"/>
      <c r="G1709" s="125"/>
      <c r="H1709" s="125"/>
      <c r="I1709" s="269"/>
      <c r="J1709" s="134"/>
      <c r="K1709" s="134"/>
      <c r="L1709" s="134"/>
      <c r="M1709" s="134"/>
      <c r="N1709" s="286"/>
      <c r="O1709" s="286"/>
      <c r="P1709" s="125"/>
      <c r="Q1709" s="125"/>
      <c r="R1709" s="125"/>
      <c r="S1709" s="125"/>
      <c r="T1709" s="125"/>
      <c r="U1709" s="297"/>
      <c r="V1709" s="253">
        <f t="shared" si="34"/>
        <v>0</v>
      </c>
      <c r="W1709" s="348" t="str">
        <f>IF(板块成分!B1711="","",板块成分!B1711)</f>
        <v>2306.HK</v>
      </c>
      <c r="X1709" s="270" t="str">
        <f>[1]!s_info_name(W1709)</f>
        <v>乐华娱乐</v>
      </c>
      <c r="Y1709" s="335" t="str">
        <f>IF($Y$3="申万一级行业",[1]!s_info_industry_sw_2021(W1709,公司分析!D$5,1),IF($Y$3="申万二级行业",[1]!s_info_industry_sw_2021(W1709,公司分析!D$5,2),IF($Y$3="申万三级行业",[1]!s_info_industry_sw_2021(W1709,公司分析!D$5,3),IF($Y$3="wind一级行业",[1]!s_info_industry_gics(W1709,1),IF($Y$3="wind二级行业",[1]!s_info_industry_gics(W1709,2),IF($Y$3="wind三级行业",[1]!s_info_industry_gics(W1709,3),IF($Y$3="wind四级行业",[1]!s_info_industry_gics(W1709,4),IF($Y$3="证监会门类行业",[1]!s_info_industry_csrc12_n(W1709,公司分析!D$5,1),""))))))))</f>
        <v>电影与娱乐</v>
      </c>
      <c r="Z1709" s="298" t="str">
        <f>IF(Y1709=行业比较!$E$6,ROW(),"")</f>
        <v/>
      </c>
      <c r="AA1709" s="125"/>
      <c r="AB1709" s="125"/>
      <c r="AC1709" s="125"/>
      <c r="AD1709" s="125"/>
      <c r="AE1709" s="125"/>
      <c r="AF1709" s="125"/>
      <c r="AG1709" s="125"/>
      <c r="AH1709" s="125"/>
      <c r="AI1709" s="125"/>
      <c r="AJ1709" s="125"/>
      <c r="AK1709" s="125"/>
      <c r="AL1709" s="125"/>
      <c r="AM1709" s="125"/>
      <c r="AN1709" s="125"/>
      <c r="AO1709" s="125"/>
      <c r="AP1709" s="125"/>
    </row>
    <row r="1710" spans="2:42" x14ac:dyDescent="0.35">
      <c r="B1710" s="125"/>
      <c r="C1710" s="125"/>
      <c r="D1710" s="125"/>
      <c r="E1710" s="125"/>
      <c r="F1710" s="125"/>
      <c r="G1710" s="125"/>
      <c r="H1710" s="125"/>
      <c r="I1710" s="269"/>
      <c r="J1710" s="134"/>
      <c r="K1710" s="134"/>
      <c r="L1710" s="134"/>
      <c r="M1710" s="134"/>
      <c r="N1710" s="286"/>
      <c r="O1710" s="286"/>
      <c r="P1710" s="125"/>
      <c r="Q1710" s="125"/>
      <c r="R1710" s="125"/>
      <c r="S1710" s="125"/>
      <c r="T1710" s="125"/>
      <c r="U1710" s="297"/>
      <c r="V1710" s="253">
        <f t="shared" si="34"/>
        <v>0</v>
      </c>
      <c r="W1710" s="348" t="str">
        <f>IF(板块成分!B1712="","",板块成分!B1712)</f>
        <v>2307.HK</v>
      </c>
      <c r="X1710" s="270" t="str">
        <f>[1]!s_info_name(W1710)</f>
        <v>锦兴国际控股</v>
      </c>
      <c r="Y1710" s="335" t="str">
        <f>IF($Y$3="申万一级行业",[1]!s_info_industry_sw_2021(W1710,公司分析!D$5,1),IF($Y$3="申万二级行业",[1]!s_info_industry_sw_2021(W1710,公司分析!D$5,2),IF($Y$3="申万三级行业",[1]!s_info_industry_sw_2021(W1710,公司分析!D$5,3),IF($Y$3="wind一级行业",[1]!s_info_industry_gics(W1710,1),IF($Y$3="wind二级行业",[1]!s_info_industry_gics(W1710,2),IF($Y$3="wind三级行业",[1]!s_info_industry_gics(W1710,3),IF($Y$3="wind四级行业",[1]!s_info_industry_gics(W1710,4),IF($Y$3="证监会门类行业",[1]!s_info_industry_csrc12_n(W1710,公司分析!D$5,1),""))))))))</f>
        <v>纺织品</v>
      </c>
      <c r="Z1710" s="298" t="str">
        <f>IF(Y1710=行业比较!$E$6,ROW(),"")</f>
        <v/>
      </c>
      <c r="AA1710" s="125"/>
      <c r="AB1710" s="125"/>
      <c r="AC1710" s="125"/>
      <c r="AD1710" s="125"/>
      <c r="AE1710" s="125"/>
      <c r="AF1710" s="125"/>
      <c r="AG1710" s="125"/>
      <c r="AH1710" s="125"/>
      <c r="AI1710" s="125"/>
      <c r="AJ1710" s="125"/>
      <c r="AK1710" s="125"/>
      <c r="AL1710" s="125"/>
      <c r="AM1710" s="125"/>
      <c r="AN1710" s="125"/>
      <c r="AO1710" s="125"/>
      <c r="AP1710" s="125"/>
    </row>
    <row r="1711" spans="2:42" x14ac:dyDescent="0.35">
      <c r="B1711" s="125"/>
      <c r="C1711" s="125"/>
      <c r="D1711" s="125"/>
      <c r="E1711" s="125"/>
      <c r="F1711" s="125"/>
      <c r="G1711" s="125"/>
      <c r="H1711" s="125"/>
      <c r="I1711" s="269"/>
      <c r="J1711" s="134"/>
      <c r="K1711" s="134"/>
      <c r="L1711" s="134"/>
      <c r="M1711" s="134"/>
      <c r="N1711" s="286"/>
      <c r="O1711" s="286"/>
      <c r="P1711" s="125"/>
      <c r="Q1711" s="125"/>
      <c r="R1711" s="125"/>
      <c r="S1711" s="125"/>
      <c r="T1711" s="125"/>
      <c r="U1711" s="297"/>
      <c r="V1711" s="253">
        <f t="shared" si="34"/>
        <v>0</v>
      </c>
      <c r="W1711" s="348" t="str">
        <f>IF(板块成分!B1713="","",板块成分!B1713)</f>
        <v>2309.HK</v>
      </c>
      <c r="X1711" s="270" t="str">
        <f>[1]!s_info_name(W1711)</f>
        <v>大象未来集团</v>
      </c>
      <c r="Y1711" s="335" t="str">
        <f>IF($Y$3="申万一级行业",[1]!s_info_industry_sw_2021(W1711,公司分析!D$5,1),IF($Y$3="申万二级行业",[1]!s_info_industry_sw_2021(W1711,公司分析!D$5,2),IF($Y$3="申万三级行业",[1]!s_info_industry_sw_2021(W1711,公司分析!D$5,3),IF($Y$3="wind一级行业",[1]!s_info_industry_gics(W1711,1),IF($Y$3="wind二级行业",[1]!s_info_industry_gics(W1711,2),IF($Y$3="wind三级行业",[1]!s_info_industry_gics(W1711,3),IF($Y$3="wind四级行业",[1]!s_info_industry_gics(W1711,4),IF($Y$3="证监会门类行业",[1]!s_info_industry_csrc12_n(W1711,公司分析!D$5,1),""))))))))</f>
        <v>休闲设施</v>
      </c>
      <c r="Z1711" s="298" t="str">
        <f>IF(Y1711=行业比较!$E$6,ROW(),"")</f>
        <v/>
      </c>
      <c r="AA1711" s="125"/>
      <c r="AB1711" s="125"/>
      <c r="AC1711" s="125"/>
      <c r="AD1711" s="125"/>
      <c r="AE1711" s="125"/>
      <c r="AF1711" s="125"/>
      <c r="AG1711" s="125"/>
      <c r="AH1711" s="125"/>
      <c r="AI1711" s="125"/>
      <c r="AJ1711" s="125"/>
      <c r="AK1711" s="125"/>
      <c r="AL1711" s="125"/>
      <c r="AM1711" s="125"/>
      <c r="AN1711" s="125"/>
      <c r="AO1711" s="125"/>
      <c r="AP1711" s="125"/>
    </row>
    <row r="1712" spans="2:42" x14ac:dyDescent="0.35">
      <c r="B1712" s="125"/>
      <c r="C1712" s="125"/>
      <c r="D1712" s="125"/>
      <c r="E1712" s="125"/>
      <c r="F1712" s="125"/>
      <c r="G1712" s="125"/>
      <c r="H1712" s="125"/>
      <c r="I1712" s="269"/>
      <c r="J1712" s="134"/>
      <c r="K1712" s="134"/>
      <c r="L1712" s="134"/>
      <c r="M1712" s="134"/>
      <c r="N1712" s="286"/>
      <c r="O1712" s="286"/>
      <c r="P1712" s="125"/>
      <c r="Q1712" s="125"/>
      <c r="R1712" s="125"/>
      <c r="S1712" s="125"/>
      <c r="T1712" s="125"/>
      <c r="U1712" s="297"/>
      <c r="V1712" s="253">
        <f t="shared" si="34"/>
        <v>0</v>
      </c>
      <c r="W1712" s="348" t="str">
        <f>IF(板块成分!B1714="","",板块成分!B1714)</f>
        <v>2310.HK</v>
      </c>
      <c r="X1712" s="270" t="str">
        <f>[1]!s_info_name(W1712)</f>
        <v>时代环球集团</v>
      </c>
      <c r="Y1712" s="335" t="str">
        <f>IF($Y$3="申万一级行业",[1]!s_info_industry_sw_2021(W1712,公司分析!D$5,1),IF($Y$3="申万二级行业",[1]!s_info_industry_sw_2021(W1712,公司分析!D$5,2),IF($Y$3="申万三级行业",[1]!s_info_industry_sw_2021(W1712,公司分析!D$5,3),IF($Y$3="wind一级行业",[1]!s_info_industry_gics(W1712,1),IF($Y$3="wind二级行业",[1]!s_info_industry_gics(W1712,2),IF($Y$3="wind三级行业",[1]!s_info_industry_gics(W1712,3),IF($Y$3="wind四级行业",[1]!s_info_industry_gics(W1712,4),IF($Y$3="证监会门类行业",[1]!s_info_industry_csrc12_n(W1712,公司分析!D$5,1),""))))))))</f>
        <v>房地产服务</v>
      </c>
      <c r="Z1712" s="298" t="str">
        <f>IF(Y1712=行业比较!$E$6,ROW(),"")</f>
        <v/>
      </c>
      <c r="AA1712" s="125"/>
      <c r="AB1712" s="125"/>
      <c r="AC1712" s="125"/>
      <c r="AD1712" s="125"/>
      <c r="AE1712" s="125"/>
      <c r="AF1712" s="125"/>
      <c r="AG1712" s="125"/>
      <c r="AH1712" s="125"/>
      <c r="AI1712" s="125"/>
      <c r="AJ1712" s="125"/>
      <c r="AK1712" s="125"/>
      <c r="AL1712" s="125"/>
      <c r="AM1712" s="125"/>
      <c r="AN1712" s="125"/>
      <c r="AO1712" s="125"/>
      <c r="AP1712" s="125"/>
    </row>
    <row r="1713" spans="2:42" x14ac:dyDescent="0.35">
      <c r="B1713" s="125"/>
      <c r="C1713" s="125"/>
      <c r="D1713" s="125"/>
      <c r="E1713" s="125"/>
      <c r="F1713" s="125"/>
      <c r="G1713" s="125"/>
      <c r="H1713" s="125"/>
      <c r="I1713" s="269"/>
      <c r="J1713" s="134"/>
      <c r="K1713" s="134"/>
      <c r="L1713" s="134"/>
      <c r="M1713" s="134"/>
      <c r="N1713" s="286"/>
      <c r="O1713" s="286"/>
      <c r="P1713" s="125"/>
      <c r="Q1713" s="125"/>
      <c r="R1713" s="125"/>
      <c r="S1713" s="125"/>
      <c r="T1713" s="125"/>
      <c r="U1713" s="297"/>
      <c r="V1713" s="253">
        <f t="shared" si="34"/>
        <v>0</v>
      </c>
      <c r="W1713" s="348" t="str">
        <f>IF(板块成分!B1715="","",板块成分!B1715)</f>
        <v>2312.HK</v>
      </c>
      <c r="X1713" s="270" t="str">
        <f>[1]!s_info_name(W1713)</f>
        <v>中国金融租赁</v>
      </c>
      <c r="Y1713" s="335" t="str">
        <f>IF($Y$3="申万一级行业",[1]!s_info_industry_sw_2021(W1713,公司分析!D$5,1),IF($Y$3="申万二级行业",[1]!s_info_industry_sw_2021(W1713,公司分析!D$5,2),IF($Y$3="申万三级行业",[1]!s_info_industry_sw_2021(W1713,公司分析!D$5,3),IF($Y$3="wind一级行业",[1]!s_info_industry_gics(W1713,1),IF($Y$3="wind二级行业",[1]!s_info_industry_gics(W1713,2),IF($Y$3="wind三级行业",[1]!s_info_industry_gics(W1713,3),IF($Y$3="wind四级行业",[1]!s_info_industry_gics(W1713,4),IF($Y$3="证监会门类行业",[1]!s_info_industry_csrc12_n(W1713,公司分析!D$5,1),""))))))))</f>
        <v>资产管理与托管银行</v>
      </c>
      <c r="Z1713" s="298" t="str">
        <f>IF(Y1713=行业比较!$E$6,ROW(),"")</f>
        <v/>
      </c>
      <c r="AA1713" s="125"/>
      <c r="AB1713" s="125"/>
      <c r="AC1713" s="125"/>
      <c r="AD1713" s="125"/>
      <c r="AE1713" s="125"/>
      <c r="AF1713" s="125"/>
      <c r="AG1713" s="125"/>
      <c r="AH1713" s="125"/>
      <c r="AI1713" s="125"/>
      <c r="AJ1713" s="125"/>
      <c r="AK1713" s="125"/>
      <c r="AL1713" s="125"/>
      <c r="AM1713" s="125"/>
      <c r="AN1713" s="125"/>
      <c r="AO1713" s="125"/>
      <c r="AP1713" s="125"/>
    </row>
    <row r="1714" spans="2:42" x14ac:dyDescent="0.35">
      <c r="B1714" s="125"/>
      <c r="C1714" s="125"/>
      <c r="D1714" s="125"/>
      <c r="E1714" s="125"/>
      <c r="F1714" s="125"/>
      <c r="G1714" s="125"/>
      <c r="H1714" s="125"/>
      <c r="I1714" s="269"/>
      <c r="J1714" s="134"/>
      <c r="K1714" s="134"/>
      <c r="L1714" s="134"/>
      <c r="M1714" s="134"/>
      <c r="N1714" s="286"/>
      <c r="O1714" s="286"/>
      <c r="P1714" s="125"/>
      <c r="Q1714" s="125"/>
      <c r="R1714" s="125"/>
      <c r="S1714" s="125"/>
      <c r="T1714" s="125"/>
      <c r="U1714" s="297"/>
      <c r="V1714" s="253">
        <f t="shared" si="34"/>
        <v>0</v>
      </c>
      <c r="W1714" s="348" t="str">
        <f>IF(板块成分!B1716="","",板块成分!B1716)</f>
        <v>2313.HK</v>
      </c>
      <c r="X1714" s="270" t="str">
        <f>[1]!s_info_name(W1714)</f>
        <v>申洲国际</v>
      </c>
      <c r="Y1714" s="335" t="str">
        <f>IF($Y$3="申万一级行业",[1]!s_info_industry_sw_2021(W1714,公司分析!D$5,1),IF($Y$3="申万二级行业",[1]!s_info_industry_sw_2021(W1714,公司分析!D$5,2),IF($Y$3="申万三级行业",[1]!s_info_industry_sw_2021(W1714,公司分析!D$5,3),IF($Y$3="wind一级行业",[1]!s_info_industry_gics(W1714,1),IF($Y$3="wind二级行业",[1]!s_info_industry_gics(W1714,2),IF($Y$3="wind三级行业",[1]!s_info_industry_gics(W1714,3),IF($Y$3="wind四级行业",[1]!s_info_industry_gics(W1714,4),IF($Y$3="证监会门类行业",[1]!s_info_industry_csrc12_n(W1714,公司分析!D$5,1),""))))))))</f>
        <v>服装、服饰与奢侈品</v>
      </c>
      <c r="Z1714" s="298" t="str">
        <f>IF(Y1714=行业比较!$E$6,ROW(),"")</f>
        <v/>
      </c>
      <c r="AA1714" s="125"/>
      <c r="AB1714" s="125"/>
      <c r="AC1714" s="125"/>
      <c r="AD1714" s="125"/>
      <c r="AE1714" s="125"/>
      <c r="AF1714" s="125"/>
      <c r="AG1714" s="125"/>
      <c r="AH1714" s="125"/>
      <c r="AI1714" s="125"/>
      <c r="AJ1714" s="125"/>
      <c r="AK1714" s="125"/>
      <c r="AL1714" s="125"/>
      <c r="AM1714" s="125"/>
      <c r="AN1714" s="125"/>
      <c r="AO1714" s="125"/>
      <c r="AP1714" s="125"/>
    </row>
    <row r="1715" spans="2:42" x14ac:dyDescent="0.35">
      <c r="B1715" s="125"/>
      <c r="C1715" s="125"/>
      <c r="D1715" s="125"/>
      <c r="E1715" s="125"/>
      <c r="F1715" s="125"/>
      <c r="G1715" s="125"/>
      <c r="H1715" s="125"/>
      <c r="I1715" s="269"/>
      <c r="J1715" s="134"/>
      <c r="K1715" s="134"/>
      <c r="L1715" s="134"/>
      <c r="M1715" s="134"/>
      <c r="N1715" s="286"/>
      <c r="O1715" s="286"/>
      <c r="P1715" s="125"/>
      <c r="Q1715" s="125"/>
      <c r="R1715" s="125"/>
      <c r="S1715" s="125"/>
      <c r="T1715" s="125"/>
      <c r="U1715" s="297"/>
      <c r="V1715" s="253">
        <f t="shared" si="34"/>
        <v>0</v>
      </c>
      <c r="W1715" s="348" t="str">
        <f>IF(板块成分!B1717="","",板块成分!B1717)</f>
        <v>2314.HK</v>
      </c>
      <c r="X1715" s="270" t="str">
        <f>[1]!s_info_name(W1715)</f>
        <v>理文造纸</v>
      </c>
      <c r="Y1715" s="335" t="str">
        <f>IF($Y$3="申万一级行业",[1]!s_info_industry_sw_2021(W1715,公司分析!D$5,1),IF($Y$3="申万二级行业",[1]!s_info_industry_sw_2021(W1715,公司分析!D$5,2),IF($Y$3="申万三级行业",[1]!s_info_industry_sw_2021(W1715,公司分析!D$5,3),IF($Y$3="wind一级行业",[1]!s_info_industry_gics(W1715,1),IF($Y$3="wind二级行业",[1]!s_info_industry_gics(W1715,2),IF($Y$3="wind三级行业",[1]!s_info_industry_gics(W1715,3),IF($Y$3="wind四级行业",[1]!s_info_industry_gics(W1715,4),IF($Y$3="证监会门类行业",[1]!s_info_industry_csrc12_n(W1715,公司分析!D$5,1),""))))))))</f>
        <v>纸制品</v>
      </c>
      <c r="Z1715" s="298" t="str">
        <f>IF(Y1715=行业比较!$E$6,ROW(),"")</f>
        <v/>
      </c>
      <c r="AA1715" s="125"/>
      <c r="AB1715" s="125"/>
      <c r="AC1715" s="125"/>
      <c r="AD1715" s="125"/>
      <c r="AE1715" s="125"/>
      <c r="AF1715" s="125"/>
      <c r="AG1715" s="125"/>
      <c r="AH1715" s="125"/>
      <c r="AI1715" s="125"/>
      <c r="AJ1715" s="125"/>
      <c r="AK1715" s="125"/>
      <c r="AL1715" s="125"/>
      <c r="AM1715" s="125"/>
      <c r="AN1715" s="125"/>
      <c r="AO1715" s="125"/>
      <c r="AP1715" s="125"/>
    </row>
    <row r="1716" spans="2:42" x14ac:dyDescent="0.35">
      <c r="B1716" s="125"/>
      <c r="C1716" s="125"/>
      <c r="D1716" s="125"/>
      <c r="E1716" s="125"/>
      <c r="F1716" s="125"/>
      <c r="G1716" s="125"/>
      <c r="H1716" s="125"/>
      <c r="I1716" s="269"/>
      <c r="J1716" s="134"/>
      <c r="K1716" s="134"/>
      <c r="L1716" s="134"/>
      <c r="M1716" s="134"/>
      <c r="N1716" s="286"/>
      <c r="O1716" s="286"/>
      <c r="P1716" s="125"/>
      <c r="Q1716" s="125"/>
      <c r="R1716" s="125"/>
      <c r="S1716" s="125"/>
      <c r="T1716" s="125"/>
      <c r="U1716" s="297"/>
      <c r="V1716" s="253">
        <f t="shared" si="34"/>
        <v>0</v>
      </c>
      <c r="W1716" s="348" t="str">
        <f>IF(板块成分!B1718="","",板块成分!B1718)</f>
        <v>2315.HK</v>
      </c>
      <c r="X1716" s="270" t="str">
        <f>[1]!s_info_name(W1716)</f>
        <v>百奥赛图-B</v>
      </c>
      <c r="Y1716" s="335" t="str">
        <f>IF($Y$3="申万一级行业",[1]!s_info_industry_sw_2021(W1716,公司分析!D$5,1),IF($Y$3="申万二级行业",[1]!s_info_industry_sw_2021(W1716,公司分析!D$5,2),IF($Y$3="申万三级行业",[1]!s_info_industry_sw_2021(W1716,公司分析!D$5,3),IF($Y$3="wind一级行业",[1]!s_info_industry_gics(W1716,1),IF($Y$3="wind二级行业",[1]!s_info_industry_gics(W1716,2),IF($Y$3="wind三级行业",[1]!s_info_industry_gics(W1716,3),IF($Y$3="wind四级行业",[1]!s_info_industry_gics(W1716,4),IF($Y$3="证监会门类行业",[1]!s_info_industry_csrc12_n(W1716,公司分析!D$5,1),""))))))))</f>
        <v>生物科技</v>
      </c>
      <c r="Z1716" s="298" t="str">
        <f>IF(Y1716=行业比较!$E$6,ROW(),"")</f>
        <v/>
      </c>
      <c r="AA1716" s="125"/>
      <c r="AB1716" s="125"/>
      <c r="AC1716" s="125"/>
      <c r="AD1716" s="125"/>
      <c r="AE1716" s="125"/>
      <c r="AF1716" s="125"/>
      <c r="AG1716" s="125"/>
      <c r="AH1716" s="125"/>
      <c r="AI1716" s="125"/>
      <c r="AJ1716" s="125"/>
      <c r="AK1716" s="125"/>
      <c r="AL1716" s="125"/>
      <c r="AM1716" s="125"/>
      <c r="AN1716" s="125"/>
      <c r="AO1716" s="125"/>
      <c r="AP1716" s="125"/>
    </row>
    <row r="1717" spans="2:42" x14ac:dyDescent="0.35">
      <c r="B1717" s="125"/>
      <c r="C1717" s="125"/>
      <c r="D1717" s="125"/>
      <c r="E1717" s="125"/>
      <c r="F1717" s="125"/>
      <c r="G1717" s="125"/>
      <c r="H1717" s="125"/>
      <c r="I1717" s="269"/>
      <c r="J1717" s="134"/>
      <c r="K1717" s="134"/>
      <c r="L1717" s="134"/>
      <c r="M1717" s="134"/>
      <c r="N1717" s="286"/>
      <c r="O1717" s="286"/>
      <c r="P1717" s="125"/>
      <c r="Q1717" s="125"/>
      <c r="R1717" s="125"/>
      <c r="S1717" s="125"/>
      <c r="T1717" s="125"/>
      <c r="U1717" s="297"/>
      <c r="V1717" s="253">
        <f t="shared" si="34"/>
        <v>0</v>
      </c>
      <c r="W1717" s="348" t="str">
        <f>IF(板块成分!B1719="","",板块成分!B1719)</f>
        <v>2317.HK</v>
      </c>
      <c r="X1717" s="270" t="str">
        <f>[1]!s_info_name(W1717)</f>
        <v>味丹国际</v>
      </c>
      <c r="Y1717" s="335" t="str">
        <f>IF($Y$3="申万一级行业",[1]!s_info_industry_sw_2021(W1717,公司分析!D$5,1),IF($Y$3="申万二级行业",[1]!s_info_industry_sw_2021(W1717,公司分析!D$5,2),IF($Y$3="申万三级行业",[1]!s_info_industry_sw_2021(W1717,公司分析!D$5,3),IF($Y$3="wind一级行业",[1]!s_info_industry_gics(W1717,1),IF($Y$3="wind二级行业",[1]!s_info_industry_gics(W1717,2),IF($Y$3="wind三级行业",[1]!s_info_industry_gics(W1717,3),IF($Y$3="wind四级行业",[1]!s_info_industry_gics(W1717,4),IF($Y$3="证监会门类行业",[1]!s_info_industry_csrc12_n(W1717,公司分析!D$5,1),""))))))))</f>
        <v>食品加工与肉类</v>
      </c>
      <c r="Z1717" s="298" t="str">
        <f>IF(Y1717=行业比较!$E$6,ROW(),"")</f>
        <v/>
      </c>
      <c r="AA1717" s="125"/>
      <c r="AB1717" s="125"/>
      <c r="AC1717" s="125"/>
      <c r="AD1717" s="125"/>
      <c r="AE1717" s="125"/>
      <c r="AF1717" s="125"/>
      <c r="AG1717" s="125"/>
      <c r="AH1717" s="125"/>
      <c r="AI1717" s="125"/>
      <c r="AJ1717" s="125"/>
      <c r="AK1717" s="125"/>
      <c r="AL1717" s="125"/>
      <c r="AM1717" s="125"/>
      <c r="AN1717" s="125"/>
      <c r="AO1717" s="125"/>
      <c r="AP1717" s="125"/>
    </row>
    <row r="1718" spans="2:42" x14ac:dyDescent="0.35">
      <c r="B1718" s="125"/>
      <c r="C1718" s="125"/>
      <c r="D1718" s="125"/>
      <c r="E1718" s="125"/>
      <c r="F1718" s="125"/>
      <c r="G1718" s="125"/>
      <c r="H1718" s="125"/>
      <c r="I1718" s="269"/>
      <c r="J1718" s="134"/>
      <c r="K1718" s="134"/>
      <c r="L1718" s="134"/>
      <c r="M1718" s="134"/>
      <c r="N1718" s="286"/>
      <c r="O1718" s="286"/>
      <c r="P1718" s="125"/>
      <c r="Q1718" s="125"/>
      <c r="R1718" s="125"/>
      <c r="S1718" s="125"/>
      <c r="T1718" s="125"/>
      <c r="U1718" s="297"/>
      <c r="V1718" s="253">
        <f t="shared" si="34"/>
        <v>0</v>
      </c>
      <c r="W1718" s="348" t="str">
        <f>IF(板块成分!B1720="","",板块成分!B1720)</f>
        <v>2318.HK</v>
      </c>
      <c r="X1718" s="270" t="str">
        <f>[1]!s_info_name(W1718)</f>
        <v>中国平安</v>
      </c>
      <c r="Y1718" s="335" t="str">
        <f>IF($Y$3="申万一级行业",[1]!s_info_industry_sw_2021(W1718,公司分析!D$5,1),IF($Y$3="申万二级行业",[1]!s_info_industry_sw_2021(W1718,公司分析!D$5,2),IF($Y$3="申万三级行业",[1]!s_info_industry_sw_2021(W1718,公司分析!D$5,3),IF($Y$3="wind一级行业",[1]!s_info_industry_gics(W1718,1),IF($Y$3="wind二级行业",[1]!s_info_industry_gics(W1718,2),IF($Y$3="wind三级行业",[1]!s_info_industry_gics(W1718,3),IF($Y$3="wind四级行业",[1]!s_info_industry_gics(W1718,4),IF($Y$3="证监会门类行业",[1]!s_info_industry_csrc12_n(W1718,公司分析!D$5,1),""))))))))</f>
        <v>多元化保险</v>
      </c>
      <c r="Z1718" s="298" t="str">
        <f>IF(Y1718=行业比较!$E$6,ROW(),"")</f>
        <v/>
      </c>
      <c r="AA1718" s="125"/>
      <c r="AB1718" s="125"/>
      <c r="AC1718" s="125"/>
      <c r="AD1718" s="125"/>
      <c r="AE1718" s="125"/>
      <c r="AF1718" s="125"/>
      <c r="AG1718" s="125"/>
      <c r="AH1718" s="125"/>
      <c r="AI1718" s="125"/>
      <c r="AJ1718" s="125"/>
      <c r="AK1718" s="125"/>
      <c r="AL1718" s="125"/>
      <c r="AM1718" s="125"/>
      <c r="AN1718" s="125"/>
      <c r="AO1718" s="125"/>
      <c r="AP1718" s="125"/>
    </row>
    <row r="1719" spans="2:42" x14ac:dyDescent="0.35">
      <c r="B1719" s="125"/>
      <c r="C1719" s="125"/>
      <c r="D1719" s="125"/>
      <c r="E1719" s="125"/>
      <c r="F1719" s="125"/>
      <c r="G1719" s="125"/>
      <c r="H1719" s="125"/>
      <c r="I1719" s="269"/>
      <c r="J1719" s="134"/>
      <c r="K1719" s="134"/>
      <c r="L1719" s="134"/>
      <c r="M1719" s="134"/>
      <c r="N1719" s="286"/>
      <c r="O1719" s="286"/>
      <c r="P1719" s="125"/>
      <c r="Q1719" s="125"/>
      <c r="R1719" s="125"/>
      <c r="S1719" s="125"/>
      <c r="T1719" s="125"/>
      <c r="U1719" s="297"/>
      <c r="V1719" s="253">
        <f t="shared" si="34"/>
        <v>0</v>
      </c>
      <c r="W1719" s="348" t="str">
        <f>IF(板块成分!B1721="","",板块成分!B1721)</f>
        <v>2319.HK</v>
      </c>
      <c r="X1719" s="270" t="str">
        <f>[1]!s_info_name(W1719)</f>
        <v>蒙牛乳业</v>
      </c>
      <c r="Y1719" s="335" t="str">
        <f>IF($Y$3="申万一级行业",[1]!s_info_industry_sw_2021(W1719,公司分析!D$5,1),IF($Y$3="申万二级行业",[1]!s_info_industry_sw_2021(W1719,公司分析!D$5,2),IF($Y$3="申万三级行业",[1]!s_info_industry_sw_2021(W1719,公司分析!D$5,3),IF($Y$3="wind一级行业",[1]!s_info_industry_gics(W1719,1),IF($Y$3="wind二级行业",[1]!s_info_industry_gics(W1719,2),IF($Y$3="wind三级行业",[1]!s_info_industry_gics(W1719,3),IF($Y$3="wind四级行业",[1]!s_info_industry_gics(W1719,4),IF($Y$3="证监会门类行业",[1]!s_info_industry_csrc12_n(W1719,公司分析!D$5,1),""))))))))</f>
        <v>食品加工与肉类</v>
      </c>
      <c r="Z1719" s="298" t="str">
        <f>IF(Y1719=行业比较!$E$6,ROW(),"")</f>
        <v/>
      </c>
      <c r="AA1719" s="125"/>
      <c r="AB1719" s="125"/>
      <c r="AC1719" s="125"/>
      <c r="AD1719" s="125"/>
      <c r="AE1719" s="125"/>
      <c r="AF1719" s="125"/>
      <c r="AG1719" s="125"/>
      <c r="AH1719" s="125"/>
      <c r="AI1719" s="125"/>
      <c r="AJ1719" s="125"/>
      <c r="AK1719" s="125"/>
      <c r="AL1719" s="125"/>
      <c r="AM1719" s="125"/>
      <c r="AN1719" s="125"/>
      <c r="AO1719" s="125"/>
      <c r="AP1719" s="125"/>
    </row>
    <row r="1720" spans="2:42" x14ac:dyDescent="0.35">
      <c r="B1720" s="125"/>
      <c r="C1720" s="125"/>
      <c r="D1720" s="125"/>
      <c r="E1720" s="125"/>
      <c r="F1720" s="125"/>
      <c r="G1720" s="125"/>
      <c r="H1720" s="125"/>
      <c r="I1720" s="269"/>
      <c r="J1720" s="134"/>
      <c r="K1720" s="134"/>
      <c r="L1720" s="134"/>
      <c r="M1720" s="134"/>
      <c r="N1720" s="286"/>
      <c r="O1720" s="286"/>
      <c r="P1720" s="125"/>
      <c r="Q1720" s="125"/>
      <c r="R1720" s="125"/>
      <c r="S1720" s="125"/>
      <c r="T1720" s="125"/>
      <c r="U1720" s="297"/>
      <c r="V1720" s="253">
        <f t="shared" si="34"/>
        <v>0</v>
      </c>
      <c r="W1720" s="348" t="str">
        <f>IF(板块成分!B1722="","",板块成分!B1722)</f>
        <v>2320.HK</v>
      </c>
      <c r="X1720" s="270" t="str">
        <f>[1]!s_info_name(W1720)</f>
        <v>合丰集团</v>
      </c>
      <c r="Y1720" s="335" t="str">
        <f>IF($Y$3="申万一级行业",[1]!s_info_industry_sw_2021(W1720,公司分析!D$5,1),IF($Y$3="申万二级行业",[1]!s_info_industry_sw_2021(W1720,公司分析!D$5,2),IF($Y$3="申万三级行业",[1]!s_info_industry_sw_2021(W1720,公司分析!D$5,3),IF($Y$3="wind一级行业",[1]!s_info_industry_gics(W1720,1),IF($Y$3="wind二级行业",[1]!s_info_industry_gics(W1720,2),IF($Y$3="wind三级行业",[1]!s_info_industry_gics(W1720,3),IF($Y$3="wind四级行业",[1]!s_info_industry_gics(W1720,4),IF($Y$3="证监会门类行业",[1]!s_info_industry_csrc12_n(W1720,公司分析!D$5,1),""))))))))</f>
        <v>纸包装</v>
      </c>
      <c r="Z1720" s="298" t="str">
        <f>IF(Y1720=行业比较!$E$6,ROW(),"")</f>
        <v/>
      </c>
      <c r="AA1720" s="125"/>
      <c r="AB1720" s="125"/>
      <c r="AC1720" s="125"/>
      <c r="AD1720" s="125"/>
      <c r="AE1720" s="125"/>
      <c r="AF1720" s="125"/>
      <c r="AG1720" s="125"/>
      <c r="AH1720" s="125"/>
      <c r="AI1720" s="125"/>
      <c r="AJ1720" s="125"/>
      <c r="AK1720" s="125"/>
      <c r="AL1720" s="125"/>
      <c r="AM1720" s="125"/>
      <c r="AN1720" s="125"/>
      <c r="AO1720" s="125"/>
      <c r="AP1720" s="125"/>
    </row>
    <row r="1721" spans="2:42" x14ac:dyDescent="0.35">
      <c r="B1721" s="125"/>
      <c r="C1721" s="125"/>
      <c r="D1721" s="125"/>
      <c r="E1721" s="125"/>
      <c r="F1721" s="125"/>
      <c r="G1721" s="125"/>
      <c r="H1721" s="125"/>
      <c r="I1721" s="269"/>
      <c r="J1721" s="134"/>
      <c r="K1721" s="134"/>
      <c r="L1721" s="134"/>
      <c r="M1721" s="134"/>
      <c r="N1721" s="286"/>
      <c r="O1721" s="286"/>
      <c r="P1721" s="125"/>
      <c r="Q1721" s="125"/>
      <c r="R1721" s="125"/>
      <c r="S1721" s="125"/>
      <c r="T1721" s="125"/>
      <c r="U1721" s="297"/>
      <c r="V1721" s="253">
        <f t="shared" si="34"/>
        <v>0</v>
      </c>
      <c r="W1721" s="348" t="str">
        <f>IF(板块成分!B1723="","",板块成分!B1723)</f>
        <v>2321.HK</v>
      </c>
      <c r="X1721" s="270" t="str">
        <f>[1]!s_info_name(W1721)</f>
        <v>双财庄</v>
      </c>
      <c r="Y1721" s="335" t="str">
        <f>IF($Y$3="申万一级行业",[1]!s_info_industry_sw_2021(W1721,公司分析!D$5,1),IF($Y$3="申万二级行业",[1]!s_info_industry_sw_2021(W1721,公司分析!D$5,2),IF($Y$3="申万三级行业",[1]!s_info_industry_sw_2021(W1721,公司分析!D$5,3),IF($Y$3="wind一级行业",[1]!s_info_industry_gics(W1721,1),IF($Y$3="wind二级行业",[1]!s_info_industry_gics(W1721,2),IF($Y$3="wind三级行业",[1]!s_info_industry_gics(W1721,3),IF($Y$3="wind四级行业",[1]!s_info_industry_gics(W1721,4),IF($Y$3="证监会门类行业",[1]!s_info_industry_csrc12_n(W1721,公司分析!D$5,1),""))))))))</f>
        <v>食品分销商</v>
      </c>
      <c r="Z1721" s="298" t="str">
        <f>IF(Y1721=行业比较!$E$6,ROW(),"")</f>
        <v/>
      </c>
      <c r="AA1721" s="125"/>
      <c r="AB1721" s="125"/>
      <c r="AC1721" s="125"/>
      <c r="AD1721" s="125"/>
      <c r="AE1721" s="125"/>
      <c r="AF1721" s="125"/>
      <c r="AG1721" s="125"/>
      <c r="AH1721" s="125"/>
      <c r="AI1721" s="125"/>
      <c r="AJ1721" s="125"/>
      <c r="AK1721" s="125"/>
      <c r="AL1721" s="125"/>
      <c r="AM1721" s="125"/>
      <c r="AN1721" s="125"/>
      <c r="AO1721" s="125"/>
      <c r="AP1721" s="125"/>
    </row>
    <row r="1722" spans="2:42" x14ac:dyDescent="0.35">
      <c r="B1722" s="125"/>
      <c r="C1722" s="125"/>
      <c r="D1722" s="125"/>
      <c r="E1722" s="125"/>
      <c r="F1722" s="125"/>
      <c r="G1722" s="125"/>
      <c r="H1722" s="125"/>
      <c r="I1722" s="269"/>
      <c r="J1722" s="134"/>
      <c r="K1722" s="134"/>
      <c r="L1722" s="134"/>
      <c r="M1722" s="134"/>
      <c r="N1722" s="286"/>
      <c r="O1722" s="286"/>
      <c r="P1722" s="125"/>
      <c r="Q1722" s="125"/>
      <c r="R1722" s="125"/>
      <c r="S1722" s="125"/>
      <c r="T1722" s="125"/>
      <c r="U1722" s="297"/>
      <c r="V1722" s="253">
        <f t="shared" si="34"/>
        <v>0</v>
      </c>
      <c r="W1722" s="348" t="str">
        <f>IF(板块成分!B1724="","",板块成分!B1724)</f>
        <v>2322.HK</v>
      </c>
      <c r="X1722" s="270" t="str">
        <f>[1]!s_info_name(W1722)</f>
        <v>香港潮商集团</v>
      </c>
      <c r="Y1722" s="335" t="str">
        <f>IF($Y$3="申万一级行业",[1]!s_info_industry_sw_2021(W1722,公司分析!D$5,1),IF($Y$3="申万二级行业",[1]!s_info_industry_sw_2021(W1722,公司分析!D$5,2),IF($Y$3="申万三级行业",[1]!s_info_industry_sw_2021(W1722,公司分析!D$5,3),IF($Y$3="wind一级行业",[1]!s_info_industry_gics(W1722,1),IF($Y$3="wind二级行业",[1]!s_info_industry_gics(W1722,2),IF($Y$3="wind三级行业",[1]!s_info_industry_gics(W1722,3),IF($Y$3="wind四级行业",[1]!s_info_industry_gics(W1722,4),IF($Y$3="证监会门类行业",[1]!s_info_industry_csrc12_n(W1722,公司分析!D$5,1),""))))))))</f>
        <v>贸易公司与工业品经销商</v>
      </c>
      <c r="Z1722" s="298" t="str">
        <f>IF(Y1722=行业比较!$E$6,ROW(),"")</f>
        <v/>
      </c>
      <c r="AA1722" s="125"/>
      <c r="AB1722" s="125"/>
      <c r="AC1722" s="125"/>
      <c r="AD1722" s="125"/>
      <c r="AE1722" s="125"/>
      <c r="AF1722" s="125"/>
      <c r="AG1722" s="125"/>
      <c r="AH1722" s="125"/>
      <c r="AI1722" s="125"/>
      <c r="AJ1722" s="125"/>
      <c r="AK1722" s="125"/>
      <c r="AL1722" s="125"/>
      <c r="AM1722" s="125"/>
      <c r="AN1722" s="125"/>
      <c r="AO1722" s="125"/>
      <c r="AP1722" s="125"/>
    </row>
    <row r="1723" spans="2:42" x14ac:dyDescent="0.35">
      <c r="B1723" s="125"/>
      <c r="C1723" s="125"/>
      <c r="D1723" s="125"/>
      <c r="E1723" s="125"/>
      <c r="F1723" s="125"/>
      <c r="G1723" s="125"/>
      <c r="H1723" s="125"/>
      <c r="I1723" s="269"/>
      <c r="J1723" s="134"/>
      <c r="K1723" s="134"/>
      <c r="L1723" s="134"/>
      <c r="M1723" s="134"/>
      <c r="N1723" s="286"/>
      <c r="O1723" s="286"/>
      <c r="P1723" s="125"/>
      <c r="Q1723" s="125"/>
      <c r="R1723" s="125"/>
      <c r="S1723" s="125"/>
      <c r="T1723" s="125"/>
      <c r="U1723" s="297"/>
      <c r="V1723" s="253">
        <f t="shared" si="34"/>
        <v>0</v>
      </c>
      <c r="W1723" s="348" t="str">
        <f>IF(板块成分!B1725="","",板块成分!B1725)</f>
        <v>2323.HK</v>
      </c>
      <c r="X1723" s="270" t="str">
        <f>[1]!s_info_name(W1723)</f>
        <v>融科控股</v>
      </c>
      <c r="Y1723" s="335" t="str">
        <f>IF($Y$3="申万一级行业",[1]!s_info_industry_sw_2021(W1723,公司分析!D$5,1),IF($Y$3="申万二级行业",[1]!s_info_industry_sw_2021(W1723,公司分析!D$5,2),IF($Y$3="申万三级行业",[1]!s_info_industry_sw_2021(W1723,公司分析!D$5,3),IF($Y$3="wind一级行业",[1]!s_info_industry_gics(W1723,1),IF($Y$3="wind二级行业",[1]!s_info_industry_gics(W1723,2),IF($Y$3="wind三级行业",[1]!s_info_industry_gics(W1723,3),IF($Y$3="wind四级行业",[1]!s_info_industry_gics(W1723,4),IF($Y$3="证监会门类行业",[1]!s_info_industry_csrc12_n(W1723,公司分析!D$5,1),""))))))))</f>
        <v>电子制造服务</v>
      </c>
      <c r="Z1723" s="298" t="str">
        <f>IF(Y1723=行业比较!$E$6,ROW(),"")</f>
        <v/>
      </c>
      <c r="AA1723" s="125"/>
      <c r="AB1723" s="125"/>
      <c r="AC1723" s="125"/>
      <c r="AD1723" s="125"/>
      <c r="AE1723" s="125"/>
      <c r="AF1723" s="125"/>
      <c r="AG1723" s="125"/>
      <c r="AH1723" s="125"/>
      <c r="AI1723" s="125"/>
      <c r="AJ1723" s="125"/>
      <c r="AK1723" s="125"/>
      <c r="AL1723" s="125"/>
      <c r="AM1723" s="125"/>
      <c r="AN1723" s="125"/>
      <c r="AO1723" s="125"/>
      <c r="AP1723" s="125"/>
    </row>
    <row r="1724" spans="2:42" x14ac:dyDescent="0.35">
      <c r="B1724" s="125"/>
      <c r="C1724" s="125"/>
      <c r="D1724" s="125"/>
      <c r="E1724" s="125"/>
      <c r="F1724" s="125"/>
      <c r="G1724" s="125"/>
      <c r="H1724" s="125"/>
      <c r="I1724" s="269"/>
      <c r="J1724" s="134"/>
      <c r="K1724" s="134"/>
      <c r="L1724" s="134"/>
      <c r="M1724" s="134"/>
      <c r="N1724" s="286"/>
      <c r="O1724" s="286"/>
      <c r="P1724" s="125"/>
      <c r="Q1724" s="125"/>
      <c r="R1724" s="125"/>
      <c r="S1724" s="125"/>
      <c r="T1724" s="125"/>
      <c r="U1724" s="297"/>
      <c r="V1724" s="253">
        <f t="shared" si="34"/>
        <v>0</v>
      </c>
      <c r="W1724" s="348" t="str">
        <f>IF(板块成分!B1726="","",板块成分!B1726)</f>
        <v>2324.HK</v>
      </c>
      <c r="X1724" s="270" t="str">
        <f>[1]!s_info_name(W1724)</f>
        <v>首都创投</v>
      </c>
      <c r="Y1724" s="335" t="str">
        <f>IF($Y$3="申万一级行业",[1]!s_info_industry_sw_2021(W1724,公司分析!D$5,1),IF($Y$3="申万二级行业",[1]!s_info_industry_sw_2021(W1724,公司分析!D$5,2),IF($Y$3="申万三级行业",[1]!s_info_industry_sw_2021(W1724,公司分析!D$5,3),IF($Y$3="wind一级行业",[1]!s_info_industry_gics(W1724,1),IF($Y$3="wind二级行业",[1]!s_info_industry_gics(W1724,2),IF($Y$3="wind三级行业",[1]!s_info_industry_gics(W1724,3),IF($Y$3="wind四级行业",[1]!s_info_industry_gics(W1724,4),IF($Y$3="证监会门类行业",[1]!s_info_industry_csrc12_n(W1724,公司分析!D$5,1),""))))))))</f>
        <v>资产管理与托管银行</v>
      </c>
      <c r="Z1724" s="298" t="str">
        <f>IF(Y1724=行业比较!$E$6,ROW(),"")</f>
        <v/>
      </c>
      <c r="AA1724" s="125"/>
      <c r="AB1724" s="125"/>
      <c r="AC1724" s="125"/>
      <c r="AD1724" s="125"/>
      <c r="AE1724" s="125"/>
      <c r="AF1724" s="125"/>
      <c r="AG1724" s="125"/>
      <c r="AH1724" s="125"/>
      <c r="AI1724" s="125"/>
      <c r="AJ1724" s="125"/>
      <c r="AK1724" s="125"/>
      <c r="AL1724" s="125"/>
      <c r="AM1724" s="125"/>
      <c r="AN1724" s="125"/>
      <c r="AO1724" s="125"/>
      <c r="AP1724" s="125"/>
    </row>
    <row r="1725" spans="2:42" x14ac:dyDescent="0.35">
      <c r="B1725" s="125"/>
      <c r="C1725" s="125"/>
      <c r="D1725" s="125"/>
      <c r="E1725" s="125"/>
      <c r="F1725" s="125"/>
      <c r="G1725" s="125"/>
      <c r="H1725" s="125"/>
      <c r="I1725" s="269"/>
      <c r="J1725" s="134"/>
      <c r="K1725" s="134"/>
      <c r="L1725" s="134"/>
      <c r="M1725" s="134"/>
      <c r="N1725" s="286"/>
      <c r="O1725" s="286"/>
      <c r="P1725" s="125"/>
      <c r="Q1725" s="125"/>
      <c r="R1725" s="125"/>
      <c r="S1725" s="125"/>
      <c r="T1725" s="125"/>
      <c r="U1725" s="297"/>
      <c r="V1725" s="253">
        <f t="shared" si="34"/>
        <v>0</v>
      </c>
      <c r="W1725" s="348" t="str">
        <f>IF(板块成分!B1727="","",板块成分!B1727)</f>
        <v>2325.HK</v>
      </c>
      <c r="X1725" s="270" t="str">
        <f>[1]!s_info_name(W1725)</f>
        <v>云康集团</v>
      </c>
      <c r="Y1725" s="335" t="str">
        <f>IF($Y$3="申万一级行业",[1]!s_info_industry_sw_2021(W1725,公司分析!D$5,1),IF($Y$3="申万二级行业",[1]!s_info_industry_sw_2021(W1725,公司分析!D$5,2),IF($Y$3="申万三级行业",[1]!s_info_industry_sw_2021(W1725,公司分析!D$5,3),IF($Y$3="wind一级行业",[1]!s_info_industry_gics(W1725,1),IF($Y$3="wind二级行业",[1]!s_info_industry_gics(W1725,2),IF($Y$3="wind三级行业",[1]!s_info_industry_gics(W1725,3),IF($Y$3="wind四级行业",[1]!s_info_industry_gics(W1725,4),IF($Y$3="证监会门类行业",[1]!s_info_industry_csrc12_n(W1725,公司分析!D$5,1),""))))))))</f>
        <v>医疗保健设备</v>
      </c>
      <c r="Z1725" s="298" t="str">
        <f>IF(Y1725=行业比较!$E$6,ROW(),"")</f>
        <v/>
      </c>
      <c r="AA1725" s="125"/>
      <c r="AB1725" s="125"/>
      <c r="AC1725" s="125"/>
      <c r="AD1725" s="125"/>
      <c r="AE1725" s="125"/>
      <c r="AF1725" s="125"/>
      <c r="AG1725" s="125"/>
      <c r="AH1725" s="125"/>
      <c r="AI1725" s="125"/>
      <c r="AJ1725" s="125"/>
      <c r="AK1725" s="125"/>
      <c r="AL1725" s="125"/>
      <c r="AM1725" s="125"/>
      <c r="AN1725" s="125"/>
      <c r="AO1725" s="125"/>
      <c r="AP1725" s="125"/>
    </row>
    <row r="1726" spans="2:42" x14ac:dyDescent="0.35">
      <c r="B1726" s="125"/>
      <c r="C1726" s="125"/>
      <c r="D1726" s="125"/>
      <c r="E1726" s="125"/>
      <c r="F1726" s="125"/>
      <c r="G1726" s="125"/>
      <c r="H1726" s="125"/>
      <c r="I1726" s="269"/>
      <c r="J1726" s="134"/>
      <c r="K1726" s="134"/>
      <c r="L1726" s="134"/>
      <c r="M1726" s="134"/>
      <c r="N1726" s="286"/>
      <c r="O1726" s="286"/>
      <c r="P1726" s="125"/>
      <c r="Q1726" s="125"/>
      <c r="R1726" s="125"/>
      <c r="S1726" s="125"/>
      <c r="T1726" s="125"/>
      <c r="U1726" s="297"/>
      <c r="V1726" s="253">
        <f t="shared" si="34"/>
        <v>0</v>
      </c>
      <c r="W1726" s="348" t="str">
        <f>IF(板块成分!B1728="","",板块成分!B1728)</f>
        <v>2326.HK</v>
      </c>
      <c r="X1726" s="270" t="str">
        <f>[1]!s_info_name(W1726)</f>
        <v>新源万恒控股</v>
      </c>
      <c r="Y1726" s="335" t="str">
        <f>IF($Y$3="申万一级行业",[1]!s_info_industry_sw_2021(W1726,公司分析!D$5,1),IF($Y$3="申万二级行业",[1]!s_info_industry_sw_2021(W1726,公司分析!D$5,2),IF($Y$3="申万三级行业",[1]!s_info_industry_sw_2021(W1726,公司分析!D$5,3),IF($Y$3="wind一级行业",[1]!s_info_industry_gics(W1726,1),IF($Y$3="wind二级行业",[1]!s_info_industry_gics(W1726,2),IF($Y$3="wind三级行业",[1]!s_info_industry_gics(W1726,3),IF($Y$3="wind四级行业",[1]!s_info_industry_gics(W1726,4),IF($Y$3="证监会门类行业",[1]!s_info_industry_csrc12_n(W1726,公司分析!D$5,1),""))))))))</f>
        <v>贵金属与矿石</v>
      </c>
      <c r="Z1726" s="298" t="str">
        <f>IF(Y1726=行业比较!$E$6,ROW(),"")</f>
        <v/>
      </c>
      <c r="AA1726" s="125"/>
      <c r="AB1726" s="125"/>
      <c r="AC1726" s="125"/>
      <c r="AD1726" s="125"/>
      <c r="AE1726" s="125"/>
      <c r="AF1726" s="125"/>
      <c r="AG1726" s="125"/>
      <c r="AH1726" s="125"/>
      <c r="AI1726" s="125"/>
      <c r="AJ1726" s="125"/>
      <c r="AK1726" s="125"/>
      <c r="AL1726" s="125"/>
      <c r="AM1726" s="125"/>
      <c r="AN1726" s="125"/>
      <c r="AO1726" s="125"/>
      <c r="AP1726" s="125"/>
    </row>
    <row r="1727" spans="2:42" x14ac:dyDescent="0.35">
      <c r="B1727" s="125"/>
      <c r="C1727" s="125"/>
      <c r="D1727" s="125"/>
      <c r="E1727" s="125"/>
      <c r="F1727" s="125"/>
      <c r="G1727" s="125"/>
      <c r="H1727" s="125"/>
      <c r="I1727" s="269"/>
      <c r="J1727" s="134"/>
      <c r="K1727" s="134"/>
      <c r="L1727" s="134"/>
      <c r="M1727" s="134"/>
      <c r="N1727" s="286"/>
      <c r="O1727" s="286"/>
      <c r="P1727" s="125"/>
      <c r="Q1727" s="125"/>
      <c r="R1727" s="125"/>
      <c r="S1727" s="125"/>
      <c r="T1727" s="125"/>
      <c r="U1727" s="297"/>
      <c r="V1727" s="253">
        <f t="shared" si="34"/>
        <v>0</v>
      </c>
      <c r="W1727" s="348" t="str">
        <f>IF(板块成分!B1729="","",板块成分!B1729)</f>
        <v>2327.HK</v>
      </c>
      <c r="X1727" s="270" t="str">
        <f>[1]!s_info_name(W1727)</f>
        <v>美瑞健康国际</v>
      </c>
      <c r="Y1727" s="335" t="str">
        <f>IF($Y$3="申万一级行业",[1]!s_info_industry_sw_2021(W1727,公司分析!D$5,1),IF($Y$3="申万二级行业",[1]!s_info_industry_sw_2021(W1727,公司分析!D$5,2),IF($Y$3="申万三级行业",[1]!s_info_industry_sw_2021(W1727,公司分析!D$5,3),IF($Y$3="wind一级行业",[1]!s_info_industry_gics(W1727,1),IF($Y$3="wind二级行业",[1]!s_info_industry_gics(W1727,2),IF($Y$3="wind三级行业",[1]!s_info_industry_gics(W1727,3),IF($Y$3="wind四级行业",[1]!s_info_industry_gics(W1727,4),IF($Y$3="证监会门类行业",[1]!s_info_industry_csrc12_n(W1727,公司分析!D$5,1),""))))))))</f>
        <v>综合类行业</v>
      </c>
      <c r="Z1727" s="298" t="str">
        <f>IF(Y1727=行业比较!$E$6,ROW(),"")</f>
        <v/>
      </c>
      <c r="AA1727" s="125"/>
      <c r="AB1727" s="125"/>
      <c r="AC1727" s="125"/>
      <c r="AD1727" s="125"/>
      <c r="AE1727" s="125"/>
      <c r="AF1727" s="125"/>
      <c r="AG1727" s="125"/>
      <c r="AH1727" s="125"/>
      <c r="AI1727" s="125"/>
      <c r="AJ1727" s="125"/>
      <c r="AK1727" s="125"/>
      <c r="AL1727" s="125"/>
      <c r="AM1727" s="125"/>
      <c r="AN1727" s="125"/>
      <c r="AO1727" s="125"/>
      <c r="AP1727" s="125"/>
    </row>
    <row r="1728" spans="2:42" x14ac:dyDescent="0.35">
      <c r="B1728" s="125"/>
      <c r="C1728" s="125"/>
      <c r="D1728" s="125"/>
      <c r="E1728" s="125"/>
      <c r="F1728" s="125"/>
      <c r="G1728" s="125"/>
      <c r="H1728" s="125"/>
      <c r="I1728" s="269"/>
      <c r="J1728" s="134"/>
      <c r="K1728" s="134"/>
      <c r="L1728" s="134"/>
      <c r="M1728" s="134"/>
      <c r="N1728" s="286"/>
      <c r="O1728" s="286"/>
      <c r="P1728" s="125"/>
      <c r="Q1728" s="125"/>
      <c r="R1728" s="125"/>
      <c r="S1728" s="125"/>
      <c r="T1728" s="125"/>
      <c r="U1728" s="297"/>
      <c r="V1728" s="253">
        <f t="shared" si="34"/>
        <v>0</v>
      </c>
      <c r="W1728" s="348" t="str">
        <f>IF(板块成分!B1730="","",板块成分!B1730)</f>
        <v>2328.HK</v>
      </c>
      <c r="X1728" s="270" t="str">
        <f>[1]!s_info_name(W1728)</f>
        <v>中国财险</v>
      </c>
      <c r="Y1728" s="335" t="str">
        <f>IF($Y$3="申万一级行业",[1]!s_info_industry_sw_2021(W1728,公司分析!D$5,1),IF($Y$3="申万二级行业",[1]!s_info_industry_sw_2021(W1728,公司分析!D$5,2),IF($Y$3="申万三级行业",[1]!s_info_industry_sw_2021(W1728,公司分析!D$5,3),IF($Y$3="wind一级行业",[1]!s_info_industry_gics(W1728,1),IF($Y$3="wind二级行业",[1]!s_info_industry_gics(W1728,2),IF($Y$3="wind三级行业",[1]!s_info_industry_gics(W1728,3),IF($Y$3="wind四级行业",[1]!s_info_industry_gics(W1728,4),IF($Y$3="证监会门类行业",[1]!s_info_industry_csrc12_n(W1728,公司分析!D$5,1),""))))))))</f>
        <v>财产与意外伤害保险</v>
      </c>
      <c r="Z1728" s="298" t="str">
        <f>IF(Y1728=行业比较!$E$6,ROW(),"")</f>
        <v/>
      </c>
      <c r="AA1728" s="125"/>
      <c r="AB1728" s="125"/>
      <c r="AC1728" s="125"/>
      <c r="AD1728" s="125"/>
      <c r="AE1728" s="125"/>
      <c r="AF1728" s="125"/>
      <c r="AG1728" s="125"/>
      <c r="AH1728" s="125"/>
      <c r="AI1728" s="125"/>
      <c r="AJ1728" s="125"/>
      <c r="AK1728" s="125"/>
      <c r="AL1728" s="125"/>
      <c r="AM1728" s="125"/>
      <c r="AN1728" s="125"/>
      <c r="AO1728" s="125"/>
      <c r="AP1728" s="125"/>
    </row>
    <row r="1729" spans="2:42" x14ac:dyDescent="0.35">
      <c r="B1729" s="125"/>
      <c r="C1729" s="125"/>
      <c r="D1729" s="125"/>
      <c r="E1729" s="125"/>
      <c r="F1729" s="125"/>
      <c r="G1729" s="125"/>
      <c r="H1729" s="125"/>
      <c r="I1729" s="269"/>
      <c r="J1729" s="134"/>
      <c r="K1729" s="134"/>
      <c r="L1729" s="134"/>
      <c r="M1729" s="134"/>
      <c r="N1729" s="286"/>
      <c r="O1729" s="286"/>
      <c r="P1729" s="125"/>
      <c r="Q1729" s="125"/>
      <c r="R1729" s="125"/>
      <c r="S1729" s="125"/>
      <c r="T1729" s="125"/>
      <c r="U1729" s="297"/>
      <c r="V1729" s="253">
        <f t="shared" si="34"/>
        <v>0</v>
      </c>
      <c r="W1729" s="348" t="str">
        <f>IF(板块成分!B1731="","",板块成分!B1731)</f>
        <v>2329.HK</v>
      </c>
      <c r="X1729" s="270" t="str">
        <f>[1]!s_info_name(W1729)</f>
        <v>国瑞健康</v>
      </c>
      <c r="Y1729" s="335" t="str">
        <f>IF($Y$3="申万一级行业",[1]!s_info_industry_sw_2021(W1729,公司分析!D$5,1),IF($Y$3="申万二级行业",[1]!s_info_industry_sw_2021(W1729,公司分析!D$5,2),IF($Y$3="申万三级行业",[1]!s_info_industry_sw_2021(W1729,公司分析!D$5,3),IF($Y$3="wind一级行业",[1]!s_info_industry_gics(W1729,1),IF($Y$3="wind二级行业",[1]!s_info_industry_gics(W1729,2),IF($Y$3="wind三级行业",[1]!s_info_industry_gics(W1729,3),IF($Y$3="wind四级行业",[1]!s_info_industry_gics(W1729,4),IF($Y$3="证监会门类行业",[1]!s_info_industry_csrc12_n(W1729,公司分析!D$5,1),""))))))))</f>
        <v>房地产开发</v>
      </c>
      <c r="Z1729" s="298" t="str">
        <f>IF(Y1729=行业比较!$E$6,ROW(),"")</f>
        <v/>
      </c>
      <c r="AA1729" s="125"/>
      <c r="AB1729" s="125"/>
      <c r="AC1729" s="125"/>
      <c r="AD1729" s="125"/>
      <c r="AE1729" s="125"/>
      <c r="AF1729" s="125"/>
      <c r="AG1729" s="125"/>
      <c r="AH1729" s="125"/>
      <c r="AI1729" s="125"/>
      <c r="AJ1729" s="125"/>
      <c r="AK1729" s="125"/>
      <c r="AL1729" s="125"/>
      <c r="AM1729" s="125"/>
      <c r="AN1729" s="125"/>
      <c r="AO1729" s="125"/>
      <c r="AP1729" s="125"/>
    </row>
    <row r="1730" spans="2:42" x14ac:dyDescent="0.35">
      <c r="B1730" s="125"/>
      <c r="C1730" s="125"/>
      <c r="D1730" s="125"/>
      <c r="E1730" s="125"/>
      <c r="F1730" s="125"/>
      <c r="G1730" s="125"/>
      <c r="H1730" s="125"/>
      <c r="I1730" s="269"/>
      <c r="J1730" s="134"/>
      <c r="K1730" s="134"/>
      <c r="L1730" s="134"/>
      <c r="M1730" s="134"/>
      <c r="N1730" s="286"/>
      <c r="O1730" s="286"/>
      <c r="P1730" s="125"/>
      <c r="Q1730" s="125"/>
      <c r="R1730" s="125"/>
      <c r="S1730" s="125"/>
      <c r="T1730" s="125"/>
      <c r="U1730" s="297"/>
      <c r="V1730" s="253">
        <f t="shared" si="34"/>
        <v>0</v>
      </c>
      <c r="W1730" s="348" t="str">
        <f>IF(板块成分!B1732="","",板块成分!B1732)</f>
        <v>2330.HK</v>
      </c>
      <c r="X1730" s="270" t="str">
        <f>[1]!s_info_name(W1730)</f>
        <v>中国上城</v>
      </c>
      <c r="Y1730" s="335" t="str">
        <f>IF($Y$3="申万一级行业",[1]!s_info_industry_sw_2021(W1730,公司分析!D$5,1),IF($Y$3="申万二级行业",[1]!s_info_industry_sw_2021(W1730,公司分析!D$5,2),IF($Y$3="申万三级行业",[1]!s_info_industry_sw_2021(W1730,公司分析!D$5,3),IF($Y$3="wind一级行业",[1]!s_info_industry_gics(W1730,1),IF($Y$3="wind二级行业",[1]!s_info_industry_gics(W1730,2),IF($Y$3="wind三级行业",[1]!s_info_industry_gics(W1730,3),IF($Y$3="wind四级行业",[1]!s_info_industry_gics(W1730,4),IF($Y$3="证监会门类行业",[1]!s_info_industry_csrc12_n(W1730,公司分析!D$5,1),""))))))))</f>
        <v>房地产开发</v>
      </c>
      <c r="Z1730" s="298" t="str">
        <f>IF(Y1730=行业比较!$E$6,ROW(),"")</f>
        <v/>
      </c>
      <c r="AA1730" s="125"/>
      <c r="AB1730" s="125"/>
      <c r="AC1730" s="125"/>
      <c r="AD1730" s="125"/>
      <c r="AE1730" s="125"/>
      <c r="AF1730" s="125"/>
      <c r="AG1730" s="125"/>
      <c r="AH1730" s="125"/>
      <c r="AI1730" s="125"/>
      <c r="AJ1730" s="125"/>
      <c r="AK1730" s="125"/>
      <c r="AL1730" s="125"/>
      <c r="AM1730" s="125"/>
      <c r="AN1730" s="125"/>
      <c r="AO1730" s="125"/>
      <c r="AP1730" s="125"/>
    </row>
    <row r="1731" spans="2:42" x14ac:dyDescent="0.35">
      <c r="B1731" s="125"/>
      <c r="C1731" s="125"/>
      <c r="D1731" s="125"/>
      <c r="E1731" s="125"/>
      <c r="F1731" s="125"/>
      <c r="G1731" s="125"/>
      <c r="H1731" s="125"/>
      <c r="I1731" s="269"/>
      <c r="J1731" s="134"/>
      <c r="K1731" s="134"/>
      <c r="L1731" s="134"/>
      <c r="M1731" s="134"/>
      <c r="N1731" s="286"/>
      <c r="O1731" s="286"/>
      <c r="P1731" s="125"/>
      <c r="Q1731" s="125"/>
      <c r="R1731" s="125"/>
      <c r="S1731" s="125"/>
      <c r="T1731" s="125"/>
      <c r="U1731" s="297"/>
      <c r="V1731" s="253">
        <f t="shared" si="34"/>
        <v>0</v>
      </c>
      <c r="W1731" s="348" t="str">
        <f>IF(板块成分!B1733="","",板块成分!B1733)</f>
        <v>2331.HK</v>
      </c>
      <c r="X1731" s="270" t="str">
        <f>[1]!s_info_name(W1731)</f>
        <v>李宁</v>
      </c>
      <c r="Y1731" s="335" t="str">
        <f>IF($Y$3="申万一级行业",[1]!s_info_industry_sw_2021(W1731,公司分析!D$5,1),IF($Y$3="申万二级行业",[1]!s_info_industry_sw_2021(W1731,公司分析!D$5,2),IF($Y$3="申万三级行业",[1]!s_info_industry_sw_2021(W1731,公司分析!D$5,3),IF($Y$3="wind一级行业",[1]!s_info_industry_gics(W1731,1),IF($Y$3="wind二级行业",[1]!s_info_industry_gics(W1731,2),IF($Y$3="wind三级行业",[1]!s_info_industry_gics(W1731,3),IF($Y$3="wind四级行业",[1]!s_info_industry_gics(W1731,4),IF($Y$3="证监会门类行业",[1]!s_info_industry_csrc12_n(W1731,公司分析!D$5,1),""))))))))</f>
        <v>服装、服饰与奢侈品</v>
      </c>
      <c r="Z1731" s="298" t="str">
        <f>IF(Y1731=行业比较!$E$6,ROW(),"")</f>
        <v/>
      </c>
      <c r="AA1731" s="125"/>
      <c r="AB1731" s="125"/>
      <c r="AC1731" s="125"/>
      <c r="AD1731" s="125"/>
      <c r="AE1731" s="125"/>
      <c r="AF1731" s="125"/>
      <c r="AG1731" s="125"/>
      <c r="AH1731" s="125"/>
      <c r="AI1731" s="125"/>
      <c r="AJ1731" s="125"/>
      <c r="AK1731" s="125"/>
      <c r="AL1731" s="125"/>
      <c r="AM1731" s="125"/>
      <c r="AN1731" s="125"/>
      <c r="AO1731" s="125"/>
      <c r="AP1731" s="125"/>
    </row>
    <row r="1732" spans="2:42" x14ac:dyDescent="0.35">
      <c r="B1732" s="125"/>
      <c r="C1732" s="125"/>
      <c r="D1732" s="125"/>
      <c r="E1732" s="125"/>
      <c r="F1732" s="125"/>
      <c r="G1732" s="125"/>
      <c r="H1732" s="125"/>
      <c r="I1732" s="269"/>
      <c r="J1732" s="134"/>
      <c r="K1732" s="134"/>
      <c r="L1732" s="134"/>
      <c r="M1732" s="134"/>
      <c r="N1732" s="286"/>
      <c r="O1732" s="286"/>
      <c r="P1732" s="125"/>
      <c r="Q1732" s="125"/>
      <c r="R1732" s="125"/>
      <c r="S1732" s="125"/>
      <c r="T1732" s="125"/>
      <c r="U1732" s="297"/>
      <c r="V1732" s="253">
        <f t="shared" si="34"/>
        <v>0</v>
      </c>
      <c r="W1732" s="348" t="str">
        <f>IF(板块成分!B1734="","",板块成分!B1734)</f>
        <v>2333.HK</v>
      </c>
      <c r="X1732" s="270" t="str">
        <f>[1]!s_info_name(W1732)</f>
        <v>长城汽车</v>
      </c>
      <c r="Y1732" s="335" t="str">
        <f>IF($Y$3="申万一级行业",[1]!s_info_industry_sw_2021(W1732,公司分析!D$5,1),IF($Y$3="申万二级行业",[1]!s_info_industry_sw_2021(W1732,公司分析!D$5,2),IF($Y$3="申万三级行业",[1]!s_info_industry_sw_2021(W1732,公司分析!D$5,3),IF($Y$3="wind一级行业",[1]!s_info_industry_gics(W1732,1),IF($Y$3="wind二级行业",[1]!s_info_industry_gics(W1732,2),IF($Y$3="wind三级行业",[1]!s_info_industry_gics(W1732,3),IF($Y$3="wind四级行业",[1]!s_info_industry_gics(W1732,4),IF($Y$3="证监会门类行业",[1]!s_info_industry_csrc12_n(W1732,公司分析!D$5,1),""))))))))</f>
        <v>汽车制造</v>
      </c>
      <c r="Z1732" s="298" t="str">
        <f>IF(Y1732=行业比较!$E$6,ROW(),"")</f>
        <v/>
      </c>
      <c r="AA1732" s="125"/>
      <c r="AB1732" s="125"/>
      <c r="AC1732" s="125"/>
      <c r="AD1732" s="125"/>
      <c r="AE1732" s="125"/>
      <c r="AF1732" s="125"/>
      <c r="AG1732" s="125"/>
      <c r="AH1732" s="125"/>
      <c r="AI1732" s="125"/>
      <c r="AJ1732" s="125"/>
      <c r="AK1732" s="125"/>
      <c r="AL1732" s="125"/>
      <c r="AM1732" s="125"/>
      <c r="AN1732" s="125"/>
      <c r="AO1732" s="125"/>
      <c r="AP1732" s="125"/>
    </row>
    <row r="1733" spans="2:42" x14ac:dyDescent="0.35">
      <c r="B1733" s="125"/>
      <c r="C1733" s="125"/>
      <c r="D1733" s="125"/>
      <c r="E1733" s="125"/>
      <c r="F1733" s="125"/>
      <c r="G1733" s="125"/>
      <c r="H1733" s="125"/>
      <c r="I1733" s="269"/>
      <c r="J1733" s="134"/>
      <c r="K1733" s="134"/>
      <c r="L1733" s="134"/>
      <c r="M1733" s="134"/>
      <c r="N1733" s="286"/>
      <c r="O1733" s="286"/>
      <c r="P1733" s="125"/>
      <c r="Q1733" s="125"/>
      <c r="R1733" s="125"/>
      <c r="S1733" s="125"/>
      <c r="T1733" s="125"/>
      <c r="U1733" s="297"/>
      <c r="V1733" s="253">
        <f t="shared" ref="V1733:V1796" si="35">IF(Z1733="",0,RANK(Z1733,Z:Z,1))</f>
        <v>0</v>
      </c>
      <c r="W1733" s="348" t="str">
        <f>IF(板块成分!B1735="","",板块成分!B1735)</f>
        <v>2336.HK</v>
      </c>
      <c r="X1733" s="270" t="str">
        <f>[1]!s_info_name(W1733)</f>
        <v>硕奥国际</v>
      </c>
      <c r="Y1733" s="335" t="str">
        <f>IF($Y$3="申万一级行业",[1]!s_info_industry_sw_2021(W1733,公司分析!D$5,1),IF($Y$3="申万二级行业",[1]!s_info_industry_sw_2021(W1733,公司分析!D$5,2),IF($Y$3="申万三级行业",[1]!s_info_industry_sw_2021(W1733,公司分析!D$5,3),IF($Y$3="wind一级行业",[1]!s_info_industry_gics(W1733,1),IF($Y$3="wind二级行业",[1]!s_info_industry_gics(W1733,2),IF($Y$3="wind三级行业",[1]!s_info_industry_gics(W1733,3),IF($Y$3="wind四级行业",[1]!s_info_industry_gics(W1733,4),IF($Y$3="证监会门类行业",[1]!s_info_industry_csrc12_n(W1733,公司分析!D$5,1),""))))))))</f>
        <v>铜</v>
      </c>
      <c r="Z1733" s="298" t="str">
        <f>IF(Y1733=行业比较!$E$6,ROW(),"")</f>
        <v/>
      </c>
      <c r="AA1733" s="125"/>
      <c r="AB1733" s="125"/>
      <c r="AC1733" s="125"/>
      <c r="AD1733" s="125"/>
      <c r="AE1733" s="125"/>
      <c r="AF1733" s="125"/>
      <c r="AG1733" s="125"/>
      <c r="AH1733" s="125"/>
      <c r="AI1733" s="125"/>
      <c r="AJ1733" s="125"/>
      <c r="AK1733" s="125"/>
      <c r="AL1733" s="125"/>
      <c r="AM1733" s="125"/>
      <c r="AN1733" s="125"/>
      <c r="AO1733" s="125"/>
      <c r="AP1733" s="125"/>
    </row>
    <row r="1734" spans="2:42" x14ac:dyDescent="0.35">
      <c r="B1734" s="125"/>
      <c r="C1734" s="125"/>
      <c r="D1734" s="125"/>
      <c r="E1734" s="125"/>
      <c r="F1734" s="125"/>
      <c r="G1734" s="125"/>
      <c r="H1734" s="125"/>
      <c r="I1734" s="269"/>
      <c r="J1734" s="134"/>
      <c r="K1734" s="134"/>
      <c r="L1734" s="134"/>
      <c r="M1734" s="134"/>
      <c r="N1734" s="286"/>
      <c r="O1734" s="286"/>
      <c r="P1734" s="125"/>
      <c r="Q1734" s="125"/>
      <c r="R1734" s="125"/>
      <c r="S1734" s="125"/>
      <c r="T1734" s="125"/>
      <c r="U1734" s="297"/>
      <c r="V1734" s="253">
        <f t="shared" si="35"/>
        <v>0</v>
      </c>
      <c r="W1734" s="348" t="str">
        <f>IF(板块成分!B1736="","",板块成分!B1736)</f>
        <v>2337.HK</v>
      </c>
      <c r="X1734" s="270" t="str">
        <f>[1]!s_info_name(W1734)</f>
        <v>众诚能源</v>
      </c>
      <c r="Y1734" s="335" t="str">
        <f>IF($Y$3="申万一级行业",[1]!s_info_industry_sw_2021(W1734,公司分析!D$5,1),IF($Y$3="申万二级行业",[1]!s_info_industry_sw_2021(W1734,公司分析!D$5,2),IF($Y$3="申万三级行业",[1]!s_info_industry_sw_2021(W1734,公司分析!D$5,3),IF($Y$3="wind一级行业",[1]!s_info_industry_gics(W1734,1),IF($Y$3="wind二级行业",[1]!s_info_industry_gics(W1734,2),IF($Y$3="wind三级行业",[1]!s_info_industry_gics(W1734,3),IF($Y$3="wind四级行业",[1]!s_info_industry_gics(W1734,4),IF($Y$3="证监会门类行业",[1]!s_info_industry_csrc12_n(W1734,公司分析!D$5,1),""))))))))</f>
        <v>石油与天然气的炼制和销售</v>
      </c>
      <c r="Z1734" s="298" t="str">
        <f>IF(Y1734=行业比较!$E$6,ROW(),"")</f>
        <v/>
      </c>
      <c r="AA1734" s="125"/>
      <c r="AB1734" s="125"/>
      <c r="AC1734" s="125"/>
      <c r="AD1734" s="125"/>
      <c r="AE1734" s="125"/>
      <c r="AF1734" s="125"/>
      <c r="AG1734" s="125"/>
      <c r="AH1734" s="125"/>
      <c r="AI1734" s="125"/>
      <c r="AJ1734" s="125"/>
      <c r="AK1734" s="125"/>
      <c r="AL1734" s="125"/>
      <c r="AM1734" s="125"/>
      <c r="AN1734" s="125"/>
      <c r="AO1734" s="125"/>
      <c r="AP1734" s="125"/>
    </row>
    <row r="1735" spans="2:42" x14ac:dyDescent="0.35">
      <c r="B1735" s="125"/>
      <c r="C1735" s="125"/>
      <c r="D1735" s="125"/>
      <c r="E1735" s="125"/>
      <c r="F1735" s="125"/>
      <c r="G1735" s="125"/>
      <c r="H1735" s="125"/>
      <c r="I1735" s="269"/>
      <c r="J1735" s="134"/>
      <c r="K1735" s="134"/>
      <c r="L1735" s="134"/>
      <c r="M1735" s="134"/>
      <c r="N1735" s="286"/>
      <c r="O1735" s="286"/>
      <c r="P1735" s="125"/>
      <c r="Q1735" s="125"/>
      <c r="R1735" s="125"/>
      <c r="S1735" s="125"/>
      <c r="T1735" s="125"/>
      <c r="U1735" s="297"/>
      <c r="V1735" s="253">
        <f t="shared" si="35"/>
        <v>0</v>
      </c>
      <c r="W1735" s="348" t="str">
        <f>IF(板块成分!B1737="","",板块成分!B1737)</f>
        <v>2338.HK</v>
      </c>
      <c r="X1735" s="270" t="str">
        <f>[1]!s_info_name(W1735)</f>
        <v>潍柴动力</v>
      </c>
      <c r="Y1735" s="335" t="str">
        <f>IF($Y$3="申万一级行业",[1]!s_info_industry_sw_2021(W1735,公司分析!D$5,1),IF($Y$3="申万二级行业",[1]!s_info_industry_sw_2021(W1735,公司分析!D$5,2),IF($Y$3="申万三级行业",[1]!s_info_industry_sw_2021(W1735,公司分析!D$5,3),IF($Y$3="wind一级行业",[1]!s_info_industry_gics(W1735,1),IF($Y$3="wind二级行业",[1]!s_info_industry_gics(W1735,2),IF($Y$3="wind三级行业",[1]!s_info_industry_gics(W1735,3),IF($Y$3="wind四级行业",[1]!s_info_industry_gics(W1735,4),IF($Y$3="证监会门类行业",[1]!s_info_industry_csrc12_n(W1735,公司分析!D$5,1),""))))))))</f>
        <v>建筑机械与重型卡车</v>
      </c>
      <c r="Z1735" s="298" t="str">
        <f>IF(Y1735=行业比较!$E$6,ROW(),"")</f>
        <v/>
      </c>
      <c r="AA1735" s="125"/>
      <c r="AB1735" s="125"/>
      <c r="AC1735" s="125"/>
      <c r="AD1735" s="125"/>
      <c r="AE1735" s="125"/>
      <c r="AF1735" s="125"/>
      <c r="AG1735" s="125"/>
      <c r="AH1735" s="125"/>
      <c r="AI1735" s="125"/>
      <c r="AJ1735" s="125"/>
      <c r="AK1735" s="125"/>
      <c r="AL1735" s="125"/>
      <c r="AM1735" s="125"/>
      <c r="AN1735" s="125"/>
      <c r="AO1735" s="125"/>
      <c r="AP1735" s="125"/>
    </row>
    <row r="1736" spans="2:42" x14ac:dyDescent="0.35">
      <c r="B1736" s="125"/>
      <c r="C1736" s="125"/>
      <c r="D1736" s="125"/>
      <c r="E1736" s="125"/>
      <c r="F1736" s="125"/>
      <c r="G1736" s="125"/>
      <c r="H1736" s="125"/>
      <c r="I1736" s="269"/>
      <c r="J1736" s="134"/>
      <c r="K1736" s="134"/>
      <c r="L1736" s="134"/>
      <c r="M1736" s="134"/>
      <c r="N1736" s="286"/>
      <c r="O1736" s="286"/>
      <c r="P1736" s="125"/>
      <c r="Q1736" s="125"/>
      <c r="R1736" s="125"/>
      <c r="S1736" s="125"/>
      <c r="T1736" s="125"/>
      <c r="U1736" s="297"/>
      <c r="V1736" s="253">
        <f t="shared" si="35"/>
        <v>0</v>
      </c>
      <c r="W1736" s="348" t="str">
        <f>IF(板块成分!B1738="","",板块成分!B1738)</f>
        <v>2339.HK</v>
      </c>
      <c r="X1736" s="270" t="str">
        <f>[1]!s_info_name(W1736)</f>
        <v>京西国际</v>
      </c>
      <c r="Y1736" s="335" t="str">
        <f>IF($Y$3="申万一级行业",[1]!s_info_industry_sw_2021(W1736,公司分析!D$5,1),IF($Y$3="申万二级行业",[1]!s_info_industry_sw_2021(W1736,公司分析!D$5,2),IF($Y$3="申万三级行业",[1]!s_info_industry_sw_2021(W1736,公司分析!D$5,3),IF($Y$3="wind一级行业",[1]!s_info_industry_gics(W1736,1),IF($Y$3="wind二级行业",[1]!s_info_industry_gics(W1736,2),IF($Y$3="wind三级行业",[1]!s_info_industry_gics(W1736,3),IF($Y$3="wind四级行业",[1]!s_info_industry_gics(W1736,4),IF($Y$3="证监会门类行业",[1]!s_info_industry_csrc12_n(W1736,公司分析!D$5,1),""))))))))</f>
        <v>机动车零配件与设备</v>
      </c>
      <c r="Z1736" s="298" t="str">
        <f>IF(Y1736=行业比较!$E$6,ROW(),"")</f>
        <v/>
      </c>
      <c r="AA1736" s="125"/>
      <c r="AB1736" s="125"/>
      <c r="AC1736" s="125"/>
      <c r="AD1736" s="125"/>
      <c r="AE1736" s="125"/>
      <c r="AF1736" s="125"/>
      <c r="AG1736" s="125"/>
      <c r="AH1736" s="125"/>
      <c r="AI1736" s="125"/>
      <c r="AJ1736" s="125"/>
      <c r="AK1736" s="125"/>
      <c r="AL1736" s="125"/>
      <c r="AM1736" s="125"/>
      <c r="AN1736" s="125"/>
      <c r="AO1736" s="125"/>
      <c r="AP1736" s="125"/>
    </row>
    <row r="1737" spans="2:42" x14ac:dyDescent="0.35">
      <c r="B1737" s="125"/>
      <c r="C1737" s="125"/>
      <c r="D1737" s="125"/>
      <c r="E1737" s="125"/>
      <c r="F1737" s="125"/>
      <c r="G1737" s="125"/>
      <c r="H1737" s="125"/>
      <c r="I1737" s="269"/>
      <c r="J1737" s="134"/>
      <c r="K1737" s="134"/>
      <c r="L1737" s="134"/>
      <c r="M1737" s="134"/>
      <c r="N1737" s="286"/>
      <c r="O1737" s="286"/>
      <c r="P1737" s="125"/>
      <c r="Q1737" s="125"/>
      <c r="R1737" s="125"/>
      <c r="S1737" s="125"/>
      <c r="T1737" s="125"/>
      <c r="U1737" s="297"/>
      <c r="V1737" s="253">
        <f t="shared" si="35"/>
        <v>0</v>
      </c>
      <c r="W1737" s="348" t="str">
        <f>IF(板块成分!B1739="","",板块成分!B1739)</f>
        <v>2340.HK</v>
      </c>
      <c r="X1737" s="270" t="str">
        <f>[1]!s_info_name(W1737)</f>
        <v>升柏控股</v>
      </c>
      <c r="Y1737" s="335" t="str">
        <f>IF($Y$3="申万一级行业",[1]!s_info_industry_sw_2021(W1737,公司分析!D$5,1),IF($Y$3="申万二级行业",[1]!s_info_industry_sw_2021(W1737,公司分析!D$5,2),IF($Y$3="申万三级行业",[1]!s_info_industry_sw_2021(W1737,公司分析!D$5,3),IF($Y$3="wind一级行业",[1]!s_info_industry_gics(W1737,1),IF($Y$3="wind二级行业",[1]!s_info_industry_gics(W1737,2),IF($Y$3="wind三级行业",[1]!s_info_industry_gics(W1737,3),IF($Y$3="wind四级行业",[1]!s_info_industry_gics(W1737,4),IF($Y$3="证监会门类行业",[1]!s_info_industry_csrc12_n(W1737,公司分析!D$5,1),""))))))))</f>
        <v>房地产经营公司</v>
      </c>
      <c r="Z1737" s="298" t="str">
        <f>IF(Y1737=行业比较!$E$6,ROW(),"")</f>
        <v/>
      </c>
      <c r="AA1737" s="125"/>
      <c r="AB1737" s="125"/>
      <c r="AC1737" s="125"/>
      <c r="AD1737" s="125"/>
      <c r="AE1737" s="125"/>
      <c r="AF1737" s="125"/>
      <c r="AG1737" s="125"/>
      <c r="AH1737" s="125"/>
      <c r="AI1737" s="125"/>
      <c r="AJ1737" s="125"/>
      <c r="AK1737" s="125"/>
      <c r="AL1737" s="125"/>
      <c r="AM1737" s="125"/>
      <c r="AN1737" s="125"/>
      <c r="AO1737" s="125"/>
      <c r="AP1737" s="125"/>
    </row>
    <row r="1738" spans="2:42" x14ac:dyDescent="0.35">
      <c r="B1738" s="125"/>
      <c r="C1738" s="125"/>
      <c r="D1738" s="125"/>
      <c r="E1738" s="125"/>
      <c r="F1738" s="125"/>
      <c r="G1738" s="125"/>
      <c r="H1738" s="125"/>
      <c r="I1738" s="269"/>
      <c r="J1738" s="134"/>
      <c r="K1738" s="134"/>
      <c r="L1738" s="134"/>
      <c r="M1738" s="134"/>
      <c r="N1738" s="286"/>
      <c r="O1738" s="286"/>
      <c r="P1738" s="125"/>
      <c r="Q1738" s="125"/>
      <c r="R1738" s="125"/>
      <c r="S1738" s="125"/>
      <c r="T1738" s="125"/>
      <c r="U1738" s="297"/>
      <c r="V1738" s="253">
        <f t="shared" si="35"/>
        <v>0</v>
      </c>
      <c r="W1738" s="348" t="str">
        <f>IF(板块成分!B1740="","",板块成分!B1740)</f>
        <v>2341.HK</v>
      </c>
      <c r="X1738" s="270" t="str">
        <f>[1]!s_info_name(W1738)</f>
        <v>中怡国际</v>
      </c>
      <c r="Y1738" s="335" t="str">
        <f>IF($Y$3="申万一级行业",[1]!s_info_industry_sw_2021(W1738,公司分析!D$5,1),IF($Y$3="申万二级行业",[1]!s_info_industry_sw_2021(W1738,公司分析!D$5,2),IF($Y$3="申万三级行业",[1]!s_info_industry_sw_2021(W1738,公司分析!D$5,3),IF($Y$3="wind一级行业",[1]!s_info_industry_gics(W1738,1),IF($Y$3="wind二级行业",[1]!s_info_industry_gics(W1738,2),IF($Y$3="wind三级行业",[1]!s_info_industry_gics(W1738,3),IF($Y$3="wind四级行业",[1]!s_info_industry_gics(W1738,4),IF($Y$3="证监会门类行业",[1]!s_info_industry_csrc12_n(W1738,公司分析!D$5,1),""))))))))</f>
        <v>特种化工</v>
      </c>
      <c r="Z1738" s="298" t="str">
        <f>IF(Y1738=行业比较!$E$6,ROW(),"")</f>
        <v/>
      </c>
      <c r="AA1738" s="125"/>
      <c r="AB1738" s="125"/>
      <c r="AC1738" s="125"/>
      <c r="AD1738" s="125"/>
      <c r="AE1738" s="125"/>
      <c r="AF1738" s="125"/>
      <c r="AG1738" s="125"/>
      <c r="AH1738" s="125"/>
      <c r="AI1738" s="125"/>
      <c r="AJ1738" s="125"/>
      <c r="AK1738" s="125"/>
      <c r="AL1738" s="125"/>
      <c r="AM1738" s="125"/>
      <c r="AN1738" s="125"/>
      <c r="AO1738" s="125"/>
      <c r="AP1738" s="125"/>
    </row>
    <row r="1739" spans="2:42" x14ac:dyDescent="0.35">
      <c r="B1739" s="125"/>
      <c r="C1739" s="125"/>
      <c r="D1739" s="125"/>
      <c r="E1739" s="125"/>
      <c r="F1739" s="125"/>
      <c r="G1739" s="125"/>
      <c r="H1739" s="125"/>
      <c r="I1739" s="269"/>
      <c r="J1739" s="134"/>
      <c r="K1739" s="134"/>
      <c r="L1739" s="134"/>
      <c r="M1739" s="134"/>
      <c r="N1739" s="286"/>
      <c r="O1739" s="286"/>
      <c r="P1739" s="125"/>
      <c r="Q1739" s="125"/>
      <c r="R1739" s="125"/>
      <c r="S1739" s="125"/>
      <c r="T1739" s="125"/>
      <c r="U1739" s="297"/>
      <c r="V1739" s="253">
        <f t="shared" si="35"/>
        <v>0</v>
      </c>
      <c r="W1739" s="348" t="str">
        <f>IF(板块成分!B1741="","",板块成分!B1741)</f>
        <v>2342.HK</v>
      </c>
      <c r="X1739" s="270" t="str">
        <f>[1]!s_info_name(W1739)</f>
        <v>京信通信</v>
      </c>
      <c r="Y1739" s="335" t="str">
        <f>IF($Y$3="申万一级行业",[1]!s_info_industry_sw_2021(W1739,公司分析!D$5,1),IF($Y$3="申万二级行业",[1]!s_info_industry_sw_2021(W1739,公司分析!D$5,2),IF($Y$3="申万三级行业",[1]!s_info_industry_sw_2021(W1739,公司分析!D$5,3),IF($Y$3="wind一级行业",[1]!s_info_industry_gics(W1739,1),IF($Y$3="wind二级行业",[1]!s_info_industry_gics(W1739,2),IF($Y$3="wind三级行业",[1]!s_info_industry_gics(W1739,3),IF($Y$3="wind四级行业",[1]!s_info_industry_gics(W1739,4),IF($Y$3="证监会门类行业",[1]!s_info_industry_csrc12_n(W1739,公司分析!D$5,1),""))))))))</f>
        <v>通信设备</v>
      </c>
      <c r="Z1739" s="298" t="str">
        <f>IF(Y1739=行业比较!$E$6,ROW(),"")</f>
        <v/>
      </c>
      <c r="AA1739" s="125"/>
      <c r="AB1739" s="125"/>
      <c r="AC1739" s="125"/>
      <c r="AD1739" s="125"/>
      <c r="AE1739" s="125"/>
      <c r="AF1739" s="125"/>
      <c r="AG1739" s="125"/>
      <c r="AH1739" s="125"/>
      <c r="AI1739" s="125"/>
      <c r="AJ1739" s="125"/>
      <c r="AK1739" s="125"/>
      <c r="AL1739" s="125"/>
      <c r="AM1739" s="125"/>
      <c r="AN1739" s="125"/>
      <c r="AO1739" s="125"/>
      <c r="AP1739" s="125"/>
    </row>
    <row r="1740" spans="2:42" x14ac:dyDescent="0.35">
      <c r="B1740" s="125"/>
      <c r="C1740" s="125"/>
      <c r="D1740" s="125"/>
      <c r="E1740" s="125"/>
      <c r="F1740" s="125"/>
      <c r="G1740" s="125"/>
      <c r="H1740" s="125"/>
      <c r="I1740" s="269"/>
      <c r="J1740" s="134"/>
      <c r="K1740" s="134"/>
      <c r="L1740" s="134"/>
      <c r="M1740" s="134"/>
      <c r="N1740" s="286"/>
      <c r="O1740" s="286"/>
      <c r="P1740" s="125"/>
      <c r="Q1740" s="125"/>
      <c r="R1740" s="125"/>
      <c r="S1740" s="125"/>
      <c r="T1740" s="125"/>
      <c r="U1740" s="297"/>
      <c r="V1740" s="253">
        <f t="shared" si="35"/>
        <v>0</v>
      </c>
      <c r="W1740" s="348" t="str">
        <f>IF(板块成分!B1742="","",板块成分!B1742)</f>
        <v>2343.HK</v>
      </c>
      <c r="X1740" s="270" t="str">
        <f>[1]!s_info_name(W1740)</f>
        <v>太平洋航运</v>
      </c>
      <c r="Y1740" s="335" t="str">
        <f>IF($Y$3="申万一级行业",[1]!s_info_industry_sw_2021(W1740,公司分析!D$5,1),IF($Y$3="申万二级行业",[1]!s_info_industry_sw_2021(W1740,公司分析!D$5,2),IF($Y$3="申万三级行业",[1]!s_info_industry_sw_2021(W1740,公司分析!D$5,3),IF($Y$3="wind一级行业",[1]!s_info_industry_gics(W1740,1),IF($Y$3="wind二级行业",[1]!s_info_industry_gics(W1740,2),IF($Y$3="wind三级行业",[1]!s_info_industry_gics(W1740,3),IF($Y$3="wind四级行业",[1]!s_info_industry_gics(W1740,4),IF($Y$3="证监会门类行业",[1]!s_info_industry_csrc12_n(W1740,公司分析!D$5,1),""))))))))</f>
        <v>海运</v>
      </c>
      <c r="Z1740" s="298" t="str">
        <f>IF(Y1740=行业比较!$E$6,ROW(),"")</f>
        <v/>
      </c>
      <c r="AA1740" s="125"/>
      <c r="AB1740" s="125"/>
      <c r="AC1740" s="125"/>
      <c r="AD1740" s="125"/>
      <c r="AE1740" s="125"/>
      <c r="AF1740" s="125"/>
      <c r="AG1740" s="125"/>
      <c r="AH1740" s="125"/>
      <c r="AI1740" s="125"/>
      <c r="AJ1740" s="125"/>
      <c r="AK1740" s="125"/>
      <c r="AL1740" s="125"/>
      <c r="AM1740" s="125"/>
      <c r="AN1740" s="125"/>
      <c r="AO1740" s="125"/>
      <c r="AP1740" s="125"/>
    </row>
    <row r="1741" spans="2:42" x14ac:dyDescent="0.35">
      <c r="B1741" s="125"/>
      <c r="C1741" s="125"/>
      <c r="D1741" s="125"/>
      <c r="E1741" s="125"/>
      <c r="F1741" s="125"/>
      <c r="G1741" s="125"/>
      <c r="H1741" s="125"/>
      <c r="I1741" s="269"/>
      <c r="J1741" s="134"/>
      <c r="K1741" s="134"/>
      <c r="L1741" s="134"/>
      <c r="M1741" s="134"/>
      <c r="N1741" s="286"/>
      <c r="O1741" s="286"/>
      <c r="P1741" s="125"/>
      <c r="Q1741" s="125"/>
      <c r="R1741" s="125"/>
      <c r="S1741" s="125"/>
      <c r="T1741" s="125"/>
      <c r="U1741" s="297"/>
      <c r="V1741" s="253">
        <f t="shared" si="35"/>
        <v>0</v>
      </c>
      <c r="W1741" s="348" t="str">
        <f>IF(板块成分!B1743="","",板块成分!B1743)</f>
        <v>2347.HK</v>
      </c>
      <c r="X1741" s="270" t="str">
        <f>[1]!s_info_name(W1741)</f>
        <v>友和集团</v>
      </c>
      <c r="Y1741" s="335" t="str">
        <f>IF($Y$3="申万一级行业",[1]!s_info_industry_sw_2021(W1741,公司分析!D$5,1),IF($Y$3="申万二级行业",[1]!s_info_industry_sw_2021(W1741,公司分析!D$5,2),IF($Y$3="申万三级行业",[1]!s_info_industry_sw_2021(W1741,公司分析!D$5,3),IF($Y$3="wind一级行业",[1]!s_info_industry_gics(W1741,1),IF($Y$3="wind二级行业",[1]!s_info_industry_gics(W1741,2),IF($Y$3="wind三级行业",[1]!s_info_industry_gics(W1741,3),IF($Y$3="wind四级行业",[1]!s_info_industry_gics(W1741,4),IF($Y$3="证监会门类行业",[1]!s_info_industry_csrc12_n(W1741,公司分析!D$5,1),""))))))))</f>
        <v>互联网零售</v>
      </c>
      <c r="Z1741" s="298" t="str">
        <f>IF(Y1741=行业比较!$E$6,ROW(),"")</f>
        <v/>
      </c>
      <c r="AA1741" s="125"/>
      <c r="AB1741" s="125"/>
      <c r="AC1741" s="125"/>
      <c r="AD1741" s="125"/>
      <c r="AE1741" s="125"/>
      <c r="AF1741" s="125"/>
      <c r="AG1741" s="125"/>
      <c r="AH1741" s="125"/>
      <c r="AI1741" s="125"/>
      <c r="AJ1741" s="125"/>
      <c r="AK1741" s="125"/>
      <c r="AL1741" s="125"/>
      <c r="AM1741" s="125"/>
      <c r="AN1741" s="125"/>
      <c r="AO1741" s="125"/>
      <c r="AP1741" s="125"/>
    </row>
    <row r="1742" spans="2:42" x14ac:dyDescent="0.35">
      <c r="B1742" s="125"/>
      <c r="C1742" s="125"/>
      <c r="D1742" s="125"/>
      <c r="E1742" s="125"/>
      <c r="F1742" s="125"/>
      <c r="G1742" s="125"/>
      <c r="H1742" s="125"/>
      <c r="I1742" s="269"/>
      <c r="J1742" s="134"/>
      <c r="K1742" s="134"/>
      <c r="L1742" s="134"/>
      <c r="M1742" s="134"/>
      <c r="N1742" s="286"/>
      <c r="O1742" s="286"/>
      <c r="P1742" s="125"/>
      <c r="Q1742" s="125"/>
      <c r="R1742" s="125"/>
      <c r="S1742" s="125"/>
      <c r="T1742" s="125"/>
      <c r="U1742" s="297"/>
      <c r="V1742" s="253">
        <f t="shared" si="35"/>
        <v>0</v>
      </c>
      <c r="W1742" s="348" t="str">
        <f>IF(板块成分!B1744="","",板块成分!B1744)</f>
        <v>2348.HK</v>
      </c>
      <c r="X1742" s="270" t="str">
        <f>[1]!s_info_name(W1742)</f>
        <v>东瑞制药</v>
      </c>
      <c r="Y1742" s="335" t="str">
        <f>IF($Y$3="申万一级行业",[1]!s_info_industry_sw_2021(W1742,公司分析!D$5,1),IF($Y$3="申万二级行业",[1]!s_info_industry_sw_2021(W1742,公司分析!D$5,2),IF($Y$3="申万三级行业",[1]!s_info_industry_sw_2021(W1742,公司分析!D$5,3),IF($Y$3="wind一级行业",[1]!s_info_industry_gics(W1742,1),IF($Y$3="wind二级行业",[1]!s_info_industry_gics(W1742,2),IF($Y$3="wind三级行业",[1]!s_info_industry_gics(W1742,3),IF($Y$3="wind四级行业",[1]!s_info_industry_gics(W1742,4),IF($Y$3="证监会门类行业",[1]!s_info_industry_csrc12_n(W1742,公司分析!D$5,1),""))))))))</f>
        <v>西药</v>
      </c>
      <c r="Z1742" s="298" t="str">
        <f>IF(Y1742=行业比较!$E$6,ROW(),"")</f>
        <v/>
      </c>
      <c r="AA1742" s="125"/>
      <c r="AB1742" s="125"/>
      <c r="AC1742" s="125"/>
      <c r="AD1742" s="125"/>
      <c r="AE1742" s="125"/>
      <c r="AF1742" s="125"/>
      <c r="AG1742" s="125"/>
      <c r="AH1742" s="125"/>
      <c r="AI1742" s="125"/>
      <c r="AJ1742" s="125"/>
      <c r="AK1742" s="125"/>
      <c r="AL1742" s="125"/>
      <c r="AM1742" s="125"/>
      <c r="AN1742" s="125"/>
      <c r="AO1742" s="125"/>
      <c r="AP1742" s="125"/>
    </row>
    <row r="1743" spans="2:42" x14ac:dyDescent="0.35">
      <c r="B1743" s="125"/>
      <c r="C1743" s="125"/>
      <c r="D1743" s="125"/>
      <c r="E1743" s="125"/>
      <c r="F1743" s="125"/>
      <c r="G1743" s="125"/>
      <c r="H1743" s="125"/>
      <c r="I1743" s="269"/>
      <c r="J1743" s="134"/>
      <c r="K1743" s="134"/>
      <c r="L1743" s="134"/>
      <c r="M1743" s="134"/>
      <c r="N1743" s="286"/>
      <c r="O1743" s="286"/>
      <c r="P1743" s="125"/>
      <c r="Q1743" s="125"/>
      <c r="R1743" s="125"/>
      <c r="S1743" s="125"/>
      <c r="T1743" s="125"/>
      <c r="U1743" s="297"/>
      <c r="V1743" s="253">
        <f t="shared" si="35"/>
        <v>0</v>
      </c>
      <c r="W1743" s="348" t="str">
        <f>IF(板块成分!B1745="","",板块成分!B1745)</f>
        <v>2349.HK</v>
      </c>
      <c r="X1743" s="270" t="str">
        <f>[1]!s_info_name(W1743)</f>
        <v>中国城市基础设施</v>
      </c>
      <c r="Y1743" s="335" t="str">
        <f>IF($Y$3="申万一级行业",[1]!s_info_industry_sw_2021(W1743,公司分析!D$5,1),IF($Y$3="申万二级行业",[1]!s_info_industry_sw_2021(W1743,公司分析!D$5,2),IF($Y$3="申万三级行业",[1]!s_info_industry_sw_2021(W1743,公司分析!D$5,3),IF($Y$3="wind一级行业",[1]!s_info_industry_gics(W1743,1),IF($Y$3="wind二级行业",[1]!s_info_industry_gics(W1743,2),IF($Y$3="wind三级行业",[1]!s_info_industry_gics(W1743,3),IF($Y$3="wind四级行业",[1]!s_info_industry_gics(W1743,4),IF($Y$3="证监会门类行业",[1]!s_info_industry_csrc12_n(W1743,公司分析!D$5,1),""))))))))</f>
        <v>多样化房地产活动</v>
      </c>
      <c r="Z1743" s="298" t="str">
        <f>IF(Y1743=行业比较!$E$6,ROW(),"")</f>
        <v/>
      </c>
      <c r="AA1743" s="125"/>
      <c r="AB1743" s="125"/>
      <c r="AC1743" s="125"/>
      <c r="AD1743" s="125"/>
      <c r="AE1743" s="125"/>
      <c r="AF1743" s="125"/>
      <c r="AG1743" s="125"/>
      <c r="AH1743" s="125"/>
      <c r="AI1743" s="125"/>
      <c r="AJ1743" s="125"/>
      <c r="AK1743" s="125"/>
      <c r="AL1743" s="125"/>
      <c r="AM1743" s="125"/>
      <c r="AN1743" s="125"/>
      <c r="AO1743" s="125"/>
      <c r="AP1743" s="125"/>
    </row>
    <row r="1744" spans="2:42" x14ac:dyDescent="0.35">
      <c r="B1744" s="125"/>
      <c r="C1744" s="125"/>
      <c r="D1744" s="125"/>
      <c r="E1744" s="125"/>
      <c r="F1744" s="125"/>
      <c r="G1744" s="125"/>
      <c r="H1744" s="125"/>
      <c r="I1744" s="269"/>
      <c r="J1744" s="134"/>
      <c r="K1744" s="134"/>
      <c r="L1744" s="134"/>
      <c r="M1744" s="134"/>
      <c r="N1744" s="286"/>
      <c r="O1744" s="286"/>
      <c r="P1744" s="125"/>
      <c r="Q1744" s="125"/>
      <c r="R1744" s="125"/>
      <c r="S1744" s="125"/>
      <c r="T1744" s="125"/>
      <c r="U1744" s="297"/>
      <c r="V1744" s="253">
        <f t="shared" si="35"/>
        <v>0</v>
      </c>
      <c r="W1744" s="348" t="str">
        <f>IF(板块成分!B1746="","",板块成分!B1746)</f>
        <v>2350.HK</v>
      </c>
      <c r="X1744" s="270" t="str">
        <f>[1]!s_info_name(W1744)</f>
        <v>数科集团</v>
      </c>
      <c r="Y1744" s="335" t="str">
        <f>IF($Y$3="申万一级行业",[1]!s_info_industry_sw_2021(W1744,公司分析!D$5,1),IF($Y$3="申万二级行业",[1]!s_info_industry_sw_2021(W1744,公司分析!D$5,2),IF($Y$3="申万三级行业",[1]!s_info_industry_sw_2021(W1744,公司分析!D$5,3),IF($Y$3="wind一级行业",[1]!s_info_industry_gics(W1744,1),IF($Y$3="wind二级行业",[1]!s_info_industry_gics(W1744,2),IF($Y$3="wind三级行业",[1]!s_info_industry_gics(W1744,3),IF($Y$3="wind四级行业",[1]!s_info_industry_gics(W1744,4),IF($Y$3="证监会门类行业",[1]!s_info_industry_csrc12_n(W1744,公司分析!D$5,1),""))))))))</f>
        <v>信息科技咨询与其它服务</v>
      </c>
      <c r="Z1744" s="298" t="str">
        <f>IF(Y1744=行业比较!$E$6,ROW(),"")</f>
        <v/>
      </c>
      <c r="AA1744" s="125"/>
      <c r="AB1744" s="125"/>
      <c r="AC1744" s="125"/>
      <c r="AD1744" s="125"/>
      <c r="AE1744" s="125"/>
      <c r="AF1744" s="125"/>
      <c r="AG1744" s="125"/>
      <c r="AH1744" s="125"/>
      <c r="AI1744" s="125"/>
      <c r="AJ1744" s="125"/>
      <c r="AK1744" s="125"/>
      <c r="AL1744" s="125"/>
      <c r="AM1744" s="125"/>
      <c r="AN1744" s="125"/>
      <c r="AO1744" s="125"/>
      <c r="AP1744" s="125"/>
    </row>
    <row r="1745" spans="2:42" x14ac:dyDescent="0.35">
      <c r="B1745" s="125"/>
      <c r="C1745" s="125"/>
      <c r="D1745" s="125"/>
      <c r="E1745" s="125"/>
      <c r="F1745" s="125"/>
      <c r="G1745" s="125"/>
      <c r="H1745" s="125"/>
      <c r="I1745" s="269"/>
      <c r="J1745" s="134"/>
      <c r="K1745" s="134"/>
      <c r="L1745" s="134"/>
      <c r="M1745" s="134"/>
      <c r="N1745" s="286"/>
      <c r="O1745" s="286"/>
      <c r="P1745" s="125"/>
      <c r="Q1745" s="125"/>
      <c r="R1745" s="125"/>
      <c r="S1745" s="125"/>
      <c r="T1745" s="125"/>
      <c r="U1745" s="297"/>
      <c r="V1745" s="253">
        <f t="shared" si="35"/>
        <v>0</v>
      </c>
      <c r="W1745" s="348" t="str">
        <f>IF(板块成分!B1747="","",板块成分!B1747)</f>
        <v>2352.HK</v>
      </c>
      <c r="X1745" s="270" t="str">
        <f>[1]!s_info_name(W1745)</f>
        <v>东原仁知服务</v>
      </c>
      <c r="Y1745" s="335" t="str">
        <f>IF($Y$3="申万一级行业",[1]!s_info_industry_sw_2021(W1745,公司分析!D$5,1),IF($Y$3="申万二级行业",[1]!s_info_industry_sw_2021(W1745,公司分析!D$5,2),IF($Y$3="申万三级行业",[1]!s_info_industry_sw_2021(W1745,公司分析!D$5,3),IF($Y$3="wind一级行业",[1]!s_info_industry_gics(W1745,1),IF($Y$3="wind二级行业",[1]!s_info_industry_gics(W1745,2),IF($Y$3="wind三级行业",[1]!s_info_industry_gics(W1745,3),IF($Y$3="wind四级行业",[1]!s_info_industry_gics(W1745,4),IF($Y$3="证监会门类行业",[1]!s_info_industry_csrc12_n(W1745,公司分析!D$5,1),""))))))))</f>
        <v>房地产服务</v>
      </c>
      <c r="Z1745" s="298" t="str">
        <f>IF(Y1745=行业比较!$E$6,ROW(),"")</f>
        <v/>
      </c>
      <c r="AA1745" s="125"/>
      <c r="AB1745" s="125"/>
      <c r="AC1745" s="125"/>
      <c r="AD1745" s="125"/>
      <c r="AE1745" s="125"/>
      <c r="AF1745" s="125"/>
      <c r="AG1745" s="125"/>
      <c r="AH1745" s="125"/>
      <c r="AI1745" s="125"/>
      <c r="AJ1745" s="125"/>
      <c r="AK1745" s="125"/>
      <c r="AL1745" s="125"/>
      <c r="AM1745" s="125"/>
      <c r="AN1745" s="125"/>
      <c r="AO1745" s="125"/>
      <c r="AP1745" s="125"/>
    </row>
    <row r="1746" spans="2:42" x14ac:dyDescent="0.35">
      <c r="B1746" s="125"/>
      <c r="C1746" s="125"/>
      <c r="D1746" s="125"/>
      <c r="E1746" s="125"/>
      <c r="F1746" s="125"/>
      <c r="G1746" s="125"/>
      <c r="H1746" s="125"/>
      <c r="I1746" s="269"/>
      <c r="J1746" s="134"/>
      <c r="K1746" s="134"/>
      <c r="L1746" s="134"/>
      <c r="M1746" s="134"/>
      <c r="N1746" s="286"/>
      <c r="O1746" s="286"/>
      <c r="P1746" s="125"/>
      <c r="Q1746" s="125"/>
      <c r="R1746" s="125"/>
      <c r="S1746" s="125"/>
      <c r="T1746" s="125"/>
      <c r="U1746" s="297"/>
      <c r="V1746" s="253">
        <f t="shared" si="35"/>
        <v>0</v>
      </c>
      <c r="W1746" s="348" t="str">
        <f>IF(板块成分!B1748="","",板块成分!B1748)</f>
        <v>2355.HK</v>
      </c>
      <c r="X1746" s="270" t="str">
        <f>[1]!s_info_name(W1746)</f>
        <v>宝业集团</v>
      </c>
      <c r="Y1746" s="335" t="str">
        <f>IF($Y$3="申万一级行业",[1]!s_info_industry_sw_2021(W1746,公司分析!D$5,1),IF($Y$3="申万二级行业",[1]!s_info_industry_sw_2021(W1746,公司分析!D$5,2),IF($Y$3="申万三级行业",[1]!s_info_industry_sw_2021(W1746,公司分析!D$5,3),IF($Y$3="wind一级行业",[1]!s_info_industry_gics(W1746,1),IF($Y$3="wind二级行业",[1]!s_info_industry_gics(W1746,2),IF($Y$3="wind三级行业",[1]!s_info_industry_gics(W1746,3),IF($Y$3="wind四级行业",[1]!s_info_industry_gics(W1746,4),IF($Y$3="证监会门类行业",[1]!s_info_industry_csrc12_n(W1746,公司分析!D$5,1),""))))))))</f>
        <v>建筑与工程</v>
      </c>
      <c r="Z1746" s="298" t="str">
        <f>IF(Y1746=行业比较!$E$6,ROW(),"")</f>
        <v/>
      </c>
      <c r="AA1746" s="125"/>
      <c r="AB1746" s="125"/>
      <c r="AC1746" s="125"/>
      <c r="AD1746" s="125"/>
      <c r="AE1746" s="125"/>
      <c r="AF1746" s="125"/>
      <c r="AG1746" s="125"/>
      <c r="AH1746" s="125"/>
      <c r="AI1746" s="125"/>
      <c r="AJ1746" s="125"/>
      <c r="AK1746" s="125"/>
      <c r="AL1746" s="125"/>
      <c r="AM1746" s="125"/>
      <c r="AN1746" s="125"/>
      <c r="AO1746" s="125"/>
      <c r="AP1746" s="125"/>
    </row>
    <row r="1747" spans="2:42" x14ac:dyDescent="0.35">
      <c r="B1747" s="125"/>
      <c r="C1747" s="125"/>
      <c r="D1747" s="125"/>
      <c r="E1747" s="125"/>
      <c r="F1747" s="125"/>
      <c r="G1747" s="125"/>
      <c r="H1747" s="125"/>
      <c r="I1747" s="269"/>
      <c r="J1747" s="134"/>
      <c r="K1747" s="134"/>
      <c r="L1747" s="134"/>
      <c r="M1747" s="134"/>
      <c r="N1747" s="286"/>
      <c r="O1747" s="286"/>
      <c r="P1747" s="125"/>
      <c r="Q1747" s="125"/>
      <c r="R1747" s="125"/>
      <c r="S1747" s="125"/>
      <c r="T1747" s="125"/>
      <c r="U1747" s="297"/>
      <c r="V1747" s="253">
        <f t="shared" si="35"/>
        <v>0</v>
      </c>
      <c r="W1747" s="348" t="str">
        <f>IF(板块成分!B1749="","",板块成分!B1749)</f>
        <v>2356.HK</v>
      </c>
      <c r="X1747" s="270" t="str">
        <f>[1]!s_info_name(W1747)</f>
        <v>大新银行集团</v>
      </c>
      <c r="Y1747" s="335" t="str">
        <f>IF($Y$3="申万一级行业",[1]!s_info_industry_sw_2021(W1747,公司分析!D$5,1),IF($Y$3="申万二级行业",[1]!s_info_industry_sw_2021(W1747,公司分析!D$5,2),IF($Y$3="申万三级行业",[1]!s_info_industry_sw_2021(W1747,公司分析!D$5,3),IF($Y$3="wind一级行业",[1]!s_info_industry_gics(W1747,1),IF($Y$3="wind二级行业",[1]!s_info_industry_gics(W1747,2),IF($Y$3="wind三级行业",[1]!s_info_industry_gics(W1747,3),IF($Y$3="wind四级行业",[1]!s_info_industry_gics(W1747,4),IF($Y$3="证监会门类行业",[1]!s_info_industry_csrc12_n(W1747,公司分析!D$5,1),""))))))))</f>
        <v>多元化银行</v>
      </c>
      <c r="Z1747" s="298" t="str">
        <f>IF(Y1747=行业比较!$E$6,ROW(),"")</f>
        <v/>
      </c>
      <c r="AA1747" s="125"/>
      <c r="AB1747" s="125"/>
      <c r="AC1747" s="125"/>
      <c r="AD1747" s="125"/>
      <c r="AE1747" s="125"/>
      <c r="AF1747" s="125"/>
      <c r="AG1747" s="125"/>
      <c r="AH1747" s="125"/>
      <c r="AI1747" s="125"/>
      <c r="AJ1747" s="125"/>
      <c r="AK1747" s="125"/>
      <c r="AL1747" s="125"/>
      <c r="AM1747" s="125"/>
      <c r="AN1747" s="125"/>
      <c r="AO1747" s="125"/>
      <c r="AP1747" s="125"/>
    </row>
    <row r="1748" spans="2:42" x14ac:dyDescent="0.35">
      <c r="B1748" s="125"/>
      <c r="C1748" s="125"/>
      <c r="D1748" s="125"/>
      <c r="E1748" s="125"/>
      <c r="F1748" s="125"/>
      <c r="G1748" s="125"/>
      <c r="H1748" s="125"/>
      <c r="I1748" s="269"/>
      <c r="J1748" s="134"/>
      <c r="K1748" s="134"/>
      <c r="L1748" s="134"/>
      <c r="M1748" s="134"/>
      <c r="N1748" s="286"/>
      <c r="O1748" s="286"/>
      <c r="P1748" s="125"/>
      <c r="Q1748" s="125"/>
      <c r="R1748" s="125"/>
      <c r="S1748" s="125"/>
      <c r="T1748" s="125"/>
      <c r="U1748" s="297"/>
      <c r="V1748" s="253">
        <f t="shared" si="35"/>
        <v>0</v>
      </c>
      <c r="W1748" s="348" t="str">
        <f>IF(板块成分!B1750="","",板块成分!B1750)</f>
        <v>2357.HK</v>
      </c>
      <c r="X1748" s="270" t="str">
        <f>[1]!s_info_name(W1748)</f>
        <v>中航科工</v>
      </c>
      <c r="Y1748" s="335" t="str">
        <f>IF($Y$3="申万一级行业",[1]!s_info_industry_sw_2021(W1748,公司分析!D$5,1),IF($Y$3="申万二级行业",[1]!s_info_industry_sw_2021(W1748,公司分析!D$5,2),IF($Y$3="申万三级行业",[1]!s_info_industry_sw_2021(W1748,公司分析!D$5,3),IF($Y$3="wind一级行业",[1]!s_info_industry_gics(W1748,1),IF($Y$3="wind二级行业",[1]!s_info_industry_gics(W1748,2),IF($Y$3="wind三级行业",[1]!s_info_industry_gics(W1748,3),IF($Y$3="wind四级行业",[1]!s_info_industry_gics(W1748,4),IF($Y$3="证监会门类行业",[1]!s_info_industry_csrc12_n(W1748,公司分析!D$5,1),""))))))))</f>
        <v>航天航空与国防</v>
      </c>
      <c r="Z1748" s="298" t="str">
        <f>IF(Y1748=行业比较!$E$6,ROW(),"")</f>
        <v/>
      </c>
      <c r="AA1748" s="125"/>
      <c r="AB1748" s="125"/>
      <c r="AC1748" s="125"/>
      <c r="AD1748" s="125"/>
      <c r="AE1748" s="125"/>
      <c r="AF1748" s="125"/>
      <c r="AG1748" s="125"/>
      <c r="AH1748" s="125"/>
      <c r="AI1748" s="125"/>
      <c r="AJ1748" s="125"/>
      <c r="AK1748" s="125"/>
      <c r="AL1748" s="125"/>
      <c r="AM1748" s="125"/>
      <c r="AN1748" s="125"/>
      <c r="AO1748" s="125"/>
      <c r="AP1748" s="125"/>
    </row>
    <row r="1749" spans="2:42" x14ac:dyDescent="0.35">
      <c r="B1749" s="125"/>
      <c r="C1749" s="125"/>
      <c r="D1749" s="125"/>
      <c r="E1749" s="125"/>
      <c r="F1749" s="125"/>
      <c r="G1749" s="125"/>
      <c r="H1749" s="125"/>
      <c r="I1749" s="269"/>
      <c r="J1749" s="134"/>
      <c r="K1749" s="134"/>
      <c r="L1749" s="134"/>
      <c r="M1749" s="134"/>
      <c r="N1749" s="286"/>
      <c r="O1749" s="286"/>
      <c r="P1749" s="125"/>
      <c r="Q1749" s="125"/>
      <c r="R1749" s="125"/>
      <c r="S1749" s="125"/>
      <c r="T1749" s="125"/>
      <c r="U1749" s="297"/>
      <c r="V1749" s="253">
        <f t="shared" si="35"/>
        <v>0</v>
      </c>
      <c r="W1749" s="348" t="str">
        <f>IF(板块成分!B1751="","",板块成分!B1751)</f>
        <v>2358.HK</v>
      </c>
      <c r="X1749" s="270" t="str">
        <f>[1]!s_info_name(W1749)</f>
        <v>久融控股</v>
      </c>
      <c r="Y1749" s="335" t="str">
        <f>IF($Y$3="申万一级行业",[1]!s_info_industry_sw_2021(W1749,公司分析!D$5,1),IF($Y$3="申万二级行业",[1]!s_info_industry_sw_2021(W1749,公司分析!D$5,2),IF($Y$3="申万三级行业",[1]!s_info_industry_sw_2021(W1749,公司分析!D$5,3),IF($Y$3="wind一级行业",[1]!s_info_industry_gics(W1749,1),IF($Y$3="wind二级行业",[1]!s_info_industry_gics(W1749,2),IF($Y$3="wind三级行业",[1]!s_info_industry_gics(W1749,3),IF($Y$3="wind四级行业",[1]!s_info_industry_gics(W1749,4),IF($Y$3="证监会门类行业",[1]!s_info_industry_csrc12_n(W1749,公司分析!D$5,1),""))))))))</f>
        <v>消费电子产品</v>
      </c>
      <c r="Z1749" s="298" t="str">
        <f>IF(Y1749=行业比较!$E$6,ROW(),"")</f>
        <v/>
      </c>
      <c r="AA1749" s="125"/>
      <c r="AB1749" s="125"/>
      <c r="AC1749" s="125"/>
      <c r="AD1749" s="125"/>
      <c r="AE1749" s="125"/>
      <c r="AF1749" s="125"/>
      <c r="AG1749" s="125"/>
      <c r="AH1749" s="125"/>
      <c r="AI1749" s="125"/>
      <c r="AJ1749" s="125"/>
      <c r="AK1749" s="125"/>
      <c r="AL1749" s="125"/>
      <c r="AM1749" s="125"/>
      <c r="AN1749" s="125"/>
      <c r="AO1749" s="125"/>
      <c r="AP1749" s="125"/>
    </row>
    <row r="1750" spans="2:42" x14ac:dyDescent="0.35">
      <c r="B1750" s="125"/>
      <c r="C1750" s="125"/>
      <c r="D1750" s="125"/>
      <c r="E1750" s="125"/>
      <c r="F1750" s="125"/>
      <c r="G1750" s="125"/>
      <c r="H1750" s="125"/>
      <c r="I1750" s="269"/>
      <c r="J1750" s="134"/>
      <c r="K1750" s="134"/>
      <c r="L1750" s="134"/>
      <c r="M1750" s="134"/>
      <c r="N1750" s="286"/>
      <c r="O1750" s="286"/>
      <c r="P1750" s="125"/>
      <c r="Q1750" s="125"/>
      <c r="R1750" s="125"/>
      <c r="S1750" s="125"/>
      <c r="T1750" s="125"/>
      <c r="U1750" s="297"/>
      <c r="V1750" s="253">
        <f t="shared" si="35"/>
        <v>0</v>
      </c>
      <c r="W1750" s="348" t="str">
        <f>IF(板块成分!B1752="","",板块成分!B1752)</f>
        <v>2359.HK</v>
      </c>
      <c r="X1750" s="270" t="str">
        <f>[1]!s_info_name(W1750)</f>
        <v>药明康德</v>
      </c>
      <c r="Y1750" s="335" t="str">
        <f>IF($Y$3="申万一级行业",[1]!s_info_industry_sw_2021(W1750,公司分析!D$5,1),IF($Y$3="申万二级行业",[1]!s_info_industry_sw_2021(W1750,公司分析!D$5,2),IF($Y$3="申万三级行业",[1]!s_info_industry_sw_2021(W1750,公司分析!D$5,3),IF($Y$3="wind一级行业",[1]!s_info_industry_gics(W1750,1),IF($Y$3="wind二级行业",[1]!s_info_industry_gics(W1750,2),IF($Y$3="wind三级行业",[1]!s_info_industry_gics(W1750,3),IF($Y$3="wind四级行业",[1]!s_info_industry_gics(W1750,4),IF($Y$3="证监会门类行业",[1]!s_info_industry_csrc12_n(W1750,公司分析!D$5,1),""))))))))</f>
        <v>生命科学工具和服务</v>
      </c>
      <c r="Z1750" s="298" t="str">
        <f>IF(Y1750=行业比较!$E$6,ROW(),"")</f>
        <v/>
      </c>
      <c r="AA1750" s="125"/>
      <c r="AB1750" s="125"/>
      <c r="AC1750" s="125"/>
      <c r="AD1750" s="125"/>
      <c r="AE1750" s="125"/>
      <c r="AF1750" s="125"/>
      <c r="AG1750" s="125"/>
      <c r="AH1750" s="125"/>
      <c r="AI1750" s="125"/>
      <c r="AJ1750" s="125"/>
      <c r="AK1750" s="125"/>
      <c r="AL1750" s="125"/>
      <c r="AM1750" s="125"/>
      <c r="AN1750" s="125"/>
      <c r="AO1750" s="125"/>
      <c r="AP1750" s="125"/>
    </row>
    <row r="1751" spans="2:42" x14ac:dyDescent="0.35">
      <c r="B1751" s="125"/>
      <c r="C1751" s="125"/>
      <c r="D1751" s="125"/>
      <c r="E1751" s="125"/>
      <c r="F1751" s="125"/>
      <c r="G1751" s="125"/>
      <c r="H1751" s="125"/>
      <c r="I1751" s="269"/>
      <c r="J1751" s="134"/>
      <c r="K1751" s="134"/>
      <c r="L1751" s="134"/>
      <c r="M1751" s="134"/>
      <c r="N1751" s="286"/>
      <c r="O1751" s="286"/>
      <c r="P1751" s="125"/>
      <c r="Q1751" s="125"/>
      <c r="R1751" s="125"/>
      <c r="S1751" s="125"/>
      <c r="T1751" s="125"/>
      <c r="U1751" s="297"/>
      <c r="V1751" s="253">
        <f t="shared" si="35"/>
        <v>0</v>
      </c>
      <c r="W1751" s="348" t="str">
        <f>IF(板块成分!B1753="","",板块成分!B1753)</f>
        <v>2360.HK</v>
      </c>
      <c r="X1751" s="270" t="str">
        <f>[1]!s_info_name(W1751)</f>
        <v>优品360</v>
      </c>
      <c r="Y1751" s="335" t="str">
        <f>IF($Y$3="申万一级行业",[1]!s_info_industry_sw_2021(W1751,公司分析!D$5,1),IF($Y$3="申万二级行业",[1]!s_info_industry_sw_2021(W1751,公司分析!D$5,2),IF($Y$3="申万三级行业",[1]!s_info_industry_sw_2021(W1751,公司分析!D$5,3),IF($Y$3="wind一级行业",[1]!s_info_industry_gics(W1751,1),IF($Y$3="wind二级行业",[1]!s_info_industry_gics(W1751,2),IF($Y$3="wind三级行业",[1]!s_info_industry_gics(W1751,3),IF($Y$3="wind四级行业",[1]!s_info_industry_gics(W1751,4),IF($Y$3="证监会门类行业",[1]!s_info_industry_csrc12_n(W1751,公司分析!D$5,1),""))))))))</f>
        <v>互联网零售</v>
      </c>
      <c r="Z1751" s="298" t="str">
        <f>IF(Y1751=行业比较!$E$6,ROW(),"")</f>
        <v/>
      </c>
      <c r="AA1751" s="125"/>
      <c r="AB1751" s="125"/>
      <c r="AC1751" s="125"/>
      <c r="AD1751" s="125"/>
      <c r="AE1751" s="125"/>
      <c r="AF1751" s="125"/>
      <c r="AG1751" s="125"/>
      <c r="AH1751" s="125"/>
      <c r="AI1751" s="125"/>
      <c r="AJ1751" s="125"/>
      <c r="AK1751" s="125"/>
      <c r="AL1751" s="125"/>
      <c r="AM1751" s="125"/>
      <c r="AN1751" s="125"/>
      <c r="AO1751" s="125"/>
      <c r="AP1751" s="125"/>
    </row>
    <row r="1752" spans="2:42" x14ac:dyDescent="0.35">
      <c r="B1752" s="125"/>
      <c r="C1752" s="125"/>
      <c r="D1752" s="125"/>
      <c r="E1752" s="125"/>
      <c r="F1752" s="125"/>
      <c r="G1752" s="125"/>
      <c r="H1752" s="125"/>
      <c r="I1752" s="269"/>
      <c r="J1752" s="134"/>
      <c r="K1752" s="134"/>
      <c r="L1752" s="134"/>
      <c r="M1752" s="134"/>
      <c r="N1752" s="286"/>
      <c r="O1752" s="286"/>
      <c r="P1752" s="125"/>
      <c r="Q1752" s="125"/>
      <c r="R1752" s="125"/>
      <c r="S1752" s="125"/>
      <c r="T1752" s="125"/>
      <c r="U1752" s="297"/>
      <c r="V1752" s="253">
        <f t="shared" si="35"/>
        <v>0</v>
      </c>
      <c r="W1752" s="348" t="str">
        <f>IF(板块成分!B1754="","",板块成分!B1754)</f>
        <v>2361.HK</v>
      </c>
      <c r="X1752" s="270" t="str">
        <f>[1]!s_info_name(W1752)</f>
        <v>中康控股</v>
      </c>
      <c r="Y1752" s="335" t="str">
        <f>IF($Y$3="申万一级行业",[1]!s_info_industry_sw_2021(W1752,公司分析!D$5,1),IF($Y$3="申万二级行业",[1]!s_info_industry_sw_2021(W1752,公司分析!D$5,2),IF($Y$3="申万三级行业",[1]!s_info_industry_sw_2021(W1752,公司分析!D$5,3),IF($Y$3="wind一级行业",[1]!s_info_industry_gics(W1752,1),IF($Y$3="wind二级行业",[1]!s_info_industry_gics(W1752,2),IF($Y$3="wind三级行业",[1]!s_info_industry_gics(W1752,3),IF($Y$3="wind四级行业",[1]!s_info_industry_gics(W1752,4),IF($Y$3="证监会门类行业",[1]!s_info_industry_csrc12_n(W1752,公司分析!D$5,1),""))))))))</f>
        <v>数据处理与外包服务</v>
      </c>
      <c r="Z1752" s="298" t="str">
        <f>IF(Y1752=行业比较!$E$6,ROW(),"")</f>
        <v/>
      </c>
      <c r="AA1752" s="125"/>
      <c r="AB1752" s="125"/>
      <c r="AC1752" s="125"/>
      <c r="AD1752" s="125"/>
      <c r="AE1752" s="125"/>
      <c r="AF1752" s="125"/>
      <c r="AG1752" s="125"/>
      <c r="AH1752" s="125"/>
      <c r="AI1752" s="125"/>
      <c r="AJ1752" s="125"/>
      <c r="AK1752" s="125"/>
      <c r="AL1752" s="125"/>
      <c r="AM1752" s="125"/>
      <c r="AN1752" s="125"/>
      <c r="AO1752" s="125"/>
      <c r="AP1752" s="125"/>
    </row>
    <row r="1753" spans="2:42" x14ac:dyDescent="0.35">
      <c r="B1753" s="125"/>
      <c r="C1753" s="125"/>
      <c r="D1753" s="125"/>
      <c r="E1753" s="125"/>
      <c r="F1753" s="125"/>
      <c r="G1753" s="125"/>
      <c r="H1753" s="125"/>
      <c r="I1753" s="269"/>
      <c r="J1753" s="134"/>
      <c r="K1753" s="134"/>
      <c r="L1753" s="134"/>
      <c r="M1753" s="134"/>
      <c r="N1753" s="286"/>
      <c r="O1753" s="286"/>
      <c r="P1753" s="125"/>
      <c r="Q1753" s="125"/>
      <c r="R1753" s="125"/>
      <c r="S1753" s="125"/>
      <c r="T1753" s="125"/>
      <c r="U1753" s="297"/>
      <c r="V1753" s="253">
        <f t="shared" si="35"/>
        <v>0</v>
      </c>
      <c r="W1753" s="348" t="str">
        <f>IF(板块成分!B1755="","",板块成分!B1755)</f>
        <v>2362.HK</v>
      </c>
      <c r="X1753" s="270" t="str">
        <f>[1]!s_info_name(W1753)</f>
        <v>金川国际</v>
      </c>
      <c r="Y1753" s="335" t="str">
        <f>IF($Y$3="申万一级行业",[1]!s_info_industry_sw_2021(W1753,公司分析!D$5,1),IF($Y$3="申万二级行业",[1]!s_info_industry_sw_2021(W1753,公司分析!D$5,2),IF($Y$3="申万三级行业",[1]!s_info_industry_sw_2021(W1753,公司分析!D$5,3),IF($Y$3="wind一级行业",[1]!s_info_industry_gics(W1753,1),IF($Y$3="wind二级行业",[1]!s_info_industry_gics(W1753,2),IF($Y$3="wind三级行业",[1]!s_info_industry_gics(W1753,3),IF($Y$3="wind四级行业",[1]!s_info_industry_gics(W1753,4),IF($Y$3="证监会门类行业",[1]!s_info_industry_csrc12_n(W1753,公司分析!D$5,1),""))))))))</f>
        <v>金属非金属</v>
      </c>
      <c r="Z1753" s="298" t="str">
        <f>IF(Y1753=行业比较!$E$6,ROW(),"")</f>
        <v/>
      </c>
      <c r="AA1753" s="125"/>
      <c r="AB1753" s="125"/>
      <c r="AC1753" s="125"/>
      <c r="AD1753" s="125"/>
      <c r="AE1753" s="125"/>
      <c r="AF1753" s="125"/>
      <c r="AG1753" s="125"/>
      <c r="AH1753" s="125"/>
      <c r="AI1753" s="125"/>
      <c r="AJ1753" s="125"/>
      <c r="AK1753" s="125"/>
      <c r="AL1753" s="125"/>
      <c r="AM1753" s="125"/>
      <c r="AN1753" s="125"/>
      <c r="AO1753" s="125"/>
      <c r="AP1753" s="125"/>
    </row>
    <row r="1754" spans="2:42" x14ac:dyDescent="0.35">
      <c r="B1754" s="125"/>
      <c r="C1754" s="125"/>
      <c r="D1754" s="125"/>
      <c r="E1754" s="125"/>
      <c r="F1754" s="125"/>
      <c r="G1754" s="125"/>
      <c r="H1754" s="125"/>
      <c r="I1754" s="269"/>
      <c r="J1754" s="134"/>
      <c r="K1754" s="134"/>
      <c r="L1754" s="134"/>
      <c r="M1754" s="134"/>
      <c r="N1754" s="286"/>
      <c r="O1754" s="286"/>
      <c r="P1754" s="125"/>
      <c r="Q1754" s="125"/>
      <c r="R1754" s="125"/>
      <c r="S1754" s="125"/>
      <c r="T1754" s="125"/>
      <c r="U1754" s="297"/>
      <c r="V1754" s="253">
        <f t="shared" si="35"/>
        <v>0</v>
      </c>
      <c r="W1754" s="348" t="str">
        <f>IF(板块成分!B1756="","",板块成分!B1756)</f>
        <v>2363.HK</v>
      </c>
      <c r="X1754" s="270" t="str">
        <f>[1]!s_info_name(W1754)</f>
        <v>通达宏泰</v>
      </c>
      <c r="Y1754" s="335" t="str">
        <f>IF($Y$3="申万一级行业",[1]!s_info_industry_sw_2021(W1754,公司分析!D$5,1),IF($Y$3="申万二级行业",[1]!s_info_industry_sw_2021(W1754,公司分析!D$5,2),IF($Y$3="申万三级行业",[1]!s_info_industry_sw_2021(W1754,公司分析!D$5,3),IF($Y$3="wind一级行业",[1]!s_info_industry_gics(W1754,1),IF($Y$3="wind二级行业",[1]!s_info_industry_gics(W1754,2),IF($Y$3="wind三级行业",[1]!s_info_industry_gics(W1754,3),IF($Y$3="wind四级行业",[1]!s_info_industry_gics(W1754,4),IF($Y$3="证监会门类行业",[1]!s_info_industry_csrc12_n(W1754,公司分析!D$5,1),""))))))))</f>
        <v>电子制造服务</v>
      </c>
      <c r="Z1754" s="298" t="str">
        <f>IF(Y1754=行业比较!$E$6,ROW(),"")</f>
        <v/>
      </c>
      <c r="AA1754" s="125"/>
      <c r="AB1754" s="125"/>
      <c r="AC1754" s="125"/>
      <c r="AD1754" s="125"/>
      <c r="AE1754" s="125"/>
      <c r="AF1754" s="125"/>
      <c r="AG1754" s="125"/>
      <c r="AH1754" s="125"/>
      <c r="AI1754" s="125"/>
      <c r="AJ1754" s="125"/>
      <c r="AK1754" s="125"/>
      <c r="AL1754" s="125"/>
      <c r="AM1754" s="125"/>
      <c r="AN1754" s="125"/>
      <c r="AO1754" s="125"/>
      <c r="AP1754" s="125"/>
    </row>
    <row r="1755" spans="2:42" x14ac:dyDescent="0.35">
      <c r="B1755" s="125"/>
      <c r="C1755" s="125"/>
      <c r="D1755" s="125"/>
      <c r="E1755" s="125"/>
      <c r="F1755" s="125"/>
      <c r="G1755" s="125"/>
      <c r="H1755" s="125"/>
      <c r="I1755" s="269"/>
      <c r="J1755" s="134"/>
      <c r="K1755" s="134"/>
      <c r="L1755" s="134"/>
      <c r="M1755" s="134"/>
      <c r="N1755" s="286"/>
      <c r="O1755" s="286"/>
      <c r="P1755" s="125"/>
      <c r="Q1755" s="125"/>
      <c r="R1755" s="125"/>
      <c r="S1755" s="125"/>
      <c r="T1755" s="125"/>
      <c r="U1755" s="297"/>
      <c r="V1755" s="253">
        <f t="shared" si="35"/>
        <v>0</v>
      </c>
      <c r="W1755" s="348" t="str">
        <f>IF(板块成分!B1757="","",板块成分!B1757)</f>
        <v>2367.HK</v>
      </c>
      <c r="X1755" s="270" t="str">
        <f>[1]!s_info_name(W1755)</f>
        <v>巨子生物</v>
      </c>
      <c r="Y1755" s="335" t="str">
        <f>IF($Y$3="申万一级行业",[1]!s_info_industry_sw_2021(W1755,公司分析!D$5,1),IF($Y$3="申万二级行业",[1]!s_info_industry_sw_2021(W1755,公司分析!D$5,2),IF($Y$3="申万三级行业",[1]!s_info_industry_sw_2021(W1755,公司分析!D$5,3),IF($Y$3="wind一级行业",[1]!s_info_industry_gics(W1755,1),IF($Y$3="wind二级行业",[1]!s_info_industry_gics(W1755,2),IF($Y$3="wind三级行业",[1]!s_info_industry_gics(W1755,3),IF($Y$3="wind四级行业",[1]!s_info_industry_gics(W1755,4),IF($Y$3="证监会门类行业",[1]!s_info_industry_csrc12_n(W1755,公司分析!D$5,1),""))))))))</f>
        <v>个人用品</v>
      </c>
      <c r="Z1755" s="298" t="str">
        <f>IF(Y1755=行业比较!$E$6,ROW(),"")</f>
        <v/>
      </c>
      <c r="AA1755" s="125"/>
      <c r="AB1755" s="125"/>
      <c r="AC1755" s="125"/>
      <c r="AD1755" s="125"/>
      <c r="AE1755" s="125"/>
      <c r="AF1755" s="125"/>
      <c r="AG1755" s="125"/>
      <c r="AH1755" s="125"/>
      <c r="AI1755" s="125"/>
      <c r="AJ1755" s="125"/>
      <c r="AK1755" s="125"/>
      <c r="AL1755" s="125"/>
      <c r="AM1755" s="125"/>
      <c r="AN1755" s="125"/>
      <c r="AO1755" s="125"/>
      <c r="AP1755" s="125"/>
    </row>
    <row r="1756" spans="2:42" x14ac:dyDescent="0.35">
      <c r="B1756" s="125"/>
      <c r="C1756" s="125"/>
      <c r="D1756" s="125"/>
      <c r="E1756" s="125"/>
      <c r="F1756" s="125"/>
      <c r="G1756" s="125"/>
      <c r="H1756" s="125"/>
      <c r="I1756" s="269"/>
      <c r="J1756" s="134"/>
      <c r="K1756" s="134"/>
      <c r="L1756" s="134"/>
      <c r="M1756" s="134"/>
      <c r="N1756" s="286"/>
      <c r="O1756" s="286"/>
      <c r="P1756" s="125"/>
      <c r="Q1756" s="125"/>
      <c r="R1756" s="125"/>
      <c r="S1756" s="125"/>
      <c r="T1756" s="125"/>
      <c r="U1756" s="297"/>
      <c r="V1756" s="253">
        <f t="shared" si="35"/>
        <v>0</v>
      </c>
      <c r="W1756" s="348" t="str">
        <f>IF(板块成分!B1758="","",板块成分!B1758)</f>
        <v>2368.HK</v>
      </c>
      <c r="X1756" s="270" t="str">
        <f>[1]!s_info_name(W1756)</f>
        <v>鹰美</v>
      </c>
      <c r="Y1756" s="335" t="str">
        <f>IF($Y$3="申万一级行业",[1]!s_info_industry_sw_2021(W1756,公司分析!D$5,1),IF($Y$3="申万二级行业",[1]!s_info_industry_sw_2021(W1756,公司分析!D$5,2),IF($Y$3="申万三级行业",[1]!s_info_industry_sw_2021(W1756,公司分析!D$5,3),IF($Y$3="wind一级行业",[1]!s_info_industry_gics(W1756,1),IF($Y$3="wind二级行业",[1]!s_info_industry_gics(W1756,2),IF($Y$3="wind三级行业",[1]!s_info_industry_gics(W1756,3),IF($Y$3="wind四级行业",[1]!s_info_industry_gics(W1756,4),IF($Y$3="证监会门类行业",[1]!s_info_industry_csrc12_n(W1756,公司分析!D$5,1),""))))))))</f>
        <v>服装、服饰与奢侈品</v>
      </c>
      <c r="Z1756" s="298" t="str">
        <f>IF(Y1756=行业比较!$E$6,ROW(),"")</f>
        <v/>
      </c>
      <c r="AA1756" s="125"/>
      <c r="AB1756" s="125"/>
      <c r="AC1756" s="125"/>
      <c r="AD1756" s="125"/>
      <c r="AE1756" s="125"/>
      <c r="AF1756" s="125"/>
      <c r="AG1756" s="125"/>
      <c r="AH1756" s="125"/>
      <c r="AI1756" s="125"/>
      <c r="AJ1756" s="125"/>
      <c r="AK1756" s="125"/>
      <c r="AL1756" s="125"/>
      <c r="AM1756" s="125"/>
      <c r="AN1756" s="125"/>
      <c r="AO1756" s="125"/>
      <c r="AP1756" s="125"/>
    </row>
    <row r="1757" spans="2:42" x14ac:dyDescent="0.35">
      <c r="B1757" s="125"/>
      <c r="C1757" s="125"/>
      <c r="D1757" s="125"/>
      <c r="E1757" s="125"/>
      <c r="F1757" s="125"/>
      <c r="G1757" s="125"/>
      <c r="H1757" s="125"/>
      <c r="I1757" s="269"/>
      <c r="J1757" s="134"/>
      <c r="K1757" s="134"/>
      <c r="L1757" s="134"/>
      <c r="M1757" s="134"/>
      <c r="N1757" s="286"/>
      <c r="O1757" s="286"/>
      <c r="P1757" s="125"/>
      <c r="Q1757" s="125"/>
      <c r="R1757" s="125"/>
      <c r="S1757" s="125"/>
      <c r="T1757" s="125"/>
      <c r="U1757" s="297"/>
      <c r="V1757" s="253">
        <f t="shared" si="35"/>
        <v>0</v>
      </c>
      <c r="W1757" s="348" t="str">
        <f>IF(板块成分!B1759="","",板块成分!B1759)</f>
        <v>2369.HK</v>
      </c>
      <c r="X1757" s="270" t="str">
        <f>[1]!s_info_name(W1757)</f>
        <v>酷派集团</v>
      </c>
      <c r="Y1757" s="335" t="str">
        <f>IF($Y$3="申万一级行业",[1]!s_info_industry_sw_2021(W1757,公司分析!D$5,1),IF($Y$3="申万二级行业",[1]!s_info_industry_sw_2021(W1757,公司分析!D$5,2),IF($Y$3="申万三级行业",[1]!s_info_industry_sw_2021(W1757,公司分析!D$5,3),IF($Y$3="wind一级行业",[1]!s_info_industry_gics(W1757,1),IF($Y$3="wind二级行业",[1]!s_info_industry_gics(W1757,2),IF($Y$3="wind三级行业",[1]!s_info_industry_gics(W1757,3),IF($Y$3="wind四级行业",[1]!s_info_industry_gics(W1757,4),IF($Y$3="证监会门类行业",[1]!s_info_industry_csrc12_n(W1757,公司分析!D$5,1),""))))))))</f>
        <v>通信设备</v>
      </c>
      <c r="Z1757" s="298" t="str">
        <f>IF(Y1757=行业比较!$E$6,ROW(),"")</f>
        <v/>
      </c>
      <c r="AA1757" s="125"/>
      <c r="AB1757" s="125"/>
      <c r="AC1757" s="125"/>
      <c r="AD1757" s="125"/>
      <c r="AE1757" s="125"/>
      <c r="AF1757" s="125"/>
      <c r="AG1757" s="125"/>
      <c r="AH1757" s="125"/>
      <c r="AI1757" s="125"/>
      <c r="AJ1757" s="125"/>
      <c r="AK1757" s="125"/>
      <c r="AL1757" s="125"/>
      <c r="AM1757" s="125"/>
      <c r="AN1757" s="125"/>
      <c r="AO1757" s="125"/>
      <c r="AP1757" s="125"/>
    </row>
    <row r="1758" spans="2:42" x14ac:dyDescent="0.35">
      <c r="B1758" s="125"/>
      <c r="C1758" s="125"/>
      <c r="D1758" s="125"/>
      <c r="E1758" s="125"/>
      <c r="F1758" s="125"/>
      <c r="G1758" s="125"/>
      <c r="H1758" s="125"/>
      <c r="I1758" s="269"/>
      <c r="J1758" s="134"/>
      <c r="K1758" s="134"/>
      <c r="L1758" s="134"/>
      <c r="M1758" s="134"/>
      <c r="N1758" s="286"/>
      <c r="O1758" s="286"/>
      <c r="P1758" s="125"/>
      <c r="Q1758" s="125"/>
      <c r="R1758" s="125"/>
      <c r="S1758" s="125"/>
      <c r="T1758" s="125"/>
      <c r="U1758" s="297"/>
      <c r="V1758" s="253">
        <f t="shared" si="35"/>
        <v>0</v>
      </c>
      <c r="W1758" s="348" t="str">
        <f>IF(板块成分!B1760="","",板块成分!B1760)</f>
        <v>2370.HK</v>
      </c>
      <c r="X1758" s="270" t="str">
        <f>[1]!s_info_name(W1758)</f>
        <v>力高健康生活</v>
      </c>
      <c r="Y1758" s="335" t="str">
        <f>IF($Y$3="申万一级行业",[1]!s_info_industry_sw_2021(W1758,公司分析!D$5,1),IF($Y$3="申万二级行业",[1]!s_info_industry_sw_2021(W1758,公司分析!D$5,2),IF($Y$3="申万三级行业",[1]!s_info_industry_sw_2021(W1758,公司分析!D$5,3),IF($Y$3="wind一级行业",[1]!s_info_industry_gics(W1758,1),IF($Y$3="wind二级行业",[1]!s_info_industry_gics(W1758,2),IF($Y$3="wind三级行业",[1]!s_info_industry_gics(W1758,3),IF($Y$3="wind四级行业",[1]!s_info_industry_gics(W1758,4),IF($Y$3="证监会门类行业",[1]!s_info_industry_csrc12_n(W1758,公司分析!D$5,1),""))))))))</f>
        <v>房地产经营公司</v>
      </c>
      <c r="Z1758" s="298" t="str">
        <f>IF(Y1758=行业比较!$E$6,ROW(),"")</f>
        <v/>
      </c>
      <c r="AA1758" s="125"/>
      <c r="AB1758" s="125"/>
      <c r="AC1758" s="125"/>
      <c r="AD1758" s="125"/>
      <c r="AE1758" s="125"/>
      <c r="AF1758" s="125"/>
      <c r="AG1758" s="125"/>
      <c r="AH1758" s="125"/>
      <c r="AI1758" s="125"/>
      <c r="AJ1758" s="125"/>
      <c r="AK1758" s="125"/>
      <c r="AL1758" s="125"/>
      <c r="AM1758" s="125"/>
      <c r="AN1758" s="125"/>
      <c r="AO1758" s="125"/>
      <c r="AP1758" s="125"/>
    </row>
    <row r="1759" spans="2:42" x14ac:dyDescent="0.35">
      <c r="B1759" s="125"/>
      <c r="C1759" s="125"/>
      <c r="D1759" s="125"/>
      <c r="E1759" s="125"/>
      <c r="F1759" s="125"/>
      <c r="G1759" s="125"/>
      <c r="H1759" s="125"/>
      <c r="I1759" s="269"/>
      <c r="J1759" s="134"/>
      <c r="K1759" s="134"/>
      <c r="L1759" s="134"/>
      <c r="M1759" s="134"/>
      <c r="N1759" s="286"/>
      <c r="O1759" s="286"/>
      <c r="P1759" s="125"/>
      <c r="Q1759" s="125"/>
      <c r="R1759" s="125"/>
      <c r="S1759" s="125"/>
      <c r="T1759" s="125"/>
      <c r="U1759" s="297"/>
      <c r="V1759" s="253">
        <f t="shared" si="35"/>
        <v>0</v>
      </c>
      <c r="W1759" s="348" t="str">
        <f>IF(板块成分!B1761="","",板块成分!B1761)</f>
        <v>2371.HK</v>
      </c>
      <c r="X1759" s="270" t="str">
        <f>[1]!s_info_name(W1759)</f>
        <v>创联控股</v>
      </c>
      <c r="Y1759" s="335" t="str">
        <f>IF($Y$3="申万一级行业",[1]!s_info_industry_sw_2021(W1759,公司分析!D$5,1),IF($Y$3="申万二级行业",[1]!s_info_industry_sw_2021(W1759,公司分析!D$5,2),IF($Y$3="申万三级行业",[1]!s_info_industry_sw_2021(W1759,公司分析!D$5,3),IF($Y$3="wind一级行业",[1]!s_info_industry_gics(W1759,1),IF($Y$3="wind二级行业",[1]!s_info_industry_gics(W1759,2),IF($Y$3="wind三级行业",[1]!s_info_industry_gics(W1759,3),IF($Y$3="wind四级行业",[1]!s_info_industry_gics(W1759,4),IF($Y$3="证监会门类行业",[1]!s_info_industry_csrc12_n(W1759,公司分析!D$5,1),""))))))))</f>
        <v>教育服务</v>
      </c>
      <c r="Z1759" s="298" t="str">
        <f>IF(Y1759=行业比较!$E$6,ROW(),"")</f>
        <v/>
      </c>
      <c r="AA1759" s="125"/>
      <c r="AB1759" s="125"/>
      <c r="AC1759" s="125"/>
      <c r="AD1759" s="125"/>
      <c r="AE1759" s="125"/>
      <c r="AF1759" s="125"/>
      <c r="AG1759" s="125"/>
      <c r="AH1759" s="125"/>
      <c r="AI1759" s="125"/>
      <c r="AJ1759" s="125"/>
      <c r="AK1759" s="125"/>
      <c r="AL1759" s="125"/>
      <c r="AM1759" s="125"/>
      <c r="AN1759" s="125"/>
      <c r="AO1759" s="125"/>
      <c r="AP1759" s="125"/>
    </row>
    <row r="1760" spans="2:42" x14ac:dyDescent="0.35">
      <c r="B1760" s="125"/>
      <c r="C1760" s="125"/>
      <c r="D1760" s="125"/>
      <c r="E1760" s="125"/>
      <c r="F1760" s="125"/>
      <c r="G1760" s="125"/>
      <c r="H1760" s="125"/>
      <c r="I1760" s="269"/>
      <c r="J1760" s="134"/>
      <c r="K1760" s="134"/>
      <c r="L1760" s="134"/>
      <c r="M1760" s="134"/>
      <c r="N1760" s="286"/>
      <c r="O1760" s="286"/>
      <c r="P1760" s="125"/>
      <c r="Q1760" s="125"/>
      <c r="R1760" s="125"/>
      <c r="S1760" s="125"/>
      <c r="T1760" s="125"/>
      <c r="U1760" s="297"/>
      <c r="V1760" s="253">
        <f t="shared" si="35"/>
        <v>0</v>
      </c>
      <c r="W1760" s="348" t="str">
        <f>IF(板块成分!B1762="","",板块成分!B1762)</f>
        <v>2372.HK</v>
      </c>
      <c r="X1760" s="270" t="str">
        <f>[1]!s_info_name(W1760)</f>
        <v>伟立控股</v>
      </c>
      <c r="Y1760" s="335" t="str">
        <f>IF($Y$3="申万一级行业",[1]!s_info_industry_sw_2021(W1760,公司分析!D$5,1),IF($Y$3="申万二级行业",[1]!s_info_industry_sw_2021(W1760,公司分析!D$5,2),IF($Y$3="申万三级行业",[1]!s_info_industry_sw_2021(W1760,公司分析!D$5,3),IF($Y$3="wind一级行业",[1]!s_info_industry_gics(W1760,1),IF($Y$3="wind二级行业",[1]!s_info_industry_gics(W1760,2),IF($Y$3="wind三级行业",[1]!s_info_industry_gics(W1760,3),IF($Y$3="wind四级行业",[1]!s_info_industry_gics(W1760,4),IF($Y$3="证监会门类行业",[1]!s_info_industry_csrc12_n(W1760,公司分析!D$5,1),""))))))))</f>
        <v>纸包装</v>
      </c>
      <c r="Z1760" s="298" t="str">
        <f>IF(Y1760=行业比较!$E$6,ROW(),"")</f>
        <v/>
      </c>
      <c r="AA1760" s="125"/>
      <c r="AB1760" s="125"/>
      <c r="AC1760" s="125"/>
      <c r="AD1760" s="125"/>
      <c r="AE1760" s="125"/>
      <c r="AF1760" s="125"/>
      <c r="AG1760" s="125"/>
      <c r="AH1760" s="125"/>
      <c r="AI1760" s="125"/>
      <c r="AJ1760" s="125"/>
      <c r="AK1760" s="125"/>
      <c r="AL1760" s="125"/>
      <c r="AM1760" s="125"/>
      <c r="AN1760" s="125"/>
      <c r="AO1760" s="125"/>
      <c r="AP1760" s="125"/>
    </row>
    <row r="1761" spans="2:42" x14ac:dyDescent="0.35">
      <c r="B1761" s="125"/>
      <c r="C1761" s="125"/>
      <c r="D1761" s="125"/>
      <c r="E1761" s="125"/>
      <c r="F1761" s="125"/>
      <c r="G1761" s="125"/>
      <c r="H1761" s="125"/>
      <c r="I1761" s="269"/>
      <c r="J1761" s="134"/>
      <c r="K1761" s="134"/>
      <c r="L1761" s="134"/>
      <c r="M1761" s="134"/>
      <c r="N1761" s="286"/>
      <c r="O1761" s="286"/>
      <c r="P1761" s="125"/>
      <c r="Q1761" s="125"/>
      <c r="R1761" s="125"/>
      <c r="S1761" s="125"/>
      <c r="T1761" s="125"/>
      <c r="U1761" s="297"/>
      <c r="V1761" s="253">
        <f t="shared" si="35"/>
        <v>0</v>
      </c>
      <c r="W1761" s="348" t="str">
        <f>IF(板块成分!B1763="","",板块成分!B1763)</f>
        <v>2373.HK</v>
      </c>
      <c r="X1761" s="270" t="str">
        <f>[1]!s_info_name(W1761)</f>
        <v>美丽田园医疗健康</v>
      </c>
      <c r="Y1761" s="335" t="str">
        <f>IF($Y$3="申万一级行业",[1]!s_info_industry_sw_2021(W1761,公司分析!D$5,1),IF($Y$3="申万二级行业",[1]!s_info_industry_sw_2021(W1761,公司分析!D$5,2),IF($Y$3="申万三级行业",[1]!s_info_industry_sw_2021(W1761,公司分析!D$5,3),IF($Y$3="wind一级行业",[1]!s_info_industry_gics(W1761,1),IF($Y$3="wind二级行业",[1]!s_info_industry_gics(W1761,2),IF($Y$3="wind三级行业",[1]!s_info_industry_gics(W1761,3),IF($Y$3="wind四级行业",[1]!s_info_industry_gics(W1761,4),IF($Y$3="证监会门类行业",[1]!s_info_industry_csrc12_n(W1761,公司分析!D$5,1),""))))))))</f>
        <v>保健护理产品经销商</v>
      </c>
      <c r="Z1761" s="298" t="str">
        <f>IF(Y1761=行业比较!$E$6,ROW(),"")</f>
        <v/>
      </c>
      <c r="AA1761" s="125"/>
      <c r="AB1761" s="125"/>
      <c r="AC1761" s="125"/>
      <c r="AD1761" s="125"/>
      <c r="AE1761" s="125"/>
      <c r="AF1761" s="125"/>
      <c r="AG1761" s="125"/>
      <c r="AH1761" s="125"/>
      <c r="AI1761" s="125"/>
      <c r="AJ1761" s="125"/>
      <c r="AK1761" s="125"/>
      <c r="AL1761" s="125"/>
      <c r="AM1761" s="125"/>
      <c r="AN1761" s="125"/>
      <c r="AO1761" s="125"/>
      <c r="AP1761" s="125"/>
    </row>
    <row r="1762" spans="2:42" x14ac:dyDescent="0.35">
      <c r="B1762" s="125"/>
      <c r="C1762" s="125"/>
      <c r="D1762" s="125"/>
      <c r="E1762" s="125"/>
      <c r="F1762" s="125"/>
      <c r="G1762" s="125"/>
      <c r="H1762" s="125"/>
      <c r="I1762" s="269"/>
      <c r="J1762" s="134"/>
      <c r="K1762" s="134"/>
      <c r="L1762" s="134"/>
      <c r="M1762" s="134"/>
      <c r="N1762" s="286"/>
      <c r="O1762" s="286"/>
      <c r="P1762" s="125"/>
      <c r="Q1762" s="125"/>
      <c r="R1762" s="125"/>
      <c r="S1762" s="125"/>
      <c r="T1762" s="125"/>
      <c r="U1762" s="297"/>
      <c r="V1762" s="253">
        <f t="shared" si="35"/>
        <v>0</v>
      </c>
      <c r="W1762" s="348" t="str">
        <f>IF(板块成分!B1764="","",板块成分!B1764)</f>
        <v>2376.HK</v>
      </c>
      <c r="X1762" s="270" t="str">
        <f>[1]!s_info_name(W1762)</f>
        <v>鲁商服务</v>
      </c>
      <c r="Y1762" s="335" t="str">
        <f>IF($Y$3="申万一级行业",[1]!s_info_industry_sw_2021(W1762,公司分析!D$5,1),IF($Y$3="申万二级行业",[1]!s_info_industry_sw_2021(W1762,公司分析!D$5,2),IF($Y$3="申万三级行业",[1]!s_info_industry_sw_2021(W1762,公司分析!D$5,3),IF($Y$3="wind一级行业",[1]!s_info_industry_gics(W1762,1),IF($Y$3="wind二级行业",[1]!s_info_industry_gics(W1762,2),IF($Y$3="wind三级行业",[1]!s_info_industry_gics(W1762,3),IF($Y$3="wind四级行业",[1]!s_info_industry_gics(W1762,4),IF($Y$3="证监会门类行业",[1]!s_info_industry_csrc12_n(W1762,公司分析!D$5,1),""))))))))</f>
        <v>房地产服务</v>
      </c>
      <c r="Z1762" s="298" t="str">
        <f>IF(Y1762=行业比较!$E$6,ROW(),"")</f>
        <v/>
      </c>
      <c r="AA1762" s="125"/>
      <c r="AB1762" s="125"/>
      <c r="AC1762" s="125"/>
      <c r="AD1762" s="125"/>
      <c r="AE1762" s="125"/>
      <c r="AF1762" s="125"/>
      <c r="AG1762" s="125"/>
      <c r="AH1762" s="125"/>
      <c r="AI1762" s="125"/>
      <c r="AJ1762" s="125"/>
      <c r="AK1762" s="125"/>
      <c r="AL1762" s="125"/>
      <c r="AM1762" s="125"/>
      <c r="AN1762" s="125"/>
      <c r="AO1762" s="125"/>
      <c r="AP1762" s="125"/>
    </row>
    <row r="1763" spans="2:42" x14ac:dyDescent="0.35">
      <c r="B1763" s="125"/>
      <c r="C1763" s="125"/>
      <c r="D1763" s="125"/>
      <c r="E1763" s="125"/>
      <c r="F1763" s="125"/>
      <c r="G1763" s="125"/>
      <c r="H1763" s="125"/>
      <c r="I1763" s="269"/>
      <c r="J1763" s="134"/>
      <c r="K1763" s="134"/>
      <c r="L1763" s="134"/>
      <c r="M1763" s="134"/>
      <c r="N1763" s="286"/>
      <c r="O1763" s="286"/>
      <c r="P1763" s="125"/>
      <c r="Q1763" s="125"/>
      <c r="R1763" s="125"/>
      <c r="S1763" s="125"/>
      <c r="T1763" s="125"/>
      <c r="U1763" s="297"/>
      <c r="V1763" s="253">
        <f t="shared" si="35"/>
        <v>0</v>
      </c>
      <c r="W1763" s="348" t="str">
        <f>IF(板块成分!B1765="","",板块成分!B1765)</f>
        <v>2377.HK</v>
      </c>
      <c r="X1763" s="270" t="str">
        <f>[1]!s_info_name(W1763)</f>
        <v>博奇环保</v>
      </c>
      <c r="Y1763" s="335" t="str">
        <f>IF($Y$3="申万一级行业",[1]!s_info_industry_sw_2021(W1763,公司分析!D$5,1),IF($Y$3="申万二级行业",[1]!s_info_industry_sw_2021(W1763,公司分析!D$5,2),IF($Y$3="申万三级行业",[1]!s_info_industry_sw_2021(W1763,公司分析!D$5,3),IF($Y$3="wind一级行业",[1]!s_info_industry_gics(W1763,1),IF($Y$3="wind二级行业",[1]!s_info_industry_gics(W1763,2),IF($Y$3="wind三级行业",[1]!s_info_industry_gics(W1763,3),IF($Y$3="wind四级行业",[1]!s_info_industry_gics(W1763,4),IF($Y$3="证监会门类行业",[1]!s_info_industry_csrc12_n(W1763,公司分析!D$5,1),""))))))))</f>
        <v>环境与设施服务</v>
      </c>
      <c r="Z1763" s="298" t="str">
        <f>IF(Y1763=行业比较!$E$6,ROW(),"")</f>
        <v/>
      </c>
      <c r="AA1763" s="125"/>
      <c r="AB1763" s="125"/>
      <c r="AC1763" s="125"/>
      <c r="AD1763" s="125"/>
      <c r="AE1763" s="125"/>
      <c r="AF1763" s="125"/>
      <c r="AG1763" s="125"/>
      <c r="AH1763" s="125"/>
      <c r="AI1763" s="125"/>
      <c r="AJ1763" s="125"/>
      <c r="AK1763" s="125"/>
      <c r="AL1763" s="125"/>
      <c r="AM1763" s="125"/>
      <c r="AN1763" s="125"/>
      <c r="AO1763" s="125"/>
      <c r="AP1763" s="125"/>
    </row>
    <row r="1764" spans="2:42" x14ac:dyDescent="0.35">
      <c r="B1764" s="125"/>
      <c r="C1764" s="125"/>
      <c r="D1764" s="125"/>
      <c r="E1764" s="125"/>
      <c r="F1764" s="125"/>
      <c r="G1764" s="125"/>
      <c r="H1764" s="125"/>
      <c r="I1764" s="269"/>
      <c r="J1764" s="134"/>
      <c r="K1764" s="134"/>
      <c r="L1764" s="134"/>
      <c r="M1764" s="134"/>
      <c r="N1764" s="286"/>
      <c r="O1764" s="286"/>
      <c r="P1764" s="125"/>
      <c r="Q1764" s="125"/>
      <c r="R1764" s="125"/>
      <c r="S1764" s="125"/>
      <c r="T1764" s="125"/>
      <c r="U1764" s="297"/>
      <c r="V1764" s="253">
        <f t="shared" si="35"/>
        <v>0</v>
      </c>
      <c r="W1764" s="348" t="str">
        <f>IF(板块成分!B1766="","",板块成分!B1766)</f>
        <v>2378.HK</v>
      </c>
      <c r="X1764" s="270" t="str">
        <f>[1]!s_info_name(W1764)</f>
        <v>保诚</v>
      </c>
      <c r="Y1764" s="335" t="str">
        <f>IF($Y$3="申万一级行业",[1]!s_info_industry_sw_2021(W1764,公司分析!D$5,1),IF($Y$3="申万二级行业",[1]!s_info_industry_sw_2021(W1764,公司分析!D$5,2),IF($Y$3="申万三级行业",[1]!s_info_industry_sw_2021(W1764,公司分析!D$5,3),IF($Y$3="wind一级行业",[1]!s_info_industry_gics(W1764,1),IF($Y$3="wind二级行业",[1]!s_info_industry_gics(W1764,2),IF($Y$3="wind三级行业",[1]!s_info_industry_gics(W1764,3),IF($Y$3="wind四级行业",[1]!s_info_industry_gics(W1764,4),IF($Y$3="证监会门类行业",[1]!s_info_industry_csrc12_n(W1764,公司分析!D$5,1),""))))))))</f>
        <v>人寿与健康保险</v>
      </c>
      <c r="Z1764" s="298" t="str">
        <f>IF(Y1764=行业比较!$E$6,ROW(),"")</f>
        <v/>
      </c>
      <c r="AA1764" s="125"/>
      <c r="AB1764" s="125"/>
      <c r="AC1764" s="125"/>
      <c r="AD1764" s="125"/>
      <c r="AE1764" s="125"/>
      <c r="AF1764" s="125"/>
      <c r="AG1764" s="125"/>
      <c r="AH1764" s="125"/>
      <c r="AI1764" s="125"/>
      <c r="AJ1764" s="125"/>
      <c r="AK1764" s="125"/>
      <c r="AL1764" s="125"/>
      <c r="AM1764" s="125"/>
      <c r="AN1764" s="125"/>
      <c r="AO1764" s="125"/>
      <c r="AP1764" s="125"/>
    </row>
    <row r="1765" spans="2:42" x14ac:dyDescent="0.35">
      <c r="B1765" s="125"/>
      <c r="C1765" s="125"/>
      <c r="D1765" s="125"/>
      <c r="E1765" s="125"/>
      <c r="F1765" s="125"/>
      <c r="G1765" s="125"/>
      <c r="H1765" s="125"/>
      <c r="I1765" s="269"/>
      <c r="J1765" s="134"/>
      <c r="K1765" s="134"/>
      <c r="L1765" s="134"/>
      <c r="M1765" s="134"/>
      <c r="N1765" s="286"/>
      <c r="O1765" s="286"/>
      <c r="P1765" s="125"/>
      <c r="Q1765" s="125"/>
      <c r="R1765" s="125"/>
      <c r="S1765" s="125"/>
      <c r="T1765" s="125"/>
      <c r="U1765" s="297"/>
      <c r="V1765" s="253">
        <f t="shared" si="35"/>
        <v>0</v>
      </c>
      <c r="W1765" s="348" t="str">
        <f>IF(板块成分!B1767="","",板块成分!B1767)</f>
        <v>2380.HK</v>
      </c>
      <c r="X1765" s="270" t="str">
        <f>[1]!s_info_name(W1765)</f>
        <v>中国电力</v>
      </c>
      <c r="Y1765" s="335" t="str">
        <f>IF($Y$3="申万一级行业",[1]!s_info_industry_sw_2021(W1765,公司分析!D$5,1),IF($Y$3="申万二级行业",[1]!s_info_industry_sw_2021(W1765,公司分析!D$5,2),IF($Y$3="申万三级行业",[1]!s_info_industry_sw_2021(W1765,公司分析!D$5,3),IF($Y$3="wind一级行业",[1]!s_info_industry_gics(W1765,1),IF($Y$3="wind二级行业",[1]!s_info_industry_gics(W1765,2),IF($Y$3="wind三级行业",[1]!s_info_industry_gics(W1765,3),IF($Y$3="wind四级行业",[1]!s_info_industry_gics(W1765,4),IF($Y$3="证监会门类行业",[1]!s_info_industry_csrc12_n(W1765,公司分析!D$5,1),""))))))))</f>
        <v>独立电力生产商与能源贸易商</v>
      </c>
      <c r="Z1765" s="298" t="str">
        <f>IF(Y1765=行业比较!$E$6,ROW(),"")</f>
        <v/>
      </c>
      <c r="AA1765" s="125"/>
      <c r="AB1765" s="125"/>
      <c r="AC1765" s="125"/>
      <c r="AD1765" s="125"/>
      <c r="AE1765" s="125"/>
      <c r="AF1765" s="125"/>
      <c r="AG1765" s="125"/>
      <c r="AH1765" s="125"/>
      <c r="AI1765" s="125"/>
      <c r="AJ1765" s="125"/>
      <c r="AK1765" s="125"/>
      <c r="AL1765" s="125"/>
      <c r="AM1765" s="125"/>
      <c r="AN1765" s="125"/>
      <c r="AO1765" s="125"/>
      <c r="AP1765" s="125"/>
    </row>
    <row r="1766" spans="2:42" x14ac:dyDescent="0.35">
      <c r="B1766" s="125"/>
      <c r="C1766" s="125"/>
      <c r="D1766" s="125"/>
      <c r="E1766" s="125"/>
      <c r="F1766" s="125"/>
      <c r="G1766" s="125"/>
      <c r="H1766" s="125"/>
      <c r="I1766" s="269"/>
      <c r="J1766" s="134"/>
      <c r="K1766" s="134"/>
      <c r="L1766" s="134"/>
      <c r="M1766" s="134"/>
      <c r="N1766" s="286"/>
      <c r="O1766" s="286"/>
      <c r="P1766" s="125"/>
      <c r="Q1766" s="125"/>
      <c r="R1766" s="125"/>
      <c r="S1766" s="125"/>
      <c r="T1766" s="125"/>
      <c r="U1766" s="297"/>
      <c r="V1766" s="253">
        <f t="shared" si="35"/>
        <v>0</v>
      </c>
      <c r="W1766" s="348" t="str">
        <f>IF(板块成分!B1768="","",板块成分!B1768)</f>
        <v>2381.HK</v>
      </c>
      <c r="X1766" s="270" t="str">
        <f>[1]!s_info_name(W1766)</f>
        <v>蚬壳电业</v>
      </c>
      <c r="Y1766" s="335" t="str">
        <f>IF($Y$3="申万一级行业",[1]!s_info_industry_sw_2021(W1766,公司分析!D$5,1),IF($Y$3="申万二级行业",[1]!s_info_industry_sw_2021(W1766,公司分析!D$5,2),IF($Y$3="申万三级行业",[1]!s_info_industry_sw_2021(W1766,公司分析!D$5,3),IF($Y$3="wind一级行业",[1]!s_info_industry_gics(W1766,1),IF($Y$3="wind二级行业",[1]!s_info_industry_gics(W1766,2),IF($Y$3="wind三级行业",[1]!s_info_industry_gics(W1766,3),IF($Y$3="wind四级行业",[1]!s_info_industry_gics(W1766,4),IF($Y$3="证监会门类行业",[1]!s_info_industry_csrc12_n(W1766,公司分析!D$5,1),""))))))))</f>
        <v>家用电器</v>
      </c>
      <c r="Z1766" s="298" t="str">
        <f>IF(Y1766=行业比较!$E$6,ROW(),"")</f>
        <v/>
      </c>
      <c r="AA1766" s="125"/>
      <c r="AB1766" s="125"/>
      <c r="AC1766" s="125"/>
      <c r="AD1766" s="125"/>
      <c r="AE1766" s="125"/>
      <c r="AF1766" s="125"/>
      <c r="AG1766" s="125"/>
      <c r="AH1766" s="125"/>
      <c r="AI1766" s="125"/>
      <c r="AJ1766" s="125"/>
      <c r="AK1766" s="125"/>
      <c r="AL1766" s="125"/>
      <c r="AM1766" s="125"/>
      <c r="AN1766" s="125"/>
      <c r="AO1766" s="125"/>
      <c r="AP1766" s="125"/>
    </row>
    <row r="1767" spans="2:42" x14ac:dyDescent="0.35">
      <c r="B1767" s="125"/>
      <c r="C1767" s="125"/>
      <c r="D1767" s="125"/>
      <c r="E1767" s="125"/>
      <c r="F1767" s="125"/>
      <c r="G1767" s="125"/>
      <c r="H1767" s="125"/>
      <c r="I1767" s="269"/>
      <c r="J1767" s="134"/>
      <c r="K1767" s="134"/>
      <c r="L1767" s="134"/>
      <c r="M1767" s="134"/>
      <c r="N1767" s="286"/>
      <c r="O1767" s="286"/>
      <c r="P1767" s="125"/>
      <c r="Q1767" s="125"/>
      <c r="R1767" s="125"/>
      <c r="S1767" s="125"/>
      <c r="T1767" s="125"/>
      <c r="U1767" s="297"/>
      <c r="V1767" s="253">
        <f t="shared" si="35"/>
        <v>0</v>
      </c>
      <c r="W1767" s="348" t="str">
        <f>IF(板块成分!B1769="","",板块成分!B1769)</f>
        <v>2382.HK</v>
      </c>
      <c r="X1767" s="270" t="str">
        <f>[1]!s_info_name(W1767)</f>
        <v>舜宇光学科技</v>
      </c>
      <c r="Y1767" s="335" t="str">
        <f>IF($Y$3="申万一级行业",[1]!s_info_industry_sw_2021(W1767,公司分析!D$5,1),IF($Y$3="申万二级行业",[1]!s_info_industry_sw_2021(W1767,公司分析!D$5,2),IF($Y$3="申万三级行业",[1]!s_info_industry_sw_2021(W1767,公司分析!D$5,3),IF($Y$3="wind一级行业",[1]!s_info_industry_gics(W1767,1),IF($Y$3="wind二级行业",[1]!s_info_industry_gics(W1767,2),IF($Y$3="wind三级行业",[1]!s_info_industry_gics(W1767,3),IF($Y$3="wind四级行业",[1]!s_info_industry_gics(W1767,4),IF($Y$3="证监会门类行业",[1]!s_info_industry_csrc12_n(W1767,公司分析!D$5,1),""))))))))</f>
        <v>电子元件</v>
      </c>
      <c r="Z1767" s="298" t="str">
        <f>IF(Y1767=行业比较!$E$6,ROW(),"")</f>
        <v/>
      </c>
      <c r="AA1767" s="125"/>
      <c r="AB1767" s="125"/>
      <c r="AC1767" s="125"/>
      <c r="AD1767" s="125"/>
      <c r="AE1767" s="125"/>
      <c r="AF1767" s="125"/>
      <c r="AG1767" s="125"/>
      <c r="AH1767" s="125"/>
      <c r="AI1767" s="125"/>
      <c r="AJ1767" s="125"/>
      <c r="AK1767" s="125"/>
      <c r="AL1767" s="125"/>
      <c r="AM1767" s="125"/>
      <c r="AN1767" s="125"/>
      <c r="AO1767" s="125"/>
      <c r="AP1767" s="125"/>
    </row>
    <row r="1768" spans="2:42" x14ac:dyDescent="0.35">
      <c r="B1768" s="125"/>
      <c r="C1768" s="125"/>
      <c r="D1768" s="125"/>
      <c r="E1768" s="125"/>
      <c r="F1768" s="125"/>
      <c r="G1768" s="125"/>
      <c r="H1768" s="125"/>
      <c r="I1768" s="269"/>
      <c r="J1768" s="134"/>
      <c r="K1768" s="134"/>
      <c r="L1768" s="134"/>
      <c r="M1768" s="134"/>
      <c r="N1768" s="286"/>
      <c r="O1768" s="286"/>
      <c r="P1768" s="125"/>
      <c r="Q1768" s="125"/>
      <c r="R1768" s="125"/>
      <c r="S1768" s="125"/>
      <c r="T1768" s="125"/>
      <c r="U1768" s="297"/>
      <c r="V1768" s="253">
        <f t="shared" si="35"/>
        <v>0</v>
      </c>
      <c r="W1768" s="348" t="str">
        <f>IF(板块成分!B1770="","",板块成分!B1770)</f>
        <v>2383.HK</v>
      </c>
      <c r="X1768" s="270" t="str">
        <f>[1]!s_info_name(W1768)</f>
        <v>TOM集团</v>
      </c>
      <c r="Y1768" s="335" t="str">
        <f>IF($Y$3="申万一级行业",[1]!s_info_industry_sw_2021(W1768,公司分析!D$5,1),IF($Y$3="申万二级行业",[1]!s_info_industry_sw_2021(W1768,公司分析!D$5,2),IF($Y$3="申万三级行业",[1]!s_info_industry_sw_2021(W1768,公司分析!D$5,3),IF($Y$3="wind一级行业",[1]!s_info_industry_gics(W1768,1),IF($Y$3="wind二级行业",[1]!s_info_industry_gics(W1768,2),IF($Y$3="wind三级行业",[1]!s_info_industry_gics(W1768,3),IF($Y$3="wind四级行业",[1]!s_info_industry_gics(W1768,4),IF($Y$3="证监会门类行业",[1]!s_info_industry_csrc12_n(W1768,公司分析!D$5,1),""))))))))</f>
        <v>广告</v>
      </c>
      <c r="Z1768" s="298" t="str">
        <f>IF(Y1768=行业比较!$E$6,ROW(),"")</f>
        <v/>
      </c>
      <c r="AA1768" s="125"/>
      <c r="AB1768" s="125"/>
      <c r="AC1768" s="125"/>
      <c r="AD1768" s="125"/>
      <c r="AE1768" s="125"/>
      <c r="AF1768" s="125"/>
      <c r="AG1768" s="125"/>
      <c r="AH1768" s="125"/>
      <c r="AI1768" s="125"/>
      <c r="AJ1768" s="125"/>
      <c r="AK1768" s="125"/>
      <c r="AL1768" s="125"/>
      <c r="AM1768" s="125"/>
      <c r="AN1768" s="125"/>
      <c r="AO1768" s="125"/>
      <c r="AP1768" s="125"/>
    </row>
    <row r="1769" spans="2:42" x14ac:dyDescent="0.35">
      <c r="B1769" s="125"/>
      <c r="C1769" s="125"/>
      <c r="D1769" s="125"/>
      <c r="E1769" s="125"/>
      <c r="F1769" s="125"/>
      <c r="G1769" s="125"/>
      <c r="H1769" s="125"/>
      <c r="I1769" s="269"/>
      <c r="J1769" s="134"/>
      <c r="K1769" s="134"/>
      <c r="L1769" s="134"/>
      <c r="M1769" s="134"/>
      <c r="N1769" s="286"/>
      <c r="O1769" s="286"/>
      <c r="P1769" s="125"/>
      <c r="Q1769" s="125"/>
      <c r="R1769" s="125"/>
      <c r="S1769" s="125"/>
      <c r="T1769" s="125"/>
      <c r="U1769" s="297"/>
      <c r="V1769" s="253">
        <f t="shared" si="35"/>
        <v>0</v>
      </c>
      <c r="W1769" s="348" t="str">
        <f>IF(板块成分!B1771="","",板块成分!B1771)</f>
        <v>2385.HK</v>
      </c>
      <c r="X1769" s="270" t="str">
        <f>[1]!s_info_name(W1769)</f>
        <v>读书郎</v>
      </c>
      <c r="Y1769" s="335" t="str">
        <f>IF($Y$3="申万一级行业",[1]!s_info_industry_sw_2021(W1769,公司分析!D$5,1),IF($Y$3="申万二级行业",[1]!s_info_industry_sw_2021(W1769,公司分析!D$5,2),IF($Y$3="申万三级行业",[1]!s_info_industry_sw_2021(W1769,公司分析!D$5,3),IF($Y$3="wind一级行业",[1]!s_info_industry_gics(W1769,1),IF($Y$3="wind二级行业",[1]!s_info_industry_gics(W1769,2),IF($Y$3="wind三级行业",[1]!s_info_industry_gics(W1769,3),IF($Y$3="wind四级行业",[1]!s_info_industry_gics(W1769,4),IF($Y$3="证监会门类行业",[1]!s_info_industry_csrc12_n(W1769,公司分析!D$5,1),""))))))))</f>
        <v>教育服务</v>
      </c>
      <c r="Z1769" s="298" t="str">
        <f>IF(Y1769=行业比较!$E$6,ROW(),"")</f>
        <v/>
      </c>
      <c r="AA1769" s="125"/>
      <c r="AB1769" s="125"/>
      <c r="AC1769" s="125"/>
      <c r="AD1769" s="125"/>
      <c r="AE1769" s="125"/>
      <c r="AF1769" s="125"/>
      <c r="AG1769" s="125"/>
      <c r="AH1769" s="125"/>
      <c r="AI1769" s="125"/>
      <c r="AJ1769" s="125"/>
      <c r="AK1769" s="125"/>
      <c r="AL1769" s="125"/>
      <c r="AM1769" s="125"/>
      <c r="AN1769" s="125"/>
      <c r="AO1769" s="125"/>
      <c r="AP1769" s="125"/>
    </row>
    <row r="1770" spans="2:42" x14ac:dyDescent="0.35">
      <c r="B1770" s="125"/>
      <c r="C1770" s="125"/>
      <c r="D1770" s="125"/>
      <c r="E1770" s="125"/>
      <c r="F1770" s="125"/>
      <c r="G1770" s="125"/>
      <c r="H1770" s="125"/>
      <c r="I1770" s="269"/>
      <c r="J1770" s="134"/>
      <c r="K1770" s="134"/>
      <c r="L1770" s="134"/>
      <c r="M1770" s="134"/>
      <c r="N1770" s="286"/>
      <c r="O1770" s="286"/>
      <c r="P1770" s="125"/>
      <c r="Q1770" s="125"/>
      <c r="R1770" s="125"/>
      <c r="S1770" s="125"/>
      <c r="T1770" s="125"/>
      <c r="U1770" s="297"/>
      <c r="V1770" s="253">
        <f t="shared" si="35"/>
        <v>0</v>
      </c>
      <c r="W1770" s="348" t="str">
        <f>IF(板块成分!B1772="","",板块成分!B1772)</f>
        <v>2386.HK</v>
      </c>
      <c r="X1770" s="270" t="str">
        <f>[1]!s_info_name(W1770)</f>
        <v>中石化炼化工程</v>
      </c>
      <c r="Y1770" s="335" t="str">
        <f>IF($Y$3="申万一级行业",[1]!s_info_industry_sw_2021(W1770,公司分析!D$5,1),IF($Y$3="申万二级行业",[1]!s_info_industry_sw_2021(W1770,公司分析!D$5,2),IF($Y$3="申万三级行业",[1]!s_info_industry_sw_2021(W1770,公司分析!D$5,3),IF($Y$3="wind一级行业",[1]!s_info_industry_gics(W1770,1),IF($Y$3="wind二级行业",[1]!s_info_industry_gics(W1770,2),IF($Y$3="wind三级行业",[1]!s_info_industry_gics(W1770,3),IF($Y$3="wind四级行业",[1]!s_info_industry_gics(W1770,4),IF($Y$3="证监会门类行业",[1]!s_info_industry_csrc12_n(W1770,公司分析!D$5,1),""))))))))</f>
        <v>石油天然气设备与服务</v>
      </c>
      <c r="Z1770" s="298" t="str">
        <f>IF(Y1770=行业比较!$E$6,ROW(),"")</f>
        <v/>
      </c>
      <c r="AA1770" s="125"/>
      <c r="AB1770" s="125"/>
      <c r="AC1770" s="125"/>
      <c r="AD1770" s="125"/>
      <c r="AE1770" s="125"/>
      <c r="AF1770" s="125"/>
      <c r="AG1770" s="125"/>
      <c r="AH1770" s="125"/>
      <c r="AI1770" s="125"/>
      <c r="AJ1770" s="125"/>
      <c r="AK1770" s="125"/>
      <c r="AL1770" s="125"/>
      <c r="AM1770" s="125"/>
      <c r="AN1770" s="125"/>
      <c r="AO1770" s="125"/>
      <c r="AP1770" s="125"/>
    </row>
    <row r="1771" spans="2:42" x14ac:dyDescent="0.35">
      <c r="B1771" s="125"/>
      <c r="C1771" s="125"/>
      <c r="D1771" s="125"/>
      <c r="E1771" s="125"/>
      <c r="F1771" s="125"/>
      <c r="G1771" s="125"/>
      <c r="H1771" s="125"/>
      <c r="I1771" s="269"/>
      <c r="J1771" s="134"/>
      <c r="K1771" s="134"/>
      <c r="L1771" s="134"/>
      <c r="M1771" s="134"/>
      <c r="N1771" s="286"/>
      <c r="O1771" s="286"/>
      <c r="P1771" s="125"/>
      <c r="Q1771" s="125"/>
      <c r="R1771" s="125"/>
      <c r="S1771" s="125"/>
      <c r="T1771" s="125"/>
      <c r="U1771" s="297"/>
      <c r="V1771" s="253">
        <f t="shared" si="35"/>
        <v>0</v>
      </c>
      <c r="W1771" s="348" t="str">
        <f>IF(板块成分!B1773="","",板块成分!B1773)</f>
        <v>2388.HK</v>
      </c>
      <c r="X1771" s="270" t="str">
        <f>[1]!s_info_name(W1771)</f>
        <v>中银香港</v>
      </c>
      <c r="Y1771" s="335" t="str">
        <f>IF($Y$3="申万一级行业",[1]!s_info_industry_sw_2021(W1771,公司分析!D$5,1),IF($Y$3="申万二级行业",[1]!s_info_industry_sw_2021(W1771,公司分析!D$5,2),IF($Y$3="申万三级行业",[1]!s_info_industry_sw_2021(W1771,公司分析!D$5,3),IF($Y$3="wind一级行业",[1]!s_info_industry_gics(W1771,1),IF($Y$3="wind二级行业",[1]!s_info_industry_gics(W1771,2),IF($Y$3="wind三级行业",[1]!s_info_industry_gics(W1771,3),IF($Y$3="wind四级行业",[1]!s_info_industry_gics(W1771,4),IF($Y$3="证监会门类行业",[1]!s_info_industry_csrc12_n(W1771,公司分析!D$5,1),""))))))))</f>
        <v>多元化银行</v>
      </c>
      <c r="Z1771" s="298" t="str">
        <f>IF(Y1771=行业比较!$E$6,ROW(),"")</f>
        <v/>
      </c>
      <c r="AA1771" s="125"/>
      <c r="AB1771" s="125"/>
      <c r="AC1771" s="125"/>
      <c r="AD1771" s="125"/>
      <c r="AE1771" s="125"/>
      <c r="AF1771" s="125"/>
      <c r="AG1771" s="125"/>
      <c r="AH1771" s="125"/>
      <c r="AI1771" s="125"/>
      <c r="AJ1771" s="125"/>
      <c r="AK1771" s="125"/>
      <c r="AL1771" s="125"/>
      <c r="AM1771" s="125"/>
      <c r="AN1771" s="125"/>
      <c r="AO1771" s="125"/>
      <c r="AP1771" s="125"/>
    </row>
    <row r="1772" spans="2:42" x14ac:dyDescent="0.35">
      <c r="B1772" s="125"/>
      <c r="C1772" s="125"/>
      <c r="D1772" s="125"/>
      <c r="E1772" s="125"/>
      <c r="F1772" s="125"/>
      <c r="G1772" s="125"/>
      <c r="H1772" s="125"/>
      <c r="I1772" s="269"/>
      <c r="J1772" s="134"/>
      <c r="K1772" s="134"/>
      <c r="L1772" s="134"/>
      <c r="M1772" s="134"/>
      <c r="N1772" s="286"/>
      <c r="O1772" s="286"/>
      <c r="P1772" s="125"/>
      <c r="Q1772" s="125"/>
      <c r="R1772" s="125"/>
      <c r="S1772" s="125"/>
      <c r="T1772" s="125"/>
      <c r="U1772" s="297"/>
      <c r="V1772" s="253">
        <f t="shared" si="35"/>
        <v>0</v>
      </c>
      <c r="W1772" s="348" t="str">
        <f>IF(板块成分!B1774="","",板块成分!B1774)</f>
        <v>2389.HK</v>
      </c>
      <c r="X1772" s="270" t="str">
        <f>[1]!s_info_name(W1772)</f>
        <v>北京健康</v>
      </c>
      <c r="Y1772" s="335" t="str">
        <f>IF($Y$3="申万一级行业",[1]!s_info_industry_sw_2021(W1772,公司分析!D$5,1),IF($Y$3="申万二级行业",[1]!s_info_industry_sw_2021(W1772,公司分析!D$5,2),IF($Y$3="申万三级行业",[1]!s_info_industry_sw_2021(W1772,公司分析!D$5,3),IF($Y$3="wind一级行业",[1]!s_info_industry_gics(W1772,1),IF($Y$3="wind二级行业",[1]!s_info_industry_gics(W1772,2),IF($Y$3="wind三级行业",[1]!s_info_industry_gics(W1772,3),IF($Y$3="wind四级行业",[1]!s_info_industry_gics(W1772,4),IF($Y$3="证监会门类行业",[1]!s_info_industry_csrc12_n(W1772,公司分析!D$5,1),""))))))))</f>
        <v>保健护理产品经销商</v>
      </c>
      <c r="Z1772" s="298" t="str">
        <f>IF(Y1772=行业比较!$E$6,ROW(),"")</f>
        <v/>
      </c>
      <c r="AA1772" s="125"/>
      <c r="AB1772" s="125"/>
      <c r="AC1772" s="125"/>
      <c r="AD1772" s="125"/>
      <c r="AE1772" s="125"/>
      <c r="AF1772" s="125"/>
      <c r="AG1772" s="125"/>
      <c r="AH1772" s="125"/>
      <c r="AI1772" s="125"/>
      <c r="AJ1772" s="125"/>
      <c r="AK1772" s="125"/>
      <c r="AL1772" s="125"/>
      <c r="AM1772" s="125"/>
      <c r="AN1772" s="125"/>
      <c r="AO1772" s="125"/>
      <c r="AP1772" s="125"/>
    </row>
    <row r="1773" spans="2:42" x14ac:dyDescent="0.35">
      <c r="B1773" s="125"/>
      <c r="C1773" s="125"/>
      <c r="D1773" s="125"/>
      <c r="E1773" s="125"/>
      <c r="F1773" s="125"/>
      <c r="G1773" s="125"/>
      <c r="H1773" s="125"/>
      <c r="I1773" s="269"/>
      <c r="J1773" s="134"/>
      <c r="K1773" s="134"/>
      <c r="L1773" s="134"/>
      <c r="M1773" s="134"/>
      <c r="N1773" s="286"/>
      <c r="O1773" s="286"/>
      <c r="P1773" s="125"/>
      <c r="Q1773" s="125"/>
      <c r="R1773" s="125"/>
      <c r="S1773" s="125"/>
      <c r="T1773" s="125"/>
      <c r="U1773" s="297"/>
      <c r="V1773" s="253">
        <f t="shared" si="35"/>
        <v>0</v>
      </c>
      <c r="W1773" s="348" t="str">
        <f>IF(板块成分!B1775="","",板块成分!B1775)</f>
        <v>2390.HK</v>
      </c>
      <c r="X1773" s="270" t="str">
        <f>[1]!s_info_name(W1773)</f>
        <v>知乎-W</v>
      </c>
      <c r="Y1773" s="335" t="str">
        <f>IF($Y$3="申万一级行业",[1]!s_info_industry_sw_2021(W1773,公司分析!D$5,1),IF($Y$3="申万二级行业",[1]!s_info_industry_sw_2021(W1773,公司分析!D$5,2),IF($Y$3="申万三级行业",[1]!s_info_industry_sw_2021(W1773,公司分析!D$5,3),IF($Y$3="wind一级行业",[1]!s_info_industry_gics(W1773,1),IF($Y$3="wind二级行业",[1]!s_info_industry_gics(W1773,2),IF($Y$3="wind三级行业",[1]!s_info_industry_gics(W1773,3),IF($Y$3="wind四级行业",[1]!s_info_industry_gics(W1773,4),IF($Y$3="证监会门类行业",[1]!s_info_industry_csrc12_n(W1773,公司分析!D$5,1),""))))))))</f>
        <v>应用软件</v>
      </c>
      <c r="Z1773" s="298" t="str">
        <f>IF(Y1773=行业比较!$E$6,ROW(),"")</f>
        <v/>
      </c>
      <c r="AA1773" s="125"/>
      <c r="AB1773" s="125"/>
      <c r="AC1773" s="125"/>
      <c r="AD1773" s="125"/>
      <c r="AE1773" s="125"/>
      <c r="AF1773" s="125"/>
      <c r="AG1773" s="125"/>
      <c r="AH1773" s="125"/>
      <c r="AI1773" s="125"/>
      <c r="AJ1773" s="125"/>
      <c r="AK1773" s="125"/>
      <c r="AL1773" s="125"/>
      <c r="AM1773" s="125"/>
      <c r="AN1773" s="125"/>
      <c r="AO1773" s="125"/>
      <c r="AP1773" s="125"/>
    </row>
    <row r="1774" spans="2:42" x14ac:dyDescent="0.35">
      <c r="B1774" s="125"/>
      <c r="C1774" s="125"/>
      <c r="D1774" s="125"/>
      <c r="E1774" s="125"/>
      <c r="F1774" s="125"/>
      <c r="G1774" s="125"/>
      <c r="H1774" s="125"/>
      <c r="I1774" s="269"/>
      <c r="J1774" s="134"/>
      <c r="K1774" s="134"/>
      <c r="L1774" s="134"/>
      <c r="M1774" s="134"/>
      <c r="N1774" s="286"/>
      <c r="O1774" s="286"/>
      <c r="P1774" s="125"/>
      <c r="Q1774" s="125"/>
      <c r="R1774" s="125"/>
      <c r="S1774" s="125"/>
      <c r="T1774" s="125"/>
      <c r="U1774" s="297"/>
      <c r="V1774" s="253">
        <f t="shared" si="35"/>
        <v>0</v>
      </c>
      <c r="W1774" s="348" t="str">
        <f>IF(板块成分!B1776="","",板块成分!B1776)</f>
        <v>2391.HK</v>
      </c>
      <c r="X1774" s="270" t="str">
        <f>[1]!s_info_name(W1774)</f>
        <v>涂鸦智能-W</v>
      </c>
      <c r="Y1774" s="335" t="str">
        <f>IF($Y$3="申万一级行业",[1]!s_info_industry_sw_2021(W1774,公司分析!D$5,1),IF($Y$3="申万二级行业",[1]!s_info_industry_sw_2021(W1774,公司分析!D$5,2),IF($Y$3="申万三级行业",[1]!s_info_industry_sw_2021(W1774,公司分析!D$5,3),IF($Y$3="wind一级行业",[1]!s_info_industry_gics(W1774,1),IF($Y$3="wind二级行业",[1]!s_info_industry_gics(W1774,2),IF($Y$3="wind三级行业",[1]!s_info_industry_gics(W1774,3),IF($Y$3="wind四级行业",[1]!s_info_industry_gics(W1774,4),IF($Y$3="证监会门类行业",[1]!s_info_industry_csrc12_n(W1774,公司分析!D$5,1),""))))))))</f>
        <v>信息科技咨询与其它服务</v>
      </c>
      <c r="Z1774" s="298" t="str">
        <f>IF(Y1774=行业比较!$E$6,ROW(),"")</f>
        <v/>
      </c>
      <c r="AA1774" s="125"/>
      <c r="AB1774" s="125"/>
      <c r="AC1774" s="125"/>
      <c r="AD1774" s="125"/>
      <c r="AE1774" s="125"/>
      <c r="AF1774" s="125"/>
      <c r="AG1774" s="125"/>
      <c r="AH1774" s="125"/>
      <c r="AI1774" s="125"/>
      <c r="AJ1774" s="125"/>
      <c r="AK1774" s="125"/>
      <c r="AL1774" s="125"/>
      <c r="AM1774" s="125"/>
      <c r="AN1774" s="125"/>
      <c r="AO1774" s="125"/>
      <c r="AP1774" s="125"/>
    </row>
    <row r="1775" spans="2:42" x14ac:dyDescent="0.35">
      <c r="B1775" s="125"/>
      <c r="C1775" s="125"/>
      <c r="D1775" s="125"/>
      <c r="E1775" s="125"/>
      <c r="F1775" s="125"/>
      <c r="G1775" s="125"/>
      <c r="H1775" s="125"/>
      <c r="I1775" s="269"/>
      <c r="J1775" s="134"/>
      <c r="K1775" s="134"/>
      <c r="L1775" s="134"/>
      <c r="M1775" s="134"/>
      <c r="N1775" s="286"/>
      <c r="O1775" s="286"/>
      <c r="P1775" s="125"/>
      <c r="Q1775" s="125"/>
      <c r="R1775" s="125"/>
      <c r="S1775" s="125"/>
      <c r="T1775" s="125"/>
      <c r="U1775" s="297"/>
      <c r="V1775" s="253">
        <f t="shared" si="35"/>
        <v>0</v>
      </c>
      <c r="W1775" s="348" t="str">
        <f>IF(板块成分!B1777="","",板块成分!B1777)</f>
        <v>2392.HK</v>
      </c>
      <c r="X1775" s="270" t="str">
        <f>[1]!s_info_name(W1775)</f>
        <v>玄武云</v>
      </c>
      <c r="Y1775" s="335" t="str">
        <f>IF($Y$3="申万一级行业",[1]!s_info_industry_sw_2021(W1775,公司分析!D$5,1),IF($Y$3="申万二级行业",[1]!s_info_industry_sw_2021(W1775,公司分析!D$5,2),IF($Y$3="申万三级行业",[1]!s_info_industry_sw_2021(W1775,公司分析!D$5,3),IF($Y$3="wind一级行业",[1]!s_info_industry_gics(W1775,1),IF($Y$3="wind二级行业",[1]!s_info_industry_gics(W1775,2),IF($Y$3="wind三级行业",[1]!s_info_industry_gics(W1775,3),IF($Y$3="wind四级行业",[1]!s_info_industry_gics(W1775,4),IF($Y$3="证监会门类行业",[1]!s_info_industry_csrc12_n(W1775,公司分析!D$5,1),""))))))))</f>
        <v>数据处理与外包服务</v>
      </c>
      <c r="Z1775" s="298" t="str">
        <f>IF(Y1775=行业比较!$E$6,ROW(),"")</f>
        <v/>
      </c>
      <c r="AA1775" s="125"/>
      <c r="AB1775" s="125"/>
      <c r="AC1775" s="125"/>
      <c r="AD1775" s="125"/>
      <c r="AE1775" s="125"/>
      <c r="AF1775" s="125"/>
      <c r="AG1775" s="125"/>
      <c r="AH1775" s="125"/>
      <c r="AI1775" s="125"/>
      <c r="AJ1775" s="125"/>
      <c r="AK1775" s="125"/>
      <c r="AL1775" s="125"/>
      <c r="AM1775" s="125"/>
      <c r="AN1775" s="125"/>
      <c r="AO1775" s="125"/>
      <c r="AP1775" s="125"/>
    </row>
    <row r="1776" spans="2:42" x14ac:dyDescent="0.35">
      <c r="B1776" s="125"/>
      <c r="C1776" s="125"/>
      <c r="D1776" s="125"/>
      <c r="E1776" s="125"/>
      <c r="F1776" s="125"/>
      <c r="G1776" s="125"/>
      <c r="H1776" s="125"/>
      <c r="I1776" s="269"/>
      <c r="J1776" s="134"/>
      <c r="K1776" s="134"/>
      <c r="L1776" s="134"/>
      <c r="M1776" s="134"/>
      <c r="N1776" s="286"/>
      <c r="O1776" s="286"/>
      <c r="P1776" s="125"/>
      <c r="Q1776" s="125"/>
      <c r="R1776" s="125"/>
      <c r="S1776" s="125"/>
      <c r="T1776" s="125"/>
      <c r="U1776" s="297"/>
      <c r="V1776" s="253">
        <f t="shared" si="35"/>
        <v>0</v>
      </c>
      <c r="W1776" s="348" t="str">
        <f>IF(板块成分!B1778="","",板块成分!B1778)</f>
        <v>2393.HK</v>
      </c>
      <c r="X1776" s="270" t="str">
        <f>[1]!s_info_name(W1776)</f>
        <v>巨星医疗控股</v>
      </c>
      <c r="Y1776" s="335" t="str">
        <f>IF($Y$3="申万一级行业",[1]!s_info_industry_sw_2021(W1776,公司分析!D$5,1),IF($Y$3="申万二级行业",[1]!s_info_industry_sw_2021(W1776,公司分析!D$5,2),IF($Y$3="申万三级行业",[1]!s_info_industry_sw_2021(W1776,公司分析!D$5,3),IF($Y$3="wind一级行业",[1]!s_info_industry_gics(W1776,1),IF($Y$3="wind二级行业",[1]!s_info_industry_gics(W1776,2),IF($Y$3="wind三级行业",[1]!s_info_industry_gics(W1776,3),IF($Y$3="wind四级行业",[1]!s_info_industry_gics(W1776,4),IF($Y$3="证监会门类行业",[1]!s_info_industry_csrc12_n(W1776,公司分析!D$5,1),""))))))))</f>
        <v>医疗保健设备</v>
      </c>
      <c r="Z1776" s="298" t="str">
        <f>IF(Y1776=行业比较!$E$6,ROW(),"")</f>
        <v/>
      </c>
      <c r="AA1776" s="125"/>
      <c r="AB1776" s="125"/>
      <c r="AC1776" s="125"/>
      <c r="AD1776" s="125"/>
      <c r="AE1776" s="125"/>
      <c r="AF1776" s="125"/>
      <c r="AG1776" s="125"/>
      <c r="AH1776" s="125"/>
      <c r="AI1776" s="125"/>
      <c r="AJ1776" s="125"/>
      <c r="AK1776" s="125"/>
      <c r="AL1776" s="125"/>
      <c r="AM1776" s="125"/>
      <c r="AN1776" s="125"/>
      <c r="AO1776" s="125"/>
      <c r="AP1776" s="125"/>
    </row>
    <row r="1777" spans="2:42" x14ac:dyDescent="0.35">
      <c r="B1777" s="125"/>
      <c r="C1777" s="125"/>
      <c r="D1777" s="125"/>
      <c r="E1777" s="125"/>
      <c r="F1777" s="125"/>
      <c r="G1777" s="125"/>
      <c r="H1777" s="125"/>
      <c r="I1777" s="269"/>
      <c r="J1777" s="134"/>
      <c r="K1777" s="134"/>
      <c r="L1777" s="134"/>
      <c r="M1777" s="134"/>
      <c r="N1777" s="286"/>
      <c r="O1777" s="286"/>
      <c r="P1777" s="125"/>
      <c r="Q1777" s="125"/>
      <c r="R1777" s="125"/>
      <c r="S1777" s="125"/>
      <c r="T1777" s="125"/>
      <c r="U1777" s="297"/>
      <c r="V1777" s="253">
        <f t="shared" si="35"/>
        <v>0</v>
      </c>
      <c r="W1777" s="348" t="str">
        <f>IF(板块成分!B1779="","",板块成分!B1779)</f>
        <v>2399.HK</v>
      </c>
      <c r="X1777" s="270" t="str">
        <f>[1]!s_info_name(W1777)</f>
        <v>中国安储能源</v>
      </c>
      <c r="Y1777" s="335" t="str">
        <f>IF($Y$3="申万一级行业",[1]!s_info_industry_sw_2021(W1777,公司分析!D$5,1),IF($Y$3="申万二级行业",[1]!s_info_industry_sw_2021(W1777,公司分析!D$5,2),IF($Y$3="申万三级行业",[1]!s_info_industry_sw_2021(W1777,公司分析!D$5,3),IF($Y$3="wind一级行业",[1]!s_info_industry_gics(W1777,1),IF($Y$3="wind二级行业",[1]!s_info_industry_gics(W1777,2),IF($Y$3="wind三级行业",[1]!s_info_industry_gics(W1777,3),IF($Y$3="wind四级行业",[1]!s_info_industry_gics(W1777,4),IF($Y$3="证监会门类行业",[1]!s_info_industry_csrc12_n(W1777,公司分析!D$5,1),""))))))))</f>
        <v>服装、服饰与奢侈品</v>
      </c>
      <c r="Z1777" s="298" t="str">
        <f>IF(Y1777=行业比较!$E$6,ROW(),"")</f>
        <v/>
      </c>
      <c r="AA1777" s="125"/>
      <c r="AB1777" s="125"/>
      <c r="AC1777" s="125"/>
      <c r="AD1777" s="125"/>
      <c r="AE1777" s="125"/>
      <c r="AF1777" s="125"/>
      <c r="AG1777" s="125"/>
      <c r="AH1777" s="125"/>
      <c r="AI1777" s="125"/>
      <c r="AJ1777" s="125"/>
      <c r="AK1777" s="125"/>
      <c r="AL1777" s="125"/>
      <c r="AM1777" s="125"/>
      <c r="AN1777" s="125"/>
      <c r="AO1777" s="125"/>
      <c r="AP1777" s="125"/>
    </row>
    <row r="1778" spans="2:42" x14ac:dyDescent="0.35">
      <c r="B1778" s="125"/>
      <c r="C1778" s="125"/>
      <c r="D1778" s="125"/>
      <c r="E1778" s="125"/>
      <c r="F1778" s="125"/>
      <c r="G1778" s="125"/>
      <c r="H1778" s="125"/>
      <c r="I1778" s="269"/>
      <c r="J1778" s="134"/>
      <c r="K1778" s="134"/>
      <c r="L1778" s="134"/>
      <c r="M1778" s="134"/>
      <c r="N1778" s="286"/>
      <c r="O1778" s="286"/>
      <c r="P1778" s="125"/>
      <c r="Q1778" s="125"/>
      <c r="R1778" s="125"/>
      <c r="S1778" s="125"/>
      <c r="T1778" s="125"/>
      <c r="U1778" s="297"/>
      <c r="V1778" s="253">
        <f t="shared" si="35"/>
        <v>0</v>
      </c>
      <c r="W1778" s="348" t="str">
        <f>IF(板块成分!B1780="","",板块成分!B1780)</f>
        <v>2400.HK</v>
      </c>
      <c r="X1778" s="270" t="str">
        <f>[1]!s_info_name(W1778)</f>
        <v>心动公司</v>
      </c>
      <c r="Y1778" s="335" t="str">
        <f>IF($Y$3="申万一级行业",[1]!s_info_industry_sw_2021(W1778,公司分析!D$5,1),IF($Y$3="申万二级行业",[1]!s_info_industry_sw_2021(W1778,公司分析!D$5,2),IF($Y$3="申万三级行业",[1]!s_info_industry_sw_2021(W1778,公司分析!D$5,3),IF($Y$3="wind一级行业",[1]!s_info_industry_gics(W1778,1),IF($Y$3="wind二级行业",[1]!s_info_industry_gics(W1778,2),IF($Y$3="wind三级行业",[1]!s_info_industry_gics(W1778,3),IF($Y$3="wind四级行业",[1]!s_info_industry_gics(W1778,4),IF($Y$3="证监会门类行业",[1]!s_info_industry_csrc12_n(W1778,公司分析!D$5,1),""))))))))</f>
        <v>家庭娱乐软件</v>
      </c>
      <c r="Z1778" s="298" t="str">
        <f>IF(Y1778=行业比较!$E$6,ROW(),"")</f>
        <v/>
      </c>
      <c r="AA1778" s="125"/>
      <c r="AB1778" s="125"/>
      <c r="AC1778" s="125"/>
      <c r="AD1778" s="125"/>
      <c r="AE1778" s="125"/>
      <c r="AF1778" s="125"/>
      <c r="AG1778" s="125"/>
      <c r="AH1778" s="125"/>
      <c r="AI1778" s="125"/>
      <c r="AJ1778" s="125"/>
      <c r="AK1778" s="125"/>
      <c r="AL1778" s="125"/>
      <c r="AM1778" s="125"/>
      <c r="AN1778" s="125"/>
      <c r="AO1778" s="125"/>
      <c r="AP1778" s="125"/>
    </row>
    <row r="1779" spans="2:42" x14ac:dyDescent="0.35">
      <c r="B1779" s="125"/>
      <c r="C1779" s="125"/>
      <c r="D1779" s="125"/>
      <c r="E1779" s="125"/>
      <c r="F1779" s="125"/>
      <c r="G1779" s="125"/>
      <c r="H1779" s="125"/>
      <c r="I1779" s="269"/>
      <c r="J1779" s="134"/>
      <c r="K1779" s="134"/>
      <c r="L1779" s="134"/>
      <c r="M1779" s="134"/>
      <c r="N1779" s="286"/>
      <c r="O1779" s="286"/>
      <c r="P1779" s="125"/>
      <c r="Q1779" s="125"/>
      <c r="R1779" s="125"/>
      <c r="S1779" s="125"/>
      <c r="T1779" s="125"/>
      <c r="U1779" s="297"/>
      <c r="V1779" s="253">
        <f t="shared" si="35"/>
        <v>0</v>
      </c>
      <c r="W1779" s="348" t="str">
        <f>IF(板块成分!B1781="","",板块成分!B1781)</f>
        <v>2402.HK</v>
      </c>
      <c r="X1779" s="270" t="str">
        <f>[1]!s_info_name(W1779)</f>
        <v>亿华通</v>
      </c>
      <c r="Y1779" s="335" t="str">
        <f>IF($Y$3="申万一级行业",[1]!s_info_industry_sw_2021(W1779,公司分析!D$5,1),IF($Y$3="申万二级行业",[1]!s_info_industry_sw_2021(W1779,公司分析!D$5,2),IF($Y$3="申万三级行业",[1]!s_info_industry_sw_2021(W1779,公司分析!D$5,3),IF($Y$3="wind一级行业",[1]!s_info_industry_gics(W1779,1),IF($Y$3="wind二级行业",[1]!s_info_industry_gics(W1779,2),IF($Y$3="wind三级行业",[1]!s_info_industry_gics(W1779,3),IF($Y$3="wind四级行业",[1]!s_info_industry_gics(W1779,4),IF($Y$3="证监会门类行业",[1]!s_info_industry_csrc12_n(W1779,公司分析!D$5,1),""))))))))</f>
        <v>电气部件与设备</v>
      </c>
      <c r="Z1779" s="298" t="str">
        <f>IF(Y1779=行业比较!$E$6,ROW(),"")</f>
        <v/>
      </c>
      <c r="AA1779" s="125"/>
      <c r="AB1779" s="125"/>
      <c r="AC1779" s="125"/>
      <c r="AD1779" s="125"/>
      <c r="AE1779" s="125"/>
      <c r="AF1779" s="125"/>
      <c r="AG1779" s="125"/>
      <c r="AH1779" s="125"/>
      <c r="AI1779" s="125"/>
      <c r="AJ1779" s="125"/>
      <c r="AK1779" s="125"/>
      <c r="AL1779" s="125"/>
      <c r="AM1779" s="125"/>
      <c r="AN1779" s="125"/>
      <c r="AO1779" s="125"/>
      <c r="AP1779" s="125"/>
    </row>
    <row r="1780" spans="2:42" x14ac:dyDescent="0.35">
      <c r="B1780" s="125"/>
      <c r="C1780" s="125"/>
      <c r="D1780" s="125"/>
      <c r="E1780" s="125"/>
      <c r="F1780" s="125"/>
      <c r="G1780" s="125"/>
      <c r="H1780" s="125"/>
      <c r="I1780" s="269"/>
      <c r="J1780" s="134"/>
      <c r="K1780" s="134"/>
      <c r="L1780" s="134"/>
      <c r="M1780" s="134"/>
      <c r="N1780" s="286"/>
      <c r="O1780" s="286"/>
      <c r="P1780" s="125"/>
      <c r="Q1780" s="125"/>
      <c r="R1780" s="125"/>
      <c r="S1780" s="125"/>
      <c r="T1780" s="125"/>
      <c r="U1780" s="297"/>
      <c r="V1780" s="253">
        <f t="shared" si="35"/>
        <v>17</v>
      </c>
      <c r="W1780" s="348" t="str">
        <f>IF(板块成分!B1782="","",板块成分!B1782)</f>
        <v>2405.HK</v>
      </c>
      <c r="X1780" s="270" t="str">
        <f>[1]!s_info_name(W1780)</f>
        <v>力盟科技</v>
      </c>
      <c r="Y1780" s="335" t="str">
        <f>IF($Y$3="申万一级行业",[1]!s_info_industry_sw_2021(W1780,公司分析!D$5,1),IF($Y$3="申万二级行业",[1]!s_info_industry_sw_2021(W1780,公司分析!D$5,2),IF($Y$3="申万三级行业",[1]!s_info_industry_sw_2021(W1780,公司分析!D$5,3),IF($Y$3="wind一级行业",[1]!s_info_industry_gics(W1780,1),IF($Y$3="wind二级行业",[1]!s_info_industry_gics(W1780,2),IF($Y$3="wind三级行业",[1]!s_info_industry_gics(W1780,3),IF($Y$3="wind四级行业",[1]!s_info_industry_gics(W1780,4),IF($Y$3="证监会门类行业",[1]!s_info_industry_csrc12_n(W1780,公司分析!D$5,1),""))))))))</f>
        <v>互联网软件与服务</v>
      </c>
      <c r="Z1780" s="298">
        <f>IF(Y1780=行业比较!$E$6,ROW(),"")</f>
        <v>1780</v>
      </c>
      <c r="AA1780" s="125"/>
      <c r="AB1780" s="125"/>
      <c r="AC1780" s="125"/>
      <c r="AD1780" s="125"/>
      <c r="AE1780" s="125"/>
      <c r="AF1780" s="125"/>
      <c r="AG1780" s="125"/>
      <c r="AH1780" s="125"/>
      <c r="AI1780" s="125"/>
      <c r="AJ1780" s="125"/>
      <c r="AK1780" s="125"/>
      <c r="AL1780" s="125"/>
      <c r="AM1780" s="125"/>
      <c r="AN1780" s="125"/>
      <c r="AO1780" s="125"/>
      <c r="AP1780" s="125"/>
    </row>
    <row r="1781" spans="2:42" x14ac:dyDescent="0.35">
      <c r="B1781" s="125"/>
      <c r="C1781" s="125"/>
      <c r="D1781" s="125"/>
      <c r="E1781" s="125"/>
      <c r="F1781" s="125"/>
      <c r="G1781" s="125"/>
      <c r="H1781" s="125"/>
      <c r="I1781" s="269"/>
      <c r="J1781" s="134"/>
      <c r="K1781" s="134"/>
      <c r="L1781" s="134"/>
      <c r="M1781" s="134"/>
      <c r="N1781" s="286"/>
      <c r="O1781" s="286"/>
      <c r="P1781" s="125"/>
      <c r="Q1781" s="125"/>
      <c r="R1781" s="125"/>
      <c r="S1781" s="125"/>
      <c r="T1781" s="125"/>
      <c r="U1781" s="297"/>
      <c r="V1781" s="253">
        <f t="shared" si="35"/>
        <v>0</v>
      </c>
      <c r="W1781" s="348" t="str">
        <f>IF(板块成分!B1783="","",板块成分!B1783)</f>
        <v>2407.HK</v>
      </c>
      <c r="X1781" s="270" t="str">
        <f>[1]!s_info_name(W1781)</f>
        <v>高视医疗</v>
      </c>
      <c r="Y1781" s="335" t="str">
        <f>IF($Y$3="申万一级行业",[1]!s_info_industry_sw_2021(W1781,公司分析!D$5,1),IF($Y$3="申万二级行业",[1]!s_info_industry_sw_2021(W1781,公司分析!D$5,2),IF($Y$3="申万三级行业",[1]!s_info_industry_sw_2021(W1781,公司分析!D$5,3),IF($Y$3="wind一级行业",[1]!s_info_industry_gics(W1781,1),IF($Y$3="wind二级行业",[1]!s_info_industry_gics(W1781,2),IF($Y$3="wind三级行业",[1]!s_info_industry_gics(W1781,3),IF($Y$3="wind四级行业",[1]!s_info_industry_gics(W1781,4),IF($Y$3="证监会门类行业",[1]!s_info_industry_csrc12_n(W1781,公司分析!D$5,1),""))))))))</f>
        <v>医疗保健设备</v>
      </c>
      <c r="Z1781" s="298" t="str">
        <f>IF(Y1781=行业比较!$E$6,ROW(),"")</f>
        <v/>
      </c>
      <c r="AA1781" s="125"/>
      <c r="AB1781" s="125"/>
      <c r="AC1781" s="125"/>
      <c r="AD1781" s="125"/>
      <c r="AE1781" s="125"/>
      <c r="AF1781" s="125"/>
      <c r="AG1781" s="125"/>
      <c r="AH1781" s="125"/>
      <c r="AI1781" s="125"/>
      <c r="AJ1781" s="125"/>
      <c r="AK1781" s="125"/>
      <c r="AL1781" s="125"/>
      <c r="AM1781" s="125"/>
      <c r="AN1781" s="125"/>
      <c r="AO1781" s="125"/>
      <c r="AP1781" s="125"/>
    </row>
    <row r="1782" spans="2:42" x14ac:dyDescent="0.35">
      <c r="B1782" s="125"/>
      <c r="C1782" s="125"/>
      <c r="D1782" s="125"/>
      <c r="E1782" s="125"/>
      <c r="F1782" s="125"/>
      <c r="G1782" s="125"/>
      <c r="H1782" s="125"/>
      <c r="I1782" s="269"/>
      <c r="J1782" s="134"/>
      <c r="K1782" s="134"/>
      <c r="L1782" s="134"/>
      <c r="M1782" s="134"/>
      <c r="N1782" s="286"/>
      <c r="O1782" s="286"/>
      <c r="P1782" s="125"/>
      <c r="Q1782" s="125"/>
      <c r="R1782" s="125"/>
      <c r="S1782" s="125"/>
      <c r="T1782" s="125"/>
      <c r="U1782" s="297"/>
      <c r="V1782" s="253">
        <f t="shared" si="35"/>
        <v>0</v>
      </c>
      <c r="W1782" s="348" t="str">
        <f>IF(板块成分!B1784="","",板块成分!B1784)</f>
        <v>2409.HK</v>
      </c>
      <c r="X1782" s="270" t="str">
        <f>[1]!s_info_name(W1782)</f>
        <v>洲际船务</v>
      </c>
      <c r="Y1782" s="335" t="str">
        <f>IF($Y$3="申万一级行业",[1]!s_info_industry_sw_2021(W1782,公司分析!D$5,1),IF($Y$3="申万二级行业",[1]!s_info_industry_sw_2021(W1782,公司分析!D$5,2),IF($Y$3="申万三级行业",[1]!s_info_industry_sw_2021(W1782,公司分析!D$5,3),IF($Y$3="wind一级行业",[1]!s_info_industry_gics(W1782,1),IF($Y$3="wind二级行业",[1]!s_info_industry_gics(W1782,2),IF($Y$3="wind三级行业",[1]!s_info_industry_gics(W1782,3),IF($Y$3="wind四级行业",[1]!s_info_industry_gics(W1782,4),IF($Y$3="证监会门类行业",[1]!s_info_industry_csrc12_n(W1782,公司分析!D$5,1),""))))))))</f>
        <v>海运</v>
      </c>
      <c r="Z1782" s="298" t="str">
        <f>IF(Y1782=行业比较!$E$6,ROW(),"")</f>
        <v/>
      </c>
      <c r="AA1782" s="125"/>
      <c r="AB1782" s="125"/>
      <c r="AC1782" s="125"/>
      <c r="AD1782" s="125"/>
      <c r="AE1782" s="125"/>
      <c r="AF1782" s="125"/>
      <c r="AG1782" s="125"/>
      <c r="AH1782" s="125"/>
      <c r="AI1782" s="125"/>
      <c r="AJ1782" s="125"/>
      <c r="AK1782" s="125"/>
      <c r="AL1782" s="125"/>
      <c r="AM1782" s="125"/>
      <c r="AN1782" s="125"/>
      <c r="AO1782" s="125"/>
      <c r="AP1782" s="125"/>
    </row>
    <row r="1783" spans="2:42" x14ac:dyDescent="0.35">
      <c r="B1783" s="125"/>
      <c r="C1783" s="125"/>
      <c r="D1783" s="125"/>
      <c r="E1783" s="125"/>
      <c r="F1783" s="125"/>
      <c r="G1783" s="125"/>
      <c r="H1783" s="125"/>
      <c r="I1783" s="269"/>
      <c r="J1783" s="134"/>
      <c r="K1783" s="134"/>
      <c r="L1783" s="134"/>
      <c r="M1783" s="134"/>
      <c r="N1783" s="286"/>
      <c r="O1783" s="286"/>
      <c r="P1783" s="125"/>
      <c r="Q1783" s="125"/>
      <c r="R1783" s="125"/>
      <c r="S1783" s="125"/>
      <c r="T1783" s="125"/>
      <c r="U1783" s="297"/>
      <c r="V1783" s="253">
        <f t="shared" si="35"/>
        <v>0</v>
      </c>
      <c r="W1783" s="348" t="str">
        <f>IF(板块成分!B1785="","",板块成分!B1785)</f>
        <v>2411.HK</v>
      </c>
      <c r="X1783" s="270" t="str">
        <f>[1]!s_info_name(W1783)</f>
        <v>百果园集团</v>
      </c>
      <c r="Y1783" s="335" t="str">
        <f>IF($Y$3="申万一级行业",[1]!s_info_industry_sw_2021(W1783,公司分析!D$5,1),IF($Y$3="申万二级行业",[1]!s_info_industry_sw_2021(W1783,公司分析!D$5,2),IF($Y$3="申万三级行业",[1]!s_info_industry_sw_2021(W1783,公司分析!D$5,3),IF($Y$3="wind一级行业",[1]!s_info_industry_gics(W1783,1),IF($Y$3="wind二级行业",[1]!s_info_industry_gics(W1783,2),IF($Y$3="wind三级行业",[1]!s_info_industry_gics(W1783,3),IF($Y$3="wind四级行业",[1]!s_info_industry_gics(W1783,4),IF($Y$3="证监会门类行业",[1]!s_info_industry_csrc12_n(W1783,公司分析!D$5,1),""))))))))</f>
        <v>食品零售</v>
      </c>
      <c r="Z1783" s="298" t="str">
        <f>IF(Y1783=行业比较!$E$6,ROW(),"")</f>
        <v/>
      </c>
      <c r="AA1783" s="125"/>
      <c r="AB1783" s="125"/>
      <c r="AC1783" s="125"/>
      <c r="AD1783" s="125"/>
      <c r="AE1783" s="125"/>
      <c r="AF1783" s="125"/>
      <c r="AG1783" s="125"/>
      <c r="AH1783" s="125"/>
      <c r="AI1783" s="125"/>
      <c r="AJ1783" s="125"/>
      <c r="AK1783" s="125"/>
      <c r="AL1783" s="125"/>
      <c r="AM1783" s="125"/>
      <c r="AN1783" s="125"/>
      <c r="AO1783" s="125"/>
      <c r="AP1783" s="125"/>
    </row>
    <row r="1784" spans="2:42" x14ac:dyDescent="0.35">
      <c r="B1784" s="125"/>
      <c r="C1784" s="125"/>
      <c r="D1784" s="125"/>
      <c r="E1784" s="125"/>
      <c r="F1784" s="125"/>
      <c r="G1784" s="125"/>
      <c r="H1784" s="125"/>
      <c r="I1784" s="269"/>
      <c r="J1784" s="134"/>
      <c r="K1784" s="134"/>
      <c r="L1784" s="134"/>
      <c r="M1784" s="134"/>
      <c r="N1784" s="286"/>
      <c r="O1784" s="286"/>
      <c r="P1784" s="125"/>
      <c r="Q1784" s="125"/>
      <c r="R1784" s="125"/>
      <c r="S1784" s="125"/>
      <c r="T1784" s="125"/>
      <c r="U1784" s="297"/>
      <c r="V1784" s="253">
        <f t="shared" si="35"/>
        <v>0</v>
      </c>
      <c r="W1784" s="348" t="str">
        <f>IF(板块成分!B1786="","",板块成分!B1786)</f>
        <v>2415.HK</v>
      </c>
      <c r="X1784" s="270" t="str">
        <f>[1]!s_info_name(W1784)</f>
        <v>梅斯健康</v>
      </c>
      <c r="Y1784" s="335" t="str">
        <f>IF($Y$3="申万一级行业",[1]!s_info_industry_sw_2021(W1784,公司分析!D$5,1),IF($Y$3="申万二级行业",[1]!s_info_industry_sw_2021(W1784,公司分析!D$5,2),IF($Y$3="申万三级行业",[1]!s_info_industry_sw_2021(W1784,公司分析!D$5,3),IF($Y$3="wind一级行业",[1]!s_info_industry_gics(W1784,1),IF($Y$3="wind二级行业",[1]!s_info_industry_gics(W1784,2),IF($Y$3="wind三级行业",[1]!s_info_industry_gics(W1784,3),IF($Y$3="wind四级行业",[1]!s_info_industry_gics(W1784,4),IF($Y$3="证监会门类行业",[1]!s_info_industry_csrc12_n(W1784,公司分析!D$5,1),""))))))))</f>
        <v>保健护理服务</v>
      </c>
      <c r="Z1784" s="298" t="str">
        <f>IF(Y1784=行业比较!$E$6,ROW(),"")</f>
        <v/>
      </c>
      <c r="AA1784" s="125"/>
      <c r="AB1784" s="125"/>
      <c r="AC1784" s="125"/>
      <c r="AD1784" s="125"/>
      <c r="AE1784" s="125"/>
      <c r="AF1784" s="125"/>
      <c r="AG1784" s="125"/>
      <c r="AH1784" s="125"/>
      <c r="AI1784" s="125"/>
      <c r="AJ1784" s="125"/>
      <c r="AK1784" s="125"/>
      <c r="AL1784" s="125"/>
      <c r="AM1784" s="125"/>
      <c r="AN1784" s="125"/>
      <c r="AO1784" s="125"/>
      <c r="AP1784" s="125"/>
    </row>
    <row r="1785" spans="2:42" x14ac:dyDescent="0.35">
      <c r="B1785" s="125"/>
      <c r="C1785" s="125"/>
      <c r="D1785" s="125"/>
      <c r="E1785" s="125"/>
      <c r="F1785" s="125"/>
      <c r="G1785" s="125"/>
      <c r="H1785" s="125"/>
      <c r="I1785" s="269"/>
      <c r="J1785" s="134"/>
      <c r="K1785" s="134"/>
      <c r="L1785" s="134"/>
      <c r="M1785" s="134"/>
      <c r="N1785" s="286"/>
      <c r="O1785" s="286"/>
      <c r="P1785" s="125"/>
      <c r="Q1785" s="125"/>
      <c r="R1785" s="125"/>
      <c r="S1785" s="125"/>
      <c r="T1785" s="125"/>
      <c r="U1785" s="297"/>
      <c r="V1785" s="253">
        <f t="shared" si="35"/>
        <v>0</v>
      </c>
      <c r="W1785" s="348" t="str">
        <f>IF(板块成分!B1787="","",板块成分!B1787)</f>
        <v>2416.HK</v>
      </c>
      <c r="X1785" s="270" t="str">
        <f>[1]!s_info_name(W1785)</f>
        <v>易点云</v>
      </c>
      <c r="Y1785" s="335" t="str">
        <f>IF($Y$3="申万一级行业",[1]!s_info_industry_sw_2021(W1785,公司分析!D$5,1),IF($Y$3="申万二级行业",[1]!s_info_industry_sw_2021(W1785,公司分析!D$5,2),IF($Y$3="申万三级行业",[1]!s_info_industry_sw_2021(W1785,公司分析!D$5,3),IF($Y$3="wind一级行业",[1]!s_info_industry_gics(W1785,1),IF($Y$3="wind二级行业",[1]!s_info_industry_gics(W1785,2),IF($Y$3="wind三级行业",[1]!s_info_industry_gics(W1785,3),IF($Y$3="wind四级行业",[1]!s_info_industry_gics(W1785,4),IF($Y$3="证监会门类行业",[1]!s_info_industry_csrc12_n(W1785,公司分析!D$5,1),""))))))))</f>
        <v>信息科技咨询与其它服务</v>
      </c>
      <c r="Z1785" s="298" t="str">
        <f>IF(Y1785=行业比较!$E$6,ROW(),"")</f>
        <v/>
      </c>
      <c r="AA1785" s="125"/>
      <c r="AB1785" s="125"/>
      <c r="AC1785" s="125"/>
      <c r="AD1785" s="125"/>
      <c r="AE1785" s="125"/>
      <c r="AF1785" s="125"/>
      <c r="AG1785" s="125"/>
      <c r="AH1785" s="125"/>
      <c r="AI1785" s="125"/>
      <c r="AJ1785" s="125"/>
      <c r="AK1785" s="125"/>
      <c r="AL1785" s="125"/>
      <c r="AM1785" s="125"/>
      <c r="AN1785" s="125"/>
      <c r="AO1785" s="125"/>
      <c r="AP1785" s="125"/>
    </row>
    <row r="1786" spans="2:42" x14ac:dyDescent="0.35">
      <c r="B1786" s="125"/>
      <c r="C1786" s="125"/>
      <c r="D1786" s="125"/>
      <c r="E1786" s="125"/>
      <c r="F1786" s="125"/>
      <c r="G1786" s="125"/>
      <c r="H1786" s="125"/>
      <c r="I1786" s="269"/>
      <c r="J1786" s="134"/>
      <c r="K1786" s="134"/>
      <c r="L1786" s="134"/>
      <c r="M1786" s="134"/>
      <c r="N1786" s="286"/>
      <c r="O1786" s="286"/>
      <c r="P1786" s="125"/>
      <c r="Q1786" s="125"/>
      <c r="R1786" s="125"/>
      <c r="S1786" s="125"/>
      <c r="T1786" s="125"/>
      <c r="U1786" s="297"/>
      <c r="V1786" s="253">
        <f t="shared" si="35"/>
        <v>0</v>
      </c>
      <c r="W1786" s="348" t="str">
        <f>IF(板块成分!B1788="","",板块成分!B1788)</f>
        <v>2418.HK</v>
      </c>
      <c r="X1786" s="270" t="str">
        <f>[1]!s_info_name(W1786)</f>
        <v>德银天下</v>
      </c>
      <c r="Y1786" s="335" t="str">
        <f>IF($Y$3="申万一级行业",[1]!s_info_industry_sw_2021(W1786,公司分析!D$5,1),IF($Y$3="申万二级行业",[1]!s_info_industry_sw_2021(W1786,公司分析!D$5,2),IF($Y$3="申万三级行业",[1]!s_info_industry_sw_2021(W1786,公司分析!D$5,3),IF($Y$3="wind一级行业",[1]!s_info_industry_gics(W1786,1),IF($Y$3="wind二级行业",[1]!s_info_industry_gics(W1786,2),IF($Y$3="wind三级行业",[1]!s_info_industry_gics(W1786,3),IF($Y$3="wind四级行业",[1]!s_info_industry_gics(W1786,4),IF($Y$3="证监会门类行业",[1]!s_info_industry_csrc12_n(W1786,公司分析!D$5,1),""))))))))</f>
        <v>公路运输</v>
      </c>
      <c r="Z1786" s="298" t="str">
        <f>IF(Y1786=行业比较!$E$6,ROW(),"")</f>
        <v/>
      </c>
      <c r="AA1786" s="125"/>
      <c r="AB1786" s="125"/>
      <c r="AC1786" s="125"/>
      <c r="AD1786" s="125"/>
      <c r="AE1786" s="125"/>
      <c r="AF1786" s="125"/>
      <c r="AG1786" s="125"/>
      <c r="AH1786" s="125"/>
      <c r="AI1786" s="125"/>
      <c r="AJ1786" s="125"/>
      <c r="AK1786" s="125"/>
      <c r="AL1786" s="125"/>
      <c r="AM1786" s="125"/>
      <c r="AN1786" s="125"/>
      <c r="AO1786" s="125"/>
      <c r="AP1786" s="125"/>
    </row>
    <row r="1787" spans="2:42" x14ac:dyDescent="0.35">
      <c r="B1787" s="125"/>
      <c r="C1787" s="125"/>
      <c r="D1787" s="125"/>
      <c r="E1787" s="125"/>
      <c r="F1787" s="125"/>
      <c r="G1787" s="125"/>
      <c r="H1787" s="125"/>
      <c r="I1787" s="269"/>
      <c r="J1787" s="134"/>
      <c r="K1787" s="134"/>
      <c r="L1787" s="134"/>
      <c r="M1787" s="134"/>
      <c r="N1787" s="286"/>
      <c r="O1787" s="286"/>
      <c r="P1787" s="125"/>
      <c r="Q1787" s="125"/>
      <c r="R1787" s="125"/>
      <c r="S1787" s="125"/>
      <c r="T1787" s="125"/>
      <c r="U1787" s="297"/>
      <c r="V1787" s="253">
        <f t="shared" si="35"/>
        <v>0</v>
      </c>
      <c r="W1787" s="348" t="str">
        <f>IF(板块成分!B1789="","",板块成分!B1789)</f>
        <v>2419.HK</v>
      </c>
      <c r="X1787" s="270" t="str">
        <f>[1]!s_info_name(W1787)</f>
        <v>德康农牧</v>
      </c>
      <c r="Y1787" s="335" t="str">
        <f>IF($Y$3="申万一级行业",[1]!s_info_industry_sw_2021(W1787,公司分析!D$5,1),IF($Y$3="申万二级行业",[1]!s_info_industry_sw_2021(W1787,公司分析!D$5,2),IF($Y$3="申万三级行业",[1]!s_info_industry_sw_2021(W1787,公司分析!D$5,3),IF($Y$3="wind一级行业",[1]!s_info_industry_gics(W1787,1),IF($Y$3="wind二级行业",[1]!s_info_industry_gics(W1787,2),IF($Y$3="wind三级行业",[1]!s_info_industry_gics(W1787,3),IF($Y$3="wind四级行业",[1]!s_info_industry_gics(W1787,4),IF($Y$3="证监会门类行业",[1]!s_info_industry_csrc12_n(W1787,公司分析!D$5,1),""))))))))</f>
        <v>食品加工与肉类</v>
      </c>
      <c r="Z1787" s="298" t="str">
        <f>IF(Y1787=行业比较!$E$6,ROW(),"")</f>
        <v/>
      </c>
      <c r="AA1787" s="125"/>
      <c r="AB1787" s="125"/>
      <c r="AC1787" s="125"/>
      <c r="AD1787" s="125"/>
      <c r="AE1787" s="125"/>
      <c r="AF1787" s="125"/>
      <c r="AG1787" s="125"/>
      <c r="AH1787" s="125"/>
      <c r="AI1787" s="125"/>
      <c r="AJ1787" s="125"/>
      <c r="AK1787" s="125"/>
      <c r="AL1787" s="125"/>
      <c r="AM1787" s="125"/>
      <c r="AN1787" s="125"/>
      <c r="AO1787" s="125"/>
      <c r="AP1787" s="125"/>
    </row>
    <row r="1788" spans="2:42" x14ac:dyDescent="0.35">
      <c r="B1788" s="125"/>
      <c r="C1788" s="125"/>
      <c r="D1788" s="125"/>
      <c r="E1788" s="125"/>
      <c r="F1788" s="125"/>
      <c r="G1788" s="125"/>
      <c r="H1788" s="125"/>
      <c r="I1788" s="269"/>
      <c r="J1788" s="134"/>
      <c r="K1788" s="134"/>
      <c r="L1788" s="134"/>
      <c r="M1788" s="134"/>
      <c r="N1788" s="286"/>
      <c r="O1788" s="286"/>
      <c r="P1788" s="125"/>
      <c r="Q1788" s="125"/>
      <c r="R1788" s="125"/>
      <c r="S1788" s="125"/>
      <c r="T1788" s="125"/>
      <c r="U1788" s="297"/>
      <c r="V1788" s="253">
        <f t="shared" si="35"/>
        <v>0</v>
      </c>
      <c r="W1788" s="348" t="str">
        <f>IF(板块成分!B1790="","",板块成分!B1790)</f>
        <v>2420.HK</v>
      </c>
      <c r="X1788" s="270" t="str">
        <f>[1]!s_info_name(W1788)</f>
        <v>子不语</v>
      </c>
      <c r="Y1788" s="335" t="str">
        <f>IF($Y$3="申万一级行业",[1]!s_info_industry_sw_2021(W1788,公司分析!D$5,1),IF($Y$3="申万二级行业",[1]!s_info_industry_sw_2021(W1788,公司分析!D$5,2),IF($Y$3="申万三级行业",[1]!s_info_industry_sw_2021(W1788,公司分析!D$5,3),IF($Y$3="wind一级行业",[1]!s_info_industry_gics(W1788,1),IF($Y$3="wind二级行业",[1]!s_info_industry_gics(W1788,2),IF($Y$3="wind三级行业",[1]!s_info_industry_gics(W1788,3),IF($Y$3="wind四级行业",[1]!s_info_industry_gics(W1788,4),IF($Y$3="证监会门类行业",[1]!s_info_industry_csrc12_n(W1788,公司分析!D$5,1),""))))))))</f>
        <v>互联网零售</v>
      </c>
      <c r="Z1788" s="298" t="str">
        <f>IF(Y1788=行业比较!$E$6,ROW(),"")</f>
        <v/>
      </c>
      <c r="AA1788" s="125"/>
      <c r="AB1788" s="125"/>
      <c r="AC1788" s="125"/>
      <c r="AD1788" s="125"/>
      <c r="AE1788" s="125"/>
      <c r="AF1788" s="125"/>
      <c r="AG1788" s="125"/>
      <c r="AH1788" s="125"/>
      <c r="AI1788" s="125"/>
      <c r="AJ1788" s="125"/>
      <c r="AK1788" s="125"/>
      <c r="AL1788" s="125"/>
      <c r="AM1788" s="125"/>
      <c r="AN1788" s="125"/>
      <c r="AO1788" s="125"/>
      <c r="AP1788" s="125"/>
    </row>
    <row r="1789" spans="2:42" x14ac:dyDescent="0.35">
      <c r="B1789" s="125"/>
      <c r="C1789" s="125"/>
      <c r="D1789" s="125"/>
      <c r="E1789" s="125"/>
      <c r="F1789" s="125"/>
      <c r="G1789" s="125"/>
      <c r="H1789" s="125"/>
      <c r="I1789" s="269"/>
      <c r="J1789" s="134"/>
      <c r="K1789" s="134"/>
      <c r="L1789" s="134"/>
      <c r="M1789" s="134"/>
      <c r="N1789" s="286"/>
      <c r="O1789" s="286"/>
      <c r="P1789" s="125"/>
      <c r="Q1789" s="125"/>
      <c r="R1789" s="125"/>
      <c r="S1789" s="125"/>
      <c r="T1789" s="125"/>
      <c r="U1789" s="297"/>
      <c r="V1789" s="253">
        <f t="shared" si="35"/>
        <v>0</v>
      </c>
      <c r="W1789" s="348" t="str">
        <f>IF(板块成分!B1791="","",板块成分!B1791)</f>
        <v>2421.HK</v>
      </c>
      <c r="X1789" s="270" t="str">
        <f>[1]!s_info_name(W1789)</f>
        <v>嘉创地产</v>
      </c>
      <c r="Y1789" s="335" t="str">
        <f>IF($Y$3="申万一级行业",[1]!s_info_industry_sw_2021(W1789,公司分析!D$5,1),IF($Y$3="申万二级行业",[1]!s_info_industry_sw_2021(W1789,公司分析!D$5,2),IF($Y$3="申万三级行业",[1]!s_info_industry_sw_2021(W1789,公司分析!D$5,3),IF($Y$3="wind一级行业",[1]!s_info_industry_gics(W1789,1),IF($Y$3="wind二级行业",[1]!s_info_industry_gics(W1789,2),IF($Y$3="wind三级行业",[1]!s_info_industry_gics(W1789,3),IF($Y$3="wind四级行业",[1]!s_info_industry_gics(W1789,4),IF($Y$3="证监会门类行业",[1]!s_info_industry_csrc12_n(W1789,公司分析!D$5,1),""))))))))</f>
        <v>房地产开发</v>
      </c>
      <c r="Z1789" s="298" t="str">
        <f>IF(Y1789=行业比较!$E$6,ROW(),"")</f>
        <v/>
      </c>
      <c r="AA1789" s="125"/>
      <c r="AB1789" s="125"/>
      <c r="AC1789" s="125"/>
      <c r="AD1789" s="125"/>
      <c r="AE1789" s="125"/>
      <c r="AF1789" s="125"/>
      <c r="AG1789" s="125"/>
      <c r="AH1789" s="125"/>
      <c r="AI1789" s="125"/>
      <c r="AJ1789" s="125"/>
      <c r="AK1789" s="125"/>
      <c r="AL1789" s="125"/>
      <c r="AM1789" s="125"/>
      <c r="AN1789" s="125"/>
      <c r="AO1789" s="125"/>
      <c r="AP1789" s="125"/>
    </row>
    <row r="1790" spans="2:42" x14ac:dyDescent="0.35">
      <c r="B1790" s="125"/>
      <c r="C1790" s="125"/>
      <c r="D1790" s="125"/>
      <c r="E1790" s="125"/>
      <c r="F1790" s="125"/>
      <c r="G1790" s="125"/>
      <c r="H1790" s="125"/>
      <c r="I1790" s="269"/>
      <c r="J1790" s="134"/>
      <c r="K1790" s="134"/>
      <c r="L1790" s="134"/>
      <c r="M1790" s="134"/>
      <c r="N1790" s="286"/>
      <c r="O1790" s="286"/>
      <c r="P1790" s="125"/>
      <c r="Q1790" s="125"/>
      <c r="R1790" s="125"/>
      <c r="S1790" s="125"/>
      <c r="T1790" s="125"/>
      <c r="U1790" s="297"/>
      <c r="V1790" s="253">
        <f t="shared" si="35"/>
        <v>0</v>
      </c>
      <c r="W1790" s="348" t="str">
        <f>IF(板块成分!B1792="","",板块成分!B1792)</f>
        <v>2422.HK</v>
      </c>
      <c r="X1790" s="270" t="str">
        <f>[1]!s_info_name(W1790)</f>
        <v>润歌互动</v>
      </c>
      <c r="Y1790" s="335" t="str">
        <f>IF($Y$3="申万一级行业",[1]!s_info_industry_sw_2021(W1790,公司分析!D$5,1),IF($Y$3="申万二级行业",[1]!s_info_industry_sw_2021(W1790,公司分析!D$5,2),IF($Y$3="申万三级行业",[1]!s_info_industry_sw_2021(W1790,公司分析!D$5,3),IF($Y$3="wind一级行业",[1]!s_info_industry_gics(W1790,1),IF($Y$3="wind二级行业",[1]!s_info_industry_gics(W1790,2),IF($Y$3="wind三级行业",[1]!s_info_industry_gics(W1790,3),IF($Y$3="wind四级行业",[1]!s_info_industry_gics(W1790,4),IF($Y$3="证监会门类行业",[1]!s_info_industry_csrc12_n(W1790,公司分析!D$5,1),""))))))))</f>
        <v>广告</v>
      </c>
      <c r="Z1790" s="298" t="str">
        <f>IF(Y1790=行业比较!$E$6,ROW(),"")</f>
        <v/>
      </c>
      <c r="AA1790" s="125"/>
      <c r="AB1790" s="125"/>
      <c r="AC1790" s="125"/>
      <c r="AD1790" s="125"/>
      <c r="AE1790" s="125"/>
      <c r="AF1790" s="125"/>
      <c r="AG1790" s="125"/>
      <c r="AH1790" s="125"/>
      <c r="AI1790" s="125"/>
      <c r="AJ1790" s="125"/>
      <c r="AK1790" s="125"/>
      <c r="AL1790" s="125"/>
      <c r="AM1790" s="125"/>
      <c r="AN1790" s="125"/>
      <c r="AO1790" s="125"/>
      <c r="AP1790" s="125"/>
    </row>
    <row r="1791" spans="2:42" x14ac:dyDescent="0.35">
      <c r="B1791" s="125"/>
      <c r="C1791" s="125"/>
      <c r="D1791" s="125"/>
      <c r="E1791" s="125"/>
      <c r="F1791" s="125"/>
      <c r="G1791" s="125"/>
      <c r="H1791" s="125"/>
      <c r="I1791" s="269"/>
      <c r="J1791" s="134"/>
      <c r="K1791" s="134"/>
      <c r="L1791" s="134"/>
      <c r="M1791" s="134"/>
      <c r="N1791" s="286"/>
      <c r="O1791" s="286"/>
      <c r="P1791" s="125"/>
      <c r="Q1791" s="125"/>
      <c r="R1791" s="125"/>
      <c r="S1791" s="125"/>
      <c r="T1791" s="125"/>
      <c r="U1791" s="297"/>
      <c r="V1791" s="253">
        <f t="shared" si="35"/>
        <v>0</v>
      </c>
      <c r="W1791" s="348" t="str">
        <f>IF(板块成分!B1793="","",板块成分!B1793)</f>
        <v>2423.HK</v>
      </c>
      <c r="X1791" s="270" t="str">
        <f>[1]!s_info_name(W1791)</f>
        <v>贝壳-W</v>
      </c>
      <c r="Y1791" s="335" t="str">
        <f>IF($Y$3="申万一级行业",[1]!s_info_industry_sw_2021(W1791,公司分析!D$5,1),IF($Y$3="申万二级行业",[1]!s_info_industry_sw_2021(W1791,公司分析!D$5,2),IF($Y$3="申万三级行业",[1]!s_info_industry_sw_2021(W1791,公司分析!D$5,3),IF($Y$3="wind一级行业",[1]!s_info_industry_gics(W1791,1),IF($Y$3="wind二级行业",[1]!s_info_industry_gics(W1791,2),IF($Y$3="wind三级行业",[1]!s_info_industry_gics(W1791,3),IF($Y$3="wind四级行业",[1]!s_info_industry_gics(W1791,4),IF($Y$3="证监会门类行业",[1]!s_info_industry_csrc12_n(W1791,公司分析!D$5,1),""))))))))</f>
        <v>房地产经营公司</v>
      </c>
      <c r="Z1791" s="298" t="str">
        <f>IF(Y1791=行业比较!$E$6,ROW(),"")</f>
        <v/>
      </c>
      <c r="AA1791" s="125"/>
      <c r="AB1791" s="125"/>
      <c r="AC1791" s="125"/>
      <c r="AD1791" s="125"/>
      <c r="AE1791" s="125"/>
      <c r="AF1791" s="125"/>
      <c r="AG1791" s="125"/>
      <c r="AH1791" s="125"/>
      <c r="AI1791" s="125"/>
      <c r="AJ1791" s="125"/>
      <c r="AK1791" s="125"/>
      <c r="AL1791" s="125"/>
      <c r="AM1791" s="125"/>
      <c r="AN1791" s="125"/>
      <c r="AO1791" s="125"/>
      <c r="AP1791" s="125"/>
    </row>
    <row r="1792" spans="2:42" x14ac:dyDescent="0.35">
      <c r="B1792" s="125"/>
      <c r="C1792" s="125"/>
      <c r="D1792" s="125"/>
      <c r="E1792" s="125"/>
      <c r="F1792" s="125"/>
      <c r="G1792" s="125"/>
      <c r="H1792" s="125"/>
      <c r="I1792" s="269"/>
      <c r="J1792" s="134"/>
      <c r="K1792" s="134"/>
      <c r="L1792" s="134"/>
      <c r="M1792" s="134"/>
      <c r="N1792" s="286"/>
      <c r="O1792" s="286"/>
      <c r="P1792" s="125"/>
      <c r="Q1792" s="125"/>
      <c r="R1792" s="125"/>
      <c r="S1792" s="125"/>
      <c r="T1792" s="125"/>
      <c r="U1792" s="297"/>
      <c r="V1792" s="253">
        <f t="shared" si="35"/>
        <v>0</v>
      </c>
      <c r="W1792" s="348" t="str">
        <f>IF(板块成分!B1794="","",板块成分!B1794)</f>
        <v>2425.HK</v>
      </c>
      <c r="X1792" s="270" t="str">
        <f>[1]!s_info_name(W1792)</f>
        <v>澳亚集团</v>
      </c>
      <c r="Y1792" s="335" t="str">
        <f>IF($Y$3="申万一级行业",[1]!s_info_industry_sw_2021(W1792,公司分析!D$5,1),IF($Y$3="申万二级行业",[1]!s_info_industry_sw_2021(W1792,公司分析!D$5,2),IF($Y$3="申万三级行业",[1]!s_info_industry_sw_2021(W1792,公司分析!D$5,3),IF($Y$3="wind一级行业",[1]!s_info_industry_gics(W1792,1),IF($Y$3="wind二级行业",[1]!s_info_industry_gics(W1792,2),IF($Y$3="wind三级行业",[1]!s_info_industry_gics(W1792,3),IF($Y$3="wind四级行业",[1]!s_info_industry_gics(W1792,4),IF($Y$3="证监会门类行业",[1]!s_info_industry_csrc12_n(W1792,公司分析!D$5,1),""))))))))</f>
        <v>食品分销商</v>
      </c>
      <c r="Z1792" s="298" t="str">
        <f>IF(Y1792=行业比较!$E$6,ROW(),"")</f>
        <v/>
      </c>
      <c r="AA1792" s="125"/>
      <c r="AB1792" s="125"/>
      <c r="AC1792" s="125"/>
      <c r="AD1792" s="125"/>
      <c r="AE1792" s="125"/>
      <c r="AF1792" s="125"/>
      <c r="AG1792" s="125"/>
      <c r="AH1792" s="125"/>
      <c r="AI1792" s="125"/>
      <c r="AJ1792" s="125"/>
      <c r="AK1792" s="125"/>
      <c r="AL1792" s="125"/>
      <c r="AM1792" s="125"/>
      <c r="AN1792" s="125"/>
      <c r="AO1792" s="125"/>
      <c r="AP1792" s="125"/>
    </row>
    <row r="1793" spans="2:42" x14ac:dyDescent="0.35">
      <c r="B1793" s="125"/>
      <c r="C1793" s="125"/>
      <c r="D1793" s="125"/>
      <c r="E1793" s="125"/>
      <c r="F1793" s="125"/>
      <c r="G1793" s="125"/>
      <c r="H1793" s="125"/>
      <c r="I1793" s="269"/>
      <c r="J1793" s="134"/>
      <c r="K1793" s="134"/>
      <c r="L1793" s="134"/>
      <c r="M1793" s="134"/>
      <c r="N1793" s="286"/>
      <c r="O1793" s="286"/>
      <c r="P1793" s="125"/>
      <c r="Q1793" s="125"/>
      <c r="R1793" s="125"/>
      <c r="S1793" s="125"/>
      <c r="T1793" s="125"/>
      <c r="U1793" s="297"/>
      <c r="V1793" s="253">
        <f t="shared" si="35"/>
        <v>0</v>
      </c>
      <c r="W1793" s="348" t="str">
        <f>IF(板块成分!B1795="","",板块成分!B1795)</f>
        <v>2427.HK</v>
      </c>
      <c r="X1793" s="270" t="str">
        <f>[1]!s_info_name(W1793)</f>
        <v>GUANZE MEDICAL</v>
      </c>
      <c r="Y1793" s="335" t="str">
        <f>IF($Y$3="申万一级行业",[1]!s_info_industry_sw_2021(W1793,公司分析!D$5,1),IF($Y$3="申万二级行业",[1]!s_info_industry_sw_2021(W1793,公司分析!D$5,2),IF($Y$3="申万三级行业",[1]!s_info_industry_sw_2021(W1793,公司分析!D$5,3),IF($Y$3="wind一级行业",[1]!s_info_industry_gics(W1793,1),IF($Y$3="wind二级行业",[1]!s_info_industry_gics(W1793,2),IF($Y$3="wind三级行业",[1]!s_info_industry_gics(W1793,3),IF($Y$3="wind四级行业",[1]!s_info_industry_gics(W1793,4),IF($Y$3="证监会门类行业",[1]!s_info_industry_csrc12_n(W1793,公司分析!D$5,1),""))))))))</f>
        <v>医疗保健技术</v>
      </c>
      <c r="Z1793" s="298" t="str">
        <f>IF(Y1793=行业比较!$E$6,ROW(),"")</f>
        <v/>
      </c>
      <c r="AA1793" s="125"/>
      <c r="AB1793" s="125"/>
      <c r="AC1793" s="125"/>
      <c r="AD1793" s="125"/>
      <c r="AE1793" s="125"/>
      <c r="AF1793" s="125"/>
      <c r="AG1793" s="125"/>
      <c r="AH1793" s="125"/>
      <c r="AI1793" s="125"/>
      <c r="AJ1793" s="125"/>
      <c r="AK1793" s="125"/>
      <c r="AL1793" s="125"/>
      <c r="AM1793" s="125"/>
      <c r="AN1793" s="125"/>
      <c r="AO1793" s="125"/>
      <c r="AP1793" s="125"/>
    </row>
    <row r="1794" spans="2:42" x14ac:dyDescent="0.35">
      <c r="B1794" s="125"/>
      <c r="C1794" s="125"/>
      <c r="D1794" s="125"/>
      <c r="E1794" s="125"/>
      <c r="F1794" s="125"/>
      <c r="G1794" s="125"/>
      <c r="H1794" s="125"/>
      <c r="I1794" s="269"/>
      <c r="J1794" s="134"/>
      <c r="K1794" s="134"/>
      <c r="L1794" s="134"/>
      <c r="M1794" s="134"/>
      <c r="N1794" s="286"/>
      <c r="O1794" s="286"/>
      <c r="P1794" s="125"/>
      <c r="Q1794" s="125"/>
      <c r="R1794" s="125"/>
      <c r="S1794" s="125"/>
      <c r="T1794" s="125"/>
      <c r="U1794" s="297"/>
      <c r="V1794" s="253">
        <f t="shared" si="35"/>
        <v>0</v>
      </c>
      <c r="W1794" s="348" t="str">
        <f>IF(板块成分!B1796="","",板块成分!B1796)</f>
        <v>2429.HK</v>
      </c>
      <c r="X1794" s="270" t="str">
        <f>[1]!s_info_name(W1794)</f>
        <v>友宝在线</v>
      </c>
      <c r="Y1794" s="335" t="str">
        <f>IF($Y$3="申万一级行业",[1]!s_info_industry_sw_2021(W1794,公司分析!D$5,1),IF($Y$3="申万二级行业",[1]!s_info_industry_sw_2021(W1794,公司分析!D$5,2),IF($Y$3="申万三级行业",[1]!s_info_industry_sw_2021(W1794,公司分析!D$5,3),IF($Y$3="wind一级行业",[1]!s_info_industry_gics(W1794,1),IF($Y$3="wind二级行业",[1]!s_info_industry_gics(W1794,2),IF($Y$3="wind三级行业",[1]!s_info_industry_gics(W1794,3),IF($Y$3="wind四级行业",[1]!s_info_industry_gics(W1794,4),IF($Y$3="证监会门类行业",[1]!s_info_industry_csrc12_n(W1794,公司分析!D$5,1),""))))))))</f>
        <v>食品零售</v>
      </c>
      <c r="Z1794" s="298" t="str">
        <f>IF(Y1794=行业比较!$E$6,ROW(),"")</f>
        <v/>
      </c>
      <c r="AA1794" s="125"/>
      <c r="AB1794" s="125"/>
      <c r="AC1794" s="125"/>
      <c r="AD1794" s="125"/>
      <c r="AE1794" s="125"/>
      <c r="AF1794" s="125"/>
      <c r="AG1794" s="125"/>
      <c r="AH1794" s="125"/>
      <c r="AI1794" s="125"/>
      <c r="AJ1794" s="125"/>
      <c r="AK1794" s="125"/>
      <c r="AL1794" s="125"/>
      <c r="AM1794" s="125"/>
      <c r="AN1794" s="125"/>
      <c r="AO1794" s="125"/>
      <c r="AP1794" s="125"/>
    </row>
    <row r="1795" spans="2:42" x14ac:dyDescent="0.35">
      <c r="B1795" s="125"/>
      <c r="C1795" s="125"/>
      <c r="D1795" s="125"/>
      <c r="E1795" s="125"/>
      <c r="F1795" s="125"/>
      <c r="G1795" s="125"/>
      <c r="H1795" s="125"/>
      <c r="I1795" s="269"/>
      <c r="J1795" s="134"/>
      <c r="K1795" s="134"/>
      <c r="L1795" s="134"/>
      <c r="M1795" s="134"/>
      <c r="N1795" s="286"/>
      <c r="O1795" s="286"/>
      <c r="P1795" s="125"/>
      <c r="Q1795" s="125"/>
      <c r="R1795" s="125"/>
      <c r="S1795" s="125"/>
      <c r="T1795" s="125"/>
      <c r="U1795" s="297"/>
      <c r="V1795" s="253">
        <f t="shared" si="35"/>
        <v>0</v>
      </c>
      <c r="W1795" s="348" t="str">
        <f>IF(板块成分!B1797="","",板块成分!B1797)</f>
        <v>2433.HK</v>
      </c>
      <c r="X1795" s="270" t="str">
        <f>[1]!s_info_name(W1795)</f>
        <v>中天湖南集团</v>
      </c>
      <c r="Y1795" s="335" t="str">
        <f>IF($Y$3="申万一级行业",[1]!s_info_industry_sw_2021(W1795,公司分析!D$5,1),IF($Y$3="申万二级行业",[1]!s_info_industry_sw_2021(W1795,公司分析!D$5,2),IF($Y$3="申万三级行业",[1]!s_info_industry_sw_2021(W1795,公司分析!D$5,3),IF($Y$3="wind一级行业",[1]!s_info_industry_gics(W1795,1),IF($Y$3="wind二级行业",[1]!s_info_industry_gics(W1795,2),IF($Y$3="wind三级行业",[1]!s_info_industry_gics(W1795,3),IF($Y$3="wind四级行业",[1]!s_info_industry_gics(W1795,4),IF($Y$3="证监会门类行业",[1]!s_info_industry_csrc12_n(W1795,公司分析!D$5,1),""))))))))</f>
        <v>房地产开发</v>
      </c>
      <c r="Z1795" s="298" t="str">
        <f>IF(Y1795=行业比较!$E$6,ROW(),"")</f>
        <v/>
      </c>
      <c r="AA1795" s="125"/>
      <c r="AB1795" s="125"/>
      <c r="AC1795" s="125"/>
      <c r="AD1795" s="125"/>
      <c r="AE1795" s="125"/>
      <c r="AF1795" s="125"/>
      <c r="AG1795" s="125"/>
      <c r="AH1795" s="125"/>
      <c r="AI1795" s="125"/>
      <c r="AJ1795" s="125"/>
      <c r="AK1795" s="125"/>
      <c r="AL1795" s="125"/>
      <c r="AM1795" s="125"/>
      <c r="AN1795" s="125"/>
      <c r="AO1795" s="125"/>
      <c r="AP1795" s="125"/>
    </row>
    <row r="1796" spans="2:42" x14ac:dyDescent="0.35">
      <c r="B1796" s="125"/>
      <c r="C1796" s="125"/>
      <c r="D1796" s="125"/>
      <c r="E1796" s="125"/>
      <c r="F1796" s="125"/>
      <c r="G1796" s="125"/>
      <c r="H1796" s="125"/>
      <c r="I1796" s="269"/>
      <c r="J1796" s="134"/>
      <c r="K1796" s="134"/>
      <c r="L1796" s="134"/>
      <c r="M1796" s="134"/>
      <c r="N1796" s="286"/>
      <c r="O1796" s="286"/>
      <c r="P1796" s="125"/>
      <c r="Q1796" s="125"/>
      <c r="R1796" s="125"/>
      <c r="S1796" s="125"/>
      <c r="T1796" s="125"/>
      <c r="U1796" s="297"/>
      <c r="V1796" s="253">
        <f t="shared" si="35"/>
        <v>0</v>
      </c>
      <c r="W1796" s="348" t="str">
        <f>IF(板块成分!B1798="","",板块成分!B1798)</f>
        <v>2436.HK</v>
      </c>
      <c r="X1796" s="270" t="str">
        <f>[1]!s_info_name(W1796)</f>
        <v>凌雄科技</v>
      </c>
      <c r="Y1796" s="335" t="str">
        <f>IF($Y$3="申万一级行业",[1]!s_info_industry_sw_2021(W1796,公司分析!D$5,1),IF($Y$3="申万二级行业",[1]!s_info_industry_sw_2021(W1796,公司分析!D$5,2),IF($Y$3="申万三级行业",[1]!s_info_industry_sw_2021(W1796,公司分析!D$5,3),IF($Y$3="wind一级行业",[1]!s_info_industry_gics(W1796,1),IF($Y$3="wind二级行业",[1]!s_info_industry_gics(W1796,2),IF($Y$3="wind三级行业",[1]!s_info_industry_gics(W1796,3),IF($Y$3="wind四级行业",[1]!s_info_industry_gics(W1796,4),IF($Y$3="证监会门类行业",[1]!s_info_industry_csrc12_n(W1796,公司分析!D$5,1),""))))))))</f>
        <v>信息科技咨询与其它服务</v>
      </c>
      <c r="Z1796" s="298" t="str">
        <f>IF(Y1796=行业比较!$E$6,ROW(),"")</f>
        <v/>
      </c>
      <c r="AA1796" s="125"/>
      <c r="AB1796" s="125"/>
      <c r="AC1796" s="125"/>
      <c r="AD1796" s="125"/>
      <c r="AE1796" s="125"/>
      <c r="AF1796" s="125"/>
      <c r="AG1796" s="125"/>
      <c r="AH1796" s="125"/>
      <c r="AI1796" s="125"/>
      <c r="AJ1796" s="125"/>
      <c r="AK1796" s="125"/>
      <c r="AL1796" s="125"/>
      <c r="AM1796" s="125"/>
      <c r="AN1796" s="125"/>
      <c r="AO1796" s="125"/>
      <c r="AP1796" s="125"/>
    </row>
    <row r="1797" spans="2:42" x14ac:dyDescent="0.35">
      <c r="B1797" s="125"/>
      <c r="C1797" s="125"/>
      <c r="D1797" s="125"/>
      <c r="E1797" s="125"/>
      <c r="F1797" s="125"/>
      <c r="G1797" s="125"/>
      <c r="H1797" s="125"/>
      <c r="I1797" s="269"/>
      <c r="J1797" s="134"/>
      <c r="K1797" s="134"/>
      <c r="L1797" s="134"/>
      <c r="M1797" s="134"/>
      <c r="N1797" s="286"/>
      <c r="O1797" s="286"/>
      <c r="P1797" s="125"/>
      <c r="Q1797" s="125"/>
      <c r="R1797" s="125"/>
      <c r="S1797" s="125"/>
      <c r="T1797" s="125"/>
      <c r="U1797" s="297"/>
      <c r="V1797" s="253">
        <f t="shared" ref="V1797:V1860" si="36">IF(Z1797="",0,RANK(Z1797,Z:Z,1))</f>
        <v>0</v>
      </c>
      <c r="W1797" s="348" t="str">
        <f>IF(板块成分!B1799="","",板块成分!B1799)</f>
        <v>2438.HK</v>
      </c>
      <c r="X1797" s="270" t="str">
        <f>[1]!s_info_name(W1797)</f>
        <v>出门问问</v>
      </c>
      <c r="Y1797" s="335" t="str">
        <f>IF($Y$3="申万一级行业",[1]!s_info_industry_sw_2021(W1797,公司分析!D$5,1),IF($Y$3="申万二级行业",[1]!s_info_industry_sw_2021(W1797,公司分析!D$5,2),IF($Y$3="申万三级行业",[1]!s_info_industry_sw_2021(W1797,公司分析!D$5,3),IF($Y$3="wind一级行业",[1]!s_info_industry_gics(W1797,1),IF($Y$3="wind二级行业",[1]!s_info_industry_gics(W1797,2),IF($Y$3="wind三级行业",[1]!s_info_industry_gics(W1797,3),IF($Y$3="wind四级行业",[1]!s_info_industry_gics(W1797,4),IF($Y$3="证监会门类行业",[1]!s_info_industry_csrc12_n(W1797,公司分析!D$5,1),""))))))))</f>
        <v>信息科技咨询与其它服务</v>
      </c>
      <c r="Z1797" s="298" t="str">
        <f>IF(Y1797=行业比较!$E$6,ROW(),"")</f>
        <v/>
      </c>
      <c r="AA1797" s="125"/>
      <c r="AB1797" s="125"/>
      <c r="AC1797" s="125"/>
      <c r="AD1797" s="125"/>
      <c r="AE1797" s="125"/>
      <c r="AF1797" s="125"/>
      <c r="AG1797" s="125"/>
      <c r="AH1797" s="125"/>
      <c r="AI1797" s="125"/>
      <c r="AJ1797" s="125"/>
      <c r="AK1797" s="125"/>
      <c r="AL1797" s="125"/>
      <c r="AM1797" s="125"/>
      <c r="AN1797" s="125"/>
      <c r="AO1797" s="125"/>
      <c r="AP1797" s="125"/>
    </row>
    <row r="1798" spans="2:42" x14ac:dyDescent="0.35">
      <c r="B1798" s="125"/>
      <c r="C1798" s="125"/>
      <c r="D1798" s="125"/>
      <c r="E1798" s="125"/>
      <c r="F1798" s="125"/>
      <c r="G1798" s="125"/>
      <c r="H1798" s="125"/>
      <c r="I1798" s="269"/>
      <c r="J1798" s="134"/>
      <c r="K1798" s="134"/>
      <c r="L1798" s="134"/>
      <c r="M1798" s="134"/>
      <c r="N1798" s="286"/>
      <c r="O1798" s="286"/>
      <c r="P1798" s="125"/>
      <c r="Q1798" s="125"/>
      <c r="R1798" s="125"/>
      <c r="S1798" s="125"/>
      <c r="T1798" s="125"/>
      <c r="U1798" s="297"/>
      <c r="V1798" s="253">
        <f t="shared" si="36"/>
        <v>0</v>
      </c>
      <c r="W1798" s="348" t="str">
        <f>IF(板块成分!B1800="","",板块成分!B1800)</f>
        <v>2439.HK</v>
      </c>
      <c r="X1798" s="270" t="str">
        <f>[1]!s_info_name(W1798)</f>
        <v>中宝新材</v>
      </c>
      <c r="Y1798" s="335" t="str">
        <f>IF($Y$3="申万一级行业",[1]!s_info_industry_sw_2021(W1798,公司分析!D$5,1),IF($Y$3="申万二级行业",[1]!s_info_industry_sw_2021(W1798,公司分析!D$5,2),IF($Y$3="申万三级行业",[1]!s_info_industry_sw_2021(W1798,公司分析!D$5,3),IF($Y$3="wind一级行业",[1]!s_info_industry_gics(W1798,1),IF($Y$3="wind二级行业",[1]!s_info_industry_gics(W1798,2),IF($Y$3="wind三级行业",[1]!s_info_industry_gics(W1798,3),IF($Y$3="wind四级行业",[1]!s_info_industry_gics(W1798,4),IF($Y$3="证监会门类行业",[1]!s_info_industry_csrc12_n(W1798,公司分析!D$5,1),""))))))))</f>
        <v>基础化工</v>
      </c>
      <c r="Z1798" s="298" t="str">
        <f>IF(Y1798=行业比较!$E$6,ROW(),"")</f>
        <v/>
      </c>
      <c r="AA1798" s="125"/>
      <c r="AB1798" s="125"/>
      <c r="AC1798" s="125"/>
      <c r="AD1798" s="125"/>
      <c r="AE1798" s="125"/>
      <c r="AF1798" s="125"/>
      <c r="AG1798" s="125"/>
      <c r="AH1798" s="125"/>
      <c r="AI1798" s="125"/>
      <c r="AJ1798" s="125"/>
      <c r="AK1798" s="125"/>
      <c r="AL1798" s="125"/>
      <c r="AM1798" s="125"/>
      <c r="AN1798" s="125"/>
      <c r="AO1798" s="125"/>
      <c r="AP1798" s="125"/>
    </row>
    <row r="1799" spans="2:42" x14ac:dyDescent="0.35">
      <c r="B1799" s="125"/>
      <c r="C1799" s="125"/>
      <c r="D1799" s="125"/>
      <c r="E1799" s="125"/>
      <c r="F1799" s="125"/>
      <c r="G1799" s="125"/>
      <c r="H1799" s="125"/>
      <c r="I1799" s="269"/>
      <c r="J1799" s="134"/>
      <c r="K1799" s="134"/>
      <c r="L1799" s="134"/>
      <c r="M1799" s="134"/>
      <c r="N1799" s="286"/>
      <c r="O1799" s="286"/>
      <c r="P1799" s="125"/>
      <c r="Q1799" s="125"/>
      <c r="R1799" s="125"/>
      <c r="S1799" s="125"/>
      <c r="T1799" s="125"/>
      <c r="U1799" s="297"/>
      <c r="V1799" s="253">
        <f t="shared" si="36"/>
        <v>18</v>
      </c>
      <c r="W1799" s="348" t="str">
        <f>IF(板块成分!B1801="","",板块成分!B1801)</f>
        <v>2440.HK</v>
      </c>
      <c r="X1799" s="270" t="str">
        <f>[1]!s_info_name(W1799)</f>
        <v>濠暻科技</v>
      </c>
      <c r="Y1799" s="335" t="str">
        <f>IF($Y$3="申万一级行业",[1]!s_info_industry_sw_2021(W1799,公司分析!D$5,1),IF($Y$3="申万二级行业",[1]!s_info_industry_sw_2021(W1799,公司分析!D$5,2),IF($Y$3="申万三级行业",[1]!s_info_industry_sw_2021(W1799,公司分析!D$5,3),IF($Y$3="wind一级行业",[1]!s_info_industry_gics(W1799,1),IF($Y$3="wind二级行业",[1]!s_info_industry_gics(W1799,2),IF($Y$3="wind三级行业",[1]!s_info_industry_gics(W1799,3),IF($Y$3="wind四级行业",[1]!s_info_industry_gics(W1799,4),IF($Y$3="证监会门类行业",[1]!s_info_industry_csrc12_n(W1799,公司分析!D$5,1),""))))))))</f>
        <v>互联网软件与服务</v>
      </c>
      <c r="Z1799" s="298">
        <f>IF(Y1799=行业比较!$E$6,ROW(),"")</f>
        <v>1799</v>
      </c>
      <c r="AA1799" s="125"/>
      <c r="AB1799" s="125"/>
      <c r="AC1799" s="125"/>
      <c r="AD1799" s="125"/>
      <c r="AE1799" s="125"/>
      <c r="AF1799" s="125"/>
      <c r="AG1799" s="125"/>
      <c r="AH1799" s="125"/>
      <c r="AI1799" s="125"/>
      <c r="AJ1799" s="125"/>
      <c r="AK1799" s="125"/>
      <c r="AL1799" s="125"/>
      <c r="AM1799" s="125"/>
      <c r="AN1799" s="125"/>
      <c r="AO1799" s="125"/>
      <c r="AP1799" s="125"/>
    </row>
    <row r="1800" spans="2:42" x14ac:dyDescent="0.35">
      <c r="B1800" s="125"/>
      <c r="C1800" s="125"/>
      <c r="D1800" s="125"/>
      <c r="E1800" s="125"/>
      <c r="F1800" s="125"/>
      <c r="G1800" s="125"/>
      <c r="H1800" s="125"/>
      <c r="I1800" s="269"/>
      <c r="J1800" s="134"/>
      <c r="K1800" s="134"/>
      <c r="L1800" s="134"/>
      <c r="M1800" s="134"/>
      <c r="N1800" s="286"/>
      <c r="O1800" s="286"/>
      <c r="P1800" s="125"/>
      <c r="Q1800" s="125"/>
      <c r="R1800" s="125"/>
      <c r="S1800" s="125"/>
      <c r="T1800" s="125"/>
      <c r="U1800" s="297"/>
      <c r="V1800" s="253">
        <f t="shared" si="36"/>
        <v>0</v>
      </c>
      <c r="W1800" s="348" t="str">
        <f>IF(板块成分!B1802="","",板块成分!B1802)</f>
        <v>2442.HK</v>
      </c>
      <c r="X1800" s="270" t="str">
        <f>[1]!s_info_name(W1800)</f>
        <v>怡俊集团控股</v>
      </c>
      <c r="Y1800" s="335" t="str">
        <f>IF($Y$3="申万一级行业",[1]!s_info_industry_sw_2021(W1800,公司分析!D$5,1),IF($Y$3="申万二级行业",[1]!s_info_industry_sw_2021(W1800,公司分析!D$5,2),IF($Y$3="申万三级行业",[1]!s_info_industry_sw_2021(W1800,公司分析!D$5,3),IF($Y$3="wind一级行业",[1]!s_info_industry_gics(W1800,1),IF($Y$3="wind二级行业",[1]!s_info_industry_gics(W1800,2),IF($Y$3="wind三级行业",[1]!s_info_industry_gics(W1800,3),IF($Y$3="wind四级行业",[1]!s_info_industry_gics(W1800,4),IF($Y$3="证监会门类行业",[1]!s_info_industry_csrc12_n(W1800,公司分析!D$5,1),""))))))))</f>
        <v>建筑与工程</v>
      </c>
      <c r="Z1800" s="298" t="str">
        <f>IF(Y1800=行业比较!$E$6,ROW(),"")</f>
        <v/>
      </c>
      <c r="AA1800" s="125"/>
      <c r="AB1800" s="125"/>
      <c r="AC1800" s="125"/>
      <c r="AD1800" s="125"/>
      <c r="AE1800" s="125"/>
      <c r="AF1800" s="125"/>
      <c r="AG1800" s="125"/>
      <c r="AH1800" s="125"/>
      <c r="AI1800" s="125"/>
      <c r="AJ1800" s="125"/>
      <c r="AK1800" s="125"/>
      <c r="AL1800" s="125"/>
      <c r="AM1800" s="125"/>
      <c r="AN1800" s="125"/>
      <c r="AO1800" s="125"/>
      <c r="AP1800" s="125"/>
    </row>
    <row r="1801" spans="2:42" x14ac:dyDescent="0.35">
      <c r="B1801" s="125"/>
      <c r="C1801" s="125"/>
      <c r="D1801" s="125"/>
      <c r="E1801" s="125"/>
      <c r="F1801" s="125"/>
      <c r="G1801" s="125"/>
      <c r="H1801" s="125"/>
      <c r="I1801" s="269"/>
      <c r="J1801" s="134"/>
      <c r="K1801" s="134"/>
      <c r="L1801" s="134"/>
      <c r="M1801" s="134"/>
      <c r="N1801" s="286"/>
      <c r="O1801" s="286"/>
      <c r="P1801" s="125"/>
      <c r="Q1801" s="125"/>
      <c r="R1801" s="125"/>
      <c r="S1801" s="125"/>
      <c r="T1801" s="125"/>
      <c r="U1801" s="297"/>
      <c r="V1801" s="253">
        <f t="shared" si="36"/>
        <v>0</v>
      </c>
      <c r="W1801" s="348" t="str">
        <f>IF(板块成分!B1803="","",板块成分!B1803)</f>
        <v>2443.HK</v>
      </c>
      <c r="X1801" s="270" t="str">
        <f>[1]!s_info_name(W1801)</f>
        <v>汽车街</v>
      </c>
      <c r="Y1801" s="335" t="str">
        <f>IF($Y$3="申万一级行业",[1]!s_info_industry_sw_2021(W1801,公司分析!D$5,1),IF($Y$3="申万二级行业",[1]!s_info_industry_sw_2021(W1801,公司分析!D$5,2),IF($Y$3="申万三级行业",[1]!s_info_industry_sw_2021(W1801,公司分析!D$5,3),IF($Y$3="wind一级行业",[1]!s_info_industry_gics(W1801,1),IF($Y$3="wind二级行业",[1]!s_info_industry_gics(W1801,2),IF($Y$3="wind三级行业",[1]!s_info_industry_gics(W1801,3),IF($Y$3="wind四级行业",[1]!s_info_industry_gics(W1801,4),IF($Y$3="证监会门类行业",[1]!s_info_industry_csrc12_n(W1801,公司分析!D$5,1),""))))))))</f>
        <v>汽车零售</v>
      </c>
      <c r="Z1801" s="298" t="str">
        <f>IF(Y1801=行业比较!$E$6,ROW(),"")</f>
        <v/>
      </c>
      <c r="AA1801" s="125"/>
      <c r="AB1801" s="125"/>
      <c r="AC1801" s="125"/>
      <c r="AD1801" s="125"/>
      <c r="AE1801" s="125"/>
      <c r="AF1801" s="125"/>
      <c r="AG1801" s="125"/>
      <c r="AH1801" s="125"/>
      <c r="AI1801" s="125"/>
      <c r="AJ1801" s="125"/>
      <c r="AK1801" s="125"/>
      <c r="AL1801" s="125"/>
      <c r="AM1801" s="125"/>
      <c r="AN1801" s="125"/>
      <c r="AO1801" s="125"/>
      <c r="AP1801" s="125"/>
    </row>
    <row r="1802" spans="2:42" x14ac:dyDescent="0.35">
      <c r="B1802" s="125"/>
      <c r="C1802" s="125"/>
      <c r="D1802" s="125"/>
      <c r="E1802" s="125"/>
      <c r="F1802" s="125"/>
      <c r="G1802" s="125"/>
      <c r="H1802" s="125"/>
      <c r="I1802" s="269"/>
      <c r="J1802" s="134"/>
      <c r="K1802" s="134"/>
      <c r="L1802" s="134"/>
      <c r="M1802" s="134"/>
      <c r="N1802" s="286"/>
      <c r="O1802" s="286"/>
      <c r="P1802" s="125"/>
      <c r="Q1802" s="125"/>
      <c r="R1802" s="125"/>
      <c r="S1802" s="125"/>
      <c r="T1802" s="125"/>
      <c r="U1802" s="297"/>
      <c r="V1802" s="253">
        <f t="shared" si="36"/>
        <v>0</v>
      </c>
      <c r="W1802" s="348" t="str">
        <f>IF(板块成分!B1804="","",板块成分!B1804)</f>
        <v>2448.HK</v>
      </c>
      <c r="X1802" s="270" t="str">
        <f>[1]!s_info_name(W1802)</f>
        <v>恒宇集团</v>
      </c>
      <c r="Y1802" s="335" t="str">
        <f>IF($Y$3="申万一级行业",[1]!s_info_industry_sw_2021(W1802,公司分析!D$5,1),IF($Y$3="申万二级行业",[1]!s_info_industry_sw_2021(W1802,公司分析!D$5,2),IF($Y$3="申万三级行业",[1]!s_info_industry_sw_2021(W1802,公司分析!D$5,3),IF($Y$3="wind一级行业",[1]!s_info_industry_gics(W1802,1),IF($Y$3="wind二级行业",[1]!s_info_industry_gics(W1802,2),IF($Y$3="wind三级行业",[1]!s_info_industry_gics(W1802,3),IF($Y$3="wind四级行业",[1]!s_info_industry_gics(W1802,4),IF($Y$3="证监会门类行业",[1]!s_info_industry_csrc12_n(W1802,公司分析!D$5,1),""))))))))</f>
        <v>建筑与工程</v>
      </c>
      <c r="Z1802" s="298" t="str">
        <f>IF(Y1802=行业比较!$E$6,ROW(),"")</f>
        <v/>
      </c>
      <c r="AA1802" s="125"/>
      <c r="AB1802" s="125"/>
      <c r="AC1802" s="125"/>
      <c r="AD1802" s="125"/>
      <c r="AE1802" s="125"/>
      <c r="AF1802" s="125"/>
      <c r="AG1802" s="125"/>
      <c r="AH1802" s="125"/>
      <c r="AI1802" s="125"/>
      <c r="AJ1802" s="125"/>
      <c r="AK1802" s="125"/>
      <c r="AL1802" s="125"/>
      <c r="AM1802" s="125"/>
      <c r="AN1802" s="125"/>
      <c r="AO1802" s="125"/>
      <c r="AP1802" s="125"/>
    </row>
    <row r="1803" spans="2:42" x14ac:dyDescent="0.35">
      <c r="B1803" s="125"/>
      <c r="C1803" s="125"/>
      <c r="D1803" s="125"/>
      <c r="E1803" s="125"/>
      <c r="F1803" s="125"/>
      <c r="G1803" s="125"/>
      <c r="H1803" s="125"/>
      <c r="I1803" s="269"/>
      <c r="J1803" s="134"/>
      <c r="K1803" s="134"/>
      <c r="L1803" s="134"/>
      <c r="M1803" s="134"/>
      <c r="N1803" s="286"/>
      <c r="O1803" s="286"/>
      <c r="P1803" s="125"/>
      <c r="Q1803" s="125"/>
      <c r="R1803" s="125"/>
      <c r="S1803" s="125"/>
      <c r="T1803" s="125"/>
      <c r="U1803" s="297"/>
      <c r="V1803" s="253">
        <f t="shared" si="36"/>
        <v>0</v>
      </c>
      <c r="W1803" s="348" t="str">
        <f>IF(板块成分!B1805="","",板块成分!B1805)</f>
        <v>2450.HK</v>
      </c>
      <c r="X1803" s="270" t="str">
        <f>[1]!s_info_name(W1803)</f>
        <v>淮北绿金股份</v>
      </c>
      <c r="Y1803" s="335" t="str">
        <f>IF($Y$3="申万一级行业",[1]!s_info_industry_sw_2021(W1803,公司分析!D$5,1),IF($Y$3="申万二级行业",[1]!s_info_industry_sw_2021(W1803,公司分析!D$5,2),IF($Y$3="申万三级行业",[1]!s_info_industry_sw_2021(W1803,公司分析!D$5,3),IF($Y$3="wind一级行业",[1]!s_info_industry_gics(W1803,1),IF($Y$3="wind二级行业",[1]!s_info_industry_gics(W1803,2),IF($Y$3="wind三级行业",[1]!s_info_industry_gics(W1803,3),IF($Y$3="wind四级行业",[1]!s_info_industry_gics(W1803,4),IF($Y$3="证监会门类行业",[1]!s_info_industry_csrc12_n(W1803,公司分析!D$5,1),""))))))))</f>
        <v>建材</v>
      </c>
      <c r="Z1803" s="298" t="str">
        <f>IF(Y1803=行业比较!$E$6,ROW(),"")</f>
        <v/>
      </c>
      <c r="AA1803" s="125"/>
      <c r="AB1803" s="125"/>
      <c r="AC1803" s="125"/>
      <c r="AD1803" s="125"/>
      <c r="AE1803" s="125"/>
      <c r="AF1803" s="125"/>
      <c r="AG1803" s="125"/>
      <c r="AH1803" s="125"/>
      <c r="AI1803" s="125"/>
      <c r="AJ1803" s="125"/>
      <c r="AK1803" s="125"/>
      <c r="AL1803" s="125"/>
      <c r="AM1803" s="125"/>
      <c r="AN1803" s="125"/>
      <c r="AO1803" s="125"/>
      <c r="AP1803" s="125"/>
    </row>
    <row r="1804" spans="2:42" x14ac:dyDescent="0.35">
      <c r="B1804" s="125"/>
      <c r="C1804" s="125"/>
      <c r="D1804" s="125"/>
      <c r="E1804" s="125"/>
      <c r="F1804" s="125"/>
      <c r="G1804" s="125"/>
      <c r="H1804" s="125"/>
      <c r="I1804" s="269"/>
      <c r="J1804" s="134"/>
      <c r="K1804" s="134"/>
      <c r="L1804" s="134"/>
      <c r="M1804" s="134"/>
      <c r="N1804" s="286"/>
      <c r="O1804" s="286"/>
      <c r="P1804" s="125"/>
      <c r="Q1804" s="125"/>
      <c r="R1804" s="125"/>
      <c r="S1804" s="125"/>
      <c r="T1804" s="125"/>
      <c r="U1804" s="297"/>
      <c r="V1804" s="253">
        <f t="shared" si="36"/>
        <v>0</v>
      </c>
      <c r="W1804" s="348" t="str">
        <f>IF(板块成分!B1806="","",板块成分!B1806)</f>
        <v>2451.HK</v>
      </c>
      <c r="X1804" s="270" t="str">
        <f>[1]!s_info_name(W1804)</f>
        <v>绿源集团控股</v>
      </c>
      <c r="Y1804" s="335" t="str">
        <f>IF($Y$3="申万一级行业",[1]!s_info_industry_sw_2021(W1804,公司分析!D$5,1),IF($Y$3="申万二级行业",[1]!s_info_industry_sw_2021(W1804,公司分析!D$5,2),IF($Y$3="申万三级行业",[1]!s_info_industry_sw_2021(W1804,公司分析!D$5,3),IF($Y$3="wind一级行业",[1]!s_info_industry_gics(W1804,1),IF($Y$3="wind二级行业",[1]!s_info_industry_gics(W1804,2),IF($Y$3="wind三级行业",[1]!s_info_industry_gics(W1804,3),IF($Y$3="wind四级行业",[1]!s_info_industry_gics(W1804,4),IF($Y$3="证监会门类行业",[1]!s_info_industry_csrc12_n(W1804,公司分析!D$5,1),""))))))))</f>
        <v>消费品经销商</v>
      </c>
      <c r="Z1804" s="298" t="str">
        <f>IF(Y1804=行业比较!$E$6,ROW(),"")</f>
        <v/>
      </c>
      <c r="AA1804" s="125"/>
      <c r="AB1804" s="125"/>
      <c r="AC1804" s="125"/>
      <c r="AD1804" s="125"/>
      <c r="AE1804" s="125"/>
      <c r="AF1804" s="125"/>
      <c r="AG1804" s="125"/>
      <c r="AH1804" s="125"/>
      <c r="AI1804" s="125"/>
      <c r="AJ1804" s="125"/>
      <c r="AK1804" s="125"/>
      <c r="AL1804" s="125"/>
      <c r="AM1804" s="125"/>
      <c r="AN1804" s="125"/>
      <c r="AO1804" s="125"/>
      <c r="AP1804" s="125"/>
    </row>
    <row r="1805" spans="2:42" x14ac:dyDescent="0.35">
      <c r="B1805" s="125"/>
      <c r="C1805" s="125"/>
      <c r="D1805" s="125"/>
      <c r="E1805" s="125"/>
      <c r="F1805" s="125"/>
      <c r="G1805" s="125"/>
      <c r="H1805" s="125"/>
      <c r="I1805" s="269"/>
      <c r="J1805" s="134"/>
      <c r="K1805" s="134"/>
      <c r="L1805" s="134"/>
      <c r="M1805" s="134"/>
      <c r="N1805" s="286"/>
      <c r="O1805" s="286"/>
      <c r="P1805" s="125"/>
      <c r="Q1805" s="125"/>
      <c r="R1805" s="125"/>
      <c r="S1805" s="125"/>
      <c r="T1805" s="125"/>
      <c r="U1805" s="297"/>
      <c r="V1805" s="253">
        <f t="shared" si="36"/>
        <v>0</v>
      </c>
      <c r="W1805" s="348" t="str">
        <f>IF(板块成分!B1807="","",板块成分!B1807)</f>
        <v>2453.HK</v>
      </c>
      <c r="X1805" s="270" t="str">
        <f>[1]!s_info_name(W1805)</f>
        <v>美中嘉和</v>
      </c>
      <c r="Y1805" s="335" t="str">
        <f>IF($Y$3="申万一级行业",[1]!s_info_industry_sw_2021(W1805,公司分析!D$5,1),IF($Y$3="申万二级行业",[1]!s_info_industry_sw_2021(W1805,公司分析!D$5,2),IF($Y$3="申万三级行业",[1]!s_info_industry_sw_2021(W1805,公司分析!D$5,3),IF($Y$3="wind一级行业",[1]!s_info_industry_gics(W1805,1),IF($Y$3="wind二级行业",[1]!s_info_industry_gics(W1805,2),IF($Y$3="wind三级行业",[1]!s_info_industry_gics(W1805,3),IF($Y$3="wind四级行业",[1]!s_info_industry_gics(W1805,4),IF($Y$3="证监会门类行业",[1]!s_info_industry_csrc12_n(W1805,公司分析!D$5,1),""))))))))</f>
        <v>保健护理服务</v>
      </c>
      <c r="Z1805" s="298" t="str">
        <f>IF(Y1805=行业比较!$E$6,ROW(),"")</f>
        <v/>
      </c>
      <c r="AA1805" s="125"/>
      <c r="AB1805" s="125"/>
      <c r="AC1805" s="125"/>
      <c r="AD1805" s="125"/>
      <c r="AE1805" s="125"/>
      <c r="AF1805" s="125"/>
      <c r="AG1805" s="125"/>
      <c r="AH1805" s="125"/>
      <c r="AI1805" s="125"/>
      <c r="AJ1805" s="125"/>
      <c r="AK1805" s="125"/>
      <c r="AL1805" s="125"/>
      <c r="AM1805" s="125"/>
      <c r="AN1805" s="125"/>
      <c r="AO1805" s="125"/>
      <c r="AP1805" s="125"/>
    </row>
    <row r="1806" spans="2:42" x14ac:dyDescent="0.35">
      <c r="B1806" s="125"/>
      <c r="C1806" s="125"/>
      <c r="D1806" s="125"/>
      <c r="E1806" s="125"/>
      <c r="F1806" s="125"/>
      <c r="G1806" s="125"/>
      <c r="H1806" s="125"/>
      <c r="I1806" s="269"/>
      <c r="J1806" s="134"/>
      <c r="K1806" s="134"/>
      <c r="L1806" s="134"/>
      <c r="M1806" s="134"/>
      <c r="N1806" s="286"/>
      <c r="O1806" s="286"/>
      <c r="P1806" s="125"/>
      <c r="Q1806" s="125"/>
      <c r="R1806" s="125"/>
      <c r="S1806" s="125"/>
      <c r="T1806" s="125"/>
      <c r="U1806" s="297"/>
      <c r="V1806" s="253">
        <f t="shared" si="36"/>
        <v>0</v>
      </c>
      <c r="W1806" s="348" t="str">
        <f>IF(板块成分!B1808="","",板块成分!B1808)</f>
        <v>2455.HK</v>
      </c>
      <c r="X1806" s="270" t="str">
        <f>[1]!s_info_name(W1806)</f>
        <v>润华服务</v>
      </c>
      <c r="Y1806" s="335" t="str">
        <f>IF($Y$3="申万一级行业",[1]!s_info_industry_sw_2021(W1806,公司分析!D$5,1),IF($Y$3="申万二级行业",[1]!s_info_industry_sw_2021(W1806,公司分析!D$5,2),IF($Y$3="申万三级行业",[1]!s_info_industry_sw_2021(W1806,公司分析!D$5,3),IF($Y$3="wind一级行业",[1]!s_info_industry_gics(W1806,1),IF($Y$3="wind二级行业",[1]!s_info_industry_gics(W1806,2),IF($Y$3="wind三级行业",[1]!s_info_industry_gics(W1806,3),IF($Y$3="wind四级行业",[1]!s_info_industry_gics(W1806,4),IF($Y$3="证监会门类行业",[1]!s_info_industry_csrc12_n(W1806,公司分析!D$5,1),""))))))))</f>
        <v>房地产服务</v>
      </c>
      <c r="Z1806" s="298" t="str">
        <f>IF(Y1806=行业比较!$E$6,ROW(),"")</f>
        <v/>
      </c>
      <c r="AA1806" s="125"/>
      <c r="AB1806" s="125"/>
      <c r="AC1806" s="125"/>
      <c r="AD1806" s="125"/>
      <c r="AE1806" s="125"/>
      <c r="AF1806" s="125"/>
      <c r="AG1806" s="125"/>
      <c r="AH1806" s="125"/>
      <c r="AI1806" s="125"/>
      <c r="AJ1806" s="125"/>
      <c r="AK1806" s="125"/>
      <c r="AL1806" s="125"/>
      <c r="AM1806" s="125"/>
      <c r="AN1806" s="125"/>
      <c r="AO1806" s="125"/>
      <c r="AP1806" s="125"/>
    </row>
    <row r="1807" spans="2:42" x14ac:dyDescent="0.35">
      <c r="B1807" s="125"/>
      <c r="C1807" s="125"/>
      <c r="D1807" s="125"/>
      <c r="E1807" s="125"/>
      <c r="F1807" s="125"/>
      <c r="G1807" s="125"/>
      <c r="H1807" s="125"/>
      <c r="I1807" s="269"/>
      <c r="J1807" s="134"/>
      <c r="K1807" s="134"/>
      <c r="L1807" s="134"/>
      <c r="M1807" s="134"/>
      <c r="N1807" s="286"/>
      <c r="O1807" s="286"/>
      <c r="P1807" s="125"/>
      <c r="Q1807" s="125"/>
      <c r="R1807" s="125"/>
      <c r="S1807" s="125"/>
      <c r="T1807" s="125"/>
      <c r="U1807" s="297"/>
      <c r="V1807" s="253">
        <f t="shared" si="36"/>
        <v>0</v>
      </c>
      <c r="W1807" s="348" t="str">
        <f>IF(板块成分!B1809="","",板块成分!B1809)</f>
        <v>2457.HK</v>
      </c>
      <c r="X1807" s="270" t="str">
        <f>[1]!s_info_name(W1807)</f>
        <v>步阳国际</v>
      </c>
      <c r="Y1807" s="335" t="str">
        <f>IF($Y$3="申万一级行业",[1]!s_info_industry_sw_2021(W1807,公司分析!D$5,1),IF($Y$3="申万二级行业",[1]!s_info_industry_sw_2021(W1807,公司分析!D$5,2),IF($Y$3="申万三级行业",[1]!s_info_industry_sw_2021(W1807,公司分析!D$5,3),IF($Y$3="wind一级行业",[1]!s_info_industry_gics(W1807,1),IF($Y$3="wind二级行业",[1]!s_info_industry_gics(W1807,2),IF($Y$3="wind三级行业",[1]!s_info_industry_gics(W1807,3),IF($Y$3="wind四级行业",[1]!s_info_industry_gics(W1807,4),IF($Y$3="证监会门类行业",[1]!s_info_industry_csrc12_n(W1807,公司分析!D$5,1),""))))))))</f>
        <v>机动车零配件与设备</v>
      </c>
      <c r="Z1807" s="298" t="str">
        <f>IF(Y1807=行业比较!$E$6,ROW(),"")</f>
        <v/>
      </c>
      <c r="AA1807" s="125"/>
      <c r="AB1807" s="125"/>
      <c r="AC1807" s="125"/>
      <c r="AD1807" s="125"/>
      <c r="AE1807" s="125"/>
      <c r="AF1807" s="125"/>
      <c r="AG1807" s="125"/>
      <c r="AH1807" s="125"/>
      <c r="AI1807" s="125"/>
      <c r="AJ1807" s="125"/>
      <c r="AK1807" s="125"/>
      <c r="AL1807" s="125"/>
      <c r="AM1807" s="125"/>
      <c r="AN1807" s="125"/>
      <c r="AO1807" s="125"/>
      <c r="AP1807" s="125"/>
    </row>
    <row r="1808" spans="2:42" x14ac:dyDescent="0.35">
      <c r="B1808" s="125"/>
      <c r="C1808" s="125"/>
      <c r="D1808" s="125"/>
      <c r="E1808" s="125"/>
      <c r="F1808" s="125"/>
      <c r="G1808" s="125"/>
      <c r="H1808" s="125"/>
      <c r="I1808" s="269"/>
      <c r="J1808" s="134"/>
      <c r="K1808" s="134"/>
      <c r="L1808" s="134"/>
      <c r="M1808" s="134"/>
      <c r="N1808" s="286"/>
      <c r="O1808" s="286"/>
      <c r="P1808" s="125"/>
      <c r="Q1808" s="125"/>
      <c r="R1808" s="125"/>
      <c r="S1808" s="125"/>
      <c r="T1808" s="125"/>
      <c r="U1808" s="297"/>
      <c r="V1808" s="253">
        <f t="shared" si="36"/>
        <v>0</v>
      </c>
      <c r="W1808" s="348" t="str">
        <f>IF(板块成分!B1810="","",板块成分!B1810)</f>
        <v>2458.HK</v>
      </c>
      <c r="X1808" s="270" t="str">
        <f>[1]!s_info_name(W1808)</f>
        <v>望尘科技控股</v>
      </c>
      <c r="Y1808" s="335" t="str">
        <f>IF($Y$3="申万一级行业",[1]!s_info_industry_sw_2021(W1808,公司分析!D$5,1),IF($Y$3="申万二级行业",[1]!s_info_industry_sw_2021(W1808,公司分析!D$5,2),IF($Y$3="申万三级行业",[1]!s_info_industry_sw_2021(W1808,公司分析!D$5,3),IF($Y$3="wind一级行业",[1]!s_info_industry_gics(W1808,1),IF($Y$3="wind二级行业",[1]!s_info_industry_gics(W1808,2),IF($Y$3="wind三级行业",[1]!s_info_industry_gics(W1808,3),IF($Y$3="wind四级行业",[1]!s_info_industry_gics(W1808,4),IF($Y$3="证监会门类行业",[1]!s_info_industry_csrc12_n(W1808,公司分析!D$5,1),""))))))))</f>
        <v>应用软件</v>
      </c>
      <c r="Z1808" s="298" t="str">
        <f>IF(Y1808=行业比较!$E$6,ROW(),"")</f>
        <v/>
      </c>
      <c r="AA1808" s="125"/>
      <c r="AB1808" s="125"/>
      <c r="AC1808" s="125"/>
      <c r="AD1808" s="125"/>
      <c r="AE1808" s="125"/>
      <c r="AF1808" s="125"/>
      <c r="AG1808" s="125"/>
      <c r="AH1808" s="125"/>
      <c r="AI1808" s="125"/>
      <c r="AJ1808" s="125"/>
      <c r="AK1808" s="125"/>
      <c r="AL1808" s="125"/>
      <c r="AM1808" s="125"/>
      <c r="AN1808" s="125"/>
      <c r="AO1808" s="125"/>
      <c r="AP1808" s="125"/>
    </row>
    <row r="1809" spans="2:42" x14ac:dyDescent="0.35">
      <c r="B1809" s="125"/>
      <c r="C1809" s="125"/>
      <c r="D1809" s="125"/>
      <c r="E1809" s="125"/>
      <c r="F1809" s="125"/>
      <c r="G1809" s="125"/>
      <c r="H1809" s="125"/>
      <c r="I1809" s="269"/>
      <c r="J1809" s="134"/>
      <c r="K1809" s="134"/>
      <c r="L1809" s="134"/>
      <c r="M1809" s="134"/>
      <c r="N1809" s="286"/>
      <c r="O1809" s="286"/>
      <c r="P1809" s="125"/>
      <c r="Q1809" s="125"/>
      <c r="R1809" s="125"/>
      <c r="S1809" s="125"/>
      <c r="T1809" s="125"/>
      <c r="U1809" s="297"/>
      <c r="V1809" s="253">
        <f t="shared" si="36"/>
        <v>0</v>
      </c>
      <c r="W1809" s="348" t="str">
        <f>IF(板块成分!B1811="","",板块成分!B1811)</f>
        <v>2459.HK</v>
      </c>
      <c r="X1809" s="270" t="str">
        <f>[1]!s_info_name(W1809)</f>
        <v>升能集团</v>
      </c>
      <c r="Y1809" s="335" t="str">
        <f>IF($Y$3="申万一级行业",[1]!s_info_industry_sw_2021(W1809,公司分析!D$5,1),IF($Y$3="申万二级行业",[1]!s_info_industry_sw_2021(W1809,公司分析!D$5,2),IF($Y$3="申万三级行业",[1]!s_info_industry_sw_2021(W1809,公司分析!D$5,3),IF($Y$3="wind一级行业",[1]!s_info_industry_gics(W1809,1),IF($Y$3="wind二级行业",[1]!s_info_industry_gics(W1809,2),IF($Y$3="wind三级行业",[1]!s_info_industry_gics(W1809,3),IF($Y$3="wind四级行业",[1]!s_info_industry_gics(W1809,4),IF($Y$3="证监会门类行业",[1]!s_info_industry_csrc12_n(W1809,公司分析!D$5,1),""))))))))</f>
        <v>电子元件</v>
      </c>
      <c r="Z1809" s="298" t="str">
        <f>IF(Y1809=行业比较!$E$6,ROW(),"")</f>
        <v/>
      </c>
      <c r="AA1809" s="125"/>
      <c r="AB1809" s="125"/>
      <c r="AC1809" s="125"/>
      <c r="AD1809" s="125"/>
      <c r="AE1809" s="125"/>
      <c r="AF1809" s="125"/>
      <c r="AG1809" s="125"/>
      <c r="AH1809" s="125"/>
      <c r="AI1809" s="125"/>
      <c r="AJ1809" s="125"/>
      <c r="AK1809" s="125"/>
      <c r="AL1809" s="125"/>
      <c r="AM1809" s="125"/>
      <c r="AN1809" s="125"/>
      <c r="AO1809" s="125"/>
      <c r="AP1809" s="125"/>
    </row>
    <row r="1810" spans="2:42" x14ac:dyDescent="0.35">
      <c r="B1810" s="125"/>
      <c r="C1810" s="125"/>
      <c r="D1810" s="125"/>
      <c r="E1810" s="125"/>
      <c r="F1810" s="125"/>
      <c r="G1810" s="125"/>
      <c r="H1810" s="125"/>
      <c r="I1810" s="269"/>
      <c r="J1810" s="134"/>
      <c r="K1810" s="134"/>
      <c r="L1810" s="134"/>
      <c r="M1810" s="134"/>
      <c r="N1810" s="286"/>
      <c r="O1810" s="286"/>
      <c r="P1810" s="125"/>
      <c r="Q1810" s="125"/>
      <c r="R1810" s="125"/>
      <c r="S1810" s="125"/>
      <c r="T1810" s="125"/>
      <c r="U1810" s="297"/>
      <c r="V1810" s="253">
        <f t="shared" si="36"/>
        <v>0</v>
      </c>
      <c r="W1810" s="348" t="str">
        <f>IF(板块成分!B1812="","",板块成分!B1812)</f>
        <v>2469.HK</v>
      </c>
      <c r="X1810" s="270" t="str">
        <f>[1]!s_info_name(W1810)</f>
        <v>粉笔</v>
      </c>
      <c r="Y1810" s="335" t="str">
        <f>IF($Y$3="申万一级行业",[1]!s_info_industry_sw_2021(W1810,公司分析!D$5,1),IF($Y$3="申万二级行业",[1]!s_info_industry_sw_2021(W1810,公司分析!D$5,2),IF($Y$3="申万三级行业",[1]!s_info_industry_sw_2021(W1810,公司分析!D$5,3),IF($Y$3="wind一级行业",[1]!s_info_industry_gics(W1810,1),IF($Y$3="wind二级行业",[1]!s_info_industry_gics(W1810,2),IF($Y$3="wind三级行业",[1]!s_info_industry_gics(W1810,3),IF($Y$3="wind四级行业",[1]!s_info_industry_gics(W1810,4),IF($Y$3="证监会门类行业",[1]!s_info_industry_csrc12_n(W1810,公司分析!D$5,1),""))))))))</f>
        <v>教育服务</v>
      </c>
      <c r="Z1810" s="298" t="str">
        <f>IF(Y1810=行业比较!$E$6,ROW(),"")</f>
        <v/>
      </c>
      <c r="AA1810" s="125"/>
      <c r="AB1810" s="125"/>
      <c r="AC1810" s="125"/>
      <c r="AD1810" s="125"/>
      <c r="AE1810" s="125"/>
      <c r="AF1810" s="125"/>
      <c r="AG1810" s="125"/>
      <c r="AH1810" s="125"/>
      <c r="AI1810" s="125"/>
      <c r="AJ1810" s="125"/>
      <c r="AK1810" s="125"/>
      <c r="AL1810" s="125"/>
      <c r="AM1810" s="125"/>
      <c r="AN1810" s="125"/>
      <c r="AO1810" s="125"/>
      <c r="AP1810" s="125"/>
    </row>
    <row r="1811" spans="2:42" x14ac:dyDescent="0.35">
      <c r="B1811" s="125"/>
      <c r="C1811" s="125"/>
      <c r="D1811" s="125"/>
      <c r="E1811" s="125"/>
      <c r="F1811" s="125"/>
      <c r="G1811" s="125"/>
      <c r="H1811" s="125"/>
      <c r="I1811" s="269"/>
      <c r="J1811" s="134"/>
      <c r="K1811" s="134"/>
      <c r="L1811" s="134"/>
      <c r="M1811" s="134"/>
      <c r="N1811" s="286"/>
      <c r="O1811" s="286"/>
      <c r="P1811" s="125"/>
      <c r="Q1811" s="125"/>
      <c r="R1811" s="125"/>
      <c r="S1811" s="125"/>
      <c r="T1811" s="125"/>
      <c r="U1811" s="297"/>
      <c r="V1811" s="253">
        <f t="shared" si="36"/>
        <v>0</v>
      </c>
      <c r="W1811" s="348" t="str">
        <f>IF(板块成分!B1813="","",板块成分!B1813)</f>
        <v>2473.HK</v>
      </c>
      <c r="X1811" s="270" t="str">
        <f>[1]!s_info_name(W1811)</f>
        <v>喜相逢集团</v>
      </c>
      <c r="Y1811" s="335" t="str">
        <f>IF($Y$3="申万一级行业",[1]!s_info_industry_sw_2021(W1811,公司分析!D$5,1),IF($Y$3="申万二级行业",[1]!s_info_industry_sw_2021(W1811,公司分析!D$5,2),IF($Y$3="申万三级行业",[1]!s_info_industry_sw_2021(W1811,公司分析!D$5,3),IF($Y$3="wind一级行业",[1]!s_info_industry_gics(W1811,1),IF($Y$3="wind二级行业",[1]!s_info_industry_gics(W1811,2),IF($Y$3="wind三级行业",[1]!s_info_industry_gics(W1811,3),IF($Y$3="wind四级行业",[1]!s_info_industry_gics(W1811,4),IF($Y$3="证监会门类行业",[1]!s_info_industry_csrc12_n(W1811,公司分析!D$5,1),""))))))))</f>
        <v>汽车零售</v>
      </c>
      <c r="Z1811" s="298" t="str">
        <f>IF(Y1811=行业比较!$E$6,ROW(),"")</f>
        <v/>
      </c>
      <c r="AA1811" s="125"/>
      <c r="AB1811" s="125"/>
      <c r="AC1811" s="125"/>
      <c r="AD1811" s="125"/>
      <c r="AE1811" s="125"/>
      <c r="AF1811" s="125"/>
      <c r="AG1811" s="125"/>
      <c r="AH1811" s="125"/>
      <c r="AI1811" s="125"/>
      <c r="AJ1811" s="125"/>
      <c r="AK1811" s="125"/>
      <c r="AL1811" s="125"/>
      <c r="AM1811" s="125"/>
      <c r="AN1811" s="125"/>
      <c r="AO1811" s="125"/>
      <c r="AP1811" s="125"/>
    </row>
    <row r="1812" spans="2:42" x14ac:dyDescent="0.35">
      <c r="B1812" s="125"/>
      <c r="C1812" s="125"/>
      <c r="D1812" s="125"/>
      <c r="E1812" s="125"/>
      <c r="F1812" s="125"/>
      <c r="G1812" s="125"/>
      <c r="H1812" s="125"/>
      <c r="I1812" s="269"/>
      <c r="J1812" s="134"/>
      <c r="K1812" s="134"/>
      <c r="L1812" s="134"/>
      <c r="M1812" s="134"/>
      <c r="N1812" s="286"/>
      <c r="O1812" s="286"/>
      <c r="P1812" s="125"/>
      <c r="Q1812" s="125"/>
      <c r="R1812" s="125"/>
      <c r="S1812" s="125"/>
      <c r="T1812" s="125"/>
      <c r="U1812" s="297"/>
      <c r="V1812" s="253">
        <f t="shared" si="36"/>
        <v>19</v>
      </c>
      <c r="W1812" s="348" t="str">
        <f>IF(板块成分!B1814="","",板块成分!B1814)</f>
        <v>2477.HK</v>
      </c>
      <c r="X1812" s="270" t="str">
        <f>[1]!s_info_name(W1812)</f>
        <v>经纬天地</v>
      </c>
      <c r="Y1812" s="335" t="str">
        <f>IF($Y$3="申万一级行业",[1]!s_info_industry_sw_2021(W1812,公司分析!D$5,1),IF($Y$3="申万二级行业",[1]!s_info_industry_sw_2021(W1812,公司分析!D$5,2),IF($Y$3="申万三级行业",[1]!s_info_industry_sw_2021(W1812,公司分析!D$5,3),IF($Y$3="wind一级行业",[1]!s_info_industry_gics(W1812,1),IF($Y$3="wind二级行业",[1]!s_info_industry_gics(W1812,2),IF($Y$3="wind三级行业",[1]!s_info_industry_gics(W1812,3),IF($Y$3="wind四级行业",[1]!s_info_industry_gics(W1812,4),IF($Y$3="证监会门类行业",[1]!s_info_industry_csrc12_n(W1812,公司分析!D$5,1),""))))))))</f>
        <v>互联网软件与服务</v>
      </c>
      <c r="Z1812" s="298">
        <f>IF(Y1812=行业比较!$E$6,ROW(),"")</f>
        <v>1812</v>
      </c>
      <c r="AA1812" s="125"/>
      <c r="AB1812" s="125"/>
      <c r="AC1812" s="125"/>
      <c r="AD1812" s="125"/>
      <c r="AE1812" s="125"/>
      <c r="AF1812" s="125"/>
      <c r="AG1812" s="125"/>
      <c r="AH1812" s="125"/>
      <c r="AI1812" s="125"/>
      <c r="AJ1812" s="125"/>
      <c r="AK1812" s="125"/>
      <c r="AL1812" s="125"/>
      <c r="AM1812" s="125"/>
      <c r="AN1812" s="125"/>
      <c r="AO1812" s="125"/>
      <c r="AP1812" s="125"/>
    </row>
    <row r="1813" spans="2:42" x14ac:dyDescent="0.35">
      <c r="B1813" s="125"/>
      <c r="C1813" s="125"/>
      <c r="D1813" s="125"/>
      <c r="E1813" s="125"/>
      <c r="F1813" s="125"/>
      <c r="G1813" s="125"/>
      <c r="H1813" s="125"/>
      <c r="I1813" s="269"/>
      <c r="J1813" s="134"/>
      <c r="K1813" s="134"/>
      <c r="L1813" s="134"/>
      <c r="M1813" s="134"/>
      <c r="N1813" s="286"/>
      <c r="O1813" s="286"/>
      <c r="P1813" s="125"/>
      <c r="Q1813" s="125"/>
      <c r="R1813" s="125"/>
      <c r="S1813" s="125"/>
      <c r="T1813" s="125"/>
      <c r="U1813" s="297"/>
      <c r="V1813" s="253">
        <f t="shared" si="36"/>
        <v>0</v>
      </c>
      <c r="W1813" s="348" t="str">
        <f>IF(板块成分!B1815="","",板块成分!B1815)</f>
        <v>2480.HK</v>
      </c>
      <c r="X1813" s="270" t="str">
        <f>[1]!s_info_name(W1813)</f>
        <v>绿竹生物-B</v>
      </c>
      <c r="Y1813" s="335" t="str">
        <f>IF($Y$3="申万一级行业",[1]!s_info_industry_sw_2021(W1813,公司分析!D$5,1),IF($Y$3="申万二级行业",[1]!s_info_industry_sw_2021(W1813,公司分析!D$5,2),IF($Y$3="申万三级行业",[1]!s_info_industry_sw_2021(W1813,公司分析!D$5,3),IF($Y$3="wind一级行业",[1]!s_info_industry_gics(W1813,1),IF($Y$3="wind二级行业",[1]!s_info_industry_gics(W1813,2),IF($Y$3="wind三级行业",[1]!s_info_industry_gics(W1813,3),IF($Y$3="wind四级行业",[1]!s_info_industry_gics(W1813,4),IF($Y$3="证监会门类行业",[1]!s_info_industry_csrc12_n(W1813,公司分析!D$5,1),""))))))))</f>
        <v>生物科技</v>
      </c>
      <c r="Z1813" s="298" t="str">
        <f>IF(Y1813=行业比较!$E$6,ROW(),"")</f>
        <v/>
      </c>
      <c r="AA1813" s="125"/>
      <c r="AB1813" s="125"/>
      <c r="AC1813" s="125"/>
      <c r="AD1813" s="125"/>
      <c r="AE1813" s="125"/>
      <c r="AF1813" s="125"/>
      <c r="AG1813" s="125"/>
      <c r="AH1813" s="125"/>
      <c r="AI1813" s="125"/>
      <c r="AJ1813" s="125"/>
      <c r="AK1813" s="125"/>
      <c r="AL1813" s="125"/>
      <c r="AM1813" s="125"/>
      <c r="AN1813" s="125"/>
      <c r="AO1813" s="125"/>
      <c r="AP1813" s="125"/>
    </row>
    <row r="1814" spans="2:42" x14ac:dyDescent="0.35">
      <c r="B1814" s="125"/>
      <c r="C1814" s="125"/>
      <c r="D1814" s="125"/>
      <c r="E1814" s="125"/>
      <c r="F1814" s="125"/>
      <c r="G1814" s="125"/>
      <c r="H1814" s="125"/>
      <c r="I1814" s="269"/>
      <c r="J1814" s="134"/>
      <c r="K1814" s="134"/>
      <c r="L1814" s="134"/>
      <c r="M1814" s="134"/>
      <c r="N1814" s="286"/>
      <c r="O1814" s="286"/>
      <c r="P1814" s="125"/>
      <c r="Q1814" s="125"/>
      <c r="R1814" s="125"/>
      <c r="S1814" s="125"/>
      <c r="T1814" s="125"/>
      <c r="U1814" s="297"/>
      <c r="V1814" s="253">
        <f t="shared" si="36"/>
        <v>0</v>
      </c>
      <c r="W1814" s="348" t="str">
        <f>IF(板块成分!B1816="","",板块成分!B1816)</f>
        <v>2481.HK</v>
      </c>
      <c r="X1814" s="270" t="str">
        <f>[1]!s_info_name(W1814)</f>
        <v>慧居科技</v>
      </c>
      <c r="Y1814" s="335" t="str">
        <f>IF($Y$3="申万一级行业",[1]!s_info_industry_sw_2021(W1814,公司分析!D$5,1),IF($Y$3="申万二级行业",[1]!s_info_industry_sw_2021(W1814,公司分析!D$5,2),IF($Y$3="申万三级行业",[1]!s_info_industry_sw_2021(W1814,公司分析!D$5,3),IF($Y$3="wind一级行业",[1]!s_info_industry_gics(W1814,1),IF($Y$3="wind二级行业",[1]!s_info_industry_gics(W1814,2),IF($Y$3="wind三级行业",[1]!s_info_industry_gics(W1814,3),IF($Y$3="wind四级行业",[1]!s_info_industry_gics(W1814,4),IF($Y$3="证监会门类行业",[1]!s_info_industry_csrc12_n(W1814,公司分析!D$5,1),""))))))))</f>
        <v>复合型公用事业</v>
      </c>
      <c r="Z1814" s="298" t="str">
        <f>IF(Y1814=行业比较!$E$6,ROW(),"")</f>
        <v/>
      </c>
      <c r="AA1814" s="125"/>
      <c r="AB1814" s="125"/>
      <c r="AC1814" s="125"/>
      <c r="AD1814" s="125"/>
      <c r="AE1814" s="125"/>
      <c r="AF1814" s="125"/>
      <c r="AG1814" s="125"/>
      <c r="AH1814" s="125"/>
      <c r="AI1814" s="125"/>
      <c r="AJ1814" s="125"/>
      <c r="AK1814" s="125"/>
      <c r="AL1814" s="125"/>
      <c r="AM1814" s="125"/>
      <c r="AN1814" s="125"/>
      <c r="AO1814" s="125"/>
      <c r="AP1814" s="125"/>
    </row>
    <row r="1815" spans="2:42" x14ac:dyDescent="0.35">
      <c r="B1815" s="125"/>
      <c r="C1815" s="125"/>
      <c r="D1815" s="125"/>
      <c r="E1815" s="125"/>
      <c r="F1815" s="125"/>
      <c r="G1815" s="125"/>
      <c r="H1815" s="125"/>
      <c r="I1815" s="269"/>
      <c r="J1815" s="134"/>
      <c r="K1815" s="134"/>
      <c r="L1815" s="134"/>
      <c r="M1815" s="134"/>
      <c r="N1815" s="286"/>
      <c r="O1815" s="286"/>
      <c r="P1815" s="125"/>
      <c r="Q1815" s="125"/>
      <c r="R1815" s="125"/>
      <c r="S1815" s="125"/>
      <c r="T1815" s="125"/>
      <c r="U1815" s="297"/>
      <c r="V1815" s="253">
        <f t="shared" si="36"/>
        <v>0</v>
      </c>
      <c r="W1815" s="348" t="str">
        <f>IF(板块成分!B1817="","",板块成分!B1817)</f>
        <v>2482.HK</v>
      </c>
      <c r="X1815" s="270" t="str">
        <f>[1]!s_info_name(W1815)</f>
        <v>维天运通</v>
      </c>
      <c r="Y1815" s="335" t="str">
        <f>IF($Y$3="申万一级行业",[1]!s_info_industry_sw_2021(W1815,公司分析!D$5,1),IF($Y$3="申万二级行业",[1]!s_info_industry_sw_2021(W1815,公司分析!D$5,2),IF($Y$3="申万三级行业",[1]!s_info_industry_sw_2021(W1815,公司分析!D$5,3),IF($Y$3="wind一级行业",[1]!s_info_industry_gics(W1815,1),IF($Y$3="wind二级行业",[1]!s_info_industry_gics(W1815,2),IF($Y$3="wind三级行业",[1]!s_info_industry_gics(W1815,3),IF($Y$3="wind四级行业",[1]!s_info_industry_gics(W1815,4),IF($Y$3="证监会门类行业",[1]!s_info_industry_csrc12_n(W1815,公司分析!D$5,1),""))))))))</f>
        <v>航空货运与物流</v>
      </c>
      <c r="Z1815" s="298" t="str">
        <f>IF(Y1815=行业比较!$E$6,ROW(),"")</f>
        <v/>
      </c>
      <c r="AA1815" s="125"/>
      <c r="AB1815" s="125"/>
      <c r="AC1815" s="125"/>
      <c r="AD1815" s="125"/>
      <c r="AE1815" s="125"/>
      <c r="AF1815" s="125"/>
      <c r="AG1815" s="125"/>
      <c r="AH1815" s="125"/>
      <c r="AI1815" s="125"/>
      <c r="AJ1815" s="125"/>
      <c r="AK1815" s="125"/>
      <c r="AL1815" s="125"/>
      <c r="AM1815" s="125"/>
      <c r="AN1815" s="125"/>
      <c r="AO1815" s="125"/>
      <c r="AP1815" s="125"/>
    </row>
    <row r="1816" spans="2:42" x14ac:dyDescent="0.35">
      <c r="B1816" s="125"/>
      <c r="C1816" s="125"/>
      <c r="D1816" s="125"/>
      <c r="E1816" s="125"/>
      <c r="F1816" s="125"/>
      <c r="G1816" s="125"/>
      <c r="H1816" s="125"/>
      <c r="I1816" s="269"/>
      <c r="J1816" s="134"/>
      <c r="K1816" s="134"/>
      <c r="L1816" s="134"/>
      <c r="M1816" s="134"/>
      <c r="N1816" s="286"/>
      <c r="O1816" s="286"/>
      <c r="P1816" s="125"/>
      <c r="Q1816" s="125"/>
      <c r="R1816" s="125"/>
      <c r="S1816" s="125"/>
      <c r="T1816" s="125"/>
      <c r="U1816" s="297"/>
      <c r="V1816" s="253">
        <f t="shared" si="36"/>
        <v>0</v>
      </c>
      <c r="W1816" s="348" t="str">
        <f>IF(板块成分!B1818="","",板块成分!B1818)</f>
        <v>2483.HK</v>
      </c>
      <c r="X1816" s="270" t="str">
        <f>[1]!s_info_name(W1816)</f>
        <v>K CASH集团</v>
      </c>
      <c r="Y1816" s="335" t="str">
        <f>IF($Y$3="申万一级行业",[1]!s_info_industry_sw_2021(W1816,公司分析!D$5,1),IF($Y$3="申万二级行业",[1]!s_info_industry_sw_2021(W1816,公司分析!D$5,2),IF($Y$3="申万三级行业",[1]!s_info_industry_sw_2021(W1816,公司分析!D$5,3),IF($Y$3="wind一级行业",[1]!s_info_industry_gics(W1816,1),IF($Y$3="wind二级行业",[1]!s_info_industry_gics(W1816,2),IF($Y$3="wind三级行业",[1]!s_info_industry_gics(W1816,3),IF($Y$3="wind四级行业",[1]!s_info_industry_gics(W1816,4),IF($Y$3="证监会门类行业",[1]!s_info_industry_csrc12_n(W1816,公司分析!D$5,1),""))))))))</f>
        <v>特殊金融服务</v>
      </c>
      <c r="Z1816" s="298" t="str">
        <f>IF(Y1816=行业比较!$E$6,ROW(),"")</f>
        <v/>
      </c>
      <c r="AA1816" s="125"/>
      <c r="AB1816" s="125"/>
      <c r="AC1816" s="125"/>
      <c r="AD1816" s="125"/>
      <c r="AE1816" s="125"/>
      <c r="AF1816" s="125"/>
      <c r="AG1816" s="125"/>
      <c r="AH1816" s="125"/>
      <c r="AI1816" s="125"/>
      <c r="AJ1816" s="125"/>
      <c r="AK1816" s="125"/>
      <c r="AL1816" s="125"/>
      <c r="AM1816" s="125"/>
      <c r="AN1816" s="125"/>
      <c r="AO1816" s="125"/>
      <c r="AP1816" s="125"/>
    </row>
    <row r="1817" spans="2:42" x14ac:dyDescent="0.35">
      <c r="B1817" s="125"/>
      <c r="C1817" s="125"/>
      <c r="D1817" s="125"/>
      <c r="E1817" s="125"/>
      <c r="F1817" s="125"/>
      <c r="G1817" s="125"/>
      <c r="H1817" s="125"/>
      <c r="I1817" s="269"/>
      <c r="J1817" s="134"/>
      <c r="K1817" s="134"/>
      <c r="L1817" s="134"/>
      <c r="M1817" s="134"/>
      <c r="N1817" s="286"/>
      <c r="O1817" s="286"/>
      <c r="P1817" s="125"/>
      <c r="Q1817" s="125"/>
      <c r="R1817" s="125"/>
      <c r="S1817" s="125"/>
      <c r="T1817" s="125"/>
      <c r="U1817" s="297"/>
      <c r="V1817" s="253">
        <f t="shared" si="36"/>
        <v>0</v>
      </c>
      <c r="W1817" s="348" t="str">
        <f>IF(板块成分!B1819="","",板块成分!B1819)</f>
        <v>2486.HK</v>
      </c>
      <c r="X1817" s="270" t="str">
        <f>[1]!s_info_name(W1817)</f>
        <v>普乐师集团控股</v>
      </c>
      <c r="Y1817" s="335" t="str">
        <f>IF($Y$3="申万一级行业",[1]!s_info_industry_sw_2021(W1817,公司分析!D$5,1),IF($Y$3="申万二级行业",[1]!s_info_industry_sw_2021(W1817,公司分析!D$5,2),IF($Y$3="申万三级行业",[1]!s_info_industry_sw_2021(W1817,公司分析!D$5,3),IF($Y$3="wind一级行业",[1]!s_info_industry_gics(W1817,1),IF($Y$3="wind二级行业",[1]!s_info_industry_gics(W1817,2),IF($Y$3="wind三级行业",[1]!s_info_industry_gics(W1817,3),IF($Y$3="wind四级行业",[1]!s_info_industry_gics(W1817,4),IF($Y$3="证监会门类行业",[1]!s_info_industry_csrc12_n(W1817,公司分析!D$5,1),""))))))))</f>
        <v>广告</v>
      </c>
      <c r="Z1817" s="298" t="str">
        <f>IF(Y1817=行业比较!$E$6,ROW(),"")</f>
        <v/>
      </c>
      <c r="AA1817" s="125"/>
      <c r="AB1817" s="125"/>
      <c r="AC1817" s="125"/>
      <c r="AD1817" s="125"/>
      <c r="AE1817" s="125"/>
      <c r="AF1817" s="125"/>
      <c r="AG1817" s="125"/>
      <c r="AH1817" s="125"/>
      <c r="AI1817" s="125"/>
      <c r="AJ1817" s="125"/>
      <c r="AK1817" s="125"/>
      <c r="AL1817" s="125"/>
      <c r="AM1817" s="125"/>
      <c r="AN1817" s="125"/>
      <c r="AO1817" s="125"/>
      <c r="AP1817" s="125"/>
    </row>
    <row r="1818" spans="2:42" x14ac:dyDescent="0.35">
      <c r="B1818" s="125"/>
      <c r="C1818" s="125"/>
      <c r="D1818" s="125"/>
      <c r="E1818" s="125"/>
      <c r="F1818" s="125"/>
      <c r="G1818" s="125"/>
      <c r="H1818" s="125"/>
      <c r="I1818" s="269"/>
      <c r="J1818" s="134"/>
      <c r="K1818" s="134"/>
      <c r="L1818" s="134"/>
      <c r="M1818" s="134"/>
      <c r="N1818" s="286"/>
      <c r="O1818" s="286"/>
      <c r="P1818" s="125"/>
      <c r="Q1818" s="125"/>
      <c r="R1818" s="125"/>
      <c r="S1818" s="125"/>
      <c r="T1818" s="125"/>
      <c r="U1818" s="297"/>
      <c r="V1818" s="253">
        <f t="shared" si="36"/>
        <v>0</v>
      </c>
      <c r="W1818" s="348" t="str">
        <f>IF(板块成分!B1820="","",板块成分!B1820)</f>
        <v>2487.HK</v>
      </c>
      <c r="X1818" s="270" t="str">
        <f>[1]!s_info_name(W1818)</f>
        <v>科笛-B</v>
      </c>
      <c r="Y1818" s="335" t="str">
        <f>IF($Y$3="申万一级行业",[1]!s_info_industry_sw_2021(W1818,公司分析!D$5,1),IF($Y$3="申万二级行业",[1]!s_info_industry_sw_2021(W1818,公司分析!D$5,2),IF($Y$3="申万三级行业",[1]!s_info_industry_sw_2021(W1818,公司分析!D$5,3),IF($Y$3="wind一级行业",[1]!s_info_industry_gics(W1818,1),IF($Y$3="wind二级行业",[1]!s_info_industry_gics(W1818,2),IF($Y$3="wind三级行业",[1]!s_info_industry_gics(W1818,3),IF($Y$3="wind四级行业",[1]!s_info_industry_gics(W1818,4),IF($Y$3="证监会门类行业",[1]!s_info_industry_csrc12_n(W1818,公司分析!D$5,1),""))))))))</f>
        <v>生物科技</v>
      </c>
      <c r="Z1818" s="298" t="str">
        <f>IF(Y1818=行业比较!$E$6,ROW(),"")</f>
        <v/>
      </c>
      <c r="AA1818" s="125"/>
      <c r="AB1818" s="125"/>
      <c r="AC1818" s="125"/>
      <c r="AD1818" s="125"/>
      <c r="AE1818" s="125"/>
      <c r="AF1818" s="125"/>
      <c r="AG1818" s="125"/>
      <c r="AH1818" s="125"/>
      <c r="AI1818" s="125"/>
      <c r="AJ1818" s="125"/>
      <c r="AK1818" s="125"/>
      <c r="AL1818" s="125"/>
      <c r="AM1818" s="125"/>
      <c r="AN1818" s="125"/>
      <c r="AO1818" s="125"/>
      <c r="AP1818" s="125"/>
    </row>
    <row r="1819" spans="2:42" x14ac:dyDescent="0.35">
      <c r="B1819" s="125"/>
      <c r="C1819" s="125"/>
      <c r="D1819" s="125"/>
      <c r="E1819" s="125"/>
      <c r="F1819" s="125"/>
      <c r="G1819" s="125"/>
      <c r="H1819" s="125"/>
      <c r="I1819" s="269"/>
      <c r="J1819" s="134"/>
      <c r="K1819" s="134"/>
      <c r="L1819" s="134"/>
      <c r="M1819" s="134"/>
      <c r="N1819" s="286"/>
      <c r="O1819" s="286"/>
      <c r="P1819" s="125"/>
      <c r="Q1819" s="125"/>
      <c r="R1819" s="125"/>
      <c r="S1819" s="125"/>
      <c r="T1819" s="125"/>
      <c r="U1819" s="297"/>
      <c r="V1819" s="253">
        <f t="shared" si="36"/>
        <v>0</v>
      </c>
      <c r="W1819" s="348" t="str">
        <f>IF(板块成分!B1821="","",板块成分!B1821)</f>
        <v>2488.HK</v>
      </c>
      <c r="X1819" s="270" t="str">
        <f>[1]!s_info_name(W1819)</f>
        <v>元征科技</v>
      </c>
      <c r="Y1819" s="335" t="str">
        <f>IF($Y$3="申万一级行业",[1]!s_info_industry_sw_2021(W1819,公司分析!D$5,1),IF($Y$3="申万二级行业",[1]!s_info_industry_sw_2021(W1819,公司分析!D$5,2),IF($Y$3="申万三级行业",[1]!s_info_industry_sw_2021(W1819,公司分析!D$5,3),IF($Y$3="wind一级行业",[1]!s_info_industry_gics(W1819,1),IF($Y$3="wind二级行业",[1]!s_info_industry_gics(W1819,2),IF($Y$3="wind三级行业",[1]!s_info_industry_gics(W1819,3),IF($Y$3="wind四级行业",[1]!s_info_industry_gics(W1819,4),IF($Y$3="证监会门类行业",[1]!s_info_industry_csrc12_n(W1819,公司分析!D$5,1),""))))))))</f>
        <v>机动车零配件与设备</v>
      </c>
      <c r="Z1819" s="298" t="str">
        <f>IF(Y1819=行业比较!$E$6,ROW(),"")</f>
        <v/>
      </c>
      <c r="AA1819" s="125"/>
      <c r="AB1819" s="125"/>
      <c r="AC1819" s="125"/>
      <c r="AD1819" s="125"/>
      <c r="AE1819" s="125"/>
      <c r="AF1819" s="125"/>
      <c r="AG1819" s="125"/>
      <c r="AH1819" s="125"/>
      <c r="AI1819" s="125"/>
      <c r="AJ1819" s="125"/>
      <c r="AK1819" s="125"/>
      <c r="AL1819" s="125"/>
      <c r="AM1819" s="125"/>
      <c r="AN1819" s="125"/>
      <c r="AO1819" s="125"/>
      <c r="AP1819" s="125"/>
    </row>
    <row r="1820" spans="2:42" x14ac:dyDescent="0.35">
      <c r="B1820" s="125"/>
      <c r="C1820" s="125"/>
      <c r="D1820" s="125"/>
      <c r="E1820" s="125"/>
      <c r="F1820" s="125"/>
      <c r="G1820" s="125"/>
      <c r="H1820" s="125"/>
      <c r="I1820" s="269"/>
      <c r="J1820" s="134"/>
      <c r="K1820" s="134"/>
      <c r="L1820" s="134"/>
      <c r="M1820" s="134"/>
      <c r="N1820" s="286"/>
      <c r="O1820" s="286"/>
      <c r="P1820" s="125"/>
      <c r="Q1820" s="125"/>
      <c r="R1820" s="125"/>
      <c r="S1820" s="125"/>
      <c r="T1820" s="125"/>
      <c r="U1820" s="297"/>
      <c r="V1820" s="253">
        <f t="shared" si="36"/>
        <v>0</v>
      </c>
      <c r="W1820" s="348" t="str">
        <f>IF(板块成分!B1822="","",板块成分!B1822)</f>
        <v>2489.HK</v>
      </c>
      <c r="X1820" s="270" t="str">
        <f>[1]!s_info_name(W1820)</f>
        <v>集海资源</v>
      </c>
      <c r="Y1820" s="335" t="str">
        <f>IF($Y$3="申万一级行业",[1]!s_info_industry_sw_2021(W1820,公司分析!D$5,1),IF($Y$3="申万二级行业",[1]!s_info_industry_sw_2021(W1820,公司分析!D$5,2),IF($Y$3="申万三级行业",[1]!s_info_industry_sw_2021(W1820,公司分析!D$5,3),IF($Y$3="wind一级行业",[1]!s_info_industry_gics(W1820,1),IF($Y$3="wind二级行业",[1]!s_info_industry_gics(W1820,2),IF($Y$3="wind三级行业",[1]!s_info_industry_gics(W1820,3),IF($Y$3="wind四级行业",[1]!s_info_industry_gics(W1820,4),IF($Y$3="证监会门类行业",[1]!s_info_industry_csrc12_n(W1820,公司分析!D$5,1),""))))))))</f>
        <v>黄金</v>
      </c>
      <c r="Z1820" s="298" t="str">
        <f>IF(Y1820=行业比较!$E$6,ROW(),"")</f>
        <v/>
      </c>
      <c r="AA1820" s="125"/>
      <c r="AB1820" s="125"/>
      <c r="AC1820" s="125"/>
      <c r="AD1820" s="125"/>
      <c r="AE1820" s="125"/>
      <c r="AF1820" s="125"/>
      <c r="AG1820" s="125"/>
      <c r="AH1820" s="125"/>
      <c r="AI1820" s="125"/>
      <c r="AJ1820" s="125"/>
      <c r="AK1820" s="125"/>
      <c r="AL1820" s="125"/>
      <c r="AM1820" s="125"/>
      <c r="AN1820" s="125"/>
      <c r="AO1820" s="125"/>
      <c r="AP1820" s="125"/>
    </row>
    <row r="1821" spans="2:42" x14ac:dyDescent="0.35">
      <c r="B1821" s="125"/>
      <c r="C1821" s="125"/>
      <c r="D1821" s="125"/>
      <c r="E1821" s="125"/>
      <c r="F1821" s="125"/>
      <c r="G1821" s="125"/>
      <c r="H1821" s="125"/>
      <c r="I1821" s="269"/>
      <c r="J1821" s="134"/>
      <c r="K1821" s="134"/>
      <c r="L1821" s="134"/>
      <c r="M1821" s="134"/>
      <c r="N1821" s="286"/>
      <c r="O1821" s="286"/>
      <c r="P1821" s="125"/>
      <c r="Q1821" s="125"/>
      <c r="R1821" s="125"/>
      <c r="S1821" s="125"/>
      <c r="T1821" s="125"/>
      <c r="U1821" s="297"/>
      <c r="V1821" s="253">
        <f t="shared" si="36"/>
        <v>0</v>
      </c>
      <c r="W1821" s="348" t="str">
        <f>IF(板块成分!B1823="","",板块成分!B1823)</f>
        <v>2490.HK</v>
      </c>
      <c r="X1821" s="270" t="str">
        <f>[1]!s_info_name(W1821)</f>
        <v>乐舱物流</v>
      </c>
      <c r="Y1821" s="335" t="str">
        <f>IF($Y$3="申万一级行业",[1]!s_info_industry_sw_2021(W1821,公司分析!D$5,1),IF($Y$3="申万二级行业",[1]!s_info_industry_sw_2021(W1821,公司分析!D$5,2),IF($Y$3="申万三级行业",[1]!s_info_industry_sw_2021(W1821,公司分析!D$5,3),IF($Y$3="wind一级行业",[1]!s_info_industry_gics(W1821,1),IF($Y$3="wind二级行业",[1]!s_info_industry_gics(W1821,2),IF($Y$3="wind三级行业",[1]!s_info_industry_gics(W1821,3),IF($Y$3="wind四级行业",[1]!s_info_industry_gics(W1821,4),IF($Y$3="证监会门类行业",[1]!s_info_industry_csrc12_n(W1821,公司分析!D$5,1),""))))))))</f>
        <v>海运</v>
      </c>
      <c r="Z1821" s="298" t="str">
        <f>IF(Y1821=行业比较!$E$6,ROW(),"")</f>
        <v/>
      </c>
      <c r="AA1821" s="125"/>
      <c r="AB1821" s="125"/>
      <c r="AC1821" s="125"/>
      <c r="AD1821" s="125"/>
      <c r="AE1821" s="125"/>
      <c r="AF1821" s="125"/>
      <c r="AG1821" s="125"/>
      <c r="AH1821" s="125"/>
      <c r="AI1821" s="125"/>
      <c r="AJ1821" s="125"/>
      <c r="AK1821" s="125"/>
      <c r="AL1821" s="125"/>
      <c r="AM1821" s="125"/>
      <c r="AN1821" s="125"/>
      <c r="AO1821" s="125"/>
      <c r="AP1821" s="125"/>
    </row>
    <row r="1822" spans="2:42" x14ac:dyDescent="0.35">
      <c r="B1822" s="125"/>
      <c r="C1822" s="125"/>
      <c r="D1822" s="125"/>
      <c r="E1822" s="125"/>
      <c r="F1822" s="125"/>
      <c r="G1822" s="125"/>
      <c r="H1822" s="125"/>
      <c r="I1822" s="269"/>
      <c r="J1822" s="134"/>
      <c r="K1822" s="134"/>
      <c r="L1822" s="134"/>
      <c r="M1822" s="134"/>
      <c r="N1822" s="286"/>
      <c r="O1822" s="286"/>
      <c r="P1822" s="125"/>
      <c r="Q1822" s="125"/>
      <c r="R1822" s="125"/>
      <c r="S1822" s="125"/>
      <c r="T1822" s="125"/>
      <c r="U1822" s="297"/>
      <c r="V1822" s="253">
        <f t="shared" si="36"/>
        <v>0</v>
      </c>
      <c r="W1822" s="348" t="str">
        <f>IF(板块成分!B1824="","",板块成分!B1824)</f>
        <v>2496.HK</v>
      </c>
      <c r="X1822" s="270" t="str">
        <f>[1]!s_info_name(W1822)</f>
        <v>友芝友生物-B</v>
      </c>
      <c r="Y1822" s="335" t="str">
        <f>IF($Y$3="申万一级行业",[1]!s_info_industry_sw_2021(W1822,公司分析!D$5,1),IF($Y$3="申万二级行业",[1]!s_info_industry_sw_2021(W1822,公司分析!D$5,2),IF($Y$3="申万三级行业",[1]!s_info_industry_sw_2021(W1822,公司分析!D$5,3),IF($Y$3="wind一级行业",[1]!s_info_industry_gics(W1822,1),IF($Y$3="wind二级行业",[1]!s_info_industry_gics(W1822,2),IF($Y$3="wind三级行业",[1]!s_info_industry_gics(W1822,3),IF($Y$3="wind四级行业",[1]!s_info_industry_gics(W1822,4),IF($Y$3="证监会门类行业",[1]!s_info_industry_csrc12_n(W1822,公司分析!D$5,1),""))))))))</f>
        <v>生命科学工具和服务</v>
      </c>
      <c r="Z1822" s="298" t="str">
        <f>IF(Y1822=行业比较!$E$6,ROW(),"")</f>
        <v/>
      </c>
      <c r="AA1822" s="125"/>
      <c r="AB1822" s="125"/>
      <c r="AC1822" s="125"/>
      <c r="AD1822" s="125"/>
      <c r="AE1822" s="125"/>
      <c r="AF1822" s="125"/>
      <c r="AG1822" s="125"/>
      <c r="AH1822" s="125"/>
      <c r="AI1822" s="125"/>
      <c r="AJ1822" s="125"/>
      <c r="AK1822" s="125"/>
      <c r="AL1822" s="125"/>
      <c r="AM1822" s="125"/>
      <c r="AN1822" s="125"/>
      <c r="AO1822" s="125"/>
      <c r="AP1822" s="125"/>
    </row>
    <row r="1823" spans="2:42" x14ac:dyDescent="0.35">
      <c r="B1823" s="125"/>
      <c r="C1823" s="125"/>
      <c r="D1823" s="125"/>
      <c r="E1823" s="125"/>
      <c r="F1823" s="125"/>
      <c r="G1823" s="125"/>
      <c r="H1823" s="125"/>
      <c r="I1823" s="269"/>
      <c r="J1823" s="134"/>
      <c r="K1823" s="134"/>
      <c r="L1823" s="134"/>
      <c r="M1823" s="134"/>
      <c r="N1823" s="286"/>
      <c r="O1823" s="286"/>
      <c r="P1823" s="125"/>
      <c r="Q1823" s="125"/>
      <c r="R1823" s="125"/>
      <c r="S1823" s="125"/>
      <c r="T1823" s="125"/>
      <c r="U1823" s="297"/>
      <c r="V1823" s="253">
        <f t="shared" si="36"/>
        <v>0</v>
      </c>
      <c r="W1823" s="348" t="str">
        <f>IF(板块成分!B1825="","",板块成分!B1825)</f>
        <v>2497.HK</v>
      </c>
      <c r="X1823" s="270" t="str">
        <f>[1]!s_info_name(W1823)</f>
        <v>富景中国控股</v>
      </c>
      <c r="Y1823" s="335" t="str">
        <f>IF($Y$3="申万一级行业",[1]!s_info_industry_sw_2021(W1823,公司分析!D$5,1),IF($Y$3="申万二级行业",[1]!s_info_industry_sw_2021(W1823,公司分析!D$5,2),IF($Y$3="申万三级行业",[1]!s_info_industry_sw_2021(W1823,公司分析!D$5,3),IF($Y$3="wind一级行业",[1]!s_info_industry_gics(W1823,1),IF($Y$3="wind二级行业",[1]!s_info_industry_gics(W1823,2),IF($Y$3="wind三级行业",[1]!s_info_industry_gics(W1823,3),IF($Y$3="wind四级行业",[1]!s_info_industry_gics(W1823,4),IF($Y$3="证监会门类行业",[1]!s_info_industry_csrc12_n(W1823,公司分析!D$5,1),""))))))))</f>
        <v>农产品</v>
      </c>
      <c r="Z1823" s="298" t="str">
        <f>IF(Y1823=行业比较!$E$6,ROW(),"")</f>
        <v/>
      </c>
      <c r="AA1823" s="125"/>
      <c r="AB1823" s="125"/>
      <c r="AC1823" s="125"/>
      <c r="AD1823" s="125"/>
      <c r="AE1823" s="125"/>
      <c r="AF1823" s="125"/>
      <c r="AG1823" s="125"/>
      <c r="AH1823" s="125"/>
      <c r="AI1823" s="125"/>
      <c r="AJ1823" s="125"/>
      <c r="AK1823" s="125"/>
      <c r="AL1823" s="125"/>
      <c r="AM1823" s="125"/>
      <c r="AN1823" s="125"/>
      <c r="AO1823" s="125"/>
      <c r="AP1823" s="125"/>
    </row>
    <row r="1824" spans="2:42" x14ac:dyDescent="0.35">
      <c r="B1824" s="125"/>
      <c r="C1824" s="125"/>
      <c r="D1824" s="125"/>
      <c r="E1824" s="125"/>
      <c r="F1824" s="125"/>
      <c r="G1824" s="125"/>
      <c r="H1824" s="125"/>
      <c r="I1824" s="269"/>
      <c r="J1824" s="134"/>
      <c r="K1824" s="134"/>
      <c r="L1824" s="134"/>
      <c r="M1824" s="134"/>
      <c r="N1824" s="286"/>
      <c r="O1824" s="286"/>
      <c r="P1824" s="125"/>
      <c r="Q1824" s="125"/>
      <c r="R1824" s="125"/>
      <c r="S1824" s="125"/>
      <c r="T1824" s="125"/>
      <c r="U1824" s="297"/>
      <c r="V1824" s="253">
        <f t="shared" si="36"/>
        <v>0</v>
      </c>
      <c r="W1824" s="348" t="str">
        <f>IF(板块成分!B1826="","",板块成分!B1826)</f>
        <v>2498.HK</v>
      </c>
      <c r="X1824" s="270" t="str">
        <f>[1]!s_info_name(W1824)</f>
        <v>速腾聚创</v>
      </c>
      <c r="Y1824" s="335" t="str">
        <f>IF($Y$3="申万一级行业",[1]!s_info_industry_sw_2021(W1824,公司分析!D$5,1),IF($Y$3="申万二级行业",[1]!s_info_industry_sw_2021(W1824,公司分析!D$5,2),IF($Y$3="申万三级行业",[1]!s_info_industry_sw_2021(W1824,公司分析!D$5,3),IF($Y$3="wind一级行业",[1]!s_info_industry_gics(W1824,1),IF($Y$3="wind二级行业",[1]!s_info_industry_gics(W1824,2),IF($Y$3="wind三级行业",[1]!s_info_industry_gics(W1824,3),IF($Y$3="wind四级行业",[1]!s_info_industry_gics(W1824,4),IF($Y$3="证监会门类行业",[1]!s_info_industry_csrc12_n(W1824,公司分析!D$5,1),""))))))))</f>
        <v>信息科技咨询与其它服务</v>
      </c>
      <c r="Z1824" s="298" t="str">
        <f>IF(Y1824=行业比较!$E$6,ROW(),"")</f>
        <v/>
      </c>
      <c r="AA1824" s="125"/>
      <c r="AB1824" s="125"/>
      <c r="AC1824" s="125"/>
      <c r="AD1824" s="125"/>
      <c r="AE1824" s="125"/>
      <c r="AF1824" s="125"/>
      <c r="AG1824" s="125"/>
      <c r="AH1824" s="125"/>
      <c r="AI1824" s="125"/>
      <c r="AJ1824" s="125"/>
      <c r="AK1824" s="125"/>
      <c r="AL1824" s="125"/>
      <c r="AM1824" s="125"/>
      <c r="AN1824" s="125"/>
      <c r="AO1824" s="125"/>
      <c r="AP1824" s="125"/>
    </row>
    <row r="1825" spans="2:42" x14ac:dyDescent="0.35">
      <c r="B1825" s="125"/>
      <c r="C1825" s="125"/>
      <c r="D1825" s="125"/>
      <c r="E1825" s="125"/>
      <c r="F1825" s="125"/>
      <c r="G1825" s="125"/>
      <c r="H1825" s="125"/>
      <c r="I1825" s="269"/>
      <c r="J1825" s="134"/>
      <c r="K1825" s="134"/>
      <c r="L1825" s="134"/>
      <c r="M1825" s="134"/>
      <c r="N1825" s="286"/>
      <c r="O1825" s="286"/>
      <c r="P1825" s="125"/>
      <c r="Q1825" s="125"/>
      <c r="R1825" s="125"/>
      <c r="S1825" s="125"/>
      <c r="T1825" s="125"/>
      <c r="U1825" s="297"/>
      <c r="V1825" s="253">
        <f t="shared" si="36"/>
        <v>0</v>
      </c>
      <c r="W1825" s="348" t="str">
        <f>IF(板块成分!B1827="","",板块成分!B1827)</f>
        <v>2499.HK</v>
      </c>
      <c r="X1825" s="270" t="str">
        <f>[1]!s_info_name(W1825)</f>
        <v>佛朗斯股份</v>
      </c>
      <c r="Y1825" s="335" t="str">
        <f>IF($Y$3="申万一级行业",[1]!s_info_industry_sw_2021(W1825,公司分析!D$5,1),IF($Y$3="申万二级行业",[1]!s_info_industry_sw_2021(W1825,公司分析!D$5,2),IF($Y$3="申万三级行业",[1]!s_info_industry_sw_2021(W1825,公司分析!D$5,3),IF($Y$3="wind一级行业",[1]!s_info_industry_gics(W1825,1),IF($Y$3="wind二级行业",[1]!s_info_industry_gics(W1825,2),IF($Y$3="wind三级行业",[1]!s_info_industry_gics(W1825,3),IF($Y$3="wind四级行业",[1]!s_info_industry_gics(W1825,4),IF($Y$3="证监会门类行业",[1]!s_info_industry_csrc12_n(W1825,公司分析!D$5,1),""))))))))</f>
        <v>综合支持服务</v>
      </c>
      <c r="Z1825" s="298" t="str">
        <f>IF(Y1825=行业比较!$E$6,ROW(),"")</f>
        <v/>
      </c>
      <c r="AA1825" s="125"/>
      <c r="AB1825" s="125"/>
      <c r="AC1825" s="125"/>
      <c r="AD1825" s="125"/>
      <c r="AE1825" s="125"/>
      <c r="AF1825" s="125"/>
      <c r="AG1825" s="125"/>
      <c r="AH1825" s="125"/>
      <c r="AI1825" s="125"/>
      <c r="AJ1825" s="125"/>
      <c r="AK1825" s="125"/>
      <c r="AL1825" s="125"/>
      <c r="AM1825" s="125"/>
      <c r="AN1825" s="125"/>
      <c r="AO1825" s="125"/>
      <c r="AP1825" s="125"/>
    </row>
    <row r="1826" spans="2:42" x14ac:dyDescent="0.35">
      <c r="B1826" s="125"/>
      <c r="C1826" s="125"/>
      <c r="D1826" s="125"/>
      <c r="E1826" s="125"/>
      <c r="F1826" s="125"/>
      <c r="G1826" s="125"/>
      <c r="H1826" s="125"/>
      <c r="I1826" s="269"/>
      <c r="J1826" s="134"/>
      <c r="K1826" s="134"/>
      <c r="L1826" s="134"/>
      <c r="M1826" s="134"/>
      <c r="N1826" s="286"/>
      <c r="O1826" s="286"/>
      <c r="P1826" s="125"/>
      <c r="Q1826" s="125"/>
      <c r="R1826" s="125"/>
      <c r="S1826" s="125"/>
      <c r="T1826" s="125"/>
      <c r="U1826" s="297"/>
      <c r="V1826" s="253">
        <f t="shared" si="36"/>
        <v>0</v>
      </c>
      <c r="W1826" s="348" t="str">
        <f>IF(板块成分!B1828="","",板块成分!B1828)</f>
        <v>2500.HK</v>
      </c>
      <c r="X1826" s="270" t="str">
        <f>[1]!s_info_name(W1826)</f>
        <v>启明医疗-B</v>
      </c>
      <c r="Y1826" s="335" t="str">
        <f>IF($Y$3="申万一级行业",[1]!s_info_industry_sw_2021(W1826,公司分析!D$5,1),IF($Y$3="申万二级行业",[1]!s_info_industry_sw_2021(W1826,公司分析!D$5,2),IF($Y$3="申万三级行业",[1]!s_info_industry_sw_2021(W1826,公司分析!D$5,3),IF($Y$3="wind一级行业",[1]!s_info_industry_gics(W1826,1),IF($Y$3="wind二级行业",[1]!s_info_industry_gics(W1826,2),IF($Y$3="wind三级行业",[1]!s_info_industry_gics(W1826,3),IF($Y$3="wind四级行业",[1]!s_info_industry_gics(W1826,4),IF($Y$3="证监会门类行业",[1]!s_info_industry_csrc12_n(W1826,公司分析!D$5,1),""))))))))</f>
        <v>医疗保健技术</v>
      </c>
      <c r="Z1826" s="298" t="str">
        <f>IF(Y1826=行业比较!$E$6,ROW(),"")</f>
        <v/>
      </c>
      <c r="AA1826" s="125"/>
      <c r="AB1826" s="125"/>
      <c r="AC1826" s="125"/>
      <c r="AD1826" s="125"/>
      <c r="AE1826" s="125"/>
      <c r="AF1826" s="125"/>
      <c r="AG1826" s="125"/>
      <c r="AH1826" s="125"/>
      <c r="AI1826" s="125"/>
      <c r="AJ1826" s="125"/>
      <c r="AK1826" s="125"/>
      <c r="AL1826" s="125"/>
      <c r="AM1826" s="125"/>
      <c r="AN1826" s="125"/>
      <c r="AO1826" s="125"/>
      <c r="AP1826" s="125"/>
    </row>
    <row r="1827" spans="2:42" x14ac:dyDescent="0.35">
      <c r="B1827" s="125"/>
      <c r="C1827" s="125"/>
      <c r="D1827" s="125"/>
      <c r="E1827" s="125"/>
      <c r="F1827" s="125"/>
      <c r="G1827" s="125"/>
      <c r="H1827" s="125"/>
      <c r="I1827" s="269"/>
      <c r="J1827" s="134"/>
      <c r="K1827" s="134"/>
      <c r="L1827" s="134"/>
      <c r="M1827" s="134"/>
      <c r="N1827" s="286"/>
      <c r="O1827" s="286"/>
      <c r="P1827" s="125"/>
      <c r="Q1827" s="125"/>
      <c r="R1827" s="125"/>
      <c r="S1827" s="125"/>
      <c r="T1827" s="125"/>
      <c r="U1827" s="297"/>
      <c r="V1827" s="253">
        <f t="shared" si="36"/>
        <v>0</v>
      </c>
      <c r="W1827" s="348" t="str">
        <f>IF(板块成分!B1829="","",板块成分!B1829)</f>
        <v>2501.HK</v>
      </c>
      <c r="X1827" s="270" t="str">
        <f>[1]!s_info_name(W1827)</f>
        <v>迈越科技</v>
      </c>
      <c r="Y1827" s="335" t="str">
        <f>IF($Y$3="申万一级行业",[1]!s_info_industry_sw_2021(W1827,公司分析!D$5,1),IF($Y$3="申万二级行业",[1]!s_info_industry_sw_2021(W1827,公司分析!D$5,2),IF($Y$3="申万三级行业",[1]!s_info_industry_sw_2021(W1827,公司分析!D$5,3),IF($Y$3="wind一级行业",[1]!s_info_industry_gics(W1827,1),IF($Y$3="wind二级行业",[1]!s_info_industry_gics(W1827,2),IF($Y$3="wind三级行业",[1]!s_info_industry_gics(W1827,3),IF($Y$3="wind四级行业",[1]!s_info_industry_gics(W1827,4),IF($Y$3="证监会门类行业",[1]!s_info_industry_csrc12_n(W1827,公司分析!D$5,1),""))))))))</f>
        <v>信息科技咨询与其它服务</v>
      </c>
      <c r="Z1827" s="298" t="str">
        <f>IF(Y1827=行业比较!$E$6,ROW(),"")</f>
        <v/>
      </c>
      <c r="AA1827" s="125"/>
      <c r="AB1827" s="125"/>
      <c r="AC1827" s="125"/>
      <c r="AD1827" s="125"/>
      <c r="AE1827" s="125"/>
      <c r="AF1827" s="125"/>
      <c r="AG1827" s="125"/>
      <c r="AH1827" s="125"/>
      <c r="AI1827" s="125"/>
      <c r="AJ1827" s="125"/>
      <c r="AK1827" s="125"/>
      <c r="AL1827" s="125"/>
      <c r="AM1827" s="125"/>
      <c r="AN1827" s="125"/>
      <c r="AO1827" s="125"/>
      <c r="AP1827" s="125"/>
    </row>
    <row r="1828" spans="2:42" x14ac:dyDescent="0.35">
      <c r="B1828" s="125"/>
      <c r="C1828" s="125"/>
      <c r="D1828" s="125"/>
      <c r="E1828" s="125"/>
      <c r="F1828" s="125"/>
      <c r="G1828" s="125"/>
      <c r="H1828" s="125"/>
      <c r="I1828" s="269"/>
      <c r="J1828" s="134"/>
      <c r="K1828" s="134"/>
      <c r="L1828" s="134"/>
      <c r="M1828" s="134"/>
      <c r="N1828" s="286"/>
      <c r="O1828" s="286"/>
      <c r="P1828" s="125"/>
      <c r="Q1828" s="125"/>
      <c r="R1828" s="125"/>
      <c r="S1828" s="125"/>
      <c r="T1828" s="125"/>
      <c r="U1828" s="297"/>
      <c r="V1828" s="253">
        <f t="shared" si="36"/>
        <v>0</v>
      </c>
      <c r="W1828" s="348" t="str">
        <f>IF(板块成分!B1830="","",板块成分!B1830)</f>
        <v>2502.HK</v>
      </c>
      <c r="X1828" s="270" t="str">
        <f>[1]!s_info_name(W1828)</f>
        <v>金源氢化</v>
      </c>
      <c r="Y1828" s="335" t="str">
        <f>IF($Y$3="申万一级行业",[1]!s_info_industry_sw_2021(W1828,公司分析!D$5,1),IF($Y$3="申万二级行业",[1]!s_info_industry_sw_2021(W1828,公司分析!D$5,2),IF($Y$3="申万三级行业",[1]!s_info_industry_sw_2021(W1828,公司分析!D$5,3),IF($Y$3="wind一级行业",[1]!s_info_industry_gics(W1828,1),IF($Y$3="wind二级行业",[1]!s_info_industry_gics(W1828,2),IF($Y$3="wind三级行业",[1]!s_info_industry_gics(W1828,3),IF($Y$3="wind四级行业",[1]!s_info_industry_gics(W1828,4),IF($Y$3="证监会门类行业",[1]!s_info_industry_csrc12_n(W1828,公司分析!D$5,1),""))))))))</f>
        <v>基础化工</v>
      </c>
      <c r="Z1828" s="298" t="str">
        <f>IF(Y1828=行业比较!$E$6,ROW(),"")</f>
        <v/>
      </c>
      <c r="AA1828" s="125"/>
      <c r="AB1828" s="125"/>
      <c r="AC1828" s="125"/>
      <c r="AD1828" s="125"/>
      <c r="AE1828" s="125"/>
      <c r="AF1828" s="125"/>
      <c r="AG1828" s="125"/>
      <c r="AH1828" s="125"/>
      <c r="AI1828" s="125"/>
      <c r="AJ1828" s="125"/>
      <c r="AK1828" s="125"/>
      <c r="AL1828" s="125"/>
      <c r="AM1828" s="125"/>
      <c r="AN1828" s="125"/>
      <c r="AO1828" s="125"/>
      <c r="AP1828" s="125"/>
    </row>
    <row r="1829" spans="2:42" x14ac:dyDescent="0.35">
      <c r="B1829" s="125"/>
      <c r="C1829" s="125"/>
      <c r="D1829" s="125"/>
      <c r="E1829" s="125"/>
      <c r="F1829" s="125"/>
      <c r="G1829" s="125"/>
      <c r="H1829" s="125"/>
      <c r="I1829" s="269"/>
      <c r="J1829" s="134"/>
      <c r="K1829" s="134"/>
      <c r="L1829" s="134"/>
      <c r="M1829" s="134"/>
      <c r="N1829" s="286"/>
      <c r="O1829" s="286"/>
      <c r="P1829" s="125"/>
      <c r="Q1829" s="125"/>
      <c r="R1829" s="125"/>
      <c r="S1829" s="125"/>
      <c r="T1829" s="125"/>
      <c r="U1829" s="297"/>
      <c r="V1829" s="253">
        <f t="shared" si="36"/>
        <v>0</v>
      </c>
      <c r="W1829" s="348" t="str">
        <f>IF(板块成分!B1831="","",板块成分!B1831)</f>
        <v>2503.HK</v>
      </c>
      <c r="X1829" s="270" t="str">
        <f>[1]!s_info_name(W1829)</f>
        <v>中深建业</v>
      </c>
      <c r="Y1829" s="335" t="str">
        <f>IF($Y$3="申万一级行业",[1]!s_info_industry_sw_2021(W1829,公司分析!D$5,1),IF($Y$3="申万二级行业",[1]!s_info_industry_sw_2021(W1829,公司分析!D$5,2),IF($Y$3="申万三级行业",[1]!s_info_industry_sw_2021(W1829,公司分析!D$5,3),IF($Y$3="wind一级行业",[1]!s_info_industry_gics(W1829,1),IF($Y$3="wind二级行业",[1]!s_info_industry_gics(W1829,2),IF($Y$3="wind三级行业",[1]!s_info_industry_gics(W1829,3),IF($Y$3="wind四级行业",[1]!s_info_industry_gics(W1829,4),IF($Y$3="证监会门类行业",[1]!s_info_industry_csrc12_n(W1829,公司分析!D$5,1),""))))))))</f>
        <v>建筑与工程</v>
      </c>
      <c r="Z1829" s="298" t="str">
        <f>IF(Y1829=行业比较!$E$6,ROW(),"")</f>
        <v/>
      </c>
      <c r="AA1829" s="125"/>
      <c r="AB1829" s="125"/>
      <c r="AC1829" s="125"/>
      <c r="AD1829" s="125"/>
      <c r="AE1829" s="125"/>
      <c r="AF1829" s="125"/>
      <c r="AG1829" s="125"/>
      <c r="AH1829" s="125"/>
      <c r="AI1829" s="125"/>
      <c r="AJ1829" s="125"/>
      <c r="AK1829" s="125"/>
      <c r="AL1829" s="125"/>
      <c r="AM1829" s="125"/>
      <c r="AN1829" s="125"/>
      <c r="AO1829" s="125"/>
      <c r="AP1829" s="125"/>
    </row>
    <row r="1830" spans="2:42" x14ac:dyDescent="0.35">
      <c r="B1830" s="125"/>
      <c r="C1830" s="125"/>
      <c r="D1830" s="125"/>
      <c r="E1830" s="125"/>
      <c r="F1830" s="125"/>
      <c r="G1830" s="125"/>
      <c r="H1830" s="125"/>
      <c r="I1830" s="269"/>
      <c r="J1830" s="134"/>
      <c r="K1830" s="134"/>
      <c r="L1830" s="134"/>
      <c r="M1830" s="134"/>
      <c r="N1830" s="286"/>
      <c r="O1830" s="286"/>
      <c r="P1830" s="125"/>
      <c r="Q1830" s="125"/>
      <c r="R1830" s="125"/>
      <c r="S1830" s="125"/>
      <c r="T1830" s="125"/>
      <c r="U1830" s="297"/>
      <c r="V1830" s="253">
        <f t="shared" si="36"/>
        <v>0</v>
      </c>
      <c r="W1830" s="348" t="str">
        <f>IF(板块成分!B1832="","",板块成分!B1832)</f>
        <v>2505.HK</v>
      </c>
      <c r="X1830" s="270" t="str">
        <f>[1]!s_info_name(W1830)</f>
        <v>EDA集团控股</v>
      </c>
      <c r="Y1830" s="335" t="str">
        <f>IF($Y$3="申万一级行业",[1]!s_info_industry_sw_2021(W1830,公司分析!D$5,1),IF($Y$3="申万二级行业",[1]!s_info_industry_sw_2021(W1830,公司分析!D$5,2),IF($Y$3="申万三级行业",[1]!s_info_industry_sw_2021(W1830,公司分析!D$5,3),IF($Y$3="wind一级行业",[1]!s_info_industry_gics(W1830,1),IF($Y$3="wind二级行业",[1]!s_info_industry_gics(W1830,2),IF($Y$3="wind三级行业",[1]!s_info_industry_gics(W1830,3),IF($Y$3="wind四级行业",[1]!s_info_industry_gics(W1830,4),IF($Y$3="证监会门类行业",[1]!s_info_industry_csrc12_n(W1830,公司分析!D$5,1),""))))))))</f>
        <v>航空货运与物流</v>
      </c>
      <c r="Z1830" s="298" t="str">
        <f>IF(Y1830=行业比较!$E$6,ROW(),"")</f>
        <v/>
      </c>
      <c r="AA1830" s="125"/>
      <c r="AB1830" s="125"/>
      <c r="AC1830" s="125"/>
      <c r="AD1830" s="125"/>
      <c r="AE1830" s="125"/>
      <c r="AF1830" s="125"/>
      <c r="AG1830" s="125"/>
      <c r="AH1830" s="125"/>
      <c r="AI1830" s="125"/>
      <c r="AJ1830" s="125"/>
      <c r="AK1830" s="125"/>
      <c r="AL1830" s="125"/>
      <c r="AM1830" s="125"/>
      <c r="AN1830" s="125"/>
      <c r="AO1830" s="125"/>
      <c r="AP1830" s="125"/>
    </row>
    <row r="1831" spans="2:42" x14ac:dyDescent="0.35">
      <c r="B1831" s="125"/>
      <c r="C1831" s="125"/>
      <c r="D1831" s="125"/>
      <c r="E1831" s="125"/>
      <c r="F1831" s="125"/>
      <c r="G1831" s="125"/>
      <c r="H1831" s="125"/>
      <c r="I1831" s="269"/>
      <c r="J1831" s="134"/>
      <c r="K1831" s="134"/>
      <c r="L1831" s="134"/>
      <c r="M1831" s="134"/>
      <c r="N1831" s="286"/>
      <c r="O1831" s="286"/>
      <c r="P1831" s="125"/>
      <c r="Q1831" s="125"/>
      <c r="R1831" s="125"/>
      <c r="S1831" s="125"/>
      <c r="T1831" s="125"/>
      <c r="U1831" s="297"/>
      <c r="V1831" s="253">
        <f t="shared" si="36"/>
        <v>0</v>
      </c>
      <c r="W1831" s="348" t="str">
        <f>IF(板块成分!B1833="","",板块成分!B1833)</f>
        <v>2509.HK</v>
      </c>
      <c r="X1831" s="270" t="str">
        <f>[1]!s_info_name(W1831)</f>
        <v>荃信生物-B</v>
      </c>
      <c r="Y1831" s="335" t="str">
        <f>IF($Y$3="申万一级行业",[1]!s_info_industry_sw_2021(W1831,公司分析!D$5,1),IF($Y$3="申万二级行业",[1]!s_info_industry_sw_2021(W1831,公司分析!D$5,2),IF($Y$3="申万三级行业",[1]!s_info_industry_sw_2021(W1831,公司分析!D$5,3),IF($Y$3="wind一级行业",[1]!s_info_industry_gics(W1831,1),IF($Y$3="wind二级行业",[1]!s_info_industry_gics(W1831,2),IF($Y$3="wind三级行业",[1]!s_info_industry_gics(W1831,3),IF($Y$3="wind四级行业",[1]!s_info_industry_gics(W1831,4),IF($Y$3="证监会门类行业",[1]!s_info_industry_csrc12_n(W1831,公司分析!D$5,1),""))))))))</f>
        <v>生物科技</v>
      </c>
      <c r="Z1831" s="298" t="str">
        <f>IF(Y1831=行业比较!$E$6,ROW(),"")</f>
        <v/>
      </c>
      <c r="AA1831" s="125"/>
      <c r="AB1831" s="125"/>
      <c r="AC1831" s="125"/>
      <c r="AD1831" s="125"/>
      <c r="AE1831" s="125"/>
      <c r="AF1831" s="125"/>
      <c r="AG1831" s="125"/>
      <c r="AH1831" s="125"/>
      <c r="AI1831" s="125"/>
      <c r="AJ1831" s="125"/>
      <c r="AK1831" s="125"/>
      <c r="AL1831" s="125"/>
      <c r="AM1831" s="125"/>
      <c r="AN1831" s="125"/>
      <c r="AO1831" s="125"/>
      <c r="AP1831" s="125"/>
    </row>
    <row r="1832" spans="2:42" x14ac:dyDescent="0.35">
      <c r="B1832" s="125"/>
      <c r="C1832" s="125"/>
      <c r="D1832" s="125"/>
      <c r="E1832" s="125"/>
      <c r="F1832" s="125"/>
      <c r="G1832" s="125"/>
      <c r="H1832" s="125"/>
      <c r="I1832" s="269"/>
      <c r="J1832" s="134"/>
      <c r="K1832" s="134"/>
      <c r="L1832" s="134"/>
      <c r="M1832" s="134"/>
      <c r="N1832" s="286"/>
      <c r="O1832" s="286"/>
      <c r="P1832" s="125"/>
      <c r="Q1832" s="125"/>
      <c r="R1832" s="125"/>
      <c r="S1832" s="125"/>
      <c r="T1832" s="125"/>
      <c r="U1832" s="297"/>
      <c r="V1832" s="253">
        <f t="shared" si="36"/>
        <v>0</v>
      </c>
      <c r="W1832" s="348" t="str">
        <f>IF(板块成分!B1834="","",板块成分!B1834)</f>
        <v>2511.HK</v>
      </c>
      <c r="X1832" s="270" t="str">
        <f>[1]!s_info_name(W1832)</f>
        <v>君圣泰医药-B</v>
      </c>
      <c r="Y1832" s="335" t="str">
        <f>IF($Y$3="申万一级行业",[1]!s_info_industry_sw_2021(W1832,公司分析!D$5,1),IF($Y$3="申万二级行业",[1]!s_info_industry_sw_2021(W1832,公司分析!D$5,2),IF($Y$3="申万三级行业",[1]!s_info_industry_sw_2021(W1832,公司分析!D$5,3),IF($Y$3="wind一级行业",[1]!s_info_industry_gics(W1832,1),IF($Y$3="wind二级行业",[1]!s_info_industry_gics(W1832,2),IF($Y$3="wind三级行业",[1]!s_info_industry_gics(W1832,3),IF($Y$3="wind四级行业",[1]!s_info_industry_gics(W1832,4),IF($Y$3="证监会门类行业",[1]!s_info_industry_csrc12_n(W1832,公司分析!D$5,1),""))))))))</f>
        <v>生物科技</v>
      </c>
      <c r="Z1832" s="298" t="str">
        <f>IF(Y1832=行业比较!$E$6,ROW(),"")</f>
        <v/>
      </c>
      <c r="AA1832" s="125"/>
      <c r="AB1832" s="125"/>
      <c r="AC1832" s="125"/>
      <c r="AD1832" s="125"/>
      <c r="AE1832" s="125"/>
      <c r="AF1832" s="125"/>
      <c r="AG1832" s="125"/>
      <c r="AH1832" s="125"/>
      <c r="AI1832" s="125"/>
      <c r="AJ1832" s="125"/>
      <c r="AK1832" s="125"/>
      <c r="AL1832" s="125"/>
      <c r="AM1832" s="125"/>
      <c r="AN1832" s="125"/>
      <c r="AO1832" s="125"/>
      <c r="AP1832" s="125"/>
    </row>
    <row r="1833" spans="2:42" x14ac:dyDescent="0.35">
      <c r="B1833" s="125"/>
      <c r="C1833" s="125"/>
      <c r="D1833" s="125"/>
      <c r="E1833" s="125"/>
      <c r="F1833" s="125"/>
      <c r="G1833" s="125"/>
      <c r="H1833" s="125"/>
      <c r="I1833" s="269"/>
      <c r="J1833" s="134"/>
      <c r="K1833" s="134"/>
      <c r="L1833" s="134"/>
      <c r="M1833" s="134"/>
      <c r="N1833" s="286"/>
      <c r="O1833" s="286"/>
      <c r="P1833" s="125"/>
      <c r="Q1833" s="125"/>
      <c r="R1833" s="125"/>
      <c r="S1833" s="125"/>
      <c r="T1833" s="125"/>
      <c r="U1833" s="297"/>
      <c r="V1833" s="253">
        <f t="shared" si="36"/>
        <v>0</v>
      </c>
      <c r="W1833" s="348" t="str">
        <f>IF(板块成分!B1835="","",板块成分!B1835)</f>
        <v>2512.HK</v>
      </c>
      <c r="X1833" s="270" t="str">
        <f>[1]!s_info_name(W1833)</f>
        <v>云工场</v>
      </c>
      <c r="Y1833" s="335" t="str">
        <f>IF($Y$3="申万一级行业",[1]!s_info_industry_sw_2021(W1833,公司分析!D$5,1),IF($Y$3="申万二级行业",[1]!s_info_industry_sw_2021(W1833,公司分析!D$5,2),IF($Y$3="申万三级行业",[1]!s_info_industry_sw_2021(W1833,公司分析!D$5,3),IF($Y$3="wind一级行业",[1]!s_info_industry_gics(W1833,1),IF($Y$3="wind二级行业",[1]!s_info_industry_gics(W1833,2),IF($Y$3="wind三级行业",[1]!s_info_industry_gics(W1833,3),IF($Y$3="wind四级行业",[1]!s_info_industry_gics(W1833,4),IF($Y$3="证监会门类行业",[1]!s_info_industry_csrc12_n(W1833,公司分析!D$5,1),""))))))))</f>
        <v>数据处理与外包服务</v>
      </c>
      <c r="Z1833" s="298" t="str">
        <f>IF(Y1833=行业比较!$E$6,ROW(),"")</f>
        <v/>
      </c>
      <c r="AA1833" s="125"/>
      <c r="AB1833" s="125"/>
      <c r="AC1833" s="125"/>
      <c r="AD1833" s="125"/>
      <c r="AE1833" s="125"/>
      <c r="AF1833" s="125"/>
      <c r="AG1833" s="125"/>
      <c r="AH1833" s="125"/>
      <c r="AI1833" s="125"/>
      <c r="AJ1833" s="125"/>
      <c r="AK1833" s="125"/>
      <c r="AL1833" s="125"/>
      <c r="AM1833" s="125"/>
      <c r="AN1833" s="125"/>
      <c r="AO1833" s="125"/>
      <c r="AP1833" s="125"/>
    </row>
    <row r="1834" spans="2:42" x14ac:dyDescent="0.35">
      <c r="B1834" s="125"/>
      <c r="C1834" s="125"/>
      <c r="D1834" s="125"/>
      <c r="E1834" s="125"/>
      <c r="F1834" s="125"/>
      <c r="G1834" s="125"/>
      <c r="H1834" s="125"/>
      <c r="I1834" s="269"/>
      <c r="J1834" s="134"/>
      <c r="K1834" s="134"/>
      <c r="L1834" s="134"/>
      <c r="M1834" s="134"/>
      <c r="N1834" s="286"/>
      <c r="O1834" s="286"/>
      <c r="P1834" s="125"/>
      <c r="Q1834" s="125"/>
      <c r="R1834" s="125"/>
      <c r="S1834" s="125"/>
      <c r="T1834" s="125"/>
      <c r="U1834" s="297"/>
      <c r="V1834" s="253">
        <f t="shared" si="36"/>
        <v>0</v>
      </c>
      <c r="W1834" s="348" t="str">
        <f>IF(板块成分!B1836="","",板块成分!B1836)</f>
        <v>2515.HK</v>
      </c>
      <c r="X1834" s="270" t="str">
        <f>[1]!s_info_name(W1834)</f>
        <v>天津建发</v>
      </c>
      <c r="Y1834" s="335" t="str">
        <f>IF($Y$3="申万一级行业",[1]!s_info_industry_sw_2021(W1834,公司分析!D$5,1),IF($Y$3="申万二级行业",[1]!s_info_industry_sw_2021(W1834,公司分析!D$5,2),IF($Y$3="申万三级行业",[1]!s_info_industry_sw_2021(W1834,公司分析!D$5,3),IF($Y$3="wind一级行业",[1]!s_info_industry_gics(W1834,1),IF($Y$3="wind二级行业",[1]!s_info_industry_gics(W1834,2),IF($Y$3="wind三级行业",[1]!s_info_industry_gics(W1834,3),IF($Y$3="wind四级行业",[1]!s_info_industry_gics(W1834,4),IF($Y$3="证监会门类行业",[1]!s_info_industry_csrc12_n(W1834,公司分析!D$5,1),""))))))))</f>
        <v>建筑与工程</v>
      </c>
      <c r="Z1834" s="298" t="str">
        <f>IF(Y1834=行业比较!$E$6,ROW(),"")</f>
        <v/>
      </c>
      <c r="AA1834" s="125"/>
      <c r="AB1834" s="125"/>
      <c r="AC1834" s="125"/>
      <c r="AD1834" s="125"/>
      <c r="AE1834" s="125"/>
      <c r="AF1834" s="125"/>
      <c r="AG1834" s="125"/>
      <c r="AH1834" s="125"/>
      <c r="AI1834" s="125"/>
      <c r="AJ1834" s="125"/>
      <c r="AK1834" s="125"/>
      <c r="AL1834" s="125"/>
      <c r="AM1834" s="125"/>
      <c r="AN1834" s="125"/>
      <c r="AO1834" s="125"/>
      <c r="AP1834" s="125"/>
    </row>
    <row r="1835" spans="2:42" x14ac:dyDescent="0.35">
      <c r="B1835" s="125"/>
      <c r="C1835" s="125"/>
      <c r="D1835" s="125"/>
      <c r="E1835" s="125"/>
      <c r="F1835" s="125"/>
      <c r="G1835" s="125"/>
      <c r="H1835" s="125"/>
      <c r="I1835" s="269"/>
      <c r="J1835" s="134"/>
      <c r="K1835" s="134"/>
      <c r="L1835" s="134"/>
      <c r="M1835" s="134"/>
      <c r="N1835" s="286"/>
      <c r="O1835" s="286"/>
      <c r="P1835" s="125"/>
      <c r="Q1835" s="125"/>
      <c r="R1835" s="125"/>
      <c r="S1835" s="125"/>
      <c r="T1835" s="125"/>
      <c r="U1835" s="297"/>
      <c r="V1835" s="253">
        <f t="shared" si="36"/>
        <v>0</v>
      </c>
      <c r="W1835" s="348" t="str">
        <f>IF(板块成分!B1837="","",板块成分!B1837)</f>
        <v>2516.HK</v>
      </c>
      <c r="X1835" s="270" t="str">
        <f>[1]!s_info_name(W1835)</f>
        <v>泛远国际</v>
      </c>
      <c r="Y1835" s="335" t="str">
        <f>IF($Y$3="申万一级行业",[1]!s_info_industry_sw_2021(W1835,公司分析!D$5,1),IF($Y$3="申万二级行业",[1]!s_info_industry_sw_2021(W1835,公司分析!D$5,2),IF($Y$3="申万三级行业",[1]!s_info_industry_sw_2021(W1835,公司分析!D$5,3),IF($Y$3="wind一级行业",[1]!s_info_industry_gics(W1835,1),IF($Y$3="wind二级行业",[1]!s_info_industry_gics(W1835,2),IF($Y$3="wind三级行业",[1]!s_info_industry_gics(W1835,3),IF($Y$3="wind四级行业",[1]!s_info_industry_gics(W1835,4),IF($Y$3="证监会门类行业",[1]!s_info_industry_csrc12_n(W1835,公司分析!D$5,1),""))))))))</f>
        <v>航空货运与物流</v>
      </c>
      <c r="Z1835" s="298" t="str">
        <f>IF(Y1835=行业比较!$E$6,ROW(),"")</f>
        <v/>
      </c>
      <c r="AA1835" s="125"/>
      <c r="AB1835" s="125"/>
      <c r="AC1835" s="125"/>
      <c r="AD1835" s="125"/>
      <c r="AE1835" s="125"/>
      <c r="AF1835" s="125"/>
      <c r="AG1835" s="125"/>
      <c r="AH1835" s="125"/>
      <c r="AI1835" s="125"/>
      <c r="AJ1835" s="125"/>
      <c r="AK1835" s="125"/>
      <c r="AL1835" s="125"/>
      <c r="AM1835" s="125"/>
      <c r="AN1835" s="125"/>
      <c r="AO1835" s="125"/>
      <c r="AP1835" s="125"/>
    </row>
    <row r="1836" spans="2:42" x14ac:dyDescent="0.35">
      <c r="B1836" s="125"/>
      <c r="C1836" s="125"/>
      <c r="D1836" s="125"/>
      <c r="E1836" s="125"/>
      <c r="F1836" s="125"/>
      <c r="G1836" s="125"/>
      <c r="H1836" s="125"/>
      <c r="I1836" s="269"/>
      <c r="J1836" s="134"/>
      <c r="K1836" s="134"/>
      <c r="L1836" s="134"/>
      <c r="M1836" s="134"/>
      <c r="N1836" s="286"/>
      <c r="O1836" s="286"/>
      <c r="P1836" s="125"/>
      <c r="Q1836" s="125"/>
      <c r="R1836" s="125"/>
      <c r="S1836" s="125"/>
      <c r="T1836" s="125"/>
      <c r="U1836" s="297"/>
      <c r="V1836" s="253">
        <f t="shared" si="36"/>
        <v>0</v>
      </c>
      <c r="W1836" s="348" t="str">
        <f>IF(板块成分!B1838="","",板块成分!B1838)</f>
        <v>2517.HK</v>
      </c>
      <c r="X1836" s="270" t="str">
        <f>[1]!s_info_name(W1836)</f>
        <v>锅圈</v>
      </c>
      <c r="Y1836" s="335" t="str">
        <f>IF($Y$3="申万一级行业",[1]!s_info_industry_sw_2021(W1836,公司分析!D$5,1),IF($Y$3="申万二级行业",[1]!s_info_industry_sw_2021(W1836,公司分析!D$5,2),IF($Y$3="申万三级行业",[1]!s_info_industry_sw_2021(W1836,公司分析!D$5,3),IF($Y$3="wind一级行业",[1]!s_info_industry_gics(W1836,1),IF($Y$3="wind二级行业",[1]!s_info_industry_gics(W1836,2),IF($Y$3="wind三级行业",[1]!s_info_industry_gics(W1836,3),IF($Y$3="wind四级行业",[1]!s_info_industry_gics(W1836,4),IF($Y$3="证监会门类行业",[1]!s_info_industry_csrc12_n(W1836,公司分析!D$5,1),""))))))))</f>
        <v>餐馆</v>
      </c>
      <c r="Z1836" s="298" t="str">
        <f>IF(Y1836=行业比较!$E$6,ROW(),"")</f>
        <v/>
      </c>
      <c r="AA1836" s="125"/>
      <c r="AB1836" s="125"/>
      <c r="AC1836" s="125"/>
      <c r="AD1836" s="125"/>
      <c r="AE1836" s="125"/>
      <c r="AF1836" s="125"/>
      <c r="AG1836" s="125"/>
      <c r="AH1836" s="125"/>
      <c r="AI1836" s="125"/>
      <c r="AJ1836" s="125"/>
      <c r="AK1836" s="125"/>
      <c r="AL1836" s="125"/>
      <c r="AM1836" s="125"/>
      <c r="AN1836" s="125"/>
      <c r="AO1836" s="125"/>
      <c r="AP1836" s="125"/>
    </row>
    <row r="1837" spans="2:42" x14ac:dyDescent="0.35">
      <c r="B1837" s="125"/>
      <c r="C1837" s="125"/>
      <c r="D1837" s="125"/>
      <c r="E1837" s="125"/>
      <c r="F1837" s="125"/>
      <c r="G1837" s="125"/>
      <c r="H1837" s="125"/>
      <c r="I1837" s="269"/>
      <c r="J1837" s="134"/>
      <c r="K1837" s="134"/>
      <c r="L1837" s="134"/>
      <c r="M1837" s="134"/>
      <c r="N1837" s="286"/>
      <c r="O1837" s="286"/>
      <c r="P1837" s="125"/>
      <c r="Q1837" s="125"/>
      <c r="R1837" s="125"/>
      <c r="S1837" s="125"/>
      <c r="T1837" s="125"/>
      <c r="U1837" s="297"/>
      <c r="V1837" s="253">
        <f t="shared" si="36"/>
        <v>20</v>
      </c>
      <c r="W1837" s="348" t="str">
        <f>IF(板块成分!B1839="","",板块成分!B1839)</f>
        <v>2518.HK</v>
      </c>
      <c r="X1837" s="270" t="str">
        <f>[1]!s_info_name(W1837)</f>
        <v>汽车之家-S</v>
      </c>
      <c r="Y1837" s="335" t="str">
        <f>IF($Y$3="申万一级行业",[1]!s_info_industry_sw_2021(W1837,公司分析!D$5,1),IF($Y$3="申万二级行业",[1]!s_info_industry_sw_2021(W1837,公司分析!D$5,2),IF($Y$3="申万三级行业",[1]!s_info_industry_sw_2021(W1837,公司分析!D$5,3),IF($Y$3="wind一级行业",[1]!s_info_industry_gics(W1837,1),IF($Y$3="wind二级行业",[1]!s_info_industry_gics(W1837,2),IF($Y$3="wind三级行业",[1]!s_info_industry_gics(W1837,3),IF($Y$3="wind四级行业",[1]!s_info_industry_gics(W1837,4),IF($Y$3="证监会门类行业",[1]!s_info_industry_csrc12_n(W1837,公司分析!D$5,1),""))))))))</f>
        <v>互联网软件与服务</v>
      </c>
      <c r="Z1837" s="298">
        <f>IF(Y1837=行业比较!$E$6,ROW(),"")</f>
        <v>1837</v>
      </c>
      <c r="AA1837" s="125"/>
      <c r="AB1837" s="125"/>
      <c r="AC1837" s="125"/>
      <c r="AD1837" s="125"/>
      <c r="AE1837" s="125"/>
      <c r="AF1837" s="125"/>
      <c r="AG1837" s="125"/>
      <c r="AH1837" s="125"/>
      <c r="AI1837" s="125"/>
      <c r="AJ1837" s="125"/>
      <c r="AK1837" s="125"/>
      <c r="AL1837" s="125"/>
      <c r="AM1837" s="125"/>
      <c r="AN1837" s="125"/>
      <c r="AO1837" s="125"/>
      <c r="AP1837" s="125"/>
    </row>
    <row r="1838" spans="2:42" x14ac:dyDescent="0.35">
      <c r="B1838" s="125"/>
      <c r="C1838" s="125"/>
      <c r="D1838" s="125"/>
      <c r="E1838" s="125"/>
      <c r="F1838" s="125"/>
      <c r="G1838" s="125"/>
      <c r="H1838" s="125"/>
      <c r="I1838" s="269"/>
      <c r="J1838" s="134"/>
      <c r="K1838" s="134"/>
      <c r="L1838" s="134"/>
      <c r="M1838" s="134"/>
      <c r="N1838" s="286"/>
      <c r="O1838" s="286"/>
      <c r="P1838" s="125"/>
      <c r="Q1838" s="125"/>
      <c r="R1838" s="125"/>
      <c r="S1838" s="125"/>
      <c r="T1838" s="125"/>
      <c r="U1838" s="297"/>
      <c r="V1838" s="253">
        <f t="shared" si="36"/>
        <v>0</v>
      </c>
      <c r="W1838" s="348" t="str">
        <f>IF(板块成分!B1840="","",板块成分!B1840)</f>
        <v>2520.HK</v>
      </c>
      <c r="X1838" s="270" t="str">
        <f>[1]!s_info_name(W1838)</f>
        <v>山西安装</v>
      </c>
      <c r="Y1838" s="335" t="str">
        <f>IF($Y$3="申万一级行业",[1]!s_info_industry_sw_2021(W1838,公司分析!D$5,1),IF($Y$3="申万二级行业",[1]!s_info_industry_sw_2021(W1838,公司分析!D$5,2),IF($Y$3="申万三级行业",[1]!s_info_industry_sw_2021(W1838,公司分析!D$5,3),IF($Y$3="wind一级行业",[1]!s_info_industry_gics(W1838,1),IF($Y$3="wind二级行业",[1]!s_info_industry_gics(W1838,2),IF($Y$3="wind三级行业",[1]!s_info_industry_gics(W1838,3),IF($Y$3="wind四级行业",[1]!s_info_industry_gics(W1838,4),IF($Y$3="证监会门类行业",[1]!s_info_industry_csrc12_n(W1838,公司分析!D$5,1),""))))))))</f>
        <v>复合型公用事业</v>
      </c>
      <c r="Z1838" s="298" t="str">
        <f>IF(Y1838=行业比较!$E$6,ROW(),"")</f>
        <v/>
      </c>
      <c r="AA1838" s="125"/>
      <c r="AB1838" s="125"/>
      <c r="AC1838" s="125"/>
      <c r="AD1838" s="125"/>
      <c r="AE1838" s="125"/>
      <c r="AF1838" s="125"/>
      <c r="AG1838" s="125"/>
      <c r="AH1838" s="125"/>
      <c r="AI1838" s="125"/>
      <c r="AJ1838" s="125"/>
      <c r="AK1838" s="125"/>
      <c r="AL1838" s="125"/>
      <c r="AM1838" s="125"/>
      <c r="AN1838" s="125"/>
      <c r="AO1838" s="125"/>
      <c r="AP1838" s="125"/>
    </row>
    <row r="1839" spans="2:42" x14ac:dyDescent="0.35">
      <c r="B1839" s="125"/>
      <c r="C1839" s="125"/>
      <c r="D1839" s="125"/>
      <c r="E1839" s="125"/>
      <c r="F1839" s="125"/>
      <c r="G1839" s="125"/>
      <c r="H1839" s="125"/>
      <c r="I1839" s="269"/>
      <c r="J1839" s="134"/>
      <c r="K1839" s="134"/>
      <c r="L1839" s="134"/>
      <c r="M1839" s="134"/>
      <c r="N1839" s="286"/>
      <c r="O1839" s="286"/>
      <c r="P1839" s="125"/>
      <c r="Q1839" s="125"/>
      <c r="R1839" s="125"/>
      <c r="S1839" s="125"/>
      <c r="T1839" s="125"/>
      <c r="U1839" s="297"/>
      <c r="V1839" s="253">
        <f t="shared" si="36"/>
        <v>0</v>
      </c>
      <c r="W1839" s="348" t="str">
        <f>IF(板块成分!B1841="","",板块成分!B1841)</f>
        <v>2521.HK</v>
      </c>
      <c r="X1839" s="270" t="str">
        <f>[1]!s_info_name(W1839)</f>
        <v>升辉清洁</v>
      </c>
      <c r="Y1839" s="335" t="str">
        <f>IF($Y$3="申万一级行业",[1]!s_info_industry_sw_2021(W1839,公司分析!D$5,1),IF($Y$3="申万二级行业",[1]!s_info_industry_sw_2021(W1839,公司分析!D$5,2),IF($Y$3="申万三级行业",[1]!s_info_industry_sw_2021(W1839,公司分析!D$5,3),IF($Y$3="wind一级行业",[1]!s_info_industry_gics(W1839,1),IF($Y$3="wind二级行业",[1]!s_info_industry_gics(W1839,2),IF($Y$3="wind三级行业",[1]!s_info_industry_gics(W1839,3),IF($Y$3="wind四级行业",[1]!s_info_industry_gics(W1839,4),IF($Y$3="证监会门类行业",[1]!s_info_industry_csrc12_n(W1839,公司分析!D$5,1),""))))))))</f>
        <v>环境与设施服务</v>
      </c>
      <c r="Z1839" s="298" t="str">
        <f>IF(Y1839=行业比较!$E$6,ROW(),"")</f>
        <v/>
      </c>
      <c r="AA1839" s="125"/>
      <c r="AB1839" s="125"/>
      <c r="AC1839" s="125"/>
      <c r="AD1839" s="125"/>
      <c r="AE1839" s="125"/>
      <c r="AF1839" s="125"/>
      <c r="AG1839" s="125"/>
      <c r="AH1839" s="125"/>
      <c r="AI1839" s="125"/>
      <c r="AJ1839" s="125"/>
      <c r="AK1839" s="125"/>
      <c r="AL1839" s="125"/>
      <c r="AM1839" s="125"/>
      <c r="AN1839" s="125"/>
      <c r="AO1839" s="125"/>
      <c r="AP1839" s="125"/>
    </row>
    <row r="1840" spans="2:42" x14ac:dyDescent="0.35">
      <c r="B1840" s="125"/>
      <c r="C1840" s="125"/>
      <c r="D1840" s="125"/>
      <c r="E1840" s="125"/>
      <c r="F1840" s="125"/>
      <c r="G1840" s="125"/>
      <c r="H1840" s="125"/>
      <c r="I1840" s="269"/>
      <c r="J1840" s="134"/>
      <c r="K1840" s="134"/>
      <c r="L1840" s="134"/>
      <c r="M1840" s="134"/>
      <c r="N1840" s="286"/>
      <c r="O1840" s="286"/>
      <c r="P1840" s="125"/>
      <c r="Q1840" s="125"/>
      <c r="R1840" s="125"/>
      <c r="S1840" s="125"/>
      <c r="T1840" s="125"/>
      <c r="U1840" s="297"/>
      <c r="V1840" s="253">
        <f t="shared" si="36"/>
        <v>0</v>
      </c>
      <c r="W1840" s="348" t="str">
        <f>IF(板块成分!B1842="","",板块成分!B1842)</f>
        <v>2522.HK</v>
      </c>
      <c r="X1840" s="270" t="str">
        <f>[1]!s_info_name(W1840)</f>
        <v>一脉阳光</v>
      </c>
      <c r="Y1840" s="335" t="str">
        <f>IF($Y$3="申万一级行业",[1]!s_info_industry_sw_2021(W1840,公司分析!D$5,1),IF($Y$3="申万二级行业",[1]!s_info_industry_sw_2021(W1840,公司分析!D$5,2),IF($Y$3="申万三级行业",[1]!s_info_industry_sw_2021(W1840,公司分析!D$5,3),IF($Y$3="wind一级行业",[1]!s_info_industry_gics(W1840,1),IF($Y$3="wind二级行业",[1]!s_info_industry_gics(W1840,2),IF($Y$3="wind三级行业",[1]!s_info_industry_gics(W1840,3),IF($Y$3="wind四级行业",[1]!s_info_industry_gics(W1840,4),IF($Y$3="证监会门类行业",[1]!s_info_industry_csrc12_n(W1840,公司分析!D$5,1),""))))))))</f>
        <v>保健护理服务</v>
      </c>
      <c r="Z1840" s="298" t="str">
        <f>IF(Y1840=行业比较!$E$6,ROW(),"")</f>
        <v/>
      </c>
      <c r="AA1840" s="125"/>
      <c r="AB1840" s="125"/>
      <c r="AC1840" s="125"/>
      <c r="AD1840" s="125"/>
      <c r="AE1840" s="125"/>
      <c r="AF1840" s="125"/>
      <c r="AG1840" s="125"/>
      <c r="AH1840" s="125"/>
      <c r="AI1840" s="125"/>
      <c r="AJ1840" s="125"/>
      <c r="AK1840" s="125"/>
      <c r="AL1840" s="125"/>
      <c r="AM1840" s="125"/>
      <c r="AN1840" s="125"/>
      <c r="AO1840" s="125"/>
      <c r="AP1840" s="125"/>
    </row>
    <row r="1841" spans="2:42" x14ac:dyDescent="0.35">
      <c r="B1841" s="125"/>
      <c r="C1841" s="125"/>
      <c r="D1841" s="125"/>
      <c r="E1841" s="125"/>
      <c r="F1841" s="125"/>
      <c r="G1841" s="125"/>
      <c r="H1841" s="125"/>
      <c r="I1841" s="269"/>
      <c r="J1841" s="134"/>
      <c r="K1841" s="134"/>
      <c r="L1841" s="134"/>
      <c r="M1841" s="134"/>
      <c r="N1841" s="286"/>
      <c r="O1841" s="286"/>
      <c r="P1841" s="125"/>
      <c r="Q1841" s="125"/>
      <c r="R1841" s="125"/>
      <c r="S1841" s="125"/>
      <c r="T1841" s="125"/>
      <c r="U1841" s="297"/>
      <c r="V1841" s="253">
        <f t="shared" si="36"/>
        <v>0</v>
      </c>
      <c r="W1841" s="348" t="str">
        <f>IF(板块成分!B1843="","",板块成分!B1843)</f>
        <v>2528.HK</v>
      </c>
      <c r="X1841" s="270" t="str">
        <f>[1]!s_info_name(W1841)</f>
        <v>尚晋国际控股</v>
      </c>
      <c r="Y1841" s="335" t="str">
        <f>IF($Y$3="申万一级行业",[1]!s_info_industry_sw_2021(W1841,公司分析!D$5,1),IF($Y$3="申万二级行业",[1]!s_info_industry_sw_2021(W1841,公司分析!D$5,2),IF($Y$3="申万三级行业",[1]!s_info_industry_sw_2021(W1841,公司分析!D$5,3),IF($Y$3="wind一级行业",[1]!s_info_industry_gics(W1841,1),IF($Y$3="wind二级行业",[1]!s_info_industry_gics(W1841,2),IF($Y$3="wind三级行业",[1]!s_info_industry_gics(W1841,3),IF($Y$3="wind四级行业",[1]!s_info_industry_gics(W1841,4),IF($Y$3="证监会门类行业",[1]!s_info_industry_csrc12_n(W1841,公司分析!D$5,1),""))))))))</f>
        <v>服装、服饰与奢侈品</v>
      </c>
      <c r="Z1841" s="298" t="str">
        <f>IF(Y1841=行业比较!$E$6,ROW(),"")</f>
        <v/>
      </c>
      <c r="AA1841" s="125"/>
      <c r="AB1841" s="125"/>
      <c r="AC1841" s="125"/>
      <c r="AD1841" s="125"/>
      <c r="AE1841" s="125"/>
      <c r="AF1841" s="125"/>
      <c r="AG1841" s="125"/>
      <c r="AH1841" s="125"/>
      <c r="AI1841" s="125"/>
      <c r="AJ1841" s="125"/>
      <c r="AK1841" s="125"/>
      <c r="AL1841" s="125"/>
      <c r="AM1841" s="125"/>
      <c r="AN1841" s="125"/>
      <c r="AO1841" s="125"/>
      <c r="AP1841" s="125"/>
    </row>
    <row r="1842" spans="2:42" x14ac:dyDescent="0.35">
      <c r="B1842" s="125"/>
      <c r="C1842" s="125"/>
      <c r="D1842" s="125"/>
      <c r="E1842" s="125"/>
      <c r="F1842" s="125"/>
      <c r="G1842" s="125"/>
      <c r="H1842" s="125"/>
      <c r="I1842" s="269"/>
      <c r="J1842" s="134"/>
      <c r="K1842" s="134"/>
      <c r="L1842" s="134"/>
      <c r="M1842" s="134"/>
      <c r="N1842" s="286"/>
      <c r="O1842" s="286"/>
      <c r="P1842" s="125"/>
      <c r="Q1842" s="125"/>
      <c r="R1842" s="125"/>
      <c r="S1842" s="125"/>
      <c r="T1842" s="125"/>
      <c r="U1842" s="297"/>
      <c r="V1842" s="253">
        <f t="shared" si="36"/>
        <v>0</v>
      </c>
      <c r="W1842" s="348" t="str">
        <f>IF(板块成分!B1844="","",板块成分!B1844)</f>
        <v>2529.HK</v>
      </c>
      <c r="X1842" s="270" t="str">
        <f>[1]!s_info_name(W1842)</f>
        <v>泓盈城市服务</v>
      </c>
      <c r="Y1842" s="335" t="str">
        <f>IF($Y$3="申万一级行业",[1]!s_info_industry_sw_2021(W1842,公司分析!D$5,1),IF($Y$3="申万二级行业",[1]!s_info_industry_sw_2021(W1842,公司分析!D$5,2),IF($Y$3="申万三级行业",[1]!s_info_industry_sw_2021(W1842,公司分析!D$5,3),IF($Y$3="wind一级行业",[1]!s_info_industry_gics(W1842,1),IF($Y$3="wind二级行业",[1]!s_info_industry_gics(W1842,2),IF($Y$3="wind三级行业",[1]!s_info_industry_gics(W1842,3),IF($Y$3="wind四级行业",[1]!s_info_industry_gics(W1842,4),IF($Y$3="证监会门类行业",[1]!s_info_industry_csrc12_n(W1842,公司分析!D$5,1),""))))))))</f>
        <v>房地产经营公司</v>
      </c>
      <c r="Z1842" s="298" t="str">
        <f>IF(Y1842=行业比较!$E$6,ROW(),"")</f>
        <v/>
      </c>
      <c r="AA1842" s="125"/>
      <c r="AB1842" s="125"/>
      <c r="AC1842" s="125"/>
      <c r="AD1842" s="125"/>
      <c r="AE1842" s="125"/>
      <c r="AF1842" s="125"/>
      <c r="AG1842" s="125"/>
      <c r="AH1842" s="125"/>
      <c r="AI1842" s="125"/>
      <c r="AJ1842" s="125"/>
      <c r="AK1842" s="125"/>
      <c r="AL1842" s="125"/>
      <c r="AM1842" s="125"/>
      <c r="AN1842" s="125"/>
      <c r="AO1842" s="125"/>
      <c r="AP1842" s="125"/>
    </row>
    <row r="1843" spans="2:42" x14ac:dyDescent="0.35">
      <c r="B1843" s="125"/>
      <c r="C1843" s="125"/>
      <c r="D1843" s="125"/>
      <c r="E1843" s="125"/>
      <c r="F1843" s="125"/>
      <c r="G1843" s="125"/>
      <c r="H1843" s="125"/>
      <c r="I1843" s="269"/>
      <c r="J1843" s="134"/>
      <c r="K1843" s="134"/>
      <c r="L1843" s="134"/>
      <c r="M1843" s="134"/>
      <c r="N1843" s="286"/>
      <c r="O1843" s="286"/>
      <c r="P1843" s="125"/>
      <c r="Q1843" s="125"/>
      <c r="R1843" s="125"/>
      <c r="S1843" s="125"/>
      <c r="T1843" s="125"/>
      <c r="U1843" s="297"/>
      <c r="V1843" s="253">
        <f t="shared" si="36"/>
        <v>0</v>
      </c>
      <c r="W1843" s="348" t="str">
        <f>IF(板块成分!B1845="","",板块成分!B1845)</f>
        <v>2535.HK</v>
      </c>
      <c r="X1843" s="270" t="str">
        <f>[1]!s_info_name(W1843)</f>
        <v>泓基集团</v>
      </c>
      <c r="Y1843" s="335" t="str">
        <f>IF($Y$3="申万一级行业",[1]!s_info_industry_sw_2021(W1843,公司分析!D$5,1),IF($Y$3="申万二级行业",[1]!s_info_industry_sw_2021(W1843,公司分析!D$5,2),IF($Y$3="申万三级行业",[1]!s_info_industry_sw_2021(W1843,公司分析!D$5,3),IF($Y$3="wind一级行业",[1]!s_info_industry_gics(W1843,1),IF($Y$3="wind二级行业",[1]!s_info_industry_gics(W1843,2),IF($Y$3="wind三级行业",[1]!s_info_industry_gics(W1843,3),IF($Y$3="wind四级行业",[1]!s_info_industry_gics(W1843,4),IF($Y$3="证监会门类行业",[1]!s_info_industry_csrc12_n(W1843,公司分析!D$5,1),""))))))))</f>
        <v>建材</v>
      </c>
      <c r="Z1843" s="298" t="str">
        <f>IF(Y1843=行业比较!$E$6,ROW(),"")</f>
        <v/>
      </c>
      <c r="AA1843" s="125"/>
      <c r="AB1843" s="125"/>
      <c r="AC1843" s="125"/>
      <c r="AD1843" s="125"/>
      <c r="AE1843" s="125"/>
      <c r="AF1843" s="125"/>
      <c r="AG1843" s="125"/>
      <c r="AH1843" s="125"/>
      <c r="AI1843" s="125"/>
      <c r="AJ1843" s="125"/>
      <c r="AK1843" s="125"/>
      <c r="AL1843" s="125"/>
      <c r="AM1843" s="125"/>
      <c r="AN1843" s="125"/>
      <c r="AO1843" s="125"/>
      <c r="AP1843" s="125"/>
    </row>
    <row r="1844" spans="2:42" x14ac:dyDescent="0.35">
      <c r="B1844" s="125"/>
      <c r="C1844" s="125"/>
      <c r="D1844" s="125"/>
      <c r="E1844" s="125"/>
      <c r="F1844" s="125"/>
      <c r="G1844" s="125"/>
      <c r="H1844" s="125"/>
      <c r="I1844" s="269"/>
      <c r="J1844" s="134"/>
      <c r="K1844" s="134"/>
      <c r="L1844" s="134"/>
      <c r="M1844" s="134"/>
      <c r="N1844" s="286"/>
      <c r="O1844" s="286"/>
      <c r="P1844" s="125"/>
      <c r="Q1844" s="125"/>
      <c r="R1844" s="125"/>
      <c r="S1844" s="125"/>
      <c r="T1844" s="125"/>
      <c r="U1844" s="297"/>
      <c r="V1844" s="253">
        <f t="shared" si="36"/>
        <v>0</v>
      </c>
      <c r="W1844" s="348" t="str">
        <f>IF(板块成分!B1846="","",板块成分!B1846)</f>
        <v>2536.HK</v>
      </c>
      <c r="X1844" s="270" t="str">
        <f>[1]!s_info_name(W1844)</f>
        <v>百乐皇宫</v>
      </c>
      <c r="Y1844" s="335" t="str">
        <f>IF($Y$3="申万一级行业",[1]!s_info_industry_sw_2021(W1844,公司分析!D$5,1),IF($Y$3="申万二级行业",[1]!s_info_industry_sw_2021(W1844,公司分析!D$5,2),IF($Y$3="申万三级行业",[1]!s_info_industry_sw_2021(W1844,公司分析!D$5,3),IF($Y$3="wind一级行业",[1]!s_info_industry_gics(W1844,1),IF($Y$3="wind二级行业",[1]!s_info_industry_gics(W1844,2),IF($Y$3="wind三级行业",[1]!s_info_industry_gics(W1844,3),IF($Y$3="wind四级行业",[1]!s_info_industry_gics(W1844,4),IF($Y$3="证监会门类行业",[1]!s_info_industry_csrc12_n(W1844,公司分析!D$5,1),""))))))))</f>
        <v>赌场与赌博</v>
      </c>
      <c r="Z1844" s="298" t="str">
        <f>IF(Y1844=行业比较!$E$6,ROW(),"")</f>
        <v/>
      </c>
      <c r="AA1844" s="125"/>
      <c r="AB1844" s="125"/>
      <c r="AC1844" s="125"/>
      <c r="AD1844" s="125"/>
      <c r="AE1844" s="125"/>
      <c r="AF1844" s="125"/>
      <c r="AG1844" s="125"/>
      <c r="AH1844" s="125"/>
      <c r="AI1844" s="125"/>
      <c r="AJ1844" s="125"/>
      <c r="AK1844" s="125"/>
      <c r="AL1844" s="125"/>
      <c r="AM1844" s="125"/>
      <c r="AN1844" s="125"/>
      <c r="AO1844" s="125"/>
      <c r="AP1844" s="125"/>
    </row>
    <row r="1845" spans="2:42" x14ac:dyDescent="0.35">
      <c r="B1845" s="125"/>
      <c r="C1845" s="125"/>
      <c r="D1845" s="125"/>
      <c r="E1845" s="125"/>
      <c r="F1845" s="125"/>
      <c r="G1845" s="125"/>
      <c r="H1845" s="125"/>
      <c r="I1845" s="269"/>
      <c r="J1845" s="134"/>
      <c r="K1845" s="134"/>
      <c r="L1845" s="134"/>
      <c r="M1845" s="134"/>
      <c r="N1845" s="286"/>
      <c r="O1845" s="286"/>
      <c r="P1845" s="125"/>
      <c r="Q1845" s="125"/>
      <c r="R1845" s="125"/>
      <c r="S1845" s="125"/>
      <c r="T1845" s="125"/>
      <c r="U1845" s="297"/>
      <c r="V1845" s="253">
        <f t="shared" si="36"/>
        <v>0</v>
      </c>
      <c r="W1845" s="348" t="str">
        <f>IF(板块成分!B1847="","",板块成分!B1847)</f>
        <v>2540.HK</v>
      </c>
      <c r="X1845" s="270" t="str">
        <f>[1]!s_info_name(W1845)</f>
        <v>乐思集团</v>
      </c>
      <c r="Y1845" s="335" t="str">
        <f>IF($Y$3="申万一级行业",[1]!s_info_industry_sw_2021(W1845,公司分析!D$5,1),IF($Y$3="申万二级行业",[1]!s_info_industry_sw_2021(W1845,公司分析!D$5,2),IF($Y$3="申万三级行业",[1]!s_info_industry_sw_2021(W1845,公司分析!D$5,3),IF($Y$3="wind一级行业",[1]!s_info_industry_gics(W1845,1),IF($Y$3="wind二级行业",[1]!s_info_industry_gics(W1845,2),IF($Y$3="wind三级行业",[1]!s_info_industry_gics(W1845,3),IF($Y$3="wind四级行业",[1]!s_info_industry_gics(W1845,4),IF($Y$3="证监会门类行业",[1]!s_info_industry_csrc12_n(W1845,公司分析!D$5,1),""))))))))</f>
        <v>广告</v>
      </c>
      <c r="Z1845" s="298" t="str">
        <f>IF(Y1845=行业比较!$E$6,ROW(),"")</f>
        <v/>
      </c>
      <c r="AA1845" s="125"/>
      <c r="AB1845" s="125"/>
      <c r="AC1845" s="125"/>
      <c r="AD1845" s="125"/>
      <c r="AE1845" s="125"/>
      <c r="AF1845" s="125"/>
      <c r="AG1845" s="125"/>
      <c r="AH1845" s="125"/>
      <c r="AI1845" s="125"/>
      <c r="AJ1845" s="125"/>
      <c r="AK1845" s="125"/>
      <c r="AL1845" s="125"/>
      <c r="AM1845" s="125"/>
      <c r="AN1845" s="125"/>
      <c r="AO1845" s="125"/>
      <c r="AP1845" s="125"/>
    </row>
    <row r="1846" spans="2:42" x14ac:dyDescent="0.35">
      <c r="B1846" s="125"/>
      <c r="C1846" s="125"/>
      <c r="D1846" s="125"/>
      <c r="E1846" s="125"/>
      <c r="F1846" s="125"/>
      <c r="G1846" s="125"/>
      <c r="H1846" s="125"/>
      <c r="I1846" s="269"/>
      <c r="J1846" s="134"/>
      <c r="K1846" s="134"/>
      <c r="L1846" s="134"/>
      <c r="M1846" s="134"/>
      <c r="N1846" s="286"/>
      <c r="O1846" s="286"/>
      <c r="P1846" s="125"/>
      <c r="Q1846" s="125"/>
      <c r="R1846" s="125"/>
      <c r="S1846" s="125"/>
      <c r="T1846" s="125"/>
      <c r="U1846" s="297"/>
      <c r="V1846" s="253">
        <f t="shared" si="36"/>
        <v>0</v>
      </c>
      <c r="W1846" s="348" t="str">
        <f>IF(板块成分!B1848="","",板块成分!B1848)</f>
        <v>2550.HK</v>
      </c>
      <c r="X1846" s="270" t="str">
        <f>[1]!s_info_name(W1846)</f>
        <v>宜搜科技</v>
      </c>
      <c r="Y1846" s="335" t="str">
        <f>IF($Y$3="申万一级行业",[1]!s_info_industry_sw_2021(W1846,公司分析!D$5,1),IF($Y$3="申万二级行业",[1]!s_info_industry_sw_2021(W1846,公司分析!D$5,2),IF($Y$3="申万三级行业",[1]!s_info_industry_sw_2021(W1846,公司分析!D$5,3),IF($Y$3="wind一级行业",[1]!s_info_industry_gics(W1846,1),IF($Y$3="wind二级行业",[1]!s_info_industry_gics(W1846,2),IF($Y$3="wind三级行业",[1]!s_info_industry_gics(W1846,3),IF($Y$3="wind四级行业",[1]!s_info_industry_gics(W1846,4),IF($Y$3="证监会门类行业",[1]!s_info_industry_csrc12_n(W1846,公司分析!D$5,1),""))))))))</f>
        <v>信息科技咨询与其它服务</v>
      </c>
      <c r="Z1846" s="298" t="str">
        <f>IF(Y1846=行业比较!$E$6,ROW(),"")</f>
        <v/>
      </c>
      <c r="AA1846" s="125"/>
      <c r="AB1846" s="125"/>
      <c r="AC1846" s="125"/>
      <c r="AD1846" s="125"/>
      <c r="AE1846" s="125"/>
      <c r="AF1846" s="125"/>
      <c r="AG1846" s="125"/>
      <c r="AH1846" s="125"/>
      <c r="AI1846" s="125"/>
      <c r="AJ1846" s="125"/>
      <c r="AK1846" s="125"/>
      <c r="AL1846" s="125"/>
      <c r="AM1846" s="125"/>
      <c r="AN1846" s="125"/>
      <c r="AO1846" s="125"/>
      <c r="AP1846" s="125"/>
    </row>
    <row r="1847" spans="2:42" x14ac:dyDescent="0.35">
      <c r="B1847" s="125"/>
      <c r="C1847" s="125"/>
      <c r="D1847" s="125"/>
      <c r="E1847" s="125"/>
      <c r="F1847" s="125"/>
      <c r="G1847" s="125"/>
      <c r="H1847" s="125"/>
      <c r="I1847" s="269"/>
      <c r="J1847" s="134"/>
      <c r="K1847" s="134"/>
      <c r="L1847" s="134"/>
      <c r="M1847" s="134"/>
      <c r="N1847" s="286"/>
      <c r="O1847" s="286"/>
      <c r="P1847" s="125"/>
      <c r="Q1847" s="125"/>
      <c r="R1847" s="125"/>
      <c r="S1847" s="125"/>
      <c r="T1847" s="125"/>
      <c r="U1847" s="297"/>
      <c r="V1847" s="253">
        <f t="shared" si="36"/>
        <v>0</v>
      </c>
      <c r="W1847" s="348" t="str">
        <f>IF(板块成分!B1849="","",板块成分!B1849)</f>
        <v>2552.HK</v>
      </c>
      <c r="X1847" s="270" t="str">
        <f>[1]!s_info_name(W1847)</f>
        <v>华领医药-B</v>
      </c>
      <c r="Y1847" s="335" t="str">
        <f>IF($Y$3="申万一级行业",[1]!s_info_industry_sw_2021(W1847,公司分析!D$5,1),IF($Y$3="申万二级行业",[1]!s_info_industry_sw_2021(W1847,公司分析!D$5,2),IF($Y$3="申万三级行业",[1]!s_info_industry_sw_2021(W1847,公司分析!D$5,3),IF($Y$3="wind一级行业",[1]!s_info_industry_gics(W1847,1),IF($Y$3="wind二级行业",[1]!s_info_industry_gics(W1847,2),IF($Y$3="wind三级行业",[1]!s_info_industry_gics(W1847,3),IF($Y$3="wind四级行业",[1]!s_info_industry_gics(W1847,4),IF($Y$3="证监会门类行业",[1]!s_info_industry_csrc12_n(W1847,公司分析!D$5,1),""))))))))</f>
        <v>西药</v>
      </c>
      <c r="Z1847" s="298" t="str">
        <f>IF(Y1847=行业比较!$E$6,ROW(),"")</f>
        <v/>
      </c>
      <c r="AA1847" s="125"/>
      <c r="AB1847" s="125"/>
      <c r="AC1847" s="125"/>
      <c r="AD1847" s="125"/>
      <c r="AE1847" s="125"/>
      <c r="AF1847" s="125"/>
      <c r="AG1847" s="125"/>
      <c r="AH1847" s="125"/>
      <c r="AI1847" s="125"/>
      <c r="AJ1847" s="125"/>
      <c r="AK1847" s="125"/>
      <c r="AL1847" s="125"/>
      <c r="AM1847" s="125"/>
      <c r="AN1847" s="125"/>
      <c r="AO1847" s="125"/>
      <c r="AP1847" s="125"/>
    </row>
    <row r="1848" spans="2:42" x14ac:dyDescent="0.35">
      <c r="B1848" s="125"/>
      <c r="C1848" s="125"/>
      <c r="D1848" s="125"/>
      <c r="E1848" s="125"/>
      <c r="F1848" s="125"/>
      <c r="G1848" s="125"/>
      <c r="H1848" s="125"/>
      <c r="I1848" s="269"/>
      <c r="J1848" s="134"/>
      <c r="K1848" s="134"/>
      <c r="L1848" s="134"/>
      <c r="M1848" s="134"/>
      <c r="N1848" s="286"/>
      <c r="O1848" s="286"/>
      <c r="P1848" s="125"/>
      <c r="Q1848" s="125"/>
      <c r="R1848" s="125"/>
      <c r="S1848" s="125"/>
      <c r="T1848" s="125"/>
      <c r="U1848" s="297"/>
      <c r="V1848" s="253">
        <f t="shared" si="36"/>
        <v>0</v>
      </c>
      <c r="W1848" s="348" t="str">
        <f>IF(板块成分!B1850="","",板块成分!B1850)</f>
        <v>2555.HK</v>
      </c>
      <c r="X1848" s="270" t="str">
        <f>[1]!s_info_name(W1848)</f>
        <v>茶百道</v>
      </c>
      <c r="Y1848" s="335" t="str">
        <f>IF($Y$3="申万一级行业",[1]!s_info_industry_sw_2021(W1848,公司分析!D$5,1),IF($Y$3="申万二级行业",[1]!s_info_industry_sw_2021(W1848,公司分析!D$5,2),IF($Y$3="申万三级行业",[1]!s_info_industry_sw_2021(W1848,公司分析!D$5,3),IF($Y$3="wind一级行业",[1]!s_info_industry_gics(W1848,1),IF($Y$3="wind二级行业",[1]!s_info_industry_gics(W1848,2),IF($Y$3="wind三级行业",[1]!s_info_industry_gics(W1848,3),IF($Y$3="wind四级行业",[1]!s_info_industry_gics(W1848,4),IF($Y$3="证监会门类行业",[1]!s_info_industry_csrc12_n(W1848,公司分析!D$5,1),""))))))))</f>
        <v>食品零售</v>
      </c>
      <c r="Z1848" s="298" t="str">
        <f>IF(Y1848=行业比较!$E$6,ROW(),"")</f>
        <v/>
      </c>
      <c r="AA1848" s="125"/>
      <c r="AB1848" s="125"/>
      <c r="AC1848" s="125"/>
      <c r="AD1848" s="125"/>
      <c r="AE1848" s="125"/>
      <c r="AF1848" s="125"/>
      <c r="AG1848" s="125"/>
      <c r="AH1848" s="125"/>
      <c r="AI1848" s="125"/>
      <c r="AJ1848" s="125"/>
      <c r="AK1848" s="125"/>
      <c r="AL1848" s="125"/>
      <c r="AM1848" s="125"/>
      <c r="AN1848" s="125"/>
      <c r="AO1848" s="125"/>
      <c r="AP1848" s="125"/>
    </row>
    <row r="1849" spans="2:42" x14ac:dyDescent="0.35">
      <c r="B1849" s="125"/>
      <c r="C1849" s="125"/>
      <c r="D1849" s="125"/>
      <c r="E1849" s="125"/>
      <c r="F1849" s="125"/>
      <c r="G1849" s="125"/>
      <c r="H1849" s="125"/>
      <c r="I1849" s="269"/>
      <c r="J1849" s="134"/>
      <c r="K1849" s="134"/>
      <c r="L1849" s="134"/>
      <c r="M1849" s="134"/>
      <c r="N1849" s="286"/>
      <c r="O1849" s="286"/>
      <c r="P1849" s="125"/>
      <c r="Q1849" s="125"/>
      <c r="R1849" s="125"/>
      <c r="S1849" s="125"/>
      <c r="T1849" s="125"/>
      <c r="U1849" s="297"/>
      <c r="V1849" s="253">
        <f t="shared" si="36"/>
        <v>21</v>
      </c>
      <c r="W1849" s="348" t="str">
        <f>IF(板块成分!B1851="","",板块成分!B1851)</f>
        <v>2556.HK</v>
      </c>
      <c r="X1849" s="270" t="str">
        <f>[1]!s_info_name(W1849)</f>
        <v>迈富时</v>
      </c>
      <c r="Y1849" s="335" t="str">
        <f>IF($Y$3="申万一级行业",[1]!s_info_industry_sw_2021(W1849,公司分析!D$5,1),IF($Y$3="申万二级行业",[1]!s_info_industry_sw_2021(W1849,公司分析!D$5,2),IF($Y$3="申万三级行业",[1]!s_info_industry_sw_2021(W1849,公司分析!D$5,3),IF($Y$3="wind一级行业",[1]!s_info_industry_gics(W1849,1),IF($Y$3="wind二级行业",[1]!s_info_industry_gics(W1849,2),IF($Y$3="wind三级行业",[1]!s_info_industry_gics(W1849,3),IF($Y$3="wind四级行业",[1]!s_info_industry_gics(W1849,4),IF($Y$3="证监会门类行业",[1]!s_info_industry_csrc12_n(W1849,公司分析!D$5,1),""))))))))</f>
        <v>互联网软件与服务</v>
      </c>
      <c r="Z1849" s="298">
        <f>IF(Y1849=行业比较!$E$6,ROW(),"")</f>
        <v>1849</v>
      </c>
      <c r="AA1849" s="125"/>
      <c r="AB1849" s="125"/>
      <c r="AC1849" s="125"/>
      <c r="AD1849" s="125"/>
      <c r="AE1849" s="125"/>
      <c r="AF1849" s="125"/>
      <c r="AG1849" s="125"/>
      <c r="AH1849" s="125"/>
      <c r="AI1849" s="125"/>
      <c r="AJ1849" s="125"/>
      <c r="AK1849" s="125"/>
      <c r="AL1849" s="125"/>
      <c r="AM1849" s="125"/>
      <c r="AN1849" s="125"/>
      <c r="AO1849" s="125"/>
      <c r="AP1849" s="125"/>
    </row>
    <row r="1850" spans="2:42" x14ac:dyDescent="0.35">
      <c r="B1850" s="125"/>
      <c r="C1850" s="125"/>
      <c r="D1850" s="125"/>
      <c r="E1850" s="125"/>
      <c r="F1850" s="125"/>
      <c r="G1850" s="125"/>
      <c r="H1850" s="125"/>
      <c r="I1850" s="269"/>
      <c r="J1850" s="134"/>
      <c r="K1850" s="134"/>
      <c r="L1850" s="134"/>
      <c r="M1850" s="134"/>
      <c r="N1850" s="286"/>
      <c r="O1850" s="286"/>
      <c r="P1850" s="125"/>
      <c r="Q1850" s="125"/>
      <c r="R1850" s="125"/>
      <c r="S1850" s="125"/>
      <c r="T1850" s="125"/>
      <c r="U1850" s="297"/>
      <c r="V1850" s="253">
        <f t="shared" si="36"/>
        <v>0</v>
      </c>
      <c r="W1850" s="348" t="str">
        <f>IF(板块成分!B1852="","",板块成分!B1852)</f>
        <v>2558.HK</v>
      </c>
      <c r="X1850" s="270" t="str">
        <f>[1]!s_info_name(W1850)</f>
        <v>晋商银行</v>
      </c>
      <c r="Y1850" s="335" t="str">
        <f>IF($Y$3="申万一级行业",[1]!s_info_industry_sw_2021(W1850,公司分析!D$5,1),IF($Y$3="申万二级行业",[1]!s_info_industry_sw_2021(W1850,公司分析!D$5,2),IF($Y$3="申万三级行业",[1]!s_info_industry_sw_2021(W1850,公司分析!D$5,3),IF($Y$3="wind一级行业",[1]!s_info_industry_gics(W1850,1),IF($Y$3="wind二级行业",[1]!s_info_industry_gics(W1850,2),IF($Y$3="wind三级行业",[1]!s_info_industry_gics(W1850,3),IF($Y$3="wind四级行业",[1]!s_info_industry_gics(W1850,4),IF($Y$3="证监会门类行业",[1]!s_info_industry_csrc12_n(W1850,公司分析!D$5,1),""))))))))</f>
        <v>区域性银行</v>
      </c>
      <c r="Z1850" s="298" t="str">
        <f>IF(Y1850=行业比较!$E$6,ROW(),"")</f>
        <v/>
      </c>
      <c r="AA1850" s="125"/>
      <c r="AB1850" s="125"/>
      <c r="AC1850" s="125"/>
      <c r="AD1850" s="125"/>
      <c r="AE1850" s="125"/>
      <c r="AF1850" s="125"/>
      <c r="AG1850" s="125"/>
      <c r="AH1850" s="125"/>
      <c r="AI1850" s="125"/>
      <c r="AJ1850" s="125"/>
      <c r="AK1850" s="125"/>
      <c r="AL1850" s="125"/>
      <c r="AM1850" s="125"/>
      <c r="AN1850" s="125"/>
      <c r="AO1850" s="125"/>
      <c r="AP1850" s="125"/>
    </row>
    <row r="1851" spans="2:42" x14ac:dyDescent="0.35">
      <c r="B1851" s="125"/>
      <c r="C1851" s="125"/>
      <c r="D1851" s="125"/>
      <c r="E1851" s="125"/>
      <c r="F1851" s="125"/>
      <c r="G1851" s="125"/>
      <c r="H1851" s="125"/>
      <c r="I1851" s="269"/>
      <c r="J1851" s="134"/>
      <c r="K1851" s="134"/>
      <c r="L1851" s="134"/>
      <c r="M1851" s="134"/>
      <c r="N1851" s="286"/>
      <c r="O1851" s="286"/>
      <c r="P1851" s="125"/>
      <c r="Q1851" s="125"/>
      <c r="R1851" s="125"/>
      <c r="S1851" s="125"/>
      <c r="T1851" s="125"/>
      <c r="U1851" s="297"/>
      <c r="V1851" s="253">
        <f t="shared" si="36"/>
        <v>0</v>
      </c>
      <c r="W1851" s="348" t="str">
        <f>IF(板块成分!B1853="","",板块成分!B1853)</f>
        <v>2588.HK</v>
      </c>
      <c r="X1851" s="270" t="str">
        <f>[1]!s_info_name(W1851)</f>
        <v>中银航空租赁</v>
      </c>
      <c r="Y1851" s="335" t="str">
        <f>IF($Y$3="申万一级行业",[1]!s_info_industry_sw_2021(W1851,公司分析!D$5,1),IF($Y$3="申万二级行业",[1]!s_info_industry_sw_2021(W1851,公司分析!D$5,2),IF($Y$3="申万三级行业",[1]!s_info_industry_sw_2021(W1851,公司分析!D$5,3),IF($Y$3="wind一级行业",[1]!s_info_industry_gics(W1851,1),IF($Y$3="wind二级行业",[1]!s_info_industry_gics(W1851,2),IF($Y$3="wind三级行业",[1]!s_info_industry_gics(W1851,3),IF($Y$3="wind四级行业",[1]!s_info_industry_gics(W1851,4),IF($Y$3="证监会门类行业",[1]!s_info_industry_csrc12_n(W1851,公司分析!D$5,1),""))))))))</f>
        <v>航空</v>
      </c>
      <c r="Z1851" s="298" t="str">
        <f>IF(Y1851=行业比较!$E$6,ROW(),"")</f>
        <v/>
      </c>
      <c r="AA1851" s="125"/>
      <c r="AB1851" s="125"/>
      <c r="AC1851" s="125"/>
      <c r="AD1851" s="125"/>
      <c r="AE1851" s="125"/>
      <c r="AF1851" s="125"/>
      <c r="AG1851" s="125"/>
      <c r="AH1851" s="125"/>
      <c r="AI1851" s="125"/>
      <c r="AJ1851" s="125"/>
      <c r="AK1851" s="125"/>
      <c r="AL1851" s="125"/>
      <c r="AM1851" s="125"/>
      <c r="AN1851" s="125"/>
      <c r="AO1851" s="125"/>
      <c r="AP1851" s="125"/>
    </row>
    <row r="1852" spans="2:42" x14ac:dyDescent="0.35">
      <c r="B1852" s="125"/>
      <c r="C1852" s="125"/>
      <c r="D1852" s="125"/>
      <c r="E1852" s="125"/>
      <c r="F1852" s="125"/>
      <c r="G1852" s="125"/>
      <c r="H1852" s="125"/>
      <c r="I1852" s="269"/>
      <c r="J1852" s="134"/>
      <c r="K1852" s="134"/>
      <c r="L1852" s="134"/>
      <c r="M1852" s="134"/>
      <c r="N1852" s="286"/>
      <c r="O1852" s="286"/>
      <c r="P1852" s="125"/>
      <c r="Q1852" s="125"/>
      <c r="R1852" s="125"/>
      <c r="S1852" s="125"/>
      <c r="T1852" s="125"/>
      <c r="U1852" s="297"/>
      <c r="V1852" s="253">
        <f t="shared" si="36"/>
        <v>0</v>
      </c>
      <c r="W1852" s="348" t="str">
        <f>IF(板块成分!B1854="","",板块成分!B1854)</f>
        <v>2598.HK</v>
      </c>
      <c r="X1852" s="270" t="str">
        <f>[1]!s_info_name(W1852)</f>
        <v>连连数字</v>
      </c>
      <c r="Y1852" s="335" t="str">
        <f>IF($Y$3="申万一级行业",[1]!s_info_industry_sw_2021(W1852,公司分析!D$5,1),IF($Y$3="申万二级行业",[1]!s_info_industry_sw_2021(W1852,公司分析!D$5,2),IF($Y$3="申万三级行业",[1]!s_info_industry_sw_2021(W1852,公司分析!D$5,3),IF($Y$3="wind一级行业",[1]!s_info_industry_gics(W1852,1),IF($Y$3="wind二级行业",[1]!s_info_industry_gics(W1852,2),IF($Y$3="wind三级行业",[1]!s_info_industry_gics(W1852,3),IF($Y$3="wind四级行业",[1]!s_info_industry_gics(W1852,4),IF($Y$3="证监会门类行业",[1]!s_info_industry_csrc12_n(W1852,公司分析!D$5,1),""))))))))</f>
        <v>信息科技咨询与其它服务</v>
      </c>
      <c r="Z1852" s="298" t="str">
        <f>IF(Y1852=行业比较!$E$6,ROW(),"")</f>
        <v/>
      </c>
      <c r="AA1852" s="125"/>
      <c r="AB1852" s="125"/>
      <c r="AC1852" s="125"/>
      <c r="AD1852" s="125"/>
      <c r="AE1852" s="125"/>
      <c r="AF1852" s="125"/>
      <c r="AG1852" s="125"/>
      <c r="AH1852" s="125"/>
      <c r="AI1852" s="125"/>
      <c r="AJ1852" s="125"/>
      <c r="AK1852" s="125"/>
      <c r="AL1852" s="125"/>
      <c r="AM1852" s="125"/>
      <c r="AN1852" s="125"/>
      <c r="AO1852" s="125"/>
      <c r="AP1852" s="125"/>
    </row>
    <row r="1853" spans="2:42" x14ac:dyDescent="0.35">
      <c r="B1853" s="125"/>
      <c r="C1853" s="125"/>
      <c r="D1853" s="125"/>
      <c r="E1853" s="125"/>
      <c r="F1853" s="125"/>
      <c r="G1853" s="125"/>
      <c r="H1853" s="125"/>
      <c r="I1853" s="269"/>
      <c r="J1853" s="134"/>
      <c r="K1853" s="134"/>
      <c r="L1853" s="134"/>
      <c r="M1853" s="134"/>
      <c r="N1853" s="286"/>
      <c r="O1853" s="286"/>
      <c r="P1853" s="125"/>
      <c r="Q1853" s="125"/>
      <c r="R1853" s="125"/>
      <c r="S1853" s="125"/>
      <c r="T1853" s="125"/>
      <c r="U1853" s="297"/>
      <c r="V1853" s="253">
        <f t="shared" si="36"/>
        <v>0</v>
      </c>
      <c r="W1853" s="348" t="str">
        <f>IF(板块成分!B1855="","",板块成分!B1855)</f>
        <v>2599.HK</v>
      </c>
      <c r="X1853" s="270" t="str">
        <f>[1]!s_info_name(W1853)</f>
        <v>祥生控股集团</v>
      </c>
      <c r="Y1853" s="335" t="str">
        <f>IF($Y$3="申万一级行业",[1]!s_info_industry_sw_2021(W1853,公司分析!D$5,1),IF($Y$3="申万二级行业",[1]!s_info_industry_sw_2021(W1853,公司分析!D$5,2),IF($Y$3="申万三级行业",[1]!s_info_industry_sw_2021(W1853,公司分析!D$5,3),IF($Y$3="wind一级行业",[1]!s_info_industry_gics(W1853,1),IF($Y$3="wind二级行业",[1]!s_info_industry_gics(W1853,2),IF($Y$3="wind三级行业",[1]!s_info_industry_gics(W1853,3),IF($Y$3="wind四级行业",[1]!s_info_industry_gics(W1853,4),IF($Y$3="证监会门类行业",[1]!s_info_industry_csrc12_n(W1853,公司分析!D$5,1),""))))))))</f>
        <v>房地产开发</v>
      </c>
      <c r="Z1853" s="298" t="str">
        <f>IF(Y1853=行业比较!$E$6,ROW(),"")</f>
        <v/>
      </c>
      <c r="AA1853" s="125"/>
      <c r="AB1853" s="125"/>
      <c r="AC1853" s="125"/>
      <c r="AD1853" s="125"/>
      <c r="AE1853" s="125"/>
      <c r="AF1853" s="125"/>
      <c r="AG1853" s="125"/>
      <c r="AH1853" s="125"/>
      <c r="AI1853" s="125"/>
      <c r="AJ1853" s="125"/>
      <c r="AK1853" s="125"/>
      <c r="AL1853" s="125"/>
      <c r="AM1853" s="125"/>
      <c r="AN1853" s="125"/>
      <c r="AO1853" s="125"/>
      <c r="AP1853" s="125"/>
    </row>
    <row r="1854" spans="2:42" x14ac:dyDescent="0.35">
      <c r="B1854" s="125"/>
      <c r="C1854" s="125"/>
      <c r="D1854" s="125"/>
      <c r="E1854" s="125"/>
      <c r="F1854" s="125"/>
      <c r="G1854" s="125"/>
      <c r="H1854" s="125"/>
      <c r="I1854" s="269"/>
      <c r="J1854" s="134"/>
      <c r="K1854" s="134"/>
      <c r="L1854" s="134"/>
      <c r="M1854" s="134"/>
      <c r="N1854" s="286"/>
      <c r="O1854" s="286"/>
      <c r="P1854" s="125"/>
      <c r="Q1854" s="125"/>
      <c r="R1854" s="125"/>
      <c r="S1854" s="125"/>
      <c r="T1854" s="125"/>
      <c r="U1854" s="297"/>
      <c r="V1854" s="253">
        <f t="shared" si="36"/>
        <v>0</v>
      </c>
      <c r="W1854" s="348" t="str">
        <f>IF(板块成分!B1856="","",板块成分!B1856)</f>
        <v>2600.HK</v>
      </c>
      <c r="X1854" s="270" t="str">
        <f>[1]!s_info_name(W1854)</f>
        <v>中国铝业</v>
      </c>
      <c r="Y1854" s="335" t="str">
        <f>IF($Y$3="申万一级行业",[1]!s_info_industry_sw_2021(W1854,公司分析!D$5,1),IF($Y$3="申万二级行业",[1]!s_info_industry_sw_2021(W1854,公司分析!D$5,2),IF($Y$3="申万三级行业",[1]!s_info_industry_sw_2021(W1854,公司分析!D$5,3),IF($Y$3="wind一级行业",[1]!s_info_industry_gics(W1854,1),IF($Y$3="wind二级行业",[1]!s_info_industry_gics(W1854,2),IF($Y$3="wind三级行业",[1]!s_info_industry_gics(W1854,3),IF($Y$3="wind四级行业",[1]!s_info_industry_gics(W1854,4),IF($Y$3="证监会门类行业",[1]!s_info_industry_csrc12_n(W1854,公司分析!D$5,1),""))))))))</f>
        <v>铝</v>
      </c>
      <c r="Z1854" s="298" t="str">
        <f>IF(Y1854=行业比较!$E$6,ROW(),"")</f>
        <v/>
      </c>
      <c r="AA1854" s="125"/>
      <c r="AB1854" s="125"/>
      <c r="AC1854" s="125"/>
      <c r="AD1854" s="125"/>
      <c r="AE1854" s="125"/>
      <c r="AF1854" s="125"/>
      <c r="AG1854" s="125"/>
      <c r="AH1854" s="125"/>
      <c r="AI1854" s="125"/>
      <c r="AJ1854" s="125"/>
      <c r="AK1854" s="125"/>
      <c r="AL1854" s="125"/>
      <c r="AM1854" s="125"/>
      <c r="AN1854" s="125"/>
      <c r="AO1854" s="125"/>
      <c r="AP1854" s="125"/>
    </row>
    <row r="1855" spans="2:42" x14ac:dyDescent="0.35">
      <c r="B1855" s="125"/>
      <c r="C1855" s="125"/>
      <c r="D1855" s="125"/>
      <c r="E1855" s="125"/>
      <c r="F1855" s="125"/>
      <c r="G1855" s="125"/>
      <c r="H1855" s="125"/>
      <c r="I1855" s="269"/>
      <c r="J1855" s="134"/>
      <c r="K1855" s="134"/>
      <c r="L1855" s="134"/>
      <c r="M1855" s="134"/>
      <c r="N1855" s="286"/>
      <c r="O1855" s="286"/>
      <c r="P1855" s="125"/>
      <c r="Q1855" s="125"/>
      <c r="R1855" s="125"/>
      <c r="S1855" s="125"/>
      <c r="T1855" s="125"/>
      <c r="U1855" s="297"/>
      <c r="V1855" s="253">
        <f t="shared" si="36"/>
        <v>0</v>
      </c>
      <c r="W1855" s="348" t="str">
        <f>IF(板块成分!B1857="","",板块成分!B1857)</f>
        <v>2601.HK</v>
      </c>
      <c r="X1855" s="270" t="str">
        <f>[1]!s_info_name(W1855)</f>
        <v>中国太保</v>
      </c>
      <c r="Y1855" s="335" t="str">
        <f>IF($Y$3="申万一级行业",[1]!s_info_industry_sw_2021(W1855,公司分析!D$5,1),IF($Y$3="申万二级行业",[1]!s_info_industry_sw_2021(W1855,公司分析!D$5,2),IF($Y$3="申万三级行业",[1]!s_info_industry_sw_2021(W1855,公司分析!D$5,3),IF($Y$3="wind一级行业",[1]!s_info_industry_gics(W1855,1),IF($Y$3="wind二级行业",[1]!s_info_industry_gics(W1855,2),IF($Y$3="wind三级行业",[1]!s_info_industry_gics(W1855,3),IF($Y$3="wind四级行业",[1]!s_info_industry_gics(W1855,4),IF($Y$3="证监会门类行业",[1]!s_info_industry_csrc12_n(W1855,公司分析!D$5,1),""))))))))</f>
        <v>多元化保险</v>
      </c>
      <c r="Z1855" s="298" t="str">
        <f>IF(Y1855=行业比较!$E$6,ROW(),"")</f>
        <v/>
      </c>
      <c r="AA1855" s="125"/>
      <c r="AB1855" s="125"/>
      <c r="AC1855" s="125"/>
      <c r="AD1855" s="125"/>
      <c r="AE1855" s="125"/>
      <c r="AF1855" s="125"/>
      <c r="AG1855" s="125"/>
      <c r="AH1855" s="125"/>
      <c r="AI1855" s="125"/>
      <c r="AJ1855" s="125"/>
      <c r="AK1855" s="125"/>
      <c r="AL1855" s="125"/>
      <c r="AM1855" s="125"/>
      <c r="AN1855" s="125"/>
      <c r="AO1855" s="125"/>
      <c r="AP1855" s="125"/>
    </row>
    <row r="1856" spans="2:42" x14ac:dyDescent="0.35">
      <c r="B1856" s="125"/>
      <c r="C1856" s="125"/>
      <c r="D1856" s="125"/>
      <c r="E1856" s="125"/>
      <c r="F1856" s="125"/>
      <c r="G1856" s="125"/>
      <c r="H1856" s="125"/>
      <c r="I1856" s="269"/>
      <c r="J1856" s="134"/>
      <c r="K1856" s="134"/>
      <c r="L1856" s="134"/>
      <c r="M1856" s="134"/>
      <c r="N1856" s="286"/>
      <c r="O1856" s="286"/>
      <c r="P1856" s="125"/>
      <c r="Q1856" s="125"/>
      <c r="R1856" s="125"/>
      <c r="S1856" s="125"/>
      <c r="T1856" s="125"/>
      <c r="U1856" s="297"/>
      <c r="V1856" s="253">
        <f t="shared" si="36"/>
        <v>0</v>
      </c>
      <c r="W1856" s="348" t="str">
        <f>IF(板块成分!B1858="","",板块成分!B1858)</f>
        <v>2602.HK</v>
      </c>
      <c r="X1856" s="270" t="str">
        <f>[1]!s_info_name(W1856)</f>
        <v>万物云</v>
      </c>
      <c r="Y1856" s="335" t="str">
        <f>IF($Y$3="申万一级行业",[1]!s_info_industry_sw_2021(W1856,公司分析!D$5,1),IF($Y$3="申万二级行业",[1]!s_info_industry_sw_2021(W1856,公司分析!D$5,2),IF($Y$3="申万三级行业",[1]!s_info_industry_sw_2021(W1856,公司分析!D$5,3),IF($Y$3="wind一级行业",[1]!s_info_industry_gics(W1856,1),IF($Y$3="wind二级行业",[1]!s_info_industry_gics(W1856,2),IF($Y$3="wind三级行业",[1]!s_info_industry_gics(W1856,3),IF($Y$3="wind四级行业",[1]!s_info_industry_gics(W1856,4),IF($Y$3="证监会门类行业",[1]!s_info_industry_csrc12_n(W1856,公司分析!D$5,1),""))))))))</f>
        <v>房地产服务</v>
      </c>
      <c r="Z1856" s="298" t="str">
        <f>IF(Y1856=行业比较!$E$6,ROW(),"")</f>
        <v/>
      </c>
      <c r="AA1856" s="125"/>
      <c r="AB1856" s="125"/>
      <c r="AC1856" s="125"/>
      <c r="AD1856" s="125"/>
      <c r="AE1856" s="125"/>
      <c r="AF1856" s="125"/>
      <c r="AG1856" s="125"/>
      <c r="AH1856" s="125"/>
      <c r="AI1856" s="125"/>
      <c r="AJ1856" s="125"/>
      <c r="AK1856" s="125"/>
      <c r="AL1856" s="125"/>
      <c r="AM1856" s="125"/>
      <c r="AN1856" s="125"/>
      <c r="AO1856" s="125"/>
      <c r="AP1856" s="125"/>
    </row>
    <row r="1857" spans="2:42" x14ac:dyDescent="0.35">
      <c r="B1857" s="125"/>
      <c r="C1857" s="125"/>
      <c r="D1857" s="125"/>
      <c r="E1857" s="125"/>
      <c r="F1857" s="125"/>
      <c r="G1857" s="125"/>
      <c r="H1857" s="125"/>
      <c r="I1857" s="269"/>
      <c r="J1857" s="134"/>
      <c r="K1857" s="134"/>
      <c r="L1857" s="134"/>
      <c r="M1857" s="134"/>
      <c r="N1857" s="286"/>
      <c r="O1857" s="286"/>
      <c r="P1857" s="125"/>
      <c r="Q1857" s="125"/>
      <c r="R1857" s="125"/>
      <c r="S1857" s="125"/>
      <c r="T1857" s="125"/>
      <c r="U1857" s="297"/>
      <c r="V1857" s="253">
        <f t="shared" si="36"/>
        <v>0</v>
      </c>
      <c r="W1857" s="348" t="str">
        <f>IF(板块成分!B1859="","",板块成分!B1859)</f>
        <v>2607.HK</v>
      </c>
      <c r="X1857" s="270" t="str">
        <f>[1]!s_info_name(W1857)</f>
        <v>上海医药</v>
      </c>
      <c r="Y1857" s="335" t="str">
        <f>IF($Y$3="申万一级行业",[1]!s_info_industry_sw_2021(W1857,公司分析!D$5,1),IF($Y$3="申万二级行业",[1]!s_info_industry_sw_2021(W1857,公司分析!D$5,2),IF($Y$3="申万三级行业",[1]!s_info_industry_sw_2021(W1857,公司分析!D$5,3),IF($Y$3="wind一级行业",[1]!s_info_industry_gics(W1857,1),IF($Y$3="wind二级行业",[1]!s_info_industry_gics(W1857,2),IF($Y$3="wind三级行业",[1]!s_info_industry_gics(W1857,3),IF($Y$3="wind四级行业",[1]!s_info_industry_gics(W1857,4),IF($Y$3="证监会门类行业",[1]!s_info_industry_csrc12_n(W1857,公司分析!D$5,1),""))))))))</f>
        <v>保健护理产品经销商</v>
      </c>
      <c r="Z1857" s="298" t="str">
        <f>IF(Y1857=行业比较!$E$6,ROW(),"")</f>
        <v/>
      </c>
      <c r="AA1857" s="125"/>
      <c r="AB1857" s="125"/>
      <c r="AC1857" s="125"/>
      <c r="AD1857" s="125"/>
      <c r="AE1857" s="125"/>
      <c r="AF1857" s="125"/>
      <c r="AG1857" s="125"/>
      <c r="AH1857" s="125"/>
      <c r="AI1857" s="125"/>
      <c r="AJ1857" s="125"/>
      <c r="AK1857" s="125"/>
      <c r="AL1857" s="125"/>
      <c r="AM1857" s="125"/>
      <c r="AN1857" s="125"/>
      <c r="AO1857" s="125"/>
      <c r="AP1857" s="125"/>
    </row>
    <row r="1858" spans="2:42" x14ac:dyDescent="0.35">
      <c r="B1858" s="125"/>
      <c r="C1858" s="125"/>
      <c r="D1858" s="125"/>
      <c r="E1858" s="125"/>
      <c r="F1858" s="125"/>
      <c r="G1858" s="125"/>
      <c r="H1858" s="125"/>
      <c r="I1858" s="269"/>
      <c r="J1858" s="134"/>
      <c r="K1858" s="134"/>
      <c r="L1858" s="134"/>
      <c r="M1858" s="134"/>
      <c r="N1858" s="286"/>
      <c r="O1858" s="286"/>
      <c r="P1858" s="125"/>
      <c r="Q1858" s="125"/>
      <c r="R1858" s="125"/>
      <c r="S1858" s="125"/>
      <c r="T1858" s="125"/>
      <c r="U1858" s="297"/>
      <c r="V1858" s="253">
        <f t="shared" si="36"/>
        <v>0</v>
      </c>
      <c r="W1858" s="348" t="str">
        <f>IF(板块成分!B1860="","",板块成分!B1860)</f>
        <v>2608.HK</v>
      </c>
      <c r="X1858" s="270" t="str">
        <f>[1]!s_info_name(W1858)</f>
        <v>阳光100中国</v>
      </c>
      <c r="Y1858" s="335" t="str">
        <f>IF($Y$3="申万一级行业",[1]!s_info_industry_sw_2021(W1858,公司分析!D$5,1),IF($Y$3="申万二级行业",[1]!s_info_industry_sw_2021(W1858,公司分析!D$5,2),IF($Y$3="申万三级行业",[1]!s_info_industry_sw_2021(W1858,公司分析!D$5,3),IF($Y$3="wind一级行业",[1]!s_info_industry_gics(W1858,1),IF($Y$3="wind二级行业",[1]!s_info_industry_gics(W1858,2),IF($Y$3="wind三级行业",[1]!s_info_industry_gics(W1858,3),IF($Y$3="wind四级行业",[1]!s_info_industry_gics(W1858,4),IF($Y$3="证监会门类行业",[1]!s_info_industry_csrc12_n(W1858,公司分析!D$5,1),""))))))))</f>
        <v>房地产开发</v>
      </c>
      <c r="Z1858" s="298" t="str">
        <f>IF(Y1858=行业比较!$E$6,ROW(),"")</f>
        <v/>
      </c>
      <c r="AA1858" s="125"/>
      <c r="AB1858" s="125"/>
      <c r="AC1858" s="125"/>
      <c r="AD1858" s="125"/>
      <c r="AE1858" s="125"/>
      <c r="AF1858" s="125"/>
      <c r="AG1858" s="125"/>
      <c r="AH1858" s="125"/>
      <c r="AI1858" s="125"/>
      <c r="AJ1858" s="125"/>
      <c r="AK1858" s="125"/>
      <c r="AL1858" s="125"/>
      <c r="AM1858" s="125"/>
      <c r="AN1858" s="125"/>
      <c r="AO1858" s="125"/>
      <c r="AP1858" s="125"/>
    </row>
    <row r="1859" spans="2:42" x14ac:dyDescent="0.35">
      <c r="B1859" s="125"/>
      <c r="C1859" s="125"/>
      <c r="D1859" s="125"/>
      <c r="E1859" s="125"/>
      <c r="F1859" s="125"/>
      <c r="G1859" s="125"/>
      <c r="H1859" s="125"/>
      <c r="I1859" s="269"/>
      <c r="J1859" s="134"/>
      <c r="K1859" s="134"/>
      <c r="L1859" s="134"/>
      <c r="M1859" s="134"/>
      <c r="N1859" s="286"/>
      <c r="O1859" s="286"/>
      <c r="P1859" s="125"/>
      <c r="Q1859" s="125"/>
      <c r="R1859" s="125"/>
      <c r="S1859" s="125"/>
      <c r="T1859" s="125"/>
      <c r="U1859" s="297"/>
      <c r="V1859" s="253">
        <f t="shared" si="36"/>
        <v>0</v>
      </c>
      <c r="W1859" s="348" t="str">
        <f>IF(板块成分!B1861="","",板块成分!B1861)</f>
        <v>2611.HK</v>
      </c>
      <c r="X1859" s="270" t="str">
        <f>[1]!s_info_name(W1859)</f>
        <v>国泰君安</v>
      </c>
      <c r="Y1859" s="335" t="str">
        <f>IF($Y$3="申万一级行业",[1]!s_info_industry_sw_2021(W1859,公司分析!D$5,1),IF($Y$3="申万二级行业",[1]!s_info_industry_sw_2021(W1859,公司分析!D$5,2),IF($Y$3="申万三级行业",[1]!s_info_industry_sw_2021(W1859,公司分析!D$5,3),IF($Y$3="wind一级行业",[1]!s_info_industry_gics(W1859,1),IF($Y$3="wind二级行业",[1]!s_info_industry_gics(W1859,2),IF($Y$3="wind三级行业",[1]!s_info_industry_gics(W1859,3),IF($Y$3="wind四级行业",[1]!s_info_industry_gics(W1859,4),IF($Y$3="证监会门类行业",[1]!s_info_industry_csrc12_n(W1859,公司分析!D$5,1),""))))))))</f>
        <v>投资银行业与经纪业</v>
      </c>
      <c r="Z1859" s="298" t="str">
        <f>IF(Y1859=行业比较!$E$6,ROW(),"")</f>
        <v/>
      </c>
      <c r="AA1859" s="125"/>
      <c r="AB1859" s="125"/>
      <c r="AC1859" s="125"/>
      <c r="AD1859" s="125"/>
      <c r="AE1859" s="125"/>
      <c r="AF1859" s="125"/>
      <c r="AG1859" s="125"/>
      <c r="AH1859" s="125"/>
      <c r="AI1859" s="125"/>
      <c r="AJ1859" s="125"/>
      <c r="AK1859" s="125"/>
      <c r="AL1859" s="125"/>
      <c r="AM1859" s="125"/>
      <c r="AN1859" s="125"/>
      <c r="AO1859" s="125"/>
      <c r="AP1859" s="125"/>
    </row>
    <row r="1860" spans="2:42" x14ac:dyDescent="0.35">
      <c r="B1860" s="125"/>
      <c r="C1860" s="125"/>
      <c r="D1860" s="125"/>
      <c r="E1860" s="125"/>
      <c r="F1860" s="125"/>
      <c r="G1860" s="125"/>
      <c r="H1860" s="125"/>
      <c r="I1860" s="269"/>
      <c r="J1860" s="134"/>
      <c r="K1860" s="134"/>
      <c r="L1860" s="134"/>
      <c r="M1860" s="134"/>
      <c r="N1860" s="286"/>
      <c r="O1860" s="286"/>
      <c r="P1860" s="125"/>
      <c r="Q1860" s="125"/>
      <c r="R1860" s="125"/>
      <c r="S1860" s="125"/>
      <c r="T1860" s="125"/>
      <c r="U1860" s="297"/>
      <c r="V1860" s="253">
        <f t="shared" si="36"/>
        <v>0</v>
      </c>
      <c r="W1860" s="348" t="str">
        <f>IF(板块成分!B1862="","",板块成分!B1862)</f>
        <v>2616.HK</v>
      </c>
      <c r="X1860" s="270" t="str">
        <f>[1]!s_info_name(W1860)</f>
        <v>基石药业-B</v>
      </c>
      <c r="Y1860" s="335" t="str">
        <f>IF($Y$3="申万一级行业",[1]!s_info_industry_sw_2021(W1860,公司分析!D$5,1),IF($Y$3="申万二级行业",[1]!s_info_industry_sw_2021(W1860,公司分析!D$5,2),IF($Y$3="申万三级行业",[1]!s_info_industry_sw_2021(W1860,公司分析!D$5,3),IF($Y$3="wind一级行业",[1]!s_info_industry_gics(W1860,1),IF($Y$3="wind二级行业",[1]!s_info_industry_gics(W1860,2),IF($Y$3="wind三级行业",[1]!s_info_industry_gics(W1860,3),IF($Y$3="wind四级行业",[1]!s_info_industry_gics(W1860,4),IF($Y$3="证监会门类行业",[1]!s_info_industry_csrc12_n(W1860,公司分析!D$5,1),""))))))))</f>
        <v>生物科技</v>
      </c>
      <c r="Z1860" s="298" t="str">
        <f>IF(Y1860=行业比较!$E$6,ROW(),"")</f>
        <v/>
      </c>
      <c r="AA1860" s="125"/>
      <c r="AB1860" s="125"/>
      <c r="AC1860" s="125"/>
      <c r="AD1860" s="125"/>
      <c r="AE1860" s="125"/>
      <c r="AF1860" s="125"/>
      <c r="AG1860" s="125"/>
      <c r="AH1860" s="125"/>
      <c r="AI1860" s="125"/>
      <c r="AJ1860" s="125"/>
      <c r="AK1860" s="125"/>
      <c r="AL1860" s="125"/>
      <c r="AM1860" s="125"/>
      <c r="AN1860" s="125"/>
      <c r="AO1860" s="125"/>
      <c r="AP1860" s="125"/>
    </row>
    <row r="1861" spans="2:42" x14ac:dyDescent="0.35">
      <c r="B1861" s="125"/>
      <c r="C1861" s="125"/>
      <c r="D1861" s="125"/>
      <c r="E1861" s="125"/>
      <c r="F1861" s="125"/>
      <c r="G1861" s="125"/>
      <c r="H1861" s="125"/>
      <c r="I1861" s="269"/>
      <c r="J1861" s="134"/>
      <c r="K1861" s="134"/>
      <c r="L1861" s="134"/>
      <c r="M1861" s="134"/>
      <c r="N1861" s="286"/>
      <c r="O1861" s="286"/>
      <c r="P1861" s="125"/>
      <c r="Q1861" s="125"/>
      <c r="R1861" s="125"/>
      <c r="S1861" s="125"/>
      <c r="T1861" s="125"/>
      <c r="U1861" s="297"/>
      <c r="V1861" s="253">
        <f t="shared" ref="V1861:V1924" si="37">IF(Z1861="",0,RANK(Z1861,Z:Z,1))</f>
        <v>0</v>
      </c>
      <c r="W1861" s="348" t="str">
        <f>IF(板块成分!B1863="","",板块成分!B1863)</f>
        <v>2618.HK</v>
      </c>
      <c r="X1861" s="270" t="str">
        <f>[1]!s_info_name(W1861)</f>
        <v>京东物流</v>
      </c>
      <c r="Y1861" s="335" t="str">
        <f>IF($Y$3="申万一级行业",[1]!s_info_industry_sw_2021(W1861,公司分析!D$5,1),IF($Y$3="申万二级行业",[1]!s_info_industry_sw_2021(W1861,公司分析!D$5,2),IF($Y$3="申万三级行业",[1]!s_info_industry_sw_2021(W1861,公司分析!D$5,3),IF($Y$3="wind一级行业",[1]!s_info_industry_gics(W1861,1),IF($Y$3="wind二级行业",[1]!s_info_industry_gics(W1861,2),IF($Y$3="wind三级行业",[1]!s_info_industry_gics(W1861,3),IF($Y$3="wind四级行业",[1]!s_info_industry_gics(W1861,4),IF($Y$3="证监会门类行业",[1]!s_info_industry_csrc12_n(W1861,公司分析!D$5,1),""))))))))</f>
        <v>公路运输</v>
      </c>
      <c r="Z1861" s="298" t="str">
        <f>IF(Y1861=行业比较!$E$6,ROW(),"")</f>
        <v/>
      </c>
      <c r="AA1861" s="125"/>
      <c r="AB1861" s="125"/>
      <c r="AC1861" s="125"/>
      <c r="AD1861" s="125"/>
      <c r="AE1861" s="125"/>
      <c r="AF1861" s="125"/>
      <c r="AG1861" s="125"/>
      <c r="AH1861" s="125"/>
      <c r="AI1861" s="125"/>
      <c r="AJ1861" s="125"/>
      <c r="AK1861" s="125"/>
      <c r="AL1861" s="125"/>
      <c r="AM1861" s="125"/>
      <c r="AN1861" s="125"/>
      <c r="AO1861" s="125"/>
      <c r="AP1861" s="125"/>
    </row>
    <row r="1862" spans="2:42" x14ac:dyDescent="0.35">
      <c r="B1862" s="125"/>
      <c r="C1862" s="125"/>
      <c r="D1862" s="125"/>
      <c r="E1862" s="125"/>
      <c r="F1862" s="125"/>
      <c r="G1862" s="125"/>
      <c r="H1862" s="125"/>
      <c r="I1862" s="269"/>
      <c r="J1862" s="134"/>
      <c r="K1862" s="134"/>
      <c r="L1862" s="134"/>
      <c r="M1862" s="134"/>
      <c r="N1862" s="286"/>
      <c r="O1862" s="286"/>
      <c r="P1862" s="125"/>
      <c r="Q1862" s="125"/>
      <c r="R1862" s="125"/>
      <c r="S1862" s="125"/>
      <c r="T1862" s="125"/>
      <c r="U1862" s="297"/>
      <c r="V1862" s="253">
        <f t="shared" si="37"/>
        <v>0</v>
      </c>
      <c r="W1862" s="348" t="str">
        <f>IF(板块成分!B1864="","",板块成分!B1864)</f>
        <v>2623.HK</v>
      </c>
      <c r="X1862" s="270" t="str">
        <f>[1]!s_info_name(W1862)</f>
        <v>爱德新能源</v>
      </c>
      <c r="Y1862" s="335" t="str">
        <f>IF($Y$3="申万一级行业",[1]!s_info_industry_sw_2021(W1862,公司分析!D$5,1),IF($Y$3="申万二级行业",[1]!s_info_industry_sw_2021(W1862,公司分析!D$5,2),IF($Y$3="申万三级行业",[1]!s_info_industry_sw_2021(W1862,公司分析!D$5,3),IF($Y$3="wind一级行业",[1]!s_info_industry_gics(W1862,1),IF($Y$3="wind二级行业",[1]!s_info_industry_gics(W1862,2),IF($Y$3="wind三级行业",[1]!s_info_industry_gics(W1862,3),IF($Y$3="wind四级行业",[1]!s_info_industry_gics(W1862,4),IF($Y$3="证监会门类行业",[1]!s_info_industry_csrc12_n(W1862,公司分析!D$5,1),""))))))))</f>
        <v>钢铁</v>
      </c>
      <c r="Z1862" s="298" t="str">
        <f>IF(Y1862=行业比较!$E$6,ROW(),"")</f>
        <v/>
      </c>
      <c r="AA1862" s="125"/>
      <c r="AB1862" s="125"/>
      <c r="AC1862" s="125"/>
      <c r="AD1862" s="125"/>
      <c r="AE1862" s="125"/>
      <c r="AF1862" s="125"/>
      <c r="AG1862" s="125"/>
      <c r="AH1862" s="125"/>
      <c r="AI1862" s="125"/>
      <c r="AJ1862" s="125"/>
      <c r="AK1862" s="125"/>
      <c r="AL1862" s="125"/>
      <c r="AM1862" s="125"/>
      <c r="AN1862" s="125"/>
      <c r="AO1862" s="125"/>
      <c r="AP1862" s="125"/>
    </row>
    <row r="1863" spans="2:42" x14ac:dyDescent="0.35">
      <c r="B1863" s="125"/>
      <c r="C1863" s="125"/>
      <c r="D1863" s="125"/>
      <c r="E1863" s="125"/>
      <c r="F1863" s="125"/>
      <c r="G1863" s="125"/>
      <c r="H1863" s="125"/>
      <c r="I1863" s="269"/>
      <c r="J1863" s="134"/>
      <c r="K1863" s="134"/>
      <c r="L1863" s="134"/>
      <c r="M1863" s="134"/>
      <c r="N1863" s="286"/>
      <c r="O1863" s="286"/>
      <c r="P1863" s="125"/>
      <c r="Q1863" s="125"/>
      <c r="R1863" s="125"/>
      <c r="S1863" s="125"/>
      <c r="T1863" s="125"/>
      <c r="U1863" s="297"/>
      <c r="V1863" s="253">
        <f t="shared" si="37"/>
        <v>0</v>
      </c>
      <c r="W1863" s="348" t="str">
        <f>IF(板块成分!B1865="","",板块成分!B1865)</f>
        <v>2628.HK</v>
      </c>
      <c r="X1863" s="270" t="str">
        <f>[1]!s_info_name(W1863)</f>
        <v>中国人寿</v>
      </c>
      <c r="Y1863" s="335" t="str">
        <f>IF($Y$3="申万一级行业",[1]!s_info_industry_sw_2021(W1863,公司分析!D$5,1),IF($Y$3="申万二级行业",[1]!s_info_industry_sw_2021(W1863,公司分析!D$5,2),IF($Y$3="申万三级行业",[1]!s_info_industry_sw_2021(W1863,公司分析!D$5,3),IF($Y$3="wind一级行业",[1]!s_info_industry_gics(W1863,1),IF($Y$3="wind二级行业",[1]!s_info_industry_gics(W1863,2),IF($Y$3="wind三级行业",[1]!s_info_industry_gics(W1863,3),IF($Y$3="wind四级行业",[1]!s_info_industry_gics(W1863,4),IF($Y$3="证监会门类行业",[1]!s_info_industry_csrc12_n(W1863,公司分析!D$5,1),""))))))))</f>
        <v>人寿与健康保险</v>
      </c>
      <c r="Z1863" s="298" t="str">
        <f>IF(Y1863=行业比较!$E$6,ROW(),"")</f>
        <v/>
      </c>
      <c r="AA1863" s="125"/>
      <c r="AB1863" s="125"/>
      <c r="AC1863" s="125"/>
      <c r="AD1863" s="125"/>
      <c r="AE1863" s="125"/>
      <c r="AF1863" s="125"/>
      <c r="AG1863" s="125"/>
      <c r="AH1863" s="125"/>
      <c r="AI1863" s="125"/>
      <c r="AJ1863" s="125"/>
      <c r="AK1863" s="125"/>
      <c r="AL1863" s="125"/>
      <c r="AM1863" s="125"/>
      <c r="AN1863" s="125"/>
      <c r="AO1863" s="125"/>
      <c r="AP1863" s="125"/>
    </row>
    <row r="1864" spans="2:42" x14ac:dyDescent="0.35">
      <c r="B1864" s="125"/>
      <c r="C1864" s="125"/>
      <c r="D1864" s="125"/>
      <c r="E1864" s="125"/>
      <c r="F1864" s="125"/>
      <c r="G1864" s="125"/>
      <c r="H1864" s="125"/>
      <c r="I1864" s="269"/>
      <c r="J1864" s="134"/>
      <c r="K1864" s="134"/>
      <c r="L1864" s="134"/>
      <c r="M1864" s="134"/>
      <c r="N1864" s="286"/>
      <c r="O1864" s="286"/>
      <c r="P1864" s="125"/>
      <c r="Q1864" s="125"/>
      <c r="R1864" s="125"/>
      <c r="S1864" s="125"/>
      <c r="T1864" s="125"/>
      <c r="U1864" s="297"/>
      <c r="V1864" s="253">
        <f t="shared" si="37"/>
        <v>0</v>
      </c>
      <c r="W1864" s="348" t="str">
        <f>IF(板块成分!B1866="","",板块成分!B1866)</f>
        <v>2633.HK</v>
      </c>
      <c r="X1864" s="270" t="str">
        <f>[1]!s_info_name(W1864)</f>
        <v>雅各臣科研制药</v>
      </c>
      <c r="Y1864" s="335" t="str">
        <f>IF($Y$3="申万一级行业",[1]!s_info_industry_sw_2021(W1864,公司分析!D$5,1),IF($Y$3="申万二级行业",[1]!s_info_industry_sw_2021(W1864,公司分析!D$5,2),IF($Y$3="申万三级行业",[1]!s_info_industry_sw_2021(W1864,公司分析!D$5,3),IF($Y$3="wind一级行业",[1]!s_info_industry_gics(W1864,1),IF($Y$3="wind二级行业",[1]!s_info_industry_gics(W1864,2),IF($Y$3="wind三级行业",[1]!s_info_industry_gics(W1864,3),IF($Y$3="wind四级行业",[1]!s_info_industry_gics(W1864,4),IF($Y$3="证监会门类行业",[1]!s_info_industry_csrc12_n(W1864,公司分析!D$5,1),""))))))))</f>
        <v>西药</v>
      </c>
      <c r="Z1864" s="298" t="str">
        <f>IF(Y1864=行业比较!$E$6,ROW(),"")</f>
        <v/>
      </c>
      <c r="AA1864" s="125"/>
      <c r="AB1864" s="125"/>
      <c r="AC1864" s="125"/>
      <c r="AD1864" s="125"/>
      <c r="AE1864" s="125"/>
      <c r="AF1864" s="125"/>
      <c r="AG1864" s="125"/>
      <c r="AH1864" s="125"/>
      <c r="AI1864" s="125"/>
      <c r="AJ1864" s="125"/>
      <c r="AK1864" s="125"/>
      <c r="AL1864" s="125"/>
      <c r="AM1864" s="125"/>
      <c r="AN1864" s="125"/>
      <c r="AO1864" s="125"/>
      <c r="AP1864" s="125"/>
    </row>
    <row r="1865" spans="2:42" x14ac:dyDescent="0.35">
      <c r="B1865" s="125"/>
      <c r="C1865" s="125"/>
      <c r="D1865" s="125"/>
      <c r="E1865" s="125"/>
      <c r="F1865" s="125"/>
      <c r="G1865" s="125"/>
      <c r="H1865" s="125"/>
      <c r="I1865" s="269"/>
      <c r="J1865" s="134"/>
      <c r="K1865" s="134"/>
      <c r="L1865" s="134"/>
      <c r="M1865" s="134"/>
      <c r="N1865" s="286"/>
      <c r="O1865" s="286"/>
      <c r="P1865" s="125"/>
      <c r="Q1865" s="125"/>
      <c r="R1865" s="125"/>
      <c r="S1865" s="125"/>
      <c r="T1865" s="125"/>
      <c r="U1865" s="297"/>
      <c r="V1865" s="253">
        <f t="shared" si="37"/>
        <v>0</v>
      </c>
      <c r="W1865" s="348" t="str">
        <f>IF(板块成分!B1867="","",板块成分!B1867)</f>
        <v>2638.HK</v>
      </c>
      <c r="X1865" s="270" t="str">
        <f>[1]!s_info_name(W1865)</f>
        <v>港灯-SS</v>
      </c>
      <c r="Y1865" s="335" t="str">
        <f>IF($Y$3="申万一级行业",[1]!s_info_industry_sw_2021(W1865,公司分析!D$5,1),IF($Y$3="申万二级行业",[1]!s_info_industry_sw_2021(W1865,公司分析!D$5,2),IF($Y$3="申万三级行业",[1]!s_info_industry_sw_2021(W1865,公司分析!D$5,3),IF($Y$3="wind一级行业",[1]!s_info_industry_gics(W1865,1),IF($Y$3="wind二级行业",[1]!s_info_industry_gics(W1865,2),IF($Y$3="wind三级行业",[1]!s_info_industry_gics(W1865,3),IF($Y$3="wind四级行业",[1]!s_info_industry_gics(W1865,4),IF($Y$3="证监会门类行业",[1]!s_info_industry_csrc12_n(W1865,公司分析!D$5,1),""))))))))</f>
        <v>电力</v>
      </c>
      <c r="Z1865" s="298" t="str">
        <f>IF(Y1865=行业比较!$E$6,ROW(),"")</f>
        <v/>
      </c>
      <c r="AA1865" s="125"/>
      <c r="AB1865" s="125"/>
      <c r="AC1865" s="125"/>
      <c r="AD1865" s="125"/>
      <c r="AE1865" s="125"/>
      <c r="AF1865" s="125"/>
      <c r="AG1865" s="125"/>
      <c r="AH1865" s="125"/>
      <c r="AI1865" s="125"/>
      <c r="AJ1865" s="125"/>
      <c r="AK1865" s="125"/>
      <c r="AL1865" s="125"/>
      <c r="AM1865" s="125"/>
      <c r="AN1865" s="125"/>
      <c r="AO1865" s="125"/>
      <c r="AP1865" s="125"/>
    </row>
    <row r="1866" spans="2:42" x14ac:dyDescent="0.35">
      <c r="B1866" s="125"/>
      <c r="C1866" s="125"/>
      <c r="D1866" s="125"/>
      <c r="E1866" s="125"/>
      <c r="F1866" s="125"/>
      <c r="G1866" s="125"/>
      <c r="H1866" s="125"/>
      <c r="I1866" s="269"/>
      <c r="J1866" s="134"/>
      <c r="K1866" s="134"/>
      <c r="L1866" s="134"/>
      <c r="M1866" s="134"/>
      <c r="N1866" s="286"/>
      <c r="O1866" s="286"/>
      <c r="P1866" s="125"/>
      <c r="Q1866" s="125"/>
      <c r="R1866" s="125"/>
      <c r="S1866" s="125"/>
      <c r="T1866" s="125"/>
      <c r="U1866" s="297"/>
      <c r="V1866" s="253">
        <f t="shared" si="37"/>
        <v>0</v>
      </c>
      <c r="W1866" s="348" t="str">
        <f>IF(板块成分!B1868="","",板块成分!B1868)</f>
        <v>2660.HK</v>
      </c>
      <c r="X1866" s="270" t="str">
        <f>[1]!s_info_name(W1866)</f>
        <v>禅游科技</v>
      </c>
      <c r="Y1866" s="335" t="str">
        <f>IF($Y$3="申万一级行业",[1]!s_info_industry_sw_2021(W1866,公司分析!D$5,1),IF($Y$3="申万二级行业",[1]!s_info_industry_sw_2021(W1866,公司分析!D$5,2),IF($Y$3="申万三级行业",[1]!s_info_industry_sw_2021(W1866,公司分析!D$5,3),IF($Y$3="wind一级行业",[1]!s_info_industry_gics(W1866,1),IF($Y$3="wind二级行业",[1]!s_info_industry_gics(W1866,2),IF($Y$3="wind三级行业",[1]!s_info_industry_gics(W1866,3),IF($Y$3="wind四级行业",[1]!s_info_industry_gics(W1866,4),IF($Y$3="证监会门类行业",[1]!s_info_industry_csrc12_n(W1866,公司分析!D$5,1),""))))))))</f>
        <v>家庭娱乐软件</v>
      </c>
      <c r="Z1866" s="298" t="str">
        <f>IF(Y1866=行业比较!$E$6,ROW(),"")</f>
        <v/>
      </c>
      <c r="AA1866" s="125"/>
      <c r="AB1866" s="125"/>
      <c r="AC1866" s="125"/>
      <c r="AD1866" s="125"/>
      <c r="AE1866" s="125"/>
      <c r="AF1866" s="125"/>
      <c r="AG1866" s="125"/>
      <c r="AH1866" s="125"/>
      <c r="AI1866" s="125"/>
      <c r="AJ1866" s="125"/>
      <c r="AK1866" s="125"/>
      <c r="AL1866" s="125"/>
      <c r="AM1866" s="125"/>
      <c r="AN1866" s="125"/>
      <c r="AO1866" s="125"/>
      <c r="AP1866" s="125"/>
    </row>
    <row r="1867" spans="2:42" x14ac:dyDescent="0.35">
      <c r="B1867" s="125"/>
      <c r="C1867" s="125"/>
      <c r="D1867" s="125"/>
      <c r="E1867" s="125"/>
      <c r="F1867" s="125"/>
      <c r="G1867" s="125"/>
      <c r="H1867" s="125"/>
      <c r="I1867" s="269"/>
      <c r="J1867" s="134"/>
      <c r="K1867" s="134"/>
      <c r="L1867" s="134"/>
      <c r="M1867" s="134"/>
      <c r="N1867" s="286"/>
      <c r="O1867" s="286"/>
      <c r="P1867" s="125"/>
      <c r="Q1867" s="125"/>
      <c r="R1867" s="125"/>
      <c r="S1867" s="125"/>
      <c r="T1867" s="125"/>
      <c r="U1867" s="297"/>
      <c r="V1867" s="253">
        <f t="shared" si="37"/>
        <v>0</v>
      </c>
      <c r="W1867" s="348" t="str">
        <f>IF(板块成分!B1869="","",板块成分!B1869)</f>
        <v>2663.HK</v>
      </c>
      <c r="X1867" s="270" t="str">
        <f>[1]!s_info_name(W1867)</f>
        <v>应力控股</v>
      </c>
      <c r="Y1867" s="335" t="str">
        <f>IF($Y$3="申万一级行业",[1]!s_info_industry_sw_2021(W1867,公司分析!D$5,1),IF($Y$3="申万二级行业",[1]!s_info_industry_sw_2021(W1867,公司分析!D$5,2),IF($Y$3="申万三级行业",[1]!s_info_industry_sw_2021(W1867,公司分析!D$5,3),IF($Y$3="wind一级行业",[1]!s_info_industry_gics(W1867,1),IF($Y$3="wind二级行业",[1]!s_info_industry_gics(W1867,2),IF($Y$3="wind三级行业",[1]!s_info_industry_gics(W1867,3),IF($Y$3="wind四级行业",[1]!s_info_industry_gics(W1867,4),IF($Y$3="证监会门类行业",[1]!s_info_industry_csrc12_n(W1867,公司分析!D$5,1),""))))))))</f>
        <v>建筑与工程</v>
      </c>
      <c r="Z1867" s="298" t="str">
        <f>IF(Y1867=行业比较!$E$6,ROW(),"")</f>
        <v/>
      </c>
      <c r="AA1867" s="125"/>
      <c r="AB1867" s="125"/>
      <c r="AC1867" s="125"/>
      <c r="AD1867" s="125"/>
      <c r="AE1867" s="125"/>
      <c r="AF1867" s="125"/>
      <c r="AG1867" s="125"/>
      <c r="AH1867" s="125"/>
      <c r="AI1867" s="125"/>
      <c r="AJ1867" s="125"/>
      <c r="AK1867" s="125"/>
      <c r="AL1867" s="125"/>
      <c r="AM1867" s="125"/>
      <c r="AN1867" s="125"/>
      <c r="AO1867" s="125"/>
      <c r="AP1867" s="125"/>
    </row>
    <row r="1868" spans="2:42" x14ac:dyDescent="0.35">
      <c r="B1868" s="125"/>
      <c r="C1868" s="125"/>
      <c r="D1868" s="125"/>
      <c r="E1868" s="125"/>
      <c r="F1868" s="125"/>
      <c r="G1868" s="125"/>
      <c r="H1868" s="125"/>
      <c r="I1868" s="269"/>
      <c r="J1868" s="134"/>
      <c r="K1868" s="134"/>
      <c r="L1868" s="134"/>
      <c r="M1868" s="134"/>
      <c r="N1868" s="286"/>
      <c r="O1868" s="286"/>
      <c r="P1868" s="125"/>
      <c r="Q1868" s="125"/>
      <c r="R1868" s="125"/>
      <c r="S1868" s="125"/>
      <c r="T1868" s="125"/>
      <c r="U1868" s="297"/>
      <c r="V1868" s="253">
        <f t="shared" si="37"/>
        <v>0</v>
      </c>
      <c r="W1868" s="348" t="str">
        <f>IF(板块成分!B1870="","",板块成分!B1870)</f>
        <v>2666.HK</v>
      </c>
      <c r="X1868" s="270" t="str">
        <f>[1]!s_info_name(W1868)</f>
        <v>环球医疗</v>
      </c>
      <c r="Y1868" s="335" t="str">
        <f>IF($Y$3="申万一级行业",[1]!s_info_industry_sw_2021(W1868,公司分析!D$5,1),IF($Y$3="申万二级行业",[1]!s_info_industry_sw_2021(W1868,公司分析!D$5,2),IF($Y$3="申万三级行业",[1]!s_info_industry_sw_2021(W1868,公司分析!D$5,3),IF($Y$3="wind一级行业",[1]!s_info_industry_gics(W1868,1),IF($Y$3="wind二级行业",[1]!s_info_industry_gics(W1868,2),IF($Y$3="wind三级行业",[1]!s_info_industry_gics(W1868,3),IF($Y$3="wind四级行业",[1]!s_info_industry_gics(W1868,4),IF($Y$3="证监会门类行业",[1]!s_info_industry_csrc12_n(W1868,公司分析!D$5,1),""))))))))</f>
        <v>消费信贷</v>
      </c>
      <c r="Z1868" s="298" t="str">
        <f>IF(Y1868=行业比较!$E$6,ROW(),"")</f>
        <v/>
      </c>
      <c r="AA1868" s="125"/>
      <c r="AB1868" s="125"/>
      <c r="AC1868" s="125"/>
      <c r="AD1868" s="125"/>
      <c r="AE1868" s="125"/>
      <c r="AF1868" s="125"/>
      <c r="AG1868" s="125"/>
      <c r="AH1868" s="125"/>
      <c r="AI1868" s="125"/>
      <c r="AJ1868" s="125"/>
      <c r="AK1868" s="125"/>
      <c r="AL1868" s="125"/>
      <c r="AM1868" s="125"/>
      <c r="AN1868" s="125"/>
      <c r="AO1868" s="125"/>
      <c r="AP1868" s="125"/>
    </row>
    <row r="1869" spans="2:42" x14ac:dyDescent="0.35">
      <c r="B1869" s="125"/>
      <c r="C1869" s="125"/>
      <c r="D1869" s="125"/>
      <c r="E1869" s="125"/>
      <c r="F1869" s="125"/>
      <c r="G1869" s="125"/>
      <c r="H1869" s="125"/>
      <c r="I1869" s="269"/>
      <c r="J1869" s="134"/>
      <c r="K1869" s="134"/>
      <c r="L1869" s="134"/>
      <c r="M1869" s="134"/>
      <c r="N1869" s="286"/>
      <c r="O1869" s="286"/>
      <c r="P1869" s="125"/>
      <c r="Q1869" s="125"/>
      <c r="R1869" s="125"/>
      <c r="S1869" s="125"/>
      <c r="T1869" s="125"/>
      <c r="U1869" s="297"/>
      <c r="V1869" s="253">
        <f t="shared" si="37"/>
        <v>0</v>
      </c>
      <c r="W1869" s="348" t="str">
        <f>IF(板块成分!B1871="","",板块成分!B1871)</f>
        <v>2668.HK</v>
      </c>
      <c r="X1869" s="270" t="str">
        <f>[1]!s_info_name(W1869)</f>
        <v>百德国际</v>
      </c>
      <c r="Y1869" s="335" t="str">
        <f>IF($Y$3="申万一级行业",[1]!s_info_industry_sw_2021(W1869,公司分析!D$5,1),IF($Y$3="申万二级行业",[1]!s_info_industry_sw_2021(W1869,公司分析!D$5,2),IF($Y$3="申万三级行业",[1]!s_info_industry_sw_2021(W1869,公司分析!D$5,3),IF($Y$3="wind一级行业",[1]!s_info_industry_gics(W1869,1),IF($Y$3="wind二级行业",[1]!s_info_industry_gics(W1869,2),IF($Y$3="wind三级行业",[1]!s_info_industry_gics(W1869,3),IF($Y$3="wind四级行业",[1]!s_info_industry_gics(W1869,4),IF($Y$3="证监会门类行业",[1]!s_info_industry_csrc12_n(W1869,公司分析!D$5,1),""))))))))</f>
        <v>贸易公司与工业品经销商</v>
      </c>
      <c r="Z1869" s="298" t="str">
        <f>IF(Y1869=行业比较!$E$6,ROW(),"")</f>
        <v/>
      </c>
      <c r="AA1869" s="125"/>
      <c r="AB1869" s="125"/>
      <c r="AC1869" s="125"/>
      <c r="AD1869" s="125"/>
      <c r="AE1869" s="125"/>
      <c r="AF1869" s="125"/>
      <c r="AG1869" s="125"/>
      <c r="AH1869" s="125"/>
      <c r="AI1869" s="125"/>
      <c r="AJ1869" s="125"/>
      <c r="AK1869" s="125"/>
      <c r="AL1869" s="125"/>
      <c r="AM1869" s="125"/>
      <c r="AN1869" s="125"/>
      <c r="AO1869" s="125"/>
      <c r="AP1869" s="125"/>
    </row>
    <row r="1870" spans="2:42" x14ac:dyDescent="0.35">
      <c r="B1870" s="125"/>
      <c r="C1870" s="125"/>
      <c r="D1870" s="125"/>
      <c r="E1870" s="125"/>
      <c r="F1870" s="125"/>
      <c r="G1870" s="125"/>
      <c r="H1870" s="125"/>
      <c r="I1870" s="269"/>
      <c r="J1870" s="134"/>
      <c r="K1870" s="134"/>
      <c r="L1870" s="134"/>
      <c r="M1870" s="134"/>
      <c r="N1870" s="286"/>
      <c r="O1870" s="286"/>
      <c r="P1870" s="125"/>
      <c r="Q1870" s="125"/>
      <c r="R1870" s="125"/>
      <c r="S1870" s="125"/>
      <c r="T1870" s="125"/>
      <c r="U1870" s="297"/>
      <c r="V1870" s="253">
        <f t="shared" si="37"/>
        <v>0</v>
      </c>
      <c r="W1870" s="348" t="str">
        <f>IF(板块成分!B1872="","",板块成分!B1872)</f>
        <v>2669.HK</v>
      </c>
      <c r="X1870" s="270" t="str">
        <f>[1]!s_info_name(W1870)</f>
        <v>中海物业</v>
      </c>
      <c r="Y1870" s="335" t="str">
        <f>IF($Y$3="申万一级行业",[1]!s_info_industry_sw_2021(W1870,公司分析!D$5,1),IF($Y$3="申万二级行业",[1]!s_info_industry_sw_2021(W1870,公司分析!D$5,2),IF($Y$3="申万三级行业",[1]!s_info_industry_sw_2021(W1870,公司分析!D$5,3),IF($Y$3="wind一级行业",[1]!s_info_industry_gics(W1870,1),IF($Y$3="wind二级行业",[1]!s_info_industry_gics(W1870,2),IF($Y$3="wind三级行业",[1]!s_info_industry_gics(W1870,3),IF($Y$3="wind四级行业",[1]!s_info_industry_gics(W1870,4),IF($Y$3="证监会门类行业",[1]!s_info_industry_csrc12_n(W1870,公司分析!D$5,1),""))))))))</f>
        <v>房地产经营公司</v>
      </c>
      <c r="Z1870" s="298" t="str">
        <f>IF(Y1870=行业比较!$E$6,ROW(),"")</f>
        <v/>
      </c>
      <c r="AA1870" s="125"/>
      <c r="AB1870" s="125"/>
      <c r="AC1870" s="125"/>
      <c r="AD1870" s="125"/>
      <c r="AE1870" s="125"/>
      <c r="AF1870" s="125"/>
      <c r="AG1870" s="125"/>
      <c r="AH1870" s="125"/>
      <c r="AI1870" s="125"/>
      <c r="AJ1870" s="125"/>
      <c r="AK1870" s="125"/>
      <c r="AL1870" s="125"/>
      <c r="AM1870" s="125"/>
      <c r="AN1870" s="125"/>
      <c r="AO1870" s="125"/>
      <c r="AP1870" s="125"/>
    </row>
    <row r="1871" spans="2:42" x14ac:dyDescent="0.35">
      <c r="B1871" s="125"/>
      <c r="C1871" s="125"/>
      <c r="D1871" s="125"/>
      <c r="E1871" s="125"/>
      <c r="F1871" s="125"/>
      <c r="G1871" s="125"/>
      <c r="H1871" s="125"/>
      <c r="I1871" s="269"/>
      <c r="J1871" s="134"/>
      <c r="K1871" s="134"/>
      <c r="L1871" s="134"/>
      <c r="M1871" s="134"/>
      <c r="N1871" s="286"/>
      <c r="O1871" s="286"/>
      <c r="P1871" s="125"/>
      <c r="Q1871" s="125"/>
      <c r="R1871" s="125"/>
      <c r="S1871" s="125"/>
      <c r="T1871" s="125"/>
      <c r="U1871" s="297"/>
      <c r="V1871" s="253">
        <f t="shared" si="37"/>
        <v>0</v>
      </c>
      <c r="W1871" s="348" t="str">
        <f>IF(板块成分!B1873="","",板块成分!B1873)</f>
        <v>2678.HK</v>
      </c>
      <c r="X1871" s="270" t="str">
        <f>[1]!s_info_name(W1871)</f>
        <v>天虹国际集团</v>
      </c>
      <c r="Y1871" s="335" t="str">
        <f>IF($Y$3="申万一级行业",[1]!s_info_industry_sw_2021(W1871,公司分析!D$5,1),IF($Y$3="申万二级行业",[1]!s_info_industry_sw_2021(W1871,公司分析!D$5,2),IF($Y$3="申万三级行业",[1]!s_info_industry_sw_2021(W1871,公司分析!D$5,3),IF($Y$3="wind一级行业",[1]!s_info_industry_gics(W1871,1),IF($Y$3="wind二级行业",[1]!s_info_industry_gics(W1871,2),IF($Y$3="wind三级行业",[1]!s_info_industry_gics(W1871,3),IF($Y$3="wind四级行业",[1]!s_info_industry_gics(W1871,4),IF($Y$3="证监会门类行业",[1]!s_info_industry_csrc12_n(W1871,公司分析!D$5,1),""))))))))</f>
        <v>纺织品</v>
      </c>
      <c r="Z1871" s="298" t="str">
        <f>IF(Y1871=行业比较!$E$6,ROW(),"")</f>
        <v/>
      </c>
      <c r="AA1871" s="125"/>
      <c r="AB1871" s="125"/>
      <c r="AC1871" s="125"/>
      <c r="AD1871" s="125"/>
      <c r="AE1871" s="125"/>
      <c r="AF1871" s="125"/>
      <c r="AG1871" s="125"/>
      <c r="AH1871" s="125"/>
      <c r="AI1871" s="125"/>
      <c r="AJ1871" s="125"/>
      <c r="AK1871" s="125"/>
      <c r="AL1871" s="125"/>
      <c r="AM1871" s="125"/>
      <c r="AN1871" s="125"/>
      <c r="AO1871" s="125"/>
      <c r="AP1871" s="125"/>
    </row>
    <row r="1872" spans="2:42" x14ac:dyDescent="0.35">
      <c r="B1872" s="125"/>
      <c r="C1872" s="125"/>
      <c r="D1872" s="125"/>
      <c r="E1872" s="125"/>
      <c r="F1872" s="125"/>
      <c r="G1872" s="125"/>
      <c r="H1872" s="125"/>
      <c r="I1872" s="269"/>
      <c r="J1872" s="134"/>
      <c r="K1872" s="134"/>
      <c r="L1872" s="134"/>
      <c r="M1872" s="134"/>
      <c r="N1872" s="286"/>
      <c r="O1872" s="286"/>
      <c r="P1872" s="125"/>
      <c r="Q1872" s="125"/>
      <c r="R1872" s="125"/>
      <c r="S1872" s="125"/>
      <c r="T1872" s="125"/>
      <c r="U1872" s="297"/>
      <c r="V1872" s="253">
        <f t="shared" si="37"/>
        <v>0</v>
      </c>
      <c r="W1872" s="348" t="str">
        <f>IF(板块成分!B1874="","",板块成分!B1874)</f>
        <v>2680.HK</v>
      </c>
      <c r="X1872" s="270" t="str">
        <f>[1]!s_info_name(W1872)</f>
        <v>创升控股</v>
      </c>
      <c r="Y1872" s="335" t="str">
        <f>IF($Y$3="申万一级行业",[1]!s_info_industry_sw_2021(W1872,公司分析!D$5,1),IF($Y$3="申万二级行业",[1]!s_info_industry_sw_2021(W1872,公司分析!D$5,2),IF($Y$3="申万三级行业",[1]!s_info_industry_sw_2021(W1872,公司分析!D$5,3),IF($Y$3="wind一级行业",[1]!s_info_industry_gics(W1872,1),IF($Y$3="wind二级行业",[1]!s_info_industry_gics(W1872,2),IF($Y$3="wind三级行业",[1]!s_info_industry_gics(W1872,3),IF($Y$3="wind四级行业",[1]!s_info_industry_gics(W1872,4),IF($Y$3="证监会门类行业",[1]!s_info_industry_csrc12_n(W1872,公司分析!D$5,1),""))))))))</f>
        <v>其他多元金融服务</v>
      </c>
      <c r="Z1872" s="298" t="str">
        <f>IF(Y1872=行业比较!$E$6,ROW(),"")</f>
        <v/>
      </c>
      <c r="AA1872" s="125"/>
      <c r="AB1872" s="125"/>
      <c r="AC1872" s="125"/>
      <c r="AD1872" s="125"/>
      <c r="AE1872" s="125"/>
      <c r="AF1872" s="125"/>
      <c r="AG1872" s="125"/>
      <c r="AH1872" s="125"/>
      <c r="AI1872" s="125"/>
      <c r="AJ1872" s="125"/>
      <c r="AK1872" s="125"/>
      <c r="AL1872" s="125"/>
      <c r="AM1872" s="125"/>
      <c r="AN1872" s="125"/>
      <c r="AO1872" s="125"/>
      <c r="AP1872" s="125"/>
    </row>
    <row r="1873" spans="2:42" x14ac:dyDescent="0.35">
      <c r="B1873" s="125"/>
      <c r="C1873" s="125"/>
      <c r="D1873" s="125"/>
      <c r="E1873" s="125"/>
      <c r="F1873" s="125"/>
      <c r="G1873" s="125"/>
      <c r="H1873" s="125"/>
      <c r="I1873" s="269"/>
      <c r="J1873" s="134"/>
      <c r="K1873" s="134"/>
      <c r="L1873" s="134"/>
      <c r="M1873" s="134"/>
      <c r="N1873" s="286"/>
      <c r="O1873" s="286"/>
      <c r="P1873" s="125"/>
      <c r="Q1873" s="125"/>
      <c r="R1873" s="125"/>
      <c r="S1873" s="125"/>
      <c r="T1873" s="125"/>
      <c r="U1873" s="297"/>
      <c r="V1873" s="253">
        <f t="shared" si="37"/>
        <v>0</v>
      </c>
      <c r="W1873" s="348" t="str">
        <f>IF(板块成分!B1875="","",板块成分!B1875)</f>
        <v>2682.HK</v>
      </c>
      <c r="X1873" s="270" t="str">
        <f>[1]!s_info_name(W1873)</f>
        <v>润利海事</v>
      </c>
      <c r="Y1873" s="335" t="str">
        <f>IF($Y$3="申万一级行业",[1]!s_info_industry_sw_2021(W1873,公司分析!D$5,1),IF($Y$3="申万二级行业",[1]!s_info_industry_sw_2021(W1873,公司分析!D$5,2),IF($Y$3="申万三级行业",[1]!s_info_industry_sw_2021(W1873,公司分析!D$5,3),IF($Y$3="wind一级行业",[1]!s_info_industry_gics(W1873,1),IF($Y$3="wind二级行业",[1]!s_info_industry_gics(W1873,2),IF($Y$3="wind三级行业",[1]!s_info_industry_gics(W1873,3),IF($Y$3="wind四级行业",[1]!s_info_industry_gics(W1873,4),IF($Y$3="证监会门类行业",[1]!s_info_industry_csrc12_n(W1873,公司分析!D$5,1),""))))))))</f>
        <v>海港与服务</v>
      </c>
      <c r="Z1873" s="298" t="str">
        <f>IF(Y1873=行业比较!$E$6,ROW(),"")</f>
        <v/>
      </c>
      <c r="AA1873" s="125"/>
      <c r="AB1873" s="125"/>
      <c r="AC1873" s="125"/>
      <c r="AD1873" s="125"/>
      <c r="AE1873" s="125"/>
      <c r="AF1873" s="125"/>
      <c r="AG1873" s="125"/>
      <c r="AH1873" s="125"/>
      <c r="AI1873" s="125"/>
      <c r="AJ1873" s="125"/>
      <c r="AK1873" s="125"/>
      <c r="AL1873" s="125"/>
      <c r="AM1873" s="125"/>
      <c r="AN1873" s="125"/>
      <c r="AO1873" s="125"/>
      <c r="AP1873" s="125"/>
    </row>
    <row r="1874" spans="2:42" x14ac:dyDescent="0.35">
      <c r="B1874" s="125"/>
      <c r="C1874" s="125"/>
      <c r="D1874" s="125"/>
      <c r="E1874" s="125"/>
      <c r="F1874" s="125"/>
      <c r="G1874" s="125"/>
      <c r="H1874" s="125"/>
      <c r="I1874" s="269"/>
      <c r="J1874" s="134"/>
      <c r="K1874" s="134"/>
      <c r="L1874" s="134"/>
      <c r="M1874" s="134"/>
      <c r="N1874" s="286"/>
      <c r="O1874" s="286"/>
      <c r="P1874" s="125"/>
      <c r="Q1874" s="125"/>
      <c r="R1874" s="125"/>
      <c r="S1874" s="125"/>
      <c r="T1874" s="125"/>
      <c r="U1874" s="297"/>
      <c r="V1874" s="253">
        <f t="shared" si="37"/>
        <v>0</v>
      </c>
      <c r="W1874" s="348" t="str">
        <f>IF(板块成分!B1876="","",板块成分!B1876)</f>
        <v>2683.HK</v>
      </c>
      <c r="X1874" s="270" t="str">
        <f>[1]!s_info_name(W1874)</f>
        <v>华新手袋国际控股</v>
      </c>
      <c r="Y1874" s="335" t="str">
        <f>IF($Y$3="申万一级行业",[1]!s_info_industry_sw_2021(W1874,公司分析!D$5,1),IF($Y$3="申万二级行业",[1]!s_info_industry_sw_2021(W1874,公司分析!D$5,2),IF($Y$3="申万三级行业",[1]!s_info_industry_sw_2021(W1874,公司分析!D$5,3),IF($Y$3="wind一级行业",[1]!s_info_industry_gics(W1874,1),IF($Y$3="wind二级行业",[1]!s_info_industry_gics(W1874,2),IF($Y$3="wind三级行业",[1]!s_info_industry_gics(W1874,3),IF($Y$3="wind四级行业",[1]!s_info_industry_gics(W1874,4),IF($Y$3="证监会门类行业",[1]!s_info_industry_csrc12_n(W1874,公司分析!D$5,1),""))))))))</f>
        <v>服装、服饰与奢侈品</v>
      </c>
      <c r="Z1874" s="298" t="str">
        <f>IF(Y1874=行业比较!$E$6,ROW(),"")</f>
        <v/>
      </c>
      <c r="AA1874" s="125"/>
      <c r="AB1874" s="125"/>
      <c r="AC1874" s="125"/>
      <c r="AD1874" s="125"/>
      <c r="AE1874" s="125"/>
      <c r="AF1874" s="125"/>
      <c r="AG1874" s="125"/>
      <c r="AH1874" s="125"/>
      <c r="AI1874" s="125"/>
      <c r="AJ1874" s="125"/>
      <c r="AK1874" s="125"/>
      <c r="AL1874" s="125"/>
      <c r="AM1874" s="125"/>
      <c r="AN1874" s="125"/>
      <c r="AO1874" s="125"/>
      <c r="AP1874" s="125"/>
    </row>
    <row r="1875" spans="2:42" x14ac:dyDescent="0.35">
      <c r="B1875" s="125"/>
      <c r="C1875" s="125"/>
      <c r="D1875" s="125"/>
      <c r="E1875" s="125"/>
      <c r="F1875" s="125"/>
      <c r="G1875" s="125"/>
      <c r="H1875" s="125"/>
      <c r="I1875" s="269"/>
      <c r="J1875" s="134"/>
      <c r="K1875" s="134"/>
      <c r="L1875" s="134"/>
      <c r="M1875" s="134"/>
      <c r="N1875" s="286"/>
      <c r="O1875" s="286"/>
      <c r="P1875" s="125"/>
      <c r="Q1875" s="125"/>
      <c r="R1875" s="125"/>
      <c r="S1875" s="125"/>
      <c r="T1875" s="125"/>
      <c r="U1875" s="297"/>
      <c r="V1875" s="253">
        <f t="shared" si="37"/>
        <v>0</v>
      </c>
      <c r="W1875" s="348" t="str">
        <f>IF(板块成分!B1877="","",板块成分!B1877)</f>
        <v>2688.HK</v>
      </c>
      <c r="X1875" s="270" t="str">
        <f>[1]!s_info_name(W1875)</f>
        <v>新奥能源</v>
      </c>
      <c r="Y1875" s="335" t="str">
        <f>IF($Y$3="申万一级行业",[1]!s_info_industry_sw_2021(W1875,公司分析!D$5,1),IF($Y$3="申万二级行业",[1]!s_info_industry_sw_2021(W1875,公司分析!D$5,2),IF($Y$3="申万三级行业",[1]!s_info_industry_sw_2021(W1875,公司分析!D$5,3),IF($Y$3="wind一级行业",[1]!s_info_industry_gics(W1875,1),IF($Y$3="wind二级行业",[1]!s_info_industry_gics(W1875,2),IF($Y$3="wind三级行业",[1]!s_info_industry_gics(W1875,3),IF($Y$3="wind四级行业",[1]!s_info_industry_gics(W1875,4),IF($Y$3="证监会门类行业",[1]!s_info_industry_csrc12_n(W1875,公司分析!D$5,1),""))))))))</f>
        <v>燃气</v>
      </c>
      <c r="Z1875" s="298" t="str">
        <f>IF(Y1875=行业比较!$E$6,ROW(),"")</f>
        <v/>
      </c>
      <c r="AA1875" s="125"/>
      <c r="AB1875" s="125"/>
      <c r="AC1875" s="125"/>
      <c r="AD1875" s="125"/>
      <c r="AE1875" s="125"/>
      <c r="AF1875" s="125"/>
      <c r="AG1875" s="125"/>
      <c r="AH1875" s="125"/>
      <c r="AI1875" s="125"/>
      <c r="AJ1875" s="125"/>
      <c r="AK1875" s="125"/>
      <c r="AL1875" s="125"/>
      <c r="AM1875" s="125"/>
      <c r="AN1875" s="125"/>
      <c r="AO1875" s="125"/>
      <c r="AP1875" s="125"/>
    </row>
    <row r="1876" spans="2:42" x14ac:dyDescent="0.35">
      <c r="B1876" s="125"/>
      <c r="C1876" s="125"/>
      <c r="D1876" s="125"/>
      <c r="E1876" s="125"/>
      <c r="F1876" s="125"/>
      <c r="G1876" s="125"/>
      <c r="H1876" s="125"/>
      <c r="I1876" s="269"/>
      <c r="J1876" s="134"/>
      <c r="K1876" s="134"/>
      <c r="L1876" s="134"/>
      <c r="M1876" s="134"/>
      <c r="N1876" s="286"/>
      <c r="O1876" s="286"/>
      <c r="P1876" s="125"/>
      <c r="Q1876" s="125"/>
      <c r="R1876" s="125"/>
      <c r="S1876" s="125"/>
      <c r="T1876" s="125"/>
      <c r="U1876" s="297"/>
      <c r="V1876" s="253">
        <f t="shared" si="37"/>
        <v>0</v>
      </c>
      <c r="W1876" s="348" t="str">
        <f>IF(板块成分!B1878="","",板块成分!B1878)</f>
        <v>2689.HK</v>
      </c>
      <c r="X1876" s="270" t="str">
        <f>[1]!s_info_name(W1876)</f>
        <v>玖龙纸业</v>
      </c>
      <c r="Y1876" s="335" t="str">
        <f>IF($Y$3="申万一级行业",[1]!s_info_industry_sw_2021(W1876,公司分析!D$5,1),IF($Y$3="申万二级行业",[1]!s_info_industry_sw_2021(W1876,公司分析!D$5,2),IF($Y$3="申万三级行业",[1]!s_info_industry_sw_2021(W1876,公司分析!D$5,3),IF($Y$3="wind一级行业",[1]!s_info_industry_gics(W1876,1),IF($Y$3="wind二级行业",[1]!s_info_industry_gics(W1876,2),IF($Y$3="wind三级行业",[1]!s_info_industry_gics(W1876,3),IF($Y$3="wind四级行业",[1]!s_info_industry_gics(W1876,4),IF($Y$3="证监会门类行业",[1]!s_info_industry_csrc12_n(W1876,公司分析!D$5,1),""))))))))</f>
        <v>纸制品</v>
      </c>
      <c r="Z1876" s="298" t="str">
        <f>IF(Y1876=行业比较!$E$6,ROW(),"")</f>
        <v/>
      </c>
      <c r="AA1876" s="125"/>
      <c r="AB1876" s="125"/>
      <c r="AC1876" s="125"/>
      <c r="AD1876" s="125"/>
      <c r="AE1876" s="125"/>
      <c r="AF1876" s="125"/>
      <c r="AG1876" s="125"/>
      <c r="AH1876" s="125"/>
      <c r="AI1876" s="125"/>
      <c r="AJ1876" s="125"/>
      <c r="AK1876" s="125"/>
      <c r="AL1876" s="125"/>
      <c r="AM1876" s="125"/>
      <c r="AN1876" s="125"/>
      <c r="AO1876" s="125"/>
      <c r="AP1876" s="125"/>
    </row>
    <row r="1877" spans="2:42" x14ac:dyDescent="0.35">
      <c r="B1877" s="125"/>
      <c r="C1877" s="125"/>
      <c r="D1877" s="125"/>
      <c r="E1877" s="125"/>
      <c r="F1877" s="125"/>
      <c r="G1877" s="125"/>
      <c r="H1877" s="125"/>
      <c r="I1877" s="269"/>
      <c r="J1877" s="134"/>
      <c r="K1877" s="134"/>
      <c r="L1877" s="134"/>
      <c r="M1877" s="134"/>
      <c r="N1877" s="286"/>
      <c r="O1877" s="286"/>
      <c r="P1877" s="125"/>
      <c r="Q1877" s="125"/>
      <c r="R1877" s="125"/>
      <c r="S1877" s="125"/>
      <c r="T1877" s="125"/>
      <c r="U1877" s="297"/>
      <c r="V1877" s="253">
        <f t="shared" si="37"/>
        <v>0</v>
      </c>
      <c r="W1877" s="348" t="str">
        <f>IF(板块成分!B1879="","",板块成分!B1879)</f>
        <v>2696.HK</v>
      </c>
      <c r="X1877" s="270" t="str">
        <f>[1]!s_info_name(W1877)</f>
        <v>复宏汉霖</v>
      </c>
      <c r="Y1877" s="335" t="str">
        <f>IF($Y$3="申万一级行业",[1]!s_info_industry_sw_2021(W1877,公司分析!D$5,1),IF($Y$3="申万二级行业",[1]!s_info_industry_sw_2021(W1877,公司分析!D$5,2),IF($Y$3="申万三级行业",[1]!s_info_industry_sw_2021(W1877,公司分析!D$5,3),IF($Y$3="wind一级行业",[1]!s_info_industry_gics(W1877,1),IF($Y$3="wind二级行业",[1]!s_info_industry_gics(W1877,2),IF($Y$3="wind三级行业",[1]!s_info_industry_gics(W1877,3),IF($Y$3="wind四级行业",[1]!s_info_industry_gics(W1877,4),IF($Y$3="证监会门类行业",[1]!s_info_industry_csrc12_n(W1877,公司分析!D$5,1),""))))))))</f>
        <v>生物科技</v>
      </c>
      <c r="Z1877" s="298" t="str">
        <f>IF(Y1877=行业比较!$E$6,ROW(),"")</f>
        <v/>
      </c>
      <c r="AA1877" s="125"/>
      <c r="AB1877" s="125"/>
      <c r="AC1877" s="125"/>
      <c r="AD1877" s="125"/>
      <c r="AE1877" s="125"/>
      <c r="AF1877" s="125"/>
      <c r="AG1877" s="125"/>
      <c r="AH1877" s="125"/>
      <c r="AI1877" s="125"/>
      <c r="AJ1877" s="125"/>
      <c r="AK1877" s="125"/>
      <c r="AL1877" s="125"/>
      <c r="AM1877" s="125"/>
      <c r="AN1877" s="125"/>
      <c r="AO1877" s="125"/>
      <c r="AP1877" s="125"/>
    </row>
    <row r="1878" spans="2:42" x14ac:dyDescent="0.35">
      <c r="B1878" s="125"/>
      <c r="C1878" s="125"/>
      <c r="D1878" s="125"/>
      <c r="E1878" s="125"/>
      <c r="F1878" s="125"/>
      <c r="G1878" s="125"/>
      <c r="H1878" s="125"/>
      <c r="I1878" s="269"/>
      <c r="J1878" s="134"/>
      <c r="K1878" s="134"/>
      <c r="L1878" s="134"/>
      <c r="M1878" s="134"/>
      <c r="N1878" s="286"/>
      <c r="O1878" s="286"/>
      <c r="P1878" s="125"/>
      <c r="Q1878" s="125"/>
      <c r="R1878" s="125"/>
      <c r="S1878" s="125"/>
      <c r="T1878" s="125"/>
      <c r="U1878" s="297"/>
      <c r="V1878" s="253">
        <f t="shared" si="37"/>
        <v>0</v>
      </c>
      <c r="W1878" s="348" t="str">
        <f>IF(板块成分!B1880="","",板块成分!B1880)</f>
        <v>2699.HK</v>
      </c>
      <c r="X1878" s="270" t="str">
        <f>[1]!s_info_name(W1878)</f>
        <v>新明中国</v>
      </c>
      <c r="Y1878" s="335" t="str">
        <f>IF($Y$3="申万一级行业",[1]!s_info_industry_sw_2021(W1878,公司分析!D$5,1),IF($Y$3="申万二级行业",[1]!s_info_industry_sw_2021(W1878,公司分析!D$5,2),IF($Y$3="申万三级行业",[1]!s_info_industry_sw_2021(W1878,公司分析!D$5,3),IF($Y$3="wind一级行业",[1]!s_info_industry_gics(W1878,1),IF($Y$3="wind二级行业",[1]!s_info_industry_gics(W1878,2),IF($Y$3="wind三级行业",[1]!s_info_industry_gics(W1878,3),IF($Y$3="wind四级行业",[1]!s_info_industry_gics(W1878,4),IF($Y$3="证监会门类行业",[1]!s_info_industry_csrc12_n(W1878,公司分析!D$5,1),""))))))))</f>
        <v>房地产开发</v>
      </c>
      <c r="Z1878" s="298" t="str">
        <f>IF(Y1878=行业比较!$E$6,ROW(),"")</f>
        <v/>
      </c>
      <c r="AA1878" s="125"/>
      <c r="AB1878" s="125"/>
      <c r="AC1878" s="125"/>
      <c r="AD1878" s="125"/>
      <c r="AE1878" s="125"/>
      <c r="AF1878" s="125"/>
      <c r="AG1878" s="125"/>
      <c r="AH1878" s="125"/>
      <c r="AI1878" s="125"/>
      <c r="AJ1878" s="125"/>
      <c r="AK1878" s="125"/>
      <c r="AL1878" s="125"/>
      <c r="AM1878" s="125"/>
      <c r="AN1878" s="125"/>
      <c r="AO1878" s="125"/>
      <c r="AP1878" s="125"/>
    </row>
    <row r="1879" spans="2:42" x14ac:dyDescent="0.35">
      <c r="B1879" s="125"/>
      <c r="C1879" s="125"/>
      <c r="D1879" s="125"/>
      <c r="E1879" s="125"/>
      <c r="F1879" s="125"/>
      <c r="G1879" s="125"/>
      <c r="H1879" s="125"/>
      <c r="I1879" s="269"/>
      <c r="J1879" s="134"/>
      <c r="K1879" s="134"/>
      <c r="L1879" s="134"/>
      <c r="M1879" s="134"/>
      <c r="N1879" s="286"/>
      <c r="O1879" s="286"/>
      <c r="P1879" s="125"/>
      <c r="Q1879" s="125"/>
      <c r="R1879" s="125"/>
      <c r="S1879" s="125"/>
      <c r="T1879" s="125"/>
      <c r="U1879" s="297"/>
      <c r="V1879" s="253">
        <f t="shared" si="37"/>
        <v>0</v>
      </c>
      <c r="W1879" s="348" t="str">
        <f>IF(板块成分!B1881="","",板块成分!B1881)</f>
        <v>2700.HK</v>
      </c>
      <c r="X1879" s="270" t="str">
        <f>[1]!s_info_name(W1879)</f>
        <v>格林国际控股</v>
      </c>
      <c r="Y1879" s="335" t="str">
        <f>IF($Y$3="申万一级行业",[1]!s_info_industry_sw_2021(W1879,公司分析!D$5,1),IF($Y$3="申万二级行业",[1]!s_info_industry_sw_2021(W1879,公司分析!D$5,2),IF($Y$3="申万三级行业",[1]!s_info_industry_sw_2021(W1879,公司分析!D$5,3),IF($Y$3="wind一级行业",[1]!s_info_industry_gics(W1879,1),IF($Y$3="wind二级行业",[1]!s_info_industry_gics(W1879,2),IF($Y$3="wind三级行业",[1]!s_info_industry_gics(W1879,3),IF($Y$3="wind四级行业",[1]!s_info_industry_gics(W1879,4),IF($Y$3="证监会门类行业",[1]!s_info_industry_csrc12_n(W1879,公司分析!D$5,1),""))))))))</f>
        <v>保健护理服务</v>
      </c>
      <c r="Z1879" s="298" t="str">
        <f>IF(Y1879=行业比较!$E$6,ROW(),"")</f>
        <v/>
      </c>
      <c r="AA1879" s="125"/>
      <c r="AB1879" s="125"/>
      <c r="AC1879" s="125"/>
      <c r="AD1879" s="125"/>
      <c r="AE1879" s="125"/>
      <c r="AF1879" s="125"/>
      <c r="AG1879" s="125"/>
      <c r="AH1879" s="125"/>
      <c r="AI1879" s="125"/>
      <c r="AJ1879" s="125"/>
      <c r="AK1879" s="125"/>
      <c r="AL1879" s="125"/>
      <c r="AM1879" s="125"/>
      <c r="AN1879" s="125"/>
      <c r="AO1879" s="125"/>
      <c r="AP1879" s="125"/>
    </row>
    <row r="1880" spans="2:42" x14ac:dyDescent="0.35">
      <c r="B1880" s="125"/>
      <c r="C1880" s="125"/>
      <c r="D1880" s="125"/>
      <c r="E1880" s="125"/>
      <c r="F1880" s="125"/>
      <c r="G1880" s="125"/>
      <c r="H1880" s="125"/>
      <c r="I1880" s="269"/>
      <c r="J1880" s="134"/>
      <c r="K1880" s="134"/>
      <c r="L1880" s="134"/>
      <c r="M1880" s="134"/>
      <c r="N1880" s="286"/>
      <c r="O1880" s="286"/>
      <c r="P1880" s="125"/>
      <c r="Q1880" s="125"/>
      <c r="R1880" s="125"/>
      <c r="S1880" s="125"/>
      <c r="T1880" s="125"/>
      <c r="U1880" s="297"/>
      <c r="V1880" s="253">
        <f t="shared" si="37"/>
        <v>22</v>
      </c>
      <c r="W1880" s="348" t="str">
        <f>IF(板块成分!B1882="","",板块成分!B1882)</f>
        <v>2708.HK</v>
      </c>
      <c r="X1880" s="270" t="str">
        <f>[1]!s_info_name(W1880)</f>
        <v>艾伯科技</v>
      </c>
      <c r="Y1880" s="335" t="str">
        <f>IF($Y$3="申万一级行业",[1]!s_info_industry_sw_2021(W1880,公司分析!D$5,1),IF($Y$3="申万二级行业",[1]!s_info_industry_sw_2021(W1880,公司分析!D$5,2),IF($Y$3="申万三级行业",[1]!s_info_industry_sw_2021(W1880,公司分析!D$5,3),IF($Y$3="wind一级行业",[1]!s_info_industry_gics(W1880,1),IF($Y$3="wind二级行业",[1]!s_info_industry_gics(W1880,2),IF($Y$3="wind三级行业",[1]!s_info_industry_gics(W1880,3),IF($Y$3="wind四级行业",[1]!s_info_industry_gics(W1880,4),IF($Y$3="证监会门类行业",[1]!s_info_industry_csrc12_n(W1880,公司分析!D$5,1),""))))))))</f>
        <v>互联网软件与服务</v>
      </c>
      <c r="Z1880" s="298">
        <f>IF(Y1880=行业比较!$E$6,ROW(),"")</f>
        <v>1880</v>
      </c>
      <c r="AA1880" s="125"/>
      <c r="AB1880" s="125"/>
      <c r="AC1880" s="125"/>
      <c r="AD1880" s="125"/>
      <c r="AE1880" s="125"/>
      <c r="AF1880" s="125"/>
      <c r="AG1880" s="125"/>
      <c r="AH1880" s="125"/>
      <c r="AI1880" s="125"/>
      <c r="AJ1880" s="125"/>
      <c r="AK1880" s="125"/>
      <c r="AL1880" s="125"/>
      <c r="AM1880" s="125"/>
      <c r="AN1880" s="125"/>
      <c r="AO1880" s="125"/>
      <c r="AP1880" s="125"/>
    </row>
    <row r="1881" spans="2:42" x14ac:dyDescent="0.35">
      <c r="B1881" s="125"/>
      <c r="C1881" s="125"/>
      <c r="D1881" s="125"/>
      <c r="E1881" s="125"/>
      <c r="F1881" s="125"/>
      <c r="G1881" s="125"/>
      <c r="H1881" s="125"/>
      <c r="I1881" s="269"/>
      <c r="J1881" s="134"/>
      <c r="K1881" s="134"/>
      <c r="L1881" s="134"/>
      <c r="M1881" s="134"/>
      <c r="N1881" s="286"/>
      <c r="O1881" s="286"/>
      <c r="P1881" s="125"/>
      <c r="Q1881" s="125"/>
      <c r="R1881" s="125"/>
      <c r="S1881" s="125"/>
      <c r="T1881" s="125"/>
      <c r="U1881" s="297"/>
      <c r="V1881" s="253">
        <f t="shared" si="37"/>
        <v>0</v>
      </c>
      <c r="W1881" s="348" t="str">
        <f>IF(板块成分!B1883="","",板块成分!B1883)</f>
        <v>2722.HK</v>
      </c>
      <c r="X1881" s="270" t="str">
        <f>[1]!s_info_name(W1881)</f>
        <v>重庆机电</v>
      </c>
      <c r="Y1881" s="335" t="str">
        <f>IF($Y$3="申万一级行业",[1]!s_info_industry_sw_2021(W1881,公司分析!D$5,1),IF($Y$3="申万二级行业",[1]!s_info_industry_sw_2021(W1881,公司分析!D$5,2),IF($Y$3="申万三级行业",[1]!s_info_industry_sw_2021(W1881,公司分析!D$5,3),IF($Y$3="wind一级行业",[1]!s_info_industry_gics(W1881,1),IF($Y$3="wind二级行业",[1]!s_info_industry_gics(W1881,2),IF($Y$3="wind三级行业",[1]!s_info_industry_gics(W1881,3),IF($Y$3="wind四级行业",[1]!s_info_industry_gics(W1881,4),IF($Y$3="证监会门类行业",[1]!s_info_industry_csrc12_n(W1881,公司分析!D$5,1),""))))))))</f>
        <v>工业机械</v>
      </c>
      <c r="Z1881" s="298" t="str">
        <f>IF(Y1881=行业比较!$E$6,ROW(),"")</f>
        <v/>
      </c>
      <c r="AA1881" s="125"/>
      <c r="AB1881" s="125"/>
      <c r="AC1881" s="125"/>
      <c r="AD1881" s="125"/>
      <c r="AE1881" s="125"/>
      <c r="AF1881" s="125"/>
      <c r="AG1881" s="125"/>
      <c r="AH1881" s="125"/>
      <c r="AI1881" s="125"/>
      <c r="AJ1881" s="125"/>
      <c r="AK1881" s="125"/>
      <c r="AL1881" s="125"/>
      <c r="AM1881" s="125"/>
      <c r="AN1881" s="125"/>
      <c r="AO1881" s="125"/>
      <c r="AP1881" s="125"/>
    </row>
    <row r="1882" spans="2:42" x14ac:dyDescent="0.35">
      <c r="B1882" s="125"/>
      <c r="C1882" s="125"/>
      <c r="D1882" s="125"/>
      <c r="E1882" s="125"/>
      <c r="F1882" s="125"/>
      <c r="G1882" s="125"/>
      <c r="H1882" s="125"/>
      <c r="I1882" s="269"/>
      <c r="J1882" s="134"/>
      <c r="K1882" s="134"/>
      <c r="L1882" s="134"/>
      <c r="M1882" s="134"/>
      <c r="N1882" s="286"/>
      <c r="O1882" s="286"/>
      <c r="P1882" s="125"/>
      <c r="Q1882" s="125"/>
      <c r="R1882" s="125"/>
      <c r="S1882" s="125"/>
      <c r="T1882" s="125"/>
      <c r="U1882" s="297"/>
      <c r="V1882" s="253">
        <f t="shared" si="37"/>
        <v>0</v>
      </c>
      <c r="W1882" s="348" t="str">
        <f>IF(板块成分!B1884="","",板块成分!B1884)</f>
        <v>2727.HK</v>
      </c>
      <c r="X1882" s="270" t="str">
        <f>[1]!s_info_name(W1882)</f>
        <v>上海电气</v>
      </c>
      <c r="Y1882" s="335" t="str">
        <f>IF($Y$3="申万一级行业",[1]!s_info_industry_sw_2021(W1882,公司分析!D$5,1),IF($Y$3="申万二级行业",[1]!s_info_industry_sw_2021(W1882,公司分析!D$5,2),IF($Y$3="申万三级行业",[1]!s_info_industry_sw_2021(W1882,公司分析!D$5,3),IF($Y$3="wind一级行业",[1]!s_info_industry_gics(W1882,1),IF($Y$3="wind二级行业",[1]!s_info_industry_gics(W1882,2),IF($Y$3="wind三级行业",[1]!s_info_industry_gics(W1882,3),IF($Y$3="wind四级行业",[1]!s_info_industry_gics(W1882,4),IF($Y$3="证监会门类行业",[1]!s_info_industry_csrc12_n(W1882,公司分析!D$5,1),""))))))))</f>
        <v>重型电气设备</v>
      </c>
      <c r="Z1882" s="298" t="str">
        <f>IF(Y1882=行业比较!$E$6,ROW(),"")</f>
        <v/>
      </c>
      <c r="AA1882" s="125"/>
      <c r="AB1882" s="125"/>
      <c r="AC1882" s="125"/>
      <c r="AD1882" s="125"/>
      <c r="AE1882" s="125"/>
      <c r="AF1882" s="125"/>
      <c r="AG1882" s="125"/>
      <c r="AH1882" s="125"/>
      <c r="AI1882" s="125"/>
      <c r="AJ1882" s="125"/>
      <c r="AK1882" s="125"/>
      <c r="AL1882" s="125"/>
      <c r="AM1882" s="125"/>
      <c r="AN1882" s="125"/>
      <c r="AO1882" s="125"/>
      <c r="AP1882" s="125"/>
    </row>
    <row r="1883" spans="2:42" x14ac:dyDescent="0.35">
      <c r="B1883" s="125"/>
      <c r="C1883" s="125"/>
      <c r="D1883" s="125"/>
      <c r="E1883" s="125"/>
      <c r="F1883" s="125"/>
      <c r="G1883" s="125"/>
      <c r="H1883" s="125"/>
      <c r="I1883" s="269"/>
      <c r="J1883" s="134"/>
      <c r="K1883" s="134"/>
      <c r="L1883" s="134"/>
      <c r="M1883" s="134"/>
      <c r="N1883" s="286"/>
      <c r="O1883" s="286"/>
      <c r="P1883" s="125"/>
      <c r="Q1883" s="125"/>
      <c r="R1883" s="125"/>
      <c r="S1883" s="125"/>
      <c r="T1883" s="125"/>
      <c r="U1883" s="297"/>
      <c r="V1883" s="253">
        <f t="shared" si="37"/>
        <v>0</v>
      </c>
      <c r="W1883" s="348" t="str">
        <f>IF(板块成分!B1885="","",板块成分!B1885)</f>
        <v>2728.HK</v>
      </c>
      <c r="X1883" s="270" t="str">
        <f>[1]!s_info_name(W1883)</f>
        <v>金泰能源控股</v>
      </c>
      <c r="Y1883" s="335" t="str">
        <f>IF($Y$3="申万一级行业",[1]!s_info_industry_sw_2021(W1883,公司分析!D$5,1),IF($Y$3="申万二级行业",[1]!s_info_industry_sw_2021(W1883,公司分析!D$5,2),IF($Y$3="申万三级行业",[1]!s_info_industry_sw_2021(W1883,公司分析!D$5,3),IF($Y$3="wind一级行业",[1]!s_info_industry_gics(W1883,1),IF($Y$3="wind二级行业",[1]!s_info_industry_gics(W1883,2),IF($Y$3="wind三级行业",[1]!s_info_industry_gics(W1883,3),IF($Y$3="wind四级行业",[1]!s_info_industry_gics(W1883,4),IF($Y$3="证监会门类行业",[1]!s_info_industry_csrc12_n(W1883,公司分析!D$5,1),""))))))))</f>
        <v>石油与天然气的炼制和销售</v>
      </c>
      <c r="Z1883" s="298" t="str">
        <f>IF(Y1883=行业比较!$E$6,ROW(),"")</f>
        <v/>
      </c>
      <c r="AA1883" s="125"/>
      <c r="AB1883" s="125"/>
      <c r="AC1883" s="125"/>
      <c r="AD1883" s="125"/>
      <c r="AE1883" s="125"/>
      <c r="AF1883" s="125"/>
      <c r="AG1883" s="125"/>
      <c r="AH1883" s="125"/>
      <c r="AI1883" s="125"/>
      <c r="AJ1883" s="125"/>
      <c r="AK1883" s="125"/>
      <c r="AL1883" s="125"/>
      <c r="AM1883" s="125"/>
      <c r="AN1883" s="125"/>
      <c r="AO1883" s="125"/>
      <c r="AP1883" s="125"/>
    </row>
    <row r="1884" spans="2:42" x14ac:dyDescent="0.35">
      <c r="B1884" s="125"/>
      <c r="C1884" s="125"/>
      <c r="D1884" s="125"/>
      <c r="E1884" s="125"/>
      <c r="F1884" s="125"/>
      <c r="G1884" s="125"/>
      <c r="H1884" s="125"/>
      <c r="I1884" s="269"/>
      <c r="J1884" s="134"/>
      <c r="K1884" s="134"/>
      <c r="L1884" s="134"/>
      <c r="M1884" s="134"/>
      <c r="N1884" s="286"/>
      <c r="O1884" s="286"/>
      <c r="P1884" s="125"/>
      <c r="Q1884" s="125"/>
      <c r="R1884" s="125"/>
      <c r="S1884" s="125"/>
      <c r="T1884" s="125"/>
      <c r="U1884" s="297"/>
      <c r="V1884" s="253">
        <f t="shared" si="37"/>
        <v>0</v>
      </c>
      <c r="W1884" s="348" t="str">
        <f>IF(板块成分!B1886="","",板块成分!B1886)</f>
        <v>2738.HK</v>
      </c>
      <c r="X1884" s="270" t="str">
        <f>[1]!s_info_name(W1884)</f>
        <v>华津国际控股</v>
      </c>
      <c r="Y1884" s="335" t="str">
        <f>IF($Y$3="申万一级行业",[1]!s_info_industry_sw_2021(W1884,公司分析!D$5,1),IF($Y$3="申万二级行业",[1]!s_info_industry_sw_2021(W1884,公司分析!D$5,2),IF($Y$3="申万三级行业",[1]!s_info_industry_sw_2021(W1884,公司分析!D$5,3),IF($Y$3="wind一级行业",[1]!s_info_industry_gics(W1884,1),IF($Y$3="wind二级行业",[1]!s_info_industry_gics(W1884,2),IF($Y$3="wind三级行业",[1]!s_info_industry_gics(W1884,3),IF($Y$3="wind四级行业",[1]!s_info_industry_gics(W1884,4),IF($Y$3="证监会门类行业",[1]!s_info_industry_csrc12_n(W1884,公司分析!D$5,1),""))))))))</f>
        <v>钢铁</v>
      </c>
      <c r="Z1884" s="298" t="str">
        <f>IF(Y1884=行业比较!$E$6,ROW(),"")</f>
        <v/>
      </c>
      <c r="AA1884" s="125"/>
      <c r="AB1884" s="125"/>
      <c r="AC1884" s="125"/>
      <c r="AD1884" s="125"/>
      <c r="AE1884" s="125"/>
      <c r="AF1884" s="125"/>
      <c r="AG1884" s="125"/>
      <c r="AH1884" s="125"/>
      <c r="AI1884" s="125"/>
      <c r="AJ1884" s="125"/>
      <c r="AK1884" s="125"/>
      <c r="AL1884" s="125"/>
      <c r="AM1884" s="125"/>
      <c r="AN1884" s="125"/>
      <c r="AO1884" s="125"/>
      <c r="AP1884" s="125"/>
    </row>
    <row r="1885" spans="2:42" x14ac:dyDescent="0.35">
      <c r="B1885" s="125"/>
      <c r="C1885" s="125"/>
      <c r="D1885" s="125"/>
      <c r="E1885" s="125"/>
      <c r="F1885" s="125"/>
      <c r="G1885" s="125"/>
      <c r="H1885" s="125"/>
      <c r="I1885" s="269"/>
      <c r="J1885" s="134"/>
      <c r="K1885" s="134"/>
      <c r="L1885" s="134"/>
      <c r="M1885" s="134"/>
      <c r="N1885" s="286"/>
      <c r="O1885" s="286"/>
      <c r="P1885" s="125"/>
      <c r="Q1885" s="125"/>
      <c r="R1885" s="125"/>
      <c r="S1885" s="125"/>
      <c r="T1885" s="125"/>
      <c r="U1885" s="297"/>
      <c r="V1885" s="253">
        <f t="shared" si="37"/>
        <v>0</v>
      </c>
      <c r="W1885" s="348" t="str">
        <f>IF(板块成分!B1887="","",板块成分!B1887)</f>
        <v>2768.HK</v>
      </c>
      <c r="X1885" s="270" t="str">
        <f>[1]!s_info_name(W1885)</f>
        <v>佳源国际控股</v>
      </c>
      <c r="Y1885" s="335" t="str">
        <f>IF($Y$3="申万一级行业",[1]!s_info_industry_sw_2021(W1885,公司分析!D$5,1),IF($Y$3="申万二级行业",[1]!s_info_industry_sw_2021(W1885,公司分析!D$5,2),IF($Y$3="申万三级行业",[1]!s_info_industry_sw_2021(W1885,公司分析!D$5,3),IF($Y$3="wind一级行业",[1]!s_info_industry_gics(W1885,1),IF($Y$3="wind二级行业",[1]!s_info_industry_gics(W1885,2),IF($Y$3="wind三级行业",[1]!s_info_industry_gics(W1885,3),IF($Y$3="wind四级行业",[1]!s_info_industry_gics(W1885,4),IF($Y$3="证监会门类行业",[1]!s_info_industry_csrc12_n(W1885,公司分析!D$5,1),""))))))))</f>
        <v>房地产开发</v>
      </c>
      <c r="Z1885" s="298" t="str">
        <f>IF(Y1885=行业比较!$E$6,ROW(),"")</f>
        <v/>
      </c>
      <c r="AA1885" s="125"/>
      <c r="AB1885" s="125"/>
      <c r="AC1885" s="125"/>
      <c r="AD1885" s="125"/>
      <c r="AE1885" s="125"/>
      <c r="AF1885" s="125"/>
      <c r="AG1885" s="125"/>
      <c r="AH1885" s="125"/>
      <c r="AI1885" s="125"/>
      <c r="AJ1885" s="125"/>
      <c r="AK1885" s="125"/>
      <c r="AL1885" s="125"/>
      <c r="AM1885" s="125"/>
      <c r="AN1885" s="125"/>
      <c r="AO1885" s="125"/>
      <c r="AP1885" s="125"/>
    </row>
    <row r="1886" spans="2:42" x14ac:dyDescent="0.35">
      <c r="B1886" s="125"/>
      <c r="C1886" s="125"/>
      <c r="D1886" s="125"/>
      <c r="E1886" s="125"/>
      <c r="F1886" s="125"/>
      <c r="G1886" s="125"/>
      <c r="H1886" s="125"/>
      <c r="I1886" s="269"/>
      <c r="J1886" s="134"/>
      <c r="K1886" s="134"/>
      <c r="L1886" s="134"/>
      <c r="M1886" s="134"/>
      <c r="N1886" s="286"/>
      <c r="O1886" s="286"/>
      <c r="P1886" s="125"/>
      <c r="Q1886" s="125"/>
      <c r="R1886" s="125"/>
      <c r="S1886" s="125"/>
      <c r="T1886" s="125"/>
      <c r="U1886" s="297"/>
      <c r="V1886" s="253">
        <f t="shared" si="37"/>
        <v>0</v>
      </c>
      <c r="W1886" s="348" t="str">
        <f>IF(板块成分!B1888="","",板块成分!B1888)</f>
        <v>2772.HK</v>
      </c>
      <c r="X1886" s="270" t="str">
        <f>[1]!s_info_name(W1886)</f>
        <v>中梁控股</v>
      </c>
      <c r="Y1886" s="335" t="str">
        <f>IF($Y$3="申万一级行业",[1]!s_info_industry_sw_2021(W1886,公司分析!D$5,1),IF($Y$3="申万二级行业",[1]!s_info_industry_sw_2021(W1886,公司分析!D$5,2),IF($Y$3="申万三级行业",[1]!s_info_industry_sw_2021(W1886,公司分析!D$5,3),IF($Y$3="wind一级行业",[1]!s_info_industry_gics(W1886,1),IF($Y$3="wind二级行业",[1]!s_info_industry_gics(W1886,2),IF($Y$3="wind三级行业",[1]!s_info_industry_gics(W1886,3),IF($Y$3="wind四级行业",[1]!s_info_industry_gics(W1886,4),IF($Y$3="证监会门类行业",[1]!s_info_industry_csrc12_n(W1886,公司分析!D$5,1),""))))))))</f>
        <v>房地产开发</v>
      </c>
      <c r="Z1886" s="298" t="str">
        <f>IF(Y1886=行业比较!$E$6,ROW(),"")</f>
        <v/>
      </c>
      <c r="AA1886" s="125"/>
      <c r="AB1886" s="125"/>
      <c r="AC1886" s="125"/>
      <c r="AD1886" s="125"/>
      <c r="AE1886" s="125"/>
      <c r="AF1886" s="125"/>
      <c r="AG1886" s="125"/>
      <c r="AH1886" s="125"/>
      <c r="AI1886" s="125"/>
      <c r="AJ1886" s="125"/>
      <c r="AK1886" s="125"/>
      <c r="AL1886" s="125"/>
      <c r="AM1886" s="125"/>
      <c r="AN1886" s="125"/>
      <c r="AO1886" s="125"/>
      <c r="AP1886" s="125"/>
    </row>
    <row r="1887" spans="2:42" x14ac:dyDescent="0.35">
      <c r="B1887" s="125"/>
      <c r="C1887" s="125"/>
      <c r="D1887" s="125"/>
      <c r="E1887" s="125"/>
      <c r="F1887" s="125"/>
      <c r="G1887" s="125"/>
      <c r="H1887" s="125"/>
      <c r="I1887" s="269"/>
      <c r="J1887" s="134"/>
      <c r="K1887" s="134"/>
      <c r="L1887" s="134"/>
      <c r="M1887" s="134"/>
      <c r="N1887" s="286"/>
      <c r="O1887" s="286"/>
      <c r="P1887" s="125"/>
      <c r="Q1887" s="125"/>
      <c r="R1887" s="125"/>
      <c r="S1887" s="125"/>
      <c r="T1887" s="125"/>
      <c r="U1887" s="297"/>
      <c r="V1887" s="253">
        <f t="shared" si="37"/>
        <v>0</v>
      </c>
      <c r="W1887" s="348" t="str">
        <f>IF(板块成分!B1889="","",板块成分!B1889)</f>
        <v>2777.HK</v>
      </c>
      <c r="X1887" s="270" t="str">
        <f>[1]!s_info_name(W1887)</f>
        <v>富力地产</v>
      </c>
      <c r="Y1887" s="335" t="str">
        <f>IF($Y$3="申万一级行业",[1]!s_info_industry_sw_2021(W1887,公司分析!D$5,1),IF($Y$3="申万二级行业",[1]!s_info_industry_sw_2021(W1887,公司分析!D$5,2),IF($Y$3="申万三级行业",[1]!s_info_industry_sw_2021(W1887,公司分析!D$5,3),IF($Y$3="wind一级行业",[1]!s_info_industry_gics(W1887,1),IF($Y$3="wind二级行业",[1]!s_info_industry_gics(W1887,2),IF($Y$3="wind三级行业",[1]!s_info_industry_gics(W1887,3),IF($Y$3="wind四级行业",[1]!s_info_industry_gics(W1887,4),IF($Y$3="证监会门类行业",[1]!s_info_industry_csrc12_n(W1887,公司分析!D$5,1),""))))))))</f>
        <v>房地产开发</v>
      </c>
      <c r="Z1887" s="298" t="str">
        <f>IF(Y1887=行业比较!$E$6,ROW(),"")</f>
        <v/>
      </c>
      <c r="AA1887" s="125"/>
      <c r="AB1887" s="125"/>
      <c r="AC1887" s="125"/>
      <c r="AD1887" s="125"/>
      <c r="AE1887" s="125"/>
      <c r="AF1887" s="125"/>
      <c r="AG1887" s="125"/>
      <c r="AH1887" s="125"/>
      <c r="AI1887" s="125"/>
      <c r="AJ1887" s="125"/>
      <c r="AK1887" s="125"/>
      <c r="AL1887" s="125"/>
      <c r="AM1887" s="125"/>
      <c r="AN1887" s="125"/>
      <c r="AO1887" s="125"/>
      <c r="AP1887" s="125"/>
    </row>
    <row r="1888" spans="2:42" x14ac:dyDescent="0.35">
      <c r="B1888" s="125"/>
      <c r="C1888" s="125"/>
      <c r="D1888" s="125"/>
      <c r="E1888" s="125"/>
      <c r="F1888" s="125"/>
      <c r="G1888" s="125"/>
      <c r="H1888" s="125"/>
      <c r="I1888" s="269"/>
      <c r="J1888" s="134"/>
      <c r="K1888" s="134"/>
      <c r="L1888" s="134"/>
      <c r="M1888" s="134"/>
      <c r="N1888" s="286"/>
      <c r="O1888" s="286"/>
      <c r="P1888" s="125"/>
      <c r="Q1888" s="125"/>
      <c r="R1888" s="125"/>
      <c r="S1888" s="125"/>
      <c r="T1888" s="125"/>
      <c r="U1888" s="297"/>
      <c r="V1888" s="253">
        <f t="shared" si="37"/>
        <v>0</v>
      </c>
      <c r="W1888" s="348" t="str">
        <f>IF(板块成分!B1890="","",板块成分!B1890)</f>
        <v>2778.HK</v>
      </c>
      <c r="X1888" s="270" t="str">
        <f>[1]!s_info_name(W1888)</f>
        <v>冠君产业信托</v>
      </c>
      <c r="Y1888" s="335" t="str">
        <f>IF($Y$3="申万一级行业",[1]!s_info_industry_sw_2021(W1888,公司分析!D$5,1),IF($Y$3="申万二级行业",[1]!s_info_industry_sw_2021(W1888,公司分析!D$5,2),IF($Y$3="申万三级行业",[1]!s_info_industry_sw_2021(W1888,公司分析!D$5,3),IF($Y$3="wind一级行业",[1]!s_info_industry_gics(W1888,1),IF($Y$3="wind二级行业",[1]!s_info_industry_gics(W1888,2),IF($Y$3="wind三级行业",[1]!s_info_industry_gics(W1888,3),IF($Y$3="wind四级行业",[1]!s_info_industry_gics(W1888,4),IF($Y$3="证监会门类行业",[1]!s_info_industry_csrc12_n(W1888,公司分析!D$5,1),""))))))))</f>
        <v>办公房地产投资信托</v>
      </c>
      <c r="Z1888" s="298" t="str">
        <f>IF(Y1888=行业比较!$E$6,ROW(),"")</f>
        <v/>
      </c>
      <c r="AA1888" s="125"/>
      <c r="AB1888" s="125"/>
      <c r="AC1888" s="125"/>
      <c r="AD1888" s="125"/>
      <c r="AE1888" s="125"/>
      <c r="AF1888" s="125"/>
      <c r="AG1888" s="125"/>
      <c r="AH1888" s="125"/>
      <c r="AI1888" s="125"/>
      <c r="AJ1888" s="125"/>
      <c r="AK1888" s="125"/>
      <c r="AL1888" s="125"/>
      <c r="AM1888" s="125"/>
      <c r="AN1888" s="125"/>
      <c r="AO1888" s="125"/>
      <c r="AP1888" s="125"/>
    </row>
    <row r="1889" spans="2:42" x14ac:dyDescent="0.35">
      <c r="B1889" s="125"/>
      <c r="C1889" s="125"/>
      <c r="D1889" s="125"/>
      <c r="E1889" s="125"/>
      <c r="F1889" s="125"/>
      <c r="G1889" s="125"/>
      <c r="H1889" s="125"/>
      <c r="I1889" s="269"/>
      <c r="J1889" s="134"/>
      <c r="K1889" s="134"/>
      <c r="L1889" s="134"/>
      <c r="M1889" s="134"/>
      <c r="N1889" s="286"/>
      <c r="O1889" s="286"/>
      <c r="P1889" s="125"/>
      <c r="Q1889" s="125"/>
      <c r="R1889" s="125"/>
      <c r="S1889" s="125"/>
      <c r="T1889" s="125"/>
      <c r="U1889" s="297"/>
      <c r="V1889" s="253">
        <f t="shared" si="37"/>
        <v>0</v>
      </c>
      <c r="W1889" s="348" t="str">
        <f>IF(板块成分!B1891="","",板块成分!B1891)</f>
        <v>2779.HK</v>
      </c>
      <c r="X1889" s="270" t="str">
        <f>[1]!s_info_name(W1889)</f>
        <v>中国新华教育</v>
      </c>
      <c r="Y1889" s="335" t="str">
        <f>IF($Y$3="申万一级行业",[1]!s_info_industry_sw_2021(W1889,公司分析!D$5,1),IF($Y$3="申万二级行业",[1]!s_info_industry_sw_2021(W1889,公司分析!D$5,2),IF($Y$3="申万三级行业",[1]!s_info_industry_sw_2021(W1889,公司分析!D$5,3),IF($Y$3="wind一级行业",[1]!s_info_industry_gics(W1889,1),IF($Y$3="wind二级行业",[1]!s_info_industry_gics(W1889,2),IF($Y$3="wind三级行业",[1]!s_info_industry_gics(W1889,3),IF($Y$3="wind四级行业",[1]!s_info_industry_gics(W1889,4),IF($Y$3="证监会门类行业",[1]!s_info_industry_csrc12_n(W1889,公司分析!D$5,1),""))))))))</f>
        <v>教育服务</v>
      </c>
      <c r="Z1889" s="298" t="str">
        <f>IF(Y1889=行业比较!$E$6,ROW(),"")</f>
        <v/>
      </c>
      <c r="AA1889" s="125"/>
      <c r="AB1889" s="125"/>
      <c r="AC1889" s="125"/>
      <c r="AD1889" s="125"/>
      <c r="AE1889" s="125"/>
      <c r="AF1889" s="125"/>
      <c r="AG1889" s="125"/>
      <c r="AH1889" s="125"/>
      <c r="AI1889" s="125"/>
      <c r="AJ1889" s="125"/>
      <c r="AK1889" s="125"/>
      <c r="AL1889" s="125"/>
      <c r="AM1889" s="125"/>
      <c r="AN1889" s="125"/>
      <c r="AO1889" s="125"/>
      <c r="AP1889" s="125"/>
    </row>
    <row r="1890" spans="2:42" x14ac:dyDescent="0.35">
      <c r="B1890" s="125"/>
      <c r="C1890" s="125"/>
      <c r="D1890" s="125"/>
      <c r="E1890" s="125"/>
      <c r="F1890" s="125"/>
      <c r="G1890" s="125"/>
      <c r="H1890" s="125"/>
      <c r="I1890" s="269"/>
      <c r="J1890" s="134"/>
      <c r="K1890" s="134"/>
      <c r="L1890" s="134"/>
      <c r="M1890" s="134"/>
      <c r="N1890" s="286"/>
      <c r="O1890" s="286"/>
      <c r="P1890" s="125"/>
      <c r="Q1890" s="125"/>
      <c r="R1890" s="125"/>
      <c r="S1890" s="125"/>
      <c r="T1890" s="125"/>
      <c r="U1890" s="297"/>
      <c r="V1890" s="253">
        <f t="shared" si="37"/>
        <v>0</v>
      </c>
      <c r="W1890" s="348" t="str">
        <f>IF(板块成分!B1892="","",板块成分!B1892)</f>
        <v>2789.HK</v>
      </c>
      <c r="X1890" s="270" t="str">
        <f>[1]!s_info_name(W1890)</f>
        <v>远大中国</v>
      </c>
      <c r="Y1890" s="335" t="str">
        <f>IF($Y$3="申万一级行业",[1]!s_info_industry_sw_2021(W1890,公司分析!D$5,1),IF($Y$3="申万二级行业",[1]!s_info_industry_sw_2021(W1890,公司分析!D$5,2),IF($Y$3="申万三级行业",[1]!s_info_industry_sw_2021(W1890,公司分析!D$5,3),IF($Y$3="wind一级行业",[1]!s_info_industry_gics(W1890,1),IF($Y$3="wind二级行业",[1]!s_info_industry_gics(W1890,2),IF($Y$3="wind三级行业",[1]!s_info_industry_gics(W1890,3),IF($Y$3="wind四级行业",[1]!s_info_industry_gics(W1890,4),IF($Y$3="证监会门类行业",[1]!s_info_industry_csrc12_n(W1890,公司分析!D$5,1),""))))))))</f>
        <v>建筑与工程</v>
      </c>
      <c r="Z1890" s="298" t="str">
        <f>IF(Y1890=行业比较!$E$6,ROW(),"")</f>
        <v/>
      </c>
      <c r="AA1890" s="125"/>
      <c r="AB1890" s="125"/>
      <c r="AC1890" s="125"/>
      <c r="AD1890" s="125"/>
      <c r="AE1890" s="125"/>
      <c r="AF1890" s="125"/>
      <c r="AG1890" s="125"/>
      <c r="AH1890" s="125"/>
      <c r="AI1890" s="125"/>
      <c r="AJ1890" s="125"/>
      <c r="AK1890" s="125"/>
      <c r="AL1890" s="125"/>
      <c r="AM1890" s="125"/>
      <c r="AN1890" s="125"/>
      <c r="AO1890" s="125"/>
      <c r="AP1890" s="125"/>
    </row>
    <row r="1891" spans="2:42" x14ac:dyDescent="0.35">
      <c r="B1891" s="125"/>
      <c r="C1891" s="125"/>
      <c r="D1891" s="125"/>
      <c r="E1891" s="125"/>
      <c r="F1891" s="125"/>
      <c r="G1891" s="125"/>
      <c r="H1891" s="125"/>
      <c r="I1891" s="269"/>
      <c r="J1891" s="134"/>
      <c r="K1891" s="134"/>
      <c r="L1891" s="134"/>
      <c r="M1891" s="134"/>
      <c r="N1891" s="286"/>
      <c r="O1891" s="286"/>
      <c r="P1891" s="125"/>
      <c r="Q1891" s="125"/>
      <c r="R1891" s="125"/>
      <c r="S1891" s="125"/>
      <c r="T1891" s="125"/>
      <c r="U1891" s="297"/>
      <c r="V1891" s="253">
        <f t="shared" si="37"/>
        <v>0</v>
      </c>
      <c r="W1891" s="348" t="str">
        <f>IF(板块成分!B1893="","",板块成分!B1893)</f>
        <v>2798.HK</v>
      </c>
      <c r="X1891" s="270" t="str">
        <f>[1]!s_info_name(W1891)</f>
        <v>久泰邦达能源</v>
      </c>
      <c r="Y1891" s="335" t="str">
        <f>IF($Y$3="申万一级行业",[1]!s_info_industry_sw_2021(W1891,公司分析!D$5,1),IF($Y$3="申万二级行业",[1]!s_info_industry_sw_2021(W1891,公司分析!D$5,2),IF($Y$3="申万三级行业",[1]!s_info_industry_sw_2021(W1891,公司分析!D$5,3),IF($Y$3="wind一级行业",[1]!s_info_industry_gics(W1891,1),IF($Y$3="wind二级行业",[1]!s_info_industry_gics(W1891,2),IF($Y$3="wind三级行业",[1]!s_info_industry_gics(W1891,3),IF($Y$3="wind四级行业",[1]!s_info_industry_gics(W1891,4),IF($Y$3="证监会门类行业",[1]!s_info_industry_csrc12_n(W1891,公司分析!D$5,1),""))))))))</f>
        <v>煤炭与消费用燃料</v>
      </c>
      <c r="Z1891" s="298" t="str">
        <f>IF(Y1891=行业比较!$E$6,ROW(),"")</f>
        <v/>
      </c>
      <c r="AA1891" s="125"/>
      <c r="AB1891" s="125"/>
      <c r="AC1891" s="125"/>
      <c r="AD1891" s="125"/>
      <c r="AE1891" s="125"/>
      <c r="AF1891" s="125"/>
      <c r="AG1891" s="125"/>
      <c r="AH1891" s="125"/>
      <c r="AI1891" s="125"/>
      <c r="AJ1891" s="125"/>
      <c r="AK1891" s="125"/>
      <c r="AL1891" s="125"/>
      <c r="AM1891" s="125"/>
      <c r="AN1891" s="125"/>
      <c r="AO1891" s="125"/>
      <c r="AP1891" s="125"/>
    </row>
    <row r="1892" spans="2:42" x14ac:dyDescent="0.35">
      <c r="B1892" s="125"/>
      <c r="C1892" s="125"/>
      <c r="D1892" s="125"/>
      <c r="E1892" s="125"/>
      <c r="F1892" s="125"/>
      <c r="G1892" s="125"/>
      <c r="H1892" s="125"/>
      <c r="I1892" s="269"/>
      <c r="J1892" s="134"/>
      <c r="K1892" s="134"/>
      <c r="L1892" s="134"/>
      <c r="M1892" s="134"/>
      <c r="N1892" s="286"/>
      <c r="O1892" s="286"/>
      <c r="P1892" s="125"/>
      <c r="Q1892" s="125"/>
      <c r="R1892" s="125"/>
      <c r="S1892" s="125"/>
      <c r="T1892" s="125"/>
      <c r="U1892" s="297"/>
      <c r="V1892" s="253">
        <f t="shared" si="37"/>
        <v>0</v>
      </c>
      <c r="W1892" s="348" t="str">
        <f>IF(板块成分!B1894="","",板块成分!B1894)</f>
        <v>2799.HK</v>
      </c>
      <c r="X1892" s="270" t="str">
        <f>[1]!s_info_name(W1892)</f>
        <v>中信金融资产</v>
      </c>
      <c r="Y1892" s="335" t="str">
        <f>IF($Y$3="申万一级行业",[1]!s_info_industry_sw_2021(W1892,公司分析!D$5,1),IF($Y$3="申万二级行业",[1]!s_info_industry_sw_2021(W1892,公司分析!D$5,2),IF($Y$3="申万三级行业",[1]!s_info_industry_sw_2021(W1892,公司分析!D$5,3),IF($Y$3="wind一级行业",[1]!s_info_industry_gics(W1892,1),IF($Y$3="wind二级行业",[1]!s_info_industry_gics(W1892,2),IF($Y$3="wind三级行业",[1]!s_info_industry_gics(W1892,3),IF($Y$3="wind四级行业",[1]!s_info_industry_gics(W1892,4),IF($Y$3="证监会门类行业",[1]!s_info_industry_csrc12_n(W1892,公司分析!D$5,1),""))))))))</f>
        <v>资产管理与托管银行</v>
      </c>
      <c r="Z1892" s="298" t="str">
        <f>IF(Y1892=行业比较!$E$6,ROW(),"")</f>
        <v/>
      </c>
      <c r="AA1892" s="125"/>
      <c r="AB1892" s="125"/>
      <c r="AC1892" s="125"/>
      <c r="AD1892" s="125"/>
      <c r="AE1892" s="125"/>
      <c r="AF1892" s="125"/>
      <c r="AG1892" s="125"/>
      <c r="AH1892" s="125"/>
      <c r="AI1892" s="125"/>
      <c r="AJ1892" s="125"/>
      <c r="AK1892" s="125"/>
      <c r="AL1892" s="125"/>
      <c r="AM1892" s="125"/>
      <c r="AN1892" s="125"/>
      <c r="AO1892" s="125"/>
      <c r="AP1892" s="125"/>
    </row>
    <row r="1893" spans="2:42" x14ac:dyDescent="0.35">
      <c r="B1893" s="125"/>
      <c r="C1893" s="125"/>
      <c r="D1893" s="125"/>
      <c r="E1893" s="125"/>
      <c r="F1893" s="125"/>
      <c r="G1893" s="125"/>
      <c r="H1893" s="125"/>
      <c r="I1893" s="269"/>
      <c r="J1893" s="134"/>
      <c r="K1893" s="134"/>
      <c r="L1893" s="134"/>
      <c r="M1893" s="134"/>
      <c r="N1893" s="286"/>
      <c r="O1893" s="286"/>
      <c r="P1893" s="125"/>
      <c r="Q1893" s="125"/>
      <c r="R1893" s="125"/>
      <c r="S1893" s="125"/>
      <c r="T1893" s="125"/>
      <c r="U1893" s="297"/>
      <c r="V1893" s="253">
        <f t="shared" si="37"/>
        <v>0</v>
      </c>
      <c r="W1893" s="348" t="str">
        <f>IF(板块成分!B1895="","",板块成分!B1895)</f>
        <v>2858.HK</v>
      </c>
      <c r="X1893" s="270" t="str">
        <f>[1]!s_info_name(W1893)</f>
        <v>易鑫集团</v>
      </c>
      <c r="Y1893" s="335" t="str">
        <f>IF($Y$3="申万一级行业",[1]!s_info_industry_sw_2021(W1893,公司分析!D$5,1),IF($Y$3="申万二级行业",[1]!s_info_industry_sw_2021(W1893,公司分析!D$5,2),IF($Y$3="申万三级行业",[1]!s_info_industry_sw_2021(W1893,公司分析!D$5,3),IF($Y$3="wind一级行业",[1]!s_info_industry_gics(W1893,1),IF($Y$3="wind二级行业",[1]!s_info_industry_gics(W1893,2),IF($Y$3="wind三级行业",[1]!s_info_industry_gics(W1893,3),IF($Y$3="wind四级行业",[1]!s_info_industry_gics(W1893,4),IF($Y$3="证监会门类行业",[1]!s_info_industry_csrc12_n(W1893,公司分析!D$5,1),""))))))))</f>
        <v>其他多元金融服务</v>
      </c>
      <c r="Z1893" s="298" t="str">
        <f>IF(Y1893=行业比较!$E$6,ROW(),"")</f>
        <v/>
      </c>
      <c r="AA1893" s="125"/>
      <c r="AB1893" s="125"/>
      <c r="AC1893" s="125"/>
      <c r="AD1893" s="125"/>
      <c r="AE1893" s="125"/>
      <c r="AF1893" s="125"/>
      <c r="AG1893" s="125"/>
      <c r="AH1893" s="125"/>
      <c r="AI1893" s="125"/>
      <c r="AJ1893" s="125"/>
      <c r="AK1893" s="125"/>
      <c r="AL1893" s="125"/>
      <c r="AM1893" s="125"/>
      <c r="AN1893" s="125"/>
      <c r="AO1893" s="125"/>
      <c r="AP1893" s="125"/>
    </row>
    <row r="1894" spans="2:42" x14ac:dyDescent="0.35">
      <c r="B1894" s="125"/>
      <c r="C1894" s="125"/>
      <c r="D1894" s="125"/>
      <c r="E1894" s="125"/>
      <c r="F1894" s="125"/>
      <c r="G1894" s="125"/>
      <c r="H1894" s="125"/>
      <c r="I1894" s="269"/>
      <c r="J1894" s="134"/>
      <c r="K1894" s="134"/>
      <c r="L1894" s="134"/>
      <c r="M1894" s="134"/>
      <c r="N1894" s="286"/>
      <c r="O1894" s="286"/>
      <c r="P1894" s="125"/>
      <c r="Q1894" s="125"/>
      <c r="R1894" s="125"/>
      <c r="S1894" s="125"/>
      <c r="T1894" s="125"/>
      <c r="U1894" s="297"/>
      <c r="V1894" s="253">
        <f t="shared" si="37"/>
        <v>0</v>
      </c>
      <c r="W1894" s="348" t="str">
        <f>IF(板块成分!B1896="","",板块成分!B1896)</f>
        <v>2863.HK</v>
      </c>
      <c r="X1894" s="270" t="str">
        <f>[1]!s_info_name(W1894)</f>
        <v>高丰集团控股</v>
      </c>
      <c r="Y1894" s="335" t="str">
        <f>IF($Y$3="申万一级行业",[1]!s_info_industry_sw_2021(W1894,公司分析!D$5,1),IF($Y$3="申万二级行业",[1]!s_info_industry_sw_2021(W1894,公司分析!D$5,2),IF($Y$3="申万三级行业",[1]!s_info_industry_sw_2021(W1894,公司分析!D$5,3),IF($Y$3="wind一级行业",[1]!s_info_industry_gics(W1894,1),IF($Y$3="wind二级行业",[1]!s_info_industry_gics(W1894,2),IF($Y$3="wind三级行业",[1]!s_info_industry_gics(W1894,3),IF($Y$3="wind四级行业",[1]!s_info_industry_gics(W1894,4),IF($Y$3="证监会门类行业",[1]!s_info_industry_csrc12_n(W1894,公司分析!D$5,1),""))))))))</f>
        <v>建筑与工程</v>
      </c>
      <c r="Z1894" s="298" t="str">
        <f>IF(Y1894=行业比较!$E$6,ROW(),"")</f>
        <v/>
      </c>
      <c r="AA1894" s="125"/>
      <c r="AB1894" s="125"/>
      <c r="AC1894" s="125"/>
      <c r="AD1894" s="125"/>
      <c r="AE1894" s="125"/>
      <c r="AF1894" s="125"/>
      <c r="AG1894" s="125"/>
      <c r="AH1894" s="125"/>
      <c r="AI1894" s="125"/>
      <c r="AJ1894" s="125"/>
      <c r="AK1894" s="125"/>
      <c r="AL1894" s="125"/>
      <c r="AM1894" s="125"/>
      <c r="AN1894" s="125"/>
      <c r="AO1894" s="125"/>
      <c r="AP1894" s="125"/>
    </row>
    <row r="1895" spans="2:42" x14ac:dyDescent="0.35">
      <c r="B1895" s="125"/>
      <c r="C1895" s="125"/>
      <c r="D1895" s="125"/>
      <c r="E1895" s="125"/>
      <c r="F1895" s="125"/>
      <c r="G1895" s="125"/>
      <c r="H1895" s="125"/>
      <c r="I1895" s="269"/>
      <c r="J1895" s="134"/>
      <c r="K1895" s="134"/>
      <c r="L1895" s="134"/>
      <c r="M1895" s="134"/>
      <c r="N1895" s="286"/>
      <c r="O1895" s="286"/>
      <c r="P1895" s="125"/>
      <c r="Q1895" s="125"/>
      <c r="R1895" s="125"/>
      <c r="S1895" s="125"/>
      <c r="T1895" s="125"/>
      <c r="U1895" s="297"/>
      <c r="V1895" s="253">
        <f t="shared" si="37"/>
        <v>0</v>
      </c>
      <c r="W1895" s="348" t="str">
        <f>IF(板块成分!B1897="","",板块成分!B1897)</f>
        <v>2866.HK</v>
      </c>
      <c r="X1895" s="270" t="str">
        <f>[1]!s_info_name(W1895)</f>
        <v>中远海发</v>
      </c>
      <c r="Y1895" s="335" t="str">
        <f>IF($Y$3="申万一级行业",[1]!s_info_industry_sw_2021(W1895,公司分析!D$5,1),IF($Y$3="申万二级行业",[1]!s_info_industry_sw_2021(W1895,公司分析!D$5,2),IF($Y$3="申万三级行业",[1]!s_info_industry_sw_2021(W1895,公司分析!D$5,3),IF($Y$3="wind一级行业",[1]!s_info_industry_gics(W1895,1),IF($Y$3="wind二级行业",[1]!s_info_industry_gics(W1895,2),IF($Y$3="wind三级行业",[1]!s_info_industry_gics(W1895,3),IF($Y$3="wind四级行业",[1]!s_info_industry_gics(W1895,4),IF($Y$3="证监会门类行业",[1]!s_info_industry_csrc12_n(W1895,公司分析!D$5,1),""))))))))</f>
        <v>海运</v>
      </c>
      <c r="Z1895" s="298" t="str">
        <f>IF(Y1895=行业比较!$E$6,ROW(),"")</f>
        <v/>
      </c>
      <c r="AA1895" s="125"/>
      <c r="AB1895" s="125"/>
      <c r="AC1895" s="125"/>
      <c r="AD1895" s="125"/>
      <c r="AE1895" s="125"/>
      <c r="AF1895" s="125"/>
      <c r="AG1895" s="125"/>
      <c r="AH1895" s="125"/>
      <c r="AI1895" s="125"/>
      <c r="AJ1895" s="125"/>
      <c r="AK1895" s="125"/>
      <c r="AL1895" s="125"/>
      <c r="AM1895" s="125"/>
      <c r="AN1895" s="125"/>
      <c r="AO1895" s="125"/>
      <c r="AP1895" s="125"/>
    </row>
    <row r="1896" spans="2:42" x14ac:dyDescent="0.35">
      <c r="B1896" s="125"/>
      <c r="C1896" s="125"/>
      <c r="D1896" s="125"/>
      <c r="E1896" s="125"/>
      <c r="F1896" s="125"/>
      <c r="G1896" s="125"/>
      <c r="H1896" s="125"/>
      <c r="I1896" s="269"/>
      <c r="J1896" s="134"/>
      <c r="K1896" s="134"/>
      <c r="L1896" s="134"/>
      <c r="M1896" s="134"/>
      <c r="N1896" s="286"/>
      <c r="O1896" s="286"/>
      <c r="P1896" s="125"/>
      <c r="Q1896" s="125"/>
      <c r="R1896" s="125"/>
      <c r="S1896" s="125"/>
      <c r="T1896" s="125"/>
      <c r="U1896" s="297"/>
      <c r="V1896" s="253">
        <f t="shared" si="37"/>
        <v>0</v>
      </c>
      <c r="W1896" s="348" t="str">
        <f>IF(板块成分!B1898="","",板块成分!B1898)</f>
        <v>2869.HK</v>
      </c>
      <c r="X1896" s="270" t="str">
        <f>[1]!s_info_name(W1896)</f>
        <v>绿城服务</v>
      </c>
      <c r="Y1896" s="335" t="str">
        <f>IF($Y$3="申万一级行业",[1]!s_info_industry_sw_2021(W1896,公司分析!D$5,1),IF($Y$3="申万二级行业",[1]!s_info_industry_sw_2021(W1896,公司分析!D$5,2),IF($Y$3="申万三级行业",[1]!s_info_industry_sw_2021(W1896,公司分析!D$5,3),IF($Y$3="wind一级行业",[1]!s_info_industry_gics(W1896,1),IF($Y$3="wind二级行业",[1]!s_info_industry_gics(W1896,2),IF($Y$3="wind三级行业",[1]!s_info_industry_gics(W1896,3),IF($Y$3="wind四级行业",[1]!s_info_industry_gics(W1896,4),IF($Y$3="证监会门类行业",[1]!s_info_industry_csrc12_n(W1896,公司分析!D$5,1),""))))))))</f>
        <v>房地产服务</v>
      </c>
      <c r="Z1896" s="298" t="str">
        <f>IF(Y1896=行业比较!$E$6,ROW(),"")</f>
        <v/>
      </c>
      <c r="AA1896" s="125"/>
      <c r="AB1896" s="125"/>
      <c r="AC1896" s="125"/>
      <c r="AD1896" s="125"/>
      <c r="AE1896" s="125"/>
      <c r="AF1896" s="125"/>
      <c r="AG1896" s="125"/>
      <c r="AH1896" s="125"/>
      <c r="AI1896" s="125"/>
      <c r="AJ1896" s="125"/>
      <c r="AK1896" s="125"/>
      <c r="AL1896" s="125"/>
      <c r="AM1896" s="125"/>
      <c r="AN1896" s="125"/>
      <c r="AO1896" s="125"/>
      <c r="AP1896" s="125"/>
    </row>
    <row r="1897" spans="2:42" x14ac:dyDescent="0.35">
      <c r="B1897" s="125"/>
      <c r="C1897" s="125"/>
      <c r="D1897" s="125"/>
      <c r="E1897" s="125"/>
      <c r="F1897" s="125"/>
      <c r="G1897" s="125"/>
      <c r="H1897" s="125"/>
      <c r="I1897" s="269"/>
      <c r="J1897" s="134"/>
      <c r="K1897" s="134"/>
      <c r="L1897" s="134"/>
      <c r="M1897" s="134"/>
      <c r="N1897" s="286"/>
      <c r="O1897" s="286"/>
      <c r="P1897" s="125"/>
      <c r="Q1897" s="125"/>
      <c r="R1897" s="125"/>
      <c r="S1897" s="125"/>
      <c r="T1897" s="125"/>
      <c r="U1897" s="297"/>
      <c r="V1897" s="253">
        <f t="shared" si="37"/>
        <v>0</v>
      </c>
      <c r="W1897" s="348" t="str">
        <f>IF(板块成分!B1899="","",板块成分!B1899)</f>
        <v>2877.HK</v>
      </c>
      <c r="X1897" s="270" t="str">
        <f>[1]!s_info_name(W1897)</f>
        <v>神威药业</v>
      </c>
      <c r="Y1897" s="335" t="str">
        <f>IF($Y$3="申万一级行业",[1]!s_info_industry_sw_2021(W1897,公司分析!D$5,1),IF($Y$3="申万二级行业",[1]!s_info_industry_sw_2021(W1897,公司分析!D$5,2),IF($Y$3="申万三级行业",[1]!s_info_industry_sw_2021(W1897,公司分析!D$5,3),IF($Y$3="wind一级行业",[1]!s_info_industry_gics(W1897,1),IF($Y$3="wind二级行业",[1]!s_info_industry_gics(W1897,2),IF($Y$3="wind三级行业",[1]!s_info_industry_gics(W1897,3),IF($Y$3="wind四级行业",[1]!s_info_industry_gics(W1897,4),IF($Y$3="证监会门类行业",[1]!s_info_industry_csrc12_n(W1897,公司分析!D$5,1),""))))))))</f>
        <v>中药</v>
      </c>
      <c r="Z1897" s="298" t="str">
        <f>IF(Y1897=行业比较!$E$6,ROW(),"")</f>
        <v/>
      </c>
      <c r="AA1897" s="125"/>
      <c r="AB1897" s="125"/>
      <c r="AC1897" s="125"/>
      <c r="AD1897" s="125"/>
      <c r="AE1897" s="125"/>
      <c r="AF1897" s="125"/>
      <c r="AG1897" s="125"/>
      <c r="AH1897" s="125"/>
      <c r="AI1897" s="125"/>
      <c r="AJ1897" s="125"/>
      <c r="AK1897" s="125"/>
      <c r="AL1897" s="125"/>
      <c r="AM1897" s="125"/>
      <c r="AN1897" s="125"/>
      <c r="AO1897" s="125"/>
      <c r="AP1897" s="125"/>
    </row>
    <row r="1898" spans="2:42" x14ac:dyDescent="0.35">
      <c r="B1898" s="125"/>
      <c r="C1898" s="125"/>
      <c r="D1898" s="125"/>
      <c r="E1898" s="125"/>
      <c r="F1898" s="125"/>
      <c r="G1898" s="125"/>
      <c r="H1898" s="125"/>
      <c r="I1898" s="269"/>
      <c r="J1898" s="134"/>
      <c r="K1898" s="134"/>
      <c r="L1898" s="134"/>
      <c r="M1898" s="134"/>
      <c r="N1898" s="286"/>
      <c r="O1898" s="286"/>
      <c r="P1898" s="125"/>
      <c r="Q1898" s="125"/>
      <c r="R1898" s="125"/>
      <c r="S1898" s="125"/>
      <c r="T1898" s="125"/>
      <c r="U1898" s="297"/>
      <c r="V1898" s="253">
        <f t="shared" si="37"/>
        <v>0</v>
      </c>
      <c r="W1898" s="348" t="str">
        <f>IF(板块成分!B1900="","",板块成分!B1900)</f>
        <v>2878.HK</v>
      </c>
      <c r="X1898" s="270" t="str">
        <f>[1]!s_info_name(W1898)</f>
        <v>晶门半导体</v>
      </c>
      <c r="Y1898" s="335" t="str">
        <f>IF($Y$3="申万一级行业",[1]!s_info_industry_sw_2021(W1898,公司分析!D$5,1),IF($Y$3="申万二级行业",[1]!s_info_industry_sw_2021(W1898,公司分析!D$5,2),IF($Y$3="申万三级行业",[1]!s_info_industry_sw_2021(W1898,公司分析!D$5,3),IF($Y$3="wind一级行业",[1]!s_info_industry_gics(W1898,1),IF($Y$3="wind二级行业",[1]!s_info_industry_gics(W1898,2),IF($Y$3="wind三级行业",[1]!s_info_industry_gics(W1898,3),IF($Y$3="wind四级行业",[1]!s_info_industry_gics(W1898,4),IF($Y$3="证监会门类行业",[1]!s_info_industry_csrc12_n(W1898,公司分析!D$5,1),""))))))))</f>
        <v>半导体产品</v>
      </c>
      <c r="Z1898" s="298" t="str">
        <f>IF(Y1898=行业比较!$E$6,ROW(),"")</f>
        <v/>
      </c>
      <c r="AA1898" s="125"/>
      <c r="AB1898" s="125"/>
      <c r="AC1898" s="125"/>
      <c r="AD1898" s="125"/>
      <c r="AE1898" s="125"/>
      <c r="AF1898" s="125"/>
      <c r="AG1898" s="125"/>
      <c r="AH1898" s="125"/>
      <c r="AI1898" s="125"/>
      <c r="AJ1898" s="125"/>
      <c r="AK1898" s="125"/>
      <c r="AL1898" s="125"/>
      <c r="AM1898" s="125"/>
      <c r="AN1898" s="125"/>
      <c r="AO1898" s="125"/>
      <c r="AP1898" s="125"/>
    </row>
    <row r="1899" spans="2:42" x14ac:dyDescent="0.35">
      <c r="B1899" s="125"/>
      <c r="C1899" s="125"/>
      <c r="D1899" s="125"/>
      <c r="E1899" s="125"/>
      <c r="F1899" s="125"/>
      <c r="G1899" s="125"/>
      <c r="H1899" s="125"/>
      <c r="I1899" s="269"/>
      <c r="J1899" s="134"/>
      <c r="K1899" s="134"/>
      <c r="L1899" s="134"/>
      <c r="M1899" s="134"/>
      <c r="N1899" s="286"/>
      <c r="O1899" s="286"/>
      <c r="P1899" s="125"/>
      <c r="Q1899" s="125"/>
      <c r="R1899" s="125"/>
      <c r="S1899" s="125"/>
      <c r="T1899" s="125"/>
      <c r="U1899" s="297"/>
      <c r="V1899" s="253">
        <f t="shared" si="37"/>
        <v>0</v>
      </c>
      <c r="W1899" s="348" t="str">
        <f>IF(板块成分!B1901="","",板块成分!B1901)</f>
        <v>2880.HK</v>
      </c>
      <c r="X1899" s="270" t="str">
        <f>[1]!s_info_name(W1899)</f>
        <v>辽港股份</v>
      </c>
      <c r="Y1899" s="335" t="str">
        <f>IF($Y$3="申万一级行业",[1]!s_info_industry_sw_2021(W1899,公司分析!D$5,1),IF($Y$3="申万二级行业",[1]!s_info_industry_sw_2021(W1899,公司分析!D$5,2),IF($Y$3="申万三级行业",[1]!s_info_industry_sw_2021(W1899,公司分析!D$5,3),IF($Y$3="wind一级行业",[1]!s_info_industry_gics(W1899,1),IF($Y$3="wind二级行业",[1]!s_info_industry_gics(W1899,2),IF($Y$3="wind三级行业",[1]!s_info_industry_gics(W1899,3),IF($Y$3="wind四级行业",[1]!s_info_industry_gics(W1899,4),IF($Y$3="证监会门类行业",[1]!s_info_industry_csrc12_n(W1899,公司分析!D$5,1),""))))))))</f>
        <v>海港与服务</v>
      </c>
      <c r="Z1899" s="298" t="str">
        <f>IF(Y1899=行业比较!$E$6,ROW(),"")</f>
        <v/>
      </c>
      <c r="AA1899" s="125"/>
      <c r="AB1899" s="125"/>
      <c r="AC1899" s="125"/>
      <c r="AD1899" s="125"/>
      <c r="AE1899" s="125"/>
      <c r="AF1899" s="125"/>
      <c r="AG1899" s="125"/>
      <c r="AH1899" s="125"/>
      <c r="AI1899" s="125"/>
      <c r="AJ1899" s="125"/>
      <c r="AK1899" s="125"/>
      <c r="AL1899" s="125"/>
      <c r="AM1899" s="125"/>
      <c r="AN1899" s="125"/>
      <c r="AO1899" s="125"/>
      <c r="AP1899" s="125"/>
    </row>
    <row r="1900" spans="2:42" x14ac:dyDescent="0.35">
      <c r="B1900" s="125"/>
      <c r="C1900" s="125"/>
      <c r="D1900" s="125"/>
      <c r="E1900" s="125"/>
      <c r="F1900" s="125"/>
      <c r="G1900" s="125"/>
      <c r="H1900" s="125"/>
      <c r="I1900" s="269"/>
      <c r="J1900" s="134"/>
      <c r="K1900" s="134"/>
      <c r="L1900" s="134"/>
      <c r="M1900" s="134"/>
      <c r="N1900" s="286"/>
      <c r="O1900" s="286"/>
      <c r="P1900" s="125"/>
      <c r="Q1900" s="125"/>
      <c r="R1900" s="125"/>
      <c r="S1900" s="125"/>
      <c r="T1900" s="125"/>
      <c r="U1900" s="297"/>
      <c r="V1900" s="253">
        <f t="shared" si="37"/>
        <v>0</v>
      </c>
      <c r="W1900" s="348" t="str">
        <f>IF(板块成分!B1902="","",板块成分!B1902)</f>
        <v>2881.HK</v>
      </c>
      <c r="X1900" s="270" t="str">
        <f>[1]!s_info_name(W1900)</f>
        <v>武汉有机</v>
      </c>
      <c r="Y1900" s="335" t="str">
        <f>IF($Y$3="申万一级行业",[1]!s_info_industry_sw_2021(W1900,公司分析!D$5,1),IF($Y$3="申万二级行业",[1]!s_info_industry_sw_2021(W1900,公司分析!D$5,2),IF($Y$3="申万三级行业",[1]!s_info_industry_sw_2021(W1900,公司分析!D$5,3),IF($Y$3="wind一级行业",[1]!s_info_industry_gics(W1900,1),IF($Y$3="wind二级行业",[1]!s_info_industry_gics(W1900,2),IF($Y$3="wind三级行业",[1]!s_info_industry_gics(W1900,3),IF($Y$3="wind四级行业",[1]!s_info_industry_gics(W1900,4),IF($Y$3="证监会门类行业",[1]!s_info_industry_csrc12_n(W1900,公司分析!D$5,1),""))))))))</f>
        <v>特种化工</v>
      </c>
      <c r="Z1900" s="298" t="str">
        <f>IF(Y1900=行业比较!$E$6,ROW(),"")</f>
        <v/>
      </c>
      <c r="AA1900" s="125"/>
      <c r="AB1900" s="125"/>
      <c r="AC1900" s="125"/>
      <c r="AD1900" s="125"/>
      <c r="AE1900" s="125"/>
      <c r="AF1900" s="125"/>
      <c r="AG1900" s="125"/>
      <c r="AH1900" s="125"/>
      <c r="AI1900" s="125"/>
      <c r="AJ1900" s="125"/>
      <c r="AK1900" s="125"/>
      <c r="AL1900" s="125"/>
      <c r="AM1900" s="125"/>
      <c r="AN1900" s="125"/>
      <c r="AO1900" s="125"/>
      <c r="AP1900" s="125"/>
    </row>
    <row r="1901" spans="2:42" x14ac:dyDescent="0.35">
      <c r="B1901" s="125"/>
      <c r="C1901" s="125"/>
      <c r="D1901" s="125"/>
      <c r="E1901" s="125"/>
      <c r="F1901" s="125"/>
      <c r="G1901" s="125"/>
      <c r="H1901" s="125"/>
      <c r="I1901" s="269"/>
      <c r="J1901" s="134"/>
      <c r="K1901" s="134"/>
      <c r="L1901" s="134"/>
      <c r="M1901" s="134"/>
      <c r="N1901" s="286"/>
      <c r="O1901" s="286"/>
      <c r="P1901" s="125"/>
      <c r="Q1901" s="125"/>
      <c r="R1901" s="125"/>
      <c r="S1901" s="125"/>
      <c r="T1901" s="125"/>
      <c r="U1901" s="297"/>
      <c r="V1901" s="253">
        <f t="shared" si="37"/>
        <v>0</v>
      </c>
      <c r="W1901" s="348" t="str">
        <f>IF(板块成分!B1903="","",板块成分!B1903)</f>
        <v>2882.HK</v>
      </c>
      <c r="X1901" s="270" t="str">
        <f>[1]!s_info_name(W1901)</f>
        <v>香港资源控股</v>
      </c>
      <c r="Y1901" s="335" t="str">
        <f>IF($Y$3="申万一级行业",[1]!s_info_industry_sw_2021(W1901,公司分析!D$5,1),IF($Y$3="申万二级行业",[1]!s_info_industry_sw_2021(W1901,公司分析!D$5,2),IF($Y$3="申万三级行业",[1]!s_info_industry_sw_2021(W1901,公司分析!D$5,3),IF($Y$3="wind一级行业",[1]!s_info_industry_gics(W1901,1),IF($Y$3="wind二级行业",[1]!s_info_industry_gics(W1901,2),IF($Y$3="wind三级行业",[1]!s_info_industry_gics(W1901,3),IF($Y$3="wind四级行业",[1]!s_info_industry_gics(W1901,4),IF($Y$3="证监会门类行业",[1]!s_info_industry_csrc12_n(W1901,公司分析!D$5,1),""))))))))</f>
        <v>服装、服饰与奢侈品</v>
      </c>
      <c r="Z1901" s="298" t="str">
        <f>IF(Y1901=行业比较!$E$6,ROW(),"")</f>
        <v/>
      </c>
      <c r="AA1901" s="125"/>
      <c r="AB1901" s="125"/>
      <c r="AC1901" s="125"/>
      <c r="AD1901" s="125"/>
      <c r="AE1901" s="125"/>
      <c r="AF1901" s="125"/>
      <c r="AG1901" s="125"/>
      <c r="AH1901" s="125"/>
      <c r="AI1901" s="125"/>
      <c r="AJ1901" s="125"/>
      <c r="AK1901" s="125"/>
      <c r="AL1901" s="125"/>
      <c r="AM1901" s="125"/>
      <c r="AN1901" s="125"/>
      <c r="AO1901" s="125"/>
      <c r="AP1901" s="125"/>
    </row>
    <row r="1902" spans="2:42" x14ac:dyDescent="0.35">
      <c r="B1902" s="125"/>
      <c r="C1902" s="125"/>
      <c r="D1902" s="125"/>
      <c r="E1902" s="125"/>
      <c r="F1902" s="125"/>
      <c r="G1902" s="125"/>
      <c r="H1902" s="125"/>
      <c r="I1902" s="269"/>
      <c r="J1902" s="134"/>
      <c r="K1902" s="134"/>
      <c r="L1902" s="134"/>
      <c r="M1902" s="134"/>
      <c r="N1902" s="286"/>
      <c r="O1902" s="286"/>
      <c r="P1902" s="125"/>
      <c r="Q1902" s="125"/>
      <c r="R1902" s="125"/>
      <c r="S1902" s="125"/>
      <c r="T1902" s="125"/>
      <c r="U1902" s="297"/>
      <c r="V1902" s="253">
        <f t="shared" si="37"/>
        <v>0</v>
      </c>
      <c r="W1902" s="348" t="str">
        <f>IF(板块成分!B1904="","",板块成分!B1904)</f>
        <v>2883.HK</v>
      </c>
      <c r="X1902" s="270" t="str">
        <f>[1]!s_info_name(W1902)</f>
        <v>中海油田服务</v>
      </c>
      <c r="Y1902" s="335" t="str">
        <f>IF($Y$3="申万一级行业",[1]!s_info_industry_sw_2021(W1902,公司分析!D$5,1),IF($Y$3="申万二级行业",[1]!s_info_industry_sw_2021(W1902,公司分析!D$5,2),IF($Y$3="申万三级行业",[1]!s_info_industry_sw_2021(W1902,公司分析!D$5,3),IF($Y$3="wind一级行业",[1]!s_info_industry_gics(W1902,1),IF($Y$3="wind二级行业",[1]!s_info_industry_gics(W1902,2),IF($Y$3="wind三级行业",[1]!s_info_industry_gics(W1902,3),IF($Y$3="wind四级行业",[1]!s_info_industry_gics(W1902,4),IF($Y$3="证监会门类行业",[1]!s_info_industry_csrc12_n(W1902,公司分析!D$5,1),""))))))))</f>
        <v>石油天然气钻井</v>
      </c>
      <c r="Z1902" s="298" t="str">
        <f>IF(Y1902=行业比较!$E$6,ROW(),"")</f>
        <v/>
      </c>
      <c r="AA1902" s="125"/>
      <c r="AB1902" s="125"/>
      <c r="AC1902" s="125"/>
      <c r="AD1902" s="125"/>
      <c r="AE1902" s="125"/>
      <c r="AF1902" s="125"/>
      <c r="AG1902" s="125"/>
      <c r="AH1902" s="125"/>
      <c r="AI1902" s="125"/>
      <c r="AJ1902" s="125"/>
      <c r="AK1902" s="125"/>
      <c r="AL1902" s="125"/>
      <c r="AM1902" s="125"/>
      <c r="AN1902" s="125"/>
      <c r="AO1902" s="125"/>
      <c r="AP1902" s="125"/>
    </row>
    <row r="1903" spans="2:42" x14ac:dyDescent="0.35">
      <c r="B1903" s="125"/>
      <c r="C1903" s="125"/>
      <c r="D1903" s="125"/>
      <c r="E1903" s="125"/>
      <c r="F1903" s="125"/>
      <c r="G1903" s="125"/>
      <c r="H1903" s="125"/>
      <c r="I1903" s="269"/>
      <c r="J1903" s="134"/>
      <c r="K1903" s="134"/>
      <c r="L1903" s="134"/>
      <c r="M1903" s="134"/>
      <c r="N1903" s="286"/>
      <c r="O1903" s="286"/>
      <c r="P1903" s="125"/>
      <c r="Q1903" s="125"/>
      <c r="R1903" s="125"/>
      <c r="S1903" s="125"/>
      <c r="T1903" s="125"/>
      <c r="U1903" s="297"/>
      <c r="V1903" s="253">
        <f t="shared" si="37"/>
        <v>0</v>
      </c>
      <c r="W1903" s="348" t="str">
        <f>IF(板块成分!B1905="","",板块成分!B1905)</f>
        <v>2885.HK</v>
      </c>
      <c r="X1903" s="270" t="str">
        <f>[1]!s_info_name(W1903)</f>
        <v>彼岸控股</v>
      </c>
      <c r="Y1903" s="335" t="str">
        <f>IF($Y$3="申万一级行业",[1]!s_info_industry_sw_2021(W1903,公司分析!D$5,1),IF($Y$3="申万二级行业",[1]!s_info_industry_sw_2021(W1903,公司分析!D$5,2),IF($Y$3="申万三级行业",[1]!s_info_industry_sw_2021(W1903,公司分析!D$5,3),IF($Y$3="wind一级行业",[1]!s_info_industry_gics(W1903,1),IF($Y$3="wind二级行业",[1]!s_info_industry_gics(W1903,2),IF($Y$3="wind三级行业",[1]!s_info_industry_gics(W1903,3),IF($Y$3="wind四级行业",[1]!s_info_industry_gics(W1903,4),IF($Y$3="证监会门类行业",[1]!s_info_industry_csrc12_n(W1903,公司分析!D$5,1),""))))))))</f>
        <v>电气部件与设备</v>
      </c>
      <c r="Z1903" s="298" t="str">
        <f>IF(Y1903=行业比较!$E$6,ROW(),"")</f>
        <v/>
      </c>
      <c r="AA1903" s="125"/>
      <c r="AB1903" s="125"/>
      <c r="AC1903" s="125"/>
      <c r="AD1903" s="125"/>
      <c r="AE1903" s="125"/>
      <c r="AF1903" s="125"/>
      <c r="AG1903" s="125"/>
      <c r="AH1903" s="125"/>
      <c r="AI1903" s="125"/>
      <c r="AJ1903" s="125"/>
      <c r="AK1903" s="125"/>
      <c r="AL1903" s="125"/>
      <c r="AM1903" s="125"/>
      <c r="AN1903" s="125"/>
      <c r="AO1903" s="125"/>
      <c r="AP1903" s="125"/>
    </row>
    <row r="1904" spans="2:42" x14ac:dyDescent="0.35">
      <c r="B1904" s="125"/>
      <c r="C1904" s="125"/>
      <c r="D1904" s="125"/>
      <c r="E1904" s="125"/>
      <c r="F1904" s="125"/>
      <c r="G1904" s="125"/>
      <c r="H1904" s="125"/>
      <c r="I1904" s="269"/>
      <c r="J1904" s="134"/>
      <c r="K1904" s="134"/>
      <c r="L1904" s="134"/>
      <c r="M1904" s="134"/>
      <c r="N1904" s="286"/>
      <c r="O1904" s="286"/>
      <c r="P1904" s="125"/>
      <c r="Q1904" s="125"/>
      <c r="R1904" s="125"/>
      <c r="S1904" s="125"/>
      <c r="T1904" s="125"/>
      <c r="U1904" s="297"/>
      <c r="V1904" s="253">
        <f t="shared" si="37"/>
        <v>0</v>
      </c>
      <c r="W1904" s="348" t="str">
        <f>IF(板块成分!B1906="","",板块成分!B1906)</f>
        <v>2886.HK</v>
      </c>
      <c r="X1904" s="270" t="str">
        <f>[1]!s_info_name(W1904)</f>
        <v>滨海投资</v>
      </c>
      <c r="Y1904" s="335" t="str">
        <f>IF($Y$3="申万一级行业",[1]!s_info_industry_sw_2021(W1904,公司分析!D$5,1),IF($Y$3="申万二级行业",[1]!s_info_industry_sw_2021(W1904,公司分析!D$5,2),IF($Y$3="申万三级行业",[1]!s_info_industry_sw_2021(W1904,公司分析!D$5,3),IF($Y$3="wind一级行业",[1]!s_info_industry_gics(W1904,1),IF($Y$3="wind二级行业",[1]!s_info_industry_gics(W1904,2),IF($Y$3="wind三级行业",[1]!s_info_industry_gics(W1904,3),IF($Y$3="wind四级行业",[1]!s_info_industry_gics(W1904,4),IF($Y$3="证监会门类行业",[1]!s_info_industry_csrc12_n(W1904,公司分析!D$5,1),""))))))))</f>
        <v>燃气</v>
      </c>
      <c r="Z1904" s="298" t="str">
        <f>IF(Y1904=行业比较!$E$6,ROW(),"")</f>
        <v/>
      </c>
      <c r="AA1904" s="125"/>
      <c r="AB1904" s="125"/>
      <c r="AC1904" s="125"/>
      <c r="AD1904" s="125"/>
      <c r="AE1904" s="125"/>
      <c r="AF1904" s="125"/>
      <c r="AG1904" s="125"/>
      <c r="AH1904" s="125"/>
      <c r="AI1904" s="125"/>
      <c r="AJ1904" s="125"/>
      <c r="AK1904" s="125"/>
      <c r="AL1904" s="125"/>
      <c r="AM1904" s="125"/>
      <c r="AN1904" s="125"/>
      <c r="AO1904" s="125"/>
      <c r="AP1904" s="125"/>
    </row>
    <row r="1905" spans="2:42" x14ac:dyDescent="0.35">
      <c r="B1905" s="125"/>
      <c r="C1905" s="125"/>
      <c r="D1905" s="125"/>
      <c r="E1905" s="125"/>
      <c r="F1905" s="125"/>
      <c r="G1905" s="125"/>
      <c r="H1905" s="125"/>
      <c r="I1905" s="269"/>
      <c r="J1905" s="134"/>
      <c r="K1905" s="134"/>
      <c r="L1905" s="134"/>
      <c r="M1905" s="134"/>
      <c r="N1905" s="286"/>
      <c r="O1905" s="286"/>
      <c r="P1905" s="125"/>
      <c r="Q1905" s="125"/>
      <c r="R1905" s="125"/>
      <c r="S1905" s="125"/>
      <c r="T1905" s="125"/>
      <c r="U1905" s="297"/>
      <c r="V1905" s="253">
        <f t="shared" si="37"/>
        <v>0</v>
      </c>
      <c r="W1905" s="348" t="str">
        <f>IF(板块成分!B1907="","",板块成分!B1907)</f>
        <v>2888.HK</v>
      </c>
      <c r="X1905" s="270" t="str">
        <f>[1]!s_info_name(W1905)</f>
        <v>渣打集团</v>
      </c>
      <c r="Y1905" s="335" t="str">
        <f>IF($Y$3="申万一级行业",[1]!s_info_industry_sw_2021(W1905,公司分析!D$5,1),IF($Y$3="申万二级行业",[1]!s_info_industry_sw_2021(W1905,公司分析!D$5,2),IF($Y$3="申万三级行业",[1]!s_info_industry_sw_2021(W1905,公司分析!D$5,3),IF($Y$3="wind一级行业",[1]!s_info_industry_gics(W1905,1),IF($Y$3="wind二级行业",[1]!s_info_industry_gics(W1905,2),IF($Y$3="wind三级行业",[1]!s_info_industry_gics(W1905,3),IF($Y$3="wind四级行业",[1]!s_info_industry_gics(W1905,4),IF($Y$3="证监会门类行业",[1]!s_info_industry_csrc12_n(W1905,公司分析!D$5,1),""))))))))</f>
        <v>多元化银行</v>
      </c>
      <c r="Z1905" s="298" t="str">
        <f>IF(Y1905=行业比较!$E$6,ROW(),"")</f>
        <v/>
      </c>
      <c r="AA1905" s="125"/>
      <c r="AB1905" s="125"/>
      <c r="AC1905" s="125"/>
      <c r="AD1905" s="125"/>
      <c r="AE1905" s="125"/>
      <c r="AF1905" s="125"/>
      <c r="AG1905" s="125"/>
      <c r="AH1905" s="125"/>
      <c r="AI1905" s="125"/>
      <c r="AJ1905" s="125"/>
      <c r="AK1905" s="125"/>
      <c r="AL1905" s="125"/>
      <c r="AM1905" s="125"/>
      <c r="AN1905" s="125"/>
      <c r="AO1905" s="125"/>
      <c r="AP1905" s="125"/>
    </row>
    <row r="1906" spans="2:42" x14ac:dyDescent="0.35">
      <c r="B1906" s="125"/>
      <c r="C1906" s="125"/>
      <c r="D1906" s="125"/>
      <c r="E1906" s="125"/>
      <c r="F1906" s="125"/>
      <c r="G1906" s="125"/>
      <c r="H1906" s="125"/>
      <c r="I1906" s="269"/>
      <c r="J1906" s="134"/>
      <c r="K1906" s="134"/>
      <c r="L1906" s="134"/>
      <c r="M1906" s="134"/>
      <c r="N1906" s="286"/>
      <c r="O1906" s="286"/>
      <c r="P1906" s="125"/>
      <c r="Q1906" s="125"/>
      <c r="R1906" s="125"/>
      <c r="S1906" s="125"/>
      <c r="T1906" s="125"/>
      <c r="U1906" s="297"/>
      <c r="V1906" s="253">
        <f t="shared" si="37"/>
        <v>0</v>
      </c>
      <c r="W1906" s="348" t="str">
        <f>IF(板块成分!B1908="","",板块成分!B1908)</f>
        <v>2892.HK</v>
      </c>
      <c r="X1906" s="270" t="str">
        <f>[1]!s_info_name(W1906)</f>
        <v>万城控股</v>
      </c>
      <c r="Y1906" s="335" t="str">
        <f>IF($Y$3="申万一级行业",[1]!s_info_industry_sw_2021(W1906,公司分析!D$5,1),IF($Y$3="申万二级行业",[1]!s_info_industry_sw_2021(W1906,公司分析!D$5,2),IF($Y$3="申万三级行业",[1]!s_info_industry_sw_2021(W1906,公司分析!D$5,3),IF($Y$3="wind一级行业",[1]!s_info_industry_gics(W1906,1),IF($Y$3="wind二级行业",[1]!s_info_industry_gics(W1906,2),IF($Y$3="wind三级行业",[1]!s_info_industry_gics(W1906,3),IF($Y$3="wind四级行业",[1]!s_info_industry_gics(W1906,4),IF($Y$3="证监会门类行业",[1]!s_info_industry_csrc12_n(W1906,公司分析!D$5,1),""))))))))</f>
        <v>房地产开发</v>
      </c>
      <c r="Z1906" s="298" t="str">
        <f>IF(Y1906=行业比较!$E$6,ROW(),"")</f>
        <v/>
      </c>
      <c r="AA1906" s="125"/>
      <c r="AB1906" s="125"/>
      <c r="AC1906" s="125"/>
      <c r="AD1906" s="125"/>
      <c r="AE1906" s="125"/>
      <c r="AF1906" s="125"/>
      <c r="AG1906" s="125"/>
      <c r="AH1906" s="125"/>
      <c r="AI1906" s="125"/>
      <c r="AJ1906" s="125"/>
      <c r="AK1906" s="125"/>
      <c r="AL1906" s="125"/>
      <c r="AM1906" s="125"/>
      <c r="AN1906" s="125"/>
      <c r="AO1906" s="125"/>
      <c r="AP1906" s="125"/>
    </row>
    <row r="1907" spans="2:42" x14ac:dyDescent="0.35">
      <c r="B1907" s="125"/>
      <c r="C1907" s="125"/>
      <c r="D1907" s="125"/>
      <c r="E1907" s="125"/>
      <c r="F1907" s="125"/>
      <c r="G1907" s="125"/>
      <c r="H1907" s="125"/>
      <c r="I1907" s="269"/>
      <c r="J1907" s="134"/>
      <c r="K1907" s="134"/>
      <c r="L1907" s="134"/>
      <c r="M1907" s="134"/>
      <c r="N1907" s="286"/>
      <c r="O1907" s="286"/>
      <c r="P1907" s="125"/>
      <c r="Q1907" s="125"/>
      <c r="R1907" s="125"/>
      <c r="S1907" s="125"/>
      <c r="T1907" s="125"/>
      <c r="U1907" s="297"/>
      <c r="V1907" s="253">
        <f t="shared" si="37"/>
        <v>0</v>
      </c>
      <c r="W1907" s="348" t="str">
        <f>IF(板块成分!B1909="","",板块成分!B1909)</f>
        <v>2898.HK</v>
      </c>
      <c r="X1907" s="270" t="str">
        <f>[1]!s_info_name(W1907)</f>
        <v>盛禾生物-B</v>
      </c>
      <c r="Y1907" s="335" t="str">
        <f>IF($Y$3="申万一级行业",[1]!s_info_industry_sw_2021(W1907,公司分析!D$5,1),IF($Y$3="申万二级行业",[1]!s_info_industry_sw_2021(W1907,公司分析!D$5,2),IF($Y$3="申万三级行业",[1]!s_info_industry_sw_2021(W1907,公司分析!D$5,3),IF($Y$3="wind一级行业",[1]!s_info_industry_gics(W1907,1),IF($Y$3="wind二级行业",[1]!s_info_industry_gics(W1907,2),IF($Y$3="wind三级行业",[1]!s_info_industry_gics(W1907,3),IF($Y$3="wind四级行业",[1]!s_info_industry_gics(W1907,4),IF($Y$3="证监会门类行业",[1]!s_info_industry_csrc12_n(W1907,公司分析!D$5,1),""))))))))</f>
        <v>生物科技</v>
      </c>
      <c r="Z1907" s="298" t="str">
        <f>IF(Y1907=行业比较!$E$6,ROW(),"")</f>
        <v/>
      </c>
      <c r="AA1907" s="125"/>
      <c r="AB1907" s="125"/>
      <c r="AC1907" s="125"/>
      <c r="AD1907" s="125"/>
      <c r="AE1907" s="125"/>
      <c r="AF1907" s="125"/>
      <c r="AG1907" s="125"/>
      <c r="AH1907" s="125"/>
      <c r="AI1907" s="125"/>
      <c r="AJ1907" s="125"/>
      <c r="AK1907" s="125"/>
      <c r="AL1907" s="125"/>
      <c r="AM1907" s="125"/>
      <c r="AN1907" s="125"/>
      <c r="AO1907" s="125"/>
      <c r="AP1907" s="125"/>
    </row>
    <row r="1908" spans="2:42" x14ac:dyDescent="0.35">
      <c r="B1908" s="125"/>
      <c r="C1908" s="125"/>
      <c r="D1908" s="125"/>
      <c r="E1908" s="125"/>
      <c r="F1908" s="125"/>
      <c r="G1908" s="125"/>
      <c r="H1908" s="125"/>
      <c r="I1908" s="269"/>
      <c r="J1908" s="134"/>
      <c r="K1908" s="134"/>
      <c r="L1908" s="134"/>
      <c r="M1908" s="134"/>
      <c r="N1908" s="286"/>
      <c r="O1908" s="286"/>
      <c r="P1908" s="125"/>
      <c r="Q1908" s="125"/>
      <c r="R1908" s="125"/>
      <c r="S1908" s="125"/>
      <c r="T1908" s="125"/>
      <c r="U1908" s="297"/>
      <c r="V1908" s="253">
        <f t="shared" si="37"/>
        <v>0</v>
      </c>
      <c r="W1908" s="348" t="str">
        <f>IF(板块成分!B1910="","",板块成分!B1910)</f>
        <v>2899.HK</v>
      </c>
      <c r="X1908" s="270" t="str">
        <f>[1]!s_info_name(W1908)</f>
        <v>紫金矿业</v>
      </c>
      <c r="Y1908" s="335" t="str">
        <f>IF($Y$3="申万一级行业",[1]!s_info_industry_sw_2021(W1908,公司分析!D$5,1),IF($Y$3="申万二级行业",[1]!s_info_industry_sw_2021(W1908,公司分析!D$5,2),IF($Y$3="申万三级行业",[1]!s_info_industry_sw_2021(W1908,公司分析!D$5,3),IF($Y$3="wind一级行业",[1]!s_info_industry_gics(W1908,1),IF($Y$3="wind二级行业",[1]!s_info_industry_gics(W1908,2),IF($Y$3="wind三级行业",[1]!s_info_industry_gics(W1908,3),IF($Y$3="wind四级行业",[1]!s_info_industry_gics(W1908,4),IF($Y$3="证监会门类行业",[1]!s_info_industry_csrc12_n(W1908,公司分析!D$5,1),""))))))))</f>
        <v>黄金</v>
      </c>
      <c r="Z1908" s="298" t="str">
        <f>IF(Y1908=行业比较!$E$6,ROW(),"")</f>
        <v/>
      </c>
      <c r="AA1908" s="125"/>
      <c r="AB1908" s="125"/>
      <c r="AC1908" s="125"/>
      <c r="AD1908" s="125"/>
      <c r="AE1908" s="125"/>
      <c r="AF1908" s="125"/>
      <c r="AG1908" s="125"/>
      <c r="AH1908" s="125"/>
      <c r="AI1908" s="125"/>
      <c r="AJ1908" s="125"/>
      <c r="AK1908" s="125"/>
      <c r="AL1908" s="125"/>
      <c r="AM1908" s="125"/>
      <c r="AN1908" s="125"/>
      <c r="AO1908" s="125"/>
      <c r="AP1908" s="125"/>
    </row>
    <row r="1909" spans="2:42" x14ac:dyDescent="0.35">
      <c r="B1909" s="125"/>
      <c r="C1909" s="125"/>
      <c r="D1909" s="125"/>
      <c r="E1909" s="125"/>
      <c r="F1909" s="125"/>
      <c r="G1909" s="125"/>
      <c r="H1909" s="125"/>
      <c r="I1909" s="269"/>
      <c r="J1909" s="134"/>
      <c r="K1909" s="134"/>
      <c r="L1909" s="134"/>
      <c r="M1909" s="134"/>
      <c r="N1909" s="286"/>
      <c r="O1909" s="286"/>
      <c r="P1909" s="125"/>
      <c r="Q1909" s="125"/>
      <c r="R1909" s="125"/>
      <c r="S1909" s="125"/>
      <c r="T1909" s="125"/>
      <c r="U1909" s="297"/>
      <c r="V1909" s="253">
        <f t="shared" si="37"/>
        <v>0</v>
      </c>
      <c r="W1909" s="348" t="str">
        <f>IF(板块成分!B1911="","",板块成分!B1911)</f>
        <v>3300.HK</v>
      </c>
      <c r="X1909" s="270" t="str">
        <f>[1]!s_info_name(W1909)</f>
        <v>中国玻璃</v>
      </c>
      <c r="Y1909" s="335" t="str">
        <f>IF($Y$3="申万一级行业",[1]!s_info_industry_sw_2021(W1909,公司分析!D$5,1),IF($Y$3="申万二级行业",[1]!s_info_industry_sw_2021(W1909,公司分析!D$5,2),IF($Y$3="申万三级行业",[1]!s_info_industry_sw_2021(W1909,公司分析!D$5,3),IF($Y$3="wind一级行业",[1]!s_info_industry_gics(W1909,1),IF($Y$3="wind二级行业",[1]!s_info_industry_gics(W1909,2),IF($Y$3="wind三级行业",[1]!s_info_industry_gics(W1909,3),IF($Y$3="wind四级行业",[1]!s_info_industry_gics(W1909,4),IF($Y$3="证监会门类行业",[1]!s_info_industry_csrc12_n(W1909,公司分析!D$5,1),""))))))))</f>
        <v>建筑产品</v>
      </c>
      <c r="Z1909" s="298" t="str">
        <f>IF(Y1909=行业比较!$E$6,ROW(),"")</f>
        <v/>
      </c>
      <c r="AA1909" s="125"/>
      <c r="AB1909" s="125"/>
      <c r="AC1909" s="125"/>
      <c r="AD1909" s="125"/>
      <c r="AE1909" s="125"/>
      <c r="AF1909" s="125"/>
      <c r="AG1909" s="125"/>
      <c r="AH1909" s="125"/>
      <c r="AI1909" s="125"/>
      <c r="AJ1909" s="125"/>
      <c r="AK1909" s="125"/>
      <c r="AL1909" s="125"/>
      <c r="AM1909" s="125"/>
      <c r="AN1909" s="125"/>
      <c r="AO1909" s="125"/>
      <c r="AP1909" s="125"/>
    </row>
    <row r="1910" spans="2:42" x14ac:dyDescent="0.35">
      <c r="B1910" s="125"/>
      <c r="C1910" s="125"/>
      <c r="D1910" s="125"/>
      <c r="E1910" s="125"/>
      <c r="F1910" s="125"/>
      <c r="G1910" s="125"/>
      <c r="H1910" s="125"/>
      <c r="I1910" s="269"/>
      <c r="J1910" s="134"/>
      <c r="K1910" s="134"/>
      <c r="L1910" s="134"/>
      <c r="M1910" s="134"/>
      <c r="N1910" s="286"/>
      <c r="O1910" s="286"/>
      <c r="P1910" s="125"/>
      <c r="Q1910" s="125"/>
      <c r="R1910" s="125"/>
      <c r="S1910" s="125"/>
      <c r="T1910" s="125"/>
      <c r="U1910" s="297"/>
      <c r="V1910" s="253">
        <f t="shared" si="37"/>
        <v>0</v>
      </c>
      <c r="W1910" s="348" t="str">
        <f>IF(板块成分!B1912="","",板块成分!B1912)</f>
        <v>3301.HK</v>
      </c>
      <c r="X1910" s="270" t="str">
        <f>[1]!s_info_name(W1910)</f>
        <v>融信中国</v>
      </c>
      <c r="Y1910" s="335" t="str">
        <f>IF($Y$3="申万一级行业",[1]!s_info_industry_sw_2021(W1910,公司分析!D$5,1),IF($Y$3="申万二级行业",[1]!s_info_industry_sw_2021(W1910,公司分析!D$5,2),IF($Y$3="申万三级行业",[1]!s_info_industry_sw_2021(W1910,公司分析!D$5,3),IF($Y$3="wind一级行业",[1]!s_info_industry_gics(W1910,1),IF($Y$3="wind二级行业",[1]!s_info_industry_gics(W1910,2),IF($Y$3="wind三级行业",[1]!s_info_industry_gics(W1910,3),IF($Y$3="wind四级行业",[1]!s_info_industry_gics(W1910,4),IF($Y$3="证监会门类行业",[1]!s_info_industry_csrc12_n(W1910,公司分析!D$5,1),""))))))))</f>
        <v>房地产服务</v>
      </c>
      <c r="Z1910" s="298" t="str">
        <f>IF(Y1910=行业比较!$E$6,ROW(),"")</f>
        <v/>
      </c>
      <c r="AA1910" s="125"/>
      <c r="AB1910" s="125"/>
      <c r="AC1910" s="125"/>
      <c r="AD1910" s="125"/>
      <c r="AE1910" s="125"/>
      <c r="AF1910" s="125"/>
      <c r="AG1910" s="125"/>
      <c r="AH1910" s="125"/>
      <c r="AI1910" s="125"/>
      <c r="AJ1910" s="125"/>
      <c r="AK1910" s="125"/>
      <c r="AL1910" s="125"/>
      <c r="AM1910" s="125"/>
      <c r="AN1910" s="125"/>
      <c r="AO1910" s="125"/>
      <c r="AP1910" s="125"/>
    </row>
    <row r="1911" spans="2:42" x14ac:dyDescent="0.35">
      <c r="B1911" s="125"/>
      <c r="C1911" s="125"/>
      <c r="D1911" s="125"/>
      <c r="E1911" s="125"/>
      <c r="F1911" s="125"/>
      <c r="G1911" s="125"/>
      <c r="H1911" s="125"/>
      <c r="I1911" s="269"/>
      <c r="J1911" s="134"/>
      <c r="K1911" s="134"/>
      <c r="L1911" s="134"/>
      <c r="M1911" s="134"/>
      <c r="N1911" s="286"/>
      <c r="O1911" s="286"/>
      <c r="P1911" s="125"/>
      <c r="Q1911" s="125"/>
      <c r="R1911" s="125"/>
      <c r="S1911" s="125"/>
      <c r="T1911" s="125"/>
      <c r="U1911" s="297"/>
      <c r="V1911" s="253">
        <f t="shared" si="37"/>
        <v>0</v>
      </c>
      <c r="W1911" s="348" t="str">
        <f>IF(板块成分!B1913="","",板块成分!B1913)</f>
        <v>3302.HK</v>
      </c>
      <c r="X1911" s="270" t="str">
        <f>[1]!s_info_name(W1911)</f>
        <v>精技集团</v>
      </c>
      <c r="Y1911" s="335" t="str">
        <f>IF($Y$3="申万一级行业",[1]!s_info_industry_sw_2021(W1911,公司分析!D$5,1),IF($Y$3="申万二级行业",[1]!s_info_industry_sw_2021(W1911,公司分析!D$5,2),IF($Y$3="申万三级行业",[1]!s_info_industry_sw_2021(W1911,公司分析!D$5,3),IF($Y$3="wind一级行业",[1]!s_info_industry_gics(W1911,1),IF($Y$3="wind二级行业",[1]!s_info_industry_gics(W1911,2),IF($Y$3="wind三级行业",[1]!s_info_industry_gics(W1911,3),IF($Y$3="wind四级行业",[1]!s_info_industry_gics(W1911,4),IF($Y$3="证监会门类行业",[1]!s_info_industry_csrc12_n(W1911,公司分析!D$5,1),""))))))))</f>
        <v>半导体产品</v>
      </c>
      <c r="Z1911" s="298" t="str">
        <f>IF(Y1911=行业比较!$E$6,ROW(),"")</f>
        <v/>
      </c>
      <c r="AA1911" s="125"/>
      <c r="AB1911" s="125"/>
      <c r="AC1911" s="125"/>
      <c r="AD1911" s="125"/>
      <c r="AE1911" s="125"/>
      <c r="AF1911" s="125"/>
      <c r="AG1911" s="125"/>
      <c r="AH1911" s="125"/>
      <c r="AI1911" s="125"/>
      <c r="AJ1911" s="125"/>
      <c r="AK1911" s="125"/>
      <c r="AL1911" s="125"/>
      <c r="AM1911" s="125"/>
      <c r="AN1911" s="125"/>
      <c r="AO1911" s="125"/>
      <c r="AP1911" s="125"/>
    </row>
    <row r="1912" spans="2:42" x14ac:dyDescent="0.35">
      <c r="B1912" s="125"/>
      <c r="C1912" s="125"/>
      <c r="D1912" s="125"/>
      <c r="E1912" s="125"/>
      <c r="F1912" s="125"/>
      <c r="G1912" s="125"/>
      <c r="H1912" s="125"/>
      <c r="I1912" s="269"/>
      <c r="J1912" s="134"/>
      <c r="K1912" s="134"/>
      <c r="L1912" s="134"/>
      <c r="M1912" s="134"/>
      <c r="N1912" s="286"/>
      <c r="O1912" s="286"/>
      <c r="P1912" s="125"/>
      <c r="Q1912" s="125"/>
      <c r="R1912" s="125"/>
      <c r="S1912" s="125"/>
      <c r="T1912" s="125"/>
      <c r="U1912" s="297"/>
      <c r="V1912" s="253">
        <f t="shared" si="37"/>
        <v>0</v>
      </c>
      <c r="W1912" s="348" t="str">
        <f>IF(板块成分!B1914="","",板块成分!B1914)</f>
        <v>3303.HK</v>
      </c>
      <c r="X1912" s="270" t="str">
        <f>[1]!s_info_name(W1912)</f>
        <v>巨涛海洋石油服务</v>
      </c>
      <c r="Y1912" s="335" t="str">
        <f>IF($Y$3="申万一级行业",[1]!s_info_industry_sw_2021(W1912,公司分析!D$5,1),IF($Y$3="申万二级行业",[1]!s_info_industry_sw_2021(W1912,公司分析!D$5,2),IF($Y$3="申万三级行业",[1]!s_info_industry_sw_2021(W1912,公司分析!D$5,3),IF($Y$3="wind一级行业",[1]!s_info_industry_gics(W1912,1),IF($Y$3="wind二级行业",[1]!s_info_industry_gics(W1912,2),IF($Y$3="wind三级行业",[1]!s_info_industry_gics(W1912,3),IF($Y$3="wind四级行业",[1]!s_info_industry_gics(W1912,4),IF($Y$3="证监会门类行业",[1]!s_info_industry_csrc12_n(W1912,公司分析!D$5,1),""))))))))</f>
        <v>石油天然气设备与服务</v>
      </c>
      <c r="Z1912" s="298" t="str">
        <f>IF(Y1912=行业比较!$E$6,ROW(),"")</f>
        <v/>
      </c>
      <c r="AA1912" s="125"/>
      <c r="AB1912" s="125"/>
      <c r="AC1912" s="125"/>
      <c r="AD1912" s="125"/>
      <c r="AE1912" s="125"/>
      <c r="AF1912" s="125"/>
      <c r="AG1912" s="125"/>
      <c r="AH1912" s="125"/>
      <c r="AI1912" s="125"/>
      <c r="AJ1912" s="125"/>
      <c r="AK1912" s="125"/>
      <c r="AL1912" s="125"/>
      <c r="AM1912" s="125"/>
      <c r="AN1912" s="125"/>
      <c r="AO1912" s="125"/>
      <c r="AP1912" s="125"/>
    </row>
    <row r="1913" spans="2:42" x14ac:dyDescent="0.35">
      <c r="B1913" s="125"/>
      <c r="C1913" s="125"/>
      <c r="D1913" s="125"/>
      <c r="E1913" s="125"/>
      <c r="F1913" s="125"/>
      <c r="G1913" s="125"/>
      <c r="H1913" s="125"/>
      <c r="I1913" s="269"/>
      <c r="J1913" s="134"/>
      <c r="K1913" s="134"/>
      <c r="L1913" s="134"/>
      <c r="M1913" s="134"/>
      <c r="N1913" s="286"/>
      <c r="O1913" s="286"/>
      <c r="P1913" s="125"/>
      <c r="Q1913" s="125"/>
      <c r="R1913" s="125"/>
      <c r="S1913" s="125"/>
      <c r="T1913" s="125"/>
      <c r="U1913" s="297"/>
      <c r="V1913" s="253">
        <f t="shared" si="37"/>
        <v>0</v>
      </c>
      <c r="W1913" s="348" t="str">
        <f>IF(板块成分!B1915="","",板块成分!B1915)</f>
        <v>3306.HK</v>
      </c>
      <c r="X1913" s="270" t="str">
        <f>[1]!s_info_name(W1913)</f>
        <v>江南布衣</v>
      </c>
      <c r="Y1913" s="335" t="str">
        <f>IF($Y$3="申万一级行业",[1]!s_info_industry_sw_2021(W1913,公司分析!D$5,1),IF($Y$3="申万二级行业",[1]!s_info_industry_sw_2021(W1913,公司分析!D$5,2),IF($Y$3="申万三级行业",[1]!s_info_industry_sw_2021(W1913,公司分析!D$5,3),IF($Y$3="wind一级行业",[1]!s_info_industry_gics(W1913,1),IF($Y$3="wind二级行业",[1]!s_info_industry_gics(W1913,2),IF($Y$3="wind三级行业",[1]!s_info_industry_gics(W1913,3),IF($Y$3="wind四级行业",[1]!s_info_industry_gics(W1913,4),IF($Y$3="证监会门类行业",[1]!s_info_industry_csrc12_n(W1913,公司分析!D$5,1),""))))))))</f>
        <v>服装、服饰与奢侈品</v>
      </c>
      <c r="Z1913" s="298" t="str">
        <f>IF(Y1913=行业比较!$E$6,ROW(),"")</f>
        <v/>
      </c>
      <c r="AA1913" s="125"/>
      <c r="AB1913" s="125"/>
      <c r="AC1913" s="125"/>
      <c r="AD1913" s="125"/>
      <c r="AE1913" s="125"/>
      <c r="AF1913" s="125"/>
      <c r="AG1913" s="125"/>
      <c r="AH1913" s="125"/>
      <c r="AI1913" s="125"/>
      <c r="AJ1913" s="125"/>
      <c r="AK1913" s="125"/>
      <c r="AL1913" s="125"/>
      <c r="AM1913" s="125"/>
      <c r="AN1913" s="125"/>
      <c r="AO1913" s="125"/>
      <c r="AP1913" s="125"/>
    </row>
    <row r="1914" spans="2:42" x14ac:dyDescent="0.35">
      <c r="B1914" s="125"/>
      <c r="C1914" s="125"/>
      <c r="D1914" s="125"/>
      <c r="E1914" s="125"/>
      <c r="F1914" s="125"/>
      <c r="G1914" s="125"/>
      <c r="H1914" s="125"/>
      <c r="I1914" s="269"/>
      <c r="J1914" s="134"/>
      <c r="K1914" s="134"/>
      <c r="L1914" s="134"/>
      <c r="M1914" s="134"/>
      <c r="N1914" s="286"/>
      <c r="O1914" s="286"/>
      <c r="P1914" s="125"/>
      <c r="Q1914" s="125"/>
      <c r="R1914" s="125"/>
      <c r="S1914" s="125"/>
      <c r="T1914" s="125"/>
      <c r="U1914" s="297"/>
      <c r="V1914" s="253">
        <f t="shared" si="37"/>
        <v>0</v>
      </c>
      <c r="W1914" s="348" t="str">
        <f>IF(板块成分!B1916="","",板块成分!B1916)</f>
        <v>3309.HK</v>
      </c>
      <c r="X1914" s="270" t="str">
        <f>[1]!s_info_name(W1914)</f>
        <v>希玛眼科</v>
      </c>
      <c r="Y1914" s="335" t="str">
        <f>IF($Y$3="申万一级行业",[1]!s_info_industry_sw_2021(W1914,公司分析!D$5,1),IF($Y$3="申万二级行业",[1]!s_info_industry_sw_2021(W1914,公司分析!D$5,2),IF($Y$3="申万三级行业",[1]!s_info_industry_sw_2021(W1914,公司分析!D$5,3),IF($Y$3="wind一级行业",[1]!s_info_industry_gics(W1914,1),IF($Y$3="wind二级行业",[1]!s_info_industry_gics(W1914,2),IF($Y$3="wind三级行业",[1]!s_info_industry_gics(W1914,3),IF($Y$3="wind四级行业",[1]!s_info_industry_gics(W1914,4),IF($Y$3="证监会门类行业",[1]!s_info_industry_csrc12_n(W1914,公司分析!D$5,1),""))))))))</f>
        <v>保健护理设施</v>
      </c>
      <c r="Z1914" s="298" t="str">
        <f>IF(Y1914=行业比较!$E$6,ROW(),"")</f>
        <v/>
      </c>
      <c r="AA1914" s="125"/>
      <c r="AB1914" s="125"/>
      <c r="AC1914" s="125"/>
      <c r="AD1914" s="125"/>
      <c r="AE1914" s="125"/>
      <c r="AF1914" s="125"/>
      <c r="AG1914" s="125"/>
      <c r="AH1914" s="125"/>
      <c r="AI1914" s="125"/>
      <c r="AJ1914" s="125"/>
      <c r="AK1914" s="125"/>
      <c r="AL1914" s="125"/>
      <c r="AM1914" s="125"/>
      <c r="AN1914" s="125"/>
      <c r="AO1914" s="125"/>
      <c r="AP1914" s="125"/>
    </row>
    <row r="1915" spans="2:42" x14ac:dyDescent="0.35">
      <c r="B1915" s="125"/>
      <c r="C1915" s="125"/>
      <c r="D1915" s="125"/>
      <c r="E1915" s="125"/>
      <c r="F1915" s="125"/>
      <c r="G1915" s="125"/>
      <c r="H1915" s="125"/>
      <c r="I1915" s="269"/>
      <c r="J1915" s="134"/>
      <c r="K1915" s="134"/>
      <c r="L1915" s="134"/>
      <c r="M1915" s="134"/>
      <c r="N1915" s="286"/>
      <c r="O1915" s="286"/>
      <c r="P1915" s="125"/>
      <c r="Q1915" s="125"/>
      <c r="R1915" s="125"/>
      <c r="S1915" s="125"/>
      <c r="T1915" s="125"/>
      <c r="U1915" s="297"/>
      <c r="V1915" s="253">
        <f t="shared" si="37"/>
        <v>0</v>
      </c>
      <c r="W1915" s="348" t="str">
        <f>IF(板块成分!B1917="","",板块成分!B1917)</f>
        <v>3311.HK</v>
      </c>
      <c r="X1915" s="270" t="str">
        <f>[1]!s_info_name(W1915)</f>
        <v>中国建筑国际</v>
      </c>
      <c r="Y1915" s="335" t="str">
        <f>IF($Y$3="申万一级行业",[1]!s_info_industry_sw_2021(W1915,公司分析!D$5,1),IF($Y$3="申万二级行业",[1]!s_info_industry_sw_2021(W1915,公司分析!D$5,2),IF($Y$3="申万三级行业",[1]!s_info_industry_sw_2021(W1915,公司分析!D$5,3),IF($Y$3="wind一级行业",[1]!s_info_industry_gics(W1915,1),IF($Y$3="wind二级行业",[1]!s_info_industry_gics(W1915,2),IF($Y$3="wind三级行业",[1]!s_info_industry_gics(W1915,3),IF($Y$3="wind四级行业",[1]!s_info_industry_gics(W1915,4),IF($Y$3="证监会门类行业",[1]!s_info_industry_csrc12_n(W1915,公司分析!D$5,1),""))))))))</f>
        <v>建筑与工程</v>
      </c>
      <c r="Z1915" s="298" t="str">
        <f>IF(Y1915=行业比较!$E$6,ROW(),"")</f>
        <v/>
      </c>
      <c r="AA1915" s="125"/>
      <c r="AB1915" s="125"/>
      <c r="AC1915" s="125"/>
      <c r="AD1915" s="125"/>
      <c r="AE1915" s="125"/>
      <c r="AF1915" s="125"/>
      <c r="AG1915" s="125"/>
      <c r="AH1915" s="125"/>
      <c r="AI1915" s="125"/>
      <c r="AJ1915" s="125"/>
      <c r="AK1915" s="125"/>
      <c r="AL1915" s="125"/>
      <c r="AM1915" s="125"/>
      <c r="AN1915" s="125"/>
      <c r="AO1915" s="125"/>
      <c r="AP1915" s="125"/>
    </row>
    <row r="1916" spans="2:42" x14ac:dyDescent="0.35">
      <c r="B1916" s="125"/>
      <c r="C1916" s="125"/>
      <c r="D1916" s="125"/>
      <c r="E1916" s="125"/>
      <c r="F1916" s="125"/>
      <c r="G1916" s="125"/>
      <c r="H1916" s="125"/>
      <c r="I1916" s="269"/>
      <c r="J1916" s="134"/>
      <c r="K1916" s="134"/>
      <c r="L1916" s="134"/>
      <c r="M1916" s="134"/>
      <c r="N1916" s="286"/>
      <c r="O1916" s="286"/>
      <c r="P1916" s="125"/>
      <c r="Q1916" s="125"/>
      <c r="R1916" s="125"/>
      <c r="S1916" s="125"/>
      <c r="T1916" s="125"/>
      <c r="U1916" s="297"/>
      <c r="V1916" s="253">
        <f t="shared" si="37"/>
        <v>0</v>
      </c>
      <c r="W1916" s="348" t="str">
        <f>IF(板块成分!B1918="","",板块成分!B1918)</f>
        <v>3313.HK</v>
      </c>
      <c r="X1916" s="270" t="str">
        <f>[1]!s_info_name(W1916)</f>
        <v>雅高控股</v>
      </c>
      <c r="Y1916" s="335" t="str">
        <f>IF($Y$3="申万一级行业",[1]!s_info_industry_sw_2021(W1916,公司分析!D$5,1),IF($Y$3="申万二级行业",[1]!s_info_industry_sw_2021(W1916,公司分析!D$5,2),IF($Y$3="申万三级行业",[1]!s_info_industry_sw_2021(W1916,公司分析!D$5,3),IF($Y$3="wind一级行业",[1]!s_info_industry_gics(W1916,1),IF($Y$3="wind二级行业",[1]!s_info_industry_gics(W1916,2),IF($Y$3="wind三级行业",[1]!s_info_industry_gics(W1916,3),IF($Y$3="wind四级行业",[1]!s_info_industry_gics(W1916,4),IF($Y$3="证监会门类行业",[1]!s_info_industry_csrc12_n(W1916,公司分析!D$5,1),""))))))))</f>
        <v>建材</v>
      </c>
      <c r="Z1916" s="298" t="str">
        <f>IF(Y1916=行业比较!$E$6,ROW(),"")</f>
        <v/>
      </c>
      <c r="AA1916" s="125"/>
      <c r="AB1916" s="125"/>
      <c r="AC1916" s="125"/>
      <c r="AD1916" s="125"/>
      <c r="AE1916" s="125"/>
      <c r="AF1916" s="125"/>
      <c r="AG1916" s="125"/>
      <c r="AH1916" s="125"/>
      <c r="AI1916" s="125"/>
      <c r="AJ1916" s="125"/>
      <c r="AK1916" s="125"/>
      <c r="AL1916" s="125"/>
      <c r="AM1916" s="125"/>
      <c r="AN1916" s="125"/>
      <c r="AO1916" s="125"/>
      <c r="AP1916" s="125"/>
    </row>
    <row r="1917" spans="2:42" x14ac:dyDescent="0.35">
      <c r="B1917" s="125"/>
      <c r="C1917" s="125"/>
      <c r="D1917" s="125"/>
      <c r="E1917" s="125"/>
      <c r="F1917" s="125"/>
      <c r="G1917" s="125"/>
      <c r="H1917" s="125"/>
      <c r="I1917" s="269"/>
      <c r="J1917" s="134"/>
      <c r="K1917" s="134"/>
      <c r="L1917" s="134"/>
      <c r="M1917" s="134"/>
      <c r="N1917" s="286"/>
      <c r="O1917" s="286"/>
      <c r="P1917" s="125"/>
      <c r="Q1917" s="125"/>
      <c r="R1917" s="125"/>
      <c r="S1917" s="125"/>
      <c r="T1917" s="125"/>
      <c r="U1917" s="297"/>
      <c r="V1917" s="253">
        <f t="shared" si="37"/>
        <v>0</v>
      </c>
      <c r="W1917" s="348" t="str">
        <f>IF(板块成分!B1919="","",板块成分!B1919)</f>
        <v>3315.HK</v>
      </c>
      <c r="X1917" s="270" t="str">
        <f>[1]!s_info_name(W1917)</f>
        <v>金邦达宝嘉</v>
      </c>
      <c r="Y1917" s="335" t="str">
        <f>IF($Y$3="申万一级行业",[1]!s_info_industry_sw_2021(W1917,公司分析!D$5,1),IF($Y$3="申万二级行业",[1]!s_info_industry_sw_2021(W1917,公司分析!D$5,2),IF($Y$3="申万三级行业",[1]!s_info_industry_sw_2021(W1917,公司分析!D$5,3),IF($Y$3="wind一级行业",[1]!s_info_industry_gics(W1917,1),IF($Y$3="wind二级行业",[1]!s_info_industry_gics(W1917,2),IF($Y$3="wind三级行业",[1]!s_info_industry_gics(W1917,3),IF($Y$3="wind四级行业",[1]!s_info_industry_gics(W1917,4),IF($Y$3="证监会门类行业",[1]!s_info_industry_csrc12_n(W1917,公司分析!D$5,1),""))))))))</f>
        <v>系统软件</v>
      </c>
      <c r="Z1917" s="298" t="str">
        <f>IF(Y1917=行业比较!$E$6,ROW(),"")</f>
        <v/>
      </c>
      <c r="AA1917" s="125"/>
      <c r="AB1917" s="125"/>
      <c r="AC1917" s="125"/>
      <c r="AD1917" s="125"/>
      <c r="AE1917" s="125"/>
      <c r="AF1917" s="125"/>
      <c r="AG1917" s="125"/>
      <c r="AH1917" s="125"/>
      <c r="AI1917" s="125"/>
      <c r="AJ1917" s="125"/>
      <c r="AK1917" s="125"/>
      <c r="AL1917" s="125"/>
      <c r="AM1917" s="125"/>
      <c r="AN1917" s="125"/>
      <c r="AO1917" s="125"/>
      <c r="AP1917" s="125"/>
    </row>
    <row r="1918" spans="2:42" x14ac:dyDescent="0.35">
      <c r="B1918" s="125"/>
      <c r="C1918" s="125"/>
      <c r="D1918" s="125"/>
      <c r="E1918" s="125"/>
      <c r="F1918" s="125"/>
      <c r="G1918" s="125"/>
      <c r="H1918" s="125"/>
      <c r="I1918" s="269"/>
      <c r="J1918" s="134"/>
      <c r="K1918" s="134"/>
      <c r="L1918" s="134"/>
      <c r="M1918" s="134"/>
      <c r="N1918" s="286"/>
      <c r="O1918" s="286"/>
      <c r="P1918" s="125"/>
      <c r="Q1918" s="125"/>
      <c r="R1918" s="125"/>
      <c r="S1918" s="125"/>
      <c r="T1918" s="125"/>
      <c r="U1918" s="297"/>
      <c r="V1918" s="253">
        <f t="shared" si="37"/>
        <v>0</v>
      </c>
      <c r="W1918" s="348" t="str">
        <f>IF(板块成分!B1920="","",板块成分!B1920)</f>
        <v>3316.HK</v>
      </c>
      <c r="X1918" s="270" t="str">
        <f>[1]!s_info_name(W1918)</f>
        <v>滨江服务</v>
      </c>
      <c r="Y1918" s="335" t="str">
        <f>IF($Y$3="申万一级行业",[1]!s_info_industry_sw_2021(W1918,公司分析!D$5,1),IF($Y$3="申万二级行业",[1]!s_info_industry_sw_2021(W1918,公司分析!D$5,2),IF($Y$3="申万三级行业",[1]!s_info_industry_sw_2021(W1918,公司分析!D$5,3),IF($Y$3="wind一级行业",[1]!s_info_industry_gics(W1918,1),IF($Y$3="wind二级行业",[1]!s_info_industry_gics(W1918,2),IF($Y$3="wind三级行业",[1]!s_info_industry_gics(W1918,3),IF($Y$3="wind四级行业",[1]!s_info_industry_gics(W1918,4),IF($Y$3="证监会门类行业",[1]!s_info_industry_csrc12_n(W1918,公司分析!D$5,1),""))))))))</f>
        <v>房地产经营公司</v>
      </c>
      <c r="Z1918" s="298" t="str">
        <f>IF(Y1918=行业比较!$E$6,ROW(),"")</f>
        <v/>
      </c>
      <c r="AA1918" s="125"/>
      <c r="AB1918" s="125"/>
      <c r="AC1918" s="125"/>
      <c r="AD1918" s="125"/>
      <c r="AE1918" s="125"/>
      <c r="AF1918" s="125"/>
      <c r="AG1918" s="125"/>
      <c r="AH1918" s="125"/>
      <c r="AI1918" s="125"/>
      <c r="AJ1918" s="125"/>
      <c r="AK1918" s="125"/>
      <c r="AL1918" s="125"/>
      <c r="AM1918" s="125"/>
      <c r="AN1918" s="125"/>
      <c r="AO1918" s="125"/>
      <c r="AP1918" s="125"/>
    </row>
    <row r="1919" spans="2:42" x14ac:dyDescent="0.35">
      <c r="B1919" s="125"/>
      <c r="C1919" s="125"/>
      <c r="D1919" s="125"/>
      <c r="E1919" s="125"/>
      <c r="F1919" s="125"/>
      <c r="G1919" s="125"/>
      <c r="H1919" s="125"/>
      <c r="I1919" s="269"/>
      <c r="J1919" s="134"/>
      <c r="K1919" s="134"/>
      <c r="L1919" s="134"/>
      <c r="M1919" s="134"/>
      <c r="N1919" s="286"/>
      <c r="O1919" s="286"/>
      <c r="P1919" s="125"/>
      <c r="Q1919" s="125"/>
      <c r="R1919" s="125"/>
      <c r="S1919" s="125"/>
      <c r="T1919" s="125"/>
      <c r="U1919" s="297"/>
      <c r="V1919" s="253">
        <f t="shared" si="37"/>
        <v>0</v>
      </c>
      <c r="W1919" s="348" t="str">
        <f>IF(板块成分!B1921="","",板块成分!B1921)</f>
        <v>3318.HK</v>
      </c>
      <c r="X1919" s="270" t="str">
        <f>[1]!s_info_name(W1919)</f>
        <v>中国波顿</v>
      </c>
      <c r="Y1919" s="335" t="str">
        <f>IF($Y$3="申万一级行业",[1]!s_info_industry_sw_2021(W1919,公司分析!D$5,1),IF($Y$3="申万二级行业",[1]!s_info_industry_sw_2021(W1919,公司分析!D$5,2),IF($Y$3="申万三级行业",[1]!s_info_industry_sw_2021(W1919,公司分析!D$5,3),IF($Y$3="wind一级行业",[1]!s_info_industry_gics(W1919,1),IF($Y$3="wind二级行业",[1]!s_info_industry_gics(W1919,2),IF($Y$3="wind三级行业",[1]!s_info_industry_gics(W1919,3),IF($Y$3="wind四级行业",[1]!s_info_industry_gics(W1919,4),IF($Y$3="证监会门类行业",[1]!s_info_industry_csrc12_n(W1919,公司分析!D$5,1),""))))))))</f>
        <v>食品加工与肉类</v>
      </c>
      <c r="Z1919" s="298" t="str">
        <f>IF(Y1919=行业比较!$E$6,ROW(),"")</f>
        <v/>
      </c>
      <c r="AA1919" s="125"/>
      <c r="AB1919" s="125"/>
      <c r="AC1919" s="125"/>
      <c r="AD1919" s="125"/>
      <c r="AE1919" s="125"/>
      <c r="AF1919" s="125"/>
      <c r="AG1919" s="125"/>
      <c r="AH1919" s="125"/>
      <c r="AI1919" s="125"/>
      <c r="AJ1919" s="125"/>
      <c r="AK1919" s="125"/>
      <c r="AL1919" s="125"/>
      <c r="AM1919" s="125"/>
      <c r="AN1919" s="125"/>
      <c r="AO1919" s="125"/>
      <c r="AP1919" s="125"/>
    </row>
    <row r="1920" spans="2:42" x14ac:dyDescent="0.35">
      <c r="B1920" s="125"/>
      <c r="C1920" s="125"/>
      <c r="D1920" s="125"/>
      <c r="E1920" s="125"/>
      <c r="F1920" s="125"/>
      <c r="G1920" s="125"/>
      <c r="H1920" s="125"/>
      <c r="I1920" s="269"/>
      <c r="J1920" s="134"/>
      <c r="K1920" s="134"/>
      <c r="L1920" s="134"/>
      <c r="M1920" s="134"/>
      <c r="N1920" s="286"/>
      <c r="O1920" s="286"/>
      <c r="P1920" s="125"/>
      <c r="Q1920" s="125"/>
      <c r="R1920" s="125"/>
      <c r="S1920" s="125"/>
      <c r="T1920" s="125"/>
      <c r="U1920" s="297"/>
      <c r="V1920" s="253">
        <f t="shared" si="37"/>
        <v>0</v>
      </c>
      <c r="W1920" s="348" t="str">
        <f>IF(板块成分!B1922="","",板块成分!B1922)</f>
        <v>3319.HK</v>
      </c>
      <c r="X1920" s="270" t="str">
        <f>[1]!s_info_name(W1920)</f>
        <v>雅生活服务</v>
      </c>
      <c r="Y1920" s="335" t="str">
        <f>IF($Y$3="申万一级行业",[1]!s_info_industry_sw_2021(W1920,公司分析!D$5,1),IF($Y$3="申万二级行业",[1]!s_info_industry_sw_2021(W1920,公司分析!D$5,2),IF($Y$3="申万三级行业",[1]!s_info_industry_sw_2021(W1920,公司分析!D$5,3),IF($Y$3="wind一级行业",[1]!s_info_industry_gics(W1920,1),IF($Y$3="wind二级行业",[1]!s_info_industry_gics(W1920,2),IF($Y$3="wind三级行业",[1]!s_info_industry_gics(W1920,3),IF($Y$3="wind四级行业",[1]!s_info_industry_gics(W1920,4),IF($Y$3="证监会门类行业",[1]!s_info_industry_csrc12_n(W1920,公司分析!D$5,1),""))))))))</f>
        <v>房地产服务</v>
      </c>
      <c r="Z1920" s="298" t="str">
        <f>IF(Y1920=行业比较!$E$6,ROW(),"")</f>
        <v/>
      </c>
      <c r="AA1920" s="125"/>
      <c r="AB1920" s="125"/>
      <c r="AC1920" s="125"/>
      <c r="AD1920" s="125"/>
      <c r="AE1920" s="125"/>
      <c r="AF1920" s="125"/>
      <c r="AG1920" s="125"/>
      <c r="AH1920" s="125"/>
      <c r="AI1920" s="125"/>
      <c r="AJ1920" s="125"/>
      <c r="AK1920" s="125"/>
      <c r="AL1920" s="125"/>
      <c r="AM1920" s="125"/>
      <c r="AN1920" s="125"/>
      <c r="AO1920" s="125"/>
      <c r="AP1920" s="125"/>
    </row>
    <row r="1921" spans="2:42" x14ac:dyDescent="0.35">
      <c r="B1921" s="125"/>
      <c r="C1921" s="125"/>
      <c r="D1921" s="125"/>
      <c r="E1921" s="125"/>
      <c r="F1921" s="125"/>
      <c r="G1921" s="125"/>
      <c r="H1921" s="125"/>
      <c r="I1921" s="269"/>
      <c r="J1921" s="134"/>
      <c r="K1921" s="134"/>
      <c r="L1921" s="134"/>
      <c r="M1921" s="134"/>
      <c r="N1921" s="286"/>
      <c r="O1921" s="286"/>
      <c r="P1921" s="125"/>
      <c r="Q1921" s="125"/>
      <c r="R1921" s="125"/>
      <c r="S1921" s="125"/>
      <c r="T1921" s="125"/>
      <c r="U1921" s="297"/>
      <c r="V1921" s="253">
        <f t="shared" si="37"/>
        <v>0</v>
      </c>
      <c r="W1921" s="348" t="str">
        <f>IF(板块成分!B1923="","",板块成分!B1923)</f>
        <v>3320.HK</v>
      </c>
      <c r="X1921" s="270" t="str">
        <f>[1]!s_info_name(W1921)</f>
        <v>华润医药</v>
      </c>
      <c r="Y1921" s="335" t="str">
        <f>IF($Y$3="申万一级行业",[1]!s_info_industry_sw_2021(W1921,公司分析!D$5,1),IF($Y$3="申万二级行业",[1]!s_info_industry_sw_2021(W1921,公司分析!D$5,2),IF($Y$3="申万三级行业",[1]!s_info_industry_sw_2021(W1921,公司分析!D$5,3),IF($Y$3="wind一级行业",[1]!s_info_industry_gics(W1921,1),IF($Y$3="wind二级行业",[1]!s_info_industry_gics(W1921,2),IF($Y$3="wind三级行业",[1]!s_info_industry_gics(W1921,3),IF($Y$3="wind四级行业",[1]!s_info_industry_gics(W1921,4),IF($Y$3="证监会门类行业",[1]!s_info_industry_csrc12_n(W1921,公司分析!D$5,1),""))))))))</f>
        <v>西药</v>
      </c>
      <c r="Z1921" s="298" t="str">
        <f>IF(Y1921=行业比较!$E$6,ROW(),"")</f>
        <v/>
      </c>
      <c r="AA1921" s="125"/>
      <c r="AB1921" s="125"/>
      <c r="AC1921" s="125"/>
      <c r="AD1921" s="125"/>
      <c r="AE1921" s="125"/>
      <c r="AF1921" s="125"/>
      <c r="AG1921" s="125"/>
      <c r="AH1921" s="125"/>
      <c r="AI1921" s="125"/>
      <c r="AJ1921" s="125"/>
      <c r="AK1921" s="125"/>
      <c r="AL1921" s="125"/>
      <c r="AM1921" s="125"/>
      <c r="AN1921" s="125"/>
      <c r="AO1921" s="125"/>
      <c r="AP1921" s="125"/>
    </row>
    <row r="1922" spans="2:42" x14ac:dyDescent="0.35">
      <c r="B1922" s="125"/>
      <c r="C1922" s="125"/>
      <c r="D1922" s="125"/>
      <c r="E1922" s="125"/>
      <c r="F1922" s="125"/>
      <c r="G1922" s="125"/>
      <c r="H1922" s="125"/>
      <c r="I1922" s="269"/>
      <c r="J1922" s="134"/>
      <c r="K1922" s="134"/>
      <c r="L1922" s="134"/>
      <c r="M1922" s="134"/>
      <c r="N1922" s="286"/>
      <c r="O1922" s="286"/>
      <c r="P1922" s="125"/>
      <c r="Q1922" s="125"/>
      <c r="R1922" s="125"/>
      <c r="S1922" s="125"/>
      <c r="T1922" s="125"/>
      <c r="U1922" s="297"/>
      <c r="V1922" s="253">
        <f t="shared" si="37"/>
        <v>0</v>
      </c>
      <c r="W1922" s="348" t="str">
        <f>IF(板块成分!B1924="","",板块成分!B1924)</f>
        <v>3321.HK</v>
      </c>
      <c r="X1922" s="270" t="str">
        <f>[1]!s_info_name(W1922)</f>
        <v>伟鸿集团控股</v>
      </c>
      <c r="Y1922" s="335" t="str">
        <f>IF($Y$3="申万一级行业",[1]!s_info_industry_sw_2021(W1922,公司分析!D$5,1),IF($Y$3="申万二级行业",[1]!s_info_industry_sw_2021(W1922,公司分析!D$5,2),IF($Y$3="申万三级行业",[1]!s_info_industry_sw_2021(W1922,公司分析!D$5,3),IF($Y$3="wind一级行业",[1]!s_info_industry_gics(W1922,1),IF($Y$3="wind二级行业",[1]!s_info_industry_gics(W1922,2),IF($Y$3="wind三级行业",[1]!s_info_industry_gics(W1922,3),IF($Y$3="wind四级行业",[1]!s_info_industry_gics(W1922,4),IF($Y$3="证监会门类行业",[1]!s_info_industry_csrc12_n(W1922,公司分析!D$5,1),""))))))))</f>
        <v>特殊消费者服务</v>
      </c>
      <c r="Z1922" s="298" t="str">
        <f>IF(Y1922=行业比较!$E$6,ROW(),"")</f>
        <v/>
      </c>
      <c r="AA1922" s="125"/>
      <c r="AB1922" s="125"/>
      <c r="AC1922" s="125"/>
      <c r="AD1922" s="125"/>
      <c r="AE1922" s="125"/>
      <c r="AF1922" s="125"/>
      <c r="AG1922" s="125"/>
      <c r="AH1922" s="125"/>
      <c r="AI1922" s="125"/>
      <c r="AJ1922" s="125"/>
      <c r="AK1922" s="125"/>
      <c r="AL1922" s="125"/>
      <c r="AM1922" s="125"/>
      <c r="AN1922" s="125"/>
      <c r="AO1922" s="125"/>
      <c r="AP1922" s="125"/>
    </row>
    <row r="1923" spans="2:42" x14ac:dyDescent="0.35">
      <c r="B1923" s="125"/>
      <c r="C1923" s="125"/>
      <c r="D1923" s="125"/>
      <c r="E1923" s="125"/>
      <c r="F1923" s="125"/>
      <c r="G1923" s="125"/>
      <c r="H1923" s="125"/>
      <c r="I1923" s="269"/>
      <c r="J1923" s="134"/>
      <c r="K1923" s="134"/>
      <c r="L1923" s="134"/>
      <c r="M1923" s="134"/>
      <c r="N1923" s="286"/>
      <c r="O1923" s="286"/>
      <c r="P1923" s="125"/>
      <c r="Q1923" s="125"/>
      <c r="R1923" s="125"/>
      <c r="S1923" s="125"/>
      <c r="T1923" s="125"/>
      <c r="U1923" s="297"/>
      <c r="V1923" s="253">
        <f t="shared" si="37"/>
        <v>0</v>
      </c>
      <c r="W1923" s="348" t="str">
        <f>IF(板块成分!B1925="","",板块成分!B1925)</f>
        <v>3322.HK</v>
      </c>
      <c r="X1923" s="270" t="str">
        <f>[1]!s_info_name(W1923)</f>
        <v>永嘉集团</v>
      </c>
      <c r="Y1923" s="335" t="str">
        <f>IF($Y$3="申万一级行业",[1]!s_info_industry_sw_2021(W1923,公司分析!D$5,1),IF($Y$3="申万二级行业",[1]!s_info_industry_sw_2021(W1923,公司分析!D$5,2),IF($Y$3="申万三级行业",[1]!s_info_industry_sw_2021(W1923,公司分析!D$5,3),IF($Y$3="wind一级行业",[1]!s_info_industry_gics(W1923,1),IF($Y$3="wind二级行业",[1]!s_info_industry_gics(W1923,2),IF($Y$3="wind三级行业",[1]!s_info_industry_gics(W1923,3),IF($Y$3="wind四级行业",[1]!s_info_industry_gics(W1923,4),IF($Y$3="证监会门类行业",[1]!s_info_industry_csrc12_n(W1923,公司分析!D$5,1),""))))))))</f>
        <v>服装、服饰与奢侈品</v>
      </c>
      <c r="Z1923" s="298" t="str">
        <f>IF(Y1923=行业比较!$E$6,ROW(),"")</f>
        <v/>
      </c>
      <c r="AA1923" s="125"/>
      <c r="AB1923" s="125"/>
      <c r="AC1923" s="125"/>
      <c r="AD1923" s="125"/>
      <c r="AE1923" s="125"/>
      <c r="AF1923" s="125"/>
      <c r="AG1923" s="125"/>
      <c r="AH1923" s="125"/>
      <c r="AI1923" s="125"/>
      <c r="AJ1923" s="125"/>
      <c r="AK1923" s="125"/>
      <c r="AL1923" s="125"/>
      <c r="AM1923" s="125"/>
      <c r="AN1923" s="125"/>
      <c r="AO1923" s="125"/>
      <c r="AP1923" s="125"/>
    </row>
    <row r="1924" spans="2:42" x14ac:dyDescent="0.35">
      <c r="B1924" s="125"/>
      <c r="C1924" s="125"/>
      <c r="D1924" s="125"/>
      <c r="E1924" s="125"/>
      <c r="F1924" s="125"/>
      <c r="G1924" s="125"/>
      <c r="H1924" s="125"/>
      <c r="I1924" s="269"/>
      <c r="J1924" s="134"/>
      <c r="K1924" s="134"/>
      <c r="L1924" s="134"/>
      <c r="M1924" s="134"/>
      <c r="N1924" s="286"/>
      <c r="O1924" s="286"/>
      <c r="P1924" s="125"/>
      <c r="Q1924" s="125"/>
      <c r="R1924" s="125"/>
      <c r="S1924" s="125"/>
      <c r="T1924" s="125"/>
      <c r="U1924" s="297"/>
      <c r="V1924" s="253">
        <f t="shared" si="37"/>
        <v>0</v>
      </c>
      <c r="W1924" s="348" t="str">
        <f>IF(板块成分!B1926="","",板块成分!B1926)</f>
        <v>3323.HK</v>
      </c>
      <c r="X1924" s="270" t="str">
        <f>[1]!s_info_name(W1924)</f>
        <v>中国建材</v>
      </c>
      <c r="Y1924" s="335" t="str">
        <f>IF($Y$3="申万一级行业",[1]!s_info_industry_sw_2021(W1924,公司分析!D$5,1),IF($Y$3="申万二级行业",[1]!s_info_industry_sw_2021(W1924,公司分析!D$5,2),IF($Y$3="申万三级行业",[1]!s_info_industry_sw_2021(W1924,公司分析!D$5,3),IF($Y$3="wind一级行业",[1]!s_info_industry_gics(W1924,1),IF($Y$3="wind二级行业",[1]!s_info_industry_gics(W1924,2),IF($Y$3="wind三级行业",[1]!s_info_industry_gics(W1924,3),IF($Y$3="wind四级行业",[1]!s_info_industry_gics(W1924,4),IF($Y$3="证监会门类行业",[1]!s_info_industry_csrc12_n(W1924,公司分析!D$5,1),""))))))))</f>
        <v>建材</v>
      </c>
      <c r="Z1924" s="298" t="str">
        <f>IF(Y1924=行业比较!$E$6,ROW(),"")</f>
        <v/>
      </c>
      <c r="AA1924" s="125"/>
      <c r="AB1924" s="125"/>
      <c r="AC1924" s="125"/>
      <c r="AD1924" s="125"/>
      <c r="AE1924" s="125"/>
      <c r="AF1924" s="125"/>
      <c r="AG1924" s="125"/>
      <c r="AH1924" s="125"/>
      <c r="AI1924" s="125"/>
      <c r="AJ1924" s="125"/>
      <c r="AK1924" s="125"/>
      <c r="AL1924" s="125"/>
      <c r="AM1924" s="125"/>
      <c r="AN1924" s="125"/>
      <c r="AO1924" s="125"/>
      <c r="AP1924" s="125"/>
    </row>
    <row r="1925" spans="2:42" x14ac:dyDescent="0.35">
      <c r="B1925" s="125"/>
      <c r="C1925" s="125"/>
      <c r="D1925" s="125"/>
      <c r="E1925" s="125"/>
      <c r="F1925" s="125"/>
      <c r="G1925" s="125"/>
      <c r="H1925" s="125"/>
      <c r="I1925" s="269"/>
      <c r="J1925" s="134"/>
      <c r="K1925" s="134"/>
      <c r="L1925" s="134"/>
      <c r="M1925" s="134"/>
      <c r="N1925" s="286"/>
      <c r="O1925" s="286"/>
      <c r="P1925" s="125"/>
      <c r="Q1925" s="125"/>
      <c r="R1925" s="125"/>
      <c r="S1925" s="125"/>
      <c r="T1925" s="125"/>
      <c r="U1925" s="297"/>
      <c r="V1925" s="253">
        <f t="shared" ref="V1925:V1988" si="38">IF(Z1925="",0,RANK(Z1925,Z:Z,1))</f>
        <v>0</v>
      </c>
      <c r="W1925" s="348" t="str">
        <f>IF(板块成分!B1927="","",板块成分!B1927)</f>
        <v>3326.HK</v>
      </c>
      <c r="X1925" s="270" t="str">
        <f>[1]!s_info_name(W1925)</f>
        <v>保发集团</v>
      </c>
      <c r="Y1925" s="335" t="str">
        <f>IF($Y$3="申万一级行业",[1]!s_info_industry_sw_2021(W1925,公司分析!D$5,1),IF($Y$3="申万二级行业",[1]!s_info_industry_sw_2021(W1925,公司分析!D$5,2),IF($Y$3="申万三级行业",[1]!s_info_industry_sw_2021(W1925,公司分析!D$5,3),IF($Y$3="wind一级行业",[1]!s_info_industry_gics(W1925,1),IF($Y$3="wind二级行业",[1]!s_info_industry_gics(W1925,2),IF($Y$3="wind三级行业",[1]!s_info_industry_gics(W1925,3),IF($Y$3="wind四级行业",[1]!s_info_industry_gics(W1925,4),IF($Y$3="证监会门类行业",[1]!s_info_industry_csrc12_n(W1925,公司分析!D$5,1),""))))))))</f>
        <v>服装、服饰与奢侈品</v>
      </c>
      <c r="Z1925" s="298" t="str">
        <f>IF(Y1925=行业比较!$E$6,ROW(),"")</f>
        <v/>
      </c>
      <c r="AA1925" s="125"/>
      <c r="AB1925" s="125"/>
      <c r="AC1925" s="125"/>
      <c r="AD1925" s="125"/>
      <c r="AE1925" s="125"/>
      <c r="AF1925" s="125"/>
      <c r="AG1925" s="125"/>
      <c r="AH1925" s="125"/>
      <c r="AI1925" s="125"/>
      <c r="AJ1925" s="125"/>
      <c r="AK1925" s="125"/>
      <c r="AL1925" s="125"/>
      <c r="AM1925" s="125"/>
      <c r="AN1925" s="125"/>
      <c r="AO1925" s="125"/>
      <c r="AP1925" s="125"/>
    </row>
    <row r="1926" spans="2:42" x14ac:dyDescent="0.35">
      <c r="B1926" s="125"/>
      <c r="C1926" s="125"/>
      <c r="D1926" s="125"/>
      <c r="E1926" s="125"/>
      <c r="F1926" s="125"/>
      <c r="G1926" s="125"/>
      <c r="H1926" s="125"/>
      <c r="I1926" s="269"/>
      <c r="J1926" s="134"/>
      <c r="K1926" s="134"/>
      <c r="L1926" s="134"/>
      <c r="M1926" s="134"/>
      <c r="N1926" s="286"/>
      <c r="O1926" s="286"/>
      <c r="P1926" s="125"/>
      <c r="Q1926" s="125"/>
      <c r="R1926" s="125"/>
      <c r="S1926" s="125"/>
      <c r="T1926" s="125"/>
      <c r="U1926" s="297"/>
      <c r="V1926" s="253">
        <f t="shared" si="38"/>
        <v>0</v>
      </c>
      <c r="W1926" s="348" t="str">
        <f>IF(板块成分!B1928="","",板块成分!B1928)</f>
        <v>3328.HK</v>
      </c>
      <c r="X1926" s="270" t="str">
        <f>[1]!s_info_name(W1926)</f>
        <v>交通银行</v>
      </c>
      <c r="Y1926" s="335" t="str">
        <f>IF($Y$3="申万一级行业",[1]!s_info_industry_sw_2021(W1926,公司分析!D$5,1),IF($Y$3="申万二级行业",[1]!s_info_industry_sw_2021(W1926,公司分析!D$5,2),IF($Y$3="申万三级行业",[1]!s_info_industry_sw_2021(W1926,公司分析!D$5,3),IF($Y$3="wind一级行业",[1]!s_info_industry_gics(W1926,1),IF($Y$3="wind二级行业",[1]!s_info_industry_gics(W1926,2),IF($Y$3="wind三级行业",[1]!s_info_industry_gics(W1926,3),IF($Y$3="wind四级行业",[1]!s_info_industry_gics(W1926,4),IF($Y$3="证监会门类行业",[1]!s_info_industry_csrc12_n(W1926,公司分析!D$5,1),""))))))))</f>
        <v>多元化银行</v>
      </c>
      <c r="Z1926" s="298" t="str">
        <f>IF(Y1926=行业比较!$E$6,ROW(),"")</f>
        <v/>
      </c>
      <c r="AA1926" s="125"/>
      <c r="AB1926" s="125"/>
      <c r="AC1926" s="125"/>
      <c r="AD1926" s="125"/>
      <c r="AE1926" s="125"/>
      <c r="AF1926" s="125"/>
      <c r="AG1926" s="125"/>
      <c r="AH1926" s="125"/>
      <c r="AI1926" s="125"/>
      <c r="AJ1926" s="125"/>
      <c r="AK1926" s="125"/>
      <c r="AL1926" s="125"/>
      <c r="AM1926" s="125"/>
      <c r="AN1926" s="125"/>
      <c r="AO1926" s="125"/>
      <c r="AP1926" s="125"/>
    </row>
    <row r="1927" spans="2:42" x14ac:dyDescent="0.35">
      <c r="B1927" s="125"/>
      <c r="C1927" s="125"/>
      <c r="D1927" s="125"/>
      <c r="E1927" s="125"/>
      <c r="F1927" s="125"/>
      <c r="G1927" s="125"/>
      <c r="H1927" s="125"/>
      <c r="I1927" s="269"/>
      <c r="J1927" s="134"/>
      <c r="K1927" s="134"/>
      <c r="L1927" s="134"/>
      <c r="M1927" s="134"/>
      <c r="N1927" s="286"/>
      <c r="O1927" s="286"/>
      <c r="P1927" s="125"/>
      <c r="Q1927" s="125"/>
      <c r="R1927" s="125"/>
      <c r="S1927" s="125"/>
      <c r="T1927" s="125"/>
      <c r="U1927" s="297"/>
      <c r="V1927" s="253">
        <f t="shared" si="38"/>
        <v>0</v>
      </c>
      <c r="W1927" s="348" t="str">
        <f>IF(板块成分!B1929="","",板块成分!B1929)</f>
        <v>3329.HK</v>
      </c>
      <c r="X1927" s="270" t="str">
        <f>[1]!s_info_name(W1927)</f>
        <v>交银国际</v>
      </c>
      <c r="Y1927" s="335" t="str">
        <f>IF($Y$3="申万一级行业",[1]!s_info_industry_sw_2021(W1927,公司分析!D$5,1),IF($Y$3="申万二级行业",[1]!s_info_industry_sw_2021(W1927,公司分析!D$5,2),IF($Y$3="申万三级行业",[1]!s_info_industry_sw_2021(W1927,公司分析!D$5,3),IF($Y$3="wind一级行业",[1]!s_info_industry_gics(W1927,1),IF($Y$3="wind二级行业",[1]!s_info_industry_gics(W1927,2),IF($Y$3="wind三级行业",[1]!s_info_industry_gics(W1927,3),IF($Y$3="wind四级行业",[1]!s_info_industry_gics(W1927,4),IF($Y$3="证监会门类行业",[1]!s_info_industry_csrc12_n(W1927,公司分析!D$5,1),""))))))))</f>
        <v>投资银行业与经纪业</v>
      </c>
      <c r="Z1927" s="298" t="str">
        <f>IF(Y1927=行业比较!$E$6,ROW(),"")</f>
        <v/>
      </c>
      <c r="AA1927" s="125"/>
      <c r="AB1927" s="125"/>
      <c r="AC1927" s="125"/>
      <c r="AD1927" s="125"/>
      <c r="AE1927" s="125"/>
      <c r="AF1927" s="125"/>
      <c r="AG1927" s="125"/>
      <c r="AH1927" s="125"/>
      <c r="AI1927" s="125"/>
      <c r="AJ1927" s="125"/>
      <c r="AK1927" s="125"/>
      <c r="AL1927" s="125"/>
      <c r="AM1927" s="125"/>
      <c r="AN1927" s="125"/>
      <c r="AO1927" s="125"/>
      <c r="AP1927" s="125"/>
    </row>
    <row r="1928" spans="2:42" x14ac:dyDescent="0.35">
      <c r="B1928" s="125"/>
      <c r="C1928" s="125"/>
      <c r="D1928" s="125"/>
      <c r="E1928" s="125"/>
      <c r="F1928" s="125"/>
      <c r="G1928" s="125"/>
      <c r="H1928" s="125"/>
      <c r="I1928" s="269"/>
      <c r="J1928" s="134"/>
      <c r="K1928" s="134"/>
      <c r="L1928" s="134"/>
      <c r="M1928" s="134"/>
      <c r="N1928" s="286"/>
      <c r="O1928" s="286"/>
      <c r="P1928" s="125"/>
      <c r="Q1928" s="125"/>
      <c r="R1928" s="125"/>
      <c r="S1928" s="125"/>
      <c r="T1928" s="125"/>
      <c r="U1928" s="297"/>
      <c r="V1928" s="253">
        <f t="shared" si="38"/>
        <v>0</v>
      </c>
      <c r="W1928" s="348" t="str">
        <f>IF(板块成分!B1930="","",板块成分!B1930)</f>
        <v>3330.HK</v>
      </c>
      <c r="X1928" s="270" t="str">
        <f>[1]!s_info_name(W1928)</f>
        <v>灵宝黄金</v>
      </c>
      <c r="Y1928" s="335" t="str">
        <f>IF($Y$3="申万一级行业",[1]!s_info_industry_sw_2021(W1928,公司分析!D$5,1),IF($Y$3="申万二级行业",[1]!s_info_industry_sw_2021(W1928,公司分析!D$5,2),IF($Y$3="申万三级行业",[1]!s_info_industry_sw_2021(W1928,公司分析!D$5,3),IF($Y$3="wind一级行业",[1]!s_info_industry_gics(W1928,1),IF($Y$3="wind二级行业",[1]!s_info_industry_gics(W1928,2),IF($Y$3="wind三级行业",[1]!s_info_industry_gics(W1928,3),IF($Y$3="wind四级行业",[1]!s_info_industry_gics(W1928,4),IF($Y$3="证监会门类行业",[1]!s_info_industry_csrc12_n(W1928,公司分析!D$5,1),""))))))))</f>
        <v>黄金</v>
      </c>
      <c r="Z1928" s="298" t="str">
        <f>IF(Y1928=行业比较!$E$6,ROW(),"")</f>
        <v/>
      </c>
      <c r="AA1928" s="125"/>
      <c r="AB1928" s="125"/>
      <c r="AC1928" s="125"/>
      <c r="AD1928" s="125"/>
      <c r="AE1928" s="125"/>
      <c r="AF1928" s="125"/>
      <c r="AG1928" s="125"/>
      <c r="AH1928" s="125"/>
      <c r="AI1928" s="125"/>
      <c r="AJ1928" s="125"/>
      <c r="AK1928" s="125"/>
      <c r="AL1928" s="125"/>
      <c r="AM1928" s="125"/>
      <c r="AN1928" s="125"/>
      <c r="AO1928" s="125"/>
      <c r="AP1928" s="125"/>
    </row>
    <row r="1929" spans="2:42" x14ac:dyDescent="0.35">
      <c r="B1929" s="125"/>
      <c r="C1929" s="125"/>
      <c r="D1929" s="125"/>
      <c r="E1929" s="125"/>
      <c r="F1929" s="125"/>
      <c r="G1929" s="125"/>
      <c r="H1929" s="125"/>
      <c r="I1929" s="269"/>
      <c r="J1929" s="134"/>
      <c r="K1929" s="134"/>
      <c r="L1929" s="134"/>
      <c r="M1929" s="134"/>
      <c r="N1929" s="286"/>
      <c r="O1929" s="286"/>
      <c r="P1929" s="125"/>
      <c r="Q1929" s="125"/>
      <c r="R1929" s="125"/>
      <c r="S1929" s="125"/>
      <c r="T1929" s="125"/>
      <c r="U1929" s="297"/>
      <c r="V1929" s="253">
        <f t="shared" si="38"/>
        <v>0</v>
      </c>
      <c r="W1929" s="348" t="str">
        <f>IF(板块成分!B1931="","",板块成分!B1931)</f>
        <v>3331.HK</v>
      </c>
      <c r="X1929" s="270" t="str">
        <f>[1]!s_info_name(W1929)</f>
        <v>维达国际</v>
      </c>
      <c r="Y1929" s="335" t="str">
        <f>IF($Y$3="申万一级行业",[1]!s_info_industry_sw_2021(W1929,公司分析!D$5,1),IF($Y$3="申万二级行业",[1]!s_info_industry_sw_2021(W1929,公司分析!D$5,2),IF($Y$3="申万三级行业",[1]!s_info_industry_sw_2021(W1929,公司分析!D$5,3),IF($Y$3="wind一级行业",[1]!s_info_industry_gics(W1929,1),IF($Y$3="wind二级行业",[1]!s_info_industry_gics(W1929,2),IF($Y$3="wind三级行业",[1]!s_info_industry_gics(W1929,3),IF($Y$3="wind四级行业",[1]!s_info_industry_gics(W1929,4),IF($Y$3="证监会门类行业",[1]!s_info_industry_csrc12_n(W1929,公司分析!D$5,1),""))))))))</f>
        <v>家庭用品</v>
      </c>
      <c r="Z1929" s="298" t="str">
        <f>IF(Y1929=行业比较!$E$6,ROW(),"")</f>
        <v/>
      </c>
      <c r="AA1929" s="125"/>
      <c r="AB1929" s="125"/>
      <c r="AC1929" s="125"/>
      <c r="AD1929" s="125"/>
      <c r="AE1929" s="125"/>
      <c r="AF1929" s="125"/>
      <c r="AG1929" s="125"/>
      <c r="AH1929" s="125"/>
      <c r="AI1929" s="125"/>
      <c r="AJ1929" s="125"/>
      <c r="AK1929" s="125"/>
      <c r="AL1929" s="125"/>
      <c r="AM1929" s="125"/>
      <c r="AN1929" s="125"/>
      <c r="AO1929" s="125"/>
      <c r="AP1929" s="125"/>
    </row>
    <row r="1930" spans="2:42" x14ac:dyDescent="0.35">
      <c r="B1930" s="125"/>
      <c r="C1930" s="125"/>
      <c r="D1930" s="125"/>
      <c r="E1930" s="125"/>
      <c r="F1930" s="125"/>
      <c r="G1930" s="125"/>
      <c r="H1930" s="125"/>
      <c r="I1930" s="269"/>
      <c r="J1930" s="134"/>
      <c r="K1930" s="134"/>
      <c r="L1930" s="134"/>
      <c r="M1930" s="134"/>
      <c r="N1930" s="286"/>
      <c r="O1930" s="286"/>
      <c r="P1930" s="125"/>
      <c r="Q1930" s="125"/>
      <c r="R1930" s="125"/>
      <c r="S1930" s="125"/>
      <c r="T1930" s="125"/>
      <c r="U1930" s="297"/>
      <c r="V1930" s="253">
        <f t="shared" si="38"/>
        <v>0</v>
      </c>
      <c r="W1930" s="348" t="str">
        <f>IF(板块成分!B1932="","",板块成分!B1932)</f>
        <v>3332.HK</v>
      </c>
      <c r="X1930" s="270" t="str">
        <f>[1]!s_info_name(W1930)</f>
        <v>中生联合</v>
      </c>
      <c r="Y1930" s="335" t="str">
        <f>IF($Y$3="申万一级行业",[1]!s_info_industry_sw_2021(W1930,公司分析!D$5,1),IF($Y$3="申万二级行业",[1]!s_info_industry_sw_2021(W1930,公司分析!D$5,2),IF($Y$3="申万三级行业",[1]!s_info_industry_sw_2021(W1930,公司分析!D$5,3),IF($Y$3="wind一级行业",[1]!s_info_industry_gics(W1930,1),IF($Y$3="wind二级行业",[1]!s_info_industry_gics(W1930,2),IF($Y$3="wind三级行业",[1]!s_info_industry_gics(W1930,3),IF($Y$3="wind四级行业",[1]!s_info_industry_gics(W1930,4),IF($Y$3="证监会门类行业",[1]!s_info_industry_csrc12_n(W1930,公司分析!D$5,1),""))))))))</f>
        <v>个人用品</v>
      </c>
      <c r="Z1930" s="298" t="str">
        <f>IF(Y1930=行业比较!$E$6,ROW(),"")</f>
        <v/>
      </c>
      <c r="AA1930" s="125"/>
      <c r="AB1930" s="125"/>
      <c r="AC1930" s="125"/>
      <c r="AD1930" s="125"/>
      <c r="AE1930" s="125"/>
      <c r="AF1930" s="125"/>
      <c r="AG1930" s="125"/>
      <c r="AH1930" s="125"/>
      <c r="AI1930" s="125"/>
      <c r="AJ1930" s="125"/>
      <c r="AK1930" s="125"/>
      <c r="AL1930" s="125"/>
      <c r="AM1930" s="125"/>
      <c r="AN1930" s="125"/>
      <c r="AO1930" s="125"/>
      <c r="AP1930" s="125"/>
    </row>
    <row r="1931" spans="2:42" x14ac:dyDescent="0.35">
      <c r="B1931" s="125"/>
      <c r="C1931" s="125"/>
      <c r="D1931" s="125"/>
      <c r="E1931" s="125"/>
      <c r="F1931" s="125"/>
      <c r="G1931" s="125"/>
      <c r="H1931" s="125"/>
      <c r="I1931" s="269"/>
      <c r="J1931" s="134"/>
      <c r="K1931" s="134"/>
      <c r="L1931" s="134"/>
      <c r="M1931" s="134"/>
      <c r="N1931" s="286"/>
      <c r="O1931" s="286"/>
      <c r="P1931" s="125"/>
      <c r="Q1931" s="125"/>
      <c r="R1931" s="125"/>
      <c r="S1931" s="125"/>
      <c r="T1931" s="125"/>
      <c r="U1931" s="297"/>
      <c r="V1931" s="253">
        <f t="shared" si="38"/>
        <v>0</v>
      </c>
      <c r="W1931" s="348" t="str">
        <f>IF(板块成分!B1933="","",板块成分!B1933)</f>
        <v>3333.HK</v>
      </c>
      <c r="X1931" s="270" t="str">
        <f>[1]!s_info_name(W1931)</f>
        <v>中国恒大</v>
      </c>
      <c r="Y1931" s="335" t="str">
        <f>IF($Y$3="申万一级行业",[1]!s_info_industry_sw_2021(W1931,公司分析!D$5,1),IF($Y$3="申万二级行业",[1]!s_info_industry_sw_2021(W1931,公司分析!D$5,2),IF($Y$3="申万三级行业",[1]!s_info_industry_sw_2021(W1931,公司分析!D$5,3),IF($Y$3="wind一级行业",[1]!s_info_industry_gics(W1931,1),IF($Y$3="wind二级行业",[1]!s_info_industry_gics(W1931,2),IF($Y$3="wind三级行业",[1]!s_info_industry_gics(W1931,3),IF($Y$3="wind四级行业",[1]!s_info_industry_gics(W1931,4),IF($Y$3="证监会门类行业",[1]!s_info_industry_csrc12_n(W1931,公司分析!D$5,1),""))))))))</f>
        <v>房地产开发</v>
      </c>
      <c r="Z1931" s="298" t="str">
        <f>IF(Y1931=行业比较!$E$6,ROW(),"")</f>
        <v/>
      </c>
      <c r="AA1931" s="125"/>
      <c r="AB1931" s="125"/>
      <c r="AC1931" s="125"/>
      <c r="AD1931" s="125"/>
      <c r="AE1931" s="125"/>
      <c r="AF1931" s="125"/>
      <c r="AG1931" s="125"/>
      <c r="AH1931" s="125"/>
      <c r="AI1931" s="125"/>
      <c r="AJ1931" s="125"/>
      <c r="AK1931" s="125"/>
      <c r="AL1931" s="125"/>
      <c r="AM1931" s="125"/>
      <c r="AN1931" s="125"/>
      <c r="AO1931" s="125"/>
      <c r="AP1931" s="125"/>
    </row>
    <row r="1932" spans="2:42" x14ac:dyDescent="0.35">
      <c r="B1932" s="125"/>
      <c r="C1932" s="125"/>
      <c r="D1932" s="125"/>
      <c r="E1932" s="125"/>
      <c r="F1932" s="125"/>
      <c r="G1932" s="125"/>
      <c r="H1932" s="125"/>
      <c r="I1932" s="269"/>
      <c r="J1932" s="134"/>
      <c r="K1932" s="134"/>
      <c r="L1932" s="134"/>
      <c r="M1932" s="134"/>
      <c r="N1932" s="286"/>
      <c r="O1932" s="286"/>
      <c r="P1932" s="125"/>
      <c r="Q1932" s="125"/>
      <c r="R1932" s="125"/>
      <c r="S1932" s="125"/>
      <c r="T1932" s="125"/>
      <c r="U1932" s="297"/>
      <c r="V1932" s="253">
        <f t="shared" si="38"/>
        <v>0</v>
      </c>
      <c r="W1932" s="348" t="str">
        <f>IF(板块成分!B1934="","",板块成分!B1934)</f>
        <v>3336.HK</v>
      </c>
      <c r="X1932" s="270" t="str">
        <f>[1]!s_info_name(W1932)</f>
        <v>巨腾国际</v>
      </c>
      <c r="Y1932" s="335" t="str">
        <f>IF($Y$3="申万一级行业",[1]!s_info_industry_sw_2021(W1932,公司分析!D$5,1),IF($Y$3="申万二级行业",[1]!s_info_industry_sw_2021(W1932,公司分析!D$5,2),IF($Y$3="申万三级行业",[1]!s_info_industry_sw_2021(W1932,公司分析!D$5,3),IF($Y$3="wind一级行业",[1]!s_info_industry_gics(W1932,1),IF($Y$3="wind二级行业",[1]!s_info_industry_gics(W1932,2),IF($Y$3="wind三级行业",[1]!s_info_industry_gics(W1932,3),IF($Y$3="wind四级行业",[1]!s_info_industry_gics(W1932,4),IF($Y$3="证监会门类行业",[1]!s_info_industry_csrc12_n(W1932,公司分析!D$5,1),""))))))))</f>
        <v>电子制造服务</v>
      </c>
      <c r="Z1932" s="298" t="str">
        <f>IF(Y1932=行业比较!$E$6,ROW(),"")</f>
        <v/>
      </c>
      <c r="AA1932" s="125"/>
      <c r="AB1932" s="125"/>
      <c r="AC1932" s="125"/>
      <c r="AD1932" s="125"/>
      <c r="AE1932" s="125"/>
      <c r="AF1932" s="125"/>
      <c r="AG1932" s="125"/>
      <c r="AH1932" s="125"/>
      <c r="AI1932" s="125"/>
      <c r="AJ1932" s="125"/>
      <c r="AK1932" s="125"/>
      <c r="AL1932" s="125"/>
      <c r="AM1932" s="125"/>
      <c r="AN1932" s="125"/>
      <c r="AO1932" s="125"/>
      <c r="AP1932" s="125"/>
    </row>
    <row r="1933" spans="2:42" x14ac:dyDescent="0.35">
      <c r="B1933" s="125"/>
      <c r="C1933" s="125"/>
      <c r="D1933" s="125"/>
      <c r="E1933" s="125"/>
      <c r="F1933" s="125"/>
      <c r="G1933" s="125"/>
      <c r="H1933" s="125"/>
      <c r="I1933" s="269"/>
      <c r="J1933" s="134"/>
      <c r="K1933" s="134"/>
      <c r="L1933" s="134"/>
      <c r="M1933" s="134"/>
      <c r="N1933" s="286"/>
      <c r="O1933" s="286"/>
      <c r="P1933" s="125"/>
      <c r="Q1933" s="125"/>
      <c r="R1933" s="125"/>
      <c r="S1933" s="125"/>
      <c r="T1933" s="125"/>
      <c r="U1933" s="297"/>
      <c r="V1933" s="253">
        <f t="shared" si="38"/>
        <v>0</v>
      </c>
      <c r="W1933" s="348" t="str">
        <f>IF(板块成分!B1935="","",板块成分!B1935)</f>
        <v>3337.HK</v>
      </c>
      <c r="X1933" s="270" t="str">
        <f>[1]!s_info_name(W1933)</f>
        <v>安东油田服务</v>
      </c>
      <c r="Y1933" s="335" t="str">
        <f>IF($Y$3="申万一级行业",[1]!s_info_industry_sw_2021(W1933,公司分析!D$5,1),IF($Y$3="申万二级行业",[1]!s_info_industry_sw_2021(W1933,公司分析!D$5,2),IF($Y$3="申万三级行业",[1]!s_info_industry_sw_2021(W1933,公司分析!D$5,3),IF($Y$3="wind一级行业",[1]!s_info_industry_gics(W1933,1),IF($Y$3="wind二级行业",[1]!s_info_industry_gics(W1933,2),IF($Y$3="wind三级行业",[1]!s_info_industry_gics(W1933,3),IF($Y$3="wind四级行业",[1]!s_info_industry_gics(W1933,4),IF($Y$3="证监会门类行业",[1]!s_info_industry_csrc12_n(W1933,公司分析!D$5,1),""))))))))</f>
        <v>石油天然气设备与服务</v>
      </c>
      <c r="Z1933" s="298" t="str">
        <f>IF(Y1933=行业比较!$E$6,ROW(),"")</f>
        <v/>
      </c>
      <c r="AA1933" s="125"/>
      <c r="AB1933" s="125"/>
      <c r="AC1933" s="125"/>
      <c r="AD1933" s="125"/>
      <c r="AE1933" s="125"/>
      <c r="AF1933" s="125"/>
      <c r="AG1933" s="125"/>
      <c r="AH1933" s="125"/>
      <c r="AI1933" s="125"/>
      <c r="AJ1933" s="125"/>
      <c r="AK1933" s="125"/>
      <c r="AL1933" s="125"/>
      <c r="AM1933" s="125"/>
      <c r="AN1933" s="125"/>
      <c r="AO1933" s="125"/>
      <c r="AP1933" s="125"/>
    </row>
    <row r="1934" spans="2:42" x14ac:dyDescent="0.35">
      <c r="B1934" s="125"/>
      <c r="C1934" s="125"/>
      <c r="D1934" s="125"/>
      <c r="E1934" s="125"/>
      <c r="F1934" s="125"/>
      <c r="G1934" s="125"/>
      <c r="H1934" s="125"/>
      <c r="I1934" s="269"/>
      <c r="J1934" s="134"/>
      <c r="K1934" s="134"/>
      <c r="L1934" s="134"/>
      <c r="M1934" s="134"/>
      <c r="N1934" s="286"/>
      <c r="O1934" s="286"/>
      <c r="P1934" s="125"/>
      <c r="Q1934" s="125"/>
      <c r="R1934" s="125"/>
      <c r="S1934" s="125"/>
      <c r="T1934" s="125"/>
      <c r="U1934" s="297"/>
      <c r="V1934" s="253">
        <f t="shared" si="38"/>
        <v>0</v>
      </c>
      <c r="W1934" s="348" t="str">
        <f>IF(板块成分!B1936="","",板块成分!B1936)</f>
        <v>3339.HK</v>
      </c>
      <c r="X1934" s="270" t="str">
        <f>[1]!s_info_name(W1934)</f>
        <v>中国龙工</v>
      </c>
      <c r="Y1934" s="335" t="str">
        <f>IF($Y$3="申万一级行业",[1]!s_info_industry_sw_2021(W1934,公司分析!D$5,1),IF($Y$3="申万二级行业",[1]!s_info_industry_sw_2021(W1934,公司分析!D$5,2),IF($Y$3="申万三级行业",[1]!s_info_industry_sw_2021(W1934,公司分析!D$5,3),IF($Y$3="wind一级行业",[1]!s_info_industry_gics(W1934,1),IF($Y$3="wind二级行业",[1]!s_info_industry_gics(W1934,2),IF($Y$3="wind三级行业",[1]!s_info_industry_gics(W1934,3),IF($Y$3="wind四级行业",[1]!s_info_industry_gics(W1934,4),IF($Y$3="证监会门类行业",[1]!s_info_industry_csrc12_n(W1934,公司分析!D$5,1),""))))))))</f>
        <v>建筑机械与重型卡车</v>
      </c>
      <c r="Z1934" s="298" t="str">
        <f>IF(Y1934=行业比较!$E$6,ROW(),"")</f>
        <v/>
      </c>
      <c r="AA1934" s="125"/>
      <c r="AB1934" s="125"/>
      <c r="AC1934" s="125"/>
      <c r="AD1934" s="125"/>
      <c r="AE1934" s="125"/>
      <c r="AF1934" s="125"/>
      <c r="AG1934" s="125"/>
      <c r="AH1934" s="125"/>
      <c r="AI1934" s="125"/>
      <c r="AJ1934" s="125"/>
      <c r="AK1934" s="125"/>
      <c r="AL1934" s="125"/>
      <c r="AM1934" s="125"/>
      <c r="AN1934" s="125"/>
      <c r="AO1934" s="125"/>
      <c r="AP1934" s="125"/>
    </row>
    <row r="1935" spans="2:42" x14ac:dyDescent="0.35">
      <c r="B1935" s="125"/>
      <c r="C1935" s="125"/>
      <c r="D1935" s="125"/>
      <c r="E1935" s="125"/>
      <c r="F1935" s="125"/>
      <c r="G1935" s="125"/>
      <c r="H1935" s="125"/>
      <c r="I1935" s="269"/>
      <c r="J1935" s="134"/>
      <c r="K1935" s="134"/>
      <c r="L1935" s="134"/>
      <c r="M1935" s="134"/>
      <c r="N1935" s="286"/>
      <c r="O1935" s="286"/>
      <c r="P1935" s="125"/>
      <c r="Q1935" s="125"/>
      <c r="R1935" s="125"/>
      <c r="S1935" s="125"/>
      <c r="T1935" s="125"/>
      <c r="U1935" s="297"/>
      <c r="V1935" s="253">
        <f t="shared" si="38"/>
        <v>0</v>
      </c>
      <c r="W1935" s="348" t="str">
        <f>IF(板块成分!B1937="","",板块成分!B1937)</f>
        <v>3347.HK</v>
      </c>
      <c r="X1935" s="270" t="str">
        <f>[1]!s_info_name(W1935)</f>
        <v>泰格医药</v>
      </c>
      <c r="Y1935" s="335" t="str">
        <f>IF($Y$3="申万一级行业",[1]!s_info_industry_sw_2021(W1935,公司分析!D$5,1),IF($Y$3="申万二级行业",[1]!s_info_industry_sw_2021(W1935,公司分析!D$5,2),IF($Y$3="申万三级行业",[1]!s_info_industry_sw_2021(W1935,公司分析!D$5,3),IF($Y$3="wind一级行业",[1]!s_info_industry_gics(W1935,1),IF($Y$3="wind二级行业",[1]!s_info_industry_gics(W1935,2),IF($Y$3="wind三级行业",[1]!s_info_industry_gics(W1935,3),IF($Y$3="wind四级行业",[1]!s_info_industry_gics(W1935,4),IF($Y$3="证监会门类行业",[1]!s_info_industry_csrc12_n(W1935,公司分析!D$5,1),""))))))))</f>
        <v>生命科学工具和服务</v>
      </c>
      <c r="Z1935" s="298" t="str">
        <f>IF(Y1935=行业比较!$E$6,ROW(),"")</f>
        <v/>
      </c>
      <c r="AA1935" s="125"/>
      <c r="AB1935" s="125"/>
      <c r="AC1935" s="125"/>
      <c r="AD1935" s="125"/>
      <c r="AE1935" s="125"/>
      <c r="AF1935" s="125"/>
      <c r="AG1935" s="125"/>
      <c r="AH1935" s="125"/>
      <c r="AI1935" s="125"/>
      <c r="AJ1935" s="125"/>
      <c r="AK1935" s="125"/>
      <c r="AL1935" s="125"/>
      <c r="AM1935" s="125"/>
      <c r="AN1935" s="125"/>
      <c r="AO1935" s="125"/>
      <c r="AP1935" s="125"/>
    </row>
    <row r="1936" spans="2:42" x14ac:dyDescent="0.35">
      <c r="B1936" s="125"/>
      <c r="C1936" s="125"/>
      <c r="D1936" s="125"/>
      <c r="E1936" s="125"/>
      <c r="F1936" s="125"/>
      <c r="G1936" s="125"/>
      <c r="H1936" s="125"/>
      <c r="I1936" s="269"/>
      <c r="J1936" s="134"/>
      <c r="K1936" s="134"/>
      <c r="L1936" s="134"/>
      <c r="M1936" s="134"/>
      <c r="N1936" s="286"/>
      <c r="O1936" s="286"/>
      <c r="P1936" s="125"/>
      <c r="Q1936" s="125"/>
      <c r="R1936" s="125"/>
      <c r="S1936" s="125"/>
      <c r="T1936" s="125"/>
      <c r="U1936" s="297"/>
      <c r="V1936" s="253">
        <f t="shared" si="38"/>
        <v>0</v>
      </c>
      <c r="W1936" s="348" t="str">
        <f>IF(板块成分!B1938="","",板块成分!B1938)</f>
        <v>3348.HK</v>
      </c>
      <c r="X1936" s="270" t="str">
        <f>[1]!s_info_name(W1936)</f>
        <v>中国鹏飞集团</v>
      </c>
      <c r="Y1936" s="335" t="str">
        <f>IF($Y$3="申万一级行业",[1]!s_info_industry_sw_2021(W1936,公司分析!D$5,1),IF($Y$3="申万二级行业",[1]!s_info_industry_sw_2021(W1936,公司分析!D$5,2),IF($Y$3="申万三级行业",[1]!s_info_industry_sw_2021(W1936,公司分析!D$5,3),IF($Y$3="wind一级行业",[1]!s_info_industry_gics(W1936,1),IF($Y$3="wind二级行业",[1]!s_info_industry_gics(W1936,2),IF($Y$3="wind三级行业",[1]!s_info_industry_gics(W1936,3),IF($Y$3="wind四级行业",[1]!s_info_industry_gics(W1936,4),IF($Y$3="证监会门类行业",[1]!s_info_industry_csrc12_n(W1936,公司分析!D$5,1),""))))))))</f>
        <v>工业机械</v>
      </c>
      <c r="Z1936" s="298" t="str">
        <f>IF(Y1936=行业比较!$E$6,ROW(),"")</f>
        <v/>
      </c>
      <c r="AA1936" s="125"/>
      <c r="AB1936" s="125"/>
      <c r="AC1936" s="125"/>
      <c r="AD1936" s="125"/>
      <c r="AE1936" s="125"/>
      <c r="AF1936" s="125"/>
      <c r="AG1936" s="125"/>
      <c r="AH1936" s="125"/>
      <c r="AI1936" s="125"/>
      <c r="AJ1936" s="125"/>
      <c r="AK1936" s="125"/>
      <c r="AL1936" s="125"/>
      <c r="AM1936" s="125"/>
      <c r="AN1936" s="125"/>
      <c r="AO1936" s="125"/>
      <c r="AP1936" s="125"/>
    </row>
    <row r="1937" spans="2:42" x14ac:dyDescent="0.35">
      <c r="B1937" s="125"/>
      <c r="C1937" s="125"/>
      <c r="D1937" s="125"/>
      <c r="E1937" s="125"/>
      <c r="F1937" s="125"/>
      <c r="G1937" s="125"/>
      <c r="H1937" s="125"/>
      <c r="I1937" s="269"/>
      <c r="J1937" s="134"/>
      <c r="K1937" s="134"/>
      <c r="L1937" s="134"/>
      <c r="M1937" s="134"/>
      <c r="N1937" s="286"/>
      <c r="O1937" s="286"/>
      <c r="P1937" s="125"/>
      <c r="Q1937" s="125"/>
      <c r="R1937" s="125"/>
      <c r="S1937" s="125"/>
      <c r="T1937" s="125"/>
      <c r="U1937" s="297"/>
      <c r="V1937" s="253">
        <f t="shared" si="38"/>
        <v>0</v>
      </c>
      <c r="W1937" s="348" t="str">
        <f>IF(板块成分!B1939="","",板块成分!B1939)</f>
        <v>3360.HK</v>
      </c>
      <c r="X1937" s="270" t="str">
        <f>[1]!s_info_name(W1937)</f>
        <v>远东宏信</v>
      </c>
      <c r="Y1937" s="335" t="str">
        <f>IF($Y$3="申万一级行业",[1]!s_info_industry_sw_2021(W1937,公司分析!D$5,1),IF($Y$3="申万二级行业",[1]!s_info_industry_sw_2021(W1937,公司分析!D$5,2),IF($Y$3="申万三级行业",[1]!s_info_industry_sw_2021(W1937,公司分析!D$5,3),IF($Y$3="wind一级行业",[1]!s_info_industry_gics(W1937,1),IF($Y$3="wind二级行业",[1]!s_info_industry_gics(W1937,2),IF($Y$3="wind三级行业",[1]!s_info_industry_gics(W1937,3),IF($Y$3="wind四级行业",[1]!s_info_industry_gics(W1937,4),IF($Y$3="证监会门类行业",[1]!s_info_industry_csrc12_n(W1937,公司分析!D$5,1),""))))))))</f>
        <v>特殊金融服务</v>
      </c>
      <c r="Z1937" s="298" t="str">
        <f>IF(Y1937=行业比较!$E$6,ROW(),"")</f>
        <v/>
      </c>
      <c r="AA1937" s="125"/>
      <c r="AB1937" s="125"/>
      <c r="AC1937" s="125"/>
      <c r="AD1937" s="125"/>
      <c r="AE1937" s="125"/>
      <c r="AF1937" s="125"/>
      <c r="AG1937" s="125"/>
      <c r="AH1937" s="125"/>
      <c r="AI1937" s="125"/>
      <c r="AJ1937" s="125"/>
      <c r="AK1937" s="125"/>
      <c r="AL1937" s="125"/>
      <c r="AM1937" s="125"/>
      <c r="AN1937" s="125"/>
      <c r="AO1937" s="125"/>
      <c r="AP1937" s="125"/>
    </row>
    <row r="1938" spans="2:42" x14ac:dyDescent="0.35">
      <c r="B1938" s="125"/>
      <c r="C1938" s="125"/>
      <c r="D1938" s="125"/>
      <c r="E1938" s="125"/>
      <c r="F1938" s="125"/>
      <c r="G1938" s="125"/>
      <c r="H1938" s="125"/>
      <c r="I1938" s="269"/>
      <c r="J1938" s="134"/>
      <c r="K1938" s="134"/>
      <c r="L1938" s="134"/>
      <c r="M1938" s="134"/>
      <c r="N1938" s="286"/>
      <c r="O1938" s="286"/>
      <c r="P1938" s="125"/>
      <c r="Q1938" s="125"/>
      <c r="R1938" s="125"/>
      <c r="S1938" s="125"/>
      <c r="T1938" s="125"/>
      <c r="U1938" s="297"/>
      <c r="V1938" s="253">
        <f t="shared" si="38"/>
        <v>0</v>
      </c>
      <c r="W1938" s="348" t="str">
        <f>IF(板块成分!B1940="","",板块成分!B1940)</f>
        <v>3363.HK</v>
      </c>
      <c r="X1938" s="270" t="str">
        <f>[1]!s_info_name(W1938)</f>
        <v>正业国际</v>
      </c>
      <c r="Y1938" s="335" t="str">
        <f>IF($Y$3="申万一级行业",[1]!s_info_industry_sw_2021(W1938,公司分析!D$5,1),IF($Y$3="申万二级行业",[1]!s_info_industry_sw_2021(W1938,公司分析!D$5,2),IF($Y$3="申万三级行业",[1]!s_info_industry_sw_2021(W1938,公司分析!D$5,3),IF($Y$3="wind一级行业",[1]!s_info_industry_gics(W1938,1),IF($Y$3="wind二级行业",[1]!s_info_industry_gics(W1938,2),IF($Y$3="wind三级行业",[1]!s_info_industry_gics(W1938,3),IF($Y$3="wind四级行业",[1]!s_info_industry_gics(W1938,4),IF($Y$3="证监会门类行业",[1]!s_info_industry_csrc12_n(W1938,公司分析!D$5,1),""))))))))</f>
        <v>纸包装</v>
      </c>
      <c r="Z1938" s="298" t="str">
        <f>IF(Y1938=行业比较!$E$6,ROW(),"")</f>
        <v/>
      </c>
      <c r="AA1938" s="125"/>
      <c r="AB1938" s="125"/>
      <c r="AC1938" s="125"/>
      <c r="AD1938" s="125"/>
      <c r="AE1938" s="125"/>
      <c r="AF1938" s="125"/>
      <c r="AG1938" s="125"/>
      <c r="AH1938" s="125"/>
      <c r="AI1938" s="125"/>
      <c r="AJ1938" s="125"/>
      <c r="AK1938" s="125"/>
      <c r="AL1938" s="125"/>
      <c r="AM1938" s="125"/>
      <c r="AN1938" s="125"/>
      <c r="AO1938" s="125"/>
      <c r="AP1938" s="125"/>
    </row>
    <row r="1939" spans="2:42" x14ac:dyDescent="0.35">
      <c r="B1939" s="125"/>
      <c r="C1939" s="125"/>
      <c r="D1939" s="125"/>
      <c r="E1939" s="125"/>
      <c r="F1939" s="125"/>
      <c r="G1939" s="125"/>
      <c r="H1939" s="125"/>
      <c r="I1939" s="269"/>
      <c r="J1939" s="134"/>
      <c r="K1939" s="134"/>
      <c r="L1939" s="134"/>
      <c r="M1939" s="134"/>
      <c r="N1939" s="286"/>
      <c r="O1939" s="286"/>
      <c r="P1939" s="125"/>
      <c r="Q1939" s="125"/>
      <c r="R1939" s="125"/>
      <c r="S1939" s="125"/>
      <c r="T1939" s="125"/>
      <c r="U1939" s="297"/>
      <c r="V1939" s="253">
        <f t="shared" si="38"/>
        <v>0</v>
      </c>
      <c r="W1939" s="348" t="str">
        <f>IF(板块成分!B1941="","",板块成分!B1941)</f>
        <v>3366.HK</v>
      </c>
      <c r="X1939" s="270" t="str">
        <f>[1]!s_info_name(W1939)</f>
        <v>华侨城(亚洲)</v>
      </c>
      <c r="Y1939" s="335" t="str">
        <f>IF($Y$3="申万一级行业",[1]!s_info_industry_sw_2021(W1939,公司分析!D$5,1),IF($Y$3="申万二级行业",[1]!s_info_industry_sw_2021(W1939,公司分析!D$5,2),IF($Y$3="申万三级行业",[1]!s_info_industry_sw_2021(W1939,公司分析!D$5,3),IF($Y$3="wind一级行业",[1]!s_info_industry_gics(W1939,1),IF($Y$3="wind二级行业",[1]!s_info_industry_gics(W1939,2),IF($Y$3="wind三级行业",[1]!s_info_industry_gics(W1939,3),IF($Y$3="wind四级行业",[1]!s_info_industry_gics(W1939,4),IF($Y$3="证监会门类行业",[1]!s_info_industry_csrc12_n(W1939,公司分析!D$5,1),""))))))))</f>
        <v>多样化房地产活动</v>
      </c>
      <c r="Z1939" s="298" t="str">
        <f>IF(Y1939=行业比较!$E$6,ROW(),"")</f>
        <v/>
      </c>
      <c r="AA1939" s="125"/>
      <c r="AB1939" s="125"/>
      <c r="AC1939" s="125"/>
      <c r="AD1939" s="125"/>
      <c r="AE1939" s="125"/>
      <c r="AF1939" s="125"/>
      <c r="AG1939" s="125"/>
      <c r="AH1939" s="125"/>
      <c r="AI1939" s="125"/>
      <c r="AJ1939" s="125"/>
      <c r="AK1939" s="125"/>
      <c r="AL1939" s="125"/>
      <c r="AM1939" s="125"/>
      <c r="AN1939" s="125"/>
      <c r="AO1939" s="125"/>
      <c r="AP1939" s="125"/>
    </row>
    <row r="1940" spans="2:42" x14ac:dyDescent="0.35">
      <c r="B1940" s="125"/>
      <c r="C1940" s="125"/>
      <c r="D1940" s="125"/>
      <c r="E1940" s="125"/>
      <c r="F1940" s="125"/>
      <c r="G1940" s="125"/>
      <c r="H1940" s="125"/>
      <c r="I1940" s="269"/>
      <c r="J1940" s="134"/>
      <c r="K1940" s="134"/>
      <c r="L1940" s="134"/>
      <c r="M1940" s="134"/>
      <c r="N1940" s="286"/>
      <c r="O1940" s="286"/>
      <c r="P1940" s="125"/>
      <c r="Q1940" s="125"/>
      <c r="R1940" s="125"/>
      <c r="S1940" s="125"/>
      <c r="T1940" s="125"/>
      <c r="U1940" s="297"/>
      <c r="V1940" s="253">
        <f t="shared" si="38"/>
        <v>0</v>
      </c>
      <c r="W1940" s="348" t="str">
        <f>IF(板块成分!B1942="","",板块成分!B1942)</f>
        <v>3368.HK</v>
      </c>
      <c r="X1940" s="270" t="str">
        <f>[1]!s_info_name(W1940)</f>
        <v>百盛集团</v>
      </c>
      <c r="Y1940" s="335" t="str">
        <f>IF($Y$3="申万一级行业",[1]!s_info_industry_sw_2021(W1940,公司分析!D$5,1),IF($Y$3="申万二级行业",[1]!s_info_industry_sw_2021(W1940,公司分析!D$5,2),IF($Y$3="申万三级行业",[1]!s_info_industry_sw_2021(W1940,公司分析!D$5,3),IF($Y$3="wind一级行业",[1]!s_info_industry_gics(W1940,1),IF($Y$3="wind二级行业",[1]!s_info_industry_gics(W1940,2),IF($Y$3="wind三级行业",[1]!s_info_industry_gics(W1940,3),IF($Y$3="wind四级行业",[1]!s_info_industry_gics(W1940,4),IF($Y$3="证监会门类行业",[1]!s_info_industry_csrc12_n(W1940,公司分析!D$5,1),""))))))))</f>
        <v>百货商店</v>
      </c>
      <c r="Z1940" s="298" t="str">
        <f>IF(Y1940=行业比较!$E$6,ROW(),"")</f>
        <v/>
      </c>
      <c r="AA1940" s="125"/>
      <c r="AB1940" s="125"/>
      <c r="AC1940" s="125"/>
      <c r="AD1940" s="125"/>
      <c r="AE1940" s="125"/>
      <c r="AF1940" s="125"/>
      <c r="AG1940" s="125"/>
      <c r="AH1940" s="125"/>
      <c r="AI1940" s="125"/>
      <c r="AJ1940" s="125"/>
      <c r="AK1940" s="125"/>
      <c r="AL1940" s="125"/>
      <c r="AM1940" s="125"/>
      <c r="AN1940" s="125"/>
      <c r="AO1940" s="125"/>
      <c r="AP1940" s="125"/>
    </row>
    <row r="1941" spans="2:42" x14ac:dyDescent="0.35">
      <c r="B1941" s="125"/>
      <c r="C1941" s="125"/>
      <c r="D1941" s="125"/>
      <c r="E1941" s="125"/>
      <c r="F1941" s="125"/>
      <c r="G1941" s="125"/>
      <c r="H1941" s="125"/>
      <c r="I1941" s="269"/>
      <c r="J1941" s="134"/>
      <c r="K1941" s="134"/>
      <c r="L1941" s="134"/>
      <c r="M1941" s="134"/>
      <c r="N1941" s="286"/>
      <c r="O1941" s="286"/>
      <c r="P1941" s="125"/>
      <c r="Q1941" s="125"/>
      <c r="R1941" s="125"/>
      <c r="S1941" s="125"/>
      <c r="T1941" s="125"/>
      <c r="U1941" s="297"/>
      <c r="V1941" s="253">
        <f t="shared" si="38"/>
        <v>0</v>
      </c>
      <c r="W1941" s="348" t="str">
        <f>IF(板块成分!B1943="","",板块成分!B1943)</f>
        <v>3369.HK</v>
      </c>
      <c r="X1941" s="270" t="str">
        <f>[1]!s_info_name(W1941)</f>
        <v>秦港股份</v>
      </c>
      <c r="Y1941" s="335" t="str">
        <f>IF($Y$3="申万一级行业",[1]!s_info_industry_sw_2021(W1941,公司分析!D$5,1),IF($Y$3="申万二级行业",[1]!s_info_industry_sw_2021(W1941,公司分析!D$5,2),IF($Y$3="申万三级行业",[1]!s_info_industry_sw_2021(W1941,公司分析!D$5,3),IF($Y$3="wind一级行业",[1]!s_info_industry_gics(W1941,1),IF($Y$3="wind二级行业",[1]!s_info_industry_gics(W1941,2),IF($Y$3="wind三级行业",[1]!s_info_industry_gics(W1941,3),IF($Y$3="wind四级行业",[1]!s_info_industry_gics(W1941,4),IF($Y$3="证监会门类行业",[1]!s_info_industry_csrc12_n(W1941,公司分析!D$5,1),""))))))))</f>
        <v>海港与服务</v>
      </c>
      <c r="Z1941" s="298" t="str">
        <f>IF(Y1941=行业比较!$E$6,ROW(),"")</f>
        <v/>
      </c>
      <c r="AA1941" s="125"/>
      <c r="AB1941" s="125"/>
      <c r="AC1941" s="125"/>
      <c r="AD1941" s="125"/>
      <c r="AE1941" s="125"/>
      <c r="AF1941" s="125"/>
      <c r="AG1941" s="125"/>
      <c r="AH1941" s="125"/>
      <c r="AI1941" s="125"/>
      <c r="AJ1941" s="125"/>
      <c r="AK1941" s="125"/>
      <c r="AL1941" s="125"/>
      <c r="AM1941" s="125"/>
      <c r="AN1941" s="125"/>
      <c r="AO1941" s="125"/>
      <c r="AP1941" s="125"/>
    </row>
    <row r="1942" spans="2:42" x14ac:dyDescent="0.35">
      <c r="B1942" s="125"/>
      <c r="C1942" s="125"/>
      <c r="D1942" s="125"/>
      <c r="E1942" s="125"/>
      <c r="F1942" s="125"/>
      <c r="G1942" s="125"/>
      <c r="H1942" s="125"/>
      <c r="I1942" s="269"/>
      <c r="J1942" s="134"/>
      <c r="K1942" s="134"/>
      <c r="L1942" s="134"/>
      <c r="M1942" s="134"/>
      <c r="N1942" s="286"/>
      <c r="O1942" s="286"/>
      <c r="P1942" s="125"/>
      <c r="Q1942" s="125"/>
      <c r="R1942" s="125"/>
      <c r="S1942" s="125"/>
      <c r="T1942" s="125"/>
      <c r="U1942" s="297"/>
      <c r="V1942" s="253">
        <f t="shared" si="38"/>
        <v>0</v>
      </c>
      <c r="W1942" s="348" t="str">
        <f>IF(板块成分!B1944="","",板块成分!B1944)</f>
        <v>3377.HK</v>
      </c>
      <c r="X1942" s="270" t="str">
        <f>[1]!s_info_name(W1942)</f>
        <v>远洋集团</v>
      </c>
      <c r="Y1942" s="335" t="str">
        <f>IF($Y$3="申万一级行业",[1]!s_info_industry_sw_2021(W1942,公司分析!D$5,1),IF($Y$3="申万二级行业",[1]!s_info_industry_sw_2021(W1942,公司分析!D$5,2),IF($Y$3="申万三级行业",[1]!s_info_industry_sw_2021(W1942,公司分析!D$5,3),IF($Y$3="wind一级行业",[1]!s_info_industry_gics(W1942,1),IF($Y$3="wind二级行业",[1]!s_info_industry_gics(W1942,2),IF($Y$3="wind三级行业",[1]!s_info_industry_gics(W1942,3),IF($Y$3="wind四级行业",[1]!s_info_industry_gics(W1942,4),IF($Y$3="证监会门类行业",[1]!s_info_industry_csrc12_n(W1942,公司分析!D$5,1),""))))))))</f>
        <v>房地产开发</v>
      </c>
      <c r="Z1942" s="298" t="str">
        <f>IF(Y1942=行业比较!$E$6,ROW(),"")</f>
        <v/>
      </c>
      <c r="AA1942" s="125"/>
      <c r="AB1942" s="125"/>
      <c r="AC1942" s="125"/>
      <c r="AD1942" s="125"/>
      <c r="AE1942" s="125"/>
      <c r="AF1942" s="125"/>
      <c r="AG1942" s="125"/>
      <c r="AH1942" s="125"/>
      <c r="AI1942" s="125"/>
      <c r="AJ1942" s="125"/>
      <c r="AK1942" s="125"/>
      <c r="AL1942" s="125"/>
      <c r="AM1942" s="125"/>
      <c r="AN1942" s="125"/>
      <c r="AO1942" s="125"/>
      <c r="AP1942" s="125"/>
    </row>
    <row r="1943" spans="2:42" x14ac:dyDescent="0.35">
      <c r="B1943" s="125"/>
      <c r="C1943" s="125"/>
      <c r="D1943" s="125"/>
      <c r="E1943" s="125"/>
      <c r="F1943" s="125"/>
      <c r="G1943" s="125"/>
      <c r="H1943" s="125"/>
      <c r="I1943" s="269"/>
      <c r="J1943" s="134"/>
      <c r="K1943" s="134"/>
      <c r="L1943" s="134"/>
      <c r="M1943" s="134"/>
      <c r="N1943" s="286"/>
      <c r="O1943" s="286"/>
      <c r="P1943" s="125"/>
      <c r="Q1943" s="125"/>
      <c r="R1943" s="125"/>
      <c r="S1943" s="125"/>
      <c r="T1943" s="125"/>
      <c r="U1943" s="297"/>
      <c r="V1943" s="253">
        <f t="shared" si="38"/>
        <v>0</v>
      </c>
      <c r="W1943" s="348" t="str">
        <f>IF(板块成分!B1945="","",板块成分!B1945)</f>
        <v>3380.HK</v>
      </c>
      <c r="X1943" s="270" t="str">
        <f>[1]!s_info_name(W1943)</f>
        <v>龙光集团</v>
      </c>
      <c r="Y1943" s="335" t="str">
        <f>IF($Y$3="申万一级行业",[1]!s_info_industry_sw_2021(W1943,公司分析!D$5,1),IF($Y$3="申万二级行业",[1]!s_info_industry_sw_2021(W1943,公司分析!D$5,2),IF($Y$3="申万三级行业",[1]!s_info_industry_sw_2021(W1943,公司分析!D$5,3),IF($Y$3="wind一级行业",[1]!s_info_industry_gics(W1943,1),IF($Y$3="wind二级行业",[1]!s_info_industry_gics(W1943,2),IF($Y$3="wind三级行业",[1]!s_info_industry_gics(W1943,3),IF($Y$3="wind四级行业",[1]!s_info_industry_gics(W1943,4),IF($Y$3="证监会门类行业",[1]!s_info_industry_csrc12_n(W1943,公司分析!D$5,1),""))))))))</f>
        <v>房地产开发</v>
      </c>
      <c r="Z1943" s="298" t="str">
        <f>IF(Y1943=行业比较!$E$6,ROW(),"")</f>
        <v/>
      </c>
      <c r="AA1943" s="125"/>
      <c r="AB1943" s="125"/>
      <c r="AC1943" s="125"/>
      <c r="AD1943" s="125"/>
      <c r="AE1943" s="125"/>
      <c r="AF1943" s="125"/>
      <c r="AG1943" s="125"/>
      <c r="AH1943" s="125"/>
      <c r="AI1943" s="125"/>
      <c r="AJ1943" s="125"/>
      <c r="AK1943" s="125"/>
      <c r="AL1943" s="125"/>
      <c r="AM1943" s="125"/>
      <c r="AN1943" s="125"/>
      <c r="AO1943" s="125"/>
      <c r="AP1943" s="125"/>
    </row>
    <row r="1944" spans="2:42" x14ac:dyDescent="0.35">
      <c r="B1944" s="125"/>
      <c r="C1944" s="125"/>
      <c r="D1944" s="125"/>
      <c r="E1944" s="125"/>
      <c r="F1944" s="125"/>
      <c r="G1944" s="125"/>
      <c r="H1944" s="125"/>
      <c r="I1944" s="269"/>
      <c r="J1944" s="134"/>
      <c r="K1944" s="134"/>
      <c r="L1944" s="134"/>
      <c r="M1944" s="134"/>
      <c r="N1944" s="286"/>
      <c r="O1944" s="286"/>
      <c r="P1944" s="125"/>
      <c r="Q1944" s="125"/>
      <c r="R1944" s="125"/>
      <c r="S1944" s="125"/>
      <c r="T1944" s="125"/>
      <c r="U1944" s="297"/>
      <c r="V1944" s="253">
        <f t="shared" si="38"/>
        <v>0</v>
      </c>
      <c r="W1944" s="348" t="str">
        <f>IF(板块成分!B1946="","",板块成分!B1946)</f>
        <v>3382.HK</v>
      </c>
      <c r="X1944" s="270" t="str">
        <f>[1]!s_info_name(W1944)</f>
        <v>天津港发展</v>
      </c>
      <c r="Y1944" s="335" t="str">
        <f>IF($Y$3="申万一级行业",[1]!s_info_industry_sw_2021(W1944,公司分析!D$5,1),IF($Y$3="申万二级行业",[1]!s_info_industry_sw_2021(W1944,公司分析!D$5,2),IF($Y$3="申万三级行业",[1]!s_info_industry_sw_2021(W1944,公司分析!D$5,3),IF($Y$3="wind一级行业",[1]!s_info_industry_gics(W1944,1),IF($Y$3="wind二级行业",[1]!s_info_industry_gics(W1944,2),IF($Y$3="wind三级行业",[1]!s_info_industry_gics(W1944,3),IF($Y$3="wind四级行业",[1]!s_info_industry_gics(W1944,4),IF($Y$3="证监会门类行业",[1]!s_info_industry_csrc12_n(W1944,公司分析!D$5,1),""))))))))</f>
        <v>海港与服务</v>
      </c>
      <c r="Z1944" s="298" t="str">
        <f>IF(Y1944=行业比较!$E$6,ROW(),"")</f>
        <v/>
      </c>
      <c r="AA1944" s="125"/>
      <c r="AB1944" s="125"/>
      <c r="AC1944" s="125"/>
      <c r="AD1944" s="125"/>
      <c r="AE1944" s="125"/>
      <c r="AF1944" s="125"/>
      <c r="AG1944" s="125"/>
      <c r="AH1944" s="125"/>
      <c r="AI1944" s="125"/>
      <c r="AJ1944" s="125"/>
      <c r="AK1944" s="125"/>
      <c r="AL1944" s="125"/>
      <c r="AM1944" s="125"/>
      <c r="AN1944" s="125"/>
      <c r="AO1944" s="125"/>
      <c r="AP1944" s="125"/>
    </row>
    <row r="1945" spans="2:42" x14ac:dyDescent="0.35">
      <c r="B1945" s="125"/>
      <c r="C1945" s="125"/>
      <c r="D1945" s="125"/>
      <c r="E1945" s="125"/>
      <c r="F1945" s="125"/>
      <c r="G1945" s="125"/>
      <c r="H1945" s="125"/>
      <c r="I1945" s="269"/>
      <c r="J1945" s="134"/>
      <c r="K1945" s="134"/>
      <c r="L1945" s="134"/>
      <c r="M1945" s="134"/>
      <c r="N1945" s="286"/>
      <c r="O1945" s="286"/>
      <c r="P1945" s="125"/>
      <c r="Q1945" s="125"/>
      <c r="R1945" s="125"/>
      <c r="S1945" s="125"/>
      <c r="T1945" s="125"/>
      <c r="U1945" s="297"/>
      <c r="V1945" s="253">
        <f t="shared" si="38"/>
        <v>0</v>
      </c>
      <c r="W1945" s="348" t="str">
        <f>IF(板块成分!B1947="","",板块成分!B1947)</f>
        <v>3383.HK</v>
      </c>
      <c r="X1945" s="270" t="str">
        <f>[1]!s_info_name(W1945)</f>
        <v>雅居乐集团</v>
      </c>
      <c r="Y1945" s="335" t="str">
        <f>IF($Y$3="申万一级行业",[1]!s_info_industry_sw_2021(W1945,公司分析!D$5,1),IF($Y$3="申万二级行业",[1]!s_info_industry_sw_2021(W1945,公司分析!D$5,2),IF($Y$3="申万三级行业",[1]!s_info_industry_sw_2021(W1945,公司分析!D$5,3),IF($Y$3="wind一级行业",[1]!s_info_industry_gics(W1945,1),IF($Y$3="wind二级行业",[1]!s_info_industry_gics(W1945,2),IF($Y$3="wind三级行业",[1]!s_info_industry_gics(W1945,3),IF($Y$3="wind四级行业",[1]!s_info_industry_gics(W1945,4),IF($Y$3="证监会门类行业",[1]!s_info_industry_csrc12_n(W1945,公司分析!D$5,1),""))))))))</f>
        <v>房地产开发</v>
      </c>
      <c r="Z1945" s="298" t="str">
        <f>IF(Y1945=行业比较!$E$6,ROW(),"")</f>
        <v/>
      </c>
      <c r="AA1945" s="125"/>
      <c r="AB1945" s="125"/>
      <c r="AC1945" s="125"/>
      <c r="AD1945" s="125"/>
      <c r="AE1945" s="125"/>
      <c r="AF1945" s="125"/>
      <c r="AG1945" s="125"/>
      <c r="AH1945" s="125"/>
      <c r="AI1945" s="125"/>
      <c r="AJ1945" s="125"/>
      <c r="AK1945" s="125"/>
      <c r="AL1945" s="125"/>
      <c r="AM1945" s="125"/>
      <c r="AN1945" s="125"/>
      <c r="AO1945" s="125"/>
      <c r="AP1945" s="125"/>
    </row>
    <row r="1946" spans="2:42" x14ac:dyDescent="0.35">
      <c r="B1946" s="125"/>
      <c r="C1946" s="125"/>
      <c r="D1946" s="125"/>
      <c r="E1946" s="125"/>
      <c r="F1946" s="125"/>
      <c r="G1946" s="125"/>
      <c r="H1946" s="125"/>
      <c r="I1946" s="269"/>
      <c r="J1946" s="134"/>
      <c r="K1946" s="134"/>
      <c r="L1946" s="134"/>
      <c r="M1946" s="134"/>
      <c r="N1946" s="286"/>
      <c r="O1946" s="286"/>
      <c r="P1946" s="125"/>
      <c r="Q1946" s="125"/>
      <c r="R1946" s="125"/>
      <c r="S1946" s="125"/>
      <c r="T1946" s="125"/>
      <c r="U1946" s="297"/>
      <c r="V1946" s="253">
        <f t="shared" si="38"/>
        <v>0</v>
      </c>
      <c r="W1946" s="348" t="str">
        <f>IF(板块成分!B1948="","",板块成分!B1948)</f>
        <v>3389.HK</v>
      </c>
      <c r="X1946" s="270" t="str">
        <f>[1]!s_info_name(W1946)</f>
        <v>亨得利</v>
      </c>
      <c r="Y1946" s="335" t="str">
        <f>IF($Y$3="申万一级行业",[1]!s_info_industry_sw_2021(W1946,公司分析!D$5,1),IF($Y$3="申万二级行业",[1]!s_info_industry_sw_2021(W1946,公司分析!D$5,2),IF($Y$3="申万三级行业",[1]!s_info_industry_sw_2021(W1946,公司分析!D$5,3),IF($Y$3="wind一级行业",[1]!s_info_industry_gics(W1946,1),IF($Y$3="wind二级行业",[1]!s_info_industry_gics(W1946,2),IF($Y$3="wind三级行业",[1]!s_info_industry_gics(W1946,3),IF($Y$3="wind四级行业",[1]!s_info_industry_gics(W1946,4),IF($Y$3="证监会门类行业",[1]!s_info_industry_csrc12_n(W1946,公司分析!D$5,1),""))))))))</f>
        <v>专卖店</v>
      </c>
      <c r="Z1946" s="298" t="str">
        <f>IF(Y1946=行业比较!$E$6,ROW(),"")</f>
        <v/>
      </c>
      <c r="AA1946" s="125"/>
      <c r="AB1946" s="125"/>
      <c r="AC1946" s="125"/>
      <c r="AD1946" s="125"/>
      <c r="AE1946" s="125"/>
      <c r="AF1946" s="125"/>
      <c r="AG1946" s="125"/>
      <c r="AH1946" s="125"/>
      <c r="AI1946" s="125"/>
      <c r="AJ1946" s="125"/>
      <c r="AK1946" s="125"/>
      <c r="AL1946" s="125"/>
      <c r="AM1946" s="125"/>
      <c r="AN1946" s="125"/>
      <c r="AO1946" s="125"/>
      <c r="AP1946" s="125"/>
    </row>
    <row r="1947" spans="2:42" x14ac:dyDescent="0.35">
      <c r="B1947" s="125"/>
      <c r="C1947" s="125"/>
      <c r="D1947" s="125"/>
      <c r="E1947" s="125"/>
      <c r="F1947" s="125"/>
      <c r="G1947" s="125"/>
      <c r="H1947" s="125"/>
      <c r="I1947" s="269"/>
      <c r="J1947" s="134"/>
      <c r="K1947" s="134"/>
      <c r="L1947" s="134"/>
      <c r="M1947" s="134"/>
      <c r="N1947" s="286"/>
      <c r="O1947" s="286"/>
      <c r="P1947" s="125"/>
      <c r="Q1947" s="125"/>
      <c r="R1947" s="125"/>
      <c r="S1947" s="125"/>
      <c r="T1947" s="125"/>
      <c r="U1947" s="297"/>
      <c r="V1947" s="253">
        <f t="shared" si="38"/>
        <v>0</v>
      </c>
      <c r="W1947" s="348" t="str">
        <f>IF(板块成分!B1949="","",板块成分!B1949)</f>
        <v>3390.HK</v>
      </c>
      <c r="X1947" s="270" t="str">
        <f>[1]!s_info_name(W1947)</f>
        <v>满贯集团</v>
      </c>
      <c r="Y1947" s="335" t="str">
        <f>IF($Y$3="申万一级行业",[1]!s_info_industry_sw_2021(W1947,公司分析!D$5,1),IF($Y$3="申万二级行业",[1]!s_info_industry_sw_2021(W1947,公司分析!D$5,2),IF($Y$3="申万三级行业",[1]!s_info_industry_sw_2021(W1947,公司分析!D$5,3),IF($Y$3="wind一级行业",[1]!s_info_industry_gics(W1947,1),IF($Y$3="wind二级行业",[1]!s_info_industry_gics(W1947,2),IF($Y$3="wind三级行业",[1]!s_info_industry_gics(W1947,3),IF($Y$3="wind四级行业",[1]!s_info_industry_gics(W1947,4),IF($Y$3="证监会门类行业",[1]!s_info_industry_csrc12_n(W1947,公司分析!D$5,1),""))))))))</f>
        <v>医疗保健用品</v>
      </c>
      <c r="Z1947" s="298" t="str">
        <f>IF(Y1947=行业比较!$E$6,ROW(),"")</f>
        <v/>
      </c>
      <c r="AA1947" s="125"/>
      <c r="AB1947" s="125"/>
      <c r="AC1947" s="125"/>
      <c r="AD1947" s="125"/>
      <c r="AE1947" s="125"/>
      <c r="AF1947" s="125"/>
      <c r="AG1947" s="125"/>
      <c r="AH1947" s="125"/>
      <c r="AI1947" s="125"/>
      <c r="AJ1947" s="125"/>
      <c r="AK1947" s="125"/>
      <c r="AL1947" s="125"/>
      <c r="AM1947" s="125"/>
      <c r="AN1947" s="125"/>
      <c r="AO1947" s="125"/>
      <c r="AP1947" s="125"/>
    </row>
    <row r="1948" spans="2:42" x14ac:dyDescent="0.35">
      <c r="B1948" s="125"/>
      <c r="C1948" s="125"/>
      <c r="D1948" s="125"/>
      <c r="E1948" s="125"/>
      <c r="F1948" s="125"/>
      <c r="G1948" s="125"/>
      <c r="H1948" s="125"/>
      <c r="I1948" s="269"/>
      <c r="J1948" s="134"/>
      <c r="K1948" s="134"/>
      <c r="L1948" s="134"/>
      <c r="M1948" s="134"/>
      <c r="N1948" s="286"/>
      <c r="O1948" s="286"/>
      <c r="P1948" s="125"/>
      <c r="Q1948" s="125"/>
      <c r="R1948" s="125"/>
      <c r="S1948" s="125"/>
      <c r="T1948" s="125"/>
      <c r="U1948" s="297"/>
      <c r="V1948" s="253">
        <f t="shared" si="38"/>
        <v>0</v>
      </c>
      <c r="W1948" s="348" t="str">
        <f>IF(板块成分!B1950="","",板块成分!B1950)</f>
        <v>3393.HK</v>
      </c>
      <c r="X1948" s="270" t="str">
        <f>[1]!s_info_name(W1948)</f>
        <v>威胜控股</v>
      </c>
      <c r="Y1948" s="335" t="str">
        <f>IF($Y$3="申万一级行业",[1]!s_info_industry_sw_2021(W1948,公司分析!D$5,1),IF($Y$3="申万二级行业",[1]!s_info_industry_sw_2021(W1948,公司分析!D$5,2),IF($Y$3="申万三级行业",[1]!s_info_industry_sw_2021(W1948,公司分析!D$5,3),IF($Y$3="wind一级行业",[1]!s_info_industry_gics(W1948,1),IF($Y$3="wind二级行业",[1]!s_info_industry_gics(W1948,2),IF($Y$3="wind三级行业",[1]!s_info_industry_gics(W1948,3),IF($Y$3="wind四级行业",[1]!s_info_industry_gics(W1948,4),IF($Y$3="证监会门类行业",[1]!s_info_industry_csrc12_n(W1948,公司分析!D$5,1),""))))))))</f>
        <v>电子设备和仪器</v>
      </c>
      <c r="Z1948" s="298" t="str">
        <f>IF(Y1948=行业比较!$E$6,ROW(),"")</f>
        <v/>
      </c>
      <c r="AA1948" s="125"/>
      <c r="AB1948" s="125"/>
      <c r="AC1948" s="125"/>
      <c r="AD1948" s="125"/>
      <c r="AE1948" s="125"/>
      <c r="AF1948" s="125"/>
      <c r="AG1948" s="125"/>
      <c r="AH1948" s="125"/>
      <c r="AI1948" s="125"/>
      <c r="AJ1948" s="125"/>
      <c r="AK1948" s="125"/>
      <c r="AL1948" s="125"/>
      <c r="AM1948" s="125"/>
      <c r="AN1948" s="125"/>
      <c r="AO1948" s="125"/>
      <c r="AP1948" s="125"/>
    </row>
    <row r="1949" spans="2:42" x14ac:dyDescent="0.35">
      <c r="B1949" s="125"/>
      <c r="C1949" s="125"/>
      <c r="D1949" s="125"/>
      <c r="E1949" s="125"/>
      <c r="F1949" s="125"/>
      <c r="G1949" s="125"/>
      <c r="H1949" s="125"/>
      <c r="I1949" s="269"/>
      <c r="J1949" s="134"/>
      <c r="K1949" s="134"/>
      <c r="L1949" s="134"/>
      <c r="M1949" s="134"/>
      <c r="N1949" s="286"/>
      <c r="O1949" s="286"/>
      <c r="P1949" s="125"/>
      <c r="Q1949" s="125"/>
      <c r="R1949" s="125"/>
      <c r="S1949" s="125"/>
      <c r="T1949" s="125"/>
      <c r="U1949" s="297"/>
      <c r="V1949" s="253">
        <f t="shared" si="38"/>
        <v>0</v>
      </c>
      <c r="W1949" s="348" t="str">
        <f>IF(板块成分!B1951="","",板块成分!B1951)</f>
        <v>3395.HK</v>
      </c>
      <c r="X1949" s="270" t="str">
        <f>[1]!s_info_name(W1949)</f>
        <v>吉星新能源</v>
      </c>
      <c r="Y1949" s="335" t="str">
        <f>IF($Y$3="申万一级行业",[1]!s_info_industry_sw_2021(W1949,公司分析!D$5,1),IF($Y$3="申万二级行业",[1]!s_info_industry_sw_2021(W1949,公司分析!D$5,2),IF($Y$3="申万三级行业",[1]!s_info_industry_sw_2021(W1949,公司分析!D$5,3),IF($Y$3="wind一级行业",[1]!s_info_industry_gics(W1949,1),IF($Y$3="wind二级行业",[1]!s_info_industry_gics(W1949,2),IF($Y$3="wind三级行业",[1]!s_info_industry_gics(W1949,3),IF($Y$3="wind四级行业",[1]!s_info_industry_gics(W1949,4),IF($Y$3="证监会门类行业",[1]!s_info_industry_csrc12_n(W1949,公司分析!D$5,1),""))))))))</f>
        <v>石油天然气勘探与生产</v>
      </c>
      <c r="Z1949" s="298" t="str">
        <f>IF(Y1949=行业比较!$E$6,ROW(),"")</f>
        <v/>
      </c>
      <c r="AA1949" s="125"/>
      <c r="AB1949" s="125"/>
      <c r="AC1949" s="125"/>
      <c r="AD1949" s="125"/>
      <c r="AE1949" s="125"/>
      <c r="AF1949" s="125"/>
      <c r="AG1949" s="125"/>
      <c r="AH1949" s="125"/>
      <c r="AI1949" s="125"/>
      <c r="AJ1949" s="125"/>
      <c r="AK1949" s="125"/>
      <c r="AL1949" s="125"/>
      <c r="AM1949" s="125"/>
      <c r="AN1949" s="125"/>
      <c r="AO1949" s="125"/>
      <c r="AP1949" s="125"/>
    </row>
    <row r="1950" spans="2:42" x14ac:dyDescent="0.35">
      <c r="B1950" s="125"/>
      <c r="C1950" s="125"/>
      <c r="D1950" s="125"/>
      <c r="E1950" s="125"/>
      <c r="F1950" s="125"/>
      <c r="G1950" s="125"/>
      <c r="H1950" s="125"/>
      <c r="I1950" s="269"/>
      <c r="J1950" s="134"/>
      <c r="K1950" s="134"/>
      <c r="L1950" s="134"/>
      <c r="M1950" s="134"/>
      <c r="N1950" s="286"/>
      <c r="O1950" s="286"/>
      <c r="P1950" s="125"/>
      <c r="Q1950" s="125"/>
      <c r="R1950" s="125"/>
      <c r="S1950" s="125"/>
      <c r="T1950" s="125"/>
      <c r="U1950" s="297"/>
      <c r="V1950" s="253">
        <f t="shared" si="38"/>
        <v>0</v>
      </c>
      <c r="W1950" s="348" t="str">
        <f>IF(板块成分!B1952="","",板块成分!B1952)</f>
        <v>3396.HK</v>
      </c>
      <c r="X1950" s="270" t="str">
        <f>[1]!s_info_name(W1950)</f>
        <v>联想控股</v>
      </c>
      <c r="Y1950" s="335" t="str">
        <f>IF($Y$3="申万一级行业",[1]!s_info_industry_sw_2021(W1950,公司分析!D$5,1),IF($Y$3="申万二级行业",[1]!s_info_industry_sw_2021(W1950,公司分析!D$5,2),IF($Y$3="申万三级行业",[1]!s_info_industry_sw_2021(W1950,公司分析!D$5,3),IF($Y$3="wind一级行业",[1]!s_info_industry_gics(W1950,1),IF($Y$3="wind二级行业",[1]!s_info_industry_gics(W1950,2),IF($Y$3="wind三级行业",[1]!s_info_industry_gics(W1950,3),IF($Y$3="wind四级行业",[1]!s_info_industry_gics(W1950,4),IF($Y$3="证监会门类行业",[1]!s_info_industry_csrc12_n(W1950,公司分析!D$5,1),""))))))))</f>
        <v>多领域控股</v>
      </c>
      <c r="Z1950" s="298" t="str">
        <f>IF(Y1950=行业比较!$E$6,ROW(),"")</f>
        <v/>
      </c>
      <c r="AA1950" s="125"/>
      <c r="AB1950" s="125"/>
      <c r="AC1950" s="125"/>
      <c r="AD1950" s="125"/>
      <c r="AE1950" s="125"/>
      <c r="AF1950" s="125"/>
      <c r="AG1950" s="125"/>
      <c r="AH1950" s="125"/>
      <c r="AI1950" s="125"/>
      <c r="AJ1950" s="125"/>
      <c r="AK1950" s="125"/>
      <c r="AL1950" s="125"/>
      <c r="AM1950" s="125"/>
      <c r="AN1950" s="125"/>
      <c r="AO1950" s="125"/>
      <c r="AP1950" s="125"/>
    </row>
    <row r="1951" spans="2:42" x14ac:dyDescent="0.35">
      <c r="B1951" s="125"/>
      <c r="C1951" s="125"/>
      <c r="D1951" s="125"/>
      <c r="E1951" s="125"/>
      <c r="F1951" s="125"/>
      <c r="G1951" s="125"/>
      <c r="H1951" s="125"/>
      <c r="I1951" s="269"/>
      <c r="J1951" s="134"/>
      <c r="K1951" s="134"/>
      <c r="L1951" s="134"/>
      <c r="M1951" s="134"/>
      <c r="N1951" s="286"/>
      <c r="O1951" s="286"/>
      <c r="P1951" s="125"/>
      <c r="Q1951" s="125"/>
      <c r="R1951" s="125"/>
      <c r="S1951" s="125"/>
      <c r="T1951" s="125"/>
      <c r="U1951" s="297"/>
      <c r="V1951" s="253">
        <f t="shared" si="38"/>
        <v>0</v>
      </c>
      <c r="W1951" s="348" t="str">
        <f>IF(板块成分!B1953="","",板块成分!B1953)</f>
        <v>3398.HK</v>
      </c>
      <c r="X1951" s="270" t="str">
        <f>[1]!s_info_name(W1951)</f>
        <v>华鼎控股</v>
      </c>
      <c r="Y1951" s="335" t="str">
        <f>IF($Y$3="申万一级行业",[1]!s_info_industry_sw_2021(W1951,公司分析!D$5,1),IF($Y$3="申万二级行业",[1]!s_info_industry_sw_2021(W1951,公司分析!D$5,2),IF($Y$3="申万三级行业",[1]!s_info_industry_sw_2021(W1951,公司分析!D$5,3),IF($Y$3="wind一级行业",[1]!s_info_industry_gics(W1951,1),IF($Y$3="wind二级行业",[1]!s_info_industry_gics(W1951,2),IF($Y$3="wind三级行业",[1]!s_info_industry_gics(W1951,3),IF($Y$3="wind四级行业",[1]!s_info_industry_gics(W1951,4),IF($Y$3="证监会门类行业",[1]!s_info_industry_csrc12_n(W1951,公司分析!D$5,1),""))))))))</f>
        <v>服装、服饰与奢侈品</v>
      </c>
      <c r="Z1951" s="298" t="str">
        <f>IF(Y1951=行业比较!$E$6,ROW(),"")</f>
        <v/>
      </c>
      <c r="AA1951" s="125"/>
      <c r="AB1951" s="125"/>
      <c r="AC1951" s="125"/>
      <c r="AD1951" s="125"/>
      <c r="AE1951" s="125"/>
      <c r="AF1951" s="125"/>
      <c r="AG1951" s="125"/>
      <c r="AH1951" s="125"/>
      <c r="AI1951" s="125"/>
      <c r="AJ1951" s="125"/>
      <c r="AK1951" s="125"/>
      <c r="AL1951" s="125"/>
      <c r="AM1951" s="125"/>
      <c r="AN1951" s="125"/>
      <c r="AO1951" s="125"/>
      <c r="AP1951" s="125"/>
    </row>
    <row r="1952" spans="2:42" x14ac:dyDescent="0.35">
      <c r="B1952" s="125"/>
      <c r="C1952" s="125"/>
      <c r="D1952" s="125"/>
      <c r="E1952" s="125"/>
      <c r="F1952" s="125"/>
      <c r="G1952" s="125"/>
      <c r="H1952" s="125"/>
      <c r="I1952" s="269"/>
      <c r="J1952" s="134"/>
      <c r="K1952" s="134"/>
      <c r="L1952" s="134"/>
      <c r="M1952" s="134"/>
      <c r="N1952" s="286"/>
      <c r="O1952" s="286"/>
      <c r="P1952" s="125"/>
      <c r="Q1952" s="125"/>
      <c r="R1952" s="125"/>
      <c r="S1952" s="125"/>
      <c r="T1952" s="125"/>
      <c r="U1952" s="297"/>
      <c r="V1952" s="253">
        <f t="shared" si="38"/>
        <v>0</v>
      </c>
      <c r="W1952" s="348" t="str">
        <f>IF(板块成分!B1954="","",板块成分!B1954)</f>
        <v>3399.HK</v>
      </c>
      <c r="X1952" s="270" t="str">
        <f>[1]!s_info_name(W1952)</f>
        <v>粤运交通</v>
      </c>
      <c r="Y1952" s="335" t="str">
        <f>IF($Y$3="申万一级行业",[1]!s_info_industry_sw_2021(W1952,公司分析!D$5,1),IF($Y$3="申万二级行业",[1]!s_info_industry_sw_2021(W1952,公司分析!D$5,2),IF($Y$3="申万三级行业",[1]!s_info_industry_sw_2021(W1952,公司分析!D$5,3),IF($Y$3="wind一级行业",[1]!s_info_industry_gics(W1952,1),IF($Y$3="wind二级行业",[1]!s_info_industry_gics(W1952,2),IF($Y$3="wind三级行业",[1]!s_info_industry_gics(W1952,3),IF($Y$3="wind四级行业",[1]!s_info_industry_gics(W1952,4),IF($Y$3="证监会门类行业",[1]!s_info_industry_csrc12_n(W1952,公司分析!D$5,1),""))))))))</f>
        <v>公路运输</v>
      </c>
      <c r="Z1952" s="298" t="str">
        <f>IF(Y1952=行业比较!$E$6,ROW(),"")</f>
        <v/>
      </c>
      <c r="AA1952" s="125"/>
      <c r="AB1952" s="125"/>
      <c r="AC1952" s="125"/>
      <c r="AD1952" s="125"/>
      <c r="AE1952" s="125"/>
      <c r="AF1952" s="125"/>
      <c r="AG1952" s="125"/>
      <c r="AH1952" s="125"/>
      <c r="AI1952" s="125"/>
      <c r="AJ1952" s="125"/>
      <c r="AK1952" s="125"/>
      <c r="AL1952" s="125"/>
      <c r="AM1952" s="125"/>
      <c r="AN1952" s="125"/>
      <c r="AO1952" s="125"/>
      <c r="AP1952" s="125"/>
    </row>
    <row r="1953" spans="2:42" x14ac:dyDescent="0.35">
      <c r="B1953" s="125"/>
      <c r="C1953" s="125"/>
      <c r="D1953" s="125"/>
      <c r="E1953" s="125"/>
      <c r="F1953" s="125"/>
      <c r="G1953" s="125"/>
      <c r="H1953" s="125"/>
      <c r="I1953" s="269"/>
      <c r="J1953" s="134"/>
      <c r="K1953" s="134"/>
      <c r="L1953" s="134"/>
      <c r="M1953" s="134"/>
      <c r="N1953" s="286"/>
      <c r="O1953" s="286"/>
      <c r="P1953" s="125"/>
      <c r="Q1953" s="125"/>
      <c r="R1953" s="125"/>
      <c r="S1953" s="125"/>
      <c r="T1953" s="125"/>
      <c r="U1953" s="297"/>
      <c r="V1953" s="253">
        <f t="shared" si="38"/>
        <v>0</v>
      </c>
      <c r="W1953" s="348" t="str">
        <f>IF(板块成分!B1955="","",板块成分!B1955)</f>
        <v>3600.HK</v>
      </c>
      <c r="X1953" s="270" t="str">
        <f>[1]!s_info_name(W1953)</f>
        <v>现代牙科</v>
      </c>
      <c r="Y1953" s="335" t="str">
        <f>IF($Y$3="申万一级行业",[1]!s_info_industry_sw_2021(W1953,公司分析!D$5,1),IF($Y$3="申万二级行业",[1]!s_info_industry_sw_2021(W1953,公司分析!D$5,2),IF($Y$3="申万三级行业",[1]!s_info_industry_sw_2021(W1953,公司分析!D$5,3),IF($Y$3="wind一级行业",[1]!s_info_industry_gics(W1953,1),IF($Y$3="wind二级行业",[1]!s_info_industry_gics(W1953,2),IF($Y$3="wind三级行业",[1]!s_info_industry_gics(W1953,3),IF($Y$3="wind四级行业",[1]!s_info_industry_gics(W1953,4),IF($Y$3="证监会门类行业",[1]!s_info_industry_csrc12_n(W1953,公司分析!D$5,1),""))))))))</f>
        <v>医疗保健设备</v>
      </c>
      <c r="Z1953" s="298" t="str">
        <f>IF(Y1953=行业比较!$E$6,ROW(),"")</f>
        <v/>
      </c>
      <c r="AA1953" s="125"/>
      <c r="AB1953" s="125"/>
      <c r="AC1953" s="125"/>
      <c r="AD1953" s="125"/>
      <c r="AE1953" s="125"/>
      <c r="AF1953" s="125"/>
      <c r="AG1953" s="125"/>
      <c r="AH1953" s="125"/>
      <c r="AI1953" s="125"/>
      <c r="AJ1953" s="125"/>
      <c r="AK1953" s="125"/>
      <c r="AL1953" s="125"/>
      <c r="AM1953" s="125"/>
      <c r="AN1953" s="125"/>
      <c r="AO1953" s="125"/>
      <c r="AP1953" s="125"/>
    </row>
    <row r="1954" spans="2:42" x14ac:dyDescent="0.35">
      <c r="B1954" s="125"/>
      <c r="C1954" s="125"/>
      <c r="D1954" s="125"/>
      <c r="E1954" s="125"/>
      <c r="F1954" s="125"/>
      <c r="G1954" s="125"/>
      <c r="H1954" s="125"/>
      <c r="I1954" s="269"/>
      <c r="J1954" s="134"/>
      <c r="K1954" s="134"/>
      <c r="L1954" s="134"/>
      <c r="M1954" s="134"/>
      <c r="N1954" s="286"/>
      <c r="O1954" s="286"/>
      <c r="P1954" s="125"/>
      <c r="Q1954" s="125"/>
      <c r="R1954" s="125"/>
      <c r="S1954" s="125"/>
      <c r="T1954" s="125"/>
      <c r="U1954" s="297"/>
      <c r="V1954" s="253">
        <f t="shared" si="38"/>
        <v>0</v>
      </c>
      <c r="W1954" s="348" t="str">
        <f>IF(板块成分!B1956="","",板块成分!B1956)</f>
        <v>3601.HK</v>
      </c>
      <c r="X1954" s="270" t="str">
        <f>[1]!s_info_name(W1954)</f>
        <v>鲁大师</v>
      </c>
      <c r="Y1954" s="335" t="str">
        <f>IF($Y$3="申万一级行业",[1]!s_info_industry_sw_2021(W1954,公司分析!D$5,1),IF($Y$3="申万二级行业",[1]!s_info_industry_sw_2021(W1954,公司分析!D$5,2),IF($Y$3="申万三级行业",[1]!s_info_industry_sw_2021(W1954,公司分析!D$5,3),IF($Y$3="wind一级行业",[1]!s_info_industry_gics(W1954,1),IF($Y$3="wind二级行业",[1]!s_info_industry_gics(W1954,2),IF($Y$3="wind三级行业",[1]!s_info_industry_gics(W1954,3),IF($Y$3="wind四级行业",[1]!s_info_industry_gics(W1954,4),IF($Y$3="证监会门类行业",[1]!s_info_industry_csrc12_n(W1954,公司分析!D$5,1),""))))))))</f>
        <v>应用软件</v>
      </c>
      <c r="Z1954" s="298" t="str">
        <f>IF(Y1954=行业比较!$E$6,ROW(),"")</f>
        <v/>
      </c>
      <c r="AA1954" s="125"/>
      <c r="AB1954" s="125"/>
      <c r="AC1954" s="125"/>
      <c r="AD1954" s="125"/>
      <c r="AE1954" s="125"/>
      <c r="AF1954" s="125"/>
      <c r="AG1954" s="125"/>
      <c r="AH1954" s="125"/>
      <c r="AI1954" s="125"/>
      <c r="AJ1954" s="125"/>
      <c r="AK1954" s="125"/>
      <c r="AL1954" s="125"/>
      <c r="AM1954" s="125"/>
      <c r="AN1954" s="125"/>
      <c r="AO1954" s="125"/>
      <c r="AP1954" s="125"/>
    </row>
    <row r="1955" spans="2:42" x14ac:dyDescent="0.35">
      <c r="B1955" s="125"/>
      <c r="C1955" s="125"/>
      <c r="D1955" s="125"/>
      <c r="E1955" s="125"/>
      <c r="F1955" s="125"/>
      <c r="G1955" s="125"/>
      <c r="H1955" s="125"/>
      <c r="I1955" s="269"/>
      <c r="J1955" s="134"/>
      <c r="K1955" s="134"/>
      <c r="L1955" s="134"/>
      <c r="M1955" s="134"/>
      <c r="N1955" s="286"/>
      <c r="O1955" s="286"/>
      <c r="P1955" s="125"/>
      <c r="Q1955" s="125"/>
      <c r="R1955" s="125"/>
      <c r="S1955" s="125"/>
      <c r="T1955" s="125"/>
      <c r="U1955" s="297"/>
      <c r="V1955" s="253">
        <f t="shared" si="38"/>
        <v>0</v>
      </c>
      <c r="W1955" s="348" t="str">
        <f>IF(板块成分!B1957="","",板块成分!B1957)</f>
        <v>3603.HK</v>
      </c>
      <c r="X1955" s="270" t="str">
        <f>[1]!s_info_name(W1955)</f>
        <v>信基沙溪</v>
      </c>
      <c r="Y1955" s="335" t="str">
        <f>IF($Y$3="申万一级行业",[1]!s_info_industry_sw_2021(W1955,公司分析!D$5,1),IF($Y$3="申万二级行业",[1]!s_info_industry_sw_2021(W1955,公司分析!D$5,2),IF($Y$3="申万三级行业",[1]!s_info_industry_sw_2021(W1955,公司分析!D$5,3),IF($Y$3="wind一级行业",[1]!s_info_industry_gics(W1955,1),IF($Y$3="wind二级行业",[1]!s_info_industry_gics(W1955,2),IF($Y$3="wind三级行业",[1]!s_info_industry_gics(W1955,3),IF($Y$3="wind四级行业",[1]!s_info_industry_gics(W1955,4),IF($Y$3="证监会门类行业",[1]!s_info_industry_csrc12_n(W1955,公司分析!D$5,1),""))))))))</f>
        <v>房地产经营公司</v>
      </c>
      <c r="Z1955" s="298" t="str">
        <f>IF(Y1955=行业比较!$E$6,ROW(),"")</f>
        <v/>
      </c>
      <c r="AA1955" s="125"/>
      <c r="AB1955" s="125"/>
      <c r="AC1955" s="125"/>
      <c r="AD1955" s="125"/>
      <c r="AE1955" s="125"/>
      <c r="AF1955" s="125"/>
      <c r="AG1955" s="125"/>
      <c r="AH1955" s="125"/>
      <c r="AI1955" s="125"/>
      <c r="AJ1955" s="125"/>
      <c r="AK1955" s="125"/>
      <c r="AL1955" s="125"/>
      <c r="AM1955" s="125"/>
      <c r="AN1955" s="125"/>
      <c r="AO1955" s="125"/>
      <c r="AP1955" s="125"/>
    </row>
    <row r="1956" spans="2:42" x14ac:dyDescent="0.35">
      <c r="B1956" s="125"/>
      <c r="C1956" s="125"/>
      <c r="D1956" s="125"/>
      <c r="E1956" s="125"/>
      <c r="F1956" s="125"/>
      <c r="G1956" s="125"/>
      <c r="H1956" s="125"/>
      <c r="I1956" s="269"/>
      <c r="J1956" s="134"/>
      <c r="K1956" s="134"/>
      <c r="L1956" s="134"/>
      <c r="M1956" s="134"/>
      <c r="N1956" s="286"/>
      <c r="O1956" s="286"/>
      <c r="P1956" s="125"/>
      <c r="Q1956" s="125"/>
      <c r="R1956" s="125"/>
      <c r="S1956" s="125"/>
      <c r="T1956" s="125"/>
      <c r="U1956" s="297"/>
      <c r="V1956" s="253">
        <f t="shared" si="38"/>
        <v>0</v>
      </c>
      <c r="W1956" s="348" t="str">
        <f>IF(板块成分!B1958="","",板块成分!B1958)</f>
        <v>3606.HK</v>
      </c>
      <c r="X1956" s="270" t="str">
        <f>[1]!s_info_name(W1956)</f>
        <v>福耀玻璃</v>
      </c>
      <c r="Y1956" s="335" t="str">
        <f>IF($Y$3="申万一级行业",[1]!s_info_industry_sw_2021(W1956,公司分析!D$5,1),IF($Y$3="申万二级行业",[1]!s_info_industry_sw_2021(W1956,公司分析!D$5,2),IF($Y$3="申万三级行业",[1]!s_info_industry_sw_2021(W1956,公司分析!D$5,3),IF($Y$3="wind一级行业",[1]!s_info_industry_gics(W1956,1),IF($Y$3="wind二级行业",[1]!s_info_industry_gics(W1956,2),IF($Y$3="wind三级行业",[1]!s_info_industry_gics(W1956,3),IF($Y$3="wind四级行业",[1]!s_info_industry_gics(W1956,4),IF($Y$3="证监会门类行业",[1]!s_info_industry_csrc12_n(W1956,公司分析!D$5,1),""))))))))</f>
        <v>机动车零配件与设备</v>
      </c>
      <c r="Z1956" s="298" t="str">
        <f>IF(Y1956=行业比较!$E$6,ROW(),"")</f>
        <v/>
      </c>
      <c r="AA1956" s="125"/>
      <c r="AB1956" s="125"/>
      <c r="AC1956" s="125"/>
      <c r="AD1956" s="125"/>
      <c r="AE1956" s="125"/>
      <c r="AF1956" s="125"/>
      <c r="AG1956" s="125"/>
      <c r="AH1956" s="125"/>
      <c r="AI1956" s="125"/>
      <c r="AJ1956" s="125"/>
      <c r="AK1956" s="125"/>
      <c r="AL1956" s="125"/>
      <c r="AM1956" s="125"/>
      <c r="AN1956" s="125"/>
      <c r="AO1956" s="125"/>
      <c r="AP1956" s="125"/>
    </row>
    <row r="1957" spans="2:42" x14ac:dyDescent="0.35">
      <c r="B1957" s="125"/>
      <c r="C1957" s="125"/>
      <c r="D1957" s="125"/>
      <c r="E1957" s="125"/>
      <c r="F1957" s="125"/>
      <c r="G1957" s="125"/>
      <c r="H1957" s="125"/>
      <c r="I1957" s="269"/>
      <c r="J1957" s="134"/>
      <c r="K1957" s="134"/>
      <c r="L1957" s="134"/>
      <c r="M1957" s="134"/>
      <c r="N1957" s="286"/>
      <c r="O1957" s="286"/>
      <c r="P1957" s="125"/>
      <c r="Q1957" s="125"/>
      <c r="R1957" s="125"/>
      <c r="S1957" s="125"/>
      <c r="T1957" s="125"/>
      <c r="U1957" s="297"/>
      <c r="V1957" s="253">
        <f t="shared" si="38"/>
        <v>0</v>
      </c>
      <c r="W1957" s="348" t="str">
        <f>IF(板块成分!B1959="","",板块成分!B1959)</f>
        <v>3611.HK</v>
      </c>
      <c r="X1957" s="270" t="str">
        <f>[1]!s_info_name(W1957)</f>
        <v>花房集团</v>
      </c>
      <c r="Y1957" s="335" t="str">
        <f>IF($Y$3="申万一级行业",[1]!s_info_industry_sw_2021(W1957,公司分析!D$5,1),IF($Y$3="申万二级行业",[1]!s_info_industry_sw_2021(W1957,公司分析!D$5,2),IF($Y$3="申万三级行业",[1]!s_info_industry_sw_2021(W1957,公司分析!D$5,3),IF($Y$3="wind一级行业",[1]!s_info_industry_gics(W1957,1),IF($Y$3="wind二级行业",[1]!s_info_industry_gics(W1957,2),IF($Y$3="wind三级行业",[1]!s_info_industry_gics(W1957,3),IF($Y$3="wind四级行业",[1]!s_info_industry_gics(W1957,4),IF($Y$3="证监会门类行业",[1]!s_info_industry_csrc12_n(W1957,公司分析!D$5,1),""))))))))</f>
        <v>电影与娱乐</v>
      </c>
      <c r="Z1957" s="298" t="str">
        <f>IF(Y1957=行业比较!$E$6,ROW(),"")</f>
        <v/>
      </c>
      <c r="AA1957" s="125"/>
      <c r="AB1957" s="125"/>
      <c r="AC1957" s="125"/>
      <c r="AD1957" s="125"/>
      <c r="AE1957" s="125"/>
      <c r="AF1957" s="125"/>
      <c r="AG1957" s="125"/>
      <c r="AH1957" s="125"/>
      <c r="AI1957" s="125"/>
      <c r="AJ1957" s="125"/>
      <c r="AK1957" s="125"/>
      <c r="AL1957" s="125"/>
      <c r="AM1957" s="125"/>
      <c r="AN1957" s="125"/>
      <c r="AO1957" s="125"/>
      <c r="AP1957" s="125"/>
    </row>
    <row r="1958" spans="2:42" x14ac:dyDescent="0.35">
      <c r="B1958" s="125"/>
      <c r="C1958" s="125"/>
      <c r="D1958" s="125"/>
      <c r="E1958" s="125"/>
      <c r="F1958" s="125"/>
      <c r="G1958" s="125"/>
      <c r="H1958" s="125"/>
      <c r="I1958" s="269"/>
      <c r="J1958" s="134"/>
      <c r="K1958" s="134"/>
      <c r="L1958" s="134"/>
      <c r="M1958" s="134"/>
      <c r="N1958" s="286"/>
      <c r="O1958" s="286"/>
      <c r="P1958" s="125"/>
      <c r="Q1958" s="125"/>
      <c r="R1958" s="125"/>
      <c r="S1958" s="125"/>
      <c r="T1958" s="125"/>
      <c r="U1958" s="297"/>
      <c r="V1958" s="253">
        <f t="shared" si="38"/>
        <v>0</v>
      </c>
      <c r="W1958" s="348" t="str">
        <f>IF(板块成分!B1960="","",板块成分!B1960)</f>
        <v>3613.HK</v>
      </c>
      <c r="X1958" s="270" t="str">
        <f>[1]!s_info_name(W1958)</f>
        <v>同仁堂国药</v>
      </c>
      <c r="Y1958" s="335" t="str">
        <f>IF($Y$3="申万一级行业",[1]!s_info_industry_sw_2021(W1958,公司分析!D$5,1),IF($Y$3="申万二级行业",[1]!s_info_industry_sw_2021(W1958,公司分析!D$5,2),IF($Y$3="申万三级行业",[1]!s_info_industry_sw_2021(W1958,公司分析!D$5,3),IF($Y$3="wind一级行业",[1]!s_info_industry_gics(W1958,1),IF($Y$3="wind二级行业",[1]!s_info_industry_gics(W1958,2),IF($Y$3="wind三级行业",[1]!s_info_industry_gics(W1958,3),IF($Y$3="wind四级行业",[1]!s_info_industry_gics(W1958,4),IF($Y$3="证监会门类行业",[1]!s_info_industry_csrc12_n(W1958,公司分析!D$5,1),""))))))))</f>
        <v>西药</v>
      </c>
      <c r="Z1958" s="298" t="str">
        <f>IF(Y1958=行业比较!$E$6,ROW(),"")</f>
        <v/>
      </c>
      <c r="AA1958" s="125"/>
      <c r="AB1958" s="125"/>
      <c r="AC1958" s="125"/>
      <c r="AD1958" s="125"/>
      <c r="AE1958" s="125"/>
      <c r="AF1958" s="125"/>
      <c r="AG1958" s="125"/>
      <c r="AH1958" s="125"/>
      <c r="AI1958" s="125"/>
      <c r="AJ1958" s="125"/>
      <c r="AK1958" s="125"/>
      <c r="AL1958" s="125"/>
      <c r="AM1958" s="125"/>
      <c r="AN1958" s="125"/>
      <c r="AO1958" s="125"/>
      <c r="AP1958" s="125"/>
    </row>
    <row r="1959" spans="2:42" x14ac:dyDescent="0.35">
      <c r="B1959" s="125"/>
      <c r="C1959" s="125"/>
      <c r="D1959" s="125"/>
      <c r="E1959" s="125"/>
      <c r="F1959" s="125"/>
      <c r="G1959" s="125"/>
      <c r="H1959" s="125"/>
      <c r="I1959" s="269"/>
      <c r="J1959" s="134"/>
      <c r="K1959" s="134"/>
      <c r="L1959" s="134"/>
      <c r="M1959" s="134"/>
      <c r="N1959" s="286"/>
      <c r="O1959" s="286"/>
      <c r="P1959" s="125"/>
      <c r="Q1959" s="125"/>
      <c r="R1959" s="125"/>
      <c r="S1959" s="125"/>
      <c r="T1959" s="125"/>
      <c r="U1959" s="297"/>
      <c r="V1959" s="253">
        <f t="shared" si="38"/>
        <v>0</v>
      </c>
      <c r="W1959" s="348" t="str">
        <f>IF(板块成分!B1961="","",板块成分!B1961)</f>
        <v>3616.HK</v>
      </c>
      <c r="X1959" s="270" t="str">
        <f>[1]!s_info_name(W1959)</f>
        <v>恒达集团控股</v>
      </c>
      <c r="Y1959" s="335" t="str">
        <f>IF($Y$3="申万一级行业",[1]!s_info_industry_sw_2021(W1959,公司分析!D$5,1),IF($Y$3="申万二级行业",[1]!s_info_industry_sw_2021(W1959,公司分析!D$5,2),IF($Y$3="申万三级行业",[1]!s_info_industry_sw_2021(W1959,公司分析!D$5,3),IF($Y$3="wind一级行业",[1]!s_info_industry_gics(W1959,1),IF($Y$3="wind二级行业",[1]!s_info_industry_gics(W1959,2),IF($Y$3="wind三级行业",[1]!s_info_industry_gics(W1959,3),IF($Y$3="wind四级行业",[1]!s_info_industry_gics(W1959,4),IF($Y$3="证监会门类行业",[1]!s_info_industry_csrc12_n(W1959,公司分析!D$5,1),""))))))))</f>
        <v>房地产开发</v>
      </c>
      <c r="Z1959" s="298" t="str">
        <f>IF(Y1959=行业比较!$E$6,ROW(),"")</f>
        <v/>
      </c>
      <c r="AA1959" s="125"/>
      <c r="AB1959" s="125"/>
      <c r="AC1959" s="125"/>
      <c r="AD1959" s="125"/>
      <c r="AE1959" s="125"/>
      <c r="AF1959" s="125"/>
      <c r="AG1959" s="125"/>
      <c r="AH1959" s="125"/>
      <c r="AI1959" s="125"/>
      <c r="AJ1959" s="125"/>
      <c r="AK1959" s="125"/>
      <c r="AL1959" s="125"/>
      <c r="AM1959" s="125"/>
      <c r="AN1959" s="125"/>
      <c r="AO1959" s="125"/>
      <c r="AP1959" s="125"/>
    </row>
    <row r="1960" spans="2:42" x14ac:dyDescent="0.35">
      <c r="B1960" s="125"/>
      <c r="C1960" s="125"/>
      <c r="D1960" s="125"/>
      <c r="E1960" s="125"/>
      <c r="F1960" s="125"/>
      <c r="G1960" s="125"/>
      <c r="H1960" s="125"/>
      <c r="I1960" s="269"/>
      <c r="J1960" s="134"/>
      <c r="K1960" s="134"/>
      <c r="L1960" s="134"/>
      <c r="M1960" s="134"/>
      <c r="N1960" s="286"/>
      <c r="O1960" s="286"/>
      <c r="P1960" s="125"/>
      <c r="Q1960" s="125"/>
      <c r="R1960" s="125"/>
      <c r="S1960" s="125"/>
      <c r="T1960" s="125"/>
      <c r="U1960" s="297"/>
      <c r="V1960" s="253">
        <f t="shared" si="38"/>
        <v>0</v>
      </c>
      <c r="W1960" s="348" t="str">
        <f>IF(板块成分!B1962="","",板块成分!B1962)</f>
        <v>3618.HK</v>
      </c>
      <c r="X1960" s="270" t="str">
        <f>[1]!s_info_name(W1960)</f>
        <v>重庆农村商业银行</v>
      </c>
      <c r="Y1960" s="335" t="str">
        <f>IF($Y$3="申万一级行业",[1]!s_info_industry_sw_2021(W1960,公司分析!D$5,1),IF($Y$3="申万二级行业",[1]!s_info_industry_sw_2021(W1960,公司分析!D$5,2),IF($Y$3="申万三级行业",[1]!s_info_industry_sw_2021(W1960,公司分析!D$5,3),IF($Y$3="wind一级行业",[1]!s_info_industry_gics(W1960,1),IF($Y$3="wind二级行业",[1]!s_info_industry_gics(W1960,2),IF($Y$3="wind三级行业",[1]!s_info_industry_gics(W1960,3),IF($Y$3="wind四级行业",[1]!s_info_industry_gics(W1960,4),IF($Y$3="证监会门类行业",[1]!s_info_industry_csrc12_n(W1960,公司分析!D$5,1),""))))))))</f>
        <v>区域性银行</v>
      </c>
      <c r="Z1960" s="298" t="str">
        <f>IF(Y1960=行业比较!$E$6,ROW(),"")</f>
        <v/>
      </c>
      <c r="AA1960" s="125"/>
      <c r="AB1960" s="125"/>
      <c r="AC1960" s="125"/>
      <c r="AD1960" s="125"/>
      <c r="AE1960" s="125"/>
      <c r="AF1960" s="125"/>
      <c r="AG1960" s="125"/>
      <c r="AH1960" s="125"/>
      <c r="AI1960" s="125"/>
      <c r="AJ1960" s="125"/>
      <c r="AK1960" s="125"/>
      <c r="AL1960" s="125"/>
      <c r="AM1960" s="125"/>
      <c r="AN1960" s="125"/>
      <c r="AO1960" s="125"/>
      <c r="AP1960" s="125"/>
    </row>
    <row r="1961" spans="2:42" x14ac:dyDescent="0.35">
      <c r="B1961" s="125"/>
      <c r="C1961" s="125"/>
      <c r="D1961" s="125"/>
      <c r="E1961" s="125"/>
      <c r="F1961" s="125"/>
      <c r="G1961" s="125"/>
      <c r="H1961" s="125"/>
      <c r="I1961" s="269"/>
      <c r="J1961" s="134"/>
      <c r="K1961" s="134"/>
      <c r="L1961" s="134"/>
      <c r="M1961" s="134"/>
      <c r="N1961" s="286"/>
      <c r="O1961" s="286"/>
      <c r="P1961" s="125"/>
      <c r="Q1961" s="125"/>
      <c r="R1961" s="125"/>
      <c r="S1961" s="125"/>
      <c r="T1961" s="125"/>
      <c r="U1961" s="297"/>
      <c r="V1961" s="253">
        <f t="shared" si="38"/>
        <v>0</v>
      </c>
      <c r="W1961" s="348" t="str">
        <f>IF(板块成分!B1963="","",板块成分!B1963)</f>
        <v>3623.HK</v>
      </c>
      <c r="X1961" s="270" t="str">
        <f>[1]!s_info_name(W1961)</f>
        <v>中国金融发展</v>
      </c>
      <c r="Y1961" s="335" t="str">
        <f>IF($Y$3="申万一级行业",[1]!s_info_industry_sw_2021(W1961,公司分析!D$5,1),IF($Y$3="申万二级行业",[1]!s_info_industry_sw_2021(W1961,公司分析!D$5,2),IF($Y$3="申万三级行业",[1]!s_info_industry_sw_2021(W1961,公司分析!D$5,3),IF($Y$3="wind一级行业",[1]!s_info_industry_gics(W1961,1),IF($Y$3="wind二级行业",[1]!s_info_industry_gics(W1961,2),IF($Y$3="wind三级行业",[1]!s_info_industry_gics(W1961,3),IF($Y$3="wind四级行业",[1]!s_info_industry_gics(W1961,4),IF($Y$3="证监会门类行业",[1]!s_info_industry_csrc12_n(W1961,公司分析!D$5,1),""))))))))</f>
        <v>特殊金融服务</v>
      </c>
      <c r="Z1961" s="298" t="str">
        <f>IF(Y1961=行业比较!$E$6,ROW(),"")</f>
        <v/>
      </c>
      <c r="AA1961" s="125"/>
      <c r="AB1961" s="125"/>
      <c r="AC1961" s="125"/>
      <c r="AD1961" s="125"/>
      <c r="AE1961" s="125"/>
      <c r="AF1961" s="125"/>
      <c r="AG1961" s="125"/>
      <c r="AH1961" s="125"/>
      <c r="AI1961" s="125"/>
      <c r="AJ1961" s="125"/>
      <c r="AK1961" s="125"/>
      <c r="AL1961" s="125"/>
      <c r="AM1961" s="125"/>
      <c r="AN1961" s="125"/>
      <c r="AO1961" s="125"/>
      <c r="AP1961" s="125"/>
    </row>
    <row r="1962" spans="2:42" x14ac:dyDescent="0.35">
      <c r="B1962" s="125"/>
      <c r="C1962" s="125"/>
      <c r="D1962" s="125"/>
      <c r="E1962" s="125"/>
      <c r="F1962" s="125"/>
      <c r="G1962" s="125"/>
      <c r="H1962" s="125"/>
      <c r="I1962" s="269"/>
      <c r="J1962" s="134"/>
      <c r="K1962" s="134"/>
      <c r="L1962" s="134"/>
      <c r="M1962" s="134"/>
      <c r="N1962" s="286"/>
      <c r="O1962" s="286"/>
      <c r="P1962" s="125"/>
      <c r="Q1962" s="125"/>
      <c r="R1962" s="125"/>
      <c r="S1962" s="125"/>
      <c r="T1962" s="125"/>
      <c r="U1962" s="297"/>
      <c r="V1962" s="253">
        <f t="shared" si="38"/>
        <v>0</v>
      </c>
      <c r="W1962" s="348" t="str">
        <f>IF(板块成分!B1964="","",板块成分!B1964)</f>
        <v>3626.HK</v>
      </c>
      <c r="X1962" s="270" t="str">
        <f>[1]!s_info_name(W1962)</f>
        <v>HSSP INTL</v>
      </c>
      <c r="Y1962" s="335" t="str">
        <f>IF($Y$3="申万一级行业",[1]!s_info_industry_sw_2021(W1962,公司分析!D$5,1),IF($Y$3="申万二级行业",[1]!s_info_industry_sw_2021(W1962,公司分析!D$5,2),IF($Y$3="申万三级行业",[1]!s_info_industry_sw_2021(W1962,公司分析!D$5,3),IF($Y$3="wind一级行业",[1]!s_info_industry_gics(W1962,1),IF($Y$3="wind二级行业",[1]!s_info_industry_gics(W1962,2),IF($Y$3="wind三级行业",[1]!s_info_industry_gics(W1962,3),IF($Y$3="wind四级行业",[1]!s_info_industry_gics(W1962,4),IF($Y$3="证监会门类行业",[1]!s_info_industry_csrc12_n(W1962,公司分析!D$5,1),""))))))))</f>
        <v>商业印刷</v>
      </c>
      <c r="Z1962" s="298" t="str">
        <f>IF(Y1962=行业比较!$E$6,ROW(),"")</f>
        <v/>
      </c>
      <c r="AA1962" s="125"/>
      <c r="AB1962" s="125"/>
      <c r="AC1962" s="125"/>
      <c r="AD1962" s="125"/>
      <c r="AE1962" s="125"/>
      <c r="AF1962" s="125"/>
      <c r="AG1962" s="125"/>
      <c r="AH1962" s="125"/>
      <c r="AI1962" s="125"/>
      <c r="AJ1962" s="125"/>
      <c r="AK1962" s="125"/>
      <c r="AL1962" s="125"/>
      <c r="AM1962" s="125"/>
      <c r="AN1962" s="125"/>
      <c r="AO1962" s="125"/>
      <c r="AP1962" s="125"/>
    </row>
    <row r="1963" spans="2:42" x14ac:dyDescent="0.35">
      <c r="B1963" s="125"/>
      <c r="C1963" s="125"/>
      <c r="D1963" s="125"/>
      <c r="E1963" s="125"/>
      <c r="F1963" s="125"/>
      <c r="G1963" s="125"/>
      <c r="H1963" s="125"/>
      <c r="I1963" s="269"/>
      <c r="J1963" s="134"/>
      <c r="K1963" s="134"/>
      <c r="L1963" s="134"/>
      <c r="M1963" s="134"/>
      <c r="N1963" s="286"/>
      <c r="O1963" s="286"/>
      <c r="P1963" s="125"/>
      <c r="Q1963" s="125"/>
      <c r="R1963" s="125"/>
      <c r="S1963" s="125"/>
      <c r="T1963" s="125"/>
      <c r="U1963" s="297"/>
      <c r="V1963" s="253">
        <f t="shared" si="38"/>
        <v>0</v>
      </c>
      <c r="W1963" s="348" t="str">
        <f>IF(板块成分!B1965="","",板块成分!B1965)</f>
        <v>3628.HK</v>
      </c>
      <c r="X1963" s="270" t="str">
        <f>[1]!s_info_name(W1963)</f>
        <v>仁恒实业控股</v>
      </c>
      <c r="Y1963" s="335" t="str">
        <f>IF($Y$3="申万一级行业",[1]!s_info_industry_sw_2021(W1963,公司分析!D$5,1),IF($Y$3="申万二级行业",[1]!s_info_industry_sw_2021(W1963,公司分析!D$5,2),IF($Y$3="申万三级行业",[1]!s_info_industry_sw_2021(W1963,公司分析!D$5,3),IF($Y$3="wind一级行业",[1]!s_info_industry_gics(W1963,1),IF($Y$3="wind二级行业",[1]!s_info_industry_gics(W1963,2),IF($Y$3="wind三级行业",[1]!s_info_industry_gics(W1963,3),IF($Y$3="wind四级行业",[1]!s_info_industry_gics(W1963,4),IF($Y$3="证监会门类行业",[1]!s_info_industry_csrc12_n(W1963,公司分析!D$5,1),""))))))))</f>
        <v>工业机械</v>
      </c>
      <c r="Z1963" s="298" t="str">
        <f>IF(Y1963=行业比较!$E$6,ROW(),"")</f>
        <v/>
      </c>
      <c r="AA1963" s="125"/>
      <c r="AB1963" s="125"/>
      <c r="AC1963" s="125"/>
      <c r="AD1963" s="125"/>
      <c r="AE1963" s="125"/>
      <c r="AF1963" s="125"/>
      <c r="AG1963" s="125"/>
      <c r="AH1963" s="125"/>
      <c r="AI1963" s="125"/>
      <c r="AJ1963" s="125"/>
      <c r="AK1963" s="125"/>
      <c r="AL1963" s="125"/>
      <c r="AM1963" s="125"/>
      <c r="AN1963" s="125"/>
      <c r="AO1963" s="125"/>
      <c r="AP1963" s="125"/>
    </row>
    <row r="1964" spans="2:42" x14ac:dyDescent="0.35">
      <c r="B1964" s="125"/>
      <c r="C1964" s="125"/>
      <c r="D1964" s="125"/>
      <c r="E1964" s="125"/>
      <c r="F1964" s="125"/>
      <c r="G1964" s="125"/>
      <c r="H1964" s="125"/>
      <c r="I1964" s="269"/>
      <c r="J1964" s="134"/>
      <c r="K1964" s="134"/>
      <c r="L1964" s="134"/>
      <c r="M1964" s="134"/>
      <c r="N1964" s="286"/>
      <c r="O1964" s="286"/>
      <c r="P1964" s="125"/>
      <c r="Q1964" s="125"/>
      <c r="R1964" s="125"/>
      <c r="S1964" s="125"/>
      <c r="T1964" s="125"/>
      <c r="U1964" s="297"/>
      <c r="V1964" s="253">
        <f t="shared" si="38"/>
        <v>0</v>
      </c>
      <c r="W1964" s="348" t="str">
        <f>IF(板块成分!B1966="","",板块成分!B1966)</f>
        <v>3633.HK</v>
      </c>
      <c r="X1964" s="270" t="str">
        <f>[1]!s_info_name(W1964)</f>
        <v>中裕能源</v>
      </c>
      <c r="Y1964" s="335" t="str">
        <f>IF($Y$3="申万一级行业",[1]!s_info_industry_sw_2021(W1964,公司分析!D$5,1),IF($Y$3="申万二级行业",[1]!s_info_industry_sw_2021(W1964,公司分析!D$5,2),IF($Y$3="申万三级行业",[1]!s_info_industry_sw_2021(W1964,公司分析!D$5,3),IF($Y$3="wind一级行业",[1]!s_info_industry_gics(W1964,1),IF($Y$3="wind二级行业",[1]!s_info_industry_gics(W1964,2),IF($Y$3="wind三级行业",[1]!s_info_industry_gics(W1964,3),IF($Y$3="wind四级行业",[1]!s_info_industry_gics(W1964,4),IF($Y$3="证监会门类行业",[1]!s_info_industry_csrc12_n(W1964,公司分析!D$5,1),""))))))))</f>
        <v>燃气</v>
      </c>
      <c r="Z1964" s="298" t="str">
        <f>IF(Y1964=行业比较!$E$6,ROW(),"")</f>
        <v/>
      </c>
      <c r="AA1964" s="125"/>
      <c r="AB1964" s="125"/>
      <c r="AC1964" s="125"/>
      <c r="AD1964" s="125"/>
      <c r="AE1964" s="125"/>
      <c r="AF1964" s="125"/>
      <c r="AG1964" s="125"/>
      <c r="AH1964" s="125"/>
      <c r="AI1964" s="125"/>
      <c r="AJ1964" s="125"/>
      <c r="AK1964" s="125"/>
      <c r="AL1964" s="125"/>
      <c r="AM1964" s="125"/>
      <c r="AN1964" s="125"/>
      <c r="AO1964" s="125"/>
      <c r="AP1964" s="125"/>
    </row>
    <row r="1965" spans="2:42" x14ac:dyDescent="0.35">
      <c r="B1965" s="125"/>
      <c r="C1965" s="125"/>
      <c r="D1965" s="125"/>
      <c r="E1965" s="125"/>
      <c r="F1965" s="125"/>
      <c r="G1965" s="125"/>
      <c r="H1965" s="125"/>
      <c r="I1965" s="269"/>
      <c r="J1965" s="134"/>
      <c r="K1965" s="134"/>
      <c r="L1965" s="134"/>
      <c r="M1965" s="134"/>
      <c r="N1965" s="286"/>
      <c r="O1965" s="286"/>
      <c r="P1965" s="125"/>
      <c r="Q1965" s="125"/>
      <c r="R1965" s="125"/>
      <c r="S1965" s="125"/>
      <c r="T1965" s="125"/>
      <c r="U1965" s="297"/>
      <c r="V1965" s="253">
        <f t="shared" si="38"/>
        <v>0</v>
      </c>
      <c r="W1965" s="348" t="str">
        <f>IF(板块成分!B1967="","",板块成分!B1967)</f>
        <v>3638.HK</v>
      </c>
      <c r="X1965" s="270" t="str">
        <f>[1]!s_info_name(W1965)</f>
        <v>华邦科技</v>
      </c>
      <c r="Y1965" s="335" t="str">
        <f>IF($Y$3="申万一级行业",[1]!s_info_industry_sw_2021(W1965,公司分析!D$5,1),IF($Y$3="申万二级行业",[1]!s_info_industry_sw_2021(W1965,公司分析!D$5,2),IF($Y$3="申万三级行业",[1]!s_info_industry_sw_2021(W1965,公司分析!D$5,3),IF($Y$3="wind一级行业",[1]!s_info_industry_gics(W1965,1),IF($Y$3="wind二级行业",[1]!s_info_industry_gics(W1965,2),IF($Y$3="wind三级行业",[1]!s_info_industry_gics(W1965,3),IF($Y$3="wind四级行业",[1]!s_info_industry_gics(W1965,4),IF($Y$3="证监会门类行业",[1]!s_info_industry_csrc12_n(W1965,公司分析!D$5,1),""))))))))</f>
        <v>电脑存储与外围设备</v>
      </c>
      <c r="Z1965" s="298" t="str">
        <f>IF(Y1965=行业比较!$E$6,ROW(),"")</f>
        <v/>
      </c>
      <c r="AA1965" s="125"/>
      <c r="AB1965" s="125"/>
      <c r="AC1965" s="125"/>
      <c r="AD1965" s="125"/>
      <c r="AE1965" s="125"/>
      <c r="AF1965" s="125"/>
      <c r="AG1965" s="125"/>
      <c r="AH1965" s="125"/>
      <c r="AI1965" s="125"/>
      <c r="AJ1965" s="125"/>
      <c r="AK1965" s="125"/>
      <c r="AL1965" s="125"/>
      <c r="AM1965" s="125"/>
      <c r="AN1965" s="125"/>
      <c r="AO1965" s="125"/>
      <c r="AP1965" s="125"/>
    </row>
    <row r="1966" spans="2:42" x14ac:dyDescent="0.35">
      <c r="B1966" s="125"/>
      <c r="C1966" s="125"/>
      <c r="D1966" s="125"/>
      <c r="E1966" s="125"/>
      <c r="F1966" s="125"/>
      <c r="G1966" s="125"/>
      <c r="H1966" s="125"/>
      <c r="I1966" s="269"/>
      <c r="J1966" s="134"/>
      <c r="K1966" s="134"/>
      <c r="L1966" s="134"/>
      <c r="M1966" s="134"/>
      <c r="N1966" s="286"/>
      <c r="O1966" s="286"/>
      <c r="P1966" s="125"/>
      <c r="Q1966" s="125"/>
      <c r="R1966" s="125"/>
      <c r="S1966" s="125"/>
      <c r="T1966" s="125"/>
      <c r="U1966" s="297"/>
      <c r="V1966" s="253">
        <f t="shared" si="38"/>
        <v>0</v>
      </c>
      <c r="W1966" s="348" t="str">
        <f>IF(板块成分!B1968="","",板块成分!B1968)</f>
        <v>3639.HK</v>
      </c>
      <c r="X1966" s="270" t="str">
        <f>[1]!s_info_name(W1966)</f>
        <v>亿达中国</v>
      </c>
      <c r="Y1966" s="335" t="str">
        <f>IF($Y$3="申万一级行业",[1]!s_info_industry_sw_2021(W1966,公司分析!D$5,1),IF($Y$3="申万二级行业",[1]!s_info_industry_sw_2021(W1966,公司分析!D$5,2),IF($Y$3="申万三级行业",[1]!s_info_industry_sw_2021(W1966,公司分析!D$5,3),IF($Y$3="wind一级行业",[1]!s_info_industry_gics(W1966,1),IF($Y$3="wind二级行业",[1]!s_info_industry_gics(W1966,2),IF($Y$3="wind三级行业",[1]!s_info_industry_gics(W1966,3),IF($Y$3="wind四级行业",[1]!s_info_industry_gics(W1966,4),IF($Y$3="证监会门类行业",[1]!s_info_industry_csrc12_n(W1966,公司分析!D$5,1),""))))))))</f>
        <v>房地产开发</v>
      </c>
      <c r="Z1966" s="298" t="str">
        <f>IF(Y1966=行业比较!$E$6,ROW(),"")</f>
        <v/>
      </c>
      <c r="AA1966" s="125"/>
      <c r="AB1966" s="125"/>
      <c r="AC1966" s="125"/>
      <c r="AD1966" s="125"/>
      <c r="AE1966" s="125"/>
      <c r="AF1966" s="125"/>
      <c r="AG1966" s="125"/>
      <c r="AH1966" s="125"/>
      <c r="AI1966" s="125"/>
      <c r="AJ1966" s="125"/>
      <c r="AK1966" s="125"/>
      <c r="AL1966" s="125"/>
      <c r="AM1966" s="125"/>
      <c r="AN1966" s="125"/>
      <c r="AO1966" s="125"/>
      <c r="AP1966" s="125"/>
    </row>
    <row r="1967" spans="2:42" x14ac:dyDescent="0.35">
      <c r="B1967" s="125"/>
      <c r="C1967" s="125"/>
      <c r="D1967" s="125"/>
      <c r="E1967" s="125"/>
      <c r="F1967" s="125"/>
      <c r="G1967" s="125"/>
      <c r="H1967" s="125"/>
      <c r="I1967" s="269"/>
      <c r="J1967" s="134"/>
      <c r="K1967" s="134"/>
      <c r="L1967" s="134"/>
      <c r="M1967" s="134"/>
      <c r="N1967" s="286"/>
      <c r="O1967" s="286"/>
      <c r="P1967" s="125"/>
      <c r="Q1967" s="125"/>
      <c r="R1967" s="125"/>
      <c r="S1967" s="125"/>
      <c r="T1967" s="125"/>
      <c r="U1967" s="297"/>
      <c r="V1967" s="253">
        <f t="shared" si="38"/>
        <v>0</v>
      </c>
      <c r="W1967" s="348" t="str">
        <f>IF(板块成分!B1969="","",板块成分!B1969)</f>
        <v>3650.HK</v>
      </c>
      <c r="X1967" s="270" t="str">
        <f>[1]!s_info_name(W1967)</f>
        <v>KEEP</v>
      </c>
      <c r="Y1967" s="335" t="str">
        <f>IF($Y$3="申万一级行业",[1]!s_info_industry_sw_2021(W1967,公司分析!D$5,1),IF($Y$3="申万二级行业",[1]!s_info_industry_sw_2021(W1967,公司分析!D$5,2),IF($Y$3="申万三级行业",[1]!s_info_industry_sw_2021(W1967,公司分析!D$5,3),IF($Y$3="wind一级行业",[1]!s_info_industry_gics(W1967,1),IF($Y$3="wind二级行业",[1]!s_info_industry_gics(W1967,2),IF($Y$3="wind三级行业",[1]!s_info_industry_gics(W1967,3),IF($Y$3="wind四级行业",[1]!s_info_industry_gics(W1967,4),IF($Y$3="证监会门类行业",[1]!s_info_industry_csrc12_n(W1967,公司分析!D$5,1),""))))))))</f>
        <v>应用软件</v>
      </c>
      <c r="Z1967" s="298" t="str">
        <f>IF(Y1967=行业比较!$E$6,ROW(),"")</f>
        <v/>
      </c>
      <c r="AA1967" s="125"/>
      <c r="AB1967" s="125"/>
      <c r="AC1967" s="125"/>
      <c r="AD1967" s="125"/>
      <c r="AE1967" s="125"/>
      <c r="AF1967" s="125"/>
      <c r="AG1967" s="125"/>
      <c r="AH1967" s="125"/>
      <c r="AI1967" s="125"/>
      <c r="AJ1967" s="125"/>
      <c r="AK1967" s="125"/>
      <c r="AL1967" s="125"/>
      <c r="AM1967" s="125"/>
      <c r="AN1967" s="125"/>
      <c r="AO1967" s="125"/>
      <c r="AP1967" s="125"/>
    </row>
    <row r="1968" spans="2:42" x14ac:dyDescent="0.35">
      <c r="B1968" s="125"/>
      <c r="C1968" s="125"/>
      <c r="D1968" s="125"/>
      <c r="E1968" s="125"/>
      <c r="F1968" s="125"/>
      <c r="G1968" s="125"/>
      <c r="H1968" s="125"/>
      <c r="I1968" s="269"/>
      <c r="J1968" s="134"/>
      <c r="K1968" s="134"/>
      <c r="L1968" s="134"/>
      <c r="M1968" s="134"/>
      <c r="N1968" s="286"/>
      <c r="O1968" s="286"/>
      <c r="P1968" s="125"/>
      <c r="Q1968" s="125"/>
      <c r="R1968" s="125"/>
      <c r="S1968" s="125"/>
      <c r="T1968" s="125"/>
      <c r="U1968" s="297"/>
      <c r="V1968" s="253">
        <f t="shared" si="38"/>
        <v>0</v>
      </c>
      <c r="W1968" s="348" t="str">
        <f>IF(板块成分!B1970="","",板块成分!B1970)</f>
        <v>3658.HK</v>
      </c>
      <c r="X1968" s="270" t="str">
        <f>[1]!s_info_name(W1968)</f>
        <v>新希望服务</v>
      </c>
      <c r="Y1968" s="335" t="str">
        <f>IF($Y$3="申万一级行业",[1]!s_info_industry_sw_2021(W1968,公司分析!D$5,1),IF($Y$3="申万二级行业",[1]!s_info_industry_sw_2021(W1968,公司分析!D$5,2),IF($Y$3="申万三级行业",[1]!s_info_industry_sw_2021(W1968,公司分析!D$5,3),IF($Y$3="wind一级行业",[1]!s_info_industry_gics(W1968,1),IF($Y$3="wind二级行业",[1]!s_info_industry_gics(W1968,2),IF($Y$3="wind三级行业",[1]!s_info_industry_gics(W1968,3),IF($Y$3="wind四级行业",[1]!s_info_industry_gics(W1968,4),IF($Y$3="证监会门类行业",[1]!s_info_industry_csrc12_n(W1968,公司分析!D$5,1),""))))))))</f>
        <v>房地产经营公司</v>
      </c>
      <c r="Z1968" s="298" t="str">
        <f>IF(Y1968=行业比较!$E$6,ROW(),"")</f>
        <v/>
      </c>
      <c r="AA1968" s="125"/>
      <c r="AB1968" s="125"/>
      <c r="AC1968" s="125"/>
      <c r="AD1968" s="125"/>
      <c r="AE1968" s="125"/>
      <c r="AF1968" s="125"/>
      <c r="AG1968" s="125"/>
      <c r="AH1968" s="125"/>
      <c r="AI1968" s="125"/>
      <c r="AJ1968" s="125"/>
      <c r="AK1968" s="125"/>
      <c r="AL1968" s="125"/>
      <c r="AM1968" s="125"/>
      <c r="AN1968" s="125"/>
      <c r="AO1968" s="125"/>
      <c r="AP1968" s="125"/>
    </row>
    <row r="1969" spans="2:42" x14ac:dyDescent="0.35">
      <c r="B1969" s="125"/>
      <c r="C1969" s="125"/>
      <c r="D1969" s="125"/>
      <c r="E1969" s="125"/>
      <c r="F1969" s="125"/>
      <c r="G1969" s="125"/>
      <c r="H1969" s="125"/>
      <c r="I1969" s="269"/>
      <c r="J1969" s="134"/>
      <c r="K1969" s="134"/>
      <c r="L1969" s="134"/>
      <c r="M1969" s="134"/>
      <c r="N1969" s="286"/>
      <c r="O1969" s="286"/>
      <c r="P1969" s="125"/>
      <c r="Q1969" s="125"/>
      <c r="R1969" s="125"/>
      <c r="S1969" s="125"/>
      <c r="T1969" s="125"/>
      <c r="U1969" s="297"/>
      <c r="V1969" s="253">
        <f t="shared" si="38"/>
        <v>0</v>
      </c>
      <c r="W1969" s="348" t="str">
        <f>IF(板块成分!B1971="","",板块成分!B1971)</f>
        <v>3660.HK</v>
      </c>
      <c r="X1969" s="270" t="str">
        <f>[1]!s_info_name(W1969)</f>
        <v>奇富科技-S</v>
      </c>
      <c r="Y1969" s="335" t="str">
        <f>IF($Y$3="申万一级行业",[1]!s_info_industry_sw_2021(W1969,公司分析!D$5,1),IF($Y$3="申万二级行业",[1]!s_info_industry_sw_2021(W1969,公司分析!D$5,2),IF($Y$3="申万三级行业",[1]!s_info_industry_sw_2021(W1969,公司分析!D$5,3),IF($Y$3="wind一级行业",[1]!s_info_industry_gics(W1969,1),IF($Y$3="wind二级行业",[1]!s_info_industry_gics(W1969,2),IF($Y$3="wind三级行业",[1]!s_info_industry_gics(W1969,3),IF($Y$3="wind四级行业",[1]!s_info_industry_gics(W1969,4),IF($Y$3="证监会门类行业",[1]!s_info_industry_csrc12_n(W1969,公司分析!D$5,1),""))))))))</f>
        <v>消费信贷</v>
      </c>
      <c r="Z1969" s="298" t="str">
        <f>IF(Y1969=行业比较!$E$6,ROW(),"")</f>
        <v/>
      </c>
      <c r="AA1969" s="125"/>
      <c r="AB1969" s="125"/>
      <c r="AC1969" s="125"/>
      <c r="AD1969" s="125"/>
      <c r="AE1969" s="125"/>
      <c r="AF1969" s="125"/>
      <c r="AG1969" s="125"/>
      <c r="AH1969" s="125"/>
      <c r="AI1969" s="125"/>
      <c r="AJ1969" s="125"/>
      <c r="AK1969" s="125"/>
      <c r="AL1969" s="125"/>
      <c r="AM1969" s="125"/>
      <c r="AN1969" s="125"/>
      <c r="AO1969" s="125"/>
      <c r="AP1969" s="125"/>
    </row>
    <row r="1970" spans="2:42" x14ac:dyDescent="0.35">
      <c r="B1970" s="125"/>
      <c r="C1970" s="125"/>
      <c r="D1970" s="125"/>
      <c r="E1970" s="125"/>
      <c r="F1970" s="125"/>
      <c r="G1970" s="125"/>
      <c r="H1970" s="125"/>
      <c r="I1970" s="269"/>
      <c r="J1970" s="134"/>
      <c r="K1970" s="134"/>
      <c r="L1970" s="134"/>
      <c r="M1970" s="134"/>
      <c r="N1970" s="286"/>
      <c r="O1970" s="286"/>
      <c r="P1970" s="125"/>
      <c r="Q1970" s="125"/>
      <c r="R1970" s="125"/>
      <c r="S1970" s="125"/>
      <c r="T1970" s="125"/>
      <c r="U1970" s="297"/>
      <c r="V1970" s="253">
        <f t="shared" si="38"/>
        <v>0</v>
      </c>
      <c r="W1970" s="348" t="str">
        <f>IF(板块成分!B1972="","",板块成分!B1972)</f>
        <v>3662.HK</v>
      </c>
      <c r="X1970" s="270" t="str">
        <f>[1]!s_info_name(W1970)</f>
        <v>星悦康旅</v>
      </c>
      <c r="Y1970" s="335" t="str">
        <f>IF($Y$3="申万一级行业",[1]!s_info_industry_sw_2021(W1970,公司分析!D$5,1),IF($Y$3="申万二级行业",[1]!s_info_industry_sw_2021(W1970,公司分析!D$5,2),IF($Y$3="申万三级行业",[1]!s_info_industry_sw_2021(W1970,公司分析!D$5,3),IF($Y$3="wind一级行业",[1]!s_info_industry_gics(W1970,1),IF($Y$3="wind二级行业",[1]!s_info_industry_gics(W1970,2),IF($Y$3="wind三级行业",[1]!s_info_industry_gics(W1970,3),IF($Y$3="wind四级行业",[1]!s_info_industry_gics(W1970,4),IF($Y$3="证监会门类行业",[1]!s_info_industry_csrc12_n(W1970,公司分析!D$5,1),""))))))))</f>
        <v>房地产服务</v>
      </c>
      <c r="Z1970" s="298" t="str">
        <f>IF(Y1970=行业比较!$E$6,ROW(),"")</f>
        <v/>
      </c>
      <c r="AA1970" s="125"/>
      <c r="AB1970" s="125"/>
      <c r="AC1970" s="125"/>
      <c r="AD1970" s="125"/>
      <c r="AE1970" s="125"/>
      <c r="AF1970" s="125"/>
      <c r="AG1970" s="125"/>
      <c r="AH1970" s="125"/>
      <c r="AI1970" s="125"/>
      <c r="AJ1970" s="125"/>
      <c r="AK1970" s="125"/>
      <c r="AL1970" s="125"/>
      <c r="AM1970" s="125"/>
      <c r="AN1970" s="125"/>
      <c r="AO1970" s="125"/>
      <c r="AP1970" s="125"/>
    </row>
    <row r="1971" spans="2:42" x14ac:dyDescent="0.35">
      <c r="B1971" s="125"/>
      <c r="C1971" s="125"/>
      <c r="D1971" s="125"/>
      <c r="E1971" s="125"/>
      <c r="F1971" s="125"/>
      <c r="G1971" s="125"/>
      <c r="H1971" s="125"/>
      <c r="I1971" s="269"/>
      <c r="J1971" s="134"/>
      <c r="K1971" s="134"/>
      <c r="L1971" s="134"/>
      <c r="M1971" s="134"/>
      <c r="N1971" s="286"/>
      <c r="O1971" s="286"/>
      <c r="P1971" s="125"/>
      <c r="Q1971" s="125"/>
      <c r="R1971" s="125"/>
      <c r="S1971" s="125"/>
      <c r="T1971" s="125"/>
      <c r="U1971" s="297"/>
      <c r="V1971" s="253">
        <f t="shared" si="38"/>
        <v>0</v>
      </c>
      <c r="W1971" s="348" t="str">
        <f>IF(板块成分!B1973="","",板块成分!B1973)</f>
        <v>3666.HK</v>
      </c>
      <c r="X1971" s="270" t="str">
        <f>[1]!s_info_name(W1971)</f>
        <v>上海小南国</v>
      </c>
      <c r="Y1971" s="335" t="str">
        <f>IF($Y$3="申万一级行业",[1]!s_info_industry_sw_2021(W1971,公司分析!D$5,1),IF($Y$3="申万二级行业",[1]!s_info_industry_sw_2021(W1971,公司分析!D$5,2),IF($Y$3="申万三级行业",[1]!s_info_industry_sw_2021(W1971,公司分析!D$5,3),IF($Y$3="wind一级行业",[1]!s_info_industry_gics(W1971,1),IF($Y$3="wind二级行业",[1]!s_info_industry_gics(W1971,2),IF($Y$3="wind三级行业",[1]!s_info_industry_gics(W1971,3),IF($Y$3="wind四级行业",[1]!s_info_industry_gics(W1971,4),IF($Y$3="证监会门类行业",[1]!s_info_industry_csrc12_n(W1971,公司分析!D$5,1),""))))))))</f>
        <v>餐馆</v>
      </c>
      <c r="Z1971" s="298" t="str">
        <f>IF(Y1971=行业比较!$E$6,ROW(),"")</f>
        <v/>
      </c>
      <c r="AA1971" s="125"/>
      <c r="AB1971" s="125"/>
      <c r="AC1971" s="125"/>
      <c r="AD1971" s="125"/>
      <c r="AE1971" s="125"/>
      <c r="AF1971" s="125"/>
      <c r="AG1971" s="125"/>
      <c r="AH1971" s="125"/>
      <c r="AI1971" s="125"/>
      <c r="AJ1971" s="125"/>
      <c r="AK1971" s="125"/>
      <c r="AL1971" s="125"/>
      <c r="AM1971" s="125"/>
      <c r="AN1971" s="125"/>
      <c r="AO1971" s="125"/>
      <c r="AP1971" s="125"/>
    </row>
    <row r="1972" spans="2:42" x14ac:dyDescent="0.35">
      <c r="B1972" s="125"/>
      <c r="C1972" s="125"/>
      <c r="D1972" s="125"/>
      <c r="E1972" s="125"/>
      <c r="F1972" s="125"/>
      <c r="G1972" s="125"/>
      <c r="H1972" s="125"/>
      <c r="I1972" s="269"/>
      <c r="J1972" s="134"/>
      <c r="K1972" s="134"/>
      <c r="L1972" s="134"/>
      <c r="M1972" s="134"/>
      <c r="N1972" s="286"/>
      <c r="O1972" s="286"/>
      <c r="P1972" s="125"/>
      <c r="Q1972" s="125"/>
      <c r="R1972" s="125"/>
      <c r="S1972" s="125"/>
      <c r="T1972" s="125"/>
      <c r="U1972" s="297"/>
      <c r="V1972" s="253">
        <f t="shared" si="38"/>
        <v>0</v>
      </c>
      <c r="W1972" s="348" t="str">
        <f>IF(板块成分!B1974="","",板块成分!B1974)</f>
        <v>3668.HK</v>
      </c>
      <c r="X1972" s="270" t="str">
        <f>[1]!s_info_name(W1972)</f>
        <v>兖煤澳大利亚</v>
      </c>
      <c r="Y1972" s="335" t="str">
        <f>IF($Y$3="申万一级行业",[1]!s_info_industry_sw_2021(W1972,公司分析!D$5,1),IF($Y$3="申万二级行业",[1]!s_info_industry_sw_2021(W1972,公司分析!D$5,2),IF($Y$3="申万三级行业",[1]!s_info_industry_sw_2021(W1972,公司分析!D$5,3),IF($Y$3="wind一级行业",[1]!s_info_industry_gics(W1972,1),IF($Y$3="wind二级行业",[1]!s_info_industry_gics(W1972,2),IF($Y$3="wind三级行业",[1]!s_info_industry_gics(W1972,3),IF($Y$3="wind四级行业",[1]!s_info_industry_gics(W1972,4),IF($Y$3="证监会门类行业",[1]!s_info_industry_csrc12_n(W1972,公司分析!D$5,1),""))))))))</f>
        <v>煤炭与消费用燃料</v>
      </c>
      <c r="Z1972" s="298" t="str">
        <f>IF(Y1972=行业比较!$E$6,ROW(),"")</f>
        <v/>
      </c>
      <c r="AA1972" s="125"/>
      <c r="AB1972" s="125"/>
      <c r="AC1972" s="125"/>
      <c r="AD1972" s="125"/>
      <c r="AE1972" s="125"/>
      <c r="AF1972" s="125"/>
      <c r="AG1972" s="125"/>
      <c r="AH1972" s="125"/>
      <c r="AI1972" s="125"/>
      <c r="AJ1972" s="125"/>
      <c r="AK1972" s="125"/>
      <c r="AL1972" s="125"/>
      <c r="AM1972" s="125"/>
      <c r="AN1972" s="125"/>
      <c r="AO1972" s="125"/>
      <c r="AP1972" s="125"/>
    </row>
    <row r="1973" spans="2:42" x14ac:dyDescent="0.35">
      <c r="B1973" s="125"/>
      <c r="C1973" s="125"/>
      <c r="D1973" s="125"/>
      <c r="E1973" s="125"/>
      <c r="F1973" s="125"/>
      <c r="G1973" s="125"/>
      <c r="H1973" s="125"/>
      <c r="I1973" s="269"/>
      <c r="J1973" s="134"/>
      <c r="K1973" s="134"/>
      <c r="L1973" s="134"/>
      <c r="M1973" s="134"/>
      <c r="N1973" s="286"/>
      <c r="O1973" s="286"/>
      <c r="P1973" s="125"/>
      <c r="Q1973" s="125"/>
      <c r="R1973" s="125"/>
      <c r="S1973" s="125"/>
      <c r="T1973" s="125"/>
      <c r="U1973" s="297"/>
      <c r="V1973" s="253">
        <f t="shared" si="38"/>
        <v>0</v>
      </c>
      <c r="W1973" s="348" t="str">
        <f>IF(板块成分!B1975="","",板块成分!B1975)</f>
        <v>3669.HK</v>
      </c>
      <c r="X1973" s="270" t="str">
        <f>[1]!s_info_name(W1973)</f>
        <v>永达汽车</v>
      </c>
      <c r="Y1973" s="335" t="str">
        <f>IF($Y$3="申万一级行业",[1]!s_info_industry_sw_2021(W1973,公司分析!D$5,1),IF($Y$3="申万二级行业",[1]!s_info_industry_sw_2021(W1973,公司分析!D$5,2),IF($Y$3="申万三级行业",[1]!s_info_industry_sw_2021(W1973,公司分析!D$5,3),IF($Y$3="wind一级行业",[1]!s_info_industry_gics(W1973,1),IF($Y$3="wind二级行业",[1]!s_info_industry_gics(W1973,2),IF($Y$3="wind三级行业",[1]!s_info_industry_gics(W1973,3),IF($Y$3="wind四级行业",[1]!s_info_industry_gics(W1973,4),IF($Y$3="证监会门类行业",[1]!s_info_industry_csrc12_n(W1973,公司分析!D$5,1),""))))))))</f>
        <v>汽车零售</v>
      </c>
      <c r="Z1973" s="298" t="str">
        <f>IF(Y1973=行业比较!$E$6,ROW(),"")</f>
        <v/>
      </c>
      <c r="AA1973" s="125"/>
      <c r="AB1973" s="125"/>
      <c r="AC1973" s="125"/>
      <c r="AD1973" s="125"/>
      <c r="AE1973" s="125"/>
      <c r="AF1973" s="125"/>
      <c r="AG1973" s="125"/>
      <c r="AH1973" s="125"/>
      <c r="AI1973" s="125"/>
      <c r="AJ1973" s="125"/>
      <c r="AK1973" s="125"/>
      <c r="AL1973" s="125"/>
      <c r="AM1973" s="125"/>
      <c r="AN1973" s="125"/>
      <c r="AO1973" s="125"/>
      <c r="AP1973" s="125"/>
    </row>
    <row r="1974" spans="2:42" x14ac:dyDescent="0.35">
      <c r="B1974" s="125"/>
      <c r="C1974" s="125"/>
      <c r="D1974" s="125"/>
      <c r="E1974" s="125"/>
      <c r="F1974" s="125"/>
      <c r="G1974" s="125"/>
      <c r="H1974" s="125"/>
      <c r="I1974" s="269"/>
      <c r="J1974" s="134"/>
      <c r="K1974" s="134"/>
      <c r="L1974" s="134"/>
      <c r="M1974" s="134"/>
      <c r="N1974" s="286"/>
      <c r="O1974" s="286"/>
      <c r="P1974" s="125"/>
      <c r="Q1974" s="125"/>
      <c r="R1974" s="125"/>
      <c r="S1974" s="125"/>
      <c r="T1974" s="125"/>
      <c r="U1974" s="297"/>
      <c r="V1974" s="253">
        <f t="shared" si="38"/>
        <v>0</v>
      </c>
      <c r="W1974" s="348" t="str">
        <f>IF(板块成分!B1976="","",板块成分!B1976)</f>
        <v>3678.HK</v>
      </c>
      <c r="X1974" s="270" t="str">
        <f>[1]!s_info_name(W1974)</f>
        <v>弘业期货</v>
      </c>
      <c r="Y1974" s="335" t="str">
        <f>IF($Y$3="申万一级行业",[1]!s_info_industry_sw_2021(W1974,公司分析!D$5,1),IF($Y$3="申万二级行业",[1]!s_info_industry_sw_2021(W1974,公司分析!D$5,2),IF($Y$3="申万三级行业",[1]!s_info_industry_sw_2021(W1974,公司分析!D$5,3),IF($Y$3="wind一级行业",[1]!s_info_industry_gics(W1974,1),IF($Y$3="wind二级行业",[1]!s_info_industry_gics(W1974,2),IF($Y$3="wind三级行业",[1]!s_info_industry_gics(W1974,3),IF($Y$3="wind四级行业",[1]!s_info_industry_gics(W1974,4),IF($Y$3="证监会门类行业",[1]!s_info_industry_csrc12_n(W1974,公司分析!D$5,1),""))))))))</f>
        <v>投资银行业与经纪业</v>
      </c>
      <c r="Z1974" s="298" t="str">
        <f>IF(Y1974=行业比较!$E$6,ROW(),"")</f>
        <v/>
      </c>
      <c r="AA1974" s="125"/>
      <c r="AB1974" s="125"/>
      <c r="AC1974" s="125"/>
      <c r="AD1974" s="125"/>
      <c r="AE1974" s="125"/>
      <c r="AF1974" s="125"/>
      <c r="AG1974" s="125"/>
      <c r="AH1974" s="125"/>
      <c r="AI1974" s="125"/>
      <c r="AJ1974" s="125"/>
      <c r="AK1974" s="125"/>
      <c r="AL1974" s="125"/>
      <c r="AM1974" s="125"/>
      <c r="AN1974" s="125"/>
      <c r="AO1974" s="125"/>
      <c r="AP1974" s="125"/>
    </row>
    <row r="1975" spans="2:42" x14ac:dyDescent="0.35">
      <c r="B1975" s="125"/>
      <c r="C1975" s="125"/>
      <c r="D1975" s="125"/>
      <c r="E1975" s="125"/>
      <c r="F1975" s="125"/>
      <c r="G1975" s="125"/>
      <c r="H1975" s="125"/>
      <c r="I1975" s="269"/>
      <c r="J1975" s="134"/>
      <c r="K1975" s="134"/>
      <c r="L1975" s="134"/>
      <c r="M1975" s="134"/>
      <c r="N1975" s="286"/>
      <c r="O1975" s="286"/>
      <c r="P1975" s="125"/>
      <c r="Q1975" s="125"/>
      <c r="R1975" s="125"/>
      <c r="S1975" s="125"/>
      <c r="T1975" s="125"/>
      <c r="U1975" s="297"/>
      <c r="V1975" s="253">
        <f t="shared" si="38"/>
        <v>0</v>
      </c>
      <c r="W1975" s="348" t="str">
        <f>IF(板块成分!B1977="","",板块成分!B1977)</f>
        <v>3680.HK</v>
      </c>
      <c r="X1975" s="270" t="str">
        <f>[1]!s_info_name(W1975)</f>
        <v>瑞和数智</v>
      </c>
      <c r="Y1975" s="335" t="str">
        <f>IF($Y$3="申万一级行业",[1]!s_info_industry_sw_2021(W1975,公司分析!D$5,1),IF($Y$3="申万二级行业",[1]!s_info_industry_sw_2021(W1975,公司分析!D$5,2),IF($Y$3="申万三级行业",[1]!s_info_industry_sw_2021(W1975,公司分析!D$5,3),IF($Y$3="wind一级行业",[1]!s_info_industry_gics(W1975,1),IF($Y$3="wind二级行业",[1]!s_info_industry_gics(W1975,2),IF($Y$3="wind三级行业",[1]!s_info_industry_gics(W1975,3),IF($Y$3="wind四级行业",[1]!s_info_industry_gics(W1975,4),IF($Y$3="证监会门类行业",[1]!s_info_industry_csrc12_n(W1975,公司分析!D$5,1),""))))))))</f>
        <v>数据处理与外包服务</v>
      </c>
      <c r="Z1975" s="298" t="str">
        <f>IF(Y1975=行业比较!$E$6,ROW(),"")</f>
        <v/>
      </c>
      <c r="AA1975" s="125"/>
      <c r="AB1975" s="125"/>
      <c r="AC1975" s="125"/>
      <c r="AD1975" s="125"/>
      <c r="AE1975" s="125"/>
      <c r="AF1975" s="125"/>
      <c r="AG1975" s="125"/>
      <c r="AH1975" s="125"/>
      <c r="AI1975" s="125"/>
      <c r="AJ1975" s="125"/>
      <c r="AK1975" s="125"/>
      <c r="AL1975" s="125"/>
      <c r="AM1975" s="125"/>
      <c r="AN1975" s="125"/>
      <c r="AO1975" s="125"/>
      <c r="AP1975" s="125"/>
    </row>
    <row r="1976" spans="2:42" x14ac:dyDescent="0.35">
      <c r="B1976" s="125"/>
      <c r="C1976" s="125"/>
      <c r="D1976" s="125"/>
      <c r="E1976" s="125"/>
      <c r="F1976" s="125"/>
      <c r="G1976" s="125"/>
      <c r="H1976" s="125"/>
      <c r="I1976" s="269"/>
      <c r="J1976" s="134"/>
      <c r="K1976" s="134"/>
      <c r="L1976" s="134"/>
      <c r="M1976" s="134"/>
      <c r="N1976" s="286"/>
      <c r="O1976" s="286"/>
      <c r="P1976" s="125"/>
      <c r="Q1976" s="125"/>
      <c r="R1976" s="125"/>
      <c r="S1976" s="125"/>
      <c r="T1976" s="125"/>
      <c r="U1976" s="297"/>
      <c r="V1976" s="253">
        <f t="shared" si="38"/>
        <v>0</v>
      </c>
      <c r="W1976" s="348" t="str">
        <f>IF(板块成分!B1978="","",板块成分!B1978)</f>
        <v>3681.HK</v>
      </c>
      <c r="X1976" s="270" t="str">
        <f>[1]!s_info_name(W1976)</f>
        <v>中国抗体-B</v>
      </c>
      <c r="Y1976" s="335" t="str">
        <f>IF($Y$3="申万一级行业",[1]!s_info_industry_sw_2021(W1976,公司分析!D$5,1),IF($Y$3="申万二级行业",[1]!s_info_industry_sw_2021(W1976,公司分析!D$5,2),IF($Y$3="申万三级行业",[1]!s_info_industry_sw_2021(W1976,公司分析!D$5,3),IF($Y$3="wind一级行业",[1]!s_info_industry_gics(W1976,1),IF($Y$3="wind二级行业",[1]!s_info_industry_gics(W1976,2),IF($Y$3="wind三级行业",[1]!s_info_industry_gics(W1976,3),IF($Y$3="wind四级行业",[1]!s_info_industry_gics(W1976,4),IF($Y$3="证监会门类行业",[1]!s_info_industry_csrc12_n(W1976,公司分析!D$5,1),""))))))))</f>
        <v>生物科技</v>
      </c>
      <c r="Z1976" s="298" t="str">
        <f>IF(Y1976=行业比较!$E$6,ROW(),"")</f>
        <v/>
      </c>
      <c r="AA1976" s="125"/>
      <c r="AB1976" s="125"/>
      <c r="AC1976" s="125"/>
      <c r="AD1976" s="125"/>
      <c r="AE1976" s="125"/>
      <c r="AF1976" s="125"/>
      <c r="AG1976" s="125"/>
      <c r="AH1976" s="125"/>
      <c r="AI1976" s="125"/>
      <c r="AJ1976" s="125"/>
      <c r="AK1976" s="125"/>
      <c r="AL1976" s="125"/>
      <c r="AM1976" s="125"/>
      <c r="AN1976" s="125"/>
      <c r="AO1976" s="125"/>
      <c r="AP1976" s="125"/>
    </row>
    <row r="1977" spans="2:42" x14ac:dyDescent="0.35">
      <c r="B1977" s="125"/>
      <c r="C1977" s="125"/>
      <c r="D1977" s="125"/>
      <c r="E1977" s="125"/>
      <c r="F1977" s="125"/>
      <c r="G1977" s="125"/>
      <c r="H1977" s="125"/>
      <c r="I1977" s="269"/>
      <c r="J1977" s="134"/>
      <c r="K1977" s="134"/>
      <c r="L1977" s="134"/>
      <c r="M1977" s="134"/>
      <c r="N1977" s="286"/>
      <c r="O1977" s="286"/>
      <c r="P1977" s="125"/>
      <c r="Q1977" s="125"/>
      <c r="R1977" s="125"/>
      <c r="S1977" s="125"/>
      <c r="T1977" s="125"/>
      <c r="U1977" s="297"/>
      <c r="V1977" s="253">
        <f t="shared" si="38"/>
        <v>0</v>
      </c>
      <c r="W1977" s="348" t="str">
        <f>IF(板块成分!B1979="","",板块成分!B1979)</f>
        <v>3683.HK</v>
      </c>
      <c r="X1977" s="270" t="str">
        <f>[1]!s_info_name(W1977)</f>
        <v>荣丰亿控股</v>
      </c>
      <c r="Y1977" s="335" t="str">
        <f>IF($Y$3="申万一级行业",[1]!s_info_industry_sw_2021(W1977,公司分析!D$5,1),IF($Y$3="申万二级行业",[1]!s_info_industry_sw_2021(W1977,公司分析!D$5,2),IF($Y$3="申万三级行业",[1]!s_info_industry_sw_2021(W1977,公司分析!D$5,3),IF($Y$3="wind一级行业",[1]!s_info_industry_gics(W1977,1),IF($Y$3="wind二级行业",[1]!s_info_industry_gics(W1977,2),IF($Y$3="wind三级行业",[1]!s_info_industry_gics(W1977,3),IF($Y$3="wind四级行业",[1]!s_info_industry_gics(W1977,4),IF($Y$3="证监会门类行业",[1]!s_info_industry_csrc12_n(W1977,公司分析!D$5,1),""))))))))</f>
        <v>海运</v>
      </c>
      <c r="Z1977" s="298" t="str">
        <f>IF(Y1977=行业比较!$E$6,ROW(),"")</f>
        <v/>
      </c>
      <c r="AA1977" s="125"/>
      <c r="AB1977" s="125"/>
      <c r="AC1977" s="125"/>
      <c r="AD1977" s="125"/>
      <c r="AE1977" s="125"/>
      <c r="AF1977" s="125"/>
      <c r="AG1977" s="125"/>
      <c r="AH1977" s="125"/>
      <c r="AI1977" s="125"/>
      <c r="AJ1977" s="125"/>
      <c r="AK1977" s="125"/>
      <c r="AL1977" s="125"/>
      <c r="AM1977" s="125"/>
      <c r="AN1977" s="125"/>
      <c r="AO1977" s="125"/>
      <c r="AP1977" s="125"/>
    </row>
    <row r="1978" spans="2:42" x14ac:dyDescent="0.35">
      <c r="B1978" s="125"/>
      <c r="C1978" s="125"/>
      <c r="D1978" s="125"/>
      <c r="E1978" s="125"/>
      <c r="F1978" s="125"/>
      <c r="G1978" s="125"/>
      <c r="H1978" s="125"/>
      <c r="I1978" s="269"/>
      <c r="J1978" s="134"/>
      <c r="K1978" s="134"/>
      <c r="L1978" s="134"/>
      <c r="M1978" s="134"/>
      <c r="N1978" s="286"/>
      <c r="O1978" s="286"/>
      <c r="P1978" s="125"/>
      <c r="Q1978" s="125"/>
      <c r="R1978" s="125"/>
      <c r="S1978" s="125"/>
      <c r="T1978" s="125"/>
      <c r="U1978" s="311"/>
      <c r="V1978" s="253">
        <f t="shared" si="38"/>
        <v>0</v>
      </c>
      <c r="W1978" s="348" t="str">
        <f>IF(板块成分!B1980="","",板块成分!B1980)</f>
        <v>3686.HK</v>
      </c>
      <c r="X1978" s="270" t="str">
        <f>[1]!s_info_name(W1978)</f>
        <v>祈福生活服务</v>
      </c>
      <c r="Y1978" s="335" t="str">
        <f>IF($Y$3="申万一级行业",[1]!s_info_industry_sw_2021(W1978,公司分析!D$5,1),IF($Y$3="申万二级行业",[1]!s_info_industry_sw_2021(W1978,公司分析!D$5,2),IF($Y$3="申万三级行业",[1]!s_info_industry_sw_2021(W1978,公司分析!D$5,3),IF($Y$3="wind一级行业",[1]!s_info_industry_gics(W1978,1),IF($Y$3="wind二级行业",[1]!s_info_industry_gics(W1978,2),IF($Y$3="wind三级行业",[1]!s_info_industry_gics(W1978,3),IF($Y$3="wind四级行业",[1]!s_info_industry_gics(W1978,4),IF($Y$3="证监会门类行业",[1]!s_info_industry_csrc12_n(W1978,公司分析!D$5,1),""))))))))</f>
        <v>综合类行业</v>
      </c>
      <c r="Z1978" s="298" t="str">
        <f>IF(Y1978=行业比较!$E$6,ROW(),"")</f>
        <v/>
      </c>
      <c r="AA1978" s="125"/>
      <c r="AB1978" s="125"/>
      <c r="AC1978" s="125"/>
      <c r="AD1978" s="125"/>
      <c r="AE1978" s="125"/>
      <c r="AF1978" s="125"/>
      <c r="AG1978" s="125"/>
      <c r="AH1978" s="125"/>
      <c r="AI1978" s="125"/>
      <c r="AJ1978" s="125"/>
      <c r="AK1978" s="125"/>
      <c r="AL1978" s="125"/>
      <c r="AM1978" s="125"/>
      <c r="AN1978" s="125"/>
      <c r="AO1978" s="125"/>
      <c r="AP1978" s="125"/>
    </row>
    <row r="1979" spans="2:42" x14ac:dyDescent="0.35">
      <c r="B1979" s="125"/>
      <c r="C1979" s="125"/>
      <c r="D1979" s="125"/>
      <c r="E1979" s="125"/>
      <c r="F1979" s="125"/>
      <c r="G1979" s="125"/>
      <c r="H1979" s="125"/>
      <c r="I1979" s="269"/>
      <c r="J1979" s="134"/>
      <c r="K1979" s="134"/>
      <c r="L1979" s="134"/>
      <c r="M1979" s="134"/>
      <c r="N1979" s="286"/>
      <c r="O1979" s="286"/>
      <c r="P1979" s="125"/>
      <c r="Q1979" s="125"/>
      <c r="R1979" s="125"/>
      <c r="S1979" s="125"/>
      <c r="T1979" s="125"/>
      <c r="U1979" s="311"/>
      <c r="V1979" s="253">
        <f t="shared" si="38"/>
        <v>0</v>
      </c>
      <c r="W1979" s="348" t="str">
        <f>IF(板块成分!B1981="","",板块成分!B1981)</f>
        <v>3688.HK</v>
      </c>
      <c r="X1979" s="270" t="str">
        <f>[1]!s_info_name(W1979)</f>
        <v>莱蒙国际</v>
      </c>
      <c r="Y1979" s="335" t="str">
        <f>IF($Y$3="申万一级行业",[1]!s_info_industry_sw_2021(W1979,公司分析!D$5,1),IF($Y$3="申万二级行业",[1]!s_info_industry_sw_2021(W1979,公司分析!D$5,2),IF($Y$3="申万三级行业",[1]!s_info_industry_sw_2021(W1979,公司分析!D$5,3),IF($Y$3="wind一级行业",[1]!s_info_industry_gics(W1979,1),IF($Y$3="wind二级行业",[1]!s_info_industry_gics(W1979,2),IF($Y$3="wind三级行业",[1]!s_info_industry_gics(W1979,3),IF($Y$3="wind四级行业",[1]!s_info_industry_gics(W1979,4),IF($Y$3="证监会门类行业",[1]!s_info_industry_csrc12_n(W1979,公司分析!D$5,1),""))))))))</f>
        <v>房地产开发</v>
      </c>
      <c r="Z1979" s="298" t="str">
        <f>IF(Y1979=行业比较!$E$6,ROW(),"")</f>
        <v/>
      </c>
      <c r="AA1979" s="125"/>
      <c r="AB1979" s="125"/>
      <c r="AC1979" s="125"/>
      <c r="AD1979" s="125"/>
      <c r="AE1979" s="125"/>
      <c r="AF1979" s="125"/>
      <c r="AG1979" s="125"/>
      <c r="AH1979" s="125"/>
      <c r="AI1979" s="125"/>
      <c r="AJ1979" s="125"/>
      <c r="AK1979" s="125"/>
      <c r="AL1979" s="125"/>
      <c r="AM1979" s="125"/>
      <c r="AN1979" s="125"/>
      <c r="AO1979" s="125"/>
      <c r="AP1979" s="125"/>
    </row>
    <row r="1980" spans="2:42" x14ac:dyDescent="0.35">
      <c r="B1980" s="125"/>
      <c r="C1980" s="125"/>
      <c r="D1980" s="125"/>
      <c r="E1980" s="125"/>
      <c r="F1980" s="125"/>
      <c r="G1980" s="125"/>
      <c r="H1980" s="125"/>
      <c r="I1980" s="269"/>
      <c r="J1980" s="134"/>
      <c r="K1980" s="134"/>
      <c r="L1980" s="134"/>
      <c r="M1980" s="134"/>
      <c r="N1980" s="286"/>
      <c r="O1980" s="286"/>
      <c r="P1980" s="125"/>
      <c r="Q1980" s="125"/>
      <c r="R1980" s="125"/>
      <c r="S1980" s="125"/>
      <c r="T1980" s="125"/>
      <c r="U1980" s="311"/>
      <c r="V1980" s="253">
        <f t="shared" si="38"/>
        <v>0</v>
      </c>
      <c r="W1980" s="348" t="str">
        <f>IF(板块成分!B1982="","",板块成分!B1982)</f>
        <v>3689.HK</v>
      </c>
      <c r="X1980" s="270" t="str">
        <f>[1]!s_info_name(W1980)</f>
        <v>康华医疗</v>
      </c>
      <c r="Y1980" s="335" t="str">
        <f>IF($Y$3="申万一级行业",[1]!s_info_industry_sw_2021(W1980,公司分析!D$5,1),IF($Y$3="申万二级行业",[1]!s_info_industry_sw_2021(W1980,公司分析!D$5,2),IF($Y$3="申万三级行业",[1]!s_info_industry_sw_2021(W1980,公司分析!D$5,3),IF($Y$3="wind一级行业",[1]!s_info_industry_gics(W1980,1),IF($Y$3="wind二级行业",[1]!s_info_industry_gics(W1980,2),IF($Y$3="wind三级行业",[1]!s_info_industry_gics(W1980,3),IF($Y$3="wind四级行业",[1]!s_info_industry_gics(W1980,4),IF($Y$3="证监会门类行业",[1]!s_info_industry_csrc12_n(W1980,公司分析!D$5,1),""))))))))</f>
        <v>保健护理设施</v>
      </c>
      <c r="Z1980" s="298" t="str">
        <f>IF(Y1980=行业比较!$E$6,ROW(),"")</f>
        <v/>
      </c>
      <c r="AA1980" s="125"/>
      <c r="AB1980" s="125"/>
      <c r="AC1980" s="125"/>
      <c r="AD1980" s="125"/>
      <c r="AE1980" s="125"/>
      <c r="AF1980" s="125"/>
      <c r="AG1980" s="125"/>
      <c r="AH1980" s="125"/>
      <c r="AI1980" s="125"/>
      <c r="AJ1980" s="125"/>
      <c r="AK1980" s="125"/>
      <c r="AL1980" s="125"/>
      <c r="AM1980" s="125"/>
      <c r="AN1980" s="125"/>
      <c r="AO1980" s="125"/>
      <c r="AP1980" s="125"/>
    </row>
    <row r="1981" spans="2:42" x14ac:dyDescent="0.35">
      <c r="B1981" s="125"/>
      <c r="C1981" s="125"/>
      <c r="D1981" s="125"/>
      <c r="E1981" s="125"/>
      <c r="F1981" s="125"/>
      <c r="G1981" s="125"/>
      <c r="H1981" s="125"/>
      <c r="I1981" s="269"/>
      <c r="J1981" s="134"/>
      <c r="K1981" s="134"/>
      <c r="L1981" s="134"/>
      <c r="M1981" s="134"/>
      <c r="N1981" s="286"/>
      <c r="O1981" s="286"/>
      <c r="P1981" s="125"/>
      <c r="Q1981" s="125"/>
      <c r="R1981" s="125"/>
      <c r="S1981" s="125"/>
      <c r="T1981" s="125"/>
      <c r="U1981" s="311"/>
      <c r="V1981" s="253">
        <f t="shared" si="38"/>
        <v>0</v>
      </c>
      <c r="W1981" s="348" t="str">
        <f>IF(板块成分!B1983="","",板块成分!B1983)</f>
        <v>3690.HK</v>
      </c>
      <c r="X1981" s="270" t="str">
        <f>[1]!s_info_name(W1981)</f>
        <v>美团-W</v>
      </c>
      <c r="Y1981" s="335" t="str">
        <f>IF($Y$3="申万一级行业",[1]!s_info_industry_sw_2021(W1981,公司分析!D$5,1),IF($Y$3="申万二级行业",[1]!s_info_industry_sw_2021(W1981,公司分析!D$5,2),IF($Y$3="申万三级行业",[1]!s_info_industry_sw_2021(W1981,公司分析!D$5,3),IF($Y$3="wind一级行业",[1]!s_info_industry_gics(W1981,1),IF($Y$3="wind二级行业",[1]!s_info_industry_gics(W1981,2),IF($Y$3="wind三级行业",[1]!s_info_industry_gics(W1981,3),IF($Y$3="wind四级行业",[1]!s_info_industry_gics(W1981,4),IF($Y$3="证监会门类行业",[1]!s_info_industry_csrc12_n(W1981,公司分析!D$5,1),""))))))))</f>
        <v>互联网零售</v>
      </c>
      <c r="Z1981" s="298" t="str">
        <f>IF(Y1981=行业比较!$E$6,ROW(),"")</f>
        <v/>
      </c>
      <c r="AA1981" s="125"/>
      <c r="AB1981" s="125"/>
      <c r="AC1981" s="125"/>
      <c r="AD1981" s="125"/>
      <c r="AE1981" s="125"/>
      <c r="AF1981" s="125"/>
      <c r="AG1981" s="125"/>
      <c r="AH1981" s="125"/>
      <c r="AI1981" s="125"/>
      <c r="AJ1981" s="125"/>
      <c r="AK1981" s="125"/>
      <c r="AL1981" s="125"/>
      <c r="AM1981" s="125"/>
      <c r="AN1981" s="125"/>
      <c r="AO1981" s="125"/>
      <c r="AP1981" s="125"/>
    </row>
    <row r="1982" spans="2:42" x14ac:dyDescent="0.35">
      <c r="B1982" s="125"/>
      <c r="C1982" s="125"/>
      <c r="D1982" s="125"/>
      <c r="E1982" s="125"/>
      <c r="F1982" s="125"/>
      <c r="G1982" s="125"/>
      <c r="H1982" s="125"/>
      <c r="I1982" s="269"/>
      <c r="J1982" s="134"/>
      <c r="K1982" s="134"/>
      <c r="L1982" s="134"/>
      <c r="M1982" s="134"/>
      <c r="N1982" s="286"/>
      <c r="O1982" s="286"/>
      <c r="P1982" s="125"/>
      <c r="Q1982" s="125"/>
      <c r="R1982" s="125"/>
      <c r="S1982" s="125"/>
      <c r="T1982" s="125"/>
      <c r="U1982" s="311"/>
      <c r="V1982" s="253">
        <f t="shared" si="38"/>
        <v>0</v>
      </c>
      <c r="W1982" s="348" t="str">
        <f>IF(板块成分!B1984="","",板块成分!B1984)</f>
        <v>3692.HK</v>
      </c>
      <c r="X1982" s="270" t="str">
        <f>[1]!s_info_name(W1982)</f>
        <v>翰森制药</v>
      </c>
      <c r="Y1982" s="335" t="str">
        <f>IF($Y$3="申万一级行业",[1]!s_info_industry_sw_2021(W1982,公司分析!D$5,1),IF($Y$3="申万二级行业",[1]!s_info_industry_sw_2021(W1982,公司分析!D$5,2),IF($Y$3="申万三级行业",[1]!s_info_industry_sw_2021(W1982,公司分析!D$5,3),IF($Y$3="wind一级行业",[1]!s_info_industry_gics(W1982,1),IF($Y$3="wind二级行业",[1]!s_info_industry_gics(W1982,2),IF($Y$3="wind三级行业",[1]!s_info_industry_gics(W1982,3),IF($Y$3="wind四级行业",[1]!s_info_industry_gics(W1982,4),IF($Y$3="证监会门类行业",[1]!s_info_industry_csrc12_n(W1982,公司分析!D$5,1),""))))))))</f>
        <v>西药</v>
      </c>
      <c r="Z1982" s="298" t="str">
        <f>IF(Y1982=行业比较!$E$6,ROW(),"")</f>
        <v/>
      </c>
      <c r="AA1982" s="125"/>
      <c r="AB1982" s="125"/>
      <c r="AC1982" s="125"/>
      <c r="AD1982" s="125"/>
      <c r="AE1982" s="125"/>
      <c r="AF1982" s="125"/>
      <c r="AG1982" s="125"/>
      <c r="AH1982" s="125"/>
      <c r="AI1982" s="125"/>
      <c r="AJ1982" s="125"/>
      <c r="AK1982" s="125"/>
      <c r="AL1982" s="125"/>
      <c r="AM1982" s="125"/>
      <c r="AN1982" s="125"/>
      <c r="AO1982" s="125"/>
      <c r="AP1982" s="125"/>
    </row>
    <row r="1983" spans="2:42" x14ac:dyDescent="0.35">
      <c r="B1983" s="125"/>
      <c r="C1983" s="125"/>
      <c r="D1983" s="125"/>
      <c r="E1983" s="125"/>
      <c r="F1983" s="125"/>
      <c r="G1983" s="125"/>
      <c r="H1983" s="125"/>
      <c r="I1983" s="269"/>
      <c r="J1983" s="134"/>
      <c r="K1983" s="134"/>
      <c r="L1983" s="134"/>
      <c r="M1983" s="134"/>
      <c r="N1983" s="286"/>
      <c r="O1983" s="286"/>
      <c r="P1983" s="125"/>
      <c r="Q1983" s="125"/>
      <c r="R1983" s="125"/>
      <c r="S1983" s="125"/>
      <c r="T1983" s="125"/>
      <c r="U1983" s="311"/>
      <c r="V1983" s="253">
        <f t="shared" si="38"/>
        <v>0</v>
      </c>
      <c r="W1983" s="348" t="str">
        <f>IF(板块成分!B1985="","",板块成分!B1985)</f>
        <v>3698.HK</v>
      </c>
      <c r="X1983" s="270" t="str">
        <f>[1]!s_info_name(W1983)</f>
        <v>徽商银行</v>
      </c>
      <c r="Y1983" s="335" t="str">
        <f>IF($Y$3="申万一级行业",[1]!s_info_industry_sw_2021(W1983,公司分析!D$5,1),IF($Y$3="申万二级行业",[1]!s_info_industry_sw_2021(W1983,公司分析!D$5,2),IF($Y$3="申万三级行业",[1]!s_info_industry_sw_2021(W1983,公司分析!D$5,3),IF($Y$3="wind一级行业",[1]!s_info_industry_gics(W1983,1),IF($Y$3="wind二级行业",[1]!s_info_industry_gics(W1983,2),IF($Y$3="wind三级行业",[1]!s_info_industry_gics(W1983,3),IF($Y$3="wind四级行业",[1]!s_info_industry_gics(W1983,4),IF($Y$3="证监会门类行业",[1]!s_info_industry_csrc12_n(W1983,公司分析!D$5,1),""))))))))</f>
        <v>区域性银行</v>
      </c>
      <c r="Z1983" s="298" t="str">
        <f>IF(Y1983=行业比较!$E$6,ROW(),"")</f>
        <v/>
      </c>
      <c r="AA1983" s="125"/>
      <c r="AB1983" s="125"/>
      <c r="AC1983" s="125"/>
      <c r="AD1983" s="125"/>
      <c r="AE1983" s="125"/>
      <c r="AF1983" s="125"/>
      <c r="AG1983" s="125"/>
      <c r="AH1983" s="125"/>
      <c r="AI1983" s="125"/>
      <c r="AJ1983" s="125"/>
      <c r="AK1983" s="125"/>
      <c r="AL1983" s="125"/>
      <c r="AM1983" s="125"/>
      <c r="AN1983" s="125"/>
      <c r="AO1983" s="125"/>
      <c r="AP1983" s="125"/>
    </row>
    <row r="1984" spans="2:42" x14ac:dyDescent="0.35">
      <c r="B1984" s="125"/>
      <c r="C1984" s="125"/>
      <c r="D1984" s="125"/>
      <c r="E1984" s="125"/>
      <c r="F1984" s="125"/>
      <c r="G1984" s="125"/>
      <c r="H1984" s="125"/>
      <c r="I1984" s="269"/>
      <c r="J1984" s="134"/>
      <c r="K1984" s="134"/>
      <c r="L1984" s="134"/>
      <c r="M1984" s="134"/>
      <c r="N1984" s="286"/>
      <c r="O1984" s="286"/>
      <c r="P1984" s="125"/>
      <c r="Q1984" s="125"/>
      <c r="R1984" s="125"/>
      <c r="S1984" s="125"/>
      <c r="T1984" s="125"/>
      <c r="U1984" s="311"/>
      <c r="V1984" s="253">
        <f t="shared" si="38"/>
        <v>0</v>
      </c>
      <c r="W1984" s="348" t="str">
        <f>IF(板块成分!B1986="","",板块成分!B1986)</f>
        <v>3699.HK</v>
      </c>
      <c r="X1984" s="270" t="str">
        <f>[1]!s_info_name(W1984)</f>
        <v>光大永年</v>
      </c>
      <c r="Y1984" s="335" t="str">
        <f>IF($Y$3="申万一级行业",[1]!s_info_industry_sw_2021(W1984,公司分析!D$5,1),IF($Y$3="申万二级行业",[1]!s_info_industry_sw_2021(W1984,公司分析!D$5,2),IF($Y$3="申万三级行业",[1]!s_info_industry_sw_2021(W1984,公司分析!D$5,3),IF($Y$3="wind一级行业",[1]!s_info_industry_gics(W1984,1),IF($Y$3="wind二级行业",[1]!s_info_industry_gics(W1984,2),IF($Y$3="wind三级行业",[1]!s_info_industry_gics(W1984,3),IF($Y$3="wind四级行业",[1]!s_info_industry_gics(W1984,4),IF($Y$3="证监会门类行业",[1]!s_info_industry_csrc12_n(W1984,公司分析!D$5,1),""))))))))</f>
        <v>房地产服务</v>
      </c>
      <c r="Z1984" s="298" t="str">
        <f>IF(Y1984=行业比较!$E$6,ROW(),"")</f>
        <v/>
      </c>
      <c r="AA1984" s="125"/>
      <c r="AB1984" s="125"/>
      <c r="AC1984" s="125"/>
      <c r="AD1984" s="125"/>
      <c r="AE1984" s="125"/>
      <c r="AF1984" s="125"/>
      <c r="AG1984" s="125"/>
      <c r="AH1984" s="125"/>
      <c r="AI1984" s="125"/>
      <c r="AJ1984" s="125"/>
      <c r="AK1984" s="125"/>
      <c r="AL1984" s="125"/>
      <c r="AM1984" s="125"/>
      <c r="AN1984" s="125"/>
      <c r="AO1984" s="125"/>
      <c r="AP1984" s="125"/>
    </row>
    <row r="1985" spans="2:42" x14ac:dyDescent="0.35">
      <c r="B1985" s="125"/>
      <c r="C1985" s="125"/>
      <c r="D1985" s="125"/>
      <c r="E1985" s="125"/>
      <c r="F1985" s="125"/>
      <c r="G1985" s="125"/>
      <c r="H1985" s="125"/>
      <c r="I1985" s="269"/>
      <c r="J1985" s="134"/>
      <c r="K1985" s="134"/>
      <c r="L1985" s="134"/>
      <c r="M1985" s="134"/>
      <c r="N1985" s="286"/>
      <c r="O1985" s="286"/>
      <c r="P1985" s="125"/>
      <c r="Q1985" s="125"/>
      <c r="R1985" s="125"/>
      <c r="S1985" s="125"/>
      <c r="T1985" s="125"/>
      <c r="U1985" s="311"/>
      <c r="V1985" s="253">
        <f t="shared" si="38"/>
        <v>0</v>
      </c>
      <c r="W1985" s="348" t="str">
        <f>IF(板块成分!B1987="","",板块成分!B1987)</f>
        <v>3700.HK</v>
      </c>
      <c r="X1985" s="270" t="str">
        <f>[1]!s_info_name(W1985)</f>
        <v>映宇宙</v>
      </c>
      <c r="Y1985" s="335" t="str">
        <f>IF($Y$3="申万一级行业",[1]!s_info_industry_sw_2021(W1985,公司分析!D$5,1),IF($Y$3="申万二级行业",[1]!s_info_industry_sw_2021(W1985,公司分析!D$5,2),IF($Y$3="申万三级行业",[1]!s_info_industry_sw_2021(W1985,公司分析!D$5,3),IF($Y$3="wind一级行业",[1]!s_info_industry_gics(W1985,1),IF($Y$3="wind二级行业",[1]!s_info_industry_gics(W1985,2),IF($Y$3="wind三级行业",[1]!s_info_industry_gics(W1985,3),IF($Y$3="wind四级行业",[1]!s_info_industry_gics(W1985,4),IF($Y$3="证监会门类行业",[1]!s_info_industry_csrc12_n(W1985,公司分析!D$5,1),""))))))))</f>
        <v>家庭娱乐软件</v>
      </c>
      <c r="Z1985" s="298" t="str">
        <f>IF(Y1985=行业比较!$E$6,ROW(),"")</f>
        <v/>
      </c>
      <c r="AA1985" s="125"/>
      <c r="AB1985" s="125"/>
      <c r="AC1985" s="125"/>
      <c r="AD1985" s="125"/>
      <c r="AE1985" s="125"/>
      <c r="AF1985" s="125"/>
      <c r="AG1985" s="125"/>
      <c r="AH1985" s="125"/>
      <c r="AI1985" s="125"/>
      <c r="AJ1985" s="125"/>
      <c r="AK1985" s="125"/>
      <c r="AL1985" s="125"/>
      <c r="AM1985" s="125"/>
      <c r="AN1985" s="125"/>
      <c r="AO1985" s="125"/>
      <c r="AP1985" s="125"/>
    </row>
    <row r="1986" spans="2:42" x14ac:dyDescent="0.35">
      <c r="B1986" s="125"/>
      <c r="C1986" s="125"/>
      <c r="D1986" s="125"/>
      <c r="E1986" s="125"/>
      <c r="F1986" s="125"/>
      <c r="G1986" s="125"/>
      <c r="H1986" s="125"/>
      <c r="I1986" s="269"/>
      <c r="J1986" s="134"/>
      <c r="K1986" s="134"/>
      <c r="L1986" s="134"/>
      <c r="M1986" s="134"/>
      <c r="N1986" s="286"/>
      <c r="O1986" s="286"/>
      <c r="P1986" s="125"/>
      <c r="Q1986" s="125"/>
      <c r="R1986" s="125"/>
      <c r="S1986" s="125"/>
      <c r="T1986" s="125"/>
      <c r="U1986" s="311"/>
      <c r="V1986" s="253">
        <f t="shared" si="38"/>
        <v>0</v>
      </c>
      <c r="W1986" s="348" t="str">
        <f>IF(板块成分!B1988="","",板块成分!B1988)</f>
        <v>3708.HK</v>
      </c>
      <c r="X1986" s="270" t="str">
        <f>[1]!s_info_name(W1986)</f>
        <v>中国供应链产业</v>
      </c>
      <c r="Y1986" s="335" t="str">
        <f>IF($Y$3="申万一级行业",[1]!s_info_industry_sw_2021(W1986,公司分析!D$5,1),IF($Y$3="申万二级行业",[1]!s_info_industry_sw_2021(W1986,公司分析!D$5,2),IF($Y$3="申万三级行业",[1]!s_info_industry_sw_2021(W1986,公司分析!D$5,3),IF($Y$3="wind一级行业",[1]!s_info_industry_gics(W1986,1),IF($Y$3="wind二级行业",[1]!s_info_industry_gics(W1986,2),IF($Y$3="wind三级行业",[1]!s_info_industry_gics(W1986,3),IF($Y$3="wind四级行业",[1]!s_info_industry_gics(W1986,4),IF($Y$3="证监会门类行业",[1]!s_info_industry_csrc12_n(W1986,公司分析!D$5,1),""))))))))</f>
        <v>建筑与工程</v>
      </c>
      <c r="Z1986" s="298" t="str">
        <f>IF(Y1986=行业比较!$E$6,ROW(),"")</f>
        <v/>
      </c>
      <c r="AA1986" s="125"/>
      <c r="AB1986" s="125"/>
      <c r="AC1986" s="125"/>
      <c r="AD1986" s="125"/>
      <c r="AE1986" s="125"/>
      <c r="AF1986" s="125"/>
      <c r="AG1986" s="125"/>
      <c r="AH1986" s="125"/>
      <c r="AI1986" s="125"/>
      <c r="AJ1986" s="125"/>
      <c r="AK1986" s="125"/>
      <c r="AL1986" s="125"/>
      <c r="AM1986" s="125"/>
      <c r="AN1986" s="125"/>
      <c r="AO1986" s="125"/>
      <c r="AP1986" s="125"/>
    </row>
    <row r="1987" spans="2:42" x14ac:dyDescent="0.35">
      <c r="B1987" s="125"/>
      <c r="C1987" s="125"/>
      <c r="D1987" s="125"/>
      <c r="E1987" s="125"/>
      <c r="F1987" s="125"/>
      <c r="G1987" s="125"/>
      <c r="H1987" s="125"/>
      <c r="I1987" s="269"/>
      <c r="J1987" s="134"/>
      <c r="K1987" s="134"/>
      <c r="L1987" s="134"/>
      <c r="M1987" s="134"/>
      <c r="N1987" s="286"/>
      <c r="O1987" s="286"/>
      <c r="P1987" s="125"/>
      <c r="Q1987" s="125"/>
      <c r="R1987" s="125"/>
      <c r="S1987" s="125"/>
      <c r="T1987" s="125"/>
      <c r="U1987" s="311"/>
      <c r="V1987" s="253">
        <f t="shared" si="38"/>
        <v>0</v>
      </c>
      <c r="W1987" s="348" t="str">
        <f>IF(板块成分!B1989="","",板块成分!B1989)</f>
        <v>3709.HK</v>
      </c>
      <c r="X1987" s="270" t="str">
        <f>[1]!s_info_name(W1987)</f>
        <v>赢家时尚</v>
      </c>
      <c r="Y1987" s="335" t="str">
        <f>IF($Y$3="申万一级行业",[1]!s_info_industry_sw_2021(W1987,公司分析!D$5,1),IF($Y$3="申万二级行业",[1]!s_info_industry_sw_2021(W1987,公司分析!D$5,2),IF($Y$3="申万三级行业",[1]!s_info_industry_sw_2021(W1987,公司分析!D$5,3),IF($Y$3="wind一级行业",[1]!s_info_industry_gics(W1987,1),IF($Y$3="wind二级行业",[1]!s_info_industry_gics(W1987,2),IF($Y$3="wind三级行业",[1]!s_info_industry_gics(W1987,3),IF($Y$3="wind四级行业",[1]!s_info_industry_gics(W1987,4),IF($Y$3="证监会门类行业",[1]!s_info_industry_csrc12_n(W1987,公司分析!D$5,1),""))))))))</f>
        <v>服装、服饰与奢侈品</v>
      </c>
      <c r="Z1987" s="298" t="str">
        <f>IF(Y1987=行业比较!$E$6,ROW(),"")</f>
        <v/>
      </c>
      <c r="AA1987" s="125"/>
      <c r="AB1987" s="125"/>
      <c r="AC1987" s="125"/>
      <c r="AD1987" s="125"/>
      <c r="AE1987" s="125"/>
      <c r="AF1987" s="125"/>
      <c r="AG1987" s="125"/>
      <c r="AH1987" s="125"/>
      <c r="AI1987" s="125"/>
      <c r="AJ1987" s="125"/>
      <c r="AK1987" s="125"/>
      <c r="AL1987" s="125"/>
      <c r="AM1987" s="125"/>
      <c r="AN1987" s="125"/>
      <c r="AO1987" s="125"/>
      <c r="AP1987" s="125"/>
    </row>
    <row r="1988" spans="2:42" x14ac:dyDescent="0.35">
      <c r="B1988" s="125"/>
      <c r="C1988" s="125"/>
      <c r="D1988" s="125"/>
      <c r="E1988" s="125"/>
      <c r="F1988" s="125"/>
      <c r="G1988" s="125"/>
      <c r="H1988" s="125"/>
      <c r="I1988" s="269"/>
      <c r="J1988" s="134"/>
      <c r="K1988" s="134"/>
      <c r="L1988" s="134"/>
      <c r="M1988" s="134"/>
      <c r="N1988" s="286"/>
      <c r="O1988" s="286"/>
      <c r="P1988" s="125"/>
      <c r="Q1988" s="125"/>
      <c r="R1988" s="125"/>
      <c r="S1988" s="125"/>
      <c r="T1988" s="125"/>
      <c r="U1988" s="311"/>
      <c r="V1988" s="253">
        <f t="shared" si="38"/>
        <v>0</v>
      </c>
      <c r="W1988" s="348" t="str">
        <f>IF(板块成分!B1990="","",板块成分!B1990)</f>
        <v>3718.HK</v>
      </c>
      <c r="X1988" s="270" t="str">
        <f>[1]!s_info_name(W1988)</f>
        <v>北控城市资源</v>
      </c>
      <c r="Y1988" s="335" t="str">
        <f>IF($Y$3="申万一级行业",[1]!s_info_industry_sw_2021(W1988,公司分析!D$5,1),IF($Y$3="申万二级行业",[1]!s_info_industry_sw_2021(W1988,公司分析!D$5,2),IF($Y$3="申万三级行业",[1]!s_info_industry_sw_2021(W1988,公司分析!D$5,3),IF($Y$3="wind一级行业",[1]!s_info_industry_gics(W1988,1),IF($Y$3="wind二级行业",[1]!s_info_industry_gics(W1988,2),IF($Y$3="wind三级行业",[1]!s_info_industry_gics(W1988,3),IF($Y$3="wind四级行业",[1]!s_info_industry_gics(W1988,4),IF($Y$3="证监会门类行业",[1]!s_info_industry_csrc12_n(W1988,公司分析!D$5,1),""))))))))</f>
        <v>环境与设施服务</v>
      </c>
      <c r="Z1988" s="298" t="str">
        <f>IF(Y1988=行业比较!$E$6,ROW(),"")</f>
        <v/>
      </c>
      <c r="AA1988" s="125"/>
      <c r="AB1988" s="125"/>
      <c r="AC1988" s="125"/>
      <c r="AD1988" s="125"/>
      <c r="AE1988" s="125"/>
      <c r="AF1988" s="125"/>
      <c r="AG1988" s="125"/>
      <c r="AH1988" s="125"/>
      <c r="AI1988" s="125"/>
      <c r="AJ1988" s="125"/>
      <c r="AK1988" s="125"/>
      <c r="AL1988" s="125"/>
      <c r="AM1988" s="125"/>
      <c r="AN1988" s="125"/>
      <c r="AO1988" s="125"/>
      <c r="AP1988" s="125"/>
    </row>
    <row r="1989" spans="2:42" x14ac:dyDescent="0.35">
      <c r="B1989" s="125"/>
      <c r="C1989" s="125"/>
      <c r="D1989" s="125"/>
      <c r="E1989" s="125"/>
      <c r="F1989" s="125"/>
      <c r="G1989" s="125"/>
      <c r="H1989" s="125"/>
      <c r="I1989" s="269"/>
      <c r="J1989" s="134"/>
      <c r="K1989" s="134"/>
      <c r="L1989" s="134"/>
      <c r="M1989" s="134"/>
      <c r="N1989" s="286"/>
      <c r="O1989" s="286"/>
      <c r="P1989" s="125"/>
      <c r="Q1989" s="125"/>
      <c r="R1989" s="125"/>
      <c r="S1989" s="125"/>
      <c r="T1989" s="125"/>
      <c r="U1989" s="311"/>
      <c r="V1989" s="253">
        <f t="shared" ref="V1989:V2052" si="39">IF(Z1989="",0,RANK(Z1989,Z:Z,1))</f>
        <v>0</v>
      </c>
      <c r="W1989" s="348" t="str">
        <f>IF(板块成分!B1991="","",板块成分!B1991)</f>
        <v>3728.HK</v>
      </c>
      <c r="X1989" s="270" t="str">
        <f>[1]!s_info_name(W1989)</f>
        <v>正利控股</v>
      </c>
      <c r="Y1989" s="335" t="str">
        <f>IF($Y$3="申万一级行业",[1]!s_info_industry_sw_2021(W1989,公司分析!D$5,1),IF($Y$3="申万二级行业",[1]!s_info_industry_sw_2021(W1989,公司分析!D$5,2),IF($Y$3="申万三级行业",[1]!s_info_industry_sw_2021(W1989,公司分析!D$5,3),IF($Y$3="wind一级行业",[1]!s_info_industry_gics(W1989,1),IF($Y$3="wind二级行业",[1]!s_info_industry_gics(W1989,2),IF($Y$3="wind三级行业",[1]!s_info_industry_gics(W1989,3),IF($Y$3="wind四级行业",[1]!s_info_industry_gics(W1989,4),IF($Y$3="证监会门类行业",[1]!s_info_industry_csrc12_n(W1989,公司分析!D$5,1),""))))))))</f>
        <v>建筑与工程</v>
      </c>
      <c r="Z1989" s="298" t="str">
        <f>IF(Y1989=行业比较!$E$6,ROW(),"")</f>
        <v/>
      </c>
      <c r="AA1989" s="125"/>
      <c r="AB1989" s="125"/>
      <c r="AC1989" s="125"/>
      <c r="AD1989" s="125"/>
      <c r="AE1989" s="125"/>
      <c r="AF1989" s="125"/>
      <c r="AG1989" s="125"/>
      <c r="AH1989" s="125"/>
      <c r="AI1989" s="125"/>
      <c r="AJ1989" s="125"/>
      <c r="AK1989" s="125"/>
      <c r="AL1989" s="125"/>
      <c r="AM1989" s="125"/>
      <c r="AN1989" s="125"/>
      <c r="AO1989" s="125"/>
      <c r="AP1989" s="125"/>
    </row>
    <row r="1990" spans="2:42" x14ac:dyDescent="0.35">
      <c r="B1990" s="125"/>
      <c r="C1990" s="125"/>
      <c r="D1990" s="125"/>
      <c r="E1990" s="125"/>
      <c r="F1990" s="125"/>
      <c r="G1990" s="125"/>
      <c r="H1990" s="125"/>
      <c r="I1990" s="269"/>
      <c r="J1990" s="134"/>
      <c r="K1990" s="134"/>
      <c r="L1990" s="134"/>
      <c r="M1990" s="134"/>
      <c r="N1990" s="286"/>
      <c r="O1990" s="286"/>
      <c r="P1990" s="125"/>
      <c r="Q1990" s="125"/>
      <c r="R1990" s="125"/>
      <c r="S1990" s="125"/>
      <c r="T1990" s="125"/>
      <c r="U1990" s="311"/>
      <c r="V1990" s="253">
        <f t="shared" si="39"/>
        <v>0</v>
      </c>
      <c r="W1990" s="348" t="str">
        <f>IF(板块成分!B1992="","",板块成分!B1992)</f>
        <v>3737.HK</v>
      </c>
      <c r="X1990" s="270" t="str">
        <f>[1]!s_info_name(W1990)</f>
        <v>中智药业</v>
      </c>
      <c r="Y1990" s="335" t="str">
        <f>IF($Y$3="申万一级行业",[1]!s_info_industry_sw_2021(W1990,公司分析!D$5,1),IF($Y$3="申万二级行业",[1]!s_info_industry_sw_2021(W1990,公司分析!D$5,2),IF($Y$3="申万三级行业",[1]!s_info_industry_sw_2021(W1990,公司分析!D$5,3),IF($Y$3="wind一级行业",[1]!s_info_industry_gics(W1990,1),IF($Y$3="wind二级行业",[1]!s_info_industry_gics(W1990,2),IF($Y$3="wind三级行业",[1]!s_info_industry_gics(W1990,3),IF($Y$3="wind四级行业",[1]!s_info_industry_gics(W1990,4),IF($Y$3="证监会门类行业",[1]!s_info_industry_csrc12_n(W1990,公司分析!D$5,1),""))))))))</f>
        <v>中药</v>
      </c>
      <c r="Z1990" s="298" t="str">
        <f>IF(Y1990=行业比较!$E$6,ROW(),"")</f>
        <v/>
      </c>
      <c r="AA1990" s="125"/>
      <c r="AB1990" s="125"/>
      <c r="AC1990" s="125"/>
      <c r="AD1990" s="125"/>
      <c r="AE1990" s="125"/>
      <c r="AF1990" s="125"/>
      <c r="AG1990" s="125"/>
      <c r="AH1990" s="125"/>
      <c r="AI1990" s="125"/>
      <c r="AJ1990" s="125"/>
      <c r="AK1990" s="125"/>
      <c r="AL1990" s="125"/>
      <c r="AM1990" s="125"/>
      <c r="AN1990" s="125"/>
      <c r="AO1990" s="125"/>
      <c r="AP1990" s="125"/>
    </row>
    <row r="1991" spans="2:42" x14ac:dyDescent="0.35">
      <c r="B1991" s="125"/>
      <c r="C1991" s="125"/>
      <c r="D1991" s="125"/>
      <c r="E1991" s="125"/>
      <c r="F1991" s="125"/>
      <c r="G1991" s="125"/>
      <c r="H1991" s="125"/>
      <c r="I1991" s="269"/>
      <c r="J1991" s="134"/>
      <c r="K1991" s="134"/>
      <c r="L1991" s="134"/>
      <c r="M1991" s="134"/>
      <c r="N1991" s="286"/>
      <c r="O1991" s="286"/>
      <c r="P1991" s="125"/>
      <c r="Q1991" s="125"/>
      <c r="R1991" s="125"/>
      <c r="S1991" s="125"/>
      <c r="T1991" s="125"/>
      <c r="U1991" s="311"/>
      <c r="V1991" s="253">
        <f t="shared" si="39"/>
        <v>23</v>
      </c>
      <c r="W1991" s="348" t="str">
        <f>IF(板块成分!B1993="","",板块成分!B1993)</f>
        <v>3738.HK</v>
      </c>
      <c r="X1991" s="270" t="str">
        <f>[1]!s_info_name(W1991)</f>
        <v>阜博集团</v>
      </c>
      <c r="Y1991" s="335" t="str">
        <f>IF($Y$3="申万一级行业",[1]!s_info_industry_sw_2021(W1991,公司分析!D$5,1),IF($Y$3="申万二级行业",[1]!s_info_industry_sw_2021(W1991,公司分析!D$5,2),IF($Y$3="申万三级行业",[1]!s_info_industry_sw_2021(W1991,公司分析!D$5,3),IF($Y$3="wind一级行业",[1]!s_info_industry_gics(W1991,1),IF($Y$3="wind二级行业",[1]!s_info_industry_gics(W1991,2),IF($Y$3="wind三级行业",[1]!s_info_industry_gics(W1991,3),IF($Y$3="wind四级行业",[1]!s_info_industry_gics(W1991,4),IF($Y$3="证监会门类行业",[1]!s_info_industry_csrc12_n(W1991,公司分析!D$5,1),""))))))))</f>
        <v>互联网软件与服务</v>
      </c>
      <c r="Z1991" s="298">
        <f>IF(Y1991=行业比较!$E$6,ROW(),"")</f>
        <v>1991</v>
      </c>
      <c r="AA1991" s="125"/>
      <c r="AB1991" s="125"/>
      <c r="AC1991" s="125"/>
      <c r="AD1991" s="125"/>
      <c r="AE1991" s="125"/>
      <c r="AF1991" s="125"/>
      <c r="AG1991" s="125"/>
      <c r="AH1991" s="125"/>
      <c r="AI1991" s="125"/>
      <c r="AJ1991" s="125"/>
      <c r="AK1991" s="125"/>
      <c r="AL1991" s="125"/>
      <c r="AM1991" s="125"/>
      <c r="AN1991" s="125"/>
      <c r="AO1991" s="125"/>
      <c r="AP1991" s="125"/>
    </row>
    <row r="1992" spans="2:42" x14ac:dyDescent="0.35">
      <c r="B1992" s="125"/>
      <c r="C1992" s="125"/>
      <c r="D1992" s="125"/>
      <c r="E1992" s="125"/>
      <c r="F1992" s="125"/>
      <c r="G1992" s="125"/>
      <c r="H1992" s="125"/>
      <c r="I1992" s="269"/>
      <c r="J1992" s="134"/>
      <c r="K1992" s="134"/>
      <c r="L1992" s="134"/>
      <c r="M1992" s="134"/>
      <c r="N1992" s="286"/>
      <c r="O1992" s="286"/>
      <c r="P1992" s="125"/>
      <c r="Q1992" s="125"/>
      <c r="R1992" s="125"/>
      <c r="S1992" s="125"/>
      <c r="T1992" s="125"/>
      <c r="U1992" s="311"/>
      <c r="V1992" s="253">
        <f t="shared" si="39"/>
        <v>0</v>
      </c>
      <c r="W1992" s="348" t="str">
        <f>IF(板块成分!B1994="","",板块成分!B1994)</f>
        <v>3759.HK</v>
      </c>
      <c r="X1992" s="270" t="str">
        <f>[1]!s_info_name(W1992)</f>
        <v>康龙化成</v>
      </c>
      <c r="Y1992" s="335" t="str">
        <f>IF($Y$3="申万一级行业",[1]!s_info_industry_sw_2021(W1992,公司分析!D$5,1),IF($Y$3="申万二级行业",[1]!s_info_industry_sw_2021(W1992,公司分析!D$5,2),IF($Y$3="申万三级行业",[1]!s_info_industry_sw_2021(W1992,公司分析!D$5,3),IF($Y$3="wind一级行业",[1]!s_info_industry_gics(W1992,1),IF($Y$3="wind二级行业",[1]!s_info_industry_gics(W1992,2),IF($Y$3="wind三级行业",[1]!s_info_industry_gics(W1992,3),IF($Y$3="wind四级行业",[1]!s_info_industry_gics(W1992,4),IF($Y$3="证监会门类行业",[1]!s_info_industry_csrc12_n(W1992,公司分析!D$5,1),""))))))))</f>
        <v>生命科学工具和服务</v>
      </c>
      <c r="Z1992" s="298" t="str">
        <f>IF(Y1992=行业比较!$E$6,ROW(),"")</f>
        <v/>
      </c>
      <c r="AA1992" s="125"/>
      <c r="AB1992" s="125"/>
      <c r="AC1992" s="125"/>
      <c r="AD1992" s="125"/>
      <c r="AE1992" s="125"/>
      <c r="AF1992" s="125"/>
      <c r="AG1992" s="125"/>
      <c r="AH1992" s="125"/>
      <c r="AI1992" s="125"/>
      <c r="AJ1992" s="125"/>
      <c r="AK1992" s="125"/>
      <c r="AL1992" s="125"/>
      <c r="AM1992" s="125"/>
      <c r="AN1992" s="125"/>
      <c r="AO1992" s="125"/>
      <c r="AP1992" s="125"/>
    </row>
    <row r="1993" spans="2:42" x14ac:dyDescent="0.35">
      <c r="B1993" s="125"/>
      <c r="C1993" s="125"/>
      <c r="D1993" s="125"/>
      <c r="E1993" s="125"/>
      <c r="F1993" s="125"/>
      <c r="G1993" s="125"/>
      <c r="H1993" s="125"/>
      <c r="I1993" s="269"/>
      <c r="J1993" s="134"/>
      <c r="K1993" s="134"/>
      <c r="L1993" s="134"/>
      <c r="M1993" s="134"/>
      <c r="N1993" s="286"/>
      <c r="O1993" s="286"/>
      <c r="P1993" s="125"/>
      <c r="Q1993" s="125"/>
      <c r="R1993" s="125"/>
      <c r="S1993" s="125"/>
      <c r="T1993" s="125"/>
      <c r="U1993" s="311"/>
      <c r="V1993" s="253">
        <f t="shared" si="39"/>
        <v>0</v>
      </c>
      <c r="W1993" s="348" t="str">
        <f>IF(板块成分!B1995="","",板块成分!B1995)</f>
        <v>3768.HK</v>
      </c>
      <c r="X1993" s="270" t="str">
        <f>[1]!s_info_name(W1993)</f>
        <v>滇池水务</v>
      </c>
      <c r="Y1993" s="335" t="str">
        <f>IF($Y$3="申万一级行业",[1]!s_info_industry_sw_2021(W1993,公司分析!D$5,1),IF($Y$3="申万二级行业",[1]!s_info_industry_sw_2021(W1993,公司分析!D$5,2),IF($Y$3="申万三级行业",[1]!s_info_industry_sw_2021(W1993,公司分析!D$5,3),IF($Y$3="wind一级行业",[1]!s_info_industry_gics(W1993,1),IF($Y$3="wind二级行业",[1]!s_info_industry_gics(W1993,2),IF($Y$3="wind三级行业",[1]!s_info_industry_gics(W1993,3),IF($Y$3="wind四级行业",[1]!s_info_industry_gics(W1993,4),IF($Y$3="证监会门类行业",[1]!s_info_industry_csrc12_n(W1993,公司分析!D$5,1),""))))))))</f>
        <v>水务</v>
      </c>
      <c r="Z1993" s="298" t="str">
        <f>IF(Y1993=行业比较!$E$6,ROW(),"")</f>
        <v/>
      </c>
      <c r="AA1993" s="125"/>
      <c r="AB1993" s="125"/>
      <c r="AC1993" s="125"/>
      <c r="AD1993" s="125"/>
      <c r="AE1993" s="125"/>
      <c r="AF1993" s="125"/>
      <c r="AG1993" s="125"/>
      <c r="AH1993" s="125"/>
      <c r="AI1993" s="125"/>
      <c r="AJ1993" s="125"/>
      <c r="AK1993" s="125"/>
      <c r="AL1993" s="125"/>
      <c r="AM1993" s="125"/>
      <c r="AN1993" s="125"/>
      <c r="AO1993" s="125"/>
      <c r="AP1993" s="125"/>
    </row>
    <row r="1994" spans="2:42" x14ac:dyDescent="0.35">
      <c r="B1994" s="125"/>
      <c r="C1994" s="125"/>
      <c r="D1994" s="125"/>
      <c r="E1994" s="125"/>
      <c r="F1994" s="125"/>
      <c r="G1994" s="125"/>
      <c r="H1994" s="125"/>
      <c r="I1994" s="269"/>
      <c r="J1994" s="134"/>
      <c r="K1994" s="134"/>
      <c r="L1994" s="134"/>
      <c r="M1994" s="134"/>
      <c r="N1994" s="286"/>
      <c r="O1994" s="286"/>
      <c r="P1994" s="125"/>
      <c r="Q1994" s="125"/>
      <c r="R1994" s="125"/>
      <c r="S1994" s="125"/>
      <c r="T1994" s="125"/>
      <c r="U1994" s="311"/>
      <c r="V1994" s="253">
        <f t="shared" si="39"/>
        <v>0</v>
      </c>
      <c r="W1994" s="348" t="str">
        <f>IF(板块成分!B1996="","",板块成分!B1996)</f>
        <v>3773.HK</v>
      </c>
      <c r="X1994" s="270" t="str">
        <f>[1]!s_info_name(W1994)</f>
        <v>银盛数惠</v>
      </c>
      <c r="Y1994" s="335" t="str">
        <f>IF($Y$3="申万一级行业",[1]!s_info_industry_sw_2021(W1994,公司分析!D$5,1),IF($Y$3="申万二级行业",[1]!s_info_industry_sw_2021(W1994,公司分析!D$5,2),IF($Y$3="申万三级行业",[1]!s_info_industry_sw_2021(W1994,公司分析!D$5,3),IF($Y$3="wind一级行业",[1]!s_info_industry_gics(W1994,1),IF($Y$3="wind二级行业",[1]!s_info_industry_gics(W1994,2),IF($Y$3="wind三级行业",[1]!s_info_industry_gics(W1994,3),IF($Y$3="wind四级行业",[1]!s_info_industry_gics(W1994,4),IF($Y$3="证监会门类行业",[1]!s_info_industry_csrc12_n(W1994,公司分析!D$5,1),""))))))))</f>
        <v>综合电信服务</v>
      </c>
      <c r="Z1994" s="298" t="str">
        <f>IF(Y1994=行业比较!$E$6,ROW(),"")</f>
        <v/>
      </c>
      <c r="AA1994" s="125"/>
      <c r="AB1994" s="125"/>
      <c r="AC1994" s="125"/>
      <c r="AD1994" s="125"/>
      <c r="AE1994" s="125"/>
      <c r="AF1994" s="125"/>
      <c r="AG1994" s="125"/>
      <c r="AH1994" s="125"/>
      <c r="AI1994" s="125"/>
      <c r="AJ1994" s="125"/>
      <c r="AK1994" s="125"/>
      <c r="AL1994" s="125"/>
      <c r="AM1994" s="125"/>
      <c r="AN1994" s="125"/>
      <c r="AO1994" s="125"/>
      <c r="AP1994" s="125"/>
    </row>
    <row r="1995" spans="2:42" x14ac:dyDescent="0.35">
      <c r="B1995" s="125"/>
      <c r="C1995" s="125"/>
      <c r="D1995" s="125"/>
      <c r="E1995" s="125"/>
      <c r="F1995" s="125"/>
      <c r="G1995" s="125"/>
      <c r="H1995" s="125"/>
      <c r="I1995" s="269"/>
      <c r="J1995" s="134"/>
      <c r="K1995" s="134"/>
      <c r="L1995" s="134"/>
      <c r="M1995" s="134"/>
      <c r="N1995" s="286"/>
      <c r="O1995" s="286"/>
      <c r="P1995" s="125"/>
      <c r="Q1995" s="125"/>
      <c r="R1995" s="125"/>
      <c r="S1995" s="125"/>
      <c r="T1995" s="125"/>
      <c r="U1995" s="311"/>
      <c r="V1995" s="253">
        <f t="shared" si="39"/>
        <v>0</v>
      </c>
      <c r="W1995" s="348" t="str">
        <f>IF(板块成分!B1997="","",板块成分!B1997)</f>
        <v>3778.HK</v>
      </c>
      <c r="X1995" s="270" t="str">
        <f>[1]!s_info_name(W1995)</f>
        <v>中国织材控股</v>
      </c>
      <c r="Y1995" s="335" t="str">
        <f>IF($Y$3="申万一级行业",[1]!s_info_industry_sw_2021(W1995,公司分析!D$5,1),IF($Y$3="申万二级行业",[1]!s_info_industry_sw_2021(W1995,公司分析!D$5,2),IF($Y$3="申万三级行业",[1]!s_info_industry_sw_2021(W1995,公司分析!D$5,3),IF($Y$3="wind一级行业",[1]!s_info_industry_gics(W1995,1),IF($Y$3="wind二级行业",[1]!s_info_industry_gics(W1995,2),IF($Y$3="wind三级行业",[1]!s_info_industry_gics(W1995,3),IF($Y$3="wind四级行业",[1]!s_info_industry_gics(W1995,4),IF($Y$3="证监会门类行业",[1]!s_info_industry_csrc12_n(W1995,公司分析!D$5,1),""))))))))</f>
        <v>纺织品</v>
      </c>
      <c r="Z1995" s="298" t="str">
        <f>IF(Y1995=行业比较!$E$6,ROW(),"")</f>
        <v/>
      </c>
      <c r="AA1995" s="125"/>
      <c r="AB1995" s="125"/>
      <c r="AC1995" s="125"/>
      <c r="AD1995" s="125"/>
      <c r="AE1995" s="125"/>
      <c r="AF1995" s="125"/>
      <c r="AG1995" s="125"/>
      <c r="AH1995" s="125"/>
      <c r="AI1995" s="125"/>
      <c r="AJ1995" s="125"/>
      <c r="AK1995" s="125"/>
      <c r="AL1995" s="125"/>
      <c r="AM1995" s="125"/>
      <c r="AN1995" s="125"/>
      <c r="AO1995" s="125"/>
      <c r="AP1995" s="125"/>
    </row>
    <row r="1996" spans="2:42" x14ac:dyDescent="0.35">
      <c r="B1996" s="125"/>
      <c r="C1996" s="125"/>
      <c r="D1996" s="125"/>
      <c r="E1996" s="125"/>
      <c r="F1996" s="125"/>
      <c r="G1996" s="125"/>
      <c r="H1996" s="125"/>
      <c r="I1996" s="269"/>
      <c r="J1996" s="134"/>
      <c r="K1996" s="134"/>
      <c r="L1996" s="134"/>
      <c r="M1996" s="134"/>
      <c r="N1996" s="286"/>
      <c r="O1996" s="286"/>
      <c r="P1996" s="125"/>
      <c r="Q1996" s="125"/>
      <c r="R1996" s="125"/>
      <c r="S1996" s="125"/>
      <c r="T1996" s="125"/>
      <c r="U1996" s="311"/>
      <c r="V1996" s="253">
        <f t="shared" si="39"/>
        <v>0</v>
      </c>
      <c r="W1996" s="348" t="str">
        <f>IF(板块成分!B1998="","",板块成分!B1998)</f>
        <v>3788.HK</v>
      </c>
      <c r="X1996" s="270" t="str">
        <f>[1]!s_info_name(W1996)</f>
        <v>中国罕王</v>
      </c>
      <c r="Y1996" s="335" t="str">
        <f>IF($Y$3="申万一级行业",[1]!s_info_industry_sw_2021(W1996,公司分析!D$5,1),IF($Y$3="申万二级行业",[1]!s_info_industry_sw_2021(W1996,公司分析!D$5,2),IF($Y$3="申万三级行业",[1]!s_info_industry_sw_2021(W1996,公司分析!D$5,3),IF($Y$3="wind一级行业",[1]!s_info_industry_gics(W1996,1),IF($Y$3="wind二级行业",[1]!s_info_industry_gics(W1996,2),IF($Y$3="wind三级行业",[1]!s_info_industry_gics(W1996,3),IF($Y$3="wind四级行业",[1]!s_info_industry_gics(W1996,4),IF($Y$3="证监会门类行业",[1]!s_info_industry_csrc12_n(W1996,公司分析!D$5,1),""))))))))</f>
        <v>钢铁</v>
      </c>
      <c r="Z1996" s="298" t="str">
        <f>IF(Y1996=行业比较!$E$6,ROW(),"")</f>
        <v/>
      </c>
      <c r="AA1996" s="125"/>
      <c r="AB1996" s="125"/>
      <c r="AC1996" s="125"/>
      <c r="AD1996" s="125"/>
      <c r="AE1996" s="125"/>
      <c r="AF1996" s="125"/>
      <c r="AG1996" s="125"/>
      <c r="AH1996" s="125"/>
      <c r="AI1996" s="125"/>
      <c r="AJ1996" s="125"/>
      <c r="AK1996" s="125"/>
      <c r="AL1996" s="125"/>
      <c r="AM1996" s="125"/>
      <c r="AN1996" s="125"/>
      <c r="AO1996" s="125"/>
      <c r="AP1996" s="125"/>
    </row>
    <row r="1997" spans="2:42" x14ac:dyDescent="0.35">
      <c r="B1997" s="125"/>
      <c r="C1997" s="125"/>
      <c r="D1997" s="125"/>
      <c r="E1997" s="125"/>
      <c r="F1997" s="125"/>
      <c r="G1997" s="125"/>
      <c r="H1997" s="125"/>
      <c r="I1997" s="269"/>
      <c r="J1997" s="134"/>
      <c r="K1997" s="134"/>
      <c r="L1997" s="134"/>
      <c r="M1997" s="134"/>
      <c r="N1997" s="286"/>
      <c r="O1997" s="286"/>
      <c r="P1997" s="125"/>
      <c r="Q1997" s="125"/>
      <c r="R1997" s="125"/>
      <c r="S1997" s="125"/>
      <c r="T1997" s="125"/>
      <c r="U1997" s="311"/>
      <c r="V1997" s="253">
        <f t="shared" si="39"/>
        <v>0</v>
      </c>
      <c r="W1997" s="348" t="str">
        <f>IF(板块成分!B1999="","",板块成分!B1999)</f>
        <v>3789.HK</v>
      </c>
      <c r="X1997" s="270" t="str">
        <f>[1]!s_info_name(W1997)</f>
        <v>御佳控股</v>
      </c>
      <c r="Y1997" s="335" t="str">
        <f>IF($Y$3="申万一级行业",[1]!s_info_industry_sw_2021(W1997,公司分析!D$5,1),IF($Y$3="申万二级行业",[1]!s_info_industry_sw_2021(W1997,公司分析!D$5,2),IF($Y$3="申万三级行业",[1]!s_info_industry_sw_2021(W1997,公司分析!D$5,3),IF($Y$3="wind一级行业",[1]!s_info_industry_gics(W1997,1),IF($Y$3="wind二级行业",[1]!s_info_industry_gics(W1997,2),IF($Y$3="wind三级行业",[1]!s_info_industry_gics(W1997,3),IF($Y$3="wind四级行业",[1]!s_info_industry_gics(W1997,4),IF($Y$3="证监会门类行业",[1]!s_info_industry_csrc12_n(W1997,公司分析!D$5,1),""))))))))</f>
        <v>建筑与工程</v>
      </c>
      <c r="Z1997" s="298" t="str">
        <f>IF(Y1997=行业比较!$E$6,ROW(),"")</f>
        <v/>
      </c>
      <c r="AA1997" s="125"/>
      <c r="AB1997" s="125"/>
      <c r="AC1997" s="125"/>
      <c r="AD1997" s="125"/>
      <c r="AE1997" s="125"/>
      <c r="AF1997" s="125"/>
      <c r="AG1997" s="125"/>
      <c r="AH1997" s="125"/>
      <c r="AI1997" s="125"/>
      <c r="AJ1997" s="125"/>
      <c r="AK1997" s="125"/>
      <c r="AL1997" s="125"/>
      <c r="AM1997" s="125"/>
      <c r="AN1997" s="125"/>
      <c r="AO1997" s="125"/>
      <c r="AP1997" s="125"/>
    </row>
    <row r="1998" spans="2:42" x14ac:dyDescent="0.35">
      <c r="B1998" s="125"/>
      <c r="C1998" s="125"/>
      <c r="D1998" s="125"/>
      <c r="E1998" s="125"/>
      <c r="F1998" s="125"/>
      <c r="G1998" s="125"/>
      <c r="H1998" s="125"/>
      <c r="I1998" s="269"/>
      <c r="J1998" s="134"/>
      <c r="K1998" s="134"/>
      <c r="L1998" s="134"/>
      <c r="M1998" s="134"/>
      <c r="N1998" s="286"/>
      <c r="O1998" s="286"/>
      <c r="P1998" s="125"/>
      <c r="Q1998" s="125"/>
      <c r="R1998" s="125"/>
      <c r="S1998" s="125"/>
      <c r="T1998" s="125"/>
      <c r="U1998" s="311"/>
      <c r="V1998" s="253">
        <f t="shared" si="39"/>
        <v>0</v>
      </c>
      <c r="W1998" s="348" t="str">
        <f>IF(板块成分!B2000="","",板块成分!B2000)</f>
        <v>3798.HK</v>
      </c>
      <c r="X1998" s="270" t="str">
        <f>[1]!s_info_name(W1998)</f>
        <v>家乡互动</v>
      </c>
      <c r="Y1998" s="335" t="str">
        <f>IF($Y$3="申万一级行业",[1]!s_info_industry_sw_2021(W1998,公司分析!D$5,1),IF($Y$3="申万二级行业",[1]!s_info_industry_sw_2021(W1998,公司分析!D$5,2),IF($Y$3="申万三级行业",[1]!s_info_industry_sw_2021(W1998,公司分析!D$5,3),IF($Y$3="wind一级行业",[1]!s_info_industry_gics(W1998,1),IF($Y$3="wind二级行业",[1]!s_info_industry_gics(W1998,2),IF($Y$3="wind三级行业",[1]!s_info_industry_gics(W1998,3),IF($Y$3="wind四级行业",[1]!s_info_industry_gics(W1998,4),IF($Y$3="证监会门类行业",[1]!s_info_industry_csrc12_n(W1998,公司分析!D$5,1),""))))))))</f>
        <v>应用软件</v>
      </c>
      <c r="Z1998" s="298" t="str">
        <f>IF(Y1998=行业比较!$E$6,ROW(),"")</f>
        <v/>
      </c>
      <c r="AA1998" s="125"/>
      <c r="AB1998" s="125"/>
      <c r="AC1998" s="125"/>
      <c r="AD1998" s="125"/>
      <c r="AE1998" s="125"/>
      <c r="AF1998" s="125"/>
      <c r="AG1998" s="125"/>
      <c r="AH1998" s="125"/>
      <c r="AI1998" s="125"/>
      <c r="AJ1998" s="125"/>
      <c r="AK1998" s="125"/>
      <c r="AL1998" s="125"/>
      <c r="AM1998" s="125"/>
      <c r="AN1998" s="125"/>
      <c r="AO1998" s="125"/>
      <c r="AP1998" s="125"/>
    </row>
    <row r="1999" spans="2:42" x14ac:dyDescent="0.35">
      <c r="B1999" s="125"/>
      <c r="C1999" s="125"/>
      <c r="D1999" s="125"/>
      <c r="E1999" s="125"/>
      <c r="F1999" s="125"/>
      <c r="G1999" s="125"/>
      <c r="H1999" s="125"/>
      <c r="I1999" s="269"/>
      <c r="J1999" s="134"/>
      <c r="K1999" s="134"/>
      <c r="L1999" s="134"/>
      <c r="M1999" s="134"/>
      <c r="N1999" s="286"/>
      <c r="O1999" s="286"/>
      <c r="P1999" s="125"/>
      <c r="Q1999" s="125"/>
      <c r="R1999" s="125"/>
      <c r="S1999" s="125"/>
      <c r="T1999" s="125"/>
      <c r="U1999" s="311"/>
      <c r="V1999" s="253">
        <f t="shared" si="39"/>
        <v>0</v>
      </c>
      <c r="W1999" s="348" t="str">
        <f>IF(板块成分!B2001="","",板块成分!B2001)</f>
        <v>3800.HK</v>
      </c>
      <c r="X1999" s="270" t="str">
        <f>[1]!s_info_name(W1999)</f>
        <v>协鑫科技</v>
      </c>
      <c r="Y1999" s="335" t="str">
        <f>IF($Y$3="申万一级行业",[1]!s_info_industry_sw_2021(W1999,公司分析!D$5,1),IF($Y$3="申万二级行业",[1]!s_info_industry_sw_2021(W1999,公司分析!D$5,2),IF($Y$3="申万三级行业",[1]!s_info_industry_sw_2021(W1999,公司分析!D$5,3),IF($Y$3="wind一级行业",[1]!s_info_industry_gics(W1999,1),IF($Y$3="wind二级行业",[1]!s_info_industry_gics(W1999,2),IF($Y$3="wind三级行业",[1]!s_info_industry_gics(W1999,3),IF($Y$3="wind四级行业",[1]!s_info_industry_gics(W1999,4),IF($Y$3="证监会门类行业",[1]!s_info_industry_csrc12_n(W1999,公司分析!D$5,1),""))))))))</f>
        <v>半导体设备</v>
      </c>
      <c r="Z1999" s="298" t="str">
        <f>IF(Y1999=行业比较!$E$6,ROW(),"")</f>
        <v/>
      </c>
      <c r="AA1999" s="125"/>
      <c r="AB1999" s="125"/>
      <c r="AC1999" s="125"/>
      <c r="AD1999" s="125"/>
      <c r="AE1999" s="125"/>
      <c r="AF1999" s="125"/>
      <c r="AG1999" s="125"/>
      <c r="AH1999" s="125"/>
      <c r="AI1999" s="125"/>
      <c r="AJ1999" s="125"/>
      <c r="AK1999" s="125"/>
      <c r="AL1999" s="125"/>
      <c r="AM1999" s="125"/>
      <c r="AN1999" s="125"/>
      <c r="AO1999" s="125"/>
      <c r="AP1999" s="125"/>
    </row>
    <row r="2000" spans="2:42" x14ac:dyDescent="0.35">
      <c r="B2000" s="125"/>
      <c r="C2000" s="125"/>
      <c r="D2000" s="125"/>
      <c r="E2000" s="125"/>
      <c r="F2000" s="125"/>
      <c r="G2000" s="125"/>
      <c r="H2000" s="125"/>
      <c r="I2000" s="269"/>
      <c r="J2000" s="134"/>
      <c r="K2000" s="134"/>
      <c r="L2000" s="134"/>
      <c r="M2000" s="134"/>
      <c r="N2000" s="286"/>
      <c r="O2000" s="286"/>
      <c r="P2000" s="125"/>
      <c r="Q2000" s="125"/>
      <c r="R2000" s="125"/>
      <c r="S2000" s="125"/>
      <c r="T2000" s="125"/>
      <c r="U2000" s="311"/>
      <c r="V2000" s="253">
        <f t="shared" si="39"/>
        <v>0</v>
      </c>
      <c r="W2000" s="348" t="str">
        <f>IF(板块成分!B2002="","",板块成分!B2002)</f>
        <v>3808.HK</v>
      </c>
      <c r="X2000" s="270" t="str">
        <f>[1]!s_info_name(W2000)</f>
        <v>中国重汽</v>
      </c>
      <c r="Y2000" s="335" t="str">
        <f>IF($Y$3="申万一级行业",[1]!s_info_industry_sw_2021(W2000,公司分析!D$5,1),IF($Y$3="申万二级行业",[1]!s_info_industry_sw_2021(W2000,公司分析!D$5,2),IF($Y$3="申万三级行业",[1]!s_info_industry_sw_2021(W2000,公司分析!D$5,3),IF($Y$3="wind一级行业",[1]!s_info_industry_gics(W2000,1),IF($Y$3="wind二级行业",[1]!s_info_industry_gics(W2000,2),IF($Y$3="wind三级行业",[1]!s_info_industry_gics(W2000,3),IF($Y$3="wind四级行业",[1]!s_info_industry_gics(W2000,4),IF($Y$3="证监会门类行业",[1]!s_info_industry_csrc12_n(W2000,公司分析!D$5,1),""))))))))</f>
        <v>建筑机械与重型卡车</v>
      </c>
      <c r="Z2000" s="298" t="str">
        <f>IF(Y2000=行业比较!$E$6,ROW(),"")</f>
        <v/>
      </c>
      <c r="AA2000" s="125"/>
      <c r="AB2000" s="125"/>
      <c r="AC2000" s="125"/>
      <c r="AD2000" s="125"/>
      <c r="AE2000" s="125"/>
      <c r="AF2000" s="125"/>
      <c r="AG2000" s="125"/>
      <c r="AH2000" s="125"/>
      <c r="AI2000" s="125"/>
      <c r="AJ2000" s="125"/>
      <c r="AK2000" s="125"/>
      <c r="AL2000" s="125"/>
      <c r="AM2000" s="125"/>
      <c r="AN2000" s="125"/>
      <c r="AO2000" s="125"/>
      <c r="AP2000" s="125"/>
    </row>
    <row r="2001" spans="2:42" x14ac:dyDescent="0.35">
      <c r="B2001" s="125"/>
      <c r="C2001" s="125"/>
      <c r="D2001" s="125"/>
      <c r="E2001" s="125"/>
      <c r="F2001" s="125"/>
      <c r="G2001" s="125"/>
      <c r="H2001" s="125"/>
      <c r="I2001" s="269"/>
      <c r="J2001" s="134"/>
      <c r="K2001" s="134"/>
      <c r="L2001" s="134"/>
      <c r="M2001" s="134"/>
      <c r="N2001" s="286"/>
      <c r="O2001" s="286"/>
      <c r="P2001" s="125"/>
      <c r="Q2001" s="125"/>
      <c r="R2001" s="125"/>
      <c r="S2001" s="125"/>
      <c r="T2001" s="125"/>
      <c r="U2001" s="311"/>
      <c r="V2001" s="253">
        <f t="shared" si="39"/>
        <v>0</v>
      </c>
      <c r="W2001" s="348" t="str">
        <f>IF(板块成分!B2003="","",板块成分!B2003)</f>
        <v>3813.HK</v>
      </c>
      <c r="X2001" s="270" t="str">
        <f>[1]!s_info_name(W2001)</f>
        <v>宝胜国际</v>
      </c>
      <c r="Y2001" s="335" t="str">
        <f>IF($Y$3="申万一级行业",[1]!s_info_industry_sw_2021(W2001,公司分析!D$5,1),IF($Y$3="申万二级行业",[1]!s_info_industry_sw_2021(W2001,公司分析!D$5,2),IF($Y$3="申万三级行业",[1]!s_info_industry_sw_2021(W2001,公司分析!D$5,3),IF($Y$3="wind一级行业",[1]!s_info_industry_gics(W2001,1),IF($Y$3="wind二级行业",[1]!s_info_industry_gics(W2001,2),IF($Y$3="wind三级行业",[1]!s_info_industry_gics(W2001,3),IF($Y$3="wind四级行业",[1]!s_info_industry_gics(W2001,4),IF($Y$3="证监会门类行业",[1]!s_info_industry_csrc12_n(W2001,公司分析!D$5,1),""))))))))</f>
        <v>服装零售</v>
      </c>
      <c r="Z2001" s="298" t="str">
        <f>IF(Y2001=行业比较!$E$6,ROW(),"")</f>
        <v/>
      </c>
      <c r="AA2001" s="125"/>
      <c r="AB2001" s="125"/>
      <c r="AC2001" s="125"/>
      <c r="AD2001" s="125"/>
      <c r="AE2001" s="125"/>
      <c r="AF2001" s="125"/>
      <c r="AG2001" s="125"/>
      <c r="AH2001" s="125"/>
      <c r="AI2001" s="125"/>
      <c r="AJ2001" s="125"/>
      <c r="AK2001" s="125"/>
      <c r="AL2001" s="125"/>
      <c r="AM2001" s="125"/>
      <c r="AN2001" s="125"/>
      <c r="AO2001" s="125"/>
      <c r="AP2001" s="125"/>
    </row>
    <row r="2002" spans="2:42" x14ac:dyDescent="0.35">
      <c r="B2002" s="125"/>
      <c r="C2002" s="125"/>
      <c r="D2002" s="125"/>
      <c r="E2002" s="125"/>
      <c r="F2002" s="125"/>
      <c r="G2002" s="125"/>
      <c r="H2002" s="125"/>
      <c r="I2002" s="269"/>
      <c r="J2002" s="134"/>
      <c r="K2002" s="134"/>
      <c r="L2002" s="134"/>
      <c r="M2002" s="134"/>
      <c r="N2002" s="286"/>
      <c r="O2002" s="286"/>
      <c r="P2002" s="125"/>
      <c r="Q2002" s="125"/>
      <c r="R2002" s="125"/>
      <c r="S2002" s="125"/>
      <c r="T2002" s="125"/>
      <c r="U2002" s="311"/>
      <c r="V2002" s="253">
        <f t="shared" si="39"/>
        <v>0</v>
      </c>
      <c r="W2002" s="348" t="str">
        <f>IF(板块成分!B2004="","",板块成分!B2004)</f>
        <v>3816.HK</v>
      </c>
      <c r="X2002" s="270" t="str">
        <f>[1]!s_info_name(W2002)</f>
        <v>KFM金德</v>
      </c>
      <c r="Y2002" s="335" t="str">
        <f>IF($Y$3="申万一级行业",[1]!s_info_industry_sw_2021(W2002,公司分析!D$5,1),IF($Y$3="申万二级行业",[1]!s_info_industry_sw_2021(W2002,公司分析!D$5,2),IF($Y$3="申万三级行业",[1]!s_info_industry_sw_2021(W2002,公司分析!D$5,3),IF($Y$3="wind一级行业",[1]!s_info_industry_gics(W2002,1),IF($Y$3="wind二级行业",[1]!s_info_industry_gics(W2002,2),IF($Y$3="wind三级行业",[1]!s_info_industry_gics(W2002,3),IF($Y$3="wind四级行业",[1]!s_info_industry_gics(W2002,4),IF($Y$3="证监会门类行业",[1]!s_info_industry_csrc12_n(W2002,公司分析!D$5,1),""))))))))</f>
        <v>工业机械</v>
      </c>
      <c r="Z2002" s="298" t="str">
        <f>IF(Y2002=行业比较!$E$6,ROW(),"")</f>
        <v/>
      </c>
      <c r="AA2002" s="125"/>
      <c r="AB2002" s="125"/>
      <c r="AC2002" s="125"/>
      <c r="AD2002" s="125"/>
      <c r="AE2002" s="125"/>
      <c r="AF2002" s="125"/>
      <c r="AG2002" s="125"/>
      <c r="AH2002" s="125"/>
      <c r="AI2002" s="125"/>
      <c r="AJ2002" s="125"/>
      <c r="AK2002" s="125"/>
      <c r="AL2002" s="125"/>
      <c r="AM2002" s="125"/>
      <c r="AN2002" s="125"/>
      <c r="AO2002" s="125"/>
      <c r="AP2002" s="125"/>
    </row>
    <row r="2003" spans="2:42" x14ac:dyDescent="0.35">
      <c r="B2003" s="125"/>
      <c r="C2003" s="125"/>
      <c r="D2003" s="125"/>
      <c r="E2003" s="125"/>
      <c r="F2003" s="125"/>
      <c r="G2003" s="125"/>
      <c r="H2003" s="125"/>
      <c r="I2003" s="269"/>
      <c r="J2003" s="134"/>
      <c r="K2003" s="134"/>
      <c r="L2003" s="134"/>
      <c r="M2003" s="134"/>
      <c r="N2003" s="286"/>
      <c r="O2003" s="286"/>
      <c r="P2003" s="125"/>
      <c r="Q2003" s="125"/>
      <c r="R2003" s="125"/>
      <c r="S2003" s="125"/>
      <c r="T2003" s="125"/>
      <c r="U2003" s="311"/>
      <c r="V2003" s="253">
        <f t="shared" si="39"/>
        <v>0</v>
      </c>
      <c r="W2003" s="348" t="str">
        <f>IF(板块成分!B2005="","",板块成分!B2005)</f>
        <v>3818.HK</v>
      </c>
      <c r="X2003" s="270" t="str">
        <f>[1]!s_info_name(W2003)</f>
        <v>中国动向</v>
      </c>
      <c r="Y2003" s="335" t="str">
        <f>IF($Y$3="申万一级行业",[1]!s_info_industry_sw_2021(W2003,公司分析!D$5,1),IF($Y$3="申万二级行业",[1]!s_info_industry_sw_2021(W2003,公司分析!D$5,2),IF($Y$3="申万三级行业",[1]!s_info_industry_sw_2021(W2003,公司分析!D$5,3),IF($Y$3="wind一级行业",[1]!s_info_industry_gics(W2003,1),IF($Y$3="wind二级行业",[1]!s_info_industry_gics(W2003,2),IF($Y$3="wind三级行业",[1]!s_info_industry_gics(W2003,3),IF($Y$3="wind四级行业",[1]!s_info_industry_gics(W2003,4),IF($Y$3="证监会门类行业",[1]!s_info_industry_csrc12_n(W2003,公司分析!D$5,1),""))))))))</f>
        <v>服装、服饰与奢侈品</v>
      </c>
      <c r="Z2003" s="298" t="str">
        <f>IF(Y2003=行业比较!$E$6,ROW(),"")</f>
        <v/>
      </c>
      <c r="AA2003" s="125"/>
      <c r="AB2003" s="125"/>
      <c r="AC2003" s="125"/>
      <c r="AD2003" s="125"/>
      <c r="AE2003" s="125"/>
      <c r="AF2003" s="125"/>
      <c r="AG2003" s="125"/>
      <c r="AH2003" s="125"/>
      <c r="AI2003" s="125"/>
      <c r="AJ2003" s="125"/>
      <c r="AK2003" s="125"/>
      <c r="AL2003" s="125"/>
      <c r="AM2003" s="125"/>
      <c r="AN2003" s="125"/>
      <c r="AO2003" s="125"/>
      <c r="AP2003" s="125"/>
    </row>
    <row r="2004" spans="2:42" x14ac:dyDescent="0.35">
      <c r="B2004" s="125"/>
      <c r="C2004" s="125"/>
      <c r="D2004" s="125"/>
      <c r="E2004" s="125"/>
      <c r="F2004" s="125"/>
      <c r="G2004" s="125"/>
      <c r="H2004" s="125"/>
      <c r="I2004" s="269"/>
      <c r="J2004" s="134"/>
      <c r="K2004" s="134"/>
      <c r="L2004" s="134"/>
      <c r="M2004" s="134"/>
      <c r="N2004" s="286"/>
      <c r="O2004" s="286"/>
      <c r="P2004" s="125"/>
      <c r="Q2004" s="125"/>
      <c r="R2004" s="125"/>
      <c r="S2004" s="125"/>
      <c r="T2004" s="125"/>
      <c r="U2004" s="311"/>
      <c r="V2004" s="253">
        <f t="shared" si="39"/>
        <v>0</v>
      </c>
      <c r="W2004" s="348" t="str">
        <f>IF(板块成分!B2006="","",板块成分!B2006)</f>
        <v>3822.HK</v>
      </c>
      <c r="X2004" s="270" t="str">
        <f>[1]!s_info_name(W2004)</f>
        <v>三和建筑集团</v>
      </c>
      <c r="Y2004" s="335" t="str">
        <f>IF($Y$3="申万一级行业",[1]!s_info_industry_sw_2021(W2004,公司分析!D$5,1),IF($Y$3="申万二级行业",[1]!s_info_industry_sw_2021(W2004,公司分析!D$5,2),IF($Y$3="申万三级行业",[1]!s_info_industry_sw_2021(W2004,公司分析!D$5,3),IF($Y$3="wind一级行业",[1]!s_info_industry_gics(W2004,1),IF($Y$3="wind二级行业",[1]!s_info_industry_gics(W2004,2),IF($Y$3="wind三级行业",[1]!s_info_industry_gics(W2004,3),IF($Y$3="wind四级行业",[1]!s_info_industry_gics(W2004,4),IF($Y$3="证监会门类行业",[1]!s_info_industry_csrc12_n(W2004,公司分析!D$5,1),""))))))))</f>
        <v>建筑与工程</v>
      </c>
      <c r="Z2004" s="298" t="str">
        <f>IF(Y2004=行业比较!$E$6,ROW(),"")</f>
        <v/>
      </c>
      <c r="AA2004" s="125"/>
      <c r="AB2004" s="125"/>
      <c r="AC2004" s="125"/>
      <c r="AD2004" s="125"/>
      <c r="AE2004" s="125"/>
      <c r="AF2004" s="125"/>
      <c r="AG2004" s="125"/>
      <c r="AH2004" s="125"/>
      <c r="AI2004" s="125"/>
      <c r="AJ2004" s="125"/>
      <c r="AK2004" s="125"/>
      <c r="AL2004" s="125"/>
      <c r="AM2004" s="125"/>
      <c r="AN2004" s="125"/>
      <c r="AO2004" s="125"/>
      <c r="AP2004" s="125"/>
    </row>
    <row r="2005" spans="2:42" x14ac:dyDescent="0.35">
      <c r="B2005" s="125"/>
      <c r="C2005" s="125"/>
      <c r="D2005" s="125"/>
      <c r="E2005" s="125"/>
      <c r="F2005" s="125"/>
      <c r="G2005" s="125"/>
      <c r="H2005" s="125"/>
      <c r="I2005" s="269"/>
      <c r="J2005" s="134"/>
      <c r="K2005" s="134"/>
      <c r="L2005" s="134"/>
      <c r="M2005" s="134"/>
      <c r="N2005" s="286"/>
      <c r="O2005" s="286"/>
      <c r="P2005" s="125"/>
      <c r="Q2005" s="125"/>
      <c r="R2005" s="125"/>
      <c r="S2005" s="125"/>
      <c r="T2005" s="125"/>
      <c r="U2005" s="311"/>
      <c r="V2005" s="253">
        <f t="shared" si="39"/>
        <v>0</v>
      </c>
      <c r="W2005" s="348" t="str">
        <f>IF(板块成分!B2007="","",板块成分!B2007)</f>
        <v>3828.HK</v>
      </c>
      <c r="X2005" s="270" t="str">
        <f>[1]!s_info_name(W2005)</f>
        <v>明辉国际</v>
      </c>
      <c r="Y2005" s="335" t="str">
        <f>IF($Y$3="申万一级行业",[1]!s_info_industry_sw_2021(W2005,公司分析!D$5,1),IF($Y$3="申万二级行业",[1]!s_info_industry_sw_2021(W2005,公司分析!D$5,2),IF($Y$3="申万三级行业",[1]!s_info_industry_sw_2021(W2005,公司分析!D$5,3),IF($Y$3="wind一级行业",[1]!s_info_industry_gics(W2005,1),IF($Y$3="wind二级行业",[1]!s_info_industry_gics(W2005,2),IF($Y$3="wind三级行业",[1]!s_info_industry_gics(W2005,3),IF($Y$3="wind四级行业",[1]!s_info_industry_gics(W2005,4),IF($Y$3="证监会门类行业",[1]!s_info_industry_csrc12_n(W2005,公司分析!D$5,1),""))))))))</f>
        <v>个人用品</v>
      </c>
      <c r="Z2005" s="298" t="str">
        <f>IF(Y2005=行业比较!$E$6,ROW(),"")</f>
        <v/>
      </c>
      <c r="AA2005" s="125"/>
      <c r="AB2005" s="125"/>
      <c r="AC2005" s="125"/>
      <c r="AD2005" s="125"/>
      <c r="AE2005" s="125"/>
      <c r="AF2005" s="125"/>
      <c r="AG2005" s="125"/>
      <c r="AH2005" s="125"/>
      <c r="AI2005" s="125"/>
      <c r="AJ2005" s="125"/>
      <c r="AK2005" s="125"/>
      <c r="AL2005" s="125"/>
      <c r="AM2005" s="125"/>
      <c r="AN2005" s="125"/>
      <c r="AO2005" s="125"/>
      <c r="AP2005" s="125"/>
    </row>
    <row r="2006" spans="2:42" x14ac:dyDescent="0.35">
      <c r="B2006" s="125"/>
      <c r="C2006" s="125"/>
      <c r="D2006" s="125"/>
      <c r="E2006" s="125"/>
      <c r="F2006" s="125"/>
      <c r="G2006" s="125"/>
      <c r="H2006" s="125"/>
      <c r="I2006" s="269"/>
      <c r="J2006" s="134"/>
      <c r="K2006" s="134"/>
      <c r="L2006" s="134"/>
      <c r="M2006" s="134"/>
      <c r="N2006" s="286"/>
      <c r="O2006" s="286"/>
      <c r="P2006" s="125"/>
      <c r="Q2006" s="125"/>
      <c r="R2006" s="125"/>
      <c r="S2006" s="125"/>
      <c r="T2006" s="125"/>
      <c r="U2006" s="311"/>
      <c r="V2006" s="253">
        <f t="shared" si="39"/>
        <v>0</v>
      </c>
      <c r="W2006" s="348" t="str">
        <f>IF(板块成分!B2008="","",板块成分!B2008)</f>
        <v>3830.HK</v>
      </c>
      <c r="X2006" s="270" t="str">
        <f>[1]!s_info_name(W2006)</f>
        <v>童园国际</v>
      </c>
      <c r="Y2006" s="335" t="str">
        <f>IF($Y$3="申万一级行业",[1]!s_info_industry_sw_2021(W2006,公司分析!D$5,1),IF($Y$3="申万二级行业",[1]!s_info_industry_sw_2021(W2006,公司分析!D$5,2),IF($Y$3="申万三级行业",[1]!s_info_industry_sw_2021(W2006,公司分析!D$5,3),IF($Y$3="wind一级行业",[1]!s_info_industry_gics(W2006,1),IF($Y$3="wind二级行业",[1]!s_info_industry_gics(W2006,2),IF($Y$3="wind三级行业",[1]!s_info_industry_gics(W2006,3),IF($Y$3="wind四级行业",[1]!s_info_industry_gics(W2006,4),IF($Y$3="证监会门类行业",[1]!s_info_industry_csrc12_n(W2006,公司分析!D$5,1),""))))))))</f>
        <v>休闲用品</v>
      </c>
      <c r="Z2006" s="298" t="str">
        <f>IF(Y2006=行业比较!$E$6,ROW(),"")</f>
        <v/>
      </c>
      <c r="AA2006" s="125"/>
      <c r="AB2006" s="125"/>
      <c r="AC2006" s="125"/>
      <c r="AD2006" s="125"/>
      <c r="AE2006" s="125"/>
      <c r="AF2006" s="125"/>
      <c r="AG2006" s="125"/>
      <c r="AH2006" s="125"/>
      <c r="AI2006" s="125"/>
      <c r="AJ2006" s="125"/>
      <c r="AK2006" s="125"/>
      <c r="AL2006" s="125"/>
      <c r="AM2006" s="125"/>
      <c r="AN2006" s="125"/>
      <c r="AO2006" s="125"/>
      <c r="AP2006" s="125"/>
    </row>
    <row r="2007" spans="2:42" x14ac:dyDescent="0.35">
      <c r="B2007" s="125"/>
      <c r="C2007" s="125"/>
      <c r="D2007" s="125"/>
      <c r="E2007" s="125"/>
      <c r="F2007" s="125"/>
      <c r="G2007" s="125"/>
      <c r="H2007" s="125"/>
      <c r="I2007" s="269"/>
      <c r="J2007" s="134"/>
      <c r="K2007" s="134"/>
      <c r="L2007" s="134"/>
      <c r="M2007" s="134"/>
      <c r="N2007" s="286"/>
      <c r="O2007" s="286"/>
      <c r="P2007" s="125"/>
      <c r="Q2007" s="125"/>
      <c r="R2007" s="125"/>
      <c r="S2007" s="125"/>
      <c r="T2007" s="125"/>
      <c r="U2007" s="311"/>
      <c r="V2007" s="253">
        <f t="shared" si="39"/>
        <v>0</v>
      </c>
      <c r="W2007" s="348" t="str">
        <f>IF(板块成分!B2009="","",板块成分!B2009)</f>
        <v>3833.HK</v>
      </c>
      <c r="X2007" s="270" t="str">
        <f>[1]!s_info_name(W2007)</f>
        <v>新疆新鑫矿业</v>
      </c>
      <c r="Y2007" s="335" t="str">
        <f>IF($Y$3="申万一级行业",[1]!s_info_industry_sw_2021(W2007,公司分析!D$5,1),IF($Y$3="申万二级行业",[1]!s_info_industry_sw_2021(W2007,公司分析!D$5,2),IF($Y$3="申万三级行业",[1]!s_info_industry_sw_2021(W2007,公司分析!D$5,3),IF($Y$3="wind一级行业",[1]!s_info_industry_gics(W2007,1),IF($Y$3="wind二级行业",[1]!s_info_industry_gics(W2007,2),IF($Y$3="wind三级行业",[1]!s_info_industry_gics(W2007,3),IF($Y$3="wind四级行业",[1]!s_info_industry_gics(W2007,4),IF($Y$3="证监会门类行业",[1]!s_info_industry_csrc12_n(W2007,公司分析!D$5,1),""))))))))</f>
        <v>金属非金属</v>
      </c>
      <c r="Z2007" s="298" t="str">
        <f>IF(Y2007=行业比较!$E$6,ROW(),"")</f>
        <v/>
      </c>
      <c r="AA2007" s="125"/>
      <c r="AB2007" s="125"/>
      <c r="AC2007" s="125"/>
      <c r="AD2007" s="125"/>
      <c r="AE2007" s="125"/>
      <c r="AF2007" s="125"/>
      <c r="AG2007" s="125"/>
      <c r="AH2007" s="125"/>
      <c r="AI2007" s="125"/>
      <c r="AJ2007" s="125"/>
      <c r="AK2007" s="125"/>
      <c r="AL2007" s="125"/>
      <c r="AM2007" s="125"/>
      <c r="AN2007" s="125"/>
      <c r="AO2007" s="125"/>
      <c r="AP2007" s="125"/>
    </row>
    <row r="2008" spans="2:42" x14ac:dyDescent="0.35">
      <c r="B2008" s="125"/>
      <c r="C2008" s="125"/>
      <c r="D2008" s="125"/>
      <c r="E2008" s="125"/>
      <c r="F2008" s="125"/>
      <c r="G2008" s="125"/>
      <c r="H2008" s="125"/>
      <c r="I2008" s="269"/>
      <c r="J2008" s="134"/>
      <c r="K2008" s="134"/>
      <c r="L2008" s="134"/>
      <c r="M2008" s="134"/>
      <c r="N2008" s="286"/>
      <c r="O2008" s="286"/>
      <c r="P2008" s="125"/>
      <c r="Q2008" s="125"/>
      <c r="R2008" s="125"/>
      <c r="S2008" s="125"/>
      <c r="T2008" s="125"/>
      <c r="U2008" s="311"/>
      <c r="V2008" s="253">
        <f t="shared" si="39"/>
        <v>0</v>
      </c>
      <c r="W2008" s="348" t="str">
        <f>IF(板块成分!B2010="","",板块成分!B2010)</f>
        <v>3836.HK</v>
      </c>
      <c r="X2008" s="270" t="str">
        <f>[1]!s_info_name(W2008)</f>
        <v>和谐汽车</v>
      </c>
      <c r="Y2008" s="335" t="str">
        <f>IF($Y$3="申万一级行业",[1]!s_info_industry_sw_2021(W2008,公司分析!D$5,1),IF($Y$3="申万二级行业",[1]!s_info_industry_sw_2021(W2008,公司分析!D$5,2),IF($Y$3="申万三级行业",[1]!s_info_industry_sw_2021(W2008,公司分析!D$5,3),IF($Y$3="wind一级行业",[1]!s_info_industry_gics(W2008,1),IF($Y$3="wind二级行业",[1]!s_info_industry_gics(W2008,2),IF($Y$3="wind三级行业",[1]!s_info_industry_gics(W2008,3),IF($Y$3="wind四级行业",[1]!s_info_industry_gics(W2008,4),IF($Y$3="证监会门类行业",[1]!s_info_industry_csrc12_n(W2008,公司分析!D$5,1),""))))))))</f>
        <v>汽车零售</v>
      </c>
      <c r="Z2008" s="298" t="str">
        <f>IF(Y2008=行业比较!$E$6,ROW(),"")</f>
        <v/>
      </c>
      <c r="AA2008" s="125"/>
      <c r="AB2008" s="125"/>
      <c r="AC2008" s="125"/>
      <c r="AD2008" s="125"/>
      <c r="AE2008" s="125"/>
      <c r="AF2008" s="125"/>
      <c r="AG2008" s="125"/>
      <c r="AH2008" s="125"/>
      <c r="AI2008" s="125"/>
      <c r="AJ2008" s="125"/>
      <c r="AK2008" s="125"/>
      <c r="AL2008" s="125"/>
      <c r="AM2008" s="125"/>
      <c r="AN2008" s="125"/>
      <c r="AO2008" s="125"/>
      <c r="AP2008" s="125"/>
    </row>
    <row r="2009" spans="2:42" x14ac:dyDescent="0.35">
      <c r="B2009" s="125"/>
      <c r="C2009" s="125"/>
      <c r="D2009" s="125"/>
      <c r="E2009" s="125"/>
      <c r="F2009" s="125"/>
      <c r="G2009" s="125"/>
      <c r="H2009" s="125"/>
      <c r="I2009" s="269"/>
      <c r="J2009" s="134"/>
      <c r="K2009" s="134"/>
      <c r="L2009" s="134"/>
      <c r="M2009" s="134"/>
      <c r="N2009" s="286"/>
      <c r="O2009" s="286"/>
      <c r="P2009" s="125"/>
      <c r="Q2009" s="125"/>
      <c r="R2009" s="125"/>
      <c r="S2009" s="125"/>
      <c r="T2009" s="125"/>
      <c r="U2009" s="311"/>
      <c r="V2009" s="253">
        <f t="shared" si="39"/>
        <v>0</v>
      </c>
      <c r="W2009" s="348" t="str">
        <f>IF(板块成分!B2011="","",板块成分!B2011)</f>
        <v>3838.HK</v>
      </c>
      <c r="X2009" s="270" t="str">
        <f>[1]!s_info_name(W2009)</f>
        <v>中国淀粉</v>
      </c>
      <c r="Y2009" s="335" t="str">
        <f>IF($Y$3="申万一级行业",[1]!s_info_industry_sw_2021(W2009,公司分析!D$5,1),IF($Y$3="申万二级行业",[1]!s_info_industry_sw_2021(W2009,公司分析!D$5,2),IF($Y$3="申万三级行业",[1]!s_info_industry_sw_2021(W2009,公司分析!D$5,3),IF($Y$3="wind一级行业",[1]!s_info_industry_gics(W2009,1),IF($Y$3="wind二级行业",[1]!s_info_industry_gics(W2009,2),IF($Y$3="wind三级行业",[1]!s_info_industry_gics(W2009,3),IF($Y$3="wind四级行业",[1]!s_info_industry_gics(W2009,4),IF($Y$3="证监会门类行业",[1]!s_info_industry_csrc12_n(W2009,公司分析!D$5,1),""))))))))</f>
        <v>食品加工与肉类</v>
      </c>
      <c r="Z2009" s="298" t="str">
        <f>IF(Y2009=行业比较!$E$6,ROW(),"")</f>
        <v/>
      </c>
      <c r="AA2009" s="125"/>
      <c r="AB2009" s="125"/>
      <c r="AC2009" s="125"/>
      <c r="AD2009" s="125"/>
      <c r="AE2009" s="125"/>
      <c r="AF2009" s="125"/>
      <c r="AG2009" s="125"/>
      <c r="AH2009" s="125"/>
      <c r="AI2009" s="125"/>
      <c r="AJ2009" s="125"/>
      <c r="AK2009" s="125"/>
      <c r="AL2009" s="125"/>
      <c r="AM2009" s="125"/>
      <c r="AN2009" s="125"/>
      <c r="AO2009" s="125"/>
      <c r="AP2009" s="125"/>
    </row>
    <row r="2010" spans="2:42" x14ac:dyDescent="0.35">
      <c r="B2010" s="125"/>
      <c r="C2010" s="125"/>
      <c r="D2010" s="125"/>
      <c r="E2010" s="125"/>
      <c r="F2010" s="125"/>
      <c r="G2010" s="125"/>
      <c r="H2010" s="125"/>
      <c r="I2010" s="269"/>
      <c r="J2010" s="134"/>
      <c r="K2010" s="134"/>
      <c r="L2010" s="134"/>
      <c r="M2010" s="134"/>
      <c r="N2010" s="286"/>
      <c r="O2010" s="286"/>
      <c r="P2010" s="125"/>
      <c r="Q2010" s="125"/>
      <c r="R2010" s="125"/>
      <c r="S2010" s="125"/>
      <c r="T2010" s="125"/>
      <c r="U2010" s="311"/>
      <c r="V2010" s="253">
        <f t="shared" si="39"/>
        <v>0</v>
      </c>
      <c r="W2010" s="348" t="str">
        <f>IF(板块成分!B2012="","",板块成分!B2012)</f>
        <v>3839.HK</v>
      </c>
      <c r="X2010" s="270" t="str">
        <f>[1]!s_info_name(W2010)</f>
        <v>正大企业国际</v>
      </c>
      <c r="Y2010" s="335" t="str">
        <f>IF($Y$3="申万一级行业",[1]!s_info_industry_sw_2021(W2010,公司分析!D$5,1),IF($Y$3="申万二级行业",[1]!s_info_industry_sw_2021(W2010,公司分析!D$5,2),IF($Y$3="申万三级行业",[1]!s_info_industry_sw_2021(W2010,公司分析!D$5,3),IF($Y$3="wind一级行业",[1]!s_info_industry_gics(W2010,1),IF($Y$3="wind二级行业",[1]!s_info_industry_gics(W2010,2),IF($Y$3="wind三级行业",[1]!s_info_industry_gics(W2010,3),IF($Y$3="wind四级行业",[1]!s_info_industry_gics(W2010,4),IF($Y$3="证监会门类行业",[1]!s_info_industry_csrc12_n(W2010,公司分析!D$5,1),""))))))))</f>
        <v>生物科技</v>
      </c>
      <c r="Z2010" s="298" t="str">
        <f>IF(Y2010=行业比较!$E$6,ROW(),"")</f>
        <v/>
      </c>
      <c r="AA2010" s="125"/>
      <c r="AB2010" s="125"/>
      <c r="AC2010" s="125"/>
      <c r="AD2010" s="125"/>
      <c r="AE2010" s="125"/>
      <c r="AF2010" s="125"/>
      <c r="AG2010" s="125"/>
      <c r="AH2010" s="125"/>
      <c r="AI2010" s="125"/>
      <c r="AJ2010" s="125"/>
      <c r="AK2010" s="125"/>
      <c r="AL2010" s="125"/>
      <c r="AM2010" s="125"/>
      <c r="AN2010" s="125"/>
      <c r="AO2010" s="125"/>
      <c r="AP2010" s="125"/>
    </row>
    <row r="2011" spans="2:42" x14ac:dyDescent="0.35">
      <c r="B2011" s="125"/>
      <c r="C2011" s="125"/>
      <c r="D2011" s="125"/>
      <c r="E2011" s="125"/>
      <c r="F2011" s="125"/>
      <c r="G2011" s="125"/>
      <c r="H2011" s="125"/>
      <c r="I2011" s="269"/>
      <c r="J2011" s="134"/>
      <c r="K2011" s="134"/>
      <c r="L2011" s="134"/>
      <c r="M2011" s="134"/>
      <c r="N2011" s="286"/>
      <c r="O2011" s="286"/>
      <c r="P2011" s="125"/>
      <c r="Q2011" s="125"/>
      <c r="R2011" s="125"/>
      <c r="S2011" s="125"/>
      <c r="T2011" s="125"/>
      <c r="U2011" s="311"/>
      <c r="V2011" s="253">
        <f t="shared" si="39"/>
        <v>0</v>
      </c>
      <c r="W2011" s="348" t="str">
        <f>IF(板块成分!B2013="","",板块成分!B2013)</f>
        <v>3848.HK</v>
      </c>
      <c r="X2011" s="270" t="str">
        <f>[1]!s_info_name(W2011)</f>
        <v>浩森金融科技</v>
      </c>
      <c r="Y2011" s="335" t="str">
        <f>IF($Y$3="申万一级行业",[1]!s_info_industry_sw_2021(W2011,公司分析!D$5,1),IF($Y$3="申万二级行业",[1]!s_info_industry_sw_2021(W2011,公司分析!D$5,2),IF($Y$3="申万三级行业",[1]!s_info_industry_sw_2021(W2011,公司分析!D$5,3),IF($Y$3="wind一级行业",[1]!s_info_industry_gics(W2011,1),IF($Y$3="wind二级行业",[1]!s_info_industry_gics(W2011,2),IF($Y$3="wind三级行业",[1]!s_info_industry_gics(W2011,3),IF($Y$3="wind四级行业",[1]!s_info_industry_gics(W2011,4),IF($Y$3="证监会门类行业",[1]!s_info_industry_csrc12_n(W2011,公司分析!D$5,1),""))))))))</f>
        <v>其他多元金融服务</v>
      </c>
      <c r="Z2011" s="298" t="str">
        <f>IF(Y2011=行业比较!$E$6,ROW(),"")</f>
        <v/>
      </c>
      <c r="AA2011" s="125"/>
      <c r="AB2011" s="125"/>
      <c r="AC2011" s="125"/>
      <c r="AD2011" s="125"/>
      <c r="AE2011" s="125"/>
      <c r="AF2011" s="125"/>
      <c r="AG2011" s="125"/>
      <c r="AH2011" s="125"/>
      <c r="AI2011" s="125"/>
      <c r="AJ2011" s="125"/>
      <c r="AK2011" s="125"/>
      <c r="AL2011" s="125"/>
      <c r="AM2011" s="125"/>
      <c r="AN2011" s="125"/>
      <c r="AO2011" s="125"/>
      <c r="AP2011" s="125"/>
    </row>
    <row r="2012" spans="2:42" x14ac:dyDescent="0.35">
      <c r="B2012" s="125"/>
      <c r="C2012" s="125"/>
      <c r="D2012" s="125"/>
      <c r="E2012" s="125"/>
      <c r="F2012" s="125"/>
      <c r="G2012" s="125"/>
      <c r="H2012" s="125"/>
      <c r="I2012" s="269"/>
      <c r="J2012" s="134"/>
      <c r="K2012" s="134"/>
      <c r="L2012" s="134"/>
      <c r="M2012" s="134"/>
      <c r="N2012" s="286"/>
      <c r="O2012" s="286"/>
      <c r="P2012" s="125"/>
      <c r="Q2012" s="125"/>
      <c r="R2012" s="125"/>
      <c r="S2012" s="125"/>
      <c r="T2012" s="125"/>
      <c r="U2012" s="311"/>
      <c r="V2012" s="253">
        <f t="shared" si="39"/>
        <v>0</v>
      </c>
      <c r="W2012" s="348" t="str">
        <f>IF(板块成分!B2014="","",板块成分!B2014)</f>
        <v>3860.HK</v>
      </c>
      <c r="X2012" s="270" t="str">
        <f>[1]!s_info_name(W2012)</f>
        <v>EPS创健科技</v>
      </c>
      <c r="Y2012" s="335" t="str">
        <f>IF($Y$3="申万一级行业",[1]!s_info_industry_sw_2021(W2012,公司分析!D$5,1),IF($Y$3="申万二级行业",[1]!s_info_industry_sw_2021(W2012,公司分析!D$5,2),IF($Y$3="申万三级行业",[1]!s_info_industry_sw_2021(W2012,公司分析!D$5,3),IF($Y$3="wind一级行业",[1]!s_info_industry_gics(W2012,1),IF($Y$3="wind二级行业",[1]!s_info_industry_gics(W2012,2),IF($Y$3="wind三级行业",[1]!s_info_industry_gics(W2012,3),IF($Y$3="wind四级行业",[1]!s_info_industry_gics(W2012,4),IF($Y$3="证监会门类行业",[1]!s_info_industry_csrc12_n(W2012,公司分析!D$5,1),""))))))))</f>
        <v>服装零售</v>
      </c>
      <c r="Z2012" s="298" t="str">
        <f>IF(Y2012=行业比较!$E$6,ROW(),"")</f>
        <v/>
      </c>
      <c r="AA2012" s="125"/>
      <c r="AB2012" s="125"/>
      <c r="AC2012" s="125"/>
      <c r="AD2012" s="125"/>
      <c r="AE2012" s="125"/>
      <c r="AF2012" s="125"/>
      <c r="AG2012" s="125"/>
      <c r="AH2012" s="125"/>
      <c r="AI2012" s="125"/>
      <c r="AJ2012" s="125"/>
      <c r="AK2012" s="125"/>
      <c r="AL2012" s="125"/>
      <c r="AM2012" s="125"/>
      <c r="AN2012" s="125"/>
      <c r="AO2012" s="125"/>
      <c r="AP2012" s="125"/>
    </row>
    <row r="2013" spans="2:42" x14ac:dyDescent="0.35">
      <c r="B2013" s="125"/>
      <c r="C2013" s="125"/>
      <c r="D2013" s="125"/>
      <c r="E2013" s="125"/>
      <c r="F2013" s="125"/>
      <c r="G2013" s="125"/>
      <c r="H2013" s="125"/>
      <c r="I2013" s="269"/>
      <c r="J2013" s="134"/>
      <c r="K2013" s="134"/>
      <c r="L2013" s="134"/>
      <c r="M2013" s="134"/>
      <c r="N2013" s="286"/>
      <c r="O2013" s="286"/>
      <c r="P2013" s="125"/>
      <c r="Q2013" s="125"/>
      <c r="R2013" s="125"/>
      <c r="S2013" s="125"/>
      <c r="T2013" s="125"/>
      <c r="U2013" s="311"/>
      <c r="V2013" s="253">
        <f t="shared" si="39"/>
        <v>0</v>
      </c>
      <c r="W2013" s="348" t="str">
        <f>IF(板块成分!B2015="","",板块成分!B2015)</f>
        <v>3866.HK</v>
      </c>
      <c r="X2013" s="270" t="str">
        <f>[1]!s_info_name(W2013)</f>
        <v>青岛银行</v>
      </c>
      <c r="Y2013" s="335" t="str">
        <f>IF($Y$3="申万一级行业",[1]!s_info_industry_sw_2021(W2013,公司分析!D$5,1),IF($Y$3="申万二级行业",[1]!s_info_industry_sw_2021(W2013,公司分析!D$5,2),IF($Y$3="申万三级行业",[1]!s_info_industry_sw_2021(W2013,公司分析!D$5,3),IF($Y$3="wind一级行业",[1]!s_info_industry_gics(W2013,1),IF($Y$3="wind二级行业",[1]!s_info_industry_gics(W2013,2),IF($Y$3="wind三级行业",[1]!s_info_industry_gics(W2013,3),IF($Y$3="wind四级行业",[1]!s_info_industry_gics(W2013,4),IF($Y$3="证监会门类行业",[1]!s_info_industry_csrc12_n(W2013,公司分析!D$5,1),""))))))))</f>
        <v>区域性银行</v>
      </c>
      <c r="Z2013" s="298" t="str">
        <f>IF(Y2013=行业比较!$E$6,ROW(),"")</f>
        <v/>
      </c>
      <c r="AA2013" s="125"/>
      <c r="AB2013" s="125"/>
      <c r="AC2013" s="125"/>
      <c r="AD2013" s="125"/>
      <c r="AE2013" s="125"/>
      <c r="AF2013" s="125"/>
      <c r="AG2013" s="125"/>
      <c r="AH2013" s="125"/>
      <c r="AI2013" s="125"/>
      <c r="AJ2013" s="125"/>
      <c r="AK2013" s="125"/>
      <c r="AL2013" s="125"/>
      <c r="AM2013" s="125"/>
      <c r="AN2013" s="125"/>
      <c r="AO2013" s="125"/>
      <c r="AP2013" s="125"/>
    </row>
    <row r="2014" spans="2:42" x14ac:dyDescent="0.35">
      <c r="B2014" s="125"/>
      <c r="C2014" s="125"/>
      <c r="D2014" s="125"/>
      <c r="E2014" s="125"/>
      <c r="F2014" s="125"/>
      <c r="G2014" s="125"/>
      <c r="H2014" s="125"/>
      <c r="I2014" s="269"/>
      <c r="J2014" s="134"/>
      <c r="K2014" s="134"/>
      <c r="L2014" s="134"/>
      <c r="M2014" s="134"/>
      <c r="N2014" s="286"/>
      <c r="O2014" s="286"/>
      <c r="P2014" s="125"/>
      <c r="Q2014" s="125"/>
      <c r="R2014" s="125"/>
      <c r="S2014" s="125"/>
      <c r="T2014" s="125"/>
      <c r="U2014" s="311"/>
      <c r="V2014" s="253">
        <f t="shared" si="39"/>
        <v>0</v>
      </c>
      <c r="W2014" s="348" t="str">
        <f>IF(板块成分!B2016="","",板块成分!B2016)</f>
        <v>3868.HK</v>
      </c>
      <c r="X2014" s="270" t="str">
        <f>[1]!s_info_name(W2014)</f>
        <v>信义能源</v>
      </c>
      <c r="Y2014" s="335" t="str">
        <f>IF($Y$3="申万一级行业",[1]!s_info_industry_sw_2021(W2014,公司分析!D$5,1),IF($Y$3="申万二级行业",[1]!s_info_industry_sw_2021(W2014,公司分析!D$5,2),IF($Y$3="申万三级行业",[1]!s_info_industry_sw_2021(W2014,公司分析!D$5,3),IF($Y$3="wind一级行业",[1]!s_info_industry_gics(W2014,1),IF($Y$3="wind二级行业",[1]!s_info_industry_gics(W2014,2),IF($Y$3="wind三级行业",[1]!s_info_industry_gics(W2014,3),IF($Y$3="wind四级行业",[1]!s_info_industry_gics(W2014,4),IF($Y$3="证监会门类行业",[1]!s_info_industry_csrc12_n(W2014,公司分析!D$5,1),""))))))))</f>
        <v>独立电力生产商与能源贸易商</v>
      </c>
      <c r="Z2014" s="298" t="str">
        <f>IF(Y2014=行业比较!$E$6,ROW(),"")</f>
        <v/>
      </c>
      <c r="AA2014" s="125"/>
      <c r="AB2014" s="125"/>
      <c r="AC2014" s="125"/>
      <c r="AD2014" s="125"/>
      <c r="AE2014" s="125"/>
      <c r="AF2014" s="125"/>
      <c r="AG2014" s="125"/>
      <c r="AH2014" s="125"/>
      <c r="AI2014" s="125"/>
      <c r="AJ2014" s="125"/>
      <c r="AK2014" s="125"/>
      <c r="AL2014" s="125"/>
      <c r="AM2014" s="125"/>
      <c r="AN2014" s="125"/>
      <c r="AO2014" s="125"/>
      <c r="AP2014" s="125"/>
    </row>
    <row r="2015" spans="2:42" x14ac:dyDescent="0.35">
      <c r="B2015" s="125"/>
      <c r="C2015" s="125"/>
      <c r="D2015" s="125"/>
      <c r="E2015" s="125"/>
      <c r="F2015" s="125"/>
      <c r="G2015" s="125"/>
      <c r="H2015" s="125"/>
      <c r="I2015" s="269"/>
      <c r="J2015" s="134"/>
      <c r="K2015" s="134"/>
      <c r="L2015" s="134"/>
      <c r="M2015" s="134"/>
      <c r="N2015" s="286"/>
      <c r="O2015" s="286"/>
      <c r="P2015" s="125"/>
      <c r="Q2015" s="125"/>
      <c r="R2015" s="125"/>
      <c r="S2015" s="125"/>
      <c r="T2015" s="125"/>
      <c r="U2015" s="311"/>
      <c r="V2015" s="253">
        <f t="shared" si="39"/>
        <v>0</v>
      </c>
      <c r="W2015" s="348" t="str">
        <f>IF(板块成分!B2017="","",板块成分!B2017)</f>
        <v>3869.HK</v>
      </c>
      <c r="X2015" s="270" t="str">
        <f>[1]!s_info_name(W2015)</f>
        <v>弘和仁爱医疗</v>
      </c>
      <c r="Y2015" s="335" t="str">
        <f>IF($Y$3="申万一级行业",[1]!s_info_industry_sw_2021(W2015,公司分析!D$5,1),IF($Y$3="申万二级行业",[1]!s_info_industry_sw_2021(W2015,公司分析!D$5,2),IF($Y$3="申万三级行业",[1]!s_info_industry_sw_2021(W2015,公司分析!D$5,3),IF($Y$3="wind一级行业",[1]!s_info_industry_gics(W2015,1),IF($Y$3="wind二级行业",[1]!s_info_industry_gics(W2015,2),IF($Y$3="wind三级行业",[1]!s_info_industry_gics(W2015,3),IF($Y$3="wind四级行业",[1]!s_info_industry_gics(W2015,4),IF($Y$3="证监会门类行业",[1]!s_info_industry_csrc12_n(W2015,公司分析!D$5,1),""))))))))</f>
        <v>保健护理设施</v>
      </c>
      <c r="Z2015" s="298" t="str">
        <f>IF(Y2015=行业比较!$E$6,ROW(),"")</f>
        <v/>
      </c>
      <c r="AA2015" s="125"/>
      <c r="AB2015" s="125"/>
      <c r="AC2015" s="125"/>
      <c r="AD2015" s="125"/>
      <c r="AE2015" s="125"/>
      <c r="AF2015" s="125"/>
      <c r="AG2015" s="125"/>
      <c r="AH2015" s="125"/>
      <c r="AI2015" s="125"/>
      <c r="AJ2015" s="125"/>
      <c r="AK2015" s="125"/>
      <c r="AL2015" s="125"/>
      <c r="AM2015" s="125"/>
      <c r="AN2015" s="125"/>
      <c r="AO2015" s="125"/>
      <c r="AP2015" s="125"/>
    </row>
    <row r="2016" spans="2:42" x14ac:dyDescent="0.35">
      <c r="B2016" s="125"/>
      <c r="C2016" s="125"/>
      <c r="D2016" s="125"/>
      <c r="E2016" s="125"/>
      <c r="F2016" s="125"/>
      <c r="G2016" s="125"/>
      <c r="H2016" s="125"/>
      <c r="I2016" s="269"/>
      <c r="J2016" s="134"/>
      <c r="K2016" s="134"/>
      <c r="L2016" s="134"/>
      <c r="M2016" s="134"/>
      <c r="N2016" s="286"/>
      <c r="O2016" s="286"/>
      <c r="P2016" s="125"/>
      <c r="Q2016" s="125"/>
      <c r="R2016" s="125"/>
      <c r="S2016" s="125"/>
      <c r="T2016" s="125"/>
      <c r="U2016" s="311"/>
      <c r="V2016" s="253">
        <f t="shared" si="39"/>
        <v>0</v>
      </c>
      <c r="W2016" s="348" t="str">
        <f>IF(板块成分!B2018="","",板块成分!B2018)</f>
        <v>3877.HK</v>
      </c>
      <c r="X2016" s="270" t="str">
        <f>[1]!s_info_name(W2016)</f>
        <v>中国船舶租赁</v>
      </c>
      <c r="Y2016" s="335" t="str">
        <f>IF($Y$3="申万一级行业",[1]!s_info_industry_sw_2021(W2016,公司分析!D$5,1),IF($Y$3="申万二级行业",[1]!s_info_industry_sw_2021(W2016,公司分析!D$5,2),IF($Y$3="申万三级行业",[1]!s_info_industry_sw_2021(W2016,公司分析!D$5,3),IF($Y$3="wind一级行业",[1]!s_info_industry_gics(W2016,1),IF($Y$3="wind二级行业",[1]!s_info_industry_gics(W2016,2),IF($Y$3="wind三级行业",[1]!s_info_industry_gics(W2016,3),IF($Y$3="wind四级行业",[1]!s_info_industry_gics(W2016,4),IF($Y$3="证监会门类行业",[1]!s_info_industry_csrc12_n(W2016,公司分析!D$5,1),""))))))))</f>
        <v>海运</v>
      </c>
      <c r="Z2016" s="298" t="str">
        <f>IF(Y2016=行业比较!$E$6,ROW(),"")</f>
        <v/>
      </c>
      <c r="AA2016" s="125"/>
      <c r="AB2016" s="125"/>
      <c r="AC2016" s="125"/>
      <c r="AD2016" s="125"/>
      <c r="AE2016" s="125"/>
      <c r="AF2016" s="125"/>
      <c r="AG2016" s="125"/>
      <c r="AH2016" s="125"/>
      <c r="AI2016" s="125"/>
      <c r="AJ2016" s="125"/>
      <c r="AK2016" s="125"/>
      <c r="AL2016" s="125"/>
      <c r="AM2016" s="125"/>
      <c r="AN2016" s="125"/>
      <c r="AO2016" s="125"/>
      <c r="AP2016" s="125"/>
    </row>
    <row r="2017" spans="2:42" x14ac:dyDescent="0.35">
      <c r="B2017" s="125"/>
      <c r="C2017" s="125"/>
      <c r="D2017" s="125"/>
      <c r="E2017" s="125"/>
      <c r="F2017" s="125"/>
      <c r="G2017" s="125"/>
      <c r="H2017" s="125"/>
      <c r="I2017" s="269"/>
      <c r="J2017" s="134"/>
      <c r="K2017" s="134"/>
      <c r="L2017" s="134"/>
      <c r="M2017" s="134"/>
      <c r="N2017" s="286"/>
      <c r="O2017" s="286"/>
      <c r="P2017" s="125"/>
      <c r="Q2017" s="125"/>
      <c r="R2017" s="125"/>
      <c r="S2017" s="125"/>
      <c r="T2017" s="125"/>
      <c r="U2017" s="311"/>
      <c r="V2017" s="253">
        <f t="shared" si="39"/>
        <v>0</v>
      </c>
      <c r="W2017" s="348" t="str">
        <f>IF(板块成分!B2019="","",板块成分!B2019)</f>
        <v>3878.HK</v>
      </c>
      <c r="X2017" s="270" t="str">
        <f>[1]!s_info_name(W2017)</f>
        <v>VICON HOLDINGS</v>
      </c>
      <c r="Y2017" s="335" t="str">
        <f>IF($Y$3="申万一级行业",[1]!s_info_industry_sw_2021(W2017,公司分析!D$5,1),IF($Y$3="申万二级行业",[1]!s_info_industry_sw_2021(W2017,公司分析!D$5,2),IF($Y$3="申万三级行业",[1]!s_info_industry_sw_2021(W2017,公司分析!D$5,3),IF($Y$3="wind一级行业",[1]!s_info_industry_gics(W2017,1),IF($Y$3="wind二级行业",[1]!s_info_industry_gics(W2017,2),IF($Y$3="wind三级行业",[1]!s_info_industry_gics(W2017,3),IF($Y$3="wind四级行业",[1]!s_info_industry_gics(W2017,4),IF($Y$3="证监会门类行业",[1]!s_info_industry_csrc12_n(W2017,公司分析!D$5,1),""))))))))</f>
        <v>建筑与工程</v>
      </c>
      <c r="Z2017" s="298" t="str">
        <f>IF(Y2017=行业比较!$E$6,ROW(),"")</f>
        <v/>
      </c>
      <c r="AA2017" s="125"/>
      <c r="AB2017" s="125"/>
      <c r="AC2017" s="125"/>
      <c r="AD2017" s="125"/>
      <c r="AE2017" s="125"/>
      <c r="AF2017" s="125"/>
      <c r="AG2017" s="125"/>
      <c r="AH2017" s="125"/>
      <c r="AI2017" s="125"/>
      <c r="AJ2017" s="125"/>
      <c r="AK2017" s="125"/>
      <c r="AL2017" s="125"/>
      <c r="AM2017" s="125"/>
      <c r="AN2017" s="125"/>
      <c r="AO2017" s="125"/>
      <c r="AP2017" s="125"/>
    </row>
    <row r="2018" spans="2:42" x14ac:dyDescent="0.35">
      <c r="B2018" s="125"/>
      <c r="C2018" s="125"/>
      <c r="D2018" s="125"/>
      <c r="E2018" s="125"/>
      <c r="F2018" s="125"/>
      <c r="G2018" s="125"/>
      <c r="H2018" s="125"/>
      <c r="I2018" s="269"/>
      <c r="J2018" s="134"/>
      <c r="K2018" s="134"/>
      <c r="L2018" s="134"/>
      <c r="M2018" s="134"/>
      <c r="N2018" s="286"/>
      <c r="O2018" s="286"/>
      <c r="P2018" s="125"/>
      <c r="Q2018" s="125"/>
      <c r="R2018" s="125"/>
      <c r="S2018" s="125"/>
      <c r="T2018" s="125"/>
      <c r="U2018" s="311"/>
      <c r="V2018" s="253">
        <f t="shared" si="39"/>
        <v>0</v>
      </c>
      <c r="W2018" s="348" t="str">
        <f>IF(板块成分!B2020="","",板块成分!B2020)</f>
        <v>3882.HK</v>
      </c>
      <c r="X2018" s="270" t="str">
        <f>[1]!s_info_name(W2018)</f>
        <v>天彩控股</v>
      </c>
      <c r="Y2018" s="335" t="str">
        <f>IF($Y$3="申万一级行业",[1]!s_info_industry_sw_2021(W2018,公司分析!D$5,1),IF($Y$3="申万二级行业",[1]!s_info_industry_sw_2021(W2018,公司分析!D$5,2),IF($Y$3="申万三级行业",[1]!s_info_industry_sw_2021(W2018,公司分析!D$5,3),IF($Y$3="wind一级行业",[1]!s_info_industry_gics(W2018,1),IF($Y$3="wind二级行业",[1]!s_info_industry_gics(W2018,2),IF($Y$3="wind三级行业",[1]!s_info_industry_gics(W2018,3),IF($Y$3="wind四级行业",[1]!s_info_industry_gics(W2018,4),IF($Y$3="证监会门类行业",[1]!s_info_industry_csrc12_n(W2018,公司分析!D$5,1),""))))))))</f>
        <v>休闲用品</v>
      </c>
      <c r="Z2018" s="298" t="str">
        <f>IF(Y2018=行业比较!$E$6,ROW(),"")</f>
        <v/>
      </c>
      <c r="AA2018" s="125"/>
      <c r="AB2018" s="125"/>
      <c r="AC2018" s="125"/>
      <c r="AD2018" s="125"/>
      <c r="AE2018" s="125"/>
      <c r="AF2018" s="125"/>
      <c r="AG2018" s="125"/>
      <c r="AH2018" s="125"/>
      <c r="AI2018" s="125"/>
      <c r="AJ2018" s="125"/>
      <c r="AK2018" s="125"/>
      <c r="AL2018" s="125"/>
      <c r="AM2018" s="125"/>
      <c r="AN2018" s="125"/>
      <c r="AO2018" s="125"/>
      <c r="AP2018" s="125"/>
    </row>
    <row r="2019" spans="2:42" x14ac:dyDescent="0.35">
      <c r="B2019" s="125"/>
      <c r="C2019" s="125"/>
      <c r="D2019" s="125"/>
      <c r="E2019" s="125"/>
      <c r="F2019" s="125"/>
      <c r="G2019" s="125"/>
      <c r="H2019" s="125"/>
      <c r="I2019" s="269"/>
      <c r="J2019" s="134"/>
      <c r="K2019" s="134"/>
      <c r="L2019" s="134"/>
      <c r="M2019" s="134"/>
      <c r="N2019" s="286"/>
      <c r="O2019" s="286"/>
      <c r="P2019" s="125"/>
      <c r="Q2019" s="125"/>
      <c r="R2019" s="125"/>
      <c r="S2019" s="125"/>
      <c r="T2019" s="125"/>
      <c r="U2019" s="311"/>
      <c r="V2019" s="253">
        <f t="shared" si="39"/>
        <v>0</v>
      </c>
      <c r="W2019" s="348" t="str">
        <f>IF(板块成分!B2021="","",板块成分!B2021)</f>
        <v>3883.HK</v>
      </c>
      <c r="X2019" s="270" t="str">
        <f>[1]!s_info_name(W2019)</f>
        <v>中国奥园</v>
      </c>
      <c r="Y2019" s="335" t="str">
        <f>IF($Y$3="申万一级行业",[1]!s_info_industry_sw_2021(W2019,公司分析!D$5,1),IF($Y$3="申万二级行业",[1]!s_info_industry_sw_2021(W2019,公司分析!D$5,2),IF($Y$3="申万三级行业",[1]!s_info_industry_sw_2021(W2019,公司分析!D$5,3),IF($Y$3="wind一级行业",[1]!s_info_industry_gics(W2019,1),IF($Y$3="wind二级行业",[1]!s_info_industry_gics(W2019,2),IF($Y$3="wind三级行业",[1]!s_info_industry_gics(W2019,3),IF($Y$3="wind四级行业",[1]!s_info_industry_gics(W2019,4),IF($Y$3="证监会门类行业",[1]!s_info_industry_csrc12_n(W2019,公司分析!D$5,1),""))))))))</f>
        <v>房地产开发</v>
      </c>
      <c r="Z2019" s="298" t="str">
        <f>IF(Y2019=行业比较!$E$6,ROW(),"")</f>
        <v/>
      </c>
      <c r="AA2019" s="125"/>
      <c r="AB2019" s="125"/>
      <c r="AC2019" s="125"/>
      <c r="AD2019" s="125"/>
      <c r="AE2019" s="125"/>
      <c r="AF2019" s="125"/>
      <c r="AG2019" s="125"/>
      <c r="AH2019" s="125"/>
      <c r="AI2019" s="125"/>
      <c r="AJ2019" s="125"/>
      <c r="AK2019" s="125"/>
      <c r="AL2019" s="125"/>
      <c r="AM2019" s="125"/>
      <c r="AN2019" s="125"/>
      <c r="AO2019" s="125"/>
      <c r="AP2019" s="125"/>
    </row>
    <row r="2020" spans="2:42" x14ac:dyDescent="0.35">
      <c r="B2020" s="125"/>
      <c r="C2020" s="125"/>
      <c r="D2020" s="125"/>
      <c r="E2020" s="125"/>
      <c r="F2020" s="125"/>
      <c r="G2020" s="125"/>
      <c r="H2020" s="125"/>
      <c r="I2020" s="269"/>
      <c r="J2020" s="134"/>
      <c r="K2020" s="134"/>
      <c r="L2020" s="134"/>
      <c r="M2020" s="134"/>
      <c r="N2020" s="286"/>
      <c r="O2020" s="286"/>
      <c r="P2020" s="125"/>
      <c r="Q2020" s="125"/>
      <c r="R2020" s="125"/>
      <c r="S2020" s="125"/>
      <c r="T2020" s="125"/>
      <c r="U2020" s="311"/>
      <c r="V2020" s="253">
        <f t="shared" si="39"/>
        <v>0</v>
      </c>
      <c r="W2020" s="348" t="str">
        <f>IF(板块成分!B2022="","",板块成分!B2022)</f>
        <v>3886.HK</v>
      </c>
      <c r="X2020" s="270" t="str">
        <f>[1]!s_info_name(W2020)</f>
        <v>康健国际医疗</v>
      </c>
      <c r="Y2020" s="335" t="str">
        <f>IF($Y$3="申万一级行业",[1]!s_info_industry_sw_2021(W2020,公司分析!D$5,1),IF($Y$3="申万二级行业",[1]!s_info_industry_sw_2021(W2020,公司分析!D$5,2),IF($Y$3="申万三级行业",[1]!s_info_industry_sw_2021(W2020,公司分析!D$5,3),IF($Y$3="wind一级行业",[1]!s_info_industry_gics(W2020,1),IF($Y$3="wind二级行业",[1]!s_info_industry_gics(W2020,2),IF($Y$3="wind三级行业",[1]!s_info_industry_gics(W2020,3),IF($Y$3="wind四级行业",[1]!s_info_industry_gics(W2020,4),IF($Y$3="证监会门类行业",[1]!s_info_industry_csrc12_n(W2020,公司分析!D$5,1),""))))))))</f>
        <v>保健护理服务</v>
      </c>
      <c r="Z2020" s="298" t="str">
        <f>IF(Y2020=行业比较!$E$6,ROW(),"")</f>
        <v/>
      </c>
      <c r="AA2020" s="125"/>
      <c r="AB2020" s="125"/>
      <c r="AC2020" s="125"/>
      <c r="AD2020" s="125"/>
      <c r="AE2020" s="125"/>
      <c r="AF2020" s="125"/>
      <c r="AG2020" s="125"/>
      <c r="AH2020" s="125"/>
      <c r="AI2020" s="125"/>
      <c r="AJ2020" s="125"/>
      <c r="AK2020" s="125"/>
      <c r="AL2020" s="125"/>
      <c r="AM2020" s="125"/>
      <c r="AN2020" s="125"/>
      <c r="AO2020" s="125"/>
      <c r="AP2020" s="125"/>
    </row>
    <row r="2021" spans="2:42" x14ac:dyDescent="0.35">
      <c r="B2021" s="125"/>
      <c r="C2021" s="125"/>
      <c r="D2021" s="125"/>
      <c r="E2021" s="125"/>
      <c r="F2021" s="125"/>
      <c r="G2021" s="125"/>
      <c r="H2021" s="125"/>
      <c r="I2021" s="269"/>
      <c r="J2021" s="134"/>
      <c r="K2021" s="134"/>
      <c r="L2021" s="134"/>
      <c r="M2021" s="134"/>
      <c r="N2021" s="286"/>
      <c r="O2021" s="286"/>
      <c r="P2021" s="125"/>
      <c r="Q2021" s="125"/>
      <c r="R2021" s="125"/>
      <c r="S2021" s="125"/>
      <c r="T2021" s="125"/>
      <c r="U2021" s="311"/>
      <c r="V2021" s="253">
        <f t="shared" si="39"/>
        <v>0</v>
      </c>
      <c r="W2021" s="348" t="str">
        <f>IF(板块成分!B2023="","",板块成分!B2023)</f>
        <v>3888.HK</v>
      </c>
      <c r="X2021" s="270" t="str">
        <f>[1]!s_info_name(W2021)</f>
        <v>金山软件</v>
      </c>
      <c r="Y2021" s="335" t="str">
        <f>IF($Y$3="申万一级行业",[1]!s_info_industry_sw_2021(W2021,公司分析!D$5,1),IF($Y$3="申万二级行业",[1]!s_info_industry_sw_2021(W2021,公司分析!D$5,2),IF($Y$3="申万三级行业",[1]!s_info_industry_sw_2021(W2021,公司分析!D$5,3),IF($Y$3="wind一级行业",[1]!s_info_industry_gics(W2021,1),IF($Y$3="wind二级行业",[1]!s_info_industry_gics(W2021,2),IF($Y$3="wind三级行业",[1]!s_info_industry_gics(W2021,3),IF($Y$3="wind四级行业",[1]!s_info_industry_gics(W2021,4),IF($Y$3="证监会门类行业",[1]!s_info_industry_csrc12_n(W2021,公司分析!D$5,1),""))))))))</f>
        <v>应用软件</v>
      </c>
      <c r="Z2021" s="298" t="str">
        <f>IF(Y2021=行业比较!$E$6,ROW(),"")</f>
        <v/>
      </c>
      <c r="AA2021" s="125"/>
      <c r="AB2021" s="125"/>
      <c r="AC2021" s="125"/>
      <c r="AD2021" s="125"/>
      <c r="AE2021" s="125"/>
      <c r="AF2021" s="125"/>
      <c r="AG2021" s="125"/>
      <c r="AH2021" s="125"/>
      <c r="AI2021" s="125"/>
      <c r="AJ2021" s="125"/>
      <c r="AK2021" s="125"/>
      <c r="AL2021" s="125"/>
      <c r="AM2021" s="125"/>
      <c r="AN2021" s="125"/>
      <c r="AO2021" s="125"/>
      <c r="AP2021" s="125"/>
    </row>
    <row r="2022" spans="2:42" x14ac:dyDescent="0.35">
      <c r="B2022" s="125"/>
      <c r="C2022" s="125"/>
      <c r="D2022" s="125"/>
      <c r="E2022" s="125"/>
      <c r="F2022" s="125"/>
      <c r="G2022" s="125"/>
      <c r="H2022" s="125"/>
      <c r="I2022" s="269"/>
      <c r="J2022" s="134"/>
      <c r="K2022" s="134"/>
      <c r="L2022" s="134"/>
      <c r="M2022" s="134"/>
      <c r="N2022" s="286"/>
      <c r="O2022" s="286"/>
      <c r="P2022" s="125"/>
      <c r="Q2022" s="125"/>
      <c r="R2022" s="125"/>
      <c r="S2022" s="125"/>
      <c r="T2022" s="125"/>
      <c r="U2022" s="311"/>
      <c r="V2022" s="253">
        <f t="shared" si="39"/>
        <v>0</v>
      </c>
      <c r="W2022" s="348" t="str">
        <f>IF(板块成分!B2024="","",板块成分!B2024)</f>
        <v>3889.HK</v>
      </c>
      <c r="X2022" s="270" t="str">
        <f>[1]!s_info_name(W2022)</f>
        <v>大成糖业</v>
      </c>
      <c r="Y2022" s="335" t="str">
        <f>IF($Y$3="申万一级行业",[1]!s_info_industry_sw_2021(W2022,公司分析!D$5,1),IF($Y$3="申万二级行业",[1]!s_info_industry_sw_2021(W2022,公司分析!D$5,2),IF($Y$3="申万三级行业",[1]!s_info_industry_sw_2021(W2022,公司分析!D$5,3),IF($Y$3="wind一级行业",[1]!s_info_industry_gics(W2022,1),IF($Y$3="wind二级行业",[1]!s_info_industry_gics(W2022,2),IF($Y$3="wind三级行业",[1]!s_info_industry_gics(W2022,3),IF($Y$3="wind四级行业",[1]!s_info_industry_gics(W2022,4),IF($Y$3="证监会门类行业",[1]!s_info_industry_csrc12_n(W2022,公司分析!D$5,1),""))))))))</f>
        <v>食品加工与肉类</v>
      </c>
      <c r="Z2022" s="298" t="str">
        <f>IF(Y2022=行业比较!$E$6,ROW(),"")</f>
        <v/>
      </c>
      <c r="AA2022" s="125"/>
      <c r="AB2022" s="125"/>
      <c r="AC2022" s="125"/>
      <c r="AD2022" s="125"/>
      <c r="AE2022" s="125"/>
      <c r="AF2022" s="125"/>
      <c r="AG2022" s="125"/>
      <c r="AH2022" s="125"/>
      <c r="AI2022" s="125"/>
      <c r="AJ2022" s="125"/>
      <c r="AK2022" s="125"/>
      <c r="AL2022" s="125"/>
      <c r="AM2022" s="125"/>
      <c r="AN2022" s="125"/>
      <c r="AO2022" s="125"/>
      <c r="AP2022" s="125"/>
    </row>
    <row r="2023" spans="2:42" x14ac:dyDescent="0.35">
      <c r="B2023" s="125"/>
      <c r="C2023" s="125"/>
      <c r="D2023" s="125"/>
      <c r="E2023" s="125"/>
      <c r="F2023" s="125"/>
      <c r="G2023" s="125"/>
      <c r="H2023" s="125"/>
      <c r="I2023" s="269"/>
      <c r="J2023" s="134"/>
      <c r="K2023" s="134"/>
      <c r="L2023" s="134"/>
      <c r="M2023" s="134"/>
      <c r="N2023" s="286"/>
      <c r="O2023" s="286"/>
      <c r="P2023" s="125"/>
      <c r="Q2023" s="125"/>
      <c r="R2023" s="125"/>
      <c r="S2023" s="125"/>
      <c r="T2023" s="125"/>
      <c r="U2023" s="311"/>
      <c r="V2023" s="253">
        <f t="shared" si="39"/>
        <v>0</v>
      </c>
      <c r="W2023" s="348" t="str">
        <f>IF(板块成分!B2025="","",板块成分!B2025)</f>
        <v>3893.HK</v>
      </c>
      <c r="X2023" s="270" t="str">
        <f>[1]!s_info_name(W2023)</f>
        <v>易纬集团</v>
      </c>
      <c r="Y2023" s="335" t="str">
        <f>IF($Y$3="申万一级行业",[1]!s_info_industry_sw_2021(W2023,公司分析!D$5,1),IF($Y$3="申万二级行业",[1]!s_info_industry_sw_2021(W2023,公司分析!D$5,2),IF($Y$3="申万三级行业",[1]!s_info_industry_sw_2021(W2023,公司分析!D$5,3),IF($Y$3="wind一级行业",[1]!s_info_industry_gics(W2023,1),IF($Y$3="wind二级行业",[1]!s_info_industry_gics(W2023,2),IF($Y$3="wind三级行业",[1]!s_info_industry_gics(W2023,3),IF($Y$3="wind四级行业",[1]!s_info_industry_gics(W2023,4),IF($Y$3="证监会门类行业",[1]!s_info_industry_csrc12_n(W2023,公司分析!D$5,1),""))))))))</f>
        <v>家庭装饰品</v>
      </c>
      <c r="Z2023" s="298" t="str">
        <f>IF(Y2023=行业比较!$E$6,ROW(),"")</f>
        <v/>
      </c>
      <c r="AA2023" s="125"/>
      <c r="AB2023" s="125"/>
      <c r="AC2023" s="125"/>
      <c r="AD2023" s="125"/>
      <c r="AE2023" s="125"/>
      <c r="AF2023" s="125"/>
      <c r="AG2023" s="125"/>
      <c r="AH2023" s="125"/>
      <c r="AI2023" s="125"/>
      <c r="AJ2023" s="125"/>
      <c r="AK2023" s="125"/>
      <c r="AL2023" s="125"/>
      <c r="AM2023" s="125"/>
      <c r="AN2023" s="125"/>
      <c r="AO2023" s="125"/>
      <c r="AP2023" s="125"/>
    </row>
    <row r="2024" spans="2:42" x14ac:dyDescent="0.35">
      <c r="B2024" s="125"/>
      <c r="C2024" s="125"/>
      <c r="D2024" s="125"/>
      <c r="E2024" s="125"/>
      <c r="F2024" s="125"/>
      <c r="G2024" s="125"/>
      <c r="H2024" s="125"/>
      <c r="I2024" s="269"/>
      <c r="J2024" s="134"/>
      <c r="K2024" s="134"/>
      <c r="L2024" s="134"/>
      <c r="M2024" s="134"/>
      <c r="N2024" s="286"/>
      <c r="O2024" s="286"/>
      <c r="P2024" s="125"/>
      <c r="Q2024" s="125"/>
      <c r="R2024" s="125"/>
      <c r="S2024" s="125"/>
      <c r="T2024" s="125"/>
      <c r="U2024" s="311"/>
      <c r="V2024" s="253">
        <f t="shared" si="39"/>
        <v>24</v>
      </c>
      <c r="W2024" s="348" t="str">
        <f>IF(板块成分!B2026="","",板块成分!B2026)</f>
        <v>3896.HK</v>
      </c>
      <c r="X2024" s="270" t="str">
        <f>[1]!s_info_name(W2024)</f>
        <v>金山云</v>
      </c>
      <c r="Y2024" s="335" t="str">
        <f>IF($Y$3="申万一级行业",[1]!s_info_industry_sw_2021(W2024,公司分析!D$5,1),IF($Y$3="申万二级行业",[1]!s_info_industry_sw_2021(W2024,公司分析!D$5,2),IF($Y$3="申万三级行业",[1]!s_info_industry_sw_2021(W2024,公司分析!D$5,3),IF($Y$3="wind一级行业",[1]!s_info_industry_gics(W2024,1),IF($Y$3="wind二级行业",[1]!s_info_industry_gics(W2024,2),IF($Y$3="wind三级行业",[1]!s_info_industry_gics(W2024,3),IF($Y$3="wind四级行业",[1]!s_info_industry_gics(W2024,4),IF($Y$3="证监会门类行业",[1]!s_info_industry_csrc12_n(W2024,公司分析!D$5,1),""))))))))</f>
        <v>互联网软件与服务</v>
      </c>
      <c r="Z2024" s="298">
        <f>IF(Y2024=行业比较!$E$6,ROW(),"")</f>
        <v>2024</v>
      </c>
      <c r="AA2024" s="125"/>
      <c r="AB2024" s="125"/>
      <c r="AC2024" s="125"/>
      <c r="AD2024" s="125"/>
      <c r="AE2024" s="125"/>
      <c r="AF2024" s="125"/>
      <c r="AG2024" s="125"/>
      <c r="AH2024" s="125"/>
      <c r="AI2024" s="125"/>
      <c r="AJ2024" s="125"/>
      <c r="AK2024" s="125"/>
      <c r="AL2024" s="125"/>
      <c r="AM2024" s="125"/>
      <c r="AN2024" s="125"/>
      <c r="AO2024" s="125"/>
      <c r="AP2024" s="125"/>
    </row>
    <row r="2025" spans="2:42" x14ac:dyDescent="0.35">
      <c r="B2025" s="125"/>
      <c r="C2025" s="125"/>
      <c r="D2025" s="125"/>
      <c r="E2025" s="125"/>
      <c r="F2025" s="125"/>
      <c r="G2025" s="125"/>
      <c r="H2025" s="125"/>
      <c r="I2025" s="269"/>
      <c r="J2025" s="134"/>
      <c r="K2025" s="134"/>
      <c r="L2025" s="134"/>
      <c r="M2025" s="134"/>
      <c r="N2025" s="286"/>
      <c r="O2025" s="286"/>
      <c r="P2025" s="125"/>
      <c r="Q2025" s="125"/>
      <c r="R2025" s="125"/>
      <c r="S2025" s="125"/>
      <c r="T2025" s="125"/>
      <c r="U2025" s="311"/>
      <c r="V2025" s="253">
        <f t="shared" si="39"/>
        <v>0</v>
      </c>
      <c r="W2025" s="348" t="str">
        <f>IF(板块成分!B2027="","",板块成分!B2027)</f>
        <v>3898.HK</v>
      </c>
      <c r="X2025" s="270" t="str">
        <f>[1]!s_info_name(W2025)</f>
        <v>时代电气</v>
      </c>
      <c r="Y2025" s="335" t="str">
        <f>IF($Y$3="申万一级行业",[1]!s_info_industry_sw_2021(W2025,公司分析!D$5,1),IF($Y$3="申万二级行业",[1]!s_info_industry_sw_2021(W2025,公司分析!D$5,2),IF($Y$3="申万三级行业",[1]!s_info_industry_sw_2021(W2025,公司分析!D$5,3),IF($Y$3="wind一级行业",[1]!s_info_industry_gics(W2025,1),IF($Y$3="wind二级行业",[1]!s_info_industry_gics(W2025,2),IF($Y$3="wind三级行业",[1]!s_info_industry_gics(W2025,3),IF($Y$3="wind四级行业",[1]!s_info_industry_gics(W2025,4),IF($Y$3="证监会门类行业",[1]!s_info_industry_csrc12_n(W2025,公司分析!D$5,1),""))))))))</f>
        <v>电气部件与设备</v>
      </c>
      <c r="Z2025" s="298" t="str">
        <f>IF(Y2025=行业比较!$E$6,ROW(),"")</f>
        <v/>
      </c>
      <c r="AA2025" s="125"/>
      <c r="AB2025" s="125"/>
      <c r="AC2025" s="125"/>
      <c r="AD2025" s="125"/>
      <c r="AE2025" s="125"/>
      <c r="AF2025" s="125"/>
      <c r="AG2025" s="125"/>
      <c r="AH2025" s="125"/>
      <c r="AI2025" s="125"/>
      <c r="AJ2025" s="125"/>
      <c r="AK2025" s="125"/>
      <c r="AL2025" s="125"/>
      <c r="AM2025" s="125"/>
      <c r="AN2025" s="125"/>
      <c r="AO2025" s="125"/>
      <c r="AP2025" s="125"/>
    </row>
    <row r="2026" spans="2:42" x14ac:dyDescent="0.35">
      <c r="B2026" s="125"/>
      <c r="C2026" s="125"/>
      <c r="D2026" s="125"/>
      <c r="E2026" s="125"/>
      <c r="F2026" s="125"/>
      <c r="G2026" s="125"/>
      <c r="H2026" s="125"/>
      <c r="I2026" s="269"/>
      <c r="J2026" s="134"/>
      <c r="K2026" s="134"/>
      <c r="L2026" s="134"/>
      <c r="M2026" s="134"/>
      <c r="N2026" s="286"/>
      <c r="O2026" s="286"/>
      <c r="P2026" s="125"/>
      <c r="Q2026" s="125"/>
      <c r="R2026" s="125"/>
      <c r="S2026" s="125"/>
      <c r="T2026" s="125"/>
      <c r="U2026" s="311"/>
      <c r="V2026" s="253">
        <f t="shared" si="39"/>
        <v>0</v>
      </c>
      <c r="W2026" s="348" t="str">
        <f>IF(板块成分!B2028="","",板块成分!B2028)</f>
        <v>3899.HK</v>
      </c>
      <c r="X2026" s="270" t="str">
        <f>[1]!s_info_name(W2026)</f>
        <v>中集安瑞科</v>
      </c>
      <c r="Y2026" s="335" t="str">
        <f>IF($Y$3="申万一级行业",[1]!s_info_industry_sw_2021(W2026,公司分析!D$5,1),IF($Y$3="申万二级行业",[1]!s_info_industry_sw_2021(W2026,公司分析!D$5,2),IF($Y$3="申万三级行业",[1]!s_info_industry_sw_2021(W2026,公司分析!D$5,3),IF($Y$3="wind一级行业",[1]!s_info_industry_gics(W2026,1),IF($Y$3="wind二级行业",[1]!s_info_industry_gics(W2026,2),IF($Y$3="wind三级行业",[1]!s_info_industry_gics(W2026,3),IF($Y$3="wind四级行业",[1]!s_info_industry_gics(W2026,4),IF($Y$3="证监会门类行业",[1]!s_info_industry_csrc12_n(W2026,公司分析!D$5,1),""))))))))</f>
        <v>石油天然气设备与服务</v>
      </c>
      <c r="Z2026" s="298" t="str">
        <f>IF(Y2026=行业比较!$E$6,ROW(),"")</f>
        <v/>
      </c>
      <c r="AA2026" s="125"/>
      <c r="AB2026" s="125"/>
      <c r="AC2026" s="125"/>
      <c r="AD2026" s="125"/>
      <c r="AE2026" s="125"/>
      <c r="AF2026" s="125"/>
      <c r="AG2026" s="125"/>
      <c r="AH2026" s="125"/>
      <c r="AI2026" s="125"/>
      <c r="AJ2026" s="125"/>
      <c r="AK2026" s="125"/>
      <c r="AL2026" s="125"/>
      <c r="AM2026" s="125"/>
      <c r="AN2026" s="125"/>
      <c r="AO2026" s="125"/>
      <c r="AP2026" s="125"/>
    </row>
    <row r="2027" spans="2:42" x14ac:dyDescent="0.35">
      <c r="B2027" s="125"/>
      <c r="C2027" s="125"/>
      <c r="D2027" s="125"/>
      <c r="E2027" s="125"/>
      <c r="F2027" s="125"/>
      <c r="G2027" s="125"/>
      <c r="H2027" s="125"/>
      <c r="I2027" s="269"/>
      <c r="J2027" s="134"/>
      <c r="K2027" s="134"/>
      <c r="L2027" s="134"/>
      <c r="M2027" s="134"/>
      <c r="N2027" s="286"/>
      <c r="O2027" s="286"/>
      <c r="P2027" s="125"/>
      <c r="Q2027" s="125"/>
      <c r="R2027" s="125"/>
      <c r="S2027" s="125"/>
      <c r="T2027" s="125"/>
      <c r="U2027" s="311"/>
      <c r="V2027" s="253">
        <f t="shared" si="39"/>
        <v>0</v>
      </c>
      <c r="W2027" s="348" t="str">
        <f>IF(板块成分!B2029="","",板块成分!B2029)</f>
        <v>3900.HK</v>
      </c>
      <c r="X2027" s="270" t="str">
        <f>[1]!s_info_name(W2027)</f>
        <v>绿城中国</v>
      </c>
      <c r="Y2027" s="335" t="str">
        <f>IF($Y$3="申万一级行业",[1]!s_info_industry_sw_2021(W2027,公司分析!D$5,1),IF($Y$3="申万二级行业",[1]!s_info_industry_sw_2021(W2027,公司分析!D$5,2),IF($Y$3="申万三级行业",[1]!s_info_industry_sw_2021(W2027,公司分析!D$5,3),IF($Y$3="wind一级行业",[1]!s_info_industry_gics(W2027,1),IF($Y$3="wind二级行业",[1]!s_info_industry_gics(W2027,2),IF($Y$3="wind三级行业",[1]!s_info_industry_gics(W2027,3),IF($Y$3="wind四级行业",[1]!s_info_industry_gics(W2027,4),IF($Y$3="证监会门类行业",[1]!s_info_industry_csrc12_n(W2027,公司分析!D$5,1),""))))))))</f>
        <v>房地产开发</v>
      </c>
      <c r="Z2027" s="298" t="str">
        <f>IF(Y2027=行业比较!$E$6,ROW(),"")</f>
        <v/>
      </c>
      <c r="AA2027" s="125"/>
      <c r="AB2027" s="125"/>
      <c r="AC2027" s="125"/>
      <c r="AD2027" s="125"/>
      <c r="AE2027" s="125"/>
      <c r="AF2027" s="125"/>
      <c r="AG2027" s="125"/>
      <c r="AH2027" s="125"/>
      <c r="AI2027" s="125"/>
      <c r="AJ2027" s="125"/>
      <c r="AK2027" s="125"/>
      <c r="AL2027" s="125"/>
      <c r="AM2027" s="125"/>
      <c r="AN2027" s="125"/>
      <c r="AO2027" s="125"/>
      <c r="AP2027" s="125"/>
    </row>
    <row r="2028" spans="2:42" x14ac:dyDescent="0.35">
      <c r="B2028" s="125"/>
      <c r="C2028" s="125"/>
      <c r="D2028" s="125"/>
      <c r="E2028" s="125"/>
      <c r="F2028" s="125"/>
      <c r="G2028" s="125"/>
      <c r="H2028" s="125"/>
      <c r="I2028" s="269"/>
      <c r="J2028" s="134"/>
      <c r="K2028" s="134"/>
      <c r="L2028" s="134"/>
      <c r="M2028" s="134"/>
      <c r="N2028" s="286"/>
      <c r="O2028" s="286"/>
      <c r="P2028" s="125"/>
      <c r="Q2028" s="125"/>
      <c r="R2028" s="125"/>
      <c r="S2028" s="125"/>
      <c r="T2028" s="125"/>
      <c r="U2028" s="311"/>
      <c r="V2028" s="253">
        <f t="shared" si="39"/>
        <v>0</v>
      </c>
      <c r="W2028" s="348" t="str">
        <f>IF(板块成分!B2030="","",板块成分!B2030)</f>
        <v>3903.HK</v>
      </c>
      <c r="X2028" s="270" t="str">
        <f>[1]!s_info_name(W2028)</f>
        <v>瀚华金控</v>
      </c>
      <c r="Y2028" s="335" t="str">
        <f>IF($Y$3="申万一级行业",[1]!s_info_industry_sw_2021(W2028,公司分析!D$5,1),IF($Y$3="申万二级行业",[1]!s_info_industry_sw_2021(W2028,公司分析!D$5,2),IF($Y$3="申万三级行业",[1]!s_info_industry_sw_2021(W2028,公司分析!D$5,3),IF($Y$3="wind一级行业",[1]!s_info_industry_gics(W2028,1),IF($Y$3="wind二级行业",[1]!s_info_industry_gics(W2028,2),IF($Y$3="wind三级行业",[1]!s_info_industry_gics(W2028,3),IF($Y$3="wind四级行业",[1]!s_info_industry_gics(W2028,4),IF($Y$3="证监会门类行业",[1]!s_info_industry_csrc12_n(W2028,公司分析!D$5,1),""))))))))</f>
        <v>特殊金融服务</v>
      </c>
      <c r="Z2028" s="298" t="str">
        <f>IF(Y2028=行业比较!$E$6,ROW(),"")</f>
        <v/>
      </c>
      <c r="AA2028" s="125"/>
      <c r="AB2028" s="125"/>
      <c r="AC2028" s="125"/>
      <c r="AD2028" s="125"/>
      <c r="AE2028" s="125"/>
      <c r="AF2028" s="125"/>
      <c r="AG2028" s="125"/>
      <c r="AH2028" s="125"/>
      <c r="AI2028" s="125"/>
      <c r="AJ2028" s="125"/>
      <c r="AK2028" s="125"/>
      <c r="AL2028" s="125"/>
      <c r="AM2028" s="125"/>
      <c r="AN2028" s="125"/>
      <c r="AO2028" s="125"/>
      <c r="AP2028" s="125"/>
    </row>
    <row r="2029" spans="2:42" x14ac:dyDescent="0.35">
      <c r="B2029" s="125"/>
      <c r="C2029" s="125"/>
      <c r="D2029" s="125"/>
      <c r="E2029" s="125"/>
      <c r="F2029" s="125"/>
      <c r="G2029" s="125"/>
      <c r="H2029" s="125"/>
      <c r="I2029" s="269"/>
      <c r="J2029" s="134"/>
      <c r="K2029" s="134"/>
      <c r="L2029" s="134"/>
      <c r="M2029" s="134"/>
      <c r="N2029" s="286"/>
      <c r="O2029" s="286"/>
      <c r="P2029" s="125"/>
      <c r="Q2029" s="125"/>
      <c r="R2029" s="125"/>
      <c r="S2029" s="125"/>
      <c r="T2029" s="125"/>
      <c r="U2029" s="311"/>
      <c r="V2029" s="253">
        <f t="shared" si="39"/>
        <v>0</v>
      </c>
      <c r="W2029" s="348" t="str">
        <f>IF(板块成分!B2031="","",板块成分!B2031)</f>
        <v>3908.HK</v>
      </c>
      <c r="X2029" s="270" t="str">
        <f>[1]!s_info_name(W2029)</f>
        <v>中金公司</v>
      </c>
      <c r="Y2029" s="335" t="str">
        <f>IF($Y$3="申万一级行业",[1]!s_info_industry_sw_2021(W2029,公司分析!D$5,1),IF($Y$3="申万二级行业",[1]!s_info_industry_sw_2021(W2029,公司分析!D$5,2),IF($Y$3="申万三级行业",[1]!s_info_industry_sw_2021(W2029,公司分析!D$5,3),IF($Y$3="wind一级行业",[1]!s_info_industry_gics(W2029,1),IF($Y$3="wind二级行业",[1]!s_info_industry_gics(W2029,2),IF($Y$3="wind三级行业",[1]!s_info_industry_gics(W2029,3),IF($Y$3="wind四级行业",[1]!s_info_industry_gics(W2029,4),IF($Y$3="证监会门类行业",[1]!s_info_industry_csrc12_n(W2029,公司分析!D$5,1),""))))))))</f>
        <v>投资银行业与经纪业</v>
      </c>
      <c r="Z2029" s="298" t="str">
        <f>IF(Y2029=行业比较!$E$6,ROW(),"")</f>
        <v/>
      </c>
      <c r="AA2029" s="125"/>
      <c r="AB2029" s="125"/>
      <c r="AC2029" s="125"/>
      <c r="AD2029" s="125"/>
      <c r="AE2029" s="125"/>
      <c r="AF2029" s="125"/>
      <c r="AG2029" s="125"/>
      <c r="AH2029" s="125"/>
      <c r="AI2029" s="125"/>
      <c r="AJ2029" s="125"/>
      <c r="AK2029" s="125"/>
      <c r="AL2029" s="125"/>
      <c r="AM2029" s="125"/>
      <c r="AN2029" s="125"/>
      <c r="AO2029" s="125"/>
      <c r="AP2029" s="125"/>
    </row>
    <row r="2030" spans="2:42" x14ac:dyDescent="0.35">
      <c r="B2030" s="125"/>
      <c r="C2030" s="125"/>
      <c r="D2030" s="125"/>
      <c r="E2030" s="125"/>
      <c r="F2030" s="125"/>
      <c r="G2030" s="125"/>
      <c r="H2030" s="125"/>
      <c r="I2030" s="269"/>
      <c r="J2030" s="134"/>
      <c r="K2030" s="134"/>
      <c r="L2030" s="134"/>
      <c r="M2030" s="134"/>
      <c r="N2030" s="286"/>
      <c r="O2030" s="286"/>
      <c r="P2030" s="125"/>
      <c r="Q2030" s="125"/>
      <c r="R2030" s="125"/>
      <c r="S2030" s="125"/>
      <c r="T2030" s="125"/>
      <c r="U2030" s="311"/>
      <c r="V2030" s="253">
        <f t="shared" si="39"/>
        <v>0</v>
      </c>
      <c r="W2030" s="348" t="str">
        <f>IF(板块成分!B2032="","",板块成分!B2032)</f>
        <v>3913.HK</v>
      </c>
      <c r="X2030" s="270" t="str">
        <f>[1]!s_info_name(W2030)</f>
        <v>合景悠活</v>
      </c>
      <c r="Y2030" s="335" t="str">
        <f>IF($Y$3="申万一级行业",[1]!s_info_industry_sw_2021(W2030,公司分析!D$5,1),IF($Y$3="申万二级行业",[1]!s_info_industry_sw_2021(W2030,公司分析!D$5,2),IF($Y$3="申万三级行业",[1]!s_info_industry_sw_2021(W2030,公司分析!D$5,3),IF($Y$3="wind一级行业",[1]!s_info_industry_gics(W2030,1),IF($Y$3="wind二级行业",[1]!s_info_industry_gics(W2030,2),IF($Y$3="wind三级行业",[1]!s_info_industry_gics(W2030,3),IF($Y$3="wind四级行业",[1]!s_info_industry_gics(W2030,4),IF($Y$3="证监会门类行业",[1]!s_info_industry_csrc12_n(W2030,公司分析!D$5,1),""))))))))</f>
        <v>房地产经营公司</v>
      </c>
      <c r="Z2030" s="298" t="str">
        <f>IF(Y2030=行业比较!$E$6,ROW(),"")</f>
        <v/>
      </c>
      <c r="AA2030" s="125"/>
      <c r="AB2030" s="125"/>
      <c r="AC2030" s="125"/>
      <c r="AD2030" s="125"/>
      <c r="AE2030" s="125"/>
      <c r="AF2030" s="125"/>
      <c r="AG2030" s="125"/>
      <c r="AH2030" s="125"/>
      <c r="AI2030" s="125"/>
      <c r="AJ2030" s="125"/>
      <c r="AK2030" s="125"/>
      <c r="AL2030" s="125"/>
      <c r="AM2030" s="125"/>
      <c r="AN2030" s="125"/>
      <c r="AO2030" s="125"/>
      <c r="AP2030" s="125"/>
    </row>
    <row r="2031" spans="2:42" x14ac:dyDescent="0.35">
      <c r="B2031" s="125"/>
      <c r="C2031" s="125"/>
      <c r="D2031" s="125"/>
      <c r="E2031" s="125"/>
      <c r="F2031" s="125"/>
      <c r="G2031" s="125"/>
      <c r="H2031" s="125"/>
      <c r="I2031" s="269"/>
      <c r="J2031" s="134"/>
      <c r="K2031" s="134"/>
      <c r="L2031" s="134"/>
      <c r="M2031" s="134"/>
      <c r="N2031" s="286"/>
      <c r="O2031" s="286"/>
      <c r="P2031" s="125"/>
      <c r="Q2031" s="125"/>
      <c r="R2031" s="125"/>
      <c r="S2031" s="125"/>
      <c r="T2031" s="125"/>
      <c r="U2031" s="311"/>
      <c r="V2031" s="253">
        <f t="shared" si="39"/>
        <v>0</v>
      </c>
      <c r="W2031" s="348" t="str">
        <f>IF(板块成分!B2033="","",板块成分!B2033)</f>
        <v>3918.HK</v>
      </c>
      <c r="X2031" s="270" t="str">
        <f>[1]!s_info_name(W2031)</f>
        <v>金界控股</v>
      </c>
      <c r="Y2031" s="335" t="str">
        <f>IF($Y$3="申万一级行业",[1]!s_info_industry_sw_2021(W2031,公司分析!D$5,1),IF($Y$3="申万二级行业",[1]!s_info_industry_sw_2021(W2031,公司分析!D$5,2),IF($Y$3="申万三级行业",[1]!s_info_industry_sw_2021(W2031,公司分析!D$5,3),IF($Y$3="wind一级行业",[1]!s_info_industry_gics(W2031,1),IF($Y$3="wind二级行业",[1]!s_info_industry_gics(W2031,2),IF($Y$3="wind三级行业",[1]!s_info_industry_gics(W2031,3),IF($Y$3="wind四级行业",[1]!s_info_industry_gics(W2031,4),IF($Y$3="证监会门类行业",[1]!s_info_industry_csrc12_n(W2031,公司分析!D$5,1),""))))))))</f>
        <v>赌场与赌博</v>
      </c>
      <c r="Z2031" s="298" t="str">
        <f>IF(Y2031=行业比较!$E$6,ROW(),"")</f>
        <v/>
      </c>
      <c r="AA2031" s="125"/>
      <c r="AB2031" s="125"/>
      <c r="AC2031" s="125"/>
      <c r="AD2031" s="125"/>
      <c r="AE2031" s="125"/>
      <c r="AF2031" s="125"/>
      <c r="AG2031" s="125"/>
      <c r="AH2031" s="125"/>
      <c r="AI2031" s="125"/>
      <c r="AJ2031" s="125"/>
      <c r="AK2031" s="125"/>
      <c r="AL2031" s="125"/>
      <c r="AM2031" s="125"/>
      <c r="AN2031" s="125"/>
      <c r="AO2031" s="125"/>
      <c r="AP2031" s="125"/>
    </row>
    <row r="2032" spans="2:42" x14ac:dyDescent="0.35">
      <c r="B2032" s="125"/>
      <c r="C2032" s="125"/>
      <c r="D2032" s="125"/>
      <c r="E2032" s="125"/>
      <c r="F2032" s="125"/>
      <c r="G2032" s="125"/>
      <c r="H2032" s="125"/>
      <c r="I2032" s="269"/>
      <c r="J2032" s="134"/>
      <c r="K2032" s="134"/>
      <c r="L2032" s="134"/>
      <c r="M2032" s="134"/>
      <c r="N2032" s="286"/>
      <c r="O2032" s="286"/>
      <c r="P2032" s="125"/>
      <c r="Q2032" s="125"/>
      <c r="R2032" s="125"/>
      <c r="S2032" s="125"/>
      <c r="T2032" s="125"/>
      <c r="U2032" s="311"/>
      <c r="V2032" s="253">
        <f t="shared" si="39"/>
        <v>0</v>
      </c>
      <c r="W2032" s="348" t="str">
        <f>IF(板块成分!B2034="","",板块成分!B2034)</f>
        <v>3919.HK</v>
      </c>
      <c r="X2032" s="270" t="str">
        <f>[1]!s_info_name(W2032)</f>
        <v>金力集团</v>
      </c>
      <c r="Y2032" s="335" t="str">
        <f>IF($Y$3="申万一级行业",[1]!s_info_industry_sw_2021(W2032,公司分析!D$5,1),IF($Y$3="申万二级行业",[1]!s_info_industry_sw_2021(W2032,公司分析!D$5,2),IF($Y$3="申万三级行业",[1]!s_info_industry_sw_2021(W2032,公司分析!D$5,3),IF($Y$3="wind一级行业",[1]!s_info_industry_gics(W2032,1),IF($Y$3="wind二级行业",[1]!s_info_industry_gics(W2032,2),IF($Y$3="wind三级行业",[1]!s_info_industry_gics(W2032,3),IF($Y$3="wind四级行业",[1]!s_info_industry_gics(W2032,4),IF($Y$3="证监会门类行业",[1]!s_info_industry_csrc12_n(W2032,公司分析!D$5,1),""))))))))</f>
        <v>电子元件</v>
      </c>
      <c r="Z2032" s="298" t="str">
        <f>IF(Y2032=行业比较!$E$6,ROW(),"")</f>
        <v/>
      </c>
      <c r="AA2032" s="125"/>
      <c r="AB2032" s="125"/>
      <c r="AC2032" s="125"/>
      <c r="AD2032" s="125"/>
      <c r="AE2032" s="125"/>
      <c r="AF2032" s="125"/>
      <c r="AG2032" s="125"/>
      <c r="AH2032" s="125"/>
      <c r="AI2032" s="125"/>
      <c r="AJ2032" s="125"/>
      <c r="AK2032" s="125"/>
      <c r="AL2032" s="125"/>
      <c r="AM2032" s="125"/>
      <c r="AN2032" s="125"/>
      <c r="AO2032" s="125"/>
      <c r="AP2032" s="125"/>
    </row>
    <row r="2033" spans="2:42" x14ac:dyDescent="0.35">
      <c r="B2033" s="125"/>
      <c r="C2033" s="125"/>
      <c r="D2033" s="125"/>
      <c r="E2033" s="125"/>
      <c r="F2033" s="125"/>
      <c r="G2033" s="125"/>
      <c r="H2033" s="125"/>
      <c r="I2033" s="269"/>
      <c r="J2033" s="134"/>
      <c r="K2033" s="134"/>
      <c r="L2033" s="134"/>
      <c r="M2033" s="134"/>
      <c r="N2033" s="286"/>
      <c r="O2033" s="286"/>
      <c r="P2033" s="125"/>
      <c r="Q2033" s="125"/>
      <c r="R2033" s="125"/>
      <c r="S2033" s="125"/>
      <c r="T2033" s="125"/>
      <c r="U2033" s="311"/>
      <c r="V2033" s="253">
        <f t="shared" si="39"/>
        <v>0</v>
      </c>
      <c r="W2033" s="348" t="str">
        <f>IF(板块成分!B2035="","",板块成分!B2035)</f>
        <v>3928.HK</v>
      </c>
      <c r="X2033" s="270" t="str">
        <f>[1]!s_info_name(W2033)</f>
        <v>S&amp;T HLDGS</v>
      </c>
      <c r="Y2033" s="335" t="str">
        <f>IF($Y$3="申万一级行业",[1]!s_info_industry_sw_2021(W2033,公司分析!D$5,1),IF($Y$3="申万二级行业",[1]!s_info_industry_sw_2021(W2033,公司分析!D$5,2),IF($Y$3="申万三级行业",[1]!s_info_industry_sw_2021(W2033,公司分析!D$5,3),IF($Y$3="wind一级行业",[1]!s_info_industry_gics(W2033,1),IF($Y$3="wind二级行业",[1]!s_info_industry_gics(W2033,2),IF($Y$3="wind三级行业",[1]!s_info_industry_gics(W2033,3),IF($Y$3="wind四级行业",[1]!s_info_industry_gics(W2033,4),IF($Y$3="证监会门类行业",[1]!s_info_industry_csrc12_n(W2033,公司分析!D$5,1),""))))))))</f>
        <v>建筑与工程</v>
      </c>
      <c r="Z2033" s="298" t="str">
        <f>IF(Y2033=行业比较!$E$6,ROW(),"")</f>
        <v/>
      </c>
      <c r="AA2033" s="125"/>
      <c r="AB2033" s="125"/>
      <c r="AC2033" s="125"/>
      <c r="AD2033" s="125"/>
      <c r="AE2033" s="125"/>
      <c r="AF2033" s="125"/>
      <c r="AG2033" s="125"/>
      <c r="AH2033" s="125"/>
      <c r="AI2033" s="125"/>
      <c r="AJ2033" s="125"/>
      <c r="AK2033" s="125"/>
      <c r="AL2033" s="125"/>
      <c r="AM2033" s="125"/>
      <c r="AN2033" s="125"/>
      <c r="AO2033" s="125"/>
      <c r="AP2033" s="125"/>
    </row>
    <row r="2034" spans="2:42" x14ac:dyDescent="0.35">
      <c r="B2034" s="125"/>
      <c r="C2034" s="125"/>
      <c r="D2034" s="125"/>
      <c r="E2034" s="125"/>
      <c r="F2034" s="125"/>
      <c r="G2034" s="125"/>
      <c r="H2034" s="125"/>
      <c r="I2034" s="269"/>
      <c r="J2034" s="134"/>
      <c r="K2034" s="134"/>
      <c r="L2034" s="134"/>
      <c r="M2034" s="134"/>
      <c r="N2034" s="286"/>
      <c r="O2034" s="286"/>
      <c r="P2034" s="125"/>
      <c r="Q2034" s="125"/>
      <c r="R2034" s="125"/>
      <c r="S2034" s="125"/>
      <c r="T2034" s="125"/>
      <c r="U2034" s="311"/>
      <c r="V2034" s="253">
        <f t="shared" si="39"/>
        <v>0</v>
      </c>
      <c r="W2034" s="348" t="str">
        <f>IF(板块成分!B2036="","",板块成分!B2036)</f>
        <v>3931.HK</v>
      </c>
      <c r="X2034" s="270" t="str">
        <f>[1]!s_info_name(W2034)</f>
        <v>中创新航</v>
      </c>
      <c r="Y2034" s="335" t="str">
        <f>IF($Y$3="申万一级行业",[1]!s_info_industry_sw_2021(W2034,公司分析!D$5,1),IF($Y$3="申万二级行业",[1]!s_info_industry_sw_2021(W2034,公司分析!D$5,2),IF($Y$3="申万三级行业",[1]!s_info_industry_sw_2021(W2034,公司分析!D$5,3),IF($Y$3="wind一级行业",[1]!s_info_industry_gics(W2034,1),IF($Y$3="wind二级行业",[1]!s_info_industry_gics(W2034,2),IF($Y$3="wind三级行业",[1]!s_info_industry_gics(W2034,3),IF($Y$3="wind四级行业",[1]!s_info_industry_gics(W2034,4),IF($Y$3="证监会门类行业",[1]!s_info_industry_csrc12_n(W2034,公司分析!D$5,1),""))))))))</f>
        <v>电气部件与设备</v>
      </c>
      <c r="Z2034" s="298" t="str">
        <f>IF(Y2034=行业比较!$E$6,ROW(),"")</f>
        <v/>
      </c>
      <c r="AA2034" s="125"/>
      <c r="AB2034" s="125"/>
      <c r="AC2034" s="125"/>
      <c r="AD2034" s="125"/>
      <c r="AE2034" s="125"/>
      <c r="AF2034" s="125"/>
      <c r="AG2034" s="125"/>
      <c r="AH2034" s="125"/>
      <c r="AI2034" s="125"/>
      <c r="AJ2034" s="125"/>
      <c r="AK2034" s="125"/>
      <c r="AL2034" s="125"/>
      <c r="AM2034" s="125"/>
      <c r="AN2034" s="125"/>
      <c r="AO2034" s="125"/>
      <c r="AP2034" s="125"/>
    </row>
    <row r="2035" spans="2:42" x14ac:dyDescent="0.35">
      <c r="B2035" s="125"/>
      <c r="C2035" s="125"/>
      <c r="D2035" s="125"/>
      <c r="E2035" s="125"/>
      <c r="F2035" s="125"/>
      <c r="G2035" s="125"/>
      <c r="H2035" s="125"/>
      <c r="I2035" s="269"/>
      <c r="J2035" s="134"/>
      <c r="K2035" s="134"/>
      <c r="L2035" s="134"/>
      <c r="M2035" s="134"/>
      <c r="N2035" s="286"/>
      <c r="O2035" s="286"/>
      <c r="P2035" s="125"/>
      <c r="Q2035" s="125"/>
      <c r="R2035" s="125"/>
      <c r="S2035" s="125"/>
      <c r="T2035" s="125"/>
      <c r="U2035" s="311"/>
      <c r="V2035" s="253">
        <f t="shared" si="39"/>
        <v>0</v>
      </c>
      <c r="W2035" s="348" t="str">
        <f>IF(板块成分!B2037="","",板块成分!B2037)</f>
        <v>3933.HK</v>
      </c>
      <c r="X2035" s="270" t="str">
        <f>[1]!s_info_name(W2035)</f>
        <v>联邦制药</v>
      </c>
      <c r="Y2035" s="335" t="str">
        <f>IF($Y$3="申万一级行业",[1]!s_info_industry_sw_2021(W2035,公司分析!D$5,1),IF($Y$3="申万二级行业",[1]!s_info_industry_sw_2021(W2035,公司分析!D$5,2),IF($Y$3="申万三级行业",[1]!s_info_industry_sw_2021(W2035,公司分析!D$5,3),IF($Y$3="wind一级行业",[1]!s_info_industry_gics(W2035,1),IF($Y$3="wind二级行业",[1]!s_info_industry_gics(W2035,2),IF($Y$3="wind三级行业",[1]!s_info_industry_gics(W2035,3),IF($Y$3="wind四级行业",[1]!s_info_industry_gics(W2035,4),IF($Y$3="证监会门类行业",[1]!s_info_industry_csrc12_n(W2035,公司分析!D$5,1),""))))))))</f>
        <v>西药</v>
      </c>
      <c r="Z2035" s="298" t="str">
        <f>IF(Y2035=行业比较!$E$6,ROW(),"")</f>
        <v/>
      </c>
      <c r="AA2035" s="125"/>
      <c r="AB2035" s="125"/>
      <c r="AC2035" s="125"/>
      <c r="AD2035" s="125"/>
      <c r="AE2035" s="125"/>
      <c r="AF2035" s="125"/>
      <c r="AG2035" s="125"/>
      <c r="AH2035" s="125"/>
      <c r="AI2035" s="125"/>
      <c r="AJ2035" s="125"/>
      <c r="AK2035" s="125"/>
      <c r="AL2035" s="125"/>
      <c r="AM2035" s="125"/>
      <c r="AN2035" s="125"/>
      <c r="AO2035" s="125"/>
      <c r="AP2035" s="125"/>
    </row>
    <row r="2036" spans="2:42" x14ac:dyDescent="0.35">
      <c r="B2036" s="125"/>
      <c r="C2036" s="125"/>
      <c r="D2036" s="125"/>
      <c r="E2036" s="125"/>
      <c r="F2036" s="125"/>
      <c r="G2036" s="125"/>
      <c r="H2036" s="125"/>
      <c r="I2036" s="269"/>
      <c r="J2036" s="134"/>
      <c r="K2036" s="134"/>
      <c r="L2036" s="134"/>
      <c r="M2036" s="134"/>
      <c r="N2036" s="286"/>
      <c r="O2036" s="286"/>
      <c r="P2036" s="125"/>
      <c r="Q2036" s="125"/>
      <c r="R2036" s="125"/>
      <c r="S2036" s="125"/>
      <c r="T2036" s="125"/>
      <c r="U2036" s="311"/>
      <c r="V2036" s="253">
        <f t="shared" si="39"/>
        <v>0</v>
      </c>
      <c r="W2036" s="348" t="str">
        <f>IF(板块成分!B2038="","",板块成分!B2038)</f>
        <v>3938.HK</v>
      </c>
      <c r="X2036" s="270" t="str">
        <f>[1]!s_info_name(W2036)</f>
        <v>LFG投资控股</v>
      </c>
      <c r="Y2036" s="335" t="str">
        <f>IF($Y$3="申万一级行业",[1]!s_info_industry_sw_2021(W2036,公司分析!D$5,1),IF($Y$3="申万二级行业",[1]!s_info_industry_sw_2021(W2036,公司分析!D$5,2),IF($Y$3="申万三级行业",[1]!s_info_industry_sw_2021(W2036,公司分析!D$5,3),IF($Y$3="wind一级行业",[1]!s_info_industry_gics(W2036,1),IF($Y$3="wind二级行业",[1]!s_info_industry_gics(W2036,2),IF($Y$3="wind三级行业",[1]!s_info_industry_gics(W2036,3),IF($Y$3="wind四级行业",[1]!s_info_industry_gics(W2036,4),IF($Y$3="证监会门类行业",[1]!s_info_industry_csrc12_n(W2036,公司分析!D$5,1),""))))))))</f>
        <v>资产管理与托管银行</v>
      </c>
      <c r="Z2036" s="298" t="str">
        <f>IF(Y2036=行业比较!$E$6,ROW(),"")</f>
        <v/>
      </c>
      <c r="AA2036" s="125"/>
      <c r="AB2036" s="125"/>
      <c r="AC2036" s="125"/>
      <c r="AD2036" s="125"/>
      <c r="AE2036" s="125"/>
      <c r="AF2036" s="125"/>
      <c r="AG2036" s="125"/>
      <c r="AH2036" s="125"/>
      <c r="AI2036" s="125"/>
      <c r="AJ2036" s="125"/>
      <c r="AK2036" s="125"/>
      <c r="AL2036" s="125"/>
      <c r="AM2036" s="125"/>
      <c r="AN2036" s="125"/>
      <c r="AO2036" s="125"/>
      <c r="AP2036" s="125"/>
    </row>
    <row r="2037" spans="2:42" x14ac:dyDescent="0.35">
      <c r="B2037" s="125"/>
      <c r="C2037" s="125"/>
      <c r="D2037" s="125"/>
      <c r="E2037" s="125"/>
      <c r="F2037" s="125"/>
      <c r="G2037" s="125"/>
      <c r="H2037" s="125"/>
      <c r="I2037" s="269"/>
      <c r="J2037" s="134"/>
      <c r="K2037" s="134"/>
      <c r="L2037" s="134"/>
      <c r="M2037" s="134"/>
      <c r="N2037" s="286"/>
      <c r="O2037" s="286"/>
      <c r="P2037" s="125"/>
      <c r="Q2037" s="125"/>
      <c r="R2037" s="125"/>
      <c r="S2037" s="125"/>
      <c r="T2037" s="125"/>
      <c r="U2037" s="311"/>
      <c r="V2037" s="253">
        <f t="shared" si="39"/>
        <v>0</v>
      </c>
      <c r="W2037" s="348" t="str">
        <f>IF(板块成分!B2039="","",板块成分!B2039)</f>
        <v>3939.HK</v>
      </c>
      <c r="X2037" s="270" t="str">
        <f>[1]!s_info_name(W2037)</f>
        <v>万国国际矿业</v>
      </c>
      <c r="Y2037" s="335" t="str">
        <f>IF($Y$3="申万一级行业",[1]!s_info_industry_sw_2021(W2037,公司分析!D$5,1),IF($Y$3="申万二级行业",[1]!s_info_industry_sw_2021(W2037,公司分析!D$5,2),IF($Y$3="申万三级行业",[1]!s_info_industry_sw_2021(W2037,公司分析!D$5,3),IF($Y$3="wind一级行业",[1]!s_info_industry_gics(W2037,1),IF($Y$3="wind二级行业",[1]!s_info_industry_gics(W2037,2),IF($Y$3="wind三级行业",[1]!s_info_industry_gics(W2037,3),IF($Y$3="wind四级行业",[1]!s_info_industry_gics(W2037,4),IF($Y$3="证监会门类行业",[1]!s_info_industry_csrc12_n(W2037,公司分析!D$5,1),""))))))))</f>
        <v>铜</v>
      </c>
      <c r="Z2037" s="298" t="str">
        <f>IF(Y2037=行业比较!$E$6,ROW(),"")</f>
        <v/>
      </c>
      <c r="AA2037" s="125"/>
      <c r="AB2037" s="125"/>
      <c r="AC2037" s="125"/>
      <c r="AD2037" s="125"/>
      <c r="AE2037" s="125"/>
      <c r="AF2037" s="125"/>
      <c r="AG2037" s="125"/>
      <c r="AH2037" s="125"/>
      <c r="AI2037" s="125"/>
      <c r="AJ2037" s="125"/>
      <c r="AK2037" s="125"/>
      <c r="AL2037" s="125"/>
      <c r="AM2037" s="125"/>
      <c r="AN2037" s="125"/>
      <c r="AO2037" s="125"/>
      <c r="AP2037" s="125"/>
    </row>
    <row r="2038" spans="2:42" x14ac:dyDescent="0.35">
      <c r="B2038" s="125"/>
      <c r="C2038" s="125"/>
      <c r="D2038" s="125"/>
      <c r="E2038" s="125"/>
      <c r="F2038" s="125"/>
      <c r="G2038" s="125"/>
      <c r="H2038" s="125"/>
      <c r="I2038" s="269"/>
      <c r="J2038" s="134"/>
      <c r="K2038" s="134"/>
      <c r="L2038" s="134"/>
      <c r="M2038" s="134"/>
      <c r="N2038" s="286"/>
      <c r="O2038" s="286"/>
      <c r="P2038" s="125"/>
      <c r="Q2038" s="125"/>
      <c r="R2038" s="125"/>
      <c r="S2038" s="125"/>
      <c r="T2038" s="125"/>
      <c r="U2038" s="311"/>
      <c r="V2038" s="253">
        <f t="shared" si="39"/>
        <v>0</v>
      </c>
      <c r="W2038" s="348" t="str">
        <f>IF(板块成分!B2040="","",板块成分!B2040)</f>
        <v>3958.HK</v>
      </c>
      <c r="X2038" s="270" t="str">
        <f>[1]!s_info_name(W2038)</f>
        <v>东方证券</v>
      </c>
      <c r="Y2038" s="335" t="str">
        <f>IF($Y$3="申万一级行业",[1]!s_info_industry_sw_2021(W2038,公司分析!D$5,1),IF($Y$3="申万二级行业",[1]!s_info_industry_sw_2021(W2038,公司分析!D$5,2),IF($Y$3="申万三级行业",[1]!s_info_industry_sw_2021(W2038,公司分析!D$5,3),IF($Y$3="wind一级行业",[1]!s_info_industry_gics(W2038,1),IF($Y$3="wind二级行业",[1]!s_info_industry_gics(W2038,2),IF($Y$3="wind三级行业",[1]!s_info_industry_gics(W2038,3),IF($Y$3="wind四级行业",[1]!s_info_industry_gics(W2038,4),IF($Y$3="证监会门类行业",[1]!s_info_industry_csrc12_n(W2038,公司分析!D$5,1),""))))))))</f>
        <v>投资银行业与经纪业</v>
      </c>
      <c r="Z2038" s="298" t="str">
        <f>IF(Y2038=行业比较!$E$6,ROW(),"")</f>
        <v/>
      </c>
      <c r="AA2038" s="125"/>
      <c r="AB2038" s="125"/>
      <c r="AC2038" s="125"/>
      <c r="AD2038" s="125"/>
      <c r="AE2038" s="125"/>
      <c r="AF2038" s="125"/>
      <c r="AG2038" s="125"/>
      <c r="AH2038" s="125"/>
      <c r="AI2038" s="125"/>
      <c r="AJ2038" s="125"/>
      <c r="AK2038" s="125"/>
      <c r="AL2038" s="125"/>
      <c r="AM2038" s="125"/>
      <c r="AN2038" s="125"/>
      <c r="AO2038" s="125"/>
      <c r="AP2038" s="125"/>
    </row>
    <row r="2039" spans="2:42" x14ac:dyDescent="0.35">
      <c r="B2039" s="125"/>
      <c r="C2039" s="125"/>
      <c r="D2039" s="125"/>
      <c r="E2039" s="125"/>
      <c r="F2039" s="125"/>
      <c r="G2039" s="125"/>
      <c r="H2039" s="125"/>
      <c r="I2039" s="269"/>
      <c r="J2039" s="134"/>
      <c r="K2039" s="134"/>
      <c r="L2039" s="134"/>
      <c r="M2039" s="134"/>
      <c r="N2039" s="286"/>
      <c r="O2039" s="286"/>
      <c r="P2039" s="125"/>
      <c r="Q2039" s="125"/>
      <c r="R2039" s="125"/>
      <c r="S2039" s="125"/>
      <c r="T2039" s="125"/>
      <c r="U2039" s="311"/>
      <c r="V2039" s="253">
        <f t="shared" si="39"/>
        <v>0</v>
      </c>
      <c r="W2039" s="348" t="str">
        <f>IF(板块成分!B2041="","",板块成分!B2041)</f>
        <v>3963.HK</v>
      </c>
      <c r="X2039" s="270" t="str">
        <f>[1]!s_info_name(W2039)</f>
        <v>融众金融</v>
      </c>
      <c r="Y2039" s="335" t="str">
        <f>IF($Y$3="申万一级行业",[1]!s_info_industry_sw_2021(W2039,公司分析!D$5,1),IF($Y$3="申万二级行业",[1]!s_info_industry_sw_2021(W2039,公司分析!D$5,2),IF($Y$3="申万三级行业",[1]!s_info_industry_sw_2021(W2039,公司分析!D$5,3),IF($Y$3="wind一级行业",[1]!s_info_industry_gics(W2039,1),IF($Y$3="wind二级行业",[1]!s_info_industry_gics(W2039,2),IF($Y$3="wind三级行业",[1]!s_info_industry_gics(W2039,3),IF($Y$3="wind四级行业",[1]!s_info_industry_gics(W2039,4),IF($Y$3="证监会门类行业",[1]!s_info_industry_csrc12_n(W2039,公司分析!D$5,1),""))))))))</f>
        <v>消费信贷</v>
      </c>
      <c r="Z2039" s="298" t="str">
        <f>IF(Y2039=行业比较!$E$6,ROW(),"")</f>
        <v/>
      </c>
      <c r="AA2039" s="125"/>
      <c r="AB2039" s="125"/>
      <c r="AC2039" s="125"/>
      <c r="AD2039" s="125"/>
      <c r="AE2039" s="125"/>
      <c r="AF2039" s="125"/>
      <c r="AG2039" s="125"/>
      <c r="AH2039" s="125"/>
      <c r="AI2039" s="125"/>
      <c r="AJ2039" s="125"/>
      <c r="AK2039" s="125"/>
      <c r="AL2039" s="125"/>
      <c r="AM2039" s="125"/>
      <c r="AN2039" s="125"/>
      <c r="AO2039" s="125"/>
      <c r="AP2039" s="125"/>
    </row>
    <row r="2040" spans="2:42" x14ac:dyDescent="0.35">
      <c r="B2040" s="125"/>
      <c r="C2040" s="125"/>
      <c r="D2040" s="125"/>
      <c r="E2040" s="125"/>
      <c r="F2040" s="125"/>
      <c r="G2040" s="125"/>
      <c r="H2040" s="125"/>
      <c r="I2040" s="269"/>
      <c r="J2040" s="134"/>
      <c r="K2040" s="134"/>
      <c r="L2040" s="134"/>
      <c r="M2040" s="134"/>
      <c r="N2040" s="286"/>
      <c r="O2040" s="286"/>
      <c r="P2040" s="125"/>
      <c r="Q2040" s="125"/>
      <c r="R2040" s="125"/>
      <c r="S2040" s="125"/>
      <c r="T2040" s="125"/>
      <c r="U2040" s="311"/>
      <c r="V2040" s="253">
        <f t="shared" si="39"/>
        <v>0</v>
      </c>
      <c r="W2040" s="348" t="str">
        <f>IF(板块成分!B2042="","",板块成分!B2042)</f>
        <v>3968.HK</v>
      </c>
      <c r="X2040" s="270" t="str">
        <f>[1]!s_info_name(W2040)</f>
        <v>招商银行</v>
      </c>
      <c r="Y2040" s="335" t="str">
        <f>IF($Y$3="申万一级行业",[1]!s_info_industry_sw_2021(W2040,公司分析!D$5,1),IF($Y$3="申万二级行业",[1]!s_info_industry_sw_2021(W2040,公司分析!D$5,2),IF($Y$3="申万三级行业",[1]!s_info_industry_sw_2021(W2040,公司分析!D$5,3),IF($Y$3="wind一级行业",[1]!s_info_industry_gics(W2040,1),IF($Y$3="wind二级行业",[1]!s_info_industry_gics(W2040,2),IF($Y$3="wind三级行业",[1]!s_info_industry_gics(W2040,3),IF($Y$3="wind四级行业",[1]!s_info_industry_gics(W2040,4),IF($Y$3="证监会门类行业",[1]!s_info_industry_csrc12_n(W2040,公司分析!D$5,1),""))))))))</f>
        <v>多元化银行</v>
      </c>
      <c r="Z2040" s="298" t="str">
        <f>IF(Y2040=行业比较!$E$6,ROW(),"")</f>
        <v/>
      </c>
      <c r="AA2040" s="125"/>
      <c r="AB2040" s="125"/>
      <c r="AC2040" s="125"/>
      <c r="AD2040" s="125"/>
      <c r="AE2040" s="125"/>
      <c r="AF2040" s="125"/>
      <c r="AG2040" s="125"/>
      <c r="AH2040" s="125"/>
      <c r="AI2040" s="125"/>
      <c r="AJ2040" s="125"/>
      <c r="AK2040" s="125"/>
      <c r="AL2040" s="125"/>
      <c r="AM2040" s="125"/>
      <c r="AN2040" s="125"/>
      <c r="AO2040" s="125"/>
      <c r="AP2040" s="125"/>
    </row>
    <row r="2041" spans="2:42" x14ac:dyDescent="0.35">
      <c r="B2041" s="125"/>
      <c r="C2041" s="125"/>
      <c r="D2041" s="125"/>
      <c r="E2041" s="125"/>
      <c r="F2041" s="125"/>
      <c r="G2041" s="125"/>
      <c r="H2041" s="125"/>
      <c r="I2041" s="269"/>
      <c r="J2041" s="134"/>
      <c r="K2041" s="134"/>
      <c r="L2041" s="134"/>
      <c r="M2041" s="134"/>
      <c r="N2041" s="286"/>
      <c r="O2041" s="286"/>
      <c r="P2041" s="125"/>
      <c r="Q2041" s="125"/>
      <c r="R2041" s="125"/>
      <c r="S2041" s="125"/>
      <c r="T2041" s="125"/>
      <c r="U2041" s="311"/>
      <c r="V2041" s="253">
        <f t="shared" si="39"/>
        <v>0</v>
      </c>
      <c r="W2041" s="348" t="str">
        <f>IF(板块成分!B2043="","",板块成分!B2043)</f>
        <v>3969.HK</v>
      </c>
      <c r="X2041" s="270" t="str">
        <f>[1]!s_info_name(W2041)</f>
        <v>中国通号</v>
      </c>
      <c r="Y2041" s="335" t="str">
        <f>IF($Y$3="申万一级行业",[1]!s_info_industry_sw_2021(W2041,公司分析!D$5,1),IF($Y$3="申万二级行业",[1]!s_info_industry_sw_2021(W2041,公司分析!D$5,2),IF($Y$3="申万三级行业",[1]!s_info_industry_sw_2021(W2041,公司分析!D$5,3),IF($Y$3="wind一级行业",[1]!s_info_industry_gics(W2041,1),IF($Y$3="wind二级行业",[1]!s_info_industry_gics(W2041,2),IF($Y$3="wind三级行业",[1]!s_info_industry_gics(W2041,3),IF($Y$3="wind四级行业",[1]!s_info_industry_gics(W2041,4),IF($Y$3="证监会门类行业",[1]!s_info_industry_csrc12_n(W2041,公司分析!D$5,1),""))))))))</f>
        <v>电气部件与设备</v>
      </c>
      <c r="Z2041" s="298" t="str">
        <f>IF(Y2041=行业比较!$E$6,ROW(),"")</f>
        <v/>
      </c>
      <c r="AA2041" s="125"/>
      <c r="AB2041" s="125"/>
      <c r="AC2041" s="125"/>
      <c r="AD2041" s="125"/>
      <c r="AE2041" s="125"/>
      <c r="AF2041" s="125"/>
      <c r="AG2041" s="125"/>
      <c r="AH2041" s="125"/>
      <c r="AI2041" s="125"/>
      <c r="AJ2041" s="125"/>
      <c r="AK2041" s="125"/>
      <c r="AL2041" s="125"/>
      <c r="AM2041" s="125"/>
      <c r="AN2041" s="125"/>
      <c r="AO2041" s="125"/>
      <c r="AP2041" s="125"/>
    </row>
    <row r="2042" spans="2:42" x14ac:dyDescent="0.35">
      <c r="B2042" s="125"/>
      <c r="C2042" s="125"/>
      <c r="D2042" s="125"/>
      <c r="E2042" s="125"/>
      <c r="F2042" s="125"/>
      <c r="G2042" s="125"/>
      <c r="H2042" s="125"/>
      <c r="I2042" s="269"/>
      <c r="J2042" s="134"/>
      <c r="K2042" s="134"/>
      <c r="L2042" s="134"/>
      <c r="M2042" s="134"/>
      <c r="N2042" s="286"/>
      <c r="O2042" s="286"/>
      <c r="P2042" s="125"/>
      <c r="Q2042" s="125"/>
      <c r="R2042" s="125"/>
      <c r="S2042" s="125"/>
      <c r="T2042" s="125"/>
      <c r="U2042" s="311"/>
      <c r="V2042" s="253">
        <f t="shared" si="39"/>
        <v>0</v>
      </c>
      <c r="W2042" s="348" t="str">
        <f>IF(板块成分!B2044="","",板块成分!B2044)</f>
        <v>3978.HK</v>
      </c>
      <c r="X2042" s="270" t="str">
        <f>[1]!s_info_name(W2042)</f>
        <v>卓越教育集团</v>
      </c>
      <c r="Y2042" s="335" t="str">
        <f>IF($Y$3="申万一级行业",[1]!s_info_industry_sw_2021(W2042,公司分析!D$5,1),IF($Y$3="申万二级行业",[1]!s_info_industry_sw_2021(W2042,公司分析!D$5,2),IF($Y$3="申万三级行业",[1]!s_info_industry_sw_2021(W2042,公司分析!D$5,3),IF($Y$3="wind一级行业",[1]!s_info_industry_gics(W2042,1),IF($Y$3="wind二级行业",[1]!s_info_industry_gics(W2042,2),IF($Y$3="wind三级行业",[1]!s_info_industry_gics(W2042,3),IF($Y$3="wind四级行业",[1]!s_info_industry_gics(W2042,4),IF($Y$3="证监会门类行业",[1]!s_info_industry_csrc12_n(W2042,公司分析!D$5,1),""))))))))</f>
        <v>教育服务</v>
      </c>
      <c r="Z2042" s="298" t="str">
        <f>IF(Y2042=行业比较!$E$6,ROW(),"")</f>
        <v/>
      </c>
      <c r="AA2042" s="125"/>
      <c r="AB2042" s="125"/>
      <c r="AC2042" s="125"/>
      <c r="AD2042" s="125"/>
      <c r="AE2042" s="125"/>
      <c r="AF2042" s="125"/>
      <c r="AG2042" s="125"/>
      <c r="AH2042" s="125"/>
      <c r="AI2042" s="125"/>
      <c r="AJ2042" s="125"/>
      <c r="AK2042" s="125"/>
      <c r="AL2042" s="125"/>
      <c r="AM2042" s="125"/>
      <c r="AN2042" s="125"/>
      <c r="AO2042" s="125"/>
      <c r="AP2042" s="125"/>
    </row>
    <row r="2043" spans="2:42" x14ac:dyDescent="0.35">
      <c r="B2043" s="125"/>
      <c r="C2043" s="125"/>
      <c r="D2043" s="125"/>
      <c r="E2043" s="125"/>
      <c r="F2043" s="125"/>
      <c r="G2043" s="125"/>
      <c r="H2043" s="125"/>
      <c r="I2043" s="269"/>
      <c r="J2043" s="134"/>
      <c r="K2043" s="134"/>
      <c r="L2043" s="134"/>
      <c r="M2043" s="134"/>
      <c r="N2043" s="286"/>
      <c r="O2043" s="286"/>
      <c r="P2043" s="125"/>
      <c r="Q2043" s="125"/>
      <c r="R2043" s="125"/>
      <c r="S2043" s="125"/>
      <c r="T2043" s="125"/>
      <c r="U2043" s="311"/>
      <c r="V2043" s="253">
        <f t="shared" si="39"/>
        <v>0</v>
      </c>
      <c r="W2043" s="348" t="str">
        <f>IF(板块成分!B2045="","",板块成分!B2045)</f>
        <v>3983.HK</v>
      </c>
      <c r="X2043" s="270" t="str">
        <f>[1]!s_info_name(W2043)</f>
        <v>中海石油化学</v>
      </c>
      <c r="Y2043" s="335" t="str">
        <f>IF($Y$3="申万一级行业",[1]!s_info_industry_sw_2021(W2043,公司分析!D$5,1),IF($Y$3="申万二级行业",[1]!s_info_industry_sw_2021(W2043,公司分析!D$5,2),IF($Y$3="申万三级行业",[1]!s_info_industry_sw_2021(W2043,公司分析!D$5,3),IF($Y$3="wind一级行业",[1]!s_info_industry_gics(W2043,1),IF($Y$3="wind二级行业",[1]!s_info_industry_gics(W2043,2),IF($Y$3="wind三级行业",[1]!s_info_industry_gics(W2043,3),IF($Y$3="wind四级行业",[1]!s_info_industry_gics(W2043,4),IF($Y$3="证监会门类行业",[1]!s_info_industry_csrc12_n(W2043,公司分析!D$5,1),""))))))))</f>
        <v>化肥与农用化工</v>
      </c>
      <c r="Z2043" s="298" t="str">
        <f>IF(Y2043=行业比较!$E$6,ROW(),"")</f>
        <v/>
      </c>
      <c r="AA2043" s="125"/>
      <c r="AB2043" s="125"/>
      <c r="AC2043" s="125"/>
      <c r="AD2043" s="125"/>
      <c r="AE2043" s="125"/>
      <c r="AF2043" s="125"/>
      <c r="AG2043" s="125"/>
      <c r="AH2043" s="125"/>
      <c r="AI2043" s="125"/>
      <c r="AJ2043" s="125"/>
      <c r="AK2043" s="125"/>
      <c r="AL2043" s="125"/>
      <c r="AM2043" s="125"/>
      <c r="AN2043" s="125"/>
      <c r="AO2043" s="125"/>
      <c r="AP2043" s="125"/>
    </row>
    <row r="2044" spans="2:42" x14ac:dyDescent="0.35">
      <c r="B2044" s="125"/>
      <c r="C2044" s="125"/>
      <c r="D2044" s="125"/>
      <c r="E2044" s="125"/>
      <c r="F2044" s="125"/>
      <c r="G2044" s="125"/>
      <c r="H2044" s="125"/>
      <c r="I2044" s="269"/>
      <c r="J2044" s="134"/>
      <c r="K2044" s="134"/>
      <c r="L2044" s="134"/>
      <c r="M2044" s="134"/>
      <c r="N2044" s="286"/>
      <c r="O2044" s="286"/>
      <c r="P2044" s="125"/>
      <c r="Q2044" s="125"/>
      <c r="R2044" s="125"/>
      <c r="S2044" s="125"/>
      <c r="T2044" s="125"/>
      <c r="U2044" s="311"/>
      <c r="V2044" s="253">
        <f t="shared" si="39"/>
        <v>0</v>
      </c>
      <c r="W2044" s="348" t="str">
        <f>IF(板块成分!B2046="","",板块成分!B2046)</f>
        <v>3988.HK</v>
      </c>
      <c r="X2044" s="270" t="str">
        <f>[1]!s_info_name(W2044)</f>
        <v>中国银行</v>
      </c>
      <c r="Y2044" s="335" t="str">
        <f>IF($Y$3="申万一级行业",[1]!s_info_industry_sw_2021(W2044,公司分析!D$5,1),IF($Y$3="申万二级行业",[1]!s_info_industry_sw_2021(W2044,公司分析!D$5,2),IF($Y$3="申万三级行业",[1]!s_info_industry_sw_2021(W2044,公司分析!D$5,3),IF($Y$3="wind一级行业",[1]!s_info_industry_gics(W2044,1),IF($Y$3="wind二级行业",[1]!s_info_industry_gics(W2044,2),IF($Y$3="wind三级行业",[1]!s_info_industry_gics(W2044,3),IF($Y$3="wind四级行业",[1]!s_info_industry_gics(W2044,4),IF($Y$3="证监会门类行业",[1]!s_info_industry_csrc12_n(W2044,公司分析!D$5,1),""))))))))</f>
        <v>多元化银行</v>
      </c>
      <c r="Z2044" s="298" t="str">
        <f>IF(Y2044=行业比较!$E$6,ROW(),"")</f>
        <v/>
      </c>
      <c r="AA2044" s="125"/>
      <c r="AB2044" s="125"/>
      <c r="AC2044" s="125"/>
      <c r="AD2044" s="125"/>
      <c r="AE2044" s="125"/>
      <c r="AF2044" s="125"/>
      <c r="AG2044" s="125"/>
      <c r="AH2044" s="125"/>
      <c r="AI2044" s="125"/>
      <c r="AJ2044" s="125"/>
      <c r="AK2044" s="125"/>
      <c r="AL2044" s="125"/>
      <c r="AM2044" s="125"/>
      <c r="AN2044" s="125"/>
      <c r="AO2044" s="125"/>
      <c r="AP2044" s="125"/>
    </row>
    <row r="2045" spans="2:42" x14ac:dyDescent="0.35">
      <c r="B2045" s="125"/>
      <c r="C2045" s="125"/>
      <c r="D2045" s="125"/>
      <c r="E2045" s="125"/>
      <c r="F2045" s="125"/>
      <c r="G2045" s="125"/>
      <c r="H2045" s="125"/>
      <c r="I2045" s="269"/>
      <c r="J2045" s="134"/>
      <c r="K2045" s="134"/>
      <c r="L2045" s="134"/>
      <c r="M2045" s="134"/>
      <c r="N2045" s="286"/>
      <c r="O2045" s="286"/>
      <c r="P2045" s="125"/>
      <c r="Q2045" s="125"/>
      <c r="R2045" s="125"/>
      <c r="S2045" s="125"/>
      <c r="T2045" s="125"/>
      <c r="U2045" s="311"/>
      <c r="V2045" s="253">
        <f t="shared" si="39"/>
        <v>0</v>
      </c>
      <c r="W2045" s="348" t="str">
        <f>IF(板块成分!B2047="","",板块成分!B2047)</f>
        <v>3989.HK</v>
      </c>
      <c r="X2045" s="270" t="str">
        <f>[1]!s_info_name(W2045)</f>
        <v>首创环境</v>
      </c>
      <c r="Y2045" s="335" t="str">
        <f>IF($Y$3="申万一级行业",[1]!s_info_industry_sw_2021(W2045,公司分析!D$5,1),IF($Y$3="申万二级行业",[1]!s_info_industry_sw_2021(W2045,公司分析!D$5,2),IF($Y$3="申万三级行业",[1]!s_info_industry_sw_2021(W2045,公司分析!D$5,3),IF($Y$3="wind一级行业",[1]!s_info_industry_gics(W2045,1),IF($Y$3="wind二级行业",[1]!s_info_industry_gics(W2045,2),IF($Y$3="wind三级行业",[1]!s_info_industry_gics(W2045,3),IF($Y$3="wind四级行业",[1]!s_info_industry_gics(W2045,4),IF($Y$3="证监会门类行业",[1]!s_info_industry_csrc12_n(W2045,公司分析!D$5,1),""))))))))</f>
        <v>环境与设施服务</v>
      </c>
      <c r="Z2045" s="298" t="str">
        <f>IF(Y2045=行业比较!$E$6,ROW(),"")</f>
        <v/>
      </c>
      <c r="AA2045" s="125"/>
      <c r="AB2045" s="125"/>
      <c r="AC2045" s="125"/>
      <c r="AD2045" s="125"/>
      <c r="AE2045" s="125"/>
      <c r="AF2045" s="125"/>
      <c r="AG2045" s="125"/>
      <c r="AH2045" s="125"/>
      <c r="AI2045" s="125"/>
      <c r="AJ2045" s="125"/>
      <c r="AK2045" s="125"/>
      <c r="AL2045" s="125"/>
      <c r="AM2045" s="125"/>
      <c r="AN2045" s="125"/>
      <c r="AO2045" s="125"/>
      <c r="AP2045" s="125"/>
    </row>
    <row r="2046" spans="2:42" x14ac:dyDescent="0.35">
      <c r="B2046" s="125"/>
      <c r="C2046" s="125"/>
      <c r="D2046" s="125"/>
      <c r="E2046" s="125"/>
      <c r="F2046" s="125"/>
      <c r="G2046" s="125"/>
      <c r="H2046" s="125"/>
      <c r="I2046" s="269"/>
      <c r="J2046" s="134"/>
      <c r="K2046" s="134"/>
      <c r="L2046" s="134"/>
      <c r="M2046" s="134"/>
      <c r="N2046" s="286"/>
      <c r="O2046" s="286"/>
      <c r="P2046" s="125"/>
      <c r="Q2046" s="125"/>
      <c r="R2046" s="125"/>
      <c r="S2046" s="125"/>
      <c r="T2046" s="125"/>
      <c r="U2046" s="311"/>
      <c r="V2046" s="253">
        <f t="shared" si="39"/>
        <v>0</v>
      </c>
      <c r="W2046" s="348" t="str">
        <f>IF(板块成分!B2048="","",板块成分!B2048)</f>
        <v>3990.HK</v>
      </c>
      <c r="X2046" s="270" t="str">
        <f>[1]!s_info_name(W2046)</f>
        <v>美的置业</v>
      </c>
      <c r="Y2046" s="335" t="str">
        <f>IF($Y$3="申万一级行业",[1]!s_info_industry_sw_2021(W2046,公司分析!D$5,1),IF($Y$3="申万二级行业",[1]!s_info_industry_sw_2021(W2046,公司分析!D$5,2),IF($Y$3="申万三级行业",[1]!s_info_industry_sw_2021(W2046,公司分析!D$5,3),IF($Y$3="wind一级行业",[1]!s_info_industry_gics(W2046,1),IF($Y$3="wind二级行业",[1]!s_info_industry_gics(W2046,2),IF($Y$3="wind三级行业",[1]!s_info_industry_gics(W2046,3),IF($Y$3="wind四级行业",[1]!s_info_industry_gics(W2046,4),IF($Y$3="证监会门类行业",[1]!s_info_industry_csrc12_n(W2046,公司分析!D$5,1),""))))))))</f>
        <v>多样化房地产活动</v>
      </c>
      <c r="Z2046" s="298" t="str">
        <f>IF(Y2046=行业比较!$E$6,ROW(),"")</f>
        <v/>
      </c>
      <c r="AA2046" s="125"/>
      <c r="AB2046" s="125"/>
      <c r="AC2046" s="125"/>
      <c r="AD2046" s="125"/>
      <c r="AE2046" s="125"/>
      <c r="AF2046" s="125"/>
      <c r="AG2046" s="125"/>
      <c r="AH2046" s="125"/>
      <c r="AI2046" s="125"/>
      <c r="AJ2046" s="125"/>
      <c r="AK2046" s="125"/>
      <c r="AL2046" s="125"/>
      <c r="AM2046" s="125"/>
      <c r="AN2046" s="125"/>
      <c r="AO2046" s="125"/>
      <c r="AP2046" s="125"/>
    </row>
    <row r="2047" spans="2:42" x14ac:dyDescent="0.35">
      <c r="B2047" s="125"/>
      <c r="C2047" s="125"/>
      <c r="D2047" s="125"/>
      <c r="E2047" s="125"/>
      <c r="F2047" s="125"/>
      <c r="G2047" s="125"/>
      <c r="H2047" s="125"/>
      <c r="I2047" s="269"/>
      <c r="J2047" s="134"/>
      <c r="K2047" s="134"/>
      <c r="L2047" s="134"/>
      <c r="M2047" s="134"/>
      <c r="N2047" s="286"/>
      <c r="O2047" s="286"/>
      <c r="P2047" s="125"/>
      <c r="Q2047" s="125"/>
      <c r="R2047" s="125"/>
      <c r="S2047" s="125"/>
      <c r="T2047" s="125"/>
      <c r="U2047" s="311"/>
      <c r="V2047" s="253">
        <f t="shared" si="39"/>
        <v>0</v>
      </c>
      <c r="W2047" s="348" t="str">
        <f>IF(板块成分!B2049="","",板块成分!B2049)</f>
        <v>3991.HK</v>
      </c>
      <c r="X2047" s="270" t="str">
        <f>[1]!s_info_name(W2047)</f>
        <v>长虹佳华</v>
      </c>
      <c r="Y2047" s="335" t="str">
        <f>IF($Y$3="申万一级行业",[1]!s_info_industry_sw_2021(W2047,公司分析!D$5,1),IF($Y$3="申万二级行业",[1]!s_info_industry_sw_2021(W2047,公司分析!D$5,2),IF($Y$3="申万三级行业",[1]!s_info_industry_sw_2021(W2047,公司分析!D$5,3),IF($Y$3="wind一级行业",[1]!s_info_industry_gics(W2047,1),IF($Y$3="wind二级行业",[1]!s_info_industry_gics(W2047,2),IF($Y$3="wind三级行业",[1]!s_info_industry_gics(W2047,3),IF($Y$3="wind四级行业",[1]!s_info_industry_gics(W2047,4),IF($Y$3="证监会门类行业",[1]!s_info_industry_csrc12_n(W2047,公司分析!D$5,1),""))))))))</f>
        <v>技术产品经销商</v>
      </c>
      <c r="Z2047" s="298" t="str">
        <f>IF(Y2047=行业比较!$E$6,ROW(),"")</f>
        <v/>
      </c>
      <c r="AA2047" s="125"/>
      <c r="AB2047" s="125"/>
      <c r="AC2047" s="125"/>
      <c r="AD2047" s="125"/>
      <c r="AE2047" s="125"/>
      <c r="AF2047" s="125"/>
      <c r="AG2047" s="125"/>
      <c r="AH2047" s="125"/>
      <c r="AI2047" s="125"/>
      <c r="AJ2047" s="125"/>
      <c r="AK2047" s="125"/>
      <c r="AL2047" s="125"/>
      <c r="AM2047" s="125"/>
      <c r="AN2047" s="125"/>
      <c r="AO2047" s="125"/>
      <c r="AP2047" s="125"/>
    </row>
    <row r="2048" spans="2:42" x14ac:dyDescent="0.35">
      <c r="B2048" s="125"/>
      <c r="C2048" s="125"/>
      <c r="D2048" s="125"/>
      <c r="E2048" s="125"/>
      <c r="F2048" s="125"/>
      <c r="G2048" s="125"/>
      <c r="H2048" s="125"/>
      <c r="I2048" s="269"/>
      <c r="J2048" s="134"/>
      <c r="K2048" s="134"/>
      <c r="L2048" s="134"/>
      <c r="M2048" s="134"/>
      <c r="N2048" s="286"/>
      <c r="O2048" s="286"/>
      <c r="P2048" s="125"/>
      <c r="Q2048" s="125"/>
      <c r="R2048" s="125"/>
      <c r="S2048" s="125"/>
      <c r="T2048" s="125"/>
      <c r="U2048" s="311"/>
      <c r="V2048" s="253">
        <f t="shared" si="39"/>
        <v>0</v>
      </c>
      <c r="W2048" s="348" t="str">
        <f>IF(板块成分!B2050="","",板块成分!B2050)</f>
        <v>3993.HK</v>
      </c>
      <c r="X2048" s="270" t="str">
        <f>[1]!s_info_name(W2048)</f>
        <v>洛阳钼业</v>
      </c>
      <c r="Y2048" s="335" t="str">
        <f>IF($Y$3="申万一级行业",[1]!s_info_industry_sw_2021(W2048,公司分析!D$5,1),IF($Y$3="申万二级行业",[1]!s_info_industry_sw_2021(W2048,公司分析!D$5,2),IF($Y$3="申万三级行业",[1]!s_info_industry_sw_2021(W2048,公司分析!D$5,3),IF($Y$3="wind一级行业",[1]!s_info_industry_gics(W2048,1),IF($Y$3="wind二级行业",[1]!s_info_industry_gics(W2048,2),IF($Y$3="wind三级行业",[1]!s_info_industry_gics(W2048,3),IF($Y$3="wind四级行业",[1]!s_info_industry_gics(W2048,4),IF($Y$3="证监会门类行业",[1]!s_info_industry_csrc12_n(W2048,公司分析!D$5,1),""))))))))</f>
        <v>金属非金属</v>
      </c>
      <c r="Z2048" s="298" t="str">
        <f>IF(Y2048=行业比较!$E$6,ROW(),"")</f>
        <v/>
      </c>
      <c r="AA2048" s="125"/>
      <c r="AB2048" s="125"/>
      <c r="AC2048" s="125"/>
      <c r="AD2048" s="125"/>
      <c r="AE2048" s="125"/>
      <c r="AF2048" s="125"/>
      <c r="AG2048" s="125"/>
      <c r="AH2048" s="125"/>
      <c r="AI2048" s="125"/>
      <c r="AJ2048" s="125"/>
      <c r="AK2048" s="125"/>
      <c r="AL2048" s="125"/>
      <c r="AM2048" s="125"/>
      <c r="AN2048" s="125"/>
      <c r="AO2048" s="125"/>
      <c r="AP2048" s="125"/>
    </row>
    <row r="2049" spans="2:42" x14ac:dyDescent="0.35">
      <c r="B2049" s="125"/>
      <c r="C2049" s="125"/>
      <c r="D2049" s="125"/>
      <c r="E2049" s="125"/>
      <c r="F2049" s="125"/>
      <c r="G2049" s="125"/>
      <c r="H2049" s="125"/>
      <c r="I2049" s="269"/>
      <c r="J2049" s="134"/>
      <c r="K2049" s="134"/>
      <c r="L2049" s="134"/>
      <c r="M2049" s="134"/>
      <c r="N2049" s="286"/>
      <c r="O2049" s="286"/>
      <c r="P2049" s="125"/>
      <c r="Q2049" s="125"/>
      <c r="R2049" s="125"/>
      <c r="S2049" s="125"/>
      <c r="T2049" s="125"/>
      <c r="U2049" s="311"/>
      <c r="V2049" s="253">
        <f t="shared" si="39"/>
        <v>0</v>
      </c>
      <c r="W2049" s="348" t="str">
        <f>IF(板块成分!B2051="","",板块成分!B2051)</f>
        <v>3996.HK</v>
      </c>
      <c r="X2049" s="270" t="str">
        <f>[1]!s_info_name(W2049)</f>
        <v>中国能源建设</v>
      </c>
      <c r="Y2049" s="335" t="str">
        <f>IF($Y$3="申万一级行业",[1]!s_info_industry_sw_2021(W2049,公司分析!D$5,1),IF($Y$3="申万二级行业",[1]!s_info_industry_sw_2021(W2049,公司分析!D$5,2),IF($Y$3="申万三级行业",[1]!s_info_industry_sw_2021(W2049,公司分析!D$5,3),IF($Y$3="wind一级行业",[1]!s_info_industry_gics(W2049,1),IF($Y$3="wind二级行业",[1]!s_info_industry_gics(W2049,2),IF($Y$3="wind三级行业",[1]!s_info_industry_gics(W2049,3),IF($Y$3="wind四级行业",[1]!s_info_industry_gics(W2049,4),IF($Y$3="证监会门类行业",[1]!s_info_industry_csrc12_n(W2049,公司分析!D$5,1),""))))))))</f>
        <v>建筑与工程</v>
      </c>
      <c r="Z2049" s="298" t="str">
        <f>IF(Y2049=行业比较!$E$6,ROW(),"")</f>
        <v/>
      </c>
      <c r="AA2049" s="125"/>
      <c r="AB2049" s="125"/>
      <c r="AC2049" s="125"/>
      <c r="AD2049" s="125"/>
      <c r="AE2049" s="125"/>
      <c r="AF2049" s="125"/>
      <c r="AG2049" s="125"/>
      <c r="AH2049" s="125"/>
      <c r="AI2049" s="125"/>
      <c r="AJ2049" s="125"/>
      <c r="AK2049" s="125"/>
      <c r="AL2049" s="125"/>
      <c r="AM2049" s="125"/>
      <c r="AN2049" s="125"/>
      <c r="AO2049" s="125"/>
      <c r="AP2049" s="125"/>
    </row>
    <row r="2050" spans="2:42" x14ac:dyDescent="0.35">
      <c r="B2050" s="125"/>
      <c r="C2050" s="125"/>
      <c r="D2050" s="125"/>
      <c r="E2050" s="125"/>
      <c r="F2050" s="125"/>
      <c r="G2050" s="125"/>
      <c r="H2050" s="125"/>
      <c r="I2050" s="269"/>
      <c r="J2050" s="134"/>
      <c r="K2050" s="134"/>
      <c r="L2050" s="134"/>
      <c r="M2050" s="134"/>
      <c r="N2050" s="286"/>
      <c r="O2050" s="286"/>
      <c r="P2050" s="125"/>
      <c r="Q2050" s="125"/>
      <c r="R2050" s="125"/>
      <c r="S2050" s="125"/>
      <c r="T2050" s="125"/>
      <c r="U2050" s="311"/>
      <c r="V2050" s="253">
        <f t="shared" si="39"/>
        <v>0</v>
      </c>
      <c r="W2050" s="348" t="str">
        <f>IF(板块成分!B2052="","",板块成分!B2052)</f>
        <v>3997.HK</v>
      </c>
      <c r="X2050" s="270" t="str">
        <f>[1]!s_info_name(W2050)</f>
        <v>电讯首科</v>
      </c>
      <c r="Y2050" s="335" t="str">
        <f>IF($Y$3="申万一级行业",[1]!s_info_industry_sw_2021(W2050,公司分析!D$5,1),IF($Y$3="申万二级行业",[1]!s_info_industry_sw_2021(W2050,公司分析!D$5,2),IF($Y$3="申万三级行业",[1]!s_info_industry_sw_2021(W2050,公司分析!D$5,3),IF($Y$3="wind一级行业",[1]!s_info_industry_gics(W2050,1),IF($Y$3="wind二级行业",[1]!s_info_industry_gics(W2050,2),IF($Y$3="wind三级行业",[1]!s_info_industry_gics(W2050,3),IF($Y$3="wind四级行业",[1]!s_info_industry_gics(W2050,4),IF($Y$3="证监会门类行业",[1]!s_info_industry_csrc12_n(W2050,公司分析!D$5,1),""))))))))</f>
        <v>综合支持服务</v>
      </c>
      <c r="Z2050" s="298" t="str">
        <f>IF(Y2050=行业比较!$E$6,ROW(),"")</f>
        <v/>
      </c>
      <c r="AA2050" s="125"/>
      <c r="AB2050" s="125"/>
      <c r="AC2050" s="125"/>
      <c r="AD2050" s="125"/>
      <c r="AE2050" s="125"/>
      <c r="AF2050" s="125"/>
      <c r="AG2050" s="125"/>
      <c r="AH2050" s="125"/>
      <c r="AI2050" s="125"/>
      <c r="AJ2050" s="125"/>
      <c r="AK2050" s="125"/>
      <c r="AL2050" s="125"/>
      <c r="AM2050" s="125"/>
      <c r="AN2050" s="125"/>
      <c r="AO2050" s="125"/>
      <c r="AP2050" s="125"/>
    </row>
    <row r="2051" spans="2:42" x14ac:dyDescent="0.35">
      <c r="B2051" s="125"/>
      <c r="C2051" s="125"/>
      <c r="D2051" s="125"/>
      <c r="E2051" s="125"/>
      <c r="F2051" s="125"/>
      <c r="G2051" s="125"/>
      <c r="H2051" s="125"/>
      <c r="I2051" s="269"/>
      <c r="J2051" s="134"/>
      <c r="K2051" s="134"/>
      <c r="L2051" s="134"/>
      <c r="M2051" s="134"/>
      <c r="N2051" s="286"/>
      <c r="O2051" s="286"/>
      <c r="P2051" s="125"/>
      <c r="Q2051" s="125"/>
      <c r="R2051" s="125"/>
      <c r="S2051" s="125"/>
      <c r="T2051" s="125"/>
      <c r="U2051" s="311"/>
      <c r="V2051" s="253">
        <f t="shared" si="39"/>
        <v>0</v>
      </c>
      <c r="W2051" s="348" t="str">
        <f>IF(板块成分!B2053="","",板块成分!B2053)</f>
        <v>3998.HK</v>
      </c>
      <c r="X2051" s="270" t="str">
        <f>[1]!s_info_name(W2051)</f>
        <v>波司登</v>
      </c>
      <c r="Y2051" s="335" t="str">
        <f>IF($Y$3="申万一级行业",[1]!s_info_industry_sw_2021(W2051,公司分析!D$5,1),IF($Y$3="申万二级行业",[1]!s_info_industry_sw_2021(W2051,公司分析!D$5,2),IF($Y$3="申万三级行业",[1]!s_info_industry_sw_2021(W2051,公司分析!D$5,3),IF($Y$3="wind一级行业",[1]!s_info_industry_gics(W2051,1),IF($Y$3="wind二级行业",[1]!s_info_industry_gics(W2051,2),IF($Y$3="wind三级行业",[1]!s_info_industry_gics(W2051,3),IF($Y$3="wind四级行业",[1]!s_info_industry_gics(W2051,4),IF($Y$3="证监会门类行业",[1]!s_info_industry_csrc12_n(W2051,公司分析!D$5,1),""))))))))</f>
        <v>服装、服饰与奢侈品</v>
      </c>
      <c r="Z2051" s="298" t="str">
        <f>IF(Y2051=行业比较!$E$6,ROW(),"")</f>
        <v/>
      </c>
      <c r="AA2051" s="125"/>
      <c r="AB2051" s="125"/>
      <c r="AC2051" s="125"/>
      <c r="AD2051" s="125"/>
      <c r="AE2051" s="125"/>
      <c r="AF2051" s="125"/>
      <c r="AG2051" s="125"/>
      <c r="AH2051" s="125"/>
      <c r="AI2051" s="125"/>
      <c r="AJ2051" s="125"/>
      <c r="AK2051" s="125"/>
      <c r="AL2051" s="125"/>
      <c r="AM2051" s="125"/>
      <c r="AN2051" s="125"/>
      <c r="AO2051" s="125"/>
      <c r="AP2051" s="125"/>
    </row>
    <row r="2052" spans="2:42" x14ac:dyDescent="0.35">
      <c r="B2052" s="125"/>
      <c r="C2052" s="125"/>
      <c r="D2052" s="125"/>
      <c r="E2052" s="125"/>
      <c r="F2052" s="125"/>
      <c r="G2052" s="125"/>
      <c r="H2052" s="125"/>
      <c r="I2052" s="269"/>
      <c r="J2052" s="134"/>
      <c r="K2052" s="134"/>
      <c r="L2052" s="134"/>
      <c r="M2052" s="134"/>
      <c r="N2052" s="286"/>
      <c r="O2052" s="286"/>
      <c r="P2052" s="125"/>
      <c r="Q2052" s="125"/>
      <c r="R2052" s="125"/>
      <c r="S2052" s="125"/>
      <c r="T2052" s="125"/>
      <c r="U2052" s="311"/>
      <c r="V2052" s="253">
        <f t="shared" si="39"/>
        <v>0</v>
      </c>
      <c r="W2052" s="348" t="str">
        <f>IF(板块成分!B2054="","",板块成分!B2054)</f>
        <v>3999.HK</v>
      </c>
      <c r="X2052" s="270" t="str">
        <f>[1]!s_info_name(W2052)</f>
        <v>大成食品</v>
      </c>
      <c r="Y2052" s="335" t="str">
        <f>IF($Y$3="申万一级行业",[1]!s_info_industry_sw_2021(W2052,公司分析!D$5,1),IF($Y$3="申万二级行业",[1]!s_info_industry_sw_2021(W2052,公司分析!D$5,2),IF($Y$3="申万三级行业",[1]!s_info_industry_sw_2021(W2052,公司分析!D$5,3),IF($Y$3="wind一级行业",[1]!s_info_industry_gics(W2052,1),IF($Y$3="wind二级行业",[1]!s_info_industry_gics(W2052,2),IF($Y$3="wind三级行业",[1]!s_info_industry_gics(W2052,3),IF($Y$3="wind四级行业",[1]!s_info_industry_gics(W2052,4),IF($Y$3="证监会门类行业",[1]!s_info_industry_csrc12_n(W2052,公司分析!D$5,1),""))))))))</f>
        <v>食品加工与肉类</v>
      </c>
      <c r="Z2052" s="298" t="str">
        <f>IF(Y2052=行业比较!$E$6,ROW(),"")</f>
        <v/>
      </c>
      <c r="AA2052" s="125"/>
      <c r="AB2052" s="125"/>
      <c r="AC2052" s="125"/>
      <c r="AD2052" s="125"/>
      <c r="AE2052" s="125"/>
      <c r="AF2052" s="125"/>
      <c r="AG2052" s="125"/>
      <c r="AH2052" s="125"/>
      <c r="AI2052" s="125"/>
      <c r="AJ2052" s="125"/>
      <c r="AK2052" s="125"/>
      <c r="AL2052" s="125"/>
      <c r="AM2052" s="125"/>
      <c r="AN2052" s="125"/>
      <c r="AO2052" s="125"/>
      <c r="AP2052" s="125"/>
    </row>
    <row r="2053" spans="2:42" x14ac:dyDescent="0.35">
      <c r="B2053" s="125"/>
      <c r="C2053" s="125"/>
      <c r="D2053" s="125"/>
      <c r="E2053" s="125"/>
      <c r="F2053" s="125"/>
      <c r="G2053" s="125"/>
      <c r="H2053" s="125"/>
      <c r="I2053" s="269"/>
      <c r="J2053" s="134"/>
      <c r="K2053" s="134"/>
      <c r="L2053" s="134"/>
      <c r="M2053" s="134"/>
      <c r="N2053" s="286"/>
      <c r="O2053" s="286"/>
      <c r="P2053" s="125"/>
      <c r="Q2053" s="125"/>
      <c r="R2053" s="125"/>
      <c r="S2053" s="125"/>
      <c r="T2053" s="125"/>
      <c r="U2053" s="311"/>
      <c r="V2053" s="253">
        <f t="shared" ref="V2053:V2116" si="40">IF(Z2053="",0,RANK(Z2053,Z:Z,1))</f>
        <v>0</v>
      </c>
      <c r="W2053" s="348" t="str">
        <f>IF(板块成分!B2055="","",板块成分!B2055)</f>
        <v>6030.HK</v>
      </c>
      <c r="X2053" s="270" t="str">
        <f>[1]!s_info_name(W2053)</f>
        <v>中信证券</v>
      </c>
      <c r="Y2053" s="335" t="str">
        <f>IF($Y$3="申万一级行业",[1]!s_info_industry_sw_2021(W2053,公司分析!D$5,1),IF($Y$3="申万二级行业",[1]!s_info_industry_sw_2021(W2053,公司分析!D$5,2),IF($Y$3="申万三级行业",[1]!s_info_industry_sw_2021(W2053,公司分析!D$5,3),IF($Y$3="wind一级行业",[1]!s_info_industry_gics(W2053,1),IF($Y$3="wind二级行业",[1]!s_info_industry_gics(W2053,2),IF($Y$3="wind三级行业",[1]!s_info_industry_gics(W2053,3),IF($Y$3="wind四级行业",[1]!s_info_industry_gics(W2053,4),IF($Y$3="证监会门类行业",[1]!s_info_industry_csrc12_n(W2053,公司分析!D$5,1),""))))))))</f>
        <v>投资银行业与经纪业</v>
      </c>
      <c r="Z2053" s="298" t="str">
        <f>IF(Y2053=行业比较!$E$6,ROW(),"")</f>
        <v/>
      </c>
      <c r="AA2053" s="125"/>
      <c r="AB2053" s="125"/>
      <c r="AC2053" s="125"/>
      <c r="AD2053" s="125"/>
      <c r="AE2053" s="125"/>
      <c r="AF2053" s="125"/>
      <c r="AG2053" s="125"/>
      <c r="AH2053" s="125"/>
      <c r="AI2053" s="125"/>
      <c r="AJ2053" s="125"/>
      <c r="AK2053" s="125"/>
      <c r="AL2053" s="125"/>
      <c r="AM2053" s="125"/>
      <c r="AN2053" s="125"/>
      <c r="AO2053" s="125"/>
      <c r="AP2053" s="125"/>
    </row>
    <row r="2054" spans="2:42" x14ac:dyDescent="0.35">
      <c r="B2054" s="125"/>
      <c r="C2054" s="125"/>
      <c r="D2054" s="125"/>
      <c r="E2054" s="125"/>
      <c r="F2054" s="125"/>
      <c r="G2054" s="125"/>
      <c r="H2054" s="125"/>
      <c r="I2054" s="269"/>
      <c r="J2054" s="134"/>
      <c r="K2054" s="134"/>
      <c r="L2054" s="134"/>
      <c r="M2054" s="134"/>
      <c r="N2054" s="286"/>
      <c r="O2054" s="286"/>
      <c r="P2054" s="125"/>
      <c r="Q2054" s="125"/>
      <c r="R2054" s="125"/>
      <c r="S2054" s="125"/>
      <c r="T2054" s="125"/>
      <c r="U2054" s="311"/>
      <c r="V2054" s="253">
        <f t="shared" si="40"/>
        <v>0</v>
      </c>
      <c r="W2054" s="348" t="str">
        <f>IF(板块成分!B2056="","",板块成分!B2056)</f>
        <v>6033.HK</v>
      </c>
      <c r="X2054" s="270" t="str">
        <f>[1]!s_info_name(W2054)</f>
        <v>电讯数码控股</v>
      </c>
      <c r="Y2054" s="335" t="str">
        <f>IF($Y$3="申万一级行业",[1]!s_info_industry_sw_2021(W2054,公司分析!D$5,1),IF($Y$3="申万二级行业",[1]!s_info_industry_sw_2021(W2054,公司分析!D$5,2),IF($Y$3="申万三级行业",[1]!s_info_industry_sw_2021(W2054,公司分析!D$5,3),IF($Y$3="wind一级行业",[1]!s_info_industry_gics(W2054,1),IF($Y$3="wind二级行业",[1]!s_info_industry_gics(W2054,2),IF($Y$3="wind三级行业",[1]!s_info_industry_gics(W2054,3),IF($Y$3="wind四级行业",[1]!s_info_industry_gics(W2054,4),IF($Y$3="证监会门类行业",[1]!s_info_industry_csrc12_n(W2054,公司分析!D$5,1),""))))))))</f>
        <v>无线电信业务</v>
      </c>
      <c r="Z2054" s="298" t="str">
        <f>IF(Y2054=行业比较!$E$6,ROW(),"")</f>
        <v/>
      </c>
      <c r="AA2054" s="125"/>
      <c r="AB2054" s="125"/>
      <c r="AC2054" s="125"/>
      <c r="AD2054" s="125"/>
      <c r="AE2054" s="125"/>
      <c r="AF2054" s="125"/>
      <c r="AG2054" s="125"/>
      <c r="AH2054" s="125"/>
      <c r="AI2054" s="125"/>
      <c r="AJ2054" s="125"/>
      <c r="AK2054" s="125"/>
      <c r="AL2054" s="125"/>
      <c r="AM2054" s="125"/>
      <c r="AN2054" s="125"/>
      <c r="AO2054" s="125"/>
      <c r="AP2054" s="125"/>
    </row>
    <row r="2055" spans="2:42" x14ac:dyDescent="0.35">
      <c r="B2055" s="125"/>
      <c r="C2055" s="125"/>
      <c r="D2055" s="125"/>
      <c r="E2055" s="125"/>
      <c r="F2055" s="125"/>
      <c r="G2055" s="125"/>
      <c r="H2055" s="125"/>
      <c r="I2055" s="269"/>
      <c r="J2055" s="134"/>
      <c r="K2055" s="134"/>
      <c r="L2055" s="134"/>
      <c r="M2055" s="134"/>
      <c r="N2055" s="286"/>
      <c r="O2055" s="286"/>
      <c r="P2055" s="125"/>
      <c r="Q2055" s="125"/>
      <c r="R2055" s="125"/>
      <c r="S2055" s="125"/>
      <c r="T2055" s="125"/>
      <c r="U2055" s="311"/>
      <c r="V2055" s="253">
        <f t="shared" si="40"/>
        <v>0</v>
      </c>
      <c r="W2055" s="348" t="str">
        <f>IF(板块成分!B2057="","",板块成分!B2057)</f>
        <v>6036.HK</v>
      </c>
      <c r="X2055" s="270" t="str">
        <f>[1]!s_info_name(W2055)</f>
        <v>光丽科技</v>
      </c>
      <c r="Y2055" s="335" t="str">
        <f>IF($Y$3="申万一级行业",[1]!s_info_industry_sw_2021(W2055,公司分析!D$5,1),IF($Y$3="申万二级行业",[1]!s_info_industry_sw_2021(W2055,公司分析!D$5,2),IF($Y$3="申万三级行业",[1]!s_info_industry_sw_2021(W2055,公司分析!D$5,3),IF($Y$3="wind一级行业",[1]!s_info_industry_gics(W2055,1),IF($Y$3="wind二级行业",[1]!s_info_industry_gics(W2055,2),IF($Y$3="wind三级行业",[1]!s_info_industry_gics(W2055,3),IF($Y$3="wind四级行业",[1]!s_info_industry_gics(W2055,4),IF($Y$3="证监会门类行业",[1]!s_info_industry_csrc12_n(W2055,公司分析!D$5,1),""))))))))</f>
        <v>电脑与电子产品零售</v>
      </c>
      <c r="Z2055" s="298" t="str">
        <f>IF(Y2055=行业比较!$E$6,ROW(),"")</f>
        <v/>
      </c>
      <c r="AA2055" s="125"/>
      <c r="AB2055" s="125"/>
      <c r="AC2055" s="125"/>
      <c r="AD2055" s="125"/>
      <c r="AE2055" s="125"/>
      <c r="AF2055" s="125"/>
      <c r="AG2055" s="125"/>
      <c r="AH2055" s="125"/>
      <c r="AI2055" s="125"/>
      <c r="AJ2055" s="125"/>
      <c r="AK2055" s="125"/>
      <c r="AL2055" s="125"/>
      <c r="AM2055" s="125"/>
      <c r="AN2055" s="125"/>
      <c r="AO2055" s="125"/>
      <c r="AP2055" s="125"/>
    </row>
    <row r="2056" spans="2:42" x14ac:dyDescent="0.35">
      <c r="B2056" s="125"/>
      <c r="C2056" s="125"/>
      <c r="D2056" s="125"/>
      <c r="E2056" s="125"/>
      <c r="F2056" s="125"/>
      <c r="G2056" s="125"/>
      <c r="H2056" s="125"/>
      <c r="I2056" s="269"/>
      <c r="J2056" s="134"/>
      <c r="K2056" s="134"/>
      <c r="L2056" s="134"/>
      <c r="M2056" s="134"/>
      <c r="N2056" s="286"/>
      <c r="O2056" s="286"/>
      <c r="P2056" s="125"/>
      <c r="Q2056" s="125"/>
      <c r="R2056" s="125"/>
      <c r="S2056" s="125"/>
      <c r="T2056" s="125"/>
      <c r="U2056" s="311"/>
      <c r="V2056" s="253">
        <f t="shared" si="40"/>
        <v>0</v>
      </c>
      <c r="W2056" s="348" t="str">
        <f>IF(板块成分!B2058="","",板块成分!B2058)</f>
        <v>6038.HK</v>
      </c>
      <c r="X2056" s="270" t="str">
        <f>[1]!s_info_name(W2056)</f>
        <v>信越控股</v>
      </c>
      <c r="Y2056" s="335" t="str">
        <f>IF($Y$3="申万一级行业",[1]!s_info_industry_sw_2021(W2056,公司分析!D$5,1),IF($Y$3="申万二级行业",[1]!s_info_industry_sw_2021(W2056,公司分析!D$5,2),IF($Y$3="申万三级行业",[1]!s_info_industry_sw_2021(W2056,公司分析!D$5,3),IF($Y$3="wind一级行业",[1]!s_info_industry_gics(W2056,1),IF($Y$3="wind二级行业",[1]!s_info_industry_gics(W2056,2),IF($Y$3="wind三级行业",[1]!s_info_industry_gics(W2056,3),IF($Y$3="wind四级行业",[1]!s_info_industry_gics(W2056,4),IF($Y$3="证监会门类行业",[1]!s_info_industry_csrc12_n(W2056,公司分析!D$5,1),""))))))))</f>
        <v>建筑与工程</v>
      </c>
      <c r="Z2056" s="298" t="str">
        <f>IF(Y2056=行业比较!$E$6,ROW(),"")</f>
        <v/>
      </c>
      <c r="AA2056" s="125"/>
      <c r="AB2056" s="125"/>
      <c r="AC2056" s="125"/>
      <c r="AD2056" s="125"/>
      <c r="AE2056" s="125"/>
      <c r="AF2056" s="125"/>
      <c r="AG2056" s="125"/>
      <c r="AH2056" s="125"/>
      <c r="AI2056" s="125"/>
      <c r="AJ2056" s="125"/>
      <c r="AK2056" s="125"/>
      <c r="AL2056" s="125"/>
      <c r="AM2056" s="125"/>
      <c r="AN2056" s="125"/>
      <c r="AO2056" s="125"/>
      <c r="AP2056" s="125"/>
    </row>
    <row r="2057" spans="2:42" x14ac:dyDescent="0.35">
      <c r="B2057" s="125"/>
      <c r="C2057" s="125"/>
      <c r="D2057" s="125"/>
      <c r="E2057" s="125"/>
      <c r="F2057" s="125"/>
      <c r="G2057" s="125"/>
      <c r="H2057" s="125"/>
      <c r="I2057" s="269"/>
      <c r="J2057" s="134"/>
      <c r="K2057" s="134"/>
      <c r="L2057" s="134"/>
      <c r="M2057" s="134"/>
      <c r="N2057" s="286"/>
      <c r="O2057" s="286"/>
      <c r="P2057" s="125"/>
      <c r="Q2057" s="125"/>
      <c r="R2057" s="125"/>
      <c r="S2057" s="125"/>
      <c r="T2057" s="125"/>
      <c r="U2057" s="311"/>
      <c r="V2057" s="253">
        <f t="shared" si="40"/>
        <v>0</v>
      </c>
      <c r="W2057" s="348" t="str">
        <f>IF(板块成分!B2059="","",板块成分!B2059)</f>
        <v>6049.HK</v>
      </c>
      <c r="X2057" s="270" t="str">
        <f>[1]!s_info_name(W2057)</f>
        <v>保利物业</v>
      </c>
      <c r="Y2057" s="335" t="str">
        <f>IF($Y$3="申万一级行业",[1]!s_info_industry_sw_2021(W2057,公司分析!D$5,1),IF($Y$3="申万二级行业",[1]!s_info_industry_sw_2021(W2057,公司分析!D$5,2),IF($Y$3="申万三级行业",[1]!s_info_industry_sw_2021(W2057,公司分析!D$5,3),IF($Y$3="wind一级行业",[1]!s_info_industry_gics(W2057,1),IF($Y$3="wind二级行业",[1]!s_info_industry_gics(W2057,2),IF($Y$3="wind三级行业",[1]!s_info_industry_gics(W2057,3),IF($Y$3="wind四级行业",[1]!s_info_industry_gics(W2057,4),IF($Y$3="证监会门类行业",[1]!s_info_industry_csrc12_n(W2057,公司分析!D$5,1),""))))))))</f>
        <v>房地产服务</v>
      </c>
      <c r="Z2057" s="298" t="str">
        <f>IF(Y2057=行业比较!$E$6,ROW(),"")</f>
        <v/>
      </c>
      <c r="AA2057" s="125"/>
      <c r="AB2057" s="125"/>
      <c r="AC2057" s="125"/>
      <c r="AD2057" s="125"/>
      <c r="AE2057" s="125"/>
      <c r="AF2057" s="125"/>
      <c r="AG2057" s="125"/>
      <c r="AH2057" s="125"/>
      <c r="AI2057" s="125"/>
      <c r="AJ2057" s="125"/>
      <c r="AK2057" s="125"/>
      <c r="AL2057" s="125"/>
      <c r="AM2057" s="125"/>
      <c r="AN2057" s="125"/>
      <c r="AO2057" s="125"/>
      <c r="AP2057" s="125"/>
    </row>
    <row r="2058" spans="2:42" x14ac:dyDescent="0.35">
      <c r="B2058" s="125"/>
      <c r="C2058" s="125"/>
      <c r="D2058" s="125"/>
      <c r="E2058" s="125"/>
      <c r="F2058" s="125"/>
      <c r="G2058" s="125"/>
      <c r="H2058" s="125"/>
      <c r="I2058" s="269"/>
      <c r="J2058" s="134"/>
      <c r="K2058" s="134"/>
      <c r="L2058" s="134"/>
      <c r="M2058" s="134"/>
      <c r="N2058" s="286"/>
      <c r="O2058" s="286"/>
      <c r="P2058" s="125"/>
      <c r="Q2058" s="125"/>
      <c r="R2058" s="125"/>
      <c r="S2058" s="125"/>
      <c r="T2058" s="125"/>
      <c r="U2058" s="311"/>
      <c r="V2058" s="253">
        <f t="shared" si="40"/>
        <v>0</v>
      </c>
      <c r="W2058" s="348" t="str">
        <f>IF(板块成分!B2060="","",板块成分!B2060)</f>
        <v>6055.HK</v>
      </c>
      <c r="X2058" s="270" t="str">
        <f>[1]!s_info_name(W2058)</f>
        <v>中烟香港</v>
      </c>
      <c r="Y2058" s="335" t="str">
        <f>IF($Y$3="申万一级行业",[1]!s_info_industry_sw_2021(W2058,公司分析!D$5,1),IF($Y$3="申万二级行业",[1]!s_info_industry_sw_2021(W2058,公司分析!D$5,2),IF($Y$3="申万三级行业",[1]!s_info_industry_sw_2021(W2058,公司分析!D$5,3),IF($Y$3="wind一级行业",[1]!s_info_industry_gics(W2058,1),IF($Y$3="wind二级行业",[1]!s_info_industry_gics(W2058,2),IF($Y$3="wind三级行业",[1]!s_info_industry_gics(W2058,3),IF($Y$3="wind四级行业",[1]!s_info_industry_gics(W2058,4),IF($Y$3="证监会门类行业",[1]!s_info_industry_csrc12_n(W2058,公司分析!D$5,1),""))))))))</f>
        <v>烟草</v>
      </c>
      <c r="Z2058" s="298" t="str">
        <f>IF(Y2058=行业比较!$E$6,ROW(),"")</f>
        <v/>
      </c>
      <c r="AA2058" s="125"/>
      <c r="AB2058" s="125"/>
      <c r="AC2058" s="125"/>
      <c r="AD2058" s="125"/>
      <c r="AE2058" s="125"/>
      <c r="AF2058" s="125"/>
      <c r="AG2058" s="125"/>
      <c r="AH2058" s="125"/>
      <c r="AI2058" s="125"/>
      <c r="AJ2058" s="125"/>
      <c r="AK2058" s="125"/>
      <c r="AL2058" s="125"/>
      <c r="AM2058" s="125"/>
      <c r="AN2058" s="125"/>
      <c r="AO2058" s="125"/>
      <c r="AP2058" s="125"/>
    </row>
    <row r="2059" spans="2:42" x14ac:dyDescent="0.35">
      <c r="B2059" s="125"/>
      <c r="C2059" s="125"/>
      <c r="D2059" s="125"/>
      <c r="E2059" s="125"/>
      <c r="F2059" s="125"/>
      <c r="G2059" s="125"/>
      <c r="H2059" s="125"/>
      <c r="I2059" s="269"/>
      <c r="J2059" s="134"/>
      <c r="K2059" s="134"/>
      <c r="L2059" s="134"/>
      <c r="M2059" s="134"/>
      <c r="N2059" s="286"/>
      <c r="O2059" s="286"/>
      <c r="P2059" s="125"/>
      <c r="Q2059" s="125"/>
      <c r="R2059" s="125"/>
      <c r="S2059" s="125"/>
      <c r="T2059" s="125"/>
      <c r="U2059" s="311"/>
      <c r="V2059" s="253">
        <f t="shared" si="40"/>
        <v>0</v>
      </c>
      <c r="W2059" s="348" t="str">
        <f>IF(板块成分!B2061="","",板块成分!B2061)</f>
        <v>6058.HK</v>
      </c>
      <c r="X2059" s="270" t="str">
        <f>[1]!s_info_name(W2059)</f>
        <v>兴证国际</v>
      </c>
      <c r="Y2059" s="335" t="str">
        <f>IF($Y$3="申万一级行业",[1]!s_info_industry_sw_2021(W2059,公司分析!D$5,1),IF($Y$3="申万二级行业",[1]!s_info_industry_sw_2021(W2059,公司分析!D$5,2),IF($Y$3="申万三级行业",[1]!s_info_industry_sw_2021(W2059,公司分析!D$5,3),IF($Y$3="wind一级行业",[1]!s_info_industry_gics(W2059,1),IF($Y$3="wind二级行业",[1]!s_info_industry_gics(W2059,2),IF($Y$3="wind三级行业",[1]!s_info_industry_gics(W2059,3),IF($Y$3="wind四级行业",[1]!s_info_industry_gics(W2059,4),IF($Y$3="证监会门类行业",[1]!s_info_industry_csrc12_n(W2059,公司分析!D$5,1),""))))))))</f>
        <v>投资银行业与经纪业</v>
      </c>
      <c r="Z2059" s="298" t="str">
        <f>IF(Y2059=行业比较!$E$6,ROW(),"")</f>
        <v/>
      </c>
      <c r="AA2059" s="125"/>
      <c r="AB2059" s="125"/>
      <c r="AC2059" s="125"/>
      <c r="AD2059" s="125"/>
      <c r="AE2059" s="125"/>
      <c r="AF2059" s="125"/>
      <c r="AG2059" s="125"/>
      <c r="AH2059" s="125"/>
      <c r="AI2059" s="125"/>
      <c r="AJ2059" s="125"/>
      <c r="AK2059" s="125"/>
      <c r="AL2059" s="125"/>
      <c r="AM2059" s="125"/>
      <c r="AN2059" s="125"/>
      <c r="AO2059" s="125"/>
      <c r="AP2059" s="125"/>
    </row>
    <row r="2060" spans="2:42" x14ac:dyDescent="0.35">
      <c r="B2060" s="125"/>
      <c r="C2060" s="125"/>
      <c r="D2060" s="125"/>
      <c r="E2060" s="125"/>
      <c r="F2060" s="125"/>
      <c r="G2060" s="125"/>
      <c r="H2060" s="125"/>
      <c r="I2060" s="269"/>
      <c r="J2060" s="134"/>
      <c r="K2060" s="134"/>
      <c r="L2060" s="134"/>
      <c r="M2060" s="134"/>
      <c r="N2060" s="286"/>
      <c r="O2060" s="286"/>
      <c r="P2060" s="125"/>
      <c r="Q2060" s="125"/>
      <c r="R2060" s="125"/>
      <c r="S2060" s="125"/>
      <c r="T2060" s="125"/>
      <c r="U2060" s="311"/>
      <c r="V2060" s="253">
        <f t="shared" si="40"/>
        <v>0</v>
      </c>
      <c r="W2060" s="348" t="str">
        <f>IF(板块成分!B2062="","",板块成分!B2062)</f>
        <v>6060.HK</v>
      </c>
      <c r="X2060" s="270" t="str">
        <f>[1]!s_info_name(W2060)</f>
        <v>众安在线</v>
      </c>
      <c r="Y2060" s="335" t="str">
        <f>IF($Y$3="申万一级行业",[1]!s_info_industry_sw_2021(W2060,公司分析!D$5,1),IF($Y$3="申万二级行业",[1]!s_info_industry_sw_2021(W2060,公司分析!D$5,2),IF($Y$3="申万三级行业",[1]!s_info_industry_sw_2021(W2060,公司分析!D$5,3),IF($Y$3="wind一级行业",[1]!s_info_industry_gics(W2060,1),IF($Y$3="wind二级行业",[1]!s_info_industry_gics(W2060,2),IF($Y$3="wind三级行业",[1]!s_info_industry_gics(W2060,3),IF($Y$3="wind四级行业",[1]!s_info_industry_gics(W2060,4),IF($Y$3="证监会门类行业",[1]!s_info_industry_csrc12_n(W2060,公司分析!D$5,1),""))))))))</f>
        <v>财产与意外伤害保险</v>
      </c>
      <c r="Z2060" s="298" t="str">
        <f>IF(Y2060=行业比较!$E$6,ROW(),"")</f>
        <v/>
      </c>
      <c r="AA2060" s="125"/>
      <c r="AB2060" s="125"/>
      <c r="AC2060" s="125"/>
      <c r="AD2060" s="125"/>
      <c r="AE2060" s="125"/>
      <c r="AF2060" s="125"/>
      <c r="AG2060" s="125"/>
      <c r="AH2060" s="125"/>
      <c r="AI2060" s="125"/>
      <c r="AJ2060" s="125"/>
      <c r="AK2060" s="125"/>
      <c r="AL2060" s="125"/>
      <c r="AM2060" s="125"/>
      <c r="AN2060" s="125"/>
      <c r="AO2060" s="125"/>
      <c r="AP2060" s="125"/>
    </row>
    <row r="2061" spans="2:42" x14ac:dyDescent="0.35">
      <c r="B2061" s="125"/>
      <c r="C2061" s="125"/>
      <c r="D2061" s="125"/>
      <c r="E2061" s="125"/>
      <c r="F2061" s="125"/>
      <c r="G2061" s="125"/>
      <c r="H2061" s="125"/>
      <c r="I2061" s="269"/>
      <c r="J2061" s="134"/>
      <c r="K2061" s="134"/>
      <c r="L2061" s="134"/>
      <c r="M2061" s="134"/>
      <c r="N2061" s="286"/>
      <c r="O2061" s="286"/>
      <c r="P2061" s="125"/>
      <c r="Q2061" s="125"/>
      <c r="R2061" s="125"/>
      <c r="S2061" s="125"/>
      <c r="T2061" s="125"/>
      <c r="U2061" s="311"/>
      <c r="V2061" s="253">
        <f t="shared" si="40"/>
        <v>0</v>
      </c>
      <c r="W2061" s="348" t="str">
        <f>IF(板块成分!B2063="","",板块成分!B2063)</f>
        <v>6063.HK</v>
      </c>
      <c r="X2061" s="270" t="str">
        <f>[1]!s_info_name(W2061)</f>
        <v>智中国际</v>
      </c>
      <c r="Y2061" s="335" t="str">
        <f>IF($Y$3="申万一级行业",[1]!s_info_industry_sw_2021(W2061,公司分析!D$5,1),IF($Y$3="申万二级行业",[1]!s_info_industry_sw_2021(W2061,公司分析!D$5,2),IF($Y$3="申万三级行业",[1]!s_info_industry_sw_2021(W2061,公司分析!D$5,3),IF($Y$3="wind一级行业",[1]!s_info_industry_gics(W2061,1),IF($Y$3="wind二级行业",[1]!s_info_industry_gics(W2061,2),IF($Y$3="wind三级行业",[1]!s_info_industry_gics(W2061,3),IF($Y$3="wind四级行业",[1]!s_info_industry_gics(W2061,4),IF($Y$3="证监会门类行业",[1]!s_info_industry_csrc12_n(W2061,公司分析!D$5,1),""))))))))</f>
        <v>建筑与工程</v>
      </c>
      <c r="Z2061" s="298" t="str">
        <f>IF(Y2061=行业比较!$E$6,ROW(),"")</f>
        <v/>
      </c>
      <c r="AA2061" s="125"/>
      <c r="AB2061" s="125"/>
      <c r="AC2061" s="125"/>
      <c r="AD2061" s="125"/>
      <c r="AE2061" s="125"/>
      <c r="AF2061" s="125"/>
      <c r="AG2061" s="125"/>
      <c r="AH2061" s="125"/>
      <c r="AI2061" s="125"/>
      <c r="AJ2061" s="125"/>
      <c r="AK2061" s="125"/>
      <c r="AL2061" s="125"/>
      <c r="AM2061" s="125"/>
      <c r="AN2061" s="125"/>
      <c r="AO2061" s="125"/>
      <c r="AP2061" s="125"/>
    </row>
    <row r="2062" spans="2:42" x14ac:dyDescent="0.35">
      <c r="B2062" s="125"/>
      <c r="C2062" s="125"/>
      <c r="D2062" s="125"/>
      <c r="E2062" s="125"/>
      <c r="F2062" s="125"/>
      <c r="G2062" s="125"/>
      <c r="H2062" s="125"/>
      <c r="I2062" s="269"/>
      <c r="J2062" s="134"/>
      <c r="K2062" s="134"/>
      <c r="L2062" s="134"/>
      <c r="M2062" s="134"/>
      <c r="N2062" s="286"/>
      <c r="O2062" s="286"/>
      <c r="P2062" s="125"/>
      <c r="Q2062" s="125"/>
      <c r="R2062" s="125"/>
      <c r="S2062" s="125"/>
      <c r="T2062" s="125"/>
      <c r="U2062" s="311"/>
      <c r="V2062" s="253">
        <f t="shared" si="40"/>
        <v>0</v>
      </c>
      <c r="W2062" s="348" t="str">
        <f>IF(板块成分!B2064="","",板块成分!B2064)</f>
        <v>6066.HK</v>
      </c>
      <c r="X2062" s="270" t="str">
        <f>[1]!s_info_name(W2062)</f>
        <v>中信建投证券</v>
      </c>
      <c r="Y2062" s="335" t="str">
        <f>IF($Y$3="申万一级行业",[1]!s_info_industry_sw_2021(W2062,公司分析!D$5,1),IF($Y$3="申万二级行业",[1]!s_info_industry_sw_2021(W2062,公司分析!D$5,2),IF($Y$3="申万三级行业",[1]!s_info_industry_sw_2021(W2062,公司分析!D$5,3),IF($Y$3="wind一级行业",[1]!s_info_industry_gics(W2062,1),IF($Y$3="wind二级行业",[1]!s_info_industry_gics(W2062,2),IF($Y$3="wind三级行业",[1]!s_info_industry_gics(W2062,3),IF($Y$3="wind四级行业",[1]!s_info_industry_gics(W2062,4),IF($Y$3="证监会门类行业",[1]!s_info_industry_csrc12_n(W2062,公司分析!D$5,1),""))))))))</f>
        <v>投资银行业与经纪业</v>
      </c>
      <c r="Z2062" s="298" t="str">
        <f>IF(Y2062=行业比较!$E$6,ROW(),"")</f>
        <v/>
      </c>
      <c r="AA2062" s="125"/>
      <c r="AB2062" s="125"/>
      <c r="AC2062" s="125"/>
      <c r="AD2062" s="125"/>
      <c r="AE2062" s="125"/>
      <c r="AF2062" s="125"/>
      <c r="AG2062" s="125"/>
      <c r="AH2062" s="125"/>
      <c r="AI2062" s="125"/>
      <c r="AJ2062" s="125"/>
      <c r="AK2062" s="125"/>
      <c r="AL2062" s="125"/>
      <c r="AM2062" s="125"/>
      <c r="AN2062" s="125"/>
      <c r="AO2062" s="125"/>
      <c r="AP2062" s="125"/>
    </row>
    <row r="2063" spans="2:42" x14ac:dyDescent="0.35">
      <c r="B2063" s="125"/>
      <c r="C2063" s="125"/>
      <c r="D2063" s="125"/>
      <c r="E2063" s="125"/>
      <c r="F2063" s="125"/>
      <c r="G2063" s="125"/>
      <c r="H2063" s="125"/>
      <c r="I2063" s="269"/>
      <c r="J2063" s="134"/>
      <c r="K2063" s="134"/>
      <c r="L2063" s="134"/>
      <c r="M2063" s="134"/>
      <c r="N2063" s="286"/>
      <c r="O2063" s="286"/>
      <c r="P2063" s="125"/>
      <c r="Q2063" s="125"/>
      <c r="R2063" s="125"/>
      <c r="S2063" s="125"/>
      <c r="T2063" s="125"/>
      <c r="U2063" s="311"/>
      <c r="V2063" s="253">
        <f t="shared" si="40"/>
        <v>0</v>
      </c>
      <c r="W2063" s="348" t="str">
        <f>IF(板块成分!B2065="","",板块成分!B2065)</f>
        <v>6068.HK</v>
      </c>
      <c r="X2063" s="270" t="str">
        <f>[1]!s_info_name(W2063)</f>
        <v>光正教育</v>
      </c>
      <c r="Y2063" s="335" t="str">
        <f>IF($Y$3="申万一级行业",[1]!s_info_industry_sw_2021(W2063,公司分析!D$5,1),IF($Y$3="申万二级行业",[1]!s_info_industry_sw_2021(W2063,公司分析!D$5,2),IF($Y$3="申万三级行业",[1]!s_info_industry_sw_2021(W2063,公司分析!D$5,3),IF($Y$3="wind一级行业",[1]!s_info_industry_gics(W2063,1),IF($Y$3="wind二级行业",[1]!s_info_industry_gics(W2063,2),IF($Y$3="wind三级行业",[1]!s_info_industry_gics(W2063,3),IF($Y$3="wind四级行业",[1]!s_info_industry_gics(W2063,4),IF($Y$3="证监会门类行业",[1]!s_info_industry_csrc12_n(W2063,公司分析!D$5,1),""))))))))</f>
        <v>教育服务</v>
      </c>
      <c r="Z2063" s="298" t="str">
        <f>IF(Y2063=行业比较!$E$6,ROW(),"")</f>
        <v/>
      </c>
      <c r="AA2063" s="125"/>
      <c r="AB2063" s="125"/>
      <c r="AC2063" s="125"/>
      <c r="AD2063" s="125"/>
      <c r="AE2063" s="125"/>
      <c r="AF2063" s="125"/>
      <c r="AG2063" s="125"/>
      <c r="AH2063" s="125"/>
      <c r="AI2063" s="125"/>
      <c r="AJ2063" s="125"/>
      <c r="AK2063" s="125"/>
      <c r="AL2063" s="125"/>
      <c r="AM2063" s="125"/>
      <c r="AN2063" s="125"/>
      <c r="AO2063" s="125"/>
      <c r="AP2063" s="125"/>
    </row>
    <row r="2064" spans="2:42" x14ac:dyDescent="0.35">
      <c r="B2064" s="125"/>
      <c r="C2064" s="125"/>
      <c r="D2064" s="125"/>
      <c r="E2064" s="125"/>
      <c r="F2064" s="125"/>
      <c r="G2064" s="125"/>
      <c r="H2064" s="125"/>
      <c r="I2064" s="269"/>
      <c r="J2064" s="134"/>
      <c r="K2064" s="134"/>
      <c r="L2064" s="134"/>
      <c r="M2064" s="134"/>
      <c r="N2064" s="286"/>
      <c r="O2064" s="286"/>
      <c r="P2064" s="125"/>
      <c r="Q2064" s="125"/>
      <c r="R2064" s="125"/>
      <c r="S2064" s="125"/>
      <c r="T2064" s="125"/>
      <c r="U2064" s="311"/>
      <c r="V2064" s="253">
        <f t="shared" si="40"/>
        <v>0</v>
      </c>
      <c r="W2064" s="348" t="str">
        <f>IF(板块成分!B2066="","",板块成分!B2066)</f>
        <v>6069.HK</v>
      </c>
      <c r="X2064" s="270" t="str">
        <f>[1]!s_info_name(W2064)</f>
        <v>盛业</v>
      </c>
      <c r="Y2064" s="335" t="str">
        <f>IF($Y$3="申万一级行业",[1]!s_info_industry_sw_2021(W2064,公司分析!D$5,1),IF($Y$3="申万二级行业",[1]!s_info_industry_sw_2021(W2064,公司分析!D$5,2),IF($Y$3="申万三级行业",[1]!s_info_industry_sw_2021(W2064,公司分析!D$5,3),IF($Y$3="wind一级行业",[1]!s_info_industry_gics(W2064,1),IF($Y$3="wind二级行业",[1]!s_info_industry_gics(W2064,2),IF($Y$3="wind三级行业",[1]!s_info_industry_gics(W2064,3),IF($Y$3="wind四级行业",[1]!s_info_industry_gics(W2064,4),IF($Y$3="证监会门类行业",[1]!s_info_industry_csrc12_n(W2064,公司分析!D$5,1),""))))))))</f>
        <v>其他多元金融服务</v>
      </c>
      <c r="Z2064" s="298" t="str">
        <f>IF(Y2064=行业比较!$E$6,ROW(),"")</f>
        <v/>
      </c>
      <c r="AA2064" s="125"/>
      <c r="AB2064" s="125"/>
      <c r="AC2064" s="125"/>
      <c r="AD2064" s="125"/>
      <c r="AE2064" s="125"/>
      <c r="AF2064" s="125"/>
      <c r="AG2064" s="125"/>
      <c r="AH2064" s="125"/>
      <c r="AI2064" s="125"/>
      <c r="AJ2064" s="125"/>
      <c r="AK2064" s="125"/>
      <c r="AL2064" s="125"/>
      <c r="AM2064" s="125"/>
      <c r="AN2064" s="125"/>
      <c r="AO2064" s="125"/>
      <c r="AP2064" s="125"/>
    </row>
    <row r="2065" spans="2:42" x14ac:dyDescent="0.35">
      <c r="B2065" s="125"/>
      <c r="C2065" s="125"/>
      <c r="D2065" s="125"/>
      <c r="E2065" s="125"/>
      <c r="F2065" s="125"/>
      <c r="G2065" s="125"/>
      <c r="H2065" s="125"/>
      <c r="I2065" s="269"/>
      <c r="J2065" s="134"/>
      <c r="K2065" s="134"/>
      <c r="L2065" s="134"/>
      <c r="M2065" s="134"/>
      <c r="N2065" s="286"/>
      <c r="O2065" s="286"/>
      <c r="P2065" s="125"/>
      <c r="Q2065" s="125"/>
      <c r="R2065" s="125"/>
      <c r="S2065" s="125"/>
      <c r="T2065" s="125"/>
      <c r="U2065" s="311"/>
      <c r="V2065" s="253">
        <f t="shared" si="40"/>
        <v>0</v>
      </c>
      <c r="W2065" s="348" t="str">
        <f>IF(板块成分!B2067="","",板块成分!B2067)</f>
        <v>6078.HK</v>
      </c>
      <c r="X2065" s="270" t="str">
        <f>[1]!s_info_name(W2065)</f>
        <v>海吉亚医疗</v>
      </c>
      <c r="Y2065" s="335" t="str">
        <f>IF($Y$3="申万一级行业",[1]!s_info_industry_sw_2021(W2065,公司分析!D$5,1),IF($Y$3="申万二级行业",[1]!s_info_industry_sw_2021(W2065,公司分析!D$5,2),IF($Y$3="申万三级行业",[1]!s_info_industry_sw_2021(W2065,公司分析!D$5,3),IF($Y$3="wind一级行业",[1]!s_info_industry_gics(W2065,1),IF($Y$3="wind二级行业",[1]!s_info_industry_gics(W2065,2),IF($Y$3="wind三级行业",[1]!s_info_industry_gics(W2065,3),IF($Y$3="wind四级行业",[1]!s_info_industry_gics(W2065,4),IF($Y$3="证监会门类行业",[1]!s_info_industry_csrc12_n(W2065,公司分析!D$5,1),""))))))))</f>
        <v>保健护理设施</v>
      </c>
      <c r="Z2065" s="298" t="str">
        <f>IF(Y2065=行业比较!$E$6,ROW(),"")</f>
        <v/>
      </c>
      <c r="AA2065" s="125"/>
      <c r="AB2065" s="125"/>
      <c r="AC2065" s="125"/>
      <c r="AD2065" s="125"/>
      <c r="AE2065" s="125"/>
      <c r="AF2065" s="125"/>
      <c r="AG2065" s="125"/>
      <c r="AH2065" s="125"/>
      <c r="AI2065" s="125"/>
      <c r="AJ2065" s="125"/>
      <c r="AK2065" s="125"/>
      <c r="AL2065" s="125"/>
      <c r="AM2065" s="125"/>
      <c r="AN2065" s="125"/>
      <c r="AO2065" s="125"/>
      <c r="AP2065" s="125"/>
    </row>
    <row r="2066" spans="2:42" x14ac:dyDescent="0.35">
      <c r="B2066" s="125"/>
      <c r="C2066" s="125"/>
      <c r="D2066" s="125"/>
      <c r="E2066" s="125"/>
      <c r="F2066" s="125"/>
      <c r="G2066" s="125"/>
      <c r="H2066" s="125"/>
      <c r="I2066" s="269"/>
      <c r="J2066" s="134"/>
      <c r="K2066" s="134"/>
      <c r="L2066" s="134"/>
      <c r="M2066" s="134"/>
      <c r="N2066" s="286"/>
      <c r="O2066" s="286"/>
      <c r="P2066" s="125"/>
      <c r="Q2066" s="125"/>
      <c r="R2066" s="125"/>
      <c r="S2066" s="125"/>
      <c r="T2066" s="125"/>
      <c r="U2066" s="311"/>
      <c r="V2066" s="253">
        <f t="shared" si="40"/>
        <v>0</v>
      </c>
      <c r="W2066" s="348" t="str">
        <f>IF(板块成分!B2068="","",板块成分!B2068)</f>
        <v>6080.HK</v>
      </c>
      <c r="X2066" s="270" t="str">
        <f>[1]!s_info_name(W2066)</f>
        <v>荣智控股</v>
      </c>
      <c r="Y2066" s="335" t="str">
        <f>IF($Y$3="申万一级行业",[1]!s_info_industry_sw_2021(W2066,公司分析!D$5,1),IF($Y$3="申万二级行业",[1]!s_info_industry_sw_2021(W2066,公司分析!D$5,2),IF($Y$3="申万三级行业",[1]!s_info_industry_sw_2021(W2066,公司分析!D$5,3),IF($Y$3="wind一级行业",[1]!s_info_industry_gics(W2066,1),IF($Y$3="wind二级行业",[1]!s_info_industry_gics(W2066,2),IF($Y$3="wind三级行业",[1]!s_info_industry_gics(W2066,3),IF($Y$3="wind四级行业",[1]!s_info_industry_gics(W2066,4),IF($Y$3="证监会门类行业",[1]!s_info_industry_csrc12_n(W2066,公司分析!D$5,1),""))))))))</f>
        <v>建筑与工程</v>
      </c>
      <c r="Z2066" s="298" t="str">
        <f>IF(Y2066=行业比较!$E$6,ROW(),"")</f>
        <v/>
      </c>
      <c r="AA2066" s="125"/>
      <c r="AB2066" s="125"/>
      <c r="AC2066" s="125"/>
      <c r="AD2066" s="125"/>
      <c r="AE2066" s="125"/>
      <c r="AF2066" s="125"/>
      <c r="AG2066" s="125"/>
      <c r="AH2066" s="125"/>
      <c r="AI2066" s="125"/>
      <c r="AJ2066" s="125"/>
      <c r="AK2066" s="125"/>
      <c r="AL2066" s="125"/>
      <c r="AM2066" s="125"/>
      <c r="AN2066" s="125"/>
      <c r="AO2066" s="125"/>
      <c r="AP2066" s="125"/>
    </row>
    <row r="2067" spans="2:42" x14ac:dyDescent="0.35">
      <c r="B2067" s="125"/>
      <c r="C2067" s="125"/>
      <c r="D2067" s="125"/>
      <c r="E2067" s="125"/>
      <c r="F2067" s="125"/>
      <c r="G2067" s="125"/>
      <c r="H2067" s="125"/>
      <c r="I2067" s="269"/>
      <c r="J2067" s="134"/>
      <c r="K2067" s="134"/>
      <c r="L2067" s="134"/>
      <c r="M2067" s="134"/>
      <c r="N2067" s="286"/>
      <c r="O2067" s="286"/>
      <c r="P2067" s="125"/>
      <c r="Q2067" s="125"/>
      <c r="R2067" s="125"/>
      <c r="S2067" s="125"/>
      <c r="T2067" s="125"/>
      <c r="U2067" s="311"/>
      <c r="V2067" s="253">
        <f t="shared" si="40"/>
        <v>0</v>
      </c>
      <c r="W2067" s="348" t="str">
        <f>IF(板块成分!B2069="","",板块成分!B2069)</f>
        <v>6083.HK</v>
      </c>
      <c r="X2067" s="270" t="str">
        <f>[1]!s_info_name(W2067)</f>
        <v>环宇物流(亚洲)</v>
      </c>
      <c r="Y2067" s="335" t="str">
        <f>IF($Y$3="申万一级行业",[1]!s_info_industry_sw_2021(W2067,公司分析!D$5,1),IF($Y$3="申万二级行业",[1]!s_info_industry_sw_2021(W2067,公司分析!D$5,2),IF($Y$3="申万三级行业",[1]!s_info_industry_sw_2021(W2067,公司分析!D$5,3),IF($Y$3="wind一级行业",[1]!s_info_industry_gics(W2067,1),IF($Y$3="wind二级行业",[1]!s_info_industry_gics(W2067,2),IF($Y$3="wind三级行业",[1]!s_info_industry_gics(W2067,3),IF($Y$3="wind四级行业",[1]!s_info_industry_gics(W2067,4),IF($Y$3="证监会门类行业",[1]!s_info_industry_csrc12_n(W2067,公司分析!D$5,1),""))))))))</f>
        <v>航空货运与物流</v>
      </c>
      <c r="Z2067" s="298" t="str">
        <f>IF(Y2067=行业比较!$E$6,ROW(),"")</f>
        <v/>
      </c>
      <c r="AA2067" s="125"/>
      <c r="AB2067" s="125"/>
      <c r="AC2067" s="125"/>
      <c r="AD2067" s="125"/>
      <c r="AE2067" s="125"/>
      <c r="AF2067" s="125"/>
      <c r="AG2067" s="125"/>
      <c r="AH2067" s="125"/>
      <c r="AI2067" s="125"/>
      <c r="AJ2067" s="125"/>
      <c r="AK2067" s="125"/>
      <c r="AL2067" s="125"/>
      <c r="AM2067" s="125"/>
      <c r="AN2067" s="125"/>
      <c r="AO2067" s="125"/>
      <c r="AP2067" s="125"/>
    </row>
    <row r="2068" spans="2:42" x14ac:dyDescent="0.35">
      <c r="B2068" s="125"/>
      <c r="C2068" s="125"/>
      <c r="D2068" s="125"/>
      <c r="E2068" s="125"/>
      <c r="F2068" s="125"/>
      <c r="G2068" s="125"/>
      <c r="H2068" s="125"/>
      <c r="I2068" s="269"/>
      <c r="J2068" s="134"/>
      <c r="K2068" s="134"/>
      <c r="L2068" s="134"/>
      <c r="M2068" s="134"/>
      <c r="N2068" s="286"/>
      <c r="O2068" s="286"/>
      <c r="P2068" s="125"/>
      <c r="Q2068" s="125"/>
      <c r="R2068" s="125"/>
      <c r="S2068" s="125"/>
      <c r="T2068" s="125"/>
      <c r="U2068" s="311"/>
      <c r="V2068" s="253">
        <f t="shared" si="40"/>
        <v>0</v>
      </c>
      <c r="W2068" s="348" t="str">
        <f>IF(板块成分!B2070="","",板块成分!B2070)</f>
        <v>6088.HK</v>
      </c>
      <c r="X2068" s="270" t="str">
        <f>[1]!s_info_name(W2068)</f>
        <v>FIT HON TENG</v>
      </c>
      <c r="Y2068" s="335" t="str">
        <f>IF($Y$3="申万一级行业",[1]!s_info_industry_sw_2021(W2068,公司分析!D$5,1),IF($Y$3="申万二级行业",[1]!s_info_industry_sw_2021(W2068,公司分析!D$5,2),IF($Y$3="申万三级行业",[1]!s_info_industry_sw_2021(W2068,公司分析!D$5,3),IF($Y$3="wind一级行业",[1]!s_info_industry_gics(W2068,1),IF($Y$3="wind二级行业",[1]!s_info_industry_gics(W2068,2),IF($Y$3="wind三级行业",[1]!s_info_industry_gics(W2068,3),IF($Y$3="wind四级行业",[1]!s_info_industry_gics(W2068,4),IF($Y$3="证监会门类行业",[1]!s_info_industry_csrc12_n(W2068,公司分析!D$5,1),""))))))))</f>
        <v>电子设备和仪器</v>
      </c>
      <c r="Z2068" s="298" t="str">
        <f>IF(Y2068=行业比较!$E$6,ROW(),"")</f>
        <v/>
      </c>
      <c r="AA2068" s="125"/>
      <c r="AB2068" s="125"/>
      <c r="AC2068" s="125"/>
      <c r="AD2068" s="125"/>
      <c r="AE2068" s="125"/>
      <c r="AF2068" s="125"/>
      <c r="AG2068" s="125"/>
      <c r="AH2068" s="125"/>
      <c r="AI2068" s="125"/>
      <c r="AJ2068" s="125"/>
      <c r="AK2068" s="125"/>
      <c r="AL2068" s="125"/>
      <c r="AM2068" s="125"/>
      <c r="AN2068" s="125"/>
      <c r="AO2068" s="125"/>
      <c r="AP2068" s="125"/>
    </row>
    <row r="2069" spans="2:42" x14ac:dyDescent="0.35">
      <c r="B2069" s="125"/>
      <c r="C2069" s="125"/>
      <c r="D2069" s="125"/>
      <c r="E2069" s="125"/>
      <c r="F2069" s="125"/>
      <c r="G2069" s="125"/>
      <c r="H2069" s="125"/>
      <c r="I2069" s="269"/>
      <c r="J2069" s="134"/>
      <c r="K2069" s="134"/>
      <c r="L2069" s="134"/>
      <c r="M2069" s="134"/>
      <c r="N2069" s="286"/>
      <c r="O2069" s="286"/>
      <c r="P2069" s="125"/>
      <c r="Q2069" s="125"/>
      <c r="R2069" s="125"/>
      <c r="S2069" s="125"/>
      <c r="T2069" s="125"/>
      <c r="U2069" s="311"/>
      <c r="V2069" s="253">
        <f t="shared" si="40"/>
        <v>0</v>
      </c>
      <c r="W2069" s="348" t="str">
        <f>IF(板块成分!B2071="","",板块成分!B2071)</f>
        <v>6093.HK</v>
      </c>
      <c r="X2069" s="270" t="str">
        <f>[1]!s_info_name(W2069)</f>
        <v>和泓服务</v>
      </c>
      <c r="Y2069" s="335" t="str">
        <f>IF($Y$3="申万一级行业",[1]!s_info_industry_sw_2021(W2069,公司分析!D$5,1),IF($Y$3="申万二级行业",[1]!s_info_industry_sw_2021(W2069,公司分析!D$5,2),IF($Y$3="申万三级行业",[1]!s_info_industry_sw_2021(W2069,公司分析!D$5,3),IF($Y$3="wind一级行业",[1]!s_info_industry_gics(W2069,1),IF($Y$3="wind二级行业",[1]!s_info_industry_gics(W2069,2),IF($Y$3="wind三级行业",[1]!s_info_industry_gics(W2069,3),IF($Y$3="wind四级行业",[1]!s_info_industry_gics(W2069,4),IF($Y$3="证监会门类行业",[1]!s_info_industry_csrc12_n(W2069,公司分析!D$5,1),""))))))))</f>
        <v>多样化房地产活动</v>
      </c>
      <c r="Z2069" s="298" t="str">
        <f>IF(Y2069=行业比较!$E$6,ROW(),"")</f>
        <v/>
      </c>
      <c r="AA2069" s="125"/>
      <c r="AB2069" s="125"/>
      <c r="AC2069" s="125"/>
      <c r="AD2069" s="125"/>
      <c r="AE2069" s="125"/>
      <c r="AF2069" s="125"/>
      <c r="AG2069" s="125"/>
      <c r="AH2069" s="125"/>
      <c r="AI2069" s="125"/>
      <c r="AJ2069" s="125"/>
      <c r="AK2069" s="125"/>
      <c r="AL2069" s="125"/>
      <c r="AM2069" s="125"/>
      <c r="AN2069" s="125"/>
      <c r="AO2069" s="125"/>
      <c r="AP2069" s="125"/>
    </row>
    <row r="2070" spans="2:42" x14ac:dyDescent="0.35">
      <c r="B2070" s="125"/>
      <c r="C2070" s="125"/>
      <c r="D2070" s="125"/>
      <c r="E2070" s="125"/>
      <c r="F2070" s="125"/>
      <c r="G2070" s="125"/>
      <c r="H2070" s="125"/>
      <c r="I2070" s="269"/>
      <c r="J2070" s="134"/>
      <c r="K2070" s="134"/>
      <c r="L2070" s="134"/>
      <c r="M2070" s="134"/>
      <c r="N2070" s="286"/>
      <c r="O2070" s="286"/>
      <c r="P2070" s="125"/>
      <c r="Q2070" s="125"/>
      <c r="R2070" s="125"/>
      <c r="S2070" s="125"/>
      <c r="T2070" s="125"/>
      <c r="U2070" s="311"/>
      <c r="V2070" s="253">
        <f t="shared" si="40"/>
        <v>0</v>
      </c>
      <c r="W2070" s="348" t="str">
        <f>IF(板块成分!B2072="","",板块成分!B2072)</f>
        <v>6098.HK</v>
      </c>
      <c r="X2070" s="270" t="str">
        <f>[1]!s_info_name(W2070)</f>
        <v>碧桂园服务</v>
      </c>
      <c r="Y2070" s="335" t="str">
        <f>IF($Y$3="申万一级行业",[1]!s_info_industry_sw_2021(W2070,公司分析!D$5,1),IF($Y$3="申万二级行业",[1]!s_info_industry_sw_2021(W2070,公司分析!D$5,2),IF($Y$3="申万三级行业",[1]!s_info_industry_sw_2021(W2070,公司分析!D$5,3),IF($Y$3="wind一级行业",[1]!s_info_industry_gics(W2070,1),IF($Y$3="wind二级行业",[1]!s_info_industry_gics(W2070,2),IF($Y$3="wind三级行业",[1]!s_info_industry_gics(W2070,3),IF($Y$3="wind四级行业",[1]!s_info_industry_gics(W2070,4),IF($Y$3="证监会门类行业",[1]!s_info_industry_csrc12_n(W2070,公司分析!D$5,1),""))))))))</f>
        <v>房地产经营公司</v>
      </c>
      <c r="Z2070" s="298" t="str">
        <f>IF(Y2070=行业比较!$E$6,ROW(),"")</f>
        <v/>
      </c>
      <c r="AA2070" s="125"/>
      <c r="AB2070" s="125"/>
      <c r="AC2070" s="125"/>
      <c r="AD2070" s="125"/>
      <c r="AE2070" s="125"/>
      <c r="AF2070" s="125"/>
      <c r="AG2070" s="125"/>
      <c r="AH2070" s="125"/>
      <c r="AI2070" s="125"/>
      <c r="AJ2070" s="125"/>
      <c r="AK2070" s="125"/>
      <c r="AL2070" s="125"/>
      <c r="AM2070" s="125"/>
      <c r="AN2070" s="125"/>
      <c r="AO2070" s="125"/>
      <c r="AP2070" s="125"/>
    </row>
    <row r="2071" spans="2:42" x14ac:dyDescent="0.35">
      <c r="B2071" s="125"/>
      <c r="C2071" s="125"/>
      <c r="D2071" s="125"/>
      <c r="E2071" s="125"/>
      <c r="F2071" s="125"/>
      <c r="G2071" s="125"/>
      <c r="H2071" s="125"/>
      <c r="I2071" s="269"/>
      <c r="J2071" s="134"/>
      <c r="K2071" s="134"/>
      <c r="L2071" s="134"/>
      <c r="M2071" s="134"/>
      <c r="N2071" s="286"/>
      <c r="O2071" s="286"/>
      <c r="P2071" s="125"/>
      <c r="Q2071" s="125"/>
      <c r="R2071" s="125"/>
      <c r="S2071" s="125"/>
      <c r="T2071" s="125"/>
      <c r="U2071" s="311"/>
      <c r="V2071" s="253">
        <f t="shared" si="40"/>
        <v>0</v>
      </c>
      <c r="W2071" s="348" t="str">
        <f>IF(板块成分!B2073="","",板块成分!B2073)</f>
        <v>6099.HK</v>
      </c>
      <c r="X2071" s="270" t="str">
        <f>[1]!s_info_name(W2071)</f>
        <v>招商证券</v>
      </c>
      <c r="Y2071" s="335" t="str">
        <f>IF($Y$3="申万一级行业",[1]!s_info_industry_sw_2021(W2071,公司分析!D$5,1),IF($Y$3="申万二级行业",[1]!s_info_industry_sw_2021(W2071,公司分析!D$5,2),IF($Y$3="申万三级行业",[1]!s_info_industry_sw_2021(W2071,公司分析!D$5,3),IF($Y$3="wind一级行业",[1]!s_info_industry_gics(W2071,1),IF($Y$3="wind二级行业",[1]!s_info_industry_gics(W2071,2),IF($Y$3="wind三级行业",[1]!s_info_industry_gics(W2071,3),IF($Y$3="wind四级行业",[1]!s_info_industry_gics(W2071,4),IF($Y$3="证监会门类行业",[1]!s_info_industry_csrc12_n(W2071,公司分析!D$5,1),""))))))))</f>
        <v>投资银行业与经纪业</v>
      </c>
      <c r="Z2071" s="298" t="str">
        <f>IF(Y2071=行业比较!$E$6,ROW(),"")</f>
        <v/>
      </c>
      <c r="AA2071" s="125"/>
      <c r="AB2071" s="125"/>
      <c r="AC2071" s="125"/>
      <c r="AD2071" s="125"/>
      <c r="AE2071" s="125"/>
      <c r="AF2071" s="125"/>
      <c r="AG2071" s="125"/>
      <c r="AH2071" s="125"/>
      <c r="AI2071" s="125"/>
      <c r="AJ2071" s="125"/>
      <c r="AK2071" s="125"/>
      <c r="AL2071" s="125"/>
      <c r="AM2071" s="125"/>
      <c r="AN2071" s="125"/>
      <c r="AO2071" s="125"/>
      <c r="AP2071" s="125"/>
    </row>
    <row r="2072" spans="2:42" x14ac:dyDescent="0.35">
      <c r="B2072" s="125"/>
      <c r="C2072" s="125"/>
      <c r="D2072" s="125"/>
      <c r="E2072" s="125"/>
      <c r="F2072" s="125"/>
      <c r="G2072" s="125"/>
      <c r="H2072" s="125"/>
      <c r="I2072" s="269"/>
      <c r="J2072" s="134"/>
      <c r="K2072" s="134"/>
      <c r="L2072" s="134"/>
      <c r="M2072" s="134"/>
      <c r="N2072" s="286"/>
      <c r="O2072" s="286"/>
      <c r="P2072" s="125"/>
      <c r="Q2072" s="125"/>
      <c r="R2072" s="125"/>
      <c r="S2072" s="125"/>
      <c r="T2072" s="125"/>
      <c r="U2072" s="311"/>
      <c r="V2072" s="253">
        <f t="shared" si="40"/>
        <v>0</v>
      </c>
      <c r="W2072" s="348" t="str">
        <f>IF(板块成分!B2074="","",板块成分!B2074)</f>
        <v>6100.HK</v>
      </c>
      <c r="X2072" s="270" t="str">
        <f>[1]!s_info_name(W2072)</f>
        <v>同道猎聘</v>
      </c>
      <c r="Y2072" s="335" t="str">
        <f>IF($Y$3="申万一级行业",[1]!s_info_industry_sw_2021(W2072,公司分析!D$5,1),IF($Y$3="申万二级行业",[1]!s_info_industry_sw_2021(W2072,公司分析!D$5,2),IF($Y$3="申万三级行业",[1]!s_info_industry_sw_2021(W2072,公司分析!D$5,3),IF($Y$3="wind一级行业",[1]!s_info_industry_gics(W2072,1),IF($Y$3="wind二级行业",[1]!s_info_industry_gics(W2072,2),IF($Y$3="wind三级行业",[1]!s_info_industry_gics(W2072,3),IF($Y$3="wind四级行业",[1]!s_info_industry_gics(W2072,4),IF($Y$3="证监会门类行业",[1]!s_info_industry_csrc12_n(W2072,公司分析!D$5,1),""))))))))</f>
        <v>综合支持服务</v>
      </c>
      <c r="Z2072" s="298" t="str">
        <f>IF(Y2072=行业比较!$E$6,ROW(),"")</f>
        <v/>
      </c>
      <c r="AA2072" s="125"/>
      <c r="AB2072" s="125"/>
      <c r="AC2072" s="125"/>
      <c r="AD2072" s="125"/>
      <c r="AE2072" s="125"/>
      <c r="AF2072" s="125"/>
      <c r="AG2072" s="125"/>
      <c r="AH2072" s="125"/>
      <c r="AI2072" s="125"/>
      <c r="AJ2072" s="125"/>
      <c r="AK2072" s="125"/>
      <c r="AL2072" s="125"/>
      <c r="AM2072" s="125"/>
      <c r="AN2072" s="125"/>
      <c r="AO2072" s="125"/>
      <c r="AP2072" s="125"/>
    </row>
    <row r="2073" spans="2:42" x14ac:dyDescent="0.35">
      <c r="B2073" s="125"/>
      <c r="C2073" s="125"/>
      <c r="D2073" s="125"/>
      <c r="E2073" s="125"/>
      <c r="F2073" s="125"/>
      <c r="G2073" s="125"/>
      <c r="H2073" s="125"/>
      <c r="I2073" s="269"/>
      <c r="J2073" s="134"/>
      <c r="K2073" s="134"/>
      <c r="L2073" s="134"/>
      <c r="M2073" s="134"/>
      <c r="N2073" s="286"/>
      <c r="O2073" s="286"/>
      <c r="P2073" s="125"/>
      <c r="Q2073" s="125"/>
      <c r="R2073" s="125"/>
      <c r="S2073" s="125"/>
      <c r="T2073" s="125"/>
      <c r="U2073" s="311"/>
      <c r="V2073" s="253">
        <f t="shared" si="40"/>
        <v>0</v>
      </c>
      <c r="W2073" s="348" t="str">
        <f>IF(板块成分!B2075="","",板块成分!B2075)</f>
        <v>6108.HK</v>
      </c>
      <c r="X2073" s="270" t="str">
        <f>[1]!s_info_name(W2073)</f>
        <v>新锐医药</v>
      </c>
      <c r="Y2073" s="335" t="str">
        <f>IF($Y$3="申万一级行业",[1]!s_info_industry_sw_2021(W2073,公司分析!D$5,1),IF($Y$3="申万二级行业",[1]!s_info_industry_sw_2021(W2073,公司分析!D$5,2),IF($Y$3="申万三级行业",[1]!s_info_industry_sw_2021(W2073,公司分析!D$5,3),IF($Y$3="wind一级行业",[1]!s_info_industry_gics(W2073,1),IF($Y$3="wind二级行业",[1]!s_info_industry_gics(W2073,2),IF($Y$3="wind三级行业",[1]!s_info_industry_gics(W2073,3),IF($Y$3="wind四级行业",[1]!s_info_industry_gics(W2073,4),IF($Y$3="证监会门类行业",[1]!s_info_industry_csrc12_n(W2073,公司分析!D$5,1),""))))))))</f>
        <v>保健护理产品经销商</v>
      </c>
      <c r="Z2073" s="298" t="str">
        <f>IF(Y2073=行业比较!$E$6,ROW(),"")</f>
        <v/>
      </c>
      <c r="AA2073" s="125"/>
      <c r="AB2073" s="125"/>
      <c r="AC2073" s="125"/>
      <c r="AD2073" s="125"/>
      <c r="AE2073" s="125"/>
      <c r="AF2073" s="125"/>
      <c r="AG2073" s="125"/>
      <c r="AH2073" s="125"/>
      <c r="AI2073" s="125"/>
      <c r="AJ2073" s="125"/>
      <c r="AK2073" s="125"/>
      <c r="AL2073" s="125"/>
      <c r="AM2073" s="125"/>
      <c r="AN2073" s="125"/>
      <c r="AO2073" s="125"/>
      <c r="AP2073" s="125"/>
    </row>
    <row r="2074" spans="2:42" x14ac:dyDescent="0.35">
      <c r="B2074" s="125"/>
      <c r="C2074" s="125"/>
      <c r="D2074" s="125"/>
      <c r="E2074" s="125"/>
      <c r="F2074" s="125"/>
      <c r="G2074" s="125"/>
      <c r="H2074" s="125"/>
      <c r="I2074" s="269"/>
      <c r="J2074" s="134"/>
      <c r="K2074" s="134"/>
      <c r="L2074" s="134"/>
      <c r="M2074" s="134"/>
      <c r="N2074" s="286"/>
      <c r="O2074" s="286"/>
      <c r="P2074" s="125"/>
      <c r="Q2074" s="125"/>
      <c r="R2074" s="125"/>
      <c r="S2074" s="125"/>
      <c r="T2074" s="125"/>
      <c r="U2074" s="311"/>
      <c r="V2074" s="253">
        <f t="shared" si="40"/>
        <v>0</v>
      </c>
      <c r="W2074" s="348" t="str">
        <f>IF(板块成分!B2076="","",板块成分!B2076)</f>
        <v>6110.HK</v>
      </c>
      <c r="X2074" s="270" t="str">
        <f>[1]!s_info_name(W2074)</f>
        <v>滔搏</v>
      </c>
      <c r="Y2074" s="335" t="str">
        <f>IF($Y$3="申万一级行业",[1]!s_info_industry_sw_2021(W2074,公司分析!D$5,1),IF($Y$3="申万二级行业",[1]!s_info_industry_sw_2021(W2074,公司分析!D$5,2),IF($Y$3="申万三级行业",[1]!s_info_industry_sw_2021(W2074,公司分析!D$5,3),IF($Y$3="wind一级行业",[1]!s_info_industry_gics(W2074,1),IF($Y$3="wind二级行业",[1]!s_info_industry_gics(W2074,2),IF($Y$3="wind三级行业",[1]!s_info_industry_gics(W2074,3),IF($Y$3="wind四级行业",[1]!s_info_industry_gics(W2074,4),IF($Y$3="证监会门类行业",[1]!s_info_industry_csrc12_n(W2074,公司分析!D$5,1),""))))))))</f>
        <v>鞋类</v>
      </c>
      <c r="Z2074" s="298" t="str">
        <f>IF(Y2074=行业比较!$E$6,ROW(),"")</f>
        <v/>
      </c>
      <c r="AA2074" s="125"/>
      <c r="AB2074" s="125"/>
      <c r="AC2074" s="125"/>
      <c r="AD2074" s="125"/>
      <c r="AE2074" s="125"/>
      <c r="AF2074" s="125"/>
      <c r="AG2074" s="125"/>
      <c r="AH2074" s="125"/>
      <c r="AI2074" s="125"/>
      <c r="AJ2074" s="125"/>
      <c r="AK2074" s="125"/>
      <c r="AL2074" s="125"/>
      <c r="AM2074" s="125"/>
      <c r="AN2074" s="125"/>
      <c r="AO2074" s="125"/>
      <c r="AP2074" s="125"/>
    </row>
    <row r="2075" spans="2:42" x14ac:dyDescent="0.35">
      <c r="B2075" s="125"/>
      <c r="C2075" s="125"/>
      <c r="D2075" s="125"/>
      <c r="E2075" s="125"/>
      <c r="F2075" s="125"/>
      <c r="G2075" s="125"/>
      <c r="H2075" s="125"/>
      <c r="I2075" s="269"/>
      <c r="J2075" s="134"/>
      <c r="K2075" s="134"/>
      <c r="L2075" s="134"/>
      <c r="M2075" s="134"/>
      <c r="N2075" s="286"/>
      <c r="O2075" s="286"/>
      <c r="P2075" s="125"/>
      <c r="Q2075" s="125"/>
      <c r="R2075" s="125"/>
      <c r="S2075" s="125"/>
      <c r="T2075" s="125"/>
      <c r="U2075" s="311"/>
      <c r="V2075" s="253">
        <f t="shared" si="40"/>
        <v>0</v>
      </c>
      <c r="W2075" s="348" t="str">
        <f>IF(板块成分!B2077="","",板块成分!B2077)</f>
        <v>6111.HK</v>
      </c>
      <c r="X2075" s="270" t="str">
        <f>[1]!s_info_name(W2075)</f>
        <v>大发地产</v>
      </c>
      <c r="Y2075" s="335" t="str">
        <f>IF($Y$3="申万一级行业",[1]!s_info_industry_sw_2021(W2075,公司分析!D$5,1),IF($Y$3="申万二级行业",[1]!s_info_industry_sw_2021(W2075,公司分析!D$5,2),IF($Y$3="申万三级行业",[1]!s_info_industry_sw_2021(W2075,公司分析!D$5,3),IF($Y$3="wind一级行业",[1]!s_info_industry_gics(W2075,1),IF($Y$3="wind二级行业",[1]!s_info_industry_gics(W2075,2),IF($Y$3="wind三级行业",[1]!s_info_industry_gics(W2075,3),IF($Y$3="wind四级行业",[1]!s_info_industry_gics(W2075,4),IF($Y$3="证监会门类行业",[1]!s_info_industry_csrc12_n(W2075,公司分析!D$5,1),""))))))))</f>
        <v>房地产经营公司</v>
      </c>
      <c r="Z2075" s="298" t="str">
        <f>IF(Y2075=行业比较!$E$6,ROW(),"")</f>
        <v/>
      </c>
      <c r="AA2075" s="125"/>
      <c r="AB2075" s="125"/>
      <c r="AC2075" s="125"/>
      <c r="AD2075" s="125"/>
      <c r="AE2075" s="125"/>
      <c r="AF2075" s="125"/>
      <c r="AG2075" s="125"/>
      <c r="AH2075" s="125"/>
      <c r="AI2075" s="125"/>
      <c r="AJ2075" s="125"/>
      <c r="AK2075" s="125"/>
      <c r="AL2075" s="125"/>
      <c r="AM2075" s="125"/>
      <c r="AN2075" s="125"/>
      <c r="AO2075" s="125"/>
      <c r="AP2075" s="125"/>
    </row>
    <row r="2076" spans="2:42" x14ac:dyDescent="0.35">
      <c r="B2076" s="125"/>
      <c r="C2076" s="125"/>
      <c r="D2076" s="125"/>
      <c r="E2076" s="125"/>
      <c r="F2076" s="125"/>
      <c r="G2076" s="125"/>
      <c r="H2076" s="125"/>
      <c r="I2076" s="269"/>
      <c r="J2076" s="134"/>
      <c r="K2076" s="134"/>
      <c r="L2076" s="134"/>
      <c r="M2076" s="134"/>
      <c r="N2076" s="286"/>
      <c r="O2076" s="286"/>
      <c r="P2076" s="125"/>
      <c r="Q2076" s="125"/>
      <c r="R2076" s="125"/>
      <c r="S2076" s="125"/>
      <c r="T2076" s="125"/>
      <c r="U2076" s="311"/>
      <c r="V2076" s="253">
        <f t="shared" si="40"/>
        <v>0</v>
      </c>
      <c r="W2076" s="348" t="str">
        <f>IF(板块成分!B2078="","",板块成分!B2078)</f>
        <v>6113.HK</v>
      </c>
      <c r="X2076" s="270" t="str">
        <f>[1]!s_info_name(W2076)</f>
        <v>UTS MARKETING</v>
      </c>
      <c r="Y2076" s="335" t="str">
        <f>IF($Y$3="申万一级行业",[1]!s_info_industry_sw_2021(W2076,公司分析!D$5,1),IF($Y$3="申万二级行业",[1]!s_info_industry_sw_2021(W2076,公司分析!D$5,2),IF($Y$3="申万三级行业",[1]!s_info_industry_sw_2021(W2076,公司分析!D$5,3),IF($Y$3="wind一级行业",[1]!s_info_industry_gics(W2076,1),IF($Y$3="wind二级行业",[1]!s_info_industry_gics(W2076,2),IF($Y$3="wind三级行业",[1]!s_info_industry_gics(W2076,3),IF($Y$3="wind四级行业",[1]!s_info_industry_gics(W2076,4),IF($Y$3="证监会门类行业",[1]!s_info_industry_csrc12_n(W2076,公司分析!D$5,1),""))))))))</f>
        <v>广告</v>
      </c>
      <c r="Z2076" s="298" t="str">
        <f>IF(Y2076=行业比较!$E$6,ROW(),"")</f>
        <v/>
      </c>
      <c r="AA2076" s="125"/>
      <c r="AB2076" s="125"/>
      <c r="AC2076" s="125"/>
      <c r="AD2076" s="125"/>
      <c r="AE2076" s="125"/>
      <c r="AF2076" s="125"/>
      <c r="AG2076" s="125"/>
      <c r="AH2076" s="125"/>
      <c r="AI2076" s="125"/>
      <c r="AJ2076" s="125"/>
      <c r="AK2076" s="125"/>
      <c r="AL2076" s="125"/>
      <c r="AM2076" s="125"/>
      <c r="AN2076" s="125"/>
      <c r="AO2076" s="125"/>
      <c r="AP2076" s="125"/>
    </row>
    <row r="2077" spans="2:42" x14ac:dyDescent="0.35">
      <c r="B2077" s="125"/>
      <c r="C2077" s="125"/>
      <c r="D2077" s="125"/>
      <c r="E2077" s="125"/>
      <c r="F2077" s="125"/>
      <c r="G2077" s="125"/>
      <c r="H2077" s="125"/>
      <c r="I2077" s="269"/>
      <c r="J2077" s="134"/>
      <c r="K2077" s="134"/>
      <c r="L2077" s="134"/>
      <c r="M2077" s="134"/>
      <c r="N2077" s="286"/>
      <c r="O2077" s="286"/>
      <c r="P2077" s="125"/>
      <c r="Q2077" s="125"/>
      <c r="R2077" s="125"/>
      <c r="S2077" s="125"/>
      <c r="T2077" s="125"/>
      <c r="U2077" s="311"/>
      <c r="V2077" s="253">
        <f t="shared" si="40"/>
        <v>0</v>
      </c>
      <c r="W2077" s="348" t="str">
        <f>IF(板块成分!B2079="","",板块成分!B2079)</f>
        <v>6116.HK</v>
      </c>
      <c r="X2077" s="270" t="str">
        <f>[1]!s_info_name(W2077)</f>
        <v>拉夏贝尔</v>
      </c>
      <c r="Y2077" s="335" t="str">
        <f>IF($Y$3="申万一级行业",[1]!s_info_industry_sw_2021(W2077,公司分析!D$5,1),IF($Y$3="申万二级行业",[1]!s_info_industry_sw_2021(W2077,公司分析!D$5,2),IF($Y$3="申万三级行业",[1]!s_info_industry_sw_2021(W2077,公司分析!D$5,3),IF($Y$3="wind一级行业",[1]!s_info_industry_gics(W2077,1),IF($Y$3="wind二级行业",[1]!s_info_industry_gics(W2077,2),IF($Y$3="wind三级行业",[1]!s_info_industry_gics(W2077,3),IF($Y$3="wind四级行业",[1]!s_info_industry_gics(W2077,4),IF($Y$3="证监会门类行业",[1]!s_info_industry_csrc12_n(W2077,公司分析!D$5,1),""))))))))</f>
        <v>服装、服饰与奢侈品</v>
      </c>
      <c r="Z2077" s="298" t="str">
        <f>IF(Y2077=行业比较!$E$6,ROW(),"")</f>
        <v/>
      </c>
      <c r="AA2077" s="125"/>
      <c r="AB2077" s="125"/>
      <c r="AC2077" s="125"/>
      <c r="AD2077" s="125"/>
      <c r="AE2077" s="125"/>
      <c r="AF2077" s="125"/>
      <c r="AG2077" s="125"/>
      <c r="AH2077" s="125"/>
      <c r="AI2077" s="125"/>
      <c r="AJ2077" s="125"/>
      <c r="AK2077" s="125"/>
      <c r="AL2077" s="125"/>
      <c r="AM2077" s="125"/>
      <c r="AN2077" s="125"/>
      <c r="AO2077" s="125"/>
      <c r="AP2077" s="125"/>
    </row>
    <row r="2078" spans="2:42" x14ac:dyDescent="0.35">
      <c r="B2078" s="125"/>
      <c r="C2078" s="125"/>
      <c r="D2078" s="125"/>
      <c r="E2078" s="125"/>
      <c r="F2078" s="125"/>
      <c r="G2078" s="125"/>
      <c r="H2078" s="125"/>
      <c r="I2078" s="269"/>
      <c r="J2078" s="134"/>
      <c r="K2078" s="134"/>
      <c r="L2078" s="134"/>
      <c r="M2078" s="134"/>
      <c r="N2078" s="286"/>
      <c r="O2078" s="286"/>
      <c r="P2078" s="125"/>
      <c r="Q2078" s="125"/>
      <c r="R2078" s="125"/>
      <c r="S2078" s="125"/>
      <c r="T2078" s="125"/>
      <c r="U2078" s="311"/>
      <c r="V2078" s="253">
        <f t="shared" si="40"/>
        <v>0</v>
      </c>
      <c r="W2078" s="348" t="str">
        <f>IF(板块成分!B2080="","",板块成分!B2080)</f>
        <v>6117.HK</v>
      </c>
      <c r="X2078" s="270" t="str">
        <f>[1]!s_info_name(W2078)</f>
        <v>日照港裕廊</v>
      </c>
      <c r="Y2078" s="335" t="str">
        <f>IF($Y$3="申万一级行业",[1]!s_info_industry_sw_2021(W2078,公司分析!D$5,1),IF($Y$3="申万二级行业",[1]!s_info_industry_sw_2021(W2078,公司分析!D$5,2),IF($Y$3="申万三级行业",[1]!s_info_industry_sw_2021(W2078,公司分析!D$5,3),IF($Y$3="wind一级行业",[1]!s_info_industry_gics(W2078,1),IF($Y$3="wind二级行业",[1]!s_info_industry_gics(W2078,2),IF($Y$3="wind三级行业",[1]!s_info_industry_gics(W2078,3),IF($Y$3="wind四级行业",[1]!s_info_industry_gics(W2078,4),IF($Y$3="证监会门类行业",[1]!s_info_industry_csrc12_n(W2078,公司分析!D$5,1),""))))))))</f>
        <v>海运</v>
      </c>
      <c r="Z2078" s="298" t="str">
        <f>IF(Y2078=行业比较!$E$6,ROW(),"")</f>
        <v/>
      </c>
      <c r="AA2078" s="125"/>
      <c r="AB2078" s="125"/>
      <c r="AC2078" s="125"/>
      <c r="AD2078" s="125"/>
      <c r="AE2078" s="125"/>
      <c r="AF2078" s="125"/>
      <c r="AG2078" s="125"/>
      <c r="AH2078" s="125"/>
      <c r="AI2078" s="125"/>
      <c r="AJ2078" s="125"/>
      <c r="AK2078" s="125"/>
      <c r="AL2078" s="125"/>
      <c r="AM2078" s="125"/>
      <c r="AN2078" s="125"/>
      <c r="AO2078" s="125"/>
      <c r="AP2078" s="125"/>
    </row>
    <row r="2079" spans="2:42" x14ac:dyDescent="0.35">
      <c r="B2079" s="125"/>
      <c r="C2079" s="125"/>
      <c r="D2079" s="125"/>
      <c r="E2079" s="125"/>
      <c r="F2079" s="125"/>
      <c r="G2079" s="125"/>
      <c r="H2079" s="125"/>
      <c r="I2079" s="269"/>
      <c r="J2079" s="134"/>
      <c r="K2079" s="134"/>
      <c r="L2079" s="134"/>
      <c r="M2079" s="134"/>
      <c r="N2079" s="286"/>
      <c r="O2079" s="286"/>
      <c r="P2079" s="125"/>
      <c r="Q2079" s="125"/>
      <c r="R2079" s="125"/>
      <c r="S2079" s="125"/>
      <c r="T2079" s="125"/>
      <c r="U2079" s="311"/>
      <c r="V2079" s="253">
        <f t="shared" si="40"/>
        <v>0</v>
      </c>
      <c r="W2079" s="348" t="str">
        <f>IF(板块成分!B2081="","",板块成分!B2081)</f>
        <v>6118.HK</v>
      </c>
      <c r="X2079" s="270" t="str">
        <f>[1]!s_info_name(W2079)</f>
        <v>奥星生命科技</v>
      </c>
      <c r="Y2079" s="335" t="str">
        <f>IF($Y$3="申万一级行业",[1]!s_info_industry_sw_2021(W2079,公司分析!D$5,1),IF($Y$3="申万二级行业",[1]!s_info_industry_sw_2021(W2079,公司分析!D$5,2),IF($Y$3="申万三级行业",[1]!s_info_industry_sw_2021(W2079,公司分析!D$5,3),IF($Y$3="wind一级行业",[1]!s_info_industry_gics(W2079,1),IF($Y$3="wind二级行业",[1]!s_info_industry_gics(W2079,2),IF($Y$3="wind三级行业",[1]!s_info_industry_gics(W2079,3),IF($Y$3="wind四级行业",[1]!s_info_industry_gics(W2079,4),IF($Y$3="证监会门类行业",[1]!s_info_industry_csrc12_n(W2079,公司分析!D$5,1),""))))))))</f>
        <v>生命科学工具和服务</v>
      </c>
      <c r="Z2079" s="298" t="str">
        <f>IF(Y2079=行业比较!$E$6,ROW(),"")</f>
        <v/>
      </c>
      <c r="AA2079" s="125"/>
      <c r="AB2079" s="125"/>
      <c r="AC2079" s="125"/>
      <c r="AD2079" s="125"/>
      <c r="AE2079" s="125"/>
      <c r="AF2079" s="125"/>
      <c r="AG2079" s="125"/>
      <c r="AH2079" s="125"/>
      <c r="AI2079" s="125"/>
      <c r="AJ2079" s="125"/>
      <c r="AK2079" s="125"/>
      <c r="AL2079" s="125"/>
      <c r="AM2079" s="125"/>
      <c r="AN2079" s="125"/>
      <c r="AO2079" s="125"/>
      <c r="AP2079" s="125"/>
    </row>
    <row r="2080" spans="2:42" x14ac:dyDescent="0.35">
      <c r="B2080" s="125"/>
      <c r="C2080" s="125"/>
      <c r="D2080" s="125"/>
      <c r="E2080" s="125"/>
      <c r="F2080" s="125"/>
      <c r="G2080" s="125"/>
      <c r="H2080" s="125"/>
      <c r="I2080" s="269"/>
      <c r="J2080" s="134"/>
      <c r="K2080" s="134"/>
      <c r="L2080" s="134"/>
      <c r="M2080" s="134"/>
      <c r="N2080" s="286"/>
      <c r="O2080" s="286"/>
      <c r="P2080" s="125"/>
      <c r="Q2080" s="125"/>
      <c r="R2080" s="125"/>
      <c r="S2080" s="125"/>
      <c r="T2080" s="125"/>
      <c r="U2080" s="311"/>
      <c r="V2080" s="253">
        <f t="shared" si="40"/>
        <v>0</v>
      </c>
      <c r="W2080" s="348" t="str">
        <f>IF(板块成分!B2082="","",板块成分!B2082)</f>
        <v>6119.HK</v>
      </c>
      <c r="X2080" s="270" t="str">
        <f>[1]!s_info_name(W2080)</f>
        <v>天源集团</v>
      </c>
      <c r="Y2080" s="335" t="str">
        <f>IF($Y$3="申万一级行业",[1]!s_info_industry_sw_2021(W2080,公司分析!D$5,1),IF($Y$3="申万二级行业",[1]!s_info_industry_sw_2021(W2080,公司分析!D$5,2),IF($Y$3="申万三级行业",[1]!s_info_industry_sw_2021(W2080,公司分析!D$5,3),IF($Y$3="wind一级行业",[1]!s_info_industry_gics(W2080,1),IF($Y$3="wind二级行业",[1]!s_info_industry_gics(W2080,2),IF($Y$3="wind三级行业",[1]!s_info_industry_gics(W2080,3),IF($Y$3="wind四级行业",[1]!s_info_industry_gics(W2080,4),IF($Y$3="证监会门类行业",[1]!s_info_industry_csrc12_n(W2080,公司分析!D$5,1),""))))))))</f>
        <v>海港与服务</v>
      </c>
      <c r="Z2080" s="298" t="str">
        <f>IF(Y2080=行业比较!$E$6,ROW(),"")</f>
        <v/>
      </c>
      <c r="AA2080" s="125"/>
      <c r="AB2080" s="125"/>
      <c r="AC2080" s="125"/>
      <c r="AD2080" s="125"/>
      <c r="AE2080" s="125"/>
      <c r="AF2080" s="125"/>
      <c r="AG2080" s="125"/>
      <c r="AH2080" s="125"/>
      <c r="AI2080" s="125"/>
      <c r="AJ2080" s="125"/>
      <c r="AK2080" s="125"/>
      <c r="AL2080" s="125"/>
      <c r="AM2080" s="125"/>
      <c r="AN2080" s="125"/>
      <c r="AO2080" s="125"/>
      <c r="AP2080" s="125"/>
    </row>
    <row r="2081" spans="2:42" x14ac:dyDescent="0.35">
      <c r="B2081" s="125"/>
      <c r="C2081" s="125"/>
      <c r="D2081" s="125"/>
      <c r="E2081" s="125"/>
      <c r="F2081" s="125"/>
      <c r="G2081" s="125"/>
      <c r="H2081" s="125"/>
      <c r="I2081" s="269"/>
      <c r="J2081" s="134"/>
      <c r="K2081" s="134"/>
      <c r="L2081" s="134"/>
      <c r="M2081" s="134"/>
      <c r="N2081" s="286"/>
      <c r="O2081" s="286"/>
      <c r="P2081" s="125"/>
      <c r="Q2081" s="125"/>
      <c r="R2081" s="125"/>
      <c r="S2081" s="125"/>
      <c r="T2081" s="125"/>
      <c r="U2081" s="311"/>
      <c r="V2081" s="253">
        <f t="shared" si="40"/>
        <v>0</v>
      </c>
      <c r="W2081" s="348" t="str">
        <f>IF(板块成分!B2083="","",板块成分!B2083)</f>
        <v>6122.HK</v>
      </c>
      <c r="X2081" s="270" t="str">
        <f>[1]!s_info_name(W2081)</f>
        <v>九台农商银行</v>
      </c>
      <c r="Y2081" s="335" t="str">
        <f>IF($Y$3="申万一级行业",[1]!s_info_industry_sw_2021(W2081,公司分析!D$5,1),IF($Y$3="申万二级行业",[1]!s_info_industry_sw_2021(W2081,公司分析!D$5,2),IF($Y$3="申万三级行业",[1]!s_info_industry_sw_2021(W2081,公司分析!D$5,3),IF($Y$3="wind一级行业",[1]!s_info_industry_gics(W2081,1),IF($Y$3="wind二级行业",[1]!s_info_industry_gics(W2081,2),IF($Y$3="wind三级行业",[1]!s_info_industry_gics(W2081,3),IF($Y$3="wind四级行业",[1]!s_info_industry_gics(W2081,4),IF($Y$3="证监会门类行业",[1]!s_info_industry_csrc12_n(W2081,公司分析!D$5,1),""))))))))</f>
        <v>区域性银行</v>
      </c>
      <c r="Z2081" s="298" t="str">
        <f>IF(Y2081=行业比较!$E$6,ROW(),"")</f>
        <v/>
      </c>
      <c r="AA2081" s="125"/>
      <c r="AB2081" s="125"/>
      <c r="AC2081" s="125"/>
      <c r="AD2081" s="125"/>
      <c r="AE2081" s="125"/>
      <c r="AF2081" s="125"/>
      <c r="AG2081" s="125"/>
      <c r="AH2081" s="125"/>
      <c r="AI2081" s="125"/>
      <c r="AJ2081" s="125"/>
      <c r="AK2081" s="125"/>
      <c r="AL2081" s="125"/>
      <c r="AM2081" s="125"/>
      <c r="AN2081" s="125"/>
      <c r="AO2081" s="125"/>
      <c r="AP2081" s="125"/>
    </row>
    <row r="2082" spans="2:42" x14ac:dyDescent="0.35">
      <c r="B2082" s="125"/>
      <c r="C2082" s="125"/>
      <c r="D2082" s="125"/>
      <c r="E2082" s="125"/>
      <c r="F2082" s="125"/>
      <c r="G2082" s="125"/>
      <c r="H2082" s="125"/>
      <c r="I2082" s="269"/>
      <c r="J2082" s="134"/>
      <c r="K2082" s="134"/>
      <c r="L2082" s="134"/>
      <c r="M2082" s="134"/>
      <c r="N2082" s="286"/>
      <c r="O2082" s="286"/>
      <c r="P2082" s="125"/>
      <c r="Q2082" s="125"/>
      <c r="R2082" s="125"/>
      <c r="S2082" s="125"/>
      <c r="T2082" s="125"/>
      <c r="U2082" s="311"/>
      <c r="V2082" s="253">
        <f t="shared" si="40"/>
        <v>0</v>
      </c>
      <c r="W2082" s="348" t="str">
        <f>IF(板块成分!B2084="","",板块成分!B2084)</f>
        <v>6123.HK</v>
      </c>
      <c r="X2082" s="270" t="str">
        <f>[1]!s_info_name(W2082)</f>
        <v>圆通国际快递</v>
      </c>
      <c r="Y2082" s="335" t="str">
        <f>IF($Y$3="申万一级行业",[1]!s_info_industry_sw_2021(W2082,公司分析!D$5,1),IF($Y$3="申万二级行业",[1]!s_info_industry_sw_2021(W2082,公司分析!D$5,2),IF($Y$3="申万三级行业",[1]!s_info_industry_sw_2021(W2082,公司分析!D$5,3),IF($Y$3="wind一级行业",[1]!s_info_industry_gics(W2082,1),IF($Y$3="wind二级行业",[1]!s_info_industry_gics(W2082,2),IF($Y$3="wind三级行业",[1]!s_info_industry_gics(W2082,3),IF($Y$3="wind四级行业",[1]!s_info_industry_gics(W2082,4),IF($Y$3="证监会门类行业",[1]!s_info_industry_csrc12_n(W2082,公司分析!D$5,1),""))))))))</f>
        <v>航空货运与物流</v>
      </c>
      <c r="Z2082" s="298" t="str">
        <f>IF(Y2082=行业比较!$E$6,ROW(),"")</f>
        <v/>
      </c>
      <c r="AA2082" s="125"/>
      <c r="AB2082" s="125"/>
      <c r="AC2082" s="125"/>
      <c r="AD2082" s="125"/>
      <c r="AE2082" s="125"/>
      <c r="AF2082" s="125"/>
      <c r="AG2082" s="125"/>
      <c r="AH2082" s="125"/>
      <c r="AI2082" s="125"/>
      <c r="AJ2082" s="125"/>
      <c r="AK2082" s="125"/>
      <c r="AL2082" s="125"/>
      <c r="AM2082" s="125"/>
      <c r="AN2082" s="125"/>
      <c r="AO2082" s="125"/>
      <c r="AP2082" s="125"/>
    </row>
    <row r="2083" spans="2:42" x14ac:dyDescent="0.35">
      <c r="B2083" s="125"/>
      <c r="C2083" s="125"/>
      <c r="D2083" s="125"/>
      <c r="E2083" s="125"/>
      <c r="F2083" s="125"/>
      <c r="G2083" s="125"/>
      <c r="H2083" s="125"/>
      <c r="I2083" s="269"/>
      <c r="J2083" s="134"/>
      <c r="K2083" s="134"/>
      <c r="L2083" s="134"/>
      <c r="M2083" s="134"/>
      <c r="N2083" s="286"/>
      <c r="O2083" s="286"/>
      <c r="P2083" s="125"/>
      <c r="Q2083" s="125"/>
      <c r="R2083" s="125"/>
      <c r="S2083" s="125"/>
      <c r="T2083" s="125"/>
      <c r="U2083" s="311"/>
      <c r="V2083" s="253">
        <f t="shared" si="40"/>
        <v>0</v>
      </c>
      <c r="W2083" s="348" t="str">
        <f>IF(板块成分!B2085="","",板块成分!B2085)</f>
        <v>6127.HK</v>
      </c>
      <c r="X2083" s="270" t="str">
        <f>[1]!s_info_name(W2083)</f>
        <v>昭衍新药</v>
      </c>
      <c r="Y2083" s="335" t="str">
        <f>IF($Y$3="申万一级行业",[1]!s_info_industry_sw_2021(W2083,公司分析!D$5,1),IF($Y$3="申万二级行业",[1]!s_info_industry_sw_2021(W2083,公司分析!D$5,2),IF($Y$3="申万三级行业",[1]!s_info_industry_sw_2021(W2083,公司分析!D$5,3),IF($Y$3="wind一级行业",[1]!s_info_industry_gics(W2083,1),IF($Y$3="wind二级行业",[1]!s_info_industry_gics(W2083,2),IF($Y$3="wind三级行业",[1]!s_info_industry_gics(W2083,3),IF($Y$3="wind四级行业",[1]!s_info_industry_gics(W2083,4),IF($Y$3="证监会门类行业",[1]!s_info_industry_csrc12_n(W2083,公司分析!D$5,1),""))))))))</f>
        <v>生命科学工具和服务</v>
      </c>
      <c r="Z2083" s="298" t="str">
        <f>IF(Y2083=行业比较!$E$6,ROW(),"")</f>
        <v/>
      </c>
      <c r="AA2083" s="125"/>
      <c r="AB2083" s="125"/>
      <c r="AC2083" s="125"/>
      <c r="AD2083" s="125"/>
      <c r="AE2083" s="125"/>
      <c r="AF2083" s="125"/>
      <c r="AG2083" s="125"/>
      <c r="AH2083" s="125"/>
      <c r="AI2083" s="125"/>
      <c r="AJ2083" s="125"/>
      <c r="AK2083" s="125"/>
      <c r="AL2083" s="125"/>
      <c r="AM2083" s="125"/>
      <c r="AN2083" s="125"/>
      <c r="AO2083" s="125"/>
      <c r="AP2083" s="125"/>
    </row>
    <row r="2084" spans="2:42" x14ac:dyDescent="0.35">
      <c r="B2084" s="125"/>
      <c r="C2084" s="125"/>
      <c r="D2084" s="125"/>
      <c r="E2084" s="125"/>
      <c r="F2084" s="125"/>
      <c r="G2084" s="125"/>
      <c r="H2084" s="125"/>
      <c r="I2084" s="269"/>
      <c r="J2084" s="134"/>
      <c r="K2084" s="134"/>
      <c r="L2084" s="134"/>
      <c r="M2084" s="134"/>
      <c r="N2084" s="286"/>
      <c r="O2084" s="286"/>
      <c r="P2084" s="125"/>
      <c r="Q2084" s="125"/>
      <c r="R2084" s="125"/>
      <c r="S2084" s="125"/>
      <c r="T2084" s="125"/>
      <c r="U2084" s="311"/>
      <c r="V2084" s="253">
        <f t="shared" si="40"/>
        <v>0</v>
      </c>
      <c r="W2084" s="348" t="str">
        <f>IF(板块成分!B2086="","",板块成分!B2086)</f>
        <v>6128.HK</v>
      </c>
      <c r="X2084" s="270" t="str">
        <f>[1]!s_info_name(W2084)</f>
        <v>烯石电车新材料</v>
      </c>
      <c r="Y2084" s="335" t="str">
        <f>IF($Y$3="申万一级行业",[1]!s_info_industry_sw_2021(W2084,公司分析!D$5,1),IF($Y$3="申万二级行业",[1]!s_info_industry_sw_2021(W2084,公司分析!D$5,2),IF($Y$3="申万三级行业",[1]!s_info_industry_sw_2021(W2084,公司分析!D$5,3),IF($Y$3="wind一级行业",[1]!s_info_industry_gics(W2084,1),IF($Y$3="wind二级行业",[1]!s_info_industry_gics(W2084,2),IF($Y$3="wind三级行业",[1]!s_info_industry_gics(W2084,3),IF($Y$3="wind四级行业",[1]!s_info_industry_gics(W2084,4),IF($Y$3="证监会门类行业",[1]!s_info_industry_csrc12_n(W2084,公司分析!D$5,1),""))))))))</f>
        <v>贵金属与矿石</v>
      </c>
      <c r="Z2084" s="298" t="str">
        <f>IF(Y2084=行业比较!$E$6,ROW(),"")</f>
        <v/>
      </c>
      <c r="AA2084" s="125"/>
      <c r="AB2084" s="125"/>
      <c r="AC2084" s="125"/>
      <c r="AD2084" s="125"/>
      <c r="AE2084" s="125"/>
      <c r="AF2084" s="125"/>
      <c r="AG2084" s="125"/>
      <c r="AH2084" s="125"/>
      <c r="AI2084" s="125"/>
      <c r="AJ2084" s="125"/>
      <c r="AK2084" s="125"/>
      <c r="AL2084" s="125"/>
      <c r="AM2084" s="125"/>
      <c r="AN2084" s="125"/>
      <c r="AO2084" s="125"/>
      <c r="AP2084" s="125"/>
    </row>
    <row r="2085" spans="2:42" x14ac:dyDescent="0.35">
      <c r="B2085" s="125"/>
      <c r="C2085" s="125"/>
      <c r="D2085" s="125"/>
      <c r="E2085" s="125"/>
      <c r="F2085" s="125"/>
      <c r="G2085" s="125"/>
      <c r="H2085" s="125"/>
      <c r="I2085" s="269"/>
      <c r="J2085" s="134"/>
      <c r="K2085" s="134"/>
      <c r="L2085" s="134"/>
      <c r="M2085" s="134"/>
      <c r="N2085" s="286"/>
      <c r="O2085" s="286"/>
      <c r="P2085" s="125"/>
      <c r="Q2085" s="125"/>
      <c r="R2085" s="125"/>
      <c r="S2085" s="125"/>
      <c r="T2085" s="125"/>
      <c r="U2085" s="311"/>
      <c r="V2085" s="253">
        <f t="shared" si="40"/>
        <v>0</v>
      </c>
      <c r="W2085" s="348" t="str">
        <f>IF(板块成分!B2087="","",板块成分!B2087)</f>
        <v>6133.HK</v>
      </c>
      <c r="X2085" s="270" t="str">
        <f>[1]!s_info_name(W2085)</f>
        <v>维太创科</v>
      </c>
      <c r="Y2085" s="335" t="str">
        <f>IF($Y$3="申万一级行业",[1]!s_info_industry_sw_2021(W2085,公司分析!D$5,1),IF($Y$3="申万二级行业",[1]!s_info_industry_sw_2021(W2085,公司分析!D$5,2),IF($Y$3="申万三级行业",[1]!s_info_industry_sw_2021(W2085,公司分析!D$5,3),IF($Y$3="wind一级行业",[1]!s_info_industry_gics(W2085,1),IF($Y$3="wind二级行业",[1]!s_info_industry_gics(W2085,2),IF($Y$3="wind三级行业",[1]!s_info_industry_gics(W2085,3),IF($Y$3="wind四级行业",[1]!s_info_industry_gics(W2085,4),IF($Y$3="证监会门类行业",[1]!s_info_industry_csrc12_n(W2085,公司分析!D$5,1),""))))))))</f>
        <v>通信设备</v>
      </c>
      <c r="Z2085" s="298" t="str">
        <f>IF(Y2085=行业比较!$E$6,ROW(),"")</f>
        <v/>
      </c>
      <c r="AA2085" s="125"/>
      <c r="AB2085" s="125"/>
      <c r="AC2085" s="125"/>
      <c r="AD2085" s="125"/>
      <c r="AE2085" s="125"/>
      <c r="AF2085" s="125"/>
      <c r="AG2085" s="125"/>
      <c r="AH2085" s="125"/>
      <c r="AI2085" s="125"/>
      <c r="AJ2085" s="125"/>
      <c r="AK2085" s="125"/>
      <c r="AL2085" s="125"/>
      <c r="AM2085" s="125"/>
      <c r="AN2085" s="125"/>
      <c r="AO2085" s="125"/>
      <c r="AP2085" s="125"/>
    </row>
    <row r="2086" spans="2:42" x14ac:dyDescent="0.35">
      <c r="B2086" s="125"/>
      <c r="C2086" s="125"/>
      <c r="D2086" s="125"/>
      <c r="E2086" s="125"/>
      <c r="F2086" s="125"/>
      <c r="G2086" s="125"/>
      <c r="H2086" s="125"/>
      <c r="I2086" s="269"/>
      <c r="J2086" s="134"/>
      <c r="K2086" s="134"/>
      <c r="L2086" s="134"/>
      <c r="M2086" s="134"/>
      <c r="N2086" s="286"/>
      <c r="O2086" s="286"/>
      <c r="P2086" s="125"/>
      <c r="Q2086" s="125"/>
      <c r="R2086" s="125"/>
      <c r="S2086" s="125"/>
      <c r="T2086" s="125"/>
      <c r="U2086" s="311"/>
      <c r="V2086" s="253">
        <f t="shared" si="40"/>
        <v>0</v>
      </c>
      <c r="W2086" s="348" t="str">
        <f>IF(板块成分!B2088="","",板块成分!B2088)</f>
        <v>6136.HK</v>
      </c>
      <c r="X2086" s="270" t="str">
        <f>[1]!s_info_name(W2086)</f>
        <v>康达环保</v>
      </c>
      <c r="Y2086" s="335" t="str">
        <f>IF($Y$3="申万一级行业",[1]!s_info_industry_sw_2021(W2086,公司分析!D$5,1),IF($Y$3="申万二级行业",[1]!s_info_industry_sw_2021(W2086,公司分析!D$5,2),IF($Y$3="申万三级行业",[1]!s_info_industry_sw_2021(W2086,公司分析!D$5,3),IF($Y$3="wind一级行业",[1]!s_info_industry_gics(W2086,1),IF($Y$3="wind二级行业",[1]!s_info_industry_gics(W2086,2),IF($Y$3="wind三级行业",[1]!s_info_industry_gics(W2086,3),IF($Y$3="wind四级行业",[1]!s_info_industry_gics(W2086,4),IF($Y$3="证监会门类行业",[1]!s_info_industry_csrc12_n(W2086,公司分析!D$5,1),""))))))))</f>
        <v>水务</v>
      </c>
      <c r="Z2086" s="298" t="str">
        <f>IF(Y2086=行业比较!$E$6,ROW(),"")</f>
        <v/>
      </c>
      <c r="AA2086" s="125"/>
      <c r="AB2086" s="125"/>
      <c r="AC2086" s="125"/>
      <c r="AD2086" s="125"/>
      <c r="AE2086" s="125"/>
      <c r="AF2086" s="125"/>
      <c r="AG2086" s="125"/>
      <c r="AH2086" s="125"/>
      <c r="AI2086" s="125"/>
      <c r="AJ2086" s="125"/>
      <c r="AK2086" s="125"/>
      <c r="AL2086" s="125"/>
      <c r="AM2086" s="125"/>
      <c r="AN2086" s="125"/>
      <c r="AO2086" s="125"/>
      <c r="AP2086" s="125"/>
    </row>
    <row r="2087" spans="2:42" x14ac:dyDescent="0.35">
      <c r="B2087" s="125"/>
      <c r="C2087" s="125"/>
      <c r="D2087" s="125"/>
      <c r="E2087" s="125"/>
      <c r="F2087" s="125"/>
      <c r="G2087" s="125"/>
      <c r="H2087" s="125"/>
      <c r="I2087" s="269"/>
      <c r="J2087" s="134"/>
      <c r="K2087" s="134"/>
      <c r="L2087" s="134"/>
      <c r="M2087" s="134"/>
      <c r="N2087" s="286"/>
      <c r="O2087" s="286"/>
      <c r="P2087" s="125"/>
      <c r="Q2087" s="125"/>
      <c r="R2087" s="125"/>
      <c r="S2087" s="125"/>
      <c r="T2087" s="125"/>
      <c r="U2087" s="311"/>
      <c r="V2087" s="253">
        <f t="shared" si="40"/>
        <v>0</v>
      </c>
      <c r="W2087" s="348" t="str">
        <f>IF(板块成分!B2089="","",板块成分!B2089)</f>
        <v>6138.HK</v>
      </c>
      <c r="X2087" s="270" t="str">
        <f>[1]!s_info_name(W2087)</f>
        <v>哈尔滨银行</v>
      </c>
      <c r="Y2087" s="335" t="str">
        <f>IF($Y$3="申万一级行业",[1]!s_info_industry_sw_2021(W2087,公司分析!D$5,1),IF($Y$3="申万二级行业",[1]!s_info_industry_sw_2021(W2087,公司分析!D$5,2),IF($Y$3="申万三级行业",[1]!s_info_industry_sw_2021(W2087,公司分析!D$5,3),IF($Y$3="wind一级行业",[1]!s_info_industry_gics(W2087,1),IF($Y$3="wind二级行业",[1]!s_info_industry_gics(W2087,2),IF($Y$3="wind三级行业",[1]!s_info_industry_gics(W2087,3),IF($Y$3="wind四级行业",[1]!s_info_industry_gics(W2087,4),IF($Y$3="证监会门类行业",[1]!s_info_industry_csrc12_n(W2087,公司分析!D$5,1),""))))))))</f>
        <v>区域性银行</v>
      </c>
      <c r="Z2087" s="298" t="str">
        <f>IF(Y2087=行业比较!$E$6,ROW(),"")</f>
        <v/>
      </c>
      <c r="AA2087" s="125"/>
      <c r="AB2087" s="125"/>
      <c r="AC2087" s="125"/>
      <c r="AD2087" s="125"/>
      <c r="AE2087" s="125"/>
      <c r="AF2087" s="125"/>
      <c r="AG2087" s="125"/>
      <c r="AH2087" s="125"/>
      <c r="AI2087" s="125"/>
      <c r="AJ2087" s="125"/>
      <c r="AK2087" s="125"/>
      <c r="AL2087" s="125"/>
      <c r="AM2087" s="125"/>
      <c r="AN2087" s="125"/>
      <c r="AO2087" s="125"/>
      <c r="AP2087" s="125"/>
    </row>
    <row r="2088" spans="2:42" x14ac:dyDescent="0.35">
      <c r="B2088" s="125"/>
      <c r="C2088" s="125"/>
      <c r="D2088" s="125"/>
      <c r="E2088" s="125"/>
      <c r="F2088" s="125"/>
      <c r="G2088" s="125"/>
      <c r="H2088" s="125"/>
      <c r="I2088" s="269"/>
      <c r="J2088" s="134"/>
      <c r="K2088" s="134"/>
      <c r="L2088" s="134"/>
      <c r="M2088" s="134"/>
      <c r="N2088" s="286"/>
      <c r="O2088" s="286"/>
      <c r="P2088" s="125"/>
      <c r="Q2088" s="125"/>
      <c r="R2088" s="125"/>
      <c r="S2088" s="125"/>
      <c r="T2088" s="125"/>
      <c r="U2088" s="311"/>
      <c r="V2088" s="253">
        <f t="shared" si="40"/>
        <v>0</v>
      </c>
      <c r="W2088" s="348" t="str">
        <f>IF(板块成分!B2090="","",板块成分!B2090)</f>
        <v>6158.HK</v>
      </c>
      <c r="X2088" s="270" t="str">
        <f>[1]!s_info_name(W2088)</f>
        <v>正荣地产</v>
      </c>
      <c r="Y2088" s="335" t="str">
        <f>IF($Y$3="申万一级行业",[1]!s_info_industry_sw_2021(W2088,公司分析!D$5,1),IF($Y$3="申万二级行业",[1]!s_info_industry_sw_2021(W2088,公司分析!D$5,2),IF($Y$3="申万三级行业",[1]!s_info_industry_sw_2021(W2088,公司分析!D$5,3),IF($Y$3="wind一级行业",[1]!s_info_industry_gics(W2088,1),IF($Y$3="wind二级行业",[1]!s_info_industry_gics(W2088,2),IF($Y$3="wind三级行业",[1]!s_info_industry_gics(W2088,3),IF($Y$3="wind四级行业",[1]!s_info_industry_gics(W2088,4),IF($Y$3="证监会门类行业",[1]!s_info_industry_csrc12_n(W2088,公司分析!D$5,1),""))))))))</f>
        <v>多样化房地产活动</v>
      </c>
      <c r="Z2088" s="298" t="str">
        <f>IF(Y2088=行业比较!$E$6,ROW(),"")</f>
        <v/>
      </c>
      <c r="AA2088" s="125"/>
      <c r="AB2088" s="125"/>
      <c r="AC2088" s="125"/>
      <c r="AD2088" s="125"/>
      <c r="AE2088" s="125"/>
      <c r="AF2088" s="125"/>
      <c r="AG2088" s="125"/>
      <c r="AH2088" s="125"/>
      <c r="AI2088" s="125"/>
      <c r="AJ2088" s="125"/>
      <c r="AK2088" s="125"/>
      <c r="AL2088" s="125"/>
      <c r="AM2088" s="125"/>
      <c r="AN2088" s="125"/>
      <c r="AO2088" s="125"/>
      <c r="AP2088" s="125"/>
    </row>
    <row r="2089" spans="2:42" x14ac:dyDescent="0.35">
      <c r="B2089" s="125"/>
      <c r="C2089" s="125"/>
      <c r="D2089" s="125"/>
      <c r="E2089" s="125"/>
      <c r="F2089" s="125"/>
      <c r="G2089" s="125"/>
      <c r="H2089" s="125"/>
      <c r="I2089" s="269"/>
      <c r="J2089" s="134"/>
      <c r="K2089" s="134"/>
      <c r="L2089" s="134"/>
      <c r="M2089" s="134"/>
      <c r="N2089" s="286"/>
      <c r="O2089" s="286"/>
      <c r="P2089" s="125"/>
      <c r="Q2089" s="125"/>
      <c r="R2089" s="125"/>
      <c r="S2089" s="125"/>
      <c r="T2089" s="125"/>
      <c r="U2089" s="311"/>
      <c r="V2089" s="253">
        <f t="shared" si="40"/>
        <v>0</v>
      </c>
      <c r="W2089" s="348" t="str">
        <f>IF(板块成分!B2091="","",板块成分!B2091)</f>
        <v>6160.HK</v>
      </c>
      <c r="X2089" s="270" t="str">
        <f>[1]!s_info_name(W2089)</f>
        <v>百济神州</v>
      </c>
      <c r="Y2089" s="335" t="str">
        <f>IF($Y$3="申万一级行业",[1]!s_info_industry_sw_2021(W2089,公司分析!D$5,1),IF($Y$3="申万二级行业",[1]!s_info_industry_sw_2021(W2089,公司分析!D$5,2),IF($Y$3="申万三级行业",[1]!s_info_industry_sw_2021(W2089,公司分析!D$5,3),IF($Y$3="wind一级行业",[1]!s_info_industry_gics(W2089,1),IF($Y$3="wind二级行业",[1]!s_info_industry_gics(W2089,2),IF($Y$3="wind三级行业",[1]!s_info_industry_gics(W2089,3),IF($Y$3="wind四级行业",[1]!s_info_industry_gics(W2089,4),IF($Y$3="证监会门类行业",[1]!s_info_industry_csrc12_n(W2089,公司分析!D$5,1),""))))))))</f>
        <v>西药</v>
      </c>
      <c r="Z2089" s="298" t="str">
        <f>IF(Y2089=行业比较!$E$6,ROW(),"")</f>
        <v/>
      </c>
      <c r="AA2089" s="125"/>
      <c r="AB2089" s="125"/>
      <c r="AC2089" s="125"/>
      <c r="AD2089" s="125"/>
      <c r="AE2089" s="125"/>
      <c r="AF2089" s="125"/>
      <c r="AG2089" s="125"/>
      <c r="AH2089" s="125"/>
      <c r="AI2089" s="125"/>
      <c r="AJ2089" s="125"/>
      <c r="AK2089" s="125"/>
      <c r="AL2089" s="125"/>
      <c r="AM2089" s="125"/>
      <c r="AN2089" s="125"/>
      <c r="AO2089" s="125"/>
      <c r="AP2089" s="125"/>
    </row>
    <row r="2090" spans="2:42" x14ac:dyDescent="0.35">
      <c r="B2090" s="125"/>
      <c r="C2090" s="125"/>
      <c r="D2090" s="125"/>
      <c r="E2090" s="125"/>
      <c r="F2090" s="125"/>
      <c r="G2090" s="125"/>
      <c r="H2090" s="125"/>
      <c r="I2090" s="269"/>
      <c r="J2090" s="134"/>
      <c r="K2090" s="134"/>
      <c r="L2090" s="134"/>
      <c r="M2090" s="134"/>
      <c r="N2090" s="286"/>
      <c r="O2090" s="286"/>
      <c r="P2090" s="125"/>
      <c r="Q2090" s="125"/>
      <c r="R2090" s="125"/>
      <c r="S2090" s="125"/>
      <c r="T2090" s="125"/>
      <c r="U2090" s="311"/>
      <c r="V2090" s="253">
        <f t="shared" si="40"/>
        <v>0</v>
      </c>
      <c r="W2090" s="348" t="str">
        <f>IF(板块成分!B2092="","",板块成分!B2092)</f>
        <v>6162.HK</v>
      </c>
      <c r="X2090" s="270" t="str">
        <f>[1]!s_info_name(W2090)</f>
        <v>天瑞汽车内饰</v>
      </c>
      <c r="Y2090" s="335" t="str">
        <f>IF($Y$3="申万一级行业",[1]!s_info_industry_sw_2021(W2090,公司分析!D$5,1),IF($Y$3="申万二级行业",[1]!s_info_industry_sw_2021(W2090,公司分析!D$5,2),IF($Y$3="申万三级行业",[1]!s_info_industry_sw_2021(W2090,公司分析!D$5,3),IF($Y$3="wind一级行业",[1]!s_info_industry_gics(W2090,1),IF($Y$3="wind二级行业",[1]!s_info_industry_gics(W2090,2),IF($Y$3="wind三级行业",[1]!s_info_industry_gics(W2090,3),IF($Y$3="wind四级行业",[1]!s_info_industry_gics(W2090,4),IF($Y$3="证监会门类行业",[1]!s_info_industry_csrc12_n(W2090,公司分析!D$5,1),""))))))))</f>
        <v>机动车零配件与设备</v>
      </c>
      <c r="Z2090" s="298" t="str">
        <f>IF(Y2090=行业比较!$E$6,ROW(),"")</f>
        <v/>
      </c>
      <c r="AA2090" s="125"/>
      <c r="AB2090" s="125"/>
      <c r="AC2090" s="125"/>
      <c r="AD2090" s="125"/>
      <c r="AE2090" s="125"/>
      <c r="AF2090" s="125"/>
      <c r="AG2090" s="125"/>
      <c r="AH2090" s="125"/>
      <c r="AI2090" s="125"/>
      <c r="AJ2090" s="125"/>
      <c r="AK2090" s="125"/>
      <c r="AL2090" s="125"/>
      <c r="AM2090" s="125"/>
      <c r="AN2090" s="125"/>
      <c r="AO2090" s="125"/>
      <c r="AP2090" s="125"/>
    </row>
    <row r="2091" spans="2:42" x14ac:dyDescent="0.35">
      <c r="B2091" s="125"/>
      <c r="C2091" s="125"/>
      <c r="D2091" s="125"/>
      <c r="E2091" s="125"/>
      <c r="F2091" s="125"/>
      <c r="G2091" s="125"/>
      <c r="H2091" s="125"/>
      <c r="I2091" s="269"/>
      <c r="J2091" s="134"/>
      <c r="K2091" s="134"/>
      <c r="L2091" s="134"/>
      <c r="M2091" s="134"/>
      <c r="N2091" s="286"/>
      <c r="O2091" s="286"/>
      <c r="P2091" s="125"/>
      <c r="Q2091" s="125"/>
      <c r="R2091" s="125"/>
      <c r="S2091" s="125"/>
      <c r="T2091" s="125"/>
      <c r="U2091" s="311"/>
      <c r="V2091" s="253">
        <f t="shared" si="40"/>
        <v>0</v>
      </c>
      <c r="W2091" s="348" t="str">
        <f>IF(板块成分!B2093="","",板块成分!B2093)</f>
        <v>6163.HK</v>
      </c>
      <c r="X2091" s="270" t="str">
        <f>[1]!s_info_name(W2091)</f>
        <v>彭顺国际</v>
      </c>
      <c r="Y2091" s="335" t="str">
        <f>IF($Y$3="申万一级行业",[1]!s_info_industry_sw_2021(W2091,公司分析!D$5,1),IF($Y$3="申万二级行业",[1]!s_info_industry_sw_2021(W2091,公司分析!D$5,2),IF($Y$3="申万三级行业",[1]!s_info_industry_sw_2021(W2091,公司分析!D$5,3),IF($Y$3="wind一级行业",[1]!s_info_industry_gics(W2091,1),IF($Y$3="wind二级行业",[1]!s_info_industry_gics(W2091,2),IF($Y$3="wind三级行业",[1]!s_info_industry_gics(W2091,3),IF($Y$3="wind四级行业",[1]!s_info_industry_gics(W2091,4),IF($Y$3="证监会门类行业",[1]!s_info_industry_csrc12_n(W2091,公司分析!D$5,1),""))))))))</f>
        <v>机动车零配件与设备</v>
      </c>
      <c r="Z2091" s="298" t="str">
        <f>IF(Y2091=行业比较!$E$6,ROW(),"")</f>
        <v/>
      </c>
      <c r="AA2091" s="125"/>
      <c r="AB2091" s="125"/>
      <c r="AC2091" s="125"/>
      <c r="AD2091" s="125"/>
      <c r="AE2091" s="125"/>
      <c r="AF2091" s="125"/>
      <c r="AG2091" s="125"/>
      <c r="AH2091" s="125"/>
      <c r="AI2091" s="125"/>
      <c r="AJ2091" s="125"/>
      <c r="AK2091" s="125"/>
      <c r="AL2091" s="125"/>
      <c r="AM2091" s="125"/>
      <c r="AN2091" s="125"/>
      <c r="AO2091" s="125"/>
      <c r="AP2091" s="125"/>
    </row>
    <row r="2092" spans="2:42" x14ac:dyDescent="0.35">
      <c r="B2092" s="125"/>
      <c r="C2092" s="125"/>
      <c r="D2092" s="125"/>
      <c r="E2092" s="125"/>
      <c r="F2092" s="125"/>
      <c r="G2092" s="125"/>
      <c r="H2092" s="125"/>
      <c r="I2092" s="269"/>
      <c r="J2092" s="134"/>
      <c r="K2092" s="134"/>
      <c r="L2092" s="134"/>
      <c r="M2092" s="134"/>
      <c r="N2092" s="286"/>
      <c r="O2092" s="286"/>
      <c r="P2092" s="125"/>
      <c r="Q2092" s="125"/>
      <c r="R2092" s="125"/>
      <c r="S2092" s="125"/>
      <c r="T2092" s="125"/>
      <c r="U2092" s="311"/>
      <c r="V2092" s="253">
        <f t="shared" si="40"/>
        <v>0</v>
      </c>
      <c r="W2092" s="348" t="str">
        <f>IF(板块成分!B2094="","",板块成分!B2094)</f>
        <v>6169.HK</v>
      </c>
      <c r="X2092" s="270" t="str">
        <f>[1]!s_info_name(W2092)</f>
        <v>宇华教育</v>
      </c>
      <c r="Y2092" s="335" t="str">
        <f>IF($Y$3="申万一级行业",[1]!s_info_industry_sw_2021(W2092,公司分析!D$5,1),IF($Y$3="申万二级行业",[1]!s_info_industry_sw_2021(W2092,公司分析!D$5,2),IF($Y$3="申万三级行业",[1]!s_info_industry_sw_2021(W2092,公司分析!D$5,3),IF($Y$3="wind一级行业",[1]!s_info_industry_gics(W2092,1),IF($Y$3="wind二级行业",[1]!s_info_industry_gics(W2092,2),IF($Y$3="wind三级行业",[1]!s_info_industry_gics(W2092,3),IF($Y$3="wind四级行业",[1]!s_info_industry_gics(W2092,4),IF($Y$3="证监会门类行业",[1]!s_info_industry_csrc12_n(W2092,公司分析!D$5,1),""))))))))</f>
        <v>教育服务</v>
      </c>
      <c r="Z2092" s="298" t="str">
        <f>IF(Y2092=行业比较!$E$6,ROW(),"")</f>
        <v/>
      </c>
      <c r="AA2092" s="125"/>
      <c r="AB2092" s="125"/>
      <c r="AC2092" s="125"/>
      <c r="AD2092" s="125"/>
      <c r="AE2092" s="125"/>
      <c r="AF2092" s="125"/>
      <c r="AG2092" s="125"/>
      <c r="AH2092" s="125"/>
      <c r="AI2092" s="125"/>
      <c r="AJ2092" s="125"/>
      <c r="AK2092" s="125"/>
      <c r="AL2092" s="125"/>
      <c r="AM2092" s="125"/>
      <c r="AN2092" s="125"/>
      <c r="AO2092" s="125"/>
      <c r="AP2092" s="125"/>
    </row>
    <row r="2093" spans="2:42" x14ac:dyDescent="0.35">
      <c r="B2093" s="125"/>
      <c r="C2093" s="125"/>
      <c r="D2093" s="125"/>
      <c r="E2093" s="125"/>
      <c r="F2093" s="125"/>
      <c r="G2093" s="125"/>
      <c r="H2093" s="125"/>
      <c r="I2093" s="269"/>
      <c r="J2093" s="134"/>
      <c r="K2093" s="134"/>
      <c r="L2093" s="134"/>
      <c r="M2093" s="134"/>
      <c r="N2093" s="286"/>
      <c r="O2093" s="286"/>
      <c r="P2093" s="125"/>
      <c r="Q2093" s="125"/>
      <c r="R2093" s="125"/>
      <c r="S2093" s="125"/>
      <c r="T2093" s="125"/>
      <c r="U2093" s="311"/>
      <c r="V2093" s="253">
        <f t="shared" si="40"/>
        <v>0</v>
      </c>
      <c r="W2093" s="348" t="str">
        <f>IF(板块成分!B2095="","",板块成分!B2095)</f>
        <v>6178.HK</v>
      </c>
      <c r="X2093" s="270" t="str">
        <f>[1]!s_info_name(W2093)</f>
        <v>光大证券</v>
      </c>
      <c r="Y2093" s="335" t="str">
        <f>IF($Y$3="申万一级行业",[1]!s_info_industry_sw_2021(W2093,公司分析!D$5,1),IF($Y$3="申万二级行业",[1]!s_info_industry_sw_2021(W2093,公司分析!D$5,2),IF($Y$3="申万三级行业",[1]!s_info_industry_sw_2021(W2093,公司分析!D$5,3),IF($Y$3="wind一级行业",[1]!s_info_industry_gics(W2093,1),IF($Y$3="wind二级行业",[1]!s_info_industry_gics(W2093,2),IF($Y$3="wind三级行业",[1]!s_info_industry_gics(W2093,3),IF($Y$3="wind四级行业",[1]!s_info_industry_gics(W2093,4),IF($Y$3="证监会门类行业",[1]!s_info_industry_csrc12_n(W2093,公司分析!D$5,1),""))))))))</f>
        <v>投资银行业与经纪业</v>
      </c>
      <c r="Z2093" s="298" t="str">
        <f>IF(Y2093=行业比较!$E$6,ROW(),"")</f>
        <v/>
      </c>
      <c r="AA2093" s="125"/>
      <c r="AB2093" s="125"/>
      <c r="AC2093" s="125"/>
      <c r="AD2093" s="125"/>
      <c r="AE2093" s="125"/>
      <c r="AF2093" s="125"/>
      <c r="AG2093" s="125"/>
      <c r="AH2093" s="125"/>
      <c r="AI2093" s="125"/>
      <c r="AJ2093" s="125"/>
      <c r="AK2093" s="125"/>
      <c r="AL2093" s="125"/>
      <c r="AM2093" s="125"/>
      <c r="AN2093" s="125"/>
      <c r="AO2093" s="125"/>
      <c r="AP2093" s="125"/>
    </row>
    <row r="2094" spans="2:42" x14ac:dyDescent="0.35">
      <c r="B2094" s="125"/>
      <c r="C2094" s="125"/>
      <c r="D2094" s="125"/>
      <c r="E2094" s="125"/>
      <c r="F2094" s="125"/>
      <c r="G2094" s="125"/>
      <c r="H2094" s="125"/>
      <c r="I2094" s="269"/>
      <c r="J2094" s="134"/>
      <c r="K2094" s="134"/>
      <c r="L2094" s="134"/>
      <c r="M2094" s="134"/>
      <c r="N2094" s="286"/>
      <c r="O2094" s="286"/>
      <c r="P2094" s="125"/>
      <c r="Q2094" s="125"/>
      <c r="R2094" s="125"/>
      <c r="S2094" s="125"/>
      <c r="T2094" s="125"/>
      <c r="U2094" s="311"/>
      <c r="V2094" s="253">
        <f t="shared" si="40"/>
        <v>0</v>
      </c>
      <c r="W2094" s="348" t="str">
        <f>IF(板块成分!B2096="","",板块成分!B2096)</f>
        <v>6182.HK</v>
      </c>
      <c r="X2094" s="270" t="str">
        <f>[1]!s_info_name(W2094)</f>
        <v>乙德投资控股</v>
      </c>
      <c r="Y2094" s="335" t="str">
        <f>IF($Y$3="申万一级行业",[1]!s_info_industry_sw_2021(W2094,公司分析!D$5,1),IF($Y$3="申万二级行业",[1]!s_info_industry_sw_2021(W2094,公司分析!D$5,2),IF($Y$3="申万三级行业",[1]!s_info_industry_sw_2021(W2094,公司分析!D$5,3),IF($Y$3="wind一级行业",[1]!s_info_industry_gics(W2094,1),IF($Y$3="wind二级行业",[1]!s_info_industry_gics(W2094,2),IF($Y$3="wind三级行业",[1]!s_info_industry_gics(W2094,3),IF($Y$3="wind四级行业",[1]!s_info_industry_gics(W2094,4),IF($Y$3="证监会门类行业",[1]!s_info_industry_csrc12_n(W2094,公司分析!D$5,1),""))))))))</f>
        <v>建材</v>
      </c>
      <c r="Z2094" s="298" t="str">
        <f>IF(Y2094=行业比较!$E$6,ROW(),"")</f>
        <v/>
      </c>
      <c r="AA2094" s="125"/>
      <c r="AB2094" s="125"/>
      <c r="AC2094" s="125"/>
      <c r="AD2094" s="125"/>
      <c r="AE2094" s="125"/>
      <c r="AF2094" s="125"/>
      <c r="AG2094" s="125"/>
      <c r="AH2094" s="125"/>
      <c r="AI2094" s="125"/>
      <c r="AJ2094" s="125"/>
      <c r="AK2094" s="125"/>
      <c r="AL2094" s="125"/>
      <c r="AM2094" s="125"/>
      <c r="AN2094" s="125"/>
      <c r="AO2094" s="125"/>
      <c r="AP2094" s="125"/>
    </row>
    <row r="2095" spans="2:42" x14ac:dyDescent="0.35">
      <c r="B2095" s="125"/>
      <c r="C2095" s="125"/>
      <c r="D2095" s="125"/>
      <c r="E2095" s="125"/>
      <c r="F2095" s="125"/>
      <c r="G2095" s="125"/>
      <c r="H2095" s="125"/>
      <c r="I2095" s="269"/>
      <c r="J2095" s="134"/>
      <c r="K2095" s="134"/>
      <c r="L2095" s="134"/>
      <c r="M2095" s="134"/>
      <c r="N2095" s="286"/>
      <c r="O2095" s="286"/>
      <c r="P2095" s="125"/>
      <c r="Q2095" s="125"/>
      <c r="R2095" s="125"/>
      <c r="S2095" s="125"/>
      <c r="T2095" s="125"/>
      <c r="U2095" s="311"/>
      <c r="V2095" s="253">
        <f t="shared" si="40"/>
        <v>0</v>
      </c>
      <c r="W2095" s="348" t="str">
        <f>IF(板块成分!B2097="","",板块成分!B2097)</f>
        <v>6185.HK</v>
      </c>
      <c r="X2095" s="270" t="str">
        <f>[1]!s_info_name(W2095)</f>
        <v>康希诺生物</v>
      </c>
      <c r="Y2095" s="335" t="str">
        <f>IF($Y$3="申万一级行业",[1]!s_info_industry_sw_2021(W2095,公司分析!D$5,1),IF($Y$3="申万二级行业",[1]!s_info_industry_sw_2021(W2095,公司分析!D$5,2),IF($Y$3="申万三级行业",[1]!s_info_industry_sw_2021(W2095,公司分析!D$5,3),IF($Y$3="wind一级行业",[1]!s_info_industry_gics(W2095,1),IF($Y$3="wind二级行业",[1]!s_info_industry_gics(W2095,2),IF($Y$3="wind三级行业",[1]!s_info_industry_gics(W2095,3),IF($Y$3="wind四级行业",[1]!s_info_industry_gics(W2095,4),IF($Y$3="证监会门类行业",[1]!s_info_industry_csrc12_n(W2095,公司分析!D$5,1),""))))))))</f>
        <v>生物科技</v>
      </c>
      <c r="Z2095" s="298" t="str">
        <f>IF(Y2095=行业比较!$E$6,ROW(),"")</f>
        <v/>
      </c>
      <c r="AA2095" s="125"/>
      <c r="AB2095" s="125"/>
      <c r="AC2095" s="125"/>
      <c r="AD2095" s="125"/>
      <c r="AE2095" s="125"/>
      <c r="AF2095" s="125"/>
      <c r="AG2095" s="125"/>
      <c r="AH2095" s="125"/>
      <c r="AI2095" s="125"/>
      <c r="AJ2095" s="125"/>
      <c r="AK2095" s="125"/>
      <c r="AL2095" s="125"/>
      <c r="AM2095" s="125"/>
      <c r="AN2095" s="125"/>
      <c r="AO2095" s="125"/>
      <c r="AP2095" s="125"/>
    </row>
    <row r="2096" spans="2:42" x14ac:dyDescent="0.35">
      <c r="B2096" s="125"/>
      <c r="C2096" s="125"/>
      <c r="D2096" s="125"/>
      <c r="E2096" s="125"/>
      <c r="F2096" s="125"/>
      <c r="G2096" s="125"/>
      <c r="H2096" s="125"/>
      <c r="I2096" s="269"/>
      <c r="J2096" s="134"/>
      <c r="K2096" s="134"/>
      <c r="L2096" s="134"/>
      <c r="M2096" s="134"/>
      <c r="N2096" s="286"/>
      <c r="O2096" s="286"/>
      <c r="P2096" s="125"/>
      <c r="Q2096" s="125"/>
      <c r="R2096" s="125"/>
      <c r="S2096" s="125"/>
      <c r="T2096" s="125"/>
      <c r="U2096" s="311"/>
      <c r="V2096" s="253">
        <f t="shared" si="40"/>
        <v>0</v>
      </c>
      <c r="W2096" s="348" t="str">
        <f>IF(板块成分!B2098="","",板块成分!B2098)</f>
        <v>6186.HK</v>
      </c>
      <c r="X2096" s="270" t="str">
        <f>[1]!s_info_name(W2096)</f>
        <v>中国飞鹤</v>
      </c>
      <c r="Y2096" s="335" t="str">
        <f>IF($Y$3="申万一级行业",[1]!s_info_industry_sw_2021(W2096,公司分析!D$5,1),IF($Y$3="申万二级行业",[1]!s_info_industry_sw_2021(W2096,公司分析!D$5,2),IF($Y$3="申万三级行业",[1]!s_info_industry_sw_2021(W2096,公司分析!D$5,3),IF($Y$3="wind一级行业",[1]!s_info_industry_gics(W2096,1),IF($Y$3="wind二级行业",[1]!s_info_industry_gics(W2096,2),IF($Y$3="wind三级行业",[1]!s_info_industry_gics(W2096,3),IF($Y$3="wind四级行业",[1]!s_info_industry_gics(W2096,4),IF($Y$3="证监会门类行业",[1]!s_info_industry_csrc12_n(W2096,公司分析!D$5,1),""))))))))</f>
        <v>食品加工与肉类</v>
      </c>
      <c r="Z2096" s="298" t="str">
        <f>IF(Y2096=行业比较!$E$6,ROW(),"")</f>
        <v/>
      </c>
      <c r="AA2096" s="125"/>
      <c r="AB2096" s="125"/>
      <c r="AC2096" s="125"/>
      <c r="AD2096" s="125"/>
      <c r="AE2096" s="125"/>
      <c r="AF2096" s="125"/>
      <c r="AG2096" s="125"/>
      <c r="AH2096" s="125"/>
      <c r="AI2096" s="125"/>
      <c r="AJ2096" s="125"/>
      <c r="AK2096" s="125"/>
      <c r="AL2096" s="125"/>
      <c r="AM2096" s="125"/>
      <c r="AN2096" s="125"/>
      <c r="AO2096" s="125"/>
      <c r="AP2096" s="125"/>
    </row>
    <row r="2097" spans="2:42" x14ac:dyDescent="0.35">
      <c r="B2097" s="125"/>
      <c r="C2097" s="125"/>
      <c r="D2097" s="125"/>
      <c r="E2097" s="125"/>
      <c r="F2097" s="125"/>
      <c r="G2097" s="125"/>
      <c r="H2097" s="125"/>
      <c r="I2097" s="269"/>
      <c r="J2097" s="134"/>
      <c r="K2097" s="134"/>
      <c r="L2097" s="134"/>
      <c r="M2097" s="134"/>
      <c r="N2097" s="286"/>
      <c r="O2097" s="286"/>
      <c r="P2097" s="125"/>
      <c r="Q2097" s="125"/>
      <c r="R2097" s="125"/>
      <c r="S2097" s="125"/>
      <c r="T2097" s="125"/>
      <c r="U2097" s="311"/>
      <c r="V2097" s="253">
        <f t="shared" si="40"/>
        <v>0</v>
      </c>
      <c r="W2097" s="348" t="str">
        <f>IF(板块成分!B2099="","",板块成分!B2099)</f>
        <v>6188.HK</v>
      </c>
      <c r="X2097" s="270" t="str">
        <f>[1]!s_info_name(W2097)</f>
        <v>迪信通</v>
      </c>
      <c r="Y2097" s="335" t="str">
        <f>IF($Y$3="申万一级行业",[1]!s_info_industry_sw_2021(W2097,公司分析!D$5,1),IF($Y$3="申万二级行业",[1]!s_info_industry_sw_2021(W2097,公司分析!D$5,2),IF($Y$3="申万三级行业",[1]!s_info_industry_sw_2021(W2097,公司分析!D$5,3),IF($Y$3="wind一级行业",[1]!s_info_industry_gics(W2097,1),IF($Y$3="wind二级行业",[1]!s_info_industry_gics(W2097,2),IF($Y$3="wind三级行业",[1]!s_info_industry_gics(W2097,3),IF($Y$3="wind四级行业",[1]!s_info_industry_gics(W2097,4),IF($Y$3="证监会门类行业",[1]!s_info_industry_csrc12_n(W2097,公司分析!D$5,1),""))))))))</f>
        <v>电脑与电子产品零售</v>
      </c>
      <c r="Z2097" s="298" t="str">
        <f>IF(Y2097=行业比较!$E$6,ROW(),"")</f>
        <v/>
      </c>
      <c r="AA2097" s="125"/>
      <c r="AB2097" s="125"/>
      <c r="AC2097" s="125"/>
      <c r="AD2097" s="125"/>
      <c r="AE2097" s="125"/>
      <c r="AF2097" s="125"/>
      <c r="AG2097" s="125"/>
      <c r="AH2097" s="125"/>
      <c r="AI2097" s="125"/>
      <c r="AJ2097" s="125"/>
      <c r="AK2097" s="125"/>
      <c r="AL2097" s="125"/>
      <c r="AM2097" s="125"/>
      <c r="AN2097" s="125"/>
      <c r="AO2097" s="125"/>
      <c r="AP2097" s="125"/>
    </row>
    <row r="2098" spans="2:42" x14ac:dyDescent="0.35">
      <c r="B2098" s="125"/>
      <c r="C2098" s="125"/>
      <c r="D2098" s="125"/>
      <c r="E2098" s="125"/>
      <c r="F2098" s="125"/>
      <c r="G2098" s="125"/>
      <c r="H2098" s="125"/>
      <c r="I2098" s="269"/>
      <c r="J2098" s="134"/>
      <c r="K2098" s="134"/>
      <c r="L2098" s="134"/>
      <c r="M2098" s="134"/>
      <c r="N2098" s="286"/>
      <c r="O2098" s="286"/>
      <c r="P2098" s="125"/>
      <c r="Q2098" s="125"/>
      <c r="R2098" s="125"/>
      <c r="S2098" s="125"/>
      <c r="T2098" s="125"/>
      <c r="U2098" s="311"/>
      <c r="V2098" s="253">
        <f t="shared" si="40"/>
        <v>0</v>
      </c>
      <c r="W2098" s="348" t="str">
        <f>IF(板块成分!B2100="","",板块成分!B2100)</f>
        <v>6189.HK</v>
      </c>
      <c r="X2098" s="270" t="str">
        <f>[1]!s_info_name(W2098)</f>
        <v>爱得威建设集团</v>
      </c>
      <c r="Y2098" s="335" t="str">
        <f>IF($Y$3="申万一级行业",[1]!s_info_industry_sw_2021(W2098,公司分析!D$5,1),IF($Y$3="申万二级行业",[1]!s_info_industry_sw_2021(W2098,公司分析!D$5,2),IF($Y$3="申万三级行业",[1]!s_info_industry_sw_2021(W2098,公司分析!D$5,3),IF($Y$3="wind一级行业",[1]!s_info_industry_gics(W2098,1),IF($Y$3="wind二级行业",[1]!s_info_industry_gics(W2098,2),IF($Y$3="wind三级行业",[1]!s_info_industry_gics(W2098,3),IF($Y$3="wind四级行业",[1]!s_info_industry_gics(W2098,4),IF($Y$3="证监会门类行业",[1]!s_info_industry_csrc12_n(W2098,公司分析!D$5,1),""))))))))</f>
        <v>建筑产品</v>
      </c>
      <c r="Z2098" s="298" t="str">
        <f>IF(Y2098=行业比较!$E$6,ROW(),"")</f>
        <v/>
      </c>
      <c r="AA2098" s="125"/>
      <c r="AB2098" s="125"/>
      <c r="AC2098" s="125"/>
      <c r="AD2098" s="125"/>
      <c r="AE2098" s="125"/>
      <c r="AF2098" s="125"/>
      <c r="AG2098" s="125"/>
      <c r="AH2098" s="125"/>
      <c r="AI2098" s="125"/>
      <c r="AJ2098" s="125"/>
      <c r="AK2098" s="125"/>
      <c r="AL2098" s="125"/>
      <c r="AM2098" s="125"/>
      <c r="AN2098" s="125"/>
      <c r="AO2098" s="125"/>
      <c r="AP2098" s="125"/>
    </row>
    <row r="2099" spans="2:42" x14ac:dyDescent="0.35">
      <c r="B2099" s="125"/>
      <c r="C2099" s="125"/>
      <c r="D2099" s="125"/>
      <c r="E2099" s="125"/>
      <c r="F2099" s="125"/>
      <c r="G2099" s="125"/>
      <c r="H2099" s="125"/>
      <c r="I2099" s="269"/>
      <c r="J2099" s="134"/>
      <c r="K2099" s="134"/>
      <c r="L2099" s="134"/>
      <c r="M2099" s="134"/>
      <c r="N2099" s="286"/>
      <c r="O2099" s="286"/>
      <c r="P2099" s="125"/>
      <c r="Q2099" s="125"/>
      <c r="R2099" s="125"/>
      <c r="S2099" s="125"/>
      <c r="T2099" s="125"/>
      <c r="U2099" s="311"/>
      <c r="V2099" s="253">
        <f t="shared" si="40"/>
        <v>0</v>
      </c>
      <c r="W2099" s="348" t="str">
        <f>IF(板块成分!B2101="","",板块成分!B2101)</f>
        <v>6190.HK</v>
      </c>
      <c r="X2099" s="270" t="str">
        <f>[1]!s_info_name(W2099)</f>
        <v>九江银行</v>
      </c>
      <c r="Y2099" s="335" t="str">
        <f>IF($Y$3="申万一级行业",[1]!s_info_industry_sw_2021(W2099,公司分析!D$5,1),IF($Y$3="申万二级行业",[1]!s_info_industry_sw_2021(W2099,公司分析!D$5,2),IF($Y$3="申万三级行业",[1]!s_info_industry_sw_2021(W2099,公司分析!D$5,3),IF($Y$3="wind一级行业",[1]!s_info_industry_gics(W2099,1),IF($Y$3="wind二级行业",[1]!s_info_industry_gics(W2099,2),IF($Y$3="wind三级行业",[1]!s_info_industry_gics(W2099,3),IF($Y$3="wind四级行业",[1]!s_info_industry_gics(W2099,4),IF($Y$3="证监会门类行业",[1]!s_info_industry_csrc12_n(W2099,公司分析!D$5,1),""))))))))</f>
        <v>区域性银行</v>
      </c>
      <c r="Z2099" s="298" t="str">
        <f>IF(Y2099=行业比较!$E$6,ROW(),"")</f>
        <v/>
      </c>
      <c r="AA2099" s="125"/>
      <c r="AB2099" s="125"/>
      <c r="AC2099" s="125"/>
      <c r="AD2099" s="125"/>
      <c r="AE2099" s="125"/>
      <c r="AF2099" s="125"/>
      <c r="AG2099" s="125"/>
      <c r="AH2099" s="125"/>
      <c r="AI2099" s="125"/>
      <c r="AJ2099" s="125"/>
      <c r="AK2099" s="125"/>
      <c r="AL2099" s="125"/>
      <c r="AM2099" s="125"/>
      <c r="AN2099" s="125"/>
      <c r="AO2099" s="125"/>
      <c r="AP2099" s="125"/>
    </row>
    <row r="2100" spans="2:42" x14ac:dyDescent="0.35">
      <c r="B2100" s="125"/>
      <c r="C2100" s="125"/>
      <c r="D2100" s="125"/>
      <c r="E2100" s="125"/>
      <c r="F2100" s="125"/>
      <c r="G2100" s="125"/>
      <c r="H2100" s="125"/>
      <c r="I2100" s="269"/>
      <c r="J2100" s="134"/>
      <c r="K2100" s="134"/>
      <c r="L2100" s="134"/>
      <c r="M2100" s="134"/>
      <c r="N2100" s="286"/>
      <c r="O2100" s="286"/>
      <c r="P2100" s="125"/>
      <c r="Q2100" s="125"/>
      <c r="R2100" s="125"/>
      <c r="S2100" s="125"/>
      <c r="T2100" s="125"/>
      <c r="U2100" s="311"/>
      <c r="V2100" s="253">
        <f t="shared" si="40"/>
        <v>0</v>
      </c>
      <c r="W2100" s="348" t="str">
        <f>IF(板块成分!B2102="","",板块成分!B2102)</f>
        <v>6193.HK</v>
      </c>
      <c r="X2100" s="270" t="str">
        <f>[1]!s_info_name(W2100)</f>
        <v>泰林科建</v>
      </c>
      <c r="Y2100" s="335" t="str">
        <f>IF($Y$3="申万一级行业",[1]!s_info_industry_sw_2021(W2100,公司分析!D$5,1),IF($Y$3="申万二级行业",[1]!s_info_industry_sw_2021(W2100,公司分析!D$5,2),IF($Y$3="申万三级行业",[1]!s_info_industry_sw_2021(W2100,公司分析!D$5,3),IF($Y$3="wind一级行业",[1]!s_info_industry_gics(W2100,1),IF($Y$3="wind二级行业",[1]!s_info_industry_gics(W2100,2),IF($Y$3="wind三级行业",[1]!s_info_industry_gics(W2100,3),IF($Y$3="wind四级行业",[1]!s_info_industry_gics(W2100,4),IF($Y$3="证监会门类行业",[1]!s_info_industry_csrc12_n(W2100,公司分析!D$5,1),""))))))))</f>
        <v>建材</v>
      </c>
      <c r="Z2100" s="298" t="str">
        <f>IF(Y2100=行业比较!$E$6,ROW(),"")</f>
        <v/>
      </c>
      <c r="AA2100" s="125"/>
      <c r="AB2100" s="125"/>
      <c r="AC2100" s="125"/>
      <c r="AD2100" s="125"/>
      <c r="AE2100" s="125"/>
      <c r="AF2100" s="125"/>
      <c r="AG2100" s="125"/>
      <c r="AH2100" s="125"/>
      <c r="AI2100" s="125"/>
      <c r="AJ2100" s="125"/>
      <c r="AK2100" s="125"/>
      <c r="AL2100" s="125"/>
      <c r="AM2100" s="125"/>
      <c r="AN2100" s="125"/>
      <c r="AO2100" s="125"/>
      <c r="AP2100" s="125"/>
    </row>
    <row r="2101" spans="2:42" x14ac:dyDescent="0.35">
      <c r="B2101" s="125"/>
      <c r="C2101" s="125"/>
      <c r="D2101" s="125"/>
      <c r="E2101" s="125"/>
      <c r="F2101" s="125"/>
      <c r="G2101" s="125"/>
      <c r="H2101" s="125"/>
      <c r="I2101" s="269"/>
      <c r="J2101" s="134"/>
      <c r="K2101" s="134"/>
      <c r="L2101" s="134"/>
      <c r="M2101" s="134"/>
      <c r="N2101" s="286"/>
      <c r="O2101" s="286"/>
      <c r="P2101" s="125"/>
      <c r="Q2101" s="125"/>
      <c r="R2101" s="125"/>
      <c r="S2101" s="125"/>
      <c r="T2101" s="125"/>
      <c r="U2101" s="311"/>
      <c r="V2101" s="253">
        <f t="shared" si="40"/>
        <v>0</v>
      </c>
      <c r="W2101" s="348" t="str">
        <f>IF(板块成分!B2103="","",板块成分!B2103)</f>
        <v>6196.HK</v>
      </c>
      <c r="X2101" s="270" t="str">
        <f>[1]!s_info_name(W2101)</f>
        <v>郑州银行</v>
      </c>
      <c r="Y2101" s="335" t="str">
        <f>IF($Y$3="申万一级行业",[1]!s_info_industry_sw_2021(W2101,公司分析!D$5,1),IF($Y$3="申万二级行业",[1]!s_info_industry_sw_2021(W2101,公司分析!D$5,2),IF($Y$3="申万三级行业",[1]!s_info_industry_sw_2021(W2101,公司分析!D$5,3),IF($Y$3="wind一级行业",[1]!s_info_industry_gics(W2101,1),IF($Y$3="wind二级行业",[1]!s_info_industry_gics(W2101,2),IF($Y$3="wind三级行业",[1]!s_info_industry_gics(W2101,3),IF($Y$3="wind四级行业",[1]!s_info_industry_gics(W2101,4),IF($Y$3="证监会门类行业",[1]!s_info_industry_csrc12_n(W2101,公司分析!D$5,1),""))))))))</f>
        <v>区域性银行</v>
      </c>
      <c r="Z2101" s="298" t="str">
        <f>IF(Y2101=行业比较!$E$6,ROW(),"")</f>
        <v/>
      </c>
      <c r="AA2101" s="125"/>
      <c r="AB2101" s="125"/>
      <c r="AC2101" s="125"/>
      <c r="AD2101" s="125"/>
      <c r="AE2101" s="125"/>
      <c r="AF2101" s="125"/>
      <c r="AG2101" s="125"/>
      <c r="AH2101" s="125"/>
      <c r="AI2101" s="125"/>
      <c r="AJ2101" s="125"/>
      <c r="AK2101" s="125"/>
      <c r="AL2101" s="125"/>
      <c r="AM2101" s="125"/>
      <c r="AN2101" s="125"/>
      <c r="AO2101" s="125"/>
      <c r="AP2101" s="125"/>
    </row>
    <row r="2102" spans="2:42" x14ac:dyDescent="0.35">
      <c r="B2102" s="125"/>
      <c r="C2102" s="125"/>
      <c r="D2102" s="125"/>
      <c r="E2102" s="125"/>
      <c r="F2102" s="125"/>
      <c r="G2102" s="125"/>
      <c r="H2102" s="125"/>
      <c r="I2102" s="269"/>
      <c r="J2102" s="134"/>
      <c r="K2102" s="134"/>
      <c r="L2102" s="134"/>
      <c r="M2102" s="134"/>
      <c r="N2102" s="286"/>
      <c r="O2102" s="286"/>
      <c r="P2102" s="125"/>
      <c r="Q2102" s="125"/>
      <c r="R2102" s="125"/>
      <c r="S2102" s="125"/>
      <c r="T2102" s="125"/>
      <c r="U2102" s="311"/>
      <c r="V2102" s="253">
        <f t="shared" si="40"/>
        <v>0</v>
      </c>
      <c r="W2102" s="348" t="str">
        <f>IF(板块成分!B2104="","",板块成分!B2104)</f>
        <v>6198.HK</v>
      </c>
      <c r="X2102" s="270" t="str">
        <f>[1]!s_info_name(W2102)</f>
        <v>青岛港</v>
      </c>
      <c r="Y2102" s="335" t="str">
        <f>IF($Y$3="申万一级行业",[1]!s_info_industry_sw_2021(W2102,公司分析!D$5,1),IF($Y$3="申万二级行业",[1]!s_info_industry_sw_2021(W2102,公司分析!D$5,2),IF($Y$3="申万三级行业",[1]!s_info_industry_sw_2021(W2102,公司分析!D$5,3),IF($Y$3="wind一级行业",[1]!s_info_industry_gics(W2102,1),IF($Y$3="wind二级行业",[1]!s_info_industry_gics(W2102,2),IF($Y$3="wind三级行业",[1]!s_info_industry_gics(W2102,3),IF($Y$3="wind四级行业",[1]!s_info_industry_gics(W2102,4),IF($Y$3="证监会门类行业",[1]!s_info_industry_csrc12_n(W2102,公司分析!D$5,1),""))))))))</f>
        <v>海港与服务</v>
      </c>
      <c r="Z2102" s="298" t="str">
        <f>IF(Y2102=行业比较!$E$6,ROW(),"")</f>
        <v/>
      </c>
      <c r="AA2102" s="125"/>
      <c r="AB2102" s="125"/>
      <c r="AC2102" s="125"/>
      <c r="AD2102" s="125"/>
      <c r="AE2102" s="125"/>
      <c r="AF2102" s="125"/>
      <c r="AG2102" s="125"/>
      <c r="AH2102" s="125"/>
      <c r="AI2102" s="125"/>
      <c r="AJ2102" s="125"/>
      <c r="AK2102" s="125"/>
      <c r="AL2102" s="125"/>
      <c r="AM2102" s="125"/>
      <c r="AN2102" s="125"/>
      <c r="AO2102" s="125"/>
      <c r="AP2102" s="125"/>
    </row>
    <row r="2103" spans="2:42" x14ac:dyDescent="0.35">
      <c r="B2103" s="125"/>
      <c r="C2103" s="125"/>
      <c r="D2103" s="125"/>
      <c r="E2103" s="125"/>
      <c r="F2103" s="125"/>
      <c r="G2103" s="125"/>
      <c r="H2103" s="125"/>
      <c r="I2103" s="269"/>
      <c r="J2103" s="134"/>
      <c r="K2103" s="134"/>
      <c r="L2103" s="134"/>
      <c r="M2103" s="134"/>
      <c r="N2103" s="286"/>
      <c r="O2103" s="286"/>
      <c r="P2103" s="125"/>
      <c r="Q2103" s="125"/>
      <c r="R2103" s="125"/>
      <c r="S2103" s="125"/>
      <c r="T2103" s="125"/>
      <c r="U2103" s="311"/>
      <c r="V2103" s="253">
        <f t="shared" si="40"/>
        <v>0</v>
      </c>
      <c r="W2103" s="348" t="str">
        <f>IF(板块成分!B2105="","",板块成分!B2105)</f>
        <v>6199.HK</v>
      </c>
      <c r="X2103" s="270" t="str">
        <f>[1]!s_info_name(W2103)</f>
        <v>贵州银行</v>
      </c>
      <c r="Y2103" s="335" t="str">
        <f>IF($Y$3="申万一级行业",[1]!s_info_industry_sw_2021(W2103,公司分析!D$5,1),IF($Y$3="申万二级行业",[1]!s_info_industry_sw_2021(W2103,公司分析!D$5,2),IF($Y$3="申万三级行业",[1]!s_info_industry_sw_2021(W2103,公司分析!D$5,3),IF($Y$3="wind一级行业",[1]!s_info_industry_gics(W2103,1),IF($Y$3="wind二级行业",[1]!s_info_industry_gics(W2103,2),IF($Y$3="wind三级行业",[1]!s_info_industry_gics(W2103,3),IF($Y$3="wind四级行业",[1]!s_info_industry_gics(W2103,4),IF($Y$3="证监会门类行业",[1]!s_info_industry_csrc12_n(W2103,公司分析!D$5,1),""))))))))</f>
        <v>区域性银行</v>
      </c>
      <c r="Z2103" s="298" t="str">
        <f>IF(Y2103=行业比较!$E$6,ROW(),"")</f>
        <v/>
      </c>
      <c r="AA2103" s="125"/>
      <c r="AB2103" s="125"/>
      <c r="AC2103" s="125"/>
      <c r="AD2103" s="125"/>
      <c r="AE2103" s="125"/>
      <c r="AF2103" s="125"/>
      <c r="AG2103" s="125"/>
      <c r="AH2103" s="125"/>
      <c r="AI2103" s="125"/>
      <c r="AJ2103" s="125"/>
      <c r="AK2103" s="125"/>
      <c r="AL2103" s="125"/>
      <c r="AM2103" s="125"/>
      <c r="AN2103" s="125"/>
      <c r="AO2103" s="125"/>
      <c r="AP2103" s="125"/>
    </row>
    <row r="2104" spans="2:42" x14ac:dyDescent="0.35">
      <c r="B2104" s="125"/>
      <c r="C2104" s="125"/>
      <c r="D2104" s="125"/>
      <c r="E2104" s="125"/>
      <c r="F2104" s="125"/>
      <c r="G2104" s="125"/>
      <c r="H2104" s="125"/>
      <c r="I2104" s="269"/>
      <c r="J2104" s="134"/>
      <c r="K2104" s="134"/>
      <c r="L2104" s="134"/>
      <c r="M2104" s="134"/>
      <c r="N2104" s="286"/>
      <c r="O2104" s="286"/>
      <c r="P2104" s="125"/>
      <c r="Q2104" s="125"/>
      <c r="R2104" s="125"/>
      <c r="S2104" s="125"/>
      <c r="T2104" s="125"/>
      <c r="U2104" s="311"/>
      <c r="V2104" s="253">
        <f t="shared" si="40"/>
        <v>0</v>
      </c>
      <c r="W2104" s="348" t="str">
        <f>IF(板块成分!B2106="","",板块成分!B2106)</f>
        <v>6288.HK</v>
      </c>
      <c r="X2104" s="270" t="str">
        <f>[1]!s_info_name(W2104)</f>
        <v>FAST RETAIL-DRS</v>
      </c>
      <c r="Y2104" s="335" t="str">
        <f>IF($Y$3="申万一级行业",[1]!s_info_industry_sw_2021(W2104,公司分析!D$5,1),IF($Y$3="申万二级行业",[1]!s_info_industry_sw_2021(W2104,公司分析!D$5,2),IF($Y$3="申万三级行业",[1]!s_info_industry_sw_2021(W2104,公司分析!D$5,3),IF($Y$3="wind一级行业",[1]!s_info_industry_gics(W2104,1),IF($Y$3="wind二级行业",[1]!s_info_industry_gics(W2104,2),IF($Y$3="wind三级行业",[1]!s_info_industry_gics(W2104,3),IF($Y$3="wind四级行业",[1]!s_info_industry_gics(W2104,4),IF($Y$3="证监会门类行业",[1]!s_info_industry_csrc12_n(W2104,公司分析!D$5,1),""))))))))</f>
        <v>服装零售</v>
      </c>
      <c r="Z2104" s="298" t="str">
        <f>IF(Y2104=行业比较!$E$6,ROW(),"")</f>
        <v/>
      </c>
      <c r="AA2104" s="125"/>
      <c r="AB2104" s="125"/>
      <c r="AC2104" s="125"/>
      <c r="AD2104" s="125"/>
      <c r="AE2104" s="125"/>
      <c r="AF2104" s="125"/>
      <c r="AG2104" s="125"/>
      <c r="AH2104" s="125"/>
      <c r="AI2104" s="125"/>
      <c r="AJ2104" s="125"/>
      <c r="AK2104" s="125"/>
      <c r="AL2104" s="125"/>
      <c r="AM2104" s="125"/>
      <c r="AN2104" s="125"/>
      <c r="AO2104" s="125"/>
      <c r="AP2104" s="125"/>
    </row>
    <row r="2105" spans="2:42" x14ac:dyDescent="0.35">
      <c r="B2105" s="125"/>
      <c r="C2105" s="125"/>
      <c r="D2105" s="125"/>
      <c r="E2105" s="125"/>
      <c r="F2105" s="125"/>
      <c r="G2105" s="125"/>
      <c r="H2105" s="125"/>
      <c r="I2105" s="269"/>
      <c r="J2105" s="134"/>
      <c r="K2105" s="134"/>
      <c r="L2105" s="134"/>
      <c r="M2105" s="134"/>
      <c r="N2105" s="286"/>
      <c r="O2105" s="286"/>
      <c r="P2105" s="125"/>
      <c r="Q2105" s="125"/>
      <c r="R2105" s="125"/>
      <c r="S2105" s="125"/>
      <c r="T2105" s="125"/>
      <c r="U2105" s="311"/>
      <c r="V2105" s="253">
        <f t="shared" si="40"/>
        <v>0</v>
      </c>
      <c r="W2105" s="348" t="str">
        <f>IF(板块成分!B2107="","",板块成分!B2107)</f>
        <v>6600.HK</v>
      </c>
      <c r="X2105" s="270" t="str">
        <f>[1]!s_info_name(W2105)</f>
        <v>赛生药业</v>
      </c>
      <c r="Y2105" s="335" t="str">
        <f>IF($Y$3="申万一级行业",[1]!s_info_industry_sw_2021(W2105,公司分析!D$5,1),IF($Y$3="申万二级行业",[1]!s_info_industry_sw_2021(W2105,公司分析!D$5,2),IF($Y$3="申万三级行业",[1]!s_info_industry_sw_2021(W2105,公司分析!D$5,3),IF($Y$3="wind一级行业",[1]!s_info_industry_gics(W2105,1),IF($Y$3="wind二级行业",[1]!s_info_industry_gics(W2105,2),IF($Y$3="wind三级行业",[1]!s_info_industry_gics(W2105,3),IF($Y$3="wind四级行业",[1]!s_info_industry_gics(W2105,4),IF($Y$3="证监会门类行业",[1]!s_info_industry_csrc12_n(W2105,公司分析!D$5,1),""))))))))</f>
        <v>西药</v>
      </c>
      <c r="Z2105" s="298" t="str">
        <f>IF(Y2105=行业比较!$E$6,ROW(),"")</f>
        <v/>
      </c>
      <c r="AA2105" s="125"/>
      <c r="AB2105" s="125"/>
      <c r="AC2105" s="125"/>
      <c r="AD2105" s="125"/>
      <c r="AE2105" s="125"/>
      <c r="AF2105" s="125"/>
      <c r="AG2105" s="125"/>
      <c r="AH2105" s="125"/>
      <c r="AI2105" s="125"/>
      <c r="AJ2105" s="125"/>
      <c r="AK2105" s="125"/>
      <c r="AL2105" s="125"/>
      <c r="AM2105" s="125"/>
      <c r="AN2105" s="125"/>
      <c r="AO2105" s="125"/>
      <c r="AP2105" s="125"/>
    </row>
    <row r="2106" spans="2:42" x14ac:dyDescent="0.35">
      <c r="B2106" s="125"/>
      <c r="C2106" s="125"/>
      <c r="D2106" s="125"/>
      <c r="E2106" s="125"/>
      <c r="F2106" s="125"/>
      <c r="G2106" s="125"/>
      <c r="H2106" s="125"/>
      <c r="I2106" s="269"/>
      <c r="J2106" s="134"/>
      <c r="K2106" s="134"/>
      <c r="L2106" s="134"/>
      <c r="M2106" s="134"/>
      <c r="N2106" s="286"/>
      <c r="O2106" s="286"/>
      <c r="P2106" s="125"/>
      <c r="Q2106" s="125"/>
      <c r="R2106" s="125"/>
      <c r="S2106" s="125"/>
      <c r="T2106" s="125"/>
      <c r="U2106" s="311"/>
      <c r="V2106" s="253">
        <f t="shared" si="40"/>
        <v>0</v>
      </c>
      <c r="W2106" s="348" t="str">
        <f>IF(板块成分!B2108="","",板块成分!B2108)</f>
        <v>6601.HK</v>
      </c>
      <c r="X2106" s="270" t="str">
        <f>[1]!s_info_name(W2106)</f>
        <v>朝云集团</v>
      </c>
      <c r="Y2106" s="335" t="str">
        <f>IF($Y$3="申万一级行业",[1]!s_info_industry_sw_2021(W2106,公司分析!D$5,1),IF($Y$3="申万二级行业",[1]!s_info_industry_sw_2021(W2106,公司分析!D$5,2),IF($Y$3="申万三级行业",[1]!s_info_industry_sw_2021(W2106,公司分析!D$5,3),IF($Y$3="wind一级行业",[1]!s_info_industry_gics(W2106,1),IF($Y$3="wind二级行业",[1]!s_info_industry_gics(W2106,2),IF($Y$3="wind三级行业",[1]!s_info_industry_gics(W2106,3),IF($Y$3="wind四级行业",[1]!s_info_industry_gics(W2106,4),IF($Y$3="证监会门类行业",[1]!s_info_industry_csrc12_n(W2106,公司分析!D$5,1),""))))))))</f>
        <v>特殊消费者服务</v>
      </c>
      <c r="Z2106" s="298" t="str">
        <f>IF(Y2106=行业比较!$E$6,ROW(),"")</f>
        <v/>
      </c>
      <c r="AA2106" s="125"/>
      <c r="AB2106" s="125"/>
      <c r="AC2106" s="125"/>
      <c r="AD2106" s="125"/>
      <c r="AE2106" s="125"/>
      <c r="AF2106" s="125"/>
      <c r="AG2106" s="125"/>
      <c r="AH2106" s="125"/>
      <c r="AI2106" s="125"/>
      <c r="AJ2106" s="125"/>
      <c r="AK2106" s="125"/>
      <c r="AL2106" s="125"/>
      <c r="AM2106" s="125"/>
      <c r="AN2106" s="125"/>
      <c r="AO2106" s="125"/>
      <c r="AP2106" s="125"/>
    </row>
    <row r="2107" spans="2:42" x14ac:dyDescent="0.35">
      <c r="B2107" s="125"/>
      <c r="C2107" s="125"/>
      <c r="D2107" s="125"/>
      <c r="E2107" s="125"/>
      <c r="F2107" s="125"/>
      <c r="G2107" s="125"/>
      <c r="H2107" s="125"/>
      <c r="I2107" s="269"/>
      <c r="J2107" s="134"/>
      <c r="K2107" s="134"/>
      <c r="L2107" s="134"/>
      <c r="M2107" s="134"/>
      <c r="N2107" s="286"/>
      <c r="O2107" s="286"/>
      <c r="P2107" s="125"/>
      <c r="Q2107" s="125"/>
      <c r="R2107" s="125"/>
      <c r="S2107" s="125"/>
      <c r="T2107" s="125"/>
      <c r="U2107" s="311"/>
      <c r="V2107" s="253">
        <f t="shared" si="40"/>
        <v>0</v>
      </c>
      <c r="W2107" s="348" t="str">
        <f>IF(板块成分!B2109="","",板块成分!B2109)</f>
        <v>6606.HK</v>
      </c>
      <c r="X2107" s="270" t="str">
        <f>[1]!s_info_name(W2107)</f>
        <v>诺辉健康</v>
      </c>
      <c r="Y2107" s="335" t="str">
        <f>IF($Y$3="申万一级行业",[1]!s_info_industry_sw_2021(W2107,公司分析!D$5,1),IF($Y$3="申万二级行业",[1]!s_info_industry_sw_2021(W2107,公司分析!D$5,2),IF($Y$3="申万三级行业",[1]!s_info_industry_sw_2021(W2107,公司分析!D$5,3),IF($Y$3="wind一级行业",[1]!s_info_industry_gics(W2107,1),IF($Y$3="wind二级行业",[1]!s_info_industry_gics(W2107,2),IF($Y$3="wind三级行业",[1]!s_info_industry_gics(W2107,3),IF($Y$3="wind四级行业",[1]!s_info_industry_gics(W2107,4),IF($Y$3="证监会门类行业",[1]!s_info_industry_csrc12_n(W2107,公司分析!D$5,1),""))))))))</f>
        <v>医疗保健技术</v>
      </c>
      <c r="Z2107" s="298" t="str">
        <f>IF(Y2107=行业比较!$E$6,ROW(),"")</f>
        <v/>
      </c>
      <c r="AA2107" s="125"/>
      <c r="AB2107" s="125"/>
      <c r="AC2107" s="125"/>
      <c r="AD2107" s="125"/>
      <c r="AE2107" s="125"/>
      <c r="AF2107" s="125"/>
      <c r="AG2107" s="125"/>
      <c r="AH2107" s="125"/>
      <c r="AI2107" s="125"/>
      <c r="AJ2107" s="125"/>
      <c r="AK2107" s="125"/>
      <c r="AL2107" s="125"/>
      <c r="AM2107" s="125"/>
      <c r="AN2107" s="125"/>
      <c r="AO2107" s="125"/>
      <c r="AP2107" s="125"/>
    </row>
    <row r="2108" spans="2:42" x14ac:dyDescent="0.35">
      <c r="B2108" s="125"/>
      <c r="C2108" s="125"/>
      <c r="D2108" s="125"/>
      <c r="E2108" s="125"/>
      <c r="F2108" s="125"/>
      <c r="G2108" s="125"/>
      <c r="H2108" s="125"/>
      <c r="I2108" s="269"/>
      <c r="J2108" s="134"/>
      <c r="K2108" s="134"/>
      <c r="L2108" s="134"/>
      <c r="M2108" s="134"/>
      <c r="N2108" s="286"/>
      <c r="O2108" s="286"/>
      <c r="P2108" s="125"/>
      <c r="Q2108" s="125"/>
      <c r="R2108" s="125"/>
      <c r="S2108" s="125"/>
      <c r="T2108" s="125"/>
      <c r="U2108" s="311"/>
      <c r="V2108" s="253">
        <f t="shared" si="40"/>
        <v>0</v>
      </c>
      <c r="W2108" s="348" t="str">
        <f>IF(板块成分!B2110="","",板块成分!B2110)</f>
        <v>6608.HK</v>
      </c>
      <c r="X2108" s="270" t="str">
        <f>[1]!s_info_name(W2108)</f>
        <v>百融云-W</v>
      </c>
      <c r="Y2108" s="335" t="str">
        <f>IF($Y$3="申万一级行业",[1]!s_info_industry_sw_2021(W2108,公司分析!D$5,1),IF($Y$3="申万二级行业",[1]!s_info_industry_sw_2021(W2108,公司分析!D$5,2),IF($Y$3="申万三级行业",[1]!s_info_industry_sw_2021(W2108,公司分析!D$5,3),IF($Y$3="wind一级行业",[1]!s_info_industry_gics(W2108,1),IF($Y$3="wind二级行业",[1]!s_info_industry_gics(W2108,2),IF($Y$3="wind三级行业",[1]!s_info_industry_gics(W2108,3),IF($Y$3="wind四级行业",[1]!s_info_industry_gics(W2108,4),IF($Y$3="证监会门类行业",[1]!s_info_industry_csrc12_n(W2108,公司分析!D$5,1),""))))))))</f>
        <v>信息科技咨询与其它服务</v>
      </c>
      <c r="Z2108" s="298" t="str">
        <f>IF(Y2108=行业比较!$E$6,ROW(),"")</f>
        <v/>
      </c>
      <c r="AA2108" s="125"/>
      <c r="AB2108" s="125"/>
      <c r="AC2108" s="125"/>
      <c r="AD2108" s="125"/>
      <c r="AE2108" s="125"/>
      <c r="AF2108" s="125"/>
      <c r="AG2108" s="125"/>
      <c r="AH2108" s="125"/>
      <c r="AI2108" s="125"/>
      <c r="AJ2108" s="125"/>
      <c r="AK2108" s="125"/>
      <c r="AL2108" s="125"/>
      <c r="AM2108" s="125"/>
      <c r="AN2108" s="125"/>
      <c r="AO2108" s="125"/>
      <c r="AP2108" s="125"/>
    </row>
    <row r="2109" spans="2:42" x14ac:dyDescent="0.35">
      <c r="B2109" s="125"/>
      <c r="C2109" s="125"/>
      <c r="D2109" s="125"/>
      <c r="E2109" s="125"/>
      <c r="F2109" s="125"/>
      <c r="G2109" s="125"/>
      <c r="H2109" s="125"/>
      <c r="I2109" s="269"/>
      <c r="J2109" s="134"/>
      <c r="K2109" s="134"/>
      <c r="L2109" s="134"/>
      <c r="M2109" s="134"/>
      <c r="N2109" s="286"/>
      <c r="O2109" s="286"/>
      <c r="P2109" s="125"/>
      <c r="Q2109" s="125"/>
      <c r="R2109" s="125"/>
      <c r="S2109" s="125"/>
      <c r="T2109" s="125"/>
      <c r="U2109" s="311"/>
      <c r="V2109" s="253">
        <f t="shared" si="40"/>
        <v>0</v>
      </c>
      <c r="W2109" s="348" t="str">
        <f>IF(板块成分!B2111="","",板块成分!B2111)</f>
        <v>6609.HK</v>
      </c>
      <c r="X2109" s="270" t="str">
        <f>[1]!s_info_name(W2109)</f>
        <v>心玮医疗-B</v>
      </c>
      <c r="Y2109" s="335" t="str">
        <f>IF($Y$3="申万一级行业",[1]!s_info_industry_sw_2021(W2109,公司分析!D$5,1),IF($Y$3="申万二级行业",[1]!s_info_industry_sw_2021(W2109,公司分析!D$5,2),IF($Y$3="申万三级行业",[1]!s_info_industry_sw_2021(W2109,公司分析!D$5,3),IF($Y$3="wind一级行业",[1]!s_info_industry_gics(W2109,1),IF($Y$3="wind二级行业",[1]!s_info_industry_gics(W2109,2),IF($Y$3="wind三级行业",[1]!s_info_industry_gics(W2109,3),IF($Y$3="wind四级行业",[1]!s_info_industry_gics(W2109,4),IF($Y$3="证监会门类行业",[1]!s_info_industry_csrc12_n(W2109,公司分析!D$5,1),""))))))))</f>
        <v>生物科技</v>
      </c>
      <c r="Z2109" s="298" t="str">
        <f>IF(Y2109=行业比较!$E$6,ROW(),"")</f>
        <v/>
      </c>
      <c r="AA2109" s="125"/>
      <c r="AB2109" s="125"/>
      <c r="AC2109" s="125"/>
      <c r="AD2109" s="125"/>
      <c r="AE2109" s="125"/>
      <c r="AF2109" s="125"/>
      <c r="AG2109" s="125"/>
      <c r="AH2109" s="125"/>
      <c r="AI2109" s="125"/>
      <c r="AJ2109" s="125"/>
      <c r="AK2109" s="125"/>
      <c r="AL2109" s="125"/>
      <c r="AM2109" s="125"/>
      <c r="AN2109" s="125"/>
      <c r="AO2109" s="125"/>
      <c r="AP2109" s="125"/>
    </row>
    <row r="2110" spans="2:42" x14ac:dyDescent="0.35">
      <c r="B2110" s="125"/>
      <c r="C2110" s="125"/>
      <c r="D2110" s="125"/>
      <c r="E2110" s="125"/>
      <c r="F2110" s="125"/>
      <c r="G2110" s="125"/>
      <c r="H2110" s="125"/>
      <c r="I2110" s="269"/>
      <c r="J2110" s="134"/>
      <c r="K2110" s="134"/>
      <c r="L2110" s="134"/>
      <c r="M2110" s="134"/>
      <c r="N2110" s="286"/>
      <c r="O2110" s="286"/>
      <c r="P2110" s="125"/>
      <c r="Q2110" s="125"/>
      <c r="R2110" s="125"/>
      <c r="S2110" s="125"/>
      <c r="T2110" s="125"/>
      <c r="U2110" s="311"/>
      <c r="V2110" s="253">
        <f t="shared" si="40"/>
        <v>25</v>
      </c>
      <c r="W2110" s="348" t="str">
        <f>IF(板块成分!B2112="","",板块成分!B2112)</f>
        <v>6610.HK</v>
      </c>
      <c r="X2110" s="270" t="str">
        <f>[1]!s_info_name(W2110)</f>
        <v>飞天云动</v>
      </c>
      <c r="Y2110" s="335" t="str">
        <f>IF($Y$3="申万一级行业",[1]!s_info_industry_sw_2021(W2110,公司分析!D$5,1),IF($Y$3="申万二级行业",[1]!s_info_industry_sw_2021(W2110,公司分析!D$5,2),IF($Y$3="申万三级行业",[1]!s_info_industry_sw_2021(W2110,公司分析!D$5,3),IF($Y$3="wind一级行业",[1]!s_info_industry_gics(W2110,1),IF($Y$3="wind二级行业",[1]!s_info_industry_gics(W2110,2),IF($Y$3="wind三级行业",[1]!s_info_industry_gics(W2110,3),IF($Y$3="wind四级行业",[1]!s_info_industry_gics(W2110,4),IF($Y$3="证监会门类行业",[1]!s_info_industry_csrc12_n(W2110,公司分析!D$5,1),""))))))))</f>
        <v>互联网软件与服务</v>
      </c>
      <c r="Z2110" s="298">
        <f>IF(Y2110=行业比较!$E$6,ROW(),"")</f>
        <v>2110</v>
      </c>
      <c r="AA2110" s="125"/>
      <c r="AB2110" s="125"/>
      <c r="AC2110" s="125"/>
      <c r="AD2110" s="125"/>
      <c r="AE2110" s="125"/>
      <c r="AF2110" s="125"/>
      <c r="AG2110" s="125"/>
      <c r="AH2110" s="125"/>
      <c r="AI2110" s="125"/>
      <c r="AJ2110" s="125"/>
      <c r="AK2110" s="125"/>
      <c r="AL2110" s="125"/>
      <c r="AM2110" s="125"/>
      <c r="AN2110" s="125"/>
      <c r="AO2110" s="125"/>
      <c r="AP2110" s="125"/>
    </row>
    <row r="2111" spans="2:42" x14ac:dyDescent="0.35">
      <c r="B2111" s="125"/>
      <c r="C2111" s="125"/>
      <c r="D2111" s="125"/>
      <c r="E2111" s="125"/>
      <c r="F2111" s="125"/>
      <c r="G2111" s="125"/>
      <c r="H2111" s="125"/>
      <c r="I2111" s="269"/>
      <c r="J2111" s="134"/>
      <c r="K2111" s="134"/>
      <c r="L2111" s="134"/>
      <c r="M2111" s="134"/>
      <c r="N2111" s="286"/>
      <c r="O2111" s="286"/>
      <c r="P2111" s="125"/>
      <c r="Q2111" s="125"/>
      <c r="R2111" s="125"/>
      <c r="S2111" s="125"/>
      <c r="T2111" s="125"/>
      <c r="U2111" s="311"/>
      <c r="V2111" s="253">
        <f t="shared" si="40"/>
        <v>0</v>
      </c>
      <c r="W2111" s="348" t="str">
        <f>IF(板块成分!B2113="","",板块成分!B2113)</f>
        <v>6611.HK</v>
      </c>
      <c r="X2111" s="270" t="str">
        <f>[1]!s_info_name(W2111)</f>
        <v>三巽集团</v>
      </c>
      <c r="Y2111" s="335" t="str">
        <f>IF($Y$3="申万一级行业",[1]!s_info_industry_sw_2021(W2111,公司分析!D$5,1),IF($Y$3="申万二级行业",[1]!s_info_industry_sw_2021(W2111,公司分析!D$5,2),IF($Y$3="申万三级行业",[1]!s_info_industry_sw_2021(W2111,公司分析!D$5,3),IF($Y$3="wind一级行业",[1]!s_info_industry_gics(W2111,1),IF($Y$3="wind二级行业",[1]!s_info_industry_gics(W2111,2),IF($Y$3="wind三级行业",[1]!s_info_industry_gics(W2111,3),IF($Y$3="wind四级行业",[1]!s_info_industry_gics(W2111,4),IF($Y$3="证监会门类行业",[1]!s_info_industry_csrc12_n(W2111,公司分析!D$5,1),""))))))))</f>
        <v>房地产开发</v>
      </c>
      <c r="Z2111" s="298" t="str">
        <f>IF(Y2111=行业比较!$E$6,ROW(),"")</f>
        <v/>
      </c>
      <c r="AA2111" s="125"/>
      <c r="AB2111" s="125"/>
      <c r="AC2111" s="125"/>
      <c r="AD2111" s="125"/>
      <c r="AE2111" s="125"/>
      <c r="AF2111" s="125"/>
      <c r="AG2111" s="125"/>
      <c r="AH2111" s="125"/>
      <c r="AI2111" s="125"/>
      <c r="AJ2111" s="125"/>
      <c r="AK2111" s="125"/>
      <c r="AL2111" s="125"/>
      <c r="AM2111" s="125"/>
      <c r="AN2111" s="125"/>
      <c r="AO2111" s="125"/>
      <c r="AP2111" s="125"/>
    </row>
    <row r="2112" spans="2:42" x14ac:dyDescent="0.35">
      <c r="B2112" s="125"/>
      <c r="C2112" s="125"/>
      <c r="D2112" s="125"/>
      <c r="E2112" s="125"/>
      <c r="F2112" s="125"/>
      <c r="G2112" s="125"/>
      <c r="H2112" s="125"/>
      <c r="I2112" s="269"/>
      <c r="J2112" s="134"/>
      <c r="K2112" s="134"/>
      <c r="L2112" s="134"/>
      <c r="M2112" s="134"/>
      <c r="N2112" s="286"/>
      <c r="O2112" s="286"/>
      <c r="P2112" s="125"/>
      <c r="Q2112" s="125"/>
      <c r="R2112" s="125"/>
      <c r="S2112" s="125"/>
      <c r="T2112" s="125"/>
      <c r="U2112" s="311"/>
      <c r="V2112" s="253">
        <f t="shared" si="40"/>
        <v>0</v>
      </c>
      <c r="W2112" s="348" t="str">
        <f>IF(板块成分!B2114="","",板块成分!B2114)</f>
        <v>6616.HK</v>
      </c>
      <c r="X2112" s="270" t="str">
        <f>[1]!s_info_name(W2112)</f>
        <v>环球新材国际</v>
      </c>
      <c r="Y2112" s="335" t="str">
        <f>IF($Y$3="申万一级行业",[1]!s_info_industry_sw_2021(W2112,公司分析!D$5,1),IF($Y$3="申万二级行业",[1]!s_info_industry_sw_2021(W2112,公司分析!D$5,2),IF($Y$3="申万三级行业",[1]!s_info_industry_sw_2021(W2112,公司分析!D$5,3),IF($Y$3="wind一级行业",[1]!s_info_industry_gics(W2112,1),IF($Y$3="wind二级行业",[1]!s_info_industry_gics(W2112,2),IF($Y$3="wind三级行业",[1]!s_info_industry_gics(W2112,3),IF($Y$3="wind四级行业",[1]!s_info_industry_gics(W2112,4),IF($Y$3="证监会门类行业",[1]!s_info_industry_csrc12_n(W2112,公司分析!D$5,1),""))))))))</f>
        <v>特种化工</v>
      </c>
      <c r="Z2112" s="298" t="str">
        <f>IF(Y2112=行业比较!$E$6,ROW(),"")</f>
        <v/>
      </c>
      <c r="AA2112" s="125"/>
      <c r="AB2112" s="125"/>
      <c r="AC2112" s="125"/>
      <c r="AD2112" s="125"/>
      <c r="AE2112" s="125"/>
      <c r="AF2112" s="125"/>
      <c r="AG2112" s="125"/>
      <c r="AH2112" s="125"/>
      <c r="AI2112" s="125"/>
      <c r="AJ2112" s="125"/>
      <c r="AK2112" s="125"/>
      <c r="AL2112" s="125"/>
      <c r="AM2112" s="125"/>
      <c r="AN2112" s="125"/>
      <c r="AO2112" s="125"/>
      <c r="AP2112" s="125"/>
    </row>
    <row r="2113" spans="2:42" x14ac:dyDescent="0.35">
      <c r="B2113" s="125"/>
      <c r="C2113" s="125"/>
      <c r="D2113" s="125"/>
      <c r="E2113" s="125"/>
      <c r="F2113" s="125"/>
      <c r="G2113" s="125"/>
      <c r="H2113" s="125"/>
      <c r="I2113" s="269"/>
      <c r="J2113" s="134"/>
      <c r="K2113" s="134"/>
      <c r="L2113" s="134"/>
      <c r="M2113" s="134"/>
      <c r="N2113" s="286"/>
      <c r="O2113" s="286"/>
      <c r="P2113" s="125"/>
      <c r="Q2113" s="125"/>
      <c r="R2113" s="125"/>
      <c r="S2113" s="125"/>
      <c r="T2113" s="125"/>
      <c r="U2113" s="311"/>
      <c r="V2113" s="253">
        <f t="shared" si="40"/>
        <v>0</v>
      </c>
      <c r="W2113" s="348" t="str">
        <f>IF(板块成分!B2115="","",板块成分!B2115)</f>
        <v>6618.HK</v>
      </c>
      <c r="X2113" s="270" t="str">
        <f>[1]!s_info_name(W2113)</f>
        <v>京东健康</v>
      </c>
      <c r="Y2113" s="335" t="str">
        <f>IF($Y$3="申万一级行业",[1]!s_info_industry_sw_2021(W2113,公司分析!D$5,1),IF($Y$3="申万二级行业",[1]!s_info_industry_sw_2021(W2113,公司分析!D$5,2),IF($Y$3="申万三级行业",[1]!s_info_industry_sw_2021(W2113,公司分析!D$5,3),IF($Y$3="wind一级行业",[1]!s_info_industry_gics(W2113,1),IF($Y$3="wind二级行业",[1]!s_info_industry_gics(W2113,2),IF($Y$3="wind三级行业",[1]!s_info_industry_gics(W2113,3),IF($Y$3="wind四级行业",[1]!s_info_industry_gics(W2113,4),IF($Y$3="证监会门类行业",[1]!s_info_industry_csrc12_n(W2113,公司分析!D$5,1),""))))))))</f>
        <v>互联网零售</v>
      </c>
      <c r="Z2113" s="298" t="str">
        <f>IF(Y2113=行业比较!$E$6,ROW(),"")</f>
        <v/>
      </c>
      <c r="AA2113" s="125"/>
      <c r="AB2113" s="125"/>
      <c r="AC2113" s="125"/>
      <c r="AD2113" s="125"/>
      <c r="AE2113" s="125"/>
      <c r="AF2113" s="125"/>
      <c r="AG2113" s="125"/>
      <c r="AH2113" s="125"/>
      <c r="AI2113" s="125"/>
      <c r="AJ2113" s="125"/>
      <c r="AK2113" s="125"/>
      <c r="AL2113" s="125"/>
      <c r="AM2113" s="125"/>
      <c r="AN2113" s="125"/>
      <c r="AO2113" s="125"/>
      <c r="AP2113" s="125"/>
    </row>
    <row r="2114" spans="2:42" x14ac:dyDescent="0.35">
      <c r="B2114" s="125"/>
      <c r="C2114" s="125"/>
      <c r="D2114" s="125"/>
      <c r="E2114" s="125"/>
      <c r="F2114" s="125"/>
      <c r="G2114" s="125"/>
      <c r="H2114" s="125"/>
      <c r="I2114" s="269"/>
      <c r="J2114" s="134"/>
      <c r="K2114" s="134"/>
      <c r="L2114" s="134"/>
      <c r="M2114" s="134"/>
      <c r="N2114" s="286"/>
      <c r="O2114" s="286"/>
      <c r="P2114" s="125"/>
      <c r="Q2114" s="125"/>
      <c r="R2114" s="125"/>
      <c r="S2114" s="125"/>
      <c r="T2114" s="125"/>
      <c r="U2114" s="311"/>
      <c r="V2114" s="253">
        <f t="shared" si="40"/>
        <v>0</v>
      </c>
      <c r="W2114" s="348" t="str">
        <f>IF(板块成分!B2116="","",板块成分!B2116)</f>
        <v>6622.HK</v>
      </c>
      <c r="X2114" s="270" t="str">
        <f>[1]!s_info_name(W2114)</f>
        <v>兆科眼科-B</v>
      </c>
      <c r="Y2114" s="335" t="str">
        <f>IF($Y$3="申万一级行业",[1]!s_info_industry_sw_2021(W2114,公司分析!D$5,1),IF($Y$3="申万二级行业",[1]!s_info_industry_sw_2021(W2114,公司分析!D$5,2),IF($Y$3="申万三级行业",[1]!s_info_industry_sw_2021(W2114,公司分析!D$5,3),IF($Y$3="wind一级行业",[1]!s_info_industry_gics(W2114,1),IF($Y$3="wind二级行业",[1]!s_info_industry_gics(W2114,2),IF($Y$3="wind三级行业",[1]!s_info_industry_gics(W2114,3),IF($Y$3="wind四级行业",[1]!s_info_industry_gics(W2114,4),IF($Y$3="证监会门类行业",[1]!s_info_industry_csrc12_n(W2114,公司分析!D$5,1),""))))))))</f>
        <v>生物科技</v>
      </c>
      <c r="Z2114" s="298" t="str">
        <f>IF(Y2114=行业比较!$E$6,ROW(),"")</f>
        <v/>
      </c>
      <c r="AA2114" s="125"/>
      <c r="AB2114" s="125"/>
      <c r="AC2114" s="125"/>
      <c r="AD2114" s="125"/>
      <c r="AE2114" s="125"/>
      <c r="AF2114" s="125"/>
      <c r="AG2114" s="125"/>
      <c r="AH2114" s="125"/>
      <c r="AI2114" s="125"/>
      <c r="AJ2114" s="125"/>
      <c r="AK2114" s="125"/>
      <c r="AL2114" s="125"/>
      <c r="AM2114" s="125"/>
      <c r="AN2114" s="125"/>
      <c r="AO2114" s="125"/>
      <c r="AP2114" s="125"/>
    </row>
    <row r="2115" spans="2:42" x14ac:dyDescent="0.35">
      <c r="B2115" s="125"/>
      <c r="C2115" s="125"/>
      <c r="D2115" s="125"/>
      <c r="E2115" s="125"/>
      <c r="F2115" s="125"/>
      <c r="G2115" s="125"/>
      <c r="H2115" s="125"/>
      <c r="I2115" s="269"/>
      <c r="J2115" s="134"/>
      <c r="K2115" s="134"/>
      <c r="L2115" s="134"/>
      <c r="M2115" s="134"/>
      <c r="N2115" s="286"/>
      <c r="O2115" s="286"/>
      <c r="P2115" s="125"/>
      <c r="Q2115" s="125"/>
      <c r="R2115" s="125"/>
      <c r="S2115" s="125"/>
      <c r="T2115" s="125"/>
      <c r="U2115" s="311"/>
      <c r="V2115" s="253">
        <f t="shared" si="40"/>
        <v>0</v>
      </c>
      <c r="W2115" s="348" t="str">
        <f>IF(板块成分!B2117="","",板块成分!B2117)</f>
        <v>6623.HK</v>
      </c>
      <c r="X2115" s="270" t="str">
        <f>[1]!s_info_name(W2115)</f>
        <v>陆控</v>
      </c>
      <c r="Y2115" s="335" t="str">
        <f>IF($Y$3="申万一级行业",[1]!s_info_industry_sw_2021(W2115,公司分析!D$5,1),IF($Y$3="申万二级行业",[1]!s_info_industry_sw_2021(W2115,公司分析!D$5,2),IF($Y$3="申万三级行业",[1]!s_info_industry_sw_2021(W2115,公司分析!D$5,3),IF($Y$3="wind一级行业",[1]!s_info_industry_gics(W2115,1),IF($Y$3="wind二级行业",[1]!s_info_industry_gics(W2115,2),IF($Y$3="wind三级行业",[1]!s_info_industry_gics(W2115,3),IF($Y$3="wind四级行业",[1]!s_info_industry_gics(W2115,4),IF($Y$3="证监会门类行业",[1]!s_info_industry_csrc12_n(W2115,公司分析!D$5,1),""))))))))</f>
        <v>其他多元金融服务</v>
      </c>
      <c r="Z2115" s="298" t="str">
        <f>IF(Y2115=行业比较!$E$6,ROW(),"")</f>
        <v/>
      </c>
      <c r="AA2115" s="125"/>
      <c r="AB2115" s="125"/>
      <c r="AC2115" s="125"/>
      <c r="AD2115" s="125"/>
      <c r="AE2115" s="125"/>
      <c r="AF2115" s="125"/>
      <c r="AG2115" s="125"/>
      <c r="AH2115" s="125"/>
      <c r="AI2115" s="125"/>
      <c r="AJ2115" s="125"/>
      <c r="AK2115" s="125"/>
      <c r="AL2115" s="125"/>
      <c r="AM2115" s="125"/>
      <c r="AN2115" s="125"/>
      <c r="AO2115" s="125"/>
      <c r="AP2115" s="125"/>
    </row>
    <row r="2116" spans="2:42" x14ac:dyDescent="0.35">
      <c r="B2116" s="125"/>
      <c r="C2116" s="125"/>
      <c r="D2116" s="125"/>
      <c r="E2116" s="125"/>
      <c r="F2116" s="125"/>
      <c r="G2116" s="125"/>
      <c r="H2116" s="125"/>
      <c r="I2116" s="269"/>
      <c r="J2116" s="134"/>
      <c r="K2116" s="134"/>
      <c r="L2116" s="134"/>
      <c r="M2116" s="134"/>
      <c r="N2116" s="286"/>
      <c r="O2116" s="286"/>
      <c r="P2116" s="125"/>
      <c r="Q2116" s="125"/>
      <c r="R2116" s="125"/>
      <c r="S2116" s="125"/>
      <c r="T2116" s="125"/>
      <c r="U2116" s="311"/>
      <c r="V2116" s="253">
        <f t="shared" si="40"/>
        <v>0</v>
      </c>
      <c r="W2116" s="348" t="str">
        <f>IF(板块成分!B2118="","",板块成分!B2118)</f>
        <v>6626.HK</v>
      </c>
      <c r="X2116" s="270" t="str">
        <f>[1]!s_info_name(W2116)</f>
        <v>越秀服务</v>
      </c>
      <c r="Y2116" s="335" t="str">
        <f>IF($Y$3="申万一级行业",[1]!s_info_industry_sw_2021(W2116,公司分析!D$5,1),IF($Y$3="申万二级行业",[1]!s_info_industry_sw_2021(W2116,公司分析!D$5,2),IF($Y$3="申万三级行业",[1]!s_info_industry_sw_2021(W2116,公司分析!D$5,3),IF($Y$3="wind一级行业",[1]!s_info_industry_gics(W2116,1),IF($Y$3="wind二级行业",[1]!s_info_industry_gics(W2116,2),IF($Y$3="wind三级行业",[1]!s_info_industry_gics(W2116,3),IF($Y$3="wind四级行业",[1]!s_info_industry_gics(W2116,4),IF($Y$3="证监会门类行业",[1]!s_info_industry_csrc12_n(W2116,公司分析!D$5,1),""))))))))</f>
        <v>房地产经营公司</v>
      </c>
      <c r="Z2116" s="298" t="str">
        <f>IF(Y2116=行业比较!$E$6,ROW(),"")</f>
        <v/>
      </c>
      <c r="AA2116" s="125"/>
      <c r="AB2116" s="125"/>
      <c r="AC2116" s="125"/>
      <c r="AD2116" s="125"/>
      <c r="AE2116" s="125"/>
      <c r="AF2116" s="125"/>
      <c r="AG2116" s="125"/>
      <c r="AH2116" s="125"/>
      <c r="AI2116" s="125"/>
      <c r="AJ2116" s="125"/>
      <c r="AK2116" s="125"/>
      <c r="AL2116" s="125"/>
      <c r="AM2116" s="125"/>
      <c r="AN2116" s="125"/>
      <c r="AO2116" s="125"/>
      <c r="AP2116" s="125"/>
    </row>
    <row r="2117" spans="2:42" x14ac:dyDescent="0.35">
      <c r="B2117" s="125"/>
      <c r="C2117" s="125"/>
      <c r="D2117" s="125"/>
      <c r="E2117" s="125"/>
      <c r="F2117" s="125"/>
      <c r="G2117" s="125"/>
      <c r="H2117" s="125"/>
      <c r="I2117" s="269"/>
      <c r="J2117" s="134"/>
      <c r="K2117" s="134"/>
      <c r="L2117" s="134"/>
      <c r="M2117" s="134"/>
      <c r="N2117" s="286"/>
      <c r="O2117" s="286"/>
      <c r="P2117" s="125"/>
      <c r="Q2117" s="125"/>
      <c r="R2117" s="125"/>
      <c r="S2117" s="125"/>
      <c r="T2117" s="125"/>
      <c r="U2117" s="311"/>
      <c r="V2117" s="253">
        <f t="shared" ref="V2117:V2180" si="41">IF(Z2117="",0,RANK(Z2117,Z:Z,1))</f>
        <v>0</v>
      </c>
      <c r="W2117" s="348" t="str">
        <f>IF(板块成分!B2119="","",板块成分!B2119)</f>
        <v>6628.HK</v>
      </c>
      <c r="X2117" s="270" t="str">
        <f>[1]!s_info_name(W2117)</f>
        <v>创胜集团-B</v>
      </c>
      <c r="Y2117" s="335" t="str">
        <f>IF($Y$3="申万一级行业",[1]!s_info_industry_sw_2021(W2117,公司分析!D$5,1),IF($Y$3="申万二级行业",[1]!s_info_industry_sw_2021(W2117,公司分析!D$5,2),IF($Y$3="申万三级行业",[1]!s_info_industry_sw_2021(W2117,公司分析!D$5,3),IF($Y$3="wind一级行业",[1]!s_info_industry_gics(W2117,1),IF($Y$3="wind二级行业",[1]!s_info_industry_gics(W2117,2),IF($Y$3="wind三级行业",[1]!s_info_industry_gics(W2117,3),IF($Y$3="wind四级行业",[1]!s_info_industry_gics(W2117,4),IF($Y$3="证监会门类行业",[1]!s_info_industry_csrc12_n(W2117,公司分析!D$5,1),""))))))))</f>
        <v>西药</v>
      </c>
      <c r="Z2117" s="298" t="str">
        <f>IF(Y2117=行业比较!$E$6,ROW(),"")</f>
        <v/>
      </c>
      <c r="AA2117" s="125"/>
      <c r="AB2117" s="125"/>
      <c r="AC2117" s="125"/>
      <c r="AD2117" s="125"/>
      <c r="AE2117" s="125"/>
      <c r="AF2117" s="125"/>
      <c r="AG2117" s="125"/>
      <c r="AH2117" s="125"/>
      <c r="AI2117" s="125"/>
      <c r="AJ2117" s="125"/>
      <c r="AK2117" s="125"/>
      <c r="AL2117" s="125"/>
      <c r="AM2117" s="125"/>
      <c r="AN2117" s="125"/>
      <c r="AO2117" s="125"/>
      <c r="AP2117" s="125"/>
    </row>
    <row r="2118" spans="2:42" x14ac:dyDescent="0.35">
      <c r="B2118" s="125"/>
      <c r="C2118" s="125"/>
      <c r="D2118" s="125"/>
      <c r="E2118" s="125"/>
      <c r="F2118" s="125"/>
      <c r="G2118" s="125"/>
      <c r="H2118" s="125"/>
      <c r="I2118" s="269"/>
      <c r="J2118" s="134"/>
      <c r="K2118" s="134"/>
      <c r="L2118" s="134"/>
      <c r="M2118" s="134"/>
      <c r="N2118" s="286"/>
      <c r="O2118" s="286"/>
      <c r="P2118" s="125"/>
      <c r="Q2118" s="125"/>
      <c r="R2118" s="125"/>
      <c r="S2118" s="125"/>
      <c r="T2118" s="125"/>
      <c r="U2118" s="311"/>
      <c r="V2118" s="253">
        <f t="shared" si="41"/>
        <v>26</v>
      </c>
      <c r="W2118" s="348" t="str">
        <f>IF(板块成分!B2120="","",板块成分!B2120)</f>
        <v>6633.HK</v>
      </c>
      <c r="X2118" s="270" t="str">
        <f>[1]!s_info_name(W2118)</f>
        <v>青瓷游戏</v>
      </c>
      <c r="Y2118" s="335" t="str">
        <f>IF($Y$3="申万一级行业",[1]!s_info_industry_sw_2021(W2118,公司分析!D$5,1),IF($Y$3="申万二级行业",[1]!s_info_industry_sw_2021(W2118,公司分析!D$5,2),IF($Y$3="申万三级行业",[1]!s_info_industry_sw_2021(W2118,公司分析!D$5,3),IF($Y$3="wind一级行业",[1]!s_info_industry_gics(W2118,1),IF($Y$3="wind二级行业",[1]!s_info_industry_gics(W2118,2),IF($Y$3="wind三级行业",[1]!s_info_industry_gics(W2118,3),IF($Y$3="wind四级行业",[1]!s_info_industry_gics(W2118,4),IF($Y$3="证监会门类行业",[1]!s_info_industry_csrc12_n(W2118,公司分析!D$5,1),""))))))))</f>
        <v>互联网软件与服务</v>
      </c>
      <c r="Z2118" s="298">
        <f>IF(Y2118=行业比较!$E$6,ROW(),"")</f>
        <v>2118</v>
      </c>
      <c r="AA2118" s="125"/>
      <c r="AB2118" s="125"/>
      <c r="AC2118" s="125"/>
      <c r="AD2118" s="125"/>
      <c r="AE2118" s="125"/>
      <c r="AF2118" s="125"/>
      <c r="AG2118" s="125"/>
      <c r="AH2118" s="125"/>
      <c r="AI2118" s="125"/>
      <c r="AJ2118" s="125"/>
      <c r="AK2118" s="125"/>
      <c r="AL2118" s="125"/>
      <c r="AM2118" s="125"/>
      <c r="AN2118" s="125"/>
      <c r="AO2118" s="125"/>
      <c r="AP2118" s="125"/>
    </row>
    <row r="2119" spans="2:42" x14ac:dyDescent="0.35">
      <c r="B2119" s="125"/>
      <c r="C2119" s="125"/>
      <c r="D2119" s="125"/>
      <c r="E2119" s="125"/>
      <c r="F2119" s="125"/>
      <c r="G2119" s="125"/>
      <c r="H2119" s="125"/>
      <c r="I2119" s="269"/>
      <c r="J2119" s="134"/>
      <c r="K2119" s="134"/>
      <c r="L2119" s="134"/>
      <c r="M2119" s="134"/>
      <c r="N2119" s="286"/>
      <c r="O2119" s="286"/>
      <c r="P2119" s="125"/>
      <c r="Q2119" s="125"/>
      <c r="R2119" s="125"/>
      <c r="S2119" s="125"/>
      <c r="T2119" s="125"/>
      <c r="U2119" s="311"/>
      <c r="V2119" s="253">
        <f t="shared" si="41"/>
        <v>27</v>
      </c>
      <c r="W2119" s="348" t="str">
        <f>IF(板块成分!B2121="","",板块成分!B2121)</f>
        <v>6638.HK</v>
      </c>
      <c r="X2119" s="270" t="str">
        <f>[1]!s_info_name(W2119)</f>
        <v>金融壹账通</v>
      </c>
      <c r="Y2119" s="335" t="str">
        <f>IF($Y$3="申万一级行业",[1]!s_info_industry_sw_2021(W2119,公司分析!D$5,1),IF($Y$3="申万二级行业",[1]!s_info_industry_sw_2021(W2119,公司分析!D$5,2),IF($Y$3="申万三级行业",[1]!s_info_industry_sw_2021(W2119,公司分析!D$5,3),IF($Y$3="wind一级行业",[1]!s_info_industry_gics(W2119,1),IF($Y$3="wind二级行业",[1]!s_info_industry_gics(W2119,2),IF($Y$3="wind三级行业",[1]!s_info_industry_gics(W2119,3),IF($Y$3="wind四级行业",[1]!s_info_industry_gics(W2119,4),IF($Y$3="证监会门类行业",[1]!s_info_industry_csrc12_n(W2119,公司分析!D$5,1),""))))))))</f>
        <v>互联网软件与服务</v>
      </c>
      <c r="Z2119" s="298">
        <f>IF(Y2119=行业比较!$E$6,ROW(),"")</f>
        <v>2119</v>
      </c>
      <c r="AA2119" s="125"/>
      <c r="AB2119" s="125"/>
      <c r="AC2119" s="125"/>
      <c r="AD2119" s="125"/>
      <c r="AE2119" s="125"/>
      <c r="AF2119" s="125"/>
      <c r="AG2119" s="125"/>
      <c r="AH2119" s="125"/>
      <c r="AI2119" s="125"/>
      <c r="AJ2119" s="125"/>
      <c r="AK2119" s="125"/>
      <c r="AL2119" s="125"/>
      <c r="AM2119" s="125"/>
      <c r="AN2119" s="125"/>
      <c r="AO2119" s="125"/>
      <c r="AP2119" s="125"/>
    </row>
    <row r="2120" spans="2:42" x14ac:dyDescent="0.35">
      <c r="B2120" s="125"/>
      <c r="C2120" s="125"/>
      <c r="D2120" s="125"/>
      <c r="E2120" s="125"/>
      <c r="F2120" s="125"/>
      <c r="G2120" s="125"/>
      <c r="H2120" s="125"/>
      <c r="I2120" s="269"/>
      <c r="J2120" s="134"/>
      <c r="K2120" s="134"/>
      <c r="L2120" s="134"/>
      <c r="M2120" s="134"/>
      <c r="N2120" s="286"/>
      <c r="O2120" s="286"/>
      <c r="P2120" s="125"/>
      <c r="Q2120" s="125"/>
      <c r="R2120" s="125"/>
      <c r="S2120" s="125"/>
      <c r="T2120" s="125"/>
      <c r="U2120" s="311"/>
      <c r="V2120" s="253">
        <f t="shared" si="41"/>
        <v>0</v>
      </c>
      <c r="W2120" s="348" t="str">
        <f>IF(板块成分!B2122="","",板块成分!B2122)</f>
        <v>6639.HK</v>
      </c>
      <c r="X2120" s="270" t="str">
        <f>[1]!s_info_name(W2120)</f>
        <v>瑞尔集团</v>
      </c>
      <c r="Y2120" s="335" t="str">
        <f>IF($Y$3="申万一级行业",[1]!s_info_industry_sw_2021(W2120,公司分析!D$5,1),IF($Y$3="申万二级行业",[1]!s_info_industry_sw_2021(W2120,公司分析!D$5,2),IF($Y$3="申万三级行业",[1]!s_info_industry_sw_2021(W2120,公司分析!D$5,3),IF($Y$3="wind一级行业",[1]!s_info_industry_gics(W2120,1),IF($Y$3="wind二级行业",[1]!s_info_industry_gics(W2120,2),IF($Y$3="wind三级行业",[1]!s_info_industry_gics(W2120,3),IF($Y$3="wind四级行业",[1]!s_info_industry_gics(W2120,4),IF($Y$3="证监会门类行业",[1]!s_info_industry_csrc12_n(W2120,公司分析!D$5,1),""))))))))</f>
        <v>保健护理服务</v>
      </c>
      <c r="Z2120" s="298" t="str">
        <f>IF(Y2120=行业比较!$E$6,ROW(),"")</f>
        <v/>
      </c>
      <c r="AA2120" s="125"/>
      <c r="AB2120" s="125"/>
      <c r="AC2120" s="125"/>
      <c r="AD2120" s="125"/>
      <c r="AE2120" s="125"/>
      <c r="AF2120" s="125"/>
      <c r="AG2120" s="125"/>
      <c r="AH2120" s="125"/>
      <c r="AI2120" s="125"/>
      <c r="AJ2120" s="125"/>
      <c r="AK2120" s="125"/>
      <c r="AL2120" s="125"/>
      <c r="AM2120" s="125"/>
      <c r="AN2120" s="125"/>
      <c r="AO2120" s="125"/>
      <c r="AP2120" s="125"/>
    </row>
    <row r="2121" spans="2:42" x14ac:dyDescent="0.35">
      <c r="B2121" s="125"/>
      <c r="C2121" s="125"/>
      <c r="D2121" s="125"/>
      <c r="E2121" s="125"/>
      <c r="F2121" s="125"/>
      <c r="G2121" s="125"/>
      <c r="H2121" s="125"/>
      <c r="I2121" s="269"/>
      <c r="J2121" s="134"/>
      <c r="K2121" s="134"/>
      <c r="L2121" s="134"/>
      <c r="M2121" s="134"/>
      <c r="N2121" s="286"/>
      <c r="O2121" s="286"/>
      <c r="P2121" s="125"/>
      <c r="Q2121" s="125"/>
      <c r="R2121" s="125"/>
      <c r="S2121" s="125"/>
      <c r="T2121" s="125"/>
      <c r="U2121" s="311"/>
      <c r="V2121" s="253">
        <f t="shared" si="41"/>
        <v>0</v>
      </c>
      <c r="W2121" s="348" t="str">
        <f>IF(板块成分!B2123="","",板块成分!B2123)</f>
        <v>6655.HK</v>
      </c>
      <c r="X2121" s="270" t="str">
        <f>[1]!s_info_name(W2121)</f>
        <v>华新水泥</v>
      </c>
      <c r="Y2121" s="335" t="str">
        <f>IF($Y$3="申万一级行业",[1]!s_info_industry_sw_2021(W2121,公司分析!D$5,1),IF($Y$3="申万二级行业",[1]!s_info_industry_sw_2021(W2121,公司分析!D$5,2),IF($Y$3="申万三级行业",[1]!s_info_industry_sw_2021(W2121,公司分析!D$5,3),IF($Y$3="wind一级行业",[1]!s_info_industry_gics(W2121,1),IF($Y$3="wind二级行业",[1]!s_info_industry_gics(W2121,2),IF($Y$3="wind三级行业",[1]!s_info_industry_gics(W2121,3),IF($Y$3="wind四级行业",[1]!s_info_industry_gics(W2121,4),IF($Y$3="证监会门类行业",[1]!s_info_industry_csrc12_n(W2121,公司分析!D$5,1),""))))))))</f>
        <v>建材</v>
      </c>
      <c r="Z2121" s="298" t="str">
        <f>IF(Y2121=行业比较!$E$6,ROW(),"")</f>
        <v/>
      </c>
      <c r="AA2121" s="125"/>
      <c r="AB2121" s="125"/>
      <c r="AC2121" s="125"/>
      <c r="AD2121" s="125"/>
      <c r="AE2121" s="125"/>
      <c r="AF2121" s="125"/>
      <c r="AG2121" s="125"/>
      <c r="AH2121" s="125"/>
      <c r="AI2121" s="125"/>
      <c r="AJ2121" s="125"/>
      <c r="AK2121" s="125"/>
      <c r="AL2121" s="125"/>
      <c r="AM2121" s="125"/>
      <c r="AN2121" s="125"/>
      <c r="AO2121" s="125"/>
      <c r="AP2121" s="125"/>
    </row>
    <row r="2122" spans="2:42" x14ac:dyDescent="0.35">
      <c r="B2122" s="125"/>
      <c r="C2122" s="125"/>
      <c r="D2122" s="125"/>
      <c r="E2122" s="125"/>
      <c r="F2122" s="125"/>
      <c r="G2122" s="125"/>
      <c r="H2122" s="125"/>
      <c r="I2122" s="269"/>
      <c r="J2122" s="134"/>
      <c r="K2122" s="134"/>
      <c r="L2122" s="134"/>
      <c r="M2122" s="134"/>
      <c r="N2122" s="286"/>
      <c r="O2122" s="286"/>
      <c r="P2122" s="125"/>
      <c r="Q2122" s="125"/>
      <c r="R2122" s="125"/>
      <c r="S2122" s="125"/>
      <c r="T2122" s="125"/>
      <c r="U2122" s="311"/>
      <c r="V2122" s="253">
        <f t="shared" si="41"/>
        <v>0</v>
      </c>
      <c r="W2122" s="348" t="str">
        <f>IF(板块成分!B2124="","",板块成分!B2124)</f>
        <v>6660.HK</v>
      </c>
      <c r="X2122" s="270" t="str">
        <f>[1]!s_info_name(W2122)</f>
        <v>艾美疫苗</v>
      </c>
      <c r="Y2122" s="335" t="str">
        <f>IF($Y$3="申万一级行业",[1]!s_info_industry_sw_2021(W2122,公司分析!D$5,1),IF($Y$3="申万二级行业",[1]!s_info_industry_sw_2021(W2122,公司分析!D$5,2),IF($Y$3="申万三级行业",[1]!s_info_industry_sw_2021(W2122,公司分析!D$5,3),IF($Y$3="wind一级行业",[1]!s_info_industry_gics(W2122,1),IF($Y$3="wind二级行业",[1]!s_info_industry_gics(W2122,2),IF($Y$3="wind三级行业",[1]!s_info_industry_gics(W2122,3),IF($Y$3="wind四级行业",[1]!s_info_industry_gics(W2122,4),IF($Y$3="证监会门类行业",[1]!s_info_industry_csrc12_n(W2122,公司分析!D$5,1),""))))))))</f>
        <v>西药</v>
      </c>
      <c r="Z2122" s="298" t="str">
        <f>IF(Y2122=行业比较!$E$6,ROW(),"")</f>
        <v/>
      </c>
      <c r="AA2122" s="125"/>
      <c r="AB2122" s="125"/>
      <c r="AC2122" s="125"/>
      <c r="AD2122" s="125"/>
      <c r="AE2122" s="125"/>
      <c r="AF2122" s="125"/>
      <c r="AG2122" s="125"/>
      <c r="AH2122" s="125"/>
      <c r="AI2122" s="125"/>
      <c r="AJ2122" s="125"/>
      <c r="AK2122" s="125"/>
      <c r="AL2122" s="125"/>
      <c r="AM2122" s="125"/>
      <c r="AN2122" s="125"/>
      <c r="AO2122" s="125"/>
      <c r="AP2122" s="125"/>
    </row>
    <row r="2123" spans="2:42" x14ac:dyDescent="0.35">
      <c r="B2123" s="125"/>
      <c r="C2123" s="125"/>
      <c r="D2123" s="125"/>
      <c r="E2123" s="125"/>
      <c r="F2123" s="125"/>
      <c r="G2123" s="125"/>
      <c r="H2123" s="125"/>
      <c r="I2123" s="269"/>
      <c r="J2123" s="134"/>
      <c r="K2123" s="134"/>
      <c r="L2123" s="134"/>
      <c r="M2123" s="134"/>
      <c r="N2123" s="286"/>
      <c r="O2123" s="286"/>
      <c r="P2123" s="125"/>
      <c r="Q2123" s="125"/>
      <c r="R2123" s="125"/>
      <c r="S2123" s="125"/>
      <c r="T2123" s="125"/>
      <c r="U2123" s="311"/>
      <c r="V2123" s="253">
        <f t="shared" si="41"/>
        <v>0</v>
      </c>
      <c r="W2123" s="348" t="str">
        <f>IF(板块成分!B2125="","",板块成分!B2125)</f>
        <v>6661.HK</v>
      </c>
      <c r="X2123" s="270" t="str">
        <f>[1]!s_info_name(W2123)</f>
        <v>湖州燃气</v>
      </c>
      <c r="Y2123" s="335" t="str">
        <f>IF($Y$3="申万一级行业",[1]!s_info_industry_sw_2021(W2123,公司分析!D$5,1),IF($Y$3="申万二级行业",[1]!s_info_industry_sw_2021(W2123,公司分析!D$5,2),IF($Y$3="申万三级行业",[1]!s_info_industry_sw_2021(W2123,公司分析!D$5,3),IF($Y$3="wind一级行业",[1]!s_info_industry_gics(W2123,1),IF($Y$3="wind二级行业",[1]!s_info_industry_gics(W2123,2),IF($Y$3="wind三级行业",[1]!s_info_industry_gics(W2123,3),IF($Y$3="wind四级行业",[1]!s_info_industry_gics(W2123,4),IF($Y$3="证监会门类行业",[1]!s_info_industry_csrc12_n(W2123,公司分析!D$5,1),""))))))))</f>
        <v>燃气</v>
      </c>
      <c r="Z2123" s="298" t="str">
        <f>IF(Y2123=行业比较!$E$6,ROW(),"")</f>
        <v/>
      </c>
      <c r="AA2123" s="125"/>
      <c r="AB2123" s="125"/>
      <c r="AC2123" s="125"/>
      <c r="AD2123" s="125"/>
      <c r="AE2123" s="125"/>
      <c r="AF2123" s="125"/>
      <c r="AG2123" s="125"/>
      <c r="AH2123" s="125"/>
      <c r="AI2123" s="125"/>
      <c r="AJ2123" s="125"/>
      <c r="AK2123" s="125"/>
      <c r="AL2123" s="125"/>
      <c r="AM2123" s="125"/>
      <c r="AN2123" s="125"/>
      <c r="AO2123" s="125"/>
      <c r="AP2123" s="125"/>
    </row>
    <row r="2124" spans="2:42" x14ac:dyDescent="0.35">
      <c r="B2124" s="125"/>
      <c r="C2124" s="125"/>
      <c r="D2124" s="125"/>
      <c r="E2124" s="125"/>
      <c r="F2124" s="125"/>
      <c r="G2124" s="125"/>
      <c r="H2124" s="125"/>
      <c r="I2124" s="269"/>
      <c r="J2124" s="134"/>
      <c r="K2124" s="134"/>
      <c r="L2124" s="134"/>
      <c r="M2124" s="134"/>
      <c r="N2124" s="286"/>
      <c r="O2124" s="286"/>
      <c r="P2124" s="125"/>
      <c r="Q2124" s="125"/>
      <c r="R2124" s="125"/>
      <c r="S2124" s="125"/>
      <c r="T2124" s="125"/>
      <c r="U2124" s="311"/>
      <c r="V2124" s="253">
        <f t="shared" si="41"/>
        <v>0</v>
      </c>
      <c r="W2124" s="348" t="str">
        <f>IF(板块成分!B2126="","",板块成分!B2126)</f>
        <v>6663.HK</v>
      </c>
      <c r="X2124" s="270" t="str">
        <f>[1]!s_info_name(W2124)</f>
        <v>国际永胜集团</v>
      </c>
      <c r="Y2124" s="335" t="str">
        <f>IF($Y$3="申万一级行业",[1]!s_info_industry_sw_2021(W2124,公司分析!D$5,1),IF($Y$3="申万二级行业",[1]!s_info_industry_sw_2021(W2124,公司分析!D$5,2),IF($Y$3="申万三级行业",[1]!s_info_industry_sw_2021(W2124,公司分析!D$5,3),IF($Y$3="wind一级行业",[1]!s_info_industry_gics(W2124,1),IF($Y$3="wind二级行业",[1]!s_info_industry_gics(W2124,2),IF($Y$3="wind三级行业",[1]!s_info_industry_gics(W2124,3),IF($Y$3="wind四级行业",[1]!s_info_industry_gics(W2124,4),IF($Y$3="证监会门类行业",[1]!s_info_industry_csrc12_n(W2124,公司分析!D$5,1),""))))))))</f>
        <v>综合支持服务</v>
      </c>
      <c r="Z2124" s="298" t="str">
        <f>IF(Y2124=行业比较!$E$6,ROW(),"")</f>
        <v/>
      </c>
      <c r="AA2124" s="125"/>
      <c r="AB2124" s="125"/>
      <c r="AC2124" s="125"/>
      <c r="AD2124" s="125"/>
      <c r="AE2124" s="125"/>
      <c r="AF2124" s="125"/>
      <c r="AG2124" s="125"/>
      <c r="AH2124" s="125"/>
      <c r="AI2124" s="125"/>
      <c r="AJ2124" s="125"/>
      <c r="AK2124" s="125"/>
      <c r="AL2124" s="125"/>
      <c r="AM2124" s="125"/>
      <c r="AN2124" s="125"/>
      <c r="AO2124" s="125"/>
      <c r="AP2124" s="125"/>
    </row>
    <row r="2125" spans="2:42" x14ac:dyDescent="0.35">
      <c r="B2125" s="125"/>
      <c r="C2125" s="125"/>
      <c r="D2125" s="125"/>
      <c r="E2125" s="125"/>
      <c r="F2125" s="125"/>
      <c r="G2125" s="125"/>
      <c r="H2125" s="125"/>
      <c r="I2125" s="269"/>
      <c r="J2125" s="134"/>
      <c r="K2125" s="134"/>
      <c r="L2125" s="134"/>
      <c r="M2125" s="134"/>
      <c r="N2125" s="286"/>
      <c r="O2125" s="286"/>
      <c r="P2125" s="125"/>
      <c r="Q2125" s="125"/>
      <c r="R2125" s="125"/>
      <c r="S2125" s="125"/>
      <c r="T2125" s="125"/>
      <c r="U2125" s="311"/>
      <c r="V2125" s="253">
        <f t="shared" si="41"/>
        <v>0</v>
      </c>
      <c r="W2125" s="348" t="str">
        <f>IF(板块成分!B2127="","",板块成分!B2127)</f>
        <v>6666.HK</v>
      </c>
      <c r="X2125" s="270" t="str">
        <f>[1]!s_info_name(W2125)</f>
        <v>恒大物业</v>
      </c>
      <c r="Y2125" s="335" t="str">
        <f>IF($Y$3="申万一级行业",[1]!s_info_industry_sw_2021(W2125,公司分析!D$5,1),IF($Y$3="申万二级行业",[1]!s_info_industry_sw_2021(W2125,公司分析!D$5,2),IF($Y$3="申万三级行业",[1]!s_info_industry_sw_2021(W2125,公司分析!D$5,3),IF($Y$3="wind一级行业",[1]!s_info_industry_gics(W2125,1),IF($Y$3="wind二级行业",[1]!s_info_industry_gics(W2125,2),IF($Y$3="wind三级行业",[1]!s_info_industry_gics(W2125,3),IF($Y$3="wind四级行业",[1]!s_info_industry_gics(W2125,4),IF($Y$3="证监会门类行业",[1]!s_info_industry_csrc12_n(W2125,公司分析!D$5,1),""))))))))</f>
        <v>房地产经营公司</v>
      </c>
      <c r="Z2125" s="298" t="str">
        <f>IF(Y2125=行业比较!$E$6,ROW(),"")</f>
        <v/>
      </c>
      <c r="AA2125" s="125"/>
      <c r="AB2125" s="125"/>
      <c r="AC2125" s="125"/>
      <c r="AD2125" s="125"/>
      <c r="AE2125" s="125"/>
      <c r="AF2125" s="125"/>
      <c r="AG2125" s="125"/>
      <c r="AH2125" s="125"/>
      <c r="AI2125" s="125"/>
      <c r="AJ2125" s="125"/>
      <c r="AK2125" s="125"/>
      <c r="AL2125" s="125"/>
      <c r="AM2125" s="125"/>
      <c r="AN2125" s="125"/>
      <c r="AO2125" s="125"/>
      <c r="AP2125" s="125"/>
    </row>
    <row r="2126" spans="2:42" x14ac:dyDescent="0.35">
      <c r="B2126" s="125"/>
      <c r="C2126" s="125"/>
      <c r="D2126" s="125"/>
      <c r="E2126" s="125"/>
      <c r="F2126" s="125"/>
      <c r="G2126" s="125"/>
      <c r="H2126" s="125"/>
      <c r="I2126" s="269"/>
      <c r="J2126" s="134"/>
      <c r="K2126" s="134"/>
      <c r="L2126" s="134"/>
      <c r="M2126" s="134"/>
      <c r="N2126" s="286"/>
      <c r="O2126" s="286"/>
      <c r="P2126" s="125"/>
      <c r="Q2126" s="125"/>
      <c r="R2126" s="125"/>
      <c r="S2126" s="125"/>
      <c r="T2126" s="125"/>
      <c r="U2126" s="311"/>
      <c r="V2126" s="253">
        <f t="shared" si="41"/>
        <v>0</v>
      </c>
      <c r="W2126" s="348" t="str">
        <f>IF(板块成分!B2128="","",板块成分!B2128)</f>
        <v>6667.HK</v>
      </c>
      <c r="X2126" s="270" t="str">
        <f>[1]!s_info_name(W2126)</f>
        <v>美因基因</v>
      </c>
      <c r="Y2126" s="335" t="str">
        <f>IF($Y$3="申万一级行业",[1]!s_info_industry_sw_2021(W2126,公司分析!D$5,1),IF($Y$3="申万二级行业",[1]!s_info_industry_sw_2021(W2126,公司分析!D$5,2),IF($Y$3="申万三级行业",[1]!s_info_industry_sw_2021(W2126,公司分析!D$5,3),IF($Y$3="wind一级行业",[1]!s_info_industry_gics(W2126,1),IF($Y$3="wind二级行业",[1]!s_info_industry_gics(W2126,2),IF($Y$3="wind三级行业",[1]!s_info_industry_gics(W2126,3),IF($Y$3="wind四级行业",[1]!s_info_industry_gics(W2126,4),IF($Y$3="证监会门类行业",[1]!s_info_industry_csrc12_n(W2126,公司分析!D$5,1),""))))))))</f>
        <v>生物科技</v>
      </c>
      <c r="Z2126" s="298" t="str">
        <f>IF(Y2126=行业比较!$E$6,ROW(),"")</f>
        <v/>
      </c>
      <c r="AA2126" s="125"/>
      <c r="AB2126" s="125"/>
      <c r="AC2126" s="125"/>
      <c r="AD2126" s="125"/>
      <c r="AE2126" s="125"/>
      <c r="AF2126" s="125"/>
      <c r="AG2126" s="125"/>
      <c r="AH2126" s="125"/>
      <c r="AI2126" s="125"/>
      <c r="AJ2126" s="125"/>
      <c r="AK2126" s="125"/>
      <c r="AL2126" s="125"/>
      <c r="AM2126" s="125"/>
      <c r="AN2126" s="125"/>
      <c r="AO2126" s="125"/>
      <c r="AP2126" s="125"/>
    </row>
    <row r="2127" spans="2:42" x14ac:dyDescent="0.35">
      <c r="B2127" s="125"/>
      <c r="C2127" s="125"/>
      <c r="D2127" s="125"/>
      <c r="E2127" s="125"/>
      <c r="F2127" s="125"/>
      <c r="G2127" s="125"/>
      <c r="H2127" s="125"/>
      <c r="I2127" s="269"/>
      <c r="J2127" s="134"/>
      <c r="K2127" s="134"/>
      <c r="L2127" s="134"/>
      <c r="M2127" s="134"/>
      <c r="N2127" s="286"/>
      <c r="O2127" s="286"/>
      <c r="P2127" s="125"/>
      <c r="Q2127" s="125"/>
      <c r="R2127" s="125"/>
      <c r="S2127" s="125"/>
      <c r="T2127" s="125"/>
      <c r="U2127" s="311"/>
      <c r="V2127" s="253">
        <f t="shared" si="41"/>
        <v>0</v>
      </c>
      <c r="W2127" s="348" t="str">
        <f>IF(板块成分!B2129="","",板块成分!B2129)</f>
        <v>6668.HK</v>
      </c>
      <c r="X2127" s="270" t="str">
        <f>[1]!s_info_name(W2127)</f>
        <v>星盛商业</v>
      </c>
      <c r="Y2127" s="335" t="str">
        <f>IF($Y$3="申万一级行业",[1]!s_info_industry_sw_2021(W2127,公司分析!D$5,1),IF($Y$3="申万二级行业",[1]!s_info_industry_sw_2021(W2127,公司分析!D$5,2),IF($Y$3="申万三级行业",[1]!s_info_industry_sw_2021(W2127,公司分析!D$5,3),IF($Y$3="wind一级行业",[1]!s_info_industry_gics(W2127,1),IF($Y$3="wind二级行业",[1]!s_info_industry_gics(W2127,2),IF($Y$3="wind三级行业",[1]!s_info_industry_gics(W2127,3),IF($Y$3="wind四级行业",[1]!s_info_industry_gics(W2127,4),IF($Y$3="证监会门类行业",[1]!s_info_industry_csrc12_n(W2127,公司分析!D$5,1),""))))))))</f>
        <v>房地产经营公司</v>
      </c>
      <c r="Z2127" s="298" t="str">
        <f>IF(Y2127=行业比较!$E$6,ROW(),"")</f>
        <v/>
      </c>
      <c r="AA2127" s="125"/>
      <c r="AB2127" s="125"/>
      <c r="AC2127" s="125"/>
      <c r="AD2127" s="125"/>
      <c r="AE2127" s="125"/>
      <c r="AF2127" s="125"/>
      <c r="AG2127" s="125"/>
      <c r="AH2127" s="125"/>
      <c r="AI2127" s="125"/>
      <c r="AJ2127" s="125"/>
      <c r="AK2127" s="125"/>
      <c r="AL2127" s="125"/>
      <c r="AM2127" s="125"/>
      <c r="AN2127" s="125"/>
      <c r="AO2127" s="125"/>
      <c r="AP2127" s="125"/>
    </row>
    <row r="2128" spans="2:42" x14ac:dyDescent="0.35">
      <c r="B2128" s="125"/>
      <c r="C2128" s="125"/>
      <c r="D2128" s="125"/>
      <c r="E2128" s="125"/>
      <c r="F2128" s="125"/>
      <c r="G2128" s="125"/>
      <c r="H2128" s="125"/>
      <c r="I2128" s="269"/>
      <c r="J2128" s="134"/>
      <c r="K2128" s="134"/>
      <c r="L2128" s="134"/>
      <c r="M2128" s="134"/>
      <c r="N2128" s="286"/>
      <c r="O2128" s="286"/>
      <c r="P2128" s="125"/>
      <c r="Q2128" s="125"/>
      <c r="R2128" s="125"/>
      <c r="S2128" s="125"/>
      <c r="T2128" s="125"/>
      <c r="U2128" s="311"/>
      <c r="V2128" s="253">
        <f t="shared" si="41"/>
        <v>0</v>
      </c>
      <c r="W2128" s="348" t="str">
        <f>IF(板块成分!B2130="","",板块成分!B2130)</f>
        <v>6669.HK</v>
      </c>
      <c r="X2128" s="270" t="str">
        <f>[1]!s_info_name(W2128)</f>
        <v>先瑞达医疗-B</v>
      </c>
      <c r="Y2128" s="335" t="str">
        <f>IF($Y$3="申万一级行业",[1]!s_info_industry_sw_2021(W2128,公司分析!D$5,1),IF($Y$3="申万二级行业",[1]!s_info_industry_sw_2021(W2128,公司分析!D$5,2),IF($Y$3="申万三级行业",[1]!s_info_industry_sw_2021(W2128,公司分析!D$5,3),IF($Y$3="wind一级行业",[1]!s_info_industry_gics(W2128,1),IF($Y$3="wind二级行业",[1]!s_info_industry_gics(W2128,2),IF($Y$3="wind三级行业",[1]!s_info_industry_gics(W2128,3),IF($Y$3="wind四级行业",[1]!s_info_industry_gics(W2128,4),IF($Y$3="证监会门类行业",[1]!s_info_industry_csrc12_n(W2128,公司分析!D$5,1),""))))))))</f>
        <v>生命科学工具和服务</v>
      </c>
      <c r="Z2128" s="298" t="str">
        <f>IF(Y2128=行业比较!$E$6,ROW(),"")</f>
        <v/>
      </c>
      <c r="AA2128" s="125"/>
      <c r="AB2128" s="125"/>
      <c r="AC2128" s="125"/>
      <c r="AD2128" s="125"/>
      <c r="AE2128" s="125"/>
      <c r="AF2128" s="125"/>
      <c r="AG2128" s="125"/>
      <c r="AH2128" s="125"/>
      <c r="AI2128" s="125"/>
      <c r="AJ2128" s="125"/>
      <c r="AK2128" s="125"/>
      <c r="AL2128" s="125"/>
      <c r="AM2128" s="125"/>
      <c r="AN2128" s="125"/>
      <c r="AO2128" s="125"/>
      <c r="AP2128" s="125"/>
    </row>
    <row r="2129" spans="2:42" x14ac:dyDescent="0.35">
      <c r="B2129" s="125"/>
      <c r="C2129" s="125"/>
      <c r="D2129" s="125"/>
      <c r="E2129" s="125"/>
      <c r="F2129" s="125"/>
      <c r="G2129" s="125"/>
      <c r="H2129" s="125"/>
      <c r="I2129" s="269"/>
      <c r="J2129" s="134"/>
      <c r="K2129" s="134"/>
      <c r="L2129" s="134"/>
      <c r="M2129" s="134"/>
      <c r="N2129" s="286"/>
      <c r="O2129" s="286"/>
      <c r="P2129" s="125"/>
      <c r="Q2129" s="125"/>
      <c r="R2129" s="125"/>
      <c r="S2129" s="125"/>
      <c r="T2129" s="125"/>
      <c r="U2129" s="311"/>
      <c r="V2129" s="253">
        <f t="shared" si="41"/>
        <v>0</v>
      </c>
      <c r="W2129" s="348" t="str">
        <f>IF(板块成分!B2131="","",板块成分!B2131)</f>
        <v>6677.HK</v>
      </c>
      <c r="X2129" s="270" t="str">
        <f>[1]!s_info_name(W2129)</f>
        <v>远洋服务</v>
      </c>
      <c r="Y2129" s="335" t="str">
        <f>IF($Y$3="申万一级行业",[1]!s_info_industry_sw_2021(W2129,公司分析!D$5,1),IF($Y$3="申万二级行业",[1]!s_info_industry_sw_2021(W2129,公司分析!D$5,2),IF($Y$3="申万三级行业",[1]!s_info_industry_sw_2021(W2129,公司分析!D$5,3),IF($Y$3="wind一级行业",[1]!s_info_industry_gics(W2129,1),IF($Y$3="wind二级行业",[1]!s_info_industry_gics(W2129,2),IF($Y$3="wind三级行业",[1]!s_info_industry_gics(W2129,3),IF($Y$3="wind四级行业",[1]!s_info_industry_gics(W2129,4),IF($Y$3="证监会门类行业",[1]!s_info_industry_csrc12_n(W2129,公司分析!D$5,1),""))))))))</f>
        <v>房地产经营公司</v>
      </c>
      <c r="Z2129" s="298" t="str">
        <f>IF(Y2129=行业比较!$E$6,ROW(),"")</f>
        <v/>
      </c>
      <c r="AA2129" s="125"/>
      <c r="AB2129" s="125"/>
      <c r="AC2129" s="125"/>
      <c r="AD2129" s="125"/>
      <c r="AE2129" s="125"/>
      <c r="AF2129" s="125"/>
      <c r="AG2129" s="125"/>
      <c r="AH2129" s="125"/>
      <c r="AI2129" s="125"/>
      <c r="AJ2129" s="125"/>
      <c r="AK2129" s="125"/>
      <c r="AL2129" s="125"/>
      <c r="AM2129" s="125"/>
      <c r="AN2129" s="125"/>
      <c r="AO2129" s="125"/>
      <c r="AP2129" s="125"/>
    </row>
    <row r="2130" spans="2:42" x14ac:dyDescent="0.35">
      <c r="B2130" s="125"/>
      <c r="C2130" s="125"/>
      <c r="D2130" s="125"/>
      <c r="E2130" s="125"/>
      <c r="F2130" s="125"/>
      <c r="G2130" s="125"/>
      <c r="H2130" s="125"/>
      <c r="I2130" s="269"/>
      <c r="J2130" s="134"/>
      <c r="K2130" s="134"/>
      <c r="L2130" s="134"/>
      <c r="M2130" s="134"/>
      <c r="N2130" s="286"/>
      <c r="O2130" s="286"/>
      <c r="P2130" s="125"/>
      <c r="Q2130" s="125"/>
      <c r="R2130" s="125"/>
      <c r="S2130" s="125"/>
      <c r="T2130" s="125"/>
      <c r="U2130" s="311"/>
      <c r="V2130" s="253">
        <f t="shared" si="41"/>
        <v>0</v>
      </c>
      <c r="W2130" s="348" t="str">
        <f>IF(板块成分!B2132="","",板块成分!B2132)</f>
        <v>6680.HK</v>
      </c>
      <c r="X2130" s="270" t="str">
        <f>[1]!s_info_name(W2130)</f>
        <v>金力永磁</v>
      </c>
      <c r="Y2130" s="335" t="str">
        <f>IF($Y$3="申万一级行业",[1]!s_info_industry_sw_2021(W2130,公司分析!D$5,1),IF($Y$3="申万二级行业",[1]!s_info_industry_sw_2021(W2130,公司分析!D$5,2),IF($Y$3="申万三级行业",[1]!s_info_industry_sw_2021(W2130,公司分析!D$5,3),IF($Y$3="wind一级行业",[1]!s_info_industry_gics(W2130,1),IF($Y$3="wind二级行业",[1]!s_info_industry_gics(W2130,2),IF($Y$3="wind三级行业",[1]!s_info_industry_gics(W2130,3),IF($Y$3="wind四级行业",[1]!s_info_industry_gics(W2130,4),IF($Y$3="证监会门类行业",[1]!s_info_industry_csrc12_n(W2130,公司分析!D$5,1),""))))))))</f>
        <v>金属非金属</v>
      </c>
      <c r="Z2130" s="298" t="str">
        <f>IF(Y2130=行业比较!$E$6,ROW(),"")</f>
        <v/>
      </c>
      <c r="AA2130" s="125"/>
      <c r="AB2130" s="125"/>
      <c r="AC2130" s="125"/>
      <c r="AD2130" s="125"/>
      <c r="AE2130" s="125"/>
      <c r="AF2130" s="125"/>
      <c r="AG2130" s="125"/>
      <c r="AH2130" s="125"/>
      <c r="AI2130" s="125"/>
      <c r="AJ2130" s="125"/>
      <c r="AK2130" s="125"/>
      <c r="AL2130" s="125"/>
      <c r="AM2130" s="125"/>
      <c r="AN2130" s="125"/>
      <c r="AO2130" s="125"/>
      <c r="AP2130" s="125"/>
    </row>
    <row r="2131" spans="2:42" x14ac:dyDescent="0.35">
      <c r="B2131" s="125"/>
      <c r="C2131" s="125"/>
      <c r="D2131" s="125"/>
      <c r="E2131" s="125"/>
      <c r="F2131" s="125"/>
      <c r="G2131" s="125"/>
      <c r="H2131" s="125"/>
      <c r="I2131" s="269"/>
      <c r="J2131" s="134"/>
      <c r="K2131" s="134"/>
      <c r="L2131" s="134"/>
      <c r="M2131" s="134"/>
      <c r="N2131" s="286"/>
      <c r="O2131" s="286"/>
      <c r="P2131" s="125"/>
      <c r="Q2131" s="125"/>
      <c r="R2131" s="125"/>
      <c r="S2131" s="125"/>
      <c r="T2131" s="125"/>
      <c r="U2131" s="311"/>
      <c r="V2131" s="253">
        <f t="shared" si="41"/>
        <v>0</v>
      </c>
      <c r="W2131" s="348" t="str">
        <f>IF(板块成分!B2133="","",板块成分!B2133)</f>
        <v>6682.HK</v>
      </c>
      <c r="X2131" s="270" t="str">
        <f>[1]!s_info_name(W2131)</f>
        <v>第四范式</v>
      </c>
      <c r="Y2131" s="335" t="str">
        <f>IF($Y$3="申万一级行业",[1]!s_info_industry_sw_2021(W2131,公司分析!D$5,1),IF($Y$3="申万二级行业",[1]!s_info_industry_sw_2021(W2131,公司分析!D$5,2),IF($Y$3="申万三级行业",[1]!s_info_industry_sw_2021(W2131,公司分析!D$5,3),IF($Y$3="wind一级行业",[1]!s_info_industry_gics(W2131,1),IF($Y$3="wind二级行业",[1]!s_info_industry_gics(W2131,2),IF($Y$3="wind三级行业",[1]!s_info_industry_gics(W2131,3),IF($Y$3="wind四级行业",[1]!s_info_industry_gics(W2131,4),IF($Y$3="证监会门类行业",[1]!s_info_industry_csrc12_n(W2131,公司分析!D$5,1),""))))))))</f>
        <v>数据处理与外包服务</v>
      </c>
      <c r="Z2131" s="298" t="str">
        <f>IF(Y2131=行业比较!$E$6,ROW(),"")</f>
        <v/>
      </c>
      <c r="AA2131" s="125"/>
      <c r="AB2131" s="125"/>
      <c r="AC2131" s="125"/>
      <c r="AD2131" s="125"/>
      <c r="AE2131" s="125"/>
      <c r="AF2131" s="125"/>
      <c r="AG2131" s="125"/>
      <c r="AH2131" s="125"/>
      <c r="AI2131" s="125"/>
      <c r="AJ2131" s="125"/>
      <c r="AK2131" s="125"/>
      <c r="AL2131" s="125"/>
      <c r="AM2131" s="125"/>
      <c r="AN2131" s="125"/>
      <c r="AO2131" s="125"/>
      <c r="AP2131" s="125"/>
    </row>
    <row r="2132" spans="2:42" x14ac:dyDescent="0.35">
      <c r="B2132" s="125"/>
      <c r="C2132" s="125"/>
      <c r="D2132" s="125"/>
      <c r="E2132" s="125"/>
      <c r="F2132" s="125"/>
      <c r="G2132" s="125"/>
      <c r="H2132" s="125"/>
      <c r="I2132" s="269"/>
      <c r="J2132" s="134"/>
      <c r="K2132" s="134"/>
      <c r="L2132" s="134"/>
      <c r="M2132" s="134"/>
      <c r="N2132" s="286"/>
      <c r="O2132" s="286"/>
      <c r="P2132" s="125"/>
      <c r="Q2132" s="125"/>
      <c r="R2132" s="125"/>
      <c r="S2132" s="125"/>
      <c r="T2132" s="125"/>
      <c r="U2132" s="311"/>
      <c r="V2132" s="253">
        <f t="shared" si="41"/>
        <v>0</v>
      </c>
      <c r="W2132" s="348" t="str">
        <f>IF(板块成分!B2134="","",板块成分!B2134)</f>
        <v>6683.HK</v>
      </c>
      <c r="X2132" s="270" t="str">
        <f>[1]!s_info_name(W2132)</f>
        <v>巨星传奇</v>
      </c>
      <c r="Y2132" s="335" t="str">
        <f>IF($Y$3="申万一级行业",[1]!s_info_industry_sw_2021(W2132,公司分析!D$5,1),IF($Y$3="申万二级行业",[1]!s_info_industry_sw_2021(W2132,公司分析!D$5,2),IF($Y$3="申万三级行业",[1]!s_info_industry_sw_2021(W2132,公司分析!D$5,3),IF($Y$3="wind一级行业",[1]!s_info_industry_gics(W2132,1),IF($Y$3="wind二级行业",[1]!s_info_industry_gics(W2132,2),IF($Y$3="wind三级行业",[1]!s_info_industry_gics(W2132,3),IF($Y$3="wind四级行业",[1]!s_info_industry_gics(W2132,4),IF($Y$3="证监会门类行业",[1]!s_info_industry_csrc12_n(W2132,公司分析!D$5,1),""))))))))</f>
        <v>互联网零售</v>
      </c>
      <c r="Z2132" s="298" t="str">
        <f>IF(Y2132=行业比较!$E$6,ROW(),"")</f>
        <v/>
      </c>
      <c r="AA2132" s="125"/>
      <c r="AB2132" s="125"/>
      <c r="AC2132" s="125"/>
      <c r="AD2132" s="125"/>
      <c r="AE2132" s="125"/>
      <c r="AF2132" s="125"/>
      <c r="AG2132" s="125"/>
      <c r="AH2132" s="125"/>
      <c r="AI2132" s="125"/>
      <c r="AJ2132" s="125"/>
      <c r="AK2132" s="125"/>
      <c r="AL2132" s="125"/>
      <c r="AM2132" s="125"/>
      <c r="AN2132" s="125"/>
      <c r="AO2132" s="125"/>
      <c r="AP2132" s="125"/>
    </row>
    <row r="2133" spans="2:42" x14ac:dyDescent="0.35">
      <c r="B2133" s="125"/>
      <c r="C2133" s="125"/>
      <c r="D2133" s="125"/>
      <c r="E2133" s="125"/>
      <c r="F2133" s="125"/>
      <c r="G2133" s="125"/>
      <c r="H2133" s="125"/>
      <c r="I2133" s="269"/>
      <c r="J2133" s="134"/>
      <c r="K2133" s="134"/>
      <c r="L2133" s="134"/>
      <c r="M2133" s="134"/>
      <c r="N2133" s="286"/>
      <c r="O2133" s="286"/>
      <c r="P2133" s="125"/>
      <c r="Q2133" s="125"/>
      <c r="R2133" s="125"/>
      <c r="S2133" s="125"/>
      <c r="T2133" s="125"/>
      <c r="U2133" s="311"/>
      <c r="V2133" s="253">
        <f t="shared" si="41"/>
        <v>0</v>
      </c>
      <c r="W2133" s="348" t="str">
        <f>IF(板块成分!B2135="","",板块成分!B2135)</f>
        <v>6686.HK</v>
      </c>
      <c r="X2133" s="270" t="str">
        <f>[1]!s_info_name(W2133)</f>
        <v>诺亚控股</v>
      </c>
      <c r="Y2133" s="335" t="str">
        <f>IF($Y$3="申万一级行业",[1]!s_info_industry_sw_2021(W2133,公司分析!D$5,1),IF($Y$3="申万二级行业",[1]!s_info_industry_sw_2021(W2133,公司分析!D$5,2),IF($Y$3="申万三级行业",[1]!s_info_industry_sw_2021(W2133,公司分析!D$5,3),IF($Y$3="wind一级行业",[1]!s_info_industry_gics(W2133,1),IF($Y$3="wind二级行业",[1]!s_info_industry_gics(W2133,2),IF($Y$3="wind三级行业",[1]!s_info_industry_gics(W2133,3),IF($Y$3="wind四级行业",[1]!s_info_industry_gics(W2133,4),IF($Y$3="证监会门类行业",[1]!s_info_industry_csrc12_n(W2133,公司分析!D$5,1),""))))))))</f>
        <v>资产管理与托管银行</v>
      </c>
      <c r="Z2133" s="298" t="str">
        <f>IF(Y2133=行业比较!$E$6,ROW(),"")</f>
        <v/>
      </c>
      <c r="AA2133" s="125"/>
      <c r="AB2133" s="125"/>
      <c r="AC2133" s="125"/>
      <c r="AD2133" s="125"/>
      <c r="AE2133" s="125"/>
      <c r="AF2133" s="125"/>
      <c r="AG2133" s="125"/>
      <c r="AH2133" s="125"/>
      <c r="AI2133" s="125"/>
      <c r="AJ2133" s="125"/>
      <c r="AK2133" s="125"/>
      <c r="AL2133" s="125"/>
      <c r="AM2133" s="125"/>
      <c r="AN2133" s="125"/>
      <c r="AO2133" s="125"/>
      <c r="AP2133" s="125"/>
    </row>
    <row r="2134" spans="2:42" x14ac:dyDescent="0.35">
      <c r="B2134" s="125"/>
      <c r="C2134" s="125"/>
      <c r="D2134" s="125"/>
      <c r="E2134" s="125"/>
      <c r="F2134" s="125"/>
      <c r="G2134" s="125"/>
      <c r="H2134" s="125"/>
      <c r="I2134" s="269"/>
      <c r="J2134" s="134"/>
      <c r="K2134" s="134"/>
      <c r="L2134" s="134"/>
      <c r="M2134" s="134"/>
      <c r="N2134" s="286"/>
      <c r="O2134" s="286"/>
      <c r="P2134" s="125"/>
      <c r="Q2134" s="125"/>
      <c r="R2134" s="125"/>
      <c r="S2134" s="125"/>
      <c r="T2134" s="125"/>
      <c r="U2134" s="311"/>
      <c r="V2134" s="253">
        <f t="shared" si="41"/>
        <v>0</v>
      </c>
      <c r="W2134" s="348" t="str">
        <f>IF(板块成分!B2136="","",板块成分!B2136)</f>
        <v>6689.HK</v>
      </c>
      <c r="X2134" s="270" t="str">
        <f>[1]!s_info_name(W2134)</f>
        <v>洪九果品</v>
      </c>
      <c r="Y2134" s="335" t="str">
        <f>IF($Y$3="申万一级行业",[1]!s_info_industry_sw_2021(W2134,公司分析!D$5,1),IF($Y$3="申万二级行业",[1]!s_info_industry_sw_2021(W2134,公司分析!D$5,2),IF($Y$3="申万三级行业",[1]!s_info_industry_sw_2021(W2134,公司分析!D$5,3),IF($Y$3="wind一级行业",[1]!s_info_industry_gics(W2134,1),IF($Y$3="wind二级行业",[1]!s_info_industry_gics(W2134,2),IF($Y$3="wind三级行业",[1]!s_info_industry_gics(W2134,3),IF($Y$3="wind四级行业",[1]!s_info_industry_gics(W2134,4),IF($Y$3="证监会门类行业",[1]!s_info_industry_csrc12_n(W2134,公司分析!D$5,1),""))))))))</f>
        <v>农产品</v>
      </c>
      <c r="Z2134" s="298" t="str">
        <f>IF(Y2134=行业比较!$E$6,ROW(),"")</f>
        <v/>
      </c>
      <c r="AA2134" s="125"/>
      <c r="AB2134" s="125"/>
      <c r="AC2134" s="125"/>
      <c r="AD2134" s="125"/>
      <c r="AE2134" s="125"/>
      <c r="AF2134" s="125"/>
      <c r="AG2134" s="125"/>
      <c r="AH2134" s="125"/>
      <c r="AI2134" s="125"/>
      <c r="AJ2134" s="125"/>
      <c r="AK2134" s="125"/>
      <c r="AL2134" s="125"/>
      <c r="AM2134" s="125"/>
      <c r="AN2134" s="125"/>
      <c r="AO2134" s="125"/>
      <c r="AP2134" s="125"/>
    </row>
    <row r="2135" spans="2:42" x14ac:dyDescent="0.35">
      <c r="B2135" s="125"/>
      <c r="C2135" s="125"/>
      <c r="D2135" s="125"/>
      <c r="E2135" s="125"/>
      <c r="F2135" s="125"/>
      <c r="G2135" s="125"/>
      <c r="H2135" s="125"/>
      <c r="I2135" s="269"/>
      <c r="J2135" s="134"/>
      <c r="K2135" s="134"/>
      <c r="L2135" s="134"/>
      <c r="M2135" s="134"/>
      <c r="N2135" s="286"/>
      <c r="O2135" s="286"/>
      <c r="P2135" s="125"/>
      <c r="Q2135" s="125"/>
      <c r="R2135" s="125"/>
      <c r="S2135" s="125"/>
      <c r="T2135" s="125"/>
      <c r="U2135" s="311"/>
      <c r="V2135" s="253">
        <f t="shared" si="41"/>
        <v>0</v>
      </c>
      <c r="W2135" s="348" t="str">
        <f>IF(板块成分!B2137="","",板块成分!B2137)</f>
        <v>6690.HK</v>
      </c>
      <c r="X2135" s="270" t="str">
        <f>[1]!s_info_name(W2135)</f>
        <v>海尔智家</v>
      </c>
      <c r="Y2135" s="335" t="str">
        <f>IF($Y$3="申万一级行业",[1]!s_info_industry_sw_2021(W2135,公司分析!D$5,1),IF($Y$3="申万二级行业",[1]!s_info_industry_sw_2021(W2135,公司分析!D$5,2),IF($Y$3="申万三级行业",[1]!s_info_industry_sw_2021(W2135,公司分析!D$5,3),IF($Y$3="wind一级行业",[1]!s_info_industry_gics(W2135,1),IF($Y$3="wind二级行业",[1]!s_info_industry_gics(W2135,2),IF($Y$3="wind三级行业",[1]!s_info_industry_gics(W2135,3),IF($Y$3="wind四级行业",[1]!s_info_industry_gics(W2135,4),IF($Y$3="证监会门类行业",[1]!s_info_industry_csrc12_n(W2135,公司分析!D$5,1),""))))))))</f>
        <v>家用电器</v>
      </c>
      <c r="Z2135" s="298" t="str">
        <f>IF(Y2135=行业比较!$E$6,ROW(),"")</f>
        <v/>
      </c>
      <c r="AA2135" s="125"/>
      <c r="AB2135" s="125"/>
      <c r="AC2135" s="125"/>
      <c r="AD2135" s="125"/>
      <c r="AE2135" s="125"/>
      <c r="AF2135" s="125"/>
      <c r="AG2135" s="125"/>
      <c r="AH2135" s="125"/>
      <c r="AI2135" s="125"/>
      <c r="AJ2135" s="125"/>
      <c r="AK2135" s="125"/>
      <c r="AL2135" s="125"/>
      <c r="AM2135" s="125"/>
      <c r="AN2135" s="125"/>
      <c r="AO2135" s="125"/>
      <c r="AP2135" s="125"/>
    </row>
    <row r="2136" spans="2:42" x14ac:dyDescent="0.35">
      <c r="B2136" s="125"/>
      <c r="C2136" s="125"/>
      <c r="D2136" s="125"/>
      <c r="E2136" s="125"/>
      <c r="F2136" s="125"/>
      <c r="G2136" s="125"/>
      <c r="H2136" s="125"/>
      <c r="I2136" s="269"/>
      <c r="J2136" s="134"/>
      <c r="K2136" s="134"/>
      <c r="L2136" s="134"/>
      <c r="M2136" s="134"/>
      <c r="N2136" s="286"/>
      <c r="O2136" s="286"/>
      <c r="P2136" s="125"/>
      <c r="Q2136" s="125"/>
      <c r="R2136" s="125"/>
      <c r="S2136" s="125"/>
      <c r="T2136" s="125"/>
      <c r="U2136" s="311"/>
      <c r="V2136" s="253">
        <f t="shared" si="41"/>
        <v>0</v>
      </c>
      <c r="W2136" s="348" t="str">
        <f>IF(板块成分!B2138="","",板块成分!B2138)</f>
        <v>6696.HK</v>
      </c>
      <c r="X2136" s="270" t="str">
        <f>[1]!s_info_name(W2136)</f>
        <v>多想云</v>
      </c>
      <c r="Y2136" s="335" t="str">
        <f>IF($Y$3="申万一级行业",[1]!s_info_industry_sw_2021(W2136,公司分析!D$5,1),IF($Y$3="申万二级行业",[1]!s_info_industry_sw_2021(W2136,公司分析!D$5,2),IF($Y$3="申万三级行业",[1]!s_info_industry_sw_2021(W2136,公司分析!D$5,3),IF($Y$3="wind一级行业",[1]!s_info_industry_gics(W2136,1),IF($Y$3="wind二级行业",[1]!s_info_industry_gics(W2136,2),IF($Y$3="wind三级行业",[1]!s_info_industry_gics(W2136,3),IF($Y$3="wind四级行业",[1]!s_info_industry_gics(W2136,4),IF($Y$3="证监会门类行业",[1]!s_info_industry_csrc12_n(W2136,公司分析!D$5,1),""))))))))</f>
        <v>广告</v>
      </c>
      <c r="Z2136" s="298" t="str">
        <f>IF(Y2136=行业比较!$E$6,ROW(),"")</f>
        <v/>
      </c>
      <c r="AA2136" s="125"/>
      <c r="AB2136" s="125"/>
      <c r="AC2136" s="125"/>
      <c r="AD2136" s="125"/>
      <c r="AE2136" s="125"/>
      <c r="AF2136" s="125"/>
      <c r="AG2136" s="125"/>
      <c r="AH2136" s="125"/>
      <c r="AI2136" s="125"/>
      <c r="AJ2136" s="125"/>
      <c r="AK2136" s="125"/>
      <c r="AL2136" s="125"/>
      <c r="AM2136" s="125"/>
      <c r="AN2136" s="125"/>
      <c r="AO2136" s="125"/>
      <c r="AP2136" s="125"/>
    </row>
    <row r="2137" spans="2:42" x14ac:dyDescent="0.35">
      <c r="B2137" s="125"/>
      <c r="C2137" s="125"/>
      <c r="D2137" s="125"/>
      <c r="E2137" s="125"/>
      <c r="F2137" s="125"/>
      <c r="G2137" s="125"/>
      <c r="H2137" s="125"/>
      <c r="I2137" s="269"/>
      <c r="J2137" s="134"/>
      <c r="K2137" s="134"/>
      <c r="L2137" s="134"/>
      <c r="M2137" s="134"/>
      <c r="N2137" s="286"/>
      <c r="O2137" s="286"/>
      <c r="P2137" s="125"/>
      <c r="Q2137" s="125"/>
      <c r="R2137" s="125"/>
      <c r="S2137" s="125"/>
      <c r="T2137" s="125"/>
      <c r="U2137" s="311"/>
      <c r="V2137" s="253">
        <f t="shared" si="41"/>
        <v>0</v>
      </c>
      <c r="W2137" s="348" t="str">
        <f>IF(板块成分!B2139="","",板块成分!B2139)</f>
        <v>6698.HK</v>
      </c>
      <c r="X2137" s="270" t="str">
        <f>[1]!s_info_name(W2137)</f>
        <v>星空华文</v>
      </c>
      <c r="Y2137" s="335" t="str">
        <f>IF($Y$3="申万一级行业",[1]!s_info_industry_sw_2021(W2137,公司分析!D$5,1),IF($Y$3="申万二级行业",[1]!s_info_industry_sw_2021(W2137,公司分析!D$5,2),IF($Y$3="申万三级行业",[1]!s_info_industry_sw_2021(W2137,公司分析!D$5,3),IF($Y$3="wind一级行业",[1]!s_info_industry_gics(W2137,1),IF($Y$3="wind二级行业",[1]!s_info_industry_gics(W2137,2),IF($Y$3="wind三级行业",[1]!s_info_industry_gics(W2137,3),IF($Y$3="wind四级行业",[1]!s_info_industry_gics(W2137,4),IF($Y$3="证监会门类行业",[1]!s_info_industry_csrc12_n(W2137,公司分析!D$5,1),""))))))))</f>
        <v>电影与娱乐</v>
      </c>
      <c r="Z2137" s="298" t="str">
        <f>IF(Y2137=行业比较!$E$6,ROW(),"")</f>
        <v/>
      </c>
      <c r="AA2137" s="125"/>
      <c r="AB2137" s="125"/>
      <c r="AC2137" s="125"/>
      <c r="AD2137" s="125"/>
      <c r="AE2137" s="125"/>
      <c r="AF2137" s="125"/>
      <c r="AG2137" s="125"/>
      <c r="AH2137" s="125"/>
      <c r="AI2137" s="125"/>
      <c r="AJ2137" s="125"/>
      <c r="AK2137" s="125"/>
      <c r="AL2137" s="125"/>
      <c r="AM2137" s="125"/>
      <c r="AN2137" s="125"/>
      <c r="AO2137" s="125"/>
      <c r="AP2137" s="125"/>
    </row>
    <row r="2138" spans="2:42" x14ac:dyDescent="0.35">
      <c r="B2138" s="125"/>
      <c r="C2138" s="125"/>
      <c r="D2138" s="125"/>
      <c r="E2138" s="125"/>
      <c r="F2138" s="125"/>
      <c r="G2138" s="125"/>
      <c r="H2138" s="125"/>
      <c r="I2138" s="269"/>
      <c r="J2138" s="134"/>
      <c r="K2138" s="134"/>
      <c r="L2138" s="134"/>
      <c r="M2138" s="134"/>
      <c r="N2138" s="286"/>
      <c r="O2138" s="286"/>
      <c r="P2138" s="125"/>
      <c r="Q2138" s="125"/>
      <c r="R2138" s="125"/>
      <c r="S2138" s="125"/>
      <c r="T2138" s="125"/>
      <c r="U2138" s="311"/>
      <c r="V2138" s="253">
        <f t="shared" si="41"/>
        <v>0</v>
      </c>
      <c r="W2138" s="348" t="str">
        <f>IF(板块成分!B2140="","",板块成分!B2140)</f>
        <v>6699.HK</v>
      </c>
      <c r="X2138" s="270" t="str">
        <f>[1]!s_info_name(W2138)</f>
        <v>时代天使</v>
      </c>
      <c r="Y2138" s="335" t="str">
        <f>IF($Y$3="申万一级行业",[1]!s_info_industry_sw_2021(W2138,公司分析!D$5,1),IF($Y$3="申万二级行业",[1]!s_info_industry_sw_2021(W2138,公司分析!D$5,2),IF($Y$3="申万三级行业",[1]!s_info_industry_sw_2021(W2138,公司分析!D$5,3),IF($Y$3="wind一级行业",[1]!s_info_industry_gics(W2138,1),IF($Y$3="wind二级行业",[1]!s_info_industry_gics(W2138,2),IF($Y$3="wind三级行业",[1]!s_info_industry_gics(W2138,3),IF($Y$3="wind四级行业",[1]!s_info_industry_gics(W2138,4),IF($Y$3="证监会门类行业",[1]!s_info_industry_csrc12_n(W2138,公司分析!D$5,1),""))))))))</f>
        <v>保健护理服务</v>
      </c>
      <c r="Z2138" s="298" t="str">
        <f>IF(Y2138=行业比较!$E$6,ROW(),"")</f>
        <v/>
      </c>
      <c r="AA2138" s="125"/>
      <c r="AB2138" s="125"/>
      <c r="AC2138" s="125"/>
      <c r="AD2138" s="125"/>
      <c r="AE2138" s="125"/>
      <c r="AF2138" s="125"/>
      <c r="AG2138" s="125"/>
      <c r="AH2138" s="125"/>
      <c r="AI2138" s="125"/>
      <c r="AJ2138" s="125"/>
      <c r="AK2138" s="125"/>
      <c r="AL2138" s="125"/>
      <c r="AM2138" s="125"/>
      <c r="AN2138" s="125"/>
      <c r="AO2138" s="125"/>
      <c r="AP2138" s="125"/>
    </row>
    <row r="2139" spans="2:42" x14ac:dyDescent="0.35">
      <c r="B2139" s="125"/>
      <c r="C2139" s="125"/>
      <c r="D2139" s="125"/>
      <c r="E2139" s="125"/>
      <c r="F2139" s="125"/>
      <c r="G2139" s="125"/>
      <c r="H2139" s="125"/>
      <c r="I2139" s="269"/>
      <c r="J2139" s="134"/>
      <c r="K2139" s="134"/>
      <c r="L2139" s="134"/>
      <c r="M2139" s="134"/>
      <c r="N2139" s="286"/>
      <c r="O2139" s="286"/>
      <c r="P2139" s="125"/>
      <c r="Q2139" s="125"/>
      <c r="R2139" s="125"/>
      <c r="S2139" s="125"/>
      <c r="T2139" s="125"/>
      <c r="U2139" s="311"/>
      <c r="V2139" s="253">
        <f t="shared" si="41"/>
        <v>0</v>
      </c>
      <c r="W2139" s="348" t="str">
        <f>IF(板块成分!B2141="","",板块成分!B2141)</f>
        <v>6805.HK</v>
      </c>
      <c r="X2139" s="270" t="str">
        <f>[1]!s_info_name(W2139)</f>
        <v>金茂源环保</v>
      </c>
      <c r="Y2139" s="335" t="str">
        <f>IF($Y$3="申万一级行业",[1]!s_info_industry_sw_2021(W2139,公司分析!D$5,1),IF($Y$3="申万二级行业",[1]!s_info_industry_sw_2021(W2139,公司分析!D$5,2),IF($Y$3="申万三级行业",[1]!s_info_industry_sw_2021(W2139,公司分析!D$5,3),IF($Y$3="wind一级行业",[1]!s_info_industry_gics(W2139,1),IF($Y$3="wind二级行业",[1]!s_info_industry_gics(W2139,2),IF($Y$3="wind三级行业",[1]!s_info_industry_gics(W2139,3),IF($Y$3="wind四级行业",[1]!s_info_industry_gics(W2139,4),IF($Y$3="证监会门类行业",[1]!s_info_industry_csrc12_n(W2139,公司分析!D$5,1),""))))))))</f>
        <v>环境与设施服务</v>
      </c>
      <c r="Z2139" s="298" t="str">
        <f>IF(Y2139=行业比较!$E$6,ROW(),"")</f>
        <v/>
      </c>
      <c r="AA2139" s="125"/>
      <c r="AB2139" s="125"/>
      <c r="AC2139" s="125"/>
      <c r="AD2139" s="125"/>
      <c r="AE2139" s="125"/>
      <c r="AF2139" s="125"/>
      <c r="AG2139" s="125"/>
      <c r="AH2139" s="125"/>
      <c r="AI2139" s="125"/>
      <c r="AJ2139" s="125"/>
      <c r="AK2139" s="125"/>
      <c r="AL2139" s="125"/>
      <c r="AM2139" s="125"/>
      <c r="AN2139" s="125"/>
      <c r="AO2139" s="125"/>
      <c r="AP2139" s="125"/>
    </row>
    <row r="2140" spans="2:42" x14ac:dyDescent="0.35">
      <c r="B2140" s="125"/>
      <c r="C2140" s="125"/>
      <c r="D2140" s="125"/>
      <c r="E2140" s="125"/>
      <c r="F2140" s="125"/>
      <c r="G2140" s="125"/>
      <c r="H2140" s="125"/>
      <c r="I2140" s="269"/>
      <c r="J2140" s="134"/>
      <c r="K2140" s="134"/>
      <c r="L2140" s="134"/>
      <c r="M2140" s="134"/>
      <c r="N2140" s="286"/>
      <c r="O2140" s="286"/>
      <c r="P2140" s="125"/>
      <c r="Q2140" s="125"/>
      <c r="R2140" s="125"/>
      <c r="S2140" s="125"/>
      <c r="T2140" s="125"/>
      <c r="U2140" s="311"/>
      <c r="V2140" s="253">
        <f t="shared" si="41"/>
        <v>0</v>
      </c>
      <c r="W2140" s="348" t="str">
        <f>IF(板块成分!B2142="","",板块成分!B2142)</f>
        <v>6806.HK</v>
      </c>
      <c r="X2140" s="270" t="str">
        <f>[1]!s_info_name(W2140)</f>
        <v>申万宏源</v>
      </c>
      <c r="Y2140" s="335" t="str">
        <f>IF($Y$3="申万一级行业",[1]!s_info_industry_sw_2021(W2140,公司分析!D$5,1),IF($Y$3="申万二级行业",[1]!s_info_industry_sw_2021(W2140,公司分析!D$5,2),IF($Y$3="申万三级行业",[1]!s_info_industry_sw_2021(W2140,公司分析!D$5,3),IF($Y$3="wind一级行业",[1]!s_info_industry_gics(W2140,1),IF($Y$3="wind二级行业",[1]!s_info_industry_gics(W2140,2),IF($Y$3="wind三级行业",[1]!s_info_industry_gics(W2140,3),IF($Y$3="wind四级行业",[1]!s_info_industry_gics(W2140,4),IF($Y$3="证监会门类行业",[1]!s_info_industry_csrc12_n(W2140,公司分析!D$5,1),""))))))))</f>
        <v>投资银行业与经纪业</v>
      </c>
      <c r="Z2140" s="298" t="str">
        <f>IF(Y2140=行业比较!$E$6,ROW(),"")</f>
        <v/>
      </c>
      <c r="AA2140" s="125"/>
      <c r="AB2140" s="125"/>
      <c r="AC2140" s="125"/>
      <c r="AD2140" s="125"/>
      <c r="AE2140" s="125"/>
      <c r="AF2140" s="125"/>
      <c r="AG2140" s="125"/>
      <c r="AH2140" s="125"/>
      <c r="AI2140" s="125"/>
      <c r="AJ2140" s="125"/>
      <c r="AK2140" s="125"/>
      <c r="AL2140" s="125"/>
      <c r="AM2140" s="125"/>
      <c r="AN2140" s="125"/>
      <c r="AO2140" s="125"/>
      <c r="AP2140" s="125"/>
    </row>
    <row r="2141" spans="2:42" x14ac:dyDescent="0.35">
      <c r="B2141" s="125"/>
      <c r="C2141" s="125"/>
      <c r="D2141" s="125"/>
      <c r="E2141" s="125"/>
      <c r="F2141" s="125"/>
      <c r="G2141" s="125"/>
      <c r="H2141" s="125"/>
      <c r="I2141" s="269"/>
      <c r="J2141" s="134"/>
      <c r="K2141" s="134"/>
      <c r="L2141" s="134"/>
      <c r="M2141" s="134"/>
      <c r="N2141" s="286"/>
      <c r="O2141" s="286"/>
      <c r="P2141" s="125"/>
      <c r="Q2141" s="125"/>
      <c r="R2141" s="125"/>
      <c r="S2141" s="125"/>
      <c r="T2141" s="125"/>
      <c r="U2141" s="311"/>
      <c r="V2141" s="253">
        <f t="shared" si="41"/>
        <v>0</v>
      </c>
      <c r="W2141" s="348" t="str">
        <f>IF(板块成分!B2143="","",板块成分!B2143)</f>
        <v>6808.HK</v>
      </c>
      <c r="X2141" s="270" t="str">
        <f>[1]!s_info_name(W2141)</f>
        <v>高鑫零售</v>
      </c>
      <c r="Y2141" s="335" t="str">
        <f>IF($Y$3="申万一级行业",[1]!s_info_industry_sw_2021(W2141,公司分析!D$5,1),IF($Y$3="申万二级行业",[1]!s_info_industry_sw_2021(W2141,公司分析!D$5,2),IF($Y$3="申万三级行业",[1]!s_info_industry_sw_2021(W2141,公司分析!D$5,3),IF($Y$3="wind一级行业",[1]!s_info_industry_gics(W2141,1),IF($Y$3="wind二级行业",[1]!s_info_industry_gics(W2141,2),IF($Y$3="wind三级行业",[1]!s_info_industry_gics(W2141,3),IF($Y$3="wind四级行业",[1]!s_info_industry_gics(W2141,4),IF($Y$3="证监会门类行业",[1]!s_info_industry_csrc12_n(W2141,公司分析!D$5,1),""))))))))</f>
        <v>大卖场与超市</v>
      </c>
      <c r="Z2141" s="298" t="str">
        <f>IF(Y2141=行业比较!$E$6,ROW(),"")</f>
        <v/>
      </c>
      <c r="AA2141" s="125"/>
      <c r="AB2141" s="125"/>
      <c r="AC2141" s="125"/>
      <c r="AD2141" s="125"/>
      <c r="AE2141" s="125"/>
      <c r="AF2141" s="125"/>
      <c r="AG2141" s="125"/>
      <c r="AH2141" s="125"/>
      <c r="AI2141" s="125"/>
      <c r="AJ2141" s="125"/>
      <c r="AK2141" s="125"/>
      <c r="AL2141" s="125"/>
      <c r="AM2141" s="125"/>
      <c r="AN2141" s="125"/>
      <c r="AO2141" s="125"/>
      <c r="AP2141" s="125"/>
    </row>
    <row r="2142" spans="2:42" x14ac:dyDescent="0.35">
      <c r="B2142" s="125"/>
      <c r="C2142" s="125"/>
      <c r="D2142" s="125"/>
      <c r="E2142" s="125"/>
      <c r="F2142" s="125"/>
      <c r="G2142" s="125"/>
      <c r="H2142" s="125"/>
      <c r="I2142" s="269"/>
      <c r="J2142" s="134"/>
      <c r="K2142" s="134"/>
      <c r="L2142" s="134"/>
      <c r="M2142" s="134"/>
      <c r="N2142" s="286"/>
      <c r="O2142" s="286"/>
      <c r="P2142" s="125"/>
      <c r="Q2142" s="125"/>
      <c r="R2142" s="125"/>
      <c r="S2142" s="125"/>
      <c r="T2142" s="125"/>
      <c r="U2142" s="311"/>
      <c r="V2142" s="253">
        <f t="shared" si="41"/>
        <v>0</v>
      </c>
      <c r="W2142" s="348" t="str">
        <f>IF(板块成分!B2144="","",板块成分!B2144)</f>
        <v>6811.HK</v>
      </c>
      <c r="X2142" s="270" t="str">
        <f>[1]!s_info_name(W2142)</f>
        <v>太兴集团</v>
      </c>
      <c r="Y2142" s="335" t="str">
        <f>IF($Y$3="申万一级行业",[1]!s_info_industry_sw_2021(W2142,公司分析!D$5,1),IF($Y$3="申万二级行业",[1]!s_info_industry_sw_2021(W2142,公司分析!D$5,2),IF($Y$3="申万三级行业",[1]!s_info_industry_sw_2021(W2142,公司分析!D$5,3),IF($Y$3="wind一级行业",[1]!s_info_industry_gics(W2142,1),IF($Y$3="wind二级行业",[1]!s_info_industry_gics(W2142,2),IF($Y$3="wind三级行业",[1]!s_info_industry_gics(W2142,3),IF($Y$3="wind四级行业",[1]!s_info_industry_gics(W2142,4),IF($Y$3="证监会门类行业",[1]!s_info_industry_csrc12_n(W2142,公司分析!D$5,1),""))))))))</f>
        <v>餐馆</v>
      </c>
      <c r="Z2142" s="298" t="str">
        <f>IF(Y2142=行业比较!$E$6,ROW(),"")</f>
        <v/>
      </c>
      <c r="AA2142" s="125"/>
      <c r="AB2142" s="125"/>
      <c r="AC2142" s="125"/>
      <c r="AD2142" s="125"/>
      <c r="AE2142" s="125"/>
      <c r="AF2142" s="125"/>
      <c r="AG2142" s="125"/>
      <c r="AH2142" s="125"/>
      <c r="AI2142" s="125"/>
      <c r="AJ2142" s="125"/>
      <c r="AK2142" s="125"/>
      <c r="AL2142" s="125"/>
      <c r="AM2142" s="125"/>
      <c r="AN2142" s="125"/>
      <c r="AO2142" s="125"/>
      <c r="AP2142" s="125"/>
    </row>
    <row r="2143" spans="2:42" x14ac:dyDescent="0.35">
      <c r="B2143" s="125"/>
      <c r="C2143" s="125"/>
      <c r="D2143" s="125"/>
      <c r="E2143" s="125"/>
      <c r="F2143" s="125"/>
      <c r="G2143" s="125"/>
      <c r="H2143" s="125"/>
      <c r="I2143" s="269"/>
      <c r="J2143" s="134"/>
      <c r="K2143" s="134"/>
      <c r="L2143" s="134"/>
      <c r="M2143" s="134"/>
      <c r="N2143" s="286"/>
      <c r="O2143" s="286"/>
      <c r="P2143" s="125"/>
      <c r="Q2143" s="125"/>
      <c r="R2143" s="125"/>
      <c r="S2143" s="125"/>
      <c r="T2143" s="125"/>
      <c r="U2143" s="311"/>
      <c r="V2143" s="253">
        <f t="shared" si="41"/>
        <v>0</v>
      </c>
      <c r="W2143" s="348" t="str">
        <f>IF(板块成分!B2145="","",板块成分!B2145)</f>
        <v>6812.HK</v>
      </c>
      <c r="X2143" s="270" t="str">
        <f>[1]!s_info_name(W2143)</f>
        <v>永顺控股香港</v>
      </c>
      <c r="Y2143" s="335" t="str">
        <f>IF($Y$3="申万一级行业",[1]!s_info_industry_sw_2021(W2143,公司分析!D$5,1),IF($Y$3="申万二级行业",[1]!s_info_industry_sw_2021(W2143,公司分析!D$5,2),IF($Y$3="申万三级行业",[1]!s_info_industry_sw_2021(W2143,公司分析!D$5,3),IF($Y$3="wind一级行业",[1]!s_info_industry_gics(W2143,1),IF($Y$3="wind二级行业",[1]!s_info_industry_gics(W2143,2),IF($Y$3="wind三级行业",[1]!s_info_industry_gics(W2143,3),IF($Y$3="wind四级行业",[1]!s_info_industry_gics(W2143,4),IF($Y$3="证监会门类行业",[1]!s_info_industry_csrc12_n(W2143,公司分析!D$5,1),""))))))))</f>
        <v>综合支持服务</v>
      </c>
      <c r="Z2143" s="298" t="str">
        <f>IF(Y2143=行业比较!$E$6,ROW(),"")</f>
        <v/>
      </c>
      <c r="AA2143" s="125"/>
      <c r="AB2143" s="125"/>
      <c r="AC2143" s="125"/>
      <c r="AD2143" s="125"/>
      <c r="AE2143" s="125"/>
      <c r="AF2143" s="125"/>
      <c r="AG2143" s="125"/>
      <c r="AH2143" s="125"/>
      <c r="AI2143" s="125"/>
      <c r="AJ2143" s="125"/>
      <c r="AK2143" s="125"/>
      <c r="AL2143" s="125"/>
      <c r="AM2143" s="125"/>
      <c r="AN2143" s="125"/>
      <c r="AO2143" s="125"/>
      <c r="AP2143" s="125"/>
    </row>
    <row r="2144" spans="2:42" x14ac:dyDescent="0.35">
      <c r="B2144" s="125"/>
      <c r="C2144" s="125"/>
      <c r="D2144" s="125"/>
      <c r="E2144" s="125"/>
      <c r="F2144" s="125"/>
      <c r="G2144" s="125"/>
      <c r="H2144" s="125"/>
      <c r="I2144" s="269"/>
      <c r="J2144" s="134"/>
      <c r="K2144" s="134"/>
      <c r="L2144" s="134"/>
      <c r="M2144" s="134"/>
      <c r="N2144" s="286"/>
      <c r="O2144" s="286"/>
      <c r="P2144" s="125"/>
      <c r="Q2144" s="125"/>
      <c r="R2144" s="125"/>
      <c r="S2144" s="125"/>
      <c r="T2144" s="125"/>
      <c r="U2144" s="311"/>
      <c r="V2144" s="253">
        <f t="shared" si="41"/>
        <v>0</v>
      </c>
      <c r="W2144" s="348" t="str">
        <f>IF(板块成分!B2146="","",板块成分!B2146)</f>
        <v>6816.HK</v>
      </c>
      <c r="X2144" s="270" t="str">
        <f>[1]!s_info_name(W2144)</f>
        <v>瑞港建设</v>
      </c>
      <c r="Y2144" s="335" t="str">
        <f>IF($Y$3="申万一级行业",[1]!s_info_industry_sw_2021(W2144,公司分析!D$5,1),IF($Y$3="申万二级行业",[1]!s_info_industry_sw_2021(W2144,公司分析!D$5,2),IF($Y$3="申万三级行业",[1]!s_info_industry_sw_2021(W2144,公司分析!D$5,3),IF($Y$3="wind一级行业",[1]!s_info_industry_gics(W2144,1),IF($Y$3="wind二级行业",[1]!s_info_industry_gics(W2144,2),IF($Y$3="wind三级行业",[1]!s_info_industry_gics(W2144,3),IF($Y$3="wind四级行业",[1]!s_info_industry_gics(W2144,4),IF($Y$3="证监会门类行业",[1]!s_info_industry_csrc12_n(W2144,公司分析!D$5,1),""))))))))</f>
        <v>建筑与工程</v>
      </c>
      <c r="Z2144" s="298" t="str">
        <f>IF(Y2144=行业比较!$E$6,ROW(),"")</f>
        <v/>
      </c>
      <c r="AA2144" s="125"/>
      <c r="AB2144" s="125"/>
      <c r="AC2144" s="125"/>
      <c r="AD2144" s="125"/>
      <c r="AE2144" s="125"/>
      <c r="AF2144" s="125"/>
      <c r="AG2144" s="125"/>
      <c r="AH2144" s="125"/>
      <c r="AI2144" s="125"/>
      <c r="AJ2144" s="125"/>
      <c r="AK2144" s="125"/>
      <c r="AL2144" s="125"/>
      <c r="AM2144" s="125"/>
      <c r="AN2144" s="125"/>
      <c r="AO2144" s="125"/>
      <c r="AP2144" s="125"/>
    </row>
    <row r="2145" spans="2:42" x14ac:dyDescent="0.35">
      <c r="B2145" s="125"/>
      <c r="C2145" s="125"/>
      <c r="D2145" s="125"/>
      <c r="E2145" s="125"/>
      <c r="F2145" s="125"/>
      <c r="G2145" s="125"/>
      <c r="H2145" s="125"/>
      <c r="I2145" s="269"/>
      <c r="J2145" s="134"/>
      <c r="K2145" s="134"/>
      <c r="L2145" s="134"/>
      <c r="M2145" s="134"/>
      <c r="N2145" s="286"/>
      <c r="O2145" s="286"/>
      <c r="P2145" s="125"/>
      <c r="Q2145" s="125"/>
      <c r="R2145" s="125"/>
      <c r="S2145" s="125"/>
      <c r="T2145" s="125"/>
      <c r="U2145" s="311"/>
      <c r="V2145" s="253">
        <f t="shared" si="41"/>
        <v>0</v>
      </c>
      <c r="W2145" s="348" t="str">
        <f>IF(板块成分!B2147="","",板块成分!B2147)</f>
        <v>6818.HK</v>
      </c>
      <c r="X2145" s="270" t="str">
        <f>[1]!s_info_name(W2145)</f>
        <v>中国光大银行</v>
      </c>
      <c r="Y2145" s="335" t="str">
        <f>IF($Y$3="申万一级行业",[1]!s_info_industry_sw_2021(W2145,公司分析!D$5,1),IF($Y$3="申万二级行业",[1]!s_info_industry_sw_2021(W2145,公司分析!D$5,2),IF($Y$3="申万三级行业",[1]!s_info_industry_sw_2021(W2145,公司分析!D$5,3),IF($Y$3="wind一级行业",[1]!s_info_industry_gics(W2145,1),IF($Y$3="wind二级行业",[1]!s_info_industry_gics(W2145,2),IF($Y$3="wind三级行业",[1]!s_info_industry_gics(W2145,3),IF($Y$3="wind四级行业",[1]!s_info_industry_gics(W2145,4),IF($Y$3="证监会门类行业",[1]!s_info_industry_csrc12_n(W2145,公司分析!D$5,1),""))))))))</f>
        <v>多元化银行</v>
      </c>
      <c r="Z2145" s="298" t="str">
        <f>IF(Y2145=行业比较!$E$6,ROW(),"")</f>
        <v/>
      </c>
      <c r="AA2145" s="125"/>
      <c r="AB2145" s="125"/>
      <c r="AC2145" s="125"/>
      <c r="AD2145" s="125"/>
      <c r="AE2145" s="125"/>
      <c r="AF2145" s="125"/>
      <c r="AG2145" s="125"/>
      <c r="AH2145" s="125"/>
      <c r="AI2145" s="125"/>
      <c r="AJ2145" s="125"/>
      <c r="AK2145" s="125"/>
      <c r="AL2145" s="125"/>
      <c r="AM2145" s="125"/>
      <c r="AN2145" s="125"/>
      <c r="AO2145" s="125"/>
      <c r="AP2145" s="125"/>
    </row>
    <row r="2146" spans="2:42" x14ac:dyDescent="0.35">
      <c r="B2146" s="125"/>
      <c r="C2146" s="125"/>
      <c r="D2146" s="125"/>
      <c r="E2146" s="125"/>
      <c r="F2146" s="125"/>
      <c r="G2146" s="125"/>
      <c r="H2146" s="125"/>
      <c r="I2146" s="269"/>
      <c r="J2146" s="134"/>
      <c r="K2146" s="134"/>
      <c r="L2146" s="134"/>
      <c r="M2146" s="134"/>
      <c r="N2146" s="286"/>
      <c r="O2146" s="286"/>
      <c r="P2146" s="125"/>
      <c r="Q2146" s="125"/>
      <c r="R2146" s="125"/>
      <c r="S2146" s="125"/>
      <c r="T2146" s="125"/>
      <c r="U2146" s="311"/>
      <c r="V2146" s="253">
        <f t="shared" si="41"/>
        <v>0</v>
      </c>
      <c r="W2146" s="348" t="str">
        <f>IF(板块成分!B2148="","",板块成分!B2148)</f>
        <v>6820.HK</v>
      </c>
      <c r="X2146" s="270" t="str">
        <f>[1]!s_info_name(W2146)</f>
        <v>友谊时光</v>
      </c>
      <c r="Y2146" s="335" t="str">
        <f>IF($Y$3="申万一级行业",[1]!s_info_industry_sw_2021(W2146,公司分析!D$5,1),IF($Y$3="申万二级行业",[1]!s_info_industry_sw_2021(W2146,公司分析!D$5,2),IF($Y$3="申万三级行业",[1]!s_info_industry_sw_2021(W2146,公司分析!D$5,3),IF($Y$3="wind一级行业",[1]!s_info_industry_gics(W2146,1),IF($Y$3="wind二级行业",[1]!s_info_industry_gics(W2146,2),IF($Y$3="wind三级行业",[1]!s_info_industry_gics(W2146,3),IF($Y$3="wind四级行业",[1]!s_info_industry_gics(W2146,4),IF($Y$3="证监会门类行业",[1]!s_info_industry_csrc12_n(W2146,公司分析!D$5,1),""))))))))</f>
        <v>家庭娱乐软件</v>
      </c>
      <c r="Z2146" s="298" t="str">
        <f>IF(Y2146=行业比较!$E$6,ROW(),"")</f>
        <v/>
      </c>
      <c r="AA2146" s="125"/>
      <c r="AB2146" s="125"/>
      <c r="AC2146" s="125"/>
      <c r="AD2146" s="125"/>
      <c r="AE2146" s="125"/>
      <c r="AF2146" s="125"/>
      <c r="AG2146" s="125"/>
      <c r="AH2146" s="125"/>
      <c r="AI2146" s="125"/>
      <c r="AJ2146" s="125"/>
      <c r="AK2146" s="125"/>
      <c r="AL2146" s="125"/>
      <c r="AM2146" s="125"/>
      <c r="AN2146" s="125"/>
      <c r="AO2146" s="125"/>
      <c r="AP2146" s="125"/>
    </row>
    <row r="2147" spans="2:42" x14ac:dyDescent="0.35">
      <c r="B2147" s="125"/>
      <c r="C2147" s="125"/>
      <c r="D2147" s="125"/>
      <c r="E2147" s="125"/>
      <c r="F2147" s="125"/>
      <c r="G2147" s="125"/>
      <c r="H2147" s="125"/>
      <c r="I2147" s="269"/>
      <c r="J2147" s="134"/>
      <c r="K2147" s="134"/>
      <c r="L2147" s="134"/>
      <c r="M2147" s="134"/>
      <c r="N2147" s="286"/>
      <c r="O2147" s="286"/>
      <c r="P2147" s="125"/>
      <c r="Q2147" s="125"/>
      <c r="R2147" s="125"/>
      <c r="S2147" s="125"/>
      <c r="T2147" s="125"/>
      <c r="U2147" s="311"/>
      <c r="V2147" s="253">
        <f t="shared" si="41"/>
        <v>0</v>
      </c>
      <c r="W2147" s="348" t="str">
        <f>IF(板块成分!B2149="","",板块成分!B2149)</f>
        <v>6821.HK</v>
      </c>
      <c r="X2147" s="270" t="str">
        <f>[1]!s_info_name(W2147)</f>
        <v>凯莱英</v>
      </c>
      <c r="Y2147" s="335" t="str">
        <f>IF($Y$3="申万一级行业",[1]!s_info_industry_sw_2021(W2147,公司分析!D$5,1),IF($Y$3="申万二级行业",[1]!s_info_industry_sw_2021(W2147,公司分析!D$5,2),IF($Y$3="申万三级行业",[1]!s_info_industry_sw_2021(W2147,公司分析!D$5,3),IF($Y$3="wind一级行业",[1]!s_info_industry_gics(W2147,1),IF($Y$3="wind二级行业",[1]!s_info_industry_gics(W2147,2),IF($Y$3="wind三级行业",[1]!s_info_industry_gics(W2147,3),IF($Y$3="wind四级行业",[1]!s_info_industry_gics(W2147,4),IF($Y$3="证监会门类行业",[1]!s_info_industry_csrc12_n(W2147,公司分析!D$5,1),""))))))))</f>
        <v>西药</v>
      </c>
      <c r="Z2147" s="298" t="str">
        <f>IF(Y2147=行业比较!$E$6,ROW(),"")</f>
        <v/>
      </c>
      <c r="AA2147" s="125"/>
      <c r="AB2147" s="125"/>
      <c r="AC2147" s="125"/>
      <c r="AD2147" s="125"/>
      <c r="AE2147" s="125"/>
      <c r="AF2147" s="125"/>
      <c r="AG2147" s="125"/>
      <c r="AH2147" s="125"/>
      <c r="AI2147" s="125"/>
      <c r="AJ2147" s="125"/>
      <c r="AK2147" s="125"/>
      <c r="AL2147" s="125"/>
      <c r="AM2147" s="125"/>
      <c r="AN2147" s="125"/>
      <c r="AO2147" s="125"/>
      <c r="AP2147" s="125"/>
    </row>
    <row r="2148" spans="2:42" x14ac:dyDescent="0.35">
      <c r="B2148" s="125"/>
      <c r="C2148" s="125"/>
      <c r="D2148" s="125"/>
      <c r="E2148" s="125"/>
      <c r="F2148" s="125"/>
      <c r="G2148" s="125"/>
      <c r="H2148" s="125"/>
      <c r="I2148" s="269"/>
      <c r="J2148" s="134"/>
      <c r="K2148" s="134"/>
      <c r="L2148" s="134"/>
      <c r="M2148" s="134"/>
      <c r="N2148" s="286"/>
      <c r="O2148" s="286"/>
      <c r="P2148" s="125"/>
      <c r="Q2148" s="125"/>
      <c r="R2148" s="125"/>
      <c r="S2148" s="125"/>
      <c r="T2148" s="125"/>
      <c r="U2148" s="311"/>
      <c r="V2148" s="253">
        <f t="shared" si="41"/>
        <v>0</v>
      </c>
      <c r="W2148" s="348" t="str">
        <f>IF(板块成分!B2150="","",板块成分!B2150)</f>
        <v>6822.HK</v>
      </c>
      <c r="X2148" s="270" t="str">
        <f>[1]!s_info_name(W2148)</f>
        <v>科劲国际</v>
      </c>
      <c r="Y2148" s="335" t="str">
        <f>IF($Y$3="申万一级行业",[1]!s_info_industry_sw_2021(W2148,公司分析!D$5,1),IF($Y$3="申万二级行业",[1]!s_info_industry_sw_2021(W2148,公司分析!D$5,2),IF($Y$3="申万三级行业",[1]!s_info_industry_sw_2021(W2148,公司分析!D$5,3),IF($Y$3="wind一级行业",[1]!s_info_industry_gics(W2148,1),IF($Y$3="wind二级行业",[1]!s_info_industry_gics(W2148,2),IF($Y$3="wind三级行业",[1]!s_info_industry_gics(W2148,3),IF($Y$3="wind四级行业",[1]!s_info_industry_gics(W2148,4),IF($Y$3="证监会门类行业",[1]!s_info_industry_csrc12_n(W2148,公司分析!D$5,1),""))))))))</f>
        <v>家用器具与特殊消费品</v>
      </c>
      <c r="Z2148" s="298" t="str">
        <f>IF(Y2148=行业比较!$E$6,ROW(),"")</f>
        <v/>
      </c>
      <c r="AA2148" s="125"/>
      <c r="AB2148" s="125"/>
      <c r="AC2148" s="125"/>
      <c r="AD2148" s="125"/>
      <c r="AE2148" s="125"/>
      <c r="AF2148" s="125"/>
      <c r="AG2148" s="125"/>
      <c r="AH2148" s="125"/>
      <c r="AI2148" s="125"/>
      <c r="AJ2148" s="125"/>
      <c r="AK2148" s="125"/>
      <c r="AL2148" s="125"/>
      <c r="AM2148" s="125"/>
      <c r="AN2148" s="125"/>
      <c r="AO2148" s="125"/>
      <c r="AP2148" s="125"/>
    </row>
    <row r="2149" spans="2:42" x14ac:dyDescent="0.35">
      <c r="B2149" s="125"/>
      <c r="C2149" s="125"/>
      <c r="D2149" s="125"/>
      <c r="E2149" s="125"/>
      <c r="F2149" s="125"/>
      <c r="G2149" s="125"/>
      <c r="H2149" s="125"/>
      <c r="I2149" s="269"/>
      <c r="J2149" s="134"/>
      <c r="K2149" s="134"/>
      <c r="L2149" s="134"/>
      <c r="M2149" s="134"/>
      <c r="N2149" s="286"/>
      <c r="O2149" s="286"/>
      <c r="P2149" s="125"/>
      <c r="Q2149" s="125"/>
      <c r="R2149" s="125"/>
      <c r="S2149" s="125"/>
      <c r="T2149" s="125"/>
      <c r="U2149" s="311"/>
      <c r="V2149" s="253">
        <f t="shared" si="41"/>
        <v>0</v>
      </c>
      <c r="W2149" s="348" t="str">
        <f>IF(板块成分!B2151="","",板块成分!B2151)</f>
        <v>6823.HK</v>
      </c>
      <c r="X2149" s="270" t="str">
        <f>[1]!s_info_name(W2149)</f>
        <v>香港电讯-SS</v>
      </c>
      <c r="Y2149" s="335" t="str">
        <f>IF($Y$3="申万一级行业",[1]!s_info_industry_sw_2021(W2149,公司分析!D$5,1),IF($Y$3="申万二级行业",[1]!s_info_industry_sw_2021(W2149,公司分析!D$5,2),IF($Y$3="申万三级行业",[1]!s_info_industry_sw_2021(W2149,公司分析!D$5,3),IF($Y$3="wind一级行业",[1]!s_info_industry_gics(W2149,1),IF($Y$3="wind二级行业",[1]!s_info_industry_gics(W2149,2),IF($Y$3="wind三级行业",[1]!s_info_industry_gics(W2149,3),IF($Y$3="wind四级行业",[1]!s_info_industry_gics(W2149,4),IF($Y$3="证监会门类行业",[1]!s_info_industry_csrc12_n(W2149,公司分析!D$5,1),""))))))))</f>
        <v>综合电信服务</v>
      </c>
      <c r="Z2149" s="298" t="str">
        <f>IF(Y2149=行业比较!$E$6,ROW(),"")</f>
        <v/>
      </c>
      <c r="AA2149" s="125"/>
      <c r="AB2149" s="125"/>
      <c r="AC2149" s="125"/>
      <c r="AD2149" s="125"/>
      <c r="AE2149" s="125"/>
      <c r="AF2149" s="125"/>
      <c r="AG2149" s="125"/>
      <c r="AH2149" s="125"/>
      <c r="AI2149" s="125"/>
      <c r="AJ2149" s="125"/>
      <c r="AK2149" s="125"/>
      <c r="AL2149" s="125"/>
      <c r="AM2149" s="125"/>
      <c r="AN2149" s="125"/>
      <c r="AO2149" s="125"/>
      <c r="AP2149" s="125"/>
    </row>
    <row r="2150" spans="2:42" x14ac:dyDescent="0.35">
      <c r="B2150" s="125"/>
      <c r="C2150" s="125"/>
      <c r="D2150" s="125"/>
      <c r="E2150" s="125"/>
      <c r="F2150" s="125"/>
      <c r="G2150" s="125"/>
      <c r="H2150" s="125"/>
      <c r="I2150" s="269"/>
      <c r="J2150" s="134"/>
      <c r="K2150" s="134"/>
      <c r="L2150" s="134"/>
      <c r="M2150" s="134"/>
      <c r="N2150" s="286"/>
      <c r="O2150" s="286"/>
      <c r="P2150" s="125"/>
      <c r="Q2150" s="125"/>
      <c r="R2150" s="125"/>
      <c r="S2150" s="125"/>
      <c r="T2150" s="125"/>
      <c r="U2150" s="311"/>
      <c r="V2150" s="253">
        <f t="shared" si="41"/>
        <v>0</v>
      </c>
      <c r="W2150" s="348" t="str">
        <f>IF(板块成分!B2152="","",板块成分!B2152)</f>
        <v>6826.HK</v>
      </c>
      <c r="X2150" s="270" t="str">
        <f>[1]!s_info_name(W2150)</f>
        <v>昊海生物科技</v>
      </c>
      <c r="Y2150" s="335" t="str">
        <f>IF($Y$3="申万一级行业",[1]!s_info_industry_sw_2021(W2150,公司分析!D$5,1),IF($Y$3="申万二级行业",[1]!s_info_industry_sw_2021(W2150,公司分析!D$5,2),IF($Y$3="申万三级行业",[1]!s_info_industry_sw_2021(W2150,公司分析!D$5,3),IF($Y$3="wind一级行业",[1]!s_info_industry_gics(W2150,1),IF($Y$3="wind二级行业",[1]!s_info_industry_gics(W2150,2),IF($Y$3="wind三级行业",[1]!s_info_industry_gics(W2150,3),IF($Y$3="wind四级行业",[1]!s_info_industry_gics(W2150,4),IF($Y$3="证监会门类行业",[1]!s_info_industry_csrc12_n(W2150,公司分析!D$5,1),""))))))))</f>
        <v>生物科技</v>
      </c>
      <c r="Z2150" s="298" t="str">
        <f>IF(Y2150=行业比较!$E$6,ROW(),"")</f>
        <v/>
      </c>
      <c r="AA2150" s="125"/>
      <c r="AB2150" s="125"/>
      <c r="AC2150" s="125"/>
      <c r="AD2150" s="125"/>
      <c r="AE2150" s="125"/>
      <c r="AF2150" s="125"/>
      <c r="AG2150" s="125"/>
      <c r="AH2150" s="125"/>
      <c r="AI2150" s="125"/>
      <c r="AJ2150" s="125"/>
      <c r="AK2150" s="125"/>
      <c r="AL2150" s="125"/>
      <c r="AM2150" s="125"/>
      <c r="AN2150" s="125"/>
      <c r="AO2150" s="125"/>
      <c r="AP2150" s="125"/>
    </row>
    <row r="2151" spans="2:42" x14ac:dyDescent="0.35">
      <c r="B2151" s="125"/>
      <c r="C2151" s="125"/>
      <c r="D2151" s="125"/>
      <c r="E2151" s="125"/>
      <c r="F2151" s="125"/>
      <c r="G2151" s="125"/>
      <c r="H2151" s="125"/>
      <c r="I2151" s="269"/>
      <c r="J2151" s="134"/>
      <c r="K2151" s="134"/>
      <c r="L2151" s="134"/>
      <c r="M2151" s="134"/>
      <c r="N2151" s="286"/>
      <c r="O2151" s="286"/>
      <c r="P2151" s="125"/>
      <c r="Q2151" s="125"/>
      <c r="R2151" s="125"/>
      <c r="S2151" s="125"/>
      <c r="T2151" s="125"/>
      <c r="U2151" s="311"/>
      <c r="V2151" s="253">
        <f t="shared" si="41"/>
        <v>0</v>
      </c>
      <c r="W2151" s="348" t="str">
        <f>IF(板块成分!B2153="","",板块成分!B2153)</f>
        <v>6828.HK</v>
      </c>
      <c r="X2151" s="270" t="str">
        <f>[1]!s_info_name(W2151)</f>
        <v>北京燃气蓝天</v>
      </c>
      <c r="Y2151" s="335" t="str">
        <f>IF($Y$3="申万一级行业",[1]!s_info_industry_sw_2021(W2151,公司分析!D$5,1),IF($Y$3="申万二级行业",[1]!s_info_industry_sw_2021(W2151,公司分析!D$5,2),IF($Y$3="申万三级行业",[1]!s_info_industry_sw_2021(W2151,公司分析!D$5,3),IF($Y$3="wind一级行业",[1]!s_info_industry_gics(W2151,1),IF($Y$3="wind二级行业",[1]!s_info_industry_gics(W2151,2),IF($Y$3="wind三级行业",[1]!s_info_industry_gics(W2151,3),IF($Y$3="wind四级行业",[1]!s_info_industry_gics(W2151,4),IF($Y$3="证监会门类行业",[1]!s_info_industry_csrc12_n(W2151,公司分析!D$5,1),""))))))))</f>
        <v>燃气</v>
      </c>
      <c r="Z2151" s="298" t="str">
        <f>IF(Y2151=行业比较!$E$6,ROW(),"")</f>
        <v/>
      </c>
      <c r="AA2151" s="125"/>
      <c r="AB2151" s="125"/>
      <c r="AC2151" s="125"/>
      <c r="AD2151" s="125"/>
      <c r="AE2151" s="125"/>
      <c r="AF2151" s="125"/>
      <c r="AG2151" s="125"/>
      <c r="AH2151" s="125"/>
      <c r="AI2151" s="125"/>
      <c r="AJ2151" s="125"/>
      <c r="AK2151" s="125"/>
      <c r="AL2151" s="125"/>
      <c r="AM2151" s="125"/>
      <c r="AN2151" s="125"/>
      <c r="AO2151" s="125"/>
      <c r="AP2151" s="125"/>
    </row>
    <row r="2152" spans="2:42" x14ac:dyDescent="0.35">
      <c r="B2152" s="125"/>
      <c r="C2152" s="125"/>
      <c r="D2152" s="125"/>
      <c r="E2152" s="125"/>
      <c r="F2152" s="125"/>
      <c r="G2152" s="125"/>
      <c r="H2152" s="125"/>
      <c r="I2152" s="269"/>
      <c r="J2152" s="134"/>
      <c r="K2152" s="134"/>
      <c r="L2152" s="134"/>
      <c r="M2152" s="134"/>
      <c r="N2152" s="286"/>
      <c r="O2152" s="286"/>
      <c r="P2152" s="125"/>
      <c r="Q2152" s="125"/>
      <c r="R2152" s="125"/>
      <c r="S2152" s="125"/>
      <c r="T2152" s="125"/>
      <c r="U2152" s="311"/>
      <c r="V2152" s="253">
        <f t="shared" si="41"/>
        <v>0</v>
      </c>
      <c r="W2152" s="348" t="str">
        <f>IF(板块成分!B2154="","",板块成分!B2154)</f>
        <v>6829.HK</v>
      </c>
      <c r="X2152" s="270" t="str">
        <f>[1]!s_info_name(W2152)</f>
        <v>龙升集团控股</v>
      </c>
      <c r="Y2152" s="335" t="str">
        <f>IF($Y$3="申万一级行业",[1]!s_info_industry_sw_2021(W2152,公司分析!D$5,1),IF($Y$3="申万二级行业",[1]!s_info_industry_sw_2021(W2152,公司分析!D$5,2),IF($Y$3="申万三级行业",[1]!s_info_industry_sw_2021(W2152,公司分析!D$5,3),IF($Y$3="wind一级行业",[1]!s_info_industry_gics(W2152,1),IF($Y$3="wind二级行业",[1]!s_info_industry_gics(W2152,2),IF($Y$3="wind三级行业",[1]!s_info_industry_gics(W2152,3),IF($Y$3="wind四级行业",[1]!s_info_industry_gics(W2152,4),IF($Y$3="证监会门类行业",[1]!s_info_industry_csrc12_n(W2152,公司分析!D$5,1),""))))))))</f>
        <v>建筑与工程</v>
      </c>
      <c r="Z2152" s="298" t="str">
        <f>IF(Y2152=行业比较!$E$6,ROW(),"")</f>
        <v/>
      </c>
      <c r="AA2152" s="125"/>
      <c r="AB2152" s="125"/>
      <c r="AC2152" s="125"/>
      <c r="AD2152" s="125"/>
      <c r="AE2152" s="125"/>
      <c r="AF2152" s="125"/>
      <c r="AG2152" s="125"/>
      <c r="AH2152" s="125"/>
      <c r="AI2152" s="125"/>
      <c r="AJ2152" s="125"/>
      <c r="AK2152" s="125"/>
      <c r="AL2152" s="125"/>
      <c r="AM2152" s="125"/>
      <c r="AN2152" s="125"/>
      <c r="AO2152" s="125"/>
      <c r="AP2152" s="125"/>
    </row>
    <row r="2153" spans="2:42" x14ac:dyDescent="0.35">
      <c r="B2153" s="125"/>
      <c r="C2153" s="125"/>
      <c r="D2153" s="125"/>
      <c r="E2153" s="125"/>
      <c r="F2153" s="125"/>
      <c r="G2153" s="125"/>
      <c r="H2153" s="125"/>
      <c r="I2153" s="269"/>
      <c r="J2153" s="134"/>
      <c r="K2153" s="134"/>
      <c r="L2153" s="134"/>
      <c r="M2153" s="134"/>
      <c r="N2153" s="286"/>
      <c r="O2153" s="286"/>
      <c r="P2153" s="125"/>
      <c r="Q2153" s="125"/>
      <c r="R2153" s="125"/>
      <c r="S2153" s="125"/>
      <c r="T2153" s="125"/>
      <c r="U2153" s="311"/>
      <c r="V2153" s="253">
        <f t="shared" si="41"/>
        <v>0</v>
      </c>
      <c r="W2153" s="348" t="str">
        <f>IF(板块成分!B2155="","",板块成分!B2155)</f>
        <v>6830.HK</v>
      </c>
      <c r="X2153" s="270" t="str">
        <f>[1]!s_info_name(W2153)</f>
        <v>华众车载</v>
      </c>
      <c r="Y2153" s="335" t="str">
        <f>IF($Y$3="申万一级行业",[1]!s_info_industry_sw_2021(W2153,公司分析!D$5,1),IF($Y$3="申万二级行业",[1]!s_info_industry_sw_2021(W2153,公司分析!D$5,2),IF($Y$3="申万三级行业",[1]!s_info_industry_sw_2021(W2153,公司分析!D$5,3),IF($Y$3="wind一级行业",[1]!s_info_industry_gics(W2153,1),IF($Y$3="wind二级行业",[1]!s_info_industry_gics(W2153,2),IF($Y$3="wind三级行业",[1]!s_info_industry_gics(W2153,3),IF($Y$3="wind四级行业",[1]!s_info_industry_gics(W2153,4),IF($Y$3="证监会门类行业",[1]!s_info_industry_csrc12_n(W2153,公司分析!D$5,1),""))))))))</f>
        <v>机动车零配件与设备</v>
      </c>
      <c r="Z2153" s="298" t="str">
        <f>IF(Y2153=行业比较!$E$6,ROW(),"")</f>
        <v/>
      </c>
      <c r="AA2153" s="125"/>
      <c r="AB2153" s="125"/>
      <c r="AC2153" s="125"/>
      <c r="AD2153" s="125"/>
      <c r="AE2153" s="125"/>
      <c r="AF2153" s="125"/>
      <c r="AG2153" s="125"/>
      <c r="AH2153" s="125"/>
      <c r="AI2153" s="125"/>
      <c r="AJ2153" s="125"/>
      <c r="AK2153" s="125"/>
      <c r="AL2153" s="125"/>
      <c r="AM2153" s="125"/>
      <c r="AN2153" s="125"/>
      <c r="AO2153" s="125"/>
      <c r="AP2153" s="125"/>
    </row>
    <row r="2154" spans="2:42" x14ac:dyDescent="0.35">
      <c r="B2154" s="125"/>
      <c r="C2154" s="125"/>
      <c r="D2154" s="125"/>
      <c r="E2154" s="125"/>
      <c r="F2154" s="125"/>
      <c r="G2154" s="125"/>
      <c r="H2154" s="125"/>
      <c r="I2154" s="269"/>
      <c r="J2154" s="134"/>
      <c r="K2154" s="134"/>
      <c r="L2154" s="134"/>
      <c r="M2154" s="134"/>
      <c r="N2154" s="286"/>
      <c r="O2154" s="286"/>
      <c r="P2154" s="125"/>
      <c r="Q2154" s="125"/>
      <c r="R2154" s="125"/>
      <c r="S2154" s="125"/>
      <c r="T2154" s="125"/>
      <c r="U2154" s="311"/>
      <c r="V2154" s="253">
        <f t="shared" si="41"/>
        <v>0</v>
      </c>
      <c r="W2154" s="348" t="str">
        <f>IF(板块成分!B2156="","",板块成分!B2156)</f>
        <v>6833.HK</v>
      </c>
      <c r="X2154" s="270" t="str">
        <f>[1]!s_info_name(W2154)</f>
        <v>兴科蓉医药</v>
      </c>
      <c r="Y2154" s="335" t="str">
        <f>IF($Y$3="申万一级行业",[1]!s_info_industry_sw_2021(W2154,公司分析!D$5,1),IF($Y$3="申万二级行业",[1]!s_info_industry_sw_2021(W2154,公司分析!D$5,2),IF($Y$3="申万三级行业",[1]!s_info_industry_sw_2021(W2154,公司分析!D$5,3),IF($Y$3="wind一级行业",[1]!s_info_industry_gics(W2154,1),IF($Y$3="wind二级行业",[1]!s_info_industry_gics(W2154,2),IF($Y$3="wind三级行业",[1]!s_info_industry_gics(W2154,3),IF($Y$3="wind四级行业",[1]!s_info_industry_gics(W2154,4),IF($Y$3="证监会门类行业",[1]!s_info_industry_csrc12_n(W2154,公司分析!D$5,1),""))))))))</f>
        <v>保健护理产品经销商</v>
      </c>
      <c r="Z2154" s="298" t="str">
        <f>IF(Y2154=行业比较!$E$6,ROW(),"")</f>
        <v/>
      </c>
      <c r="AA2154" s="125"/>
      <c r="AB2154" s="125"/>
      <c r="AC2154" s="125"/>
      <c r="AD2154" s="125"/>
      <c r="AE2154" s="125"/>
      <c r="AF2154" s="125"/>
      <c r="AG2154" s="125"/>
      <c r="AH2154" s="125"/>
      <c r="AI2154" s="125"/>
      <c r="AJ2154" s="125"/>
      <c r="AK2154" s="125"/>
      <c r="AL2154" s="125"/>
      <c r="AM2154" s="125"/>
      <c r="AN2154" s="125"/>
      <c r="AO2154" s="125"/>
      <c r="AP2154" s="125"/>
    </row>
    <row r="2155" spans="2:42" x14ac:dyDescent="0.35">
      <c r="B2155" s="125"/>
      <c r="C2155" s="125"/>
      <c r="D2155" s="125"/>
      <c r="E2155" s="125"/>
      <c r="F2155" s="125"/>
      <c r="G2155" s="125"/>
      <c r="H2155" s="125"/>
      <c r="I2155" s="269"/>
      <c r="J2155" s="134"/>
      <c r="K2155" s="134"/>
      <c r="L2155" s="134"/>
      <c r="M2155" s="134"/>
      <c r="N2155" s="286"/>
      <c r="O2155" s="286"/>
      <c r="P2155" s="125"/>
      <c r="Q2155" s="125"/>
      <c r="R2155" s="125"/>
      <c r="S2155" s="125"/>
      <c r="T2155" s="125"/>
      <c r="U2155" s="311"/>
      <c r="V2155" s="253">
        <f t="shared" si="41"/>
        <v>0</v>
      </c>
      <c r="W2155" s="348" t="str">
        <f>IF(板块成分!B2157="","",板块成分!B2157)</f>
        <v>6836.HK</v>
      </c>
      <c r="X2155" s="270" t="str">
        <f>[1]!s_info_name(W2155)</f>
        <v>天韵国际控股</v>
      </c>
      <c r="Y2155" s="335" t="str">
        <f>IF($Y$3="申万一级行业",[1]!s_info_industry_sw_2021(W2155,公司分析!D$5,1),IF($Y$3="申万二级行业",[1]!s_info_industry_sw_2021(W2155,公司分析!D$5,2),IF($Y$3="申万三级行业",[1]!s_info_industry_sw_2021(W2155,公司分析!D$5,3),IF($Y$3="wind一级行业",[1]!s_info_industry_gics(W2155,1),IF($Y$3="wind二级行业",[1]!s_info_industry_gics(W2155,2),IF($Y$3="wind三级行业",[1]!s_info_industry_gics(W2155,3),IF($Y$3="wind四级行业",[1]!s_info_industry_gics(W2155,4),IF($Y$3="证监会门类行业",[1]!s_info_industry_csrc12_n(W2155,公司分析!D$5,1),""))))))))</f>
        <v>食品加工与肉类</v>
      </c>
      <c r="Z2155" s="298" t="str">
        <f>IF(Y2155=行业比较!$E$6,ROW(),"")</f>
        <v/>
      </c>
      <c r="AA2155" s="125"/>
      <c r="AB2155" s="125"/>
      <c r="AC2155" s="125"/>
      <c r="AD2155" s="125"/>
      <c r="AE2155" s="125"/>
      <c r="AF2155" s="125"/>
      <c r="AG2155" s="125"/>
      <c r="AH2155" s="125"/>
      <c r="AI2155" s="125"/>
      <c r="AJ2155" s="125"/>
      <c r="AK2155" s="125"/>
      <c r="AL2155" s="125"/>
      <c r="AM2155" s="125"/>
      <c r="AN2155" s="125"/>
      <c r="AO2155" s="125"/>
      <c r="AP2155" s="125"/>
    </row>
    <row r="2156" spans="2:42" x14ac:dyDescent="0.35">
      <c r="B2156" s="125"/>
      <c r="C2156" s="125"/>
      <c r="D2156" s="125"/>
      <c r="E2156" s="125"/>
      <c r="F2156" s="125"/>
      <c r="G2156" s="125"/>
      <c r="H2156" s="125"/>
      <c r="I2156" s="269"/>
      <c r="J2156" s="134"/>
      <c r="K2156" s="134"/>
      <c r="L2156" s="134"/>
      <c r="M2156" s="134"/>
      <c r="N2156" s="286"/>
      <c r="O2156" s="286"/>
      <c r="P2156" s="125"/>
      <c r="Q2156" s="125"/>
      <c r="R2156" s="125"/>
      <c r="S2156" s="125"/>
      <c r="T2156" s="125"/>
      <c r="U2156" s="311"/>
      <c r="V2156" s="253">
        <f t="shared" si="41"/>
        <v>0</v>
      </c>
      <c r="W2156" s="348" t="str">
        <f>IF(板块成分!B2158="","",板块成分!B2158)</f>
        <v>6837.HK</v>
      </c>
      <c r="X2156" s="270" t="str">
        <f>[1]!s_info_name(W2156)</f>
        <v>海通证券</v>
      </c>
      <c r="Y2156" s="335" t="str">
        <f>IF($Y$3="申万一级行业",[1]!s_info_industry_sw_2021(W2156,公司分析!D$5,1),IF($Y$3="申万二级行业",[1]!s_info_industry_sw_2021(W2156,公司分析!D$5,2),IF($Y$3="申万三级行业",[1]!s_info_industry_sw_2021(W2156,公司分析!D$5,3),IF($Y$3="wind一级行业",[1]!s_info_industry_gics(W2156,1),IF($Y$3="wind二级行业",[1]!s_info_industry_gics(W2156,2),IF($Y$3="wind三级行业",[1]!s_info_industry_gics(W2156,3),IF($Y$3="wind四级行业",[1]!s_info_industry_gics(W2156,4),IF($Y$3="证监会门类行业",[1]!s_info_industry_csrc12_n(W2156,公司分析!D$5,1),""))))))))</f>
        <v>投资银行业与经纪业</v>
      </c>
      <c r="Z2156" s="298" t="str">
        <f>IF(Y2156=行业比较!$E$6,ROW(),"")</f>
        <v/>
      </c>
      <c r="AA2156" s="125"/>
      <c r="AB2156" s="125"/>
      <c r="AC2156" s="125"/>
      <c r="AD2156" s="125"/>
      <c r="AE2156" s="125"/>
      <c r="AF2156" s="125"/>
      <c r="AG2156" s="125"/>
      <c r="AH2156" s="125"/>
      <c r="AI2156" s="125"/>
      <c r="AJ2156" s="125"/>
      <c r="AK2156" s="125"/>
      <c r="AL2156" s="125"/>
      <c r="AM2156" s="125"/>
      <c r="AN2156" s="125"/>
      <c r="AO2156" s="125"/>
      <c r="AP2156" s="125"/>
    </row>
    <row r="2157" spans="2:42" x14ac:dyDescent="0.35">
      <c r="B2157" s="125"/>
      <c r="C2157" s="125"/>
      <c r="D2157" s="125"/>
      <c r="E2157" s="125"/>
      <c r="F2157" s="125"/>
      <c r="G2157" s="125"/>
      <c r="H2157" s="125"/>
      <c r="I2157" s="269"/>
      <c r="J2157" s="134"/>
      <c r="K2157" s="134"/>
      <c r="L2157" s="134"/>
      <c r="M2157" s="134"/>
      <c r="N2157" s="286"/>
      <c r="O2157" s="286"/>
      <c r="P2157" s="125"/>
      <c r="Q2157" s="125"/>
      <c r="R2157" s="125"/>
      <c r="S2157" s="125"/>
      <c r="T2157" s="125"/>
      <c r="U2157" s="311"/>
      <c r="V2157" s="253">
        <f t="shared" si="41"/>
        <v>0</v>
      </c>
      <c r="W2157" s="348" t="str">
        <f>IF(板块成分!B2159="","",板块成分!B2159)</f>
        <v>6838.HK</v>
      </c>
      <c r="X2157" s="270" t="str">
        <f>[1]!s_info_name(W2157)</f>
        <v>盈利时</v>
      </c>
      <c r="Y2157" s="335" t="str">
        <f>IF($Y$3="申万一级行业",[1]!s_info_industry_sw_2021(W2157,公司分析!D$5,1),IF($Y$3="申万二级行业",[1]!s_info_industry_sw_2021(W2157,公司分析!D$5,2),IF($Y$3="申万三级行业",[1]!s_info_industry_sw_2021(W2157,公司分析!D$5,3),IF($Y$3="wind一级行业",[1]!s_info_industry_gics(W2157,1),IF($Y$3="wind二级行业",[1]!s_info_industry_gics(W2157,2),IF($Y$3="wind三级行业",[1]!s_info_industry_gics(W2157,3),IF($Y$3="wind四级行业",[1]!s_info_industry_gics(W2157,4),IF($Y$3="证监会门类行业",[1]!s_info_industry_csrc12_n(W2157,公司分析!D$5,1),""))))))))</f>
        <v>服装、服饰与奢侈品</v>
      </c>
      <c r="Z2157" s="298" t="str">
        <f>IF(Y2157=行业比较!$E$6,ROW(),"")</f>
        <v/>
      </c>
      <c r="AA2157" s="125"/>
      <c r="AB2157" s="125"/>
      <c r="AC2157" s="125"/>
      <c r="AD2157" s="125"/>
      <c r="AE2157" s="125"/>
      <c r="AF2157" s="125"/>
      <c r="AG2157" s="125"/>
      <c r="AH2157" s="125"/>
      <c r="AI2157" s="125"/>
      <c r="AJ2157" s="125"/>
      <c r="AK2157" s="125"/>
      <c r="AL2157" s="125"/>
      <c r="AM2157" s="125"/>
      <c r="AN2157" s="125"/>
      <c r="AO2157" s="125"/>
      <c r="AP2157" s="125"/>
    </row>
    <row r="2158" spans="2:42" x14ac:dyDescent="0.35">
      <c r="B2158" s="125"/>
      <c r="C2158" s="125"/>
      <c r="D2158" s="125"/>
      <c r="E2158" s="125"/>
      <c r="F2158" s="125"/>
      <c r="G2158" s="125"/>
      <c r="H2158" s="125"/>
      <c r="I2158" s="269"/>
      <c r="J2158" s="134"/>
      <c r="K2158" s="134"/>
      <c r="L2158" s="134"/>
      <c r="M2158" s="134"/>
      <c r="N2158" s="286"/>
      <c r="O2158" s="286"/>
      <c r="P2158" s="125"/>
      <c r="Q2158" s="125"/>
      <c r="R2158" s="125"/>
      <c r="S2158" s="125"/>
      <c r="T2158" s="125"/>
      <c r="U2158" s="311"/>
      <c r="V2158" s="253">
        <f t="shared" si="41"/>
        <v>0</v>
      </c>
      <c r="W2158" s="348" t="str">
        <f>IF(板块成分!B2160="","",板块成分!B2160)</f>
        <v>6839.HK</v>
      </c>
      <c r="X2158" s="270" t="str">
        <f>[1]!s_info_name(W2158)</f>
        <v>云南水务</v>
      </c>
      <c r="Y2158" s="335" t="str">
        <f>IF($Y$3="申万一级行业",[1]!s_info_industry_sw_2021(W2158,公司分析!D$5,1),IF($Y$3="申万二级行业",[1]!s_info_industry_sw_2021(W2158,公司分析!D$5,2),IF($Y$3="申万三级行业",[1]!s_info_industry_sw_2021(W2158,公司分析!D$5,3),IF($Y$3="wind一级行业",[1]!s_info_industry_gics(W2158,1),IF($Y$3="wind二级行业",[1]!s_info_industry_gics(W2158,2),IF($Y$3="wind三级行业",[1]!s_info_industry_gics(W2158,3),IF($Y$3="wind四级行业",[1]!s_info_industry_gics(W2158,4),IF($Y$3="证监会门类行业",[1]!s_info_industry_csrc12_n(W2158,公司分析!D$5,1),""))))))))</f>
        <v>水务</v>
      </c>
      <c r="Z2158" s="298" t="str">
        <f>IF(Y2158=行业比较!$E$6,ROW(),"")</f>
        <v/>
      </c>
      <c r="AA2158" s="125"/>
      <c r="AB2158" s="125"/>
      <c r="AC2158" s="125"/>
      <c r="AD2158" s="125"/>
      <c r="AE2158" s="125"/>
      <c r="AF2158" s="125"/>
      <c r="AG2158" s="125"/>
      <c r="AH2158" s="125"/>
      <c r="AI2158" s="125"/>
      <c r="AJ2158" s="125"/>
      <c r="AK2158" s="125"/>
      <c r="AL2158" s="125"/>
      <c r="AM2158" s="125"/>
      <c r="AN2158" s="125"/>
      <c r="AO2158" s="125"/>
      <c r="AP2158" s="125"/>
    </row>
    <row r="2159" spans="2:42" x14ac:dyDescent="0.35">
      <c r="B2159" s="125"/>
      <c r="C2159" s="125"/>
      <c r="D2159" s="125"/>
      <c r="E2159" s="125"/>
      <c r="F2159" s="125"/>
      <c r="G2159" s="125"/>
      <c r="H2159" s="125"/>
      <c r="I2159" s="269"/>
      <c r="J2159" s="134"/>
      <c r="K2159" s="134"/>
      <c r="L2159" s="134"/>
      <c r="M2159" s="134"/>
      <c r="N2159" s="286"/>
      <c r="O2159" s="286"/>
      <c r="P2159" s="125"/>
      <c r="Q2159" s="125"/>
      <c r="R2159" s="125"/>
      <c r="S2159" s="125"/>
      <c r="T2159" s="125"/>
      <c r="U2159" s="311"/>
      <c r="V2159" s="253">
        <f t="shared" si="41"/>
        <v>0</v>
      </c>
      <c r="W2159" s="348" t="str">
        <f>IF(板块成分!B2161="","",板块成分!B2161)</f>
        <v>6855.HK</v>
      </c>
      <c r="X2159" s="270" t="str">
        <f>[1]!s_info_name(W2159)</f>
        <v>亚盛医药-B</v>
      </c>
      <c r="Y2159" s="335" t="str">
        <f>IF($Y$3="申万一级行业",[1]!s_info_industry_sw_2021(W2159,公司分析!D$5,1),IF($Y$3="申万二级行业",[1]!s_info_industry_sw_2021(W2159,公司分析!D$5,2),IF($Y$3="申万三级行业",[1]!s_info_industry_sw_2021(W2159,公司分析!D$5,3),IF($Y$3="wind一级行业",[1]!s_info_industry_gics(W2159,1),IF($Y$3="wind二级行业",[1]!s_info_industry_gics(W2159,2),IF($Y$3="wind三级行业",[1]!s_info_industry_gics(W2159,3),IF($Y$3="wind四级行业",[1]!s_info_industry_gics(W2159,4),IF($Y$3="证监会门类行业",[1]!s_info_industry_csrc12_n(W2159,公司分析!D$5,1),""))))))))</f>
        <v>西药</v>
      </c>
      <c r="Z2159" s="298" t="str">
        <f>IF(Y2159=行业比较!$E$6,ROW(),"")</f>
        <v/>
      </c>
      <c r="AA2159" s="125"/>
      <c r="AB2159" s="125"/>
      <c r="AC2159" s="125"/>
      <c r="AD2159" s="125"/>
      <c r="AE2159" s="125"/>
      <c r="AF2159" s="125"/>
      <c r="AG2159" s="125"/>
      <c r="AH2159" s="125"/>
      <c r="AI2159" s="125"/>
      <c r="AJ2159" s="125"/>
      <c r="AK2159" s="125"/>
      <c r="AL2159" s="125"/>
      <c r="AM2159" s="125"/>
      <c r="AN2159" s="125"/>
      <c r="AO2159" s="125"/>
      <c r="AP2159" s="125"/>
    </row>
    <row r="2160" spans="2:42" x14ac:dyDescent="0.35">
      <c r="B2160" s="125"/>
      <c r="C2160" s="125"/>
      <c r="D2160" s="125"/>
      <c r="E2160" s="125"/>
      <c r="F2160" s="125"/>
      <c r="G2160" s="125"/>
      <c r="H2160" s="125"/>
      <c r="I2160" s="269"/>
      <c r="J2160" s="134"/>
      <c r="K2160" s="134"/>
      <c r="L2160" s="134"/>
      <c r="M2160" s="134"/>
      <c r="N2160" s="286"/>
      <c r="O2160" s="286"/>
      <c r="P2160" s="125"/>
      <c r="Q2160" s="125"/>
      <c r="R2160" s="125"/>
      <c r="S2160" s="125"/>
      <c r="T2160" s="125"/>
      <c r="U2160" s="311"/>
      <c r="V2160" s="253">
        <f t="shared" si="41"/>
        <v>0</v>
      </c>
      <c r="W2160" s="348" t="str">
        <f>IF(板块成分!B2162="","",板块成分!B2162)</f>
        <v>6858.HK</v>
      </c>
      <c r="X2160" s="270" t="str">
        <f>[1]!s_info_name(W2160)</f>
        <v>本间高尔夫</v>
      </c>
      <c r="Y2160" s="335" t="str">
        <f>IF($Y$3="申万一级行业",[1]!s_info_industry_sw_2021(W2160,公司分析!D$5,1),IF($Y$3="申万二级行业",[1]!s_info_industry_sw_2021(W2160,公司分析!D$5,2),IF($Y$3="申万三级行业",[1]!s_info_industry_sw_2021(W2160,公司分析!D$5,3),IF($Y$3="wind一级行业",[1]!s_info_industry_gics(W2160,1),IF($Y$3="wind二级行业",[1]!s_info_industry_gics(W2160,2),IF($Y$3="wind三级行业",[1]!s_info_industry_gics(W2160,3),IF($Y$3="wind四级行业",[1]!s_info_industry_gics(W2160,4),IF($Y$3="证监会门类行业",[1]!s_info_industry_csrc12_n(W2160,公司分析!D$5,1),""))))))))</f>
        <v>休闲用品</v>
      </c>
      <c r="Z2160" s="298" t="str">
        <f>IF(Y2160=行业比较!$E$6,ROW(),"")</f>
        <v/>
      </c>
      <c r="AA2160" s="125"/>
      <c r="AB2160" s="125"/>
      <c r="AC2160" s="125"/>
      <c r="AD2160" s="125"/>
      <c r="AE2160" s="125"/>
      <c r="AF2160" s="125"/>
      <c r="AG2160" s="125"/>
      <c r="AH2160" s="125"/>
      <c r="AI2160" s="125"/>
      <c r="AJ2160" s="125"/>
      <c r="AK2160" s="125"/>
      <c r="AL2160" s="125"/>
      <c r="AM2160" s="125"/>
      <c r="AN2160" s="125"/>
      <c r="AO2160" s="125"/>
      <c r="AP2160" s="125"/>
    </row>
    <row r="2161" spans="2:42" x14ac:dyDescent="0.35">
      <c r="B2161" s="125"/>
      <c r="C2161" s="125"/>
      <c r="D2161" s="125"/>
      <c r="E2161" s="125"/>
      <c r="F2161" s="125"/>
      <c r="G2161" s="125"/>
      <c r="H2161" s="125"/>
      <c r="I2161" s="269"/>
      <c r="J2161" s="134"/>
      <c r="K2161" s="134"/>
      <c r="L2161" s="134"/>
      <c r="M2161" s="134"/>
      <c r="N2161" s="286"/>
      <c r="O2161" s="286"/>
      <c r="P2161" s="125"/>
      <c r="Q2161" s="125"/>
      <c r="R2161" s="125"/>
      <c r="S2161" s="125"/>
      <c r="T2161" s="125"/>
      <c r="U2161" s="311"/>
      <c r="V2161" s="253">
        <f t="shared" si="41"/>
        <v>0</v>
      </c>
      <c r="W2161" s="348" t="str">
        <f>IF(板块成分!B2163="","",板块成分!B2163)</f>
        <v>6860.HK</v>
      </c>
      <c r="X2161" s="270" t="str">
        <f>[1]!s_info_name(W2161)</f>
        <v>指尖悦动</v>
      </c>
      <c r="Y2161" s="335" t="str">
        <f>IF($Y$3="申万一级行业",[1]!s_info_industry_sw_2021(W2161,公司分析!D$5,1),IF($Y$3="申万二级行业",[1]!s_info_industry_sw_2021(W2161,公司分析!D$5,2),IF($Y$3="申万三级行业",[1]!s_info_industry_sw_2021(W2161,公司分析!D$5,3),IF($Y$3="wind一级行业",[1]!s_info_industry_gics(W2161,1),IF($Y$3="wind二级行业",[1]!s_info_industry_gics(W2161,2),IF($Y$3="wind三级行业",[1]!s_info_industry_gics(W2161,3),IF($Y$3="wind四级行业",[1]!s_info_industry_gics(W2161,4),IF($Y$3="证监会门类行业",[1]!s_info_industry_csrc12_n(W2161,公司分析!D$5,1),""))))))))</f>
        <v>应用软件</v>
      </c>
      <c r="Z2161" s="298" t="str">
        <f>IF(Y2161=行业比较!$E$6,ROW(),"")</f>
        <v/>
      </c>
      <c r="AA2161" s="125"/>
      <c r="AB2161" s="125"/>
      <c r="AC2161" s="125"/>
      <c r="AD2161" s="125"/>
      <c r="AE2161" s="125"/>
      <c r="AF2161" s="125"/>
      <c r="AG2161" s="125"/>
      <c r="AH2161" s="125"/>
      <c r="AI2161" s="125"/>
      <c r="AJ2161" s="125"/>
      <c r="AK2161" s="125"/>
      <c r="AL2161" s="125"/>
      <c r="AM2161" s="125"/>
      <c r="AN2161" s="125"/>
      <c r="AO2161" s="125"/>
      <c r="AP2161" s="125"/>
    </row>
    <row r="2162" spans="2:42" x14ac:dyDescent="0.35">
      <c r="B2162" s="125"/>
      <c r="C2162" s="125"/>
      <c r="D2162" s="125"/>
      <c r="E2162" s="125"/>
      <c r="F2162" s="125"/>
      <c r="G2162" s="125"/>
      <c r="H2162" s="125"/>
      <c r="I2162" s="269"/>
      <c r="J2162" s="134"/>
      <c r="K2162" s="134"/>
      <c r="L2162" s="134"/>
      <c r="M2162" s="134"/>
      <c r="N2162" s="286"/>
      <c r="O2162" s="286"/>
      <c r="P2162" s="125"/>
      <c r="Q2162" s="125"/>
      <c r="R2162" s="125"/>
      <c r="S2162" s="125"/>
      <c r="T2162" s="125"/>
      <c r="U2162" s="311"/>
      <c r="V2162" s="253">
        <f t="shared" si="41"/>
        <v>0</v>
      </c>
      <c r="W2162" s="348" t="str">
        <f>IF(板块成分!B2164="","",板块成分!B2164)</f>
        <v>6862.HK</v>
      </c>
      <c r="X2162" s="270" t="str">
        <f>[1]!s_info_name(W2162)</f>
        <v>海底捞</v>
      </c>
      <c r="Y2162" s="335" t="str">
        <f>IF($Y$3="申万一级行业",[1]!s_info_industry_sw_2021(W2162,公司分析!D$5,1),IF($Y$3="申万二级行业",[1]!s_info_industry_sw_2021(W2162,公司分析!D$5,2),IF($Y$3="申万三级行业",[1]!s_info_industry_sw_2021(W2162,公司分析!D$5,3),IF($Y$3="wind一级行业",[1]!s_info_industry_gics(W2162,1),IF($Y$3="wind二级行业",[1]!s_info_industry_gics(W2162,2),IF($Y$3="wind三级行业",[1]!s_info_industry_gics(W2162,3),IF($Y$3="wind四级行业",[1]!s_info_industry_gics(W2162,4),IF($Y$3="证监会门类行业",[1]!s_info_industry_csrc12_n(W2162,公司分析!D$5,1),""))))))))</f>
        <v>餐馆</v>
      </c>
      <c r="Z2162" s="298" t="str">
        <f>IF(Y2162=行业比较!$E$6,ROW(),"")</f>
        <v/>
      </c>
      <c r="AA2162" s="125"/>
      <c r="AB2162" s="125"/>
      <c r="AC2162" s="125"/>
      <c r="AD2162" s="125"/>
      <c r="AE2162" s="125"/>
      <c r="AF2162" s="125"/>
      <c r="AG2162" s="125"/>
      <c r="AH2162" s="125"/>
      <c r="AI2162" s="125"/>
      <c r="AJ2162" s="125"/>
      <c r="AK2162" s="125"/>
      <c r="AL2162" s="125"/>
      <c r="AM2162" s="125"/>
      <c r="AN2162" s="125"/>
      <c r="AO2162" s="125"/>
      <c r="AP2162" s="125"/>
    </row>
    <row r="2163" spans="2:42" x14ac:dyDescent="0.35">
      <c r="B2163" s="125"/>
      <c r="C2163" s="125"/>
      <c r="D2163" s="125"/>
      <c r="E2163" s="125"/>
      <c r="F2163" s="125"/>
      <c r="G2163" s="125"/>
      <c r="H2163" s="125"/>
      <c r="I2163" s="269"/>
      <c r="J2163" s="134"/>
      <c r="K2163" s="134"/>
      <c r="L2163" s="134"/>
      <c r="M2163" s="134"/>
      <c r="N2163" s="286"/>
      <c r="O2163" s="286"/>
      <c r="P2163" s="125"/>
      <c r="Q2163" s="125"/>
      <c r="R2163" s="125"/>
      <c r="S2163" s="125"/>
      <c r="T2163" s="125"/>
      <c r="U2163" s="311"/>
      <c r="V2163" s="253">
        <f t="shared" si="41"/>
        <v>0</v>
      </c>
      <c r="W2163" s="348" t="str">
        <f>IF(板块成分!B2165="","",板块成分!B2165)</f>
        <v>6865.HK</v>
      </c>
      <c r="X2163" s="270" t="str">
        <f>[1]!s_info_name(W2163)</f>
        <v>福莱特玻璃</v>
      </c>
      <c r="Y2163" s="335" t="str">
        <f>IF($Y$3="申万一级行业",[1]!s_info_industry_sw_2021(W2163,公司分析!D$5,1),IF($Y$3="申万二级行业",[1]!s_info_industry_sw_2021(W2163,公司分析!D$5,2),IF($Y$3="申万三级行业",[1]!s_info_industry_sw_2021(W2163,公司分析!D$5,3),IF($Y$3="wind一级行业",[1]!s_info_industry_gics(W2163,1),IF($Y$3="wind二级行业",[1]!s_info_industry_gics(W2163,2),IF($Y$3="wind三级行业",[1]!s_info_industry_gics(W2163,3),IF($Y$3="wind四级行业",[1]!s_info_industry_gics(W2163,4),IF($Y$3="证监会门类行业",[1]!s_info_industry_csrc12_n(W2163,公司分析!D$5,1),""))))))))</f>
        <v>建材</v>
      </c>
      <c r="Z2163" s="298" t="str">
        <f>IF(Y2163=行业比较!$E$6,ROW(),"")</f>
        <v/>
      </c>
      <c r="AA2163" s="125"/>
      <c r="AB2163" s="125"/>
      <c r="AC2163" s="125"/>
      <c r="AD2163" s="125"/>
      <c r="AE2163" s="125"/>
      <c r="AF2163" s="125"/>
      <c r="AG2163" s="125"/>
      <c r="AH2163" s="125"/>
      <c r="AI2163" s="125"/>
      <c r="AJ2163" s="125"/>
      <c r="AK2163" s="125"/>
      <c r="AL2163" s="125"/>
      <c r="AM2163" s="125"/>
      <c r="AN2163" s="125"/>
      <c r="AO2163" s="125"/>
      <c r="AP2163" s="125"/>
    </row>
    <row r="2164" spans="2:42" x14ac:dyDescent="0.35">
      <c r="B2164" s="125"/>
      <c r="C2164" s="125"/>
      <c r="D2164" s="125"/>
      <c r="E2164" s="125"/>
      <c r="F2164" s="125"/>
      <c r="G2164" s="125"/>
      <c r="H2164" s="125"/>
      <c r="I2164" s="269"/>
      <c r="J2164" s="134"/>
      <c r="K2164" s="134"/>
      <c r="L2164" s="134"/>
      <c r="M2164" s="134"/>
      <c r="N2164" s="286"/>
      <c r="O2164" s="286"/>
      <c r="P2164" s="125"/>
      <c r="Q2164" s="125"/>
      <c r="R2164" s="125"/>
      <c r="S2164" s="125"/>
      <c r="T2164" s="125"/>
      <c r="U2164" s="311"/>
      <c r="V2164" s="253">
        <f t="shared" si="41"/>
        <v>0</v>
      </c>
      <c r="W2164" s="348" t="str">
        <f>IF(板块成分!B2166="","",板块成分!B2166)</f>
        <v>6866.HK</v>
      </c>
      <c r="X2164" s="270" t="str">
        <f>[1]!s_info_name(W2164)</f>
        <v>佐力小贷</v>
      </c>
      <c r="Y2164" s="335" t="str">
        <f>IF($Y$3="申万一级行业",[1]!s_info_industry_sw_2021(W2164,公司分析!D$5,1),IF($Y$3="申万二级行业",[1]!s_info_industry_sw_2021(W2164,公司分析!D$5,2),IF($Y$3="申万三级行业",[1]!s_info_industry_sw_2021(W2164,公司分析!D$5,3),IF($Y$3="wind一级行业",[1]!s_info_industry_gics(W2164,1),IF($Y$3="wind二级行业",[1]!s_info_industry_gics(W2164,2),IF($Y$3="wind三级行业",[1]!s_info_industry_gics(W2164,3),IF($Y$3="wind四级行业",[1]!s_info_industry_gics(W2164,4),IF($Y$3="证监会门类行业",[1]!s_info_industry_csrc12_n(W2164,公司分析!D$5,1),""))))))))</f>
        <v>消费信贷</v>
      </c>
      <c r="Z2164" s="298" t="str">
        <f>IF(Y2164=行业比较!$E$6,ROW(),"")</f>
        <v/>
      </c>
      <c r="AA2164" s="125"/>
      <c r="AB2164" s="125"/>
      <c r="AC2164" s="125"/>
      <c r="AD2164" s="125"/>
      <c r="AE2164" s="125"/>
      <c r="AF2164" s="125"/>
      <c r="AG2164" s="125"/>
      <c r="AH2164" s="125"/>
      <c r="AI2164" s="125"/>
      <c r="AJ2164" s="125"/>
      <c r="AK2164" s="125"/>
      <c r="AL2164" s="125"/>
      <c r="AM2164" s="125"/>
      <c r="AN2164" s="125"/>
      <c r="AO2164" s="125"/>
      <c r="AP2164" s="125"/>
    </row>
    <row r="2165" spans="2:42" x14ac:dyDescent="0.35">
      <c r="B2165" s="125"/>
      <c r="C2165" s="125"/>
      <c r="D2165" s="125"/>
      <c r="E2165" s="125"/>
      <c r="F2165" s="125"/>
      <c r="G2165" s="125"/>
      <c r="H2165" s="125"/>
      <c r="I2165" s="269"/>
      <c r="J2165" s="134"/>
      <c r="K2165" s="134"/>
      <c r="L2165" s="134"/>
      <c r="M2165" s="134"/>
      <c r="N2165" s="286"/>
      <c r="O2165" s="286"/>
      <c r="P2165" s="125"/>
      <c r="Q2165" s="125"/>
      <c r="R2165" s="125"/>
      <c r="S2165" s="125"/>
      <c r="T2165" s="125"/>
      <c r="U2165" s="311"/>
      <c r="V2165" s="253">
        <f t="shared" si="41"/>
        <v>0</v>
      </c>
      <c r="W2165" s="348" t="str">
        <f>IF(板块成分!B2167="","",板块成分!B2167)</f>
        <v>6868.HK</v>
      </c>
      <c r="X2165" s="270" t="str">
        <f>[1]!s_info_name(W2165)</f>
        <v>天福</v>
      </c>
      <c r="Y2165" s="335" t="str">
        <f>IF($Y$3="申万一级行业",[1]!s_info_industry_sw_2021(W2165,公司分析!D$5,1),IF($Y$3="申万二级行业",[1]!s_info_industry_sw_2021(W2165,公司分析!D$5,2),IF($Y$3="申万三级行业",[1]!s_info_industry_sw_2021(W2165,公司分析!D$5,3),IF($Y$3="wind一级行业",[1]!s_info_industry_gics(W2165,1),IF($Y$3="wind二级行业",[1]!s_info_industry_gics(W2165,2),IF($Y$3="wind三级行业",[1]!s_info_industry_gics(W2165,3),IF($Y$3="wind四级行业",[1]!s_info_industry_gics(W2165,4),IF($Y$3="证监会门类行业",[1]!s_info_industry_csrc12_n(W2165,公司分析!D$5,1),""))))))))</f>
        <v>软饮料</v>
      </c>
      <c r="Z2165" s="298" t="str">
        <f>IF(Y2165=行业比较!$E$6,ROW(),"")</f>
        <v/>
      </c>
      <c r="AA2165" s="125"/>
      <c r="AB2165" s="125"/>
      <c r="AC2165" s="125"/>
      <c r="AD2165" s="125"/>
      <c r="AE2165" s="125"/>
      <c r="AF2165" s="125"/>
      <c r="AG2165" s="125"/>
      <c r="AH2165" s="125"/>
      <c r="AI2165" s="125"/>
      <c r="AJ2165" s="125"/>
      <c r="AK2165" s="125"/>
      <c r="AL2165" s="125"/>
      <c r="AM2165" s="125"/>
      <c r="AN2165" s="125"/>
      <c r="AO2165" s="125"/>
      <c r="AP2165" s="125"/>
    </row>
    <row r="2166" spans="2:42" x14ac:dyDescent="0.35">
      <c r="B2166" s="125"/>
      <c r="C2166" s="125"/>
      <c r="D2166" s="125"/>
      <c r="E2166" s="125"/>
      <c r="F2166" s="125"/>
      <c r="G2166" s="125"/>
      <c r="H2166" s="125"/>
      <c r="I2166" s="269"/>
      <c r="J2166" s="134"/>
      <c r="K2166" s="134"/>
      <c r="L2166" s="134"/>
      <c r="M2166" s="134"/>
      <c r="N2166" s="286"/>
      <c r="O2166" s="286"/>
      <c r="P2166" s="125"/>
      <c r="Q2166" s="125"/>
      <c r="R2166" s="125"/>
      <c r="S2166" s="125"/>
      <c r="T2166" s="125"/>
      <c r="U2166" s="311"/>
      <c r="V2166" s="253">
        <f t="shared" si="41"/>
        <v>0</v>
      </c>
      <c r="W2166" s="348" t="str">
        <f>IF(板块成分!B2168="","",板块成分!B2168)</f>
        <v>6869.HK</v>
      </c>
      <c r="X2166" s="270" t="str">
        <f>[1]!s_info_name(W2166)</f>
        <v>长飞光纤光缆</v>
      </c>
      <c r="Y2166" s="335" t="str">
        <f>IF($Y$3="申万一级行业",[1]!s_info_industry_sw_2021(W2166,公司分析!D$5,1),IF($Y$3="申万二级行业",[1]!s_info_industry_sw_2021(W2166,公司分析!D$5,2),IF($Y$3="申万三级行业",[1]!s_info_industry_sw_2021(W2166,公司分析!D$5,3),IF($Y$3="wind一级行业",[1]!s_info_industry_gics(W2166,1),IF($Y$3="wind二级行业",[1]!s_info_industry_gics(W2166,2),IF($Y$3="wind三级行业",[1]!s_info_industry_gics(W2166,3),IF($Y$3="wind四级行业",[1]!s_info_industry_gics(W2166,4),IF($Y$3="证监会门类行业",[1]!s_info_industry_csrc12_n(W2166,公司分析!D$5,1),""))))))))</f>
        <v>通信设备</v>
      </c>
      <c r="Z2166" s="298" t="str">
        <f>IF(Y2166=行业比较!$E$6,ROW(),"")</f>
        <v/>
      </c>
      <c r="AA2166" s="125"/>
      <c r="AB2166" s="125"/>
      <c r="AC2166" s="125"/>
      <c r="AD2166" s="125"/>
      <c r="AE2166" s="125"/>
      <c r="AF2166" s="125"/>
      <c r="AG2166" s="125"/>
      <c r="AH2166" s="125"/>
      <c r="AI2166" s="125"/>
      <c r="AJ2166" s="125"/>
      <c r="AK2166" s="125"/>
      <c r="AL2166" s="125"/>
      <c r="AM2166" s="125"/>
      <c r="AN2166" s="125"/>
      <c r="AO2166" s="125"/>
      <c r="AP2166" s="125"/>
    </row>
    <row r="2167" spans="2:42" x14ac:dyDescent="0.35">
      <c r="B2167" s="125"/>
      <c r="C2167" s="125"/>
      <c r="D2167" s="125"/>
      <c r="E2167" s="125"/>
      <c r="F2167" s="125"/>
      <c r="G2167" s="125"/>
      <c r="H2167" s="125"/>
      <c r="I2167" s="269"/>
      <c r="J2167" s="134"/>
      <c r="K2167" s="134"/>
      <c r="L2167" s="134"/>
      <c r="M2167" s="134"/>
      <c r="N2167" s="286"/>
      <c r="O2167" s="286"/>
      <c r="P2167" s="125"/>
      <c r="Q2167" s="125"/>
      <c r="R2167" s="125"/>
      <c r="S2167" s="125"/>
      <c r="T2167" s="125"/>
      <c r="U2167" s="311"/>
      <c r="V2167" s="253">
        <f t="shared" si="41"/>
        <v>0</v>
      </c>
      <c r="W2167" s="348" t="str">
        <f>IF(板块成分!B2169="","",板块成分!B2169)</f>
        <v>6877.HK</v>
      </c>
      <c r="X2167" s="270" t="str">
        <f>[1]!s_info_name(W2167)</f>
        <v>CLSA PREMIUM</v>
      </c>
      <c r="Y2167" s="335" t="str">
        <f>IF($Y$3="申万一级行业",[1]!s_info_industry_sw_2021(W2167,公司分析!D$5,1),IF($Y$3="申万二级行业",[1]!s_info_industry_sw_2021(W2167,公司分析!D$5,2),IF($Y$3="申万三级行业",[1]!s_info_industry_sw_2021(W2167,公司分析!D$5,3),IF($Y$3="wind一级行业",[1]!s_info_industry_gics(W2167,1),IF($Y$3="wind二级行业",[1]!s_info_industry_gics(W2167,2),IF($Y$3="wind三级行业",[1]!s_info_industry_gics(W2167,3),IF($Y$3="wind四级行业",[1]!s_info_industry_gics(W2167,4),IF($Y$3="证监会门类行业",[1]!s_info_industry_csrc12_n(W2167,公司分析!D$5,1),""))))))))</f>
        <v>医疗保健用品</v>
      </c>
      <c r="Z2167" s="298" t="str">
        <f>IF(Y2167=行业比较!$E$6,ROW(),"")</f>
        <v/>
      </c>
      <c r="AA2167" s="125"/>
      <c r="AB2167" s="125"/>
      <c r="AC2167" s="125"/>
      <c r="AD2167" s="125"/>
      <c r="AE2167" s="125"/>
      <c r="AF2167" s="125"/>
      <c r="AG2167" s="125"/>
      <c r="AH2167" s="125"/>
      <c r="AI2167" s="125"/>
      <c r="AJ2167" s="125"/>
      <c r="AK2167" s="125"/>
      <c r="AL2167" s="125"/>
      <c r="AM2167" s="125"/>
      <c r="AN2167" s="125"/>
      <c r="AO2167" s="125"/>
      <c r="AP2167" s="125"/>
    </row>
    <row r="2168" spans="2:42" x14ac:dyDescent="0.35">
      <c r="B2168" s="125"/>
      <c r="C2168" s="125"/>
      <c r="D2168" s="125"/>
      <c r="E2168" s="125"/>
      <c r="F2168" s="125"/>
      <c r="G2168" s="125"/>
      <c r="H2168" s="125"/>
      <c r="I2168" s="269"/>
      <c r="J2168" s="134"/>
      <c r="K2168" s="134"/>
      <c r="L2168" s="134"/>
      <c r="M2168" s="134"/>
      <c r="N2168" s="286"/>
      <c r="O2168" s="286"/>
      <c r="P2168" s="125"/>
      <c r="Q2168" s="125"/>
      <c r="R2168" s="125"/>
      <c r="S2168" s="125"/>
      <c r="T2168" s="125"/>
      <c r="U2168" s="311"/>
      <c r="V2168" s="253">
        <f t="shared" si="41"/>
        <v>0</v>
      </c>
      <c r="W2168" s="348" t="str">
        <f>IF(板块成分!B2170="","",板块成分!B2170)</f>
        <v>6878.HK</v>
      </c>
      <c r="X2168" s="270" t="str">
        <f>[1]!s_info_name(W2168)</f>
        <v>鼎丰集团汽车</v>
      </c>
      <c r="Y2168" s="335" t="str">
        <f>IF($Y$3="申万一级行业",[1]!s_info_industry_sw_2021(W2168,公司分析!D$5,1),IF($Y$3="申万二级行业",[1]!s_info_industry_sw_2021(W2168,公司分析!D$5,2),IF($Y$3="申万三级行业",[1]!s_info_industry_sw_2021(W2168,公司分析!D$5,3),IF($Y$3="wind一级行业",[1]!s_info_industry_gics(W2168,1),IF($Y$3="wind二级行业",[1]!s_info_industry_gics(W2168,2),IF($Y$3="wind三级行业",[1]!s_info_industry_gics(W2168,3),IF($Y$3="wind四级行业",[1]!s_info_industry_gics(W2168,4),IF($Y$3="证监会门类行业",[1]!s_info_industry_csrc12_n(W2168,公司分析!D$5,1),""))))))))</f>
        <v>消费信贷</v>
      </c>
      <c r="Z2168" s="298" t="str">
        <f>IF(Y2168=行业比较!$E$6,ROW(),"")</f>
        <v/>
      </c>
      <c r="AA2168" s="125"/>
      <c r="AB2168" s="125"/>
      <c r="AC2168" s="125"/>
      <c r="AD2168" s="125"/>
      <c r="AE2168" s="125"/>
      <c r="AF2168" s="125"/>
      <c r="AG2168" s="125"/>
      <c r="AH2168" s="125"/>
      <c r="AI2168" s="125"/>
      <c r="AJ2168" s="125"/>
      <c r="AK2168" s="125"/>
      <c r="AL2168" s="125"/>
      <c r="AM2168" s="125"/>
      <c r="AN2168" s="125"/>
      <c r="AO2168" s="125"/>
      <c r="AP2168" s="125"/>
    </row>
    <row r="2169" spans="2:42" x14ac:dyDescent="0.35">
      <c r="B2169" s="125"/>
      <c r="C2169" s="125"/>
      <c r="D2169" s="125"/>
      <c r="E2169" s="125"/>
      <c r="F2169" s="125"/>
      <c r="G2169" s="125"/>
      <c r="H2169" s="125"/>
      <c r="I2169" s="269"/>
      <c r="J2169" s="134"/>
      <c r="K2169" s="134"/>
      <c r="L2169" s="134"/>
      <c r="M2169" s="134"/>
      <c r="N2169" s="286"/>
      <c r="O2169" s="286"/>
      <c r="P2169" s="125"/>
      <c r="Q2169" s="125"/>
      <c r="R2169" s="125"/>
      <c r="S2169" s="125"/>
      <c r="T2169" s="125"/>
      <c r="U2169" s="311"/>
      <c r="V2169" s="253">
        <f t="shared" si="41"/>
        <v>0</v>
      </c>
      <c r="W2169" s="348" t="str">
        <f>IF(板块成分!B2171="","",板块成分!B2171)</f>
        <v>6880.HK</v>
      </c>
      <c r="X2169" s="270" t="str">
        <f>[1]!s_info_name(W2169)</f>
        <v>腾邦控股</v>
      </c>
      <c r="Y2169" s="335" t="str">
        <f>IF($Y$3="申万一级行业",[1]!s_info_industry_sw_2021(W2169,公司分析!D$5,1),IF($Y$3="申万二级行业",[1]!s_info_industry_sw_2021(W2169,公司分析!D$5,2),IF($Y$3="申万三级行业",[1]!s_info_industry_sw_2021(W2169,公司分析!D$5,3),IF($Y$3="wind一级行业",[1]!s_info_industry_gics(W2169,1),IF($Y$3="wind二级行业",[1]!s_info_industry_gics(W2169,2),IF($Y$3="wind三级行业",[1]!s_info_industry_gics(W2169,3),IF($Y$3="wind四级行业",[1]!s_info_industry_gics(W2169,4),IF($Y$3="证监会门类行业",[1]!s_info_industry_csrc12_n(W2169,公司分析!D$5,1),""))))))))</f>
        <v>消费品经销商</v>
      </c>
      <c r="Z2169" s="298" t="str">
        <f>IF(Y2169=行业比较!$E$6,ROW(),"")</f>
        <v/>
      </c>
      <c r="AA2169" s="125"/>
      <c r="AB2169" s="125"/>
      <c r="AC2169" s="125"/>
      <c r="AD2169" s="125"/>
      <c r="AE2169" s="125"/>
      <c r="AF2169" s="125"/>
      <c r="AG2169" s="125"/>
      <c r="AH2169" s="125"/>
      <c r="AI2169" s="125"/>
      <c r="AJ2169" s="125"/>
      <c r="AK2169" s="125"/>
      <c r="AL2169" s="125"/>
      <c r="AM2169" s="125"/>
      <c r="AN2169" s="125"/>
      <c r="AO2169" s="125"/>
      <c r="AP2169" s="125"/>
    </row>
    <row r="2170" spans="2:42" x14ac:dyDescent="0.35">
      <c r="B2170" s="125"/>
      <c r="C2170" s="125"/>
      <c r="D2170" s="125"/>
      <c r="E2170" s="125"/>
      <c r="F2170" s="125"/>
      <c r="G2170" s="125"/>
      <c r="H2170" s="125"/>
      <c r="I2170" s="269"/>
      <c r="J2170" s="134"/>
      <c r="K2170" s="134"/>
      <c r="L2170" s="134"/>
      <c r="M2170" s="134"/>
      <c r="N2170" s="286"/>
      <c r="O2170" s="286"/>
      <c r="P2170" s="125"/>
      <c r="Q2170" s="125"/>
      <c r="R2170" s="125"/>
      <c r="S2170" s="125"/>
      <c r="T2170" s="125"/>
      <c r="U2170" s="311"/>
      <c r="V2170" s="253">
        <f t="shared" si="41"/>
        <v>0</v>
      </c>
      <c r="W2170" s="348" t="str">
        <f>IF(板块成分!B2172="","",板块成分!B2172)</f>
        <v>6881.HK</v>
      </c>
      <c r="X2170" s="270" t="str">
        <f>[1]!s_info_name(W2170)</f>
        <v>中国银河</v>
      </c>
      <c r="Y2170" s="335" t="str">
        <f>IF($Y$3="申万一级行业",[1]!s_info_industry_sw_2021(W2170,公司分析!D$5,1),IF($Y$3="申万二级行业",[1]!s_info_industry_sw_2021(W2170,公司分析!D$5,2),IF($Y$3="申万三级行业",[1]!s_info_industry_sw_2021(W2170,公司分析!D$5,3),IF($Y$3="wind一级行业",[1]!s_info_industry_gics(W2170,1),IF($Y$3="wind二级行业",[1]!s_info_industry_gics(W2170,2),IF($Y$3="wind三级行业",[1]!s_info_industry_gics(W2170,3),IF($Y$3="wind四级行业",[1]!s_info_industry_gics(W2170,4),IF($Y$3="证监会门类行业",[1]!s_info_industry_csrc12_n(W2170,公司分析!D$5,1),""))))))))</f>
        <v>投资银行业与经纪业</v>
      </c>
      <c r="Z2170" s="298" t="str">
        <f>IF(Y2170=行业比较!$E$6,ROW(),"")</f>
        <v/>
      </c>
      <c r="AA2170" s="125"/>
      <c r="AB2170" s="125"/>
      <c r="AC2170" s="125"/>
      <c r="AD2170" s="125"/>
      <c r="AE2170" s="125"/>
      <c r="AF2170" s="125"/>
      <c r="AG2170" s="125"/>
      <c r="AH2170" s="125"/>
      <c r="AI2170" s="125"/>
      <c r="AJ2170" s="125"/>
      <c r="AK2170" s="125"/>
      <c r="AL2170" s="125"/>
      <c r="AM2170" s="125"/>
      <c r="AN2170" s="125"/>
      <c r="AO2170" s="125"/>
      <c r="AP2170" s="125"/>
    </row>
    <row r="2171" spans="2:42" x14ac:dyDescent="0.35">
      <c r="B2171" s="125"/>
      <c r="C2171" s="125"/>
      <c r="D2171" s="125"/>
      <c r="E2171" s="125"/>
      <c r="F2171" s="125"/>
      <c r="G2171" s="125"/>
      <c r="H2171" s="125"/>
      <c r="I2171" s="269"/>
      <c r="J2171" s="134"/>
      <c r="K2171" s="134"/>
      <c r="L2171" s="134"/>
      <c r="M2171" s="134"/>
      <c r="N2171" s="286"/>
      <c r="O2171" s="286"/>
      <c r="P2171" s="125"/>
      <c r="Q2171" s="125"/>
      <c r="R2171" s="125"/>
      <c r="S2171" s="125"/>
      <c r="T2171" s="125"/>
      <c r="U2171" s="311"/>
      <c r="V2171" s="253">
        <f t="shared" si="41"/>
        <v>0</v>
      </c>
      <c r="W2171" s="348" t="str">
        <f>IF(板块成分!B2173="","",板块成分!B2173)</f>
        <v>6882.HK</v>
      </c>
      <c r="X2171" s="270" t="str">
        <f>[1]!s_info_name(W2171)</f>
        <v>东瀛游</v>
      </c>
      <c r="Y2171" s="335" t="str">
        <f>IF($Y$3="申万一级行业",[1]!s_info_industry_sw_2021(W2171,公司分析!D$5,1),IF($Y$3="申万二级行业",[1]!s_info_industry_sw_2021(W2171,公司分析!D$5,2),IF($Y$3="申万三级行业",[1]!s_info_industry_sw_2021(W2171,公司分析!D$5,3),IF($Y$3="wind一级行业",[1]!s_info_industry_gics(W2171,1),IF($Y$3="wind二级行业",[1]!s_info_industry_gics(W2171,2),IF($Y$3="wind三级行业",[1]!s_info_industry_gics(W2171,3),IF($Y$3="wind四级行业",[1]!s_info_industry_gics(W2171,4),IF($Y$3="证监会门类行业",[1]!s_info_industry_csrc12_n(W2171,公司分析!D$5,1),""))))))))</f>
        <v>酒店、度假村与豪华游轮</v>
      </c>
      <c r="Z2171" s="298" t="str">
        <f>IF(Y2171=行业比较!$E$6,ROW(),"")</f>
        <v/>
      </c>
      <c r="AA2171" s="125"/>
      <c r="AB2171" s="125"/>
      <c r="AC2171" s="125"/>
      <c r="AD2171" s="125"/>
      <c r="AE2171" s="125"/>
      <c r="AF2171" s="125"/>
      <c r="AG2171" s="125"/>
      <c r="AH2171" s="125"/>
      <c r="AI2171" s="125"/>
      <c r="AJ2171" s="125"/>
      <c r="AK2171" s="125"/>
      <c r="AL2171" s="125"/>
      <c r="AM2171" s="125"/>
      <c r="AN2171" s="125"/>
      <c r="AO2171" s="125"/>
      <c r="AP2171" s="125"/>
    </row>
    <row r="2172" spans="2:42" x14ac:dyDescent="0.35">
      <c r="B2172" s="125"/>
      <c r="C2172" s="125"/>
      <c r="D2172" s="125"/>
      <c r="E2172" s="125"/>
      <c r="F2172" s="125"/>
      <c r="G2172" s="125"/>
      <c r="H2172" s="125"/>
      <c r="I2172" s="269"/>
      <c r="J2172" s="134"/>
      <c r="K2172" s="134"/>
      <c r="L2172" s="134"/>
      <c r="M2172" s="134"/>
      <c r="N2172" s="286"/>
      <c r="O2172" s="286"/>
      <c r="P2172" s="125"/>
      <c r="Q2172" s="125"/>
      <c r="R2172" s="125"/>
      <c r="S2172" s="125"/>
      <c r="T2172" s="125"/>
      <c r="U2172" s="311"/>
      <c r="V2172" s="253">
        <f t="shared" si="41"/>
        <v>0</v>
      </c>
      <c r="W2172" s="348" t="str">
        <f>IF(板块成分!B2174="","",板块成分!B2174)</f>
        <v>6885.HK</v>
      </c>
      <c r="X2172" s="270" t="str">
        <f>[1]!s_info_name(W2172)</f>
        <v>金马能源</v>
      </c>
      <c r="Y2172" s="335" t="str">
        <f>IF($Y$3="申万一级行业",[1]!s_info_industry_sw_2021(W2172,公司分析!D$5,1),IF($Y$3="申万二级行业",[1]!s_info_industry_sw_2021(W2172,公司分析!D$5,2),IF($Y$3="申万三级行业",[1]!s_info_industry_sw_2021(W2172,公司分析!D$5,3),IF($Y$3="wind一级行业",[1]!s_info_industry_gics(W2172,1),IF($Y$3="wind二级行业",[1]!s_info_industry_gics(W2172,2),IF($Y$3="wind三级行业",[1]!s_info_industry_gics(W2172,3),IF($Y$3="wind四级行业",[1]!s_info_industry_gics(W2172,4),IF($Y$3="证监会门类行业",[1]!s_info_industry_csrc12_n(W2172,公司分析!D$5,1),""))))))))</f>
        <v>煤炭与消费用燃料</v>
      </c>
      <c r="Z2172" s="298" t="str">
        <f>IF(Y2172=行业比较!$E$6,ROW(),"")</f>
        <v/>
      </c>
      <c r="AA2172" s="125"/>
      <c r="AB2172" s="125"/>
      <c r="AC2172" s="125"/>
      <c r="AD2172" s="125"/>
      <c r="AE2172" s="125"/>
      <c r="AF2172" s="125"/>
      <c r="AG2172" s="125"/>
      <c r="AH2172" s="125"/>
      <c r="AI2172" s="125"/>
      <c r="AJ2172" s="125"/>
      <c r="AK2172" s="125"/>
      <c r="AL2172" s="125"/>
      <c r="AM2172" s="125"/>
      <c r="AN2172" s="125"/>
      <c r="AO2172" s="125"/>
      <c r="AP2172" s="125"/>
    </row>
    <row r="2173" spans="2:42" x14ac:dyDescent="0.35">
      <c r="B2173" s="125"/>
      <c r="C2173" s="125"/>
      <c r="D2173" s="125"/>
      <c r="E2173" s="125"/>
      <c r="F2173" s="125"/>
      <c r="G2173" s="125"/>
      <c r="H2173" s="125"/>
      <c r="I2173" s="269"/>
      <c r="J2173" s="134"/>
      <c r="K2173" s="134"/>
      <c r="L2173" s="134"/>
      <c r="M2173" s="134"/>
      <c r="N2173" s="286"/>
      <c r="O2173" s="286"/>
      <c r="P2173" s="125"/>
      <c r="Q2173" s="125"/>
      <c r="R2173" s="125"/>
      <c r="S2173" s="125"/>
      <c r="T2173" s="125"/>
      <c r="U2173" s="311"/>
      <c r="V2173" s="253">
        <f t="shared" si="41"/>
        <v>0</v>
      </c>
      <c r="W2173" s="348" t="str">
        <f>IF(板块成分!B2175="","",板块成分!B2175)</f>
        <v>6886.HK</v>
      </c>
      <c r="X2173" s="270" t="str">
        <f>[1]!s_info_name(W2173)</f>
        <v>HTSC</v>
      </c>
      <c r="Y2173" s="335" t="str">
        <f>IF($Y$3="申万一级行业",[1]!s_info_industry_sw_2021(W2173,公司分析!D$5,1),IF($Y$3="申万二级行业",[1]!s_info_industry_sw_2021(W2173,公司分析!D$5,2),IF($Y$3="申万三级行业",[1]!s_info_industry_sw_2021(W2173,公司分析!D$5,3),IF($Y$3="wind一级行业",[1]!s_info_industry_gics(W2173,1),IF($Y$3="wind二级行业",[1]!s_info_industry_gics(W2173,2),IF($Y$3="wind三级行业",[1]!s_info_industry_gics(W2173,3),IF($Y$3="wind四级行业",[1]!s_info_industry_gics(W2173,4),IF($Y$3="证监会门类行业",[1]!s_info_industry_csrc12_n(W2173,公司分析!D$5,1),""))))))))</f>
        <v>投资银行业与经纪业</v>
      </c>
      <c r="Z2173" s="298" t="str">
        <f>IF(Y2173=行业比较!$E$6,ROW(),"")</f>
        <v/>
      </c>
      <c r="AA2173" s="125"/>
      <c r="AB2173" s="125"/>
      <c r="AC2173" s="125"/>
      <c r="AD2173" s="125"/>
      <c r="AE2173" s="125"/>
      <c r="AF2173" s="125"/>
      <c r="AG2173" s="125"/>
      <c r="AH2173" s="125"/>
      <c r="AI2173" s="125"/>
      <c r="AJ2173" s="125"/>
      <c r="AK2173" s="125"/>
      <c r="AL2173" s="125"/>
      <c r="AM2173" s="125"/>
      <c r="AN2173" s="125"/>
      <c r="AO2173" s="125"/>
      <c r="AP2173" s="125"/>
    </row>
    <row r="2174" spans="2:42" x14ac:dyDescent="0.35">
      <c r="B2174" s="125"/>
      <c r="C2174" s="125"/>
      <c r="D2174" s="125"/>
      <c r="E2174" s="125"/>
      <c r="F2174" s="125"/>
      <c r="G2174" s="125"/>
      <c r="H2174" s="125"/>
      <c r="I2174" s="269"/>
      <c r="J2174" s="134"/>
      <c r="K2174" s="134"/>
      <c r="L2174" s="134"/>
      <c r="M2174" s="134"/>
      <c r="N2174" s="286"/>
      <c r="O2174" s="286"/>
      <c r="P2174" s="125"/>
      <c r="Q2174" s="125"/>
      <c r="R2174" s="125"/>
      <c r="S2174" s="125"/>
      <c r="T2174" s="125"/>
      <c r="U2174" s="311"/>
      <c r="V2174" s="253">
        <f t="shared" si="41"/>
        <v>0</v>
      </c>
      <c r="W2174" s="348" t="str">
        <f>IF(板块成分!B2176="","",板块成分!B2176)</f>
        <v>6888.HK</v>
      </c>
      <c r="X2174" s="270" t="str">
        <f>[1]!s_info_name(W2174)</f>
        <v>英达公路再生科技</v>
      </c>
      <c r="Y2174" s="335" t="str">
        <f>IF($Y$3="申万一级行业",[1]!s_info_industry_sw_2021(W2174,公司分析!D$5,1),IF($Y$3="申万二级行业",[1]!s_info_industry_sw_2021(W2174,公司分析!D$5,2),IF($Y$3="申万三级行业",[1]!s_info_industry_sw_2021(W2174,公司分析!D$5,3),IF($Y$3="wind一级行业",[1]!s_info_industry_gics(W2174,1),IF($Y$3="wind二级行业",[1]!s_info_industry_gics(W2174,2),IF($Y$3="wind三级行业",[1]!s_info_industry_gics(W2174,3),IF($Y$3="wind四级行业",[1]!s_info_industry_gics(W2174,4),IF($Y$3="证监会门类行业",[1]!s_info_industry_csrc12_n(W2174,公司分析!D$5,1),""))))))))</f>
        <v>公路与铁路</v>
      </c>
      <c r="Z2174" s="298" t="str">
        <f>IF(Y2174=行业比较!$E$6,ROW(),"")</f>
        <v/>
      </c>
      <c r="AA2174" s="125"/>
      <c r="AB2174" s="125"/>
      <c r="AC2174" s="125"/>
      <c r="AD2174" s="125"/>
      <c r="AE2174" s="125"/>
      <c r="AF2174" s="125"/>
      <c r="AG2174" s="125"/>
      <c r="AH2174" s="125"/>
      <c r="AI2174" s="125"/>
      <c r="AJ2174" s="125"/>
      <c r="AK2174" s="125"/>
      <c r="AL2174" s="125"/>
      <c r="AM2174" s="125"/>
      <c r="AN2174" s="125"/>
      <c r="AO2174" s="125"/>
      <c r="AP2174" s="125"/>
    </row>
    <row r="2175" spans="2:42" x14ac:dyDescent="0.35">
      <c r="B2175" s="125"/>
      <c r="C2175" s="125"/>
      <c r="D2175" s="125"/>
      <c r="E2175" s="125"/>
      <c r="F2175" s="125"/>
      <c r="G2175" s="125"/>
      <c r="H2175" s="125"/>
      <c r="I2175" s="269"/>
      <c r="J2175" s="134"/>
      <c r="K2175" s="134"/>
      <c r="L2175" s="134"/>
      <c r="M2175" s="134"/>
      <c r="N2175" s="286"/>
      <c r="O2175" s="286"/>
      <c r="P2175" s="125"/>
      <c r="Q2175" s="125"/>
      <c r="R2175" s="125"/>
      <c r="S2175" s="125"/>
      <c r="T2175" s="125"/>
      <c r="U2175" s="311"/>
      <c r="V2175" s="253">
        <f t="shared" si="41"/>
        <v>0</v>
      </c>
      <c r="W2175" s="348" t="str">
        <f>IF(板块成分!B2177="","",板块成分!B2177)</f>
        <v>6889.HK</v>
      </c>
      <c r="X2175" s="270" t="str">
        <f>[1]!s_info_name(W2175)</f>
        <v>DYNAM JAPAN</v>
      </c>
      <c r="Y2175" s="335" t="str">
        <f>IF($Y$3="申万一级行业",[1]!s_info_industry_sw_2021(W2175,公司分析!D$5,1),IF($Y$3="申万二级行业",[1]!s_info_industry_sw_2021(W2175,公司分析!D$5,2),IF($Y$3="申万三级行业",[1]!s_info_industry_sw_2021(W2175,公司分析!D$5,3),IF($Y$3="wind一级行业",[1]!s_info_industry_gics(W2175,1),IF($Y$3="wind二级行业",[1]!s_info_industry_gics(W2175,2),IF($Y$3="wind三级行业",[1]!s_info_industry_gics(W2175,3),IF($Y$3="wind四级行业",[1]!s_info_industry_gics(W2175,4),IF($Y$3="证监会门类行业",[1]!s_info_industry_csrc12_n(W2175,公司分析!D$5,1),""))))))))</f>
        <v>赌场与赌博</v>
      </c>
      <c r="Z2175" s="298" t="str">
        <f>IF(Y2175=行业比较!$E$6,ROW(),"")</f>
        <v/>
      </c>
      <c r="AA2175" s="125"/>
      <c r="AB2175" s="125"/>
      <c r="AC2175" s="125"/>
      <c r="AD2175" s="125"/>
      <c r="AE2175" s="125"/>
      <c r="AF2175" s="125"/>
      <c r="AG2175" s="125"/>
      <c r="AH2175" s="125"/>
      <c r="AI2175" s="125"/>
      <c r="AJ2175" s="125"/>
      <c r="AK2175" s="125"/>
      <c r="AL2175" s="125"/>
      <c r="AM2175" s="125"/>
      <c r="AN2175" s="125"/>
      <c r="AO2175" s="125"/>
      <c r="AP2175" s="125"/>
    </row>
    <row r="2176" spans="2:42" x14ac:dyDescent="0.35">
      <c r="B2176" s="125"/>
      <c r="C2176" s="125"/>
      <c r="D2176" s="125"/>
      <c r="E2176" s="125"/>
      <c r="F2176" s="125"/>
      <c r="G2176" s="125"/>
      <c r="H2176" s="125"/>
      <c r="I2176" s="269"/>
      <c r="J2176" s="134"/>
      <c r="K2176" s="134"/>
      <c r="L2176" s="134"/>
      <c r="M2176" s="134"/>
      <c r="N2176" s="286"/>
      <c r="O2176" s="286"/>
      <c r="P2176" s="125"/>
      <c r="Q2176" s="125"/>
      <c r="R2176" s="125"/>
      <c r="S2176" s="125"/>
      <c r="T2176" s="125"/>
      <c r="U2176" s="311"/>
      <c r="V2176" s="253">
        <f t="shared" si="41"/>
        <v>0</v>
      </c>
      <c r="W2176" s="348" t="str">
        <f>IF(板块成分!B2178="","",板块成分!B2178)</f>
        <v>6890.HK</v>
      </c>
      <c r="X2176" s="270" t="str">
        <f>[1]!s_info_name(W2176)</f>
        <v>康利国际控股</v>
      </c>
      <c r="Y2176" s="335" t="str">
        <f>IF($Y$3="申万一级行业",[1]!s_info_industry_sw_2021(W2176,公司分析!D$5,1),IF($Y$3="申万二级行业",[1]!s_info_industry_sw_2021(W2176,公司分析!D$5,2),IF($Y$3="申万三级行业",[1]!s_info_industry_sw_2021(W2176,公司分析!D$5,3),IF($Y$3="wind一级行业",[1]!s_info_industry_gics(W2176,1),IF($Y$3="wind二级行业",[1]!s_info_industry_gics(W2176,2),IF($Y$3="wind三级行业",[1]!s_info_industry_gics(W2176,3),IF($Y$3="wind四级行业",[1]!s_info_industry_gics(W2176,4),IF($Y$3="证监会门类行业",[1]!s_info_industry_csrc12_n(W2176,公司分析!D$5,1),""))))))))</f>
        <v>钢铁</v>
      </c>
      <c r="Z2176" s="298" t="str">
        <f>IF(Y2176=行业比较!$E$6,ROW(),"")</f>
        <v/>
      </c>
      <c r="AA2176" s="125"/>
      <c r="AB2176" s="125"/>
      <c r="AC2176" s="125"/>
      <c r="AD2176" s="125"/>
      <c r="AE2176" s="125"/>
      <c r="AF2176" s="125"/>
      <c r="AG2176" s="125"/>
      <c r="AH2176" s="125"/>
      <c r="AI2176" s="125"/>
      <c r="AJ2176" s="125"/>
      <c r="AK2176" s="125"/>
      <c r="AL2176" s="125"/>
      <c r="AM2176" s="125"/>
      <c r="AN2176" s="125"/>
      <c r="AO2176" s="125"/>
      <c r="AP2176" s="125"/>
    </row>
    <row r="2177" spans="2:42" x14ac:dyDescent="0.35">
      <c r="B2177" s="125"/>
      <c r="C2177" s="125"/>
      <c r="D2177" s="125"/>
      <c r="E2177" s="125"/>
      <c r="F2177" s="125"/>
      <c r="G2177" s="125"/>
      <c r="H2177" s="125"/>
      <c r="I2177" s="269"/>
      <c r="J2177" s="134"/>
      <c r="K2177" s="134"/>
      <c r="L2177" s="134"/>
      <c r="M2177" s="134"/>
      <c r="N2177" s="286"/>
      <c r="O2177" s="286"/>
      <c r="P2177" s="125"/>
      <c r="Q2177" s="125"/>
      <c r="R2177" s="125"/>
      <c r="S2177" s="125"/>
      <c r="T2177" s="125"/>
      <c r="U2177" s="311"/>
      <c r="V2177" s="253">
        <f t="shared" si="41"/>
        <v>0</v>
      </c>
      <c r="W2177" s="348" t="str">
        <f>IF(板块成分!B2179="","",板块成分!B2179)</f>
        <v>6893.HK</v>
      </c>
      <c r="X2177" s="270" t="str">
        <f>[1]!s_info_name(W2177)</f>
        <v>衍生集团</v>
      </c>
      <c r="Y2177" s="335" t="str">
        <f>IF($Y$3="申万一级行业",[1]!s_info_industry_sw_2021(W2177,公司分析!D$5,1),IF($Y$3="申万二级行业",[1]!s_info_industry_sw_2021(W2177,公司分析!D$5,2),IF($Y$3="申万三级行业",[1]!s_info_industry_sw_2021(W2177,公司分析!D$5,3),IF($Y$3="wind一级行业",[1]!s_info_industry_gics(W2177,1),IF($Y$3="wind二级行业",[1]!s_info_industry_gics(W2177,2),IF($Y$3="wind三级行业",[1]!s_info_industry_gics(W2177,3),IF($Y$3="wind四级行业",[1]!s_info_industry_gics(W2177,4),IF($Y$3="证监会门类行业",[1]!s_info_industry_csrc12_n(W2177,公司分析!D$5,1),""))))))))</f>
        <v>个人用品</v>
      </c>
      <c r="Z2177" s="298" t="str">
        <f>IF(Y2177=行业比较!$E$6,ROW(),"")</f>
        <v/>
      </c>
      <c r="AA2177" s="125"/>
      <c r="AB2177" s="125"/>
      <c r="AC2177" s="125"/>
      <c r="AD2177" s="125"/>
      <c r="AE2177" s="125"/>
      <c r="AF2177" s="125"/>
      <c r="AG2177" s="125"/>
      <c r="AH2177" s="125"/>
      <c r="AI2177" s="125"/>
      <c r="AJ2177" s="125"/>
      <c r="AK2177" s="125"/>
      <c r="AL2177" s="125"/>
      <c r="AM2177" s="125"/>
      <c r="AN2177" s="125"/>
      <c r="AO2177" s="125"/>
      <c r="AP2177" s="125"/>
    </row>
    <row r="2178" spans="2:42" x14ac:dyDescent="0.35">
      <c r="B2178" s="125"/>
      <c r="C2178" s="125"/>
      <c r="D2178" s="125"/>
      <c r="E2178" s="125"/>
      <c r="F2178" s="125"/>
      <c r="G2178" s="125"/>
      <c r="H2178" s="125"/>
      <c r="I2178" s="269"/>
      <c r="J2178" s="134"/>
      <c r="K2178" s="134"/>
      <c r="L2178" s="134"/>
      <c r="M2178" s="134"/>
      <c r="N2178" s="286"/>
      <c r="O2178" s="286"/>
      <c r="P2178" s="125"/>
      <c r="Q2178" s="125"/>
      <c r="R2178" s="125"/>
      <c r="S2178" s="125"/>
      <c r="T2178" s="125"/>
      <c r="U2178" s="311"/>
      <c r="V2178" s="253">
        <f t="shared" si="41"/>
        <v>0</v>
      </c>
      <c r="W2178" s="348" t="str">
        <f>IF(板块成分!B2180="","",板块成分!B2180)</f>
        <v>6896.HK</v>
      </c>
      <c r="X2178" s="270" t="str">
        <f>[1]!s_info_name(W2178)</f>
        <v>金嗓子</v>
      </c>
      <c r="Y2178" s="335" t="str">
        <f>IF($Y$3="申万一级行业",[1]!s_info_industry_sw_2021(W2178,公司分析!D$5,1),IF($Y$3="申万二级行业",[1]!s_info_industry_sw_2021(W2178,公司分析!D$5,2),IF($Y$3="申万三级行业",[1]!s_info_industry_sw_2021(W2178,公司分析!D$5,3),IF($Y$3="wind一级行业",[1]!s_info_industry_gics(W2178,1),IF($Y$3="wind二级行业",[1]!s_info_industry_gics(W2178,2),IF($Y$3="wind三级行业",[1]!s_info_industry_gics(W2178,3),IF($Y$3="wind四级行业",[1]!s_info_industry_gics(W2178,4),IF($Y$3="证监会门类行业",[1]!s_info_industry_csrc12_n(W2178,公司分析!D$5,1),""))))))))</f>
        <v>医疗保健用品</v>
      </c>
      <c r="Z2178" s="298" t="str">
        <f>IF(Y2178=行业比较!$E$6,ROW(),"")</f>
        <v/>
      </c>
      <c r="AA2178" s="125"/>
      <c r="AB2178" s="125"/>
      <c r="AC2178" s="125"/>
      <c r="AD2178" s="125"/>
      <c r="AE2178" s="125"/>
      <c r="AF2178" s="125"/>
      <c r="AG2178" s="125"/>
      <c r="AH2178" s="125"/>
      <c r="AI2178" s="125"/>
      <c r="AJ2178" s="125"/>
      <c r="AK2178" s="125"/>
      <c r="AL2178" s="125"/>
      <c r="AM2178" s="125"/>
      <c r="AN2178" s="125"/>
      <c r="AO2178" s="125"/>
      <c r="AP2178" s="125"/>
    </row>
    <row r="2179" spans="2:42" x14ac:dyDescent="0.35">
      <c r="B2179" s="125"/>
      <c r="C2179" s="125"/>
      <c r="D2179" s="125"/>
      <c r="E2179" s="125"/>
      <c r="F2179" s="125"/>
      <c r="G2179" s="125"/>
      <c r="H2179" s="125"/>
      <c r="I2179" s="269"/>
      <c r="J2179" s="134"/>
      <c r="K2179" s="134"/>
      <c r="L2179" s="134"/>
      <c r="M2179" s="134"/>
      <c r="N2179" s="286"/>
      <c r="O2179" s="286"/>
      <c r="P2179" s="125"/>
      <c r="Q2179" s="125"/>
      <c r="R2179" s="125"/>
      <c r="S2179" s="125"/>
      <c r="T2179" s="125"/>
      <c r="U2179" s="311"/>
      <c r="V2179" s="253">
        <f t="shared" si="41"/>
        <v>0</v>
      </c>
      <c r="W2179" s="348" t="str">
        <f>IF(板块成分!B2181="","",板块成分!B2181)</f>
        <v>6898.HK</v>
      </c>
      <c r="X2179" s="270" t="str">
        <f>[1]!s_info_name(W2179)</f>
        <v>中国铝罐</v>
      </c>
      <c r="Y2179" s="335" t="str">
        <f>IF($Y$3="申万一级行业",[1]!s_info_industry_sw_2021(W2179,公司分析!D$5,1),IF($Y$3="申万二级行业",[1]!s_info_industry_sw_2021(W2179,公司分析!D$5,2),IF($Y$3="申万三级行业",[1]!s_info_industry_sw_2021(W2179,公司分析!D$5,3),IF($Y$3="wind一级行业",[1]!s_info_industry_gics(W2179,1),IF($Y$3="wind二级行业",[1]!s_info_industry_gics(W2179,2),IF($Y$3="wind三级行业",[1]!s_info_industry_gics(W2179,3),IF($Y$3="wind四级行业",[1]!s_info_industry_gics(W2179,4),IF($Y$3="证监会门类行业",[1]!s_info_industry_csrc12_n(W2179,公司分析!D$5,1),""))))))))</f>
        <v>金属与玻璃容器</v>
      </c>
      <c r="Z2179" s="298" t="str">
        <f>IF(Y2179=行业比较!$E$6,ROW(),"")</f>
        <v/>
      </c>
      <c r="AA2179" s="125"/>
      <c r="AB2179" s="125"/>
      <c r="AC2179" s="125"/>
      <c r="AD2179" s="125"/>
      <c r="AE2179" s="125"/>
      <c r="AF2179" s="125"/>
      <c r="AG2179" s="125"/>
      <c r="AH2179" s="125"/>
      <c r="AI2179" s="125"/>
      <c r="AJ2179" s="125"/>
      <c r="AK2179" s="125"/>
      <c r="AL2179" s="125"/>
      <c r="AM2179" s="125"/>
      <c r="AN2179" s="125"/>
      <c r="AO2179" s="125"/>
      <c r="AP2179" s="125"/>
    </row>
    <row r="2180" spans="2:42" x14ac:dyDescent="0.35">
      <c r="B2180" s="125"/>
      <c r="C2180" s="125"/>
      <c r="D2180" s="125"/>
      <c r="E2180" s="125"/>
      <c r="F2180" s="125"/>
      <c r="G2180" s="125"/>
      <c r="H2180" s="125"/>
      <c r="I2180" s="269"/>
      <c r="J2180" s="134"/>
      <c r="K2180" s="134"/>
      <c r="L2180" s="134"/>
      <c r="M2180" s="134"/>
      <c r="N2180" s="286"/>
      <c r="O2180" s="286"/>
      <c r="P2180" s="125"/>
      <c r="Q2180" s="125"/>
      <c r="R2180" s="125"/>
      <c r="S2180" s="125"/>
      <c r="T2180" s="125"/>
      <c r="U2180" s="311"/>
      <c r="V2180" s="253">
        <f t="shared" si="41"/>
        <v>0</v>
      </c>
      <c r="W2180" s="348" t="str">
        <f>IF(板块成分!B2182="","",板块成分!B2182)</f>
        <v>6899.HK</v>
      </c>
      <c r="X2180" s="270" t="str">
        <f>[1]!s_info_name(W2180)</f>
        <v>联众</v>
      </c>
      <c r="Y2180" s="335" t="str">
        <f>IF($Y$3="申万一级行业",[1]!s_info_industry_sw_2021(W2180,公司分析!D$5,1),IF($Y$3="申万二级行业",[1]!s_info_industry_sw_2021(W2180,公司分析!D$5,2),IF($Y$3="申万三级行业",[1]!s_info_industry_sw_2021(W2180,公司分析!D$5,3),IF($Y$3="wind一级行业",[1]!s_info_industry_gics(W2180,1),IF($Y$3="wind二级行业",[1]!s_info_industry_gics(W2180,2),IF($Y$3="wind三级行业",[1]!s_info_industry_gics(W2180,3),IF($Y$3="wind四级行业",[1]!s_info_industry_gics(W2180,4),IF($Y$3="证监会门类行业",[1]!s_info_industry_csrc12_n(W2180,公司分析!D$5,1),""))))))))</f>
        <v>应用软件</v>
      </c>
      <c r="Z2180" s="298" t="str">
        <f>IF(Y2180=行业比较!$E$6,ROW(),"")</f>
        <v/>
      </c>
      <c r="AA2180" s="125"/>
      <c r="AB2180" s="125"/>
      <c r="AC2180" s="125"/>
      <c r="AD2180" s="125"/>
      <c r="AE2180" s="125"/>
      <c r="AF2180" s="125"/>
      <c r="AG2180" s="125"/>
      <c r="AH2180" s="125"/>
      <c r="AI2180" s="125"/>
      <c r="AJ2180" s="125"/>
      <c r="AK2180" s="125"/>
      <c r="AL2180" s="125"/>
      <c r="AM2180" s="125"/>
      <c r="AN2180" s="125"/>
      <c r="AO2180" s="125"/>
      <c r="AP2180" s="125"/>
    </row>
    <row r="2181" spans="2:42" x14ac:dyDescent="0.35">
      <c r="B2181" s="125"/>
      <c r="C2181" s="125"/>
      <c r="D2181" s="125"/>
      <c r="E2181" s="125"/>
      <c r="F2181" s="125"/>
      <c r="G2181" s="125"/>
      <c r="H2181" s="125"/>
      <c r="I2181" s="269"/>
      <c r="J2181" s="134"/>
      <c r="K2181" s="134"/>
      <c r="L2181" s="134"/>
      <c r="M2181" s="134"/>
      <c r="N2181" s="286"/>
      <c r="O2181" s="286"/>
      <c r="P2181" s="125"/>
      <c r="Q2181" s="125"/>
      <c r="R2181" s="125"/>
      <c r="S2181" s="125"/>
      <c r="T2181" s="125"/>
      <c r="U2181" s="311"/>
      <c r="V2181" s="253">
        <f t="shared" ref="V2181:V2244" si="42">IF(Z2181="",0,RANK(Z2181,Z:Z,1))</f>
        <v>0</v>
      </c>
      <c r="W2181" s="348" t="str">
        <f>IF(板块成分!B2183="","",板块成分!B2183)</f>
        <v>6900.HK</v>
      </c>
      <c r="X2181" s="270" t="str">
        <f>[1]!s_info_name(W2181)</f>
        <v>上坤地产</v>
      </c>
      <c r="Y2181" s="335" t="str">
        <f>IF($Y$3="申万一级行业",[1]!s_info_industry_sw_2021(W2181,公司分析!D$5,1),IF($Y$3="申万二级行业",[1]!s_info_industry_sw_2021(W2181,公司分析!D$5,2),IF($Y$3="申万三级行业",[1]!s_info_industry_sw_2021(W2181,公司分析!D$5,3),IF($Y$3="wind一级行业",[1]!s_info_industry_gics(W2181,1),IF($Y$3="wind二级行业",[1]!s_info_industry_gics(W2181,2),IF($Y$3="wind三级行业",[1]!s_info_industry_gics(W2181,3),IF($Y$3="wind四级行业",[1]!s_info_industry_gics(W2181,4),IF($Y$3="证监会门类行业",[1]!s_info_industry_csrc12_n(W2181,公司分析!D$5,1),""))))))))</f>
        <v>房地产开发</v>
      </c>
      <c r="Z2181" s="298" t="str">
        <f>IF(Y2181=行业比较!$E$6,ROW(),"")</f>
        <v/>
      </c>
      <c r="AA2181" s="125"/>
      <c r="AB2181" s="125"/>
      <c r="AC2181" s="125"/>
      <c r="AD2181" s="125"/>
      <c r="AE2181" s="125"/>
      <c r="AF2181" s="125"/>
      <c r="AG2181" s="125"/>
      <c r="AH2181" s="125"/>
      <c r="AI2181" s="125"/>
      <c r="AJ2181" s="125"/>
      <c r="AK2181" s="125"/>
      <c r="AL2181" s="125"/>
      <c r="AM2181" s="125"/>
      <c r="AN2181" s="125"/>
      <c r="AO2181" s="125"/>
      <c r="AP2181" s="125"/>
    </row>
    <row r="2182" spans="2:42" x14ac:dyDescent="0.35">
      <c r="B2182" s="125"/>
      <c r="C2182" s="125"/>
      <c r="D2182" s="125"/>
      <c r="E2182" s="125"/>
      <c r="F2182" s="125"/>
      <c r="G2182" s="125"/>
      <c r="H2182" s="125"/>
      <c r="I2182" s="269"/>
      <c r="J2182" s="134"/>
      <c r="K2182" s="134"/>
      <c r="L2182" s="134"/>
      <c r="M2182" s="134"/>
      <c r="N2182" s="286"/>
      <c r="O2182" s="286"/>
      <c r="P2182" s="125"/>
      <c r="Q2182" s="125"/>
      <c r="R2182" s="125"/>
      <c r="S2182" s="125"/>
      <c r="T2182" s="125"/>
      <c r="U2182" s="311"/>
      <c r="V2182" s="253">
        <f t="shared" si="42"/>
        <v>0</v>
      </c>
      <c r="W2182" s="348" t="str">
        <f>IF(板块成分!B2184="","",板块成分!B2184)</f>
        <v>6908.HK</v>
      </c>
      <c r="X2182" s="270" t="str">
        <f>[1]!s_info_name(W2182)</f>
        <v>宏光半导体</v>
      </c>
      <c r="Y2182" s="335" t="str">
        <f>IF($Y$3="申万一级行业",[1]!s_info_industry_sw_2021(W2182,公司分析!D$5,1),IF($Y$3="申万二级行业",[1]!s_info_industry_sw_2021(W2182,公司分析!D$5,2),IF($Y$3="申万三级行业",[1]!s_info_industry_sw_2021(W2182,公司分析!D$5,3),IF($Y$3="wind一级行业",[1]!s_info_industry_gics(W2182,1),IF($Y$3="wind二级行业",[1]!s_info_industry_gics(W2182,2),IF($Y$3="wind三级行业",[1]!s_info_industry_gics(W2182,3),IF($Y$3="wind四级行业",[1]!s_info_industry_gics(W2182,4),IF($Y$3="证监会门类行业",[1]!s_info_industry_csrc12_n(W2182,公司分析!D$5,1),""))))))))</f>
        <v>半导体产品</v>
      </c>
      <c r="Z2182" s="298" t="str">
        <f>IF(Y2182=行业比较!$E$6,ROW(),"")</f>
        <v/>
      </c>
      <c r="AA2182" s="125"/>
      <c r="AB2182" s="125"/>
      <c r="AC2182" s="125"/>
      <c r="AD2182" s="125"/>
      <c r="AE2182" s="125"/>
      <c r="AF2182" s="125"/>
      <c r="AG2182" s="125"/>
      <c r="AH2182" s="125"/>
      <c r="AI2182" s="125"/>
      <c r="AJ2182" s="125"/>
      <c r="AK2182" s="125"/>
      <c r="AL2182" s="125"/>
      <c r="AM2182" s="125"/>
      <c r="AN2182" s="125"/>
      <c r="AO2182" s="125"/>
      <c r="AP2182" s="125"/>
    </row>
    <row r="2183" spans="2:42" x14ac:dyDescent="0.35">
      <c r="B2183" s="125"/>
      <c r="C2183" s="125"/>
      <c r="D2183" s="125"/>
      <c r="E2183" s="125"/>
      <c r="F2183" s="125"/>
      <c r="G2183" s="125"/>
      <c r="H2183" s="125"/>
      <c r="I2183" s="269"/>
      <c r="J2183" s="134"/>
      <c r="K2183" s="134"/>
      <c r="L2183" s="134"/>
      <c r="M2183" s="134"/>
      <c r="N2183" s="286"/>
      <c r="O2183" s="286"/>
      <c r="P2183" s="125"/>
      <c r="Q2183" s="125"/>
      <c r="R2183" s="125"/>
      <c r="S2183" s="125"/>
      <c r="T2183" s="125"/>
      <c r="U2183" s="311"/>
      <c r="V2183" s="253">
        <f t="shared" si="42"/>
        <v>0</v>
      </c>
      <c r="W2183" s="348" t="str">
        <f>IF(板块成分!B2185="","",板块成分!B2185)</f>
        <v>6909.HK</v>
      </c>
      <c r="X2183" s="270" t="str">
        <f>[1]!s_info_name(W2183)</f>
        <v>百得利控股</v>
      </c>
      <c r="Y2183" s="335" t="str">
        <f>IF($Y$3="申万一级行业",[1]!s_info_industry_sw_2021(W2183,公司分析!D$5,1),IF($Y$3="申万二级行业",[1]!s_info_industry_sw_2021(W2183,公司分析!D$5,2),IF($Y$3="申万三级行业",[1]!s_info_industry_sw_2021(W2183,公司分析!D$5,3),IF($Y$3="wind一级行业",[1]!s_info_industry_gics(W2183,1),IF($Y$3="wind二级行业",[1]!s_info_industry_gics(W2183,2),IF($Y$3="wind三级行业",[1]!s_info_industry_gics(W2183,3),IF($Y$3="wind四级行业",[1]!s_info_industry_gics(W2183,4),IF($Y$3="证监会门类行业",[1]!s_info_industry_csrc12_n(W2183,公司分析!D$5,1),""))))))))</f>
        <v>汽车零售</v>
      </c>
      <c r="Z2183" s="298" t="str">
        <f>IF(Y2183=行业比较!$E$6,ROW(),"")</f>
        <v/>
      </c>
      <c r="AA2183" s="125"/>
      <c r="AB2183" s="125"/>
      <c r="AC2183" s="125"/>
      <c r="AD2183" s="125"/>
      <c r="AE2183" s="125"/>
      <c r="AF2183" s="125"/>
      <c r="AG2183" s="125"/>
      <c r="AH2183" s="125"/>
      <c r="AI2183" s="125"/>
      <c r="AJ2183" s="125"/>
      <c r="AK2183" s="125"/>
      <c r="AL2183" s="125"/>
      <c r="AM2183" s="125"/>
      <c r="AN2183" s="125"/>
      <c r="AO2183" s="125"/>
      <c r="AP2183" s="125"/>
    </row>
    <row r="2184" spans="2:42" x14ac:dyDescent="0.35">
      <c r="B2184" s="125"/>
      <c r="C2184" s="125"/>
      <c r="D2184" s="125"/>
      <c r="E2184" s="125"/>
      <c r="F2184" s="125"/>
      <c r="G2184" s="125"/>
      <c r="H2184" s="125"/>
      <c r="I2184" s="269"/>
      <c r="J2184" s="134"/>
      <c r="K2184" s="134"/>
      <c r="L2184" s="134"/>
      <c r="M2184" s="134"/>
      <c r="N2184" s="286"/>
      <c r="O2184" s="286"/>
      <c r="P2184" s="125"/>
      <c r="Q2184" s="125"/>
      <c r="R2184" s="125"/>
      <c r="S2184" s="125"/>
      <c r="T2184" s="125"/>
      <c r="U2184" s="311"/>
      <c r="V2184" s="253">
        <f t="shared" si="42"/>
        <v>0</v>
      </c>
      <c r="W2184" s="348" t="str">
        <f>IF(板块成分!B2186="","",板块成分!B2186)</f>
        <v>6911.HK</v>
      </c>
      <c r="X2184" s="270" t="str">
        <f>[1]!s_info_name(W2184)</f>
        <v>澜沧古茶</v>
      </c>
      <c r="Y2184" s="335" t="str">
        <f>IF($Y$3="申万一级行业",[1]!s_info_industry_sw_2021(W2184,公司分析!D$5,1),IF($Y$3="申万二级行业",[1]!s_info_industry_sw_2021(W2184,公司分析!D$5,2),IF($Y$3="申万三级行业",[1]!s_info_industry_sw_2021(W2184,公司分析!D$5,3),IF($Y$3="wind一级行业",[1]!s_info_industry_gics(W2184,1),IF($Y$3="wind二级行业",[1]!s_info_industry_gics(W2184,2),IF($Y$3="wind三级行业",[1]!s_info_industry_gics(W2184,3),IF($Y$3="wind四级行业",[1]!s_info_industry_gics(W2184,4),IF($Y$3="证监会门类行业",[1]!s_info_industry_csrc12_n(W2184,公司分析!D$5,1),""))))))))</f>
        <v>农产品</v>
      </c>
      <c r="Z2184" s="298" t="str">
        <f>IF(Y2184=行业比较!$E$6,ROW(),"")</f>
        <v/>
      </c>
      <c r="AA2184" s="125"/>
      <c r="AB2184" s="125"/>
      <c r="AC2184" s="125"/>
      <c r="AD2184" s="125"/>
      <c r="AE2184" s="125"/>
      <c r="AF2184" s="125"/>
      <c r="AG2184" s="125"/>
      <c r="AH2184" s="125"/>
      <c r="AI2184" s="125"/>
      <c r="AJ2184" s="125"/>
      <c r="AK2184" s="125"/>
      <c r="AL2184" s="125"/>
      <c r="AM2184" s="125"/>
      <c r="AN2184" s="125"/>
      <c r="AO2184" s="125"/>
      <c r="AP2184" s="125"/>
    </row>
    <row r="2185" spans="2:42" x14ac:dyDescent="0.35">
      <c r="B2185" s="125"/>
      <c r="C2185" s="125"/>
      <c r="D2185" s="125"/>
      <c r="E2185" s="125"/>
      <c r="F2185" s="125"/>
      <c r="G2185" s="125"/>
      <c r="H2185" s="125"/>
      <c r="I2185" s="269"/>
      <c r="J2185" s="134"/>
      <c r="K2185" s="134"/>
      <c r="L2185" s="134"/>
      <c r="M2185" s="134"/>
      <c r="N2185" s="286"/>
      <c r="O2185" s="286"/>
      <c r="P2185" s="125"/>
      <c r="Q2185" s="125"/>
      <c r="R2185" s="125"/>
      <c r="S2185" s="125"/>
      <c r="T2185" s="125"/>
      <c r="U2185" s="311"/>
      <c r="V2185" s="253">
        <f t="shared" si="42"/>
        <v>0</v>
      </c>
      <c r="W2185" s="348" t="str">
        <f>IF(板块成分!B2187="","",板块成分!B2187)</f>
        <v>6913.HK</v>
      </c>
      <c r="X2185" s="270" t="str">
        <f>[1]!s_info_name(W2185)</f>
        <v>华南职业教育</v>
      </c>
      <c r="Y2185" s="335" t="str">
        <f>IF($Y$3="申万一级行业",[1]!s_info_industry_sw_2021(W2185,公司分析!D$5,1),IF($Y$3="申万二级行业",[1]!s_info_industry_sw_2021(W2185,公司分析!D$5,2),IF($Y$3="申万三级行业",[1]!s_info_industry_sw_2021(W2185,公司分析!D$5,3),IF($Y$3="wind一级行业",[1]!s_info_industry_gics(W2185,1),IF($Y$3="wind二级行业",[1]!s_info_industry_gics(W2185,2),IF($Y$3="wind三级行业",[1]!s_info_industry_gics(W2185,3),IF($Y$3="wind四级行业",[1]!s_info_industry_gics(W2185,4),IF($Y$3="证监会门类行业",[1]!s_info_industry_csrc12_n(W2185,公司分析!D$5,1),""))))))))</f>
        <v>教育服务</v>
      </c>
      <c r="Z2185" s="298" t="str">
        <f>IF(Y2185=行业比较!$E$6,ROW(),"")</f>
        <v/>
      </c>
      <c r="AA2185" s="125"/>
      <c r="AB2185" s="125"/>
      <c r="AC2185" s="125"/>
      <c r="AD2185" s="125"/>
      <c r="AE2185" s="125"/>
      <c r="AF2185" s="125"/>
      <c r="AG2185" s="125"/>
      <c r="AH2185" s="125"/>
      <c r="AI2185" s="125"/>
      <c r="AJ2185" s="125"/>
      <c r="AK2185" s="125"/>
      <c r="AL2185" s="125"/>
      <c r="AM2185" s="125"/>
      <c r="AN2185" s="125"/>
      <c r="AO2185" s="125"/>
      <c r="AP2185" s="125"/>
    </row>
    <row r="2186" spans="2:42" x14ac:dyDescent="0.35">
      <c r="B2186" s="125"/>
      <c r="C2186" s="125"/>
      <c r="D2186" s="125"/>
      <c r="E2186" s="125"/>
      <c r="F2186" s="125"/>
      <c r="G2186" s="125"/>
      <c r="H2186" s="125"/>
      <c r="I2186" s="269"/>
      <c r="J2186" s="134"/>
      <c r="K2186" s="134"/>
      <c r="L2186" s="134"/>
      <c r="M2186" s="134"/>
      <c r="N2186" s="286"/>
      <c r="O2186" s="286"/>
      <c r="P2186" s="125"/>
      <c r="Q2186" s="125"/>
      <c r="R2186" s="125"/>
      <c r="S2186" s="125"/>
      <c r="T2186" s="125"/>
      <c r="U2186" s="311"/>
      <c r="V2186" s="253">
        <f t="shared" si="42"/>
        <v>0</v>
      </c>
      <c r="W2186" s="348" t="str">
        <f>IF(板块成分!B2188="","",板块成分!B2188)</f>
        <v>6918.HK</v>
      </c>
      <c r="X2186" s="270" t="str">
        <f>[1]!s_info_name(W2186)</f>
        <v>奇士达</v>
      </c>
      <c r="Y2186" s="335" t="str">
        <f>IF($Y$3="申万一级行业",[1]!s_info_industry_sw_2021(W2186,公司分析!D$5,1),IF($Y$3="申万二级行业",[1]!s_info_industry_sw_2021(W2186,公司分析!D$5,2),IF($Y$3="申万三级行业",[1]!s_info_industry_sw_2021(W2186,公司分析!D$5,3),IF($Y$3="wind一级行业",[1]!s_info_industry_gics(W2186,1),IF($Y$3="wind二级行业",[1]!s_info_industry_gics(W2186,2),IF($Y$3="wind三级行业",[1]!s_info_industry_gics(W2186,3),IF($Y$3="wind四级行业",[1]!s_info_industry_gics(W2186,4),IF($Y$3="证监会门类行业",[1]!s_info_industry_csrc12_n(W2186,公司分析!D$5,1),""))))))))</f>
        <v>休闲用品</v>
      </c>
      <c r="Z2186" s="298" t="str">
        <f>IF(Y2186=行业比较!$E$6,ROW(),"")</f>
        <v/>
      </c>
      <c r="AA2186" s="125"/>
      <c r="AB2186" s="125"/>
      <c r="AC2186" s="125"/>
      <c r="AD2186" s="125"/>
      <c r="AE2186" s="125"/>
      <c r="AF2186" s="125"/>
      <c r="AG2186" s="125"/>
      <c r="AH2186" s="125"/>
      <c r="AI2186" s="125"/>
      <c r="AJ2186" s="125"/>
      <c r="AK2186" s="125"/>
      <c r="AL2186" s="125"/>
      <c r="AM2186" s="125"/>
      <c r="AN2186" s="125"/>
      <c r="AO2186" s="125"/>
      <c r="AP2186" s="125"/>
    </row>
    <row r="2187" spans="2:42" x14ac:dyDescent="0.35">
      <c r="B2187" s="125"/>
      <c r="C2187" s="125"/>
      <c r="D2187" s="125"/>
      <c r="E2187" s="125"/>
      <c r="F2187" s="125"/>
      <c r="G2187" s="125"/>
      <c r="H2187" s="125"/>
      <c r="I2187" s="269"/>
      <c r="J2187" s="134"/>
      <c r="K2187" s="134"/>
      <c r="L2187" s="134"/>
      <c r="M2187" s="134"/>
      <c r="N2187" s="286"/>
      <c r="O2187" s="286"/>
      <c r="P2187" s="125"/>
      <c r="Q2187" s="125"/>
      <c r="R2187" s="125"/>
      <c r="S2187" s="125"/>
      <c r="T2187" s="125"/>
      <c r="U2187" s="311"/>
      <c r="V2187" s="253">
        <f t="shared" si="42"/>
        <v>0</v>
      </c>
      <c r="W2187" s="348" t="str">
        <f>IF(板块成分!B2189="","",板块成分!B2189)</f>
        <v>6919.HK</v>
      </c>
      <c r="X2187" s="270" t="str">
        <f>[1]!s_info_name(W2187)</f>
        <v>人瑞人才</v>
      </c>
      <c r="Y2187" s="335" t="str">
        <f>IF($Y$3="申万一级行业",[1]!s_info_industry_sw_2021(W2187,公司分析!D$5,1),IF($Y$3="申万二级行业",[1]!s_info_industry_sw_2021(W2187,公司分析!D$5,2),IF($Y$3="申万三级行业",[1]!s_info_industry_sw_2021(W2187,公司分析!D$5,3),IF($Y$3="wind一级行业",[1]!s_info_industry_gics(W2187,1),IF($Y$3="wind二级行业",[1]!s_info_industry_gics(W2187,2),IF($Y$3="wind三级行业",[1]!s_info_industry_gics(W2187,3),IF($Y$3="wind四级行业",[1]!s_info_industry_gics(W2187,4),IF($Y$3="证监会门类行业",[1]!s_info_industry_csrc12_n(W2187,公司分析!D$5,1),""))))))))</f>
        <v>人力资源与就业服务</v>
      </c>
      <c r="Z2187" s="298" t="str">
        <f>IF(Y2187=行业比较!$E$6,ROW(),"")</f>
        <v/>
      </c>
      <c r="AA2187" s="125"/>
      <c r="AB2187" s="125"/>
      <c r="AC2187" s="125"/>
      <c r="AD2187" s="125"/>
      <c r="AE2187" s="125"/>
      <c r="AF2187" s="125"/>
      <c r="AG2187" s="125"/>
      <c r="AH2187" s="125"/>
      <c r="AI2187" s="125"/>
      <c r="AJ2187" s="125"/>
      <c r="AK2187" s="125"/>
      <c r="AL2187" s="125"/>
      <c r="AM2187" s="125"/>
      <c r="AN2187" s="125"/>
      <c r="AO2187" s="125"/>
      <c r="AP2187" s="125"/>
    </row>
    <row r="2188" spans="2:42" x14ac:dyDescent="0.35">
      <c r="B2188" s="125"/>
      <c r="C2188" s="125"/>
      <c r="D2188" s="125"/>
      <c r="E2188" s="125"/>
      <c r="F2188" s="125"/>
      <c r="G2188" s="125"/>
      <c r="H2188" s="125"/>
      <c r="I2188" s="269"/>
      <c r="J2188" s="134"/>
      <c r="K2188" s="134"/>
      <c r="L2188" s="134"/>
      <c r="M2188" s="134"/>
      <c r="N2188" s="286"/>
      <c r="O2188" s="286"/>
      <c r="P2188" s="125"/>
      <c r="Q2188" s="125"/>
      <c r="R2188" s="125"/>
      <c r="S2188" s="125"/>
      <c r="T2188" s="125"/>
      <c r="U2188" s="311"/>
      <c r="V2188" s="253">
        <f t="shared" si="42"/>
        <v>0</v>
      </c>
      <c r="W2188" s="348" t="str">
        <f>IF(板块成分!B2190="","",板块成分!B2190)</f>
        <v>6922.HK</v>
      </c>
      <c r="X2188" s="270" t="str">
        <f>[1]!s_info_name(W2188)</f>
        <v>康沣生物-B</v>
      </c>
      <c r="Y2188" s="335" t="str">
        <f>IF($Y$3="申万一级行业",[1]!s_info_industry_sw_2021(W2188,公司分析!D$5,1),IF($Y$3="申万二级行业",[1]!s_info_industry_sw_2021(W2188,公司分析!D$5,2),IF($Y$3="申万三级行业",[1]!s_info_industry_sw_2021(W2188,公司分析!D$5,3),IF($Y$3="wind一级行业",[1]!s_info_industry_gics(W2188,1),IF($Y$3="wind二级行业",[1]!s_info_industry_gics(W2188,2),IF($Y$3="wind三级行业",[1]!s_info_industry_gics(W2188,3),IF($Y$3="wind四级行业",[1]!s_info_industry_gics(W2188,4),IF($Y$3="证监会门类行业",[1]!s_info_industry_csrc12_n(W2188,公司分析!D$5,1),""))))))))</f>
        <v>医疗保健设备</v>
      </c>
      <c r="Z2188" s="298" t="str">
        <f>IF(Y2188=行业比较!$E$6,ROW(),"")</f>
        <v/>
      </c>
      <c r="AA2188" s="125"/>
      <c r="AB2188" s="125"/>
      <c r="AC2188" s="125"/>
      <c r="AD2188" s="125"/>
      <c r="AE2188" s="125"/>
      <c r="AF2188" s="125"/>
      <c r="AG2188" s="125"/>
      <c r="AH2188" s="125"/>
      <c r="AI2188" s="125"/>
      <c r="AJ2188" s="125"/>
      <c r="AK2188" s="125"/>
      <c r="AL2188" s="125"/>
      <c r="AM2188" s="125"/>
      <c r="AN2188" s="125"/>
      <c r="AO2188" s="125"/>
      <c r="AP2188" s="125"/>
    </row>
    <row r="2189" spans="2:42" x14ac:dyDescent="0.35">
      <c r="B2189" s="125"/>
      <c r="C2189" s="125"/>
      <c r="D2189" s="125"/>
      <c r="E2189" s="125"/>
      <c r="F2189" s="125"/>
      <c r="G2189" s="125"/>
      <c r="H2189" s="125"/>
      <c r="I2189" s="269"/>
      <c r="J2189" s="134"/>
      <c r="K2189" s="134"/>
      <c r="L2189" s="134"/>
      <c r="M2189" s="134"/>
      <c r="N2189" s="286"/>
      <c r="O2189" s="286"/>
      <c r="P2189" s="125"/>
      <c r="Q2189" s="125"/>
      <c r="R2189" s="125"/>
      <c r="S2189" s="125"/>
      <c r="T2189" s="125"/>
      <c r="U2189" s="311"/>
      <c r="V2189" s="253">
        <f t="shared" si="42"/>
        <v>0</v>
      </c>
      <c r="W2189" s="348" t="str">
        <f>IF(板块成分!B2191="","",板块成分!B2191)</f>
        <v>6928.HK</v>
      </c>
      <c r="X2189" s="270" t="str">
        <f>[1]!s_info_name(W2189)</f>
        <v>万马控股</v>
      </c>
      <c r="Y2189" s="335" t="str">
        <f>IF($Y$3="申万一级行业",[1]!s_info_industry_sw_2021(W2189,公司分析!D$5,1),IF($Y$3="申万二级行业",[1]!s_info_industry_sw_2021(W2189,公司分析!D$5,2),IF($Y$3="申万三级行业",[1]!s_info_industry_sw_2021(W2189,公司分析!D$5,3),IF($Y$3="wind一级行业",[1]!s_info_industry_gics(W2189,1),IF($Y$3="wind二级行业",[1]!s_info_industry_gics(W2189,2),IF($Y$3="wind三级行业",[1]!s_info_industry_gics(W2189,3),IF($Y$3="wind四级行业",[1]!s_info_industry_gics(W2189,4),IF($Y$3="证监会门类行业",[1]!s_info_industry_csrc12_n(W2189,公司分析!D$5,1),""))))))))</f>
        <v>汽车零售</v>
      </c>
      <c r="Z2189" s="298" t="str">
        <f>IF(Y2189=行业比较!$E$6,ROW(),"")</f>
        <v/>
      </c>
      <c r="AA2189" s="125"/>
      <c r="AB2189" s="125"/>
      <c r="AC2189" s="125"/>
      <c r="AD2189" s="125"/>
      <c r="AE2189" s="125"/>
      <c r="AF2189" s="125"/>
      <c r="AG2189" s="125"/>
      <c r="AH2189" s="125"/>
      <c r="AI2189" s="125"/>
      <c r="AJ2189" s="125"/>
      <c r="AK2189" s="125"/>
      <c r="AL2189" s="125"/>
      <c r="AM2189" s="125"/>
      <c r="AN2189" s="125"/>
      <c r="AO2189" s="125"/>
      <c r="AP2189" s="125"/>
    </row>
    <row r="2190" spans="2:42" x14ac:dyDescent="0.35">
      <c r="B2190" s="125"/>
      <c r="C2190" s="125"/>
      <c r="D2190" s="125"/>
      <c r="E2190" s="125"/>
      <c r="F2190" s="125"/>
      <c r="G2190" s="125"/>
      <c r="H2190" s="125"/>
      <c r="I2190" s="269"/>
      <c r="J2190" s="134"/>
      <c r="K2190" s="134"/>
      <c r="L2190" s="134"/>
      <c r="M2190" s="134"/>
      <c r="N2190" s="286"/>
      <c r="O2190" s="286"/>
      <c r="P2190" s="125"/>
      <c r="Q2190" s="125"/>
      <c r="R2190" s="125"/>
      <c r="S2190" s="125"/>
      <c r="T2190" s="125"/>
      <c r="U2190" s="311"/>
      <c r="V2190" s="253">
        <f t="shared" si="42"/>
        <v>0</v>
      </c>
      <c r="W2190" s="348" t="str">
        <f>IF(板块成分!B2192="","",板块成分!B2192)</f>
        <v>6929.HK</v>
      </c>
      <c r="X2190" s="270" t="str">
        <f>[1]!s_info_name(W2190)</f>
        <v>业聚医疗</v>
      </c>
      <c r="Y2190" s="335" t="str">
        <f>IF($Y$3="申万一级行业",[1]!s_info_industry_sw_2021(W2190,公司分析!D$5,1),IF($Y$3="申万二级行业",[1]!s_info_industry_sw_2021(W2190,公司分析!D$5,2),IF($Y$3="申万三级行业",[1]!s_info_industry_sw_2021(W2190,公司分析!D$5,3),IF($Y$3="wind一级行业",[1]!s_info_industry_gics(W2190,1),IF($Y$3="wind二级行业",[1]!s_info_industry_gics(W2190,2),IF($Y$3="wind三级行业",[1]!s_info_industry_gics(W2190,3),IF($Y$3="wind四级行业",[1]!s_info_industry_gics(W2190,4),IF($Y$3="证监会门类行业",[1]!s_info_industry_csrc12_n(W2190,公司分析!D$5,1),""))))))))</f>
        <v>医疗保健设备</v>
      </c>
      <c r="Z2190" s="298" t="str">
        <f>IF(Y2190=行业比较!$E$6,ROW(),"")</f>
        <v/>
      </c>
      <c r="AA2190" s="125"/>
      <c r="AB2190" s="125"/>
      <c r="AC2190" s="125"/>
      <c r="AD2190" s="125"/>
      <c r="AE2190" s="125"/>
      <c r="AF2190" s="125"/>
      <c r="AG2190" s="125"/>
      <c r="AH2190" s="125"/>
      <c r="AI2190" s="125"/>
      <c r="AJ2190" s="125"/>
      <c r="AK2190" s="125"/>
      <c r="AL2190" s="125"/>
      <c r="AM2190" s="125"/>
      <c r="AN2190" s="125"/>
      <c r="AO2190" s="125"/>
      <c r="AP2190" s="125"/>
    </row>
    <row r="2191" spans="2:42" x14ac:dyDescent="0.35">
      <c r="B2191" s="125"/>
      <c r="C2191" s="125"/>
      <c r="D2191" s="125"/>
      <c r="E2191" s="125"/>
      <c r="F2191" s="125"/>
      <c r="G2191" s="125"/>
      <c r="H2191" s="125"/>
      <c r="I2191" s="269"/>
      <c r="J2191" s="134"/>
      <c r="K2191" s="134"/>
      <c r="L2191" s="134"/>
      <c r="M2191" s="134"/>
      <c r="N2191" s="286"/>
      <c r="O2191" s="286"/>
      <c r="P2191" s="125"/>
      <c r="Q2191" s="125"/>
      <c r="R2191" s="125"/>
      <c r="S2191" s="125"/>
      <c r="T2191" s="125"/>
      <c r="U2191" s="311"/>
      <c r="V2191" s="253">
        <f t="shared" si="42"/>
        <v>0</v>
      </c>
      <c r="W2191" s="348" t="str">
        <f>IF(板块成分!B2193="","",板块成分!B2193)</f>
        <v>6933.HK</v>
      </c>
      <c r="X2191" s="270" t="str">
        <f>[1]!s_info_name(W2191)</f>
        <v>新娱科控股</v>
      </c>
      <c r="Y2191" s="335" t="str">
        <f>IF($Y$3="申万一级行业",[1]!s_info_industry_sw_2021(W2191,公司分析!D$5,1),IF($Y$3="申万二级行业",[1]!s_info_industry_sw_2021(W2191,公司分析!D$5,2),IF($Y$3="申万三级行业",[1]!s_info_industry_sw_2021(W2191,公司分析!D$5,3),IF($Y$3="wind一级行业",[1]!s_info_industry_gics(W2191,1),IF($Y$3="wind二级行业",[1]!s_info_industry_gics(W2191,2),IF($Y$3="wind三级行业",[1]!s_info_industry_gics(W2191,3),IF($Y$3="wind四级行业",[1]!s_info_industry_gics(W2191,4),IF($Y$3="证监会门类行业",[1]!s_info_industry_csrc12_n(W2191,公司分析!D$5,1),""))))))))</f>
        <v>家庭娱乐软件</v>
      </c>
      <c r="Z2191" s="298" t="str">
        <f>IF(Y2191=行业比较!$E$6,ROW(),"")</f>
        <v/>
      </c>
      <c r="AA2191" s="125"/>
      <c r="AB2191" s="125"/>
      <c r="AC2191" s="125"/>
      <c r="AD2191" s="125"/>
      <c r="AE2191" s="125"/>
      <c r="AF2191" s="125"/>
      <c r="AG2191" s="125"/>
      <c r="AH2191" s="125"/>
      <c r="AI2191" s="125"/>
      <c r="AJ2191" s="125"/>
      <c r="AK2191" s="125"/>
      <c r="AL2191" s="125"/>
      <c r="AM2191" s="125"/>
      <c r="AN2191" s="125"/>
      <c r="AO2191" s="125"/>
      <c r="AP2191" s="125"/>
    </row>
    <row r="2192" spans="2:42" x14ac:dyDescent="0.35">
      <c r="B2192" s="125"/>
      <c r="C2192" s="125"/>
      <c r="D2192" s="125"/>
      <c r="E2192" s="125"/>
      <c r="F2192" s="125"/>
      <c r="G2192" s="125"/>
      <c r="H2192" s="125"/>
      <c r="I2192" s="269"/>
      <c r="J2192" s="134"/>
      <c r="K2192" s="134"/>
      <c r="L2192" s="134"/>
      <c r="M2192" s="134"/>
      <c r="N2192" s="286"/>
      <c r="O2192" s="286"/>
      <c r="P2192" s="125"/>
      <c r="Q2192" s="125"/>
      <c r="R2192" s="125"/>
      <c r="S2192" s="125"/>
      <c r="T2192" s="125"/>
      <c r="U2192" s="311"/>
      <c r="V2192" s="253">
        <f t="shared" si="42"/>
        <v>0</v>
      </c>
      <c r="W2192" s="348" t="str">
        <f>IF(板块成分!B2194="","",板块成分!B2194)</f>
        <v>6939.HK</v>
      </c>
      <c r="X2192" s="270" t="str">
        <f>[1]!s_info_name(W2192)</f>
        <v>美佳音控股</v>
      </c>
      <c r="Y2192" s="335" t="str">
        <f>IF($Y$3="申万一级行业",[1]!s_info_industry_sw_2021(W2192,公司分析!D$5,1),IF($Y$3="申万二级行业",[1]!s_info_industry_sw_2021(W2192,公司分析!D$5,2),IF($Y$3="申万三级行业",[1]!s_info_industry_sw_2021(W2192,公司分析!D$5,3),IF($Y$3="wind一级行业",[1]!s_info_industry_gics(W2192,1),IF($Y$3="wind二级行业",[1]!s_info_industry_gics(W2192,2),IF($Y$3="wind三级行业",[1]!s_info_industry_gics(W2192,3),IF($Y$3="wind四级行业",[1]!s_info_industry_gics(W2192,4),IF($Y$3="证监会门类行业",[1]!s_info_industry_csrc12_n(W2192,公司分析!D$5,1),""))))))))</f>
        <v>半导体产品</v>
      </c>
      <c r="Z2192" s="298" t="str">
        <f>IF(Y2192=行业比较!$E$6,ROW(),"")</f>
        <v/>
      </c>
      <c r="AA2192" s="125"/>
      <c r="AB2192" s="125"/>
      <c r="AC2192" s="125"/>
      <c r="AD2192" s="125"/>
      <c r="AE2192" s="125"/>
      <c r="AF2192" s="125"/>
      <c r="AG2192" s="125"/>
      <c r="AH2192" s="125"/>
      <c r="AI2192" s="125"/>
      <c r="AJ2192" s="125"/>
      <c r="AK2192" s="125"/>
      <c r="AL2192" s="125"/>
      <c r="AM2192" s="125"/>
      <c r="AN2192" s="125"/>
      <c r="AO2192" s="125"/>
      <c r="AP2192" s="125"/>
    </row>
    <row r="2193" spans="2:42" x14ac:dyDescent="0.35">
      <c r="B2193" s="125"/>
      <c r="C2193" s="125"/>
      <c r="D2193" s="125"/>
      <c r="E2193" s="125"/>
      <c r="F2193" s="125"/>
      <c r="G2193" s="125"/>
      <c r="H2193" s="125"/>
      <c r="I2193" s="269"/>
      <c r="J2193" s="134"/>
      <c r="K2193" s="134"/>
      <c r="L2193" s="134"/>
      <c r="M2193" s="134"/>
      <c r="N2193" s="286"/>
      <c r="O2193" s="286"/>
      <c r="P2193" s="125"/>
      <c r="Q2193" s="125"/>
      <c r="R2193" s="125"/>
      <c r="S2193" s="125"/>
      <c r="T2193" s="125"/>
      <c r="U2193" s="311"/>
      <c r="V2193" s="253">
        <f t="shared" si="42"/>
        <v>0</v>
      </c>
      <c r="W2193" s="348" t="str">
        <f>IF(板块成分!B2195="","",板块成分!B2195)</f>
        <v>6955.HK</v>
      </c>
      <c r="X2193" s="270" t="str">
        <f>[1]!s_info_name(W2193)</f>
        <v>博安生物</v>
      </c>
      <c r="Y2193" s="335" t="str">
        <f>IF($Y$3="申万一级行业",[1]!s_info_industry_sw_2021(W2193,公司分析!D$5,1),IF($Y$3="申万二级行业",[1]!s_info_industry_sw_2021(W2193,公司分析!D$5,2),IF($Y$3="申万三级行业",[1]!s_info_industry_sw_2021(W2193,公司分析!D$5,3),IF($Y$3="wind一级行业",[1]!s_info_industry_gics(W2193,1),IF($Y$3="wind二级行业",[1]!s_info_industry_gics(W2193,2),IF($Y$3="wind三级行业",[1]!s_info_industry_gics(W2193,3),IF($Y$3="wind四级行业",[1]!s_info_industry_gics(W2193,4),IF($Y$3="证监会门类行业",[1]!s_info_industry_csrc12_n(W2193,公司分析!D$5,1),""))))))))</f>
        <v>生物科技</v>
      </c>
      <c r="Z2193" s="298" t="str">
        <f>IF(Y2193=行业比较!$E$6,ROW(),"")</f>
        <v/>
      </c>
      <c r="AA2193" s="125"/>
      <c r="AB2193" s="125"/>
      <c r="AC2193" s="125"/>
      <c r="AD2193" s="125"/>
      <c r="AE2193" s="125"/>
      <c r="AF2193" s="125"/>
      <c r="AG2193" s="125"/>
      <c r="AH2193" s="125"/>
      <c r="AI2193" s="125"/>
      <c r="AJ2193" s="125"/>
      <c r="AK2193" s="125"/>
      <c r="AL2193" s="125"/>
      <c r="AM2193" s="125"/>
      <c r="AN2193" s="125"/>
      <c r="AO2193" s="125"/>
      <c r="AP2193" s="125"/>
    </row>
    <row r="2194" spans="2:42" x14ac:dyDescent="0.35">
      <c r="B2194" s="125"/>
      <c r="C2194" s="125"/>
      <c r="D2194" s="125"/>
      <c r="E2194" s="125"/>
      <c r="F2194" s="125"/>
      <c r="G2194" s="125"/>
      <c r="H2194" s="125"/>
      <c r="I2194" s="269"/>
      <c r="J2194" s="134"/>
      <c r="K2194" s="134"/>
      <c r="L2194" s="134"/>
      <c r="M2194" s="134"/>
      <c r="N2194" s="286"/>
      <c r="O2194" s="286"/>
      <c r="P2194" s="125"/>
      <c r="Q2194" s="125"/>
      <c r="R2194" s="125"/>
      <c r="S2194" s="125"/>
      <c r="T2194" s="125"/>
      <c r="U2194" s="311"/>
      <c r="V2194" s="253">
        <f t="shared" si="42"/>
        <v>0</v>
      </c>
      <c r="W2194" s="348" t="str">
        <f>IF(板块成分!B2196="","",板块成分!B2196)</f>
        <v>6958.HK</v>
      </c>
      <c r="X2194" s="270" t="str">
        <f>[1]!s_info_name(W2194)</f>
        <v>正荣服务</v>
      </c>
      <c r="Y2194" s="335" t="str">
        <f>IF($Y$3="申万一级行业",[1]!s_info_industry_sw_2021(W2194,公司分析!D$5,1),IF($Y$3="申万二级行业",[1]!s_info_industry_sw_2021(W2194,公司分析!D$5,2),IF($Y$3="申万三级行业",[1]!s_info_industry_sw_2021(W2194,公司分析!D$5,3),IF($Y$3="wind一级行业",[1]!s_info_industry_gics(W2194,1),IF($Y$3="wind二级行业",[1]!s_info_industry_gics(W2194,2),IF($Y$3="wind三级行业",[1]!s_info_industry_gics(W2194,3),IF($Y$3="wind四级行业",[1]!s_info_industry_gics(W2194,4),IF($Y$3="证监会门类行业",[1]!s_info_industry_csrc12_n(W2194,公司分析!D$5,1),""))))))))</f>
        <v>房地产经营公司</v>
      </c>
      <c r="Z2194" s="298" t="str">
        <f>IF(Y2194=行业比较!$E$6,ROW(),"")</f>
        <v/>
      </c>
      <c r="AA2194" s="125"/>
      <c r="AB2194" s="125"/>
      <c r="AC2194" s="125"/>
      <c r="AD2194" s="125"/>
      <c r="AE2194" s="125"/>
      <c r="AF2194" s="125"/>
      <c r="AG2194" s="125"/>
      <c r="AH2194" s="125"/>
      <c r="AI2194" s="125"/>
      <c r="AJ2194" s="125"/>
      <c r="AK2194" s="125"/>
      <c r="AL2194" s="125"/>
      <c r="AM2194" s="125"/>
      <c r="AN2194" s="125"/>
      <c r="AO2194" s="125"/>
      <c r="AP2194" s="125"/>
    </row>
    <row r="2195" spans="2:42" x14ac:dyDescent="0.35">
      <c r="B2195" s="125"/>
      <c r="C2195" s="125"/>
      <c r="D2195" s="125"/>
      <c r="E2195" s="125"/>
      <c r="F2195" s="125"/>
      <c r="G2195" s="125"/>
      <c r="H2195" s="125"/>
      <c r="I2195" s="269"/>
      <c r="J2195" s="134"/>
      <c r="K2195" s="134"/>
      <c r="L2195" s="134"/>
      <c r="M2195" s="134"/>
      <c r="N2195" s="286"/>
      <c r="O2195" s="286"/>
      <c r="P2195" s="125"/>
      <c r="Q2195" s="125"/>
      <c r="R2195" s="125"/>
      <c r="S2195" s="125"/>
      <c r="T2195" s="125"/>
      <c r="U2195" s="311"/>
      <c r="V2195" s="253">
        <f t="shared" si="42"/>
        <v>0</v>
      </c>
      <c r="W2195" s="348" t="str">
        <f>IF(板块成分!B2197="","",板块成分!B2197)</f>
        <v>6959.HK</v>
      </c>
      <c r="X2195" s="270" t="str">
        <f>[1]!s_info_name(W2195)</f>
        <v>长久股份</v>
      </c>
      <c r="Y2195" s="335" t="str">
        <f>IF($Y$3="申万一级行业",[1]!s_info_industry_sw_2021(W2195,公司分析!D$5,1),IF($Y$3="申万二级行业",[1]!s_info_industry_sw_2021(W2195,公司分析!D$5,2),IF($Y$3="申万三级行业",[1]!s_info_industry_sw_2021(W2195,公司分析!D$5,3),IF($Y$3="wind一级行业",[1]!s_info_industry_gics(W2195,1),IF($Y$3="wind二级行业",[1]!s_info_industry_gics(W2195,2),IF($Y$3="wind三级行业",[1]!s_info_industry_gics(W2195,3),IF($Y$3="wind四级行业",[1]!s_info_industry_gics(W2195,4),IF($Y$3="证监会门类行业",[1]!s_info_industry_csrc12_n(W2195,公司分析!D$5,1),""))))))))</f>
        <v>信息科技咨询与其它服务</v>
      </c>
      <c r="Z2195" s="298" t="str">
        <f>IF(Y2195=行业比较!$E$6,ROW(),"")</f>
        <v/>
      </c>
      <c r="AA2195" s="125"/>
      <c r="AB2195" s="125"/>
      <c r="AC2195" s="125"/>
      <c r="AD2195" s="125"/>
      <c r="AE2195" s="125"/>
      <c r="AF2195" s="125"/>
      <c r="AG2195" s="125"/>
      <c r="AH2195" s="125"/>
      <c r="AI2195" s="125"/>
      <c r="AJ2195" s="125"/>
      <c r="AK2195" s="125"/>
      <c r="AL2195" s="125"/>
      <c r="AM2195" s="125"/>
      <c r="AN2195" s="125"/>
      <c r="AO2195" s="125"/>
      <c r="AP2195" s="125"/>
    </row>
    <row r="2196" spans="2:42" x14ac:dyDescent="0.35">
      <c r="B2196" s="125"/>
      <c r="C2196" s="125"/>
      <c r="D2196" s="125"/>
      <c r="E2196" s="125"/>
      <c r="F2196" s="125"/>
      <c r="G2196" s="125"/>
      <c r="H2196" s="125"/>
      <c r="I2196" s="269"/>
      <c r="J2196" s="134"/>
      <c r="K2196" s="134"/>
      <c r="L2196" s="134"/>
      <c r="M2196" s="134"/>
      <c r="N2196" s="286"/>
      <c r="O2196" s="286"/>
      <c r="P2196" s="125"/>
      <c r="Q2196" s="125"/>
      <c r="R2196" s="125"/>
      <c r="S2196" s="125"/>
      <c r="T2196" s="125"/>
      <c r="U2196" s="311"/>
      <c r="V2196" s="253">
        <f t="shared" si="42"/>
        <v>0</v>
      </c>
      <c r="W2196" s="348" t="str">
        <f>IF(板块成分!B2198="","",板块成分!B2198)</f>
        <v>6963.HK</v>
      </c>
      <c r="X2196" s="270" t="str">
        <f>[1]!s_info_name(W2196)</f>
        <v>阳光保险</v>
      </c>
      <c r="Y2196" s="335" t="str">
        <f>IF($Y$3="申万一级行业",[1]!s_info_industry_sw_2021(W2196,公司分析!D$5,1),IF($Y$3="申万二级行业",[1]!s_info_industry_sw_2021(W2196,公司分析!D$5,2),IF($Y$3="申万三级行业",[1]!s_info_industry_sw_2021(W2196,公司分析!D$5,3),IF($Y$3="wind一级行业",[1]!s_info_industry_gics(W2196,1),IF($Y$3="wind二级行业",[1]!s_info_industry_gics(W2196,2),IF($Y$3="wind三级行业",[1]!s_info_industry_gics(W2196,3),IF($Y$3="wind四级行业",[1]!s_info_industry_gics(W2196,4),IF($Y$3="证监会门类行业",[1]!s_info_industry_csrc12_n(W2196,公司分析!D$5,1),""))))))))</f>
        <v>多元化保险</v>
      </c>
      <c r="Z2196" s="298" t="str">
        <f>IF(Y2196=行业比较!$E$6,ROW(),"")</f>
        <v/>
      </c>
      <c r="AA2196" s="125"/>
      <c r="AB2196" s="125"/>
      <c r="AC2196" s="125"/>
      <c r="AD2196" s="125"/>
      <c r="AE2196" s="125"/>
      <c r="AF2196" s="125"/>
      <c r="AG2196" s="125"/>
      <c r="AH2196" s="125"/>
      <c r="AI2196" s="125"/>
      <c r="AJ2196" s="125"/>
      <c r="AK2196" s="125"/>
      <c r="AL2196" s="125"/>
      <c r="AM2196" s="125"/>
      <c r="AN2196" s="125"/>
      <c r="AO2196" s="125"/>
      <c r="AP2196" s="125"/>
    </row>
    <row r="2197" spans="2:42" x14ac:dyDescent="0.35">
      <c r="B2197" s="125"/>
      <c r="C2197" s="125"/>
      <c r="D2197" s="125"/>
      <c r="E2197" s="125"/>
      <c r="F2197" s="125"/>
      <c r="G2197" s="125"/>
      <c r="H2197" s="125"/>
      <c r="I2197" s="269"/>
      <c r="J2197" s="134"/>
      <c r="K2197" s="134"/>
      <c r="L2197" s="134"/>
      <c r="M2197" s="134"/>
      <c r="N2197" s="286"/>
      <c r="O2197" s="286"/>
      <c r="P2197" s="125"/>
      <c r="Q2197" s="125"/>
      <c r="R2197" s="125"/>
      <c r="S2197" s="125"/>
      <c r="T2197" s="125"/>
      <c r="U2197" s="311"/>
      <c r="V2197" s="253">
        <f t="shared" si="42"/>
        <v>0</v>
      </c>
      <c r="W2197" s="348" t="str">
        <f>IF(板块成分!B2199="","",板块成分!B2199)</f>
        <v>6966.HK</v>
      </c>
      <c r="X2197" s="270" t="str">
        <f>[1]!s_info_name(W2197)</f>
        <v>中国万桐园</v>
      </c>
      <c r="Y2197" s="335" t="str">
        <f>IF($Y$3="申万一级行业",[1]!s_info_industry_sw_2021(W2197,公司分析!D$5,1),IF($Y$3="申万二级行业",[1]!s_info_industry_sw_2021(W2197,公司分析!D$5,2),IF($Y$3="申万三级行业",[1]!s_info_industry_sw_2021(W2197,公司分析!D$5,3),IF($Y$3="wind一级行业",[1]!s_info_industry_gics(W2197,1),IF($Y$3="wind二级行业",[1]!s_info_industry_gics(W2197,2),IF($Y$3="wind三级行业",[1]!s_info_industry_gics(W2197,3),IF($Y$3="wind四级行业",[1]!s_info_industry_gics(W2197,4),IF($Y$3="证监会门类行业",[1]!s_info_industry_csrc12_n(W2197,公司分析!D$5,1),""))))))))</f>
        <v>特殊消费者服务</v>
      </c>
      <c r="Z2197" s="298" t="str">
        <f>IF(Y2197=行业比较!$E$6,ROW(),"")</f>
        <v/>
      </c>
      <c r="AA2197" s="125"/>
      <c r="AB2197" s="125"/>
      <c r="AC2197" s="125"/>
      <c r="AD2197" s="125"/>
      <c r="AE2197" s="125"/>
      <c r="AF2197" s="125"/>
      <c r="AG2197" s="125"/>
      <c r="AH2197" s="125"/>
      <c r="AI2197" s="125"/>
      <c r="AJ2197" s="125"/>
      <c r="AK2197" s="125"/>
      <c r="AL2197" s="125"/>
      <c r="AM2197" s="125"/>
      <c r="AN2197" s="125"/>
      <c r="AO2197" s="125"/>
      <c r="AP2197" s="125"/>
    </row>
    <row r="2198" spans="2:42" x14ac:dyDescent="0.35">
      <c r="B2198" s="125"/>
      <c r="C2198" s="125"/>
      <c r="D2198" s="125"/>
      <c r="E2198" s="125"/>
      <c r="F2198" s="125"/>
      <c r="G2198" s="125"/>
      <c r="H2198" s="125"/>
      <c r="I2198" s="269"/>
      <c r="J2198" s="134"/>
      <c r="K2198" s="134"/>
      <c r="L2198" s="134"/>
      <c r="M2198" s="134"/>
      <c r="N2198" s="286"/>
      <c r="O2198" s="286"/>
      <c r="P2198" s="125"/>
      <c r="Q2198" s="125"/>
      <c r="R2198" s="125"/>
      <c r="S2198" s="125"/>
      <c r="T2198" s="125"/>
      <c r="U2198" s="311"/>
      <c r="V2198" s="253">
        <f t="shared" si="42"/>
        <v>0</v>
      </c>
      <c r="W2198" s="348" t="str">
        <f>IF(板块成分!B2200="","",板块成分!B2200)</f>
        <v>6968.HK</v>
      </c>
      <c r="X2198" s="270" t="str">
        <f>[1]!s_info_name(W2198)</f>
        <v>港龙中国地产</v>
      </c>
      <c r="Y2198" s="335" t="str">
        <f>IF($Y$3="申万一级行业",[1]!s_info_industry_sw_2021(W2198,公司分析!D$5,1),IF($Y$3="申万二级行业",[1]!s_info_industry_sw_2021(W2198,公司分析!D$5,2),IF($Y$3="申万三级行业",[1]!s_info_industry_sw_2021(W2198,公司分析!D$5,3),IF($Y$3="wind一级行业",[1]!s_info_industry_gics(W2198,1),IF($Y$3="wind二级行业",[1]!s_info_industry_gics(W2198,2),IF($Y$3="wind三级行业",[1]!s_info_industry_gics(W2198,3),IF($Y$3="wind四级行业",[1]!s_info_industry_gics(W2198,4),IF($Y$3="证监会门类行业",[1]!s_info_industry_csrc12_n(W2198,公司分析!D$5,1),""))))))))</f>
        <v>房地产开发</v>
      </c>
      <c r="Z2198" s="298" t="str">
        <f>IF(Y2198=行业比较!$E$6,ROW(),"")</f>
        <v/>
      </c>
      <c r="AA2198" s="125"/>
      <c r="AB2198" s="125"/>
      <c r="AC2198" s="125"/>
      <c r="AD2198" s="125"/>
      <c r="AE2198" s="125"/>
      <c r="AF2198" s="125"/>
      <c r="AG2198" s="125"/>
      <c r="AH2198" s="125"/>
      <c r="AI2198" s="125"/>
      <c r="AJ2198" s="125"/>
      <c r="AK2198" s="125"/>
      <c r="AL2198" s="125"/>
      <c r="AM2198" s="125"/>
      <c r="AN2198" s="125"/>
      <c r="AO2198" s="125"/>
      <c r="AP2198" s="125"/>
    </row>
    <row r="2199" spans="2:42" x14ac:dyDescent="0.35">
      <c r="B2199" s="125"/>
      <c r="C2199" s="125"/>
      <c r="D2199" s="125"/>
      <c r="E2199" s="125"/>
      <c r="F2199" s="125"/>
      <c r="G2199" s="125"/>
      <c r="H2199" s="125"/>
      <c r="I2199" s="269"/>
      <c r="J2199" s="134"/>
      <c r="K2199" s="134"/>
      <c r="L2199" s="134"/>
      <c r="M2199" s="134"/>
      <c r="N2199" s="286"/>
      <c r="O2199" s="286"/>
      <c r="P2199" s="125"/>
      <c r="Q2199" s="125"/>
      <c r="R2199" s="125"/>
      <c r="S2199" s="125"/>
      <c r="T2199" s="125"/>
      <c r="U2199" s="311"/>
      <c r="V2199" s="253">
        <f t="shared" si="42"/>
        <v>0</v>
      </c>
      <c r="W2199" s="348" t="str">
        <f>IF(板块成分!B2201="","",板块成分!B2201)</f>
        <v>6969.HK</v>
      </c>
      <c r="X2199" s="270" t="str">
        <f>[1]!s_info_name(W2199)</f>
        <v>思摩尔国际</v>
      </c>
      <c r="Y2199" s="335" t="str">
        <f>IF($Y$3="申万一级行业",[1]!s_info_industry_sw_2021(W2199,公司分析!D$5,1),IF($Y$3="申万二级行业",[1]!s_info_industry_sw_2021(W2199,公司分析!D$5,2),IF($Y$3="申万三级行业",[1]!s_info_industry_sw_2021(W2199,公司分析!D$5,3),IF($Y$3="wind一级行业",[1]!s_info_industry_gics(W2199,1),IF($Y$3="wind二级行业",[1]!s_info_industry_gics(W2199,2),IF($Y$3="wind三级行业",[1]!s_info_industry_gics(W2199,3),IF($Y$3="wind四级行业",[1]!s_info_industry_gics(W2199,4),IF($Y$3="证监会门类行业",[1]!s_info_industry_csrc12_n(W2199,公司分析!D$5,1),""))))))))</f>
        <v>消费电子产品</v>
      </c>
      <c r="Z2199" s="298" t="str">
        <f>IF(Y2199=行业比较!$E$6,ROW(),"")</f>
        <v/>
      </c>
      <c r="AA2199" s="125"/>
      <c r="AB2199" s="125"/>
      <c r="AC2199" s="125"/>
      <c r="AD2199" s="125"/>
      <c r="AE2199" s="125"/>
      <c r="AF2199" s="125"/>
      <c r="AG2199" s="125"/>
      <c r="AH2199" s="125"/>
      <c r="AI2199" s="125"/>
      <c r="AJ2199" s="125"/>
      <c r="AK2199" s="125"/>
      <c r="AL2199" s="125"/>
      <c r="AM2199" s="125"/>
      <c r="AN2199" s="125"/>
      <c r="AO2199" s="125"/>
      <c r="AP2199" s="125"/>
    </row>
    <row r="2200" spans="2:42" x14ac:dyDescent="0.35">
      <c r="B2200" s="125"/>
      <c r="C2200" s="125"/>
      <c r="D2200" s="125"/>
      <c r="E2200" s="125"/>
      <c r="F2200" s="125"/>
      <c r="G2200" s="125"/>
      <c r="H2200" s="125"/>
      <c r="I2200" s="269"/>
      <c r="J2200" s="134"/>
      <c r="K2200" s="134"/>
      <c r="L2200" s="134"/>
      <c r="M2200" s="134"/>
      <c r="N2200" s="286"/>
      <c r="O2200" s="286"/>
      <c r="P2200" s="125"/>
      <c r="Q2200" s="125"/>
      <c r="R2200" s="125"/>
      <c r="S2200" s="125"/>
      <c r="T2200" s="125"/>
      <c r="U2200" s="311"/>
      <c r="V2200" s="253">
        <f t="shared" si="42"/>
        <v>0</v>
      </c>
      <c r="W2200" s="348" t="str">
        <f>IF(板块成分!B2202="","",板块成分!B2202)</f>
        <v>6978.HK</v>
      </c>
      <c r="X2200" s="270" t="str">
        <f>[1]!s_info_name(W2200)</f>
        <v>永泰生物-B</v>
      </c>
      <c r="Y2200" s="335" t="str">
        <f>IF($Y$3="申万一级行业",[1]!s_info_industry_sw_2021(W2200,公司分析!D$5,1),IF($Y$3="申万二级行业",[1]!s_info_industry_sw_2021(W2200,公司分析!D$5,2),IF($Y$3="申万三级行业",[1]!s_info_industry_sw_2021(W2200,公司分析!D$5,3),IF($Y$3="wind一级行业",[1]!s_info_industry_gics(W2200,1),IF($Y$3="wind二级行业",[1]!s_info_industry_gics(W2200,2),IF($Y$3="wind三级行业",[1]!s_info_industry_gics(W2200,3),IF($Y$3="wind四级行业",[1]!s_info_industry_gics(W2200,4),IF($Y$3="证监会门类行业",[1]!s_info_industry_csrc12_n(W2200,公司分析!D$5,1),""))))))))</f>
        <v>生物科技</v>
      </c>
      <c r="Z2200" s="298" t="str">
        <f>IF(Y2200=行业比较!$E$6,ROW(),"")</f>
        <v/>
      </c>
      <c r="AA2200" s="125"/>
      <c r="AB2200" s="125"/>
      <c r="AC2200" s="125"/>
      <c r="AD2200" s="125"/>
      <c r="AE2200" s="125"/>
      <c r="AF2200" s="125"/>
      <c r="AG2200" s="125"/>
      <c r="AH2200" s="125"/>
      <c r="AI2200" s="125"/>
      <c r="AJ2200" s="125"/>
      <c r="AK2200" s="125"/>
      <c r="AL2200" s="125"/>
      <c r="AM2200" s="125"/>
      <c r="AN2200" s="125"/>
      <c r="AO2200" s="125"/>
      <c r="AP2200" s="125"/>
    </row>
    <row r="2201" spans="2:42" x14ac:dyDescent="0.35">
      <c r="B2201" s="125"/>
      <c r="C2201" s="125"/>
      <c r="D2201" s="125"/>
      <c r="E2201" s="125"/>
      <c r="F2201" s="125"/>
      <c r="G2201" s="125"/>
      <c r="H2201" s="125"/>
      <c r="I2201" s="269"/>
      <c r="J2201" s="134"/>
      <c r="K2201" s="134"/>
      <c r="L2201" s="134"/>
      <c r="M2201" s="134"/>
      <c r="N2201" s="286"/>
      <c r="O2201" s="286"/>
      <c r="P2201" s="125"/>
      <c r="Q2201" s="125"/>
      <c r="R2201" s="125"/>
      <c r="S2201" s="125"/>
      <c r="T2201" s="125"/>
      <c r="U2201" s="311"/>
      <c r="V2201" s="253">
        <f t="shared" si="42"/>
        <v>0</v>
      </c>
      <c r="W2201" s="348" t="str">
        <f>IF(板块成分!B2203="","",板块成分!B2203)</f>
        <v>6979.HK</v>
      </c>
      <c r="X2201" s="270" t="str">
        <f>[1]!s_info_name(W2201)</f>
        <v>珍酒李渡</v>
      </c>
      <c r="Y2201" s="335" t="str">
        <f>IF($Y$3="申万一级行业",[1]!s_info_industry_sw_2021(W2201,公司分析!D$5,1),IF($Y$3="申万二级行业",[1]!s_info_industry_sw_2021(W2201,公司分析!D$5,2),IF($Y$3="申万三级行业",[1]!s_info_industry_sw_2021(W2201,公司分析!D$5,3),IF($Y$3="wind一级行业",[1]!s_info_industry_gics(W2201,1),IF($Y$3="wind二级行业",[1]!s_info_industry_gics(W2201,2),IF($Y$3="wind三级行业",[1]!s_info_industry_gics(W2201,3),IF($Y$3="wind四级行业",[1]!s_info_industry_gics(W2201,4),IF($Y$3="证监会门类行业",[1]!s_info_industry_csrc12_n(W2201,公司分析!D$5,1),""))))))))</f>
        <v>白酒与葡萄酒</v>
      </c>
      <c r="Z2201" s="298" t="str">
        <f>IF(Y2201=行业比较!$E$6,ROW(),"")</f>
        <v/>
      </c>
      <c r="AA2201" s="125"/>
      <c r="AB2201" s="125"/>
      <c r="AC2201" s="125"/>
      <c r="AD2201" s="125"/>
      <c r="AE2201" s="125"/>
      <c r="AF2201" s="125"/>
      <c r="AG2201" s="125"/>
      <c r="AH2201" s="125"/>
      <c r="AI2201" s="125"/>
      <c r="AJ2201" s="125"/>
      <c r="AK2201" s="125"/>
      <c r="AL2201" s="125"/>
      <c r="AM2201" s="125"/>
      <c r="AN2201" s="125"/>
      <c r="AO2201" s="125"/>
      <c r="AP2201" s="125"/>
    </row>
    <row r="2202" spans="2:42" x14ac:dyDescent="0.35">
      <c r="B2202" s="125"/>
      <c r="C2202" s="125"/>
      <c r="D2202" s="125"/>
      <c r="E2202" s="125"/>
      <c r="F2202" s="125"/>
      <c r="G2202" s="125"/>
      <c r="H2202" s="125"/>
      <c r="I2202" s="269"/>
      <c r="J2202" s="134"/>
      <c r="K2202" s="134"/>
      <c r="L2202" s="134"/>
      <c r="M2202" s="134"/>
      <c r="N2202" s="286"/>
      <c r="O2202" s="286"/>
      <c r="P2202" s="125"/>
      <c r="Q2202" s="125"/>
      <c r="R2202" s="125"/>
      <c r="S2202" s="125"/>
      <c r="T2202" s="125"/>
      <c r="U2202" s="311"/>
      <c r="V2202" s="253">
        <f t="shared" si="42"/>
        <v>28</v>
      </c>
      <c r="W2202" s="348" t="str">
        <f>IF(板块成分!B2204="","",板块成分!B2204)</f>
        <v>6988.HK</v>
      </c>
      <c r="X2202" s="270" t="str">
        <f>[1]!s_info_name(W2202)</f>
        <v>乐享集团</v>
      </c>
      <c r="Y2202" s="335" t="str">
        <f>IF($Y$3="申万一级行业",[1]!s_info_industry_sw_2021(W2202,公司分析!D$5,1),IF($Y$3="申万二级行业",[1]!s_info_industry_sw_2021(W2202,公司分析!D$5,2),IF($Y$3="申万三级行业",[1]!s_info_industry_sw_2021(W2202,公司分析!D$5,3),IF($Y$3="wind一级行业",[1]!s_info_industry_gics(W2202,1),IF($Y$3="wind二级行业",[1]!s_info_industry_gics(W2202,2),IF($Y$3="wind三级行业",[1]!s_info_industry_gics(W2202,3),IF($Y$3="wind四级行业",[1]!s_info_industry_gics(W2202,4),IF($Y$3="证监会门类行业",[1]!s_info_industry_csrc12_n(W2202,公司分析!D$5,1),""))))))))</f>
        <v>互联网软件与服务</v>
      </c>
      <c r="Z2202" s="298">
        <f>IF(Y2202=行业比较!$E$6,ROW(),"")</f>
        <v>2202</v>
      </c>
      <c r="AA2202" s="125"/>
      <c r="AB2202" s="125"/>
      <c r="AC2202" s="125"/>
      <c r="AD2202" s="125"/>
      <c r="AE2202" s="125"/>
      <c r="AF2202" s="125"/>
      <c r="AG2202" s="125"/>
      <c r="AH2202" s="125"/>
      <c r="AI2202" s="125"/>
      <c r="AJ2202" s="125"/>
      <c r="AK2202" s="125"/>
      <c r="AL2202" s="125"/>
      <c r="AM2202" s="125"/>
      <c r="AN2202" s="125"/>
      <c r="AO2202" s="125"/>
      <c r="AP2202" s="125"/>
    </row>
    <row r="2203" spans="2:42" x14ac:dyDescent="0.35">
      <c r="B2203" s="125"/>
      <c r="C2203" s="125"/>
      <c r="D2203" s="125"/>
      <c r="E2203" s="125"/>
      <c r="F2203" s="125"/>
      <c r="G2203" s="125"/>
      <c r="H2203" s="125"/>
      <c r="I2203" s="269"/>
      <c r="J2203" s="134"/>
      <c r="K2203" s="134"/>
      <c r="L2203" s="134"/>
      <c r="M2203" s="134"/>
      <c r="N2203" s="286"/>
      <c r="O2203" s="286"/>
      <c r="P2203" s="125"/>
      <c r="Q2203" s="125"/>
      <c r="R2203" s="125"/>
      <c r="S2203" s="125"/>
      <c r="T2203" s="125"/>
      <c r="U2203" s="311"/>
      <c r="V2203" s="253">
        <f t="shared" si="42"/>
        <v>0</v>
      </c>
      <c r="W2203" s="348" t="str">
        <f>IF(板块成分!B2205="","",板块成分!B2205)</f>
        <v>6989.HK</v>
      </c>
      <c r="X2203" s="270" t="str">
        <f>[1]!s_info_name(W2203)</f>
        <v>卓越商企服务</v>
      </c>
      <c r="Y2203" s="335" t="str">
        <f>IF($Y$3="申万一级行业",[1]!s_info_industry_sw_2021(W2203,公司分析!D$5,1),IF($Y$3="申万二级行业",[1]!s_info_industry_sw_2021(W2203,公司分析!D$5,2),IF($Y$3="申万三级行业",[1]!s_info_industry_sw_2021(W2203,公司分析!D$5,3),IF($Y$3="wind一级行业",[1]!s_info_industry_gics(W2203,1),IF($Y$3="wind二级行业",[1]!s_info_industry_gics(W2203,2),IF($Y$3="wind三级行业",[1]!s_info_industry_gics(W2203,3),IF($Y$3="wind四级行业",[1]!s_info_industry_gics(W2203,4),IF($Y$3="证监会门类行业",[1]!s_info_industry_csrc12_n(W2203,公司分析!D$5,1),""))))))))</f>
        <v>房地产经营公司</v>
      </c>
      <c r="Z2203" s="298" t="str">
        <f>IF(Y2203=行业比较!$E$6,ROW(),"")</f>
        <v/>
      </c>
      <c r="AA2203" s="125"/>
      <c r="AB2203" s="125"/>
      <c r="AC2203" s="125"/>
      <c r="AD2203" s="125"/>
      <c r="AE2203" s="125"/>
      <c r="AF2203" s="125"/>
      <c r="AG2203" s="125"/>
      <c r="AH2203" s="125"/>
      <c r="AI2203" s="125"/>
      <c r="AJ2203" s="125"/>
      <c r="AK2203" s="125"/>
      <c r="AL2203" s="125"/>
      <c r="AM2203" s="125"/>
      <c r="AN2203" s="125"/>
      <c r="AO2203" s="125"/>
      <c r="AP2203" s="125"/>
    </row>
    <row r="2204" spans="2:42" x14ac:dyDescent="0.35">
      <c r="B2204" s="125"/>
      <c r="C2204" s="125"/>
      <c r="D2204" s="125"/>
      <c r="E2204" s="125"/>
      <c r="F2204" s="125"/>
      <c r="G2204" s="125"/>
      <c r="H2204" s="125"/>
      <c r="I2204" s="269"/>
      <c r="J2204" s="134"/>
      <c r="K2204" s="134"/>
      <c r="L2204" s="134"/>
      <c r="M2204" s="134"/>
      <c r="N2204" s="286"/>
      <c r="O2204" s="286"/>
      <c r="P2204" s="125"/>
      <c r="Q2204" s="125"/>
      <c r="R2204" s="125"/>
      <c r="S2204" s="125"/>
      <c r="T2204" s="125"/>
      <c r="U2204" s="311"/>
      <c r="V2204" s="253">
        <f t="shared" si="42"/>
        <v>0</v>
      </c>
      <c r="W2204" s="348" t="str">
        <f>IF(板块成分!B2206="","",板块成分!B2206)</f>
        <v>6990.HK</v>
      </c>
      <c r="X2204" s="270" t="str">
        <f>[1]!s_info_name(W2204)</f>
        <v>科伦博泰生物-B</v>
      </c>
      <c r="Y2204" s="335" t="str">
        <f>IF($Y$3="申万一级行业",[1]!s_info_industry_sw_2021(W2204,公司分析!D$5,1),IF($Y$3="申万二级行业",[1]!s_info_industry_sw_2021(W2204,公司分析!D$5,2),IF($Y$3="申万三级行业",[1]!s_info_industry_sw_2021(W2204,公司分析!D$5,3),IF($Y$3="wind一级行业",[1]!s_info_industry_gics(W2204,1),IF($Y$3="wind二级行业",[1]!s_info_industry_gics(W2204,2),IF($Y$3="wind三级行业",[1]!s_info_industry_gics(W2204,3),IF($Y$3="wind四级行业",[1]!s_info_industry_gics(W2204,4),IF($Y$3="证监会门类行业",[1]!s_info_industry_csrc12_n(W2204,公司分析!D$5,1),""))))))))</f>
        <v>医疗保健用品</v>
      </c>
      <c r="Z2204" s="298" t="str">
        <f>IF(Y2204=行业比较!$E$6,ROW(),"")</f>
        <v/>
      </c>
      <c r="AA2204" s="125"/>
      <c r="AB2204" s="125"/>
      <c r="AC2204" s="125"/>
      <c r="AD2204" s="125"/>
      <c r="AE2204" s="125"/>
      <c r="AF2204" s="125"/>
      <c r="AG2204" s="125"/>
      <c r="AH2204" s="125"/>
      <c r="AI2204" s="125"/>
      <c r="AJ2204" s="125"/>
      <c r="AK2204" s="125"/>
      <c r="AL2204" s="125"/>
      <c r="AM2204" s="125"/>
      <c r="AN2204" s="125"/>
      <c r="AO2204" s="125"/>
      <c r="AP2204" s="125"/>
    </row>
    <row r="2205" spans="2:42" x14ac:dyDescent="0.35">
      <c r="B2205" s="125"/>
      <c r="C2205" s="125"/>
      <c r="D2205" s="125"/>
      <c r="E2205" s="125"/>
      <c r="F2205" s="125"/>
      <c r="G2205" s="125"/>
      <c r="H2205" s="125"/>
      <c r="I2205" s="269"/>
      <c r="J2205" s="134"/>
      <c r="K2205" s="134"/>
      <c r="L2205" s="134"/>
      <c r="M2205" s="134"/>
      <c r="N2205" s="286"/>
      <c r="O2205" s="286"/>
      <c r="P2205" s="125"/>
      <c r="Q2205" s="125"/>
      <c r="R2205" s="125"/>
      <c r="S2205" s="125"/>
      <c r="T2205" s="125"/>
      <c r="U2205" s="311"/>
      <c r="V2205" s="253">
        <f t="shared" si="42"/>
        <v>0</v>
      </c>
      <c r="W2205" s="348" t="str">
        <f>IF(板块成分!B2207="","",板块成分!B2207)</f>
        <v>6993.HK</v>
      </c>
      <c r="X2205" s="270" t="str">
        <f>[1]!s_info_name(W2205)</f>
        <v>蓝月亮集团</v>
      </c>
      <c r="Y2205" s="335" t="str">
        <f>IF($Y$3="申万一级行业",[1]!s_info_industry_sw_2021(W2205,公司分析!D$5,1),IF($Y$3="申万二级行业",[1]!s_info_industry_sw_2021(W2205,公司分析!D$5,2),IF($Y$3="申万三级行业",[1]!s_info_industry_sw_2021(W2205,公司分析!D$5,3),IF($Y$3="wind一级行业",[1]!s_info_industry_gics(W2205,1),IF($Y$3="wind二级行业",[1]!s_info_industry_gics(W2205,2),IF($Y$3="wind三级行业",[1]!s_info_industry_gics(W2205,3),IF($Y$3="wind四级行业",[1]!s_info_industry_gics(W2205,4),IF($Y$3="证监会门类行业",[1]!s_info_industry_csrc12_n(W2205,公司分析!D$5,1),""))))))))</f>
        <v>家庭用品</v>
      </c>
      <c r="Z2205" s="298" t="str">
        <f>IF(Y2205=行业比较!$E$6,ROW(),"")</f>
        <v/>
      </c>
      <c r="AA2205" s="125"/>
      <c r="AB2205" s="125"/>
      <c r="AC2205" s="125"/>
      <c r="AD2205" s="125"/>
      <c r="AE2205" s="125"/>
      <c r="AF2205" s="125"/>
      <c r="AG2205" s="125"/>
      <c r="AH2205" s="125"/>
      <c r="AI2205" s="125"/>
      <c r="AJ2205" s="125"/>
      <c r="AK2205" s="125"/>
      <c r="AL2205" s="125"/>
      <c r="AM2205" s="125"/>
      <c r="AN2205" s="125"/>
      <c r="AO2205" s="125"/>
      <c r="AP2205" s="125"/>
    </row>
    <row r="2206" spans="2:42" x14ac:dyDescent="0.35">
      <c r="B2206" s="125"/>
      <c r="C2206" s="125"/>
      <c r="D2206" s="125"/>
      <c r="E2206" s="125"/>
      <c r="F2206" s="125"/>
      <c r="G2206" s="125"/>
      <c r="H2206" s="125"/>
      <c r="I2206" s="269"/>
      <c r="J2206" s="134"/>
      <c r="K2206" s="134"/>
      <c r="L2206" s="134"/>
      <c r="M2206" s="134"/>
      <c r="N2206" s="286"/>
      <c r="O2206" s="286"/>
      <c r="P2206" s="125"/>
      <c r="Q2206" s="125"/>
      <c r="R2206" s="125"/>
      <c r="S2206" s="125"/>
      <c r="T2206" s="125"/>
      <c r="U2206" s="311"/>
      <c r="V2206" s="253">
        <f t="shared" si="42"/>
        <v>0</v>
      </c>
      <c r="W2206" s="348" t="str">
        <f>IF(板块成分!B2208="","",板块成分!B2208)</f>
        <v>6996.HK</v>
      </c>
      <c r="X2206" s="270" t="str">
        <f>[1]!s_info_name(W2206)</f>
        <v>德琪医药-B</v>
      </c>
      <c r="Y2206" s="335" t="str">
        <f>IF($Y$3="申万一级行业",[1]!s_info_industry_sw_2021(W2206,公司分析!D$5,1),IF($Y$3="申万二级行业",[1]!s_info_industry_sw_2021(W2206,公司分析!D$5,2),IF($Y$3="申万三级行业",[1]!s_info_industry_sw_2021(W2206,公司分析!D$5,3),IF($Y$3="wind一级行业",[1]!s_info_industry_gics(W2206,1),IF($Y$3="wind二级行业",[1]!s_info_industry_gics(W2206,2),IF($Y$3="wind三级行业",[1]!s_info_industry_gics(W2206,3),IF($Y$3="wind四级行业",[1]!s_info_industry_gics(W2206,4),IF($Y$3="证监会门类行业",[1]!s_info_industry_csrc12_n(W2206,公司分析!D$5,1),""))))))))</f>
        <v>西药</v>
      </c>
      <c r="Z2206" s="298" t="str">
        <f>IF(Y2206=行业比较!$E$6,ROW(),"")</f>
        <v/>
      </c>
      <c r="AA2206" s="125"/>
      <c r="AB2206" s="125"/>
      <c r="AC2206" s="125"/>
      <c r="AD2206" s="125"/>
      <c r="AE2206" s="125"/>
      <c r="AF2206" s="125"/>
      <c r="AG2206" s="125"/>
      <c r="AH2206" s="125"/>
      <c r="AI2206" s="125"/>
      <c r="AJ2206" s="125"/>
      <c r="AK2206" s="125"/>
      <c r="AL2206" s="125"/>
      <c r="AM2206" s="125"/>
      <c r="AN2206" s="125"/>
      <c r="AO2206" s="125"/>
      <c r="AP2206" s="125"/>
    </row>
    <row r="2207" spans="2:42" x14ac:dyDescent="0.35">
      <c r="B2207" s="125"/>
      <c r="C2207" s="125"/>
      <c r="D2207" s="125"/>
      <c r="E2207" s="125"/>
      <c r="F2207" s="125"/>
      <c r="G2207" s="125"/>
      <c r="H2207" s="125"/>
      <c r="I2207" s="269"/>
      <c r="J2207" s="134"/>
      <c r="K2207" s="134"/>
      <c r="L2207" s="134"/>
      <c r="M2207" s="134"/>
      <c r="N2207" s="286"/>
      <c r="O2207" s="286"/>
      <c r="P2207" s="125"/>
      <c r="Q2207" s="125"/>
      <c r="R2207" s="125"/>
      <c r="S2207" s="125"/>
      <c r="T2207" s="125"/>
      <c r="U2207" s="311"/>
      <c r="V2207" s="253">
        <f t="shared" si="42"/>
        <v>0</v>
      </c>
      <c r="W2207" s="348" t="str">
        <f>IF(板块成分!B2209="","",板块成分!B2209)</f>
        <v>6998.HK</v>
      </c>
      <c r="X2207" s="270" t="str">
        <f>[1]!s_info_name(W2207)</f>
        <v>嘉和生物-B</v>
      </c>
      <c r="Y2207" s="335" t="str">
        <f>IF($Y$3="申万一级行业",[1]!s_info_industry_sw_2021(W2207,公司分析!D$5,1),IF($Y$3="申万二级行业",[1]!s_info_industry_sw_2021(W2207,公司分析!D$5,2),IF($Y$3="申万三级行业",[1]!s_info_industry_sw_2021(W2207,公司分析!D$5,3),IF($Y$3="wind一级行业",[1]!s_info_industry_gics(W2207,1),IF($Y$3="wind二级行业",[1]!s_info_industry_gics(W2207,2),IF($Y$3="wind三级行业",[1]!s_info_industry_gics(W2207,3),IF($Y$3="wind四级行业",[1]!s_info_industry_gics(W2207,4),IF($Y$3="证监会门类行业",[1]!s_info_industry_csrc12_n(W2207,公司分析!D$5,1),""))))))))</f>
        <v>生物科技</v>
      </c>
      <c r="Z2207" s="298" t="str">
        <f>IF(Y2207=行业比较!$E$6,ROW(),"")</f>
        <v/>
      </c>
      <c r="AA2207" s="125"/>
      <c r="AB2207" s="125"/>
      <c r="AC2207" s="125"/>
      <c r="AD2207" s="125"/>
      <c r="AE2207" s="125"/>
      <c r="AF2207" s="125"/>
      <c r="AG2207" s="125"/>
      <c r="AH2207" s="125"/>
      <c r="AI2207" s="125"/>
      <c r="AJ2207" s="125"/>
      <c r="AK2207" s="125"/>
      <c r="AL2207" s="125"/>
      <c r="AM2207" s="125"/>
      <c r="AN2207" s="125"/>
      <c r="AO2207" s="125"/>
      <c r="AP2207" s="125"/>
    </row>
    <row r="2208" spans="2:42" x14ac:dyDescent="0.35">
      <c r="B2208" s="125"/>
      <c r="C2208" s="125"/>
      <c r="D2208" s="125"/>
      <c r="E2208" s="125"/>
      <c r="F2208" s="125"/>
      <c r="G2208" s="125"/>
      <c r="H2208" s="125"/>
      <c r="I2208" s="269"/>
      <c r="J2208" s="134"/>
      <c r="K2208" s="134"/>
      <c r="L2208" s="134"/>
      <c r="M2208" s="134"/>
      <c r="N2208" s="286"/>
      <c r="O2208" s="286"/>
      <c r="P2208" s="125"/>
      <c r="Q2208" s="125"/>
      <c r="R2208" s="125"/>
      <c r="S2208" s="125"/>
      <c r="T2208" s="125"/>
      <c r="U2208" s="311"/>
      <c r="V2208" s="253">
        <f t="shared" si="42"/>
        <v>0</v>
      </c>
      <c r="W2208" s="348" t="str">
        <f>IF(板块成分!B2210="","",板块成分!B2210)</f>
        <v>6999.HK</v>
      </c>
      <c r="X2208" s="270" t="str">
        <f>[1]!s_info_name(W2208)</f>
        <v>领地控股</v>
      </c>
      <c r="Y2208" s="335" t="str">
        <f>IF($Y$3="申万一级行业",[1]!s_info_industry_sw_2021(W2208,公司分析!D$5,1),IF($Y$3="申万二级行业",[1]!s_info_industry_sw_2021(W2208,公司分析!D$5,2),IF($Y$3="申万三级行业",[1]!s_info_industry_sw_2021(W2208,公司分析!D$5,3),IF($Y$3="wind一级行业",[1]!s_info_industry_gics(W2208,1),IF($Y$3="wind二级行业",[1]!s_info_industry_gics(W2208,2),IF($Y$3="wind三级行业",[1]!s_info_industry_gics(W2208,3),IF($Y$3="wind四级行业",[1]!s_info_industry_gics(W2208,4),IF($Y$3="证监会门类行业",[1]!s_info_industry_csrc12_n(W2208,公司分析!D$5,1),""))))))))</f>
        <v>房地产开发</v>
      </c>
      <c r="Z2208" s="298" t="str">
        <f>IF(Y2208=行业比较!$E$6,ROW(),"")</f>
        <v/>
      </c>
      <c r="AA2208" s="125"/>
      <c r="AB2208" s="125"/>
      <c r="AC2208" s="125"/>
      <c r="AD2208" s="125"/>
      <c r="AE2208" s="125"/>
      <c r="AF2208" s="125"/>
      <c r="AG2208" s="125"/>
      <c r="AH2208" s="125"/>
      <c r="AI2208" s="125"/>
      <c r="AJ2208" s="125"/>
      <c r="AK2208" s="125"/>
      <c r="AL2208" s="125"/>
      <c r="AM2208" s="125"/>
      <c r="AN2208" s="125"/>
      <c r="AO2208" s="125"/>
      <c r="AP2208" s="125"/>
    </row>
    <row r="2209" spans="2:42" x14ac:dyDescent="0.35">
      <c r="B2209" s="125"/>
      <c r="C2209" s="125"/>
      <c r="D2209" s="125"/>
      <c r="E2209" s="125"/>
      <c r="F2209" s="125"/>
      <c r="G2209" s="125"/>
      <c r="H2209" s="125"/>
      <c r="I2209" s="269"/>
      <c r="J2209" s="134"/>
      <c r="K2209" s="134"/>
      <c r="L2209" s="134"/>
      <c r="M2209" s="134"/>
      <c r="N2209" s="286"/>
      <c r="O2209" s="286"/>
      <c r="P2209" s="125"/>
      <c r="Q2209" s="125"/>
      <c r="R2209" s="125"/>
      <c r="S2209" s="125"/>
      <c r="T2209" s="125"/>
      <c r="U2209" s="311"/>
      <c r="V2209" s="253">
        <f t="shared" si="42"/>
        <v>0</v>
      </c>
      <c r="W2209" s="348" t="str">
        <f>IF(板块成分!B2211="","",板块成分!B2211)</f>
        <v>7801.HK</v>
      </c>
      <c r="X2209" s="270" t="str">
        <f>[1]!s_info_name(W2209)</f>
        <v>INTERRA ACQ-Z</v>
      </c>
      <c r="Y2209" s="335" t="str">
        <f>IF($Y$3="申万一级行业",[1]!s_info_industry_sw_2021(W2209,公司分析!D$5,1),IF($Y$3="申万二级行业",[1]!s_info_industry_sw_2021(W2209,公司分析!D$5,2),IF($Y$3="申万三级行业",[1]!s_info_industry_sw_2021(W2209,公司分析!D$5,3),IF($Y$3="wind一级行业",[1]!s_info_industry_gics(W2209,1),IF($Y$3="wind二级行业",[1]!s_info_industry_gics(W2209,2),IF($Y$3="wind三级行业",[1]!s_info_industry_gics(W2209,3),IF($Y$3="wind四级行业",[1]!s_info_industry_gics(W2209,4),IF($Y$3="证监会门类行业",[1]!s_info_industry_csrc12_n(W2209,公司分析!D$5,1),""))))))))</f>
        <v>投资银行业与经纪业</v>
      </c>
      <c r="Z2209" s="298" t="str">
        <f>IF(Y2209=行业比较!$E$6,ROW(),"")</f>
        <v/>
      </c>
      <c r="AA2209" s="125"/>
      <c r="AB2209" s="125"/>
      <c r="AC2209" s="125"/>
      <c r="AD2209" s="125"/>
      <c r="AE2209" s="125"/>
      <c r="AF2209" s="125"/>
      <c r="AG2209" s="125"/>
      <c r="AH2209" s="125"/>
      <c r="AI2209" s="125"/>
      <c r="AJ2209" s="125"/>
      <c r="AK2209" s="125"/>
      <c r="AL2209" s="125"/>
      <c r="AM2209" s="125"/>
      <c r="AN2209" s="125"/>
      <c r="AO2209" s="125"/>
      <c r="AP2209" s="125"/>
    </row>
    <row r="2210" spans="2:42" x14ac:dyDescent="0.35">
      <c r="B2210" s="125"/>
      <c r="C2210" s="125"/>
      <c r="D2210" s="125"/>
      <c r="E2210" s="125"/>
      <c r="F2210" s="125"/>
      <c r="G2210" s="125"/>
      <c r="H2210" s="125"/>
      <c r="I2210" s="269"/>
      <c r="J2210" s="134"/>
      <c r="K2210" s="134"/>
      <c r="L2210" s="134"/>
      <c r="M2210" s="134"/>
      <c r="N2210" s="286"/>
      <c r="O2210" s="286"/>
      <c r="P2210" s="125"/>
      <c r="Q2210" s="125"/>
      <c r="R2210" s="125"/>
      <c r="S2210" s="125"/>
      <c r="T2210" s="125"/>
      <c r="U2210" s="311"/>
      <c r="V2210" s="253">
        <f t="shared" si="42"/>
        <v>0</v>
      </c>
      <c r="W2210" s="348" t="str">
        <f>IF(板块成分!B2212="","",板块成分!B2212)</f>
        <v>7827.HK</v>
      </c>
      <c r="X2210" s="270" t="str">
        <f>[1]!s_info_name(W2210)</f>
        <v>VISION DEAL-Z</v>
      </c>
      <c r="Y2210" s="335" t="str">
        <f>IF($Y$3="申万一级行业",[1]!s_info_industry_sw_2021(W2210,公司分析!D$5,1),IF($Y$3="申万二级行业",[1]!s_info_industry_sw_2021(W2210,公司分析!D$5,2),IF($Y$3="申万三级行业",[1]!s_info_industry_sw_2021(W2210,公司分析!D$5,3),IF($Y$3="wind一级行业",[1]!s_info_industry_gics(W2210,1),IF($Y$3="wind二级行业",[1]!s_info_industry_gics(W2210,2),IF($Y$3="wind三级行业",[1]!s_info_industry_gics(W2210,3),IF($Y$3="wind四级行业",[1]!s_info_industry_gics(W2210,4),IF($Y$3="证监会门类行业",[1]!s_info_industry_csrc12_n(W2210,公司分析!D$5,1),""))))))))</f>
        <v>投资银行业与经纪业</v>
      </c>
      <c r="Z2210" s="298" t="str">
        <f>IF(Y2210=行业比较!$E$6,ROW(),"")</f>
        <v/>
      </c>
      <c r="AA2210" s="125"/>
      <c r="AB2210" s="125"/>
      <c r="AC2210" s="125"/>
      <c r="AD2210" s="125"/>
      <c r="AE2210" s="125"/>
      <c r="AF2210" s="125"/>
      <c r="AG2210" s="125"/>
      <c r="AH2210" s="125"/>
      <c r="AI2210" s="125"/>
      <c r="AJ2210" s="125"/>
      <c r="AK2210" s="125"/>
      <c r="AL2210" s="125"/>
      <c r="AM2210" s="125"/>
      <c r="AN2210" s="125"/>
      <c r="AO2210" s="125"/>
      <c r="AP2210" s="125"/>
    </row>
    <row r="2211" spans="2:42" x14ac:dyDescent="0.35">
      <c r="B2211" s="125"/>
      <c r="C2211" s="125"/>
      <c r="D2211" s="125"/>
      <c r="E2211" s="125"/>
      <c r="F2211" s="125"/>
      <c r="G2211" s="125"/>
      <c r="H2211" s="125"/>
      <c r="I2211" s="269"/>
      <c r="J2211" s="134"/>
      <c r="K2211" s="134"/>
      <c r="L2211" s="134"/>
      <c r="M2211" s="134"/>
      <c r="N2211" s="286"/>
      <c r="O2211" s="286"/>
      <c r="P2211" s="125"/>
      <c r="Q2211" s="125"/>
      <c r="R2211" s="125"/>
      <c r="S2211" s="125"/>
      <c r="T2211" s="125"/>
      <c r="U2211" s="311"/>
      <c r="V2211" s="253">
        <f t="shared" si="42"/>
        <v>0</v>
      </c>
      <c r="W2211" s="348" t="str">
        <f>IF(板块成分!B2213="","",板块成分!B2213)</f>
        <v>7836.HK</v>
      </c>
      <c r="X2211" s="270" t="str">
        <f>[1]!s_info_name(W2211)</f>
        <v>AQUILA ACQ-Z</v>
      </c>
      <c r="Y2211" s="335" t="str">
        <f>IF($Y$3="申万一级行业",[1]!s_info_industry_sw_2021(W2211,公司分析!D$5,1),IF($Y$3="申万二级行业",[1]!s_info_industry_sw_2021(W2211,公司分析!D$5,2),IF($Y$3="申万三级行业",[1]!s_info_industry_sw_2021(W2211,公司分析!D$5,3),IF($Y$3="wind一级行业",[1]!s_info_industry_gics(W2211,1),IF($Y$3="wind二级行业",[1]!s_info_industry_gics(W2211,2),IF($Y$3="wind三级行业",[1]!s_info_industry_gics(W2211,3),IF($Y$3="wind四级行业",[1]!s_info_industry_gics(W2211,4),IF($Y$3="证监会门类行业",[1]!s_info_industry_csrc12_n(W2211,公司分析!D$5,1),""))))))))</f>
        <v>投资银行业与经纪业</v>
      </c>
      <c r="Z2211" s="298" t="str">
        <f>IF(Y2211=行业比较!$E$6,ROW(),"")</f>
        <v/>
      </c>
      <c r="AA2211" s="125"/>
      <c r="AB2211" s="125"/>
      <c r="AC2211" s="125"/>
      <c r="AD2211" s="125"/>
      <c r="AE2211" s="125"/>
      <c r="AF2211" s="125"/>
      <c r="AG2211" s="125"/>
      <c r="AH2211" s="125"/>
      <c r="AI2211" s="125"/>
      <c r="AJ2211" s="125"/>
      <c r="AK2211" s="125"/>
      <c r="AL2211" s="125"/>
      <c r="AM2211" s="125"/>
      <c r="AN2211" s="125"/>
      <c r="AO2211" s="125"/>
      <c r="AP2211" s="125"/>
    </row>
    <row r="2212" spans="2:42" x14ac:dyDescent="0.35">
      <c r="B2212" s="125"/>
      <c r="C2212" s="125"/>
      <c r="D2212" s="125"/>
      <c r="E2212" s="125"/>
      <c r="F2212" s="125"/>
      <c r="G2212" s="125"/>
      <c r="H2212" s="125"/>
      <c r="I2212" s="269"/>
      <c r="J2212" s="134"/>
      <c r="K2212" s="134"/>
      <c r="L2212" s="134"/>
      <c r="M2212" s="134"/>
      <c r="N2212" s="286"/>
      <c r="O2212" s="286"/>
      <c r="P2212" s="125"/>
      <c r="Q2212" s="125"/>
      <c r="R2212" s="125"/>
      <c r="S2212" s="125"/>
      <c r="T2212" s="125"/>
      <c r="U2212" s="311"/>
      <c r="V2212" s="253">
        <f t="shared" si="42"/>
        <v>0</v>
      </c>
      <c r="W2212" s="348" t="str">
        <f>IF(板块成分!B2214="","",板块成分!B2214)</f>
        <v>7841.HK</v>
      </c>
      <c r="X2212" s="270" t="str">
        <f>[1]!s_info_name(W2212)</f>
        <v>汇德收购-Z</v>
      </c>
      <c r="Y2212" s="335" t="str">
        <f>IF($Y$3="申万一级行业",[1]!s_info_industry_sw_2021(W2212,公司分析!D$5,1),IF($Y$3="申万二级行业",[1]!s_info_industry_sw_2021(W2212,公司分析!D$5,2),IF($Y$3="申万三级行业",[1]!s_info_industry_sw_2021(W2212,公司分析!D$5,3),IF($Y$3="wind一级行业",[1]!s_info_industry_gics(W2212,1),IF($Y$3="wind二级行业",[1]!s_info_industry_gics(W2212,2),IF($Y$3="wind三级行业",[1]!s_info_industry_gics(W2212,3),IF($Y$3="wind四级行业",[1]!s_info_industry_gics(W2212,4),IF($Y$3="证监会门类行业",[1]!s_info_industry_csrc12_n(W2212,公司分析!D$5,1),""))))))))</f>
        <v>投资银行业与经纪业</v>
      </c>
      <c r="Z2212" s="298" t="str">
        <f>IF(Y2212=行业比较!$E$6,ROW(),"")</f>
        <v/>
      </c>
      <c r="AA2212" s="125"/>
      <c r="AB2212" s="125"/>
      <c r="AC2212" s="125"/>
      <c r="AD2212" s="125"/>
      <c r="AE2212" s="125"/>
      <c r="AF2212" s="125"/>
      <c r="AG2212" s="125"/>
      <c r="AH2212" s="125"/>
      <c r="AI2212" s="125"/>
      <c r="AJ2212" s="125"/>
      <c r="AK2212" s="125"/>
      <c r="AL2212" s="125"/>
      <c r="AM2212" s="125"/>
      <c r="AN2212" s="125"/>
      <c r="AO2212" s="125"/>
      <c r="AP2212" s="125"/>
    </row>
    <row r="2213" spans="2:42" x14ac:dyDescent="0.35">
      <c r="B2213" s="125"/>
      <c r="C2213" s="125"/>
      <c r="D2213" s="125"/>
      <c r="E2213" s="125"/>
      <c r="F2213" s="125"/>
      <c r="G2213" s="125"/>
      <c r="H2213" s="125"/>
      <c r="I2213" s="269"/>
      <c r="J2213" s="134"/>
      <c r="K2213" s="134"/>
      <c r="L2213" s="134"/>
      <c r="M2213" s="134"/>
      <c r="N2213" s="286"/>
      <c r="O2213" s="286"/>
      <c r="P2213" s="125"/>
      <c r="Q2213" s="125"/>
      <c r="R2213" s="125"/>
      <c r="S2213" s="125"/>
      <c r="T2213" s="125"/>
      <c r="U2213" s="311"/>
      <c r="V2213" s="253">
        <f t="shared" si="42"/>
        <v>0</v>
      </c>
      <c r="W2213" s="348" t="str">
        <f>IF(板块成分!B2215="","",板块成分!B2215)</f>
        <v>7855.HK</v>
      </c>
      <c r="X2213" s="270" t="str">
        <f>[1]!s_info_name(W2213)</f>
        <v>TECHSTARACQ-Z</v>
      </c>
      <c r="Y2213" s="335" t="str">
        <f>IF($Y$3="申万一级行业",[1]!s_info_industry_sw_2021(W2213,公司分析!D$5,1),IF($Y$3="申万二级行业",[1]!s_info_industry_sw_2021(W2213,公司分析!D$5,2),IF($Y$3="申万三级行业",[1]!s_info_industry_sw_2021(W2213,公司分析!D$5,3),IF($Y$3="wind一级行业",[1]!s_info_industry_gics(W2213,1),IF($Y$3="wind二级行业",[1]!s_info_industry_gics(W2213,2),IF($Y$3="wind三级行业",[1]!s_info_industry_gics(W2213,3),IF($Y$3="wind四级行业",[1]!s_info_industry_gics(W2213,4),IF($Y$3="证监会门类行业",[1]!s_info_industry_csrc12_n(W2213,公司分析!D$5,1),""))))))))</f>
        <v>投资银行业与经纪业</v>
      </c>
      <c r="Z2213" s="298" t="str">
        <f>IF(Y2213=行业比较!$E$6,ROW(),"")</f>
        <v/>
      </c>
      <c r="AA2213" s="125"/>
      <c r="AB2213" s="125"/>
      <c r="AC2213" s="125"/>
      <c r="AD2213" s="125"/>
      <c r="AE2213" s="125"/>
      <c r="AF2213" s="125"/>
      <c r="AG2213" s="125"/>
      <c r="AH2213" s="125"/>
      <c r="AI2213" s="125"/>
      <c r="AJ2213" s="125"/>
      <c r="AK2213" s="125"/>
      <c r="AL2213" s="125"/>
      <c r="AM2213" s="125"/>
      <c r="AN2213" s="125"/>
      <c r="AO2213" s="125"/>
      <c r="AP2213" s="125"/>
    </row>
    <row r="2214" spans="2:42" x14ac:dyDescent="0.35">
      <c r="B2214" s="125"/>
      <c r="C2214" s="125"/>
      <c r="D2214" s="125"/>
      <c r="E2214" s="125"/>
      <c r="F2214" s="125"/>
      <c r="G2214" s="125"/>
      <c r="H2214" s="125"/>
      <c r="I2214" s="269"/>
      <c r="J2214" s="134"/>
      <c r="K2214" s="134"/>
      <c r="L2214" s="134"/>
      <c r="M2214" s="134"/>
      <c r="N2214" s="286"/>
      <c r="O2214" s="286"/>
      <c r="P2214" s="125"/>
      <c r="Q2214" s="125"/>
      <c r="R2214" s="125"/>
      <c r="S2214" s="125"/>
      <c r="T2214" s="125"/>
      <c r="U2214" s="311"/>
      <c r="V2214" s="253">
        <f t="shared" si="42"/>
        <v>0</v>
      </c>
      <c r="W2214" s="348" t="str">
        <f>IF(板块成分!B2216="","",板块成分!B2216)</f>
        <v>8001.HK</v>
      </c>
      <c r="X2214" s="270" t="str">
        <f>[1]!s_info_name(W2214)</f>
        <v>东方汇财证券</v>
      </c>
      <c r="Y2214" s="335" t="str">
        <f>IF($Y$3="申万一级行业",[1]!s_info_industry_sw_2021(W2214,公司分析!D$5,1),IF($Y$3="申万二级行业",[1]!s_info_industry_sw_2021(W2214,公司分析!D$5,2),IF($Y$3="申万三级行业",[1]!s_info_industry_sw_2021(W2214,公司分析!D$5,3),IF($Y$3="wind一级行业",[1]!s_info_industry_gics(W2214,1),IF($Y$3="wind二级行业",[1]!s_info_industry_gics(W2214,2),IF($Y$3="wind三级行业",[1]!s_info_industry_gics(W2214,3),IF($Y$3="wind四级行业",[1]!s_info_industry_gics(W2214,4),IF($Y$3="证监会门类行业",[1]!s_info_industry_csrc12_n(W2214,公司分析!D$5,1),""))))))))</f>
        <v>投资银行业与经纪业</v>
      </c>
      <c r="Z2214" s="298" t="str">
        <f>IF(Y2214=行业比较!$E$6,ROW(),"")</f>
        <v/>
      </c>
      <c r="AA2214" s="125"/>
      <c r="AB2214" s="125"/>
      <c r="AC2214" s="125"/>
      <c r="AD2214" s="125"/>
      <c r="AE2214" s="125"/>
      <c r="AF2214" s="125"/>
      <c r="AG2214" s="125"/>
      <c r="AH2214" s="125"/>
      <c r="AI2214" s="125"/>
      <c r="AJ2214" s="125"/>
      <c r="AK2214" s="125"/>
      <c r="AL2214" s="125"/>
      <c r="AM2214" s="125"/>
      <c r="AN2214" s="125"/>
      <c r="AO2214" s="125"/>
      <c r="AP2214" s="125"/>
    </row>
    <row r="2215" spans="2:42" x14ac:dyDescent="0.35">
      <c r="B2215" s="125"/>
      <c r="C2215" s="125"/>
      <c r="D2215" s="125"/>
      <c r="E2215" s="125"/>
      <c r="F2215" s="125"/>
      <c r="G2215" s="125"/>
      <c r="H2215" s="125"/>
      <c r="I2215" s="269"/>
      <c r="J2215" s="134"/>
      <c r="K2215" s="134"/>
      <c r="L2215" s="134"/>
      <c r="M2215" s="134"/>
      <c r="N2215" s="286"/>
      <c r="O2215" s="286"/>
      <c r="P2215" s="125"/>
      <c r="Q2215" s="125"/>
      <c r="R2215" s="125"/>
      <c r="S2215" s="125"/>
      <c r="T2215" s="125"/>
      <c r="U2215" s="311"/>
      <c r="V2215" s="253">
        <f t="shared" si="42"/>
        <v>0</v>
      </c>
      <c r="W2215" s="348" t="str">
        <f>IF(板块成分!B2217="","",板块成分!B2217)</f>
        <v>8003.HK</v>
      </c>
      <c r="X2215" s="270" t="str">
        <f>[1]!s_info_name(W2215)</f>
        <v>世大控股</v>
      </c>
      <c r="Y2215" s="335" t="str">
        <f>IF($Y$3="申万一级行业",[1]!s_info_industry_sw_2021(W2215,公司分析!D$5,1),IF($Y$3="申万二级行业",[1]!s_info_industry_sw_2021(W2215,公司分析!D$5,2),IF($Y$3="申万三级行业",[1]!s_info_industry_sw_2021(W2215,公司分析!D$5,3),IF($Y$3="wind一级行业",[1]!s_info_industry_gics(W2215,1),IF($Y$3="wind二级行业",[1]!s_info_industry_gics(W2215,2),IF($Y$3="wind三级行业",[1]!s_info_industry_gics(W2215,3),IF($Y$3="wind四级行业",[1]!s_info_industry_gics(W2215,4),IF($Y$3="证监会门类行业",[1]!s_info_industry_csrc12_n(W2215,公司分析!D$5,1),""))))))))</f>
        <v>广告</v>
      </c>
      <c r="Z2215" s="298" t="str">
        <f>IF(Y2215=行业比较!$E$6,ROW(),"")</f>
        <v/>
      </c>
      <c r="AA2215" s="125"/>
      <c r="AB2215" s="125"/>
      <c r="AC2215" s="125"/>
      <c r="AD2215" s="125"/>
      <c r="AE2215" s="125"/>
      <c r="AF2215" s="125"/>
      <c r="AG2215" s="125"/>
      <c r="AH2215" s="125"/>
      <c r="AI2215" s="125"/>
      <c r="AJ2215" s="125"/>
      <c r="AK2215" s="125"/>
      <c r="AL2215" s="125"/>
      <c r="AM2215" s="125"/>
      <c r="AN2215" s="125"/>
      <c r="AO2215" s="125"/>
      <c r="AP2215" s="125"/>
    </row>
    <row r="2216" spans="2:42" x14ac:dyDescent="0.35">
      <c r="B2216" s="125"/>
      <c r="C2216" s="125"/>
      <c r="D2216" s="125"/>
      <c r="E2216" s="125"/>
      <c r="F2216" s="125"/>
      <c r="G2216" s="125"/>
      <c r="H2216" s="125"/>
      <c r="I2216" s="269"/>
      <c r="J2216" s="134"/>
      <c r="K2216" s="134"/>
      <c r="L2216" s="134"/>
      <c r="M2216" s="134"/>
      <c r="N2216" s="286"/>
      <c r="O2216" s="286"/>
      <c r="P2216" s="125"/>
      <c r="Q2216" s="125"/>
      <c r="R2216" s="125"/>
      <c r="S2216" s="125"/>
      <c r="T2216" s="125"/>
      <c r="U2216" s="311"/>
      <c r="V2216" s="253">
        <f t="shared" si="42"/>
        <v>0</v>
      </c>
      <c r="W2216" s="348" t="str">
        <f>IF(板块成分!B2218="","",板块成分!B2218)</f>
        <v>8005.HK</v>
      </c>
      <c r="X2216" s="270" t="str">
        <f>[1]!s_info_name(W2216)</f>
        <v>裕兴科技</v>
      </c>
      <c r="Y2216" s="335" t="str">
        <f>IF($Y$3="申万一级行业",[1]!s_info_industry_sw_2021(W2216,公司分析!D$5,1),IF($Y$3="申万二级行业",[1]!s_info_industry_sw_2021(W2216,公司分析!D$5,2),IF($Y$3="申万三级行业",[1]!s_info_industry_sw_2021(W2216,公司分析!D$5,3),IF($Y$3="wind一级行业",[1]!s_info_industry_gics(W2216,1),IF($Y$3="wind二级行业",[1]!s_info_industry_gics(W2216,2),IF($Y$3="wind三级行业",[1]!s_info_industry_gics(W2216,3),IF($Y$3="wind四级行业",[1]!s_info_industry_gics(W2216,4),IF($Y$3="证监会门类行业",[1]!s_info_industry_csrc12_n(W2216,公司分析!D$5,1),""))))))))</f>
        <v>消费电子产品</v>
      </c>
      <c r="Z2216" s="298" t="str">
        <f>IF(Y2216=行业比较!$E$6,ROW(),"")</f>
        <v/>
      </c>
      <c r="AA2216" s="125"/>
      <c r="AB2216" s="125"/>
      <c r="AC2216" s="125"/>
      <c r="AD2216" s="125"/>
      <c r="AE2216" s="125"/>
      <c r="AF2216" s="125"/>
      <c r="AG2216" s="125"/>
      <c r="AH2216" s="125"/>
      <c r="AI2216" s="125"/>
      <c r="AJ2216" s="125"/>
      <c r="AK2216" s="125"/>
      <c r="AL2216" s="125"/>
      <c r="AM2216" s="125"/>
      <c r="AN2216" s="125"/>
      <c r="AO2216" s="125"/>
      <c r="AP2216" s="125"/>
    </row>
    <row r="2217" spans="2:42" x14ac:dyDescent="0.35">
      <c r="B2217" s="125"/>
      <c r="C2217" s="125"/>
      <c r="D2217" s="125"/>
      <c r="E2217" s="125"/>
      <c r="F2217" s="125"/>
      <c r="G2217" s="125"/>
      <c r="H2217" s="125"/>
      <c r="I2217" s="269"/>
      <c r="J2217" s="134"/>
      <c r="K2217" s="134"/>
      <c r="L2217" s="134"/>
      <c r="M2217" s="134"/>
      <c r="N2217" s="286"/>
      <c r="O2217" s="286"/>
      <c r="P2217" s="125"/>
      <c r="Q2217" s="125"/>
      <c r="R2217" s="125"/>
      <c r="S2217" s="125"/>
      <c r="T2217" s="125"/>
      <c r="U2217" s="311"/>
      <c r="V2217" s="253">
        <f t="shared" si="42"/>
        <v>0</v>
      </c>
      <c r="W2217" s="348" t="str">
        <f>IF(板块成分!B2219="","",板块成分!B2219)</f>
        <v>8006.HK</v>
      </c>
      <c r="X2217" s="270" t="str">
        <f>[1]!s_info_name(W2217)</f>
        <v>华泰瑞银</v>
      </c>
      <c r="Y2217" s="335" t="str">
        <f>IF($Y$3="申万一级行业",[1]!s_info_industry_sw_2021(W2217,公司分析!D$5,1),IF($Y$3="申万二级行业",[1]!s_info_industry_sw_2021(W2217,公司分析!D$5,2),IF($Y$3="申万三级行业",[1]!s_info_industry_sw_2021(W2217,公司分析!D$5,3),IF($Y$3="wind一级行业",[1]!s_info_industry_gics(W2217,1),IF($Y$3="wind二级行业",[1]!s_info_industry_gics(W2217,2),IF($Y$3="wind三级行业",[1]!s_info_industry_gics(W2217,3),IF($Y$3="wind四级行业",[1]!s_info_industry_gics(W2217,4),IF($Y$3="证监会门类行业",[1]!s_info_industry_csrc12_n(W2217,公司分析!D$5,1),""))))))))</f>
        <v>出版</v>
      </c>
      <c r="Z2217" s="298" t="str">
        <f>IF(Y2217=行业比较!$E$6,ROW(),"")</f>
        <v/>
      </c>
      <c r="AA2217" s="125"/>
      <c r="AB2217" s="125"/>
      <c r="AC2217" s="125"/>
      <c r="AD2217" s="125"/>
      <c r="AE2217" s="125"/>
      <c r="AF2217" s="125"/>
      <c r="AG2217" s="125"/>
      <c r="AH2217" s="125"/>
      <c r="AI2217" s="125"/>
      <c r="AJ2217" s="125"/>
      <c r="AK2217" s="125"/>
      <c r="AL2217" s="125"/>
      <c r="AM2217" s="125"/>
      <c r="AN2217" s="125"/>
      <c r="AO2217" s="125"/>
      <c r="AP2217" s="125"/>
    </row>
    <row r="2218" spans="2:42" x14ac:dyDescent="0.35">
      <c r="B2218" s="125"/>
      <c r="C2218" s="125"/>
      <c r="D2218" s="125"/>
      <c r="E2218" s="125"/>
      <c r="F2218" s="125"/>
      <c r="G2218" s="125"/>
      <c r="H2218" s="125"/>
      <c r="I2218" s="269"/>
      <c r="J2218" s="134"/>
      <c r="K2218" s="134"/>
      <c r="L2218" s="134"/>
      <c r="M2218" s="134"/>
      <c r="N2218" s="286"/>
      <c r="O2218" s="286"/>
      <c r="P2218" s="125"/>
      <c r="Q2218" s="125"/>
      <c r="R2218" s="125"/>
      <c r="S2218" s="125"/>
      <c r="T2218" s="125"/>
      <c r="U2218" s="311"/>
      <c r="V2218" s="253">
        <f t="shared" si="42"/>
        <v>0</v>
      </c>
      <c r="W2218" s="348" t="str">
        <f>IF(板块成分!B2220="","",板块成分!B2220)</f>
        <v>8007.HK</v>
      </c>
      <c r="X2218" s="270" t="str">
        <f>[1]!s_info_name(W2218)</f>
        <v>环球战略集团</v>
      </c>
      <c r="Y2218" s="335" t="str">
        <f>IF($Y$3="申万一级行业",[1]!s_info_industry_sw_2021(W2218,公司分析!D$5,1),IF($Y$3="申万二级行业",[1]!s_info_industry_sw_2021(W2218,公司分析!D$5,2),IF($Y$3="申万三级行业",[1]!s_info_industry_sw_2021(W2218,公司分析!D$5,3),IF($Y$3="wind一级行业",[1]!s_info_industry_gics(W2218,1),IF($Y$3="wind二级行业",[1]!s_info_industry_gics(W2218,2),IF($Y$3="wind三级行业",[1]!s_info_industry_gics(W2218,3),IF($Y$3="wind四级行业",[1]!s_info_industry_gics(W2218,4),IF($Y$3="证监会门类行业",[1]!s_info_industry_csrc12_n(W2218,公司分析!D$5,1),""))))))))</f>
        <v>综合性石油天然气</v>
      </c>
      <c r="Z2218" s="298" t="str">
        <f>IF(Y2218=行业比较!$E$6,ROW(),"")</f>
        <v/>
      </c>
      <c r="AA2218" s="125"/>
      <c r="AB2218" s="125"/>
      <c r="AC2218" s="125"/>
      <c r="AD2218" s="125"/>
      <c r="AE2218" s="125"/>
      <c r="AF2218" s="125"/>
      <c r="AG2218" s="125"/>
      <c r="AH2218" s="125"/>
      <c r="AI2218" s="125"/>
      <c r="AJ2218" s="125"/>
      <c r="AK2218" s="125"/>
      <c r="AL2218" s="125"/>
      <c r="AM2218" s="125"/>
      <c r="AN2218" s="125"/>
      <c r="AO2218" s="125"/>
      <c r="AP2218" s="125"/>
    </row>
    <row r="2219" spans="2:42" x14ac:dyDescent="0.35">
      <c r="B2219" s="125"/>
      <c r="C2219" s="125"/>
      <c r="D2219" s="125"/>
      <c r="E2219" s="125"/>
      <c r="F2219" s="125"/>
      <c r="G2219" s="125"/>
      <c r="H2219" s="125"/>
      <c r="I2219" s="269"/>
      <c r="J2219" s="134"/>
      <c r="K2219" s="134"/>
      <c r="L2219" s="134"/>
      <c r="M2219" s="134"/>
      <c r="N2219" s="286"/>
      <c r="O2219" s="286"/>
      <c r="P2219" s="125"/>
      <c r="Q2219" s="125"/>
      <c r="R2219" s="125"/>
      <c r="S2219" s="125"/>
      <c r="T2219" s="125"/>
      <c r="U2219" s="311"/>
      <c r="V2219" s="253">
        <f t="shared" si="42"/>
        <v>0</v>
      </c>
      <c r="W2219" s="348" t="str">
        <f>IF(板块成分!B2221="","",板块成分!B2221)</f>
        <v>8013.HK</v>
      </c>
      <c r="X2219" s="270" t="str">
        <f>[1]!s_info_name(W2219)</f>
        <v>ECI TECH</v>
      </c>
      <c r="Y2219" s="335" t="str">
        <f>IF($Y$3="申万一级行业",[1]!s_info_industry_sw_2021(W2219,公司分析!D$5,1),IF($Y$3="申万二级行业",[1]!s_info_industry_sw_2021(W2219,公司分析!D$5,2),IF($Y$3="申万三级行业",[1]!s_info_industry_sw_2021(W2219,公司分析!D$5,3),IF($Y$3="wind一级行业",[1]!s_info_industry_gics(W2219,1),IF($Y$3="wind二级行业",[1]!s_info_industry_gics(W2219,2),IF($Y$3="wind三级行业",[1]!s_info_industry_gics(W2219,3),IF($Y$3="wind四级行业",[1]!s_info_industry_gics(W2219,4),IF($Y$3="证监会门类行业",[1]!s_info_industry_csrc12_n(W2219,公司分析!D$5,1),""))))))))</f>
        <v>房地产服务</v>
      </c>
      <c r="Z2219" s="298" t="str">
        <f>IF(Y2219=行业比较!$E$6,ROW(),"")</f>
        <v/>
      </c>
      <c r="AA2219" s="125"/>
      <c r="AB2219" s="125"/>
      <c r="AC2219" s="125"/>
      <c r="AD2219" s="125"/>
      <c r="AE2219" s="125"/>
      <c r="AF2219" s="125"/>
      <c r="AG2219" s="125"/>
      <c r="AH2219" s="125"/>
      <c r="AI2219" s="125"/>
      <c r="AJ2219" s="125"/>
      <c r="AK2219" s="125"/>
      <c r="AL2219" s="125"/>
      <c r="AM2219" s="125"/>
      <c r="AN2219" s="125"/>
      <c r="AO2219" s="125"/>
      <c r="AP2219" s="125"/>
    </row>
    <row r="2220" spans="2:42" x14ac:dyDescent="0.35">
      <c r="B2220" s="125"/>
      <c r="C2220" s="125"/>
      <c r="D2220" s="125"/>
      <c r="E2220" s="125"/>
      <c r="F2220" s="125"/>
      <c r="G2220" s="125"/>
      <c r="H2220" s="125"/>
      <c r="I2220" s="269"/>
      <c r="J2220" s="134"/>
      <c r="K2220" s="134"/>
      <c r="L2220" s="134"/>
      <c r="M2220" s="134"/>
      <c r="N2220" s="286"/>
      <c r="O2220" s="286"/>
      <c r="P2220" s="125"/>
      <c r="Q2220" s="125"/>
      <c r="R2220" s="125"/>
      <c r="S2220" s="125"/>
      <c r="T2220" s="125"/>
      <c r="U2220" s="311"/>
      <c r="V2220" s="253">
        <f t="shared" si="42"/>
        <v>29</v>
      </c>
      <c r="W2220" s="348" t="str">
        <f>IF(板块成分!B2222="","",板块成分!B2222)</f>
        <v>8017.HK</v>
      </c>
      <c r="X2220" s="270" t="str">
        <f>[1]!s_info_name(W2220)</f>
        <v>捷利交易宝</v>
      </c>
      <c r="Y2220" s="335" t="str">
        <f>IF($Y$3="申万一级行业",[1]!s_info_industry_sw_2021(W2220,公司分析!D$5,1),IF($Y$3="申万二级行业",[1]!s_info_industry_sw_2021(W2220,公司分析!D$5,2),IF($Y$3="申万三级行业",[1]!s_info_industry_sw_2021(W2220,公司分析!D$5,3),IF($Y$3="wind一级行业",[1]!s_info_industry_gics(W2220,1),IF($Y$3="wind二级行业",[1]!s_info_industry_gics(W2220,2),IF($Y$3="wind三级行业",[1]!s_info_industry_gics(W2220,3),IF($Y$3="wind四级行业",[1]!s_info_industry_gics(W2220,4),IF($Y$3="证监会门类行业",[1]!s_info_industry_csrc12_n(W2220,公司分析!D$5,1),""))))))))</f>
        <v>互联网软件与服务</v>
      </c>
      <c r="Z2220" s="298">
        <f>IF(Y2220=行业比较!$E$6,ROW(),"")</f>
        <v>2220</v>
      </c>
      <c r="AA2220" s="125"/>
      <c r="AB2220" s="125"/>
      <c r="AC2220" s="125"/>
      <c r="AD2220" s="125"/>
      <c r="AE2220" s="125"/>
      <c r="AF2220" s="125"/>
      <c r="AG2220" s="125"/>
      <c r="AH2220" s="125"/>
      <c r="AI2220" s="125"/>
      <c r="AJ2220" s="125"/>
      <c r="AK2220" s="125"/>
      <c r="AL2220" s="125"/>
      <c r="AM2220" s="125"/>
      <c r="AN2220" s="125"/>
      <c r="AO2220" s="125"/>
      <c r="AP2220" s="125"/>
    </row>
    <row r="2221" spans="2:42" x14ac:dyDescent="0.35">
      <c r="B2221" s="125"/>
      <c r="C2221" s="125"/>
      <c r="D2221" s="125"/>
      <c r="E2221" s="125"/>
      <c r="F2221" s="125"/>
      <c r="G2221" s="125"/>
      <c r="H2221" s="125"/>
      <c r="I2221" s="269"/>
      <c r="J2221" s="134"/>
      <c r="K2221" s="134"/>
      <c r="L2221" s="134"/>
      <c r="M2221" s="134"/>
      <c r="N2221" s="286"/>
      <c r="O2221" s="286"/>
      <c r="P2221" s="125"/>
      <c r="Q2221" s="125"/>
      <c r="R2221" s="125"/>
      <c r="S2221" s="125"/>
      <c r="T2221" s="125"/>
      <c r="U2221" s="311"/>
      <c r="V2221" s="253">
        <f t="shared" si="42"/>
        <v>0</v>
      </c>
      <c r="W2221" s="348" t="str">
        <f>IF(板块成分!B2223="","",板块成分!B2223)</f>
        <v>8018.HK</v>
      </c>
      <c r="X2221" s="270" t="str">
        <f>[1]!s_info_name(W2221)</f>
        <v>汇财金融投资</v>
      </c>
      <c r="Y2221" s="335" t="str">
        <f>IF($Y$3="申万一级行业",[1]!s_info_industry_sw_2021(W2221,公司分析!D$5,1),IF($Y$3="申万二级行业",[1]!s_info_industry_sw_2021(W2221,公司分析!D$5,2),IF($Y$3="申万三级行业",[1]!s_info_industry_sw_2021(W2221,公司分析!D$5,3),IF($Y$3="wind一级行业",[1]!s_info_industry_gics(W2221,1),IF($Y$3="wind二级行业",[1]!s_info_industry_gics(W2221,2),IF($Y$3="wind三级行业",[1]!s_info_industry_gics(W2221,3),IF($Y$3="wind四级行业",[1]!s_info_industry_gics(W2221,4),IF($Y$3="证监会门类行业",[1]!s_info_industry_csrc12_n(W2221,公司分析!D$5,1),""))))))))</f>
        <v>应用软件</v>
      </c>
      <c r="Z2221" s="298" t="str">
        <f>IF(Y2221=行业比较!$E$6,ROW(),"")</f>
        <v/>
      </c>
      <c r="AA2221" s="125"/>
      <c r="AB2221" s="125"/>
      <c r="AC2221" s="125"/>
      <c r="AD2221" s="125"/>
      <c r="AE2221" s="125"/>
      <c r="AF2221" s="125"/>
      <c r="AG2221" s="125"/>
      <c r="AH2221" s="125"/>
      <c r="AI2221" s="125"/>
      <c r="AJ2221" s="125"/>
      <c r="AK2221" s="125"/>
      <c r="AL2221" s="125"/>
      <c r="AM2221" s="125"/>
      <c r="AN2221" s="125"/>
      <c r="AO2221" s="125"/>
      <c r="AP2221" s="125"/>
    </row>
    <row r="2222" spans="2:42" x14ac:dyDescent="0.35">
      <c r="B2222" s="125"/>
      <c r="C2222" s="125"/>
      <c r="D2222" s="125"/>
      <c r="E2222" s="125"/>
      <c r="F2222" s="125"/>
      <c r="G2222" s="125"/>
      <c r="H2222" s="125"/>
      <c r="I2222" s="269"/>
      <c r="J2222" s="134"/>
      <c r="K2222" s="134"/>
      <c r="L2222" s="134"/>
      <c r="M2222" s="134"/>
      <c r="N2222" s="286"/>
      <c r="O2222" s="286"/>
      <c r="P2222" s="125"/>
      <c r="Q2222" s="125"/>
      <c r="R2222" s="125"/>
      <c r="S2222" s="125"/>
      <c r="T2222" s="125"/>
      <c r="U2222" s="311"/>
      <c r="V2222" s="253">
        <f t="shared" si="42"/>
        <v>0</v>
      </c>
      <c r="W2222" s="348" t="str">
        <f>IF(板块成分!B2224="","",板块成分!B2224)</f>
        <v>8019.HK</v>
      </c>
      <c r="X2222" s="270" t="str">
        <f>[1]!s_info_name(W2222)</f>
        <v>皓文控股</v>
      </c>
      <c r="Y2222" s="335" t="str">
        <f>IF($Y$3="申万一级行业",[1]!s_info_industry_sw_2021(W2222,公司分析!D$5,1),IF($Y$3="申万二级行业",[1]!s_info_industry_sw_2021(W2222,公司分析!D$5,2),IF($Y$3="申万三级行业",[1]!s_info_industry_sw_2021(W2222,公司分析!D$5,3),IF($Y$3="wind一级行业",[1]!s_info_industry_gics(W2222,1),IF($Y$3="wind二级行业",[1]!s_info_industry_gics(W2222,2),IF($Y$3="wind三级行业",[1]!s_info_industry_gics(W2222,3),IF($Y$3="wind四级行业",[1]!s_info_industry_gics(W2222,4),IF($Y$3="证监会门类行业",[1]!s_info_industry_csrc12_n(W2222,公司分析!D$5,1),""))))))))</f>
        <v>消费信贷</v>
      </c>
      <c r="Z2222" s="298" t="str">
        <f>IF(Y2222=行业比较!$E$6,ROW(),"")</f>
        <v/>
      </c>
      <c r="AA2222" s="125"/>
      <c r="AB2222" s="125"/>
      <c r="AC2222" s="125"/>
      <c r="AD2222" s="125"/>
      <c r="AE2222" s="125"/>
      <c r="AF2222" s="125"/>
      <c r="AG2222" s="125"/>
      <c r="AH2222" s="125"/>
      <c r="AI2222" s="125"/>
      <c r="AJ2222" s="125"/>
      <c r="AK2222" s="125"/>
      <c r="AL2222" s="125"/>
      <c r="AM2222" s="125"/>
      <c r="AN2222" s="125"/>
      <c r="AO2222" s="125"/>
      <c r="AP2222" s="125"/>
    </row>
    <row r="2223" spans="2:42" x14ac:dyDescent="0.35">
      <c r="B2223" s="125"/>
      <c r="C2223" s="125"/>
      <c r="D2223" s="125"/>
      <c r="E2223" s="125"/>
      <c r="F2223" s="125"/>
      <c r="G2223" s="125"/>
      <c r="H2223" s="125"/>
      <c r="I2223" s="269"/>
      <c r="J2223" s="134"/>
      <c r="K2223" s="134"/>
      <c r="L2223" s="134"/>
      <c r="M2223" s="134"/>
      <c r="N2223" s="286"/>
      <c r="O2223" s="286"/>
      <c r="P2223" s="125"/>
      <c r="Q2223" s="125"/>
      <c r="R2223" s="125"/>
      <c r="S2223" s="125"/>
      <c r="T2223" s="125"/>
      <c r="U2223" s="311"/>
      <c r="V2223" s="253">
        <f t="shared" si="42"/>
        <v>0</v>
      </c>
      <c r="W2223" s="348" t="str">
        <f>IF(板块成分!B2225="","",板块成分!B2225)</f>
        <v>8020.HK</v>
      </c>
      <c r="X2223" s="270" t="str">
        <f>[1]!s_info_name(W2223)</f>
        <v>宏海控股集团</v>
      </c>
      <c r="Y2223" s="335" t="str">
        <f>IF($Y$3="申万一级行业",[1]!s_info_industry_sw_2021(W2223,公司分析!D$5,1),IF($Y$3="申万二级行业",[1]!s_info_industry_sw_2021(W2223,公司分析!D$5,2),IF($Y$3="申万三级行业",[1]!s_info_industry_sw_2021(W2223,公司分析!D$5,3),IF($Y$3="wind一级行业",[1]!s_info_industry_gics(W2223,1),IF($Y$3="wind二级行业",[1]!s_info_industry_gics(W2223,2),IF($Y$3="wind三级行业",[1]!s_info_industry_gics(W2223,3),IF($Y$3="wind四级行业",[1]!s_info_industry_gics(W2223,4),IF($Y$3="证监会门类行业",[1]!s_info_industry_csrc12_n(W2223,公司分析!D$5,1),""))))))))</f>
        <v>海港与服务</v>
      </c>
      <c r="Z2223" s="298" t="str">
        <f>IF(Y2223=行业比较!$E$6,ROW(),"")</f>
        <v/>
      </c>
      <c r="AA2223" s="125"/>
      <c r="AB2223" s="125"/>
      <c r="AC2223" s="125"/>
      <c r="AD2223" s="125"/>
      <c r="AE2223" s="125"/>
      <c r="AF2223" s="125"/>
      <c r="AG2223" s="125"/>
      <c r="AH2223" s="125"/>
      <c r="AI2223" s="125"/>
      <c r="AJ2223" s="125"/>
      <c r="AK2223" s="125"/>
      <c r="AL2223" s="125"/>
      <c r="AM2223" s="125"/>
      <c r="AN2223" s="125"/>
      <c r="AO2223" s="125"/>
      <c r="AP2223" s="125"/>
    </row>
    <row r="2224" spans="2:42" x14ac:dyDescent="0.35">
      <c r="B2224" s="125"/>
      <c r="C2224" s="125"/>
      <c r="D2224" s="125"/>
      <c r="E2224" s="125"/>
      <c r="F2224" s="125"/>
      <c r="G2224" s="125"/>
      <c r="H2224" s="125"/>
      <c r="I2224" s="269"/>
      <c r="J2224" s="134"/>
      <c r="K2224" s="134"/>
      <c r="L2224" s="134"/>
      <c r="M2224" s="134"/>
      <c r="N2224" s="286"/>
      <c r="O2224" s="286"/>
      <c r="P2224" s="125"/>
      <c r="Q2224" s="125"/>
      <c r="R2224" s="125"/>
      <c r="S2224" s="125"/>
      <c r="T2224" s="125"/>
      <c r="U2224" s="311"/>
      <c r="V2224" s="253">
        <f t="shared" si="42"/>
        <v>0</v>
      </c>
      <c r="W2224" s="348" t="str">
        <f>IF(板块成分!B2226="","",板块成分!B2226)</f>
        <v>8021.HK</v>
      </c>
      <c r="X2224" s="270" t="str">
        <f>[1]!s_info_name(W2224)</f>
        <v>汇隆控股</v>
      </c>
      <c r="Y2224" s="335" t="str">
        <f>IF($Y$3="申万一级行业",[1]!s_info_industry_sw_2021(W2224,公司分析!D$5,1),IF($Y$3="申万二级行业",[1]!s_info_industry_sw_2021(W2224,公司分析!D$5,2),IF($Y$3="申万三级行业",[1]!s_info_industry_sw_2021(W2224,公司分析!D$5,3),IF($Y$3="wind一级行业",[1]!s_info_industry_gics(W2224,1),IF($Y$3="wind二级行业",[1]!s_info_industry_gics(W2224,2),IF($Y$3="wind三级行业",[1]!s_info_industry_gics(W2224,3),IF($Y$3="wind四级行业",[1]!s_info_industry_gics(W2224,4),IF($Y$3="证监会门类行业",[1]!s_info_industry_csrc12_n(W2224,公司分析!D$5,1),""))))))))</f>
        <v>建筑与工程</v>
      </c>
      <c r="Z2224" s="298" t="str">
        <f>IF(Y2224=行业比较!$E$6,ROW(),"")</f>
        <v/>
      </c>
      <c r="AA2224" s="125"/>
      <c r="AB2224" s="125"/>
      <c r="AC2224" s="125"/>
      <c r="AD2224" s="125"/>
      <c r="AE2224" s="125"/>
      <c r="AF2224" s="125"/>
      <c r="AG2224" s="125"/>
      <c r="AH2224" s="125"/>
      <c r="AI2224" s="125"/>
      <c r="AJ2224" s="125"/>
      <c r="AK2224" s="125"/>
      <c r="AL2224" s="125"/>
      <c r="AM2224" s="125"/>
      <c r="AN2224" s="125"/>
      <c r="AO2224" s="125"/>
      <c r="AP2224" s="125"/>
    </row>
    <row r="2225" spans="2:42" x14ac:dyDescent="0.35">
      <c r="B2225" s="125"/>
      <c r="C2225" s="125"/>
      <c r="D2225" s="125"/>
      <c r="E2225" s="125"/>
      <c r="F2225" s="125"/>
      <c r="G2225" s="125"/>
      <c r="H2225" s="125"/>
      <c r="I2225" s="269"/>
      <c r="J2225" s="134"/>
      <c r="K2225" s="134"/>
      <c r="L2225" s="134"/>
      <c r="M2225" s="134"/>
      <c r="N2225" s="286"/>
      <c r="O2225" s="286"/>
      <c r="P2225" s="125"/>
      <c r="Q2225" s="125"/>
      <c r="R2225" s="125"/>
      <c r="S2225" s="125"/>
      <c r="T2225" s="125"/>
      <c r="U2225" s="311"/>
      <c r="V2225" s="253">
        <f t="shared" si="42"/>
        <v>0</v>
      </c>
      <c r="W2225" s="348" t="str">
        <f>IF(板块成分!B2227="","",板块成分!B2227)</f>
        <v>8023.HK</v>
      </c>
      <c r="X2225" s="270" t="str">
        <f>[1]!s_info_name(W2225)</f>
        <v>邝文记</v>
      </c>
      <c r="Y2225" s="335" t="str">
        <f>IF($Y$3="申万一级行业",[1]!s_info_industry_sw_2021(W2225,公司分析!D$5,1),IF($Y$3="申万二级行业",[1]!s_info_industry_sw_2021(W2225,公司分析!D$5,2),IF($Y$3="申万三级行业",[1]!s_info_industry_sw_2021(W2225,公司分析!D$5,3),IF($Y$3="wind一级行业",[1]!s_info_industry_gics(W2225,1),IF($Y$3="wind二级行业",[1]!s_info_industry_gics(W2225,2),IF($Y$3="wind三级行业",[1]!s_info_industry_gics(W2225,3),IF($Y$3="wind四级行业",[1]!s_info_industry_gics(W2225,4),IF($Y$3="证监会门类行业",[1]!s_info_industry_csrc12_n(W2225,公司分析!D$5,1),""))))))))</f>
        <v>建筑与工程</v>
      </c>
      <c r="Z2225" s="298" t="str">
        <f>IF(Y2225=行业比较!$E$6,ROW(),"")</f>
        <v/>
      </c>
      <c r="AA2225" s="125"/>
      <c r="AB2225" s="125"/>
      <c r="AC2225" s="125"/>
      <c r="AD2225" s="125"/>
      <c r="AE2225" s="125"/>
      <c r="AF2225" s="125"/>
      <c r="AG2225" s="125"/>
      <c r="AH2225" s="125"/>
      <c r="AI2225" s="125"/>
      <c r="AJ2225" s="125"/>
      <c r="AK2225" s="125"/>
      <c r="AL2225" s="125"/>
      <c r="AM2225" s="125"/>
      <c r="AN2225" s="125"/>
      <c r="AO2225" s="125"/>
      <c r="AP2225" s="125"/>
    </row>
    <row r="2226" spans="2:42" x14ac:dyDescent="0.35">
      <c r="B2226" s="125"/>
      <c r="C2226" s="125"/>
      <c r="D2226" s="125"/>
      <c r="E2226" s="125"/>
      <c r="F2226" s="125"/>
      <c r="G2226" s="125"/>
      <c r="H2226" s="125"/>
      <c r="I2226" s="269"/>
      <c r="J2226" s="134"/>
      <c r="K2226" s="134"/>
      <c r="L2226" s="134"/>
      <c r="M2226" s="134"/>
      <c r="N2226" s="286"/>
      <c r="O2226" s="286"/>
      <c r="P2226" s="125"/>
      <c r="Q2226" s="125"/>
      <c r="R2226" s="125"/>
      <c r="S2226" s="125"/>
      <c r="T2226" s="125"/>
      <c r="U2226" s="311"/>
      <c r="V2226" s="253">
        <f t="shared" si="42"/>
        <v>0</v>
      </c>
      <c r="W2226" s="348" t="str">
        <f>IF(板块成分!B2228="","",板块成分!B2228)</f>
        <v>8026.HK</v>
      </c>
      <c r="X2226" s="270" t="str">
        <f>[1]!s_info_name(W2226)</f>
        <v>朗华国际集团</v>
      </c>
      <c r="Y2226" s="335" t="str">
        <f>IF($Y$3="申万一级行业",[1]!s_info_industry_sw_2021(W2226,公司分析!D$5,1),IF($Y$3="申万二级行业",[1]!s_info_industry_sw_2021(W2226,公司分析!D$5,2),IF($Y$3="申万三级行业",[1]!s_info_industry_sw_2021(W2226,公司分析!D$5,3),IF($Y$3="wind一级行业",[1]!s_info_industry_gics(W2226,1),IF($Y$3="wind二级行业",[1]!s_info_industry_gics(W2226,2),IF($Y$3="wind三级行业",[1]!s_info_industry_gics(W2226,3),IF($Y$3="wind四级行业",[1]!s_info_industry_gics(W2226,4),IF($Y$3="证监会门类行业",[1]!s_info_industry_csrc12_n(W2226,公司分析!D$5,1),""))))))))</f>
        <v>服装、服饰与奢侈品</v>
      </c>
      <c r="Z2226" s="298" t="str">
        <f>IF(Y2226=行业比较!$E$6,ROW(),"")</f>
        <v/>
      </c>
      <c r="AA2226" s="125"/>
      <c r="AB2226" s="125"/>
      <c r="AC2226" s="125"/>
      <c r="AD2226" s="125"/>
      <c r="AE2226" s="125"/>
      <c r="AF2226" s="125"/>
      <c r="AG2226" s="125"/>
      <c r="AH2226" s="125"/>
      <c r="AI2226" s="125"/>
      <c r="AJ2226" s="125"/>
      <c r="AK2226" s="125"/>
      <c r="AL2226" s="125"/>
      <c r="AM2226" s="125"/>
      <c r="AN2226" s="125"/>
      <c r="AO2226" s="125"/>
      <c r="AP2226" s="125"/>
    </row>
    <row r="2227" spans="2:42" x14ac:dyDescent="0.35">
      <c r="B2227" s="125"/>
      <c r="C2227" s="125"/>
      <c r="D2227" s="125"/>
      <c r="E2227" s="125"/>
      <c r="F2227" s="125"/>
      <c r="G2227" s="125"/>
      <c r="H2227" s="125"/>
      <c r="I2227" s="269"/>
      <c r="J2227" s="134"/>
      <c r="K2227" s="134"/>
      <c r="L2227" s="134"/>
      <c r="M2227" s="134"/>
      <c r="N2227" s="286"/>
      <c r="O2227" s="286"/>
      <c r="P2227" s="125"/>
      <c r="Q2227" s="125"/>
      <c r="R2227" s="125"/>
      <c r="S2227" s="125"/>
      <c r="T2227" s="125"/>
      <c r="U2227" s="311"/>
      <c r="V2227" s="253">
        <f t="shared" si="42"/>
        <v>0</v>
      </c>
      <c r="W2227" s="348" t="str">
        <f>IF(板块成分!B2229="","",板块成分!B2229)</f>
        <v>8027.HK</v>
      </c>
      <c r="X2227" s="270" t="str">
        <f>[1]!s_info_name(W2227)</f>
        <v>吉辉控股</v>
      </c>
      <c r="Y2227" s="335" t="str">
        <f>IF($Y$3="申万一级行业",[1]!s_info_industry_sw_2021(W2227,公司分析!D$5,1),IF($Y$3="申万二级行业",[1]!s_info_industry_sw_2021(W2227,公司分析!D$5,2),IF($Y$3="申万三级行业",[1]!s_info_industry_sw_2021(W2227,公司分析!D$5,3),IF($Y$3="wind一级行业",[1]!s_info_industry_gics(W2227,1),IF($Y$3="wind二级行业",[1]!s_info_industry_gics(W2227,2),IF($Y$3="wind三级行业",[1]!s_info_industry_gics(W2227,3),IF($Y$3="wind四级行业",[1]!s_info_industry_gics(W2227,4),IF($Y$3="证监会门类行业",[1]!s_info_industry_csrc12_n(W2227,公司分析!D$5,1),""))))))))</f>
        <v>综合支持服务</v>
      </c>
      <c r="Z2227" s="298" t="str">
        <f>IF(Y2227=行业比较!$E$6,ROW(),"")</f>
        <v/>
      </c>
      <c r="AA2227" s="125"/>
      <c r="AB2227" s="125"/>
      <c r="AC2227" s="125"/>
      <c r="AD2227" s="125"/>
      <c r="AE2227" s="125"/>
      <c r="AF2227" s="125"/>
      <c r="AG2227" s="125"/>
      <c r="AH2227" s="125"/>
      <c r="AI2227" s="125"/>
      <c r="AJ2227" s="125"/>
      <c r="AK2227" s="125"/>
      <c r="AL2227" s="125"/>
      <c r="AM2227" s="125"/>
      <c r="AN2227" s="125"/>
      <c r="AO2227" s="125"/>
      <c r="AP2227" s="125"/>
    </row>
    <row r="2228" spans="2:42" x14ac:dyDescent="0.35">
      <c r="B2228" s="125"/>
      <c r="C2228" s="125"/>
      <c r="D2228" s="125"/>
      <c r="E2228" s="125"/>
      <c r="F2228" s="125"/>
      <c r="G2228" s="125"/>
      <c r="H2228" s="125"/>
      <c r="I2228" s="269"/>
      <c r="J2228" s="134"/>
      <c r="K2228" s="134"/>
      <c r="L2228" s="134"/>
      <c r="M2228" s="134"/>
      <c r="N2228" s="286"/>
      <c r="O2228" s="286"/>
      <c r="P2228" s="125"/>
      <c r="Q2228" s="125"/>
      <c r="R2228" s="125"/>
      <c r="S2228" s="125"/>
      <c r="T2228" s="125"/>
      <c r="U2228" s="311"/>
      <c r="V2228" s="253">
        <f t="shared" si="42"/>
        <v>0</v>
      </c>
      <c r="W2228" s="348" t="str">
        <f>IF(板块成分!B2230="","",板块成分!B2230)</f>
        <v>8028.HK</v>
      </c>
      <c r="X2228" s="270" t="str">
        <f>[1]!s_info_name(W2228)</f>
        <v>天时资源</v>
      </c>
      <c r="Y2228" s="335" t="str">
        <f>IF($Y$3="申万一级行业",[1]!s_info_industry_sw_2021(W2228,公司分析!D$5,1),IF($Y$3="申万二级行业",[1]!s_info_industry_sw_2021(W2228,公司分析!D$5,2),IF($Y$3="申万三级行业",[1]!s_info_industry_sw_2021(W2228,公司分析!D$5,3),IF($Y$3="wind一级行业",[1]!s_info_industry_gics(W2228,1),IF($Y$3="wind二级行业",[1]!s_info_industry_gics(W2228,2),IF($Y$3="wind三级行业",[1]!s_info_industry_gics(W2228,3),IF($Y$3="wind四级行业",[1]!s_info_industry_gics(W2228,4),IF($Y$3="证监会门类行业",[1]!s_info_industry_csrc12_n(W2228,公司分析!D$5,1),""))))))))</f>
        <v>黄金</v>
      </c>
      <c r="Z2228" s="298" t="str">
        <f>IF(Y2228=行业比较!$E$6,ROW(),"")</f>
        <v/>
      </c>
      <c r="AA2228" s="125"/>
      <c r="AB2228" s="125"/>
      <c r="AC2228" s="125"/>
      <c r="AD2228" s="125"/>
      <c r="AE2228" s="125"/>
      <c r="AF2228" s="125"/>
      <c r="AG2228" s="125"/>
      <c r="AH2228" s="125"/>
      <c r="AI2228" s="125"/>
      <c r="AJ2228" s="125"/>
      <c r="AK2228" s="125"/>
      <c r="AL2228" s="125"/>
      <c r="AM2228" s="125"/>
      <c r="AN2228" s="125"/>
      <c r="AO2228" s="125"/>
      <c r="AP2228" s="125"/>
    </row>
    <row r="2229" spans="2:42" x14ac:dyDescent="0.35">
      <c r="B2229" s="125"/>
      <c r="C2229" s="125"/>
      <c r="D2229" s="125"/>
      <c r="E2229" s="125"/>
      <c r="F2229" s="125"/>
      <c r="G2229" s="125"/>
      <c r="H2229" s="125"/>
      <c r="I2229" s="269"/>
      <c r="J2229" s="134"/>
      <c r="K2229" s="134"/>
      <c r="L2229" s="134"/>
      <c r="M2229" s="134"/>
      <c r="N2229" s="286"/>
      <c r="O2229" s="286"/>
      <c r="P2229" s="125"/>
      <c r="Q2229" s="125"/>
      <c r="R2229" s="125"/>
      <c r="S2229" s="125"/>
      <c r="T2229" s="125"/>
      <c r="U2229" s="311"/>
      <c r="V2229" s="253">
        <f t="shared" si="42"/>
        <v>0</v>
      </c>
      <c r="W2229" s="348" t="str">
        <f>IF(板块成分!B2231="","",板块成分!B2231)</f>
        <v>8029.HK</v>
      </c>
      <c r="X2229" s="270" t="str">
        <f>[1]!s_info_name(W2229)</f>
        <v>帝国金融集团</v>
      </c>
      <c r="Y2229" s="335" t="str">
        <f>IF($Y$3="申万一级行业",[1]!s_info_industry_sw_2021(W2229,公司分析!D$5,1),IF($Y$3="申万二级行业",[1]!s_info_industry_sw_2021(W2229,公司分析!D$5,2),IF($Y$3="申万三级行业",[1]!s_info_industry_sw_2021(W2229,公司分析!D$5,3),IF($Y$3="wind一级行业",[1]!s_info_industry_gics(W2229,1),IF($Y$3="wind二级行业",[1]!s_info_industry_gics(W2229,2),IF($Y$3="wind三级行业",[1]!s_info_industry_gics(W2229,3),IF($Y$3="wind四级行业",[1]!s_info_industry_gics(W2229,4),IF($Y$3="证监会门类行业",[1]!s_info_industry_csrc12_n(W2229,公司分析!D$5,1),""))))))))</f>
        <v>综合类行业</v>
      </c>
      <c r="Z2229" s="298" t="str">
        <f>IF(Y2229=行业比较!$E$6,ROW(),"")</f>
        <v/>
      </c>
      <c r="AA2229" s="125"/>
      <c r="AB2229" s="125"/>
      <c r="AC2229" s="125"/>
      <c r="AD2229" s="125"/>
      <c r="AE2229" s="125"/>
      <c r="AF2229" s="125"/>
      <c r="AG2229" s="125"/>
      <c r="AH2229" s="125"/>
      <c r="AI2229" s="125"/>
      <c r="AJ2229" s="125"/>
      <c r="AK2229" s="125"/>
      <c r="AL2229" s="125"/>
      <c r="AM2229" s="125"/>
      <c r="AN2229" s="125"/>
      <c r="AO2229" s="125"/>
      <c r="AP2229" s="125"/>
    </row>
    <row r="2230" spans="2:42" x14ac:dyDescent="0.35">
      <c r="B2230" s="125"/>
      <c r="C2230" s="125"/>
      <c r="D2230" s="125"/>
      <c r="E2230" s="125"/>
      <c r="F2230" s="125"/>
      <c r="G2230" s="125"/>
      <c r="H2230" s="125"/>
      <c r="I2230" s="269"/>
      <c r="J2230" s="134"/>
      <c r="K2230" s="134"/>
      <c r="L2230" s="134"/>
      <c r="M2230" s="134"/>
      <c r="N2230" s="286"/>
      <c r="O2230" s="286"/>
      <c r="P2230" s="125"/>
      <c r="Q2230" s="125"/>
      <c r="R2230" s="125"/>
      <c r="S2230" s="125"/>
      <c r="T2230" s="125"/>
      <c r="U2230" s="311"/>
      <c r="V2230" s="253">
        <f t="shared" si="42"/>
        <v>0</v>
      </c>
      <c r="W2230" s="348" t="str">
        <f>IF(板块成分!B2232="","",板块成分!B2232)</f>
        <v>8030.HK</v>
      </c>
      <c r="X2230" s="270" t="str">
        <f>[1]!s_info_name(W2230)</f>
        <v>汇联金融服务</v>
      </c>
      <c r="Y2230" s="335" t="str">
        <f>IF($Y$3="申万一级行业",[1]!s_info_industry_sw_2021(W2230,公司分析!D$5,1),IF($Y$3="申万二级行业",[1]!s_info_industry_sw_2021(W2230,公司分析!D$5,2),IF($Y$3="申万三级行业",[1]!s_info_industry_sw_2021(W2230,公司分析!D$5,3),IF($Y$3="wind一级行业",[1]!s_info_industry_gics(W2230,1),IF($Y$3="wind二级行业",[1]!s_info_industry_gics(W2230,2),IF($Y$3="wind三级行业",[1]!s_info_industry_gics(W2230,3),IF($Y$3="wind四级行业",[1]!s_info_industry_gics(W2230,4),IF($Y$3="证监会门类行业",[1]!s_info_industry_csrc12_n(W2230,公司分析!D$5,1),""))))))))</f>
        <v>其他多元金融服务</v>
      </c>
      <c r="Z2230" s="298" t="str">
        <f>IF(Y2230=行业比较!$E$6,ROW(),"")</f>
        <v/>
      </c>
      <c r="AA2230" s="125"/>
      <c r="AB2230" s="125"/>
      <c r="AC2230" s="125"/>
      <c r="AD2230" s="125"/>
      <c r="AE2230" s="125"/>
      <c r="AF2230" s="125"/>
      <c r="AG2230" s="125"/>
      <c r="AH2230" s="125"/>
      <c r="AI2230" s="125"/>
      <c r="AJ2230" s="125"/>
      <c r="AK2230" s="125"/>
      <c r="AL2230" s="125"/>
      <c r="AM2230" s="125"/>
      <c r="AN2230" s="125"/>
      <c r="AO2230" s="125"/>
      <c r="AP2230" s="125"/>
    </row>
    <row r="2231" spans="2:42" x14ac:dyDescent="0.35">
      <c r="B2231" s="125"/>
      <c r="C2231" s="125"/>
      <c r="D2231" s="125"/>
      <c r="E2231" s="125"/>
      <c r="F2231" s="125"/>
      <c r="G2231" s="125"/>
      <c r="H2231" s="125"/>
      <c r="I2231" s="269"/>
      <c r="J2231" s="134"/>
      <c r="K2231" s="134"/>
      <c r="L2231" s="134"/>
      <c r="M2231" s="134"/>
      <c r="N2231" s="286"/>
      <c r="O2231" s="286"/>
      <c r="P2231" s="125"/>
      <c r="Q2231" s="125"/>
      <c r="R2231" s="125"/>
      <c r="S2231" s="125"/>
      <c r="T2231" s="125"/>
      <c r="U2231" s="311"/>
      <c r="V2231" s="253">
        <f t="shared" si="42"/>
        <v>0</v>
      </c>
      <c r="W2231" s="348" t="str">
        <f>IF(板块成分!B2233="","",板块成分!B2233)</f>
        <v>8031.HK</v>
      </c>
      <c r="X2231" s="270" t="str">
        <f>[1]!s_info_name(W2231)</f>
        <v>易通讯集团</v>
      </c>
      <c r="Y2231" s="335" t="str">
        <f>IF($Y$3="申万一级行业",[1]!s_info_industry_sw_2021(W2231,公司分析!D$5,1),IF($Y$3="申万二级行业",[1]!s_info_industry_sw_2021(W2231,公司分析!D$5,2),IF($Y$3="申万三级行业",[1]!s_info_industry_sw_2021(W2231,公司分析!D$5,3),IF($Y$3="wind一级行业",[1]!s_info_industry_gics(W2231,1),IF($Y$3="wind二级行业",[1]!s_info_industry_gics(W2231,2),IF($Y$3="wind三级行业",[1]!s_info_industry_gics(W2231,3),IF($Y$3="wind四级行业",[1]!s_info_industry_gics(W2231,4),IF($Y$3="证监会门类行业",[1]!s_info_industry_csrc12_n(W2231,公司分析!D$5,1),""))))))))</f>
        <v>办公服务与用品</v>
      </c>
      <c r="Z2231" s="298" t="str">
        <f>IF(Y2231=行业比较!$E$6,ROW(),"")</f>
        <v/>
      </c>
      <c r="AA2231" s="125"/>
      <c r="AB2231" s="125"/>
      <c r="AC2231" s="125"/>
      <c r="AD2231" s="125"/>
      <c r="AE2231" s="125"/>
      <c r="AF2231" s="125"/>
      <c r="AG2231" s="125"/>
      <c r="AH2231" s="125"/>
      <c r="AI2231" s="125"/>
      <c r="AJ2231" s="125"/>
      <c r="AK2231" s="125"/>
      <c r="AL2231" s="125"/>
      <c r="AM2231" s="125"/>
      <c r="AN2231" s="125"/>
      <c r="AO2231" s="125"/>
      <c r="AP2231" s="125"/>
    </row>
    <row r="2232" spans="2:42" x14ac:dyDescent="0.35">
      <c r="B2232" s="125"/>
      <c r="C2232" s="125"/>
      <c r="D2232" s="125"/>
      <c r="E2232" s="125"/>
      <c r="F2232" s="125"/>
      <c r="G2232" s="125"/>
      <c r="H2232" s="125"/>
      <c r="I2232" s="269"/>
      <c r="J2232" s="134"/>
      <c r="K2232" s="134"/>
      <c r="L2232" s="134"/>
      <c r="M2232" s="134"/>
      <c r="N2232" s="286"/>
      <c r="O2232" s="286"/>
      <c r="P2232" s="125"/>
      <c r="Q2232" s="125"/>
      <c r="R2232" s="125"/>
      <c r="S2232" s="125"/>
      <c r="T2232" s="125"/>
      <c r="U2232" s="311"/>
      <c r="V2232" s="253">
        <f t="shared" si="42"/>
        <v>30</v>
      </c>
      <c r="W2232" s="348" t="str">
        <f>IF(板块成分!B2234="","",板块成分!B2234)</f>
        <v>8033.HK</v>
      </c>
      <c r="X2232" s="270" t="str">
        <f>[1]!s_info_name(W2232)</f>
        <v>爱达利网络</v>
      </c>
      <c r="Y2232" s="335" t="str">
        <f>IF($Y$3="申万一级行业",[1]!s_info_industry_sw_2021(W2232,公司分析!D$5,1),IF($Y$3="申万二级行业",[1]!s_info_industry_sw_2021(W2232,公司分析!D$5,2),IF($Y$3="申万三级行业",[1]!s_info_industry_sw_2021(W2232,公司分析!D$5,3),IF($Y$3="wind一级行业",[1]!s_info_industry_gics(W2232,1),IF($Y$3="wind二级行业",[1]!s_info_industry_gics(W2232,2),IF($Y$3="wind三级行业",[1]!s_info_industry_gics(W2232,3),IF($Y$3="wind四级行业",[1]!s_info_industry_gics(W2232,4),IF($Y$3="证监会门类行业",[1]!s_info_industry_csrc12_n(W2232,公司分析!D$5,1),""))))))))</f>
        <v>互联网软件与服务</v>
      </c>
      <c r="Z2232" s="298">
        <f>IF(Y2232=行业比较!$E$6,ROW(),"")</f>
        <v>2232</v>
      </c>
      <c r="AA2232" s="125"/>
      <c r="AB2232" s="125"/>
      <c r="AC2232" s="125"/>
      <c r="AD2232" s="125"/>
      <c r="AE2232" s="125"/>
      <c r="AF2232" s="125"/>
      <c r="AG2232" s="125"/>
      <c r="AH2232" s="125"/>
      <c r="AI2232" s="125"/>
      <c r="AJ2232" s="125"/>
      <c r="AK2232" s="125"/>
      <c r="AL2232" s="125"/>
      <c r="AM2232" s="125"/>
      <c r="AN2232" s="125"/>
      <c r="AO2232" s="125"/>
      <c r="AP2232" s="125"/>
    </row>
    <row r="2233" spans="2:42" x14ac:dyDescent="0.35">
      <c r="B2233" s="125"/>
      <c r="C2233" s="125"/>
      <c r="D2233" s="125"/>
      <c r="E2233" s="125"/>
      <c r="F2233" s="125"/>
      <c r="G2233" s="125"/>
      <c r="H2233" s="125"/>
      <c r="I2233" s="269"/>
      <c r="J2233" s="134"/>
      <c r="K2233" s="134"/>
      <c r="L2233" s="134"/>
      <c r="M2233" s="134"/>
      <c r="N2233" s="286"/>
      <c r="O2233" s="286"/>
      <c r="P2233" s="125"/>
      <c r="Q2233" s="125"/>
      <c r="R2233" s="125"/>
      <c r="S2233" s="125"/>
      <c r="T2233" s="125"/>
      <c r="U2233" s="311"/>
      <c r="V2233" s="253">
        <f t="shared" si="42"/>
        <v>0</v>
      </c>
      <c r="W2233" s="348" t="str">
        <f>IF(板块成分!B2235="","",板块成分!B2235)</f>
        <v>8035.HK</v>
      </c>
      <c r="X2233" s="270" t="str">
        <f>[1]!s_info_name(W2233)</f>
        <v>骏高控股</v>
      </c>
      <c r="Y2233" s="335" t="str">
        <f>IF($Y$3="申万一级行业",[1]!s_info_industry_sw_2021(W2233,公司分析!D$5,1),IF($Y$3="申万二级行业",[1]!s_info_industry_sw_2021(W2233,公司分析!D$5,2),IF($Y$3="申万三级行业",[1]!s_info_industry_sw_2021(W2233,公司分析!D$5,3),IF($Y$3="wind一级行业",[1]!s_info_industry_gics(W2233,1),IF($Y$3="wind二级行业",[1]!s_info_industry_gics(W2233,2),IF($Y$3="wind三级行业",[1]!s_info_industry_gics(W2233,3),IF($Y$3="wind四级行业",[1]!s_info_industry_gics(W2233,4),IF($Y$3="证监会门类行业",[1]!s_info_industry_csrc12_n(W2233,公司分析!D$5,1),""))))))))</f>
        <v>航空货运与物流</v>
      </c>
      <c r="Z2233" s="298" t="str">
        <f>IF(Y2233=行业比较!$E$6,ROW(),"")</f>
        <v/>
      </c>
      <c r="AA2233" s="125"/>
      <c r="AB2233" s="125"/>
      <c r="AC2233" s="125"/>
      <c r="AD2233" s="125"/>
      <c r="AE2233" s="125"/>
      <c r="AF2233" s="125"/>
      <c r="AG2233" s="125"/>
      <c r="AH2233" s="125"/>
      <c r="AI2233" s="125"/>
      <c r="AJ2233" s="125"/>
      <c r="AK2233" s="125"/>
      <c r="AL2233" s="125"/>
      <c r="AM2233" s="125"/>
      <c r="AN2233" s="125"/>
      <c r="AO2233" s="125"/>
      <c r="AP2233" s="125"/>
    </row>
    <row r="2234" spans="2:42" x14ac:dyDescent="0.35">
      <c r="B2234" s="125"/>
      <c r="C2234" s="125"/>
      <c r="D2234" s="125"/>
      <c r="E2234" s="125"/>
      <c r="F2234" s="125"/>
      <c r="G2234" s="125"/>
      <c r="H2234" s="125"/>
      <c r="I2234" s="269"/>
      <c r="J2234" s="134"/>
      <c r="K2234" s="134"/>
      <c r="L2234" s="134"/>
      <c r="M2234" s="134"/>
      <c r="N2234" s="286"/>
      <c r="O2234" s="286"/>
      <c r="P2234" s="125"/>
      <c r="Q2234" s="125"/>
      <c r="R2234" s="125"/>
      <c r="S2234" s="125"/>
      <c r="T2234" s="125"/>
      <c r="U2234" s="311"/>
      <c r="V2234" s="253">
        <f t="shared" si="42"/>
        <v>0</v>
      </c>
      <c r="W2234" s="348" t="str">
        <f>IF(板块成分!B2236="","",板块成分!B2236)</f>
        <v>8036.HK</v>
      </c>
      <c r="X2234" s="270" t="str">
        <f>[1]!s_info_name(W2234)</f>
        <v>电子交易集团</v>
      </c>
      <c r="Y2234" s="335" t="str">
        <f>IF($Y$3="申万一级行业",[1]!s_info_industry_sw_2021(W2234,公司分析!D$5,1),IF($Y$3="申万二级行业",[1]!s_info_industry_sw_2021(W2234,公司分析!D$5,2),IF($Y$3="申万三级行业",[1]!s_info_industry_sw_2021(W2234,公司分析!D$5,3),IF($Y$3="wind一级行业",[1]!s_info_industry_gics(W2234,1),IF($Y$3="wind二级行业",[1]!s_info_industry_gics(W2234,2),IF($Y$3="wind三级行业",[1]!s_info_industry_gics(W2234,3),IF($Y$3="wind四级行业",[1]!s_info_industry_gics(W2234,4),IF($Y$3="证监会门类行业",[1]!s_info_industry_csrc12_n(W2234,公司分析!D$5,1),""))))))))</f>
        <v>系统软件</v>
      </c>
      <c r="Z2234" s="298" t="str">
        <f>IF(Y2234=行业比较!$E$6,ROW(),"")</f>
        <v/>
      </c>
      <c r="AA2234" s="125"/>
      <c r="AB2234" s="125"/>
      <c r="AC2234" s="125"/>
      <c r="AD2234" s="125"/>
      <c r="AE2234" s="125"/>
      <c r="AF2234" s="125"/>
      <c r="AG2234" s="125"/>
      <c r="AH2234" s="125"/>
      <c r="AI2234" s="125"/>
      <c r="AJ2234" s="125"/>
      <c r="AK2234" s="125"/>
      <c r="AL2234" s="125"/>
      <c r="AM2234" s="125"/>
      <c r="AN2234" s="125"/>
      <c r="AO2234" s="125"/>
      <c r="AP2234" s="125"/>
    </row>
    <row r="2235" spans="2:42" x14ac:dyDescent="0.35">
      <c r="B2235" s="125"/>
      <c r="C2235" s="125"/>
      <c r="D2235" s="125"/>
      <c r="E2235" s="125"/>
      <c r="F2235" s="125"/>
      <c r="G2235" s="125"/>
      <c r="H2235" s="125"/>
      <c r="I2235" s="269"/>
      <c r="J2235" s="134"/>
      <c r="K2235" s="134"/>
      <c r="L2235" s="134"/>
      <c r="M2235" s="134"/>
      <c r="N2235" s="286"/>
      <c r="O2235" s="286"/>
      <c r="P2235" s="125"/>
      <c r="Q2235" s="125"/>
      <c r="R2235" s="125"/>
      <c r="S2235" s="125"/>
      <c r="T2235" s="125"/>
      <c r="U2235" s="311"/>
      <c r="V2235" s="253">
        <f t="shared" si="42"/>
        <v>0</v>
      </c>
      <c r="W2235" s="348" t="str">
        <f>IF(板块成分!B2237="","",板块成分!B2237)</f>
        <v>8037.HK</v>
      </c>
      <c r="X2235" s="270" t="str">
        <f>[1]!s_info_name(W2235)</f>
        <v>中国生物科技服务</v>
      </c>
      <c r="Y2235" s="335" t="str">
        <f>IF($Y$3="申万一级行业",[1]!s_info_industry_sw_2021(W2235,公司分析!D$5,1),IF($Y$3="申万二级行业",[1]!s_info_industry_sw_2021(W2235,公司分析!D$5,2),IF($Y$3="申万三级行业",[1]!s_info_industry_sw_2021(W2235,公司分析!D$5,3),IF($Y$3="wind一级行业",[1]!s_info_industry_gics(W2235,1),IF($Y$3="wind二级行业",[1]!s_info_industry_gics(W2235,2),IF($Y$3="wind三级行业",[1]!s_info_industry_gics(W2235,3),IF($Y$3="wind四级行业",[1]!s_info_industry_gics(W2235,4),IF($Y$3="证监会门类行业",[1]!s_info_industry_csrc12_n(W2235,公司分析!D$5,1),""))))))))</f>
        <v>西药</v>
      </c>
      <c r="Z2235" s="298" t="str">
        <f>IF(Y2235=行业比较!$E$6,ROW(),"")</f>
        <v/>
      </c>
      <c r="AA2235" s="125"/>
      <c r="AB2235" s="125"/>
      <c r="AC2235" s="125"/>
      <c r="AD2235" s="125"/>
      <c r="AE2235" s="125"/>
      <c r="AF2235" s="125"/>
      <c r="AG2235" s="125"/>
      <c r="AH2235" s="125"/>
      <c r="AI2235" s="125"/>
      <c r="AJ2235" s="125"/>
      <c r="AK2235" s="125"/>
      <c r="AL2235" s="125"/>
      <c r="AM2235" s="125"/>
      <c r="AN2235" s="125"/>
      <c r="AO2235" s="125"/>
      <c r="AP2235" s="125"/>
    </row>
    <row r="2236" spans="2:42" x14ac:dyDescent="0.35">
      <c r="B2236" s="125"/>
      <c r="C2236" s="125"/>
      <c r="D2236" s="125"/>
      <c r="E2236" s="125"/>
      <c r="F2236" s="125"/>
      <c r="G2236" s="125"/>
      <c r="H2236" s="125"/>
      <c r="I2236" s="269"/>
      <c r="J2236" s="134"/>
      <c r="K2236" s="134"/>
      <c r="L2236" s="134"/>
      <c r="M2236" s="134"/>
      <c r="N2236" s="286"/>
      <c r="O2236" s="286"/>
      <c r="P2236" s="125"/>
      <c r="Q2236" s="125"/>
      <c r="R2236" s="125"/>
      <c r="S2236" s="125"/>
      <c r="T2236" s="125"/>
      <c r="U2236" s="311"/>
      <c r="V2236" s="253">
        <f t="shared" si="42"/>
        <v>0</v>
      </c>
      <c r="W2236" s="348" t="str">
        <f>IF(板块成分!B2238="","",板块成分!B2238)</f>
        <v>8039.HK</v>
      </c>
      <c r="X2236" s="270" t="str">
        <f>[1]!s_info_name(W2236)</f>
        <v>中国来骑哦</v>
      </c>
      <c r="Y2236" s="335" t="str">
        <f>IF($Y$3="申万一级行业",[1]!s_info_industry_sw_2021(W2236,公司分析!D$5,1),IF($Y$3="申万二级行业",[1]!s_info_industry_sw_2021(W2236,公司分析!D$5,2),IF($Y$3="申万三级行业",[1]!s_info_industry_sw_2021(W2236,公司分析!D$5,3),IF($Y$3="wind一级行业",[1]!s_info_industry_gics(W2236,1),IF($Y$3="wind二级行业",[1]!s_info_industry_gics(W2236,2),IF($Y$3="wind三级行业",[1]!s_info_industry_gics(W2236,3),IF($Y$3="wind四级行业",[1]!s_info_industry_gics(W2236,4),IF($Y$3="证监会门类行业",[1]!s_info_industry_csrc12_n(W2236,公司分析!D$5,1),""))))))))</f>
        <v>建筑与工程</v>
      </c>
      <c r="Z2236" s="298" t="str">
        <f>IF(Y2236=行业比较!$E$6,ROW(),"")</f>
        <v/>
      </c>
      <c r="AA2236" s="125"/>
      <c r="AB2236" s="125"/>
      <c r="AC2236" s="125"/>
      <c r="AD2236" s="125"/>
      <c r="AE2236" s="125"/>
      <c r="AF2236" s="125"/>
      <c r="AG2236" s="125"/>
      <c r="AH2236" s="125"/>
      <c r="AI2236" s="125"/>
      <c r="AJ2236" s="125"/>
      <c r="AK2236" s="125"/>
      <c r="AL2236" s="125"/>
      <c r="AM2236" s="125"/>
      <c r="AN2236" s="125"/>
      <c r="AO2236" s="125"/>
      <c r="AP2236" s="125"/>
    </row>
    <row r="2237" spans="2:42" x14ac:dyDescent="0.35">
      <c r="B2237" s="125"/>
      <c r="C2237" s="125"/>
      <c r="D2237" s="125"/>
      <c r="E2237" s="125"/>
      <c r="F2237" s="125"/>
      <c r="G2237" s="125"/>
      <c r="H2237" s="125"/>
      <c r="I2237" s="269"/>
      <c r="J2237" s="134"/>
      <c r="K2237" s="134"/>
      <c r="L2237" s="134"/>
      <c r="M2237" s="134"/>
      <c r="N2237" s="286"/>
      <c r="O2237" s="286"/>
      <c r="P2237" s="125"/>
      <c r="Q2237" s="125"/>
      <c r="R2237" s="125"/>
      <c r="S2237" s="125"/>
      <c r="T2237" s="125"/>
      <c r="U2237" s="311"/>
      <c r="V2237" s="253">
        <f t="shared" si="42"/>
        <v>0</v>
      </c>
      <c r="W2237" s="348" t="str">
        <f>IF(板块成分!B2239="","",板块成分!B2239)</f>
        <v>8040.HK</v>
      </c>
      <c r="X2237" s="270" t="str">
        <f>[1]!s_info_name(W2237)</f>
        <v>快意智能</v>
      </c>
      <c r="Y2237" s="335" t="str">
        <f>IF($Y$3="申万一级行业",[1]!s_info_industry_sw_2021(W2237,公司分析!D$5,1),IF($Y$3="申万二级行业",[1]!s_info_industry_sw_2021(W2237,公司分析!D$5,2),IF($Y$3="申万三级行业",[1]!s_info_industry_sw_2021(W2237,公司分析!D$5,3),IF($Y$3="wind一级行业",[1]!s_info_industry_gics(W2237,1),IF($Y$3="wind二级行业",[1]!s_info_industry_gics(W2237,2),IF($Y$3="wind三级行业",[1]!s_info_industry_gics(W2237,3),IF($Y$3="wind四级行业",[1]!s_info_industry_gics(W2237,4),IF($Y$3="证监会门类行业",[1]!s_info_industry_csrc12_n(W2237,公司分析!D$5,1),""))))))))</f>
        <v>特殊消费者服务</v>
      </c>
      <c r="Z2237" s="298" t="str">
        <f>IF(Y2237=行业比较!$E$6,ROW(),"")</f>
        <v/>
      </c>
      <c r="AA2237" s="125"/>
      <c r="AB2237" s="125"/>
      <c r="AC2237" s="125"/>
      <c r="AD2237" s="125"/>
      <c r="AE2237" s="125"/>
      <c r="AF2237" s="125"/>
      <c r="AG2237" s="125"/>
      <c r="AH2237" s="125"/>
      <c r="AI2237" s="125"/>
      <c r="AJ2237" s="125"/>
      <c r="AK2237" s="125"/>
      <c r="AL2237" s="125"/>
      <c r="AM2237" s="125"/>
      <c r="AN2237" s="125"/>
      <c r="AO2237" s="125"/>
      <c r="AP2237" s="125"/>
    </row>
    <row r="2238" spans="2:42" x14ac:dyDescent="0.35">
      <c r="B2238" s="125"/>
      <c r="C2238" s="125"/>
      <c r="D2238" s="125"/>
      <c r="E2238" s="125"/>
      <c r="F2238" s="125"/>
      <c r="G2238" s="125"/>
      <c r="H2238" s="125"/>
      <c r="I2238" s="269"/>
      <c r="J2238" s="134"/>
      <c r="K2238" s="134"/>
      <c r="L2238" s="134"/>
      <c r="M2238" s="134"/>
      <c r="N2238" s="286"/>
      <c r="O2238" s="286"/>
      <c r="P2238" s="125"/>
      <c r="Q2238" s="125"/>
      <c r="R2238" s="125"/>
      <c r="S2238" s="125"/>
      <c r="T2238" s="125"/>
      <c r="U2238" s="311"/>
      <c r="V2238" s="253">
        <f t="shared" si="42"/>
        <v>0</v>
      </c>
      <c r="W2238" s="348" t="str">
        <f>IF(板块成分!B2240="","",板块成分!B2240)</f>
        <v>8041.HK</v>
      </c>
      <c r="X2238" s="270" t="str">
        <f>[1]!s_info_name(W2238)</f>
        <v>荟萃国际(控股)</v>
      </c>
      <c r="Y2238" s="335" t="str">
        <f>IF($Y$3="申万一级行业",[1]!s_info_industry_sw_2021(W2238,公司分析!D$5,1),IF($Y$3="申万二级行业",[1]!s_info_industry_sw_2021(W2238,公司分析!D$5,2),IF($Y$3="申万三级行业",[1]!s_info_industry_sw_2021(W2238,公司分析!D$5,3),IF($Y$3="wind一级行业",[1]!s_info_industry_gics(W2238,1),IF($Y$3="wind二级行业",[1]!s_info_industry_gics(W2238,2),IF($Y$3="wind三级行业",[1]!s_info_industry_gics(W2238,3),IF($Y$3="wind四级行业",[1]!s_info_industry_gics(W2238,4),IF($Y$3="证监会门类行业",[1]!s_info_industry_csrc12_n(W2238,公司分析!D$5,1),""))))))))</f>
        <v>互联网零售</v>
      </c>
      <c r="Z2238" s="298" t="str">
        <f>IF(Y2238=行业比较!$E$6,ROW(),"")</f>
        <v/>
      </c>
      <c r="AA2238" s="125"/>
      <c r="AB2238" s="125"/>
      <c r="AC2238" s="125"/>
      <c r="AD2238" s="125"/>
      <c r="AE2238" s="125"/>
      <c r="AF2238" s="125"/>
      <c r="AG2238" s="125"/>
      <c r="AH2238" s="125"/>
      <c r="AI2238" s="125"/>
      <c r="AJ2238" s="125"/>
      <c r="AK2238" s="125"/>
      <c r="AL2238" s="125"/>
      <c r="AM2238" s="125"/>
      <c r="AN2238" s="125"/>
      <c r="AO2238" s="125"/>
      <c r="AP2238" s="125"/>
    </row>
    <row r="2239" spans="2:42" x14ac:dyDescent="0.35">
      <c r="B2239" s="125"/>
      <c r="C2239" s="125"/>
      <c r="D2239" s="125"/>
      <c r="E2239" s="125"/>
      <c r="F2239" s="125"/>
      <c r="G2239" s="125"/>
      <c r="H2239" s="125"/>
      <c r="I2239" s="269"/>
      <c r="J2239" s="134"/>
      <c r="K2239" s="134"/>
      <c r="L2239" s="134"/>
      <c r="M2239" s="134"/>
      <c r="N2239" s="286"/>
      <c r="O2239" s="286"/>
      <c r="P2239" s="125"/>
      <c r="Q2239" s="125"/>
      <c r="R2239" s="125"/>
      <c r="S2239" s="125"/>
      <c r="T2239" s="125"/>
      <c r="U2239" s="311"/>
      <c r="V2239" s="253">
        <f t="shared" si="42"/>
        <v>0</v>
      </c>
      <c r="W2239" s="348" t="str">
        <f>IF(板块成分!B2241="","",板块成分!B2241)</f>
        <v>8042.HK</v>
      </c>
      <c r="X2239" s="270" t="str">
        <f>[1]!s_info_name(W2239)</f>
        <v>高奥士国际</v>
      </c>
      <c r="Y2239" s="335" t="str">
        <f>IF($Y$3="申万一级行业",[1]!s_info_industry_sw_2021(W2239,公司分析!D$5,1),IF($Y$3="申万二级行业",[1]!s_info_industry_sw_2021(W2239,公司分析!D$5,2),IF($Y$3="申万三级行业",[1]!s_info_industry_sw_2021(W2239,公司分析!D$5,3),IF($Y$3="wind一级行业",[1]!s_info_industry_gics(W2239,1),IF($Y$3="wind二级行业",[1]!s_info_industry_gics(W2239,2),IF($Y$3="wind三级行业",[1]!s_info_industry_gics(W2239,3),IF($Y$3="wind四级行业",[1]!s_info_industry_gics(W2239,4),IF($Y$3="证监会门类行业",[1]!s_info_industry_csrc12_n(W2239,公司分析!D$5,1),""))))))))</f>
        <v>人力资源与就业服务</v>
      </c>
      <c r="Z2239" s="298" t="str">
        <f>IF(Y2239=行业比较!$E$6,ROW(),"")</f>
        <v/>
      </c>
      <c r="AA2239" s="125"/>
      <c r="AB2239" s="125"/>
      <c r="AC2239" s="125"/>
      <c r="AD2239" s="125"/>
      <c r="AE2239" s="125"/>
      <c r="AF2239" s="125"/>
      <c r="AG2239" s="125"/>
      <c r="AH2239" s="125"/>
      <c r="AI2239" s="125"/>
      <c r="AJ2239" s="125"/>
      <c r="AK2239" s="125"/>
      <c r="AL2239" s="125"/>
      <c r="AM2239" s="125"/>
      <c r="AN2239" s="125"/>
      <c r="AO2239" s="125"/>
      <c r="AP2239" s="125"/>
    </row>
    <row r="2240" spans="2:42" x14ac:dyDescent="0.35">
      <c r="B2240" s="125"/>
      <c r="C2240" s="125"/>
      <c r="D2240" s="125"/>
      <c r="E2240" s="125"/>
      <c r="F2240" s="125"/>
      <c r="G2240" s="125"/>
      <c r="H2240" s="125"/>
      <c r="I2240" s="269"/>
      <c r="J2240" s="134"/>
      <c r="K2240" s="134"/>
      <c r="L2240" s="134"/>
      <c r="M2240" s="134"/>
      <c r="N2240" s="286"/>
      <c r="O2240" s="286"/>
      <c r="P2240" s="125"/>
      <c r="Q2240" s="125"/>
      <c r="R2240" s="125"/>
      <c r="S2240" s="125"/>
      <c r="T2240" s="125"/>
      <c r="U2240" s="311"/>
      <c r="V2240" s="253">
        <f t="shared" si="42"/>
        <v>0</v>
      </c>
      <c r="W2240" s="348" t="str">
        <f>IF(板块成分!B2242="","",板块成分!B2242)</f>
        <v>8043.HK</v>
      </c>
      <c r="X2240" s="270" t="str">
        <f>[1]!s_info_name(W2240)</f>
        <v>ATLINKS</v>
      </c>
      <c r="Y2240" s="335" t="str">
        <f>IF($Y$3="申万一级行业",[1]!s_info_industry_sw_2021(W2240,公司分析!D$5,1),IF($Y$3="申万二级行业",[1]!s_info_industry_sw_2021(W2240,公司分析!D$5,2),IF($Y$3="申万三级行业",[1]!s_info_industry_sw_2021(W2240,公司分析!D$5,3),IF($Y$3="wind一级行业",[1]!s_info_industry_gics(W2240,1),IF($Y$3="wind二级行业",[1]!s_info_industry_gics(W2240,2),IF($Y$3="wind三级行业",[1]!s_info_industry_gics(W2240,3),IF($Y$3="wind四级行业",[1]!s_info_industry_gics(W2240,4),IF($Y$3="证监会门类行业",[1]!s_info_industry_csrc12_n(W2240,公司分析!D$5,1),""))))))))</f>
        <v>通信设备</v>
      </c>
      <c r="Z2240" s="298" t="str">
        <f>IF(Y2240=行业比较!$E$6,ROW(),"")</f>
        <v/>
      </c>
      <c r="AA2240" s="125"/>
      <c r="AB2240" s="125"/>
      <c r="AC2240" s="125"/>
      <c r="AD2240" s="125"/>
      <c r="AE2240" s="125"/>
      <c r="AF2240" s="125"/>
      <c r="AG2240" s="125"/>
      <c r="AH2240" s="125"/>
      <c r="AI2240" s="125"/>
      <c r="AJ2240" s="125"/>
      <c r="AK2240" s="125"/>
      <c r="AL2240" s="125"/>
      <c r="AM2240" s="125"/>
      <c r="AN2240" s="125"/>
      <c r="AO2240" s="125"/>
      <c r="AP2240" s="125"/>
    </row>
    <row r="2241" spans="2:42" x14ac:dyDescent="0.35">
      <c r="B2241" s="125"/>
      <c r="C2241" s="125"/>
      <c r="D2241" s="125"/>
      <c r="E2241" s="125"/>
      <c r="F2241" s="125"/>
      <c r="G2241" s="125"/>
      <c r="H2241" s="125"/>
      <c r="I2241" s="269"/>
      <c r="J2241" s="134"/>
      <c r="K2241" s="134"/>
      <c r="L2241" s="134"/>
      <c r="M2241" s="134"/>
      <c r="N2241" s="286"/>
      <c r="O2241" s="286"/>
      <c r="P2241" s="125"/>
      <c r="Q2241" s="125"/>
      <c r="R2241" s="125"/>
      <c r="S2241" s="125"/>
      <c r="T2241" s="125"/>
      <c r="U2241" s="311"/>
      <c r="V2241" s="253">
        <f t="shared" si="42"/>
        <v>0</v>
      </c>
      <c r="W2241" s="348" t="str">
        <f>IF(板块成分!B2243="","",板块成分!B2243)</f>
        <v>8045.HK</v>
      </c>
      <c r="X2241" s="270" t="str">
        <f>[1]!s_info_name(W2241)</f>
        <v>南大苏富特</v>
      </c>
      <c r="Y2241" s="335" t="str">
        <f>IF($Y$3="申万一级行业",[1]!s_info_industry_sw_2021(W2241,公司分析!D$5,1),IF($Y$3="申万二级行业",[1]!s_info_industry_sw_2021(W2241,公司分析!D$5,2),IF($Y$3="申万三级行业",[1]!s_info_industry_sw_2021(W2241,公司分析!D$5,3),IF($Y$3="wind一级行业",[1]!s_info_industry_gics(W2241,1),IF($Y$3="wind二级行业",[1]!s_info_industry_gics(W2241,2),IF($Y$3="wind三级行业",[1]!s_info_industry_gics(W2241,3),IF($Y$3="wind四级行业",[1]!s_info_industry_gics(W2241,4),IF($Y$3="证监会门类行业",[1]!s_info_industry_csrc12_n(W2241,公司分析!D$5,1),""))))))))</f>
        <v>信息科技咨询与其它服务</v>
      </c>
      <c r="Z2241" s="298" t="str">
        <f>IF(Y2241=行业比较!$E$6,ROW(),"")</f>
        <v/>
      </c>
      <c r="AA2241" s="125"/>
      <c r="AB2241" s="125"/>
      <c r="AC2241" s="125"/>
      <c r="AD2241" s="125"/>
      <c r="AE2241" s="125"/>
      <c r="AF2241" s="125"/>
      <c r="AG2241" s="125"/>
      <c r="AH2241" s="125"/>
      <c r="AI2241" s="125"/>
      <c r="AJ2241" s="125"/>
      <c r="AK2241" s="125"/>
      <c r="AL2241" s="125"/>
      <c r="AM2241" s="125"/>
      <c r="AN2241" s="125"/>
      <c r="AO2241" s="125"/>
      <c r="AP2241" s="125"/>
    </row>
    <row r="2242" spans="2:42" x14ac:dyDescent="0.35">
      <c r="B2242" s="125"/>
      <c r="C2242" s="125"/>
      <c r="D2242" s="125"/>
      <c r="E2242" s="125"/>
      <c r="F2242" s="125"/>
      <c r="G2242" s="125"/>
      <c r="H2242" s="125"/>
      <c r="I2242" s="269"/>
      <c r="J2242" s="134"/>
      <c r="K2242" s="134"/>
      <c r="L2242" s="134"/>
      <c r="M2242" s="134"/>
      <c r="N2242" s="286"/>
      <c r="O2242" s="286"/>
      <c r="P2242" s="125"/>
      <c r="Q2242" s="125"/>
      <c r="R2242" s="125"/>
      <c r="S2242" s="125"/>
      <c r="T2242" s="125"/>
      <c r="U2242" s="311"/>
      <c r="V2242" s="253">
        <f t="shared" si="42"/>
        <v>0</v>
      </c>
      <c r="W2242" s="348" t="str">
        <f>IF(板块成分!B2244="","",板块成分!B2244)</f>
        <v>8047.HK</v>
      </c>
      <c r="X2242" s="270" t="str">
        <f>[1]!s_info_name(W2242)</f>
        <v>中国海洋发展</v>
      </c>
      <c r="Y2242" s="335" t="str">
        <f>IF($Y$3="申万一级行业",[1]!s_info_industry_sw_2021(W2242,公司分析!D$5,1),IF($Y$3="申万二级行业",[1]!s_info_industry_sw_2021(W2242,公司分析!D$5,2),IF($Y$3="申万三级行业",[1]!s_info_industry_sw_2021(W2242,公司分析!D$5,3),IF($Y$3="wind一级行业",[1]!s_info_industry_gics(W2242,1),IF($Y$3="wind二级行业",[1]!s_info_industry_gics(W2242,2),IF($Y$3="wind三级行业",[1]!s_info_industry_gics(W2242,3),IF($Y$3="wind四级行业",[1]!s_info_industry_gics(W2242,4),IF($Y$3="证监会门类行业",[1]!s_info_industry_csrc12_n(W2242,公司分析!D$5,1),""))))))))</f>
        <v>航空货运与物流</v>
      </c>
      <c r="Z2242" s="298" t="str">
        <f>IF(Y2242=行业比较!$E$6,ROW(),"")</f>
        <v/>
      </c>
      <c r="AA2242" s="125"/>
      <c r="AB2242" s="125"/>
      <c r="AC2242" s="125"/>
      <c r="AD2242" s="125"/>
      <c r="AE2242" s="125"/>
      <c r="AF2242" s="125"/>
      <c r="AG2242" s="125"/>
      <c r="AH2242" s="125"/>
      <c r="AI2242" s="125"/>
      <c r="AJ2242" s="125"/>
      <c r="AK2242" s="125"/>
      <c r="AL2242" s="125"/>
      <c r="AM2242" s="125"/>
      <c r="AN2242" s="125"/>
      <c r="AO2242" s="125"/>
      <c r="AP2242" s="125"/>
    </row>
    <row r="2243" spans="2:42" x14ac:dyDescent="0.35">
      <c r="B2243" s="125"/>
      <c r="C2243" s="125"/>
      <c r="D2243" s="125"/>
      <c r="E2243" s="125"/>
      <c r="F2243" s="125"/>
      <c r="G2243" s="125"/>
      <c r="H2243" s="125"/>
      <c r="I2243" s="269"/>
      <c r="J2243" s="134"/>
      <c r="K2243" s="134"/>
      <c r="L2243" s="134"/>
      <c r="M2243" s="134"/>
      <c r="N2243" s="286"/>
      <c r="O2243" s="286"/>
      <c r="P2243" s="125"/>
      <c r="Q2243" s="125"/>
      <c r="R2243" s="125"/>
      <c r="S2243" s="125"/>
      <c r="T2243" s="125"/>
      <c r="U2243" s="311"/>
      <c r="V2243" s="253">
        <f t="shared" si="42"/>
        <v>0</v>
      </c>
      <c r="W2243" s="348" t="str">
        <f>IF(板块成分!B2245="","",板块成分!B2245)</f>
        <v>8048.HK</v>
      </c>
      <c r="X2243" s="270" t="str">
        <f>[1]!s_info_name(W2243)</f>
        <v>御德国际控股</v>
      </c>
      <c r="Y2243" s="335" t="str">
        <f>IF($Y$3="申万一级行业",[1]!s_info_industry_sw_2021(W2243,公司分析!D$5,1),IF($Y$3="申万二级行业",[1]!s_info_industry_sw_2021(W2243,公司分析!D$5,2),IF($Y$3="申万三级行业",[1]!s_info_industry_sw_2021(W2243,公司分析!D$5,3),IF($Y$3="wind一级行业",[1]!s_info_industry_gics(W2243,1),IF($Y$3="wind二级行业",[1]!s_info_industry_gics(W2243,2),IF($Y$3="wind三级行业",[1]!s_info_industry_gics(W2243,3),IF($Y$3="wind四级行业",[1]!s_info_industry_gics(W2243,4),IF($Y$3="证监会门类行业",[1]!s_info_industry_csrc12_n(W2243,公司分析!D$5,1),""))))))))</f>
        <v>信息科技咨询与其它服务</v>
      </c>
      <c r="Z2243" s="298" t="str">
        <f>IF(Y2243=行业比较!$E$6,ROW(),"")</f>
        <v/>
      </c>
      <c r="AA2243" s="125"/>
      <c r="AB2243" s="125"/>
      <c r="AC2243" s="125"/>
      <c r="AD2243" s="125"/>
      <c r="AE2243" s="125"/>
      <c r="AF2243" s="125"/>
      <c r="AG2243" s="125"/>
      <c r="AH2243" s="125"/>
      <c r="AI2243" s="125"/>
      <c r="AJ2243" s="125"/>
      <c r="AK2243" s="125"/>
      <c r="AL2243" s="125"/>
      <c r="AM2243" s="125"/>
      <c r="AN2243" s="125"/>
      <c r="AO2243" s="125"/>
      <c r="AP2243" s="125"/>
    </row>
    <row r="2244" spans="2:42" x14ac:dyDescent="0.35">
      <c r="B2244" s="125"/>
      <c r="C2244" s="125"/>
      <c r="D2244" s="125"/>
      <c r="E2244" s="125"/>
      <c r="F2244" s="125"/>
      <c r="G2244" s="125"/>
      <c r="H2244" s="125"/>
      <c r="I2244" s="269"/>
      <c r="J2244" s="134"/>
      <c r="K2244" s="134"/>
      <c r="L2244" s="134"/>
      <c r="M2244" s="134"/>
      <c r="N2244" s="286"/>
      <c r="O2244" s="286"/>
      <c r="P2244" s="125"/>
      <c r="Q2244" s="125"/>
      <c r="R2244" s="125"/>
      <c r="S2244" s="125"/>
      <c r="T2244" s="125"/>
      <c r="U2244" s="311"/>
      <c r="V2244" s="253">
        <f t="shared" si="42"/>
        <v>0</v>
      </c>
      <c r="W2244" s="348" t="str">
        <f>IF(板块成分!B2246="","",板块成分!B2246)</f>
        <v>8049.HK</v>
      </c>
      <c r="X2244" s="270" t="str">
        <f>[1]!s_info_name(W2244)</f>
        <v>吉林长龙药业</v>
      </c>
      <c r="Y2244" s="335" t="str">
        <f>IF($Y$3="申万一级行业",[1]!s_info_industry_sw_2021(W2244,公司分析!D$5,1),IF($Y$3="申万二级行业",[1]!s_info_industry_sw_2021(W2244,公司分析!D$5,2),IF($Y$3="申万三级行业",[1]!s_info_industry_sw_2021(W2244,公司分析!D$5,3),IF($Y$3="wind一级行业",[1]!s_info_industry_gics(W2244,1),IF($Y$3="wind二级行业",[1]!s_info_industry_gics(W2244,2),IF($Y$3="wind三级行业",[1]!s_info_industry_gics(W2244,3),IF($Y$3="wind四级行业",[1]!s_info_industry_gics(W2244,4),IF($Y$3="证监会门类行业",[1]!s_info_industry_csrc12_n(W2244,公司分析!D$5,1),""))))))))</f>
        <v>中药</v>
      </c>
      <c r="Z2244" s="298" t="str">
        <f>IF(Y2244=行业比较!$E$6,ROW(),"")</f>
        <v/>
      </c>
      <c r="AA2244" s="125"/>
      <c r="AB2244" s="125"/>
      <c r="AC2244" s="125"/>
      <c r="AD2244" s="125"/>
      <c r="AE2244" s="125"/>
      <c r="AF2244" s="125"/>
      <c r="AG2244" s="125"/>
      <c r="AH2244" s="125"/>
      <c r="AI2244" s="125"/>
      <c r="AJ2244" s="125"/>
      <c r="AK2244" s="125"/>
      <c r="AL2244" s="125"/>
      <c r="AM2244" s="125"/>
      <c r="AN2244" s="125"/>
      <c r="AO2244" s="125"/>
      <c r="AP2244" s="125"/>
    </row>
    <row r="2245" spans="2:42" x14ac:dyDescent="0.35">
      <c r="B2245" s="125"/>
      <c r="C2245" s="125"/>
      <c r="D2245" s="125"/>
      <c r="E2245" s="125"/>
      <c r="F2245" s="125"/>
      <c r="G2245" s="125"/>
      <c r="H2245" s="125"/>
      <c r="I2245" s="269"/>
      <c r="J2245" s="134"/>
      <c r="K2245" s="134"/>
      <c r="L2245" s="134"/>
      <c r="M2245" s="134"/>
      <c r="N2245" s="286"/>
      <c r="O2245" s="286"/>
      <c r="P2245" s="125"/>
      <c r="Q2245" s="125"/>
      <c r="R2245" s="125"/>
      <c r="S2245" s="125"/>
      <c r="T2245" s="125"/>
      <c r="U2245" s="311"/>
      <c r="V2245" s="253">
        <f t="shared" ref="V2245:V2308" si="43">IF(Z2245="",0,RANK(Z2245,Z:Z,1))</f>
        <v>0</v>
      </c>
      <c r="W2245" s="348" t="str">
        <f>IF(板块成分!B2247="","",板块成分!B2247)</f>
        <v>8050.HK</v>
      </c>
      <c r="X2245" s="270" t="str">
        <f>[1]!s_info_name(W2245)</f>
        <v>量子思维</v>
      </c>
      <c r="Y2245" s="335" t="str">
        <f>IF($Y$3="申万一级行业",[1]!s_info_industry_sw_2021(W2245,公司分析!D$5,1),IF($Y$3="申万二级行业",[1]!s_info_industry_sw_2021(W2245,公司分析!D$5,2),IF($Y$3="申万三级行业",[1]!s_info_industry_sw_2021(W2245,公司分析!D$5,3),IF($Y$3="wind一级行业",[1]!s_info_industry_gics(W2245,1),IF($Y$3="wind二级行业",[1]!s_info_industry_gics(W2245,2),IF($Y$3="wind三级行业",[1]!s_info_industry_gics(W2245,3),IF($Y$3="wind四级行业",[1]!s_info_industry_gics(W2245,4),IF($Y$3="证监会门类行业",[1]!s_info_industry_csrc12_n(W2245,公司分析!D$5,1),""))))))))</f>
        <v>电脑存储与外围设备</v>
      </c>
      <c r="Z2245" s="298" t="str">
        <f>IF(Y2245=行业比较!$E$6,ROW(),"")</f>
        <v/>
      </c>
      <c r="AA2245" s="125"/>
      <c r="AB2245" s="125"/>
      <c r="AC2245" s="125"/>
      <c r="AD2245" s="125"/>
      <c r="AE2245" s="125"/>
      <c r="AF2245" s="125"/>
      <c r="AG2245" s="125"/>
      <c r="AH2245" s="125"/>
      <c r="AI2245" s="125"/>
      <c r="AJ2245" s="125"/>
      <c r="AK2245" s="125"/>
      <c r="AL2245" s="125"/>
      <c r="AM2245" s="125"/>
      <c r="AN2245" s="125"/>
      <c r="AO2245" s="125"/>
      <c r="AP2245" s="125"/>
    </row>
    <row r="2246" spans="2:42" x14ac:dyDescent="0.35">
      <c r="B2246" s="125"/>
      <c r="C2246" s="125"/>
      <c r="D2246" s="125"/>
      <c r="E2246" s="125"/>
      <c r="F2246" s="125"/>
      <c r="G2246" s="125"/>
      <c r="H2246" s="125"/>
      <c r="I2246" s="269"/>
      <c r="J2246" s="134"/>
      <c r="K2246" s="134"/>
      <c r="L2246" s="134"/>
      <c r="M2246" s="134"/>
      <c r="N2246" s="286"/>
      <c r="O2246" s="286"/>
      <c r="P2246" s="125"/>
      <c r="Q2246" s="125"/>
      <c r="R2246" s="125"/>
      <c r="S2246" s="125"/>
      <c r="T2246" s="125"/>
      <c r="U2246" s="311"/>
      <c r="V2246" s="253">
        <f t="shared" si="43"/>
        <v>0</v>
      </c>
      <c r="W2246" s="348" t="str">
        <f>IF(板块成分!B2248="","",板块成分!B2248)</f>
        <v>8051.HK</v>
      </c>
      <c r="X2246" s="270" t="str">
        <f>[1]!s_info_name(W2246)</f>
        <v>讯智海</v>
      </c>
      <c r="Y2246" s="335" t="str">
        <f>IF($Y$3="申万一级行业",[1]!s_info_industry_sw_2021(W2246,公司分析!D$5,1),IF($Y$3="申万二级行业",[1]!s_info_industry_sw_2021(W2246,公司分析!D$5,2),IF($Y$3="申万三级行业",[1]!s_info_industry_sw_2021(W2246,公司分析!D$5,3),IF($Y$3="wind一级行业",[1]!s_info_industry_gics(W2246,1),IF($Y$3="wind二级行业",[1]!s_info_industry_gics(W2246,2),IF($Y$3="wind三级行业",[1]!s_info_industry_gics(W2246,3),IF($Y$3="wind四级行业",[1]!s_info_industry_gics(W2246,4),IF($Y$3="证监会门类行业",[1]!s_info_industry_csrc12_n(W2246,公司分析!D$5,1),""))))))))</f>
        <v>电子设备和仪器</v>
      </c>
      <c r="Z2246" s="298" t="str">
        <f>IF(Y2246=行业比较!$E$6,ROW(),"")</f>
        <v/>
      </c>
      <c r="AA2246" s="125"/>
      <c r="AB2246" s="125"/>
      <c r="AC2246" s="125"/>
      <c r="AD2246" s="125"/>
      <c r="AE2246" s="125"/>
      <c r="AF2246" s="125"/>
      <c r="AG2246" s="125"/>
      <c r="AH2246" s="125"/>
      <c r="AI2246" s="125"/>
      <c r="AJ2246" s="125"/>
      <c r="AK2246" s="125"/>
      <c r="AL2246" s="125"/>
      <c r="AM2246" s="125"/>
      <c r="AN2246" s="125"/>
      <c r="AO2246" s="125"/>
      <c r="AP2246" s="125"/>
    </row>
    <row r="2247" spans="2:42" x14ac:dyDescent="0.35">
      <c r="B2247" s="125"/>
      <c r="C2247" s="125"/>
      <c r="D2247" s="125"/>
      <c r="E2247" s="125"/>
      <c r="F2247" s="125"/>
      <c r="G2247" s="125"/>
      <c r="H2247" s="125"/>
      <c r="I2247" s="269"/>
      <c r="J2247" s="134"/>
      <c r="K2247" s="134"/>
      <c r="L2247" s="134"/>
      <c r="M2247" s="134"/>
      <c r="N2247" s="286"/>
      <c r="O2247" s="286"/>
      <c r="P2247" s="125"/>
      <c r="Q2247" s="125"/>
      <c r="R2247" s="125"/>
      <c r="S2247" s="125"/>
      <c r="T2247" s="125"/>
      <c r="U2247" s="311"/>
      <c r="V2247" s="253">
        <f t="shared" si="43"/>
        <v>0</v>
      </c>
      <c r="W2247" s="348" t="str">
        <f>IF(板块成分!B2249="","",板块成分!B2249)</f>
        <v>8052.HK</v>
      </c>
      <c r="X2247" s="270" t="str">
        <f>[1]!s_info_name(W2247)</f>
        <v>陆庆娱乐</v>
      </c>
      <c r="Y2247" s="335" t="str">
        <f>IF($Y$3="申万一级行业",[1]!s_info_industry_sw_2021(W2247,公司分析!D$5,1),IF($Y$3="申万二级行业",[1]!s_info_industry_sw_2021(W2247,公司分析!D$5,2),IF($Y$3="申万三级行业",[1]!s_info_industry_sw_2021(W2247,公司分析!D$5,3),IF($Y$3="wind一级行业",[1]!s_info_industry_gics(W2247,1),IF($Y$3="wind二级行业",[1]!s_info_industry_gics(W2247,2),IF($Y$3="wind三级行业",[1]!s_info_industry_gics(W2247,3),IF($Y$3="wind四级行业",[1]!s_info_industry_gics(W2247,4),IF($Y$3="证监会门类行业",[1]!s_info_industry_csrc12_n(W2247,公司分析!D$5,1),""))))))))</f>
        <v>休闲设施</v>
      </c>
      <c r="Z2247" s="298" t="str">
        <f>IF(Y2247=行业比较!$E$6,ROW(),"")</f>
        <v/>
      </c>
      <c r="AA2247" s="125"/>
      <c r="AB2247" s="125"/>
      <c r="AC2247" s="125"/>
      <c r="AD2247" s="125"/>
      <c r="AE2247" s="125"/>
      <c r="AF2247" s="125"/>
      <c r="AG2247" s="125"/>
      <c r="AH2247" s="125"/>
      <c r="AI2247" s="125"/>
      <c r="AJ2247" s="125"/>
      <c r="AK2247" s="125"/>
      <c r="AL2247" s="125"/>
      <c r="AM2247" s="125"/>
      <c r="AN2247" s="125"/>
      <c r="AO2247" s="125"/>
      <c r="AP2247" s="125"/>
    </row>
    <row r="2248" spans="2:42" x14ac:dyDescent="0.35">
      <c r="B2248" s="125"/>
      <c r="C2248" s="125"/>
      <c r="D2248" s="125"/>
      <c r="E2248" s="125"/>
      <c r="F2248" s="125"/>
      <c r="G2248" s="125"/>
      <c r="H2248" s="125"/>
      <c r="I2248" s="269"/>
      <c r="J2248" s="134"/>
      <c r="K2248" s="134"/>
      <c r="L2248" s="134"/>
      <c r="M2248" s="134"/>
      <c r="N2248" s="286"/>
      <c r="O2248" s="286"/>
      <c r="P2248" s="125"/>
      <c r="Q2248" s="125"/>
      <c r="R2248" s="125"/>
      <c r="S2248" s="125"/>
      <c r="T2248" s="125"/>
      <c r="U2248" s="311"/>
      <c r="V2248" s="253">
        <f t="shared" si="43"/>
        <v>0</v>
      </c>
      <c r="W2248" s="348" t="str">
        <f>IF(板块成分!B2250="","",板块成分!B2250)</f>
        <v>8053.HK</v>
      </c>
      <c r="X2248" s="270" t="str">
        <f>[1]!s_info_name(W2248)</f>
        <v>比优集团</v>
      </c>
      <c r="Y2248" s="335" t="str">
        <f>IF($Y$3="申万一级行业",[1]!s_info_industry_sw_2021(W2248,公司分析!D$5,1),IF($Y$3="申万二级行业",[1]!s_info_industry_sw_2021(W2248,公司分析!D$5,2),IF($Y$3="申万三级行业",[1]!s_info_industry_sw_2021(W2248,公司分析!D$5,3),IF($Y$3="wind一级行业",[1]!s_info_industry_gics(W2248,1),IF($Y$3="wind二级行业",[1]!s_info_industry_gics(W2248,2),IF($Y$3="wind三级行业",[1]!s_info_industry_gics(W2248,3),IF($Y$3="wind四级行业",[1]!s_info_industry_gics(W2248,4),IF($Y$3="证监会门类行业",[1]!s_info_industry_csrc12_n(W2248,公司分析!D$5,1),""))))))))</f>
        <v>综合支持服务</v>
      </c>
      <c r="Z2248" s="298" t="str">
        <f>IF(Y2248=行业比较!$E$6,ROW(),"")</f>
        <v/>
      </c>
      <c r="AA2248" s="125"/>
      <c r="AB2248" s="125"/>
      <c r="AC2248" s="125"/>
      <c r="AD2248" s="125"/>
      <c r="AE2248" s="125"/>
      <c r="AF2248" s="125"/>
      <c r="AG2248" s="125"/>
      <c r="AH2248" s="125"/>
      <c r="AI2248" s="125"/>
      <c r="AJ2248" s="125"/>
      <c r="AK2248" s="125"/>
      <c r="AL2248" s="125"/>
      <c r="AM2248" s="125"/>
      <c r="AN2248" s="125"/>
      <c r="AO2248" s="125"/>
      <c r="AP2248" s="125"/>
    </row>
    <row r="2249" spans="2:42" x14ac:dyDescent="0.35">
      <c r="B2249" s="125"/>
      <c r="C2249" s="125"/>
      <c r="D2249" s="125"/>
      <c r="E2249" s="125"/>
      <c r="F2249" s="125"/>
      <c r="G2249" s="125"/>
      <c r="H2249" s="125"/>
      <c r="I2249" s="269"/>
      <c r="J2249" s="134"/>
      <c r="K2249" s="134"/>
      <c r="L2249" s="134"/>
      <c r="M2249" s="134"/>
      <c r="N2249" s="286"/>
      <c r="O2249" s="286"/>
      <c r="P2249" s="125"/>
      <c r="Q2249" s="125"/>
      <c r="R2249" s="125"/>
      <c r="S2249" s="125"/>
      <c r="T2249" s="125"/>
      <c r="U2249" s="311"/>
      <c r="V2249" s="253">
        <f t="shared" si="43"/>
        <v>0</v>
      </c>
      <c r="W2249" s="348" t="str">
        <f>IF(板块成分!B2251="","",板块成分!B2251)</f>
        <v>8056.HK</v>
      </c>
      <c r="X2249" s="270" t="str">
        <f>[1]!s_info_name(W2249)</f>
        <v>生活概念</v>
      </c>
      <c r="Y2249" s="335" t="str">
        <f>IF($Y$3="申万一级行业",[1]!s_info_industry_sw_2021(W2249,公司分析!D$5,1),IF($Y$3="申万二级行业",[1]!s_info_industry_sw_2021(W2249,公司分析!D$5,2),IF($Y$3="申万三级行业",[1]!s_info_industry_sw_2021(W2249,公司分析!D$5,3),IF($Y$3="wind一级行业",[1]!s_info_industry_gics(W2249,1),IF($Y$3="wind二级行业",[1]!s_info_industry_gics(W2249,2),IF($Y$3="wind三级行业",[1]!s_info_industry_gics(W2249,3),IF($Y$3="wind四级行业",[1]!s_info_industry_gics(W2249,4),IF($Y$3="证监会门类行业",[1]!s_info_industry_csrc12_n(W2249,公司分析!D$5,1),""))))))))</f>
        <v>餐馆</v>
      </c>
      <c r="Z2249" s="298" t="str">
        <f>IF(Y2249=行业比较!$E$6,ROW(),"")</f>
        <v/>
      </c>
      <c r="AA2249" s="125"/>
      <c r="AB2249" s="125"/>
      <c r="AC2249" s="125"/>
      <c r="AD2249" s="125"/>
      <c r="AE2249" s="125"/>
      <c r="AF2249" s="125"/>
      <c r="AG2249" s="125"/>
      <c r="AH2249" s="125"/>
      <c r="AI2249" s="125"/>
      <c r="AJ2249" s="125"/>
      <c r="AK2249" s="125"/>
      <c r="AL2249" s="125"/>
      <c r="AM2249" s="125"/>
      <c r="AN2249" s="125"/>
      <c r="AO2249" s="125"/>
      <c r="AP2249" s="125"/>
    </row>
    <row r="2250" spans="2:42" x14ac:dyDescent="0.35">
      <c r="B2250" s="125"/>
      <c r="C2250" s="125"/>
      <c r="D2250" s="125"/>
      <c r="E2250" s="125"/>
      <c r="F2250" s="125"/>
      <c r="G2250" s="125"/>
      <c r="H2250" s="125"/>
      <c r="I2250" s="269"/>
      <c r="J2250" s="134"/>
      <c r="K2250" s="134"/>
      <c r="L2250" s="134"/>
      <c r="M2250" s="134"/>
      <c r="N2250" s="286"/>
      <c r="O2250" s="286"/>
      <c r="P2250" s="125"/>
      <c r="Q2250" s="125"/>
      <c r="R2250" s="125"/>
      <c r="S2250" s="125"/>
      <c r="T2250" s="125"/>
      <c r="U2250" s="311"/>
      <c r="V2250" s="253">
        <f t="shared" si="43"/>
        <v>0</v>
      </c>
      <c r="W2250" s="348" t="str">
        <f>IF(板块成分!B2252="","",板块成分!B2252)</f>
        <v>8057.HK</v>
      </c>
      <c r="X2250" s="270" t="str">
        <f>[1]!s_info_name(W2250)</f>
        <v>麦迪森控股</v>
      </c>
      <c r="Y2250" s="335" t="str">
        <f>IF($Y$3="申万一级行业",[1]!s_info_industry_sw_2021(W2250,公司分析!D$5,1),IF($Y$3="申万二级行业",[1]!s_info_industry_sw_2021(W2250,公司分析!D$5,2),IF($Y$3="申万三级行业",[1]!s_info_industry_sw_2021(W2250,公司分析!D$5,3),IF($Y$3="wind一级行业",[1]!s_info_industry_gics(W2250,1),IF($Y$3="wind二级行业",[1]!s_info_industry_gics(W2250,2),IF($Y$3="wind三级行业",[1]!s_info_industry_gics(W2250,3),IF($Y$3="wind四级行业",[1]!s_info_industry_gics(W2250,4),IF($Y$3="证监会门类行业",[1]!s_info_industry_csrc12_n(W2250,公司分析!D$5,1),""))))))))</f>
        <v>消费信贷</v>
      </c>
      <c r="Z2250" s="298" t="str">
        <f>IF(Y2250=行业比较!$E$6,ROW(),"")</f>
        <v/>
      </c>
      <c r="AA2250" s="125"/>
      <c r="AB2250" s="125"/>
      <c r="AC2250" s="125"/>
      <c r="AD2250" s="125"/>
      <c r="AE2250" s="125"/>
      <c r="AF2250" s="125"/>
      <c r="AG2250" s="125"/>
      <c r="AH2250" s="125"/>
      <c r="AI2250" s="125"/>
      <c r="AJ2250" s="125"/>
      <c r="AK2250" s="125"/>
      <c r="AL2250" s="125"/>
      <c r="AM2250" s="125"/>
      <c r="AN2250" s="125"/>
      <c r="AO2250" s="125"/>
      <c r="AP2250" s="125"/>
    </row>
    <row r="2251" spans="2:42" x14ac:dyDescent="0.35">
      <c r="B2251" s="125"/>
      <c r="C2251" s="125"/>
      <c r="D2251" s="125"/>
      <c r="E2251" s="125"/>
      <c r="F2251" s="125"/>
      <c r="G2251" s="125"/>
      <c r="H2251" s="125"/>
      <c r="I2251" s="269"/>
      <c r="J2251" s="134"/>
      <c r="K2251" s="134"/>
      <c r="L2251" s="134"/>
      <c r="M2251" s="134"/>
      <c r="N2251" s="286"/>
      <c r="O2251" s="286"/>
      <c r="P2251" s="125"/>
      <c r="Q2251" s="125"/>
      <c r="R2251" s="125"/>
      <c r="S2251" s="125"/>
      <c r="T2251" s="125"/>
      <c r="U2251" s="311"/>
      <c r="V2251" s="253">
        <f t="shared" si="43"/>
        <v>0</v>
      </c>
      <c r="W2251" s="348" t="str">
        <f>IF(板块成分!B2253="","",板块成分!B2253)</f>
        <v>8059.HK</v>
      </c>
      <c r="X2251" s="270" t="str">
        <f>[1]!s_info_name(W2251)</f>
        <v>朝威控股</v>
      </c>
      <c r="Y2251" s="335" t="str">
        <f>IF($Y$3="申万一级行业",[1]!s_info_industry_sw_2021(W2251,公司分析!D$5,1),IF($Y$3="申万二级行业",[1]!s_info_industry_sw_2021(W2251,公司分析!D$5,2),IF($Y$3="申万三级行业",[1]!s_info_industry_sw_2021(W2251,公司分析!D$5,3),IF($Y$3="wind一级行业",[1]!s_info_industry_gics(W2251,1),IF($Y$3="wind二级行业",[1]!s_info_industry_gics(W2251,2),IF($Y$3="wind三级行业",[1]!s_info_industry_gics(W2251,3),IF($Y$3="wind四级行业",[1]!s_info_industry_gics(W2251,4),IF($Y$3="证监会门类行业",[1]!s_info_industry_csrc12_n(W2251,公司分析!D$5,1),""))))))))</f>
        <v>建筑与工程</v>
      </c>
      <c r="Z2251" s="298" t="str">
        <f>IF(Y2251=行业比较!$E$6,ROW(),"")</f>
        <v/>
      </c>
      <c r="AA2251" s="125"/>
      <c r="AB2251" s="125"/>
      <c r="AC2251" s="125"/>
      <c r="AD2251" s="125"/>
      <c r="AE2251" s="125"/>
      <c r="AF2251" s="125"/>
      <c r="AG2251" s="125"/>
      <c r="AH2251" s="125"/>
      <c r="AI2251" s="125"/>
      <c r="AJ2251" s="125"/>
      <c r="AK2251" s="125"/>
      <c r="AL2251" s="125"/>
      <c r="AM2251" s="125"/>
      <c r="AN2251" s="125"/>
      <c r="AO2251" s="125"/>
      <c r="AP2251" s="125"/>
    </row>
    <row r="2252" spans="2:42" x14ac:dyDescent="0.35">
      <c r="B2252" s="125"/>
      <c r="C2252" s="125"/>
      <c r="D2252" s="125"/>
      <c r="E2252" s="125"/>
      <c r="F2252" s="125"/>
      <c r="G2252" s="125"/>
      <c r="H2252" s="125"/>
      <c r="I2252" s="269"/>
      <c r="J2252" s="134"/>
      <c r="K2252" s="134"/>
      <c r="L2252" s="134"/>
      <c r="M2252" s="134"/>
      <c r="N2252" s="286"/>
      <c r="O2252" s="286"/>
      <c r="P2252" s="125"/>
      <c r="Q2252" s="125"/>
      <c r="R2252" s="125"/>
      <c r="S2252" s="125"/>
      <c r="T2252" s="125"/>
      <c r="U2252" s="311"/>
      <c r="V2252" s="253">
        <f t="shared" si="43"/>
        <v>0</v>
      </c>
      <c r="W2252" s="348" t="str">
        <f>IF(板块成分!B2254="","",板块成分!B2254)</f>
        <v>8060.HK</v>
      </c>
      <c r="X2252" s="270" t="str">
        <f>[1]!s_info_name(W2252)</f>
        <v>国联通信</v>
      </c>
      <c r="Y2252" s="335" t="str">
        <f>IF($Y$3="申万一级行业",[1]!s_info_industry_sw_2021(W2252,公司分析!D$5,1),IF($Y$3="申万二级行业",[1]!s_info_industry_sw_2021(W2252,公司分析!D$5,2),IF($Y$3="申万三级行业",[1]!s_info_industry_sw_2021(W2252,公司分析!D$5,3),IF($Y$3="wind一级行业",[1]!s_info_industry_gics(W2252,1),IF($Y$3="wind二级行业",[1]!s_info_industry_gics(W2252,2),IF($Y$3="wind三级行业",[1]!s_info_industry_gics(W2252,3),IF($Y$3="wind四级行业",[1]!s_info_industry_gics(W2252,4),IF($Y$3="证监会门类行业",[1]!s_info_industry_csrc12_n(W2252,公司分析!D$5,1),""))))))))</f>
        <v>应用软件</v>
      </c>
      <c r="Z2252" s="298" t="str">
        <f>IF(Y2252=行业比较!$E$6,ROW(),"")</f>
        <v/>
      </c>
      <c r="AA2252" s="125"/>
      <c r="AB2252" s="125"/>
      <c r="AC2252" s="125"/>
      <c r="AD2252" s="125"/>
      <c r="AE2252" s="125"/>
      <c r="AF2252" s="125"/>
      <c r="AG2252" s="125"/>
      <c r="AH2252" s="125"/>
      <c r="AI2252" s="125"/>
      <c r="AJ2252" s="125"/>
      <c r="AK2252" s="125"/>
      <c r="AL2252" s="125"/>
      <c r="AM2252" s="125"/>
      <c r="AN2252" s="125"/>
      <c r="AO2252" s="125"/>
      <c r="AP2252" s="125"/>
    </row>
    <row r="2253" spans="2:42" x14ac:dyDescent="0.35">
      <c r="B2253" s="125"/>
      <c r="C2253" s="125"/>
      <c r="D2253" s="125"/>
      <c r="E2253" s="125"/>
      <c r="F2253" s="125"/>
      <c r="G2253" s="125"/>
      <c r="H2253" s="125"/>
      <c r="I2253" s="269"/>
      <c r="J2253" s="134"/>
      <c r="K2253" s="134"/>
      <c r="L2253" s="134"/>
      <c r="M2253" s="134"/>
      <c r="N2253" s="286"/>
      <c r="O2253" s="286"/>
      <c r="P2253" s="125"/>
      <c r="Q2253" s="125"/>
      <c r="R2253" s="125"/>
      <c r="S2253" s="125"/>
      <c r="T2253" s="125"/>
      <c r="U2253" s="311"/>
      <c r="V2253" s="253">
        <f t="shared" si="43"/>
        <v>0</v>
      </c>
      <c r="W2253" s="348" t="str">
        <f>IF(板块成分!B2255="","",板块成分!B2255)</f>
        <v>8062.HK</v>
      </c>
      <c r="X2253" s="270" t="str">
        <f>[1]!s_info_name(W2253)</f>
        <v>俊盟国际</v>
      </c>
      <c r="Y2253" s="335" t="str">
        <f>IF($Y$3="申万一级行业",[1]!s_info_industry_sw_2021(W2253,公司分析!D$5,1),IF($Y$3="申万二级行业",[1]!s_info_industry_sw_2021(W2253,公司分析!D$5,2),IF($Y$3="申万三级行业",[1]!s_info_industry_sw_2021(W2253,公司分析!D$5,3),IF($Y$3="wind一级行业",[1]!s_info_industry_gics(W2253,1),IF($Y$3="wind二级行业",[1]!s_info_industry_gics(W2253,2),IF($Y$3="wind三级行业",[1]!s_info_industry_gics(W2253,3),IF($Y$3="wind四级行业",[1]!s_info_industry_gics(W2253,4),IF($Y$3="证监会门类行业",[1]!s_info_industry_csrc12_n(W2253,公司分析!D$5,1),""))))))))</f>
        <v>信息科技咨询与其它服务</v>
      </c>
      <c r="Z2253" s="298" t="str">
        <f>IF(Y2253=行业比较!$E$6,ROW(),"")</f>
        <v/>
      </c>
      <c r="AA2253" s="125"/>
      <c r="AB2253" s="125"/>
      <c r="AC2253" s="125"/>
      <c r="AD2253" s="125"/>
      <c r="AE2253" s="125"/>
      <c r="AF2253" s="125"/>
      <c r="AG2253" s="125"/>
      <c r="AH2253" s="125"/>
      <c r="AI2253" s="125"/>
      <c r="AJ2253" s="125"/>
      <c r="AK2253" s="125"/>
      <c r="AL2253" s="125"/>
      <c r="AM2253" s="125"/>
      <c r="AN2253" s="125"/>
      <c r="AO2253" s="125"/>
      <c r="AP2253" s="125"/>
    </row>
    <row r="2254" spans="2:42" x14ac:dyDescent="0.35">
      <c r="B2254" s="125"/>
      <c r="C2254" s="125"/>
      <c r="D2254" s="125"/>
      <c r="E2254" s="125"/>
      <c r="F2254" s="125"/>
      <c r="G2254" s="125"/>
      <c r="H2254" s="125"/>
      <c r="I2254" s="269"/>
      <c r="J2254" s="134"/>
      <c r="K2254" s="134"/>
      <c r="L2254" s="134"/>
      <c r="M2254" s="134"/>
      <c r="N2254" s="286"/>
      <c r="O2254" s="286"/>
      <c r="P2254" s="125"/>
      <c r="Q2254" s="125"/>
      <c r="R2254" s="125"/>
      <c r="S2254" s="125"/>
      <c r="T2254" s="125"/>
      <c r="U2254" s="311"/>
      <c r="V2254" s="253">
        <f t="shared" si="43"/>
        <v>0</v>
      </c>
      <c r="W2254" s="348" t="str">
        <f>IF(板块成分!B2256="","",板块成分!B2256)</f>
        <v>8063.HK</v>
      </c>
      <c r="X2254" s="270" t="str">
        <f>[1]!s_info_name(W2254)</f>
        <v>环球大通集团</v>
      </c>
      <c r="Y2254" s="335" t="str">
        <f>IF($Y$3="申万一级行业",[1]!s_info_industry_sw_2021(W2254,公司分析!D$5,1),IF($Y$3="申万二级行业",[1]!s_info_industry_sw_2021(W2254,公司分析!D$5,2),IF($Y$3="申万三级行业",[1]!s_info_industry_sw_2021(W2254,公司分析!D$5,3),IF($Y$3="wind一级行业",[1]!s_info_industry_gics(W2254,1),IF($Y$3="wind二级行业",[1]!s_info_industry_gics(W2254,2),IF($Y$3="wind三级行业",[1]!s_info_industry_gics(W2254,3),IF($Y$3="wind四级行业",[1]!s_info_industry_gics(W2254,4),IF($Y$3="证监会门类行业",[1]!s_info_industry_csrc12_n(W2254,公司分析!D$5,1),""))))))))</f>
        <v>消费信贷</v>
      </c>
      <c r="Z2254" s="298" t="str">
        <f>IF(Y2254=行业比较!$E$6,ROW(),"")</f>
        <v/>
      </c>
      <c r="AA2254" s="125"/>
      <c r="AB2254" s="125"/>
      <c r="AC2254" s="125"/>
      <c r="AD2254" s="125"/>
      <c r="AE2254" s="125"/>
      <c r="AF2254" s="125"/>
      <c r="AG2254" s="125"/>
      <c r="AH2254" s="125"/>
      <c r="AI2254" s="125"/>
      <c r="AJ2254" s="125"/>
      <c r="AK2254" s="125"/>
      <c r="AL2254" s="125"/>
      <c r="AM2254" s="125"/>
      <c r="AN2254" s="125"/>
      <c r="AO2254" s="125"/>
      <c r="AP2254" s="125"/>
    </row>
    <row r="2255" spans="2:42" x14ac:dyDescent="0.35">
      <c r="B2255" s="125"/>
      <c r="C2255" s="125"/>
      <c r="D2255" s="125"/>
      <c r="E2255" s="125"/>
      <c r="F2255" s="125"/>
      <c r="G2255" s="125"/>
      <c r="H2255" s="125"/>
      <c r="I2255" s="269"/>
      <c r="J2255" s="134"/>
      <c r="K2255" s="134"/>
      <c r="L2255" s="134"/>
      <c r="M2255" s="134"/>
      <c r="N2255" s="286"/>
      <c r="O2255" s="286"/>
      <c r="P2255" s="125"/>
      <c r="Q2255" s="125"/>
      <c r="R2255" s="125"/>
      <c r="S2255" s="125"/>
      <c r="T2255" s="125"/>
      <c r="U2255" s="311"/>
      <c r="V2255" s="253">
        <f t="shared" si="43"/>
        <v>0</v>
      </c>
      <c r="W2255" s="348" t="str">
        <f>IF(板块成分!B2257="","",板块成分!B2257)</f>
        <v>8065.HK</v>
      </c>
      <c r="X2255" s="270" t="str">
        <f>[1]!s_info_name(W2255)</f>
        <v>高萌科技</v>
      </c>
      <c r="Y2255" s="335" t="str">
        <f>IF($Y$3="申万一级行业",[1]!s_info_industry_sw_2021(W2255,公司分析!D$5,1),IF($Y$3="申万二级行业",[1]!s_info_industry_sw_2021(W2255,公司分析!D$5,2),IF($Y$3="申万三级行业",[1]!s_info_industry_sw_2021(W2255,公司分析!D$5,3),IF($Y$3="wind一级行业",[1]!s_info_industry_gics(W2255,1),IF($Y$3="wind二级行业",[1]!s_info_industry_gics(W2255,2),IF($Y$3="wind三级行业",[1]!s_info_industry_gics(W2255,3),IF($Y$3="wind四级行业",[1]!s_info_industry_gics(W2255,4),IF($Y$3="证监会门类行业",[1]!s_info_industry_csrc12_n(W2255,公司分析!D$5,1),""))))))))</f>
        <v>电子设备和仪器</v>
      </c>
      <c r="Z2255" s="298" t="str">
        <f>IF(Y2255=行业比较!$E$6,ROW(),"")</f>
        <v/>
      </c>
      <c r="AA2255" s="125"/>
      <c r="AB2255" s="125"/>
      <c r="AC2255" s="125"/>
      <c r="AD2255" s="125"/>
      <c r="AE2255" s="125"/>
      <c r="AF2255" s="125"/>
      <c r="AG2255" s="125"/>
      <c r="AH2255" s="125"/>
      <c r="AI2255" s="125"/>
      <c r="AJ2255" s="125"/>
      <c r="AK2255" s="125"/>
      <c r="AL2255" s="125"/>
      <c r="AM2255" s="125"/>
      <c r="AN2255" s="125"/>
      <c r="AO2255" s="125"/>
      <c r="AP2255" s="125"/>
    </row>
    <row r="2256" spans="2:42" x14ac:dyDescent="0.35">
      <c r="B2256" s="125"/>
      <c r="C2256" s="125"/>
      <c r="D2256" s="125"/>
      <c r="E2256" s="125"/>
      <c r="F2256" s="125"/>
      <c r="G2256" s="125"/>
      <c r="H2256" s="125"/>
      <c r="I2256" s="269"/>
      <c r="J2256" s="134"/>
      <c r="K2256" s="134"/>
      <c r="L2256" s="134"/>
      <c r="M2256" s="134"/>
      <c r="N2256" s="286"/>
      <c r="O2256" s="286"/>
      <c r="P2256" s="125"/>
      <c r="Q2256" s="125"/>
      <c r="R2256" s="125"/>
      <c r="S2256" s="125"/>
      <c r="T2256" s="125"/>
      <c r="U2256" s="311"/>
      <c r="V2256" s="253">
        <f t="shared" si="43"/>
        <v>0</v>
      </c>
      <c r="W2256" s="348" t="str">
        <f>IF(板块成分!B2258="","",板块成分!B2258)</f>
        <v>8066.HK</v>
      </c>
      <c r="X2256" s="270" t="str">
        <f>[1]!s_info_name(W2256)</f>
        <v>品创控股</v>
      </c>
      <c r="Y2256" s="335" t="str">
        <f>IF($Y$3="申万一级行业",[1]!s_info_industry_sw_2021(W2256,公司分析!D$5,1),IF($Y$3="申万二级行业",[1]!s_info_industry_sw_2021(W2256,公司分析!D$5,2),IF($Y$3="申万三级行业",[1]!s_info_industry_sw_2021(W2256,公司分析!D$5,3),IF($Y$3="wind一级行业",[1]!s_info_industry_gics(W2256,1),IF($Y$3="wind二级行业",[1]!s_info_industry_gics(W2256,2),IF($Y$3="wind三级行业",[1]!s_info_industry_gics(W2256,3),IF($Y$3="wind四级行业",[1]!s_info_industry_gics(W2256,4),IF($Y$3="证监会门类行业",[1]!s_info_industry_csrc12_n(W2256,公司分析!D$5,1),""))))))))</f>
        <v>电脑存储与外围设备</v>
      </c>
      <c r="Z2256" s="298" t="str">
        <f>IF(Y2256=行业比较!$E$6,ROW(),"")</f>
        <v/>
      </c>
      <c r="AA2256" s="125"/>
      <c r="AB2256" s="125"/>
      <c r="AC2256" s="125"/>
      <c r="AD2256" s="125"/>
      <c r="AE2256" s="125"/>
      <c r="AF2256" s="125"/>
      <c r="AG2256" s="125"/>
      <c r="AH2256" s="125"/>
      <c r="AI2256" s="125"/>
      <c r="AJ2256" s="125"/>
      <c r="AK2256" s="125"/>
      <c r="AL2256" s="125"/>
      <c r="AM2256" s="125"/>
      <c r="AN2256" s="125"/>
      <c r="AO2256" s="125"/>
      <c r="AP2256" s="125"/>
    </row>
    <row r="2257" spans="2:42" x14ac:dyDescent="0.35">
      <c r="B2257" s="125"/>
      <c r="C2257" s="125"/>
      <c r="D2257" s="125"/>
      <c r="E2257" s="125"/>
      <c r="F2257" s="125"/>
      <c r="G2257" s="125"/>
      <c r="H2257" s="125"/>
      <c r="I2257" s="269"/>
      <c r="J2257" s="134"/>
      <c r="K2257" s="134"/>
      <c r="L2257" s="134"/>
      <c r="M2257" s="134"/>
      <c r="N2257" s="286"/>
      <c r="O2257" s="286"/>
      <c r="P2257" s="125"/>
      <c r="Q2257" s="125"/>
      <c r="R2257" s="125"/>
      <c r="S2257" s="125"/>
      <c r="T2257" s="125"/>
      <c r="U2257" s="311"/>
      <c r="V2257" s="253">
        <f t="shared" si="43"/>
        <v>0</v>
      </c>
      <c r="W2257" s="348" t="str">
        <f>IF(板块成分!B2259="","",板块成分!B2259)</f>
        <v>8067.HK</v>
      </c>
      <c r="X2257" s="270" t="str">
        <f>[1]!s_info_name(W2257)</f>
        <v>东方大学城控股</v>
      </c>
      <c r="Y2257" s="335" t="str">
        <f>IF($Y$3="申万一级行业",[1]!s_info_industry_sw_2021(W2257,公司分析!D$5,1),IF($Y$3="申万二级行业",[1]!s_info_industry_sw_2021(W2257,公司分析!D$5,2),IF($Y$3="申万三级行业",[1]!s_info_industry_sw_2021(W2257,公司分析!D$5,3),IF($Y$3="wind一级行业",[1]!s_info_industry_gics(W2257,1),IF($Y$3="wind二级行业",[1]!s_info_industry_gics(W2257,2),IF($Y$3="wind三级行业",[1]!s_info_industry_gics(W2257,3),IF($Y$3="wind四级行业",[1]!s_info_industry_gics(W2257,4),IF($Y$3="证监会门类行业",[1]!s_info_industry_csrc12_n(W2257,公司分析!D$5,1),""))))))))</f>
        <v>教育服务</v>
      </c>
      <c r="Z2257" s="298" t="str">
        <f>IF(Y2257=行业比较!$E$6,ROW(),"")</f>
        <v/>
      </c>
      <c r="AA2257" s="125"/>
      <c r="AB2257" s="125"/>
      <c r="AC2257" s="125"/>
      <c r="AD2257" s="125"/>
      <c r="AE2257" s="125"/>
      <c r="AF2257" s="125"/>
      <c r="AG2257" s="125"/>
      <c r="AH2257" s="125"/>
      <c r="AI2257" s="125"/>
      <c r="AJ2257" s="125"/>
      <c r="AK2257" s="125"/>
      <c r="AL2257" s="125"/>
      <c r="AM2257" s="125"/>
      <c r="AN2257" s="125"/>
      <c r="AO2257" s="125"/>
      <c r="AP2257" s="125"/>
    </row>
    <row r="2258" spans="2:42" x14ac:dyDescent="0.35">
      <c r="B2258" s="125"/>
      <c r="C2258" s="125"/>
      <c r="D2258" s="125"/>
      <c r="E2258" s="125"/>
      <c r="F2258" s="125"/>
      <c r="G2258" s="125"/>
      <c r="H2258" s="125"/>
      <c r="I2258" s="269"/>
      <c r="J2258" s="134"/>
      <c r="K2258" s="134"/>
      <c r="L2258" s="134"/>
      <c r="M2258" s="134"/>
      <c r="N2258" s="286"/>
      <c r="O2258" s="286"/>
      <c r="P2258" s="125"/>
      <c r="Q2258" s="125"/>
      <c r="R2258" s="125"/>
      <c r="S2258" s="125"/>
      <c r="T2258" s="125"/>
      <c r="U2258" s="311"/>
      <c r="V2258" s="253">
        <f t="shared" si="43"/>
        <v>0</v>
      </c>
      <c r="W2258" s="348" t="str">
        <f>IF(板块成分!B2260="","",板块成分!B2260)</f>
        <v>8069.HK</v>
      </c>
      <c r="X2258" s="270" t="str">
        <f>[1]!s_info_name(W2258)</f>
        <v>飞道旅游科技</v>
      </c>
      <c r="Y2258" s="335" t="str">
        <f>IF($Y$3="申万一级行业",[1]!s_info_industry_sw_2021(W2258,公司分析!D$5,1),IF($Y$3="申万二级行业",[1]!s_info_industry_sw_2021(W2258,公司分析!D$5,2),IF($Y$3="申万三级行业",[1]!s_info_industry_sw_2021(W2258,公司分析!D$5,3),IF($Y$3="wind一级行业",[1]!s_info_industry_gics(W2258,1),IF($Y$3="wind二级行业",[1]!s_info_industry_gics(W2258,2),IF($Y$3="wind三级行业",[1]!s_info_industry_gics(W2258,3),IF($Y$3="wind四级行业",[1]!s_info_industry_gics(W2258,4),IF($Y$3="证监会门类行业",[1]!s_info_industry_csrc12_n(W2258,公司分析!D$5,1),""))))))))</f>
        <v>酒店、度假村与豪华游轮</v>
      </c>
      <c r="Z2258" s="298" t="str">
        <f>IF(Y2258=行业比较!$E$6,ROW(),"")</f>
        <v/>
      </c>
      <c r="AA2258" s="125"/>
      <c r="AB2258" s="125"/>
      <c r="AC2258" s="125"/>
      <c r="AD2258" s="125"/>
      <c r="AE2258" s="125"/>
      <c r="AF2258" s="125"/>
      <c r="AG2258" s="125"/>
      <c r="AH2258" s="125"/>
      <c r="AI2258" s="125"/>
      <c r="AJ2258" s="125"/>
      <c r="AK2258" s="125"/>
      <c r="AL2258" s="125"/>
      <c r="AM2258" s="125"/>
      <c r="AN2258" s="125"/>
      <c r="AO2258" s="125"/>
      <c r="AP2258" s="125"/>
    </row>
    <row r="2259" spans="2:42" x14ac:dyDescent="0.35">
      <c r="B2259" s="125"/>
      <c r="C2259" s="125"/>
      <c r="D2259" s="125"/>
      <c r="E2259" s="125"/>
      <c r="F2259" s="125"/>
      <c r="G2259" s="125"/>
      <c r="H2259" s="125"/>
      <c r="I2259" s="269"/>
      <c r="J2259" s="134"/>
      <c r="K2259" s="134"/>
      <c r="L2259" s="134"/>
      <c r="M2259" s="134"/>
      <c r="N2259" s="286"/>
      <c r="O2259" s="286"/>
      <c r="P2259" s="125"/>
      <c r="Q2259" s="125"/>
      <c r="R2259" s="125"/>
      <c r="S2259" s="125"/>
      <c r="T2259" s="125"/>
      <c r="U2259" s="311"/>
      <c r="V2259" s="253">
        <f t="shared" si="43"/>
        <v>0</v>
      </c>
      <c r="W2259" s="348" t="str">
        <f>IF(板块成分!B2261="","",板块成分!B2261)</f>
        <v>8070.HK</v>
      </c>
      <c r="X2259" s="270" t="str">
        <f>[1]!s_info_name(W2259)</f>
        <v>侨洋国际控股</v>
      </c>
      <c r="Y2259" s="335" t="str">
        <f>IF($Y$3="申万一级行业",[1]!s_info_industry_sw_2021(W2259,公司分析!D$5,1),IF($Y$3="申万二级行业",[1]!s_info_industry_sw_2021(W2259,公司分析!D$5,2),IF($Y$3="申万三级行业",[1]!s_info_industry_sw_2021(W2259,公司分析!D$5,3),IF($Y$3="wind一级行业",[1]!s_info_industry_gics(W2259,1),IF($Y$3="wind二级行业",[1]!s_info_industry_gics(W2259,2),IF($Y$3="wind三级行业",[1]!s_info_industry_gics(W2259,3),IF($Y$3="wind四级行业",[1]!s_info_industry_gics(W2259,4),IF($Y$3="证监会门类行业",[1]!s_info_industry_csrc12_n(W2259,公司分析!D$5,1),""))))))))</f>
        <v>电子元件</v>
      </c>
      <c r="Z2259" s="298" t="str">
        <f>IF(Y2259=行业比较!$E$6,ROW(),"")</f>
        <v/>
      </c>
      <c r="AA2259" s="125"/>
      <c r="AB2259" s="125"/>
      <c r="AC2259" s="125"/>
      <c r="AD2259" s="125"/>
      <c r="AE2259" s="125"/>
      <c r="AF2259" s="125"/>
      <c r="AG2259" s="125"/>
      <c r="AH2259" s="125"/>
      <c r="AI2259" s="125"/>
      <c r="AJ2259" s="125"/>
      <c r="AK2259" s="125"/>
      <c r="AL2259" s="125"/>
      <c r="AM2259" s="125"/>
      <c r="AN2259" s="125"/>
      <c r="AO2259" s="125"/>
      <c r="AP2259" s="125"/>
    </row>
    <row r="2260" spans="2:42" x14ac:dyDescent="0.35">
      <c r="B2260" s="125"/>
      <c r="C2260" s="125"/>
      <c r="D2260" s="125"/>
      <c r="E2260" s="125"/>
      <c r="F2260" s="125"/>
      <c r="G2260" s="125"/>
      <c r="H2260" s="125"/>
      <c r="I2260" s="269"/>
      <c r="J2260" s="134"/>
      <c r="K2260" s="134"/>
      <c r="L2260" s="134"/>
      <c r="M2260" s="134"/>
      <c r="N2260" s="286"/>
      <c r="O2260" s="286"/>
      <c r="P2260" s="125"/>
      <c r="Q2260" s="125"/>
      <c r="R2260" s="125"/>
      <c r="S2260" s="125"/>
      <c r="T2260" s="125"/>
      <c r="U2260" s="311"/>
      <c r="V2260" s="253">
        <f t="shared" si="43"/>
        <v>31</v>
      </c>
      <c r="W2260" s="348" t="str">
        <f>IF(板块成分!B2262="","",板块成分!B2262)</f>
        <v>8071.HK</v>
      </c>
      <c r="X2260" s="270" t="str">
        <f>[1]!s_info_name(W2260)</f>
        <v>中彩网通控股</v>
      </c>
      <c r="Y2260" s="335" t="str">
        <f>IF($Y$3="申万一级行业",[1]!s_info_industry_sw_2021(W2260,公司分析!D$5,1),IF($Y$3="申万二级行业",[1]!s_info_industry_sw_2021(W2260,公司分析!D$5,2),IF($Y$3="申万三级行业",[1]!s_info_industry_sw_2021(W2260,公司分析!D$5,3),IF($Y$3="wind一级行业",[1]!s_info_industry_gics(W2260,1),IF($Y$3="wind二级行业",[1]!s_info_industry_gics(W2260,2),IF($Y$3="wind三级行业",[1]!s_info_industry_gics(W2260,3),IF($Y$3="wind四级行业",[1]!s_info_industry_gics(W2260,4),IF($Y$3="证监会门类行业",[1]!s_info_industry_csrc12_n(W2260,公司分析!D$5,1),""))))))))</f>
        <v>互联网软件与服务</v>
      </c>
      <c r="Z2260" s="298">
        <f>IF(Y2260=行业比较!$E$6,ROW(),"")</f>
        <v>2260</v>
      </c>
      <c r="AA2260" s="125"/>
      <c r="AB2260" s="125"/>
      <c r="AC2260" s="125"/>
      <c r="AD2260" s="125"/>
      <c r="AE2260" s="125"/>
      <c r="AF2260" s="125"/>
      <c r="AG2260" s="125"/>
      <c r="AH2260" s="125"/>
      <c r="AI2260" s="125"/>
      <c r="AJ2260" s="125"/>
      <c r="AK2260" s="125"/>
      <c r="AL2260" s="125"/>
      <c r="AM2260" s="125"/>
      <c r="AN2260" s="125"/>
      <c r="AO2260" s="125"/>
      <c r="AP2260" s="125"/>
    </row>
    <row r="2261" spans="2:42" x14ac:dyDescent="0.35">
      <c r="B2261" s="125"/>
      <c r="C2261" s="125"/>
      <c r="D2261" s="125"/>
      <c r="E2261" s="125"/>
      <c r="F2261" s="125"/>
      <c r="G2261" s="125"/>
      <c r="H2261" s="125"/>
      <c r="I2261" s="269"/>
      <c r="J2261" s="134"/>
      <c r="K2261" s="134"/>
      <c r="L2261" s="134"/>
      <c r="M2261" s="134"/>
      <c r="N2261" s="286"/>
      <c r="O2261" s="286"/>
      <c r="P2261" s="125"/>
      <c r="Q2261" s="125"/>
      <c r="R2261" s="125"/>
      <c r="S2261" s="125"/>
      <c r="T2261" s="125"/>
      <c r="U2261" s="311"/>
      <c r="V2261" s="253">
        <f t="shared" si="43"/>
        <v>0</v>
      </c>
      <c r="W2261" s="348" t="str">
        <f>IF(板块成分!B2263="","",板块成分!B2263)</f>
        <v>8072.HK</v>
      </c>
      <c r="X2261" s="270" t="str">
        <f>[1]!s_info_name(W2261)</f>
        <v>罗马元宇宙集团</v>
      </c>
      <c r="Y2261" s="335" t="str">
        <f>IF($Y$3="申万一级行业",[1]!s_info_industry_sw_2021(W2261,公司分析!D$5,1),IF($Y$3="申万二级行业",[1]!s_info_industry_sw_2021(W2261,公司分析!D$5,2),IF($Y$3="申万三级行业",[1]!s_info_industry_sw_2021(W2261,公司分析!D$5,3),IF($Y$3="wind一级行业",[1]!s_info_industry_gics(W2261,1),IF($Y$3="wind二级行业",[1]!s_info_industry_gics(W2261,2),IF($Y$3="wind三级行业",[1]!s_info_industry_gics(W2261,3),IF($Y$3="wind四级行业",[1]!s_info_industry_gics(W2261,4),IF($Y$3="证监会门类行业",[1]!s_info_industry_csrc12_n(W2261,公司分析!D$5,1),""))))))))</f>
        <v>其他多元金融服务</v>
      </c>
      <c r="Z2261" s="298" t="str">
        <f>IF(Y2261=行业比较!$E$6,ROW(),"")</f>
        <v/>
      </c>
      <c r="AA2261" s="125"/>
      <c r="AB2261" s="125"/>
      <c r="AC2261" s="125"/>
      <c r="AD2261" s="125"/>
      <c r="AE2261" s="125"/>
      <c r="AF2261" s="125"/>
      <c r="AG2261" s="125"/>
      <c r="AH2261" s="125"/>
      <c r="AI2261" s="125"/>
      <c r="AJ2261" s="125"/>
      <c r="AK2261" s="125"/>
      <c r="AL2261" s="125"/>
      <c r="AM2261" s="125"/>
      <c r="AN2261" s="125"/>
      <c r="AO2261" s="125"/>
      <c r="AP2261" s="125"/>
    </row>
    <row r="2262" spans="2:42" x14ac:dyDescent="0.35">
      <c r="B2262" s="125"/>
      <c r="C2262" s="125"/>
      <c r="D2262" s="125"/>
      <c r="E2262" s="125"/>
      <c r="F2262" s="125"/>
      <c r="G2262" s="125"/>
      <c r="H2262" s="125"/>
      <c r="I2262" s="269"/>
      <c r="J2262" s="134"/>
      <c r="K2262" s="134"/>
      <c r="L2262" s="134"/>
      <c r="M2262" s="134"/>
      <c r="N2262" s="286"/>
      <c r="O2262" s="286"/>
      <c r="P2262" s="125"/>
      <c r="Q2262" s="125"/>
      <c r="R2262" s="125"/>
      <c r="S2262" s="125"/>
      <c r="T2262" s="125"/>
      <c r="U2262" s="311"/>
      <c r="V2262" s="253">
        <f t="shared" si="43"/>
        <v>0</v>
      </c>
      <c r="W2262" s="348" t="str">
        <f>IF(板块成分!B2264="","",板块成分!B2264)</f>
        <v>8073.HK</v>
      </c>
      <c r="X2262" s="270" t="str">
        <f>[1]!s_info_name(W2262)</f>
        <v>兴业新材料</v>
      </c>
      <c r="Y2262" s="335" t="str">
        <f>IF($Y$3="申万一级行业",[1]!s_info_industry_sw_2021(W2262,公司分析!D$5,1),IF($Y$3="申万二级行业",[1]!s_info_industry_sw_2021(W2262,公司分析!D$5,2),IF($Y$3="申万三级行业",[1]!s_info_industry_sw_2021(W2262,公司分析!D$5,3),IF($Y$3="wind一级行业",[1]!s_info_industry_gics(W2262,1),IF($Y$3="wind二级行业",[1]!s_info_industry_gics(W2262,2),IF($Y$3="wind三级行业",[1]!s_info_industry_gics(W2262,3),IF($Y$3="wind四级行业",[1]!s_info_industry_gics(W2262,4),IF($Y$3="证监会门类行业",[1]!s_info_industry_csrc12_n(W2262,公司分析!D$5,1),""))))))))</f>
        <v>电子设备和仪器</v>
      </c>
      <c r="Z2262" s="298" t="str">
        <f>IF(Y2262=行业比较!$E$6,ROW(),"")</f>
        <v/>
      </c>
      <c r="AA2262" s="125"/>
      <c r="AB2262" s="125"/>
      <c r="AC2262" s="125"/>
      <c r="AD2262" s="125"/>
      <c r="AE2262" s="125"/>
      <c r="AF2262" s="125"/>
      <c r="AG2262" s="125"/>
      <c r="AH2262" s="125"/>
      <c r="AI2262" s="125"/>
      <c r="AJ2262" s="125"/>
      <c r="AK2262" s="125"/>
      <c r="AL2262" s="125"/>
      <c r="AM2262" s="125"/>
      <c r="AN2262" s="125"/>
      <c r="AO2262" s="125"/>
      <c r="AP2262" s="125"/>
    </row>
    <row r="2263" spans="2:42" x14ac:dyDescent="0.35">
      <c r="B2263" s="125"/>
      <c r="C2263" s="125"/>
      <c r="D2263" s="125"/>
      <c r="E2263" s="125"/>
      <c r="F2263" s="125"/>
      <c r="G2263" s="125"/>
      <c r="H2263" s="125"/>
      <c r="I2263" s="269"/>
      <c r="J2263" s="134"/>
      <c r="K2263" s="134"/>
      <c r="L2263" s="134"/>
      <c r="M2263" s="134"/>
      <c r="N2263" s="286"/>
      <c r="O2263" s="286"/>
      <c r="P2263" s="125"/>
      <c r="Q2263" s="125"/>
      <c r="R2263" s="125"/>
      <c r="S2263" s="125"/>
      <c r="T2263" s="125"/>
      <c r="U2263" s="311"/>
      <c r="V2263" s="253">
        <f t="shared" si="43"/>
        <v>0</v>
      </c>
      <c r="W2263" s="348" t="str">
        <f>IF(板块成分!B2265="","",板块成分!B2265)</f>
        <v>8076.HK</v>
      </c>
      <c r="X2263" s="270" t="str">
        <f>[1]!s_info_name(W2263)</f>
        <v>新利软件</v>
      </c>
      <c r="Y2263" s="335" t="str">
        <f>IF($Y$3="申万一级行业",[1]!s_info_industry_sw_2021(W2263,公司分析!D$5,1),IF($Y$3="申万二级行业",[1]!s_info_industry_sw_2021(W2263,公司分析!D$5,2),IF($Y$3="申万三级行业",[1]!s_info_industry_sw_2021(W2263,公司分析!D$5,3),IF($Y$3="wind一级行业",[1]!s_info_industry_gics(W2263,1),IF($Y$3="wind二级行业",[1]!s_info_industry_gics(W2263,2),IF($Y$3="wind三级行业",[1]!s_info_industry_gics(W2263,3),IF($Y$3="wind四级行业",[1]!s_info_industry_gics(W2263,4),IF($Y$3="证监会门类行业",[1]!s_info_industry_csrc12_n(W2263,公司分析!D$5,1),""))))))))</f>
        <v>应用软件</v>
      </c>
      <c r="Z2263" s="298" t="str">
        <f>IF(Y2263=行业比较!$E$6,ROW(),"")</f>
        <v/>
      </c>
      <c r="AA2263" s="125"/>
      <c r="AB2263" s="125"/>
      <c r="AC2263" s="125"/>
      <c r="AD2263" s="125"/>
      <c r="AE2263" s="125"/>
      <c r="AF2263" s="125"/>
      <c r="AG2263" s="125"/>
      <c r="AH2263" s="125"/>
      <c r="AI2263" s="125"/>
      <c r="AJ2263" s="125"/>
      <c r="AK2263" s="125"/>
      <c r="AL2263" s="125"/>
      <c r="AM2263" s="125"/>
      <c r="AN2263" s="125"/>
      <c r="AO2263" s="125"/>
      <c r="AP2263" s="125"/>
    </row>
    <row r="2264" spans="2:42" x14ac:dyDescent="0.35">
      <c r="B2264" s="125"/>
      <c r="C2264" s="125"/>
      <c r="D2264" s="125"/>
      <c r="E2264" s="125"/>
      <c r="F2264" s="125"/>
      <c r="G2264" s="125"/>
      <c r="H2264" s="125"/>
      <c r="I2264" s="269"/>
      <c r="J2264" s="134"/>
      <c r="K2264" s="134"/>
      <c r="L2264" s="134"/>
      <c r="M2264" s="134"/>
      <c r="N2264" s="286"/>
      <c r="O2264" s="286"/>
      <c r="P2264" s="125"/>
      <c r="Q2264" s="125"/>
      <c r="R2264" s="125"/>
      <c r="S2264" s="125"/>
      <c r="T2264" s="125"/>
      <c r="U2264" s="311"/>
      <c r="V2264" s="253">
        <f t="shared" si="43"/>
        <v>0</v>
      </c>
      <c r="W2264" s="348" t="str">
        <f>IF(板块成分!B2266="","",板块成分!B2266)</f>
        <v>8079.HK</v>
      </c>
      <c r="X2264" s="270" t="str">
        <f>[1]!s_info_name(W2264)</f>
        <v>仍志集团控股</v>
      </c>
      <c r="Y2264" s="335" t="str">
        <f>IF($Y$3="申万一级行业",[1]!s_info_industry_sw_2021(W2264,公司分析!D$5,1),IF($Y$3="申万二级行业",[1]!s_info_industry_sw_2021(W2264,公司分析!D$5,2),IF($Y$3="申万三级行业",[1]!s_info_industry_sw_2021(W2264,公司分析!D$5,3),IF($Y$3="wind一级行业",[1]!s_info_industry_gics(W2264,1),IF($Y$3="wind二级行业",[1]!s_info_industry_gics(W2264,2),IF($Y$3="wind三级行业",[1]!s_info_industry_gics(W2264,3),IF($Y$3="wind四级行业",[1]!s_info_industry_gics(W2264,4),IF($Y$3="证监会门类行业",[1]!s_info_industry_csrc12_n(W2264,公司分析!D$5,1),""))))))))</f>
        <v>互联网零售</v>
      </c>
      <c r="Z2264" s="298" t="str">
        <f>IF(Y2264=行业比较!$E$6,ROW(),"")</f>
        <v/>
      </c>
      <c r="AA2264" s="125"/>
      <c r="AB2264" s="125"/>
      <c r="AC2264" s="125"/>
      <c r="AD2264" s="125"/>
      <c r="AE2264" s="125"/>
      <c r="AF2264" s="125"/>
      <c r="AG2264" s="125"/>
      <c r="AH2264" s="125"/>
      <c r="AI2264" s="125"/>
      <c r="AJ2264" s="125"/>
      <c r="AK2264" s="125"/>
      <c r="AL2264" s="125"/>
      <c r="AM2264" s="125"/>
      <c r="AN2264" s="125"/>
      <c r="AO2264" s="125"/>
      <c r="AP2264" s="125"/>
    </row>
    <row r="2265" spans="2:42" x14ac:dyDescent="0.35">
      <c r="B2265" s="125"/>
      <c r="C2265" s="125"/>
      <c r="D2265" s="125"/>
      <c r="E2265" s="125"/>
      <c r="F2265" s="125"/>
      <c r="G2265" s="125"/>
      <c r="H2265" s="125"/>
      <c r="I2265" s="269"/>
      <c r="J2265" s="134"/>
      <c r="K2265" s="134"/>
      <c r="L2265" s="134"/>
      <c r="M2265" s="134"/>
      <c r="N2265" s="286"/>
      <c r="O2265" s="286"/>
      <c r="P2265" s="125"/>
      <c r="Q2265" s="125"/>
      <c r="R2265" s="125"/>
      <c r="S2265" s="125"/>
      <c r="T2265" s="125"/>
      <c r="U2265" s="311"/>
      <c r="V2265" s="253">
        <f t="shared" si="43"/>
        <v>0</v>
      </c>
      <c r="W2265" s="348" t="str">
        <f>IF(板块成分!B2267="","",板块成分!B2267)</f>
        <v>8080.HK</v>
      </c>
      <c r="X2265" s="270" t="str">
        <f>[1]!s_info_name(W2265)</f>
        <v>北亚策略</v>
      </c>
      <c r="Y2265" s="335" t="str">
        <f>IF($Y$3="申万一级行业",[1]!s_info_industry_sw_2021(W2265,公司分析!D$5,1),IF($Y$3="申万二级行业",[1]!s_info_industry_sw_2021(W2265,公司分析!D$5,2),IF($Y$3="申万三级行业",[1]!s_info_industry_sw_2021(W2265,公司分析!D$5,3),IF($Y$3="wind一级行业",[1]!s_info_industry_gics(W2265,1),IF($Y$3="wind二级行业",[1]!s_info_industry_gics(W2265,2),IF($Y$3="wind三级行业",[1]!s_info_industry_gics(W2265,3),IF($Y$3="wind四级行业",[1]!s_info_industry_gics(W2265,4),IF($Y$3="证监会门类行业",[1]!s_info_industry_csrc12_n(W2265,公司分析!D$5,1),""))))))))</f>
        <v>贸易公司与工业品经销商</v>
      </c>
      <c r="Z2265" s="298" t="str">
        <f>IF(Y2265=行业比较!$E$6,ROW(),"")</f>
        <v/>
      </c>
      <c r="AA2265" s="125"/>
      <c r="AB2265" s="125"/>
      <c r="AC2265" s="125"/>
      <c r="AD2265" s="125"/>
      <c r="AE2265" s="125"/>
      <c r="AF2265" s="125"/>
      <c r="AG2265" s="125"/>
      <c r="AH2265" s="125"/>
      <c r="AI2265" s="125"/>
      <c r="AJ2265" s="125"/>
      <c r="AK2265" s="125"/>
      <c r="AL2265" s="125"/>
      <c r="AM2265" s="125"/>
      <c r="AN2265" s="125"/>
      <c r="AO2265" s="125"/>
      <c r="AP2265" s="125"/>
    </row>
    <row r="2266" spans="2:42" x14ac:dyDescent="0.35">
      <c r="B2266" s="125"/>
      <c r="C2266" s="125"/>
      <c r="D2266" s="125"/>
      <c r="E2266" s="125"/>
      <c r="F2266" s="125"/>
      <c r="G2266" s="125"/>
      <c r="H2266" s="125"/>
      <c r="I2266" s="269"/>
      <c r="J2266" s="134"/>
      <c r="K2266" s="134"/>
      <c r="L2266" s="134"/>
      <c r="M2266" s="134"/>
      <c r="N2266" s="286"/>
      <c r="O2266" s="286"/>
      <c r="P2266" s="125"/>
      <c r="Q2266" s="125"/>
      <c r="R2266" s="125"/>
      <c r="S2266" s="125"/>
      <c r="T2266" s="125"/>
      <c r="U2266" s="311"/>
      <c r="V2266" s="253">
        <f t="shared" si="43"/>
        <v>0</v>
      </c>
      <c r="W2266" s="348" t="str">
        <f>IF(板块成分!B2268="","",板块成分!B2268)</f>
        <v>8081.HK</v>
      </c>
      <c r="X2266" s="270" t="str">
        <f>[1]!s_info_name(W2266)</f>
        <v>恒泰裕集团</v>
      </c>
      <c r="Y2266" s="335" t="str">
        <f>IF($Y$3="申万一级行业",[1]!s_info_industry_sw_2021(W2266,公司分析!D$5,1),IF($Y$3="申万二级行业",[1]!s_info_industry_sw_2021(W2266,公司分析!D$5,2),IF($Y$3="申万三级行业",[1]!s_info_industry_sw_2021(W2266,公司分析!D$5,3),IF($Y$3="wind一级行业",[1]!s_info_industry_gics(W2266,1),IF($Y$3="wind二级行业",[1]!s_info_industry_gics(W2266,2),IF($Y$3="wind三级行业",[1]!s_info_industry_gics(W2266,3),IF($Y$3="wind四级行业",[1]!s_info_industry_gics(W2266,4),IF($Y$3="证监会门类行业",[1]!s_info_industry_csrc12_n(W2266,公司分析!D$5,1),""))))))))</f>
        <v>系统软件</v>
      </c>
      <c r="Z2266" s="298" t="str">
        <f>IF(Y2266=行业比较!$E$6,ROW(),"")</f>
        <v/>
      </c>
      <c r="AA2266" s="125"/>
      <c r="AB2266" s="125"/>
      <c r="AC2266" s="125"/>
      <c r="AD2266" s="125"/>
      <c r="AE2266" s="125"/>
      <c r="AF2266" s="125"/>
      <c r="AG2266" s="125"/>
      <c r="AH2266" s="125"/>
      <c r="AI2266" s="125"/>
      <c r="AJ2266" s="125"/>
      <c r="AK2266" s="125"/>
      <c r="AL2266" s="125"/>
      <c r="AM2266" s="125"/>
      <c r="AN2266" s="125"/>
      <c r="AO2266" s="125"/>
      <c r="AP2266" s="125"/>
    </row>
    <row r="2267" spans="2:42" x14ac:dyDescent="0.35">
      <c r="B2267" s="125"/>
      <c r="C2267" s="125"/>
      <c r="D2267" s="125"/>
      <c r="E2267" s="125"/>
      <c r="F2267" s="125"/>
      <c r="G2267" s="125"/>
      <c r="H2267" s="125"/>
      <c r="I2267" s="269"/>
      <c r="J2267" s="134"/>
      <c r="K2267" s="134"/>
      <c r="L2267" s="134"/>
      <c r="M2267" s="134"/>
      <c r="N2267" s="286"/>
      <c r="O2267" s="286"/>
      <c r="P2267" s="125"/>
      <c r="Q2267" s="125"/>
      <c r="R2267" s="125"/>
      <c r="S2267" s="125"/>
      <c r="T2267" s="125"/>
      <c r="U2267" s="311"/>
      <c r="V2267" s="253">
        <f t="shared" si="43"/>
        <v>0</v>
      </c>
      <c r="W2267" s="348" t="str">
        <f>IF(板块成分!B2269="","",板块成分!B2269)</f>
        <v>8082.HK</v>
      </c>
      <c r="X2267" s="270" t="str">
        <f>[1]!s_info_name(W2267)</f>
        <v>光尚文化控股</v>
      </c>
      <c r="Y2267" s="335" t="str">
        <f>IF($Y$3="申万一级行业",[1]!s_info_industry_sw_2021(W2267,公司分析!D$5,1),IF($Y$3="申万二级行业",[1]!s_info_industry_sw_2021(W2267,公司分析!D$5,2),IF($Y$3="申万三级行业",[1]!s_info_industry_sw_2021(W2267,公司分析!D$5,3),IF($Y$3="wind一级行业",[1]!s_info_industry_gics(W2267,1),IF($Y$3="wind二级行业",[1]!s_info_industry_gics(W2267,2),IF($Y$3="wind三级行业",[1]!s_info_industry_gics(W2267,3),IF($Y$3="wind四级行业",[1]!s_info_industry_gics(W2267,4),IF($Y$3="证监会门类行业",[1]!s_info_industry_csrc12_n(W2267,公司分析!D$5,1),""))))))))</f>
        <v>电影与娱乐</v>
      </c>
      <c r="Z2267" s="298" t="str">
        <f>IF(Y2267=行业比较!$E$6,ROW(),"")</f>
        <v/>
      </c>
      <c r="AA2267" s="125"/>
      <c r="AB2267" s="125"/>
      <c r="AC2267" s="125"/>
      <c r="AD2267" s="125"/>
      <c r="AE2267" s="125"/>
      <c r="AF2267" s="125"/>
      <c r="AG2267" s="125"/>
      <c r="AH2267" s="125"/>
      <c r="AI2267" s="125"/>
      <c r="AJ2267" s="125"/>
      <c r="AK2267" s="125"/>
      <c r="AL2267" s="125"/>
      <c r="AM2267" s="125"/>
      <c r="AN2267" s="125"/>
      <c r="AO2267" s="125"/>
      <c r="AP2267" s="125"/>
    </row>
    <row r="2268" spans="2:42" x14ac:dyDescent="0.35">
      <c r="B2268" s="125"/>
      <c r="C2268" s="125"/>
      <c r="D2268" s="125"/>
      <c r="E2268" s="125"/>
      <c r="F2268" s="125"/>
      <c r="G2268" s="125"/>
      <c r="H2268" s="125"/>
      <c r="I2268" s="269"/>
      <c r="J2268" s="134"/>
      <c r="K2268" s="134"/>
      <c r="L2268" s="134"/>
      <c r="M2268" s="134"/>
      <c r="N2268" s="286"/>
      <c r="O2268" s="286"/>
      <c r="P2268" s="125"/>
      <c r="Q2268" s="125"/>
      <c r="R2268" s="125"/>
      <c r="S2268" s="125"/>
      <c r="T2268" s="125"/>
      <c r="U2268" s="311"/>
      <c r="V2268" s="253">
        <f t="shared" si="43"/>
        <v>32</v>
      </c>
      <c r="W2268" s="348" t="str">
        <f>IF(板块成分!B2270="","",板块成分!B2270)</f>
        <v>8083.HK</v>
      </c>
      <c r="X2268" s="270" t="str">
        <f>[1]!s_info_name(W2268)</f>
        <v>中国有赞</v>
      </c>
      <c r="Y2268" s="335" t="str">
        <f>IF($Y$3="申万一级行业",[1]!s_info_industry_sw_2021(W2268,公司分析!D$5,1),IF($Y$3="申万二级行业",[1]!s_info_industry_sw_2021(W2268,公司分析!D$5,2),IF($Y$3="申万三级行业",[1]!s_info_industry_sw_2021(W2268,公司分析!D$5,3),IF($Y$3="wind一级行业",[1]!s_info_industry_gics(W2268,1),IF($Y$3="wind二级行业",[1]!s_info_industry_gics(W2268,2),IF($Y$3="wind三级行业",[1]!s_info_industry_gics(W2268,3),IF($Y$3="wind四级行业",[1]!s_info_industry_gics(W2268,4),IF($Y$3="证监会门类行业",[1]!s_info_industry_csrc12_n(W2268,公司分析!D$5,1),""))))))))</f>
        <v>互联网软件与服务</v>
      </c>
      <c r="Z2268" s="298">
        <f>IF(Y2268=行业比较!$E$6,ROW(),"")</f>
        <v>2268</v>
      </c>
      <c r="AA2268" s="125"/>
      <c r="AB2268" s="125"/>
      <c r="AC2268" s="125"/>
      <c r="AD2268" s="125"/>
      <c r="AE2268" s="125"/>
      <c r="AF2268" s="125"/>
      <c r="AG2268" s="125"/>
      <c r="AH2268" s="125"/>
      <c r="AI2268" s="125"/>
      <c r="AJ2268" s="125"/>
      <c r="AK2268" s="125"/>
      <c r="AL2268" s="125"/>
      <c r="AM2268" s="125"/>
      <c r="AN2268" s="125"/>
      <c r="AO2268" s="125"/>
      <c r="AP2268" s="125"/>
    </row>
    <row r="2269" spans="2:42" x14ac:dyDescent="0.35">
      <c r="B2269" s="125"/>
      <c r="C2269" s="125"/>
      <c r="D2269" s="125"/>
      <c r="E2269" s="125"/>
      <c r="F2269" s="125"/>
      <c r="G2269" s="125"/>
      <c r="H2269" s="125"/>
      <c r="I2269" s="269"/>
      <c r="J2269" s="134"/>
      <c r="K2269" s="134"/>
      <c r="L2269" s="134"/>
      <c r="M2269" s="134"/>
      <c r="N2269" s="286"/>
      <c r="O2269" s="286"/>
      <c r="P2269" s="125"/>
      <c r="Q2269" s="125"/>
      <c r="R2269" s="125"/>
      <c r="S2269" s="125"/>
      <c r="T2269" s="125"/>
      <c r="U2269" s="311"/>
      <c r="V2269" s="253">
        <f t="shared" si="43"/>
        <v>0</v>
      </c>
      <c r="W2269" s="348" t="str">
        <f>IF(板块成分!B2271="","",板块成分!B2271)</f>
        <v>8087.HK</v>
      </c>
      <c r="X2269" s="270" t="str">
        <f>[1]!s_info_name(W2269)</f>
        <v>中国三三传媒</v>
      </c>
      <c r="Y2269" s="335" t="str">
        <f>IF($Y$3="申万一级行业",[1]!s_info_industry_sw_2021(W2269,公司分析!D$5,1),IF($Y$3="申万二级行业",[1]!s_info_industry_sw_2021(W2269,公司分析!D$5,2),IF($Y$3="申万三级行业",[1]!s_info_industry_sw_2021(W2269,公司分析!D$5,3),IF($Y$3="wind一级行业",[1]!s_info_industry_gics(W2269,1),IF($Y$3="wind二级行业",[1]!s_info_industry_gics(W2269,2),IF($Y$3="wind三级行业",[1]!s_info_industry_gics(W2269,3),IF($Y$3="wind四级行业",[1]!s_info_industry_gics(W2269,4),IF($Y$3="证监会门类行业",[1]!s_info_industry_csrc12_n(W2269,公司分析!D$5,1),""))))))))</f>
        <v>电影与娱乐</v>
      </c>
      <c r="Z2269" s="298" t="str">
        <f>IF(Y2269=行业比较!$E$6,ROW(),"")</f>
        <v/>
      </c>
      <c r="AA2269" s="125"/>
      <c r="AB2269" s="125"/>
      <c r="AC2269" s="125"/>
      <c r="AD2269" s="125"/>
      <c r="AE2269" s="125"/>
      <c r="AF2269" s="125"/>
      <c r="AG2269" s="125"/>
      <c r="AH2269" s="125"/>
      <c r="AI2269" s="125"/>
      <c r="AJ2269" s="125"/>
      <c r="AK2269" s="125"/>
      <c r="AL2269" s="125"/>
      <c r="AM2269" s="125"/>
      <c r="AN2269" s="125"/>
      <c r="AO2269" s="125"/>
      <c r="AP2269" s="125"/>
    </row>
    <row r="2270" spans="2:42" x14ac:dyDescent="0.35">
      <c r="B2270" s="125"/>
      <c r="C2270" s="125"/>
      <c r="D2270" s="125"/>
      <c r="E2270" s="125"/>
      <c r="F2270" s="125"/>
      <c r="G2270" s="125"/>
      <c r="H2270" s="125"/>
      <c r="I2270" s="269"/>
      <c r="J2270" s="134"/>
      <c r="K2270" s="134"/>
      <c r="L2270" s="134"/>
      <c r="M2270" s="134"/>
      <c r="N2270" s="286"/>
      <c r="O2270" s="286"/>
      <c r="P2270" s="125"/>
      <c r="Q2270" s="125"/>
      <c r="R2270" s="125"/>
      <c r="S2270" s="125"/>
      <c r="T2270" s="125"/>
      <c r="U2270" s="311"/>
      <c r="V2270" s="253">
        <f t="shared" si="43"/>
        <v>0</v>
      </c>
      <c r="W2270" s="348" t="str">
        <f>IF(板块成分!B2272="","",板块成分!B2272)</f>
        <v>8091.HK</v>
      </c>
      <c r="X2270" s="270" t="str">
        <f>[1]!s_info_name(W2270)</f>
        <v>奥传思维控股</v>
      </c>
      <c r="Y2270" s="335" t="str">
        <f>IF($Y$3="申万一级行业",[1]!s_info_industry_sw_2021(W2270,公司分析!D$5,1),IF($Y$3="申万二级行业",[1]!s_info_industry_sw_2021(W2270,公司分析!D$5,2),IF($Y$3="申万三级行业",[1]!s_info_industry_sw_2021(W2270,公司分析!D$5,3),IF($Y$3="wind一级行业",[1]!s_info_industry_gics(W2270,1),IF($Y$3="wind二级行业",[1]!s_info_industry_gics(W2270,2),IF($Y$3="wind三级行业",[1]!s_info_industry_gics(W2270,3),IF($Y$3="wind四级行业",[1]!s_info_industry_gics(W2270,4),IF($Y$3="证监会门类行业",[1]!s_info_industry_csrc12_n(W2270,公司分析!D$5,1),""))))))))</f>
        <v>广告</v>
      </c>
      <c r="Z2270" s="298" t="str">
        <f>IF(Y2270=行业比较!$E$6,ROW(),"")</f>
        <v/>
      </c>
      <c r="AA2270" s="125"/>
      <c r="AB2270" s="125"/>
      <c r="AC2270" s="125"/>
      <c r="AD2270" s="125"/>
      <c r="AE2270" s="125"/>
      <c r="AF2270" s="125"/>
      <c r="AG2270" s="125"/>
      <c r="AH2270" s="125"/>
      <c r="AI2270" s="125"/>
      <c r="AJ2270" s="125"/>
      <c r="AK2270" s="125"/>
      <c r="AL2270" s="125"/>
      <c r="AM2270" s="125"/>
      <c r="AN2270" s="125"/>
      <c r="AO2270" s="125"/>
      <c r="AP2270" s="125"/>
    </row>
    <row r="2271" spans="2:42" x14ac:dyDescent="0.35">
      <c r="B2271" s="125"/>
      <c r="C2271" s="125"/>
      <c r="D2271" s="125"/>
      <c r="E2271" s="125"/>
      <c r="F2271" s="125"/>
      <c r="G2271" s="125"/>
      <c r="H2271" s="125"/>
      <c r="I2271" s="269"/>
      <c r="J2271" s="134"/>
      <c r="K2271" s="134"/>
      <c r="L2271" s="134"/>
      <c r="M2271" s="134"/>
      <c r="N2271" s="286"/>
      <c r="O2271" s="286"/>
      <c r="P2271" s="125"/>
      <c r="Q2271" s="125"/>
      <c r="R2271" s="125"/>
      <c r="S2271" s="125"/>
      <c r="T2271" s="125"/>
      <c r="U2271" s="311"/>
      <c r="V2271" s="253">
        <f t="shared" si="43"/>
        <v>0</v>
      </c>
      <c r="W2271" s="348" t="str">
        <f>IF(板块成分!B2273="","",板块成分!B2273)</f>
        <v>8092.HK</v>
      </c>
      <c r="X2271" s="270" t="str">
        <f>[1]!s_info_name(W2271)</f>
        <v>ITE HOLDINGS</v>
      </c>
      <c r="Y2271" s="335" t="str">
        <f>IF($Y$3="申万一级行业",[1]!s_info_industry_sw_2021(W2271,公司分析!D$5,1),IF($Y$3="申万二级行业",[1]!s_info_industry_sw_2021(W2271,公司分析!D$5,2),IF($Y$3="申万三级行业",[1]!s_info_industry_sw_2021(W2271,公司分析!D$5,3),IF($Y$3="wind一级行业",[1]!s_info_industry_gics(W2271,1),IF($Y$3="wind二级行业",[1]!s_info_industry_gics(W2271,2),IF($Y$3="wind三级行业",[1]!s_info_industry_gics(W2271,3),IF($Y$3="wind四级行业",[1]!s_info_industry_gics(W2271,4),IF($Y$3="证监会门类行业",[1]!s_info_industry_csrc12_n(W2271,公司分析!D$5,1),""))))))))</f>
        <v>信息科技咨询与其它服务</v>
      </c>
      <c r="Z2271" s="298" t="str">
        <f>IF(Y2271=行业比较!$E$6,ROW(),"")</f>
        <v/>
      </c>
      <c r="AA2271" s="125"/>
      <c r="AB2271" s="125"/>
      <c r="AC2271" s="125"/>
      <c r="AD2271" s="125"/>
      <c r="AE2271" s="125"/>
      <c r="AF2271" s="125"/>
      <c r="AG2271" s="125"/>
      <c r="AH2271" s="125"/>
      <c r="AI2271" s="125"/>
      <c r="AJ2271" s="125"/>
      <c r="AK2271" s="125"/>
      <c r="AL2271" s="125"/>
      <c r="AM2271" s="125"/>
      <c r="AN2271" s="125"/>
      <c r="AO2271" s="125"/>
      <c r="AP2271" s="125"/>
    </row>
    <row r="2272" spans="2:42" x14ac:dyDescent="0.35">
      <c r="B2272" s="125"/>
      <c r="C2272" s="125"/>
      <c r="D2272" s="125"/>
      <c r="E2272" s="125"/>
      <c r="F2272" s="125"/>
      <c r="G2272" s="125"/>
      <c r="H2272" s="125"/>
      <c r="I2272" s="269"/>
      <c r="J2272" s="134"/>
      <c r="K2272" s="134"/>
      <c r="L2272" s="134"/>
      <c r="M2272" s="134"/>
      <c r="N2272" s="286"/>
      <c r="O2272" s="286"/>
      <c r="P2272" s="125"/>
      <c r="Q2272" s="125"/>
      <c r="R2272" s="125"/>
      <c r="S2272" s="125"/>
      <c r="T2272" s="125"/>
      <c r="U2272" s="311"/>
      <c r="V2272" s="253">
        <f t="shared" si="43"/>
        <v>0</v>
      </c>
      <c r="W2272" s="348" t="str">
        <f>IF(板块成分!B2274="","",板块成分!B2274)</f>
        <v>8093.HK</v>
      </c>
      <c r="X2272" s="270" t="str">
        <f>[1]!s_info_name(W2272)</f>
        <v>万星控股</v>
      </c>
      <c r="Y2272" s="335" t="str">
        <f>IF($Y$3="申万一级行业",[1]!s_info_industry_sw_2021(W2272,公司分析!D$5,1),IF($Y$3="申万二级行业",[1]!s_info_industry_sw_2021(W2272,公司分析!D$5,2),IF($Y$3="申万三级行业",[1]!s_info_industry_sw_2021(W2272,公司分析!D$5,3),IF($Y$3="wind一级行业",[1]!s_info_industry_gics(W2272,1),IF($Y$3="wind二级行业",[1]!s_info_industry_gics(W2272,2),IF($Y$3="wind三级行业",[1]!s_info_industry_gics(W2272,3),IF($Y$3="wind四级行业",[1]!s_info_industry_gics(W2272,4),IF($Y$3="证监会门类行业",[1]!s_info_industry_csrc12_n(W2272,公司分析!D$5,1),""))))))))</f>
        <v>广告</v>
      </c>
      <c r="Z2272" s="298" t="str">
        <f>IF(Y2272=行业比较!$E$6,ROW(),"")</f>
        <v/>
      </c>
      <c r="AA2272" s="125"/>
      <c r="AB2272" s="125"/>
      <c r="AC2272" s="125"/>
      <c r="AD2272" s="125"/>
      <c r="AE2272" s="125"/>
      <c r="AF2272" s="125"/>
      <c r="AG2272" s="125"/>
      <c r="AH2272" s="125"/>
      <c r="AI2272" s="125"/>
      <c r="AJ2272" s="125"/>
      <c r="AK2272" s="125"/>
      <c r="AL2272" s="125"/>
      <c r="AM2272" s="125"/>
      <c r="AN2272" s="125"/>
      <c r="AO2272" s="125"/>
      <c r="AP2272" s="125"/>
    </row>
    <row r="2273" spans="2:42" x14ac:dyDescent="0.35">
      <c r="B2273" s="125"/>
      <c r="C2273" s="125"/>
      <c r="D2273" s="125"/>
      <c r="E2273" s="125"/>
      <c r="F2273" s="125"/>
      <c r="G2273" s="125"/>
      <c r="H2273" s="125"/>
      <c r="I2273" s="269"/>
      <c r="J2273" s="134"/>
      <c r="K2273" s="134"/>
      <c r="L2273" s="134"/>
      <c r="M2273" s="134"/>
      <c r="N2273" s="286"/>
      <c r="O2273" s="286"/>
      <c r="P2273" s="125"/>
      <c r="Q2273" s="125"/>
      <c r="R2273" s="125"/>
      <c r="S2273" s="125"/>
      <c r="T2273" s="125"/>
      <c r="U2273" s="311"/>
      <c r="V2273" s="253">
        <f t="shared" si="43"/>
        <v>0</v>
      </c>
      <c r="W2273" s="348" t="str">
        <f>IF(板块成分!B2275="","",板块成分!B2275)</f>
        <v>8095.HK</v>
      </c>
      <c r="X2273" s="270" t="str">
        <f>[1]!s_info_name(W2273)</f>
        <v>北大青鸟环宇</v>
      </c>
      <c r="Y2273" s="335" t="str">
        <f>IF($Y$3="申万一级行业",[1]!s_info_industry_sw_2021(W2273,公司分析!D$5,1),IF($Y$3="申万二级行业",[1]!s_info_industry_sw_2021(W2273,公司分析!D$5,2),IF($Y$3="申万三级行业",[1]!s_info_industry_sw_2021(W2273,公司分析!D$5,3),IF($Y$3="wind一级行业",[1]!s_info_industry_gics(W2273,1),IF($Y$3="wind二级行业",[1]!s_info_industry_gics(W2273,2),IF($Y$3="wind三级行业",[1]!s_info_industry_gics(W2273,3),IF($Y$3="wind四级行业",[1]!s_info_industry_gics(W2273,4),IF($Y$3="证监会门类行业",[1]!s_info_industry_csrc12_n(W2273,公司分析!D$5,1),""))))))))</f>
        <v>酒店、度假村与豪华游轮</v>
      </c>
      <c r="Z2273" s="298" t="str">
        <f>IF(Y2273=行业比较!$E$6,ROW(),"")</f>
        <v/>
      </c>
      <c r="AA2273" s="125"/>
      <c r="AB2273" s="125"/>
      <c r="AC2273" s="125"/>
      <c r="AD2273" s="125"/>
      <c r="AE2273" s="125"/>
      <c r="AF2273" s="125"/>
      <c r="AG2273" s="125"/>
      <c r="AH2273" s="125"/>
      <c r="AI2273" s="125"/>
      <c r="AJ2273" s="125"/>
      <c r="AK2273" s="125"/>
      <c r="AL2273" s="125"/>
      <c r="AM2273" s="125"/>
      <c r="AN2273" s="125"/>
      <c r="AO2273" s="125"/>
      <c r="AP2273" s="125"/>
    </row>
    <row r="2274" spans="2:42" x14ac:dyDescent="0.35">
      <c r="B2274" s="125"/>
      <c r="C2274" s="125"/>
      <c r="D2274" s="125"/>
      <c r="E2274" s="125"/>
      <c r="F2274" s="125"/>
      <c r="G2274" s="125"/>
      <c r="H2274" s="125"/>
      <c r="I2274" s="269"/>
      <c r="J2274" s="134"/>
      <c r="K2274" s="134"/>
      <c r="L2274" s="134"/>
      <c r="M2274" s="134"/>
      <c r="N2274" s="286"/>
      <c r="O2274" s="286"/>
      <c r="P2274" s="125"/>
      <c r="Q2274" s="125"/>
      <c r="R2274" s="125"/>
      <c r="S2274" s="125"/>
      <c r="T2274" s="125"/>
      <c r="U2274" s="311"/>
      <c r="V2274" s="253">
        <f t="shared" si="43"/>
        <v>0</v>
      </c>
      <c r="W2274" s="348" t="str">
        <f>IF(板块成分!B2276="","",板块成分!B2276)</f>
        <v>8096.HK</v>
      </c>
      <c r="X2274" s="270" t="str">
        <f>[1]!s_info_name(W2274)</f>
        <v>赏之味</v>
      </c>
      <c r="Y2274" s="335" t="str">
        <f>IF($Y$3="申万一级行业",[1]!s_info_industry_sw_2021(W2274,公司分析!D$5,1),IF($Y$3="申万二级行业",[1]!s_info_industry_sw_2021(W2274,公司分析!D$5,2),IF($Y$3="申万三级行业",[1]!s_info_industry_sw_2021(W2274,公司分析!D$5,3),IF($Y$3="wind一级行业",[1]!s_info_industry_gics(W2274,1),IF($Y$3="wind二级行业",[1]!s_info_industry_gics(W2274,2),IF($Y$3="wind三级行业",[1]!s_info_industry_gics(W2274,3),IF($Y$3="wind四级行业",[1]!s_info_industry_gics(W2274,4),IF($Y$3="证监会门类行业",[1]!s_info_industry_csrc12_n(W2274,公司分析!D$5,1),""))))))))</f>
        <v>餐馆</v>
      </c>
      <c r="Z2274" s="298" t="str">
        <f>IF(Y2274=行业比较!$E$6,ROW(),"")</f>
        <v/>
      </c>
      <c r="AA2274" s="125"/>
      <c r="AB2274" s="125"/>
      <c r="AC2274" s="125"/>
      <c r="AD2274" s="125"/>
      <c r="AE2274" s="125"/>
      <c r="AF2274" s="125"/>
      <c r="AG2274" s="125"/>
      <c r="AH2274" s="125"/>
      <c r="AI2274" s="125"/>
      <c r="AJ2274" s="125"/>
      <c r="AK2274" s="125"/>
      <c r="AL2274" s="125"/>
      <c r="AM2274" s="125"/>
      <c r="AN2274" s="125"/>
      <c r="AO2274" s="125"/>
      <c r="AP2274" s="125"/>
    </row>
    <row r="2275" spans="2:42" x14ac:dyDescent="0.35">
      <c r="B2275" s="125"/>
      <c r="C2275" s="125"/>
      <c r="D2275" s="125"/>
      <c r="E2275" s="125"/>
      <c r="F2275" s="125"/>
      <c r="G2275" s="125"/>
      <c r="H2275" s="125"/>
      <c r="I2275" s="269"/>
      <c r="J2275" s="134"/>
      <c r="K2275" s="134"/>
      <c r="L2275" s="134"/>
      <c r="M2275" s="134"/>
      <c r="N2275" s="286"/>
      <c r="O2275" s="286"/>
      <c r="P2275" s="125"/>
      <c r="Q2275" s="125"/>
      <c r="R2275" s="125"/>
      <c r="S2275" s="125"/>
      <c r="T2275" s="125"/>
      <c r="U2275" s="311"/>
      <c r="V2275" s="253">
        <f t="shared" si="43"/>
        <v>0</v>
      </c>
      <c r="W2275" s="348" t="str">
        <f>IF(板块成分!B2277="","",板块成分!B2277)</f>
        <v>8098.HK</v>
      </c>
      <c r="X2275" s="270" t="str">
        <f>[1]!s_info_name(W2275)</f>
        <v>昌利控股</v>
      </c>
      <c r="Y2275" s="335" t="str">
        <f>IF($Y$3="申万一级行业",[1]!s_info_industry_sw_2021(W2275,公司分析!D$5,1),IF($Y$3="申万二级行业",[1]!s_info_industry_sw_2021(W2275,公司分析!D$5,2),IF($Y$3="申万三级行业",[1]!s_info_industry_sw_2021(W2275,公司分析!D$5,3),IF($Y$3="wind一级行业",[1]!s_info_industry_gics(W2275,1),IF($Y$3="wind二级行业",[1]!s_info_industry_gics(W2275,2),IF($Y$3="wind三级行业",[1]!s_info_industry_gics(W2275,3),IF($Y$3="wind四级行业",[1]!s_info_industry_gics(W2275,4),IF($Y$3="证监会门类行业",[1]!s_info_industry_csrc12_n(W2275,公司分析!D$5,1),""))))))))</f>
        <v>投资银行业与经纪业</v>
      </c>
      <c r="Z2275" s="298" t="str">
        <f>IF(Y2275=行业比较!$E$6,ROW(),"")</f>
        <v/>
      </c>
      <c r="AA2275" s="125"/>
      <c r="AB2275" s="125"/>
      <c r="AC2275" s="125"/>
      <c r="AD2275" s="125"/>
      <c r="AE2275" s="125"/>
      <c r="AF2275" s="125"/>
      <c r="AG2275" s="125"/>
      <c r="AH2275" s="125"/>
      <c r="AI2275" s="125"/>
      <c r="AJ2275" s="125"/>
      <c r="AK2275" s="125"/>
      <c r="AL2275" s="125"/>
      <c r="AM2275" s="125"/>
      <c r="AN2275" s="125"/>
      <c r="AO2275" s="125"/>
      <c r="AP2275" s="125"/>
    </row>
    <row r="2276" spans="2:42" x14ac:dyDescent="0.35">
      <c r="B2276" s="125"/>
      <c r="C2276" s="125"/>
      <c r="D2276" s="125"/>
      <c r="E2276" s="125"/>
      <c r="F2276" s="125"/>
      <c r="G2276" s="125"/>
      <c r="H2276" s="125"/>
      <c r="I2276" s="269"/>
      <c r="J2276" s="134"/>
      <c r="K2276" s="134"/>
      <c r="L2276" s="134"/>
      <c r="M2276" s="134"/>
      <c r="N2276" s="286"/>
      <c r="O2276" s="286"/>
      <c r="P2276" s="125"/>
      <c r="Q2276" s="125"/>
      <c r="R2276" s="125"/>
      <c r="S2276" s="125"/>
      <c r="T2276" s="125"/>
      <c r="U2276" s="311"/>
      <c r="V2276" s="253">
        <f t="shared" si="43"/>
        <v>33</v>
      </c>
      <c r="W2276" s="348" t="str">
        <f>IF(板块成分!B2278="","",板块成分!B2278)</f>
        <v>8100.HK</v>
      </c>
      <c r="X2276" s="270" t="str">
        <f>[1]!s_info_name(W2276)</f>
        <v>智易控股</v>
      </c>
      <c r="Y2276" s="335" t="str">
        <f>IF($Y$3="申万一级行业",[1]!s_info_industry_sw_2021(W2276,公司分析!D$5,1),IF($Y$3="申万二级行业",[1]!s_info_industry_sw_2021(W2276,公司分析!D$5,2),IF($Y$3="申万三级行业",[1]!s_info_industry_sw_2021(W2276,公司分析!D$5,3),IF($Y$3="wind一级行业",[1]!s_info_industry_gics(W2276,1),IF($Y$3="wind二级行业",[1]!s_info_industry_gics(W2276,2),IF($Y$3="wind三级行业",[1]!s_info_industry_gics(W2276,3),IF($Y$3="wind四级行业",[1]!s_info_industry_gics(W2276,4),IF($Y$3="证监会门类行业",[1]!s_info_industry_csrc12_n(W2276,公司分析!D$5,1),""))))))))</f>
        <v>互联网软件与服务</v>
      </c>
      <c r="Z2276" s="298">
        <f>IF(Y2276=行业比较!$E$6,ROW(),"")</f>
        <v>2276</v>
      </c>
      <c r="AA2276" s="125"/>
      <c r="AB2276" s="125"/>
      <c r="AC2276" s="125"/>
      <c r="AD2276" s="125"/>
      <c r="AE2276" s="125"/>
      <c r="AF2276" s="125"/>
      <c r="AG2276" s="125"/>
      <c r="AH2276" s="125"/>
      <c r="AI2276" s="125"/>
      <c r="AJ2276" s="125"/>
      <c r="AK2276" s="125"/>
      <c r="AL2276" s="125"/>
      <c r="AM2276" s="125"/>
      <c r="AN2276" s="125"/>
      <c r="AO2276" s="125"/>
      <c r="AP2276" s="125"/>
    </row>
    <row r="2277" spans="2:42" x14ac:dyDescent="0.35">
      <c r="B2277" s="125"/>
      <c r="C2277" s="125"/>
      <c r="D2277" s="125"/>
      <c r="E2277" s="125"/>
      <c r="F2277" s="125"/>
      <c r="G2277" s="125"/>
      <c r="H2277" s="125"/>
      <c r="I2277" s="269"/>
      <c r="J2277" s="134"/>
      <c r="K2277" s="134"/>
      <c r="L2277" s="134"/>
      <c r="M2277" s="134"/>
      <c r="N2277" s="286"/>
      <c r="O2277" s="286"/>
      <c r="P2277" s="125"/>
      <c r="Q2277" s="125"/>
      <c r="R2277" s="125"/>
      <c r="S2277" s="125"/>
      <c r="T2277" s="125"/>
      <c r="U2277" s="311"/>
      <c r="V2277" s="253">
        <f t="shared" si="43"/>
        <v>0</v>
      </c>
      <c r="W2277" s="348" t="str">
        <f>IF(板块成分!B2279="","",板块成分!B2279)</f>
        <v>8103.HK</v>
      </c>
      <c r="X2277" s="270" t="str">
        <f>[1]!s_info_name(W2277)</f>
        <v>HMVOD视频</v>
      </c>
      <c r="Y2277" s="335" t="str">
        <f>IF($Y$3="申万一级行业",[1]!s_info_industry_sw_2021(W2277,公司分析!D$5,1),IF($Y$3="申万二级行业",[1]!s_info_industry_sw_2021(W2277,公司分析!D$5,2),IF($Y$3="申万三级行业",[1]!s_info_industry_sw_2021(W2277,公司分析!D$5,3),IF($Y$3="wind一级行业",[1]!s_info_industry_gics(W2277,1),IF($Y$3="wind二级行业",[1]!s_info_industry_gics(W2277,2),IF($Y$3="wind三级行业",[1]!s_info_industry_gics(W2277,3),IF($Y$3="wind四级行业",[1]!s_info_industry_gics(W2277,4),IF($Y$3="证监会门类行业",[1]!s_info_industry_csrc12_n(W2277,公司分析!D$5,1),""))))))))</f>
        <v>电影与娱乐</v>
      </c>
      <c r="Z2277" s="298" t="str">
        <f>IF(Y2277=行业比较!$E$6,ROW(),"")</f>
        <v/>
      </c>
      <c r="AA2277" s="125"/>
      <c r="AB2277" s="125"/>
      <c r="AC2277" s="125"/>
      <c r="AD2277" s="125"/>
      <c r="AE2277" s="125"/>
      <c r="AF2277" s="125"/>
      <c r="AG2277" s="125"/>
      <c r="AH2277" s="125"/>
      <c r="AI2277" s="125"/>
      <c r="AJ2277" s="125"/>
      <c r="AK2277" s="125"/>
      <c r="AL2277" s="125"/>
      <c r="AM2277" s="125"/>
      <c r="AN2277" s="125"/>
      <c r="AO2277" s="125"/>
      <c r="AP2277" s="125"/>
    </row>
    <row r="2278" spans="2:42" x14ac:dyDescent="0.35">
      <c r="B2278" s="125"/>
      <c r="C2278" s="125"/>
      <c r="D2278" s="125"/>
      <c r="E2278" s="125"/>
      <c r="F2278" s="125"/>
      <c r="G2278" s="125"/>
      <c r="H2278" s="125"/>
      <c r="I2278" s="269"/>
      <c r="J2278" s="134"/>
      <c r="K2278" s="134"/>
      <c r="L2278" s="134"/>
      <c r="M2278" s="134"/>
      <c r="N2278" s="286"/>
      <c r="O2278" s="286"/>
      <c r="P2278" s="125"/>
      <c r="Q2278" s="125"/>
      <c r="R2278" s="125"/>
      <c r="S2278" s="125"/>
      <c r="T2278" s="125"/>
      <c r="U2278" s="311"/>
      <c r="V2278" s="253">
        <f t="shared" si="43"/>
        <v>0</v>
      </c>
      <c r="W2278" s="348" t="str">
        <f>IF(板块成分!B2280="","",板块成分!B2280)</f>
        <v>8106.HK</v>
      </c>
      <c r="X2278" s="270" t="str">
        <f>[1]!s_info_name(W2278)</f>
        <v>升华兰德</v>
      </c>
      <c r="Y2278" s="335" t="str">
        <f>IF($Y$3="申万一级行业",[1]!s_info_industry_sw_2021(W2278,公司分析!D$5,1),IF($Y$3="申万二级行业",[1]!s_info_industry_sw_2021(W2278,公司分析!D$5,2),IF($Y$3="申万三级行业",[1]!s_info_industry_sw_2021(W2278,公司分析!D$5,3),IF($Y$3="wind一级行业",[1]!s_info_industry_gics(W2278,1),IF($Y$3="wind二级行业",[1]!s_info_industry_gics(W2278,2),IF($Y$3="wind三级行业",[1]!s_info_industry_gics(W2278,3),IF($Y$3="wind四级行业",[1]!s_info_industry_gics(W2278,4),IF($Y$3="证监会门类行业",[1]!s_info_industry_csrc12_n(W2278,公司分析!D$5,1),""))))))))</f>
        <v>应用软件</v>
      </c>
      <c r="Z2278" s="298" t="str">
        <f>IF(Y2278=行业比较!$E$6,ROW(),"")</f>
        <v/>
      </c>
      <c r="AA2278" s="125"/>
      <c r="AB2278" s="125"/>
      <c r="AC2278" s="125"/>
      <c r="AD2278" s="125"/>
      <c r="AE2278" s="125"/>
      <c r="AF2278" s="125"/>
      <c r="AG2278" s="125"/>
      <c r="AH2278" s="125"/>
      <c r="AI2278" s="125"/>
      <c r="AJ2278" s="125"/>
      <c r="AK2278" s="125"/>
      <c r="AL2278" s="125"/>
      <c r="AM2278" s="125"/>
      <c r="AN2278" s="125"/>
      <c r="AO2278" s="125"/>
      <c r="AP2278" s="125"/>
    </row>
    <row r="2279" spans="2:42" x14ac:dyDescent="0.35">
      <c r="B2279" s="125"/>
      <c r="C2279" s="125"/>
      <c r="D2279" s="125"/>
      <c r="E2279" s="125"/>
      <c r="F2279" s="125"/>
      <c r="G2279" s="125"/>
      <c r="H2279" s="125"/>
      <c r="I2279" s="269"/>
      <c r="J2279" s="134"/>
      <c r="K2279" s="134"/>
      <c r="L2279" s="134"/>
      <c r="M2279" s="134"/>
      <c r="N2279" s="286"/>
      <c r="O2279" s="286"/>
      <c r="P2279" s="125"/>
      <c r="Q2279" s="125"/>
      <c r="R2279" s="125"/>
      <c r="S2279" s="125"/>
      <c r="T2279" s="125"/>
      <c r="U2279" s="311"/>
      <c r="V2279" s="253">
        <f t="shared" si="43"/>
        <v>0</v>
      </c>
      <c r="W2279" s="348" t="str">
        <f>IF(板块成分!B2281="","",板块成分!B2281)</f>
        <v>8107.HK</v>
      </c>
      <c r="X2279" s="270" t="str">
        <f>[1]!s_info_name(W2279)</f>
        <v>威诚国际控股</v>
      </c>
      <c r="Y2279" s="335" t="str">
        <f>IF($Y$3="申万一级行业",[1]!s_info_industry_sw_2021(W2279,公司分析!D$5,1),IF($Y$3="申万二级行业",[1]!s_info_industry_sw_2021(W2279,公司分析!D$5,2),IF($Y$3="申万三级行业",[1]!s_info_industry_sw_2021(W2279,公司分析!D$5,3),IF($Y$3="wind一级行业",[1]!s_info_industry_gics(W2279,1),IF($Y$3="wind二级行业",[1]!s_info_industry_gics(W2279,2),IF($Y$3="wind三级行业",[1]!s_info_industry_gics(W2279,3),IF($Y$3="wind四级行业",[1]!s_info_industry_gics(W2279,4),IF($Y$3="证监会门类行业",[1]!s_info_industry_csrc12_n(W2279,公司分析!D$5,1),""))))))))</f>
        <v>服装、服饰与奢侈品</v>
      </c>
      <c r="Z2279" s="298" t="str">
        <f>IF(Y2279=行业比较!$E$6,ROW(),"")</f>
        <v/>
      </c>
      <c r="AA2279" s="125"/>
      <c r="AB2279" s="125"/>
      <c r="AC2279" s="125"/>
      <c r="AD2279" s="125"/>
      <c r="AE2279" s="125"/>
      <c r="AF2279" s="125"/>
      <c r="AG2279" s="125"/>
      <c r="AH2279" s="125"/>
      <c r="AI2279" s="125"/>
      <c r="AJ2279" s="125"/>
      <c r="AK2279" s="125"/>
      <c r="AL2279" s="125"/>
      <c r="AM2279" s="125"/>
      <c r="AN2279" s="125"/>
      <c r="AO2279" s="125"/>
      <c r="AP2279" s="125"/>
    </row>
    <row r="2280" spans="2:42" x14ac:dyDescent="0.35">
      <c r="B2280" s="125"/>
      <c r="C2280" s="125"/>
      <c r="D2280" s="125"/>
      <c r="E2280" s="125"/>
      <c r="F2280" s="125"/>
      <c r="G2280" s="125"/>
      <c r="H2280" s="125"/>
      <c r="I2280" s="269"/>
      <c r="J2280" s="134"/>
      <c r="K2280" s="134"/>
      <c r="L2280" s="134"/>
      <c r="M2280" s="134"/>
      <c r="N2280" s="286"/>
      <c r="O2280" s="286"/>
      <c r="P2280" s="125"/>
      <c r="Q2280" s="125"/>
      <c r="R2280" s="125"/>
      <c r="S2280" s="125"/>
      <c r="T2280" s="125"/>
      <c r="U2280" s="311"/>
      <c r="V2280" s="253">
        <f t="shared" si="43"/>
        <v>0</v>
      </c>
      <c r="W2280" s="348" t="str">
        <f>IF(板块成分!B2282="","",板块成分!B2282)</f>
        <v>8111.HK</v>
      </c>
      <c r="X2280" s="270" t="str">
        <f>[1]!s_info_name(W2280)</f>
        <v>中国科技产业集团</v>
      </c>
      <c r="Y2280" s="335" t="str">
        <f>IF($Y$3="申万一级行业",[1]!s_info_industry_sw_2021(W2280,公司分析!D$5,1),IF($Y$3="申万二级行业",[1]!s_info_industry_sw_2021(W2280,公司分析!D$5,2),IF($Y$3="申万三级行业",[1]!s_info_industry_sw_2021(W2280,公司分析!D$5,3),IF($Y$3="wind一级行业",[1]!s_info_industry_gics(W2280,1),IF($Y$3="wind二级行业",[1]!s_info_industry_gics(W2280,2),IF($Y$3="wind三级行业",[1]!s_info_industry_gics(W2280,3),IF($Y$3="wind四级行业",[1]!s_info_industry_gics(W2280,4),IF($Y$3="证监会门类行业",[1]!s_info_industry_csrc12_n(W2280,公司分析!D$5,1),""))))))))</f>
        <v>新能源发电业者</v>
      </c>
      <c r="Z2280" s="298" t="str">
        <f>IF(Y2280=行业比较!$E$6,ROW(),"")</f>
        <v/>
      </c>
      <c r="AA2280" s="125"/>
      <c r="AB2280" s="125"/>
      <c r="AC2280" s="125"/>
      <c r="AD2280" s="125"/>
      <c r="AE2280" s="125"/>
      <c r="AF2280" s="125"/>
      <c r="AG2280" s="125"/>
      <c r="AH2280" s="125"/>
      <c r="AI2280" s="125"/>
      <c r="AJ2280" s="125"/>
      <c r="AK2280" s="125"/>
      <c r="AL2280" s="125"/>
      <c r="AM2280" s="125"/>
      <c r="AN2280" s="125"/>
      <c r="AO2280" s="125"/>
      <c r="AP2280" s="125"/>
    </row>
    <row r="2281" spans="2:42" x14ac:dyDescent="0.35">
      <c r="B2281" s="125"/>
      <c r="C2281" s="125"/>
      <c r="D2281" s="125"/>
      <c r="E2281" s="125"/>
      <c r="F2281" s="125"/>
      <c r="G2281" s="125"/>
      <c r="H2281" s="125"/>
      <c r="I2281" s="269"/>
      <c r="J2281" s="134"/>
      <c r="K2281" s="134"/>
      <c r="L2281" s="134"/>
      <c r="M2281" s="134"/>
      <c r="N2281" s="286"/>
      <c r="O2281" s="286"/>
      <c r="P2281" s="125"/>
      <c r="Q2281" s="125"/>
      <c r="R2281" s="125"/>
      <c r="S2281" s="125"/>
      <c r="T2281" s="125"/>
      <c r="U2281" s="311"/>
      <c r="V2281" s="253">
        <f t="shared" si="43"/>
        <v>0</v>
      </c>
      <c r="W2281" s="348" t="str">
        <f>IF(板块成分!B2283="","",板块成分!B2283)</f>
        <v>8112.HK</v>
      </c>
      <c r="X2281" s="270" t="str">
        <f>[1]!s_info_name(W2281)</f>
        <v>基石金融</v>
      </c>
      <c r="Y2281" s="335" t="str">
        <f>IF($Y$3="申万一级行业",[1]!s_info_industry_sw_2021(W2281,公司分析!D$5,1),IF($Y$3="申万二级行业",[1]!s_info_industry_sw_2021(W2281,公司分析!D$5,2),IF($Y$3="申万三级行业",[1]!s_info_industry_sw_2021(W2281,公司分析!D$5,3),IF($Y$3="wind一级行业",[1]!s_info_industry_gics(W2281,1),IF($Y$3="wind二级行业",[1]!s_info_industry_gics(W2281,2),IF($Y$3="wind三级行业",[1]!s_info_industry_gics(W2281,3),IF($Y$3="wind四级行业",[1]!s_info_industry_gics(W2281,4),IF($Y$3="证监会门类行业",[1]!s_info_industry_csrc12_n(W2281,公司分析!D$5,1),""))))))))</f>
        <v>广告</v>
      </c>
      <c r="Z2281" s="298" t="str">
        <f>IF(Y2281=行业比较!$E$6,ROW(),"")</f>
        <v/>
      </c>
      <c r="AA2281" s="125"/>
      <c r="AB2281" s="125"/>
      <c r="AC2281" s="125"/>
      <c r="AD2281" s="125"/>
      <c r="AE2281" s="125"/>
      <c r="AF2281" s="125"/>
      <c r="AG2281" s="125"/>
      <c r="AH2281" s="125"/>
      <c r="AI2281" s="125"/>
      <c r="AJ2281" s="125"/>
      <c r="AK2281" s="125"/>
      <c r="AL2281" s="125"/>
      <c r="AM2281" s="125"/>
      <c r="AN2281" s="125"/>
      <c r="AO2281" s="125"/>
      <c r="AP2281" s="125"/>
    </row>
    <row r="2282" spans="2:42" x14ac:dyDescent="0.35">
      <c r="B2282" s="125"/>
      <c r="C2282" s="125"/>
      <c r="D2282" s="125"/>
      <c r="E2282" s="125"/>
      <c r="F2282" s="125"/>
      <c r="G2282" s="125"/>
      <c r="H2282" s="125"/>
      <c r="I2282" s="269"/>
      <c r="J2282" s="134"/>
      <c r="K2282" s="134"/>
      <c r="L2282" s="134"/>
      <c r="M2282" s="134"/>
      <c r="N2282" s="286"/>
      <c r="O2282" s="286"/>
      <c r="P2282" s="125"/>
      <c r="Q2282" s="125"/>
      <c r="R2282" s="125"/>
      <c r="S2282" s="125"/>
      <c r="T2282" s="125"/>
      <c r="U2282" s="311"/>
      <c r="V2282" s="253">
        <f t="shared" si="43"/>
        <v>0</v>
      </c>
      <c r="W2282" s="348" t="str">
        <f>IF(板块成分!B2284="","",板块成分!B2284)</f>
        <v>8113.HK</v>
      </c>
      <c r="X2282" s="270" t="str">
        <f>[1]!s_info_name(W2282)</f>
        <v>时腾科技</v>
      </c>
      <c r="Y2282" s="335" t="str">
        <f>IF($Y$3="申万一级行业",[1]!s_info_industry_sw_2021(W2282,公司分析!D$5,1),IF($Y$3="申万二级行业",[1]!s_info_industry_sw_2021(W2282,公司分析!D$5,2),IF($Y$3="申万三级行业",[1]!s_info_industry_sw_2021(W2282,公司分析!D$5,3),IF($Y$3="wind一级行业",[1]!s_info_industry_gics(W2282,1),IF($Y$3="wind二级行业",[1]!s_info_industry_gics(W2282,2),IF($Y$3="wind三级行业",[1]!s_info_industry_gics(W2282,3),IF($Y$3="wind四级行业",[1]!s_info_industry_gics(W2282,4),IF($Y$3="证监会门类行业",[1]!s_info_industry_csrc12_n(W2282,公司分析!D$5,1),""))))))))</f>
        <v>消费电子产品</v>
      </c>
      <c r="Z2282" s="298" t="str">
        <f>IF(Y2282=行业比较!$E$6,ROW(),"")</f>
        <v/>
      </c>
      <c r="AA2282" s="125"/>
      <c r="AB2282" s="125"/>
      <c r="AC2282" s="125"/>
      <c r="AD2282" s="125"/>
      <c r="AE2282" s="125"/>
      <c r="AF2282" s="125"/>
      <c r="AG2282" s="125"/>
      <c r="AH2282" s="125"/>
      <c r="AI2282" s="125"/>
      <c r="AJ2282" s="125"/>
      <c r="AK2282" s="125"/>
      <c r="AL2282" s="125"/>
      <c r="AM2282" s="125"/>
      <c r="AN2282" s="125"/>
      <c r="AO2282" s="125"/>
      <c r="AP2282" s="125"/>
    </row>
    <row r="2283" spans="2:42" x14ac:dyDescent="0.35">
      <c r="B2283" s="125"/>
      <c r="C2283" s="125"/>
      <c r="D2283" s="125"/>
      <c r="E2283" s="125"/>
      <c r="F2283" s="125"/>
      <c r="G2283" s="125"/>
      <c r="H2283" s="125"/>
      <c r="I2283" s="269"/>
      <c r="J2283" s="134"/>
      <c r="K2283" s="134"/>
      <c r="L2283" s="134"/>
      <c r="M2283" s="134"/>
      <c r="N2283" s="286"/>
      <c r="O2283" s="286"/>
      <c r="P2283" s="125"/>
      <c r="Q2283" s="125"/>
      <c r="R2283" s="125"/>
      <c r="S2283" s="125"/>
      <c r="T2283" s="125"/>
      <c r="U2283" s="311"/>
      <c r="V2283" s="253">
        <f t="shared" si="43"/>
        <v>0</v>
      </c>
      <c r="W2283" s="348" t="str">
        <f>IF(板块成分!B2285="","",板块成分!B2285)</f>
        <v>8115.HK</v>
      </c>
      <c r="X2283" s="270" t="str">
        <f>[1]!s_info_name(W2283)</f>
        <v>上海青浦消防</v>
      </c>
      <c r="Y2283" s="335" t="str">
        <f>IF($Y$3="申万一级行业",[1]!s_info_industry_sw_2021(W2283,公司分析!D$5,1),IF($Y$3="申万二级行业",[1]!s_info_industry_sw_2021(W2283,公司分析!D$5,2),IF($Y$3="申万三级行业",[1]!s_info_industry_sw_2021(W2283,公司分析!D$5,3),IF($Y$3="wind一级行业",[1]!s_info_industry_gics(W2283,1),IF($Y$3="wind二级行业",[1]!s_info_industry_gics(W2283,2),IF($Y$3="wind三级行业",[1]!s_info_industry_gics(W2283,3),IF($Y$3="wind四级行业",[1]!s_info_industry_gics(W2283,4),IF($Y$3="证监会门类行业",[1]!s_info_industry_csrc12_n(W2283,公司分析!D$5,1),""))))))))</f>
        <v>工业机械</v>
      </c>
      <c r="Z2283" s="298" t="str">
        <f>IF(Y2283=行业比较!$E$6,ROW(),"")</f>
        <v/>
      </c>
      <c r="AA2283" s="125"/>
      <c r="AB2283" s="125"/>
      <c r="AC2283" s="125"/>
      <c r="AD2283" s="125"/>
      <c r="AE2283" s="125"/>
      <c r="AF2283" s="125"/>
      <c r="AG2283" s="125"/>
      <c r="AH2283" s="125"/>
      <c r="AI2283" s="125"/>
      <c r="AJ2283" s="125"/>
      <c r="AK2283" s="125"/>
      <c r="AL2283" s="125"/>
      <c r="AM2283" s="125"/>
      <c r="AN2283" s="125"/>
      <c r="AO2283" s="125"/>
      <c r="AP2283" s="125"/>
    </row>
    <row r="2284" spans="2:42" x14ac:dyDescent="0.35">
      <c r="B2284" s="125"/>
      <c r="C2284" s="125"/>
      <c r="D2284" s="125"/>
      <c r="E2284" s="125"/>
      <c r="F2284" s="125"/>
      <c r="G2284" s="125"/>
      <c r="H2284" s="125"/>
      <c r="I2284" s="269"/>
      <c r="J2284" s="134"/>
      <c r="K2284" s="134"/>
      <c r="L2284" s="134"/>
      <c r="M2284" s="134"/>
      <c r="N2284" s="286"/>
      <c r="O2284" s="286"/>
      <c r="P2284" s="125"/>
      <c r="Q2284" s="125"/>
      <c r="R2284" s="125"/>
      <c r="S2284" s="125"/>
      <c r="T2284" s="125"/>
      <c r="U2284" s="311"/>
      <c r="V2284" s="253">
        <f t="shared" si="43"/>
        <v>0</v>
      </c>
      <c r="W2284" s="348" t="str">
        <f>IF(板块成分!B2286="","",板块成分!B2286)</f>
        <v>8117.HK</v>
      </c>
      <c r="X2284" s="270" t="str">
        <f>[1]!s_info_name(W2284)</f>
        <v>中国基础能源</v>
      </c>
      <c r="Y2284" s="335" t="str">
        <f>IF($Y$3="申万一级行业",[1]!s_info_industry_sw_2021(W2284,公司分析!D$5,1),IF($Y$3="申万二级行业",[1]!s_info_industry_sw_2021(W2284,公司分析!D$5,2),IF($Y$3="申万三级行业",[1]!s_info_industry_sw_2021(W2284,公司分析!D$5,3),IF($Y$3="wind一级行业",[1]!s_info_industry_gics(W2284,1),IF($Y$3="wind二级行业",[1]!s_info_industry_gics(W2284,2),IF($Y$3="wind三级行业",[1]!s_info_industry_gics(W2284,3),IF($Y$3="wind四级行业",[1]!s_info_industry_gics(W2284,4),IF($Y$3="证监会门类行业",[1]!s_info_industry_csrc12_n(W2284,公司分析!D$5,1),""))))))))</f>
        <v>燃气</v>
      </c>
      <c r="Z2284" s="298" t="str">
        <f>IF(Y2284=行业比较!$E$6,ROW(),"")</f>
        <v/>
      </c>
      <c r="AA2284" s="125"/>
      <c r="AB2284" s="125"/>
      <c r="AC2284" s="125"/>
      <c r="AD2284" s="125"/>
      <c r="AE2284" s="125"/>
      <c r="AF2284" s="125"/>
      <c r="AG2284" s="125"/>
      <c r="AH2284" s="125"/>
      <c r="AI2284" s="125"/>
      <c r="AJ2284" s="125"/>
      <c r="AK2284" s="125"/>
      <c r="AL2284" s="125"/>
      <c r="AM2284" s="125"/>
      <c r="AN2284" s="125"/>
      <c r="AO2284" s="125"/>
      <c r="AP2284" s="125"/>
    </row>
    <row r="2285" spans="2:42" x14ac:dyDescent="0.35">
      <c r="B2285" s="125"/>
      <c r="C2285" s="125"/>
      <c r="D2285" s="125"/>
      <c r="E2285" s="125"/>
      <c r="F2285" s="125"/>
      <c r="G2285" s="125"/>
      <c r="H2285" s="125"/>
      <c r="I2285" s="269"/>
      <c r="J2285" s="134"/>
      <c r="K2285" s="134"/>
      <c r="L2285" s="134"/>
      <c r="M2285" s="134"/>
      <c r="N2285" s="286"/>
      <c r="O2285" s="286"/>
      <c r="P2285" s="125"/>
      <c r="Q2285" s="125"/>
      <c r="R2285" s="125"/>
      <c r="S2285" s="125"/>
      <c r="T2285" s="125"/>
      <c r="U2285" s="311"/>
      <c r="V2285" s="253">
        <f t="shared" si="43"/>
        <v>0</v>
      </c>
      <c r="W2285" s="348" t="str">
        <f>IF(板块成分!B2287="","",板块成分!B2287)</f>
        <v>8118.HK</v>
      </c>
      <c r="X2285" s="270" t="str">
        <f>[1]!s_info_name(W2285)</f>
        <v>濠亮环球</v>
      </c>
      <c r="Y2285" s="335" t="str">
        <f>IF($Y$3="申万一级行业",[1]!s_info_industry_sw_2021(W2285,公司分析!D$5,1),IF($Y$3="申万二级行业",[1]!s_info_industry_sw_2021(W2285,公司分析!D$5,2),IF($Y$3="申万三级行业",[1]!s_info_industry_sw_2021(W2285,公司分析!D$5,3),IF($Y$3="wind一级行业",[1]!s_info_industry_gics(W2285,1),IF($Y$3="wind二级行业",[1]!s_info_industry_gics(W2285,2),IF($Y$3="wind三级行业",[1]!s_info_industry_gics(W2285,3),IF($Y$3="wind四级行业",[1]!s_info_industry_gics(W2285,4),IF($Y$3="证监会门类行业",[1]!s_info_industry_csrc12_n(W2285,公司分析!D$5,1),""))))))))</f>
        <v>家用电器</v>
      </c>
      <c r="Z2285" s="298" t="str">
        <f>IF(Y2285=行业比较!$E$6,ROW(),"")</f>
        <v/>
      </c>
      <c r="AA2285" s="125"/>
      <c r="AB2285" s="125"/>
      <c r="AC2285" s="125"/>
      <c r="AD2285" s="125"/>
      <c r="AE2285" s="125"/>
      <c r="AF2285" s="125"/>
      <c r="AG2285" s="125"/>
      <c r="AH2285" s="125"/>
      <c r="AI2285" s="125"/>
      <c r="AJ2285" s="125"/>
      <c r="AK2285" s="125"/>
      <c r="AL2285" s="125"/>
      <c r="AM2285" s="125"/>
      <c r="AN2285" s="125"/>
      <c r="AO2285" s="125"/>
      <c r="AP2285" s="125"/>
    </row>
    <row r="2286" spans="2:42" x14ac:dyDescent="0.35">
      <c r="B2286" s="125"/>
      <c r="C2286" s="125"/>
      <c r="D2286" s="125"/>
      <c r="E2286" s="125"/>
      <c r="F2286" s="125"/>
      <c r="G2286" s="125"/>
      <c r="H2286" s="125"/>
      <c r="I2286" s="269"/>
      <c r="J2286" s="134"/>
      <c r="K2286" s="134"/>
      <c r="L2286" s="134"/>
      <c r="M2286" s="134"/>
      <c r="N2286" s="286"/>
      <c r="O2286" s="286"/>
      <c r="P2286" s="125"/>
      <c r="Q2286" s="125"/>
      <c r="R2286" s="125"/>
      <c r="S2286" s="125"/>
      <c r="T2286" s="125"/>
      <c r="U2286" s="311"/>
      <c r="V2286" s="253">
        <f t="shared" si="43"/>
        <v>0</v>
      </c>
      <c r="W2286" s="348" t="str">
        <f>IF(板块成分!B2288="","",板块成分!B2288)</f>
        <v>8120.HK</v>
      </c>
      <c r="X2286" s="270" t="str">
        <f>[1]!s_info_name(W2286)</f>
        <v>国农金融投资</v>
      </c>
      <c r="Y2286" s="335" t="str">
        <f>IF($Y$3="申万一级行业",[1]!s_info_industry_sw_2021(W2286,公司分析!D$5,1),IF($Y$3="申万二级行业",[1]!s_info_industry_sw_2021(W2286,公司分析!D$5,2),IF($Y$3="申万三级行业",[1]!s_info_industry_sw_2021(W2286,公司分析!D$5,3),IF($Y$3="wind一级行业",[1]!s_info_industry_gics(W2286,1),IF($Y$3="wind二级行业",[1]!s_info_industry_gics(W2286,2),IF($Y$3="wind三级行业",[1]!s_info_industry_gics(W2286,3),IF($Y$3="wind四级行业",[1]!s_info_industry_gics(W2286,4),IF($Y$3="证监会门类行业",[1]!s_info_industry_csrc12_n(W2286,公司分析!D$5,1),""))))))))</f>
        <v>食品分销商</v>
      </c>
      <c r="Z2286" s="298" t="str">
        <f>IF(Y2286=行业比较!$E$6,ROW(),"")</f>
        <v/>
      </c>
      <c r="AA2286" s="125"/>
      <c r="AB2286" s="125"/>
      <c r="AC2286" s="125"/>
      <c r="AD2286" s="125"/>
      <c r="AE2286" s="125"/>
      <c r="AF2286" s="125"/>
      <c r="AG2286" s="125"/>
      <c r="AH2286" s="125"/>
      <c r="AI2286" s="125"/>
      <c r="AJ2286" s="125"/>
      <c r="AK2286" s="125"/>
      <c r="AL2286" s="125"/>
      <c r="AM2286" s="125"/>
      <c r="AN2286" s="125"/>
      <c r="AO2286" s="125"/>
      <c r="AP2286" s="125"/>
    </row>
    <row r="2287" spans="2:42" x14ac:dyDescent="0.35">
      <c r="B2287" s="125"/>
      <c r="C2287" s="125"/>
      <c r="D2287" s="125"/>
      <c r="E2287" s="125"/>
      <c r="F2287" s="125"/>
      <c r="G2287" s="125"/>
      <c r="H2287" s="125"/>
      <c r="I2287" s="269"/>
      <c r="J2287" s="134"/>
      <c r="K2287" s="134"/>
      <c r="L2287" s="134"/>
      <c r="M2287" s="134"/>
      <c r="N2287" s="286"/>
      <c r="O2287" s="286"/>
      <c r="P2287" s="125"/>
      <c r="Q2287" s="125"/>
      <c r="R2287" s="125"/>
      <c r="S2287" s="125"/>
      <c r="T2287" s="125"/>
      <c r="U2287" s="311"/>
      <c r="V2287" s="253">
        <f t="shared" si="43"/>
        <v>0</v>
      </c>
      <c r="W2287" s="348" t="str">
        <f>IF(板块成分!B2289="","",板块成分!B2289)</f>
        <v>8121.HK</v>
      </c>
      <c r="X2287" s="270" t="str">
        <f>[1]!s_info_name(W2287)</f>
        <v>国恩控股</v>
      </c>
      <c r="Y2287" s="335" t="str">
        <f>IF($Y$3="申万一级行业",[1]!s_info_industry_sw_2021(W2287,公司分析!D$5,1),IF($Y$3="申万二级行业",[1]!s_info_industry_sw_2021(W2287,公司分析!D$5,2),IF($Y$3="申万三级行业",[1]!s_info_industry_sw_2021(W2287,公司分析!D$5,3),IF($Y$3="wind一级行业",[1]!s_info_industry_gics(W2287,1),IF($Y$3="wind二级行业",[1]!s_info_industry_gics(W2287,2),IF($Y$3="wind三级行业",[1]!s_info_industry_gics(W2287,3),IF($Y$3="wind四级行业",[1]!s_info_industry_gics(W2287,4),IF($Y$3="证监会门类行业",[1]!s_info_industry_csrc12_n(W2287,公司分析!D$5,1),""))))))))</f>
        <v>广告</v>
      </c>
      <c r="Z2287" s="298" t="str">
        <f>IF(Y2287=行业比较!$E$6,ROW(),"")</f>
        <v/>
      </c>
      <c r="AA2287" s="125"/>
      <c r="AB2287" s="125"/>
      <c r="AC2287" s="125"/>
      <c r="AD2287" s="125"/>
      <c r="AE2287" s="125"/>
      <c r="AF2287" s="125"/>
      <c r="AG2287" s="125"/>
      <c r="AH2287" s="125"/>
      <c r="AI2287" s="125"/>
      <c r="AJ2287" s="125"/>
      <c r="AK2287" s="125"/>
      <c r="AL2287" s="125"/>
      <c r="AM2287" s="125"/>
      <c r="AN2287" s="125"/>
      <c r="AO2287" s="125"/>
      <c r="AP2287" s="125"/>
    </row>
    <row r="2288" spans="2:42" x14ac:dyDescent="0.35">
      <c r="B2288" s="125"/>
      <c r="C2288" s="125"/>
      <c r="D2288" s="125"/>
      <c r="E2288" s="125"/>
      <c r="F2288" s="125"/>
      <c r="G2288" s="125"/>
      <c r="H2288" s="125"/>
      <c r="I2288" s="269"/>
      <c r="J2288" s="134"/>
      <c r="K2288" s="134"/>
      <c r="L2288" s="134"/>
      <c r="M2288" s="134"/>
      <c r="N2288" s="286"/>
      <c r="O2288" s="286"/>
      <c r="P2288" s="125"/>
      <c r="Q2288" s="125"/>
      <c r="R2288" s="125"/>
      <c r="S2288" s="125"/>
      <c r="T2288" s="125"/>
      <c r="U2288" s="311"/>
      <c r="V2288" s="253">
        <f t="shared" si="43"/>
        <v>0</v>
      </c>
      <c r="W2288" s="348" t="str">
        <f>IF(板块成分!B2290="","",板块成分!B2290)</f>
        <v>8123.HK</v>
      </c>
      <c r="X2288" s="270" t="str">
        <f>[1]!s_info_name(W2288)</f>
        <v>华亿金控</v>
      </c>
      <c r="Y2288" s="335" t="str">
        <f>IF($Y$3="申万一级行业",[1]!s_info_industry_sw_2021(W2288,公司分析!D$5,1),IF($Y$3="申万二级行业",[1]!s_info_industry_sw_2021(W2288,公司分析!D$5,2),IF($Y$3="申万三级行业",[1]!s_info_industry_sw_2021(W2288,公司分析!D$5,3),IF($Y$3="wind一级行业",[1]!s_info_industry_gics(W2288,1),IF($Y$3="wind二级行业",[1]!s_info_industry_gics(W2288,2),IF($Y$3="wind三级行业",[1]!s_info_industry_gics(W2288,3),IF($Y$3="wind四级行业",[1]!s_info_industry_gics(W2288,4),IF($Y$3="证监会门类行业",[1]!s_info_industry_csrc12_n(W2288,公司分析!D$5,1),""))))))))</f>
        <v>汽车零售</v>
      </c>
      <c r="Z2288" s="298" t="str">
        <f>IF(Y2288=行业比较!$E$6,ROW(),"")</f>
        <v/>
      </c>
      <c r="AA2288" s="125"/>
      <c r="AB2288" s="125"/>
      <c r="AC2288" s="125"/>
      <c r="AD2288" s="125"/>
      <c r="AE2288" s="125"/>
      <c r="AF2288" s="125"/>
      <c r="AG2288" s="125"/>
      <c r="AH2288" s="125"/>
      <c r="AI2288" s="125"/>
      <c r="AJ2288" s="125"/>
      <c r="AK2288" s="125"/>
      <c r="AL2288" s="125"/>
      <c r="AM2288" s="125"/>
      <c r="AN2288" s="125"/>
      <c r="AO2288" s="125"/>
      <c r="AP2288" s="125"/>
    </row>
    <row r="2289" spans="2:42" x14ac:dyDescent="0.35">
      <c r="B2289" s="125"/>
      <c r="C2289" s="125"/>
      <c r="D2289" s="125"/>
      <c r="E2289" s="125"/>
      <c r="F2289" s="125"/>
      <c r="G2289" s="125"/>
      <c r="H2289" s="125"/>
      <c r="I2289" s="269"/>
      <c r="J2289" s="134"/>
      <c r="K2289" s="134"/>
      <c r="L2289" s="134"/>
      <c r="M2289" s="134"/>
      <c r="N2289" s="286"/>
      <c r="O2289" s="286"/>
      <c r="P2289" s="125"/>
      <c r="Q2289" s="125"/>
      <c r="R2289" s="125"/>
      <c r="S2289" s="125"/>
      <c r="T2289" s="125"/>
      <c r="U2289" s="311"/>
      <c r="V2289" s="253">
        <f t="shared" si="43"/>
        <v>0</v>
      </c>
      <c r="W2289" s="348" t="str">
        <f>IF(板块成分!B2291="","",板块成分!B2291)</f>
        <v>8125.HK</v>
      </c>
      <c r="X2289" s="270" t="str">
        <f>[1]!s_info_name(W2289)</f>
        <v>仁德资源</v>
      </c>
      <c r="Y2289" s="335" t="str">
        <f>IF($Y$3="申万一级行业",[1]!s_info_industry_sw_2021(W2289,公司分析!D$5,1),IF($Y$3="申万二级行业",[1]!s_info_industry_sw_2021(W2289,公司分析!D$5,2),IF($Y$3="申万三级行业",[1]!s_info_industry_sw_2021(W2289,公司分析!D$5,3),IF($Y$3="wind一级行业",[1]!s_info_industry_gics(W2289,1),IF($Y$3="wind二级行业",[1]!s_info_industry_gics(W2289,2),IF($Y$3="wind三级行业",[1]!s_info_industry_gics(W2289,3),IF($Y$3="wind四级行业",[1]!s_info_industry_gics(W2289,4),IF($Y$3="证监会门类行业",[1]!s_info_industry_csrc12_n(W2289,公司分析!D$5,1),""))))))))</f>
        <v>特殊消费者服务</v>
      </c>
      <c r="Z2289" s="298" t="str">
        <f>IF(Y2289=行业比较!$E$6,ROW(),"")</f>
        <v/>
      </c>
      <c r="AA2289" s="125"/>
      <c r="AB2289" s="125"/>
      <c r="AC2289" s="125"/>
      <c r="AD2289" s="125"/>
      <c r="AE2289" s="125"/>
      <c r="AF2289" s="125"/>
      <c r="AG2289" s="125"/>
      <c r="AH2289" s="125"/>
      <c r="AI2289" s="125"/>
      <c r="AJ2289" s="125"/>
      <c r="AK2289" s="125"/>
      <c r="AL2289" s="125"/>
      <c r="AM2289" s="125"/>
      <c r="AN2289" s="125"/>
      <c r="AO2289" s="125"/>
      <c r="AP2289" s="125"/>
    </row>
    <row r="2290" spans="2:42" x14ac:dyDescent="0.35">
      <c r="B2290" s="125"/>
      <c r="C2290" s="125"/>
      <c r="D2290" s="125"/>
      <c r="E2290" s="125"/>
      <c r="F2290" s="125"/>
      <c r="G2290" s="125"/>
      <c r="H2290" s="125"/>
      <c r="I2290" s="269"/>
      <c r="J2290" s="134"/>
      <c r="K2290" s="134"/>
      <c r="L2290" s="134"/>
      <c r="M2290" s="134"/>
      <c r="N2290" s="286"/>
      <c r="O2290" s="286"/>
      <c r="P2290" s="125"/>
      <c r="Q2290" s="125"/>
      <c r="R2290" s="125"/>
      <c r="S2290" s="125"/>
      <c r="T2290" s="125"/>
      <c r="U2290" s="311"/>
      <c r="V2290" s="253">
        <f t="shared" si="43"/>
        <v>0</v>
      </c>
      <c r="W2290" s="348" t="str">
        <f>IF(板块成分!B2292="","",板块成分!B2292)</f>
        <v>8126.HK</v>
      </c>
      <c r="X2290" s="270" t="str">
        <f>[1]!s_info_name(W2290)</f>
        <v>G.A.控股</v>
      </c>
      <c r="Y2290" s="335" t="str">
        <f>IF($Y$3="申万一级行业",[1]!s_info_industry_sw_2021(W2290,公司分析!D$5,1),IF($Y$3="申万二级行业",[1]!s_info_industry_sw_2021(W2290,公司分析!D$5,2),IF($Y$3="申万三级行业",[1]!s_info_industry_sw_2021(W2290,公司分析!D$5,3),IF($Y$3="wind一级行业",[1]!s_info_industry_gics(W2290,1),IF($Y$3="wind二级行业",[1]!s_info_industry_gics(W2290,2),IF($Y$3="wind三级行业",[1]!s_info_industry_gics(W2290,3),IF($Y$3="wind四级行业",[1]!s_info_industry_gics(W2290,4),IF($Y$3="证监会门类行业",[1]!s_info_industry_csrc12_n(W2290,公司分析!D$5,1),""))))))))</f>
        <v>汽车零售</v>
      </c>
      <c r="Z2290" s="298" t="str">
        <f>IF(Y2290=行业比较!$E$6,ROW(),"")</f>
        <v/>
      </c>
      <c r="AA2290" s="125"/>
      <c r="AB2290" s="125"/>
      <c r="AC2290" s="125"/>
      <c r="AD2290" s="125"/>
      <c r="AE2290" s="125"/>
      <c r="AF2290" s="125"/>
      <c r="AG2290" s="125"/>
      <c r="AH2290" s="125"/>
      <c r="AI2290" s="125"/>
      <c r="AJ2290" s="125"/>
      <c r="AK2290" s="125"/>
      <c r="AL2290" s="125"/>
      <c r="AM2290" s="125"/>
      <c r="AN2290" s="125"/>
      <c r="AO2290" s="125"/>
      <c r="AP2290" s="125"/>
    </row>
    <row r="2291" spans="2:42" x14ac:dyDescent="0.35">
      <c r="B2291" s="125"/>
      <c r="C2291" s="125"/>
      <c r="D2291" s="125"/>
      <c r="E2291" s="125"/>
      <c r="F2291" s="125"/>
      <c r="G2291" s="125"/>
      <c r="H2291" s="125"/>
      <c r="I2291" s="269"/>
      <c r="J2291" s="134"/>
      <c r="K2291" s="134"/>
      <c r="L2291" s="134"/>
      <c r="M2291" s="134"/>
      <c r="N2291" s="286"/>
      <c r="O2291" s="286"/>
      <c r="P2291" s="125"/>
      <c r="Q2291" s="125"/>
      <c r="R2291" s="125"/>
      <c r="S2291" s="125"/>
      <c r="T2291" s="125"/>
      <c r="U2291" s="311"/>
      <c r="V2291" s="253">
        <f t="shared" si="43"/>
        <v>0</v>
      </c>
      <c r="W2291" s="348" t="str">
        <f>IF(板块成分!B2293="","",板块成分!B2293)</f>
        <v>8128.HK</v>
      </c>
      <c r="X2291" s="270" t="str">
        <f>[1]!s_info_name(W2291)</f>
        <v>中国恒有源集团</v>
      </c>
      <c r="Y2291" s="335" t="str">
        <f>IF($Y$3="申万一级行业",[1]!s_info_industry_sw_2021(W2291,公司分析!D$5,1),IF($Y$3="申万二级行业",[1]!s_info_industry_sw_2021(W2291,公司分析!D$5,2),IF($Y$3="申万三级行业",[1]!s_info_industry_sw_2021(W2291,公司分析!D$5,3),IF($Y$3="wind一级行业",[1]!s_info_industry_gics(W2291,1),IF($Y$3="wind二级行业",[1]!s_info_industry_gics(W2291,2),IF($Y$3="wind三级行业",[1]!s_info_industry_gics(W2291,3),IF($Y$3="wind四级行业",[1]!s_info_industry_gics(W2291,4),IF($Y$3="证监会门类行业",[1]!s_info_industry_csrc12_n(W2291,公司分析!D$5,1),""))))))))</f>
        <v>环境与设施服务</v>
      </c>
      <c r="Z2291" s="298" t="str">
        <f>IF(Y2291=行业比较!$E$6,ROW(),"")</f>
        <v/>
      </c>
      <c r="AA2291" s="125"/>
      <c r="AB2291" s="125"/>
      <c r="AC2291" s="125"/>
      <c r="AD2291" s="125"/>
      <c r="AE2291" s="125"/>
      <c r="AF2291" s="125"/>
      <c r="AG2291" s="125"/>
      <c r="AH2291" s="125"/>
      <c r="AI2291" s="125"/>
      <c r="AJ2291" s="125"/>
      <c r="AK2291" s="125"/>
      <c r="AL2291" s="125"/>
      <c r="AM2291" s="125"/>
      <c r="AN2291" s="125"/>
      <c r="AO2291" s="125"/>
      <c r="AP2291" s="125"/>
    </row>
    <row r="2292" spans="2:42" x14ac:dyDescent="0.35">
      <c r="B2292" s="125"/>
      <c r="C2292" s="125"/>
      <c r="D2292" s="125"/>
      <c r="E2292" s="125"/>
      <c r="F2292" s="125"/>
      <c r="G2292" s="125"/>
      <c r="H2292" s="125"/>
      <c r="I2292" s="269"/>
      <c r="J2292" s="134"/>
      <c r="K2292" s="134"/>
      <c r="L2292" s="134"/>
      <c r="M2292" s="134"/>
      <c r="N2292" s="286"/>
      <c r="O2292" s="286"/>
      <c r="P2292" s="125"/>
      <c r="Q2292" s="125"/>
      <c r="R2292" s="125"/>
      <c r="S2292" s="125"/>
      <c r="T2292" s="125"/>
      <c r="U2292" s="311"/>
      <c r="V2292" s="253">
        <f t="shared" si="43"/>
        <v>0</v>
      </c>
      <c r="W2292" s="348" t="str">
        <f>IF(板块成分!B2294="","",板块成分!B2294)</f>
        <v>8130.HK</v>
      </c>
      <c r="X2292" s="270" t="str">
        <f>[1]!s_info_name(W2292)</f>
        <v>大地国际集团</v>
      </c>
      <c r="Y2292" s="335" t="str">
        <f>IF($Y$3="申万一级行业",[1]!s_info_industry_sw_2021(W2292,公司分析!D$5,1),IF($Y$3="申万二级行业",[1]!s_info_industry_sw_2021(W2292,公司分析!D$5,2),IF($Y$3="申万三级行业",[1]!s_info_industry_sw_2021(W2292,公司分析!D$5,3),IF($Y$3="wind一级行业",[1]!s_info_industry_gics(W2292,1),IF($Y$3="wind二级行业",[1]!s_info_industry_gics(W2292,2),IF($Y$3="wind三级行业",[1]!s_info_industry_gics(W2292,3),IF($Y$3="wind四级行业",[1]!s_info_industry_gics(W2292,4),IF($Y$3="证监会门类行业",[1]!s_info_industry_csrc12_n(W2292,公司分析!D$5,1),""))))))))</f>
        <v>广告</v>
      </c>
      <c r="Z2292" s="298" t="str">
        <f>IF(Y2292=行业比较!$E$6,ROW(),"")</f>
        <v/>
      </c>
      <c r="AA2292" s="125"/>
      <c r="AB2292" s="125"/>
      <c r="AC2292" s="125"/>
      <c r="AD2292" s="125"/>
      <c r="AE2292" s="125"/>
      <c r="AF2292" s="125"/>
      <c r="AG2292" s="125"/>
      <c r="AH2292" s="125"/>
      <c r="AI2292" s="125"/>
      <c r="AJ2292" s="125"/>
      <c r="AK2292" s="125"/>
      <c r="AL2292" s="125"/>
      <c r="AM2292" s="125"/>
      <c r="AN2292" s="125"/>
      <c r="AO2292" s="125"/>
      <c r="AP2292" s="125"/>
    </row>
    <row r="2293" spans="2:42" x14ac:dyDescent="0.35">
      <c r="B2293" s="125"/>
      <c r="C2293" s="125"/>
      <c r="D2293" s="125"/>
      <c r="E2293" s="125"/>
      <c r="F2293" s="125"/>
      <c r="G2293" s="125"/>
      <c r="H2293" s="125"/>
      <c r="I2293" s="269"/>
      <c r="J2293" s="134"/>
      <c r="K2293" s="134"/>
      <c r="L2293" s="134"/>
      <c r="M2293" s="134"/>
      <c r="N2293" s="286"/>
      <c r="O2293" s="286"/>
      <c r="P2293" s="125"/>
      <c r="Q2293" s="125"/>
      <c r="R2293" s="125"/>
      <c r="S2293" s="125"/>
      <c r="T2293" s="125"/>
      <c r="U2293" s="311"/>
      <c r="V2293" s="253">
        <f t="shared" si="43"/>
        <v>0</v>
      </c>
      <c r="W2293" s="348" t="str">
        <f>IF(板块成分!B2295="","",板块成分!B2295)</f>
        <v>8131.HK</v>
      </c>
      <c r="X2293" s="270" t="str">
        <f>[1]!s_info_name(W2293)</f>
        <v>辰罡科技</v>
      </c>
      <c r="Y2293" s="335" t="str">
        <f>IF($Y$3="申万一级行业",[1]!s_info_industry_sw_2021(W2293,公司分析!D$5,1),IF($Y$3="申万二级行业",[1]!s_info_industry_sw_2021(W2293,公司分析!D$5,2),IF($Y$3="申万三级行业",[1]!s_info_industry_sw_2021(W2293,公司分析!D$5,3),IF($Y$3="wind一级行业",[1]!s_info_industry_gics(W2293,1),IF($Y$3="wind二级行业",[1]!s_info_industry_gics(W2293,2),IF($Y$3="wind三级行业",[1]!s_info_industry_gics(W2293,3),IF($Y$3="wind四级行业",[1]!s_info_industry_gics(W2293,4),IF($Y$3="证监会门类行业",[1]!s_info_industry_csrc12_n(W2293,公司分析!D$5,1),""))))))))</f>
        <v>应用软件</v>
      </c>
      <c r="Z2293" s="298" t="str">
        <f>IF(Y2293=行业比较!$E$6,ROW(),"")</f>
        <v/>
      </c>
      <c r="AA2293" s="125"/>
      <c r="AB2293" s="125"/>
      <c r="AC2293" s="125"/>
      <c r="AD2293" s="125"/>
      <c r="AE2293" s="125"/>
      <c r="AF2293" s="125"/>
      <c r="AG2293" s="125"/>
      <c r="AH2293" s="125"/>
      <c r="AI2293" s="125"/>
      <c r="AJ2293" s="125"/>
      <c r="AK2293" s="125"/>
      <c r="AL2293" s="125"/>
      <c r="AM2293" s="125"/>
      <c r="AN2293" s="125"/>
      <c r="AO2293" s="125"/>
      <c r="AP2293" s="125"/>
    </row>
    <row r="2294" spans="2:42" x14ac:dyDescent="0.35">
      <c r="B2294" s="125"/>
      <c r="C2294" s="125"/>
      <c r="D2294" s="125"/>
      <c r="E2294" s="125"/>
      <c r="F2294" s="125"/>
      <c r="G2294" s="125"/>
      <c r="H2294" s="125"/>
      <c r="I2294" s="269"/>
      <c r="J2294" s="134"/>
      <c r="K2294" s="134"/>
      <c r="L2294" s="134"/>
      <c r="M2294" s="134"/>
      <c r="N2294" s="286"/>
      <c r="O2294" s="286"/>
      <c r="P2294" s="125"/>
      <c r="Q2294" s="125"/>
      <c r="R2294" s="125"/>
      <c r="S2294" s="125"/>
      <c r="T2294" s="125"/>
      <c r="U2294" s="311"/>
      <c r="V2294" s="253">
        <f t="shared" si="43"/>
        <v>0</v>
      </c>
      <c r="W2294" s="348" t="str">
        <f>IF(板块成分!B2296="","",板块成分!B2296)</f>
        <v>8132.HK</v>
      </c>
      <c r="X2294" s="270" t="str">
        <f>[1]!s_info_name(W2294)</f>
        <v>百能国际能源</v>
      </c>
      <c r="Y2294" s="335" t="str">
        <f>IF($Y$3="申万一级行业",[1]!s_info_industry_sw_2021(W2294,公司分析!D$5,1),IF($Y$3="申万二级行业",[1]!s_info_industry_sw_2021(W2294,公司分析!D$5,2),IF($Y$3="申万三级行业",[1]!s_info_industry_sw_2021(W2294,公司分析!D$5,3),IF($Y$3="wind一级行业",[1]!s_info_industry_gics(W2294,1),IF($Y$3="wind二级行业",[1]!s_info_industry_gics(W2294,2),IF($Y$3="wind三级行业",[1]!s_info_industry_gics(W2294,3),IF($Y$3="wind四级行业",[1]!s_info_industry_gics(W2294,4),IF($Y$3="证监会门类行业",[1]!s_info_industry_csrc12_n(W2294,公司分析!D$5,1),""))))))))</f>
        <v>综合性石油天然气</v>
      </c>
      <c r="Z2294" s="298" t="str">
        <f>IF(Y2294=行业比较!$E$6,ROW(),"")</f>
        <v/>
      </c>
      <c r="AA2294" s="125"/>
      <c r="AB2294" s="125"/>
      <c r="AC2294" s="125"/>
      <c r="AD2294" s="125"/>
      <c r="AE2294" s="125"/>
      <c r="AF2294" s="125"/>
      <c r="AG2294" s="125"/>
      <c r="AH2294" s="125"/>
      <c r="AI2294" s="125"/>
      <c r="AJ2294" s="125"/>
      <c r="AK2294" s="125"/>
      <c r="AL2294" s="125"/>
      <c r="AM2294" s="125"/>
      <c r="AN2294" s="125"/>
      <c r="AO2294" s="125"/>
      <c r="AP2294" s="125"/>
    </row>
    <row r="2295" spans="2:42" x14ac:dyDescent="0.35">
      <c r="B2295" s="125"/>
      <c r="C2295" s="125"/>
      <c r="D2295" s="125"/>
      <c r="E2295" s="125"/>
      <c r="F2295" s="125"/>
      <c r="G2295" s="125"/>
      <c r="H2295" s="125"/>
      <c r="I2295" s="269"/>
      <c r="J2295" s="134"/>
      <c r="K2295" s="134"/>
      <c r="L2295" s="134"/>
      <c r="M2295" s="134"/>
      <c r="N2295" s="286"/>
      <c r="O2295" s="286"/>
      <c r="P2295" s="125"/>
      <c r="Q2295" s="125"/>
      <c r="R2295" s="125"/>
      <c r="S2295" s="125"/>
      <c r="T2295" s="125"/>
      <c r="U2295" s="311"/>
      <c r="V2295" s="253">
        <f t="shared" si="43"/>
        <v>0</v>
      </c>
      <c r="W2295" s="348" t="str">
        <f>IF(板块成分!B2297="","",板块成分!B2297)</f>
        <v>8133.HK</v>
      </c>
      <c r="X2295" s="270" t="str">
        <f>[1]!s_info_name(W2295)</f>
        <v>吉盛集团控股</v>
      </c>
      <c r="Y2295" s="335" t="str">
        <f>IF($Y$3="申万一级行业",[1]!s_info_industry_sw_2021(W2295,公司分析!D$5,1),IF($Y$3="申万二级行业",[1]!s_info_industry_sw_2021(W2295,公司分析!D$5,2),IF($Y$3="申万三级行业",[1]!s_info_industry_sw_2021(W2295,公司分析!D$5,3),IF($Y$3="wind一级行业",[1]!s_info_industry_gics(W2295,1),IF($Y$3="wind二级行业",[1]!s_info_industry_gics(W2295,2),IF($Y$3="wind三级行业",[1]!s_info_industry_gics(W2295,3),IF($Y$3="wind四级行业",[1]!s_info_industry_gics(W2295,4),IF($Y$3="证监会门类行业",[1]!s_info_industry_csrc12_n(W2295,公司分析!D$5,1),""))))))))</f>
        <v>金属非金属</v>
      </c>
      <c r="Z2295" s="298" t="str">
        <f>IF(Y2295=行业比较!$E$6,ROW(),"")</f>
        <v/>
      </c>
      <c r="AA2295" s="125"/>
      <c r="AB2295" s="125"/>
      <c r="AC2295" s="125"/>
      <c r="AD2295" s="125"/>
      <c r="AE2295" s="125"/>
      <c r="AF2295" s="125"/>
      <c r="AG2295" s="125"/>
      <c r="AH2295" s="125"/>
      <c r="AI2295" s="125"/>
      <c r="AJ2295" s="125"/>
      <c r="AK2295" s="125"/>
      <c r="AL2295" s="125"/>
      <c r="AM2295" s="125"/>
      <c r="AN2295" s="125"/>
      <c r="AO2295" s="125"/>
      <c r="AP2295" s="125"/>
    </row>
    <row r="2296" spans="2:42" x14ac:dyDescent="0.35">
      <c r="B2296" s="125"/>
      <c r="C2296" s="125"/>
      <c r="D2296" s="125"/>
      <c r="E2296" s="125"/>
      <c r="F2296" s="125"/>
      <c r="G2296" s="125"/>
      <c r="H2296" s="125"/>
      <c r="I2296" s="269"/>
      <c r="J2296" s="134"/>
      <c r="K2296" s="134"/>
      <c r="L2296" s="134"/>
      <c r="M2296" s="134"/>
      <c r="N2296" s="286"/>
      <c r="O2296" s="286"/>
      <c r="P2296" s="125"/>
      <c r="Q2296" s="125"/>
      <c r="R2296" s="125"/>
      <c r="S2296" s="125"/>
      <c r="T2296" s="125"/>
      <c r="U2296" s="311"/>
      <c r="V2296" s="253">
        <f t="shared" si="43"/>
        <v>0</v>
      </c>
      <c r="W2296" s="348" t="str">
        <f>IF(板块成分!B2298="","",板块成分!B2298)</f>
        <v>8136.HK</v>
      </c>
      <c r="X2296" s="270" t="str">
        <f>[1]!s_info_name(W2296)</f>
        <v>英马斯集团</v>
      </c>
      <c r="Y2296" s="335" t="str">
        <f>IF($Y$3="申万一级行业",[1]!s_info_industry_sw_2021(W2296,公司分析!D$5,1),IF($Y$3="申万二级行业",[1]!s_info_industry_sw_2021(W2296,公司分析!D$5,2),IF($Y$3="申万三级行业",[1]!s_info_industry_sw_2021(W2296,公司分析!D$5,3),IF($Y$3="wind一级行业",[1]!s_info_industry_gics(W2296,1),IF($Y$3="wind二级行业",[1]!s_info_industry_gics(W2296,2),IF($Y$3="wind三级行业",[1]!s_info_industry_gics(W2296,3),IF($Y$3="wind四级行业",[1]!s_info_industry_gics(W2296,4),IF($Y$3="证监会门类行业",[1]!s_info_industry_csrc12_n(W2296,公司分析!D$5,1),""))))))))</f>
        <v>家用器具与特殊消费品</v>
      </c>
      <c r="Z2296" s="298" t="str">
        <f>IF(Y2296=行业比较!$E$6,ROW(),"")</f>
        <v/>
      </c>
      <c r="AA2296" s="125"/>
      <c r="AB2296" s="125"/>
      <c r="AC2296" s="125"/>
      <c r="AD2296" s="125"/>
      <c r="AE2296" s="125"/>
      <c r="AF2296" s="125"/>
      <c r="AG2296" s="125"/>
      <c r="AH2296" s="125"/>
      <c r="AI2296" s="125"/>
      <c r="AJ2296" s="125"/>
      <c r="AK2296" s="125"/>
      <c r="AL2296" s="125"/>
      <c r="AM2296" s="125"/>
      <c r="AN2296" s="125"/>
      <c r="AO2296" s="125"/>
      <c r="AP2296" s="125"/>
    </row>
    <row r="2297" spans="2:42" x14ac:dyDescent="0.35">
      <c r="B2297" s="125"/>
      <c r="C2297" s="125"/>
      <c r="D2297" s="125"/>
      <c r="E2297" s="125"/>
      <c r="F2297" s="125"/>
      <c r="G2297" s="125"/>
      <c r="H2297" s="125"/>
      <c r="I2297" s="269"/>
      <c r="J2297" s="134"/>
      <c r="K2297" s="134"/>
      <c r="L2297" s="134"/>
      <c r="M2297" s="134"/>
      <c r="N2297" s="286"/>
      <c r="O2297" s="286"/>
      <c r="P2297" s="125"/>
      <c r="Q2297" s="125"/>
      <c r="R2297" s="125"/>
      <c r="S2297" s="125"/>
      <c r="T2297" s="125"/>
      <c r="U2297" s="311"/>
      <c r="V2297" s="253">
        <f t="shared" si="43"/>
        <v>0</v>
      </c>
      <c r="W2297" s="348" t="str">
        <f>IF(板块成分!B2299="","",板块成分!B2299)</f>
        <v>8137.HK</v>
      </c>
      <c r="X2297" s="270" t="str">
        <f>[1]!s_info_name(W2297)</f>
        <v>洪桥集团</v>
      </c>
      <c r="Y2297" s="335" t="str">
        <f>IF($Y$3="申万一级行业",[1]!s_info_industry_sw_2021(W2297,公司分析!D$5,1),IF($Y$3="申万二级行业",[1]!s_info_industry_sw_2021(W2297,公司分析!D$5,2),IF($Y$3="申万三级行业",[1]!s_info_industry_sw_2021(W2297,公司分析!D$5,3),IF($Y$3="wind一级行业",[1]!s_info_industry_gics(W2297,1),IF($Y$3="wind二级行业",[1]!s_info_industry_gics(W2297,2),IF($Y$3="wind三级行业",[1]!s_info_industry_gics(W2297,3),IF($Y$3="wind四级行业",[1]!s_info_industry_gics(W2297,4),IF($Y$3="证监会门类行业",[1]!s_info_industry_csrc12_n(W2297,公司分析!D$5,1),""))))))))</f>
        <v>电气部件与设备</v>
      </c>
      <c r="Z2297" s="298" t="str">
        <f>IF(Y2297=行业比较!$E$6,ROW(),"")</f>
        <v/>
      </c>
      <c r="AA2297" s="125"/>
      <c r="AB2297" s="125"/>
      <c r="AC2297" s="125"/>
      <c r="AD2297" s="125"/>
      <c r="AE2297" s="125"/>
      <c r="AF2297" s="125"/>
      <c r="AG2297" s="125"/>
      <c r="AH2297" s="125"/>
      <c r="AI2297" s="125"/>
      <c r="AJ2297" s="125"/>
      <c r="AK2297" s="125"/>
      <c r="AL2297" s="125"/>
      <c r="AM2297" s="125"/>
      <c r="AN2297" s="125"/>
      <c r="AO2297" s="125"/>
      <c r="AP2297" s="125"/>
    </row>
    <row r="2298" spans="2:42" x14ac:dyDescent="0.35">
      <c r="B2298" s="125"/>
      <c r="C2298" s="125"/>
      <c r="D2298" s="125"/>
      <c r="E2298" s="125"/>
      <c r="F2298" s="125"/>
      <c r="G2298" s="125"/>
      <c r="H2298" s="125"/>
      <c r="I2298" s="269"/>
      <c r="J2298" s="134"/>
      <c r="K2298" s="134"/>
      <c r="L2298" s="134"/>
      <c r="M2298" s="134"/>
      <c r="N2298" s="286"/>
      <c r="O2298" s="286"/>
      <c r="P2298" s="125"/>
      <c r="Q2298" s="125"/>
      <c r="R2298" s="125"/>
      <c r="S2298" s="125"/>
      <c r="T2298" s="125"/>
      <c r="U2298" s="311"/>
      <c r="V2298" s="253">
        <f t="shared" si="43"/>
        <v>0</v>
      </c>
      <c r="W2298" s="348" t="str">
        <f>IF(板块成分!B2300="","",板块成分!B2300)</f>
        <v>8139.HK</v>
      </c>
      <c r="X2298" s="270" t="str">
        <f>[1]!s_info_name(W2298)</f>
        <v>长安仁恒</v>
      </c>
      <c r="Y2298" s="335" t="str">
        <f>IF($Y$3="申万一级行业",[1]!s_info_industry_sw_2021(W2298,公司分析!D$5,1),IF($Y$3="申万二级行业",[1]!s_info_industry_sw_2021(W2298,公司分析!D$5,2),IF($Y$3="申万三级行业",[1]!s_info_industry_sw_2021(W2298,公司分析!D$5,3),IF($Y$3="wind一级行业",[1]!s_info_industry_gics(W2298,1),IF($Y$3="wind二级行业",[1]!s_info_industry_gics(W2298,2),IF($Y$3="wind三级行业",[1]!s_info_industry_gics(W2298,3),IF($Y$3="wind四级行业",[1]!s_info_industry_gics(W2298,4),IF($Y$3="证监会门类行业",[1]!s_info_industry_csrc12_n(W2298,公司分析!D$5,1),""))))))))</f>
        <v>多元化工</v>
      </c>
      <c r="Z2298" s="298" t="str">
        <f>IF(Y2298=行业比较!$E$6,ROW(),"")</f>
        <v/>
      </c>
      <c r="AA2298" s="125"/>
      <c r="AB2298" s="125"/>
      <c r="AC2298" s="125"/>
      <c r="AD2298" s="125"/>
      <c r="AE2298" s="125"/>
      <c r="AF2298" s="125"/>
      <c r="AG2298" s="125"/>
      <c r="AH2298" s="125"/>
      <c r="AI2298" s="125"/>
      <c r="AJ2298" s="125"/>
      <c r="AK2298" s="125"/>
      <c r="AL2298" s="125"/>
      <c r="AM2298" s="125"/>
      <c r="AN2298" s="125"/>
      <c r="AO2298" s="125"/>
      <c r="AP2298" s="125"/>
    </row>
    <row r="2299" spans="2:42" x14ac:dyDescent="0.35">
      <c r="B2299" s="125"/>
      <c r="C2299" s="125"/>
      <c r="D2299" s="125"/>
      <c r="E2299" s="125"/>
      <c r="F2299" s="125"/>
      <c r="G2299" s="125"/>
      <c r="H2299" s="125"/>
      <c r="I2299" s="269"/>
      <c r="J2299" s="134"/>
      <c r="K2299" s="134"/>
      <c r="L2299" s="134"/>
      <c r="M2299" s="134"/>
      <c r="N2299" s="286"/>
      <c r="O2299" s="286"/>
      <c r="P2299" s="125"/>
      <c r="Q2299" s="125"/>
      <c r="R2299" s="125"/>
      <c r="S2299" s="125"/>
      <c r="T2299" s="125"/>
      <c r="U2299" s="311"/>
      <c r="V2299" s="253">
        <f t="shared" si="43"/>
        <v>0</v>
      </c>
      <c r="W2299" s="348" t="str">
        <f>IF(板块成分!B2301="","",板块成分!B2301)</f>
        <v>8140.HK</v>
      </c>
      <c r="X2299" s="270" t="str">
        <f>[1]!s_info_name(W2299)</f>
        <v>人和科技</v>
      </c>
      <c r="Y2299" s="335" t="str">
        <f>IF($Y$3="申万一级行业",[1]!s_info_industry_sw_2021(W2299,公司分析!D$5,1),IF($Y$3="申万二级行业",[1]!s_info_industry_sw_2021(W2299,公司分析!D$5,2),IF($Y$3="申万三级行业",[1]!s_info_industry_sw_2021(W2299,公司分析!D$5,3),IF($Y$3="wind一级行业",[1]!s_info_industry_gics(W2299,1),IF($Y$3="wind二级行业",[1]!s_info_industry_gics(W2299,2),IF($Y$3="wind三级行业",[1]!s_info_industry_gics(W2299,3),IF($Y$3="wind四级行业",[1]!s_info_industry_gics(W2299,4),IF($Y$3="证监会门类行业",[1]!s_info_industry_csrc12_n(W2299,公司分析!D$5,1),""))))))))</f>
        <v>建材</v>
      </c>
      <c r="Z2299" s="298" t="str">
        <f>IF(Y2299=行业比较!$E$6,ROW(),"")</f>
        <v/>
      </c>
      <c r="AA2299" s="125"/>
      <c r="AB2299" s="125"/>
      <c r="AC2299" s="125"/>
      <c r="AD2299" s="125"/>
      <c r="AE2299" s="125"/>
      <c r="AF2299" s="125"/>
      <c r="AG2299" s="125"/>
      <c r="AH2299" s="125"/>
      <c r="AI2299" s="125"/>
      <c r="AJ2299" s="125"/>
      <c r="AK2299" s="125"/>
      <c r="AL2299" s="125"/>
      <c r="AM2299" s="125"/>
      <c r="AN2299" s="125"/>
      <c r="AO2299" s="125"/>
      <c r="AP2299" s="125"/>
    </row>
    <row r="2300" spans="2:42" x14ac:dyDescent="0.35">
      <c r="B2300" s="125"/>
      <c r="C2300" s="125"/>
      <c r="D2300" s="125"/>
      <c r="E2300" s="125"/>
      <c r="F2300" s="125"/>
      <c r="G2300" s="125"/>
      <c r="H2300" s="125"/>
      <c r="I2300" s="269"/>
      <c r="J2300" s="134"/>
      <c r="K2300" s="134"/>
      <c r="L2300" s="134"/>
      <c r="M2300" s="134"/>
      <c r="N2300" s="286"/>
      <c r="O2300" s="286"/>
      <c r="P2300" s="125"/>
      <c r="Q2300" s="125"/>
      <c r="R2300" s="125"/>
      <c r="S2300" s="125"/>
      <c r="T2300" s="125"/>
      <c r="U2300" s="311"/>
      <c r="V2300" s="253">
        <f t="shared" si="43"/>
        <v>0</v>
      </c>
      <c r="W2300" s="348" t="str">
        <f>IF(板块成分!B2302="","",板块成分!B2302)</f>
        <v>8143.HK</v>
      </c>
      <c r="X2300" s="270" t="str">
        <f>[1]!s_info_name(W2300)</f>
        <v>金威医疗</v>
      </c>
      <c r="Y2300" s="335" t="str">
        <f>IF($Y$3="申万一级行业",[1]!s_info_industry_sw_2021(W2300,公司分析!D$5,1),IF($Y$3="申万二级行业",[1]!s_info_industry_sw_2021(W2300,公司分析!D$5,2),IF($Y$3="申万三级行业",[1]!s_info_industry_sw_2021(W2300,公司分析!D$5,3),IF($Y$3="wind一级行业",[1]!s_info_industry_gics(W2300,1),IF($Y$3="wind二级行业",[1]!s_info_industry_gics(W2300,2),IF($Y$3="wind三级行业",[1]!s_info_industry_gics(W2300,3),IF($Y$3="wind四级行业",[1]!s_info_industry_gics(W2300,4),IF($Y$3="证监会门类行业",[1]!s_info_industry_csrc12_n(W2300,公司分析!D$5,1),""))))))))</f>
        <v>保健护理产品经销商</v>
      </c>
      <c r="Z2300" s="298" t="str">
        <f>IF(Y2300=行业比较!$E$6,ROW(),"")</f>
        <v/>
      </c>
      <c r="AA2300" s="125"/>
      <c r="AB2300" s="125"/>
      <c r="AC2300" s="125"/>
      <c r="AD2300" s="125"/>
      <c r="AE2300" s="125"/>
      <c r="AF2300" s="125"/>
      <c r="AG2300" s="125"/>
      <c r="AH2300" s="125"/>
      <c r="AI2300" s="125"/>
      <c r="AJ2300" s="125"/>
      <c r="AK2300" s="125"/>
      <c r="AL2300" s="125"/>
      <c r="AM2300" s="125"/>
      <c r="AN2300" s="125"/>
      <c r="AO2300" s="125"/>
      <c r="AP2300" s="125"/>
    </row>
    <row r="2301" spans="2:42" x14ac:dyDescent="0.35">
      <c r="B2301" s="125"/>
      <c r="C2301" s="125"/>
      <c r="D2301" s="125"/>
      <c r="E2301" s="125"/>
      <c r="F2301" s="125"/>
      <c r="G2301" s="125"/>
      <c r="H2301" s="125"/>
      <c r="I2301" s="269"/>
      <c r="J2301" s="134"/>
      <c r="K2301" s="134"/>
      <c r="L2301" s="134"/>
      <c r="M2301" s="134"/>
      <c r="N2301" s="286"/>
      <c r="O2301" s="286"/>
      <c r="P2301" s="125"/>
      <c r="Q2301" s="125"/>
      <c r="R2301" s="125"/>
      <c r="S2301" s="125"/>
      <c r="T2301" s="125"/>
      <c r="U2301" s="311"/>
      <c r="V2301" s="253">
        <f t="shared" si="43"/>
        <v>0</v>
      </c>
      <c r="W2301" s="348" t="str">
        <f>IF(板块成分!B2303="","",板块成分!B2303)</f>
        <v>8146.HK</v>
      </c>
      <c r="X2301" s="270" t="str">
        <f>[1]!s_info_name(W2301)</f>
        <v>怡园酒业</v>
      </c>
      <c r="Y2301" s="335" t="str">
        <f>IF($Y$3="申万一级行业",[1]!s_info_industry_sw_2021(W2301,公司分析!D$5,1),IF($Y$3="申万二级行业",[1]!s_info_industry_sw_2021(W2301,公司分析!D$5,2),IF($Y$3="申万三级行业",[1]!s_info_industry_sw_2021(W2301,公司分析!D$5,3),IF($Y$3="wind一级行业",[1]!s_info_industry_gics(W2301,1),IF($Y$3="wind二级行业",[1]!s_info_industry_gics(W2301,2),IF($Y$3="wind三级行业",[1]!s_info_industry_gics(W2301,3),IF($Y$3="wind四级行业",[1]!s_info_industry_gics(W2301,4),IF($Y$3="证监会门类行业",[1]!s_info_industry_csrc12_n(W2301,公司分析!D$5,1),""))))))))</f>
        <v>白酒与葡萄酒</v>
      </c>
      <c r="Z2301" s="298" t="str">
        <f>IF(Y2301=行业比较!$E$6,ROW(),"")</f>
        <v/>
      </c>
      <c r="AA2301" s="125"/>
      <c r="AB2301" s="125"/>
      <c r="AC2301" s="125"/>
      <c r="AD2301" s="125"/>
      <c r="AE2301" s="125"/>
      <c r="AF2301" s="125"/>
      <c r="AG2301" s="125"/>
      <c r="AH2301" s="125"/>
      <c r="AI2301" s="125"/>
      <c r="AJ2301" s="125"/>
      <c r="AK2301" s="125"/>
      <c r="AL2301" s="125"/>
      <c r="AM2301" s="125"/>
      <c r="AN2301" s="125"/>
      <c r="AO2301" s="125"/>
      <c r="AP2301" s="125"/>
    </row>
    <row r="2302" spans="2:42" x14ac:dyDescent="0.35">
      <c r="B2302" s="125"/>
      <c r="C2302" s="125"/>
      <c r="D2302" s="125"/>
      <c r="E2302" s="125"/>
      <c r="F2302" s="125"/>
      <c r="G2302" s="125"/>
      <c r="H2302" s="125"/>
      <c r="I2302" s="269"/>
      <c r="J2302" s="134"/>
      <c r="K2302" s="134"/>
      <c r="L2302" s="134"/>
      <c r="M2302" s="134"/>
      <c r="N2302" s="286"/>
      <c r="O2302" s="286"/>
      <c r="P2302" s="125"/>
      <c r="Q2302" s="125"/>
      <c r="R2302" s="125"/>
      <c r="S2302" s="125"/>
      <c r="T2302" s="125"/>
      <c r="U2302" s="311"/>
      <c r="V2302" s="253">
        <f t="shared" si="43"/>
        <v>0</v>
      </c>
      <c r="W2302" s="348" t="str">
        <f>IF(板块成分!B2304="","",板块成分!B2304)</f>
        <v>8147.HK</v>
      </c>
      <c r="X2302" s="270" t="str">
        <f>[1]!s_info_name(W2302)</f>
        <v>汇思太平洋</v>
      </c>
      <c r="Y2302" s="335" t="str">
        <f>IF($Y$3="申万一级行业",[1]!s_info_industry_sw_2021(W2302,公司分析!D$5,1),IF($Y$3="申万二级行业",[1]!s_info_industry_sw_2021(W2302,公司分析!D$5,2),IF($Y$3="申万三级行业",[1]!s_info_industry_sw_2021(W2302,公司分析!D$5,3),IF($Y$3="wind一级行业",[1]!s_info_industry_gics(W2302,1),IF($Y$3="wind二级行业",[1]!s_info_industry_gics(W2302,2),IF($Y$3="wind三级行业",[1]!s_info_industry_gics(W2302,3),IF($Y$3="wind四级行业",[1]!s_info_industry_gics(W2302,4),IF($Y$3="证监会门类行业",[1]!s_info_industry_csrc12_n(W2302,公司分析!D$5,1),""))))))))</f>
        <v>电子制造服务</v>
      </c>
      <c r="Z2302" s="298" t="str">
        <f>IF(Y2302=行业比较!$E$6,ROW(),"")</f>
        <v/>
      </c>
      <c r="AA2302" s="125"/>
      <c r="AB2302" s="125"/>
      <c r="AC2302" s="125"/>
      <c r="AD2302" s="125"/>
      <c r="AE2302" s="125"/>
      <c r="AF2302" s="125"/>
      <c r="AG2302" s="125"/>
      <c r="AH2302" s="125"/>
      <c r="AI2302" s="125"/>
      <c r="AJ2302" s="125"/>
      <c r="AK2302" s="125"/>
      <c r="AL2302" s="125"/>
      <c r="AM2302" s="125"/>
      <c r="AN2302" s="125"/>
      <c r="AO2302" s="125"/>
      <c r="AP2302" s="125"/>
    </row>
    <row r="2303" spans="2:42" x14ac:dyDescent="0.35">
      <c r="B2303" s="125"/>
      <c r="C2303" s="125"/>
      <c r="D2303" s="125"/>
      <c r="E2303" s="125"/>
      <c r="F2303" s="125"/>
      <c r="G2303" s="125"/>
      <c r="H2303" s="125"/>
      <c r="I2303" s="269"/>
      <c r="J2303" s="134"/>
      <c r="K2303" s="134"/>
      <c r="L2303" s="134"/>
      <c r="M2303" s="134"/>
      <c r="N2303" s="286"/>
      <c r="O2303" s="286"/>
      <c r="P2303" s="125"/>
      <c r="Q2303" s="125"/>
      <c r="R2303" s="125"/>
      <c r="S2303" s="125"/>
      <c r="T2303" s="125"/>
      <c r="U2303" s="311"/>
      <c r="V2303" s="253">
        <f t="shared" si="43"/>
        <v>0</v>
      </c>
      <c r="W2303" s="348" t="str">
        <f>IF(板块成分!B2305="","",板块成分!B2305)</f>
        <v>8148.HK</v>
      </c>
      <c r="X2303" s="270" t="str">
        <f>[1]!s_info_name(W2303)</f>
        <v>悟喜生活</v>
      </c>
      <c r="Y2303" s="335" t="str">
        <f>IF($Y$3="申万一级行业",[1]!s_info_industry_sw_2021(W2303,公司分析!D$5,1),IF($Y$3="申万二级行业",[1]!s_info_industry_sw_2021(W2303,公司分析!D$5,2),IF($Y$3="申万三级行业",[1]!s_info_industry_sw_2021(W2303,公司分析!D$5,3),IF($Y$3="wind一级行业",[1]!s_info_industry_gics(W2303,1),IF($Y$3="wind二级行业",[1]!s_info_industry_gics(W2303,2),IF($Y$3="wind三级行业",[1]!s_info_industry_gics(W2303,3),IF($Y$3="wind四级行业",[1]!s_info_industry_gics(W2303,4),IF($Y$3="证监会门类行业",[1]!s_info_industry_csrc12_n(W2303,公司分析!D$5,1),""))))))))</f>
        <v>应用软件</v>
      </c>
      <c r="Z2303" s="298" t="str">
        <f>IF(Y2303=行业比较!$E$6,ROW(),"")</f>
        <v/>
      </c>
      <c r="AA2303" s="125"/>
      <c r="AB2303" s="125"/>
      <c r="AC2303" s="125"/>
      <c r="AD2303" s="125"/>
      <c r="AE2303" s="125"/>
      <c r="AF2303" s="125"/>
      <c r="AG2303" s="125"/>
      <c r="AH2303" s="125"/>
      <c r="AI2303" s="125"/>
      <c r="AJ2303" s="125"/>
      <c r="AK2303" s="125"/>
      <c r="AL2303" s="125"/>
      <c r="AM2303" s="125"/>
      <c r="AN2303" s="125"/>
      <c r="AO2303" s="125"/>
      <c r="AP2303" s="125"/>
    </row>
    <row r="2304" spans="2:42" x14ac:dyDescent="0.35">
      <c r="B2304" s="125"/>
      <c r="C2304" s="125"/>
      <c r="D2304" s="125"/>
      <c r="E2304" s="125"/>
      <c r="F2304" s="125"/>
      <c r="G2304" s="125"/>
      <c r="H2304" s="125"/>
      <c r="I2304" s="269"/>
      <c r="J2304" s="134"/>
      <c r="K2304" s="134"/>
      <c r="L2304" s="134"/>
      <c r="M2304" s="134"/>
      <c r="N2304" s="286"/>
      <c r="O2304" s="286"/>
      <c r="P2304" s="125"/>
      <c r="Q2304" s="125"/>
      <c r="R2304" s="125"/>
      <c r="S2304" s="125"/>
      <c r="T2304" s="125"/>
      <c r="U2304" s="311"/>
      <c r="V2304" s="253">
        <f t="shared" si="43"/>
        <v>0</v>
      </c>
      <c r="W2304" s="348" t="str">
        <f>IF(板块成分!B2306="","",板块成分!B2306)</f>
        <v>8149.HK</v>
      </c>
      <c r="X2304" s="270" t="str">
        <f>[1]!s_info_name(W2304)</f>
        <v>浩德控股</v>
      </c>
      <c r="Y2304" s="335" t="str">
        <f>IF($Y$3="申万一级行业",[1]!s_info_industry_sw_2021(W2304,公司分析!D$5,1),IF($Y$3="申万二级行业",[1]!s_info_industry_sw_2021(W2304,公司分析!D$5,2),IF($Y$3="申万三级行业",[1]!s_info_industry_sw_2021(W2304,公司分析!D$5,3),IF($Y$3="wind一级行业",[1]!s_info_industry_gics(W2304,1),IF($Y$3="wind二级行业",[1]!s_info_industry_gics(W2304,2),IF($Y$3="wind三级行业",[1]!s_info_industry_gics(W2304,3),IF($Y$3="wind四级行业",[1]!s_info_industry_gics(W2304,4),IF($Y$3="证监会门类行业",[1]!s_info_industry_csrc12_n(W2304,公司分析!D$5,1),""))))))))</f>
        <v>其他多元金融服务</v>
      </c>
      <c r="Z2304" s="298" t="str">
        <f>IF(Y2304=行业比较!$E$6,ROW(),"")</f>
        <v/>
      </c>
      <c r="AA2304" s="125"/>
      <c r="AB2304" s="125"/>
      <c r="AC2304" s="125"/>
      <c r="AD2304" s="125"/>
      <c r="AE2304" s="125"/>
      <c r="AF2304" s="125"/>
      <c r="AG2304" s="125"/>
      <c r="AH2304" s="125"/>
      <c r="AI2304" s="125"/>
      <c r="AJ2304" s="125"/>
      <c r="AK2304" s="125"/>
      <c r="AL2304" s="125"/>
      <c r="AM2304" s="125"/>
      <c r="AN2304" s="125"/>
      <c r="AO2304" s="125"/>
      <c r="AP2304" s="125"/>
    </row>
    <row r="2305" spans="2:42" x14ac:dyDescent="0.35">
      <c r="B2305" s="125"/>
      <c r="C2305" s="125"/>
      <c r="D2305" s="125"/>
      <c r="E2305" s="125"/>
      <c r="F2305" s="125"/>
      <c r="G2305" s="125"/>
      <c r="H2305" s="125"/>
      <c r="I2305" s="269"/>
      <c r="J2305" s="134"/>
      <c r="K2305" s="134"/>
      <c r="L2305" s="134"/>
      <c r="M2305" s="134"/>
      <c r="N2305" s="286"/>
      <c r="O2305" s="286"/>
      <c r="P2305" s="125"/>
      <c r="Q2305" s="125"/>
      <c r="R2305" s="125"/>
      <c r="S2305" s="125"/>
      <c r="T2305" s="125"/>
      <c r="U2305" s="311"/>
      <c r="V2305" s="253">
        <f t="shared" si="43"/>
        <v>0</v>
      </c>
      <c r="W2305" s="348" t="str">
        <f>IF(板块成分!B2307="","",板块成分!B2307)</f>
        <v>8152.HK</v>
      </c>
      <c r="X2305" s="270" t="str">
        <f>[1]!s_info_name(W2305)</f>
        <v>明梁控股</v>
      </c>
      <c r="Y2305" s="335" t="str">
        <f>IF($Y$3="申万一级行业",[1]!s_info_industry_sw_2021(W2305,公司分析!D$5,1),IF($Y$3="申万二级行业",[1]!s_info_industry_sw_2021(W2305,公司分析!D$5,2),IF($Y$3="申万三级行业",[1]!s_info_industry_sw_2021(W2305,公司分析!D$5,3),IF($Y$3="wind一级行业",[1]!s_info_industry_gics(W2305,1),IF($Y$3="wind二级行业",[1]!s_info_industry_gics(W2305,2),IF($Y$3="wind三级行业",[1]!s_info_industry_gics(W2305,3),IF($Y$3="wind四级行业",[1]!s_info_industry_gics(W2305,4),IF($Y$3="证监会门类行业",[1]!s_info_industry_csrc12_n(W2305,公司分析!D$5,1),""))))))))</f>
        <v>建筑与工程</v>
      </c>
      <c r="Z2305" s="298" t="str">
        <f>IF(Y2305=行业比较!$E$6,ROW(),"")</f>
        <v/>
      </c>
      <c r="AA2305" s="125"/>
      <c r="AB2305" s="125"/>
      <c r="AC2305" s="125"/>
      <c r="AD2305" s="125"/>
      <c r="AE2305" s="125"/>
      <c r="AF2305" s="125"/>
      <c r="AG2305" s="125"/>
      <c r="AH2305" s="125"/>
      <c r="AI2305" s="125"/>
      <c r="AJ2305" s="125"/>
      <c r="AK2305" s="125"/>
      <c r="AL2305" s="125"/>
      <c r="AM2305" s="125"/>
      <c r="AN2305" s="125"/>
      <c r="AO2305" s="125"/>
      <c r="AP2305" s="125"/>
    </row>
    <row r="2306" spans="2:42" x14ac:dyDescent="0.35">
      <c r="B2306" s="125"/>
      <c r="C2306" s="125"/>
      <c r="D2306" s="125"/>
      <c r="E2306" s="125"/>
      <c r="F2306" s="125"/>
      <c r="G2306" s="125"/>
      <c r="H2306" s="125"/>
      <c r="I2306" s="269"/>
      <c r="J2306" s="134"/>
      <c r="K2306" s="134"/>
      <c r="L2306" s="134"/>
      <c r="M2306" s="134"/>
      <c r="N2306" s="286"/>
      <c r="O2306" s="286"/>
      <c r="P2306" s="125"/>
      <c r="Q2306" s="125"/>
      <c r="R2306" s="125"/>
      <c r="S2306" s="125"/>
      <c r="T2306" s="125"/>
      <c r="U2306" s="311"/>
      <c r="V2306" s="253">
        <f t="shared" si="43"/>
        <v>0</v>
      </c>
      <c r="W2306" s="348" t="str">
        <f>IF(板块成分!B2308="","",板块成分!B2308)</f>
        <v>8153.HK</v>
      </c>
      <c r="X2306" s="270" t="str">
        <f>[1]!s_info_name(W2306)</f>
        <v>嘉鼎国际集团</v>
      </c>
      <c r="Y2306" s="335" t="str">
        <f>IF($Y$3="申万一级行业",[1]!s_info_industry_sw_2021(W2306,公司分析!D$5,1),IF($Y$3="申万二级行业",[1]!s_info_industry_sw_2021(W2306,公司分析!D$5,2),IF($Y$3="申万三级行业",[1]!s_info_industry_sw_2021(W2306,公司分析!D$5,3),IF($Y$3="wind一级行业",[1]!s_info_industry_gics(W2306,1),IF($Y$3="wind二级行业",[1]!s_info_industry_gics(W2306,2),IF($Y$3="wind三级行业",[1]!s_info_industry_gics(W2306,3),IF($Y$3="wind四级行业",[1]!s_info_industry_gics(W2306,4),IF($Y$3="证监会门类行业",[1]!s_info_industry_csrc12_n(W2306,公司分析!D$5,1),""))))))))</f>
        <v>广播</v>
      </c>
      <c r="Z2306" s="298" t="str">
        <f>IF(Y2306=行业比较!$E$6,ROW(),"")</f>
        <v/>
      </c>
      <c r="AA2306" s="125"/>
      <c r="AB2306" s="125"/>
      <c r="AC2306" s="125"/>
      <c r="AD2306" s="125"/>
      <c r="AE2306" s="125"/>
      <c r="AF2306" s="125"/>
      <c r="AG2306" s="125"/>
      <c r="AH2306" s="125"/>
      <c r="AI2306" s="125"/>
      <c r="AJ2306" s="125"/>
      <c r="AK2306" s="125"/>
      <c r="AL2306" s="125"/>
      <c r="AM2306" s="125"/>
      <c r="AN2306" s="125"/>
      <c r="AO2306" s="125"/>
      <c r="AP2306" s="125"/>
    </row>
    <row r="2307" spans="2:42" x14ac:dyDescent="0.35">
      <c r="B2307" s="125"/>
      <c r="C2307" s="125"/>
      <c r="D2307" s="125"/>
      <c r="E2307" s="125"/>
      <c r="F2307" s="125"/>
      <c r="G2307" s="125"/>
      <c r="H2307" s="125"/>
      <c r="I2307" s="269"/>
      <c r="J2307" s="134"/>
      <c r="K2307" s="134"/>
      <c r="L2307" s="134"/>
      <c r="M2307" s="134"/>
      <c r="N2307" s="286"/>
      <c r="O2307" s="286"/>
      <c r="P2307" s="125"/>
      <c r="Q2307" s="125"/>
      <c r="R2307" s="125"/>
      <c r="S2307" s="125"/>
      <c r="T2307" s="125"/>
      <c r="U2307" s="311"/>
      <c r="V2307" s="253">
        <f t="shared" si="43"/>
        <v>0</v>
      </c>
      <c r="W2307" s="348" t="str">
        <f>IF(板块成分!B2309="","",板块成分!B2309)</f>
        <v>8156.HK</v>
      </c>
      <c r="X2307" s="270" t="str">
        <f>[1]!s_info_name(W2307)</f>
        <v>国药科技股份</v>
      </c>
      <c r="Y2307" s="335" t="str">
        <f>IF($Y$3="申万一级行业",[1]!s_info_industry_sw_2021(W2307,公司分析!D$5,1),IF($Y$3="申万二级行业",[1]!s_info_industry_sw_2021(W2307,公司分析!D$5,2),IF($Y$3="申万三级行业",[1]!s_info_industry_sw_2021(W2307,公司分析!D$5,3),IF($Y$3="wind一级行业",[1]!s_info_industry_gics(W2307,1),IF($Y$3="wind二级行业",[1]!s_info_industry_gics(W2307,2),IF($Y$3="wind三级行业",[1]!s_info_industry_gics(W2307,3),IF($Y$3="wind四级行业",[1]!s_info_industry_gics(W2307,4),IF($Y$3="证监会门类行业",[1]!s_info_industry_csrc12_n(W2307,公司分析!D$5,1),""))))))))</f>
        <v>互联网零售</v>
      </c>
      <c r="Z2307" s="298" t="str">
        <f>IF(Y2307=行业比较!$E$6,ROW(),"")</f>
        <v/>
      </c>
      <c r="AA2307" s="125"/>
      <c r="AB2307" s="125"/>
      <c r="AC2307" s="125"/>
      <c r="AD2307" s="125"/>
      <c r="AE2307" s="125"/>
      <c r="AF2307" s="125"/>
      <c r="AG2307" s="125"/>
      <c r="AH2307" s="125"/>
      <c r="AI2307" s="125"/>
      <c r="AJ2307" s="125"/>
      <c r="AK2307" s="125"/>
      <c r="AL2307" s="125"/>
      <c r="AM2307" s="125"/>
      <c r="AN2307" s="125"/>
      <c r="AO2307" s="125"/>
      <c r="AP2307" s="125"/>
    </row>
    <row r="2308" spans="2:42" x14ac:dyDescent="0.35">
      <c r="B2308" s="125"/>
      <c r="C2308" s="125"/>
      <c r="D2308" s="125"/>
      <c r="E2308" s="125"/>
      <c r="F2308" s="125"/>
      <c r="G2308" s="125"/>
      <c r="H2308" s="125"/>
      <c r="I2308" s="269"/>
      <c r="J2308" s="134"/>
      <c r="K2308" s="134"/>
      <c r="L2308" s="134"/>
      <c r="M2308" s="134"/>
      <c r="N2308" s="286"/>
      <c r="O2308" s="286"/>
      <c r="P2308" s="125"/>
      <c r="Q2308" s="125"/>
      <c r="R2308" s="125"/>
      <c r="S2308" s="125"/>
      <c r="T2308" s="125"/>
      <c r="U2308" s="311"/>
      <c r="V2308" s="253">
        <f t="shared" si="43"/>
        <v>0</v>
      </c>
      <c r="W2308" s="348" t="str">
        <f>IF(板块成分!B2310="","",板块成分!B2310)</f>
        <v>8158.HK</v>
      </c>
      <c r="X2308" s="270" t="str">
        <f>[1]!s_info_name(W2308)</f>
        <v>中国再生医学</v>
      </c>
      <c r="Y2308" s="335" t="str">
        <f>IF($Y$3="申万一级行业",[1]!s_info_industry_sw_2021(W2308,公司分析!D$5,1),IF($Y$3="申万二级行业",[1]!s_info_industry_sw_2021(W2308,公司分析!D$5,2),IF($Y$3="申万三级行业",[1]!s_info_industry_sw_2021(W2308,公司分析!D$5,3),IF($Y$3="wind一级行业",[1]!s_info_industry_gics(W2308,1),IF($Y$3="wind二级行业",[1]!s_info_industry_gics(W2308,2),IF($Y$3="wind三级行业",[1]!s_info_industry_gics(W2308,3),IF($Y$3="wind四级行业",[1]!s_info_industry_gics(W2308,4),IF($Y$3="证监会门类行业",[1]!s_info_industry_csrc12_n(W2308,公司分析!D$5,1),""))))))))</f>
        <v>生物科技</v>
      </c>
      <c r="Z2308" s="298" t="str">
        <f>IF(Y2308=行业比较!$E$6,ROW(),"")</f>
        <v/>
      </c>
      <c r="AA2308" s="125"/>
      <c r="AB2308" s="125"/>
      <c r="AC2308" s="125"/>
      <c r="AD2308" s="125"/>
      <c r="AE2308" s="125"/>
      <c r="AF2308" s="125"/>
      <c r="AG2308" s="125"/>
      <c r="AH2308" s="125"/>
      <c r="AI2308" s="125"/>
      <c r="AJ2308" s="125"/>
      <c r="AK2308" s="125"/>
      <c r="AL2308" s="125"/>
      <c r="AM2308" s="125"/>
      <c r="AN2308" s="125"/>
      <c r="AO2308" s="125"/>
      <c r="AP2308" s="125"/>
    </row>
    <row r="2309" spans="2:42" x14ac:dyDescent="0.35">
      <c r="B2309" s="125"/>
      <c r="C2309" s="125"/>
      <c r="D2309" s="125"/>
      <c r="E2309" s="125"/>
      <c r="F2309" s="125"/>
      <c r="G2309" s="125"/>
      <c r="H2309" s="125"/>
      <c r="I2309" s="269"/>
      <c r="J2309" s="134"/>
      <c r="K2309" s="134"/>
      <c r="L2309" s="134"/>
      <c r="M2309" s="134"/>
      <c r="N2309" s="286"/>
      <c r="O2309" s="286"/>
      <c r="P2309" s="125"/>
      <c r="Q2309" s="125"/>
      <c r="R2309" s="125"/>
      <c r="S2309" s="125"/>
      <c r="T2309" s="125"/>
      <c r="U2309" s="311"/>
      <c r="V2309" s="253">
        <f t="shared" ref="V2309:V2372" si="44">IF(Z2309="",0,RANK(Z2309,Z:Z,1))</f>
        <v>0</v>
      </c>
      <c r="W2309" s="348" t="str">
        <f>IF(板块成分!B2311="","",板块成分!B2311)</f>
        <v>8159.HK</v>
      </c>
      <c r="X2309" s="270" t="str">
        <f>[1]!s_info_name(W2309)</f>
        <v>新华联合投资</v>
      </c>
      <c r="Y2309" s="335" t="str">
        <f>IF($Y$3="申万一级行业",[1]!s_info_industry_sw_2021(W2309,公司分析!D$5,1),IF($Y$3="申万二级行业",[1]!s_info_industry_sw_2021(W2309,公司分析!D$5,2),IF($Y$3="申万三级行业",[1]!s_info_industry_sw_2021(W2309,公司分析!D$5,3),IF($Y$3="wind一级行业",[1]!s_info_industry_gics(W2309,1),IF($Y$3="wind二级行业",[1]!s_info_industry_gics(W2309,2),IF($Y$3="wind三级行业",[1]!s_info_industry_gics(W2309,3),IF($Y$3="wind四级行业",[1]!s_info_industry_gics(W2309,4),IF($Y$3="证监会门类行业",[1]!s_info_industry_csrc12_n(W2309,公司分析!D$5,1),""))))))))</f>
        <v>电子制造服务</v>
      </c>
      <c r="Z2309" s="298" t="str">
        <f>IF(Y2309=行业比较!$E$6,ROW(),"")</f>
        <v/>
      </c>
      <c r="AA2309" s="125"/>
      <c r="AB2309" s="125"/>
      <c r="AC2309" s="125"/>
      <c r="AD2309" s="125"/>
      <c r="AE2309" s="125"/>
      <c r="AF2309" s="125"/>
      <c r="AG2309" s="125"/>
      <c r="AH2309" s="125"/>
      <c r="AI2309" s="125"/>
      <c r="AJ2309" s="125"/>
      <c r="AK2309" s="125"/>
      <c r="AL2309" s="125"/>
      <c r="AM2309" s="125"/>
      <c r="AN2309" s="125"/>
      <c r="AO2309" s="125"/>
      <c r="AP2309" s="125"/>
    </row>
    <row r="2310" spans="2:42" x14ac:dyDescent="0.35">
      <c r="B2310" s="125"/>
      <c r="C2310" s="125"/>
      <c r="D2310" s="125"/>
      <c r="E2310" s="125"/>
      <c r="F2310" s="125"/>
      <c r="G2310" s="125"/>
      <c r="H2310" s="125"/>
      <c r="I2310" s="269"/>
      <c r="J2310" s="134"/>
      <c r="K2310" s="134"/>
      <c r="L2310" s="134"/>
      <c r="M2310" s="134"/>
      <c r="N2310" s="286"/>
      <c r="O2310" s="286"/>
      <c r="P2310" s="125"/>
      <c r="Q2310" s="125"/>
      <c r="R2310" s="125"/>
      <c r="S2310" s="125"/>
      <c r="T2310" s="125"/>
      <c r="U2310" s="311"/>
      <c r="V2310" s="253">
        <f t="shared" si="44"/>
        <v>0</v>
      </c>
      <c r="W2310" s="348" t="str">
        <f>IF(板块成分!B2312="","",板块成分!B2312)</f>
        <v>8160.HK</v>
      </c>
      <c r="X2310" s="270" t="str">
        <f>[1]!s_info_name(W2310)</f>
        <v>GOLDWAY EDU</v>
      </c>
      <c r="Y2310" s="335" t="str">
        <f>IF($Y$3="申万一级行业",[1]!s_info_industry_sw_2021(W2310,公司分析!D$5,1),IF($Y$3="申万二级行业",[1]!s_info_industry_sw_2021(W2310,公司分析!D$5,2),IF($Y$3="申万三级行业",[1]!s_info_industry_sw_2021(W2310,公司分析!D$5,3),IF($Y$3="wind一级行业",[1]!s_info_industry_gics(W2310,1),IF($Y$3="wind二级行业",[1]!s_info_industry_gics(W2310,2),IF($Y$3="wind三级行业",[1]!s_info_industry_gics(W2310,3),IF($Y$3="wind四级行业",[1]!s_info_industry_gics(W2310,4),IF($Y$3="证监会门类行业",[1]!s_info_industry_csrc12_n(W2310,公司分析!D$5,1),""))))))))</f>
        <v>教育服务</v>
      </c>
      <c r="Z2310" s="298" t="str">
        <f>IF(Y2310=行业比较!$E$6,ROW(),"")</f>
        <v/>
      </c>
      <c r="AA2310" s="125"/>
      <c r="AB2310" s="125"/>
      <c r="AC2310" s="125"/>
      <c r="AD2310" s="125"/>
      <c r="AE2310" s="125"/>
      <c r="AF2310" s="125"/>
      <c r="AG2310" s="125"/>
      <c r="AH2310" s="125"/>
      <c r="AI2310" s="125"/>
      <c r="AJ2310" s="125"/>
      <c r="AK2310" s="125"/>
      <c r="AL2310" s="125"/>
      <c r="AM2310" s="125"/>
      <c r="AN2310" s="125"/>
      <c r="AO2310" s="125"/>
      <c r="AP2310" s="125"/>
    </row>
    <row r="2311" spans="2:42" x14ac:dyDescent="0.35">
      <c r="B2311" s="125"/>
      <c r="C2311" s="125"/>
      <c r="D2311" s="125"/>
      <c r="E2311" s="125"/>
      <c r="F2311" s="125"/>
      <c r="G2311" s="125"/>
      <c r="H2311" s="125"/>
      <c r="I2311" s="269"/>
      <c r="J2311" s="134"/>
      <c r="K2311" s="134"/>
      <c r="L2311" s="134"/>
      <c r="M2311" s="134"/>
      <c r="N2311" s="286"/>
      <c r="O2311" s="286"/>
      <c r="P2311" s="125"/>
      <c r="Q2311" s="125"/>
      <c r="R2311" s="125"/>
      <c r="S2311" s="125"/>
      <c r="T2311" s="125"/>
      <c r="U2311" s="311"/>
      <c r="V2311" s="253">
        <f t="shared" si="44"/>
        <v>0</v>
      </c>
      <c r="W2311" s="348" t="str">
        <f>IF(板块成分!B2313="","",板块成分!B2313)</f>
        <v>8161.HK</v>
      </c>
      <c r="X2311" s="270" t="str">
        <f>[1]!s_info_name(W2311)</f>
        <v>医汇集团</v>
      </c>
      <c r="Y2311" s="335" t="str">
        <f>IF($Y$3="申万一级行业",[1]!s_info_industry_sw_2021(W2311,公司分析!D$5,1),IF($Y$3="申万二级行业",[1]!s_info_industry_sw_2021(W2311,公司分析!D$5,2),IF($Y$3="申万三级行业",[1]!s_info_industry_sw_2021(W2311,公司分析!D$5,3),IF($Y$3="wind一级行业",[1]!s_info_industry_gics(W2311,1),IF($Y$3="wind二级行业",[1]!s_info_industry_gics(W2311,2),IF($Y$3="wind三级行业",[1]!s_info_industry_gics(W2311,3),IF($Y$3="wind四级行业",[1]!s_info_industry_gics(W2311,4),IF($Y$3="证监会门类行业",[1]!s_info_industry_csrc12_n(W2311,公司分析!D$5,1),""))))))))</f>
        <v>保健护理设施</v>
      </c>
      <c r="Z2311" s="298" t="str">
        <f>IF(Y2311=行业比较!$E$6,ROW(),"")</f>
        <v/>
      </c>
      <c r="AA2311" s="125"/>
      <c r="AB2311" s="125"/>
      <c r="AC2311" s="125"/>
      <c r="AD2311" s="125"/>
      <c r="AE2311" s="125"/>
      <c r="AF2311" s="125"/>
      <c r="AG2311" s="125"/>
      <c r="AH2311" s="125"/>
      <c r="AI2311" s="125"/>
      <c r="AJ2311" s="125"/>
      <c r="AK2311" s="125"/>
      <c r="AL2311" s="125"/>
      <c r="AM2311" s="125"/>
      <c r="AN2311" s="125"/>
      <c r="AO2311" s="125"/>
      <c r="AP2311" s="125"/>
    </row>
    <row r="2312" spans="2:42" x14ac:dyDescent="0.35">
      <c r="B2312" s="125"/>
      <c r="C2312" s="125"/>
      <c r="D2312" s="125"/>
      <c r="E2312" s="125"/>
      <c r="F2312" s="125"/>
      <c r="G2312" s="125"/>
      <c r="H2312" s="125"/>
      <c r="I2312" s="269"/>
      <c r="J2312" s="134"/>
      <c r="K2312" s="134"/>
      <c r="L2312" s="134"/>
      <c r="M2312" s="134"/>
      <c r="N2312" s="286"/>
      <c r="O2312" s="286"/>
      <c r="P2312" s="125"/>
      <c r="Q2312" s="125"/>
      <c r="R2312" s="125"/>
      <c r="S2312" s="125"/>
      <c r="T2312" s="125"/>
      <c r="U2312" s="311"/>
      <c r="V2312" s="253">
        <f t="shared" si="44"/>
        <v>0</v>
      </c>
      <c r="W2312" s="348" t="str">
        <f>IF(板块成分!B2314="","",板块成分!B2314)</f>
        <v>8162.HK</v>
      </c>
      <c r="X2312" s="270" t="str">
        <f>[1]!s_info_name(W2312)</f>
        <v>港银控股</v>
      </c>
      <c r="Y2312" s="335" t="str">
        <f>IF($Y$3="申万一级行业",[1]!s_info_industry_sw_2021(W2312,公司分析!D$5,1),IF($Y$3="申万二级行业",[1]!s_info_industry_sw_2021(W2312,公司分析!D$5,2),IF($Y$3="申万三级行业",[1]!s_info_industry_sw_2021(W2312,公司分析!D$5,3),IF($Y$3="wind一级行业",[1]!s_info_industry_gics(W2312,1),IF($Y$3="wind二级行业",[1]!s_info_industry_gics(W2312,2),IF($Y$3="wind三级行业",[1]!s_info_industry_gics(W2312,3),IF($Y$3="wind四级行业",[1]!s_info_industry_gics(W2312,4),IF($Y$3="证监会门类行业",[1]!s_info_industry_csrc12_n(W2312,公司分析!D$5,1),""))))))))</f>
        <v>黄金</v>
      </c>
      <c r="Z2312" s="298" t="str">
        <f>IF(Y2312=行业比较!$E$6,ROW(),"")</f>
        <v/>
      </c>
      <c r="AA2312" s="125"/>
      <c r="AB2312" s="125"/>
      <c r="AC2312" s="125"/>
      <c r="AD2312" s="125"/>
      <c r="AE2312" s="125"/>
      <c r="AF2312" s="125"/>
      <c r="AG2312" s="125"/>
      <c r="AH2312" s="125"/>
      <c r="AI2312" s="125"/>
      <c r="AJ2312" s="125"/>
      <c r="AK2312" s="125"/>
      <c r="AL2312" s="125"/>
      <c r="AM2312" s="125"/>
      <c r="AN2312" s="125"/>
      <c r="AO2312" s="125"/>
      <c r="AP2312" s="125"/>
    </row>
    <row r="2313" spans="2:42" x14ac:dyDescent="0.35">
      <c r="B2313" s="125"/>
      <c r="C2313" s="125"/>
      <c r="D2313" s="125"/>
      <c r="E2313" s="125"/>
      <c r="F2313" s="125"/>
      <c r="G2313" s="125"/>
      <c r="H2313" s="125"/>
      <c r="I2313" s="269"/>
      <c r="J2313" s="134"/>
      <c r="K2313" s="134"/>
      <c r="L2313" s="134"/>
      <c r="M2313" s="134"/>
      <c r="N2313" s="286"/>
      <c r="O2313" s="286"/>
      <c r="P2313" s="125"/>
      <c r="Q2313" s="125"/>
      <c r="R2313" s="125"/>
      <c r="S2313" s="125"/>
      <c r="T2313" s="125"/>
      <c r="U2313" s="311"/>
      <c r="V2313" s="253">
        <f t="shared" si="44"/>
        <v>0</v>
      </c>
      <c r="W2313" s="348" t="str">
        <f>IF(板块成分!B2315="","",板块成分!B2315)</f>
        <v>8163.HK</v>
      </c>
      <c r="X2313" s="270" t="str">
        <f>[1]!s_info_name(W2313)</f>
        <v>声扬集团</v>
      </c>
      <c r="Y2313" s="335" t="str">
        <f>IF($Y$3="申万一级行业",[1]!s_info_industry_sw_2021(W2313,公司分析!D$5,1),IF($Y$3="申万二级行业",[1]!s_info_industry_sw_2021(W2313,公司分析!D$5,2),IF($Y$3="申万三级行业",[1]!s_info_industry_sw_2021(W2313,公司分析!D$5,3),IF($Y$3="wind一级行业",[1]!s_info_industry_gics(W2313,1),IF($Y$3="wind二级行业",[1]!s_info_industry_gics(W2313,2),IF($Y$3="wind三级行业",[1]!s_info_industry_gics(W2313,3),IF($Y$3="wind四级行业",[1]!s_info_industry_gics(W2313,4),IF($Y$3="证监会门类行业",[1]!s_info_industry_csrc12_n(W2313,公司分析!D$5,1),""))))))))</f>
        <v>特殊消费者服务</v>
      </c>
      <c r="Z2313" s="298" t="str">
        <f>IF(Y2313=行业比较!$E$6,ROW(),"")</f>
        <v/>
      </c>
      <c r="AA2313" s="125"/>
      <c r="AB2313" s="125"/>
      <c r="AC2313" s="125"/>
      <c r="AD2313" s="125"/>
      <c r="AE2313" s="125"/>
      <c r="AF2313" s="125"/>
      <c r="AG2313" s="125"/>
      <c r="AH2313" s="125"/>
      <c r="AI2313" s="125"/>
      <c r="AJ2313" s="125"/>
      <c r="AK2313" s="125"/>
      <c r="AL2313" s="125"/>
      <c r="AM2313" s="125"/>
      <c r="AN2313" s="125"/>
      <c r="AO2313" s="125"/>
      <c r="AP2313" s="125"/>
    </row>
    <row r="2314" spans="2:42" x14ac:dyDescent="0.35">
      <c r="B2314" s="125"/>
      <c r="C2314" s="125"/>
      <c r="D2314" s="125"/>
      <c r="E2314" s="125"/>
      <c r="F2314" s="125"/>
      <c r="G2314" s="125"/>
      <c r="H2314" s="125"/>
      <c r="I2314" s="269"/>
      <c r="J2314" s="134"/>
      <c r="K2314" s="134"/>
      <c r="L2314" s="134"/>
      <c r="M2314" s="134"/>
      <c r="N2314" s="286"/>
      <c r="O2314" s="286"/>
      <c r="P2314" s="125"/>
      <c r="Q2314" s="125"/>
      <c r="R2314" s="125"/>
      <c r="S2314" s="125"/>
      <c r="T2314" s="125"/>
      <c r="U2314" s="311"/>
      <c r="V2314" s="253">
        <f t="shared" si="44"/>
        <v>0</v>
      </c>
      <c r="W2314" s="348" t="str">
        <f>IF(板块成分!B2316="","",板块成分!B2316)</f>
        <v>8166.HK</v>
      </c>
      <c r="X2314" s="270" t="str">
        <f>[1]!s_info_name(W2314)</f>
        <v>中国农业生态</v>
      </c>
      <c r="Y2314" s="335" t="str">
        <f>IF($Y$3="申万一级行业",[1]!s_info_industry_sw_2021(W2314,公司分析!D$5,1),IF($Y$3="申万二级行业",[1]!s_info_industry_sw_2021(W2314,公司分析!D$5,2),IF($Y$3="申万三级行业",[1]!s_info_industry_sw_2021(W2314,公司分析!D$5,3),IF($Y$3="wind一级行业",[1]!s_info_industry_gics(W2314,1),IF($Y$3="wind二级行业",[1]!s_info_industry_gics(W2314,2),IF($Y$3="wind三级行业",[1]!s_info_industry_gics(W2314,3),IF($Y$3="wind四级行业",[1]!s_info_industry_gics(W2314,4),IF($Y$3="证监会门类行业",[1]!s_info_industry_csrc12_n(W2314,公司分析!D$5,1),""))))))))</f>
        <v>农产品</v>
      </c>
      <c r="Z2314" s="298" t="str">
        <f>IF(Y2314=行业比较!$E$6,ROW(),"")</f>
        <v/>
      </c>
      <c r="AA2314" s="125"/>
      <c r="AB2314" s="125"/>
      <c r="AC2314" s="125"/>
      <c r="AD2314" s="125"/>
      <c r="AE2314" s="125"/>
      <c r="AF2314" s="125"/>
      <c r="AG2314" s="125"/>
      <c r="AH2314" s="125"/>
      <c r="AI2314" s="125"/>
      <c r="AJ2314" s="125"/>
      <c r="AK2314" s="125"/>
      <c r="AL2314" s="125"/>
      <c r="AM2314" s="125"/>
      <c r="AN2314" s="125"/>
      <c r="AO2314" s="125"/>
      <c r="AP2314" s="125"/>
    </row>
    <row r="2315" spans="2:42" x14ac:dyDescent="0.35">
      <c r="B2315" s="125"/>
      <c r="C2315" s="125"/>
      <c r="D2315" s="125"/>
      <c r="E2315" s="125"/>
      <c r="F2315" s="125"/>
      <c r="G2315" s="125"/>
      <c r="H2315" s="125"/>
      <c r="I2315" s="269"/>
      <c r="J2315" s="134"/>
      <c r="K2315" s="134"/>
      <c r="L2315" s="134"/>
      <c r="M2315" s="134"/>
      <c r="N2315" s="286"/>
      <c r="O2315" s="286"/>
      <c r="P2315" s="125"/>
      <c r="Q2315" s="125"/>
      <c r="R2315" s="125"/>
      <c r="S2315" s="125"/>
      <c r="T2315" s="125"/>
      <c r="U2315" s="311"/>
      <c r="V2315" s="253">
        <f t="shared" si="44"/>
        <v>0</v>
      </c>
      <c r="W2315" s="348" t="str">
        <f>IF(板块成分!B2317="","",板块成分!B2317)</f>
        <v>8167.HK</v>
      </c>
      <c r="X2315" s="270" t="str">
        <f>[1]!s_info_name(W2315)</f>
        <v>中国新电信</v>
      </c>
      <c r="Y2315" s="335" t="str">
        <f>IF($Y$3="申万一级行业",[1]!s_info_industry_sw_2021(W2315,公司分析!D$5,1),IF($Y$3="申万二级行业",[1]!s_info_industry_sw_2021(W2315,公司分析!D$5,2),IF($Y$3="申万三级行业",[1]!s_info_industry_sw_2021(W2315,公司分析!D$5,3),IF($Y$3="wind一级行业",[1]!s_info_industry_gics(W2315,1),IF($Y$3="wind二级行业",[1]!s_info_industry_gics(W2315,2),IF($Y$3="wind三级行业",[1]!s_info_industry_gics(W2315,3),IF($Y$3="wind四级行业",[1]!s_info_industry_gics(W2315,4),IF($Y$3="证监会门类行业",[1]!s_info_industry_csrc12_n(W2315,公司分析!D$5,1),""))))))))</f>
        <v>非传统电信运营商</v>
      </c>
      <c r="Z2315" s="298" t="str">
        <f>IF(Y2315=行业比较!$E$6,ROW(),"")</f>
        <v/>
      </c>
      <c r="AA2315" s="125"/>
      <c r="AB2315" s="125"/>
      <c r="AC2315" s="125"/>
      <c r="AD2315" s="125"/>
      <c r="AE2315" s="125"/>
      <c r="AF2315" s="125"/>
      <c r="AG2315" s="125"/>
      <c r="AH2315" s="125"/>
      <c r="AI2315" s="125"/>
      <c r="AJ2315" s="125"/>
      <c r="AK2315" s="125"/>
      <c r="AL2315" s="125"/>
      <c r="AM2315" s="125"/>
      <c r="AN2315" s="125"/>
      <c r="AO2315" s="125"/>
      <c r="AP2315" s="125"/>
    </row>
    <row r="2316" spans="2:42" x14ac:dyDescent="0.35">
      <c r="B2316" s="125"/>
      <c r="C2316" s="125"/>
      <c r="D2316" s="125"/>
      <c r="E2316" s="125"/>
      <c r="F2316" s="125"/>
      <c r="G2316" s="125"/>
      <c r="H2316" s="125"/>
      <c r="I2316" s="269"/>
      <c r="J2316" s="134"/>
      <c r="K2316" s="134"/>
      <c r="L2316" s="134"/>
      <c r="M2316" s="134"/>
      <c r="N2316" s="286"/>
      <c r="O2316" s="286"/>
      <c r="P2316" s="125"/>
      <c r="Q2316" s="125"/>
      <c r="R2316" s="125"/>
      <c r="S2316" s="125"/>
      <c r="T2316" s="125"/>
      <c r="U2316" s="311"/>
      <c r="V2316" s="253">
        <f t="shared" si="44"/>
        <v>0</v>
      </c>
      <c r="W2316" s="348" t="str">
        <f>IF(板块成分!B2318="","",板块成分!B2318)</f>
        <v>8168.HK</v>
      </c>
      <c r="X2316" s="270" t="str">
        <f>[1]!s_info_name(W2316)</f>
        <v>宝积资本</v>
      </c>
      <c r="Y2316" s="335" t="str">
        <f>IF($Y$3="申万一级行业",[1]!s_info_industry_sw_2021(W2316,公司分析!D$5,1),IF($Y$3="申万二级行业",[1]!s_info_industry_sw_2021(W2316,公司分析!D$5,2),IF($Y$3="申万三级行业",[1]!s_info_industry_sw_2021(W2316,公司分析!D$5,3),IF($Y$3="wind一级行业",[1]!s_info_industry_gics(W2316,1),IF($Y$3="wind二级行业",[1]!s_info_industry_gics(W2316,2),IF($Y$3="wind三级行业",[1]!s_info_industry_gics(W2316,3),IF($Y$3="wind四级行业",[1]!s_info_industry_gics(W2316,4),IF($Y$3="证监会门类行业",[1]!s_info_industry_csrc12_n(W2316,公司分析!D$5,1),""))))))))</f>
        <v>特殊金融服务</v>
      </c>
      <c r="Z2316" s="298" t="str">
        <f>IF(Y2316=行业比较!$E$6,ROW(),"")</f>
        <v/>
      </c>
      <c r="AA2316" s="125"/>
      <c r="AB2316" s="125"/>
      <c r="AC2316" s="125"/>
      <c r="AD2316" s="125"/>
      <c r="AE2316" s="125"/>
      <c r="AF2316" s="125"/>
      <c r="AG2316" s="125"/>
      <c r="AH2316" s="125"/>
      <c r="AI2316" s="125"/>
      <c r="AJ2316" s="125"/>
      <c r="AK2316" s="125"/>
      <c r="AL2316" s="125"/>
      <c r="AM2316" s="125"/>
      <c r="AN2316" s="125"/>
      <c r="AO2316" s="125"/>
      <c r="AP2316" s="125"/>
    </row>
    <row r="2317" spans="2:42" x14ac:dyDescent="0.35">
      <c r="B2317" s="125"/>
      <c r="C2317" s="125"/>
      <c r="D2317" s="125"/>
      <c r="E2317" s="125"/>
      <c r="F2317" s="125"/>
      <c r="G2317" s="125"/>
      <c r="H2317" s="125"/>
      <c r="I2317" s="269"/>
      <c r="J2317" s="134"/>
      <c r="K2317" s="134"/>
      <c r="L2317" s="134"/>
      <c r="M2317" s="134"/>
      <c r="N2317" s="286"/>
      <c r="O2317" s="286"/>
      <c r="P2317" s="125"/>
      <c r="Q2317" s="125"/>
      <c r="R2317" s="125"/>
      <c r="S2317" s="125"/>
      <c r="T2317" s="125"/>
      <c r="U2317" s="311"/>
      <c r="V2317" s="253">
        <f t="shared" si="44"/>
        <v>0</v>
      </c>
      <c r="W2317" s="348" t="str">
        <f>IF(板块成分!B2319="","",板块成分!B2319)</f>
        <v>8169.HK</v>
      </c>
      <c r="X2317" s="270" t="str">
        <f>[1]!s_info_name(W2317)</f>
        <v>环康集团</v>
      </c>
      <c r="Y2317" s="335" t="str">
        <f>IF($Y$3="申万一级行业",[1]!s_info_industry_sw_2021(W2317,公司分析!D$5,1),IF($Y$3="申万二级行业",[1]!s_info_industry_sw_2021(W2317,公司分析!D$5,2),IF($Y$3="申万三级行业",[1]!s_info_industry_sw_2021(W2317,公司分析!D$5,3),IF($Y$3="wind一级行业",[1]!s_info_industry_gics(W2317,1),IF($Y$3="wind二级行业",[1]!s_info_industry_gics(W2317,2),IF($Y$3="wind三级行业",[1]!s_info_industry_gics(W2317,3),IF($Y$3="wind四级行业",[1]!s_info_industry_gics(W2317,4),IF($Y$3="证监会门类行业",[1]!s_info_industry_csrc12_n(W2317,公司分析!D$5,1),""))))))))</f>
        <v>环境与设施服务</v>
      </c>
      <c r="Z2317" s="298" t="str">
        <f>IF(Y2317=行业比较!$E$6,ROW(),"")</f>
        <v/>
      </c>
      <c r="AA2317" s="125"/>
      <c r="AB2317" s="125"/>
      <c r="AC2317" s="125"/>
      <c r="AD2317" s="125"/>
      <c r="AE2317" s="125"/>
      <c r="AF2317" s="125"/>
      <c r="AG2317" s="125"/>
      <c r="AH2317" s="125"/>
      <c r="AI2317" s="125"/>
      <c r="AJ2317" s="125"/>
      <c r="AK2317" s="125"/>
      <c r="AL2317" s="125"/>
      <c r="AM2317" s="125"/>
      <c r="AN2317" s="125"/>
      <c r="AO2317" s="125"/>
      <c r="AP2317" s="125"/>
    </row>
    <row r="2318" spans="2:42" x14ac:dyDescent="0.35">
      <c r="B2318" s="125"/>
      <c r="C2318" s="125"/>
      <c r="D2318" s="125"/>
      <c r="E2318" s="125"/>
      <c r="F2318" s="125"/>
      <c r="G2318" s="125"/>
      <c r="H2318" s="125"/>
      <c r="I2318" s="269"/>
      <c r="J2318" s="134"/>
      <c r="K2318" s="134"/>
      <c r="L2318" s="134"/>
      <c r="M2318" s="134"/>
      <c r="N2318" s="286"/>
      <c r="O2318" s="286"/>
      <c r="P2318" s="125"/>
      <c r="Q2318" s="125"/>
      <c r="R2318" s="125"/>
      <c r="S2318" s="125"/>
      <c r="T2318" s="125"/>
      <c r="U2318" s="311"/>
      <c r="V2318" s="253">
        <f t="shared" si="44"/>
        <v>0</v>
      </c>
      <c r="W2318" s="348" t="str">
        <f>IF(板块成分!B2320="","",板块成分!B2320)</f>
        <v>8170.HK</v>
      </c>
      <c r="X2318" s="270" t="str">
        <f>[1]!s_info_name(W2318)</f>
        <v>全民国际</v>
      </c>
      <c r="Y2318" s="335" t="str">
        <f>IF($Y$3="申万一级行业",[1]!s_info_industry_sw_2021(W2318,公司分析!D$5,1),IF($Y$3="申万二级行业",[1]!s_info_industry_sw_2021(W2318,公司分析!D$5,2),IF($Y$3="申万三级行业",[1]!s_info_industry_sw_2021(W2318,公司分析!D$5,3),IF($Y$3="wind一级行业",[1]!s_info_industry_gics(W2318,1),IF($Y$3="wind二级行业",[1]!s_info_industry_gics(W2318,2),IF($Y$3="wind三级行业",[1]!s_info_industry_gics(W2318,3),IF($Y$3="wind四级行业",[1]!s_info_industry_gics(W2318,4),IF($Y$3="证监会门类行业",[1]!s_info_industry_csrc12_n(W2318,公司分析!D$5,1),""))))))))</f>
        <v>建筑与工程</v>
      </c>
      <c r="Z2318" s="298" t="str">
        <f>IF(Y2318=行业比较!$E$6,ROW(),"")</f>
        <v/>
      </c>
      <c r="AA2318" s="125"/>
      <c r="AB2318" s="125"/>
      <c r="AC2318" s="125"/>
      <c r="AD2318" s="125"/>
      <c r="AE2318" s="125"/>
      <c r="AF2318" s="125"/>
      <c r="AG2318" s="125"/>
      <c r="AH2318" s="125"/>
      <c r="AI2318" s="125"/>
      <c r="AJ2318" s="125"/>
      <c r="AK2318" s="125"/>
      <c r="AL2318" s="125"/>
      <c r="AM2318" s="125"/>
      <c r="AN2318" s="125"/>
      <c r="AO2318" s="125"/>
      <c r="AP2318" s="125"/>
    </row>
    <row r="2319" spans="2:42" x14ac:dyDescent="0.35">
      <c r="B2319" s="125"/>
      <c r="C2319" s="125"/>
      <c r="D2319" s="125"/>
      <c r="E2319" s="125"/>
      <c r="F2319" s="125"/>
      <c r="G2319" s="125"/>
      <c r="H2319" s="125"/>
      <c r="I2319" s="269"/>
      <c r="J2319" s="134"/>
      <c r="K2319" s="134"/>
      <c r="L2319" s="134"/>
      <c r="M2319" s="134"/>
      <c r="N2319" s="286"/>
      <c r="O2319" s="286"/>
      <c r="P2319" s="125"/>
      <c r="Q2319" s="125"/>
      <c r="R2319" s="125"/>
      <c r="S2319" s="125"/>
      <c r="T2319" s="125"/>
      <c r="U2319" s="311"/>
      <c r="V2319" s="253">
        <f t="shared" si="44"/>
        <v>0</v>
      </c>
      <c r="W2319" s="348" t="str">
        <f>IF(板块成分!B2321="","",板块成分!B2321)</f>
        <v>8172.HK</v>
      </c>
      <c r="X2319" s="270" t="str">
        <f>[1]!s_info_name(W2319)</f>
        <v>拉近网娱</v>
      </c>
      <c r="Y2319" s="335" t="str">
        <f>IF($Y$3="申万一级行业",[1]!s_info_industry_sw_2021(W2319,公司分析!D$5,1),IF($Y$3="申万二级行业",[1]!s_info_industry_sw_2021(W2319,公司分析!D$5,2),IF($Y$3="申万三级行业",[1]!s_info_industry_sw_2021(W2319,公司分析!D$5,3),IF($Y$3="wind一级行业",[1]!s_info_industry_gics(W2319,1),IF($Y$3="wind二级行业",[1]!s_info_industry_gics(W2319,2),IF($Y$3="wind三级行业",[1]!s_info_industry_gics(W2319,3),IF($Y$3="wind四级行业",[1]!s_info_industry_gics(W2319,4),IF($Y$3="证监会门类行业",[1]!s_info_industry_csrc12_n(W2319,公司分析!D$5,1),""))))))))</f>
        <v>电影与娱乐</v>
      </c>
      <c r="Z2319" s="298" t="str">
        <f>IF(Y2319=行业比较!$E$6,ROW(),"")</f>
        <v/>
      </c>
      <c r="AA2319" s="125"/>
      <c r="AB2319" s="125"/>
      <c r="AC2319" s="125"/>
      <c r="AD2319" s="125"/>
      <c r="AE2319" s="125"/>
      <c r="AF2319" s="125"/>
      <c r="AG2319" s="125"/>
      <c r="AH2319" s="125"/>
      <c r="AI2319" s="125"/>
      <c r="AJ2319" s="125"/>
      <c r="AK2319" s="125"/>
      <c r="AL2319" s="125"/>
      <c r="AM2319" s="125"/>
      <c r="AN2319" s="125"/>
      <c r="AO2319" s="125"/>
      <c r="AP2319" s="125"/>
    </row>
    <row r="2320" spans="2:42" x14ac:dyDescent="0.35">
      <c r="B2320" s="125"/>
      <c r="C2320" s="125"/>
      <c r="D2320" s="125"/>
      <c r="E2320" s="125"/>
      <c r="F2320" s="125"/>
      <c r="G2320" s="125"/>
      <c r="H2320" s="125"/>
      <c r="I2320" s="269"/>
      <c r="J2320" s="134"/>
      <c r="K2320" s="134"/>
      <c r="L2320" s="134"/>
      <c r="M2320" s="134"/>
      <c r="N2320" s="286"/>
      <c r="O2320" s="286"/>
      <c r="P2320" s="125"/>
      <c r="Q2320" s="125"/>
      <c r="R2320" s="125"/>
      <c r="S2320" s="125"/>
      <c r="T2320" s="125"/>
      <c r="U2320" s="311"/>
      <c r="V2320" s="253">
        <f t="shared" si="44"/>
        <v>0</v>
      </c>
      <c r="W2320" s="348" t="str">
        <f>IF(板块成分!B2322="","",板块成分!B2322)</f>
        <v>8173.HK</v>
      </c>
      <c r="X2320" s="270" t="str">
        <f>[1]!s_info_name(W2320)</f>
        <v>客思控股</v>
      </c>
      <c r="Y2320" s="335" t="str">
        <f>IF($Y$3="申万一级行业",[1]!s_info_industry_sw_2021(W2320,公司分析!D$5,1),IF($Y$3="申万二级行业",[1]!s_info_industry_sw_2021(W2320,公司分析!D$5,2),IF($Y$3="申万三级行业",[1]!s_info_industry_sw_2021(W2320,公司分析!D$5,3),IF($Y$3="wind一级行业",[1]!s_info_industry_gics(W2320,1),IF($Y$3="wind二级行业",[1]!s_info_industry_gics(W2320,2),IF($Y$3="wind三级行业",[1]!s_info_industry_gics(W2320,3),IF($Y$3="wind四级行业",[1]!s_info_industry_gics(W2320,4),IF($Y$3="证监会门类行业",[1]!s_info_industry_csrc12_n(W2320,公司分析!D$5,1),""))))))))</f>
        <v>房地产服务</v>
      </c>
      <c r="Z2320" s="298" t="str">
        <f>IF(Y2320=行业比较!$E$6,ROW(),"")</f>
        <v/>
      </c>
      <c r="AA2320" s="125"/>
      <c r="AB2320" s="125"/>
      <c r="AC2320" s="125"/>
      <c r="AD2320" s="125"/>
      <c r="AE2320" s="125"/>
      <c r="AF2320" s="125"/>
      <c r="AG2320" s="125"/>
      <c r="AH2320" s="125"/>
      <c r="AI2320" s="125"/>
      <c r="AJ2320" s="125"/>
      <c r="AK2320" s="125"/>
      <c r="AL2320" s="125"/>
      <c r="AM2320" s="125"/>
      <c r="AN2320" s="125"/>
      <c r="AO2320" s="125"/>
      <c r="AP2320" s="125"/>
    </row>
    <row r="2321" spans="2:42" x14ac:dyDescent="0.35">
      <c r="B2321" s="125"/>
      <c r="C2321" s="125"/>
      <c r="D2321" s="125"/>
      <c r="E2321" s="125"/>
      <c r="F2321" s="125"/>
      <c r="G2321" s="125"/>
      <c r="H2321" s="125"/>
      <c r="I2321" s="269"/>
      <c r="J2321" s="134"/>
      <c r="K2321" s="134"/>
      <c r="L2321" s="134"/>
      <c r="M2321" s="134"/>
      <c r="N2321" s="286"/>
      <c r="O2321" s="286"/>
      <c r="P2321" s="125"/>
      <c r="Q2321" s="125"/>
      <c r="R2321" s="125"/>
      <c r="S2321" s="125"/>
      <c r="T2321" s="125"/>
      <c r="U2321" s="311"/>
      <c r="V2321" s="253">
        <f t="shared" si="44"/>
        <v>0</v>
      </c>
      <c r="W2321" s="348" t="str">
        <f>IF(板块成分!B2323="","",板块成分!B2323)</f>
        <v>8176.HK</v>
      </c>
      <c r="X2321" s="270" t="str">
        <f>[1]!s_info_name(W2321)</f>
        <v>超人智能</v>
      </c>
      <c r="Y2321" s="335" t="str">
        <f>IF($Y$3="申万一级行业",[1]!s_info_industry_sw_2021(W2321,公司分析!D$5,1),IF($Y$3="申万二级行业",[1]!s_info_industry_sw_2021(W2321,公司分析!D$5,2),IF($Y$3="申万三级行业",[1]!s_info_industry_sw_2021(W2321,公司分析!D$5,3),IF($Y$3="wind一级行业",[1]!s_info_industry_gics(W2321,1),IF($Y$3="wind二级行业",[1]!s_info_industry_gics(W2321,2),IF($Y$3="wind三级行业",[1]!s_info_industry_gics(W2321,3),IF($Y$3="wind四级行业",[1]!s_info_industry_gics(W2321,4),IF($Y$3="证监会门类行业",[1]!s_info_industry_csrc12_n(W2321,公司分析!D$5,1),""))))))))</f>
        <v>电子元件</v>
      </c>
      <c r="Z2321" s="298" t="str">
        <f>IF(Y2321=行业比较!$E$6,ROW(),"")</f>
        <v/>
      </c>
      <c r="AA2321" s="125"/>
      <c r="AB2321" s="125"/>
      <c r="AC2321" s="125"/>
      <c r="AD2321" s="125"/>
      <c r="AE2321" s="125"/>
      <c r="AF2321" s="125"/>
      <c r="AG2321" s="125"/>
      <c r="AH2321" s="125"/>
      <c r="AI2321" s="125"/>
      <c r="AJ2321" s="125"/>
      <c r="AK2321" s="125"/>
      <c r="AL2321" s="125"/>
      <c r="AM2321" s="125"/>
      <c r="AN2321" s="125"/>
      <c r="AO2321" s="125"/>
      <c r="AP2321" s="125"/>
    </row>
    <row r="2322" spans="2:42" x14ac:dyDescent="0.35">
      <c r="B2322" s="125"/>
      <c r="C2322" s="125"/>
      <c r="D2322" s="125"/>
      <c r="E2322" s="125"/>
      <c r="F2322" s="125"/>
      <c r="G2322" s="125"/>
      <c r="H2322" s="125"/>
      <c r="I2322" s="269"/>
      <c r="J2322" s="134"/>
      <c r="K2322" s="134"/>
      <c r="L2322" s="134"/>
      <c r="M2322" s="134"/>
      <c r="N2322" s="286"/>
      <c r="O2322" s="286"/>
      <c r="P2322" s="125"/>
      <c r="Q2322" s="125"/>
      <c r="R2322" s="125"/>
      <c r="S2322" s="125"/>
      <c r="T2322" s="125"/>
      <c r="U2322" s="311"/>
      <c r="V2322" s="253">
        <f t="shared" si="44"/>
        <v>0</v>
      </c>
      <c r="W2322" s="348" t="str">
        <f>IF(板块成分!B2324="","",板块成分!B2324)</f>
        <v>8178.HK</v>
      </c>
      <c r="X2322" s="270" t="str">
        <f>[1]!s_info_name(W2322)</f>
        <v>中国信息科技</v>
      </c>
      <c r="Y2322" s="335" t="str">
        <f>IF($Y$3="申万一级行业",[1]!s_info_industry_sw_2021(W2322,公司分析!D$5,1),IF($Y$3="申万二级行业",[1]!s_info_industry_sw_2021(W2322,公司分析!D$5,2),IF($Y$3="申万三级行业",[1]!s_info_industry_sw_2021(W2322,公司分析!D$5,3),IF($Y$3="wind一级行业",[1]!s_info_industry_gics(W2322,1),IF($Y$3="wind二级行业",[1]!s_info_industry_gics(W2322,2),IF($Y$3="wind三级行业",[1]!s_info_industry_gics(W2322,3),IF($Y$3="wind四级行业",[1]!s_info_industry_gics(W2322,4),IF($Y$3="证监会门类行业",[1]!s_info_industry_csrc12_n(W2322,公司分析!D$5,1),""))))))))</f>
        <v>系统软件</v>
      </c>
      <c r="Z2322" s="298" t="str">
        <f>IF(Y2322=行业比较!$E$6,ROW(),"")</f>
        <v/>
      </c>
      <c r="AA2322" s="125"/>
      <c r="AB2322" s="125"/>
      <c r="AC2322" s="125"/>
      <c r="AD2322" s="125"/>
      <c r="AE2322" s="125"/>
      <c r="AF2322" s="125"/>
      <c r="AG2322" s="125"/>
      <c r="AH2322" s="125"/>
      <c r="AI2322" s="125"/>
      <c r="AJ2322" s="125"/>
      <c r="AK2322" s="125"/>
      <c r="AL2322" s="125"/>
      <c r="AM2322" s="125"/>
      <c r="AN2322" s="125"/>
      <c r="AO2322" s="125"/>
      <c r="AP2322" s="125"/>
    </row>
    <row r="2323" spans="2:42" x14ac:dyDescent="0.35">
      <c r="B2323" s="125"/>
      <c r="C2323" s="125"/>
      <c r="D2323" s="125"/>
      <c r="E2323" s="125"/>
      <c r="F2323" s="125"/>
      <c r="G2323" s="125"/>
      <c r="H2323" s="125"/>
      <c r="I2323" s="269"/>
      <c r="J2323" s="134"/>
      <c r="K2323" s="134"/>
      <c r="L2323" s="134"/>
      <c r="M2323" s="134"/>
      <c r="N2323" s="286"/>
      <c r="O2323" s="286"/>
      <c r="P2323" s="125"/>
      <c r="Q2323" s="125"/>
      <c r="R2323" s="125"/>
      <c r="S2323" s="125"/>
      <c r="T2323" s="125"/>
      <c r="U2323" s="311"/>
      <c r="V2323" s="253">
        <f t="shared" si="44"/>
        <v>0</v>
      </c>
      <c r="W2323" s="348" t="str">
        <f>IF(板块成分!B2325="","",板块成分!B2325)</f>
        <v>8179.HK</v>
      </c>
      <c r="X2323" s="270" t="str">
        <f>[1]!s_info_name(W2323)</f>
        <v>百利达集团控股</v>
      </c>
      <c r="Y2323" s="335" t="str">
        <f>IF($Y$3="申万一级行业",[1]!s_info_industry_sw_2021(W2323,公司分析!D$5,1),IF($Y$3="申万二级行业",[1]!s_info_industry_sw_2021(W2323,公司分析!D$5,2),IF($Y$3="申万三级行业",[1]!s_info_industry_sw_2021(W2323,公司分析!D$5,3),IF($Y$3="wind一级行业",[1]!s_info_industry_gics(W2323,1),IF($Y$3="wind二级行业",[1]!s_info_industry_gics(W2323,2),IF($Y$3="wind三级行业",[1]!s_info_industry_gics(W2323,3),IF($Y$3="wind四级行业",[1]!s_info_industry_gics(W2323,4),IF($Y$3="证监会门类行业",[1]!s_info_industry_csrc12_n(W2323,公司分析!D$5,1),""))))))))</f>
        <v>白酒与葡萄酒</v>
      </c>
      <c r="Z2323" s="298" t="str">
        <f>IF(Y2323=行业比较!$E$6,ROW(),"")</f>
        <v/>
      </c>
      <c r="AA2323" s="125"/>
      <c r="AB2323" s="125"/>
      <c r="AC2323" s="125"/>
      <c r="AD2323" s="125"/>
      <c r="AE2323" s="125"/>
      <c r="AF2323" s="125"/>
      <c r="AG2323" s="125"/>
      <c r="AH2323" s="125"/>
      <c r="AI2323" s="125"/>
      <c r="AJ2323" s="125"/>
      <c r="AK2323" s="125"/>
      <c r="AL2323" s="125"/>
      <c r="AM2323" s="125"/>
      <c r="AN2323" s="125"/>
      <c r="AO2323" s="125"/>
      <c r="AP2323" s="125"/>
    </row>
    <row r="2324" spans="2:42" x14ac:dyDescent="0.35">
      <c r="B2324" s="125"/>
      <c r="C2324" s="125"/>
      <c r="D2324" s="125"/>
      <c r="E2324" s="125"/>
      <c r="F2324" s="125"/>
      <c r="G2324" s="125"/>
      <c r="H2324" s="125"/>
      <c r="I2324" s="269"/>
      <c r="J2324" s="134"/>
      <c r="K2324" s="134"/>
      <c r="L2324" s="134"/>
      <c r="M2324" s="134"/>
      <c r="N2324" s="286"/>
      <c r="O2324" s="286"/>
      <c r="P2324" s="125"/>
      <c r="Q2324" s="125"/>
      <c r="R2324" s="125"/>
      <c r="S2324" s="125"/>
      <c r="T2324" s="125"/>
      <c r="U2324" s="311"/>
      <c r="V2324" s="253">
        <f t="shared" si="44"/>
        <v>0</v>
      </c>
      <c r="W2324" s="348" t="str">
        <f>IF(板块成分!B2326="","",板块成分!B2326)</f>
        <v>8181.HK</v>
      </c>
      <c r="X2324" s="270" t="str">
        <f>[1]!s_info_name(W2324)</f>
        <v>时时服务</v>
      </c>
      <c r="Y2324" s="335" t="str">
        <f>IF($Y$3="申万一级行业",[1]!s_info_industry_sw_2021(W2324,公司分析!D$5,1),IF($Y$3="申万二级行业",[1]!s_info_industry_sw_2021(W2324,公司分析!D$5,2),IF($Y$3="申万三级行业",[1]!s_info_industry_sw_2021(W2324,公司分析!D$5,3),IF($Y$3="wind一级行业",[1]!s_info_industry_gics(W2324,1),IF($Y$3="wind二级行业",[1]!s_info_industry_gics(W2324,2),IF($Y$3="wind三级行业",[1]!s_info_industry_gics(W2324,3),IF($Y$3="wind四级行业",[1]!s_info_industry_gics(W2324,4),IF($Y$3="证监会门类行业",[1]!s_info_industry_csrc12_n(W2324,公司分析!D$5,1),""))))))))</f>
        <v>房地产服务</v>
      </c>
      <c r="Z2324" s="298" t="str">
        <f>IF(Y2324=行业比较!$E$6,ROW(),"")</f>
        <v/>
      </c>
      <c r="AA2324" s="125"/>
      <c r="AB2324" s="125"/>
      <c r="AC2324" s="125"/>
      <c r="AD2324" s="125"/>
      <c r="AE2324" s="125"/>
      <c r="AF2324" s="125"/>
      <c r="AG2324" s="125"/>
      <c r="AH2324" s="125"/>
      <c r="AI2324" s="125"/>
      <c r="AJ2324" s="125"/>
      <c r="AK2324" s="125"/>
      <c r="AL2324" s="125"/>
      <c r="AM2324" s="125"/>
      <c r="AN2324" s="125"/>
      <c r="AO2324" s="125"/>
      <c r="AP2324" s="125"/>
    </row>
    <row r="2325" spans="2:42" x14ac:dyDescent="0.35">
      <c r="B2325" s="125"/>
      <c r="C2325" s="125"/>
      <c r="D2325" s="125"/>
      <c r="E2325" s="125"/>
      <c r="F2325" s="125"/>
      <c r="G2325" s="125"/>
      <c r="H2325" s="125"/>
      <c r="I2325" s="269"/>
      <c r="J2325" s="134"/>
      <c r="K2325" s="134"/>
      <c r="L2325" s="134"/>
      <c r="M2325" s="134"/>
      <c r="N2325" s="286"/>
      <c r="O2325" s="286"/>
      <c r="P2325" s="125"/>
      <c r="Q2325" s="125"/>
      <c r="R2325" s="125"/>
      <c r="S2325" s="125"/>
      <c r="T2325" s="125"/>
      <c r="U2325" s="311"/>
      <c r="V2325" s="253">
        <f t="shared" si="44"/>
        <v>0</v>
      </c>
      <c r="W2325" s="348" t="str">
        <f>IF(板块成分!B2327="","",板块成分!B2327)</f>
        <v>8186.HK</v>
      </c>
      <c r="X2325" s="270" t="str">
        <f>[1]!s_info_name(W2325)</f>
        <v>曼妠</v>
      </c>
      <c r="Y2325" s="335" t="str">
        <f>IF($Y$3="申万一级行业",[1]!s_info_industry_sw_2021(W2325,公司分析!D$5,1),IF($Y$3="申万二级行业",[1]!s_info_industry_sw_2021(W2325,公司分析!D$5,2),IF($Y$3="申万三级行业",[1]!s_info_industry_sw_2021(W2325,公司分析!D$5,3),IF($Y$3="wind一级行业",[1]!s_info_industry_gics(W2325,1),IF($Y$3="wind二级行业",[1]!s_info_industry_gics(W2325,2),IF($Y$3="wind三级行业",[1]!s_info_industry_gics(W2325,3),IF($Y$3="wind四级行业",[1]!s_info_industry_gics(W2325,4),IF($Y$3="证监会门类行业",[1]!s_info_industry_csrc12_n(W2325,公司分析!D$5,1),""))))))))</f>
        <v>林木产品</v>
      </c>
      <c r="Z2325" s="298" t="str">
        <f>IF(Y2325=行业比较!$E$6,ROW(),"")</f>
        <v/>
      </c>
      <c r="AA2325" s="125"/>
      <c r="AB2325" s="125"/>
      <c r="AC2325" s="125"/>
      <c r="AD2325" s="125"/>
      <c r="AE2325" s="125"/>
      <c r="AF2325" s="125"/>
      <c r="AG2325" s="125"/>
      <c r="AH2325" s="125"/>
      <c r="AI2325" s="125"/>
      <c r="AJ2325" s="125"/>
      <c r="AK2325" s="125"/>
      <c r="AL2325" s="125"/>
      <c r="AM2325" s="125"/>
      <c r="AN2325" s="125"/>
      <c r="AO2325" s="125"/>
      <c r="AP2325" s="125"/>
    </row>
    <row r="2326" spans="2:42" x14ac:dyDescent="0.35">
      <c r="B2326" s="125"/>
      <c r="C2326" s="125"/>
      <c r="D2326" s="125"/>
      <c r="E2326" s="125"/>
      <c r="F2326" s="125"/>
      <c r="G2326" s="125"/>
      <c r="H2326" s="125"/>
      <c r="I2326" s="269"/>
      <c r="J2326" s="134"/>
      <c r="K2326" s="134"/>
      <c r="L2326" s="134"/>
      <c r="M2326" s="134"/>
      <c r="N2326" s="286"/>
      <c r="O2326" s="286"/>
      <c r="P2326" s="125"/>
      <c r="Q2326" s="125"/>
      <c r="R2326" s="125"/>
      <c r="S2326" s="125"/>
      <c r="T2326" s="125"/>
      <c r="U2326" s="311"/>
      <c r="V2326" s="253">
        <f t="shared" si="44"/>
        <v>0</v>
      </c>
      <c r="W2326" s="348" t="str">
        <f>IF(板块成分!B2328="","",板块成分!B2328)</f>
        <v>8187.HK</v>
      </c>
      <c r="X2326" s="270" t="str">
        <f>[1]!s_info_name(W2326)</f>
        <v>积木集团</v>
      </c>
      <c r="Y2326" s="335" t="str">
        <f>IF($Y$3="申万一级行业",[1]!s_info_industry_sw_2021(W2326,公司分析!D$5,1),IF($Y$3="申万二级行业",[1]!s_info_industry_sw_2021(W2326,公司分析!D$5,2),IF($Y$3="申万三级行业",[1]!s_info_industry_sw_2021(W2326,公司分析!D$5,3),IF($Y$3="wind一级行业",[1]!s_info_industry_gics(W2326,1),IF($Y$3="wind二级行业",[1]!s_info_industry_gics(W2326,2),IF($Y$3="wind三级行业",[1]!s_info_industry_gics(W2326,3),IF($Y$3="wind四级行业",[1]!s_info_industry_gics(W2326,4),IF($Y$3="证监会门类行业",[1]!s_info_industry_csrc12_n(W2326,公司分析!D$5,1),""))))))))</f>
        <v>鞋类</v>
      </c>
      <c r="Z2326" s="298" t="str">
        <f>IF(Y2326=行业比较!$E$6,ROW(),"")</f>
        <v/>
      </c>
      <c r="AA2326" s="125"/>
      <c r="AB2326" s="125"/>
      <c r="AC2326" s="125"/>
      <c r="AD2326" s="125"/>
      <c r="AE2326" s="125"/>
      <c r="AF2326" s="125"/>
      <c r="AG2326" s="125"/>
      <c r="AH2326" s="125"/>
      <c r="AI2326" s="125"/>
      <c r="AJ2326" s="125"/>
      <c r="AK2326" s="125"/>
      <c r="AL2326" s="125"/>
      <c r="AM2326" s="125"/>
      <c r="AN2326" s="125"/>
      <c r="AO2326" s="125"/>
      <c r="AP2326" s="125"/>
    </row>
    <row r="2327" spans="2:42" x14ac:dyDescent="0.35">
      <c r="B2327" s="125"/>
      <c r="C2327" s="125"/>
      <c r="D2327" s="125"/>
      <c r="E2327" s="125"/>
      <c r="F2327" s="125"/>
      <c r="G2327" s="125"/>
      <c r="H2327" s="125"/>
      <c r="I2327" s="269"/>
      <c r="J2327" s="134"/>
      <c r="K2327" s="134"/>
      <c r="L2327" s="134"/>
      <c r="M2327" s="134"/>
      <c r="N2327" s="286"/>
      <c r="O2327" s="286"/>
      <c r="P2327" s="125"/>
      <c r="Q2327" s="125"/>
      <c r="R2327" s="125"/>
      <c r="S2327" s="125"/>
      <c r="T2327" s="125"/>
      <c r="U2327" s="311"/>
      <c r="V2327" s="253">
        <f t="shared" si="44"/>
        <v>0</v>
      </c>
      <c r="W2327" s="348" t="str">
        <f>IF(板块成分!B2329="","",板块成分!B2329)</f>
        <v>8188.HK</v>
      </c>
      <c r="X2327" s="270" t="str">
        <f>[1]!s_info_name(W2327)</f>
        <v>骏杰集团控股</v>
      </c>
      <c r="Y2327" s="335" t="str">
        <f>IF($Y$3="申万一级行业",[1]!s_info_industry_sw_2021(W2327,公司分析!D$5,1),IF($Y$3="申万二级行业",[1]!s_info_industry_sw_2021(W2327,公司分析!D$5,2),IF($Y$3="申万三级行业",[1]!s_info_industry_sw_2021(W2327,公司分析!D$5,3),IF($Y$3="wind一级行业",[1]!s_info_industry_gics(W2327,1),IF($Y$3="wind二级行业",[1]!s_info_industry_gics(W2327,2),IF($Y$3="wind三级行业",[1]!s_info_industry_gics(W2327,3),IF($Y$3="wind四级行业",[1]!s_info_industry_gics(W2327,4),IF($Y$3="证监会门类行业",[1]!s_info_industry_csrc12_n(W2327,公司分析!D$5,1),""))))))))</f>
        <v>建筑与工程</v>
      </c>
      <c r="Z2327" s="298" t="str">
        <f>IF(Y2327=行业比较!$E$6,ROW(),"")</f>
        <v/>
      </c>
      <c r="AA2327" s="125"/>
      <c r="AB2327" s="125"/>
      <c r="AC2327" s="125"/>
      <c r="AD2327" s="125"/>
      <c r="AE2327" s="125"/>
      <c r="AF2327" s="125"/>
      <c r="AG2327" s="125"/>
      <c r="AH2327" s="125"/>
      <c r="AI2327" s="125"/>
      <c r="AJ2327" s="125"/>
      <c r="AK2327" s="125"/>
      <c r="AL2327" s="125"/>
      <c r="AM2327" s="125"/>
      <c r="AN2327" s="125"/>
      <c r="AO2327" s="125"/>
      <c r="AP2327" s="125"/>
    </row>
    <row r="2328" spans="2:42" x14ac:dyDescent="0.35">
      <c r="B2328" s="125"/>
      <c r="C2328" s="125"/>
      <c r="D2328" s="125"/>
      <c r="E2328" s="125"/>
      <c r="F2328" s="125"/>
      <c r="G2328" s="125"/>
      <c r="H2328" s="125"/>
      <c r="I2328" s="269"/>
      <c r="J2328" s="134"/>
      <c r="K2328" s="134"/>
      <c r="L2328" s="134"/>
      <c r="M2328" s="134"/>
      <c r="N2328" s="286"/>
      <c r="O2328" s="286"/>
      <c r="P2328" s="125"/>
      <c r="Q2328" s="125"/>
      <c r="R2328" s="125"/>
      <c r="S2328" s="125"/>
      <c r="T2328" s="125"/>
      <c r="U2328" s="311"/>
      <c r="V2328" s="253">
        <f t="shared" si="44"/>
        <v>0</v>
      </c>
      <c r="W2328" s="348" t="str">
        <f>IF(板块成分!B2330="","",板块成分!B2330)</f>
        <v>8189.HK</v>
      </c>
      <c r="X2328" s="270" t="str">
        <f>[1]!s_info_name(W2328)</f>
        <v>泰达生物</v>
      </c>
      <c r="Y2328" s="335" t="str">
        <f>IF($Y$3="申万一级行业",[1]!s_info_industry_sw_2021(W2328,公司分析!D$5,1),IF($Y$3="申万二级行业",[1]!s_info_industry_sw_2021(W2328,公司分析!D$5,2),IF($Y$3="申万三级行业",[1]!s_info_industry_sw_2021(W2328,公司分析!D$5,3),IF($Y$3="wind一级行业",[1]!s_info_industry_gics(W2328,1),IF($Y$3="wind二级行业",[1]!s_info_industry_gics(W2328,2),IF($Y$3="wind三级行业",[1]!s_info_industry_gics(W2328,3),IF($Y$3="wind四级行业",[1]!s_info_industry_gics(W2328,4),IF($Y$3="证监会门类行业",[1]!s_info_industry_csrc12_n(W2328,公司分析!D$5,1),""))))))))</f>
        <v>化肥与农用化工</v>
      </c>
      <c r="Z2328" s="298" t="str">
        <f>IF(Y2328=行业比较!$E$6,ROW(),"")</f>
        <v/>
      </c>
      <c r="AA2328" s="125"/>
      <c r="AB2328" s="125"/>
      <c r="AC2328" s="125"/>
      <c r="AD2328" s="125"/>
      <c r="AE2328" s="125"/>
      <c r="AF2328" s="125"/>
      <c r="AG2328" s="125"/>
      <c r="AH2328" s="125"/>
      <c r="AI2328" s="125"/>
      <c r="AJ2328" s="125"/>
      <c r="AK2328" s="125"/>
      <c r="AL2328" s="125"/>
      <c r="AM2328" s="125"/>
      <c r="AN2328" s="125"/>
      <c r="AO2328" s="125"/>
      <c r="AP2328" s="125"/>
    </row>
    <row r="2329" spans="2:42" x14ac:dyDescent="0.35">
      <c r="B2329" s="125"/>
      <c r="C2329" s="125"/>
      <c r="D2329" s="125"/>
      <c r="E2329" s="125"/>
      <c r="F2329" s="125"/>
      <c r="G2329" s="125"/>
      <c r="H2329" s="125"/>
      <c r="I2329" s="269"/>
      <c r="J2329" s="134"/>
      <c r="K2329" s="134"/>
      <c r="L2329" s="134"/>
      <c r="M2329" s="134"/>
      <c r="N2329" s="286"/>
      <c r="O2329" s="286"/>
      <c r="P2329" s="125"/>
      <c r="Q2329" s="125"/>
      <c r="R2329" s="125"/>
      <c r="S2329" s="125"/>
      <c r="T2329" s="125"/>
      <c r="U2329" s="311"/>
      <c r="V2329" s="253">
        <f t="shared" si="44"/>
        <v>0</v>
      </c>
      <c r="W2329" s="348" t="str">
        <f>IF(板块成分!B2331="","",板块成分!B2331)</f>
        <v>8191.HK</v>
      </c>
      <c r="X2329" s="270" t="str">
        <f>[1]!s_info_name(W2329)</f>
        <v>鸿伟亚洲</v>
      </c>
      <c r="Y2329" s="335" t="str">
        <f>IF($Y$3="申万一级行业",[1]!s_info_industry_sw_2021(W2329,公司分析!D$5,1),IF($Y$3="申万二级行业",[1]!s_info_industry_sw_2021(W2329,公司分析!D$5,2),IF($Y$3="申万三级行业",[1]!s_info_industry_sw_2021(W2329,公司分析!D$5,3),IF($Y$3="wind一级行业",[1]!s_info_industry_gics(W2329,1),IF($Y$3="wind二级行业",[1]!s_info_industry_gics(W2329,2),IF($Y$3="wind三级行业",[1]!s_info_industry_gics(W2329,3),IF($Y$3="wind四级行业",[1]!s_info_industry_gics(W2329,4),IF($Y$3="证监会门类行业",[1]!s_info_industry_csrc12_n(W2329,公司分析!D$5,1),""))))))))</f>
        <v>林木产品</v>
      </c>
      <c r="Z2329" s="298" t="str">
        <f>IF(Y2329=行业比较!$E$6,ROW(),"")</f>
        <v/>
      </c>
      <c r="AA2329" s="125"/>
      <c r="AB2329" s="125"/>
      <c r="AC2329" s="125"/>
      <c r="AD2329" s="125"/>
      <c r="AE2329" s="125"/>
      <c r="AF2329" s="125"/>
      <c r="AG2329" s="125"/>
      <c r="AH2329" s="125"/>
      <c r="AI2329" s="125"/>
      <c r="AJ2329" s="125"/>
      <c r="AK2329" s="125"/>
      <c r="AL2329" s="125"/>
      <c r="AM2329" s="125"/>
      <c r="AN2329" s="125"/>
      <c r="AO2329" s="125"/>
      <c r="AP2329" s="125"/>
    </row>
    <row r="2330" spans="2:42" x14ac:dyDescent="0.35">
      <c r="B2330" s="125"/>
      <c r="C2330" s="125"/>
      <c r="D2330" s="125"/>
      <c r="E2330" s="125"/>
      <c r="F2330" s="125"/>
      <c r="G2330" s="125"/>
      <c r="H2330" s="125"/>
      <c r="I2330" s="269"/>
      <c r="J2330" s="134"/>
      <c r="K2330" s="134"/>
      <c r="L2330" s="134"/>
      <c r="M2330" s="134"/>
      <c r="N2330" s="286"/>
      <c r="O2330" s="286"/>
      <c r="P2330" s="125"/>
      <c r="Q2330" s="125"/>
      <c r="R2330" s="125"/>
      <c r="S2330" s="125"/>
      <c r="T2330" s="125"/>
      <c r="U2330" s="311"/>
      <c r="V2330" s="253">
        <f t="shared" si="44"/>
        <v>0</v>
      </c>
      <c r="W2330" s="348" t="str">
        <f>IF(板块成分!B2332="","",板块成分!B2332)</f>
        <v>8193.HK</v>
      </c>
      <c r="X2330" s="270" t="str">
        <f>[1]!s_info_name(W2330)</f>
        <v>亚太金融投资</v>
      </c>
      <c r="Y2330" s="335" t="str">
        <f>IF($Y$3="申万一级行业",[1]!s_info_industry_sw_2021(W2330,公司分析!D$5,1),IF($Y$3="申万二级行业",[1]!s_info_industry_sw_2021(W2330,公司分析!D$5,2),IF($Y$3="申万三级行业",[1]!s_info_industry_sw_2021(W2330,公司分析!D$5,3),IF($Y$3="wind一级行业",[1]!s_info_industry_gics(W2330,1),IF($Y$3="wind二级行业",[1]!s_info_industry_gics(W2330,2),IF($Y$3="wind三级行业",[1]!s_info_industry_gics(W2330,3),IF($Y$3="wind四级行业",[1]!s_info_industry_gics(W2330,4),IF($Y$3="证监会门类行业",[1]!s_info_industry_csrc12_n(W2330,公司分析!D$5,1),""))))))))</f>
        <v>资产管理与托管银行</v>
      </c>
      <c r="Z2330" s="298" t="str">
        <f>IF(Y2330=行业比较!$E$6,ROW(),"")</f>
        <v/>
      </c>
      <c r="AA2330" s="125"/>
      <c r="AB2330" s="125"/>
      <c r="AC2330" s="125"/>
      <c r="AD2330" s="125"/>
      <c r="AE2330" s="125"/>
      <c r="AF2330" s="125"/>
      <c r="AG2330" s="125"/>
      <c r="AH2330" s="125"/>
      <c r="AI2330" s="125"/>
      <c r="AJ2330" s="125"/>
      <c r="AK2330" s="125"/>
      <c r="AL2330" s="125"/>
      <c r="AM2330" s="125"/>
      <c r="AN2330" s="125"/>
      <c r="AO2330" s="125"/>
      <c r="AP2330" s="125"/>
    </row>
    <row r="2331" spans="2:42" x14ac:dyDescent="0.35">
      <c r="B2331" s="125"/>
      <c r="C2331" s="125"/>
      <c r="D2331" s="125"/>
      <c r="E2331" s="125"/>
      <c r="F2331" s="125"/>
      <c r="G2331" s="125"/>
      <c r="H2331" s="125"/>
      <c r="I2331" s="269"/>
      <c r="J2331" s="134"/>
      <c r="K2331" s="134"/>
      <c r="L2331" s="134"/>
      <c r="M2331" s="134"/>
      <c r="N2331" s="286"/>
      <c r="O2331" s="286"/>
      <c r="P2331" s="125"/>
      <c r="Q2331" s="125"/>
      <c r="R2331" s="125"/>
      <c r="S2331" s="125"/>
      <c r="T2331" s="125"/>
      <c r="U2331" s="311"/>
      <c r="V2331" s="253">
        <f t="shared" si="44"/>
        <v>0</v>
      </c>
      <c r="W2331" s="348" t="str">
        <f>IF(板块成分!B2333="","",板块成分!B2333)</f>
        <v>8195.HK</v>
      </c>
      <c r="X2331" s="270" t="str">
        <f>[1]!s_info_name(W2331)</f>
        <v>传承教育集团</v>
      </c>
      <c r="Y2331" s="335" t="str">
        <f>IF($Y$3="申万一级行业",[1]!s_info_industry_sw_2021(W2331,公司分析!D$5,1),IF($Y$3="申万二级行业",[1]!s_info_industry_sw_2021(W2331,公司分析!D$5,2),IF($Y$3="申万三级行业",[1]!s_info_industry_sw_2021(W2331,公司分析!D$5,3),IF($Y$3="wind一级行业",[1]!s_info_industry_gics(W2331,1),IF($Y$3="wind二级行业",[1]!s_info_industry_gics(W2331,2),IF($Y$3="wind三级行业",[1]!s_info_industry_gics(W2331,3),IF($Y$3="wind四级行业",[1]!s_info_industry_gics(W2331,4),IF($Y$3="证监会门类行业",[1]!s_info_industry_csrc12_n(W2331,公司分析!D$5,1),""))))))))</f>
        <v>服装、服饰与奢侈品</v>
      </c>
      <c r="Z2331" s="298" t="str">
        <f>IF(Y2331=行业比较!$E$6,ROW(),"")</f>
        <v/>
      </c>
      <c r="AA2331" s="125"/>
      <c r="AB2331" s="125"/>
      <c r="AC2331" s="125"/>
      <c r="AD2331" s="125"/>
      <c r="AE2331" s="125"/>
      <c r="AF2331" s="125"/>
      <c r="AG2331" s="125"/>
      <c r="AH2331" s="125"/>
      <c r="AI2331" s="125"/>
      <c r="AJ2331" s="125"/>
      <c r="AK2331" s="125"/>
      <c r="AL2331" s="125"/>
      <c r="AM2331" s="125"/>
      <c r="AN2331" s="125"/>
      <c r="AO2331" s="125"/>
      <c r="AP2331" s="125"/>
    </row>
    <row r="2332" spans="2:42" x14ac:dyDescent="0.35">
      <c r="B2332" s="125"/>
      <c r="C2332" s="125"/>
      <c r="D2332" s="125"/>
      <c r="E2332" s="125"/>
      <c r="F2332" s="125"/>
      <c r="G2332" s="125"/>
      <c r="H2332" s="125"/>
      <c r="I2332" s="269"/>
      <c r="J2332" s="134"/>
      <c r="K2332" s="134"/>
      <c r="L2332" s="134"/>
      <c r="M2332" s="134"/>
      <c r="N2332" s="286"/>
      <c r="O2332" s="286"/>
      <c r="P2332" s="125"/>
      <c r="Q2332" s="125"/>
      <c r="R2332" s="125"/>
      <c r="S2332" s="125"/>
      <c r="T2332" s="125"/>
      <c r="U2332" s="311"/>
      <c r="V2332" s="253">
        <f t="shared" si="44"/>
        <v>0</v>
      </c>
      <c r="W2332" s="348" t="str">
        <f>IF(板块成分!B2334="","",板块成分!B2334)</f>
        <v>8196.HK</v>
      </c>
      <c r="X2332" s="270" t="str">
        <f>[1]!s_info_name(W2332)</f>
        <v>福田股份</v>
      </c>
      <c r="Y2332" s="335" t="str">
        <f>IF($Y$3="申万一级行业",[1]!s_info_industry_sw_2021(W2332,公司分析!D$5,1),IF($Y$3="申万二级行业",[1]!s_info_industry_sw_2021(W2332,公司分析!D$5,2),IF($Y$3="申万三级行业",[1]!s_info_industry_sw_2021(W2332,公司分析!D$5,3),IF($Y$3="wind一级行业",[1]!s_info_industry_gics(W2332,1),IF($Y$3="wind二级行业",[1]!s_info_industry_gics(W2332,2),IF($Y$3="wind三级行业",[1]!s_info_industry_gics(W2332,3),IF($Y$3="wind四级行业",[1]!s_info_industry_gics(W2332,4),IF($Y$3="证监会门类行业",[1]!s_info_industry_csrc12_n(W2332,公司分析!D$5,1),""))))))))</f>
        <v>水务</v>
      </c>
      <c r="Z2332" s="298" t="str">
        <f>IF(Y2332=行业比较!$E$6,ROW(),"")</f>
        <v/>
      </c>
      <c r="AA2332" s="125"/>
      <c r="AB2332" s="125"/>
      <c r="AC2332" s="125"/>
      <c r="AD2332" s="125"/>
      <c r="AE2332" s="125"/>
      <c r="AF2332" s="125"/>
      <c r="AG2332" s="125"/>
      <c r="AH2332" s="125"/>
      <c r="AI2332" s="125"/>
      <c r="AJ2332" s="125"/>
      <c r="AK2332" s="125"/>
      <c r="AL2332" s="125"/>
      <c r="AM2332" s="125"/>
      <c r="AN2332" s="125"/>
      <c r="AO2332" s="125"/>
      <c r="AP2332" s="125"/>
    </row>
    <row r="2333" spans="2:42" x14ac:dyDescent="0.35">
      <c r="B2333" s="125"/>
      <c r="C2333" s="125"/>
      <c r="D2333" s="125"/>
      <c r="E2333" s="125"/>
      <c r="F2333" s="125"/>
      <c r="G2333" s="125"/>
      <c r="H2333" s="125"/>
      <c r="I2333" s="269"/>
      <c r="J2333" s="134"/>
      <c r="K2333" s="134"/>
      <c r="L2333" s="134"/>
      <c r="M2333" s="134"/>
      <c r="N2333" s="286"/>
      <c r="O2333" s="286"/>
      <c r="P2333" s="125"/>
      <c r="Q2333" s="125"/>
      <c r="R2333" s="125"/>
      <c r="S2333" s="125"/>
      <c r="T2333" s="125"/>
      <c r="U2333" s="311"/>
      <c r="V2333" s="253">
        <f t="shared" si="44"/>
        <v>0</v>
      </c>
      <c r="W2333" s="348" t="str">
        <f>IF(板块成分!B2335="","",板块成分!B2335)</f>
        <v>8198.HK</v>
      </c>
      <c r="X2333" s="270" t="str">
        <f>[1]!s_info_name(W2333)</f>
        <v>加幂科技</v>
      </c>
      <c r="Y2333" s="335" t="str">
        <f>IF($Y$3="申万一级行业",[1]!s_info_industry_sw_2021(W2333,公司分析!D$5,1),IF($Y$3="申万二级行业",[1]!s_info_industry_sw_2021(W2333,公司分析!D$5,2),IF($Y$3="申万三级行业",[1]!s_info_industry_sw_2021(W2333,公司分析!D$5,3),IF($Y$3="wind一级行业",[1]!s_info_industry_gics(W2333,1),IF($Y$3="wind二级行业",[1]!s_info_industry_gics(W2333,2),IF($Y$3="wind三级行业",[1]!s_info_industry_gics(W2333,3),IF($Y$3="wind四级行业",[1]!s_info_industry_gics(W2333,4),IF($Y$3="证监会门类行业",[1]!s_info_industry_csrc12_n(W2333,公司分析!D$5,1),""))))))))</f>
        <v>信息科技咨询与其它服务</v>
      </c>
      <c r="Z2333" s="298" t="str">
        <f>IF(Y2333=行业比较!$E$6,ROW(),"")</f>
        <v/>
      </c>
      <c r="AA2333" s="125"/>
      <c r="AB2333" s="125"/>
      <c r="AC2333" s="125"/>
      <c r="AD2333" s="125"/>
      <c r="AE2333" s="125"/>
      <c r="AF2333" s="125"/>
      <c r="AG2333" s="125"/>
      <c r="AH2333" s="125"/>
      <c r="AI2333" s="125"/>
      <c r="AJ2333" s="125"/>
      <c r="AK2333" s="125"/>
      <c r="AL2333" s="125"/>
      <c r="AM2333" s="125"/>
      <c r="AN2333" s="125"/>
      <c r="AO2333" s="125"/>
      <c r="AP2333" s="125"/>
    </row>
    <row r="2334" spans="2:42" x14ac:dyDescent="0.35">
      <c r="B2334" s="125"/>
      <c r="C2334" s="125"/>
      <c r="D2334" s="125"/>
      <c r="E2334" s="125"/>
      <c r="F2334" s="125"/>
      <c r="G2334" s="125"/>
      <c r="H2334" s="125"/>
      <c r="I2334" s="269"/>
      <c r="J2334" s="134"/>
      <c r="K2334" s="134"/>
      <c r="L2334" s="134"/>
      <c r="M2334" s="134"/>
      <c r="N2334" s="286"/>
      <c r="O2334" s="286"/>
      <c r="P2334" s="125"/>
      <c r="Q2334" s="125"/>
      <c r="R2334" s="125"/>
      <c r="S2334" s="125"/>
      <c r="T2334" s="125"/>
      <c r="U2334" s="311"/>
      <c r="V2334" s="253">
        <f t="shared" si="44"/>
        <v>0</v>
      </c>
      <c r="W2334" s="348" t="str">
        <f>IF(板块成分!B2336="","",板块成分!B2336)</f>
        <v>8200.HK</v>
      </c>
      <c r="X2334" s="270" t="str">
        <f>[1]!s_info_name(W2334)</f>
        <v>修身堂</v>
      </c>
      <c r="Y2334" s="335" t="str">
        <f>IF($Y$3="申万一级行业",[1]!s_info_industry_sw_2021(W2334,公司分析!D$5,1),IF($Y$3="申万二级行业",[1]!s_info_industry_sw_2021(W2334,公司分析!D$5,2),IF($Y$3="申万三级行业",[1]!s_info_industry_sw_2021(W2334,公司分析!D$5,3),IF($Y$3="wind一级行业",[1]!s_info_industry_gics(W2334,1),IF($Y$3="wind二级行业",[1]!s_info_industry_gics(W2334,2),IF($Y$3="wind三级行业",[1]!s_info_industry_gics(W2334,3),IF($Y$3="wind四级行业",[1]!s_info_industry_gics(W2334,4),IF($Y$3="证监会门类行业",[1]!s_info_industry_csrc12_n(W2334,公司分析!D$5,1),""))))))))</f>
        <v>专卖店</v>
      </c>
      <c r="Z2334" s="298" t="str">
        <f>IF(Y2334=行业比较!$E$6,ROW(),"")</f>
        <v/>
      </c>
      <c r="AA2334" s="125"/>
      <c r="AB2334" s="125"/>
      <c r="AC2334" s="125"/>
      <c r="AD2334" s="125"/>
      <c r="AE2334" s="125"/>
      <c r="AF2334" s="125"/>
      <c r="AG2334" s="125"/>
      <c r="AH2334" s="125"/>
      <c r="AI2334" s="125"/>
      <c r="AJ2334" s="125"/>
      <c r="AK2334" s="125"/>
      <c r="AL2334" s="125"/>
      <c r="AM2334" s="125"/>
      <c r="AN2334" s="125"/>
      <c r="AO2334" s="125"/>
      <c r="AP2334" s="125"/>
    </row>
    <row r="2335" spans="2:42" x14ac:dyDescent="0.35">
      <c r="B2335" s="125"/>
      <c r="C2335" s="125"/>
      <c r="D2335" s="125"/>
      <c r="E2335" s="125"/>
      <c r="F2335" s="125"/>
      <c r="G2335" s="125"/>
      <c r="H2335" s="125"/>
      <c r="I2335" s="269"/>
      <c r="J2335" s="134"/>
      <c r="K2335" s="134"/>
      <c r="L2335" s="134"/>
      <c r="M2335" s="134"/>
      <c r="N2335" s="286"/>
      <c r="O2335" s="286"/>
      <c r="P2335" s="125"/>
      <c r="Q2335" s="125"/>
      <c r="R2335" s="125"/>
      <c r="S2335" s="125"/>
      <c r="T2335" s="125"/>
      <c r="U2335" s="311"/>
      <c r="V2335" s="253">
        <f t="shared" si="44"/>
        <v>0</v>
      </c>
      <c r="W2335" s="348" t="str">
        <f>IF(板块成分!B2337="","",板块成分!B2337)</f>
        <v>8201.HK</v>
      </c>
      <c r="X2335" s="270" t="str">
        <f>[1]!s_info_name(W2335)</f>
        <v>宝联控股</v>
      </c>
      <c r="Y2335" s="335" t="str">
        <f>IF($Y$3="申万一级行业",[1]!s_info_industry_sw_2021(W2335,公司分析!D$5,1),IF($Y$3="申万二级行业",[1]!s_info_industry_sw_2021(W2335,公司分析!D$5,2),IF($Y$3="申万三级行业",[1]!s_info_industry_sw_2021(W2335,公司分析!D$5,3),IF($Y$3="wind一级行业",[1]!s_info_industry_gics(W2335,1),IF($Y$3="wind二级行业",[1]!s_info_industry_gics(W2335,2),IF($Y$3="wind三级行业",[1]!s_info_industry_gics(W2335,3),IF($Y$3="wind四级行业",[1]!s_info_industry_gics(W2335,4),IF($Y$3="证监会门类行业",[1]!s_info_industry_csrc12_n(W2335,公司分析!D$5,1),""))))))))</f>
        <v>综合支持服务</v>
      </c>
      <c r="Z2335" s="298" t="str">
        <f>IF(Y2335=行业比较!$E$6,ROW(),"")</f>
        <v/>
      </c>
      <c r="AA2335" s="125"/>
      <c r="AB2335" s="125"/>
      <c r="AC2335" s="125"/>
      <c r="AD2335" s="125"/>
      <c r="AE2335" s="125"/>
      <c r="AF2335" s="125"/>
      <c r="AG2335" s="125"/>
      <c r="AH2335" s="125"/>
      <c r="AI2335" s="125"/>
      <c r="AJ2335" s="125"/>
      <c r="AK2335" s="125"/>
      <c r="AL2335" s="125"/>
      <c r="AM2335" s="125"/>
      <c r="AN2335" s="125"/>
      <c r="AO2335" s="125"/>
      <c r="AP2335" s="125"/>
    </row>
    <row r="2336" spans="2:42" x14ac:dyDescent="0.35">
      <c r="B2336" s="125"/>
      <c r="C2336" s="125"/>
      <c r="D2336" s="125"/>
      <c r="E2336" s="125"/>
      <c r="F2336" s="125"/>
      <c r="G2336" s="125"/>
      <c r="H2336" s="125"/>
      <c r="I2336" s="269"/>
      <c r="J2336" s="134"/>
      <c r="K2336" s="134"/>
      <c r="L2336" s="134"/>
      <c r="M2336" s="134"/>
      <c r="N2336" s="286"/>
      <c r="O2336" s="286"/>
      <c r="P2336" s="125"/>
      <c r="Q2336" s="125"/>
      <c r="R2336" s="125"/>
      <c r="S2336" s="125"/>
      <c r="T2336" s="125"/>
      <c r="U2336" s="311"/>
      <c r="V2336" s="253">
        <f t="shared" si="44"/>
        <v>0</v>
      </c>
      <c r="W2336" s="348" t="str">
        <f>IF(板块成分!B2338="","",板块成分!B2338)</f>
        <v>8203.HK</v>
      </c>
      <c r="X2336" s="270" t="str">
        <f>[1]!s_info_name(W2336)</f>
        <v>凯顺控股</v>
      </c>
      <c r="Y2336" s="335" t="str">
        <f>IF($Y$3="申万一级行业",[1]!s_info_industry_sw_2021(W2336,公司分析!D$5,1),IF($Y$3="申万二级行业",[1]!s_info_industry_sw_2021(W2336,公司分析!D$5,2),IF($Y$3="申万三级行业",[1]!s_info_industry_sw_2021(W2336,公司分析!D$5,3),IF($Y$3="wind一级行业",[1]!s_info_industry_gics(W2336,1),IF($Y$3="wind二级行业",[1]!s_info_industry_gics(W2336,2),IF($Y$3="wind三级行业",[1]!s_info_industry_gics(W2336,3),IF($Y$3="wind四级行业",[1]!s_info_industry_gics(W2336,4),IF($Y$3="证监会门类行业",[1]!s_info_industry_csrc12_n(W2336,公司分析!D$5,1),""))))))))</f>
        <v>煤炭与消费用燃料</v>
      </c>
      <c r="Z2336" s="298" t="str">
        <f>IF(Y2336=行业比较!$E$6,ROW(),"")</f>
        <v/>
      </c>
      <c r="AA2336" s="125"/>
      <c r="AB2336" s="125"/>
      <c r="AC2336" s="125"/>
      <c r="AD2336" s="125"/>
      <c r="AE2336" s="125"/>
      <c r="AF2336" s="125"/>
      <c r="AG2336" s="125"/>
      <c r="AH2336" s="125"/>
      <c r="AI2336" s="125"/>
      <c r="AJ2336" s="125"/>
      <c r="AK2336" s="125"/>
      <c r="AL2336" s="125"/>
      <c r="AM2336" s="125"/>
      <c r="AN2336" s="125"/>
      <c r="AO2336" s="125"/>
      <c r="AP2336" s="125"/>
    </row>
    <row r="2337" spans="2:42" x14ac:dyDescent="0.35">
      <c r="B2337" s="125"/>
      <c r="C2337" s="125"/>
      <c r="D2337" s="125"/>
      <c r="E2337" s="125"/>
      <c r="F2337" s="125"/>
      <c r="G2337" s="125"/>
      <c r="H2337" s="125"/>
      <c r="I2337" s="269"/>
      <c r="J2337" s="134"/>
      <c r="K2337" s="134"/>
      <c r="L2337" s="134"/>
      <c r="M2337" s="134"/>
      <c r="N2337" s="286"/>
      <c r="O2337" s="286"/>
      <c r="P2337" s="125"/>
      <c r="Q2337" s="125"/>
      <c r="R2337" s="125"/>
      <c r="S2337" s="125"/>
      <c r="T2337" s="125"/>
      <c r="U2337" s="311"/>
      <c r="V2337" s="253">
        <f t="shared" si="44"/>
        <v>0</v>
      </c>
      <c r="W2337" s="348" t="str">
        <f>IF(板块成分!B2339="","",板块成分!B2339)</f>
        <v>8205.HK</v>
      </c>
      <c r="X2337" s="270" t="str">
        <f>[1]!s_info_name(W2337)</f>
        <v>交大慧谷</v>
      </c>
      <c r="Y2337" s="335" t="str">
        <f>IF($Y$3="申万一级行业",[1]!s_info_industry_sw_2021(W2337,公司分析!D$5,1),IF($Y$3="申万二级行业",[1]!s_info_industry_sw_2021(W2337,公司分析!D$5,2),IF($Y$3="申万三级行业",[1]!s_info_industry_sw_2021(W2337,公司分析!D$5,3),IF($Y$3="wind一级行业",[1]!s_info_industry_gics(W2337,1),IF($Y$3="wind二级行业",[1]!s_info_industry_gics(W2337,2),IF($Y$3="wind三级行业",[1]!s_info_industry_gics(W2337,3),IF($Y$3="wind四级行业",[1]!s_info_industry_gics(W2337,4),IF($Y$3="证监会门类行业",[1]!s_info_industry_csrc12_n(W2337,公司分析!D$5,1),""))))))))</f>
        <v>信息科技咨询与其它服务</v>
      </c>
      <c r="Z2337" s="298" t="str">
        <f>IF(Y2337=行业比较!$E$6,ROW(),"")</f>
        <v/>
      </c>
      <c r="AA2337" s="125"/>
      <c r="AB2337" s="125"/>
      <c r="AC2337" s="125"/>
      <c r="AD2337" s="125"/>
      <c r="AE2337" s="125"/>
      <c r="AF2337" s="125"/>
      <c r="AG2337" s="125"/>
      <c r="AH2337" s="125"/>
      <c r="AI2337" s="125"/>
      <c r="AJ2337" s="125"/>
      <c r="AK2337" s="125"/>
      <c r="AL2337" s="125"/>
      <c r="AM2337" s="125"/>
      <c r="AN2337" s="125"/>
      <c r="AO2337" s="125"/>
      <c r="AP2337" s="125"/>
    </row>
    <row r="2338" spans="2:42" x14ac:dyDescent="0.35">
      <c r="B2338" s="125"/>
      <c r="C2338" s="125"/>
      <c r="D2338" s="125"/>
      <c r="E2338" s="125"/>
      <c r="F2338" s="125"/>
      <c r="G2338" s="125"/>
      <c r="H2338" s="125"/>
      <c r="I2338" s="269"/>
      <c r="J2338" s="134"/>
      <c r="K2338" s="134"/>
      <c r="L2338" s="134"/>
      <c r="M2338" s="134"/>
      <c r="N2338" s="286"/>
      <c r="O2338" s="286"/>
      <c r="P2338" s="125"/>
      <c r="Q2338" s="125"/>
      <c r="R2338" s="125"/>
      <c r="S2338" s="125"/>
      <c r="T2338" s="125"/>
      <c r="U2338" s="311"/>
      <c r="V2338" s="253">
        <f t="shared" si="44"/>
        <v>0</v>
      </c>
      <c r="W2338" s="348" t="str">
        <f>IF(板块成分!B2340="","",板块成分!B2340)</f>
        <v>8206.HK</v>
      </c>
      <c r="X2338" s="270" t="str">
        <f>[1]!s_info_name(W2338)</f>
        <v>神通机器人教育</v>
      </c>
      <c r="Y2338" s="335" t="str">
        <f>IF($Y$3="申万一级行业",[1]!s_info_industry_sw_2021(W2338,公司分析!D$5,1),IF($Y$3="申万二级行业",[1]!s_info_industry_sw_2021(W2338,公司分析!D$5,2),IF($Y$3="申万三级行业",[1]!s_info_industry_sw_2021(W2338,公司分析!D$5,3),IF($Y$3="wind一级行业",[1]!s_info_industry_gics(W2338,1),IF($Y$3="wind二级行业",[1]!s_info_industry_gics(W2338,2),IF($Y$3="wind三级行业",[1]!s_info_industry_gics(W2338,3),IF($Y$3="wind四级行业",[1]!s_info_industry_gics(W2338,4),IF($Y$3="证监会门类行业",[1]!s_info_industry_csrc12_n(W2338,公司分析!D$5,1),""))))))))</f>
        <v>教育服务</v>
      </c>
      <c r="Z2338" s="298" t="str">
        <f>IF(Y2338=行业比较!$E$6,ROW(),"")</f>
        <v/>
      </c>
      <c r="AA2338" s="125"/>
      <c r="AB2338" s="125"/>
      <c r="AC2338" s="125"/>
      <c r="AD2338" s="125"/>
      <c r="AE2338" s="125"/>
      <c r="AF2338" s="125"/>
      <c r="AG2338" s="125"/>
      <c r="AH2338" s="125"/>
      <c r="AI2338" s="125"/>
      <c r="AJ2338" s="125"/>
      <c r="AK2338" s="125"/>
      <c r="AL2338" s="125"/>
      <c r="AM2338" s="125"/>
      <c r="AN2338" s="125"/>
      <c r="AO2338" s="125"/>
      <c r="AP2338" s="125"/>
    </row>
    <row r="2339" spans="2:42" x14ac:dyDescent="0.35">
      <c r="B2339" s="125"/>
      <c r="C2339" s="125"/>
      <c r="D2339" s="125"/>
      <c r="E2339" s="125"/>
      <c r="F2339" s="125"/>
      <c r="G2339" s="125"/>
      <c r="H2339" s="125"/>
      <c r="I2339" s="269"/>
      <c r="J2339" s="134"/>
      <c r="K2339" s="134"/>
      <c r="L2339" s="134"/>
      <c r="M2339" s="134"/>
      <c r="N2339" s="286"/>
      <c r="O2339" s="286"/>
      <c r="P2339" s="125"/>
      <c r="Q2339" s="125"/>
      <c r="R2339" s="125"/>
      <c r="S2339" s="125"/>
      <c r="T2339" s="125"/>
      <c r="U2339" s="311"/>
      <c r="V2339" s="253">
        <f t="shared" si="44"/>
        <v>0</v>
      </c>
      <c r="W2339" s="348" t="str">
        <f>IF(板块成分!B2341="","",板块成分!B2341)</f>
        <v>8208.HK</v>
      </c>
      <c r="X2339" s="270" t="str">
        <f>[1]!s_info_name(W2339)</f>
        <v>WMCH GLOBAL</v>
      </c>
      <c r="Y2339" s="335" t="str">
        <f>IF($Y$3="申万一级行业",[1]!s_info_industry_sw_2021(W2339,公司分析!D$5,1),IF($Y$3="申万二级行业",[1]!s_info_industry_sw_2021(W2339,公司分析!D$5,2),IF($Y$3="申万三级行业",[1]!s_info_industry_sw_2021(W2339,公司分析!D$5,3),IF($Y$3="wind一级行业",[1]!s_info_industry_gics(W2339,1),IF($Y$3="wind二级行业",[1]!s_info_industry_gics(W2339,2),IF($Y$3="wind三级行业",[1]!s_info_industry_gics(W2339,3),IF($Y$3="wind四级行业",[1]!s_info_industry_gics(W2339,4),IF($Y$3="证监会门类行业",[1]!s_info_industry_csrc12_n(W2339,公司分析!D$5,1),""))))))))</f>
        <v>调查和咨询服务</v>
      </c>
      <c r="Z2339" s="298" t="str">
        <f>IF(Y2339=行业比较!$E$6,ROW(),"")</f>
        <v/>
      </c>
      <c r="AA2339" s="125"/>
      <c r="AB2339" s="125"/>
      <c r="AC2339" s="125"/>
      <c r="AD2339" s="125"/>
      <c r="AE2339" s="125"/>
      <c r="AF2339" s="125"/>
      <c r="AG2339" s="125"/>
      <c r="AH2339" s="125"/>
      <c r="AI2339" s="125"/>
      <c r="AJ2339" s="125"/>
      <c r="AK2339" s="125"/>
      <c r="AL2339" s="125"/>
      <c r="AM2339" s="125"/>
      <c r="AN2339" s="125"/>
      <c r="AO2339" s="125"/>
      <c r="AP2339" s="125"/>
    </row>
    <row r="2340" spans="2:42" x14ac:dyDescent="0.35">
      <c r="B2340" s="125"/>
      <c r="C2340" s="125"/>
      <c r="D2340" s="125"/>
      <c r="E2340" s="125"/>
      <c r="F2340" s="125"/>
      <c r="G2340" s="125"/>
      <c r="H2340" s="125"/>
      <c r="I2340" s="269"/>
      <c r="J2340" s="134"/>
      <c r="K2340" s="134"/>
      <c r="L2340" s="134"/>
      <c r="M2340" s="134"/>
      <c r="N2340" s="286"/>
      <c r="O2340" s="286"/>
      <c r="P2340" s="125"/>
      <c r="Q2340" s="125"/>
      <c r="R2340" s="125"/>
      <c r="S2340" s="125"/>
      <c r="T2340" s="125"/>
      <c r="U2340" s="311"/>
      <c r="V2340" s="253">
        <f t="shared" si="44"/>
        <v>0</v>
      </c>
      <c r="W2340" s="348" t="str">
        <f>IF(板块成分!B2342="","",板块成分!B2342)</f>
        <v>8210.HK</v>
      </c>
      <c r="X2340" s="270" t="str">
        <f>[1]!s_info_name(W2340)</f>
        <v>衍汇亚洲</v>
      </c>
      <c r="Y2340" s="335" t="str">
        <f>IF($Y$3="申万一级行业",[1]!s_info_industry_sw_2021(W2340,公司分析!D$5,1),IF($Y$3="申万二级行业",[1]!s_info_industry_sw_2021(W2340,公司分析!D$5,2),IF($Y$3="申万三级行业",[1]!s_info_industry_sw_2021(W2340,公司分析!D$5,3),IF($Y$3="wind一级行业",[1]!s_info_industry_gics(W2340,1),IF($Y$3="wind二级行业",[1]!s_info_industry_gics(W2340,2),IF($Y$3="wind三级行业",[1]!s_info_industry_gics(W2340,3),IF($Y$3="wind四级行业",[1]!s_info_industry_gics(W2340,4),IF($Y$3="证监会门类行业",[1]!s_info_industry_csrc12_n(W2340,公司分析!D$5,1),""))))))))</f>
        <v>投资银行业与经纪业</v>
      </c>
      <c r="Z2340" s="298" t="str">
        <f>IF(Y2340=行业比较!$E$6,ROW(),"")</f>
        <v/>
      </c>
      <c r="AA2340" s="125"/>
      <c r="AB2340" s="125"/>
      <c r="AC2340" s="125"/>
      <c r="AD2340" s="125"/>
      <c r="AE2340" s="125"/>
      <c r="AF2340" s="125"/>
      <c r="AG2340" s="125"/>
      <c r="AH2340" s="125"/>
      <c r="AI2340" s="125"/>
      <c r="AJ2340" s="125"/>
      <c r="AK2340" s="125"/>
      <c r="AL2340" s="125"/>
      <c r="AM2340" s="125"/>
      <c r="AN2340" s="125"/>
      <c r="AO2340" s="125"/>
      <c r="AP2340" s="125"/>
    </row>
    <row r="2341" spans="2:42" x14ac:dyDescent="0.35">
      <c r="B2341" s="125"/>
      <c r="C2341" s="125"/>
      <c r="D2341" s="125"/>
      <c r="E2341" s="125"/>
      <c r="F2341" s="125"/>
      <c r="G2341" s="125"/>
      <c r="H2341" s="125"/>
      <c r="I2341" s="269"/>
      <c r="J2341" s="134"/>
      <c r="K2341" s="134"/>
      <c r="L2341" s="134"/>
      <c r="M2341" s="134"/>
      <c r="N2341" s="286"/>
      <c r="O2341" s="286"/>
      <c r="P2341" s="125"/>
      <c r="Q2341" s="125"/>
      <c r="R2341" s="125"/>
      <c r="S2341" s="125"/>
      <c r="T2341" s="125"/>
      <c r="U2341" s="311"/>
      <c r="V2341" s="253">
        <f t="shared" si="44"/>
        <v>0</v>
      </c>
      <c r="W2341" s="348" t="str">
        <f>IF(板块成分!B2343="","",板块成分!B2343)</f>
        <v>8211.HK</v>
      </c>
      <c r="X2341" s="270" t="str">
        <f>[1]!s_info_name(W2341)</f>
        <v>浙江永安</v>
      </c>
      <c r="Y2341" s="335" t="str">
        <f>IF($Y$3="申万一级行业",[1]!s_info_industry_sw_2021(W2341,公司分析!D$5,1),IF($Y$3="申万二级行业",[1]!s_info_industry_sw_2021(W2341,公司分析!D$5,2),IF($Y$3="申万三级行业",[1]!s_info_industry_sw_2021(W2341,公司分析!D$5,3),IF($Y$3="wind一级行业",[1]!s_info_industry_gics(W2341,1),IF($Y$3="wind二级行业",[1]!s_info_industry_gics(W2341,2),IF($Y$3="wind三级行业",[1]!s_info_industry_gics(W2341,3),IF($Y$3="wind四级行业",[1]!s_info_industry_gics(W2341,4),IF($Y$3="证监会门类行业",[1]!s_info_industry_csrc12_n(W2341,公司分析!D$5,1),""))))))))</f>
        <v>纺织品</v>
      </c>
      <c r="Z2341" s="298" t="str">
        <f>IF(Y2341=行业比较!$E$6,ROW(),"")</f>
        <v/>
      </c>
      <c r="AA2341" s="125"/>
      <c r="AB2341" s="125"/>
      <c r="AC2341" s="125"/>
      <c r="AD2341" s="125"/>
      <c r="AE2341" s="125"/>
      <c r="AF2341" s="125"/>
      <c r="AG2341" s="125"/>
      <c r="AH2341" s="125"/>
      <c r="AI2341" s="125"/>
      <c r="AJ2341" s="125"/>
      <c r="AK2341" s="125"/>
      <c r="AL2341" s="125"/>
      <c r="AM2341" s="125"/>
      <c r="AN2341" s="125"/>
      <c r="AO2341" s="125"/>
      <c r="AP2341" s="125"/>
    </row>
    <row r="2342" spans="2:42" x14ac:dyDescent="0.35">
      <c r="B2342" s="125"/>
      <c r="C2342" s="125"/>
      <c r="D2342" s="125"/>
      <c r="E2342" s="125"/>
      <c r="F2342" s="125"/>
      <c r="G2342" s="125"/>
      <c r="H2342" s="125"/>
      <c r="I2342" s="269"/>
      <c r="J2342" s="134"/>
      <c r="K2342" s="134"/>
      <c r="L2342" s="134"/>
      <c r="M2342" s="134"/>
      <c r="N2342" s="286"/>
      <c r="O2342" s="286"/>
      <c r="P2342" s="125"/>
      <c r="Q2342" s="125"/>
      <c r="R2342" s="125"/>
      <c r="S2342" s="125"/>
      <c r="T2342" s="125"/>
      <c r="U2342" s="311"/>
      <c r="V2342" s="253">
        <f t="shared" si="44"/>
        <v>0</v>
      </c>
      <c r="W2342" s="348" t="str">
        <f>IF(板块成分!B2344="","",板块成分!B2344)</f>
        <v>8213.HK</v>
      </c>
      <c r="X2342" s="270" t="str">
        <f>[1]!s_info_name(W2342)</f>
        <v>荣晖控股</v>
      </c>
      <c r="Y2342" s="335" t="str">
        <f>IF($Y$3="申万一级行业",[1]!s_info_industry_sw_2021(W2342,公司分析!D$5,1),IF($Y$3="申万二级行业",[1]!s_info_industry_sw_2021(W2342,公司分析!D$5,2),IF($Y$3="申万三级行业",[1]!s_info_industry_sw_2021(W2342,公司分析!D$5,3),IF($Y$3="wind一级行业",[1]!s_info_industry_gics(W2342,1),IF($Y$3="wind二级行业",[1]!s_info_industry_gics(W2342,2),IF($Y$3="wind三级行业",[1]!s_info_industry_gics(W2342,3),IF($Y$3="wind四级行业",[1]!s_info_industry_gics(W2342,4),IF($Y$3="证监会门类行业",[1]!s_info_industry_csrc12_n(W2342,公司分析!D$5,1),""))))))))</f>
        <v>餐馆</v>
      </c>
      <c r="Z2342" s="298" t="str">
        <f>IF(Y2342=行业比较!$E$6,ROW(),"")</f>
        <v/>
      </c>
      <c r="AA2342" s="125"/>
      <c r="AB2342" s="125"/>
      <c r="AC2342" s="125"/>
      <c r="AD2342" s="125"/>
      <c r="AE2342" s="125"/>
      <c r="AF2342" s="125"/>
      <c r="AG2342" s="125"/>
      <c r="AH2342" s="125"/>
      <c r="AI2342" s="125"/>
      <c r="AJ2342" s="125"/>
      <c r="AK2342" s="125"/>
      <c r="AL2342" s="125"/>
      <c r="AM2342" s="125"/>
      <c r="AN2342" s="125"/>
      <c r="AO2342" s="125"/>
      <c r="AP2342" s="125"/>
    </row>
    <row r="2343" spans="2:42" x14ac:dyDescent="0.35">
      <c r="B2343" s="125"/>
      <c r="C2343" s="125"/>
      <c r="D2343" s="125"/>
      <c r="E2343" s="125"/>
      <c r="F2343" s="125"/>
      <c r="G2343" s="125"/>
      <c r="H2343" s="125"/>
      <c r="I2343" s="269"/>
      <c r="J2343" s="134"/>
      <c r="K2343" s="134"/>
      <c r="L2343" s="134"/>
      <c r="M2343" s="134"/>
      <c r="N2343" s="286"/>
      <c r="O2343" s="286"/>
      <c r="P2343" s="125"/>
      <c r="Q2343" s="125"/>
      <c r="R2343" s="125"/>
      <c r="S2343" s="125"/>
      <c r="T2343" s="125"/>
      <c r="U2343" s="311"/>
      <c r="V2343" s="253">
        <f t="shared" si="44"/>
        <v>0</v>
      </c>
      <c r="W2343" s="348" t="str">
        <f>IF(板块成分!B2345="","",板块成分!B2345)</f>
        <v>8215.HK</v>
      </c>
      <c r="X2343" s="270" t="str">
        <f>[1]!s_info_name(W2343)</f>
        <v>FIRST CREDIT</v>
      </c>
      <c r="Y2343" s="335" t="str">
        <f>IF($Y$3="申万一级行业",[1]!s_info_industry_sw_2021(W2343,公司分析!D$5,1),IF($Y$3="申万二级行业",[1]!s_info_industry_sw_2021(W2343,公司分析!D$5,2),IF($Y$3="申万三级行业",[1]!s_info_industry_sw_2021(W2343,公司分析!D$5,3),IF($Y$3="wind一级行业",[1]!s_info_industry_gics(W2343,1),IF($Y$3="wind二级行业",[1]!s_info_industry_gics(W2343,2),IF($Y$3="wind三级行业",[1]!s_info_industry_gics(W2343,3),IF($Y$3="wind四级行业",[1]!s_info_industry_gics(W2343,4),IF($Y$3="证监会门类行业",[1]!s_info_industry_csrc12_n(W2343,公司分析!D$5,1),""))))))))</f>
        <v>消费信贷</v>
      </c>
      <c r="Z2343" s="298" t="str">
        <f>IF(Y2343=行业比较!$E$6,ROW(),"")</f>
        <v/>
      </c>
      <c r="AA2343" s="125"/>
      <c r="AB2343" s="125"/>
      <c r="AC2343" s="125"/>
      <c r="AD2343" s="125"/>
      <c r="AE2343" s="125"/>
      <c r="AF2343" s="125"/>
      <c r="AG2343" s="125"/>
      <c r="AH2343" s="125"/>
      <c r="AI2343" s="125"/>
      <c r="AJ2343" s="125"/>
      <c r="AK2343" s="125"/>
      <c r="AL2343" s="125"/>
      <c r="AM2343" s="125"/>
      <c r="AN2343" s="125"/>
      <c r="AO2343" s="125"/>
      <c r="AP2343" s="125"/>
    </row>
    <row r="2344" spans="2:42" x14ac:dyDescent="0.35">
      <c r="B2344" s="125"/>
      <c r="C2344" s="125"/>
      <c r="D2344" s="125"/>
      <c r="E2344" s="125"/>
      <c r="F2344" s="125"/>
      <c r="G2344" s="125"/>
      <c r="H2344" s="125"/>
      <c r="I2344" s="269"/>
      <c r="J2344" s="134"/>
      <c r="K2344" s="134"/>
      <c r="L2344" s="134"/>
      <c r="M2344" s="134"/>
      <c r="N2344" s="286"/>
      <c r="O2344" s="286"/>
      <c r="P2344" s="125"/>
      <c r="Q2344" s="125"/>
      <c r="R2344" s="125"/>
      <c r="S2344" s="125"/>
      <c r="T2344" s="125"/>
      <c r="U2344" s="311"/>
      <c r="V2344" s="253">
        <f t="shared" si="44"/>
        <v>0</v>
      </c>
      <c r="W2344" s="348" t="str">
        <f>IF(板块成分!B2346="","",板块成分!B2346)</f>
        <v>8217.HK</v>
      </c>
      <c r="X2344" s="270" t="str">
        <f>[1]!s_info_name(W2344)</f>
        <v>万民好物</v>
      </c>
      <c r="Y2344" s="335" t="str">
        <f>IF($Y$3="申万一级行业",[1]!s_info_industry_sw_2021(W2344,公司分析!D$5,1),IF($Y$3="申万二级行业",[1]!s_info_industry_sw_2021(W2344,公司分析!D$5,2),IF($Y$3="申万三级行业",[1]!s_info_industry_sw_2021(W2344,公司分析!D$5,3),IF($Y$3="wind一级行业",[1]!s_info_industry_gics(W2344,1),IF($Y$3="wind二级行业",[1]!s_info_industry_gics(W2344,2),IF($Y$3="wind三级行业",[1]!s_info_industry_gics(W2344,3),IF($Y$3="wind四级行业",[1]!s_info_industry_gics(W2344,4),IF($Y$3="证监会门类行业",[1]!s_info_industry_csrc12_n(W2344,公司分析!D$5,1),""))))))))</f>
        <v>建筑与工程</v>
      </c>
      <c r="Z2344" s="298" t="str">
        <f>IF(Y2344=行业比较!$E$6,ROW(),"")</f>
        <v/>
      </c>
      <c r="AA2344" s="125"/>
      <c r="AB2344" s="125"/>
      <c r="AC2344" s="125"/>
      <c r="AD2344" s="125"/>
      <c r="AE2344" s="125"/>
      <c r="AF2344" s="125"/>
      <c r="AG2344" s="125"/>
      <c r="AH2344" s="125"/>
      <c r="AI2344" s="125"/>
      <c r="AJ2344" s="125"/>
      <c r="AK2344" s="125"/>
      <c r="AL2344" s="125"/>
      <c r="AM2344" s="125"/>
      <c r="AN2344" s="125"/>
      <c r="AO2344" s="125"/>
      <c r="AP2344" s="125"/>
    </row>
    <row r="2345" spans="2:42" x14ac:dyDescent="0.35">
      <c r="B2345" s="125"/>
      <c r="C2345" s="125"/>
      <c r="D2345" s="125"/>
      <c r="E2345" s="125"/>
      <c r="F2345" s="125"/>
      <c r="G2345" s="125"/>
      <c r="H2345" s="125"/>
      <c r="I2345" s="269"/>
      <c r="J2345" s="134"/>
      <c r="K2345" s="134"/>
      <c r="L2345" s="134"/>
      <c r="M2345" s="134"/>
      <c r="N2345" s="286"/>
      <c r="O2345" s="286"/>
      <c r="P2345" s="125"/>
      <c r="Q2345" s="125"/>
      <c r="R2345" s="125"/>
      <c r="S2345" s="125"/>
      <c r="T2345" s="125"/>
      <c r="U2345" s="311"/>
      <c r="V2345" s="253">
        <f t="shared" si="44"/>
        <v>0</v>
      </c>
      <c r="W2345" s="348" t="str">
        <f>IF(板块成分!B2347="","",板块成分!B2347)</f>
        <v>8218.HK</v>
      </c>
      <c r="X2345" s="270" t="str">
        <f>[1]!s_info_name(W2345)</f>
        <v>毅高国际控股</v>
      </c>
      <c r="Y2345" s="335" t="str">
        <f>IF($Y$3="申万一级行业",[1]!s_info_industry_sw_2021(W2345,公司分析!D$5,1),IF($Y$3="申万二级行业",[1]!s_info_industry_sw_2021(W2345,公司分析!D$5,2),IF($Y$3="申万三级行业",[1]!s_info_industry_sw_2021(W2345,公司分析!D$5,3),IF($Y$3="wind一级行业",[1]!s_info_industry_gics(W2345,1),IF($Y$3="wind二级行业",[1]!s_info_industry_gics(W2345,2),IF($Y$3="wind三级行业",[1]!s_info_industry_gics(W2345,3),IF($Y$3="wind四级行业",[1]!s_info_industry_gics(W2345,4),IF($Y$3="证监会门类行业",[1]!s_info_industry_csrc12_n(W2345,公司分析!D$5,1),""))))))))</f>
        <v>电子制造服务</v>
      </c>
      <c r="Z2345" s="298" t="str">
        <f>IF(Y2345=行业比较!$E$6,ROW(),"")</f>
        <v/>
      </c>
      <c r="AA2345" s="125"/>
      <c r="AB2345" s="125"/>
      <c r="AC2345" s="125"/>
      <c r="AD2345" s="125"/>
      <c r="AE2345" s="125"/>
      <c r="AF2345" s="125"/>
      <c r="AG2345" s="125"/>
      <c r="AH2345" s="125"/>
      <c r="AI2345" s="125"/>
      <c r="AJ2345" s="125"/>
      <c r="AK2345" s="125"/>
      <c r="AL2345" s="125"/>
      <c r="AM2345" s="125"/>
      <c r="AN2345" s="125"/>
      <c r="AO2345" s="125"/>
      <c r="AP2345" s="125"/>
    </row>
    <row r="2346" spans="2:42" x14ac:dyDescent="0.35">
      <c r="B2346" s="125"/>
      <c r="C2346" s="125"/>
      <c r="D2346" s="125"/>
      <c r="E2346" s="125"/>
      <c r="F2346" s="125"/>
      <c r="G2346" s="125"/>
      <c r="H2346" s="125"/>
      <c r="I2346" s="269"/>
      <c r="J2346" s="134"/>
      <c r="K2346" s="134"/>
      <c r="L2346" s="134"/>
      <c r="M2346" s="134"/>
      <c r="N2346" s="286"/>
      <c r="O2346" s="286"/>
      <c r="P2346" s="125"/>
      <c r="Q2346" s="125"/>
      <c r="R2346" s="125"/>
      <c r="S2346" s="125"/>
      <c r="T2346" s="125"/>
      <c r="U2346" s="311"/>
      <c r="V2346" s="253">
        <f t="shared" si="44"/>
        <v>0</v>
      </c>
      <c r="W2346" s="348" t="str">
        <f>IF(板块成分!B2348="","",板块成分!B2348)</f>
        <v>8219.HK</v>
      </c>
      <c r="X2346" s="270" t="str">
        <f>[1]!s_info_name(W2346)</f>
        <v>恒伟集团控股</v>
      </c>
      <c r="Y2346" s="335" t="str">
        <f>IF($Y$3="申万一级行业",[1]!s_info_industry_sw_2021(W2346,公司分析!D$5,1),IF($Y$3="申万二级行业",[1]!s_info_industry_sw_2021(W2346,公司分析!D$5,2),IF($Y$3="申万三级行业",[1]!s_info_industry_sw_2021(W2346,公司分析!D$5,3),IF($Y$3="wind一级行业",[1]!s_info_industry_gics(W2346,1),IF($Y$3="wind二级行业",[1]!s_info_industry_gics(W2346,2),IF($Y$3="wind三级行业",[1]!s_info_industry_gics(W2346,3),IF($Y$3="wind四级行业",[1]!s_info_industry_gics(W2346,4),IF($Y$3="证监会门类行业",[1]!s_info_industry_csrc12_n(W2346,公司分析!D$5,1),""))))))))</f>
        <v>服装、服饰与奢侈品</v>
      </c>
      <c r="Z2346" s="298" t="str">
        <f>IF(Y2346=行业比较!$E$6,ROW(),"")</f>
        <v/>
      </c>
      <c r="AA2346" s="125"/>
      <c r="AB2346" s="125"/>
      <c r="AC2346" s="125"/>
      <c r="AD2346" s="125"/>
      <c r="AE2346" s="125"/>
      <c r="AF2346" s="125"/>
      <c r="AG2346" s="125"/>
      <c r="AH2346" s="125"/>
      <c r="AI2346" s="125"/>
      <c r="AJ2346" s="125"/>
      <c r="AK2346" s="125"/>
      <c r="AL2346" s="125"/>
      <c r="AM2346" s="125"/>
      <c r="AN2346" s="125"/>
      <c r="AO2346" s="125"/>
      <c r="AP2346" s="125"/>
    </row>
    <row r="2347" spans="2:42" x14ac:dyDescent="0.35">
      <c r="B2347" s="125"/>
      <c r="C2347" s="125"/>
      <c r="D2347" s="125"/>
      <c r="E2347" s="125"/>
      <c r="F2347" s="125"/>
      <c r="G2347" s="125"/>
      <c r="H2347" s="125"/>
      <c r="I2347" s="269"/>
      <c r="J2347" s="134"/>
      <c r="K2347" s="134"/>
      <c r="L2347" s="134"/>
      <c r="M2347" s="134"/>
      <c r="N2347" s="286"/>
      <c r="O2347" s="286"/>
      <c r="P2347" s="125"/>
      <c r="Q2347" s="125"/>
      <c r="R2347" s="125"/>
      <c r="S2347" s="125"/>
      <c r="T2347" s="125"/>
      <c r="U2347" s="311"/>
      <c r="V2347" s="253">
        <f t="shared" si="44"/>
        <v>0</v>
      </c>
      <c r="W2347" s="348" t="str">
        <f>IF(板块成分!B2349="","",板块成分!B2349)</f>
        <v>8220.HK</v>
      </c>
      <c r="X2347" s="270" t="str">
        <f>[1]!s_info_name(W2347)</f>
        <v>比高集团</v>
      </c>
      <c r="Y2347" s="335" t="str">
        <f>IF($Y$3="申万一级行业",[1]!s_info_industry_sw_2021(W2347,公司分析!D$5,1),IF($Y$3="申万二级行业",[1]!s_info_industry_sw_2021(W2347,公司分析!D$5,2),IF($Y$3="申万三级行业",[1]!s_info_industry_sw_2021(W2347,公司分析!D$5,3),IF($Y$3="wind一级行业",[1]!s_info_industry_gics(W2347,1),IF($Y$3="wind二级行业",[1]!s_info_industry_gics(W2347,2),IF($Y$3="wind三级行业",[1]!s_info_industry_gics(W2347,3),IF($Y$3="wind四级行业",[1]!s_info_industry_gics(W2347,4),IF($Y$3="证监会门类行业",[1]!s_info_industry_csrc12_n(W2347,公司分析!D$5,1),""))))))))</f>
        <v>电影与娱乐</v>
      </c>
      <c r="Z2347" s="298" t="str">
        <f>IF(Y2347=行业比较!$E$6,ROW(),"")</f>
        <v/>
      </c>
      <c r="AA2347" s="125"/>
      <c r="AB2347" s="125"/>
      <c r="AC2347" s="125"/>
      <c r="AD2347" s="125"/>
      <c r="AE2347" s="125"/>
      <c r="AF2347" s="125"/>
      <c r="AG2347" s="125"/>
      <c r="AH2347" s="125"/>
      <c r="AI2347" s="125"/>
      <c r="AJ2347" s="125"/>
      <c r="AK2347" s="125"/>
      <c r="AL2347" s="125"/>
      <c r="AM2347" s="125"/>
      <c r="AN2347" s="125"/>
      <c r="AO2347" s="125"/>
      <c r="AP2347" s="125"/>
    </row>
    <row r="2348" spans="2:42" x14ac:dyDescent="0.35">
      <c r="B2348" s="125"/>
      <c r="C2348" s="125"/>
      <c r="D2348" s="125"/>
      <c r="E2348" s="125"/>
      <c r="F2348" s="125"/>
      <c r="G2348" s="125"/>
      <c r="H2348" s="125"/>
      <c r="I2348" s="269"/>
      <c r="J2348" s="134"/>
      <c r="K2348" s="134"/>
      <c r="L2348" s="134"/>
      <c r="M2348" s="134"/>
      <c r="N2348" s="286"/>
      <c r="O2348" s="286"/>
      <c r="P2348" s="125"/>
      <c r="Q2348" s="125"/>
      <c r="R2348" s="125"/>
      <c r="S2348" s="125"/>
      <c r="T2348" s="125"/>
      <c r="U2348" s="311"/>
      <c r="V2348" s="253">
        <f t="shared" si="44"/>
        <v>0</v>
      </c>
      <c r="W2348" s="348" t="str">
        <f>IF(板块成分!B2350="","",板块成分!B2350)</f>
        <v>8221.HK</v>
      </c>
      <c r="X2348" s="270" t="str">
        <f>[1]!s_info_name(W2348)</f>
        <v>高裕金融</v>
      </c>
      <c r="Y2348" s="335" t="str">
        <f>IF($Y$3="申万一级行业",[1]!s_info_industry_sw_2021(W2348,公司分析!D$5,1),IF($Y$3="申万二级行业",[1]!s_info_industry_sw_2021(W2348,公司分析!D$5,2),IF($Y$3="申万三级行业",[1]!s_info_industry_sw_2021(W2348,公司分析!D$5,3),IF($Y$3="wind一级行业",[1]!s_info_industry_gics(W2348,1),IF($Y$3="wind二级行业",[1]!s_info_industry_gics(W2348,2),IF($Y$3="wind三级行业",[1]!s_info_industry_gics(W2348,3),IF($Y$3="wind四级行业",[1]!s_info_industry_gics(W2348,4),IF($Y$3="证监会门类行业",[1]!s_info_industry_csrc12_n(W2348,公司分析!D$5,1),""))))))))</f>
        <v>投资银行业与经纪业</v>
      </c>
      <c r="Z2348" s="298" t="str">
        <f>IF(Y2348=行业比较!$E$6,ROW(),"")</f>
        <v/>
      </c>
      <c r="AA2348" s="125"/>
      <c r="AB2348" s="125"/>
      <c r="AC2348" s="125"/>
      <c r="AD2348" s="125"/>
      <c r="AE2348" s="125"/>
      <c r="AF2348" s="125"/>
      <c r="AG2348" s="125"/>
      <c r="AH2348" s="125"/>
      <c r="AI2348" s="125"/>
      <c r="AJ2348" s="125"/>
      <c r="AK2348" s="125"/>
      <c r="AL2348" s="125"/>
      <c r="AM2348" s="125"/>
      <c r="AN2348" s="125"/>
      <c r="AO2348" s="125"/>
      <c r="AP2348" s="125"/>
    </row>
    <row r="2349" spans="2:42" x14ac:dyDescent="0.35">
      <c r="B2349" s="125"/>
      <c r="C2349" s="125"/>
      <c r="D2349" s="125"/>
      <c r="E2349" s="125"/>
      <c r="F2349" s="125"/>
      <c r="G2349" s="125"/>
      <c r="H2349" s="125"/>
      <c r="I2349" s="269"/>
      <c r="J2349" s="134"/>
      <c r="K2349" s="134"/>
      <c r="L2349" s="134"/>
      <c r="M2349" s="134"/>
      <c r="N2349" s="286"/>
      <c r="O2349" s="286"/>
      <c r="P2349" s="125"/>
      <c r="Q2349" s="125"/>
      <c r="R2349" s="125"/>
      <c r="S2349" s="125"/>
      <c r="T2349" s="125"/>
      <c r="U2349" s="311"/>
      <c r="V2349" s="253">
        <f t="shared" si="44"/>
        <v>0</v>
      </c>
      <c r="W2349" s="348" t="str">
        <f>IF(板块成分!B2351="","",板块成分!B2351)</f>
        <v>8222.HK</v>
      </c>
      <c r="X2349" s="270" t="str">
        <f>[1]!s_info_name(W2349)</f>
        <v>壹照明</v>
      </c>
      <c r="Y2349" s="335" t="str">
        <f>IF($Y$3="申万一级行业",[1]!s_info_industry_sw_2021(W2349,公司分析!D$5,1),IF($Y$3="申万二级行业",[1]!s_info_industry_sw_2021(W2349,公司分析!D$5,2),IF($Y$3="申万三级行业",[1]!s_info_industry_sw_2021(W2349,公司分析!D$5,3),IF($Y$3="wind一级行业",[1]!s_info_industry_gics(W2349,1),IF($Y$3="wind二级行业",[1]!s_info_industry_gics(W2349,2),IF($Y$3="wind三级行业",[1]!s_info_industry_gics(W2349,3),IF($Y$3="wind四级行业",[1]!s_info_industry_gics(W2349,4),IF($Y$3="证监会门类行业",[1]!s_info_industry_csrc12_n(W2349,公司分析!D$5,1),""))))))))</f>
        <v>家庭装潢零售</v>
      </c>
      <c r="Z2349" s="298" t="str">
        <f>IF(Y2349=行业比较!$E$6,ROW(),"")</f>
        <v/>
      </c>
      <c r="AA2349" s="125"/>
      <c r="AB2349" s="125"/>
      <c r="AC2349" s="125"/>
      <c r="AD2349" s="125"/>
      <c r="AE2349" s="125"/>
      <c r="AF2349" s="125"/>
      <c r="AG2349" s="125"/>
      <c r="AH2349" s="125"/>
      <c r="AI2349" s="125"/>
      <c r="AJ2349" s="125"/>
      <c r="AK2349" s="125"/>
      <c r="AL2349" s="125"/>
      <c r="AM2349" s="125"/>
      <c r="AN2349" s="125"/>
      <c r="AO2349" s="125"/>
      <c r="AP2349" s="125"/>
    </row>
    <row r="2350" spans="2:42" x14ac:dyDescent="0.35">
      <c r="B2350" s="125"/>
      <c r="C2350" s="125"/>
      <c r="D2350" s="125"/>
      <c r="E2350" s="125"/>
      <c r="F2350" s="125"/>
      <c r="G2350" s="125"/>
      <c r="H2350" s="125"/>
      <c r="I2350" s="269"/>
      <c r="J2350" s="134"/>
      <c r="K2350" s="134"/>
      <c r="L2350" s="134"/>
      <c r="M2350" s="134"/>
      <c r="N2350" s="286"/>
      <c r="O2350" s="286"/>
      <c r="P2350" s="125"/>
      <c r="Q2350" s="125"/>
      <c r="R2350" s="125"/>
      <c r="S2350" s="125"/>
      <c r="T2350" s="125"/>
      <c r="U2350" s="311"/>
      <c r="V2350" s="253">
        <f t="shared" si="44"/>
        <v>0</v>
      </c>
      <c r="W2350" s="348" t="str">
        <f>IF(板块成分!B2352="","",板块成分!B2352)</f>
        <v>8223.HK</v>
      </c>
      <c r="X2350" s="270" t="str">
        <f>[1]!s_info_name(W2350)</f>
        <v>紫元元</v>
      </c>
      <c r="Y2350" s="335" t="str">
        <f>IF($Y$3="申万一级行业",[1]!s_info_industry_sw_2021(W2350,公司分析!D$5,1),IF($Y$3="申万二级行业",[1]!s_info_industry_sw_2021(W2350,公司分析!D$5,2),IF($Y$3="申万三级行业",[1]!s_info_industry_sw_2021(W2350,公司分析!D$5,3),IF($Y$3="wind一级行业",[1]!s_info_industry_gics(W2350,1),IF($Y$3="wind二级行业",[1]!s_info_industry_gics(W2350,2),IF($Y$3="wind三级行业",[1]!s_info_industry_gics(W2350,3),IF($Y$3="wind四级行业",[1]!s_info_industry_gics(W2350,4),IF($Y$3="证监会门类行业",[1]!s_info_industry_csrc12_n(W2350,公司分析!D$5,1),""))))))))</f>
        <v>消费信贷</v>
      </c>
      <c r="Z2350" s="298" t="str">
        <f>IF(Y2350=行业比较!$E$6,ROW(),"")</f>
        <v/>
      </c>
      <c r="AA2350" s="125"/>
      <c r="AB2350" s="125"/>
      <c r="AC2350" s="125"/>
      <c r="AD2350" s="125"/>
      <c r="AE2350" s="125"/>
      <c r="AF2350" s="125"/>
      <c r="AG2350" s="125"/>
      <c r="AH2350" s="125"/>
      <c r="AI2350" s="125"/>
      <c r="AJ2350" s="125"/>
      <c r="AK2350" s="125"/>
      <c r="AL2350" s="125"/>
      <c r="AM2350" s="125"/>
      <c r="AN2350" s="125"/>
      <c r="AO2350" s="125"/>
      <c r="AP2350" s="125"/>
    </row>
    <row r="2351" spans="2:42" x14ac:dyDescent="0.35">
      <c r="B2351" s="125"/>
      <c r="C2351" s="125"/>
      <c r="D2351" s="125"/>
      <c r="E2351" s="125"/>
      <c r="F2351" s="125"/>
      <c r="G2351" s="125"/>
      <c r="H2351" s="125"/>
      <c r="I2351" s="269"/>
      <c r="J2351" s="134"/>
      <c r="K2351" s="134"/>
      <c r="L2351" s="134"/>
      <c r="M2351" s="134"/>
      <c r="N2351" s="286"/>
      <c r="O2351" s="286"/>
      <c r="P2351" s="125"/>
      <c r="Q2351" s="125"/>
      <c r="R2351" s="125"/>
      <c r="S2351" s="125"/>
      <c r="T2351" s="125"/>
      <c r="U2351" s="311"/>
      <c r="V2351" s="253">
        <f t="shared" si="44"/>
        <v>0</v>
      </c>
      <c r="W2351" s="348" t="str">
        <f>IF(板块成分!B2353="","",板块成分!B2353)</f>
        <v>8225.HK</v>
      </c>
      <c r="X2351" s="270" t="str">
        <f>[1]!s_info_name(W2351)</f>
        <v>中国医疗集团</v>
      </c>
      <c r="Y2351" s="335" t="str">
        <f>IF($Y$3="申万一级行业",[1]!s_info_industry_sw_2021(W2351,公司分析!D$5,1),IF($Y$3="申万二级行业",[1]!s_info_industry_sw_2021(W2351,公司分析!D$5,2),IF($Y$3="申万三级行业",[1]!s_info_industry_sw_2021(W2351,公司分析!D$5,3),IF($Y$3="wind一级行业",[1]!s_info_industry_gics(W2351,1),IF($Y$3="wind二级行业",[1]!s_info_industry_gics(W2351,2),IF($Y$3="wind三级行业",[1]!s_info_industry_gics(W2351,3),IF($Y$3="wind四级行业",[1]!s_info_industry_gics(W2351,4),IF($Y$3="证监会门类行业",[1]!s_info_industry_csrc12_n(W2351,公司分析!D$5,1),""))))))))</f>
        <v>西药</v>
      </c>
      <c r="Z2351" s="298" t="str">
        <f>IF(Y2351=行业比较!$E$6,ROW(),"")</f>
        <v/>
      </c>
      <c r="AA2351" s="125"/>
      <c r="AB2351" s="125"/>
      <c r="AC2351" s="125"/>
      <c r="AD2351" s="125"/>
      <c r="AE2351" s="125"/>
      <c r="AF2351" s="125"/>
      <c r="AG2351" s="125"/>
      <c r="AH2351" s="125"/>
      <c r="AI2351" s="125"/>
      <c r="AJ2351" s="125"/>
      <c r="AK2351" s="125"/>
      <c r="AL2351" s="125"/>
      <c r="AM2351" s="125"/>
      <c r="AN2351" s="125"/>
      <c r="AO2351" s="125"/>
      <c r="AP2351" s="125"/>
    </row>
    <row r="2352" spans="2:42" x14ac:dyDescent="0.35">
      <c r="B2352" s="125"/>
      <c r="C2352" s="125"/>
      <c r="D2352" s="125"/>
      <c r="E2352" s="125"/>
      <c r="F2352" s="125"/>
      <c r="G2352" s="125"/>
      <c r="H2352" s="125"/>
      <c r="I2352" s="269"/>
      <c r="J2352" s="134"/>
      <c r="K2352" s="134"/>
      <c r="L2352" s="134"/>
      <c r="M2352" s="134"/>
      <c r="N2352" s="286"/>
      <c r="O2352" s="286"/>
      <c r="P2352" s="125"/>
      <c r="Q2352" s="125"/>
      <c r="R2352" s="125"/>
      <c r="S2352" s="125"/>
      <c r="T2352" s="125"/>
      <c r="U2352" s="311"/>
      <c r="V2352" s="253">
        <f t="shared" si="44"/>
        <v>0</v>
      </c>
      <c r="W2352" s="348" t="str">
        <f>IF(板块成分!B2354="","",板块成分!B2354)</f>
        <v>8226.HK</v>
      </c>
      <c r="X2352" s="270" t="str">
        <f>[1]!s_info_name(W2352)</f>
        <v>树熊金融集团</v>
      </c>
      <c r="Y2352" s="335" t="str">
        <f>IF($Y$3="申万一级行业",[1]!s_info_industry_sw_2021(W2352,公司分析!D$5,1),IF($Y$3="申万二级行业",[1]!s_info_industry_sw_2021(W2352,公司分析!D$5,2),IF($Y$3="申万三级行业",[1]!s_info_industry_sw_2021(W2352,公司分析!D$5,3),IF($Y$3="wind一级行业",[1]!s_info_industry_gics(W2352,1),IF($Y$3="wind二级行业",[1]!s_info_industry_gics(W2352,2),IF($Y$3="wind三级行业",[1]!s_info_industry_gics(W2352,3),IF($Y$3="wind四级行业",[1]!s_info_industry_gics(W2352,4),IF($Y$3="证监会门类行业",[1]!s_info_industry_csrc12_n(W2352,公司分析!D$5,1),""))))))))</f>
        <v>资产管理与托管银行</v>
      </c>
      <c r="Z2352" s="298" t="str">
        <f>IF(Y2352=行业比较!$E$6,ROW(),"")</f>
        <v/>
      </c>
      <c r="AA2352" s="125"/>
      <c r="AB2352" s="125"/>
      <c r="AC2352" s="125"/>
      <c r="AD2352" s="125"/>
      <c r="AE2352" s="125"/>
      <c r="AF2352" s="125"/>
      <c r="AG2352" s="125"/>
      <c r="AH2352" s="125"/>
      <c r="AI2352" s="125"/>
      <c r="AJ2352" s="125"/>
      <c r="AK2352" s="125"/>
      <c r="AL2352" s="125"/>
      <c r="AM2352" s="125"/>
      <c r="AN2352" s="125"/>
      <c r="AO2352" s="125"/>
      <c r="AP2352" s="125"/>
    </row>
    <row r="2353" spans="2:42" x14ac:dyDescent="0.35">
      <c r="B2353" s="125"/>
      <c r="C2353" s="125"/>
      <c r="D2353" s="125"/>
      <c r="E2353" s="125"/>
      <c r="F2353" s="125"/>
      <c r="G2353" s="125"/>
      <c r="H2353" s="125"/>
      <c r="I2353" s="269"/>
      <c r="J2353" s="134"/>
      <c r="K2353" s="134"/>
      <c r="L2353" s="134"/>
      <c r="M2353" s="134"/>
      <c r="N2353" s="286"/>
      <c r="O2353" s="286"/>
      <c r="P2353" s="125"/>
      <c r="Q2353" s="125"/>
      <c r="R2353" s="125"/>
      <c r="S2353" s="125"/>
      <c r="T2353" s="125"/>
      <c r="U2353" s="311"/>
      <c r="V2353" s="253">
        <f t="shared" si="44"/>
        <v>0</v>
      </c>
      <c r="W2353" s="348" t="str">
        <f>IF(板块成分!B2355="","",板块成分!B2355)</f>
        <v>8227.HK</v>
      </c>
      <c r="X2353" s="270" t="str">
        <f>[1]!s_info_name(W2353)</f>
        <v>海天天线</v>
      </c>
      <c r="Y2353" s="335" t="str">
        <f>IF($Y$3="申万一级行业",[1]!s_info_industry_sw_2021(W2353,公司分析!D$5,1),IF($Y$3="申万二级行业",[1]!s_info_industry_sw_2021(W2353,公司分析!D$5,2),IF($Y$3="申万三级行业",[1]!s_info_industry_sw_2021(W2353,公司分析!D$5,3),IF($Y$3="wind一级行业",[1]!s_info_industry_gics(W2353,1),IF($Y$3="wind二级行业",[1]!s_info_industry_gics(W2353,2),IF($Y$3="wind三级行业",[1]!s_info_industry_gics(W2353,3),IF($Y$3="wind四级行业",[1]!s_info_industry_gics(W2353,4),IF($Y$3="证监会门类行业",[1]!s_info_industry_csrc12_n(W2353,公司分析!D$5,1),""))))))))</f>
        <v>建材</v>
      </c>
      <c r="Z2353" s="298" t="str">
        <f>IF(Y2353=行业比较!$E$6,ROW(),"")</f>
        <v/>
      </c>
      <c r="AA2353" s="125"/>
      <c r="AB2353" s="125"/>
      <c r="AC2353" s="125"/>
      <c r="AD2353" s="125"/>
      <c r="AE2353" s="125"/>
      <c r="AF2353" s="125"/>
      <c r="AG2353" s="125"/>
      <c r="AH2353" s="125"/>
      <c r="AI2353" s="125"/>
      <c r="AJ2353" s="125"/>
      <c r="AK2353" s="125"/>
      <c r="AL2353" s="125"/>
      <c r="AM2353" s="125"/>
      <c r="AN2353" s="125"/>
      <c r="AO2353" s="125"/>
      <c r="AP2353" s="125"/>
    </row>
    <row r="2354" spans="2:42" x14ac:dyDescent="0.35">
      <c r="B2354" s="125"/>
      <c r="C2354" s="125"/>
      <c r="D2354" s="125"/>
      <c r="E2354" s="125"/>
      <c r="F2354" s="125"/>
      <c r="G2354" s="125"/>
      <c r="H2354" s="125"/>
      <c r="I2354" s="269"/>
      <c r="J2354" s="134"/>
      <c r="K2354" s="134"/>
      <c r="L2354" s="134"/>
      <c r="M2354" s="134"/>
      <c r="N2354" s="286"/>
      <c r="O2354" s="286"/>
      <c r="P2354" s="125"/>
      <c r="Q2354" s="125"/>
      <c r="R2354" s="125"/>
      <c r="S2354" s="125"/>
      <c r="T2354" s="125"/>
      <c r="U2354" s="311"/>
      <c r="V2354" s="253">
        <f t="shared" si="44"/>
        <v>34</v>
      </c>
      <c r="W2354" s="348" t="str">
        <f>IF(板块成分!B2356="","",板块成分!B2356)</f>
        <v>8229.HK</v>
      </c>
      <c r="X2354" s="270" t="str">
        <f>[1]!s_info_name(W2354)</f>
        <v>未来数据集团</v>
      </c>
      <c r="Y2354" s="335" t="str">
        <f>IF($Y$3="申万一级行业",[1]!s_info_industry_sw_2021(W2354,公司分析!D$5,1),IF($Y$3="申万二级行业",[1]!s_info_industry_sw_2021(W2354,公司分析!D$5,2),IF($Y$3="申万三级行业",[1]!s_info_industry_sw_2021(W2354,公司分析!D$5,3),IF($Y$3="wind一级行业",[1]!s_info_industry_gics(W2354,1),IF($Y$3="wind二级行业",[1]!s_info_industry_gics(W2354,2),IF($Y$3="wind三级行业",[1]!s_info_industry_gics(W2354,3),IF($Y$3="wind四级行业",[1]!s_info_industry_gics(W2354,4),IF($Y$3="证监会门类行业",[1]!s_info_industry_csrc12_n(W2354,公司分析!D$5,1),""))))))))</f>
        <v>互联网软件与服务</v>
      </c>
      <c r="Z2354" s="298">
        <f>IF(Y2354=行业比较!$E$6,ROW(),"")</f>
        <v>2354</v>
      </c>
      <c r="AA2354" s="125"/>
      <c r="AB2354" s="125"/>
      <c r="AC2354" s="125"/>
      <c r="AD2354" s="125"/>
      <c r="AE2354" s="125"/>
      <c r="AF2354" s="125"/>
      <c r="AG2354" s="125"/>
      <c r="AH2354" s="125"/>
      <c r="AI2354" s="125"/>
      <c r="AJ2354" s="125"/>
      <c r="AK2354" s="125"/>
      <c r="AL2354" s="125"/>
      <c r="AM2354" s="125"/>
      <c r="AN2354" s="125"/>
      <c r="AO2354" s="125"/>
      <c r="AP2354" s="125"/>
    </row>
    <row r="2355" spans="2:42" x14ac:dyDescent="0.35">
      <c r="B2355" s="125"/>
      <c r="C2355" s="125"/>
      <c r="D2355" s="125"/>
      <c r="E2355" s="125"/>
      <c r="F2355" s="125"/>
      <c r="G2355" s="125"/>
      <c r="H2355" s="125"/>
      <c r="I2355" s="269"/>
      <c r="J2355" s="134"/>
      <c r="K2355" s="134"/>
      <c r="L2355" s="134"/>
      <c r="M2355" s="134"/>
      <c r="N2355" s="286"/>
      <c r="O2355" s="286"/>
      <c r="P2355" s="125"/>
      <c r="Q2355" s="125"/>
      <c r="R2355" s="125"/>
      <c r="S2355" s="125"/>
      <c r="T2355" s="125"/>
      <c r="U2355" s="311"/>
      <c r="V2355" s="253">
        <f t="shared" si="44"/>
        <v>0</v>
      </c>
      <c r="W2355" s="348" t="str">
        <f>IF(板块成分!B2357="","",板块成分!B2357)</f>
        <v>8232.HK</v>
      </c>
      <c r="X2355" s="270" t="str">
        <f>[1]!s_info_name(W2355)</f>
        <v>CLASSIFIED GP</v>
      </c>
      <c r="Y2355" s="335" t="str">
        <f>IF($Y$3="申万一级行业",[1]!s_info_industry_sw_2021(W2355,公司分析!D$5,1),IF($Y$3="申万二级行业",[1]!s_info_industry_sw_2021(W2355,公司分析!D$5,2),IF($Y$3="申万三级行业",[1]!s_info_industry_sw_2021(W2355,公司分析!D$5,3),IF($Y$3="wind一级行业",[1]!s_info_industry_gics(W2355,1),IF($Y$3="wind二级行业",[1]!s_info_industry_gics(W2355,2),IF($Y$3="wind三级行业",[1]!s_info_industry_gics(W2355,3),IF($Y$3="wind四级行业",[1]!s_info_industry_gics(W2355,4),IF($Y$3="证监会门类行业",[1]!s_info_industry_csrc12_n(W2355,公司分析!D$5,1),""))))))))</f>
        <v>餐馆</v>
      </c>
      <c r="Z2355" s="298" t="str">
        <f>IF(Y2355=行业比较!$E$6,ROW(),"")</f>
        <v/>
      </c>
      <c r="AA2355" s="125"/>
      <c r="AB2355" s="125"/>
      <c r="AC2355" s="125"/>
      <c r="AD2355" s="125"/>
      <c r="AE2355" s="125"/>
      <c r="AF2355" s="125"/>
      <c r="AG2355" s="125"/>
      <c r="AH2355" s="125"/>
      <c r="AI2355" s="125"/>
      <c r="AJ2355" s="125"/>
      <c r="AK2355" s="125"/>
      <c r="AL2355" s="125"/>
      <c r="AM2355" s="125"/>
      <c r="AN2355" s="125"/>
      <c r="AO2355" s="125"/>
      <c r="AP2355" s="125"/>
    </row>
    <row r="2356" spans="2:42" x14ac:dyDescent="0.35">
      <c r="B2356" s="125"/>
      <c r="C2356" s="125"/>
      <c r="D2356" s="125"/>
      <c r="E2356" s="125"/>
      <c r="F2356" s="125"/>
      <c r="G2356" s="125"/>
      <c r="H2356" s="125"/>
      <c r="I2356" s="269"/>
      <c r="J2356" s="134"/>
      <c r="K2356" s="134"/>
      <c r="L2356" s="134"/>
      <c r="M2356" s="134"/>
      <c r="N2356" s="286"/>
      <c r="O2356" s="286"/>
      <c r="P2356" s="125"/>
      <c r="Q2356" s="125"/>
      <c r="R2356" s="125"/>
      <c r="S2356" s="125"/>
      <c r="T2356" s="125"/>
      <c r="U2356" s="311"/>
      <c r="V2356" s="253">
        <f t="shared" si="44"/>
        <v>0</v>
      </c>
      <c r="W2356" s="348" t="str">
        <f>IF(板块成分!B2358="","",板块成分!B2358)</f>
        <v>8237.HK</v>
      </c>
      <c r="X2356" s="270" t="str">
        <f>[1]!s_info_name(W2356)</f>
        <v>华星控股</v>
      </c>
      <c r="Y2356" s="335" t="str">
        <f>IF($Y$3="申万一级行业",[1]!s_info_industry_sw_2021(W2356,公司分析!D$5,1),IF($Y$3="申万二级行业",[1]!s_info_industry_sw_2021(W2356,公司分析!D$5,2),IF($Y$3="申万三级行业",[1]!s_info_industry_sw_2021(W2356,公司分析!D$5,3),IF($Y$3="wind一级行业",[1]!s_info_industry_gics(W2356,1),IF($Y$3="wind二级行业",[1]!s_info_industry_gics(W2356,2),IF($Y$3="wind三级行业",[1]!s_info_industry_gics(W2356,3),IF($Y$3="wind四级行业",[1]!s_info_industry_gics(W2356,4),IF($Y$3="证监会门类行业",[1]!s_info_industry_csrc12_n(W2356,公司分析!D$5,1),""))))))))</f>
        <v>酒店、度假村与豪华游轮</v>
      </c>
      <c r="Z2356" s="298" t="str">
        <f>IF(Y2356=行业比较!$E$6,ROW(),"")</f>
        <v/>
      </c>
      <c r="AA2356" s="125"/>
      <c r="AB2356" s="125"/>
      <c r="AC2356" s="125"/>
      <c r="AD2356" s="125"/>
      <c r="AE2356" s="125"/>
      <c r="AF2356" s="125"/>
      <c r="AG2356" s="125"/>
      <c r="AH2356" s="125"/>
      <c r="AI2356" s="125"/>
      <c r="AJ2356" s="125"/>
      <c r="AK2356" s="125"/>
      <c r="AL2356" s="125"/>
      <c r="AM2356" s="125"/>
      <c r="AN2356" s="125"/>
      <c r="AO2356" s="125"/>
      <c r="AP2356" s="125"/>
    </row>
    <row r="2357" spans="2:42" x14ac:dyDescent="0.35">
      <c r="B2357" s="125"/>
      <c r="C2357" s="125"/>
      <c r="D2357" s="125"/>
      <c r="E2357" s="125"/>
      <c r="F2357" s="125"/>
      <c r="G2357" s="125"/>
      <c r="H2357" s="125"/>
      <c r="I2357" s="269"/>
      <c r="J2357" s="134"/>
      <c r="K2357" s="134"/>
      <c r="L2357" s="134"/>
      <c r="M2357" s="134"/>
      <c r="N2357" s="286"/>
      <c r="O2357" s="286"/>
      <c r="P2357" s="125"/>
      <c r="Q2357" s="125"/>
      <c r="R2357" s="125"/>
      <c r="S2357" s="125"/>
      <c r="T2357" s="125"/>
      <c r="U2357" s="311"/>
      <c r="V2357" s="253">
        <f t="shared" si="44"/>
        <v>0</v>
      </c>
      <c r="W2357" s="348" t="str">
        <f>IF(板块成分!B2359="","",板块成分!B2359)</f>
        <v>8238.HK</v>
      </c>
      <c r="X2357" s="270" t="str">
        <f>[1]!s_info_name(W2357)</f>
        <v>惠陶集团</v>
      </c>
      <c r="Y2357" s="335" t="str">
        <f>IF($Y$3="申万一级行业",[1]!s_info_industry_sw_2021(W2357,公司分析!D$5,1),IF($Y$3="申万二级行业",[1]!s_info_industry_sw_2021(W2357,公司分析!D$5,2),IF($Y$3="申万三级行业",[1]!s_info_industry_sw_2021(W2357,公司分析!D$5,3),IF($Y$3="wind一级行业",[1]!s_info_industry_gics(W2357,1),IF($Y$3="wind二级行业",[1]!s_info_industry_gics(W2357,2),IF($Y$3="wind三级行业",[1]!s_info_industry_gics(W2357,3),IF($Y$3="wind四级行业",[1]!s_info_industry_gics(W2357,4),IF($Y$3="证监会门类行业",[1]!s_info_industry_csrc12_n(W2357,公司分析!D$5,1),""))))))))</f>
        <v>广告</v>
      </c>
      <c r="Z2357" s="298" t="str">
        <f>IF(Y2357=行业比较!$E$6,ROW(),"")</f>
        <v/>
      </c>
      <c r="AA2357" s="125"/>
      <c r="AB2357" s="125"/>
      <c r="AC2357" s="125"/>
      <c r="AD2357" s="125"/>
      <c r="AE2357" s="125"/>
      <c r="AF2357" s="125"/>
      <c r="AG2357" s="125"/>
      <c r="AH2357" s="125"/>
      <c r="AI2357" s="125"/>
      <c r="AJ2357" s="125"/>
      <c r="AK2357" s="125"/>
      <c r="AL2357" s="125"/>
      <c r="AM2357" s="125"/>
      <c r="AN2357" s="125"/>
      <c r="AO2357" s="125"/>
      <c r="AP2357" s="125"/>
    </row>
    <row r="2358" spans="2:42" x14ac:dyDescent="0.35">
      <c r="B2358" s="125"/>
      <c r="C2358" s="125"/>
      <c r="D2358" s="125"/>
      <c r="E2358" s="125"/>
      <c r="F2358" s="125"/>
      <c r="G2358" s="125"/>
      <c r="H2358" s="125"/>
      <c r="I2358" s="269"/>
      <c r="J2358" s="134"/>
      <c r="K2358" s="134"/>
      <c r="L2358" s="134"/>
      <c r="M2358" s="134"/>
      <c r="N2358" s="286"/>
      <c r="O2358" s="286"/>
      <c r="P2358" s="125"/>
      <c r="Q2358" s="125"/>
      <c r="R2358" s="125"/>
      <c r="S2358" s="125"/>
      <c r="T2358" s="125"/>
      <c r="U2358" s="311"/>
      <c r="V2358" s="253">
        <f t="shared" si="44"/>
        <v>0</v>
      </c>
      <c r="W2358" s="348" t="str">
        <f>IF(板块成分!B2360="","",板块成分!B2360)</f>
        <v>8239.HK</v>
      </c>
      <c r="X2358" s="270" t="str">
        <f>[1]!s_info_name(W2358)</f>
        <v>首都金融控股</v>
      </c>
      <c r="Y2358" s="335" t="str">
        <f>IF($Y$3="申万一级行业",[1]!s_info_industry_sw_2021(W2358,公司分析!D$5,1),IF($Y$3="申万二级行业",[1]!s_info_industry_sw_2021(W2358,公司分析!D$5,2),IF($Y$3="申万三级行业",[1]!s_info_industry_sw_2021(W2358,公司分析!D$5,3),IF($Y$3="wind一级行业",[1]!s_info_industry_gics(W2358,1),IF($Y$3="wind二级行业",[1]!s_info_industry_gics(W2358,2),IF($Y$3="wind三级行业",[1]!s_info_industry_gics(W2358,3),IF($Y$3="wind四级行业",[1]!s_info_industry_gics(W2358,4),IF($Y$3="证监会门类行业",[1]!s_info_industry_csrc12_n(W2358,公司分析!D$5,1),""))))))))</f>
        <v>消费信贷</v>
      </c>
      <c r="Z2358" s="298" t="str">
        <f>IF(Y2358=行业比较!$E$6,ROW(),"")</f>
        <v/>
      </c>
      <c r="AA2358" s="125"/>
      <c r="AB2358" s="125"/>
      <c r="AC2358" s="125"/>
      <c r="AD2358" s="125"/>
      <c r="AE2358" s="125"/>
      <c r="AF2358" s="125"/>
      <c r="AG2358" s="125"/>
      <c r="AH2358" s="125"/>
      <c r="AI2358" s="125"/>
      <c r="AJ2358" s="125"/>
      <c r="AK2358" s="125"/>
      <c r="AL2358" s="125"/>
      <c r="AM2358" s="125"/>
      <c r="AN2358" s="125"/>
      <c r="AO2358" s="125"/>
      <c r="AP2358" s="125"/>
    </row>
    <row r="2359" spans="2:42" x14ac:dyDescent="0.35">
      <c r="B2359" s="125"/>
      <c r="C2359" s="125"/>
      <c r="D2359" s="125"/>
      <c r="E2359" s="125"/>
      <c r="F2359" s="125"/>
      <c r="G2359" s="125"/>
      <c r="H2359" s="125"/>
      <c r="I2359" s="269"/>
      <c r="J2359" s="134"/>
      <c r="K2359" s="134"/>
      <c r="L2359" s="134"/>
      <c r="M2359" s="134"/>
      <c r="N2359" s="286"/>
      <c r="O2359" s="286"/>
      <c r="P2359" s="125"/>
      <c r="Q2359" s="125"/>
      <c r="R2359" s="125"/>
      <c r="S2359" s="125"/>
      <c r="T2359" s="125"/>
      <c r="U2359" s="311"/>
      <c r="V2359" s="253">
        <f t="shared" si="44"/>
        <v>0</v>
      </c>
      <c r="W2359" s="348" t="str">
        <f>IF(板块成分!B2361="","",板块成分!B2361)</f>
        <v>8241.HK</v>
      </c>
      <c r="X2359" s="270" t="str">
        <f>[1]!s_info_name(W2359)</f>
        <v>英记茶庄集团</v>
      </c>
      <c r="Y2359" s="335" t="str">
        <f>IF($Y$3="申万一级行业",[1]!s_info_industry_sw_2021(W2359,公司分析!D$5,1),IF($Y$3="申万二级行业",[1]!s_info_industry_sw_2021(W2359,公司分析!D$5,2),IF($Y$3="申万三级行业",[1]!s_info_industry_sw_2021(W2359,公司分析!D$5,3),IF($Y$3="wind一级行业",[1]!s_info_industry_gics(W2359,1),IF($Y$3="wind二级行业",[1]!s_info_industry_gics(W2359,2),IF($Y$3="wind三级行业",[1]!s_info_industry_gics(W2359,3),IF($Y$3="wind四级行业",[1]!s_info_industry_gics(W2359,4),IF($Y$3="证监会门类行业",[1]!s_info_industry_csrc12_n(W2359,公司分析!D$5,1),""))))))))</f>
        <v>消费品经销商</v>
      </c>
      <c r="Z2359" s="298" t="str">
        <f>IF(Y2359=行业比较!$E$6,ROW(),"")</f>
        <v/>
      </c>
      <c r="AA2359" s="125"/>
      <c r="AB2359" s="125"/>
      <c r="AC2359" s="125"/>
      <c r="AD2359" s="125"/>
      <c r="AE2359" s="125"/>
      <c r="AF2359" s="125"/>
      <c r="AG2359" s="125"/>
      <c r="AH2359" s="125"/>
      <c r="AI2359" s="125"/>
      <c r="AJ2359" s="125"/>
      <c r="AK2359" s="125"/>
      <c r="AL2359" s="125"/>
      <c r="AM2359" s="125"/>
      <c r="AN2359" s="125"/>
      <c r="AO2359" s="125"/>
      <c r="AP2359" s="125"/>
    </row>
    <row r="2360" spans="2:42" x14ac:dyDescent="0.35">
      <c r="B2360" s="125"/>
      <c r="C2360" s="125"/>
      <c r="D2360" s="125"/>
      <c r="E2360" s="125"/>
      <c r="F2360" s="125"/>
      <c r="G2360" s="125"/>
      <c r="H2360" s="125"/>
      <c r="I2360" s="269"/>
      <c r="J2360" s="134"/>
      <c r="K2360" s="134"/>
      <c r="L2360" s="134"/>
      <c r="M2360" s="134"/>
      <c r="N2360" s="286"/>
      <c r="O2360" s="286"/>
      <c r="P2360" s="125"/>
      <c r="Q2360" s="125"/>
      <c r="R2360" s="125"/>
      <c r="S2360" s="125"/>
      <c r="T2360" s="125"/>
      <c r="U2360" s="311"/>
      <c r="V2360" s="253">
        <f t="shared" si="44"/>
        <v>0</v>
      </c>
      <c r="W2360" s="348" t="str">
        <f>IF(板块成分!B2362="","",板块成分!B2362)</f>
        <v>8245.HK</v>
      </c>
      <c r="X2360" s="270" t="str">
        <f>[1]!s_info_name(W2360)</f>
        <v>善裕集团控股</v>
      </c>
      <c r="Y2360" s="335" t="str">
        <f>IF($Y$3="申万一级行业",[1]!s_info_industry_sw_2021(W2360,公司分析!D$5,1),IF($Y$3="申万二级行业",[1]!s_info_industry_sw_2021(W2360,公司分析!D$5,2),IF($Y$3="申万三级行业",[1]!s_info_industry_sw_2021(W2360,公司分析!D$5,3),IF($Y$3="wind一级行业",[1]!s_info_industry_gics(W2360,1),IF($Y$3="wind二级行业",[1]!s_info_industry_gics(W2360,2),IF($Y$3="wind三级行业",[1]!s_info_industry_gics(W2360,3),IF($Y$3="wind四级行业",[1]!s_info_industry_gics(W2360,4),IF($Y$3="证监会门类行业",[1]!s_info_industry_csrc12_n(W2360,公司分析!D$5,1),""))))))))</f>
        <v>通信设备</v>
      </c>
      <c r="Z2360" s="298" t="str">
        <f>IF(Y2360=行业比较!$E$6,ROW(),"")</f>
        <v/>
      </c>
      <c r="AA2360" s="125"/>
      <c r="AB2360" s="125"/>
      <c r="AC2360" s="125"/>
      <c r="AD2360" s="125"/>
      <c r="AE2360" s="125"/>
      <c r="AF2360" s="125"/>
      <c r="AG2360" s="125"/>
      <c r="AH2360" s="125"/>
      <c r="AI2360" s="125"/>
      <c r="AJ2360" s="125"/>
      <c r="AK2360" s="125"/>
      <c r="AL2360" s="125"/>
      <c r="AM2360" s="125"/>
      <c r="AN2360" s="125"/>
      <c r="AO2360" s="125"/>
      <c r="AP2360" s="125"/>
    </row>
    <row r="2361" spans="2:42" x14ac:dyDescent="0.35">
      <c r="B2361" s="125"/>
      <c r="C2361" s="125"/>
      <c r="D2361" s="125"/>
      <c r="E2361" s="125"/>
      <c r="F2361" s="125"/>
      <c r="G2361" s="125"/>
      <c r="H2361" s="125"/>
      <c r="I2361" s="269"/>
      <c r="J2361" s="134"/>
      <c r="K2361" s="134"/>
      <c r="L2361" s="134"/>
      <c r="M2361" s="134"/>
      <c r="N2361" s="286"/>
      <c r="O2361" s="286"/>
      <c r="P2361" s="125"/>
      <c r="Q2361" s="125"/>
      <c r="R2361" s="125"/>
      <c r="S2361" s="125"/>
      <c r="T2361" s="125"/>
      <c r="U2361" s="311"/>
      <c r="V2361" s="253">
        <f t="shared" si="44"/>
        <v>0</v>
      </c>
      <c r="W2361" s="348" t="str">
        <f>IF(板块成分!B2363="","",板块成分!B2363)</f>
        <v>8246.HK</v>
      </c>
      <c r="X2361" s="270" t="str">
        <f>[1]!s_info_name(W2361)</f>
        <v>中华燃气</v>
      </c>
      <c r="Y2361" s="335" t="str">
        <f>IF($Y$3="申万一级行业",[1]!s_info_industry_sw_2021(W2361,公司分析!D$5,1),IF($Y$3="申万二级行业",[1]!s_info_industry_sw_2021(W2361,公司分析!D$5,2),IF($Y$3="申万三级行业",[1]!s_info_industry_sw_2021(W2361,公司分析!D$5,3),IF($Y$3="wind一级行业",[1]!s_info_industry_gics(W2361,1),IF($Y$3="wind二级行业",[1]!s_info_industry_gics(W2361,2),IF($Y$3="wind三级行业",[1]!s_info_industry_gics(W2361,3),IF($Y$3="wind四级行业",[1]!s_info_industry_gics(W2361,4),IF($Y$3="证监会门类行业",[1]!s_info_industry_csrc12_n(W2361,公司分析!D$5,1),""))))))))</f>
        <v>石油天然气设备与服务</v>
      </c>
      <c r="Z2361" s="298" t="str">
        <f>IF(Y2361=行业比较!$E$6,ROW(),"")</f>
        <v/>
      </c>
      <c r="AA2361" s="125"/>
      <c r="AB2361" s="125"/>
      <c r="AC2361" s="125"/>
      <c r="AD2361" s="125"/>
      <c r="AE2361" s="125"/>
      <c r="AF2361" s="125"/>
      <c r="AG2361" s="125"/>
      <c r="AH2361" s="125"/>
      <c r="AI2361" s="125"/>
      <c r="AJ2361" s="125"/>
      <c r="AK2361" s="125"/>
      <c r="AL2361" s="125"/>
      <c r="AM2361" s="125"/>
      <c r="AN2361" s="125"/>
      <c r="AO2361" s="125"/>
      <c r="AP2361" s="125"/>
    </row>
    <row r="2362" spans="2:42" x14ac:dyDescent="0.35">
      <c r="B2362" s="125"/>
      <c r="C2362" s="125"/>
      <c r="D2362" s="125"/>
      <c r="E2362" s="125"/>
      <c r="F2362" s="125"/>
      <c r="G2362" s="125"/>
      <c r="H2362" s="125"/>
      <c r="I2362" s="269"/>
      <c r="J2362" s="134"/>
      <c r="K2362" s="134"/>
      <c r="L2362" s="134"/>
      <c r="M2362" s="134"/>
      <c r="N2362" s="286"/>
      <c r="O2362" s="286"/>
      <c r="P2362" s="125"/>
      <c r="Q2362" s="125"/>
      <c r="R2362" s="125"/>
      <c r="S2362" s="125"/>
      <c r="T2362" s="125"/>
      <c r="U2362" s="311"/>
      <c r="V2362" s="253">
        <f t="shared" si="44"/>
        <v>0</v>
      </c>
      <c r="W2362" s="348" t="str">
        <f>IF(板块成分!B2364="","",板块成分!B2364)</f>
        <v>8247.HK</v>
      </c>
      <c r="X2362" s="270" t="str">
        <f>[1]!s_info_name(W2362)</f>
        <v>中生北控生物科技</v>
      </c>
      <c r="Y2362" s="335" t="str">
        <f>IF($Y$3="申万一级行业",[1]!s_info_industry_sw_2021(W2362,公司分析!D$5,1),IF($Y$3="申万二级行业",[1]!s_info_industry_sw_2021(W2362,公司分析!D$5,2),IF($Y$3="申万三级行业",[1]!s_info_industry_sw_2021(W2362,公司分析!D$5,3),IF($Y$3="wind一级行业",[1]!s_info_industry_gics(W2362,1),IF($Y$3="wind二级行业",[1]!s_info_industry_gics(W2362,2),IF($Y$3="wind三级行业",[1]!s_info_industry_gics(W2362,3),IF($Y$3="wind四级行业",[1]!s_info_industry_gics(W2362,4),IF($Y$3="证监会门类行业",[1]!s_info_industry_csrc12_n(W2362,公司分析!D$5,1),""))))))))</f>
        <v>生物科技</v>
      </c>
      <c r="Z2362" s="298" t="str">
        <f>IF(Y2362=行业比较!$E$6,ROW(),"")</f>
        <v/>
      </c>
      <c r="AA2362" s="125"/>
      <c r="AB2362" s="125"/>
      <c r="AC2362" s="125"/>
      <c r="AD2362" s="125"/>
      <c r="AE2362" s="125"/>
      <c r="AF2362" s="125"/>
      <c r="AG2362" s="125"/>
      <c r="AH2362" s="125"/>
      <c r="AI2362" s="125"/>
      <c r="AJ2362" s="125"/>
      <c r="AK2362" s="125"/>
      <c r="AL2362" s="125"/>
      <c r="AM2362" s="125"/>
      <c r="AN2362" s="125"/>
      <c r="AO2362" s="125"/>
      <c r="AP2362" s="125"/>
    </row>
    <row r="2363" spans="2:42" x14ac:dyDescent="0.35">
      <c r="B2363" s="125"/>
      <c r="C2363" s="125"/>
      <c r="D2363" s="125"/>
      <c r="E2363" s="125"/>
      <c r="F2363" s="125"/>
      <c r="G2363" s="125"/>
      <c r="H2363" s="125"/>
      <c r="I2363" s="269"/>
      <c r="J2363" s="134"/>
      <c r="K2363" s="134"/>
      <c r="L2363" s="134"/>
      <c r="M2363" s="134"/>
      <c r="N2363" s="286"/>
      <c r="O2363" s="286"/>
      <c r="P2363" s="125"/>
      <c r="Q2363" s="125"/>
      <c r="R2363" s="125"/>
      <c r="S2363" s="125"/>
      <c r="T2363" s="125"/>
      <c r="U2363" s="311"/>
      <c r="V2363" s="253">
        <f t="shared" si="44"/>
        <v>0</v>
      </c>
      <c r="W2363" s="348" t="str">
        <f>IF(板块成分!B2365="","",板块成分!B2365)</f>
        <v>8249.HK</v>
      </c>
      <c r="X2363" s="270" t="str">
        <f>[1]!s_info_name(W2363)</f>
        <v>瑞远智控</v>
      </c>
      <c r="Y2363" s="335" t="str">
        <f>IF($Y$3="申万一级行业",[1]!s_info_industry_sw_2021(W2363,公司分析!D$5,1),IF($Y$3="申万二级行业",[1]!s_info_industry_sw_2021(W2363,公司分析!D$5,2),IF($Y$3="申万三级行业",[1]!s_info_industry_sw_2021(W2363,公司分析!D$5,3),IF($Y$3="wind一级行业",[1]!s_info_industry_gics(W2363,1),IF($Y$3="wind二级行业",[1]!s_info_industry_gics(W2363,2),IF($Y$3="wind三级行业",[1]!s_info_industry_gics(W2363,3),IF($Y$3="wind四级行业",[1]!s_info_industry_gics(W2363,4),IF($Y$3="证监会门类行业",[1]!s_info_industry_csrc12_n(W2363,公司分析!D$5,1),""))))))))</f>
        <v>系统软件</v>
      </c>
      <c r="Z2363" s="298" t="str">
        <f>IF(Y2363=行业比较!$E$6,ROW(),"")</f>
        <v/>
      </c>
      <c r="AA2363" s="125"/>
      <c r="AB2363" s="125"/>
      <c r="AC2363" s="125"/>
      <c r="AD2363" s="125"/>
      <c r="AE2363" s="125"/>
      <c r="AF2363" s="125"/>
      <c r="AG2363" s="125"/>
      <c r="AH2363" s="125"/>
      <c r="AI2363" s="125"/>
      <c r="AJ2363" s="125"/>
      <c r="AK2363" s="125"/>
      <c r="AL2363" s="125"/>
      <c r="AM2363" s="125"/>
      <c r="AN2363" s="125"/>
      <c r="AO2363" s="125"/>
      <c r="AP2363" s="125"/>
    </row>
    <row r="2364" spans="2:42" x14ac:dyDescent="0.35">
      <c r="B2364" s="125"/>
      <c r="C2364" s="125"/>
      <c r="D2364" s="125"/>
      <c r="E2364" s="125"/>
      <c r="F2364" s="125"/>
      <c r="G2364" s="125"/>
      <c r="H2364" s="125"/>
      <c r="I2364" s="269"/>
      <c r="J2364" s="134"/>
      <c r="K2364" s="134"/>
      <c r="L2364" s="134"/>
      <c r="M2364" s="134"/>
      <c r="N2364" s="286"/>
      <c r="O2364" s="286"/>
      <c r="P2364" s="125"/>
      <c r="Q2364" s="125"/>
      <c r="R2364" s="125"/>
      <c r="S2364" s="125"/>
      <c r="T2364" s="125"/>
      <c r="U2364" s="311"/>
      <c r="V2364" s="253">
        <f t="shared" si="44"/>
        <v>0</v>
      </c>
      <c r="W2364" s="348" t="str">
        <f>IF(板块成分!B2366="","",板块成分!B2366)</f>
        <v>8250.HK</v>
      </c>
      <c r="X2364" s="270" t="str">
        <f>[1]!s_info_name(W2364)</f>
        <v>丝路能源</v>
      </c>
      <c r="Y2364" s="335" t="str">
        <f>IF($Y$3="申万一级行业",[1]!s_info_industry_sw_2021(W2364,公司分析!D$5,1),IF($Y$3="申万二级行业",[1]!s_info_industry_sw_2021(W2364,公司分析!D$5,2),IF($Y$3="申万三级行业",[1]!s_info_industry_sw_2021(W2364,公司分析!D$5,3),IF($Y$3="wind一级行业",[1]!s_info_industry_gics(W2364,1),IF($Y$3="wind二级行业",[1]!s_info_industry_gics(W2364,2),IF($Y$3="wind三级行业",[1]!s_info_industry_gics(W2364,3),IF($Y$3="wind四级行业",[1]!s_info_industry_gics(W2364,4),IF($Y$3="证监会门类行业",[1]!s_info_industry_csrc12_n(W2364,公司分析!D$5,1),""))))))))</f>
        <v>农产品</v>
      </c>
      <c r="Z2364" s="298" t="str">
        <f>IF(Y2364=行业比较!$E$6,ROW(),"")</f>
        <v/>
      </c>
      <c r="AA2364" s="125"/>
      <c r="AB2364" s="125"/>
      <c r="AC2364" s="125"/>
      <c r="AD2364" s="125"/>
      <c r="AE2364" s="125"/>
      <c r="AF2364" s="125"/>
      <c r="AG2364" s="125"/>
      <c r="AH2364" s="125"/>
      <c r="AI2364" s="125"/>
      <c r="AJ2364" s="125"/>
      <c r="AK2364" s="125"/>
      <c r="AL2364" s="125"/>
      <c r="AM2364" s="125"/>
      <c r="AN2364" s="125"/>
      <c r="AO2364" s="125"/>
      <c r="AP2364" s="125"/>
    </row>
    <row r="2365" spans="2:42" x14ac:dyDescent="0.35">
      <c r="B2365" s="125"/>
      <c r="C2365" s="125"/>
      <c r="D2365" s="125"/>
      <c r="E2365" s="125"/>
      <c r="F2365" s="125"/>
      <c r="G2365" s="125"/>
      <c r="H2365" s="125"/>
      <c r="I2365" s="269"/>
      <c r="J2365" s="134"/>
      <c r="K2365" s="134"/>
      <c r="L2365" s="134"/>
      <c r="M2365" s="134"/>
      <c r="N2365" s="286"/>
      <c r="O2365" s="286"/>
      <c r="P2365" s="125"/>
      <c r="Q2365" s="125"/>
      <c r="R2365" s="125"/>
      <c r="S2365" s="125"/>
      <c r="T2365" s="125"/>
      <c r="U2365" s="311"/>
      <c r="V2365" s="253">
        <f t="shared" si="44"/>
        <v>0</v>
      </c>
      <c r="W2365" s="348" t="str">
        <f>IF(板块成分!B2367="","",板块成分!B2367)</f>
        <v>8257.HK</v>
      </c>
      <c r="X2365" s="270" t="str">
        <f>[1]!s_info_name(W2365)</f>
        <v>靖洋集团</v>
      </c>
      <c r="Y2365" s="335" t="str">
        <f>IF($Y$3="申万一级行业",[1]!s_info_industry_sw_2021(W2365,公司分析!D$5,1),IF($Y$3="申万二级行业",[1]!s_info_industry_sw_2021(W2365,公司分析!D$5,2),IF($Y$3="申万三级行业",[1]!s_info_industry_sw_2021(W2365,公司分析!D$5,3),IF($Y$3="wind一级行业",[1]!s_info_industry_gics(W2365,1),IF($Y$3="wind二级行业",[1]!s_info_industry_gics(W2365,2),IF($Y$3="wind三级行业",[1]!s_info_industry_gics(W2365,3),IF($Y$3="wind四级行业",[1]!s_info_industry_gics(W2365,4),IF($Y$3="证监会门类行业",[1]!s_info_industry_csrc12_n(W2365,公司分析!D$5,1),""))))))))</f>
        <v>半导体产品</v>
      </c>
      <c r="Z2365" s="298" t="str">
        <f>IF(Y2365=行业比较!$E$6,ROW(),"")</f>
        <v/>
      </c>
      <c r="AA2365" s="125"/>
      <c r="AB2365" s="125"/>
      <c r="AC2365" s="125"/>
      <c r="AD2365" s="125"/>
      <c r="AE2365" s="125"/>
      <c r="AF2365" s="125"/>
      <c r="AG2365" s="125"/>
      <c r="AH2365" s="125"/>
      <c r="AI2365" s="125"/>
      <c r="AJ2365" s="125"/>
      <c r="AK2365" s="125"/>
      <c r="AL2365" s="125"/>
      <c r="AM2365" s="125"/>
      <c r="AN2365" s="125"/>
      <c r="AO2365" s="125"/>
      <c r="AP2365" s="125"/>
    </row>
    <row r="2366" spans="2:42" x14ac:dyDescent="0.35">
      <c r="B2366" s="125"/>
      <c r="C2366" s="125"/>
      <c r="D2366" s="125"/>
      <c r="E2366" s="125"/>
      <c r="F2366" s="125"/>
      <c r="G2366" s="125"/>
      <c r="H2366" s="125"/>
      <c r="I2366" s="269"/>
      <c r="J2366" s="134"/>
      <c r="K2366" s="134"/>
      <c r="L2366" s="134"/>
      <c r="M2366" s="134"/>
      <c r="N2366" s="286"/>
      <c r="O2366" s="286"/>
      <c r="P2366" s="125"/>
      <c r="Q2366" s="125"/>
      <c r="R2366" s="125"/>
      <c r="S2366" s="125"/>
      <c r="T2366" s="125"/>
      <c r="U2366" s="311"/>
      <c r="V2366" s="253">
        <f t="shared" si="44"/>
        <v>0</v>
      </c>
      <c r="W2366" s="348" t="str">
        <f>IF(板块成分!B2368="","",板块成分!B2368)</f>
        <v>8262.HK</v>
      </c>
      <c r="X2366" s="270" t="str">
        <f>[1]!s_info_name(W2366)</f>
        <v>宏强控股</v>
      </c>
      <c r="Y2366" s="335" t="str">
        <f>IF($Y$3="申万一级行业",[1]!s_info_industry_sw_2021(W2366,公司分析!D$5,1),IF($Y$3="申万二级行业",[1]!s_info_industry_sw_2021(W2366,公司分析!D$5,2),IF($Y$3="申万三级行业",[1]!s_info_industry_sw_2021(W2366,公司分析!D$5,3),IF($Y$3="wind一级行业",[1]!s_info_industry_gics(W2366,1),IF($Y$3="wind二级行业",[1]!s_info_industry_gics(W2366,2),IF($Y$3="wind三级行业",[1]!s_info_industry_gics(W2366,3),IF($Y$3="wind四级行业",[1]!s_info_industry_gics(W2366,4),IF($Y$3="证监会门类行业",[1]!s_info_industry_csrc12_n(W2366,公司分析!D$5,1),""))))))))</f>
        <v>建筑与工程</v>
      </c>
      <c r="Z2366" s="298" t="str">
        <f>IF(Y2366=行业比较!$E$6,ROW(),"")</f>
        <v/>
      </c>
      <c r="AA2366" s="125"/>
      <c r="AB2366" s="125"/>
      <c r="AC2366" s="125"/>
      <c r="AD2366" s="125"/>
      <c r="AE2366" s="125"/>
      <c r="AF2366" s="125"/>
      <c r="AG2366" s="125"/>
      <c r="AH2366" s="125"/>
      <c r="AI2366" s="125"/>
      <c r="AJ2366" s="125"/>
      <c r="AK2366" s="125"/>
      <c r="AL2366" s="125"/>
      <c r="AM2366" s="125"/>
      <c r="AN2366" s="125"/>
      <c r="AO2366" s="125"/>
      <c r="AP2366" s="125"/>
    </row>
    <row r="2367" spans="2:42" x14ac:dyDescent="0.35">
      <c r="B2367" s="125"/>
      <c r="C2367" s="125"/>
      <c r="D2367" s="125"/>
      <c r="E2367" s="125"/>
      <c r="F2367" s="125"/>
      <c r="G2367" s="125"/>
      <c r="H2367" s="125"/>
      <c r="I2367" s="269"/>
      <c r="J2367" s="134"/>
      <c r="K2367" s="134"/>
      <c r="L2367" s="134"/>
      <c r="M2367" s="134"/>
      <c r="N2367" s="286"/>
      <c r="O2367" s="286"/>
      <c r="P2367" s="125"/>
      <c r="Q2367" s="125"/>
      <c r="R2367" s="125"/>
      <c r="S2367" s="125"/>
      <c r="T2367" s="125"/>
      <c r="U2367" s="311"/>
      <c r="V2367" s="253">
        <f t="shared" si="44"/>
        <v>0</v>
      </c>
      <c r="W2367" s="348" t="str">
        <f>IF(板块成分!B2369="","",板块成分!B2369)</f>
        <v>8267.HK</v>
      </c>
      <c r="X2367" s="270" t="str">
        <f>[1]!s_info_name(W2367)</f>
        <v>蓝港互动</v>
      </c>
      <c r="Y2367" s="335" t="str">
        <f>IF($Y$3="申万一级行业",[1]!s_info_industry_sw_2021(W2367,公司分析!D$5,1),IF($Y$3="申万二级行业",[1]!s_info_industry_sw_2021(W2367,公司分析!D$5,2),IF($Y$3="申万三级行业",[1]!s_info_industry_sw_2021(W2367,公司分析!D$5,3),IF($Y$3="wind一级行业",[1]!s_info_industry_gics(W2367,1),IF($Y$3="wind二级行业",[1]!s_info_industry_gics(W2367,2),IF($Y$3="wind三级行业",[1]!s_info_industry_gics(W2367,3),IF($Y$3="wind四级行业",[1]!s_info_industry_gics(W2367,4),IF($Y$3="证监会门类行业",[1]!s_info_industry_csrc12_n(W2367,公司分析!D$5,1),""))))))))</f>
        <v>家庭娱乐软件</v>
      </c>
      <c r="Z2367" s="298" t="str">
        <f>IF(Y2367=行业比较!$E$6,ROW(),"")</f>
        <v/>
      </c>
      <c r="AA2367" s="125"/>
      <c r="AB2367" s="125"/>
      <c r="AC2367" s="125"/>
      <c r="AD2367" s="125"/>
      <c r="AE2367" s="125"/>
      <c r="AF2367" s="125"/>
      <c r="AG2367" s="125"/>
      <c r="AH2367" s="125"/>
      <c r="AI2367" s="125"/>
      <c r="AJ2367" s="125"/>
      <c r="AK2367" s="125"/>
      <c r="AL2367" s="125"/>
      <c r="AM2367" s="125"/>
      <c r="AN2367" s="125"/>
      <c r="AO2367" s="125"/>
      <c r="AP2367" s="125"/>
    </row>
    <row r="2368" spans="2:42" x14ac:dyDescent="0.35">
      <c r="B2368" s="125"/>
      <c r="C2368" s="125"/>
      <c r="D2368" s="125"/>
      <c r="E2368" s="125"/>
      <c r="F2368" s="125"/>
      <c r="G2368" s="125"/>
      <c r="H2368" s="125"/>
      <c r="I2368" s="269"/>
      <c r="J2368" s="134"/>
      <c r="K2368" s="134"/>
      <c r="L2368" s="134"/>
      <c r="M2368" s="134"/>
      <c r="N2368" s="286"/>
      <c r="O2368" s="286"/>
      <c r="P2368" s="125"/>
      <c r="Q2368" s="125"/>
      <c r="R2368" s="125"/>
      <c r="S2368" s="125"/>
      <c r="T2368" s="125"/>
      <c r="U2368" s="311"/>
      <c r="V2368" s="253">
        <f t="shared" si="44"/>
        <v>0</v>
      </c>
      <c r="W2368" s="348" t="str">
        <f>IF(板块成分!B2370="","",板块成分!B2370)</f>
        <v>8268.HK</v>
      </c>
      <c r="X2368" s="270" t="str">
        <f>[1]!s_info_name(W2368)</f>
        <v>智城发展控股</v>
      </c>
      <c r="Y2368" s="335" t="str">
        <f>IF($Y$3="申万一级行业",[1]!s_info_industry_sw_2021(W2368,公司分析!D$5,1),IF($Y$3="申万二级行业",[1]!s_info_industry_sw_2021(W2368,公司分析!D$5,2),IF($Y$3="申万三级行业",[1]!s_info_industry_sw_2021(W2368,公司分析!D$5,3),IF($Y$3="wind一级行业",[1]!s_info_industry_gics(W2368,1),IF($Y$3="wind二级行业",[1]!s_info_industry_gics(W2368,2),IF($Y$3="wind三级行业",[1]!s_info_industry_gics(W2368,3),IF($Y$3="wind四级行业",[1]!s_info_industry_gics(W2368,4),IF($Y$3="证监会门类行业",[1]!s_info_industry_csrc12_n(W2368,公司分析!D$5,1),""))))))))</f>
        <v>建筑与工程</v>
      </c>
      <c r="Z2368" s="298" t="str">
        <f>IF(Y2368=行业比较!$E$6,ROW(),"")</f>
        <v/>
      </c>
      <c r="AA2368" s="125"/>
      <c r="AB2368" s="125"/>
      <c r="AC2368" s="125"/>
      <c r="AD2368" s="125"/>
      <c r="AE2368" s="125"/>
      <c r="AF2368" s="125"/>
      <c r="AG2368" s="125"/>
      <c r="AH2368" s="125"/>
      <c r="AI2368" s="125"/>
      <c r="AJ2368" s="125"/>
      <c r="AK2368" s="125"/>
      <c r="AL2368" s="125"/>
      <c r="AM2368" s="125"/>
      <c r="AN2368" s="125"/>
      <c r="AO2368" s="125"/>
      <c r="AP2368" s="125"/>
    </row>
    <row r="2369" spans="2:42" x14ac:dyDescent="0.35">
      <c r="B2369" s="125"/>
      <c r="C2369" s="125"/>
      <c r="D2369" s="125"/>
      <c r="E2369" s="125"/>
      <c r="F2369" s="125"/>
      <c r="G2369" s="125"/>
      <c r="H2369" s="125"/>
      <c r="I2369" s="269"/>
      <c r="J2369" s="134"/>
      <c r="K2369" s="134"/>
      <c r="L2369" s="134"/>
      <c r="M2369" s="134"/>
      <c r="N2369" s="286"/>
      <c r="O2369" s="286"/>
      <c r="P2369" s="125"/>
      <c r="Q2369" s="125"/>
      <c r="R2369" s="125"/>
      <c r="S2369" s="125"/>
      <c r="T2369" s="125"/>
      <c r="U2369" s="311"/>
      <c r="V2369" s="253">
        <f t="shared" si="44"/>
        <v>0</v>
      </c>
      <c r="W2369" s="348" t="str">
        <f>IF(板块成分!B2371="","",板块成分!B2371)</f>
        <v>8269.HK</v>
      </c>
      <c r="X2369" s="270" t="str">
        <f>[1]!s_info_name(W2369)</f>
        <v>富誉控股</v>
      </c>
      <c r="Y2369" s="335" t="str">
        <f>IF($Y$3="申万一级行业",[1]!s_info_industry_sw_2021(W2369,公司分析!D$5,1),IF($Y$3="申万二级行业",[1]!s_info_industry_sw_2021(W2369,公司分析!D$5,2),IF($Y$3="申万三级行业",[1]!s_info_industry_sw_2021(W2369,公司分析!D$5,3),IF($Y$3="wind一级行业",[1]!s_info_industry_gics(W2369,1),IF($Y$3="wind二级行业",[1]!s_info_industry_gics(W2369,2),IF($Y$3="wind三级行业",[1]!s_info_industry_gics(W2369,3),IF($Y$3="wind四级行业",[1]!s_info_industry_gics(W2369,4),IF($Y$3="证监会门类行业",[1]!s_info_industry_csrc12_n(W2369,公司分析!D$5,1),""))))))))</f>
        <v>贸易公司与工业品经销商</v>
      </c>
      <c r="Z2369" s="298" t="str">
        <f>IF(Y2369=行业比较!$E$6,ROW(),"")</f>
        <v/>
      </c>
      <c r="AA2369" s="125"/>
      <c r="AB2369" s="125"/>
      <c r="AC2369" s="125"/>
      <c r="AD2369" s="125"/>
      <c r="AE2369" s="125"/>
      <c r="AF2369" s="125"/>
      <c r="AG2369" s="125"/>
      <c r="AH2369" s="125"/>
      <c r="AI2369" s="125"/>
      <c r="AJ2369" s="125"/>
      <c r="AK2369" s="125"/>
      <c r="AL2369" s="125"/>
      <c r="AM2369" s="125"/>
      <c r="AN2369" s="125"/>
      <c r="AO2369" s="125"/>
      <c r="AP2369" s="125"/>
    </row>
    <row r="2370" spans="2:42" x14ac:dyDescent="0.35">
      <c r="B2370" s="125"/>
      <c r="C2370" s="125"/>
      <c r="D2370" s="125"/>
      <c r="E2370" s="125"/>
      <c r="F2370" s="125"/>
      <c r="G2370" s="125"/>
      <c r="H2370" s="125"/>
      <c r="I2370" s="269"/>
      <c r="J2370" s="134"/>
      <c r="K2370" s="134"/>
      <c r="L2370" s="134"/>
      <c r="M2370" s="134"/>
      <c r="N2370" s="286"/>
      <c r="O2370" s="286"/>
      <c r="P2370" s="125"/>
      <c r="Q2370" s="125"/>
      <c r="R2370" s="125"/>
      <c r="S2370" s="125"/>
      <c r="T2370" s="125"/>
      <c r="U2370" s="311"/>
      <c r="V2370" s="253">
        <f t="shared" si="44"/>
        <v>0</v>
      </c>
      <c r="W2370" s="348" t="str">
        <f>IF(板块成分!B2372="","",板块成分!B2372)</f>
        <v>8270.HK</v>
      </c>
      <c r="X2370" s="270" t="str">
        <f>[1]!s_info_name(W2370)</f>
        <v>中国煤层气</v>
      </c>
      <c r="Y2370" s="335" t="str">
        <f>IF($Y$3="申万一级行业",[1]!s_info_industry_sw_2021(W2370,公司分析!D$5,1),IF($Y$3="申万二级行业",[1]!s_info_industry_sw_2021(W2370,公司分析!D$5,2),IF($Y$3="申万三级行业",[1]!s_info_industry_sw_2021(W2370,公司分析!D$5,3),IF($Y$3="wind一级行业",[1]!s_info_industry_gics(W2370,1),IF($Y$3="wind二级行业",[1]!s_info_industry_gics(W2370,2),IF($Y$3="wind三级行业",[1]!s_info_industry_gics(W2370,3),IF($Y$3="wind四级行业",[1]!s_info_industry_gics(W2370,4),IF($Y$3="证监会门类行业",[1]!s_info_industry_csrc12_n(W2370,公司分析!D$5,1),""))))))))</f>
        <v>石油天然气勘探与生产</v>
      </c>
      <c r="Z2370" s="298" t="str">
        <f>IF(Y2370=行业比较!$E$6,ROW(),"")</f>
        <v/>
      </c>
      <c r="AA2370" s="125"/>
      <c r="AB2370" s="125"/>
      <c r="AC2370" s="125"/>
      <c r="AD2370" s="125"/>
      <c r="AE2370" s="125"/>
      <c r="AF2370" s="125"/>
      <c r="AG2370" s="125"/>
      <c r="AH2370" s="125"/>
      <c r="AI2370" s="125"/>
      <c r="AJ2370" s="125"/>
      <c r="AK2370" s="125"/>
      <c r="AL2370" s="125"/>
      <c r="AM2370" s="125"/>
      <c r="AN2370" s="125"/>
      <c r="AO2370" s="125"/>
      <c r="AP2370" s="125"/>
    </row>
    <row r="2371" spans="2:42" x14ac:dyDescent="0.35">
      <c r="B2371" s="125"/>
      <c r="C2371" s="125"/>
      <c r="D2371" s="125"/>
      <c r="E2371" s="125"/>
      <c r="F2371" s="125"/>
      <c r="G2371" s="125"/>
      <c r="H2371" s="125"/>
      <c r="I2371" s="269"/>
      <c r="J2371" s="134"/>
      <c r="K2371" s="134"/>
      <c r="L2371" s="134"/>
      <c r="M2371" s="134"/>
      <c r="N2371" s="286"/>
      <c r="O2371" s="286"/>
      <c r="P2371" s="125"/>
      <c r="Q2371" s="125"/>
      <c r="R2371" s="125"/>
      <c r="S2371" s="125"/>
      <c r="T2371" s="125"/>
      <c r="U2371" s="311"/>
      <c r="V2371" s="253">
        <f t="shared" si="44"/>
        <v>0</v>
      </c>
      <c r="W2371" s="348" t="str">
        <f>IF(板块成分!B2373="","",板块成分!B2373)</f>
        <v>8271.HK</v>
      </c>
      <c r="X2371" s="270" t="str">
        <f>[1]!s_info_name(W2371)</f>
        <v>环球数码创意</v>
      </c>
      <c r="Y2371" s="335" t="str">
        <f>IF($Y$3="申万一级行业",[1]!s_info_industry_sw_2021(W2371,公司分析!D$5,1),IF($Y$3="申万二级行业",[1]!s_info_industry_sw_2021(W2371,公司分析!D$5,2),IF($Y$3="申万三级行业",[1]!s_info_industry_sw_2021(W2371,公司分析!D$5,3),IF($Y$3="wind一级行业",[1]!s_info_industry_gics(W2371,1),IF($Y$3="wind二级行业",[1]!s_info_industry_gics(W2371,2),IF($Y$3="wind三级行业",[1]!s_info_industry_gics(W2371,3),IF($Y$3="wind四级行业",[1]!s_info_industry_gics(W2371,4),IF($Y$3="证监会门类行业",[1]!s_info_industry_csrc12_n(W2371,公司分析!D$5,1),""))))))))</f>
        <v>房地产经营公司</v>
      </c>
      <c r="Z2371" s="298" t="str">
        <f>IF(Y2371=行业比较!$E$6,ROW(),"")</f>
        <v/>
      </c>
      <c r="AA2371" s="125"/>
      <c r="AB2371" s="125"/>
      <c r="AC2371" s="125"/>
      <c r="AD2371" s="125"/>
      <c r="AE2371" s="125"/>
      <c r="AF2371" s="125"/>
      <c r="AG2371" s="125"/>
      <c r="AH2371" s="125"/>
      <c r="AI2371" s="125"/>
      <c r="AJ2371" s="125"/>
      <c r="AK2371" s="125"/>
      <c r="AL2371" s="125"/>
      <c r="AM2371" s="125"/>
      <c r="AN2371" s="125"/>
      <c r="AO2371" s="125"/>
      <c r="AP2371" s="125"/>
    </row>
    <row r="2372" spans="2:42" x14ac:dyDescent="0.35">
      <c r="B2372" s="125"/>
      <c r="C2372" s="125"/>
      <c r="D2372" s="125"/>
      <c r="E2372" s="125"/>
      <c r="F2372" s="125"/>
      <c r="G2372" s="125"/>
      <c r="H2372" s="125"/>
      <c r="I2372" s="269"/>
      <c r="J2372" s="134"/>
      <c r="K2372" s="134"/>
      <c r="L2372" s="134"/>
      <c r="M2372" s="134"/>
      <c r="N2372" s="286"/>
      <c r="O2372" s="286"/>
      <c r="P2372" s="125"/>
      <c r="Q2372" s="125"/>
      <c r="R2372" s="125"/>
      <c r="S2372" s="125"/>
      <c r="T2372" s="125"/>
      <c r="U2372" s="311"/>
      <c r="V2372" s="253">
        <f t="shared" si="44"/>
        <v>0</v>
      </c>
      <c r="W2372" s="348" t="str">
        <f>IF(板块成分!B2374="","",板块成分!B2374)</f>
        <v>8275.HK</v>
      </c>
      <c r="X2372" s="270" t="str">
        <f>[1]!s_info_name(W2372)</f>
        <v>中国新消费集团</v>
      </c>
      <c r="Y2372" s="335" t="str">
        <f>IF($Y$3="申万一级行业",[1]!s_info_industry_sw_2021(W2372,公司分析!D$5,1),IF($Y$3="申万二级行业",[1]!s_info_industry_sw_2021(W2372,公司分析!D$5,2),IF($Y$3="申万三级行业",[1]!s_info_industry_sw_2021(W2372,公司分析!D$5,3),IF($Y$3="wind一级行业",[1]!s_info_industry_gics(W2372,1),IF($Y$3="wind二级行业",[1]!s_info_industry_gics(W2372,2),IF($Y$3="wind三级行业",[1]!s_info_industry_gics(W2372,3),IF($Y$3="wind四级行业",[1]!s_info_industry_gics(W2372,4),IF($Y$3="证监会门类行业",[1]!s_info_industry_csrc12_n(W2372,公司分析!D$5,1),""))))))))</f>
        <v>建筑与工程</v>
      </c>
      <c r="Z2372" s="298" t="str">
        <f>IF(Y2372=行业比较!$E$6,ROW(),"")</f>
        <v/>
      </c>
      <c r="AA2372" s="125"/>
      <c r="AB2372" s="125"/>
      <c r="AC2372" s="125"/>
      <c r="AD2372" s="125"/>
      <c r="AE2372" s="125"/>
      <c r="AF2372" s="125"/>
      <c r="AG2372" s="125"/>
      <c r="AH2372" s="125"/>
      <c r="AI2372" s="125"/>
      <c r="AJ2372" s="125"/>
      <c r="AK2372" s="125"/>
      <c r="AL2372" s="125"/>
      <c r="AM2372" s="125"/>
      <c r="AN2372" s="125"/>
      <c r="AO2372" s="125"/>
      <c r="AP2372" s="125"/>
    </row>
    <row r="2373" spans="2:42" x14ac:dyDescent="0.35">
      <c r="B2373" s="125"/>
      <c r="C2373" s="125"/>
      <c r="D2373" s="125"/>
      <c r="E2373" s="125"/>
      <c r="F2373" s="125"/>
      <c r="G2373" s="125"/>
      <c r="H2373" s="125"/>
      <c r="I2373" s="269"/>
      <c r="J2373" s="134"/>
      <c r="K2373" s="134"/>
      <c r="L2373" s="134"/>
      <c r="M2373" s="134"/>
      <c r="N2373" s="286"/>
      <c r="O2373" s="286"/>
      <c r="P2373" s="125"/>
      <c r="Q2373" s="125"/>
      <c r="R2373" s="125"/>
      <c r="S2373" s="125"/>
      <c r="T2373" s="125"/>
      <c r="U2373" s="311"/>
      <c r="V2373" s="253">
        <f t="shared" ref="V2373:V2436" si="45">IF(Z2373="",0,RANK(Z2373,Z:Z,1))</f>
        <v>0</v>
      </c>
      <c r="W2373" s="348" t="str">
        <f>IF(板块成分!B2375="","",板块成分!B2375)</f>
        <v>8277.HK</v>
      </c>
      <c r="X2373" s="270" t="str">
        <f>[1]!s_info_name(W2373)</f>
        <v>骏东控股</v>
      </c>
      <c r="Y2373" s="335" t="str">
        <f>IF($Y$3="申万一级行业",[1]!s_info_industry_sw_2021(W2373,公司分析!D$5,1),IF($Y$3="申万二级行业",[1]!s_info_industry_sw_2021(W2373,公司分析!D$5,2),IF($Y$3="申万三级行业",[1]!s_info_industry_sw_2021(W2373,公司分析!D$5,3),IF($Y$3="wind一级行业",[1]!s_info_industry_gics(W2373,1),IF($Y$3="wind二级行业",[1]!s_info_industry_gics(W2373,2),IF($Y$3="wind三级行业",[1]!s_info_industry_gics(W2373,3),IF($Y$3="wind四级行业",[1]!s_info_industry_gics(W2373,4),IF($Y$3="证监会门类行业",[1]!s_info_industry_csrc12_n(W2373,公司分析!D$5,1),""))))))))</f>
        <v>林木产品</v>
      </c>
      <c r="Z2373" s="298" t="str">
        <f>IF(Y2373=行业比较!$E$6,ROW(),"")</f>
        <v/>
      </c>
      <c r="AA2373" s="125"/>
      <c r="AB2373" s="125"/>
      <c r="AC2373" s="125"/>
      <c r="AD2373" s="125"/>
      <c r="AE2373" s="125"/>
      <c r="AF2373" s="125"/>
      <c r="AG2373" s="125"/>
      <c r="AH2373" s="125"/>
      <c r="AI2373" s="125"/>
      <c r="AJ2373" s="125"/>
      <c r="AK2373" s="125"/>
      <c r="AL2373" s="125"/>
      <c r="AM2373" s="125"/>
      <c r="AN2373" s="125"/>
      <c r="AO2373" s="125"/>
      <c r="AP2373" s="125"/>
    </row>
    <row r="2374" spans="2:42" x14ac:dyDescent="0.35">
      <c r="B2374" s="125"/>
      <c r="C2374" s="125"/>
      <c r="D2374" s="125"/>
      <c r="E2374" s="125"/>
      <c r="F2374" s="125"/>
      <c r="G2374" s="125"/>
      <c r="H2374" s="125"/>
      <c r="I2374" s="269"/>
      <c r="J2374" s="134"/>
      <c r="K2374" s="134"/>
      <c r="L2374" s="134"/>
      <c r="M2374" s="134"/>
      <c r="N2374" s="286"/>
      <c r="O2374" s="286"/>
      <c r="P2374" s="125"/>
      <c r="Q2374" s="125"/>
      <c r="R2374" s="125"/>
      <c r="S2374" s="125"/>
      <c r="T2374" s="125"/>
      <c r="U2374" s="311"/>
      <c r="V2374" s="253">
        <f t="shared" si="45"/>
        <v>0</v>
      </c>
      <c r="W2374" s="348" t="str">
        <f>IF(板块成分!B2376="","",板块成分!B2376)</f>
        <v>8279.HK</v>
      </c>
      <c r="X2374" s="270" t="str">
        <f>[1]!s_info_name(W2374)</f>
        <v>亚博科技控股</v>
      </c>
      <c r="Y2374" s="335" t="str">
        <f>IF($Y$3="申万一级行业",[1]!s_info_industry_sw_2021(W2374,公司分析!D$5,1),IF($Y$3="申万二级行业",[1]!s_info_industry_sw_2021(W2374,公司分析!D$5,2),IF($Y$3="申万三级行业",[1]!s_info_industry_sw_2021(W2374,公司分析!D$5,3),IF($Y$3="wind一级行业",[1]!s_info_industry_gics(W2374,1),IF($Y$3="wind二级行业",[1]!s_info_industry_gics(W2374,2),IF($Y$3="wind三级行业",[1]!s_info_industry_gics(W2374,3),IF($Y$3="wind四级行业",[1]!s_info_industry_gics(W2374,4),IF($Y$3="证监会门类行业",[1]!s_info_industry_csrc12_n(W2374,公司分析!D$5,1),""))))))))</f>
        <v>赌场与赌博</v>
      </c>
      <c r="Z2374" s="298" t="str">
        <f>IF(Y2374=行业比较!$E$6,ROW(),"")</f>
        <v/>
      </c>
      <c r="AA2374" s="125"/>
      <c r="AB2374" s="125"/>
      <c r="AC2374" s="125"/>
      <c r="AD2374" s="125"/>
      <c r="AE2374" s="125"/>
      <c r="AF2374" s="125"/>
      <c r="AG2374" s="125"/>
      <c r="AH2374" s="125"/>
      <c r="AI2374" s="125"/>
      <c r="AJ2374" s="125"/>
      <c r="AK2374" s="125"/>
      <c r="AL2374" s="125"/>
      <c r="AM2374" s="125"/>
      <c r="AN2374" s="125"/>
      <c r="AO2374" s="125"/>
      <c r="AP2374" s="125"/>
    </row>
    <row r="2375" spans="2:42" x14ac:dyDescent="0.35">
      <c r="B2375" s="125"/>
      <c r="C2375" s="125"/>
      <c r="D2375" s="125"/>
      <c r="E2375" s="125"/>
      <c r="F2375" s="125"/>
      <c r="G2375" s="125"/>
      <c r="H2375" s="125"/>
      <c r="I2375" s="269"/>
      <c r="J2375" s="134"/>
      <c r="K2375" s="134"/>
      <c r="L2375" s="134"/>
      <c r="M2375" s="134"/>
      <c r="N2375" s="286"/>
      <c r="O2375" s="286"/>
      <c r="P2375" s="125"/>
      <c r="Q2375" s="125"/>
      <c r="R2375" s="125"/>
      <c r="S2375" s="125"/>
      <c r="T2375" s="125"/>
      <c r="U2375" s="311"/>
      <c r="V2375" s="253">
        <f t="shared" si="45"/>
        <v>0</v>
      </c>
      <c r="W2375" s="348" t="str">
        <f>IF(板块成分!B2377="","",板块成分!B2377)</f>
        <v>8280.HK</v>
      </c>
      <c r="X2375" s="270" t="str">
        <f>[1]!s_info_name(W2375)</f>
        <v>中国数字视频</v>
      </c>
      <c r="Y2375" s="335" t="str">
        <f>IF($Y$3="申万一级行业",[1]!s_info_industry_sw_2021(W2375,公司分析!D$5,1),IF($Y$3="申万二级行业",[1]!s_info_industry_sw_2021(W2375,公司分析!D$5,2),IF($Y$3="申万三级行业",[1]!s_info_industry_sw_2021(W2375,公司分析!D$5,3),IF($Y$3="wind一级行业",[1]!s_info_industry_gics(W2375,1),IF($Y$3="wind二级行业",[1]!s_info_industry_gics(W2375,2),IF($Y$3="wind三级行业",[1]!s_info_industry_gics(W2375,3),IF($Y$3="wind四级行业",[1]!s_info_industry_gics(W2375,4),IF($Y$3="证监会门类行业",[1]!s_info_industry_csrc12_n(W2375,公司分析!D$5,1),""))))))))</f>
        <v>广播</v>
      </c>
      <c r="Z2375" s="298" t="str">
        <f>IF(Y2375=行业比较!$E$6,ROW(),"")</f>
        <v/>
      </c>
      <c r="AA2375" s="125"/>
      <c r="AB2375" s="125"/>
      <c r="AC2375" s="125"/>
      <c r="AD2375" s="125"/>
      <c r="AE2375" s="125"/>
      <c r="AF2375" s="125"/>
      <c r="AG2375" s="125"/>
      <c r="AH2375" s="125"/>
      <c r="AI2375" s="125"/>
      <c r="AJ2375" s="125"/>
      <c r="AK2375" s="125"/>
      <c r="AL2375" s="125"/>
      <c r="AM2375" s="125"/>
      <c r="AN2375" s="125"/>
      <c r="AO2375" s="125"/>
      <c r="AP2375" s="125"/>
    </row>
    <row r="2376" spans="2:42" x14ac:dyDescent="0.35">
      <c r="B2376" s="125"/>
      <c r="C2376" s="125"/>
      <c r="D2376" s="125"/>
      <c r="E2376" s="125"/>
      <c r="F2376" s="125"/>
      <c r="G2376" s="125"/>
      <c r="H2376" s="125"/>
      <c r="I2376" s="269"/>
      <c r="J2376" s="134"/>
      <c r="K2376" s="134"/>
      <c r="L2376" s="134"/>
      <c r="M2376" s="134"/>
      <c r="N2376" s="286"/>
      <c r="O2376" s="286"/>
      <c r="P2376" s="125"/>
      <c r="Q2376" s="125"/>
      <c r="R2376" s="125"/>
      <c r="S2376" s="125"/>
      <c r="T2376" s="125"/>
      <c r="U2376" s="311"/>
      <c r="V2376" s="253">
        <f t="shared" si="45"/>
        <v>0</v>
      </c>
      <c r="W2376" s="348" t="str">
        <f>IF(板块成分!B2378="","",板块成分!B2378)</f>
        <v>8281.HK</v>
      </c>
      <c r="X2376" s="270" t="str">
        <f>[1]!s_info_name(W2376)</f>
        <v>中国金典集团</v>
      </c>
      <c r="Y2376" s="335" t="str">
        <f>IF($Y$3="申万一级行业",[1]!s_info_industry_sw_2021(W2376,公司分析!D$5,1),IF($Y$3="申万二级行业",[1]!s_info_industry_sw_2021(W2376,公司分析!D$5,2),IF($Y$3="申万三级行业",[1]!s_info_industry_sw_2021(W2376,公司分析!D$5,3),IF($Y$3="wind一级行业",[1]!s_info_industry_gics(W2376,1),IF($Y$3="wind二级行业",[1]!s_info_industry_gics(W2376,2),IF($Y$3="wind三级行业",[1]!s_info_industry_gics(W2376,3),IF($Y$3="wind四级行业",[1]!s_info_industry_gics(W2376,4),IF($Y$3="证监会门类行业",[1]!s_info_industry_csrc12_n(W2376,公司分析!D$5,1),""))))))))</f>
        <v>家庭用品</v>
      </c>
      <c r="Z2376" s="298" t="str">
        <f>IF(Y2376=行业比较!$E$6,ROW(),"")</f>
        <v/>
      </c>
      <c r="AA2376" s="125"/>
      <c r="AB2376" s="125"/>
      <c r="AC2376" s="125"/>
      <c r="AD2376" s="125"/>
      <c r="AE2376" s="125"/>
      <c r="AF2376" s="125"/>
      <c r="AG2376" s="125"/>
      <c r="AH2376" s="125"/>
      <c r="AI2376" s="125"/>
      <c r="AJ2376" s="125"/>
      <c r="AK2376" s="125"/>
      <c r="AL2376" s="125"/>
      <c r="AM2376" s="125"/>
      <c r="AN2376" s="125"/>
      <c r="AO2376" s="125"/>
      <c r="AP2376" s="125"/>
    </row>
    <row r="2377" spans="2:42" x14ac:dyDescent="0.35">
      <c r="B2377" s="125"/>
      <c r="C2377" s="125"/>
      <c r="D2377" s="125"/>
      <c r="E2377" s="125"/>
      <c r="F2377" s="125"/>
      <c r="G2377" s="125"/>
      <c r="H2377" s="125"/>
      <c r="I2377" s="269"/>
      <c r="J2377" s="134"/>
      <c r="K2377" s="134"/>
      <c r="L2377" s="134"/>
      <c r="M2377" s="134"/>
      <c r="N2377" s="286"/>
      <c r="O2377" s="286"/>
      <c r="P2377" s="125"/>
      <c r="Q2377" s="125"/>
      <c r="R2377" s="125"/>
      <c r="S2377" s="125"/>
      <c r="T2377" s="125"/>
      <c r="U2377" s="311"/>
      <c r="V2377" s="253">
        <f t="shared" si="45"/>
        <v>0</v>
      </c>
      <c r="W2377" s="348" t="str">
        <f>IF(板块成分!B2379="","",板块成分!B2379)</f>
        <v>8282.HK</v>
      </c>
      <c r="X2377" s="270" t="str">
        <f>[1]!s_info_name(W2377)</f>
        <v>智傲控股</v>
      </c>
      <c r="Y2377" s="335" t="str">
        <f>IF($Y$3="申万一级行业",[1]!s_info_industry_sw_2021(W2377,公司分析!D$5,1),IF($Y$3="申万二级行业",[1]!s_info_industry_sw_2021(W2377,公司分析!D$5,2),IF($Y$3="申万三级行业",[1]!s_info_industry_sw_2021(W2377,公司分析!D$5,3),IF($Y$3="wind一级行业",[1]!s_info_industry_gics(W2377,1),IF($Y$3="wind二级行业",[1]!s_info_industry_gics(W2377,2),IF($Y$3="wind三级行业",[1]!s_info_industry_gics(W2377,3),IF($Y$3="wind四级行业",[1]!s_info_industry_gics(W2377,4),IF($Y$3="证监会门类行业",[1]!s_info_industry_csrc12_n(W2377,公司分析!D$5,1),""))))))))</f>
        <v>家庭娱乐软件</v>
      </c>
      <c r="Z2377" s="298" t="str">
        <f>IF(Y2377=行业比较!$E$6,ROW(),"")</f>
        <v/>
      </c>
      <c r="AA2377" s="125"/>
      <c r="AB2377" s="125"/>
      <c r="AC2377" s="125"/>
      <c r="AD2377" s="125"/>
      <c r="AE2377" s="125"/>
      <c r="AF2377" s="125"/>
      <c r="AG2377" s="125"/>
      <c r="AH2377" s="125"/>
      <c r="AI2377" s="125"/>
      <c r="AJ2377" s="125"/>
      <c r="AK2377" s="125"/>
      <c r="AL2377" s="125"/>
      <c r="AM2377" s="125"/>
      <c r="AN2377" s="125"/>
      <c r="AO2377" s="125"/>
      <c r="AP2377" s="125"/>
    </row>
    <row r="2378" spans="2:42" x14ac:dyDescent="0.35">
      <c r="B2378" s="125"/>
      <c r="C2378" s="125"/>
      <c r="D2378" s="125"/>
      <c r="E2378" s="125"/>
      <c r="F2378" s="125"/>
      <c r="G2378" s="125"/>
      <c r="H2378" s="125"/>
      <c r="I2378" s="269"/>
      <c r="J2378" s="134"/>
      <c r="K2378" s="134"/>
      <c r="L2378" s="134"/>
      <c r="M2378" s="134"/>
      <c r="N2378" s="286"/>
      <c r="O2378" s="286"/>
      <c r="P2378" s="125"/>
      <c r="Q2378" s="125"/>
      <c r="R2378" s="125"/>
      <c r="S2378" s="125"/>
      <c r="T2378" s="125"/>
      <c r="U2378" s="311"/>
      <c r="V2378" s="253">
        <f t="shared" si="45"/>
        <v>0</v>
      </c>
      <c r="W2378" s="348" t="str">
        <f>IF(板块成分!B2380="","",板块成分!B2380)</f>
        <v>8283.HK</v>
      </c>
      <c r="X2378" s="270" t="str">
        <f>[1]!s_info_name(W2378)</f>
        <v>中食民安</v>
      </c>
      <c r="Y2378" s="335" t="str">
        <f>IF($Y$3="申万一级行业",[1]!s_info_industry_sw_2021(W2378,公司分析!D$5,1),IF($Y$3="申万二级行业",[1]!s_info_industry_sw_2021(W2378,公司分析!D$5,2),IF($Y$3="申万三级行业",[1]!s_info_industry_sw_2021(W2378,公司分析!D$5,3),IF($Y$3="wind一级行业",[1]!s_info_industry_gics(W2378,1),IF($Y$3="wind二级行业",[1]!s_info_industry_gics(W2378,2),IF($Y$3="wind三级行业",[1]!s_info_industry_gics(W2378,3),IF($Y$3="wind四级行业",[1]!s_info_industry_gics(W2378,4),IF($Y$3="证监会门类行业",[1]!s_info_industry_csrc12_n(W2378,公司分析!D$5,1),""))))))))</f>
        <v>综合支持服务</v>
      </c>
      <c r="Z2378" s="298" t="str">
        <f>IF(Y2378=行业比较!$E$6,ROW(),"")</f>
        <v/>
      </c>
      <c r="AA2378" s="125"/>
      <c r="AB2378" s="125"/>
      <c r="AC2378" s="125"/>
      <c r="AD2378" s="125"/>
      <c r="AE2378" s="125"/>
      <c r="AF2378" s="125"/>
      <c r="AG2378" s="125"/>
      <c r="AH2378" s="125"/>
      <c r="AI2378" s="125"/>
      <c r="AJ2378" s="125"/>
      <c r="AK2378" s="125"/>
      <c r="AL2378" s="125"/>
      <c r="AM2378" s="125"/>
      <c r="AN2378" s="125"/>
      <c r="AO2378" s="125"/>
      <c r="AP2378" s="125"/>
    </row>
    <row r="2379" spans="2:42" x14ac:dyDescent="0.35">
      <c r="B2379" s="125"/>
      <c r="C2379" s="125"/>
      <c r="D2379" s="125"/>
      <c r="E2379" s="125"/>
      <c r="F2379" s="125"/>
      <c r="G2379" s="125"/>
      <c r="H2379" s="125"/>
      <c r="I2379" s="269"/>
      <c r="J2379" s="134"/>
      <c r="K2379" s="134"/>
      <c r="L2379" s="134"/>
      <c r="M2379" s="134"/>
      <c r="N2379" s="286"/>
      <c r="O2379" s="286"/>
      <c r="P2379" s="125"/>
      <c r="Q2379" s="125"/>
      <c r="R2379" s="125"/>
      <c r="S2379" s="125"/>
      <c r="T2379" s="125"/>
      <c r="U2379" s="311"/>
      <c r="V2379" s="253">
        <f t="shared" si="45"/>
        <v>0</v>
      </c>
      <c r="W2379" s="348" t="str">
        <f>IF(板块成分!B2381="","",板块成分!B2381)</f>
        <v>8285.HK</v>
      </c>
      <c r="X2379" s="270" t="str">
        <f>[1]!s_info_name(W2379)</f>
        <v>森浩集团</v>
      </c>
      <c r="Y2379" s="335" t="str">
        <f>IF($Y$3="申万一级行业",[1]!s_info_industry_sw_2021(W2379,公司分析!D$5,1),IF($Y$3="申万二级行业",[1]!s_info_industry_sw_2021(W2379,公司分析!D$5,2),IF($Y$3="申万三级行业",[1]!s_info_industry_sw_2021(W2379,公司分析!D$5,3),IF($Y$3="wind一级行业",[1]!s_info_industry_gics(W2379,1),IF($Y$3="wind二级行业",[1]!s_info_industry_gics(W2379,2),IF($Y$3="wind三级行业",[1]!s_info_industry_gics(W2379,3),IF($Y$3="wind四级行业",[1]!s_info_industry_gics(W2379,4),IF($Y$3="证监会门类行业",[1]!s_info_industry_csrc12_n(W2379,公司分析!D$5,1),""))))))))</f>
        <v>服装、服饰与奢侈品</v>
      </c>
      <c r="Z2379" s="298" t="str">
        <f>IF(Y2379=行业比较!$E$6,ROW(),"")</f>
        <v/>
      </c>
      <c r="AA2379" s="125"/>
      <c r="AB2379" s="125"/>
      <c r="AC2379" s="125"/>
      <c r="AD2379" s="125"/>
      <c r="AE2379" s="125"/>
      <c r="AF2379" s="125"/>
      <c r="AG2379" s="125"/>
      <c r="AH2379" s="125"/>
      <c r="AI2379" s="125"/>
      <c r="AJ2379" s="125"/>
      <c r="AK2379" s="125"/>
      <c r="AL2379" s="125"/>
      <c r="AM2379" s="125"/>
      <c r="AN2379" s="125"/>
      <c r="AO2379" s="125"/>
      <c r="AP2379" s="125"/>
    </row>
    <row r="2380" spans="2:42" x14ac:dyDescent="0.35">
      <c r="B2380" s="125"/>
      <c r="C2380" s="125"/>
      <c r="D2380" s="125"/>
      <c r="E2380" s="125"/>
      <c r="F2380" s="125"/>
      <c r="G2380" s="125"/>
      <c r="H2380" s="125"/>
      <c r="I2380" s="269"/>
      <c r="J2380" s="134"/>
      <c r="K2380" s="134"/>
      <c r="L2380" s="134"/>
      <c r="M2380" s="134"/>
      <c r="N2380" s="286"/>
      <c r="O2380" s="286"/>
      <c r="P2380" s="125"/>
      <c r="Q2380" s="125"/>
      <c r="R2380" s="125"/>
      <c r="S2380" s="125"/>
      <c r="T2380" s="125"/>
      <c r="U2380" s="311"/>
      <c r="V2380" s="253">
        <f t="shared" si="45"/>
        <v>0</v>
      </c>
      <c r="W2380" s="348" t="str">
        <f>IF(板块成分!B2382="","",板块成分!B2382)</f>
        <v>8286.HK</v>
      </c>
      <c r="X2380" s="270" t="str">
        <f>[1]!s_info_name(W2380)</f>
        <v>长城微光</v>
      </c>
      <c r="Y2380" s="335" t="str">
        <f>IF($Y$3="申万一级行业",[1]!s_info_industry_sw_2021(W2380,公司分析!D$5,1),IF($Y$3="申万二级行业",[1]!s_info_industry_sw_2021(W2380,公司分析!D$5,2),IF($Y$3="申万三级行业",[1]!s_info_industry_sw_2021(W2380,公司分析!D$5,3),IF($Y$3="wind一级行业",[1]!s_info_industry_gics(W2380,1),IF($Y$3="wind二级行业",[1]!s_info_industry_gics(W2380,2),IF($Y$3="wind三级行业",[1]!s_info_industry_gics(W2380,3),IF($Y$3="wind四级行业",[1]!s_info_industry_gics(W2380,4),IF($Y$3="证监会门类行业",[1]!s_info_industry_csrc12_n(W2380,公司分析!D$5,1),""))))))))</f>
        <v>电子设备和仪器</v>
      </c>
      <c r="Z2380" s="298" t="str">
        <f>IF(Y2380=行业比较!$E$6,ROW(),"")</f>
        <v/>
      </c>
      <c r="AA2380" s="125"/>
      <c r="AB2380" s="125"/>
      <c r="AC2380" s="125"/>
      <c r="AD2380" s="125"/>
      <c r="AE2380" s="125"/>
      <c r="AF2380" s="125"/>
      <c r="AG2380" s="125"/>
      <c r="AH2380" s="125"/>
      <c r="AI2380" s="125"/>
      <c r="AJ2380" s="125"/>
      <c r="AK2380" s="125"/>
      <c r="AL2380" s="125"/>
      <c r="AM2380" s="125"/>
      <c r="AN2380" s="125"/>
      <c r="AO2380" s="125"/>
      <c r="AP2380" s="125"/>
    </row>
    <row r="2381" spans="2:42" x14ac:dyDescent="0.35">
      <c r="B2381" s="125"/>
      <c r="C2381" s="125"/>
      <c r="D2381" s="125"/>
      <c r="E2381" s="125"/>
      <c r="F2381" s="125"/>
      <c r="G2381" s="125"/>
      <c r="H2381" s="125"/>
      <c r="I2381" s="269"/>
      <c r="J2381" s="134"/>
      <c r="K2381" s="134"/>
      <c r="L2381" s="134"/>
      <c r="M2381" s="134"/>
      <c r="N2381" s="286"/>
      <c r="O2381" s="286"/>
      <c r="P2381" s="125"/>
      <c r="Q2381" s="125"/>
      <c r="R2381" s="125"/>
      <c r="S2381" s="125"/>
      <c r="T2381" s="125"/>
      <c r="U2381" s="311"/>
      <c r="V2381" s="253">
        <f t="shared" si="45"/>
        <v>0</v>
      </c>
      <c r="W2381" s="348" t="str">
        <f>IF(板块成分!B2383="","",板块成分!B2383)</f>
        <v>8290.HK</v>
      </c>
      <c r="X2381" s="270" t="str">
        <f>[1]!s_info_name(W2381)</f>
        <v>亚势备份</v>
      </c>
      <c r="Y2381" s="335" t="str">
        <f>IF($Y$3="申万一级行业",[1]!s_info_industry_sw_2021(W2381,公司分析!D$5,1),IF($Y$3="申万二级行业",[1]!s_info_industry_sw_2021(W2381,公司分析!D$5,2),IF($Y$3="申万三级行业",[1]!s_info_industry_sw_2021(W2381,公司分析!D$5,3),IF($Y$3="wind一级行业",[1]!s_info_industry_gics(W2381,1),IF($Y$3="wind二级行业",[1]!s_info_industry_gics(W2381,2),IF($Y$3="wind三级行业",[1]!s_info_industry_gics(W2381,3),IF($Y$3="wind四级行业",[1]!s_info_industry_gics(W2381,4),IF($Y$3="证监会门类行业",[1]!s_info_industry_csrc12_n(W2381,公司分析!D$5,1),""))))))))</f>
        <v>应用软件</v>
      </c>
      <c r="Z2381" s="298" t="str">
        <f>IF(Y2381=行业比较!$E$6,ROW(),"")</f>
        <v/>
      </c>
      <c r="AA2381" s="125"/>
      <c r="AB2381" s="125"/>
      <c r="AC2381" s="125"/>
      <c r="AD2381" s="125"/>
      <c r="AE2381" s="125"/>
      <c r="AF2381" s="125"/>
      <c r="AG2381" s="125"/>
      <c r="AH2381" s="125"/>
      <c r="AI2381" s="125"/>
      <c r="AJ2381" s="125"/>
      <c r="AK2381" s="125"/>
      <c r="AL2381" s="125"/>
      <c r="AM2381" s="125"/>
      <c r="AN2381" s="125"/>
      <c r="AO2381" s="125"/>
      <c r="AP2381" s="125"/>
    </row>
    <row r="2382" spans="2:42" x14ac:dyDescent="0.35">
      <c r="B2382" s="125"/>
      <c r="C2382" s="125"/>
      <c r="D2382" s="125"/>
      <c r="E2382" s="125"/>
      <c r="F2382" s="125"/>
      <c r="G2382" s="125"/>
      <c r="H2382" s="125"/>
      <c r="I2382" s="269"/>
      <c r="J2382" s="134"/>
      <c r="K2382" s="134"/>
      <c r="L2382" s="134"/>
      <c r="M2382" s="134"/>
      <c r="N2382" s="286"/>
      <c r="O2382" s="286"/>
      <c r="P2382" s="125"/>
      <c r="Q2382" s="125"/>
      <c r="R2382" s="125"/>
      <c r="S2382" s="125"/>
      <c r="T2382" s="125"/>
      <c r="U2382" s="311"/>
      <c r="V2382" s="253">
        <f t="shared" si="45"/>
        <v>0</v>
      </c>
      <c r="W2382" s="348" t="str">
        <f>IF(板块成分!B2384="","",板块成分!B2384)</f>
        <v>8291.HK</v>
      </c>
      <c r="X2382" s="270" t="str">
        <f>[1]!s_info_name(W2382)</f>
        <v>万成金属包装</v>
      </c>
      <c r="Y2382" s="335" t="str">
        <f>IF($Y$3="申万一级行业",[1]!s_info_industry_sw_2021(W2382,公司分析!D$5,1),IF($Y$3="申万二级行业",[1]!s_info_industry_sw_2021(W2382,公司分析!D$5,2),IF($Y$3="申万三级行业",[1]!s_info_industry_sw_2021(W2382,公司分析!D$5,3),IF($Y$3="wind一级行业",[1]!s_info_industry_gics(W2382,1),IF($Y$3="wind二级行业",[1]!s_info_industry_gics(W2382,2),IF($Y$3="wind三级行业",[1]!s_info_industry_gics(W2382,3),IF($Y$3="wind四级行业",[1]!s_info_industry_gics(W2382,4),IF($Y$3="证监会门类行业",[1]!s_info_industry_csrc12_n(W2382,公司分析!D$5,1),""))))))))</f>
        <v>金属与玻璃容器</v>
      </c>
      <c r="Z2382" s="298" t="str">
        <f>IF(Y2382=行业比较!$E$6,ROW(),"")</f>
        <v/>
      </c>
      <c r="AA2382" s="125"/>
      <c r="AB2382" s="125"/>
      <c r="AC2382" s="125"/>
      <c r="AD2382" s="125"/>
      <c r="AE2382" s="125"/>
      <c r="AF2382" s="125"/>
      <c r="AG2382" s="125"/>
      <c r="AH2382" s="125"/>
      <c r="AI2382" s="125"/>
      <c r="AJ2382" s="125"/>
      <c r="AK2382" s="125"/>
      <c r="AL2382" s="125"/>
      <c r="AM2382" s="125"/>
      <c r="AN2382" s="125"/>
      <c r="AO2382" s="125"/>
      <c r="AP2382" s="125"/>
    </row>
    <row r="2383" spans="2:42" x14ac:dyDescent="0.35">
      <c r="B2383" s="125"/>
      <c r="C2383" s="125"/>
      <c r="D2383" s="125"/>
      <c r="E2383" s="125"/>
      <c r="F2383" s="125"/>
      <c r="G2383" s="125"/>
      <c r="H2383" s="125"/>
      <c r="I2383" s="269"/>
      <c r="J2383" s="134"/>
      <c r="K2383" s="134"/>
      <c r="L2383" s="134"/>
      <c r="M2383" s="134"/>
      <c r="N2383" s="286"/>
      <c r="O2383" s="286"/>
      <c r="P2383" s="125"/>
      <c r="Q2383" s="125"/>
      <c r="R2383" s="125"/>
      <c r="S2383" s="125"/>
      <c r="T2383" s="125"/>
      <c r="U2383" s="311"/>
      <c r="V2383" s="253">
        <f t="shared" si="45"/>
        <v>0</v>
      </c>
      <c r="W2383" s="348" t="str">
        <f>IF(板块成分!B2385="","",板块成分!B2385)</f>
        <v>8292.HK</v>
      </c>
      <c r="X2383" s="270" t="str">
        <f>[1]!s_info_name(W2383)</f>
        <v>盛良物流</v>
      </c>
      <c r="Y2383" s="335" t="str">
        <f>IF($Y$3="申万一级行业",[1]!s_info_industry_sw_2021(W2383,公司分析!D$5,1),IF($Y$3="申万二级行业",[1]!s_info_industry_sw_2021(W2383,公司分析!D$5,2),IF($Y$3="申万三级行业",[1]!s_info_industry_sw_2021(W2383,公司分析!D$5,3),IF($Y$3="wind一级行业",[1]!s_info_industry_gics(W2383,1),IF($Y$3="wind二级行业",[1]!s_info_industry_gics(W2383,2),IF($Y$3="wind三级行业",[1]!s_info_industry_gics(W2383,3),IF($Y$3="wind四级行业",[1]!s_info_industry_gics(W2383,4),IF($Y$3="证监会门类行业",[1]!s_info_industry_csrc12_n(W2383,公司分析!D$5,1),""))))))))</f>
        <v>航空货运与物流</v>
      </c>
      <c r="Z2383" s="298" t="str">
        <f>IF(Y2383=行业比较!$E$6,ROW(),"")</f>
        <v/>
      </c>
      <c r="AA2383" s="125"/>
      <c r="AB2383" s="125"/>
      <c r="AC2383" s="125"/>
      <c r="AD2383" s="125"/>
      <c r="AE2383" s="125"/>
      <c r="AF2383" s="125"/>
      <c r="AG2383" s="125"/>
      <c r="AH2383" s="125"/>
      <c r="AI2383" s="125"/>
      <c r="AJ2383" s="125"/>
      <c r="AK2383" s="125"/>
      <c r="AL2383" s="125"/>
      <c r="AM2383" s="125"/>
      <c r="AN2383" s="125"/>
      <c r="AO2383" s="125"/>
      <c r="AP2383" s="125"/>
    </row>
    <row r="2384" spans="2:42" x14ac:dyDescent="0.35">
      <c r="B2384" s="125"/>
      <c r="C2384" s="125"/>
      <c r="D2384" s="125"/>
      <c r="E2384" s="125"/>
      <c r="F2384" s="125"/>
      <c r="G2384" s="125"/>
      <c r="H2384" s="125"/>
      <c r="I2384" s="269"/>
      <c r="J2384" s="134"/>
      <c r="K2384" s="134"/>
      <c r="L2384" s="134"/>
      <c r="M2384" s="134"/>
      <c r="N2384" s="286"/>
      <c r="O2384" s="286"/>
      <c r="P2384" s="125"/>
      <c r="Q2384" s="125"/>
      <c r="R2384" s="125"/>
      <c r="S2384" s="125"/>
      <c r="T2384" s="125"/>
      <c r="U2384" s="311"/>
      <c r="V2384" s="253">
        <f t="shared" si="45"/>
        <v>0</v>
      </c>
      <c r="W2384" s="348" t="str">
        <f>IF(板块成分!B2386="","",板块成分!B2386)</f>
        <v>8293.HK</v>
      </c>
      <c r="X2384" s="270" t="str">
        <f>[1]!s_info_name(W2384)</f>
        <v>星亚控股</v>
      </c>
      <c r="Y2384" s="335" t="str">
        <f>IF($Y$3="申万一级行业",[1]!s_info_industry_sw_2021(W2384,公司分析!D$5,1),IF($Y$3="申万二级行业",[1]!s_info_industry_sw_2021(W2384,公司分析!D$5,2),IF($Y$3="申万三级行业",[1]!s_info_industry_sw_2021(W2384,公司分析!D$5,3),IF($Y$3="wind一级行业",[1]!s_info_industry_gics(W2384,1),IF($Y$3="wind二级行业",[1]!s_info_industry_gics(W2384,2),IF($Y$3="wind三级行业",[1]!s_info_industry_gics(W2384,3),IF($Y$3="wind四级行业",[1]!s_info_industry_gics(W2384,4),IF($Y$3="证监会门类行业",[1]!s_info_industry_csrc12_n(W2384,公司分析!D$5,1),""))))))))</f>
        <v>人力资源与就业服务</v>
      </c>
      <c r="Z2384" s="298" t="str">
        <f>IF(Y2384=行业比较!$E$6,ROW(),"")</f>
        <v/>
      </c>
      <c r="AA2384" s="125"/>
      <c r="AB2384" s="125"/>
      <c r="AC2384" s="125"/>
      <c r="AD2384" s="125"/>
      <c r="AE2384" s="125"/>
      <c r="AF2384" s="125"/>
      <c r="AG2384" s="125"/>
      <c r="AH2384" s="125"/>
      <c r="AI2384" s="125"/>
      <c r="AJ2384" s="125"/>
      <c r="AK2384" s="125"/>
      <c r="AL2384" s="125"/>
      <c r="AM2384" s="125"/>
      <c r="AN2384" s="125"/>
      <c r="AO2384" s="125"/>
      <c r="AP2384" s="125"/>
    </row>
    <row r="2385" spans="2:42" x14ac:dyDescent="0.35">
      <c r="B2385" s="125"/>
      <c r="C2385" s="125"/>
      <c r="D2385" s="125"/>
      <c r="E2385" s="125"/>
      <c r="F2385" s="125"/>
      <c r="G2385" s="125"/>
      <c r="H2385" s="125"/>
      <c r="I2385" s="269"/>
      <c r="J2385" s="134"/>
      <c r="K2385" s="134"/>
      <c r="L2385" s="134"/>
      <c r="M2385" s="134"/>
      <c r="N2385" s="286"/>
      <c r="O2385" s="286"/>
      <c r="P2385" s="125"/>
      <c r="Q2385" s="125"/>
      <c r="R2385" s="125"/>
      <c r="S2385" s="125"/>
      <c r="T2385" s="125"/>
      <c r="U2385" s="311"/>
      <c r="V2385" s="253">
        <f t="shared" si="45"/>
        <v>0</v>
      </c>
      <c r="W2385" s="348" t="str">
        <f>IF(板块成分!B2387="","",板块成分!B2387)</f>
        <v>8295.HK</v>
      </c>
      <c r="X2385" s="270" t="str">
        <f>[1]!s_info_name(W2385)</f>
        <v>金慧科技</v>
      </c>
      <c r="Y2385" s="335" t="str">
        <f>IF($Y$3="申万一级行业",[1]!s_info_industry_sw_2021(W2385,公司分析!D$5,1),IF($Y$3="申万二级行业",[1]!s_info_industry_sw_2021(W2385,公司分析!D$5,2),IF($Y$3="申万三级行业",[1]!s_info_industry_sw_2021(W2385,公司分析!D$5,3),IF($Y$3="wind一级行业",[1]!s_info_industry_gics(W2385,1),IF($Y$3="wind二级行业",[1]!s_info_industry_gics(W2385,2),IF($Y$3="wind三级行业",[1]!s_info_industry_gics(W2385,3),IF($Y$3="wind四级行业",[1]!s_info_industry_gics(W2385,4),IF($Y$3="证监会门类行业",[1]!s_info_industry_csrc12_n(W2385,公司分析!D$5,1),""))))))))</f>
        <v>综合电信服务</v>
      </c>
      <c r="Z2385" s="298" t="str">
        <f>IF(Y2385=行业比较!$E$6,ROW(),"")</f>
        <v/>
      </c>
      <c r="AA2385" s="125"/>
      <c r="AB2385" s="125"/>
      <c r="AC2385" s="125"/>
      <c r="AD2385" s="125"/>
      <c r="AE2385" s="125"/>
      <c r="AF2385" s="125"/>
      <c r="AG2385" s="125"/>
      <c r="AH2385" s="125"/>
      <c r="AI2385" s="125"/>
      <c r="AJ2385" s="125"/>
      <c r="AK2385" s="125"/>
      <c r="AL2385" s="125"/>
      <c r="AM2385" s="125"/>
      <c r="AN2385" s="125"/>
      <c r="AO2385" s="125"/>
      <c r="AP2385" s="125"/>
    </row>
    <row r="2386" spans="2:42" x14ac:dyDescent="0.35">
      <c r="B2386" s="125"/>
      <c r="C2386" s="125"/>
      <c r="D2386" s="125"/>
      <c r="E2386" s="125"/>
      <c r="F2386" s="125"/>
      <c r="G2386" s="125"/>
      <c r="H2386" s="125"/>
      <c r="I2386" s="269"/>
      <c r="J2386" s="134"/>
      <c r="K2386" s="134"/>
      <c r="L2386" s="134"/>
      <c r="M2386" s="134"/>
      <c r="N2386" s="286"/>
      <c r="O2386" s="286"/>
      <c r="P2386" s="125"/>
      <c r="Q2386" s="125"/>
      <c r="R2386" s="125"/>
      <c r="S2386" s="125"/>
      <c r="T2386" s="125"/>
      <c r="U2386" s="311"/>
      <c r="V2386" s="253">
        <f t="shared" si="45"/>
        <v>0</v>
      </c>
      <c r="W2386" s="348" t="str">
        <f>IF(板块成分!B2388="","",板块成分!B2388)</f>
        <v>8296.HK</v>
      </c>
      <c r="X2386" s="270" t="str">
        <f>[1]!s_info_name(W2386)</f>
        <v>中国生命集团</v>
      </c>
      <c r="Y2386" s="335" t="str">
        <f>IF($Y$3="申万一级行业",[1]!s_info_industry_sw_2021(W2386,公司分析!D$5,1),IF($Y$3="申万二级行业",[1]!s_info_industry_sw_2021(W2386,公司分析!D$5,2),IF($Y$3="申万三级行业",[1]!s_info_industry_sw_2021(W2386,公司分析!D$5,3),IF($Y$3="wind一级行业",[1]!s_info_industry_gics(W2386,1),IF($Y$3="wind二级行业",[1]!s_info_industry_gics(W2386,2),IF($Y$3="wind三级行业",[1]!s_info_industry_gics(W2386,3),IF($Y$3="wind四级行业",[1]!s_info_industry_gics(W2386,4),IF($Y$3="证监会门类行业",[1]!s_info_industry_csrc12_n(W2386,公司分析!D$5,1),""))))))))</f>
        <v>特殊消费者服务</v>
      </c>
      <c r="Z2386" s="298" t="str">
        <f>IF(Y2386=行业比较!$E$6,ROW(),"")</f>
        <v/>
      </c>
      <c r="AA2386" s="125"/>
      <c r="AB2386" s="125"/>
      <c r="AC2386" s="125"/>
      <c r="AD2386" s="125"/>
      <c r="AE2386" s="125"/>
      <c r="AF2386" s="125"/>
      <c r="AG2386" s="125"/>
      <c r="AH2386" s="125"/>
      <c r="AI2386" s="125"/>
      <c r="AJ2386" s="125"/>
      <c r="AK2386" s="125"/>
      <c r="AL2386" s="125"/>
      <c r="AM2386" s="125"/>
      <c r="AN2386" s="125"/>
      <c r="AO2386" s="125"/>
      <c r="AP2386" s="125"/>
    </row>
    <row r="2387" spans="2:42" x14ac:dyDescent="0.35">
      <c r="B2387" s="125"/>
      <c r="C2387" s="125"/>
      <c r="D2387" s="125"/>
      <c r="E2387" s="125"/>
      <c r="F2387" s="125"/>
      <c r="G2387" s="125"/>
      <c r="H2387" s="125"/>
      <c r="I2387" s="269"/>
      <c r="J2387" s="134"/>
      <c r="K2387" s="134"/>
      <c r="L2387" s="134"/>
      <c r="M2387" s="134"/>
      <c r="N2387" s="286"/>
      <c r="O2387" s="286"/>
      <c r="P2387" s="125"/>
      <c r="Q2387" s="125"/>
      <c r="R2387" s="125"/>
      <c r="S2387" s="125"/>
      <c r="T2387" s="125"/>
      <c r="U2387" s="311"/>
      <c r="V2387" s="253">
        <f t="shared" si="45"/>
        <v>0</v>
      </c>
      <c r="W2387" s="348" t="str">
        <f>IF(板块成分!B2389="","",板块成分!B2389)</f>
        <v>8297.HK</v>
      </c>
      <c r="X2387" s="270" t="str">
        <f>[1]!s_info_name(W2387)</f>
        <v>海纳星空科技</v>
      </c>
      <c r="Y2387" s="335" t="str">
        <f>IF($Y$3="申万一级行业",[1]!s_info_industry_sw_2021(W2387,公司分析!D$5,1),IF($Y$3="申万二级行业",[1]!s_info_industry_sw_2021(W2387,公司分析!D$5,2),IF($Y$3="申万三级行业",[1]!s_info_industry_sw_2021(W2387,公司分析!D$5,3),IF($Y$3="wind一级行业",[1]!s_info_industry_gics(W2387,1),IF($Y$3="wind二级行业",[1]!s_info_industry_gics(W2387,2),IF($Y$3="wind三级行业",[1]!s_info_industry_gics(W2387,3),IF($Y$3="wind四级行业",[1]!s_info_industry_gics(W2387,4),IF($Y$3="证监会门类行业",[1]!s_info_industry_csrc12_n(W2387,公司分析!D$5,1),""))))))))</f>
        <v>服装零售</v>
      </c>
      <c r="Z2387" s="298" t="str">
        <f>IF(Y2387=行业比较!$E$6,ROW(),"")</f>
        <v/>
      </c>
      <c r="AA2387" s="125"/>
      <c r="AB2387" s="125"/>
      <c r="AC2387" s="125"/>
      <c r="AD2387" s="125"/>
      <c r="AE2387" s="125"/>
      <c r="AF2387" s="125"/>
      <c r="AG2387" s="125"/>
      <c r="AH2387" s="125"/>
      <c r="AI2387" s="125"/>
      <c r="AJ2387" s="125"/>
      <c r="AK2387" s="125"/>
      <c r="AL2387" s="125"/>
      <c r="AM2387" s="125"/>
      <c r="AN2387" s="125"/>
      <c r="AO2387" s="125"/>
      <c r="AP2387" s="125"/>
    </row>
    <row r="2388" spans="2:42" x14ac:dyDescent="0.35">
      <c r="B2388" s="125"/>
      <c r="C2388" s="125"/>
      <c r="D2388" s="125"/>
      <c r="E2388" s="125"/>
      <c r="F2388" s="125"/>
      <c r="G2388" s="125"/>
      <c r="H2388" s="125"/>
      <c r="I2388" s="269"/>
      <c r="J2388" s="134"/>
      <c r="K2388" s="134"/>
      <c r="L2388" s="134"/>
      <c r="M2388" s="134"/>
      <c r="N2388" s="286"/>
      <c r="O2388" s="286"/>
      <c r="P2388" s="125"/>
      <c r="Q2388" s="125"/>
      <c r="R2388" s="125"/>
      <c r="S2388" s="125"/>
      <c r="T2388" s="125"/>
      <c r="U2388" s="311"/>
      <c r="V2388" s="253">
        <f t="shared" si="45"/>
        <v>0</v>
      </c>
      <c r="W2388" s="348" t="str">
        <f>IF(板块成分!B2390="","",板块成分!B2390)</f>
        <v>8299.HK</v>
      </c>
      <c r="X2388" s="270" t="str">
        <f>[1]!s_info_name(W2388)</f>
        <v>大唐潼金</v>
      </c>
      <c r="Y2388" s="335" t="str">
        <f>IF($Y$3="申万一级行业",[1]!s_info_industry_sw_2021(W2388,公司分析!D$5,1),IF($Y$3="申万二级行业",[1]!s_info_industry_sw_2021(W2388,公司分析!D$5,2),IF($Y$3="申万三级行业",[1]!s_info_industry_sw_2021(W2388,公司分析!D$5,3),IF($Y$3="wind一级行业",[1]!s_info_industry_gics(W2388,1),IF($Y$3="wind二级行业",[1]!s_info_industry_gics(W2388,2),IF($Y$3="wind三级行业",[1]!s_info_industry_gics(W2388,3),IF($Y$3="wind四级行业",[1]!s_info_industry_gics(W2388,4),IF($Y$3="证监会门类行业",[1]!s_info_industry_csrc12_n(W2388,公司分析!D$5,1),""))))))))</f>
        <v>贵金属与矿石</v>
      </c>
      <c r="Z2388" s="298" t="str">
        <f>IF(Y2388=行业比较!$E$6,ROW(),"")</f>
        <v/>
      </c>
      <c r="AA2388" s="125"/>
      <c r="AB2388" s="125"/>
      <c r="AC2388" s="125"/>
      <c r="AD2388" s="125"/>
      <c r="AE2388" s="125"/>
      <c r="AF2388" s="125"/>
      <c r="AG2388" s="125"/>
      <c r="AH2388" s="125"/>
      <c r="AI2388" s="125"/>
      <c r="AJ2388" s="125"/>
      <c r="AK2388" s="125"/>
      <c r="AL2388" s="125"/>
      <c r="AM2388" s="125"/>
      <c r="AN2388" s="125"/>
      <c r="AO2388" s="125"/>
      <c r="AP2388" s="125"/>
    </row>
    <row r="2389" spans="2:42" x14ac:dyDescent="0.35">
      <c r="B2389" s="125"/>
      <c r="C2389" s="125"/>
      <c r="D2389" s="125"/>
      <c r="E2389" s="125"/>
      <c r="F2389" s="125"/>
      <c r="G2389" s="125"/>
      <c r="H2389" s="125"/>
      <c r="I2389" s="269"/>
      <c r="J2389" s="134"/>
      <c r="K2389" s="134"/>
      <c r="L2389" s="134"/>
      <c r="M2389" s="134"/>
      <c r="N2389" s="286"/>
      <c r="O2389" s="286"/>
      <c r="P2389" s="125"/>
      <c r="Q2389" s="125"/>
      <c r="R2389" s="125"/>
      <c r="S2389" s="125"/>
      <c r="T2389" s="125"/>
      <c r="U2389" s="311"/>
      <c r="V2389" s="253">
        <f t="shared" si="45"/>
        <v>0</v>
      </c>
      <c r="W2389" s="348" t="str">
        <f>IF(板块成分!B2391="","",板块成分!B2391)</f>
        <v>8300.HK</v>
      </c>
      <c r="X2389" s="270" t="str">
        <f>[1]!s_info_name(W2389)</f>
        <v>今米房集团</v>
      </c>
      <c r="Y2389" s="335" t="str">
        <f>IF($Y$3="申万一级行业",[1]!s_info_industry_sw_2021(W2389,公司分析!D$5,1),IF($Y$3="申万二级行业",[1]!s_info_industry_sw_2021(W2389,公司分析!D$5,2),IF($Y$3="申万三级行业",[1]!s_info_industry_sw_2021(W2389,公司分析!D$5,3),IF($Y$3="wind一级行业",[1]!s_info_industry_gics(W2389,1),IF($Y$3="wind二级行业",[1]!s_info_industry_gics(W2389,2),IF($Y$3="wind三级行业",[1]!s_info_industry_gics(W2389,3),IF($Y$3="wind四级行业",[1]!s_info_industry_gics(W2389,4),IF($Y$3="证监会门类行业",[1]!s_info_industry_csrc12_n(W2389,公司分析!D$5,1),""))))))))</f>
        <v>餐馆</v>
      </c>
      <c r="Z2389" s="298" t="str">
        <f>IF(Y2389=行业比较!$E$6,ROW(),"")</f>
        <v/>
      </c>
      <c r="AA2389" s="125"/>
      <c r="AB2389" s="125"/>
      <c r="AC2389" s="125"/>
      <c r="AD2389" s="125"/>
      <c r="AE2389" s="125"/>
      <c r="AF2389" s="125"/>
      <c r="AG2389" s="125"/>
      <c r="AH2389" s="125"/>
      <c r="AI2389" s="125"/>
      <c r="AJ2389" s="125"/>
      <c r="AK2389" s="125"/>
      <c r="AL2389" s="125"/>
      <c r="AM2389" s="125"/>
      <c r="AN2389" s="125"/>
      <c r="AO2389" s="125"/>
      <c r="AP2389" s="125"/>
    </row>
    <row r="2390" spans="2:42" x14ac:dyDescent="0.35">
      <c r="B2390" s="125"/>
      <c r="C2390" s="125"/>
      <c r="D2390" s="125"/>
      <c r="E2390" s="125"/>
      <c r="F2390" s="125"/>
      <c r="G2390" s="125"/>
      <c r="H2390" s="125"/>
      <c r="I2390" s="269"/>
      <c r="J2390" s="134"/>
      <c r="K2390" s="134"/>
      <c r="L2390" s="134"/>
      <c r="M2390" s="134"/>
      <c r="N2390" s="286"/>
      <c r="O2390" s="286"/>
      <c r="P2390" s="125"/>
      <c r="Q2390" s="125"/>
      <c r="R2390" s="125"/>
      <c r="S2390" s="125"/>
      <c r="T2390" s="125"/>
      <c r="U2390" s="311"/>
      <c r="V2390" s="253">
        <f t="shared" si="45"/>
        <v>0</v>
      </c>
      <c r="W2390" s="348" t="str">
        <f>IF(板块成分!B2392="","",板块成分!B2392)</f>
        <v>8305.HK</v>
      </c>
      <c r="X2390" s="270" t="str">
        <f>[1]!s_info_name(W2390)</f>
        <v>洢人壹方控股</v>
      </c>
      <c r="Y2390" s="335" t="str">
        <f>IF($Y$3="申万一级行业",[1]!s_info_industry_sw_2021(W2390,公司分析!D$5,1),IF($Y$3="申万二级行业",[1]!s_info_industry_sw_2021(W2390,公司分析!D$5,2),IF($Y$3="申万三级行业",[1]!s_info_industry_sw_2021(W2390,公司分析!D$5,3),IF($Y$3="wind一级行业",[1]!s_info_industry_gics(W2390,1),IF($Y$3="wind二级行业",[1]!s_info_industry_gics(W2390,2),IF($Y$3="wind三级行业",[1]!s_info_industry_gics(W2390,3),IF($Y$3="wind四级行业",[1]!s_info_industry_gics(W2390,4),IF($Y$3="证监会门类行业",[1]!s_info_industry_csrc12_n(W2390,公司分析!D$5,1),""))))))))</f>
        <v>建筑与工程</v>
      </c>
      <c r="Z2390" s="298" t="str">
        <f>IF(Y2390=行业比较!$E$6,ROW(),"")</f>
        <v/>
      </c>
      <c r="AA2390" s="125"/>
      <c r="AB2390" s="125"/>
      <c r="AC2390" s="125"/>
      <c r="AD2390" s="125"/>
      <c r="AE2390" s="125"/>
      <c r="AF2390" s="125"/>
      <c r="AG2390" s="125"/>
      <c r="AH2390" s="125"/>
      <c r="AI2390" s="125"/>
      <c r="AJ2390" s="125"/>
      <c r="AK2390" s="125"/>
      <c r="AL2390" s="125"/>
      <c r="AM2390" s="125"/>
      <c r="AN2390" s="125"/>
      <c r="AO2390" s="125"/>
      <c r="AP2390" s="125"/>
    </row>
    <row r="2391" spans="2:42" x14ac:dyDescent="0.35">
      <c r="B2391" s="125"/>
      <c r="C2391" s="125"/>
      <c r="D2391" s="125"/>
      <c r="E2391" s="125"/>
      <c r="F2391" s="125"/>
      <c r="G2391" s="125"/>
      <c r="H2391" s="125"/>
      <c r="I2391" s="269"/>
      <c r="J2391" s="134"/>
      <c r="K2391" s="134"/>
      <c r="L2391" s="134"/>
      <c r="M2391" s="134"/>
      <c r="N2391" s="286"/>
      <c r="O2391" s="286"/>
      <c r="P2391" s="125"/>
      <c r="Q2391" s="125"/>
      <c r="R2391" s="125"/>
      <c r="S2391" s="125"/>
      <c r="T2391" s="125"/>
      <c r="U2391" s="311"/>
      <c r="V2391" s="253">
        <f t="shared" si="45"/>
        <v>0</v>
      </c>
      <c r="W2391" s="348" t="str">
        <f>IF(板块成分!B2393="","",板块成分!B2393)</f>
        <v>8307.HK</v>
      </c>
      <c r="X2391" s="270" t="str">
        <f>[1]!s_info_name(W2391)</f>
        <v>密迪斯肌</v>
      </c>
      <c r="Y2391" s="335" t="str">
        <f>IF($Y$3="申万一级行业",[1]!s_info_industry_sw_2021(W2391,公司分析!D$5,1),IF($Y$3="申万二级行业",[1]!s_info_industry_sw_2021(W2391,公司分析!D$5,2),IF($Y$3="申万三级行业",[1]!s_info_industry_sw_2021(W2391,公司分析!D$5,3),IF($Y$3="wind一级行业",[1]!s_info_industry_gics(W2391,1),IF($Y$3="wind二级行业",[1]!s_info_industry_gics(W2391,2),IF($Y$3="wind三级行业",[1]!s_info_industry_gics(W2391,3),IF($Y$3="wind四级行业",[1]!s_info_industry_gics(W2391,4),IF($Y$3="证监会门类行业",[1]!s_info_industry_csrc12_n(W2391,公司分析!D$5,1),""))))))))</f>
        <v>保健护理设施</v>
      </c>
      <c r="Z2391" s="298" t="str">
        <f>IF(Y2391=行业比较!$E$6,ROW(),"")</f>
        <v/>
      </c>
      <c r="AA2391" s="125"/>
      <c r="AB2391" s="125"/>
      <c r="AC2391" s="125"/>
      <c r="AD2391" s="125"/>
      <c r="AE2391" s="125"/>
      <c r="AF2391" s="125"/>
      <c r="AG2391" s="125"/>
      <c r="AH2391" s="125"/>
      <c r="AI2391" s="125"/>
      <c r="AJ2391" s="125"/>
      <c r="AK2391" s="125"/>
      <c r="AL2391" s="125"/>
      <c r="AM2391" s="125"/>
      <c r="AN2391" s="125"/>
      <c r="AO2391" s="125"/>
      <c r="AP2391" s="125"/>
    </row>
    <row r="2392" spans="2:42" x14ac:dyDescent="0.35">
      <c r="B2392" s="125"/>
      <c r="C2392" s="125"/>
      <c r="D2392" s="125"/>
      <c r="E2392" s="125"/>
      <c r="F2392" s="125"/>
      <c r="G2392" s="125"/>
      <c r="H2392" s="125"/>
      <c r="I2392" s="269"/>
      <c r="J2392" s="134"/>
      <c r="K2392" s="134"/>
      <c r="L2392" s="134"/>
      <c r="M2392" s="134"/>
      <c r="N2392" s="286"/>
      <c r="O2392" s="286"/>
      <c r="P2392" s="125"/>
      <c r="Q2392" s="125"/>
      <c r="R2392" s="125"/>
      <c r="S2392" s="125"/>
      <c r="T2392" s="125"/>
      <c r="U2392" s="311"/>
      <c r="V2392" s="253">
        <f t="shared" si="45"/>
        <v>0</v>
      </c>
      <c r="W2392" s="348" t="str">
        <f>IF(板块成分!B2394="","",板块成分!B2394)</f>
        <v>8308.HK</v>
      </c>
      <c r="X2392" s="270" t="str">
        <f>[1]!s_info_name(W2392)</f>
        <v>古兜控股</v>
      </c>
      <c r="Y2392" s="335" t="str">
        <f>IF($Y$3="申万一级行业",[1]!s_info_industry_sw_2021(W2392,公司分析!D$5,1),IF($Y$3="申万二级行业",[1]!s_info_industry_sw_2021(W2392,公司分析!D$5,2),IF($Y$3="申万三级行业",[1]!s_info_industry_sw_2021(W2392,公司分析!D$5,3),IF($Y$3="wind一级行业",[1]!s_info_industry_gics(W2392,1),IF($Y$3="wind二级行业",[1]!s_info_industry_gics(W2392,2),IF($Y$3="wind三级行业",[1]!s_info_industry_gics(W2392,3),IF($Y$3="wind四级行业",[1]!s_info_industry_gics(W2392,4),IF($Y$3="证监会门类行业",[1]!s_info_industry_csrc12_n(W2392,公司分析!D$5,1),""))))))))</f>
        <v>酒店、度假村与豪华游轮</v>
      </c>
      <c r="Z2392" s="298" t="str">
        <f>IF(Y2392=行业比较!$E$6,ROW(),"")</f>
        <v/>
      </c>
      <c r="AA2392" s="125"/>
      <c r="AB2392" s="125"/>
      <c r="AC2392" s="125"/>
      <c r="AD2392" s="125"/>
      <c r="AE2392" s="125"/>
      <c r="AF2392" s="125"/>
      <c r="AG2392" s="125"/>
      <c r="AH2392" s="125"/>
      <c r="AI2392" s="125"/>
      <c r="AJ2392" s="125"/>
      <c r="AK2392" s="125"/>
      <c r="AL2392" s="125"/>
      <c r="AM2392" s="125"/>
      <c r="AN2392" s="125"/>
      <c r="AO2392" s="125"/>
      <c r="AP2392" s="125"/>
    </row>
    <row r="2393" spans="2:42" x14ac:dyDescent="0.35">
      <c r="B2393" s="125"/>
      <c r="C2393" s="125"/>
      <c r="D2393" s="125"/>
      <c r="E2393" s="125"/>
      <c r="F2393" s="125"/>
      <c r="G2393" s="125"/>
      <c r="H2393" s="125"/>
      <c r="I2393" s="269"/>
      <c r="J2393" s="134"/>
      <c r="K2393" s="134"/>
      <c r="L2393" s="134"/>
      <c r="M2393" s="134"/>
      <c r="N2393" s="286"/>
      <c r="O2393" s="286"/>
      <c r="P2393" s="125"/>
      <c r="Q2393" s="125"/>
      <c r="R2393" s="125"/>
      <c r="S2393" s="125"/>
      <c r="T2393" s="125"/>
      <c r="U2393" s="311"/>
      <c r="V2393" s="253">
        <f t="shared" si="45"/>
        <v>0</v>
      </c>
      <c r="W2393" s="348" t="str">
        <f>IF(板块成分!B2395="","",板块成分!B2395)</f>
        <v>8309.HK</v>
      </c>
      <c r="X2393" s="270" t="str">
        <f>[1]!s_info_name(W2393)</f>
        <v>万成环球控股</v>
      </c>
      <c r="Y2393" s="335" t="str">
        <f>IF($Y$3="申万一级行业",[1]!s_info_industry_sw_2021(W2393,公司分析!D$5,1),IF($Y$3="申万二级行业",[1]!s_info_industry_sw_2021(W2393,公司分析!D$5,2),IF($Y$3="申万三级行业",[1]!s_info_industry_sw_2021(W2393,公司分析!D$5,3),IF($Y$3="wind一级行业",[1]!s_info_industry_gics(W2393,1),IF($Y$3="wind二级行业",[1]!s_info_industry_gics(W2393,2),IF($Y$3="wind三级行业",[1]!s_info_industry_gics(W2393,3),IF($Y$3="wind四级行业",[1]!s_info_industry_gics(W2393,4),IF($Y$3="证监会门类行业",[1]!s_info_industry_csrc12_n(W2393,公司分析!D$5,1),""))))))))</f>
        <v>综合支持服务</v>
      </c>
      <c r="Z2393" s="298" t="str">
        <f>IF(Y2393=行业比较!$E$6,ROW(),"")</f>
        <v/>
      </c>
      <c r="AA2393" s="125"/>
      <c r="AB2393" s="125"/>
      <c r="AC2393" s="125"/>
      <c r="AD2393" s="125"/>
      <c r="AE2393" s="125"/>
      <c r="AF2393" s="125"/>
      <c r="AG2393" s="125"/>
      <c r="AH2393" s="125"/>
      <c r="AI2393" s="125"/>
      <c r="AJ2393" s="125"/>
      <c r="AK2393" s="125"/>
      <c r="AL2393" s="125"/>
      <c r="AM2393" s="125"/>
      <c r="AN2393" s="125"/>
      <c r="AO2393" s="125"/>
      <c r="AP2393" s="125"/>
    </row>
    <row r="2394" spans="2:42" x14ac:dyDescent="0.35">
      <c r="B2394" s="125"/>
      <c r="C2394" s="125"/>
      <c r="D2394" s="125"/>
      <c r="E2394" s="125"/>
      <c r="F2394" s="125"/>
      <c r="G2394" s="125"/>
      <c r="H2394" s="125"/>
      <c r="I2394" s="269"/>
      <c r="J2394" s="134"/>
      <c r="K2394" s="134"/>
      <c r="L2394" s="134"/>
      <c r="M2394" s="134"/>
      <c r="N2394" s="286"/>
      <c r="O2394" s="286"/>
      <c r="P2394" s="125"/>
      <c r="Q2394" s="125"/>
      <c r="R2394" s="125"/>
      <c r="S2394" s="125"/>
      <c r="T2394" s="125"/>
      <c r="U2394" s="311"/>
      <c r="V2394" s="253">
        <f t="shared" si="45"/>
        <v>0</v>
      </c>
      <c r="W2394" s="348" t="str">
        <f>IF(板块成分!B2396="","",板块成分!B2396)</f>
        <v>8310.HK</v>
      </c>
      <c r="X2394" s="270" t="str">
        <f>[1]!s_info_name(W2394)</f>
        <v>大丰港</v>
      </c>
      <c r="Y2394" s="335" t="str">
        <f>IF($Y$3="申万一级行业",[1]!s_info_industry_sw_2021(W2394,公司分析!D$5,1),IF($Y$3="申万二级行业",[1]!s_info_industry_sw_2021(W2394,公司分析!D$5,2),IF($Y$3="申万三级行业",[1]!s_info_industry_sw_2021(W2394,公司分析!D$5,3),IF($Y$3="wind一级行业",[1]!s_info_industry_gics(W2394,1),IF($Y$3="wind二级行业",[1]!s_info_industry_gics(W2394,2),IF($Y$3="wind三级行业",[1]!s_info_industry_gics(W2394,3),IF($Y$3="wind四级行业",[1]!s_info_industry_gics(W2394,4),IF($Y$3="证监会门类行业",[1]!s_info_industry_csrc12_n(W2394,公司分析!D$5,1),""))))))))</f>
        <v>海运</v>
      </c>
      <c r="Z2394" s="298" t="str">
        <f>IF(Y2394=行业比较!$E$6,ROW(),"")</f>
        <v/>
      </c>
      <c r="AA2394" s="125"/>
      <c r="AB2394" s="125"/>
      <c r="AC2394" s="125"/>
      <c r="AD2394" s="125"/>
      <c r="AE2394" s="125"/>
      <c r="AF2394" s="125"/>
      <c r="AG2394" s="125"/>
      <c r="AH2394" s="125"/>
      <c r="AI2394" s="125"/>
      <c r="AJ2394" s="125"/>
      <c r="AK2394" s="125"/>
      <c r="AL2394" s="125"/>
      <c r="AM2394" s="125"/>
      <c r="AN2394" s="125"/>
      <c r="AO2394" s="125"/>
      <c r="AP2394" s="125"/>
    </row>
    <row r="2395" spans="2:42" x14ac:dyDescent="0.35">
      <c r="B2395" s="125"/>
      <c r="C2395" s="125"/>
      <c r="D2395" s="125"/>
      <c r="E2395" s="125"/>
      <c r="F2395" s="125"/>
      <c r="G2395" s="125"/>
      <c r="H2395" s="125"/>
      <c r="I2395" s="269"/>
      <c r="J2395" s="134"/>
      <c r="K2395" s="134"/>
      <c r="L2395" s="134"/>
      <c r="M2395" s="134"/>
      <c r="N2395" s="286"/>
      <c r="O2395" s="286"/>
      <c r="P2395" s="125"/>
      <c r="Q2395" s="125"/>
      <c r="R2395" s="125"/>
      <c r="S2395" s="125"/>
      <c r="T2395" s="125"/>
      <c r="U2395" s="311"/>
      <c r="V2395" s="253">
        <f t="shared" si="45"/>
        <v>0</v>
      </c>
      <c r="W2395" s="348" t="str">
        <f>IF(板块成分!B2397="","",板块成分!B2397)</f>
        <v>8311.HK</v>
      </c>
      <c r="X2395" s="270" t="str">
        <f>[1]!s_info_name(W2395)</f>
        <v>圆美光电</v>
      </c>
      <c r="Y2395" s="335" t="str">
        <f>IF($Y$3="申万一级行业",[1]!s_info_industry_sw_2021(W2395,公司分析!D$5,1),IF($Y$3="申万二级行业",[1]!s_info_industry_sw_2021(W2395,公司分析!D$5,2),IF($Y$3="申万三级行业",[1]!s_info_industry_sw_2021(W2395,公司分析!D$5,3),IF($Y$3="wind一级行业",[1]!s_info_industry_gics(W2395,1),IF($Y$3="wind二级行业",[1]!s_info_industry_gics(W2395,2),IF($Y$3="wind三级行业",[1]!s_info_industry_gics(W2395,3),IF($Y$3="wind四级行业",[1]!s_info_industry_gics(W2395,4),IF($Y$3="证监会门类行业",[1]!s_info_industry_csrc12_n(W2395,公司分析!D$5,1),""))))))))</f>
        <v>技术产品经销商</v>
      </c>
      <c r="Z2395" s="298" t="str">
        <f>IF(Y2395=行业比较!$E$6,ROW(),"")</f>
        <v/>
      </c>
      <c r="AA2395" s="125"/>
      <c r="AB2395" s="125"/>
      <c r="AC2395" s="125"/>
      <c r="AD2395" s="125"/>
      <c r="AE2395" s="125"/>
      <c r="AF2395" s="125"/>
      <c r="AG2395" s="125"/>
      <c r="AH2395" s="125"/>
      <c r="AI2395" s="125"/>
      <c r="AJ2395" s="125"/>
      <c r="AK2395" s="125"/>
      <c r="AL2395" s="125"/>
      <c r="AM2395" s="125"/>
      <c r="AN2395" s="125"/>
      <c r="AO2395" s="125"/>
      <c r="AP2395" s="125"/>
    </row>
    <row r="2396" spans="2:42" x14ac:dyDescent="0.35">
      <c r="B2396" s="125"/>
      <c r="C2396" s="125"/>
      <c r="D2396" s="125"/>
      <c r="E2396" s="125"/>
      <c r="F2396" s="125"/>
      <c r="G2396" s="125"/>
      <c r="H2396" s="125"/>
      <c r="I2396" s="269"/>
      <c r="J2396" s="134"/>
      <c r="K2396" s="134"/>
      <c r="L2396" s="134"/>
      <c r="M2396" s="134"/>
      <c r="N2396" s="286"/>
      <c r="O2396" s="286"/>
      <c r="P2396" s="125"/>
      <c r="Q2396" s="125"/>
      <c r="R2396" s="125"/>
      <c r="S2396" s="125"/>
      <c r="T2396" s="125"/>
      <c r="U2396" s="311"/>
      <c r="V2396" s="253">
        <f t="shared" si="45"/>
        <v>0</v>
      </c>
      <c r="W2396" s="348" t="str">
        <f>IF(板块成分!B2398="","",板块成分!B2398)</f>
        <v>8313.HK</v>
      </c>
      <c r="X2396" s="270" t="str">
        <f>[1]!s_info_name(W2396)</f>
        <v>杰地集团</v>
      </c>
      <c r="Y2396" s="335" t="str">
        <f>IF($Y$3="申万一级行业",[1]!s_info_industry_sw_2021(W2396,公司分析!D$5,1),IF($Y$3="申万二级行业",[1]!s_info_industry_sw_2021(W2396,公司分析!D$5,2),IF($Y$3="申万三级行业",[1]!s_info_industry_sw_2021(W2396,公司分析!D$5,3),IF($Y$3="wind一级行业",[1]!s_info_industry_gics(W2396,1),IF($Y$3="wind二级行业",[1]!s_info_industry_gics(W2396,2),IF($Y$3="wind三级行业",[1]!s_info_industry_gics(W2396,3),IF($Y$3="wind四级行业",[1]!s_info_industry_gics(W2396,4),IF($Y$3="证监会门类行业",[1]!s_info_industry_csrc12_n(W2396,公司分析!D$5,1),""))))))))</f>
        <v>其他多元金融服务</v>
      </c>
      <c r="Z2396" s="298" t="str">
        <f>IF(Y2396=行业比较!$E$6,ROW(),"")</f>
        <v/>
      </c>
      <c r="AA2396" s="125"/>
      <c r="AB2396" s="125"/>
      <c r="AC2396" s="125"/>
      <c r="AD2396" s="125"/>
      <c r="AE2396" s="125"/>
      <c r="AF2396" s="125"/>
      <c r="AG2396" s="125"/>
      <c r="AH2396" s="125"/>
      <c r="AI2396" s="125"/>
      <c r="AJ2396" s="125"/>
      <c r="AK2396" s="125"/>
      <c r="AL2396" s="125"/>
      <c r="AM2396" s="125"/>
      <c r="AN2396" s="125"/>
      <c r="AO2396" s="125"/>
      <c r="AP2396" s="125"/>
    </row>
    <row r="2397" spans="2:42" x14ac:dyDescent="0.35">
      <c r="B2397" s="125"/>
      <c r="C2397" s="125"/>
      <c r="D2397" s="125"/>
      <c r="E2397" s="125"/>
      <c r="F2397" s="125"/>
      <c r="G2397" s="125"/>
      <c r="H2397" s="125"/>
      <c r="I2397" s="269"/>
      <c r="J2397" s="134"/>
      <c r="K2397" s="134"/>
      <c r="L2397" s="134"/>
      <c r="M2397" s="134"/>
      <c r="N2397" s="286"/>
      <c r="O2397" s="286"/>
      <c r="P2397" s="125"/>
      <c r="Q2397" s="125"/>
      <c r="R2397" s="125"/>
      <c r="S2397" s="125"/>
      <c r="T2397" s="125"/>
      <c r="U2397" s="311"/>
      <c r="V2397" s="253">
        <f t="shared" si="45"/>
        <v>0</v>
      </c>
      <c r="W2397" s="348" t="str">
        <f>IF(板块成分!B2399="","",板块成分!B2399)</f>
        <v>8315.HK</v>
      </c>
      <c r="X2397" s="270" t="str">
        <f>[1]!s_info_name(W2397)</f>
        <v>新都酒店</v>
      </c>
      <c r="Y2397" s="335" t="str">
        <f>IF($Y$3="申万一级行业",[1]!s_info_industry_sw_2021(W2397,公司分析!D$5,1),IF($Y$3="申万二级行业",[1]!s_info_industry_sw_2021(W2397,公司分析!D$5,2),IF($Y$3="申万三级行业",[1]!s_info_industry_sw_2021(W2397,公司分析!D$5,3),IF($Y$3="wind一级行业",[1]!s_info_industry_gics(W2397,1),IF($Y$3="wind二级行业",[1]!s_info_industry_gics(W2397,2),IF($Y$3="wind三级行业",[1]!s_info_industry_gics(W2397,3),IF($Y$3="wind四级行业",[1]!s_info_industry_gics(W2397,4),IF($Y$3="证监会门类行业",[1]!s_info_industry_csrc12_n(W2397,公司分析!D$5,1),""))))))))</f>
        <v>安全和报警服务</v>
      </c>
      <c r="Z2397" s="298" t="str">
        <f>IF(Y2397=行业比较!$E$6,ROW(),"")</f>
        <v/>
      </c>
      <c r="AA2397" s="125"/>
      <c r="AB2397" s="125"/>
      <c r="AC2397" s="125"/>
      <c r="AD2397" s="125"/>
      <c r="AE2397" s="125"/>
      <c r="AF2397" s="125"/>
      <c r="AG2397" s="125"/>
      <c r="AH2397" s="125"/>
      <c r="AI2397" s="125"/>
      <c r="AJ2397" s="125"/>
      <c r="AK2397" s="125"/>
      <c r="AL2397" s="125"/>
      <c r="AM2397" s="125"/>
      <c r="AN2397" s="125"/>
      <c r="AO2397" s="125"/>
      <c r="AP2397" s="125"/>
    </row>
    <row r="2398" spans="2:42" x14ac:dyDescent="0.35">
      <c r="B2398" s="125"/>
      <c r="C2398" s="125"/>
      <c r="D2398" s="125"/>
      <c r="E2398" s="125"/>
      <c r="F2398" s="125"/>
      <c r="G2398" s="125"/>
      <c r="H2398" s="125"/>
      <c r="I2398" s="269"/>
      <c r="J2398" s="134"/>
      <c r="K2398" s="134"/>
      <c r="L2398" s="134"/>
      <c r="M2398" s="134"/>
      <c r="N2398" s="286"/>
      <c r="O2398" s="286"/>
      <c r="P2398" s="125"/>
      <c r="Q2398" s="125"/>
      <c r="R2398" s="125"/>
      <c r="S2398" s="125"/>
      <c r="T2398" s="125"/>
      <c r="U2398" s="311"/>
      <c r="V2398" s="253">
        <f t="shared" si="45"/>
        <v>0</v>
      </c>
      <c r="W2398" s="348" t="str">
        <f>IF(板块成分!B2400="","",板块成分!B2400)</f>
        <v>8316.HK</v>
      </c>
      <c r="X2398" s="270" t="str">
        <f>[1]!s_info_name(W2398)</f>
        <v>中国红包</v>
      </c>
      <c r="Y2398" s="335" t="str">
        <f>IF($Y$3="申万一级行业",[1]!s_info_industry_sw_2021(W2398,公司分析!D$5,1),IF($Y$3="申万二级行业",[1]!s_info_industry_sw_2021(W2398,公司分析!D$5,2),IF($Y$3="申万三级行业",[1]!s_info_industry_sw_2021(W2398,公司分析!D$5,3),IF($Y$3="wind一级行业",[1]!s_info_industry_gics(W2398,1),IF($Y$3="wind二级行业",[1]!s_info_industry_gics(W2398,2),IF($Y$3="wind三级行业",[1]!s_info_industry_gics(W2398,3),IF($Y$3="wind四级行业",[1]!s_info_industry_gics(W2398,4),IF($Y$3="证监会门类行业",[1]!s_info_industry_csrc12_n(W2398,公司分析!D$5,1),""))))))))</f>
        <v>建筑与工程</v>
      </c>
      <c r="Z2398" s="298" t="str">
        <f>IF(Y2398=行业比较!$E$6,ROW(),"")</f>
        <v/>
      </c>
      <c r="AA2398" s="125"/>
      <c r="AB2398" s="125"/>
      <c r="AC2398" s="125"/>
      <c r="AD2398" s="125"/>
      <c r="AE2398" s="125"/>
      <c r="AF2398" s="125"/>
      <c r="AG2398" s="125"/>
      <c r="AH2398" s="125"/>
      <c r="AI2398" s="125"/>
      <c r="AJ2398" s="125"/>
      <c r="AK2398" s="125"/>
      <c r="AL2398" s="125"/>
      <c r="AM2398" s="125"/>
      <c r="AN2398" s="125"/>
      <c r="AO2398" s="125"/>
      <c r="AP2398" s="125"/>
    </row>
    <row r="2399" spans="2:42" x14ac:dyDescent="0.35">
      <c r="B2399" s="125"/>
      <c r="C2399" s="125"/>
      <c r="D2399" s="125"/>
      <c r="E2399" s="125"/>
      <c r="F2399" s="125"/>
      <c r="G2399" s="125"/>
      <c r="H2399" s="125"/>
      <c r="I2399" s="269"/>
      <c r="J2399" s="134"/>
      <c r="K2399" s="134"/>
      <c r="L2399" s="134"/>
      <c r="M2399" s="134"/>
      <c r="N2399" s="286"/>
      <c r="O2399" s="286"/>
      <c r="P2399" s="125"/>
      <c r="Q2399" s="125"/>
      <c r="R2399" s="125"/>
      <c r="S2399" s="125"/>
      <c r="T2399" s="125"/>
      <c r="U2399" s="311"/>
      <c r="V2399" s="253">
        <f t="shared" si="45"/>
        <v>35</v>
      </c>
      <c r="W2399" s="348" t="str">
        <f>IF(板块成分!B2401="","",板块成分!B2401)</f>
        <v>8317.HK</v>
      </c>
      <c r="X2399" s="270" t="str">
        <f>[1]!s_info_name(W2399)</f>
        <v>财华社集团</v>
      </c>
      <c r="Y2399" s="335" t="str">
        <f>IF($Y$3="申万一级行业",[1]!s_info_industry_sw_2021(W2399,公司分析!D$5,1),IF($Y$3="申万二级行业",[1]!s_info_industry_sw_2021(W2399,公司分析!D$5,2),IF($Y$3="申万三级行业",[1]!s_info_industry_sw_2021(W2399,公司分析!D$5,3),IF($Y$3="wind一级行业",[1]!s_info_industry_gics(W2399,1),IF($Y$3="wind二级行业",[1]!s_info_industry_gics(W2399,2),IF($Y$3="wind三级行业",[1]!s_info_industry_gics(W2399,3),IF($Y$3="wind四级行业",[1]!s_info_industry_gics(W2399,4),IF($Y$3="证监会门类行业",[1]!s_info_industry_csrc12_n(W2399,公司分析!D$5,1),""))))))))</f>
        <v>互联网软件与服务</v>
      </c>
      <c r="Z2399" s="298">
        <f>IF(Y2399=行业比较!$E$6,ROW(),"")</f>
        <v>2399</v>
      </c>
      <c r="AA2399" s="125"/>
      <c r="AB2399" s="125"/>
      <c r="AC2399" s="125"/>
      <c r="AD2399" s="125"/>
      <c r="AE2399" s="125"/>
      <c r="AF2399" s="125"/>
      <c r="AG2399" s="125"/>
      <c r="AH2399" s="125"/>
      <c r="AI2399" s="125"/>
      <c r="AJ2399" s="125"/>
      <c r="AK2399" s="125"/>
      <c r="AL2399" s="125"/>
      <c r="AM2399" s="125"/>
      <c r="AN2399" s="125"/>
      <c r="AO2399" s="125"/>
      <c r="AP2399" s="125"/>
    </row>
    <row r="2400" spans="2:42" x14ac:dyDescent="0.35">
      <c r="B2400" s="125"/>
      <c r="C2400" s="125"/>
      <c r="D2400" s="125"/>
      <c r="E2400" s="125"/>
      <c r="F2400" s="125"/>
      <c r="G2400" s="125"/>
      <c r="H2400" s="125"/>
      <c r="I2400" s="269"/>
      <c r="J2400" s="134"/>
      <c r="K2400" s="134"/>
      <c r="L2400" s="134"/>
      <c r="M2400" s="134"/>
      <c r="N2400" s="286"/>
      <c r="O2400" s="286"/>
      <c r="P2400" s="125"/>
      <c r="Q2400" s="125"/>
      <c r="R2400" s="125"/>
      <c r="S2400" s="125"/>
      <c r="T2400" s="125"/>
      <c r="U2400" s="311"/>
      <c r="V2400" s="253">
        <f t="shared" si="45"/>
        <v>0</v>
      </c>
      <c r="W2400" s="348" t="str">
        <f>IF(板块成分!B2402="","",板块成分!B2402)</f>
        <v>8319.HK</v>
      </c>
      <c r="X2400" s="270" t="str">
        <f>[1]!s_info_name(W2400)</f>
        <v>思博系统</v>
      </c>
      <c r="Y2400" s="335" t="str">
        <f>IF($Y$3="申万一级行业",[1]!s_info_industry_sw_2021(W2400,公司分析!D$5,1),IF($Y$3="申万二级行业",[1]!s_info_industry_sw_2021(W2400,公司分析!D$5,2),IF($Y$3="申万三级行业",[1]!s_info_industry_sw_2021(W2400,公司分析!D$5,3),IF($Y$3="wind一级行业",[1]!s_info_industry_gics(W2400,1),IF($Y$3="wind二级行业",[1]!s_info_industry_gics(W2400,2),IF($Y$3="wind三级行业",[1]!s_info_industry_gics(W2400,3),IF($Y$3="wind四级行业",[1]!s_info_industry_gics(W2400,4),IF($Y$3="证监会门类行业",[1]!s_info_industry_csrc12_n(W2400,公司分析!D$5,1),""))))))))</f>
        <v>信息科技咨询与其它服务</v>
      </c>
      <c r="Z2400" s="298" t="str">
        <f>IF(Y2400=行业比较!$E$6,ROW(),"")</f>
        <v/>
      </c>
      <c r="AA2400" s="125"/>
      <c r="AB2400" s="125"/>
      <c r="AC2400" s="125"/>
      <c r="AD2400" s="125"/>
      <c r="AE2400" s="125"/>
      <c r="AF2400" s="125"/>
      <c r="AG2400" s="125"/>
      <c r="AH2400" s="125"/>
      <c r="AI2400" s="125"/>
      <c r="AJ2400" s="125"/>
      <c r="AK2400" s="125"/>
      <c r="AL2400" s="125"/>
      <c r="AM2400" s="125"/>
      <c r="AN2400" s="125"/>
      <c r="AO2400" s="125"/>
      <c r="AP2400" s="125"/>
    </row>
    <row r="2401" spans="2:42" x14ac:dyDescent="0.35">
      <c r="B2401" s="125"/>
      <c r="C2401" s="125"/>
      <c r="D2401" s="125"/>
      <c r="E2401" s="125"/>
      <c r="F2401" s="125"/>
      <c r="G2401" s="125"/>
      <c r="H2401" s="125"/>
      <c r="I2401" s="269"/>
      <c r="J2401" s="134"/>
      <c r="K2401" s="134"/>
      <c r="L2401" s="134"/>
      <c r="M2401" s="134"/>
      <c r="N2401" s="286"/>
      <c r="O2401" s="286"/>
      <c r="P2401" s="125"/>
      <c r="Q2401" s="125"/>
      <c r="R2401" s="125"/>
      <c r="S2401" s="125"/>
      <c r="T2401" s="125"/>
      <c r="U2401" s="311"/>
      <c r="V2401" s="253">
        <f t="shared" si="45"/>
        <v>0</v>
      </c>
      <c r="W2401" s="348" t="str">
        <f>IF(板块成分!B2403="","",板块成分!B2403)</f>
        <v>8320.HK</v>
      </c>
      <c r="X2401" s="270" t="str">
        <f>[1]!s_info_name(W2401)</f>
        <v>沛然环保</v>
      </c>
      <c r="Y2401" s="335" t="str">
        <f>IF($Y$3="申万一级行业",[1]!s_info_industry_sw_2021(W2401,公司分析!D$5,1),IF($Y$3="申万二级行业",[1]!s_info_industry_sw_2021(W2401,公司分析!D$5,2),IF($Y$3="申万三级行业",[1]!s_info_industry_sw_2021(W2401,公司分析!D$5,3),IF($Y$3="wind一级行业",[1]!s_info_industry_gics(W2401,1),IF($Y$3="wind二级行业",[1]!s_info_industry_gics(W2401,2),IF($Y$3="wind三级行业",[1]!s_info_industry_gics(W2401,3),IF($Y$3="wind四级行业",[1]!s_info_industry_gics(W2401,4),IF($Y$3="证监会门类行业",[1]!s_info_industry_csrc12_n(W2401,公司分析!D$5,1),""))))))))</f>
        <v>环境与设施服务</v>
      </c>
      <c r="Z2401" s="298" t="str">
        <f>IF(Y2401=行业比较!$E$6,ROW(),"")</f>
        <v/>
      </c>
      <c r="AA2401" s="125"/>
      <c r="AB2401" s="125"/>
      <c r="AC2401" s="125"/>
      <c r="AD2401" s="125"/>
      <c r="AE2401" s="125"/>
      <c r="AF2401" s="125"/>
      <c r="AG2401" s="125"/>
      <c r="AH2401" s="125"/>
      <c r="AI2401" s="125"/>
      <c r="AJ2401" s="125"/>
      <c r="AK2401" s="125"/>
      <c r="AL2401" s="125"/>
      <c r="AM2401" s="125"/>
      <c r="AN2401" s="125"/>
      <c r="AO2401" s="125"/>
      <c r="AP2401" s="125"/>
    </row>
    <row r="2402" spans="2:42" x14ac:dyDescent="0.35">
      <c r="B2402" s="125"/>
      <c r="C2402" s="125"/>
      <c r="D2402" s="125"/>
      <c r="E2402" s="125"/>
      <c r="F2402" s="125"/>
      <c r="G2402" s="125"/>
      <c r="H2402" s="125"/>
      <c r="I2402" s="269"/>
      <c r="J2402" s="134"/>
      <c r="K2402" s="134"/>
      <c r="L2402" s="134"/>
      <c r="M2402" s="134"/>
      <c r="N2402" s="286"/>
      <c r="O2402" s="286"/>
      <c r="P2402" s="125"/>
      <c r="Q2402" s="125"/>
      <c r="R2402" s="125"/>
      <c r="S2402" s="125"/>
      <c r="T2402" s="125"/>
      <c r="U2402" s="311"/>
      <c r="V2402" s="253">
        <f t="shared" si="45"/>
        <v>0</v>
      </c>
      <c r="W2402" s="348" t="str">
        <f>IF(板块成分!B2404="","",板块成分!B2404)</f>
        <v>8321.HK</v>
      </c>
      <c r="X2402" s="270" t="str">
        <f>[1]!s_info_name(W2402)</f>
        <v>泰锦控股</v>
      </c>
      <c r="Y2402" s="335" t="str">
        <f>IF($Y$3="申万一级行业",[1]!s_info_industry_sw_2021(W2402,公司分析!D$5,1),IF($Y$3="申万二级行业",[1]!s_info_industry_sw_2021(W2402,公司分析!D$5,2),IF($Y$3="申万三级行业",[1]!s_info_industry_sw_2021(W2402,公司分析!D$5,3),IF($Y$3="wind一级行业",[1]!s_info_industry_gics(W2402,1),IF($Y$3="wind二级行业",[1]!s_info_industry_gics(W2402,2),IF($Y$3="wind三级行业",[1]!s_info_industry_gics(W2402,3),IF($Y$3="wind四级行业",[1]!s_info_industry_gics(W2402,4),IF($Y$3="证监会门类行业",[1]!s_info_industry_csrc12_n(W2402,公司分析!D$5,1),""))))))))</f>
        <v>建筑与工程</v>
      </c>
      <c r="Z2402" s="298" t="str">
        <f>IF(Y2402=行业比较!$E$6,ROW(),"")</f>
        <v/>
      </c>
      <c r="AA2402" s="125"/>
      <c r="AB2402" s="125"/>
      <c r="AC2402" s="125"/>
      <c r="AD2402" s="125"/>
      <c r="AE2402" s="125"/>
      <c r="AF2402" s="125"/>
      <c r="AG2402" s="125"/>
      <c r="AH2402" s="125"/>
      <c r="AI2402" s="125"/>
      <c r="AJ2402" s="125"/>
      <c r="AK2402" s="125"/>
      <c r="AL2402" s="125"/>
      <c r="AM2402" s="125"/>
      <c r="AN2402" s="125"/>
      <c r="AO2402" s="125"/>
      <c r="AP2402" s="125"/>
    </row>
    <row r="2403" spans="2:42" x14ac:dyDescent="0.35">
      <c r="B2403" s="125"/>
      <c r="C2403" s="125"/>
      <c r="D2403" s="125"/>
      <c r="E2403" s="125"/>
      <c r="F2403" s="125"/>
      <c r="G2403" s="125"/>
      <c r="H2403" s="125"/>
      <c r="I2403" s="269"/>
      <c r="J2403" s="134"/>
      <c r="K2403" s="134"/>
      <c r="L2403" s="134"/>
      <c r="M2403" s="134"/>
      <c r="N2403" s="286"/>
      <c r="O2403" s="286"/>
      <c r="P2403" s="125"/>
      <c r="Q2403" s="125"/>
      <c r="R2403" s="125"/>
      <c r="S2403" s="125"/>
      <c r="T2403" s="125"/>
      <c r="U2403" s="311"/>
      <c r="V2403" s="253">
        <f t="shared" si="45"/>
        <v>0</v>
      </c>
      <c r="W2403" s="348" t="str">
        <f>IF(板块成分!B2405="","",板块成分!B2405)</f>
        <v>8325.HK</v>
      </c>
      <c r="X2403" s="270" t="str">
        <f>[1]!s_info_name(W2403)</f>
        <v>中国支付通</v>
      </c>
      <c r="Y2403" s="335" t="str">
        <f>IF($Y$3="申万一级行业",[1]!s_info_industry_sw_2021(W2403,公司分析!D$5,1),IF($Y$3="申万二级行业",[1]!s_info_industry_sw_2021(W2403,公司分析!D$5,2),IF($Y$3="申万三级行业",[1]!s_info_industry_sw_2021(W2403,公司分析!D$5,3),IF($Y$3="wind一级行业",[1]!s_info_industry_gics(W2403,1),IF($Y$3="wind二级行业",[1]!s_info_industry_gics(W2403,2),IF($Y$3="wind三级行业",[1]!s_info_industry_gics(W2403,3),IF($Y$3="wind四级行业",[1]!s_info_industry_gics(W2403,4),IF($Y$3="证监会门类行业",[1]!s_info_industry_csrc12_n(W2403,公司分析!D$5,1),""))))))))</f>
        <v>消费信贷</v>
      </c>
      <c r="Z2403" s="298" t="str">
        <f>IF(Y2403=行业比较!$E$6,ROW(),"")</f>
        <v/>
      </c>
      <c r="AA2403" s="125"/>
      <c r="AB2403" s="125"/>
      <c r="AC2403" s="125"/>
      <c r="AD2403" s="125"/>
      <c r="AE2403" s="125"/>
      <c r="AF2403" s="125"/>
      <c r="AG2403" s="125"/>
      <c r="AH2403" s="125"/>
      <c r="AI2403" s="125"/>
      <c r="AJ2403" s="125"/>
      <c r="AK2403" s="125"/>
      <c r="AL2403" s="125"/>
      <c r="AM2403" s="125"/>
      <c r="AN2403" s="125"/>
      <c r="AO2403" s="125"/>
      <c r="AP2403" s="125"/>
    </row>
    <row r="2404" spans="2:42" x14ac:dyDescent="0.35">
      <c r="B2404" s="125"/>
      <c r="C2404" s="125"/>
      <c r="D2404" s="125"/>
      <c r="E2404" s="125"/>
      <c r="F2404" s="125"/>
      <c r="G2404" s="125"/>
      <c r="H2404" s="125"/>
      <c r="I2404" s="269"/>
      <c r="J2404" s="134"/>
      <c r="K2404" s="134"/>
      <c r="L2404" s="134"/>
      <c r="M2404" s="134"/>
      <c r="N2404" s="286"/>
      <c r="O2404" s="286"/>
      <c r="P2404" s="125"/>
      <c r="Q2404" s="125"/>
      <c r="R2404" s="125"/>
      <c r="S2404" s="125"/>
      <c r="T2404" s="125"/>
      <c r="U2404" s="311"/>
      <c r="V2404" s="253">
        <f t="shared" si="45"/>
        <v>0</v>
      </c>
      <c r="W2404" s="348" t="str">
        <f>IF(板块成分!B2406="","",板块成分!B2406)</f>
        <v>8326.HK</v>
      </c>
      <c r="X2404" s="270" t="str">
        <f>[1]!s_info_name(W2404)</f>
        <v>同景新能源</v>
      </c>
      <c r="Y2404" s="335" t="str">
        <f>IF($Y$3="申万一级行业",[1]!s_info_industry_sw_2021(W2404,公司分析!D$5,1),IF($Y$3="申万二级行业",[1]!s_info_industry_sw_2021(W2404,公司分析!D$5,2),IF($Y$3="申万三级行业",[1]!s_info_industry_sw_2021(W2404,公司分析!D$5,3),IF($Y$3="wind一级行业",[1]!s_info_industry_gics(W2404,1),IF($Y$3="wind二级行业",[1]!s_info_industry_gics(W2404,2),IF($Y$3="wind三级行业",[1]!s_info_industry_gics(W2404,3),IF($Y$3="wind四级行业",[1]!s_info_industry_gics(W2404,4),IF($Y$3="证监会门类行业",[1]!s_info_industry_csrc12_n(W2404,公司分析!D$5,1),""))))))))</f>
        <v>新能源发电业者</v>
      </c>
      <c r="Z2404" s="298" t="str">
        <f>IF(Y2404=行业比较!$E$6,ROW(),"")</f>
        <v/>
      </c>
      <c r="AA2404" s="125"/>
      <c r="AB2404" s="125"/>
      <c r="AC2404" s="125"/>
      <c r="AD2404" s="125"/>
      <c r="AE2404" s="125"/>
      <c r="AF2404" s="125"/>
      <c r="AG2404" s="125"/>
      <c r="AH2404" s="125"/>
      <c r="AI2404" s="125"/>
      <c r="AJ2404" s="125"/>
      <c r="AK2404" s="125"/>
      <c r="AL2404" s="125"/>
      <c r="AM2404" s="125"/>
      <c r="AN2404" s="125"/>
      <c r="AO2404" s="125"/>
      <c r="AP2404" s="125"/>
    </row>
    <row r="2405" spans="2:42" x14ac:dyDescent="0.35">
      <c r="B2405" s="125"/>
      <c r="C2405" s="125"/>
      <c r="D2405" s="125"/>
      <c r="E2405" s="125"/>
      <c r="F2405" s="125"/>
      <c r="G2405" s="125"/>
      <c r="H2405" s="125"/>
      <c r="I2405" s="269"/>
      <c r="J2405" s="134"/>
      <c r="K2405" s="134"/>
      <c r="L2405" s="134"/>
      <c r="M2405" s="134"/>
      <c r="N2405" s="286"/>
      <c r="O2405" s="286"/>
      <c r="P2405" s="125"/>
      <c r="Q2405" s="125"/>
      <c r="R2405" s="125"/>
      <c r="S2405" s="125"/>
      <c r="T2405" s="125"/>
      <c r="U2405" s="311"/>
      <c r="V2405" s="253">
        <f t="shared" si="45"/>
        <v>0</v>
      </c>
      <c r="W2405" s="348" t="str">
        <f>IF(板块成分!B2407="","",板块成分!B2407)</f>
        <v>8328.HK</v>
      </c>
      <c r="X2405" s="270" t="str">
        <f>[1]!s_info_name(W2405)</f>
        <v>信义储电</v>
      </c>
      <c r="Y2405" s="335" t="str">
        <f>IF($Y$3="申万一级行业",[1]!s_info_industry_sw_2021(W2405,公司分析!D$5,1),IF($Y$3="申万二级行业",[1]!s_info_industry_sw_2021(W2405,公司分析!D$5,2),IF($Y$3="申万三级行业",[1]!s_info_industry_sw_2021(W2405,公司分析!D$5,3),IF($Y$3="wind一级行业",[1]!s_info_industry_gics(W2405,1),IF($Y$3="wind二级行业",[1]!s_info_industry_gics(W2405,2),IF($Y$3="wind三级行业",[1]!s_info_industry_gics(W2405,3),IF($Y$3="wind四级行业",[1]!s_info_industry_gics(W2405,4),IF($Y$3="证监会门类行业",[1]!s_info_industry_csrc12_n(W2405,公司分析!D$5,1),""))))))))</f>
        <v>新能源发电业者</v>
      </c>
      <c r="Z2405" s="298" t="str">
        <f>IF(Y2405=行业比较!$E$6,ROW(),"")</f>
        <v/>
      </c>
      <c r="AA2405" s="125"/>
      <c r="AB2405" s="125"/>
      <c r="AC2405" s="125"/>
      <c r="AD2405" s="125"/>
      <c r="AE2405" s="125"/>
      <c r="AF2405" s="125"/>
      <c r="AG2405" s="125"/>
      <c r="AH2405" s="125"/>
      <c r="AI2405" s="125"/>
      <c r="AJ2405" s="125"/>
      <c r="AK2405" s="125"/>
      <c r="AL2405" s="125"/>
      <c r="AM2405" s="125"/>
      <c r="AN2405" s="125"/>
      <c r="AO2405" s="125"/>
      <c r="AP2405" s="125"/>
    </row>
    <row r="2406" spans="2:42" x14ac:dyDescent="0.35">
      <c r="B2406" s="125"/>
      <c r="C2406" s="125"/>
      <c r="D2406" s="125"/>
      <c r="E2406" s="125"/>
      <c r="F2406" s="125"/>
      <c r="G2406" s="125"/>
      <c r="H2406" s="125"/>
      <c r="I2406" s="269"/>
      <c r="J2406" s="134"/>
      <c r="K2406" s="134"/>
      <c r="L2406" s="134"/>
      <c r="M2406" s="134"/>
      <c r="N2406" s="286"/>
      <c r="O2406" s="286"/>
      <c r="P2406" s="125"/>
      <c r="Q2406" s="125"/>
      <c r="R2406" s="125"/>
      <c r="S2406" s="125"/>
      <c r="T2406" s="125"/>
      <c r="U2406" s="311"/>
      <c r="V2406" s="253">
        <f t="shared" si="45"/>
        <v>0</v>
      </c>
      <c r="W2406" s="348" t="str">
        <f>IF(板块成分!B2408="","",板块成分!B2408)</f>
        <v>8329.HK</v>
      </c>
      <c r="X2406" s="270" t="str">
        <f>[1]!s_info_name(W2406)</f>
        <v>海王英特龙</v>
      </c>
      <c r="Y2406" s="335" t="str">
        <f>IF($Y$3="申万一级行业",[1]!s_info_industry_sw_2021(W2406,公司分析!D$5,1),IF($Y$3="申万二级行业",[1]!s_info_industry_sw_2021(W2406,公司分析!D$5,2),IF($Y$3="申万三级行业",[1]!s_info_industry_sw_2021(W2406,公司分析!D$5,3),IF($Y$3="wind一级行业",[1]!s_info_industry_gics(W2406,1),IF($Y$3="wind二级行业",[1]!s_info_industry_gics(W2406,2),IF($Y$3="wind三级行业",[1]!s_info_industry_gics(W2406,3),IF($Y$3="wind四级行业",[1]!s_info_industry_gics(W2406,4),IF($Y$3="证监会门类行业",[1]!s_info_industry_csrc12_n(W2406,公司分析!D$5,1),""))))))))</f>
        <v>西药</v>
      </c>
      <c r="Z2406" s="298" t="str">
        <f>IF(Y2406=行业比较!$E$6,ROW(),"")</f>
        <v/>
      </c>
      <c r="AA2406" s="125"/>
      <c r="AB2406" s="125"/>
      <c r="AC2406" s="125"/>
      <c r="AD2406" s="125"/>
      <c r="AE2406" s="125"/>
      <c r="AF2406" s="125"/>
      <c r="AG2406" s="125"/>
      <c r="AH2406" s="125"/>
      <c r="AI2406" s="125"/>
      <c r="AJ2406" s="125"/>
      <c r="AK2406" s="125"/>
      <c r="AL2406" s="125"/>
      <c r="AM2406" s="125"/>
      <c r="AN2406" s="125"/>
      <c r="AO2406" s="125"/>
      <c r="AP2406" s="125"/>
    </row>
    <row r="2407" spans="2:42" x14ac:dyDescent="0.35">
      <c r="B2407" s="125"/>
      <c r="C2407" s="125"/>
      <c r="D2407" s="125"/>
      <c r="E2407" s="125"/>
      <c r="F2407" s="125"/>
      <c r="G2407" s="125"/>
      <c r="H2407" s="125"/>
      <c r="I2407" s="269"/>
      <c r="J2407" s="134"/>
      <c r="K2407" s="134"/>
      <c r="L2407" s="134"/>
      <c r="M2407" s="134"/>
      <c r="N2407" s="286"/>
      <c r="O2407" s="286"/>
      <c r="P2407" s="125"/>
      <c r="Q2407" s="125"/>
      <c r="R2407" s="125"/>
      <c r="S2407" s="125"/>
      <c r="T2407" s="125"/>
      <c r="U2407" s="311"/>
      <c r="V2407" s="253">
        <f t="shared" si="45"/>
        <v>0</v>
      </c>
      <c r="W2407" s="348" t="str">
        <f>IF(板块成分!B2409="","",板块成分!B2409)</f>
        <v>8331.HK</v>
      </c>
      <c r="X2407" s="270" t="str">
        <f>[1]!s_info_name(W2407)</f>
        <v>倍搏集团</v>
      </c>
      <c r="Y2407" s="335" t="str">
        <f>IF($Y$3="申万一级行业",[1]!s_info_industry_sw_2021(W2407,公司分析!D$5,1),IF($Y$3="申万二级行业",[1]!s_info_industry_sw_2021(W2407,公司分析!D$5,2),IF($Y$3="申万三级行业",[1]!s_info_industry_sw_2021(W2407,公司分析!D$5,3),IF($Y$3="wind一级行业",[1]!s_info_industry_gics(W2407,1),IF($Y$3="wind二级行业",[1]!s_info_industry_gics(W2407,2),IF($Y$3="wind三级行业",[1]!s_info_industry_gics(W2407,3),IF($Y$3="wind四级行业",[1]!s_info_industry_gics(W2407,4),IF($Y$3="证监会门类行业",[1]!s_info_industry_csrc12_n(W2407,公司分析!D$5,1),""))))))))</f>
        <v>金属非金属</v>
      </c>
      <c r="Z2407" s="298" t="str">
        <f>IF(Y2407=行业比较!$E$6,ROW(),"")</f>
        <v/>
      </c>
      <c r="AA2407" s="125"/>
      <c r="AB2407" s="125"/>
      <c r="AC2407" s="125"/>
      <c r="AD2407" s="125"/>
      <c r="AE2407" s="125"/>
      <c r="AF2407" s="125"/>
      <c r="AG2407" s="125"/>
      <c r="AH2407" s="125"/>
      <c r="AI2407" s="125"/>
      <c r="AJ2407" s="125"/>
      <c r="AK2407" s="125"/>
      <c r="AL2407" s="125"/>
      <c r="AM2407" s="125"/>
      <c r="AN2407" s="125"/>
      <c r="AO2407" s="125"/>
      <c r="AP2407" s="125"/>
    </row>
    <row r="2408" spans="2:42" x14ac:dyDescent="0.35">
      <c r="B2408" s="125"/>
      <c r="C2408" s="125"/>
      <c r="D2408" s="125"/>
      <c r="E2408" s="125"/>
      <c r="F2408" s="125"/>
      <c r="G2408" s="125"/>
      <c r="H2408" s="125"/>
      <c r="I2408" s="269"/>
      <c r="J2408" s="134"/>
      <c r="K2408" s="134"/>
      <c r="L2408" s="134"/>
      <c r="M2408" s="134"/>
      <c r="N2408" s="286"/>
      <c r="O2408" s="286"/>
      <c r="P2408" s="125"/>
      <c r="Q2408" s="125"/>
      <c r="R2408" s="125"/>
      <c r="S2408" s="125"/>
      <c r="T2408" s="125"/>
      <c r="U2408" s="311"/>
      <c r="V2408" s="253">
        <f t="shared" si="45"/>
        <v>0</v>
      </c>
      <c r="W2408" s="348" t="str">
        <f>IF(板块成分!B2410="","",板块成分!B2410)</f>
        <v>8333.HK</v>
      </c>
      <c r="X2408" s="270" t="str">
        <f>[1]!s_info_name(W2408)</f>
        <v>阿仕特朗金融</v>
      </c>
      <c r="Y2408" s="335" t="str">
        <f>IF($Y$3="申万一级行业",[1]!s_info_industry_sw_2021(W2408,公司分析!D$5,1),IF($Y$3="申万二级行业",[1]!s_info_industry_sw_2021(W2408,公司分析!D$5,2),IF($Y$3="申万三级行业",[1]!s_info_industry_sw_2021(W2408,公司分析!D$5,3),IF($Y$3="wind一级行业",[1]!s_info_industry_gics(W2408,1),IF($Y$3="wind二级行业",[1]!s_info_industry_gics(W2408,2),IF($Y$3="wind三级行业",[1]!s_info_industry_gics(W2408,3),IF($Y$3="wind四级行业",[1]!s_info_industry_gics(W2408,4),IF($Y$3="证监会门类行业",[1]!s_info_industry_csrc12_n(W2408,公司分析!D$5,1),""))))))))</f>
        <v>投资银行业与经纪业</v>
      </c>
      <c r="Z2408" s="298" t="str">
        <f>IF(Y2408=行业比较!$E$6,ROW(),"")</f>
        <v/>
      </c>
      <c r="AA2408" s="125"/>
      <c r="AB2408" s="125"/>
      <c r="AC2408" s="125"/>
      <c r="AD2408" s="125"/>
      <c r="AE2408" s="125"/>
      <c r="AF2408" s="125"/>
      <c r="AG2408" s="125"/>
      <c r="AH2408" s="125"/>
      <c r="AI2408" s="125"/>
      <c r="AJ2408" s="125"/>
      <c r="AK2408" s="125"/>
      <c r="AL2408" s="125"/>
      <c r="AM2408" s="125"/>
      <c r="AN2408" s="125"/>
      <c r="AO2408" s="125"/>
      <c r="AP2408" s="125"/>
    </row>
    <row r="2409" spans="2:42" x14ac:dyDescent="0.35">
      <c r="B2409" s="125"/>
      <c r="C2409" s="125"/>
      <c r="D2409" s="125"/>
      <c r="E2409" s="125"/>
      <c r="F2409" s="125"/>
      <c r="G2409" s="125"/>
      <c r="H2409" s="125"/>
      <c r="I2409" s="269"/>
      <c r="J2409" s="134"/>
      <c r="K2409" s="134"/>
      <c r="L2409" s="134"/>
      <c r="M2409" s="134"/>
      <c r="N2409" s="286"/>
      <c r="O2409" s="286"/>
      <c r="P2409" s="125"/>
      <c r="Q2409" s="125"/>
      <c r="R2409" s="125"/>
      <c r="S2409" s="125"/>
      <c r="T2409" s="125"/>
      <c r="U2409" s="311"/>
      <c r="V2409" s="253">
        <f t="shared" si="45"/>
        <v>0</v>
      </c>
      <c r="W2409" s="348" t="str">
        <f>IF(板块成分!B2411="","",板块成分!B2411)</f>
        <v>8337.HK</v>
      </c>
      <c r="X2409" s="270" t="str">
        <f>[1]!s_info_name(W2409)</f>
        <v>直通电讯</v>
      </c>
      <c r="Y2409" s="335" t="str">
        <f>IF($Y$3="申万一级行业",[1]!s_info_industry_sw_2021(W2409,公司分析!D$5,1),IF($Y$3="申万二级行业",[1]!s_info_industry_sw_2021(W2409,公司分析!D$5,2),IF($Y$3="申万三级行业",[1]!s_info_industry_sw_2021(W2409,公司分析!D$5,3),IF($Y$3="wind一级行业",[1]!s_info_industry_gics(W2409,1),IF($Y$3="wind二级行业",[1]!s_info_industry_gics(W2409,2),IF($Y$3="wind三级行业",[1]!s_info_industry_gics(W2409,3),IF($Y$3="wind四级行业",[1]!s_info_industry_gics(W2409,4),IF($Y$3="证监会门类行业",[1]!s_info_industry_csrc12_n(W2409,公司分析!D$5,1),""))))))))</f>
        <v>无线电信业务</v>
      </c>
      <c r="Z2409" s="298" t="str">
        <f>IF(Y2409=行业比较!$E$6,ROW(),"")</f>
        <v/>
      </c>
      <c r="AA2409" s="125"/>
      <c r="AB2409" s="125"/>
      <c r="AC2409" s="125"/>
      <c r="AD2409" s="125"/>
      <c r="AE2409" s="125"/>
      <c r="AF2409" s="125"/>
      <c r="AG2409" s="125"/>
      <c r="AH2409" s="125"/>
      <c r="AI2409" s="125"/>
      <c r="AJ2409" s="125"/>
      <c r="AK2409" s="125"/>
      <c r="AL2409" s="125"/>
      <c r="AM2409" s="125"/>
      <c r="AN2409" s="125"/>
      <c r="AO2409" s="125"/>
      <c r="AP2409" s="125"/>
    </row>
    <row r="2410" spans="2:42" x14ac:dyDescent="0.35">
      <c r="B2410" s="125"/>
      <c r="C2410" s="125"/>
      <c r="D2410" s="125"/>
      <c r="E2410" s="125"/>
      <c r="F2410" s="125"/>
      <c r="G2410" s="125"/>
      <c r="H2410" s="125"/>
      <c r="I2410" s="269"/>
      <c r="J2410" s="134"/>
      <c r="K2410" s="134"/>
      <c r="L2410" s="134"/>
      <c r="M2410" s="134"/>
      <c r="N2410" s="286"/>
      <c r="O2410" s="286"/>
      <c r="P2410" s="125"/>
      <c r="Q2410" s="125"/>
      <c r="R2410" s="125"/>
      <c r="S2410" s="125"/>
      <c r="T2410" s="125"/>
      <c r="U2410" s="311"/>
      <c r="V2410" s="253">
        <f t="shared" si="45"/>
        <v>0</v>
      </c>
      <c r="W2410" s="348" t="str">
        <f>IF(板块成分!B2412="","",板块成分!B2412)</f>
        <v>8340.HK</v>
      </c>
      <c r="X2410" s="270" t="str">
        <f>[1]!s_info_name(W2410)</f>
        <v>紫荆国际金融</v>
      </c>
      <c r="Y2410" s="335" t="str">
        <f>IF($Y$3="申万一级行业",[1]!s_info_industry_sw_2021(W2410,公司分析!D$5,1),IF($Y$3="申万二级行业",[1]!s_info_industry_sw_2021(W2410,公司分析!D$5,2),IF($Y$3="申万三级行业",[1]!s_info_industry_sw_2021(W2410,公司分析!D$5,3),IF($Y$3="wind一级行业",[1]!s_info_industry_gics(W2410,1),IF($Y$3="wind二级行业",[1]!s_info_industry_gics(W2410,2),IF($Y$3="wind三级行业",[1]!s_info_industry_gics(W2410,3),IF($Y$3="wind四级行业",[1]!s_info_industry_gics(W2410,4),IF($Y$3="证监会门类行业",[1]!s_info_industry_csrc12_n(W2410,公司分析!D$5,1),""))))))))</f>
        <v>其他多元金融服务</v>
      </c>
      <c r="Z2410" s="298" t="str">
        <f>IF(Y2410=行业比较!$E$6,ROW(),"")</f>
        <v/>
      </c>
      <c r="AA2410" s="125"/>
      <c r="AB2410" s="125"/>
      <c r="AC2410" s="125"/>
      <c r="AD2410" s="125"/>
      <c r="AE2410" s="125"/>
      <c r="AF2410" s="125"/>
      <c r="AG2410" s="125"/>
      <c r="AH2410" s="125"/>
      <c r="AI2410" s="125"/>
      <c r="AJ2410" s="125"/>
      <c r="AK2410" s="125"/>
      <c r="AL2410" s="125"/>
      <c r="AM2410" s="125"/>
      <c r="AN2410" s="125"/>
      <c r="AO2410" s="125"/>
      <c r="AP2410" s="125"/>
    </row>
    <row r="2411" spans="2:42" x14ac:dyDescent="0.35">
      <c r="B2411" s="125"/>
      <c r="C2411" s="125"/>
      <c r="D2411" s="125"/>
      <c r="E2411" s="125"/>
      <c r="F2411" s="125"/>
      <c r="G2411" s="125"/>
      <c r="H2411" s="125"/>
      <c r="I2411" s="269"/>
      <c r="J2411" s="134"/>
      <c r="K2411" s="134"/>
      <c r="L2411" s="134"/>
      <c r="M2411" s="134"/>
      <c r="N2411" s="286"/>
      <c r="O2411" s="286"/>
      <c r="P2411" s="125"/>
      <c r="Q2411" s="125"/>
      <c r="R2411" s="125"/>
      <c r="S2411" s="125"/>
      <c r="T2411" s="125"/>
      <c r="U2411" s="311"/>
      <c r="V2411" s="253">
        <f t="shared" si="45"/>
        <v>0</v>
      </c>
      <c r="W2411" s="348" t="str">
        <f>IF(板块成分!B2413="","",板块成分!B2413)</f>
        <v>8341.HK</v>
      </c>
      <c r="X2411" s="270" t="str">
        <f>[1]!s_info_name(W2411)</f>
        <v>艾硕控股</v>
      </c>
      <c r="Y2411" s="335" t="str">
        <f>IF($Y$3="申万一级行业",[1]!s_info_industry_sw_2021(W2411,公司分析!D$5,1),IF($Y$3="申万二级行业",[1]!s_info_industry_sw_2021(W2411,公司分析!D$5,2),IF($Y$3="申万三级行业",[1]!s_info_industry_sw_2021(W2411,公司分析!D$5,3),IF($Y$3="wind一级行业",[1]!s_info_industry_gics(W2411,1),IF($Y$3="wind二级行业",[1]!s_info_industry_gics(W2411,2),IF($Y$3="wind三级行业",[1]!s_info_industry_gics(W2411,3),IF($Y$3="wind四级行业",[1]!s_info_industry_gics(W2411,4),IF($Y$3="证监会门类行业",[1]!s_info_industry_csrc12_n(W2411,公司分析!D$5,1),""))))))))</f>
        <v>建筑与工程</v>
      </c>
      <c r="Z2411" s="298" t="str">
        <f>IF(Y2411=行业比较!$E$6,ROW(),"")</f>
        <v/>
      </c>
      <c r="AA2411" s="125"/>
      <c r="AB2411" s="125"/>
      <c r="AC2411" s="125"/>
      <c r="AD2411" s="125"/>
      <c r="AE2411" s="125"/>
      <c r="AF2411" s="125"/>
      <c r="AG2411" s="125"/>
      <c r="AH2411" s="125"/>
      <c r="AI2411" s="125"/>
      <c r="AJ2411" s="125"/>
      <c r="AK2411" s="125"/>
      <c r="AL2411" s="125"/>
      <c r="AM2411" s="125"/>
      <c r="AN2411" s="125"/>
      <c r="AO2411" s="125"/>
      <c r="AP2411" s="125"/>
    </row>
    <row r="2412" spans="2:42" x14ac:dyDescent="0.35">
      <c r="B2412" s="125"/>
      <c r="C2412" s="125"/>
      <c r="D2412" s="125"/>
      <c r="E2412" s="125"/>
      <c r="F2412" s="125"/>
      <c r="G2412" s="125"/>
      <c r="H2412" s="125"/>
      <c r="I2412" s="269"/>
      <c r="J2412" s="134"/>
      <c r="K2412" s="134"/>
      <c r="L2412" s="134"/>
      <c r="M2412" s="134"/>
      <c r="N2412" s="286"/>
      <c r="O2412" s="286"/>
      <c r="P2412" s="125"/>
      <c r="Q2412" s="125"/>
      <c r="R2412" s="125"/>
      <c r="S2412" s="125"/>
      <c r="T2412" s="125"/>
      <c r="U2412" s="311"/>
      <c r="V2412" s="253">
        <f t="shared" si="45"/>
        <v>0</v>
      </c>
      <c r="W2412" s="348" t="str">
        <f>IF(板块成分!B2414="","",板块成分!B2414)</f>
        <v>8347.HK</v>
      </c>
      <c r="X2412" s="270" t="str">
        <f>[1]!s_info_name(W2412)</f>
        <v>F8企业</v>
      </c>
      <c r="Y2412" s="335" t="str">
        <f>IF($Y$3="申万一级行业",[1]!s_info_industry_sw_2021(W2412,公司分析!D$5,1),IF($Y$3="申万二级行业",[1]!s_info_industry_sw_2021(W2412,公司分析!D$5,2),IF($Y$3="申万三级行业",[1]!s_info_industry_sw_2021(W2412,公司分析!D$5,3),IF($Y$3="wind一级行业",[1]!s_info_industry_gics(W2412,1),IF($Y$3="wind二级行业",[1]!s_info_industry_gics(W2412,2),IF($Y$3="wind三级行业",[1]!s_info_industry_gics(W2412,3),IF($Y$3="wind四级行业",[1]!s_info_industry_gics(W2412,4),IF($Y$3="证监会门类行业",[1]!s_info_industry_csrc12_n(W2412,公司分析!D$5,1),""))))))))</f>
        <v>石油与天然气的炼制和销售</v>
      </c>
      <c r="Z2412" s="298" t="str">
        <f>IF(Y2412=行业比较!$E$6,ROW(),"")</f>
        <v/>
      </c>
      <c r="AA2412" s="125"/>
      <c r="AB2412" s="125"/>
      <c r="AC2412" s="125"/>
      <c r="AD2412" s="125"/>
      <c r="AE2412" s="125"/>
      <c r="AF2412" s="125"/>
      <c r="AG2412" s="125"/>
      <c r="AH2412" s="125"/>
      <c r="AI2412" s="125"/>
      <c r="AJ2412" s="125"/>
      <c r="AK2412" s="125"/>
      <c r="AL2412" s="125"/>
      <c r="AM2412" s="125"/>
      <c r="AN2412" s="125"/>
      <c r="AO2412" s="125"/>
      <c r="AP2412" s="125"/>
    </row>
    <row r="2413" spans="2:42" x14ac:dyDescent="0.35">
      <c r="B2413" s="125"/>
      <c r="C2413" s="125"/>
      <c r="D2413" s="125"/>
      <c r="E2413" s="125"/>
      <c r="F2413" s="125"/>
      <c r="G2413" s="125"/>
      <c r="H2413" s="125"/>
      <c r="I2413" s="269"/>
      <c r="J2413" s="134"/>
      <c r="K2413" s="134"/>
      <c r="L2413" s="134"/>
      <c r="M2413" s="134"/>
      <c r="N2413" s="286"/>
      <c r="O2413" s="286"/>
      <c r="P2413" s="125"/>
      <c r="Q2413" s="125"/>
      <c r="R2413" s="125"/>
      <c r="S2413" s="125"/>
      <c r="T2413" s="125"/>
      <c r="U2413" s="311"/>
      <c r="V2413" s="253">
        <f t="shared" si="45"/>
        <v>0</v>
      </c>
      <c r="W2413" s="348" t="str">
        <f>IF(板块成分!B2415="","",板块成分!B2415)</f>
        <v>8348.HK</v>
      </c>
      <c r="X2413" s="270" t="str">
        <f>[1]!s_info_name(W2413)</f>
        <v>滨海泰达物流</v>
      </c>
      <c r="Y2413" s="335" t="str">
        <f>IF($Y$3="申万一级行业",[1]!s_info_industry_sw_2021(W2413,公司分析!D$5,1),IF($Y$3="申万二级行业",[1]!s_info_industry_sw_2021(W2413,公司分析!D$5,2),IF($Y$3="申万三级行业",[1]!s_info_industry_sw_2021(W2413,公司分析!D$5,3),IF($Y$3="wind一级行业",[1]!s_info_industry_gics(W2413,1),IF($Y$3="wind二级行业",[1]!s_info_industry_gics(W2413,2),IF($Y$3="wind三级行业",[1]!s_info_industry_gics(W2413,3),IF($Y$3="wind四级行业",[1]!s_info_industry_gics(W2413,4),IF($Y$3="证监会门类行业",[1]!s_info_industry_csrc12_n(W2413,公司分析!D$5,1),""))))))))</f>
        <v>航空货运与物流</v>
      </c>
      <c r="Z2413" s="298" t="str">
        <f>IF(Y2413=行业比较!$E$6,ROW(),"")</f>
        <v/>
      </c>
      <c r="AA2413" s="125"/>
      <c r="AB2413" s="125"/>
      <c r="AC2413" s="125"/>
      <c r="AD2413" s="125"/>
      <c r="AE2413" s="125"/>
      <c r="AF2413" s="125"/>
      <c r="AG2413" s="125"/>
      <c r="AH2413" s="125"/>
      <c r="AI2413" s="125"/>
      <c r="AJ2413" s="125"/>
      <c r="AK2413" s="125"/>
      <c r="AL2413" s="125"/>
      <c r="AM2413" s="125"/>
      <c r="AN2413" s="125"/>
      <c r="AO2413" s="125"/>
      <c r="AP2413" s="125"/>
    </row>
    <row r="2414" spans="2:42" x14ac:dyDescent="0.35">
      <c r="B2414" s="125"/>
      <c r="C2414" s="125"/>
      <c r="D2414" s="125"/>
      <c r="E2414" s="125"/>
      <c r="F2414" s="125"/>
      <c r="G2414" s="125"/>
      <c r="H2414" s="125"/>
      <c r="I2414" s="269"/>
      <c r="J2414" s="134"/>
      <c r="K2414" s="134"/>
      <c r="L2414" s="134"/>
      <c r="M2414" s="134"/>
      <c r="N2414" s="286"/>
      <c r="O2414" s="286"/>
      <c r="P2414" s="125"/>
      <c r="Q2414" s="125"/>
      <c r="R2414" s="125"/>
      <c r="S2414" s="125"/>
      <c r="T2414" s="125"/>
      <c r="U2414" s="311"/>
      <c r="V2414" s="253">
        <f t="shared" si="45"/>
        <v>0</v>
      </c>
      <c r="W2414" s="348" t="str">
        <f>IF(板块成分!B2416="","",板块成分!B2416)</f>
        <v>8349.HK</v>
      </c>
      <c r="X2414" s="270" t="str">
        <f>[1]!s_info_name(W2414)</f>
        <v>硅鑫集团</v>
      </c>
      <c r="Y2414" s="335" t="str">
        <f>IF($Y$3="申万一级行业",[1]!s_info_industry_sw_2021(W2414,公司分析!D$5,1),IF($Y$3="申万二级行业",[1]!s_info_industry_sw_2021(W2414,公司分析!D$5,2),IF($Y$3="申万三级行业",[1]!s_info_industry_sw_2021(W2414,公司分析!D$5,3),IF($Y$3="wind一级行业",[1]!s_info_industry_gics(W2414,1),IF($Y$3="wind二级行业",[1]!s_info_industry_gics(W2414,2),IF($Y$3="wind三级行业",[1]!s_info_industry_gics(W2414,3),IF($Y$3="wind四级行业",[1]!s_info_industry_gics(W2414,4),IF($Y$3="证监会门类行业",[1]!s_info_industry_csrc12_n(W2414,公司分析!D$5,1),""))))))))</f>
        <v>金属与玻璃容器</v>
      </c>
      <c r="Z2414" s="298" t="str">
        <f>IF(Y2414=行业比较!$E$6,ROW(),"")</f>
        <v/>
      </c>
      <c r="AA2414" s="125"/>
      <c r="AB2414" s="125"/>
      <c r="AC2414" s="125"/>
      <c r="AD2414" s="125"/>
      <c r="AE2414" s="125"/>
      <c r="AF2414" s="125"/>
      <c r="AG2414" s="125"/>
      <c r="AH2414" s="125"/>
      <c r="AI2414" s="125"/>
      <c r="AJ2414" s="125"/>
      <c r="AK2414" s="125"/>
      <c r="AL2414" s="125"/>
      <c r="AM2414" s="125"/>
      <c r="AN2414" s="125"/>
      <c r="AO2414" s="125"/>
      <c r="AP2414" s="125"/>
    </row>
    <row r="2415" spans="2:42" x14ac:dyDescent="0.35">
      <c r="B2415" s="125"/>
      <c r="C2415" s="125"/>
      <c r="D2415" s="125"/>
      <c r="E2415" s="125"/>
      <c r="F2415" s="125"/>
      <c r="G2415" s="125"/>
      <c r="H2415" s="125"/>
      <c r="I2415" s="269"/>
      <c r="J2415" s="134"/>
      <c r="K2415" s="134"/>
      <c r="L2415" s="134"/>
      <c r="M2415" s="134"/>
      <c r="N2415" s="286"/>
      <c r="O2415" s="286"/>
      <c r="P2415" s="125"/>
      <c r="Q2415" s="125"/>
      <c r="R2415" s="125"/>
      <c r="S2415" s="125"/>
      <c r="T2415" s="125"/>
      <c r="U2415" s="311"/>
      <c r="V2415" s="253">
        <f t="shared" si="45"/>
        <v>0</v>
      </c>
      <c r="W2415" s="348" t="str">
        <f>IF(板块成分!B2417="","",板块成分!B2417)</f>
        <v>8350.HK</v>
      </c>
      <c r="X2415" s="270" t="str">
        <f>[1]!s_info_name(W2415)</f>
        <v>立桥证券控股</v>
      </c>
      <c r="Y2415" s="335" t="str">
        <f>IF($Y$3="申万一级行业",[1]!s_info_industry_sw_2021(W2415,公司分析!D$5,1),IF($Y$3="申万二级行业",[1]!s_info_industry_sw_2021(W2415,公司分析!D$5,2),IF($Y$3="申万三级行业",[1]!s_info_industry_sw_2021(W2415,公司分析!D$5,3),IF($Y$3="wind一级行业",[1]!s_info_industry_gics(W2415,1),IF($Y$3="wind二级行业",[1]!s_info_industry_gics(W2415,2),IF($Y$3="wind三级行业",[1]!s_info_industry_gics(W2415,3),IF($Y$3="wind四级行业",[1]!s_info_industry_gics(W2415,4),IF($Y$3="证监会门类行业",[1]!s_info_industry_csrc12_n(W2415,公司分析!D$5,1),""))))))))</f>
        <v>投资银行业与经纪业</v>
      </c>
      <c r="Z2415" s="298" t="str">
        <f>IF(Y2415=行业比较!$E$6,ROW(),"")</f>
        <v/>
      </c>
      <c r="AA2415" s="125"/>
      <c r="AB2415" s="125"/>
      <c r="AC2415" s="125"/>
      <c r="AD2415" s="125"/>
      <c r="AE2415" s="125"/>
      <c r="AF2415" s="125"/>
      <c r="AG2415" s="125"/>
      <c r="AH2415" s="125"/>
      <c r="AI2415" s="125"/>
      <c r="AJ2415" s="125"/>
      <c r="AK2415" s="125"/>
      <c r="AL2415" s="125"/>
      <c r="AM2415" s="125"/>
      <c r="AN2415" s="125"/>
      <c r="AO2415" s="125"/>
      <c r="AP2415" s="125"/>
    </row>
    <row r="2416" spans="2:42" x14ac:dyDescent="0.35">
      <c r="B2416" s="125"/>
      <c r="C2416" s="125"/>
      <c r="D2416" s="125"/>
      <c r="E2416" s="125"/>
      <c r="F2416" s="125"/>
      <c r="G2416" s="125"/>
      <c r="H2416" s="125"/>
      <c r="I2416" s="269"/>
      <c r="J2416" s="134"/>
      <c r="K2416" s="134"/>
      <c r="L2416" s="134"/>
      <c r="M2416" s="134"/>
      <c r="N2416" s="286"/>
      <c r="O2416" s="286"/>
      <c r="P2416" s="125"/>
      <c r="Q2416" s="125"/>
      <c r="R2416" s="125"/>
      <c r="S2416" s="125"/>
      <c r="T2416" s="125"/>
      <c r="U2416" s="311"/>
      <c r="V2416" s="253">
        <f t="shared" si="45"/>
        <v>0</v>
      </c>
      <c r="W2416" s="348" t="str">
        <f>IF(板块成分!B2418="","",板块成分!B2418)</f>
        <v>8353.HK</v>
      </c>
      <c r="X2416" s="270" t="str">
        <f>[1]!s_info_name(W2416)</f>
        <v>安科系统</v>
      </c>
      <c r="Y2416" s="335" t="str">
        <f>IF($Y$3="申万一级行业",[1]!s_info_industry_sw_2021(W2416,公司分析!D$5,1),IF($Y$3="申万二级行业",[1]!s_info_industry_sw_2021(W2416,公司分析!D$5,2),IF($Y$3="申万三级行业",[1]!s_info_industry_sw_2021(W2416,公司分析!D$5,3),IF($Y$3="wind一级行业",[1]!s_info_industry_gics(W2416,1),IF($Y$3="wind二级行业",[1]!s_info_industry_gics(W2416,2),IF($Y$3="wind三级行业",[1]!s_info_industry_gics(W2416,3),IF($Y$3="wind四级行业",[1]!s_info_industry_gics(W2416,4),IF($Y$3="证监会门类行业",[1]!s_info_industry_csrc12_n(W2416,公司分析!D$5,1),""))))))))</f>
        <v>应用软件</v>
      </c>
      <c r="Z2416" s="298" t="str">
        <f>IF(Y2416=行业比较!$E$6,ROW(),"")</f>
        <v/>
      </c>
      <c r="AA2416" s="125"/>
      <c r="AB2416" s="125"/>
      <c r="AC2416" s="125"/>
      <c r="AD2416" s="125"/>
      <c r="AE2416" s="125"/>
      <c r="AF2416" s="125"/>
      <c r="AG2416" s="125"/>
      <c r="AH2416" s="125"/>
      <c r="AI2416" s="125"/>
      <c r="AJ2416" s="125"/>
      <c r="AK2416" s="125"/>
      <c r="AL2416" s="125"/>
      <c r="AM2416" s="125"/>
      <c r="AN2416" s="125"/>
      <c r="AO2416" s="125"/>
      <c r="AP2416" s="125"/>
    </row>
    <row r="2417" spans="2:42" x14ac:dyDescent="0.35">
      <c r="B2417" s="125"/>
      <c r="C2417" s="125"/>
      <c r="D2417" s="125"/>
      <c r="E2417" s="125"/>
      <c r="F2417" s="125"/>
      <c r="G2417" s="125"/>
      <c r="H2417" s="125"/>
      <c r="I2417" s="269"/>
      <c r="J2417" s="134"/>
      <c r="K2417" s="134"/>
      <c r="L2417" s="134"/>
      <c r="M2417" s="134"/>
      <c r="N2417" s="286"/>
      <c r="O2417" s="286"/>
      <c r="P2417" s="125"/>
      <c r="Q2417" s="125"/>
      <c r="R2417" s="125"/>
      <c r="S2417" s="125"/>
      <c r="T2417" s="125"/>
      <c r="U2417" s="311"/>
      <c r="V2417" s="253">
        <f t="shared" si="45"/>
        <v>0</v>
      </c>
      <c r="W2417" s="348" t="str">
        <f>IF(板块成分!B2419="","",板块成分!B2419)</f>
        <v>8356.HK</v>
      </c>
      <c r="X2417" s="270" t="str">
        <f>[1]!s_info_name(W2417)</f>
        <v>中国新华电视</v>
      </c>
      <c r="Y2417" s="335" t="str">
        <f>IF($Y$3="申万一级行业",[1]!s_info_industry_sw_2021(W2417,公司分析!D$5,1),IF($Y$3="申万二级行业",[1]!s_info_industry_sw_2021(W2417,公司分析!D$5,2),IF($Y$3="申万三级行业",[1]!s_info_industry_sw_2021(W2417,公司分析!D$5,3),IF($Y$3="wind一级行业",[1]!s_info_industry_gics(W2417,1),IF($Y$3="wind二级行业",[1]!s_info_industry_gics(W2417,2),IF($Y$3="wind三级行业",[1]!s_info_industry_gics(W2417,3),IF($Y$3="wind四级行业",[1]!s_info_industry_gics(W2417,4),IF($Y$3="证监会门类行业",[1]!s_info_industry_csrc12_n(W2417,公司分析!D$5,1),""))))))))</f>
        <v>建筑与工程</v>
      </c>
      <c r="Z2417" s="298" t="str">
        <f>IF(Y2417=行业比较!$E$6,ROW(),"")</f>
        <v/>
      </c>
      <c r="AA2417" s="125"/>
      <c r="AB2417" s="125"/>
      <c r="AC2417" s="125"/>
      <c r="AD2417" s="125"/>
      <c r="AE2417" s="125"/>
      <c r="AF2417" s="125"/>
      <c r="AG2417" s="125"/>
      <c r="AH2417" s="125"/>
      <c r="AI2417" s="125"/>
      <c r="AJ2417" s="125"/>
      <c r="AK2417" s="125"/>
      <c r="AL2417" s="125"/>
      <c r="AM2417" s="125"/>
      <c r="AN2417" s="125"/>
      <c r="AO2417" s="125"/>
      <c r="AP2417" s="125"/>
    </row>
    <row r="2418" spans="2:42" x14ac:dyDescent="0.35">
      <c r="B2418" s="125"/>
      <c r="C2418" s="125"/>
      <c r="D2418" s="125"/>
      <c r="E2418" s="125"/>
      <c r="F2418" s="125"/>
      <c r="G2418" s="125"/>
      <c r="H2418" s="125"/>
      <c r="I2418" s="269"/>
      <c r="J2418" s="134"/>
      <c r="K2418" s="134"/>
      <c r="L2418" s="134"/>
      <c r="M2418" s="134"/>
      <c r="N2418" s="286"/>
      <c r="O2418" s="286"/>
      <c r="P2418" s="125"/>
      <c r="Q2418" s="125"/>
      <c r="R2418" s="125"/>
      <c r="S2418" s="125"/>
      <c r="T2418" s="125"/>
      <c r="U2418" s="311"/>
      <c r="V2418" s="253">
        <f t="shared" si="45"/>
        <v>0</v>
      </c>
      <c r="W2418" s="348" t="str">
        <f>IF(板块成分!B2420="","",板块成分!B2420)</f>
        <v>8357.HK</v>
      </c>
      <c r="X2418" s="270" t="str">
        <f>[1]!s_info_name(W2418)</f>
        <v>REPUBLIC HC</v>
      </c>
      <c r="Y2418" s="335" t="str">
        <f>IF($Y$3="申万一级行业",[1]!s_info_industry_sw_2021(W2418,公司分析!D$5,1),IF($Y$3="申万二级行业",[1]!s_info_industry_sw_2021(W2418,公司分析!D$5,2),IF($Y$3="申万三级行业",[1]!s_info_industry_sw_2021(W2418,公司分析!D$5,3),IF($Y$3="wind一级行业",[1]!s_info_industry_gics(W2418,1),IF($Y$3="wind二级行业",[1]!s_info_industry_gics(W2418,2),IF($Y$3="wind三级行业",[1]!s_info_industry_gics(W2418,3),IF($Y$3="wind四级行业",[1]!s_info_industry_gics(W2418,4),IF($Y$3="证监会门类行业",[1]!s_info_industry_csrc12_n(W2418,公司分析!D$5,1),""))))))))</f>
        <v>保健护理服务</v>
      </c>
      <c r="Z2418" s="298" t="str">
        <f>IF(Y2418=行业比较!$E$6,ROW(),"")</f>
        <v/>
      </c>
      <c r="AA2418" s="125"/>
      <c r="AB2418" s="125"/>
      <c r="AC2418" s="125"/>
      <c r="AD2418" s="125"/>
      <c r="AE2418" s="125"/>
      <c r="AF2418" s="125"/>
      <c r="AG2418" s="125"/>
      <c r="AH2418" s="125"/>
      <c r="AI2418" s="125"/>
      <c r="AJ2418" s="125"/>
      <c r="AK2418" s="125"/>
      <c r="AL2418" s="125"/>
      <c r="AM2418" s="125"/>
      <c r="AN2418" s="125"/>
      <c r="AO2418" s="125"/>
      <c r="AP2418" s="125"/>
    </row>
    <row r="2419" spans="2:42" x14ac:dyDescent="0.35">
      <c r="B2419" s="125"/>
      <c r="C2419" s="125"/>
      <c r="D2419" s="125"/>
      <c r="E2419" s="125"/>
      <c r="F2419" s="125"/>
      <c r="G2419" s="125"/>
      <c r="H2419" s="125"/>
      <c r="I2419" s="269"/>
      <c r="J2419" s="134"/>
      <c r="K2419" s="134"/>
      <c r="L2419" s="134"/>
      <c r="M2419" s="134"/>
      <c r="N2419" s="286"/>
      <c r="O2419" s="286"/>
      <c r="P2419" s="125"/>
      <c r="Q2419" s="125"/>
      <c r="R2419" s="125"/>
      <c r="S2419" s="125"/>
      <c r="T2419" s="125"/>
      <c r="U2419" s="311"/>
      <c r="V2419" s="253">
        <f t="shared" si="45"/>
        <v>0</v>
      </c>
      <c r="W2419" s="348" t="str">
        <f>IF(板块成分!B2421="","",板块成分!B2421)</f>
        <v>8360.HK</v>
      </c>
      <c r="X2419" s="270" t="str">
        <f>[1]!s_info_name(W2419)</f>
        <v>利骏集团香港</v>
      </c>
      <c r="Y2419" s="335" t="str">
        <f>IF($Y$3="申万一级行业",[1]!s_info_industry_sw_2021(W2419,公司分析!D$5,1),IF($Y$3="申万二级行业",[1]!s_info_industry_sw_2021(W2419,公司分析!D$5,2),IF($Y$3="申万三级行业",[1]!s_info_industry_sw_2021(W2419,公司分析!D$5,3),IF($Y$3="wind一级行业",[1]!s_info_industry_gics(W2419,1),IF($Y$3="wind二级行业",[1]!s_info_industry_gics(W2419,2),IF($Y$3="wind三级行业",[1]!s_info_industry_gics(W2419,3),IF($Y$3="wind四级行业",[1]!s_info_industry_gics(W2419,4),IF($Y$3="证监会门类行业",[1]!s_info_industry_csrc12_n(W2419,公司分析!D$5,1),""))))))))</f>
        <v>房地产服务</v>
      </c>
      <c r="Z2419" s="298" t="str">
        <f>IF(Y2419=行业比较!$E$6,ROW(),"")</f>
        <v/>
      </c>
      <c r="AA2419" s="125"/>
      <c r="AB2419" s="125"/>
      <c r="AC2419" s="125"/>
      <c r="AD2419" s="125"/>
      <c r="AE2419" s="125"/>
      <c r="AF2419" s="125"/>
      <c r="AG2419" s="125"/>
      <c r="AH2419" s="125"/>
      <c r="AI2419" s="125"/>
      <c r="AJ2419" s="125"/>
      <c r="AK2419" s="125"/>
      <c r="AL2419" s="125"/>
      <c r="AM2419" s="125"/>
      <c r="AN2419" s="125"/>
      <c r="AO2419" s="125"/>
      <c r="AP2419" s="125"/>
    </row>
    <row r="2420" spans="2:42" x14ac:dyDescent="0.35">
      <c r="B2420" s="125"/>
      <c r="C2420" s="125"/>
      <c r="D2420" s="125"/>
      <c r="E2420" s="125"/>
      <c r="F2420" s="125"/>
      <c r="G2420" s="125"/>
      <c r="H2420" s="125"/>
      <c r="I2420" s="269"/>
      <c r="J2420" s="134"/>
      <c r="K2420" s="134"/>
      <c r="L2420" s="134"/>
      <c r="M2420" s="134"/>
      <c r="N2420" s="286"/>
      <c r="O2420" s="286"/>
      <c r="P2420" s="125"/>
      <c r="Q2420" s="125"/>
      <c r="R2420" s="125"/>
      <c r="S2420" s="125"/>
      <c r="T2420" s="125"/>
      <c r="U2420" s="311"/>
      <c r="V2420" s="253">
        <f t="shared" si="45"/>
        <v>0</v>
      </c>
      <c r="W2420" s="348" t="str">
        <f>IF(板块成分!B2422="","",板块成分!B2422)</f>
        <v>8362.HK</v>
      </c>
      <c r="X2420" s="270" t="str">
        <f>[1]!s_info_name(W2420)</f>
        <v>运兴泰集团</v>
      </c>
      <c r="Y2420" s="335" t="str">
        <f>IF($Y$3="申万一级行业",[1]!s_info_industry_sw_2021(W2420,公司分析!D$5,1),IF($Y$3="申万二级行业",[1]!s_info_industry_sw_2021(W2420,公司分析!D$5,2),IF($Y$3="申万三级行业",[1]!s_info_industry_sw_2021(W2420,公司分析!D$5,3),IF($Y$3="wind一级行业",[1]!s_info_industry_gics(W2420,1),IF($Y$3="wind二级行业",[1]!s_info_industry_gics(W2420,2),IF($Y$3="wind三级行业",[1]!s_info_industry_gics(W2420,3),IF($Y$3="wind四级行业",[1]!s_info_industry_gics(W2420,4),IF($Y$3="证监会门类行业",[1]!s_info_industry_csrc12_n(W2420,公司分析!D$5,1),""))))))))</f>
        <v>食品加工与肉类</v>
      </c>
      <c r="Z2420" s="298" t="str">
        <f>IF(Y2420=行业比较!$E$6,ROW(),"")</f>
        <v/>
      </c>
      <c r="AA2420" s="125"/>
      <c r="AB2420" s="125"/>
      <c r="AC2420" s="125"/>
      <c r="AD2420" s="125"/>
      <c r="AE2420" s="125"/>
      <c r="AF2420" s="125"/>
      <c r="AG2420" s="125"/>
      <c r="AH2420" s="125"/>
      <c r="AI2420" s="125"/>
      <c r="AJ2420" s="125"/>
      <c r="AK2420" s="125"/>
      <c r="AL2420" s="125"/>
      <c r="AM2420" s="125"/>
      <c r="AN2420" s="125"/>
      <c r="AO2420" s="125"/>
      <c r="AP2420" s="125"/>
    </row>
    <row r="2421" spans="2:42" x14ac:dyDescent="0.35">
      <c r="B2421" s="125"/>
      <c r="C2421" s="125"/>
      <c r="D2421" s="125"/>
      <c r="E2421" s="125"/>
      <c r="F2421" s="125"/>
      <c r="G2421" s="125"/>
      <c r="H2421" s="125"/>
      <c r="I2421" s="269"/>
      <c r="J2421" s="134"/>
      <c r="K2421" s="134"/>
      <c r="L2421" s="134"/>
      <c r="M2421" s="134"/>
      <c r="N2421" s="286"/>
      <c r="O2421" s="286"/>
      <c r="P2421" s="125"/>
      <c r="Q2421" s="125"/>
      <c r="R2421" s="125"/>
      <c r="S2421" s="125"/>
      <c r="T2421" s="125"/>
      <c r="U2421" s="311"/>
      <c r="V2421" s="253">
        <f t="shared" si="45"/>
        <v>0</v>
      </c>
      <c r="W2421" s="348" t="str">
        <f>IF(板块成分!B2423="","",板块成分!B2423)</f>
        <v>8363.HK</v>
      </c>
      <c r="X2421" s="270" t="str">
        <f>[1]!s_info_name(W2421)</f>
        <v>SDM教育</v>
      </c>
      <c r="Y2421" s="335" t="str">
        <f>IF($Y$3="申万一级行业",[1]!s_info_industry_sw_2021(W2421,公司分析!D$5,1),IF($Y$3="申万二级行业",[1]!s_info_industry_sw_2021(W2421,公司分析!D$5,2),IF($Y$3="申万三级行业",[1]!s_info_industry_sw_2021(W2421,公司分析!D$5,3),IF($Y$3="wind一级行业",[1]!s_info_industry_gics(W2421,1),IF($Y$3="wind二级行业",[1]!s_info_industry_gics(W2421,2),IF($Y$3="wind三级行业",[1]!s_info_industry_gics(W2421,3),IF($Y$3="wind四级行业",[1]!s_info_industry_gics(W2421,4),IF($Y$3="证监会门类行业",[1]!s_info_industry_csrc12_n(W2421,公司分析!D$5,1),""))))))))</f>
        <v>教育服务</v>
      </c>
      <c r="Z2421" s="298" t="str">
        <f>IF(Y2421=行业比较!$E$6,ROW(),"")</f>
        <v/>
      </c>
      <c r="AA2421" s="125"/>
      <c r="AB2421" s="125"/>
      <c r="AC2421" s="125"/>
      <c r="AD2421" s="125"/>
      <c r="AE2421" s="125"/>
      <c r="AF2421" s="125"/>
      <c r="AG2421" s="125"/>
      <c r="AH2421" s="125"/>
      <c r="AI2421" s="125"/>
      <c r="AJ2421" s="125"/>
      <c r="AK2421" s="125"/>
      <c r="AL2421" s="125"/>
      <c r="AM2421" s="125"/>
      <c r="AN2421" s="125"/>
      <c r="AO2421" s="125"/>
      <c r="AP2421" s="125"/>
    </row>
    <row r="2422" spans="2:42" x14ac:dyDescent="0.35">
      <c r="B2422" s="125"/>
      <c r="C2422" s="125"/>
      <c r="D2422" s="125"/>
      <c r="E2422" s="125"/>
      <c r="F2422" s="125"/>
      <c r="G2422" s="125"/>
      <c r="H2422" s="125"/>
      <c r="I2422" s="269"/>
      <c r="J2422" s="134"/>
      <c r="K2422" s="134"/>
      <c r="L2422" s="134"/>
      <c r="M2422" s="134"/>
      <c r="N2422" s="286"/>
      <c r="O2422" s="286"/>
      <c r="P2422" s="125"/>
      <c r="Q2422" s="125"/>
      <c r="R2422" s="125"/>
      <c r="S2422" s="125"/>
      <c r="T2422" s="125"/>
      <c r="U2422" s="311"/>
      <c r="V2422" s="253">
        <f t="shared" si="45"/>
        <v>0</v>
      </c>
      <c r="W2422" s="348" t="str">
        <f>IF(板块成分!B2424="","",板块成分!B2424)</f>
        <v>8365.HK</v>
      </c>
      <c r="X2422" s="270" t="str">
        <f>[1]!s_info_name(W2422)</f>
        <v>亦辰集团</v>
      </c>
      <c r="Y2422" s="335" t="str">
        <f>IF($Y$3="申万一级行业",[1]!s_info_industry_sw_2021(W2422,公司分析!D$5,1),IF($Y$3="申万二级行业",[1]!s_info_industry_sw_2021(W2422,公司分析!D$5,2),IF($Y$3="申万三级行业",[1]!s_info_industry_sw_2021(W2422,公司分析!D$5,3),IF($Y$3="wind一级行业",[1]!s_info_industry_gics(W2422,1),IF($Y$3="wind二级行业",[1]!s_info_industry_gics(W2422,2),IF($Y$3="wind三级行业",[1]!s_info_industry_gics(W2422,3),IF($Y$3="wind四级行业",[1]!s_info_industry_gics(W2422,4),IF($Y$3="证监会门类行业",[1]!s_info_industry_csrc12_n(W2422,公司分析!D$5,1),""))))))))</f>
        <v>其他多元金融服务</v>
      </c>
      <c r="Z2422" s="298" t="str">
        <f>IF(Y2422=行业比较!$E$6,ROW(),"")</f>
        <v/>
      </c>
      <c r="AA2422" s="125"/>
      <c r="AB2422" s="125"/>
      <c r="AC2422" s="125"/>
      <c r="AD2422" s="125"/>
      <c r="AE2422" s="125"/>
      <c r="AF2422" s="125"/>
      <c r="AG2422" s="125"/>
      <c r="AH2422" s="125"/>
      <c r="AI2422" s="125"/>
      <c r="AJ2422" s="125"/>
      <c r="AK2422" s="125"/>
      <c r="AL2422" s="125"/>
      <c r="AM2422" s="125"/>
      <c r="AN2422" s="125"/>
      <c r="AO2422" s="125"/>
      <c r="AP2422" s="125"/>
    </row>
    <row r="2423" spans="2:42" x14ac:dyDescent="0.35">
      <c r="B2423" s="125"/>
      <c r="C2423" s="125"/>
      <c r="D2423" s="125"/>
      <c r="E2423" s="125"/>
      <c r="F2423" s="125"/>
      <c r="G2423" s="125"/>
      <c r="H2423" s="125"/>
      <c r="I2423" s="269"/>
      <c r="J2423" s="134"/>
      <c r="K2423" s="134"/>
      <c r="L2423" s="134"/>
      <c r="M2423" s="134"/>
      <c r="N2423" s="286"/>
      <c r="O2423" s="286"/>
      <c r="P2423" s="125"/>
      <c r="Q2423" s="125"/>
      <c r="R2423" s="125"/>
      <c r="S2423" s="125"/>
      <c r="T2423" s="125"/>
      <c r="U2423" s="311"/>
      <c r="V2423" s="253">
        <f t="shared" si="45"/>
        <v>0</v>
      </c>
      <c r="W2423" s="348" t="str">
        <f>IF(板块成分!B2425="","",板块成分!B2425)</f>
        <v>8366.HK</v>
      </c>
      <c r="X2423" s="270" t="str">
        <f>[1]!s_info_name(W2423)</f>
        <v>浙江联合投资</v>
      </c>
      <c r="Y2423" s="335" t="str">
        <f>IF($Y$3="申万一级行业",[1]!s_info_industry_sw_2021(W2423,公司分析!D$5,1),IF($Y$3="申万二级行业",[1]!s_info_industry_sw_2021(W2423,公司分析!D$5,2),IF($Y$3="申万三级行业",[1]!s_info_industry_sw_2021(W2423,公司分析!D$5,3),IF($Y$3="wind一级行业",[1]!s_info_industry_gics(W2423,1),IF($Y$3="wind二级行业",[1]!s_info_industry_gics(W2423,2),IF($Y$3="wind三级行业",[1]!s_info_industry_gics(W2423,3),IF($Y$3="wind四级行业",[1]!s_info_industry_gics(W2423,4),IF($Y$3="证监会门类行业",[1]!s_info_industry_csrc12_n(W2423,公司分析!D$5,1),""))))))))</f>
        <v>建筑与工程</v>
      </c>
      <c r="Z2423" s="298" t="str">
        <f>IF(Y2423=行业比较!$E$6,ROW(),"")</f>
        <v/>
      </c>
      <c r="AA2423" s="125"/>
      <c r="AB2423" s="125"/>
      <c r="AC2423" s="125"/>
      <c r="AD2423" s="125"/>
      <c r="AE2423" s="125"/>
      <c r="AF2423" s="125"/>
      <c r="AG2423" s="125"/>
      <c r="AH2423" s="125"/>
      <c r="AI2423" s="125"/>
      <c r="AJ2423" s="125"/>
      <c r="AK2423" s="125"/>
      <c r="AL2423" s="125"/>
      <c r="AM2423" s="125"/>
      <c r="AN2423" s="125"/>
      <c r="AO2423" s="125"/>
      <c r="AP2423" s="125"/>
    </row>
    <row r="2424" spans="2:42" x14ac:dyDescent="0.35">
      <c r="B2424" s="125"/>
      <c r="C2424" s="125"/>
      <c r="D2424" s="125"/>
      <c r="E2424" s="125"/>
      <c r="F2424" s="125"/>
      <c r="G2424" s="125"/>
      <c r="H2424" s="125"/>
      <c r="I2424" s="269"/>
      <c r="J2424" s="134"/>
      <c r="K2424" s="134"/>
      <c r="L2424" s="134"/>
      <c r="M2424" s="134"/>
      <c r="N2424" s="286"/>
      <c r="O2424" s="286"/>
      <c r="P2424" s="125"/>
      <c r="Q2424" s="125"/>
      <c r="R2424" s="125"/>
      <c r="S2424" s="125"/>
      <c r="T2424" s="125"/>
      <c r="U2424" s="311"/>
      <c r="V2424" s="253">
        <f t="shared" si="45"/>
        <v>0</v>
      </c>
      <c r="W2424" s="348" t="str">
        <f>IF(板块成分!B2426="","",板块成分!B2426)</f>
        <v>8367.HK</v>
      </c>
      <c r="X2424" s="270" t="str">
        <f>[1]!s_info_name(W2424)</f>
        <v>倩碧控股</v>
      </c>
      <c r="Y2424" s="335" t="str">
        <f>IF($Y$3="申万一级行业",[1]!s_info_industry_sw_2021(W2424,公司分析!D$5,1),IF($Y$3="申万二级行业",[1]!s_info_industry_sw_2021(W2424,公司分析!D$5,2),IF($Y$3="申万三级行业",[1]!s_info_industry_sw_2021(W2424,公司分析!D$5,3),IF($Y$3="wind一级行业",[1]!s_info_industry_gics(W2424,1),IF($Y$3="wind二级行业",[1]!s_info_industry_gics(W2424,2),IF($Y$3="wind三级行业",[1]!s_info_industry_gics(W2424,3),IF($Y$3="wind四级行业",[1]!s_info_industry_gics(W2424,4),IF($Y$3="证监会门类行业",[1]!s_info_industry_csrc12_n(W2424,公司分析!D$5,1),""))))))))</f>
        <v>餐馆</v>
      </c>
      <c r="Z2424" s="298" t="str">
        <f>IF(Y2424=行业比较!$E$6,ROW(),"")</f>
        <v/>
      </c>
      <c r="AA2424" s="125"/>
      <c r="AB2424" s="125"/>
      <c r="AC2424" s="125"/>
      <c r="AD2424" s="125"/>
      <c r="AE2424" s="125"/>
      <c r="AF2424" s="125"/>
      <c r="AG2424" s="125"/>
      <c r="AH2424" s="125"/>
      <c r="AI2424" s="125"/>
      <c r="AJ2424" s="125"/>
      <c r="AK2424" s="125"/>
      <c r="AL2424" s="125"/>
      <c r="AM2424" s="125"/>
      <c r="AN2424" s="125"/>
      <c r="AO2424" s="125"/>
      <c r="AP2424" s="125"/>
    </row>
    <row r="2425" spans="2:42" x14ac:dyDescent="0.35">
      <c r="B2425" s="125"/>
      <c r="C2425" s="125"/>
      <c r="D2425" s="125"/>
      <c r="E2425" s="125"/>
      <c r="F2425" s="125"/>
      <c r="G2425" s="125"/>
      <c r="H2425" s="125"/>
      <c r="I2425" s="269"/>
      <c r="J2425" s="134"/>
      <c r="K2425" s="134"/>
      <c r="L2425" s="134"/>
      <c r="M2425" s="134"/>
      <c r="N2425" s="286"/>
      <c r="O2425" s="286"/>
      <c r="P2425" s="125"/>
      <c r="Q2425" s="125"/>
      <c r="R2425" s="125"/>
      <c r="S2425" s="125"/>
      <c r="T2425" s="125"/>
      <c r="U2425" s="311"/>
      <c r="V2425" s="253">
        <f t="shared" si="45"/>
        <v>0</v>
      </c>
      <c r="W2425" s="348" t="str">
        <f>IF(板块成分!B2427="","",板块成分!B2427)</f>
        <v>8368.HK</v>
      </c>
      <c r="X2425" s="270" t="str">
        <f>[1]!s_info_name(W2425)</f>
        <v>中国创意控股</v>
      </c>
      <c r="Y2425" s="335" t="str">
        <f>IF($Y$3="申万一级行业",[1]!s_info_industry_sw_2021(W2425,公司分析!D$5,1),IF($Y$3="申万二级行业",[1]!s_info_industry_sw_2021(W2425,公司分析!D$5,2),IF($Y$3="申万三级行业",[1]!s_info_industry_sw_2021(W2425,公司分析!D$5,3),IF($Y$3="wind一级行业",[1]!s_info_industry_gics(W2425,1),IF($Y$3="wind二级行业",[1]!s_info_industry_gics(W2425,2),IF($Y$3="wind三级行业",[1]!s_info_industry_gics(W2425,3),IF($Y$3="wind四级行业",[1]!s_info_industry_gics(W2425,4),IF($Y$3="证监会门类行业",[1]!s_info_industry_csrc12_n(W2425,公司分析!D$5,1),""))))))))</f>
        <v>广播</v>
      </c>
      <c r="Z2425" s="298" t="str">
        <f>IF(Y2425=行业比较!$E$6,ROW(),"")</f>
        <v/>
      </c>
      <c r="AA2425" s="125"/>
      <c r="AB2425" s="125"/>
      <c r="AC2425" s="125"/>
      <c r="AD2425" s="125"/>
      <c r="AE2425" s="125"/>
      <c r="AF2425" s="125"/>
      <c r="AG2425" s="125"/>
      <c r="AH2425" s="125"/>
      <c r="AI2425" s="125"/>
      <c r="AJ2425" s="125"/>
      <c r="AK2425" s="125"/>
      <c r="AL2425" s="125"/>
      <c r="AM2425" s="125"/>
      <c r="AN2425" s="125"/>
      <c r="AO2425" s="125"/>
      <c r="AP2425" s="125"/>
    </row>
    <row r="2426" spans="2:42" x14ac:dyDescent="0.35">
      <c r="B2426" s="125"/>
      <c r="C2426" s="125"/>
      <c r="D2426" s="125"/>
      <c r="E2426" s="125"/>
      <c r="F2426" s="125"/>
      <c r="G2426" s="125"/>
      <c r="H2426" s="125"/>
      <c r="I2426" s="269"/>
      <c r="J2426" s="134"/>
      <c r="K2426" s="134"/>
      <c r="L2426" s="134"/>
      <c r="M2426" s="134"/>
      <c r="N2426" s="286"/>
      <c r="O2426" s="286"/>
      <c r="P2426" s="125"/>
      <c r="Q2426" s="125"/>
      <c r="R2426" s="125"/>
      <c r="S2426" s="125"/>
      <c r="T2426" s="125"/>
      <c r="U2426" s="311"/>
      <c r="V2426" s="253">
        <f t="shared" si="45"/>
        <v>0</v>
      </c>
      <c r="W2426" s="348" t="str">
        <f>IF(板块成分!B2428="","",板块成分!B2428)</f>
        <v>8370.HK</v>
      </c>
      <c r="X2426" s="270" t="str">
        <f>[1]!s_info_name(W2426)</f>
        <v>智升集团控股</v>
      </c>
      <c r="Y2426" s="335" t="str">
        <f>IF($Y$3="申万一级行业",[1]!s_info_industry_sw_2021(W2426,公司分析!D$5,1),IF($Y$3="申万二级行业",[1]!s_info_industry_sw_2021(W2426,公司分析!D$5,2),IF($Y$3="申万三级行业",[1]!s_info_industry_sw_2021(W2426,公司分析!D$5,3),IF($Y$3="wind一级行业",[1]!s_info_industry_gics(W2426,1),IF($Y$3="wind二级行业",[1]!s_info_industry_gics(W2426,2),IF($Y$3="wind三级行业",[1]!s_info_industry_gics(W2426,3),IF($Y$3="wind四级行业",[1]!s_info_industry_gics(W2426,4),IF($Y$3="证监会门类行业",[1]!s_info_industry_csrc12_n(W2426,公司分析!D$5,1),""))))))))</f>
        <v>家庭装饰品</v>
      </c>
      <c r="Z2426" s="298" t="str">
        <f>IF(Y2426=行业比较!$E$6,ROW(),"")</f>
        <v/>
      </c>
      <c r="AA2426" s="125"/>
      <c r="AB2426" s="125"/>
      <c r="AC2426" s="125"/>
      <c r="AD2426" s="125"/>
      <c r="AE2426" s="125"/>
      <c r="AF2426" s="125"/>
      <c r="AG2426" s="125"/>
      <c r="AH2426" s="125"/>
      <c r="AI2426" s="125"/>
      <c r="AJ2426" s="125"/>
      <c r="AK2426" s="125"/>
      <c r="AL2426" s="125"/>
      <c r="AM2426" s="125"/>
      <c r="AN2426" s="125"/>
      <c r="AO2426" s="125"/>
      <c r="AP2426" s="125"/>
    </row>
    <row r="2427" spans="2:42" x14ac:dyDescent="0.35">
      <c r="B2427" s="125"/>
      <c r="C2427" s="125"/>
      <c r="D2427" s="125"/>
      <c r="E2427" s="125"/>
      <c r="F2427" s="125"/>
      <c r="G2427" s="125"/>
      <c r="H2427" s="125"/>
      <c r="I2427" s="269"/>
      <c r="J2427" s="134"/>
      <c r="K2427" s="134"/>
      <c r="L2427" s="134"/>
      <c r="M2427" s="134"/>
      <c r="N2427" s="286"/>
      <c r="O2427" s="286"/>
      <c r="P2427" s="125"/>
      <c r="Q2427" s="125"/>
      <c r="R2427" s="125"/>
      <c r="S2427" s="125"/>
      <c r="T2427" s="125"/>
      <c r="U2427" s="311"/>
      <c r="V2427" s="253">
        <f t="shared" si="45"/>
        <v>0</v>
      </c>
      <c r="W2427" s="348" t="str">
        <f>IF(板块成分!B2429="","",板块成分!B2429)</f>
        <v>8371.HK</v>
      </c>
      <c r="X2427" s="270" t="str">
        <f>[1]!s_info_name(W2427)</f>
        <v>尝高美集团</v>
      </c>
      <c r="Y2427" s="335" t="str">
        <f>IF($Y$3="申万一级行业",[1]!s_info_industry_sw_2021(W2427,公司分析!D$5,1),IF($Y$3="申万二级行业",[1]!s_info_industry_sw_2021(W2427,公司分析!D$5,2),IF($Y$3="申万三级行业",[1]!s_info_industry_sw_2021(W2427,公司分析!D$5,3),IF($Y$3="wind一级行业",[1]!s_info_industry_gics(W2427,1),IF($Y$3="wind二级行业",[1]!s_info_industry_gics(W2427,2),IF($Y$3="wind三级行业",[1]!s_info_industry_gics(W2427,3),IF($Y$3="wind四级行业",[1]!s_info_industry_gics(W2427,4),IF($Y$3="证监会门类行业",[1]!s_info_industry_csrc12_n(W2427,公司分析!D$5,1),""))))))))</f>
        <v>餐馆</v>
      </c>
      <c r="Z2427" s="298" t="str">
        <f>IF(Y2427=行业比较!$E$6,ROW(),"")</f>
        <v/>
      </c>
      <c r="AA2427" s="125"/>
      <c r="AB2427" s="125"/>
      <c r="AC2427" s="125"/>
      <c r="AD2427" s="125"/>
      <c r="AE2427" s="125"/>
      <c r="AF2427" s="125"/>
      <c r="AG2427" s="125"/>
      <c r="AH2427" s="125"/>
      <c r="AI2427" s="125"/>
      <c r="AJ2427" s="125"/>
      <c r="AK2427" s="125"/>
      <c r="AL2427" s="125"/>
      <c r="AM2427" s="125"/>
      <c r="AN2427" s="125"/>
      <c r="AO2427" s="125"/>
      <c r="AP2427" s="125"/>
    </row>
    <row r="2428" spans="2:42" x14ac:dyDescent="0.35">
      <c r="B2428" s="125"/>
      <c r="C2428" s="125"/>
      <c r="D2428" s="125"/>
      <c r="E2428" s="125"/>
      <c r="F2428" s="125"/>
      <c r="G2428" s="125"/>
      <c r="H2428" s="125"/>
      <c r="I2428" s="269"/>
      <c r="J2428" s="134"/>
      <c r="K2428" s="134"/>
      <c r="L2428" s="134"/>
      <c r="M2428" s="134"/>
      <c r="N2428" s="286"/>
      <c r="O2428" s="286"/>
      <c r="P2428" s="125"/>
      <c r="Q2428" s="125"/>
      <c r="R2428" s="125"/>
      <c r="S2428" s="125"/>
      <c r="T2428" s="125"/>
      <c r="U2428" s="311"/>
      <c r="V2428" s="253">
        <f t="shared" si="45"/>
        <v>0</v>
      </c>
      <c r="W2428" s="348" t="str">
        <f>IF(板块成分!B2430="","",板块成分!B2430)</f>
        <v>8372.HK</v>
      </c>
      <c r="X2428" s="270" t="str">
        <f>[1]!s_info_name(W2428)</f>
        <v>君百延集团</v>
      </c>
      <c r="Y2428" s="335" t="str">
        <f>IF($Y$3="申万一级行业",[1]!s_info_industry_sw_2021(W2428,公司分析!D$5,1),IF($Y$3="申万二级行业",[1]!s_info_industry_sw_2021(W2428,公司分析!D$5,2),IF($Y$3="申万三级行业",[1]!s_info_industry_sw_2021(W2428,公司分析!D$5,3),IF($Y$3="wind一级行业",[1]!s_info_industry_gics(W2428,1),IF($Y$3="wind二级行业",[1]!s_info_industry_gics(W2428,2),IF($Y$3="wind三级行业",[1]!s_info_industry_gics(W2428,3),IF($Y$3="wind四级行业",[1]!s_info_industry_gics(W2428,4),IF($Y$3="证监会门类行业",[1]!s_info_industry_csrc12_n(W2428,公司分析!D$5,1),""))))))))</f>
        <v>保健护理产品经销商</v>
      </c>
      <c r="Z2428" s="298" t="str">
        <f>IF(Y2428=行业比较!$E$6,ROW(),"")</f>
        <v/>
      </c>
      <c r="AA2428" s="125"/>
      <c r="AB2428" s="125"/>
      <c r="AC2428" s="125"/>
      <c r="AD2428" s="125"/>
      <c r="AE2428" s="125"/>
      <c r="AF2428" s="125"/>
      <c r="AG2428" s="125"/>
      <c r="AH2428" s="125"/>
      <c r="AI2428" s="125"/>
      <c r="AJ2428" s="125"/>
      <c r="AK2428" s="125"/>
      <c r="AL2428" s="125"/>
      <c r="AM2428" s="125"/>
      <c r="AN2428" s="125"/>
      <c r="AO2428" s="125"/>
      <c r="AP2428" s="125"/>
    </row>
    <row r="2429" spans="2:42" x14ac:dyDescent="0.35">
      <c r="B2429" s="125"/>
      <c r="C2429" s="125"/>
      <c r="D2429" s="125"/>
      <c r="E2429" s="125"/>
      <c r="F2429" s="125"/>
      <c r="G2429" s="125"/>
      <c r="H2429" s="125"/>
      <c r="I2429" s="269"/>
      <c r="J2429" s="134"/>
      <c r="K2429" s="134"/>
      <c r="L2429" s="134"/>
      <c r="M2429" s="134"/>
      <c r="N2429" s="286"/>
      <c r="O2429" s="286"/>
      <c r="P2429" s="125"/>
      <c r="Q2429" s="125"/>
      <c r="R2429" s="125"/>
      <c r="S2429" s="125"/>
      <c r="T2429" s="125"/>
      <c r="U2429" s="311"/>
      <c r="V2429" s="253">
        <f t="shared" si="45"/>
        <v>0</v>
      </c>
      <c r="W2429" s="348" t="str">
        <f>IF(板块成分!B2431="","",板块成分!B2431)</f>
        <v>8373.HK</v>
      </c>
      <c r="X2429" s="270" t="str">
        <f>[1]!s_info_name(W2429)</f>
        <v>靛蓝星</v>
      </c>
      <c r="Y2429" s="335" t="str">
        <f>IF($Y$3="申万一级行业",[1]!s_info_industry_sw_2021(W2429,公司分析!D$5,1),IF($Y$3="申万二级行业",[1]!s_info_industry_sw_2021(W2429,公司分析!D$5,2),IF($Y$3="申万三级行业",[1]!s_info_industry_sw_2021(W2429,公司分析!D$5,3),IF($Y$3="wind一级行业",[1]!s_info_industry_gics(W2429,1),IF($Y$3="wind二级行业",[1]!s_info_industry_gics(W2429,2),IF($Y$3="wind三级行业",[1]!s_info_industry_gics(W2429,3),IF($Y$3="wind四级行业",[1]!s_info_industry_gics(W2429,4),IF($Y$3="证监会门类行业",[1]!s_info_industry_csrc12_n(W2429,公司分析!D$5,1),""))))))))</f>
        <v>建筑与工程</v>
      </c>
      <c r="Z2429" s="298" t="str">
        <f>IF(Y2429=行业比较!$E$6,ROW(),"")</f>
        <v/>
      </c>
      <c r="AA2429" s="125"/>
      <c r="AB2429" s="125"/>
      <c r="AC2429" s="125"/>
      <c r="AD2429" s="125"/>
      <c r="AE2429" s="125"/>
      <c r="AF2429" s="125"/>
      <c r="AG2429" s="125"/>
      <c r="AH2429" s="125"/>
      <c r="AI2429" s="125"/>
      <c r="AJ2429" s="125"/>
      <c r="AK2429" s="125"/>
      <c r="AL2429" s="125"/>
      <c r="AM2429" s="125"/>
      <c r="AN2429" s="125"/>
      <c r="AO2429" s="125"/>
      <c r="AP2429" s="125"/>
    </row>
    <row r="2430" spans="2:42" x14ac:dyDescent="0.35">
      <c r="B2430" s="125"/>
      <c r="C2430" s="125"/>
      <c r="D2430" s="125"/>
      <c r="E2430" s="125"/>
      <c r="F2430" s="125"/>
      <c r="G2430" s="125"/>
      <c r="H2430" s="125"/>
      <c r="I2430" s="269"/>
      <c r="J2430" s="134"/>
      <c r="K2430" s="134"/>
      <c r="L2430" s="134"/>
      <c r="M2430" s="134"/>
      <c r="N2430" s="286"/>
      <c r="O2430" s="286"/>
      <c r="P2430" s="125"/>
      <c r="Q2430" s="125"/>
      <c r="R2430" s="125"/>
      <c r="S2430" s="125"/>
      <c r="T2430" s="125"/>
      <c r="U2430" s="311"/>
      <c r="V2430" s="253">
        <f t="shared" si="45"/>
        <v>0</v>
      </c>
      <c r="W2430" s="348" t="str">
        <f>IF(板块成分!B2432="","",板块成分!B2432)</f>
        <v>8375.HK</v>
      </c>
      <c r="X2430" s="270" t="str">
        <f>[1]!s_info_name(W2430)</f>
        <v>弘浩国际控股</v>
      </c>
      <c r="Y2430" s="335" t="str">
        <f>IF($Y$3="申万一级行业",[1]!s_info_industry_sw_2021(W2430,公司分析!D$5,1),IF($Y$3="申万二级行业",[1]!s_info_industry_sw_2021(W2430,公司分析!D$5,2),IF($Y$3="申万三级行业",[1]!s_info_industry_sw_2021(W2430,公司分析!D$5,3),IF($Y$3="wind一级行业",[1]!s_info_industry_gics(W2430,1),IF($Y$3="wind二级行业",[1]!s_info_industry_gics(W2430,2),IF($Y$3="wind三级行业",[1]!s_info_industry_gics(W2430,3),IF($Y$3="wind四级行业",[1]!s_info_industry_gics(W2430,4),IF($Y$3="证监会门类行业",[1]!s_info_industry_csrc12_n(W2430,公司分析!D$5,1),""))))))))</f>
        <v>电子元件</v>
      </c>
      <c r="Z2430" s="298" t="str">
        <f>IF(Y2430=行业比较!$E$6,ROW(),"")</f>
        <v/>
      </c>
      <c r="AA2430" s="125"/>
      <c r="AB2430" s="125"/>
      <c r="AC2430" s="125"/>
      <c r="AD2430" s="125"/>
      <c r="AE2430" s="125"/>
      <c r="AF2430" s="125"/>
      <c r="AG2430" s="125"/>
      <c r="AH2430" s="125"/>
      <c r="AI2430" s="125"/>
      <c r="AJ2430" s="125"/>
      <c r="AK2430" s="125"/>
      <c r="AL2430" s="125"/>
      <c r="AM2430" s="125"/>
      <c r="AN2430" s="125"/>
      <c r="AO2430" s="125"/>
      <c r="AP2430" s="125"/>
    </row>
    <row r="2431" spans="2:42" x14ac:dyDescent="0.35">
      <c r="B2431" s="125"/>
      <c r="C2431" s="125"/>
      <c r="D2431" s="125"/>
      <c r="E2431" s="125"/>
      <c r="F2431" s="125"/>
      <c r="G2431" s="125"/>
      <c r="H2431" s="125"/>
      <c r="I2431" s="269"/>
      <c r="J2431" s="134"/>
      <c r="K2431" s="134"/>
      <c r="L2431" s="134"/>
      <c r="M2431" s="134"/>
      <c r="N2431" s="286"/>
      <c r="O2431" s="286"/>
      <c r="P2431" s="125"/>
      <c r="Q2431" s="125"/>
      <c r="R2431" s="125"/>
      <c r="S2431" s="125"/>
      <c r="T2431" s="125"/>
      <c r="U2431" s="311"/>
      <c r="V2431" s="253">
        <f t="shared" si="45"/>
        <v>0</v>
      </c>
      <c r="W2431" s="348" t="str">
        <f>IF(板块成分!B2433="","",板块成分!B2433)</f>
        <v>8377.HK</v>
      </c>
      <c r="X2431" s="270" t="str">
        <f>[1]!s_info_name(W2431)</f>
        <v>维港育马</v>
      </c>
      <c r="Y2431" s="335" t="str">
        <f>IF($Y$3="申万一级行业",[1]!s_info_industry_sw_2021(W2431,公司分析!D$5,1),IF($Y$3="申万二级行业",[1]!s_info_industry_sw_2021(W2431,公司分析!D$5,2),IF($Y$3="申万三级行业",[1]!s_info_industry_sw_2021(W2431,公司分析!D$5,3),IF($Y$3="wind一级行业",[1]!s_info_industry_gics(W2431,1),IF($Y$3="wind二级行业",[1]!s_info_industry_gics(W2431,2),IF($Y$3="wind三级行业",[1]!s_info_industry_gics(W2431,3),IF($Y$3="wind四级行业",[1]!s_info_industry_gics(W2431,4),IF($Y$3="证监会门类行业",[1]!s_info_industry_csrc12_n(W2431,公司分析!D$5,1),""))))))))</f>
        <v>纺织品</v>
      </c>
      <c r="Z2431" s="298" t="str">
        <f>IF(Y2431=行业比较!$E$6,ROW(),"")</f>
        <v/>
      </c>
      <c r="AA2431" s="125"/>
      <c r="AB2431" s="125"/>
      <c r="AC2431" s="125"/>
      <c r="AD2431" s="125"/>
      <c r="AE2431" s="125"/>
      <c r="AF2431" s="125"/>
      <c r="AG2431" s="125"/>
      <c r="AH2431" s="125"/>
      <c r="AI2431" s="125"/>
      <c r="AJ2431" s="125"/>
      <c r="AK2431" s="125"/>
      <c r="AL2431" s="125"/>
      <c r="AM2431" s="125"/>
      <c r="AN2431" s="125"/>
      <c r="AO2431" s="125"/>
      <c r="AP2431" s="125"/>
    </row>
    <row r="2432" spans="2:42" x14ac:dyDescent="0.35">
      <c r="B2432" s="125"/>
      <c r="C2432" s="125"/>
      <c r="D2432" s="125"/>
      <c r="E2432" s="125"/>
      <c r="F2432" s="125"/>
      <c r="G2432" s="125"/>
      <c r="H2432" s="125"/>
      <c r="I2432" s="269"/>
      <c r="J2432" s="134"/>
      <c r="K2432" s="134"/>
      <c r="L2432" s="134"/>
      <c r="M2432" s="134"/>
      <c r="N2432" s="286"/>
      <c r="O2432" s="286"/>
      <c r="P2432" s="125"/>
      <c r="Q2432" s="125"/>
      <c r="R2432" s="125"/>
      <c r="S2432" s="125"/>
      <c r="T2432" s="125"/>
      <c r="U2432" s="311"/>
      <c r="V2432" s="253">
        <f t="shared" si="45"/>
        <v>0</v>
      </c>
      <c r="W2432" s="348" t="str">
        <f>IF(板块成分!B2434="","",板块成分!B2434)</f>
        <v>8379.HK</v>
      </c>
      <c r="X2432" s="270" t="str">
        <f>[1]!s_info_name(W2432)</f>
        <v>懒猪科技</v>
      </c>
      <c r="Y2432" s="335" t="str">
        <f>IF($Y$3="申万一级行业",[1]!s_info_industry_sw_2021(W2432,公司分析!D$5,1),IF($Y$3="申万二级行业",[1]!s_info_industry_sw_2021(W2432,公司分析!D$5,2),IF($Y$3="申万三级行业",[1]!s_info_industry_sw_2021(W2432,公司分析!D$5,3),IF($Y$3="wind一级行业",[1]!s_info_industry_gics(W2432,1),IF($Y$3="wind二级行业",[1]!s_info_industry_gics(W2432,2),IF($Y$3="wind三级行业",[1]!s_info_industry_gics(W2432,3),IF($Y$3="wind四级行业",[1]!s_info_industry_gics(W2432,4),IF($Y$3="证监会门类行业",[1]!s_info_industry_csrc12_n(W2432,公司分析!D$5,1),""))))))))</f>
        <v>生命科学工具和服务</v>
      </c>
      <c r="Z2432" s="298" t="str">
        <f>IF(Y2432=行业比较!$E$6,ROW(),"")</f>
        <v/>
      </c>
      <c r="AA2432" s="125"/>
      <c r="AB2432" s="125"/>
      <c r="AC2432" s="125"/>
      <c r="AD2432" s="125"/>
      <c r="AE2432" s="125"/>
      <c r="AF2432" s="125"/>
      <c r="AG2432" s="125"/>
      <c r="AH2432" s="125"/>
      <c r="AI2432" s="125"/>
      <c r="AJ2432" s="125"/>
      <c r="AK2432" s="125"/>
      <c r="AL2432" s="125"/>
      <c r="AM2432" s="125"/>
      <c r="AN2432" s="125"/>
      <c r="AO2432" s="125"/>
      <c r="AP2432" s="125"/>
    </row>
    <row r="2433" spans="2:42" x14ac:dyDescent="0.35">
      <c r="B2433" s="125"/>
      <c r="C2433" s="125"/>
      <c r="D2433" s="125"/>
      <c r="E2433" s="125"/>
      <c r="F2433" s="125"/>
      <c r="G2433" s="125"/>
      <c r="H2433" s="125"/>
      <c r="I2433" s="269"/>
      <c r="J2433" s="134"/>
      <c r="K2433" s="134"/>
      <c r="L2433" s="134"/>
      <c r="M2433" s="134"/>
      <c r="N2433" s="286"/>
      <c r="O2433" s="286"/>
      <c r="P2433" s="125"/>
      <c r="Q2433" s="125"/>
      <c r="R2433" s="125"/>
      <c r="S2433" s="125"/>
      <c r="T2433" s="125"/>
      <c r="U2433" s="311"/>
      <c r="V2433" s="253">
        <f t="shared" si="45"/>
        <v>0</v>
      </c>
      <c r="W2433" s="348" t="str">
        <f>IF(板块成分!B2435="","",板块成分!B2435)</f>
        <v>8383.HK</v>
      </c>
      <c r="X2433" s="270" t="str">
        <f>[1]!s_info_name(W2433)</f>
        <v>东骏控股</v>
      </c>
      <c r="Y2433" s="335" t="str">
        <f>IF($Y$3="申万一级行业",[1]!s_info_industry_sw_2021(W2433,公司分析!D$5,1),IF($Y$3="申万二级行业",[1]!s_info_industry_sw_2021(W2433,公司分析!D$5,2),IF($Y$3="申万三级行业",[1]!s_info_industry_sw_2021(W2433,公司分析!D$5,3),IF($Y$3="wind一级行业",[1]!s_info_industry_gics(W2433,1),IF($Y$3="wind二级行业",[1]!s_info_industry_gics(W2433,2),IF($Y$3="wind三级行业",[1]!s_info_industry_gics(W2433,3),IF($Y$3="wind四级行业",[1]!s_info_industry_gics(W2433,4),IF($Y$3="证监会门类行业",[1]!s_info_industry_csrc12_n(W2433,公司分析!D$5,1),""))))))))</f>
        <v>纸包装</v>
      </c>
      <c r="Z2433" s="298" t="str">
        <f>IF(Y2433=行业比较!$E$6,ROW(),"")</f>
        <v/>
      </c>
      <c r="AA2433" s="125"/>
      <c r="AB2433" s="125"/>
      <c r="AC2433" s="125"/>
      <c r="AD2433" s="125"/>
      <c r="AE2433" s="125"/>
      <c r="AF2433" s="125"/>
      <c r="AG2433" s="125"/>
      <c r="AH2433" s="125"/>
      <c r="AI2433" s="125"/>
      <c r="AJ2433" s="125"/>
      <c r="AK2433" s="125"/>
      <c r="AL2433" s="125"/>
      <c r="AM2433" s="125"/>
      <c r="AN2433" s="125"/>
      <c r="AO2433" s="125"/>
      <c r="AP2433" s="125"/>
    </row>
    <row r="2434" spans="2:42" x14ac:dyDescent="0.35">
      <c r="B2434" s="125"/>
      <c r="C2434" s="125"/>
      <c r="D2434" s="125"/>
      <c r="E2434" s="125"/>
      <c r="F2434" s="125"/>
      <c r="G2434" s="125"/>
      <c r="H2434" s="125"/>
      <c r="I2434" s="269"/>
      <c r="J2434" s="134"/>
      <c r="K2434" s="134"/>
      <c r="L2434" s="134"/>
      <c r="M2434" s="134"/>
      <c r="N2434" s="286"/>
      <c r="O2434" s="286"/>
      <c r="P2434" s="125"/>
      <c r="Q2434" s="125"/>
      <c r="R2434" s="125"/>
      <c r="S2434" s="125"/>
      <c r="T2434" s="125"/>
      <c r="U2434" s="311"/>
      <c r="V2434" s="253">
        <f t="shared" si="45"/>
        <v>0</v>
      </c>
      <c r="W2434" s="348" t="str">
        <f>IF(板块成分!B2436="","",板块成分!B2436)</f>
        <v>8385.HK</v>
      </c>
      <c r="X2434" s="270" t="str">
        <f>[1]!s_info_name(W2434)</f>
        <v>万里印刷</v>
      </c>
      <c r="Y2434" s="335" t="str">
        <f>IF($Y$3="申万一级行业",[1]!s_info_industry_sw_2021(W2434,公司分析!D$5,1),IF($Y$3="申万二级行业",[1]!s_info_industry_sw_2021(W2434,公司分析!D$5,2),IF($Y$3="申万三级行业",[1]!s_info_industry_sw_2021(W2434,公司分析!D$5,3),IF($Y$3="wind一级行业",[1]!s_info_industry_gics(W2434,1),IF($Y$3="wind二级行业",[1]!s_info_industry_gics(W2434,2),IF($Y$3="wind三级行业",[1]!s_info_industry_gics(W2434,3),IF($Y$3="wind四级行业",[1]!s_info_industry_gics(W2434,4),IF($Y$3="证监会门类行业",[1]!s_info_industry_csrc12_n(W2434,公司分析!D$5,1),""))))))))</f>
        <v>出版</v>
      </c>
      <c r="Z2434" s="298" t="str">
        <f>IF(Y2434=行业比较!$E$6,ROW(),"")</f>
        <v/>
      </c>
      <c r="AA2434" s="125"/>
      <c r="AB2434" s="125"/>
      <c r="AC2434" s="125"/>
      <c r="AD2434" s="125"/>
      <c r="AE2434" s="125"/>
      <c r="AF2434" s="125"/>
      <c r="AG2434" s="125"/>
      <c r="AH2434" s="125"/>
      <c r="AI2434" s="125"/>
      <c r="AJ2434" s="125"/>
      <c r="AK2434" s="125"/>
      <c r="AL2434" s="125"/>
      <c r="AM2434" s="125"/>
      <c r="AN2434" s="125"/>
      <c r="AO2434" s="125"/>
      <c r="AP2434" s="125"/>
    </row>
    <row r="2435" spans="2:42" x14ac:dyDescent="0.35">
      <c r="B2435" s="125"/>
      <c r="C2435" s="125"/>
      <c r="D2435" s="125"/>
      <c r="E2435" s="125"/>
      <c r="F2435" s="125"/>
      <c r="G2435" s="125"/>
      <c r="H2435" s="125"/>
      <c r="I2435" s="269"/>
      <c r="J2435" s="134"/>
      <c r="K2435" s="134"/>
      <c r="L2435" s="134"/>
      <c r="M2435" s="134"/>
      <c r="N2435" s="286"/>
      <c r="O2435" s="286"/>
      <c r="P2435" s="125"/>
      <c r="Q2435" s="125"/>
      <c r="R2435" s="125"/>
      <c r="S2435" s="125"/>
      <c r="T2435" s="125"/>
      <c r="U2435" s="311"/>
      <c r="V2435" s="253">
        <f t="shared" si="45"/>
        <v>0</v>
      </c>
      <c r="W2435" s="348" t="str">
        <f>IF(板块成分!B2437="","",板块成分!B2437)</f>
        <v>8391.HK</v>
      </c>
      <c r="X2435" s="270" t="str">
        <f>[1]!s_info_name(W2435)</f>
        <v>基石科技控股</v>
      </c>
      <c r="Y2435" s="335" t="str">
        <f>IF($Y$3="申万一级行业",[1]!s_info_industry_sw_2021(W2435,公司分析!D$5,1),IF($Y$3="申万二级行业",[1]!s_info_industry_sw_2021(W2435,公司分析!D$5,2),IF($Y$3="申万三级行业",[1]!s_info_industry_sw_2021(W2435,公司分析!D$5,3),IF($Y$3="wind一级行业",[1]!s_info_industry_gics(W2435,1),IF($Y$3="wind二级行业",[1]!s_info_industry_gics(W2435,2),IF($Y$3="wind三级行业",[1]!s_info_industry_gics(W2435,3),IF($Y$3="wind四级行业",[1]!s_info_industry_gics(W2435,4),IF($Y$3="证监会门类行业",[1]!s_info_industry_csrc12_n(W2435,公司分析!D$5,1),""))))))))</f>
        <v>商业印刷</v>
      </c>
      <c r="Z2435" s="298" t="str">
        <f>IF(Y2435=行业比较!$E$6,ROW(),"")</f>
        <v/>
      </c>
      <c r="AA2435" s="125"/>
      <c r="AB2435" s="125"/>
      <c r="AC2435" s="125"/>
      <c r="AD2435" s="125"/>
      <c r="AE2435" s="125"/>
      <c r="AF2435" s="125"/>
      <c r="AG2435" s="125"/>
      <c r="AH2435" s="125"/>
      <c r="AI2435" s="125"/>
      <c r="AJ2435" s="125"/>
      <c r="AK2435" s="125"/>
      <c r="AL2435" s="125"/>
      <c r="AM2435" s="125"/>
      <c r="AN2435" s="125"/>
      <c r="AO2435" s="125"/>
      <c r="AP2435" s="125"/>
    </row>
    <row r="2436" spans="2:42" x14ac:dyDescent="0.35">
      <c r="B2436" s="125"/>
      <c r="C2436" s="125"/>
      <c r="D2436" s="125"/>
      <c r="E2436" s="125"/>
      <c r="F2436" s="125"/>
      <c r="G2436" s="125"/>
      <c r="H2436" s="125"/>
      <c r="I2436" s="269"/>
      <c r="J2436" s="134"/>
      <c r="K2436" s="134"/>
      <c r="L2436" s="134"/>
      <c r="M2436" s="134"/>
      <c r="N2436" s="286"/>
      <c r="O2436" s="286"/>
      <c r="P2436" s="125"/>
      <c r="Q2436" s="125"/>
      <c r="R2436" s="125"/>
      <c r="S2436" s="125"/>
      <c r="T2436" s="125"/>
      <c r="U2436" s="311"/>
      <c r="V2436" s="253">
        <f t="shared" si="45"/>
        <v>0</v>
      </c>
      <c r="W2436" s="348" t="str">
        <f>IF(板块成分!B2438="","",板块成分!B2438)</f>
        <v>8392.HK</v>
      </c>
      <c r="X2436" s="270" t="str">
        <f>[1]!s_info_name(W2436)</f>
        <v>舍图控股</v>
      </c>
      <c r="Y2436" s="335" t="str">
        <f>IF($Y$3="申万一级行业",[1]!s_info_industry_sw_2021(W2436,公司分析!D$5,1),IF($Y$3="申万二级行业",[1]!s_info_industry_sw_2021(W2436,公司分析!D$5,2),IF($Y$3="申万三级行业",[1]!s_info_industry_sw_2021(W2436,公司分析!D$5,3),IF($Y$3="wind一级行业",[1]!s_info_industry_gics(W2436,1),IF($Y$3="wind二级行业",[1]!s_info_industry_gics(W2436,2),IF($Y$3="wind三级行业",[1]!s_info_industry_gics(W2436,3),IF($Y$3="wind四级行业",[1]!s_info_industry_gics(W2436,4),IF($Y$3="证监会门类行业",[1]!s_info_industry_csrc12_n(W2436,公司分析!D$5,1),""))))))))</f>
        <v>家庭装饰品</v>
      </c>
      <c r="Z2436" s="298" t="str">
        <f>IF(Y2436=行业比较!$E$6,ROW(),"")</f>
        <v/>
      </c>
      <c r="AA2436" s="125"/>
      <c r="AB2436" s="125"/>
      <c r="AC2436" s="125"/>
      <c r="AD2436" s="125"/>
      <c r="AE2436" s="125"/>
      <c r="AF2436" s="125"/>
      <c r="AG2436" s="125"/>
      <c r="AH2436" s="125"/>
      <c r="AI2436" s="125"/>
      <c r="AJ2436" s="125"/>
      <c r="AK2436" s="125"/>
      <c r="AL2436" s="125"/>
      <c r="AM2436" s="125"/>
      <c r="AN2436" s="125"/>
      <c r="AO2436" s="125"/>
      <c r="AP2436" s="125"/>
    </row>
    <row r="2437" spans="2:42" x14ac:dyDescent="0.35">
      <c r="B2437" s="125"/>
      <c r="C2437" s="125"/>
      <c r="D2437" s="125"/>
      <c r="E2437" s="125"/>
      <c r="F2437" s="125"/>
      <c r="G2437" s="125"/>
      <c r="H2437" s="125"/>
      <c r="I2437" s="269"/>
      <c r="J2437" s="134"/>
      <c r="K2437" s="134"/>
      <c r="L2437" s="134"/>
      <c r="M2437" s="134"/>
      <c r="N2437" s="286"/>
      <c r="O2437" s="286"/>
      <c r="P2437" s="125"/>
      <c r="Q2437" s="125"/>
      <c r="R2437" s="125"/>
      <c r="S2437" s="125"/>
      <c r="T2437" s="125"/>
      <c r="U2437" s="311"/>
      <c r="V2437" s="253">
        <f t="shared" ref="V2437:V2500" si="46">IF(Z2437="",0,RANK(Z2437,Z:Z,1))</f>
        <v>0</v>
      </c>
      <c r="W2437" s="348" t="str">
        <f>IF(板块成分!B2439="","",板块成分!B2439)</f>
        <v>8395.HK</v>
      </c>
      <c r="X2437" s="270" t="str">
        <f>[1]!s_info_name(W2437)</f>
        <v>齐家控股</v>
      </c>
      <c r="Y2437" s="335" t="str">
        <f>IF($Y$3="申万一级行业",[1]!s_info_industry_sw_2021(W2437,公司分析!D$5,1),IF($Y$3="申万二级行业",[1]!s_info_industry_sw_2021(W2437,公司分析!D$5,2),IF($Y$3="申万三级行业",[1]!s_info_industry_sw_2021(W2437,公司分析!D$5,3),IF($Y$3="wind一级行业",[1]!s_info_industry_gics(W2437,1),IF($Y$3="wind二级行业",[1]!s_info_industry_gics(W2437,2),IF($Y$3="wind三级行业",[1]!s_info_industry_gics(W2437,3),IF($Y$3="wind四级行业",[1]!s_info_industry_gics(W2437,4),IF($Y$3="证监会门类行业",[1]!s_info_industry_csrc12_n(W2437,公司分析!D$5,1),""))))))))</f>
        <v>家庭装饰品</v>
      </c>
      <c r="Z2437" s="298" t="str">
        <f>IF(Y2437=行业比较!$E$6,ROW(),"")</f>
        <v/>
      </c>
      <c r="AA2437" s="125"/>
      <c r="AB2437" s="125"/>
      <c r="AC2437" s="125"/>
      <c r="AD2437" s="125"/>
      <c r="AE2437" s="125"/>
      <c r="AF2437" s="125"/>
      <c r="AG2437" s="125"/>
      <c r="AH2437" s="125"/>
      <c r="AI2437" s="125"/>
      <c r="AJ2437" s="125"/>
      <c r="AK2437" s="125"/>
      <c r="AL2437" s="125"/>
      <c r="AM2437" s="125"/>
      <c r="AN2437" s="125"/>
      <c r="AO2437" s="125"/>
      <c r="AP2437" s="125"/>
    </row>
    <row r="2438" spans="2:42" x14ac:dyDescent="0.35">
      <c r="B2438" s="125"/>
      <c r="C2438" s="125"/>
      <c r="D2438" s="125"/>
      <c r="E2438" s="125"/>
      <c r="F2438" s="125"/>
      <c r="G2438" s="125"/>
      <c r="H2438" s="125"/>
      <c r="I2438" s="269"/>
      <c r="J2438" s="134"/>
      <c r="K2438" s="134"/>
      <c r="L2438" s="134"/>
      <c r="M2438" s="134"/>
      <c r="N2438" s="286"/>
      <c r="O2438" s="286"/>
      <c r="P2438" s="125"/>
      <c r="Q2438" s="125"/>
      <c r="R2438" s="125"/>
      <c r="S2438" s="125"/>
      <c r="T2438" s="125"/>
      <c r="U2438" s="311"/>
      <c r="V2438" s="253">
        <f t="shared" si="46"/>
        <v>0</v>
      </c>
      <c r="W2438" s="348" t="str">
        <f>IF(板块成分!B2440="","",板块成分!B2440)</f>
        <v>8400.HK</v>
      </c>
      <c r="X2438" s="270" t="str">
        <f>[1]!s_info_name(W2438)</f>
        <v>亚洲先锋娱乐</v>
      </c>
      <c r="Y2438" s="335" t="str">
        <f>IF($Y$3="申万一级行业",[1]!s_info_industry_sw_2021(W2438,公司分析!D$5,1),IF($Y$3="申万二级行业",[1]!s_info_industry_sw_2021(W2438,公司分析!D$5,2),IF($Y$3="申万三级行业",[1]!s_info_industry_sw_2021(W2438,公司分析!D$5,3),IF($Y$3="wind一级行业",[1]!s_info_industry_gics(W2438,1),IF($Y$3="wind二级行业",[1]!s_info_industry_gics(W2438,2),IF($Y$3="wind三级行业",[1]!s_info_industry_gics(W2438,3),IF($Y$3="wind四级行业",[1]!s_info_industry_gics(W2438,4),IF($Y$3="证监会门类行业",[1]!s_info_industry_csrc12_n(W2438,公司分析!D$5,1),""))))))))</f>
        <v>赌场与赌博</v>
      </c>
      <c r="Z2438" s="298" t="str">
        <f>IF(Y2438=行业比较!$E$6,ROW(),"")</f>
        <v/>
      </c>
      <c r="AA2438" s="125"/>
      <c r="AB2438" s="125"/>
      <c r="AC2438" s="125"/>
      <c r="AD2438" s="125"/>
      <c r="AE2438" s="125"/>
      <c r="AF2438" s="125"/>
      <c r="AG2438" s="125"/>
      <c r="AH2438" s="125"/>
      <c r="AI2438" s="125"/>
      <c r="AJ2438" s="125"/>
      <c r="AK2438" s="125"/>
      <c r="AL2438" s="125"/>
      <c r="AM2438" s="125"/>
      <c r="AN2438" s="125"/>
      <c r="AO2438" s="125"/>
      <c r="AP2438" s="125"/>
    </row>
    <row r="2439" spans="2:42" x14ac:dyDescent="0.35">
      <c r="B2439" s="125"/>
      <c r="C2439" s="125"/>
      <c r="D2439" s="125"/>
      <c r="E2439" s="125"/>
      <c r="F2439" s="125"/>
      <c r="G2439" s="125"/>
      <c r="H2439" s="125"/>
      <c r="I2439" s="269"/>
      <c r="J2439" s="134"/>
      <c r="K2439" s="134"/>
      <c r="L2439" s="134"/>
      <c r="M2439" s="134"/>
      <c r="N2439" s="286"/>
      <c r="O2439" s="286"/>
      <c r="P2439" s="125"/>
      <c r="Q2439" s="125"/>
      <c r="R2439" s="125"/>
      <c r="S2439" s="125"/>
      <c r="T2439" s="125"/>
      <c r="U2439" s="311"/>
      <c r="V2439" s="253">
        <f t="shared" si="46"/>
        <v>0</v>
      </c>
      <c r="W2439" s="348" t="str">
        <f>IF(板块成分!B2441="","",板块成分!B2441)</f>
        <v>8401.HK</v>
      </c>
      <c r="X2439" s="270" t="str">
        <f>[1]!s_info_name(W2439)</f>
        <v>源想集团</v>
      </c>
      <c r="Y2439" s="335" t="str">
        <f>IF($Y$3="申万一级行业",[1]!s_info_industry_sw_2021(W2439,公司分析!D$5,1),IF($Y$3="申万二级行业",[1]!s_info_industry_sw_2021(W2439,公司分析!D$5,2),IF($Y$3="申万三级行业",[1]!s_info_industry_sw_2021(W2439,公司分析!D$5,3),IF($Y$3="wind一级行业",[1]!s_info_industry_gics(W2439,1),IF($Y$3="wind二级行业",[1]!s_info_industry_gics(W2439,2),IF($Y$3="wind三级行业",[1]!s_info_industry_gics(W2439,3),IF($Y$3="wind四级行业",[1]!s_info_industry_gics(W2439,4),IF($Y$3="证监会门类行业",[1]!s_info_industry_csrc12_n(W2439,公司分析!D$5,1),""))))))))</f>
        <v>广告</v>
      </c>
      <c r="Z2439" s="298" t="str">
        <f>IF(Y2439=行业比较!$E$6,ROW(),"")</f>
        <v/>
      </c>
      <c r="AA2439" s="125"/>
      <c r="AB2439" s="125"/>
      <c r="AC2439" s="125"/>
      <c r="AD2439" s="125"/>
      <c r="AE2439" s="125"/>
      <c r="AF2439" s="125"/>
      <c r="AG2439" s="125"/>
      <c r="AH2439" s="125"/>
      <c r="AI2439" s="125"/>
      <c r="AJ2439" s="125"/>
      <c r="AK2439" s="125"/>
      <c r="AL2439" s="125"/>
      <c r="AM2439" s="125"/>
      <c r="AN2439" s="125"/>
      <c r="AO2439" s="125"/>
      <c r="AP2439" s="125"/>
    </row>
    <row r="2440" spans="2:42" x14ac:dyDescent="0.35">
      <c r="B2440" s="125"/>
      <c r="C2440" s="125"/>
      <c r="D2440" s="125"/>
      <c r="E2440" s="125"/>
      <c r="F2440" s="125"/>
      <c r="G2440" s="125"/>
      <c r="H2440" s="125"/>
      <c r="I2440" s="269"/>
      <c r="J2440" s="134"/>
      <c r="K2440" s="134"/>
      <c r="L2440" s="134"/>
      <c r="M2440" s="134"/>
      <c r="N2440" s="286"/>
      <c r="O2440" s="286"/>
      <c r="P2440" s="125"/>
      <c r="Q2440" s="125"/>
      <c r="R2440" s="125"/>
      <c r="S2440" s="125"/>
      <c r="T2440" s="125"/>
      <c r="U2440" s="311"/>
      <c r="V2440" s="253">
        <f t="shared" si="46"/>
        <v>0</v>
      </c>
      <c r="W2440" s="348" t="str">
        <f>IF(板块成分!B2442="","",板块成分!B2442)</f>
        <v>8402.HK</v>
      </c>
      <c r="X2440" s="270" t="str">
        <f>[1]!s_info_name(W2440)</f>
        <v>高原之宝</v>
      </c>
      <c r="Y2440" s="335" t="str">
        <f>IF($Y$3="申万一级行业",[1]!s_info_industry_sw_2021(W2440,公司分析!D$5,1),IF($Y$3="申万二级行业",[1]!s_info_industry_sw_2021(W2440,公司分析!D$5,2),IF($Y$3="申万三级行业",[1]!s_info_industry_sw_2021(W2440,公司分析!D$5,3),IF($Y$3="wind一级行业",[1]!s_info_industry_gics(W2440,1),IF($Y$3="wind二级行业",[1]!s_info_industry_gics(W2440,2),IF($Y$3="wind三级行业",[1]!s_info_industry_gics(W2440,3),IF($Y$3="wind四级行业",[1]!s_info_industry_gics(W2440,4),IF($Y$3="证监会门类行业",[1]!s_info_industry_csrc12_n(W2440,公司分析!D$5,1),""))))))))</f>
        <v>建筑产品</v>
      </c>
      <c r="Z2440" s="298" t="str">
        <f>IF(Y2440=行业比较!$E$6,ROW(),"")</f>
        <v/>
      </c>
      <c r="AA2440" s="125"/>
      <c r="AB2440" s="125"/>
      <c r="AC2440" s="125"/>
      <c r="AD2440" s="125"/>
      <c r="AE2440" s="125"/>
      <c r="AF2440" s="125"/>
      <c r="AG2440" s="125"/>
      <c r="AH2440" s="125"/>
      <c r="AI2440" s="125"/>
      <c r="AJ2440" s="125"/>
      <c r="AK2440" s="125"/>
      <c r="AL2440" s="125"/>
      <c r="AM2440" s="125"/>
      <c r="AN2440" s="125"/>
      <c r="AO2440" s="125"/>
      <c r="AP2440" s="125"/>
    </row>
    <row r="2441" spans="2:42" x14ac:dyDescent="0.35">
      <c r="B2441" s="125"/>
      <c r="C2441" s="125"/>
      <c r="D2441" s="125"/>
      <c r="E2441" s="125"/>
      <c r="F2441" s="125"/>
      <c r="G2441" s="125"/>
      <c r="H2441" s="125"/>
      <c r="I2441" s="269"/>
      <c r="J2441" s="134"/>
      <c r="K2441" s="134"/>
      <c r="L2441" s="134"/>
      <c r="M2441" s="134"/>
      <c r="N2441" s="286"/>
      <c r="O2441" s="286"/>
      <c r="P2441" s="125"/>
      <c r="Q2441" s="125"/>
      <c r="R2441" s="125"/>
      <c r="S2441" s="125"/>
      <c r="T2441" s="125"/>
      <c r="U2441" s="311"/>
      <c r="V2441" s="253">
        <f t="shared" si="46"/>
        <v>0</v>
      </c>
      <c r="W2441" s="348" t="str">
        <f>IF(板块成分!B2443="","",板块成分!B2443)</f>
        <v>8403.HK</v>
      </c>
      <c r="X2441" s="270" t="str">
        <f>[1]!s_info_name(W2441)</f>
        <v>天平道合</v>
      </c>
      <c r="Y2441" s="335" t="str">
        <f>IF($Y$3="申万一级行业",[1]!s_info_industry_sw_2021(W2441,公司分析!D$5,1),IF($Y$3="申万二级行业",[1]!s_info_industry_sw_2021(W2441,公司分析!D$5,2),IF($Y$3="申万三级行业",[1]!s_info_industry_sw_2021(W2441,公司分析!D$5,3),IF($Y$3="wind一级行业",[1]!s_info_industry_gics(W2441,1),IF($Y$3="wind二级行业",[1]!s_info_industry_gics(W2441,2),IF($Y$3="wind三级行业",[1]!s_info_industry_gics(W2441,3),IF($Y$3="wind四级行业",[1]!s_info_industry_gics(W2441,4),IF($Y$3="证监会门类行业",[1]!s_info_industry_csrc12_n(W2441,公司分析!D$5,1),""))))))))</f>
        <v>广告</v>
      </c>
      <c r="Z2441" s="298" t="str">
        <f>IF(Y2441=行业比较!$E$6,ROW(),"")</f>
        <v/>
      </c>
      <c r="AA2441" s="125"/>
      <c r="AB2441" s="125"/>
      <c r="AC2441" s="125"/>
      <c r="AD2441" s="125"/>
      <c r="AE2441" s="125"/>
      <c r="AF2441" s="125"/>
      <c r="AG2441" s="125"/>
      <c r="AH2441" s="125"/>
      <c r="AI2441" s="125"/>
      <c r="AJ2441" s="125"/>
      <c r="AK2441" s="125"/>
      <c r="AL2441" s="125"/>
      <c r="AM2441" s="125"/>
      <c r="AN2441" s="125"/>
      <c r="AO2441" s="125"/>
      <c r="AP2441" s="125"/>
    </row>
    <row r="2442" spans="2:42" x14ac:dyDescent="0.35">
      <c r="B2442" s="125"/>
      <c r="C2442" s="125"/>
      <c r="D2442" s="125"/>
      <c r="E2442" s="125"/>
      <c r="F2442" s="125"/>
      <c r="G2442" s="125"/>
      <c r="H2442" s="125"/>
      <c r="I2442" s="269"/>
      <c r="J2442" s="134"/>
      <c r="K2442" s="134"/>
      <c r="L2442" s="134"/>
      <c r="M2442" s="134"/>
      <c r="N2442" s="286"/>
      <c r="O2442" s="286"/>
      <c r="P2442" s="125"/>
      <c r="Q2442" s="125"/>
      <c r="R2442" s="125"/>
      <c r="S2442" s="125"/>
      <c r="T2442" s="125"/>
      <c r="U2442" s="311"/>
      <c r="V2442" s="253">
        <f t="shared" si="46"/>
        <v>0</v>
      </c>
      <c r="W2442" s="348" t="str">
        <f>IF(板块成分!B2444="","",板块成分!B2444)</f>
        <v>8405.HK</v>
      </c>
      <c r="X2442" s="270" t="str">
        <f>[1]!s_info_name(W2442)</f>
        <v>恒智控股</v>
      </c>
      <c r="Y2442" s="335" t="str">
        <f>IF($Y$3="申万一级行业",[1]!s_info_industry_sw_2021(W2442,公司分析!D$5,1),IF($Y$3="申万二级行业",[1]!s_info_industry_sw_2021(W2442,公司分析!D$5,2),IF($Y$3="申万三级行业",[1]!s_info_industry_sw_2021(W2442,公司分析!D$5,3),IF($Y$3="wind一级行业",[1]!s_info_industry_gics(W2442,1),IF($Y$3="wind二级行业",[1]!s_info_industry_gics(W2442,2),IF($Y$3="wind三级行业",[1]!s_info_industry_gics(W2442,3),IF($Y$3="wind四级行业",[1]!s_info_industry_gics(W2442,4),IF($Y$3="证监会门类行业",[1]!s_info_industry_csrc12_n(W2442,公司分析!D$5,1),""))))))))</f>
        <v>保健护理设施</v>
      </c>
      <c r="Z2442" s="298" t="str">
        <f>IF(Y2442=行业比较!$E$6,ROW(),"")</f>
        <v/>
      </c>
      <c r="AA2442" s="125"/>
      <c r="AB2442" s="125"/>
      <c r="AC2442" s="125"/>
      <c r="AD2442" s="125"/>
      <c r="AE2442" s="125"/>
      <c r="AF2442" s="125"/>
      <c r="AG2442" s="125"/>
      <c r="AH2442" s="125"/>
      <c r="AI2442" s="125"/>
      <c r="AJ2442" s="125"/>
      <c r="AK2442" s="125"/>
      <c r="AL2442" s="125"/>
      <c r="AM2442" s="125"/>
      <c r="AN2442" s="125"/>
      <c r="AO2442" s="125"/>
      <c r="AP2442" s="125"/>
    </row>
    <row r="2443" spans="2:42" x14ac:dyDescent="0.35">
      <c r="B2443" s="125"/>
      <c r="C2443" s="125"/>
      <c r="D2443" s="125"/>
      <c r="E2443" s="125"/>
      <c r="F2443" s="125"/>
      <c r="G2443" s="125"/>
      <c r="H2443" s="125"/>
      <c r="I2443" s="269"/>
      <c r="J2443" s="134"/>
      <c r="K2443" s="134"/>
      <c r="L2443" s="134"/>
      <c r="M2443" s="134"/>
      <c r="N2443" s="286"/>
      <c r="O2443" s="286"/>
      <c r="P2443" s="125"/>
      <c r="Q2443" s="125"/>
      <c r="R2443" s="125"/>
      <c r="S2443" s="125"/>
      <c r="T2443" s="125"/>
      <c r="U2443" s="311"/>
      <c r="V2443" s="253">
        <f t="shared" si="46"/>
        <v>0</v>
      </c>
      <c r="W2443" s="348" t="str">
        <f>IF(板块成分!B2445="","",板块成分!B2445)</f>
        <v>8406.HK</v>
      </c>
      <c r="X2443" s="270" t="str">
        <f>[1]!s_info_name(W2443)</f>
        <v>中国口腔产业</v>
      </c>
      <c r="Y2443" s="335" t="str">
        <f>IF($Y$3="申万一级行业",[1]!s_info_industry_sw_2021(W2443,公司分析!D$5,1),IF($Y$3="申万二级行业",[1]!s_info_industry_sw_2021(W2443,公司分析!D$5,2),IF($Y$3="申万三级行业",[1]!s_info_industry_sw_2021(W2443,公司分析!D$5,3),IF($Y$3="wind一级行业",[1]!s_info_industry_gics(W2443,1),IF($Y$3="wind二级行业",[1]!s_info_industry_gics(W2443,2),IF($Y$3="wind三级行业",[1]!s_info_industry_gics(W2443,3),IF($Y$3="wind四级行业",[1]!s_info_industry_gics(W2443,4),IF($Y$3="证监会门类行业",[1]!s_info_industry_csrc12_n(W2443,公司分析!D$5,1),""))))))))</f>
        <v>休闲用品</v>
      </c>
      <c r="Z2443" s="298" t="str">
        <f>IF(Y2443=行业比较!$E$6,ROW(),"")</f>
        <v/>
      </c>
      <c r="AA2443" s="125"/>
      <c r="AB2443" s="125"/>
      <c r="AC2443" s="125"/>
      <c r="AD2443" s="125"/>
      <c r="AE2443" s="125"/>
      <c r="AF2443" s="125"/>
      <c r="AG2443" s="125"/>
      <c r="AH2443" s="125"/>
      <c r="AI2443" s="125"/>
      <c r="AJ2443" s="125"/>
      <c r="AK2443" s="125"/>
      <c r="AL2443" s="125"/>
      <c r="AM2443" s="125"/>
      <c r="AN2443" s="125"/>
      <c r="AO2443" s="125"/>
      <c r="AP2443" s="125"/>
    </row>
    <row r="2444" spans="2:42" x14ac:dyDescent="0.35">
      <c r="B2444" s="125"/>
      <c r="C2444" s="125"/>
      <c r="D2444" s="125"/>
      <c r="E2444" s="125"/>
      <c r="F2444" s="125"/>
      <c r="G2444" s="125"/>
      <c r="H2444" s="125"/>
      <c r="I2444" s="269"/>
      <c r="J2444" s="134"/>
      <c r="K2444" s="134"/>
      <c r="L2444" s="134"/>
      <c r="M2444" s="134"/>
      <c r="N2444" s="286"/>
      <c r="O2444" s="286"/>
      <c r="P2444" s="125"/>
      <c r="Q2444" s="125"/>
      <c r="R2444" s="125"/>
      <c r="S2444" s="125"/>
      <c r="T2444" s="125"/>
      <c r="U2444" s="311"/>
      <c r="V2444" s="253">
        <f t="shared" si="46"/>
        <v>0</v>
      </c>
      <c r="W2444" s="348" t="str">
        <f>IF(板块成分!B2446="","",板块成分!B2446)</f>
        <v>8411.HK</v>
      </c>
      <c r="X2444" s="270" t="str">
        <f>[1]!s_info_name(W2444)</f>
        <v>K W NELSON GP</v>
      </c>
      <c r="Y2444" s="335" t="str">
        <f>IF($Y$3="申万一级行业",[1]!s_info_industry_sw_2021(W2444,公司分析!D$5,1),IF($Y$3="申万二级行业",[1]!s_info_industry_sw_2021(W2444,公司分析!D$5,2),IF($Y$3="申万三级行业",[1]!s_info_industry_sw_2021(W2444,公司分析!D$5,3),IF($Y$3="wind一级行业",[1]!s_info_industry_gics(W2444,1),IF($Y$3="wind二级行业",[1]!s_info_industry_gics(W2444,2),IF($Y$3="wind三级行业",[1]!s_info_industry_gics(W2444,3),IF($Y$3="wind四级行业",[1]!s_info_industry_gics(W2444,4),IF($Y$3="证监会门类行业",[1]!s_info_industry_csrc12_n(W2444,公司分析!D$5,1),""))))))))</f>
        <v>建筑与工程</v>
      </c>
      <c r="Z2444" s="298" t="str">
        <f>IF(Y2444=行业比较!$E$6,ROW(),"")</f>
        <v/>
      </c>
      <c r="AA2444" s="125"/>
      <c r="AB2444" s="125"/>
      <c r="AC2444" s="125"/>
      <c r="AD2444" s="125"/>
      <c r="AE2444" s="125"/>
      <c r="AF2444" s="125"/>
      <c r="AG2444" s="125"/>
      <c r="AH2444" s="125"/>
      <c r="AI2444" s="125"/>
      <c r="AJ2444" s="125"/>
      <c r="AK2444" s="125"/>
      <c r="AL2444" s="125"/>
      <c r="AM2444" s="125"/>
      <c r="AN2444" s="125"/>
      <c r="AO2444" s="125"/>
      <c r="AP2444" s="125"/>
    </row>
    <row r="2445" spans="2:42" x14ac:dyDescent="0.35">
      <c r="B2445" s="125"/>
      <c r="C2445" s="125"/>
      <c r="D2445" s="125"/>
      <c r="E2445" s="125"/>
      <c r="F2445" s="125"/>
      <c r="G2445" s="125"/>
      <c r="H2445" s="125"/>
      <c r="I2445" s="269"/>
      <c r="J2445" s="134"/>
      <c r="K2445" s="134"/>
      <c r="L2445" s="134"/>
      <c r="M2445" s="134"/>
      <c r="N2445" s="286"/>
      <c r="O2445" s="286"/>
      <c r="P2445" s="125"/>
      <c r="Q2445" s="125"/>
      <c r="R2445" s="125"/>
      <c r="S2445" s="125"/>
      <c r="T2445" s="125"/>
      <c r="U2445" s="311"/>
      <c r="V2445" s="253">
        <f t="shared" si="46"/>
        <v>0</v>
      </c>
      <c r="W2445" s="348" t="str">
        <f>IF(板块成分!B2447="","",板块成分!B2447)</f>
        <v>8412.HK</v>
      </c>
      <c r="X2445" s="270" t="str">
        <f>[1]!s_info_name(W2445)</f>
        <v>新爱德集团</v>
      </c>
      <c r="Y2445" s="335" t="str">
        <f>IF($Y$3="申万一级行业",[1]!s_info_industry_sw_2021(W2445,公司分析!D$5,1),IF($Y$3="申万二级行业",[1]!s_info_industry_sw_2021(W2445,公司分析!D$5,2),IF($Y$3="申万三级行业",[1]!s_info_industry_sw_2021(W2445,公司分析!D$5,3),IF($Y$3="wind一级行业",[1]!s_info_industry_gics(W2445,1),IF($Y$3="wind二级行业",[1]!s_info_industry_gics(W2445,2),IF($Y$3="wind三级行业",[1]!s_info_industry_gics(W2445,3),IF($Y$3="wind四级行业",[1]!s_info_industry_gics(W2445,4),IF($Y$3="证监会门类行业",[1]!s_info_industry_csrc12_n(W2445,公司分析!D$5,1),""))))))))</f>
        <v>餐馆</v>
      </c>
      <c r="Z2445" s="298" t="str">
        <f>IF(Y2445=行业比较!$E$6,ROW(),"")</f>
        <v/>
      </c>
      <c r="AA2445" s="125"/>
      <c r="AB2445" s="125"/>
      <c r="AC2445" s="125"/>
      <c r="AD2445" s="125"/>
      <c r="AE2445" s="125"/>
      <c r="AF2445" s="125"/>
      <c r="AG2445" s="125"/>
      <c r="AH2445" s="125"/>
      <c r="AI2445" s="125"/>
      <c r="AJ2445" s="125"/>
      <c r="AK2445" s="125"/>
      <c r="AL2445" s="125"/>
      <c r="AM2445" s="125"/>
      <c r="AN2445" s="125"/>
      <c r="AO2445" s="125"/>
      <c r="AP2445" s="125"/>
    </row>
    <row r="2446" spans="2:42" x14ac:dyDescent="0.35">
      <c r="B2446" s="125"/>
      <c r="C2446" s="125"/>
      <c r="D2446" s="125"/>
      <c r="E2446" s="125"/>
      <c r="F2446" s="125"/>
      <c r="G2446" s="125"/>
      <c r="H2446" s="125"/>
      <c r="I2446" s="269"/>
      <c r="J2446" s="134"/>
      <c r="K2446" s="134"/>
      <c r="L2446" s="134"/>
      <c r="M2446" s="134"/>
      <c r="N2446" s="286"/>
      <c r="O2446" s="286"/>
      <c r="P2446" s="125"/>
      <c r="Q2446" s="125"/>
      <c r="R2446" s="125"/>
      <c r="S2446" s="125"/>
      <c r="T2446" s="125"/>
      <c r="U2446" s="311"/>
      <c r="V2446" s="253">
        <f t="shared" si="46"/>
        <v>0</v>
      </c>
      <c r="W2446" s="348" t="str">
        <f>IF(板块成分!B2448="","",板块成分!B2448)</f>
        <v>8413.HK</v>
      </c>
      <c r="X2446" s="270" t="str">
        <f>[1]!s_info_name(W2446)</f>
        <v>亚洲富思</v>
      </c>
      <c r="Y2446" s="335" t="str">
        <f>IF($Y$3="申万一级行业",[1]!s_info_industry_sw_2021(W2446,公司分析!D$5,1),IF($Y$3="申万二级行业",[1]!s_info_industry_sw_2021(W2446,公司分析!D$5,2),IF($Y$3="申万三级行业",[1]!s_info_industry_sw_2021(W2446,公司分析!D$5,3),IF($Y$3="wind一级行业",[1]!s_info_industry_gics(W2446,1),IF($Y$3="wind二级行业",[1]!s_info_industry_gics(W2446,2),IF($Y$3="wind三级行业",[1]!s_info_industry_gics(W2446,3),IF($Y$3="wind四级行业",[1]!s_info_industry_gics(W2446,4),IF($Y$3="证监会门类行业",[1]!s_info_industry_csrc12_n(W2446,公司分析!D$5,1),""))))))))</f>
        <v>食品分销商</v>
      </c>
      <c r="Z2446" s="298" t="str">
        <f>IF(Y2446=行业比较!$E$6,ROW(),"")</f>
        <v/>
      </c>
      <c r="AA2446" s="125"/>
      <c r="AB2446" s="125"/>
      <c r="AC2446" s="125"/>
      <c r="AD2446" s="125"/>
      <c r="AE2446" s="125"/>
      <c r="AF2446" s="125"/>
      <c r="AG2446" s="125"/>
      <c r="AH2446" s="125"/>
      <c r="AI2446" s="125"/>
      <c r="AJ2446" s="125"/>
      <c r="AK2446" s="125"/>
      <c r="AL2446" s="125"/>
      <c r="AM2446" s="125"/>
      <c r="AN2446" s="125"/>
      <c r="AO2446" s="125"/>
      <c r="AP2446" s="125"/>
    </row>
    <row r="2447" spans="2:42" x14ac:dyDescent="0.35">
      <c r="B2447" s="125"/>
      <c r="C2447" s="125"/>
      <c r="D2447" s="125"/>
      <c r="E2447" s="125"/>
      <c r="F2447" s="125"/>
      <c r="G2447" s="125"/>
      <c r="H2447" s="125"/>
      <c r="I2447" s="269"/>
      <c r="J2447" s="134"/>
      <c r="K2447" s="134"/>
      <c r="L2447" s="134"/>
      <c r="M2447" s="134"/>
      <c r="N2447" s="286"/>
      <c r="O2447" s="286"/>
      <c r="P2447" s="125"/>
      <c r="Q2447" s="125"/>
      <c r="R2447" s="125"/>
      <c r="S2447" s="125"/>
      <c r="T2447" s="125"/>
      <c r="U2447" s="311"/>
      <c r="V2447" s="253">
        <f t="shared" si="46"/>
        <v>0</v>
      </c>
      <c r="W2447" s="348" t="str">
        <f>IF(板块成分!B2449="","",板块成分!B2449)</f>
        <v>8416.HK</v>
      </c>
      <c r="X2447" s="270" t="str">
        <f>[1]!s_info_name(W2447)</f>
        <v>HM INTL HLDGS</v>
      </c>
      <c r="Y2447" s="335" t="str">
        <f>IF($Y$3="申万一级行业",[1]!s_info_industry_sw_2021(W2447,公司分析!D$5,1),IF($Y$3="申万二级行业",[1]!s_info_industry_sw_2021(W2447,公司分析!D$5,2),IF($Y$3="申万三级行业",[1]!s_info_industry_sw_2021(W2447,公司分析!D$5,3),IF($Y$3="wind一级行业",[1]!s_info_industry_gics(W2447,1),IF($Y$3="wind二级行业",[1]!s_info_industry_gics(W2447,2),IF($Y$3="wind三级行业",[1]!s_info_industry_gics(W2447,3),IF($Y$3="wind四级行业",[1]!s_info_industry_gics(W2447,4),IF($Y$3="证监会门类行业",[1]!s_info_industry_csrc12_n(W2447,公司分析!D$5,1),""))))))))</f>
        <v>商业印刷</v>
      </c>
      <c r="Z2447" s="298" t="str">
        <f>IF(Y2447=行业比较!$E$6,ROW(),"")</f>
        <v/>
      </c>
      <c r="AA2447" s="125"/>
      <c r="AB2447" s="125"/>
      <c r="AC2447" s="125"/>
      <c r="AD2447" s="125"/>
      <c r="AE2447" s="125"/>
      <c r="AF2447" s="125"/>
      <c r="AG2447" s="125"/>
      <c r="AH2447" s="125"/>
      <c r="AI2447" s="125"/>
      <c r="AJ2447" s="125"/>
      <c r="AK2447" s="125"/>
      <c r="AL2447" s="125"/>
      <c r="AM2447" s="125"/>
      <c r="AN2447" s="125"/>
      <c r="AO2447" s="125"/>
      <c r="AP2447" s="125"/>
    </row>
    <row r="2448" spans="2:42" x14ac:dyDescent="0.35">
      <c r="B2448" s="125"/>
      <c r="C2448" s="125"/>
      <c r="D2448" s="125"/>
      <c r="E2448" s="125"/>
      <c r="F2448" s="125"/>
      <c r="G2448" s="125"/>
      <c r="H2448" s="125"/>
      <c r="I2448" s="269"/>
      <c r="J2448" s="134"/>
      <c r="K2448" s="134"/>
      <c r="L2448" s="134"/>
      <c r="M2448" s="134"/>
      <c r="N2448" s="286"/>
      <c r="O2448" s="286"/>
      <c r="P2448" s="125"/>
      <c r="Q2448" s="125"/>
      <c r="R2448" s="125"/>
      <c r="S2448" s="125"/>
      <c r="T2448" s="125"/>
      <c r="U2448" s="311"/>
      <c r="V2448" s="253">
        <f t="shared" si="46"/>
        <v>0</v>
      </c>
      <c r="W2448" s="348" t="str">
        <f>IF(板块成分!B2450="","",板块成分!B2450)</f>
        <v>8417.HK</v>
      </c>
      <c r="X2448" s="270" t="str">
        <f>[1]!s_info_name(W2448)</f>
        <v>大地教育</v>
      </c>
      <c r="Y2448" s="335" t="str">
        <f>IF($Y$3="申万一级行业",[1]!s_info_industry_sw_2021(W2448,公司分析!D$5,1),IF($Y$3="申万二级行业",[1]!s_info_industry_sw_2021(W2448,公司分析!D$5,2),IF($Y$3="申万三级行业",[1]!s_info_industry_sw_2021(W2448,公司分析!D$5,3),IF($Y$3="wind一级行业",[1]!s_info_industry_gics(W2448,1),IF($Y$3="wind二级行业",[1]!s_info_industry_gics(W2448,2),IF($Y$3="wind三级行业",[1]!s_info_industry_gics(W2448,3),IF($Y$3="wind四级行业",[1]!s_info_industry_gics(W2448,4),IF($Y$3="证监会门类行业",[1]!s_info_industry_csrc12_n(W2448,公司分析!D$5,1),""))))))))</f>
        <v>教育服务</v>
      </c>
      <c r="Z2448" s="298" t="str">
        <f>IF(Y2448=行业比较!$E$6,ROW(),"")</f>
        <v/>
      </c>
      <c r="AA2448" s="125"/>
      <c r="AB2448" s="125"/>
      <c r="AC2448" s="125"/>
      <c r="AD2448" s="125"/>
      <c r="AE2448" s="125"/>
      <c r="AF2448" s="125"/>
      <c r="AG2448" s="125"/>
      <c r="AH2448" s="125"/>
      <c r="AI2448" s="125"/>
      <c r="AJ2448" s="125"/>
      <c r="AK2448" s="125"/>
      <c r="AL2448" s="125"/>
      <c r="AM2448" s="125"/>
      <c r="AN2448" s="125"/>
      <c r="AO2448" s="125"/>
      <c r="AP2448" s="125"/>
    </row>
    <row r="2449" spans="2:42" x14ac:dyDescent="0.35">
      <c r="B2449" s="125"/>
      <c r="C2449" s="125"/>
      <c r="D2449" s="125"/>
      <c r="E2449" s="125"/>
      <c r="F2449" s="125"/>
      <c r="G2449" s="125"/>
      <c r="H2449" s="125"/>
      <c r="I2449" s="269"/>
      <c r="J2449" s="134"/>
      <c r="K2449" s="134"/>
      <c r="L2449" s="134"/>
      <c r="M2449" s="134"/>
      <c r="N2449" s="286"/>
      <c r="O2449" s="286"/>
      <c r="P2449" s="125"/>
      <c r="Q2449" s="125"/>
      <c r="R2449" s="125"/>
      <c r="S2449" s="125"/>
      <c r="T2449" s="125"/>
      <c r="U2449" s="311"/>
      <c r="V2449" s="253">
        <f t="shared" si="46"/>
        <v>0</v>
      </c>
      <c r="W2449" s="348" t="str">
        <f>IF(板块成分!B2451="","",板块成分!B2451)</f>
        <v>8418.HK</v>
      </c>
      <c r="X2449" s="270" t="str">
        <f>[1]!s_info_name(W2449)</f>
        <v>傲迪玛汽车</v>
      </c>
      <c r="Y2449" s="335" t="str">
        <f>IF($Y$3="申万一级行业",[1]!s_info_industry_sw_2021(W2449,公司分析!D$5,1),IF($Y$3="申万二级行业",[1]!s_info_industry_sw_2021(W2449,公司分析!D$5,2),IF($Y$3="申万三级行业",[1]!s_info_industry_sw_2021(W2449,公司分析!D$5,3),IF($Y$3="wind一级行业",[1]!s_info_industry_gics(W2449,1),IF($Y$3="wind二级行业",[1]!s_info_industry_gics(W2449,2),IF($Y$3="wind三级行业",[1]!s_info_industry_gics(W2449,3),IF($Y$3="wind四级行业",[1]!s_info_industry_gics(W2449,4),IF($Y$3="证监会门类行业",[1]!s_info_industry_csrc12_n(W2449,公司分析!D$5,1),""))))))))</f>
        <v>综合支持服务</v>
      </c>
      <c r="Z2449" s="298" t="str">
        <f>IF(Y2449=行业比较!$E$6,ROW(),"")</f>
        <v/>
      </c>
      <c r="AA2449" s="125"/>
      <c r="AB2449" s="125"/>
      <c r="AC2449" s="125"/>
      <c r="AD2449" s="125"/>
      <c r="AE2449" s="125"/>
      <c r="AF2449" s="125"/>
      <c r="AG2449" s="125"/>
      <c r="AH2449" s="125"/>
      <c r="AI2449" s="125"/>
      <c r="AJ2449" s="125"/>
      <c r="AK2449" s="125"/>
      <c r="AL2449" s="125"/>
      <c r="AM2449" s="125"/>
      <c r="AN2449" s="125"/>
      <c r="AO2449" s="125"/>
      <c r="AP2449" s="125"/>
    </row>
    <row r="2450" spans="2:42" x14ac:dyDescent="0.35">
      <c r="B2450" s="125"/>
      <c r="C2450" s="125"/>
      <c r="D2450" s="125"/>
      <c r="E2450" s="125"/>
      <c r="F2450" s="125"/>
      <c r="G2450" s="125"/>
      <c r="H2450" s="125"/>
      <c r="I2450" s="269"/>
      <c r="J2450" s="134"/>
      <c r="K2450" s="134"/>
      <c r="L2450" s="134"/>
      <c r="M2450" s="134"/>
      <c r="N2450" s="286"/>
      <c r="O2450" s="286"/>
      <c r="P2450" s="125"/>
      <c r="Q2450" s="125"/>
      <c r="R2450" s="125"/>
      <c r="S2450" s="125"/>
      <c r="T2450" s="125"/>
      <c r="U2450" s="311"/>
      <c r="V2450" s="253">
        <f t="shared" si="46"/>
        <v>0</v>
      </c>
      <c r="W2450" s="348" t="str">
        <f>IF(板块成分!B2452="","",板块成分!B2452)</f>
        <v>8419.HK</v>
      </c>
      <c r="X2450" s="270" t="str">
        <f>[1]!s_info_name(W2450)</f>
        <v>AV策划推广</v>
      </c>
      <c r="Y2450" s="335" t="str">
        <f>IF($Y$3="申万一级行业",[1]!s_info_industry_sw_2021(W2450,公司分析!D$5,1),IF($Y$3="申万二级行业",[1]!s_info_industry_sw_2021(W2450,公司分析!D$5,2),IF($Y$3="申万三级行业",[1]!s_info_industry_sw_2021(W2450,公司分析!D$5,3),IF($Y$3="wind一级行业",[1]!s_info_industry_gics(W2450,1),IF($Y$3="wind二级行业",[1]!s_info_industry_gics(W2450,2),IF($Y$3="wind三级行业",[1]!s_info_industry_gics(W2450,3),IF($Y$3="wind四级行业",[1]!s_info_industry_gics(W2450,4),IF($Y$3="证监会门类行业",[1]!s_info_industry_csrc12_n(W2450,公司分析!D$5,1),""))))))))</f>
        <v>电影与娱乐</v>
      </c>
      <c r="Z2450" s="298" t="str">
        <f>IF(Y2450=行业比较!$E$6,ROW(),"")</f>
        <v/>
      </c>
      <c r="AA2450" s="125"/>
      <c r="AB2450" s="125"/>
      <c r="AC2450" s="125"/>
      <c r="AD2450" s="125"/>
      <c r="AE2450" s="125"/>
      <c r="AF2450" s="125"/>
      <c r="AG2450" s="125"/>
      <c r="AH2450" s="125"/>
      <c r="AI2450" s="125"/>
      <c r="AJ2450" s="125"/>
      <c r="AK2450" s="125"/>
      <c r="AL2450" s="125"/>
      <c r="AM2450" s="125"/>
      <c r="AN2450" s="125"/>
      <c r="AO2450" s="125"/>
      <c r="AP2450" s="125"/>
    </row>
    <row r="2451" spans="2:42" x14ac:dyDescent="0.35">
      <c r="B2451" s="125"/>
      <c r="C2451" s="125"/>
      <c r="D2451" s="125"/>
      <c r="E2451" s="125"/>
      <c r="F2451" s="125"/>
      <c r="G2451" s="125"/>
      <c r="H2451" s="125"/>
      <c r="I2451" s="269"/>
      <c r="J2451" s="134"/>
      <c r="K2451" s="134"/>
      <c r="L2451" s="134"/>
      <c r="M2451" s="134"/>
      <c r="N2451" s="286"/>
      <c r="O2451" s="286"/>
      <c r="P2451" s="125"/>
      <c r="Q2451" s="125"/>
      <c r="R2451" s="125"/>
      <c r="S2451" s="125"/>
      <c r="T2451" s="125"/>
      <c r="U2451" s="311"/>
      <c r="V2451" s="253">
        <f t="shared" si="46"/>
        <v>36</v>
      </c>
      <c r="W2451" s="348" t="str">
        <f>IF(板块成分!B2453="","",板块成分!B2453)</f>
        <v>8420.HK</v>
      </c>
      <c r="X2451" s="270" t="str">
        <f>[1]!s_info_name(W2451)</f>
        <v>NEXION TECH</v>
      </c>
      <c r="Y2451" s="335" t="str">
        <f>IF($Y$3="申万一级行业",[1]!s_info_industry_sw_2021(W2451,公司分析!D$5,1),IF($Y$3="申万二级行业",[1]!s_info_industry_sw_2021(W2451,公司分析!D$5,2),IF($Y$3="申万三级行业",[1]!s_info_industry_sw_2021(W2451,公司分析!D$5,3),IF($Y$3="wind一级行业",[1]!s_info_industry_gics(W2451,1),IF($Y$3="wind二级行业",[1]!s_info_industry_gics(W2451,2),IF($Y$3="wind三级行业",[1]!s_info_industry_gics(W2451,3),IF($Y$3="wind四级行业",[1]!s_info_industry_gics(W2451,4),IF($Y$3="证监会门类行业",[1]!s_info_industry_csrc12_n(W2451,公司分析!D$5,1),""))))))))</f>
        <v>互联网软件与服务</v>
      </c>
      <c r="Z2451" s="298">
        <f>IF(Y2451=行业比较!$E$6,ROW(),"")</f>
        <v>2451</v>
      </c>
      <c r="AA2451" s="125"/>
      <c r="AB2451" s="125"/>
      <c r="AC2451" s="125"/>
      <c r="AD2451" s="125"/>
      <c r="AE2451" s="125"/>
      <c r="AF2451" s="125"/>
      <c r="AG2451" s="125"/>
      <c r="AH2451" s="125"/>
      <c r="AI2451" s="125"/>
      <c r="AJ2451" s="125"/>
      <c r="AK2451" s="125"/>
      <c r="AL2451" s="125"/>
      <c r="AM2451" s="125"/>
      <c r="AN2451" s="125"/>
      <c r="AO2451" s="125"/>
      <c r="AP2451" s="125"/>
    </row>
    <row r="2452" spans="2:42" x14ac:dyDescent="0.35">
      <c r="B2452" s="125"/>
      <c r="C2452" s="125"/>
      <c r="D2452" s="125"/>
      <c r="E2452" s="125"/>
      <c r="F2452" s="125"/>
      <c r="G2452" s="125"/>
      <c r="H2452" s="125"/>
      <c r="I2452" s="269"/>
      <c r="J2452" s="134"/>
      <c r="K2452" s="134"/>
      <c r="L2452" s="134"/>
      <c r="M2452" s="134"/>
      <c r="N2452" s="286"/>
      <c r="O2452" s="286"/>
      <c r="P2452" s="125"/>
      <c r="Q2452" s="125"/>
      <c r="R2452" s="125"/>
      <c r="S2452" s="125"/>
      <c r="T2452" s="125"/>
      <c r="U2452" s="311"/>
      <c r="V2452" s="253">
        <f t="shared" si="46"/>
        <v>0</v>
      </c>
      <c r="W2452" s="348" t="str">
        <f>IF(板块成分!B2454="","",板块成分!B2454)</f>
        <v>8422.HK</v>
      </c>
      <c r="X2452" s="270" t="str">
        <f>[1]!s_info_name(W2452)</f>
        <v>WT集团</v>
      </c>
      <c r="Y2452" s="335" t="str">
        <f>IF($Y$3="申万一级行业",[1]!s_info_industry_sw_2021(W2452,公司分析!D$5,1),IF($Y$3="申万二级行业",[1]!s_info_industry_sw_2021(W2452,公司分析!D$5,2),IF($Y$3="申万三级行业",[1]!s_info_industry_sw_2021(W2452,公司分析!D$5,3),IF($Y$3="wind一级行业",[1]!s_info_industry_gics(W2452,1),IF($Y$3="wind二级行业",[1]!s_info_industry_gics(W2452,2),IF($Y$3="wind三级行业",[1]!s_info_industry_gics(W2452,3),IF($Y$3="wind四级行业",[1]!s_info_industry_gics(W2452,4),IF($Y$3="证监会门类行业",[1]!s_info_industry_csrc12_n(W2452,公司分析!D$5,1),""))))))))</f>
        <v>建筑与工程</v>
      </c>
      <c r="Z2452" s="298" t="str">
        <f>IF(Y2452=行业比较!$E$6,ROW(),"")</f>
        <v/>
      </c>
      <c r="AA2452" s="125"/>
      <c r="AB2452" s="125"/>
      <c r="AC2452" s="125"/>
      <c r="AD2452" s="125"/>
      <c r="AE2452" s="125"/>
      <c r="AF2452" s="125"/>
      <c r="AG2452" s="125"/>
      <c r="AH2452" s="125"/>
      <c r="AI2452" s="125"/>
      <c r="AJ2452" s="125"/>
      <c r="AK2452" s="125"/>
      <c r="AL2452" s="125"/>
      <c r="AM2452" s="125"/>
      <c r="AN2452" s="125"/>
      <c r="AO2452" s="125"/>
      <c r="AP2452" s="125"/>
    </row>
    <row r="2453" spans="2:42" x14ac:dyDescent="0.35">
      <c r="B2453" s="125"/>
      <c r="C2453" s="125"/>
      <c r="D2453" s="125"/>
      <c r="E2453" s="125"/>
      <c r="F2453" s="125"/>
      <c r="G2453" s="125"/>
      <c r="H2453" s="125"/>
      <c r="I2453" s="269"/>
      <c r="J2453" s="134"/>
      <c r="K2453" s="134"/>
      <c r="L2453" s="134"/>
      <c r="M2453" s="134"/>
      <c r="N2453" s="286"/>
      <c r="O2453" s="286"/>
      <c r="P2453" s="125"/>
      <c r="Q2453" s="125"/>
      <c r="R2453" s="125"/>
      <c r="S2453" s="125"/>
      <c r="T2453" s="125"/>
      <c r="U2453" s="311"/>
      <c r="V2453" s="253">
        <f t="shared" si="46"/>
        <v>0</v>
      </c>
      <c r="W2453" s="348" t="str">
        <f>IF(板块成分!B2455="","",板块成分!B2455)</f>
        <v>8423.HK</v>
      </c>
      <c r="X2453" s="270" t="str">
        <f>[1]!s_info_name(W2453)</f>
        <v>CHI HO DEV</v>
      </c>
      <c r="Y2453" s="335" t="str">
        <f>IF($Y$3="申万一级行业",[1]!s_info_industry_sw_2021(W2453,公司分析!D$5,1),IF($Y$3="申万二级行业",[1]!s_info_industry_sw_2021(W2453,公司分析!D$5,2),IF($Y$3="申万三级行业",[1]!s_info_industry_sw_2021(W2453,公司分析!D$5,3),IF($Y$3="wind一级行业",[1]!s_info_industry_gics(W2453,1),IF($Y$3="wind二级行业",[1]!s_info_industry_gics(W2453,2),IF($Y$3="wind三级行业",[1]!s_info_industry_gics(W2453,3),IF($Y$3="wind四级行业",[1]!s_info_industry_gics(W2453,4),IF($Y$3="证监会门类行业",[1]!s_info_industry_csrc12_n(W2453,公司分析!D$5,1),""))))))))</f>
        <v>建筑与工程</v>
      </c>
      <c r="Z2453" s="298" t="str">
        <f>IF(Y2453=行业比较!$E$6,ROW(),"")</f>
        <v/>
      </c>
      <c r="AA2453" s="125"/>
      <c r="AB2453" s="125"/>
      <c r="AC2453" s="125"/>
      <c r="AD2453" s="125"/>
      <c r="AE2453" s="125"/>
      <c r="AF2453" s="125"/>
      <c r="AG2453" s="125"/>
      <c r="AH2453" s="125"/>
      <c r="AI2453" s="125"/>
      <c r="AJ2453" s="125"/>
      <c r="AK2453" s="125"/>
      <c r="AL2453" s="125"/>
      <c r="AM2453" s="125"/>
      <c r="AN2453" s="125"/>
      <c r="AO2453" s="125"/>
      <c r="AP2453" s="125"/>
    </row>
    <row r="2454" spans="2:42" x14ac:dyDescent="0.35">
      <c r="B2454" s="125"/>
      <c r="C2454" s="125"/>
      <c r="D2454" s="125"/>
      <c r="E2454" s="125"/>
      <c r="F2454" s="125"/>
      <c r="G2454" s="125"/>
      <c r="H2454" s="125"/>
      <c r="I2454" s="269"/>
      <c r="J2454" s="134"/>
      <c r="K2454" s="134"/>
      <c r="L2454" s="134"/>
      <c r="M2454" s="134"/>
      <c r="N2454" s="286"/>
      <c r="O2454" s="286"/>
      <c r="P2454" s="125"/>
      <c r="Q2454" s="125"/>
      <c r="R2454" s="125"/>
      <c r="S2454" s="125"/>
      <c r="T2454" s="125"/>
      <c r="U2454" s="311"/>
      <c r="V2454" s="253">
        <f t="shared" si="46"/>
        <v>0</v>
      </c>
      <c r="W2454" s="348" t="str">
        <f>IF(板块成分!B2456="","",板块成分!B2456)</f>
        <v>8425.HK</v>
      </c>
      <c r="X2454" s="270" t="str">
        <f>[1]!s_info_name(W2454)</f>
        <v>兴铭控股</v>
      </c>
      <c r="Y2454" s="335" t="str">
        <f>IF($Y$3="申万一级行业",[1]!s_info_industry_sw_2021(W2454,公司分析!D$5,1),IF($Y$3="申万二级行业",[1]!s_info_industry_sw_2021(W2454,公司分析!D$5,2),IF($Y$3="申万三级行业",[1]!s_info_industry_sw_2021(W2454,公司分析!D$5,3),IF($Y$3="wind一级行业",[1]!s_info_industry_gics(W2454,1),IF($Y$3="wind二级行业",[1]!s_info_industry_gics(W2454,2),IF($Y$3="wind三级行业",[1]!s_info_industry_gics(W2454,3),IF($Y$3="wind四级行业",[1]!s_info_industry_gics(W2454,4),IF($Y$3="证监会门类行业",[1]!s_info_industry_csrc12_n(W2454,公司分析!D$5,1),""))))))))</f>
        <v>建筑机械与重型卡车</v>
      </c>
      <c r="Z2454" s="298" t="str">
        <f>IF(Y2454=行业比较!$E$6,ROW(),"")</f>
        <v/>
      </c>
      <c r="AA2454" s="125"/>
      <c r="AB2454" s="125"/>
      <c r="AC2454" s="125"/>
      <c r="AD2454" s="125"/>
      <c r="AE2454" s="125"/>
      <c r="AF2454" s="125"/>
      <c r="AG2454" s="125"/>
      <c r="AH2454" s="125"/>
      <c r="AI2454" s="125"/>
      <c r="AJ2454" s="125"/>
      <c r="AK2454" s="125"/>
      <c r="AL2454" s="125"/>
      <c r="AM2454" s="125"/>
      <c r="AN2454" s="125"/>
      <c r="AO2454" s="125"/>
      <c r="AP2454" s="125"/>
    </row>
    <row r="2455" spans="2:42" x14ac:dyDescent="0.35">
      <c r="B2455" s="125"/>
      <c r="C2455" s="125"/>
      <c r="D2455" s="125"/>
      <c r="E2455" s="125"/>
      <c r="F2455" s="125"/>
      <c r="G2455" s="125"/>
      <c r="H2455" s="125"/>
      <c r="I2455" s="269"/>
      <c r="J2455" s="134"/>
      <c r="K2455" s="134"/>
      <c r="L2455" s="134"/>
      <c r="M2455" s="134"/>
      <c r="N2455" s="286"/>
      <c r="O2455" s="286"/>
      <c r="P2455" s="125"/>
      <c r="Q2455" s="125"/>
      <c r="R2455" s="125"/>
      <c r="S2455" s="125"/>
      <c r="T2455" s="125"/>
      <c r="U2455" s="311"/>
      <c r="V2455" s="253">
        <f t="shared" si="46"/>
        <v>0</v>
      </c>
      <c r="W2455" s="348" t="str">
        <f>IF(板块成分!B2457="","",板块成分!B2457)</f>
        <v>8426.HK</v>
      </c>
      <c r="X2455" s="270" t="str">
        <f>[1]!s_info_name(W2455)</f>
        <v>雅居投资控股</v>
      </c>
      <c r="Y2455" s="335" t="str">
        <f>IF($Y$3="申万一级行业",[1]!s_info_industry_sw_2021(W2455,公司分析!D$5,1),IF($Y$3="申万二级行业",[1]!s_info_industry_sw_2021(W2455,公司分析!D$5,2),IF($Y$3="申万三级行业",[1]!s_info_industry_sw_2021(W2455,公司分析!D$5,3),IF($Y$3="wind一级行业",[1]!s_info_industry_gics(W2455,1),IF($Y$3="wind二级行业",[1]!s_info_industry_gics(W2455,2),IF($Y$3="wind三级行业",[1]!s_info_industry_gics(W2455,3),IF($Y$3="wind四级行业",[1]!s_info_industry_gics(W2455,4),IF($Y$3="证监会门类行业",[1]!s_info_industry_csrc12_n(W2455,公司分析!D$5,1),""))))))))</f>
        <v>房地产经营公司</v>
      </c>
      <c r="Z2455" s="298" t="str">
        <f>IF(Y2455=行业比较!$E$6,ROW(),"")</f>
        <v/>
      </c>
      <c r="AA2455" s="125"/>
      <c r="AB2455" s="125"/>
      <c r="AC2455" s="125"/>
      <c r="AD2455" s="125"/>
      <c r="AE2455" s="125"/>
      <c r="AF2455" s="125"/>
      <c r="AG2455" s="125"/>
      <c r="AH2455" s="125"/>
      <c r="AI2455" s="125"/>
      <c r="AJ2455" s="125"/>
      <c r="AK2455" s="125"/>
      <c r="AL2455" s="125"/>
      <c r="AM2455" s="125"/>
      <c r="AN2455" s="125"/>
      <c r="AO2455" s="125"/>
      <c r="AP2455" s="125"/>
    </row>
    <row r="2456" spans="2:42" x14ac:dyDescent="0.35">
      <c r="B2456" s="125"/>
      <c r="C2456" s="125"/>
      <c r="D2456" s="125"/>
      <c r="E2456" s="125"/>
      <c r="F2456" s="125"/>
      <c r="G2456" s="125"/>
      <c r="H2456" s="125"/>
      <c r="I2456" s="269"/>
      <c r="J2456" s="134"/>
      <c r="K2456" s="134"/>
      <c r="L2456" s="134"/>
      <c r="M2456" s="134"/>
      <c r="N2456" s="286"/>
      <c r="O2456" s="286"/>
      <c r="P2456" s="125"/>
      <c r="Q2456" s="125"/>
      <c r="R2456" s="125"/>
      <c r="S2456" s="125"/>
      <c r="T2456" s="125"/>
      <c r="U2456" s="311"/>
      <c r="V2456" s="253">
        <f t="shared" si="46"/>
        <v>0</v>
      </c>
      <c r="W2456" s="348" t="str">
        <f>IF(板块成分!B2458="","",板块成分!B2458)</f>
        <v>8427.HK</v>
      </c>
      <c r="X2456" s="270" t="str">
        <f>[1]!s_info_name(W2456)</f>
        <v>瑞强集团</v>
      </c>
      <c r="Y2456" s="335" t="str">
        <f>IF($Y$3="申万一级行业",[1]!s_info_industry_sw_2021(W2456,公司分析!D$5,1),IF($Y$3="申万二级行业",[1]!s_info_industry_sw_2021(W2456,公司分析!D$5,2),IF($Y$3="申万三级行业",[1]!s_info_industry_sw_2021(W2456,公司分析!D$5,3),IF($Y$3="wind一级行业",[1]!s_info_industry_gics(W2456,1),IF($Y$3="wind二级行业",[1]!s_info_industry_gics(W2456,2),IF($Y$3="wind三级行业",[1]!s_info_industry_gics(W2456,3),IF($Y$3="wind四级行业",[1]!s_info_industry_gics(W2456,4),IF($Y$3="证监会门类行业",[1]!s_info_industry_csrc12_n(W2456,公司分析!D$5,1),""))))))))</f>
        <v>建筑产品</v>
      </c>
      <c r="Z2456" s="298" t="str">
        <f>IF(Y2456=行业比较!$E$6,ROW(),"")</f>
        <v/>
      </c>
      <c r="AA2456" s="125"/>
      <c r="AB2456" s="125"/>
      <c r="AC2456" s="125"/>
      <c r="AD2456" s="125"/>
      <c r="AE2456" s="125"/>
      <c r="AF2456" s="125"/>
      <c r="AG2456" s="125"/>
      <c r="AH2456" s="125"/>
      <c r="AI2456" s="125"/>
      <c r="AJ2456" s="125"/>
      <c r="AK2456" s="125"/>
      <c r="AL2456" s="125"/>
      <c r="AM2456" s="125"/>
      <c r="AN2456" s="125"/>
      <c r="AO2456" s="125"/>
      <c r="AP2456" s="125"/>
    </row>
    <row r="2457" spans="2:42" x14ac:dyDescent="0.35">
      <c r="B2457" s="125"/>
      <c r="C2457" s="125"/>
      <c r="D2457" s="125"/>
      <c r="E2457" s="125"/>
      <c r="F2457" s="125"/>
      <c r="G2457" s="125"/>
      <c r="H2457" s="125"/>
      <c r="I2457" s="269"/>
      <c r="J2457" s="134"/>
      <c r="K2457" s="134"/>
      <c r="L2457" s="134"/>
      <c r="M2457" s="134"/>
      <c r="N2457" s="286"/>
      <c r="O2457" s="286"/>
      <c r="P2457" s="125"/>
      <c r="Q2457" s="125"/>
      <c r="R2457" s="125"/>
      <c r="S2457" s="125"/>
      <c r="T2457" s="125"/>
      <c r="U2457" s="311"/>
      <c r="V2457" s="253">
        <f t="shared" si="46"/>
        <v>0</v>
      </c>
      <c r="W2457" s="348" t="str">
        <f>IF(板块成分!B2459="","",板块成分!B2459)</f>
        <v>8428.HK</v>
      </c>
      <c r="X2457" s="270" t="str">
        <f>[1]!s_info_name(W2457)</f>
        <v>国茂控股</v>
      </c>
      <c r="Y2457" s="335" t="str">
        <f>IF($Y$3="申万一级行业",[1]!s_info_industry_sw_2021(W2457,公司分析!D$5,1),IF($Y$3="申万二级行业",[1]!s_info_industry_sw_2021(W2457,公司分析!D$5,2),IF($Y$3="申万三级行业",[1]!s_info_industry_sw_2021(W2457,公司分析!D$5,3),IF($Y$3="wind一级行业",[1]!s_info_industry_gics(W2457,1),IF($Y$3="wind二级行业",[1]!s_info_industry_gics(W2457,2),IF($Y$3="wind三级行业",[1]!s_info_industry_gics(W2457,3),IF($Y$3="wind四级行业",[1]!s_info_industry_gics(W2457,4),IF($Y$3="证监会门类行业",[1]!s_info_industry_csrc12_n(W2457,公司分析!D$5,1),""))))))))</f>
        <v>餐馆</v>
      </c>
      <c r="Z2457" s="298" t="str">
        <f>IF(Y2457=行业比较!$E$6,ROW(),"")</f>
        <v/>
      </c>
      <c r="AA2457" s="125"/>
      <c r="AB2457" s="125"/>
      <c r="AC2457" s="125"/>
      <c r="AD2457" s="125"/>
      <c r="AE2457" s="125"/>
      <c r="AF2457" s="125"/>
      <c r="AG2457" s="125"/>
      <c r="AH2457" s="125"/>
      <c r="AI2457" s="125"/>
      <c r="AJ2457" s="125"/>
      <c r="AK2457" s="125"/>
      <c r="AL2457" s="125"/>
      <c r="AM2457" s="125"/>
      <c r="AN2457" s="125"/>
      <c r="AO2457" s="125"/>
      <c r="AP2457" s="125"/>
    </row>
    <row r="2458" spans="2:42" x14ac:dyDescent="0.35">
      <c r="B2458" s="125"/>
      <c r="C2458" s="125"/>
      <c r="D2458" s="125"/>
      <c r="E2458" s="125"/>
      <c r="F2458" s="125"/>
      <c r="G2458" s="125"/>
      <c r="H2458" s="125"/>
      <c r="I2458" s="269"/>
      <c r="J2458" s="134"/>
      <c r="K2458" s="134"/>
      <c r="L2458" s="134"/>
      <c r="M2458" s="134"/>
      <c r="N2458" s="286"/>
      <c r="O2458" s="286"/>
      <c r="P2458" s="125"/>
      <c r="Q2458" s="125"/>
      <c r="R2458" s="125"/>
      <c r="S2458" s="125"/>
      <c r="T2458" s="125"/>
      <c r="U2458" s="311"/>
      <c r="V2458" s="253">
        <f t="shared" si="46"/>
        <v>0</v>
      </c>
      <c r="W2458" s="348" t="str">
        <f>IF(板块成分!B2460="","",板块成分!B2460)</f>
        <v>8429.HK</v>
      </c>
      <c r="X2458" s="270" t="str">
        <f>[1]!s_info_name(W2458)</f>
        <v>华美乐乐</v>
      </c>
      <c r="Y2458" s="335" t="str">
        <f>IF($Y$3="申万一级行业",[1]!s_info_industry_sw_2021(W2458,公司分析!D$5,1),IF($Y$3="申万二级行业",[1]!s_info_industry_sw_2021(W2458,公司分析!D$5,2),IF($Y$3="申万三级行业",[1]!s_info_industry_sw_2021(W2458,公司分析!D$5,3),IF($Y$3="wind一级行业",[1]!s_info_industry_gics(W2458,1),IF($Y$3="wind二级行业",[1]!s_info_industry_gics(W2458,2),IF($Y$3="wind三级行业",[1]!s_info_industry_gics(W2458,3),IF($Y$3="wind四级行业",[1]!s_info_industry_gics(W2458,4),IF($Y$3="证监会门类行业",[1]!s_info_industry_csrc12_n(W2458,公司分析!D$5,1),""))))))))</f>
        <v>广告</v>
      </c>
      <c r="Z2458" s="298" t="str">
        <f>IF(Y2458=行业比较!$E$6,ROW(),"")</f>
        <v/>
      </c>
      <c r="AA2458" s="125"/>
      <c r="AB2458" s="125"/>
      <c r="AC2458" s="125"/>
      <c r="AD2458" s="125"/>
      <c r="AE2458" s="125"/>
      <c r="AF2458" s="125"/>
      <c r="AG2458" s="125"/>
      <c r="AH2458" s="125"/>
      <c r="AI2458" s="125"/>
      <c r="AJ2458" s="125"/>
      <c r="AK2458" s="125"/>
      <c r="AL2458" s="125"/>
      <c r="AM2458" s="125"/>
      <c r="AN2458" s="125"/>
      <c r="AO2458" s="125"/>
      <c r="AP2458" s="125"/>
    </row>
    <row r="2459" spans="2:42" x14ac:dyDescent="0.35">
      <c r="B2459" s="125"/>
      <c r="C2459" s="125"/>
      <c r="D2459" s="125"/>
      <c r="E2459" s="125"/>
      <c r="F2459" s="125"/>
      <c r="G2459" s="125"/>
      <c r="H2459" s="125"/>
      <c r="I2459" s="269"/>
      <c r="J2459" s="134"/>
      <c r="K2459" s="134"/>
      <c r="L2459" s="134"/>
      <c r="M2459" s="134"/>
      <c r="N2459" s="286"/>
      <c r="O2459" s="286"/>
      <c r="P2459" s="125"/>
      <c r="Q2459" s="125"/>
      <c r="R2459" s="125"/>
      <c r="S2459" s="125"/>
      <c r="T2459" s="125"/>
      <c r="U2459" s="311"/>
      <c r="V2459" s="253">
        <f t="shared" si="46"/>
        <v>0</v>
      </c>
      <c r="W2459" s="348" t="str">
        <f>IF(板块成分!B2461="","",板块成分!B2461)</f>
        <v>8430.HK</v>
      </c>
      <c r="X2459" s="270" t="str">
        <f>[1]!s_info_name(W2459)</f>
        <v>春能控股</v>
      </c>
      <c r="Y2459" s="335" t="str">
        <f>IF($Y$3="申万一级行业",[1]!s_info_industry_sw_2021(W2459,公司分析!D$5,1),IF($Y$3="申万二级行业",[1]!s_info_industry_sw_2021(W2459,公司分析!D$5,2),IF($Y$3="申万三级行业",[1]!s_info_industry_sw_2021(W2459,公司分析!D$5,3),IF($Y$3="wind一级行业",[1]!s_info_industry_gics(W2459,1),IF($Y$3="wind二级行业",[1]!s_info_industry_gics(W2459,2),IF($Y$3="wind三级行业",[1]!s_info_industry_gics(W2459,3),IF($Y$3="wind四级行业",[1]!s_info_industry_gics(W2459,4),IF($Y$3="证监会门类行业",[1]!s_info_industry_csrc12_n(W2459,公司分析!D$5,1),""))))))))</f>
        <v>航空货运与物流</v>
      </c>
      <c r="Z2459" s="298" t="str">
        <f>IF(Y2459=行业比较!$E$6,ROW(),"")</f>
        <v/>
      </c>
      <c r="AA2459" s="125"/>
      <c r="AB2459" s="125"/>
      <c r="AC2459" s="125"/>
      <c r="AD2459" s="125"/>
      <c r="AE2459" s="125"/>
      <c r="AF2459" s="125"/>
      <c r="AG2459" s="125"/>
      <c r="AH2459" s="125"/>
      <c r="AI2459" s="125"/>
      <c r="AJ2459" s="125"/>
      <c r="AK2459" s="125"/>
      <c r="AL2459" s="125"/>
      <c r="AM2459" s="125"/>
      <c r="AN2459" s="125"/>
      <c r="AO2459" s="125"/>
      <c r="AP2459" s="125"/>
    </row>
    <row r="2460" spans="2:42" x14ac:dyDescent="0.35">
      <c r="B2460" s="125"/>
      <c r="C2460" s="125"/>
      <c r="D2460" s="125"/>
      <c r="E2460" s="125"/>
      <c r="F2460" s="125"/>
      <c r="G2460" s="125"/>
      <c r="H2460" s="125"/>
      <c r="I2460" s="269"/>
      <c r="J2460" s="134"/>
      <c r="K2460" s="134"/>
      <c r="L2460" s="134"/>
      <c r="M2460" s="134"/>
      <c r="N2460" s="286"/>
      <c r="O2460" s="286"/>
      <c r="P2460" s="125"/>
      <c r="Q2460" s="125"/>
      <c r="R2460" s="125"/>
      <c r="S2460" s="125"/>
      <c r="T2460" s="125"/>
      <c r="U2460" s="311"/>
      <c r="V2460" s="253">
        <f t="shared" si="46"/>
        <v>0</v>
      </c>
      <c r="W2460" s="348" t="str">
        <f>IF(板块成分!B2462="","",板块成分!B2462)</f>
        <v>8431.HK</v>
      </c>
      <c r="X2460" s="270" t="str">
        <f>[1]!s_info_name(W2460)</f>
        <v>浩柏国际</v>
      </c>
      <c r="Y2460" s="335" t="str">
        <f>IF($Y$3="申万一级行业",[1]!s_info_industry_sw_2021(W2460,公司分析!D$5,1),IF($Y$3="申万二级行业",[1]!s_info_industry_sw_2021(W2460,公司分析!D$5,2),IF($Y$3="申万三级行业",[1]!s_info_industry_sw_2021(W2460,公司分析!D$5,3),IF($Y$3="wind一级行业",[1]!s_info_industry_gics(W2460,1),IF($Y$3="wind二级行业",[1]!s_info_industry_gics(W2460,2),IF($Y$3="wind三级行业",[1]!s_info_industry_gics(W2460,3),IF($Y$3="wind四级行业",[1]!s_info_industry_gics(W2460,4),IF($Y$3="证监会门类行业",[1]!s_info_industry_csrc12_n(W2460,公司分析!D$5,1),""))))))))</f>
        <v>建筑与工程</v>
      </c>
      <c r="Z2460" s="298" t="str">
        <f>IF(Y2460=行业比较!$E$6,ROW(),"")</f>
        <v/>
      </c>
      <c r="AA2460" s="125"/>
      <c r="AB2460" s="125"/>
      <c r="AC2460" s="125"/>
      <c r="AD2460" s="125"/>
      <c r="AE2460" s="125"/>
      <c r="AF2460" s="125"/>
      <c r="AG2460" s="125"/>
      <c r="AH2460" s="125"/>
      <c r="AI2460" s="125"/>
      <c r="AJ2460" s="125"/>
      <c r="AK2460" s="125"/>
      <c r="AL2460" s="125"/>
      <c r="AM2460" s="125"/>
      <c r="AN2460" s="125"/>
      <c r="AO2460" s="125"/>
      <c r="AP2460" s="125"/>
    </row>
    <row r="2461" spans="2:42" x14ac:dyDescent="0.35">
      <c r="B2461" s="125"/>
      <c r="C2461" s="125"/>
      <c r="D2461" s="125"/>
      <c r="E2461" s="125"/>
      <c r="F2461" s="125"/>
      <c r="G2461" s="125"/>
      <c r="H2461" s="125"/>
      <c r="I2461" s="269"/>
      <c r="J2461" s="134"/>
      <c r="K2461" s="134"/>
      <c r="L2461" s="134"/>
      <c r="M2461" s="134"/>
      <c r="N2461" s="286"/>
      <c r="O2461" s="286"/>
      <c r="P2461" s="125"/>
      <c r="Q2461" s="125"/>
      <c r="R2461" s="125"/>
      <c r="S2461" s="125"/>
      <c r="T2461" s="125"/>
      <c r="U2461" s="311"/>
      <c r="V2461" s="253">
        <f t="shared" si="46"/>
        <v>0</v>
      </c>
      <c r="W2461" s="348" t="str">
        <f>IF(板块成分!B2463="","",板块成分!B2463)</f>
        <v>8432.HK</v>
      </c>
      <c r="X2461" s="270" t="str">
        <f>[1]!s_info_name(W2461)</f>
        <v>太平洋酒吧</v>
      </c>
      <c r="Y2461" s="335" t="str">
        <f>IF($Y$3="申万一级行业",[1]!s_info_industry_sw_2021(W2461,公司分析!D$5,1),IF($Y$3="申万二级行业",[1]!s_info_industry_sw_2021(W2461,公司分析!D$5,2),IF($Y$3="申万三级行业",[1]!s_info_industry_sw_2021(W2461,公司分析!D$5,3),IF($Y$3="wind一级行业",[1]!s_info_industry_gics(W2461,1),IF($Y$3="wind二级行业",[1]!s_info_industry_gics(W2461,2),IF($Y$3="wind三级行业",[1]!s_info_industry_gics(W2461,3),IF($Y$3="wind四级行业",[1]!s_info_industry_gics(W2461,4),IF($Y$3="证监会门类行业",[1]!s_info_industry_csrc12_n(W2461,公司分析!D$5,1),""))))))))</f>
        <v>餐馆</v>
      </c>
      <c r="Z2461" s="298" t="str">
        <f>IF(Y2461=行业比较!$E$6,ROW(),"")</f>
        <v/>
      </c>
      <c r="AA2461" s="125"/>
      <c r="AB2461" s="125"/>
      <c r="AC2461" s="125"/>
      <c r="AD2461" s="125"/>
      <c r="AE2461" s="125"/>
      <c r="AF2461" s="125"/>
      <c r="AG2461" s="125"/>
      <c r="AH2461" s="125"/>
      <c r="AI2461" s="125"/>
      <c r="AJ2461" s="125"/>
      <c r="AK2461" s="125"/>
      <c r="AL2461" s="125"/>
      <c r="AM2461" s="125"/>
      <c r="AN2461" s="125"/>
      <c r="AO2461" s="125"/>
      <c r="AP2461" s="125"/>
    </row>
    <row r="2462" spans="2:42" x14ac:dyDescent="0.35">
      <c r="B2462" s="125"/>
      <c r="C2462" s="125"/>
      <c r="D2462" s="125"/>
      <c r="E2462" s="125"/>
      <c r="F2462" s="125"/>
      <c r="G2462" s="125"/>
      <c r="H2462" s="125"/>
      <c r="I2462" s="269"/>
      <c r="J2462" s="134"/>
      <c r="K2462" s="134"/>
      <c r="L2462" s="134"/>
      <c r="M2462" s="134"/>
      <c r="N2462" s="286"/>
      <c r="O2462" s="286"/>
      <c r="P2462" s="125"/>
      <c r="Q2462" s="125"/>
      <c r="R2462" s="125"/>
      <c r="S2462" s="125"/>
      <c r="T2462" s="125"/>
      <c r="U2462" s="311"/>
      <c r="V2462" s="253">
        <f t="shared" si="46"/>
        <v>0</v>
      </c>
      <c r="W2462" s="348" t="str">
        <f>IF(板块成分!B2464="","",板块成分!B2464)</f>
        <v>8436.HK</v>
      </c>
      <c r="X2462" s="270" t="str">
        <f>[1]!s_info_name(W2462)</f>
        <v>德宝集团控股</v>
      </c>
      <c r="Y2462" s="335" t="str">
        <f>IF($Y$3="申万一级行业",[1]!s_info_industry_sw_2021(W2462,公司分析!D$5,1),IF($Y$3="申万二级行业",[1]!s_info_industry_sw_2021(W2462,公司分析!D$5,2),IF($Y$3="申万三级行业",[1]!s_info_industry_sw_2021(W2462,公司分析!D$5,3),IF($Y$3="wind一级行业",[1]!s_info_industry_gics(W2462,1),IF($Y$3="wind二级行业",[1]!s_info_industry_gics(W2462,2),IF($Y$3="wind三级行业",[1]!s_info_industry_gics(W2462,3),IF($Y$3="wind四级行业",[1]!s_info_industry_gics(W2462,4),IF($Y$3="证监会门类行业",[1]!s_info_industry_csrc12_n(W2462,公司分析!D$5,1),""))))))))</f>
        <v>个人用品</v>
      </c>
      <c r="Z2462" s="298" t="str">
        <f>IF(Y2462=行业比较!$E$6,ROW(),"")</f>
        <v/>
      </c>
      <c r="AA2462" s="125"/>
      <c r="AB2462" s="125"/>
      <c r="AC2462" s="125"/>
      <c r="AD2462" s="125"/>
      <c r="AE2462" s="125"/>
      <c r="AF2462" s="125"/>
      <c r="AG2462" s="125"/>
      <c r="AH2462" s="125"/>
      <c r="AI2462" s="125"/>
      <c r="AJ2462" s="125"/>
      <c r="AK2462" s="125"/>
      <c r="AL2462" s="125"/>
      <c r="AM2462" s="125"/>
      <c r="AN2462" s="125"/>
      <c r="AO2462" s="125"/>
      <c r="AP2462" s="125"/>
    </row>
    <row r="2463" spans="2:42" x14ac:dyDescent="0.35">
      <c r="B2463" s="125"/>
      <c r="C2463" s="125"/>
      <c r="D2463" s="125"/>
      <c r="E2463" s="125"/>
      <c r="F2463" s="125"/>
      <c r="G2463" s="125"/>
      <c r="H2463" s="125"/>
      <c r="I2463" s="269"/>
      <c r="J2463" s="134"/>
      <c r="K2463" s="134"/>
      <c r="L2463" s="134"/>
      <c r="M2463" s="134"/>
      <c r="N2463" s="286"/>
      <c r="O2463" s="286"/>
      <c r="P2463" s="125"/>
      <c r="Q2463" s="125"/>
      <c r="R2463" s="125"/>
      <c r="S2463" s="125"/>
      <c r="T2463" s="125"/>
      <c r="U2463" s="311"/>
      <c r="V2463" s="253">
        <f t="shared" si="46"/>
        <v>0</v>
      </c>
      <c r="W2463" s="348" t="str">
        <f>IF(板块成分!B2465="","",板块成分!B2465)</f>
        <v>8437.HK</v>
      </c>
      <c r="X2463" s="270" t="str">
        <f>[1]!s_info_name(W2463)</f>
        <v>德斯控股</v>
      </c>
      <c r="Y2463" s="335" t="str">
        <f>IF($Y$3="申万一级行业",[1]!s_info_industry_sw_2021(W2463,公司分析!D$5,1),IF($Y$3="申万二级行业",[1]!s_info_industry_sw_2021(W2463,公司分析!D$5,2),IF($Y$3="申万三级行业",[1]!s_info_industry_sw_2021(W2463,公司分析!D$5,3),IF($Y$3="wind一级行业",[1]!s_info_industry_gics(W2463,1),IF($Y$3="wind二级行业",[1]!s_info_industry_gics(W2463,2),IF($Y$3="wind三级行业",[1]!s_info_industry_gics(W2463,3),IF($Y$3="wind四级行业",[1]!s_info_industry_gics(W2463,4),IF($Y$3="证监会门类行业",[1]!s_info_industry_csrc12_n(W2463,公司分析!D$5,1),""))))))))</f>
        <v>保健护理服务</v>
      </c>
      <c r="Z2463" s="298" t="str">
        <f>IF(Y2463=行业比较!$E$6,ROW(),"")</f>
        <v/>
      </c>
      <c r="AA2463" s="125"/>
      <c r="AB2463" s="125"/>
      <c r="AC2463" s="125"/>
      <c r="AD2463" s="125"/>
      <c r="AE2463" s="125"/>
      <c r="AF2463" s="125"/>
      <c r="AG2463" s="125"/>
      <c r="AH2463" s="125"/>
      <c r="AI2463" s="125"/>
      <c r="AJ2463" s="125"/>
      <c r="AK2463" s="125"/>
      <c r="AL2463" s="125"/>
      <c r="AM2463" s="125"/>
      <c r="AN2463" s="125"/>
      <c r="AO2463" s="125"/>
      <c r="AP2463" s="125"/>
    </row>
    <row r="2464" spans="2:42" x14ac:dyDescent="0.35">
      <c r="B2464" s="125"/>
      <c r="C2464" s="125"/>
      <c r="D2464" s="125"/>
      <c r="E2464" s="125"/>
      <c r="F2464" s="125"/>
      <c r="G2464" s="125"/>
      <c r="H2464" s="125"/>
      <c r="I2464" s="269"/>
      <c r="J2464" s="134"/>
      <c r="K2464" s="134"/>
      <c r="L2464" s="134"/>
      <c r="M2464" s="134"/>
      <c r="N2464" s="286"/>
      <c r="O2464" s="286"/>
      <c r="P2464" s="125"/>
      <c r="Q2464" s="125"/>
      <c r="R2464" s="125"/>
      <c r="S2464" s="125"/>
      <c r="T2464" s="125"/>
      <c r="U2464" s="311"/>
      <c r="V2464" s="253">
        <f t="shared" si="46"/>
        <v>0</v>
      </c>
      <c r="W2464" s="348" t="str">
        <f>IF(板块成分!B2466="","",板块成分!B2466)</f>
        <v>8439.HK</v>
      </c>
      <c r="X2464" s="270" t="str">
        <f>[1]!s_info_name(W2464)</f>
        <v>新百利融资</v>
      </c>
      <c r="Y2464" s="335" t="str">
        <f>IF($Y$3="申万一级行业",[1]!s_info_industry_sw_2021(W2464,公司分析!D$5,1),IF($Y$3="申万二级行业",[1]!s_info_industry_sw_2021(W2464,公司分析!D$5,2),IF($Y$3="申万三级行业",[1]!s_info_industry_sw_2021(W2464,公司分析!D$5,3),IF($Y$3="wind一级行业",[1]!s_info_industry_gics(W2464,1),IF($Y$3="wind二级行业",[1]!s_info_industry_gics(W2464,2),IF($Y$3="wind三级行业",[1]!s_info_industry_gics(W2464,3),IF($Y$3="wind四级行业",[1]!s_info_industry_gics(W2464,4),IF($Y$3="证监会门类行业",[1]!s_info_industry_csrc12_n(W2464,公司分析!D$5,1),""))))))))</f>
        <v>其他多元金融服务</v>
      </c>
      <c r="Z2464" s="298" t="str">
        <f>IF(Y2464=行业比较!$E$6,ROW(),"")</f>
        <v/>
      </c>
      <c r="AA2464" s="125"/>
      <c r="AB2464" s="125"/>
      <c r="AC2464" s="125"/>
      <c r="AD2464" s="125"/>
      <c r="AE2464" s="125"/>
      <c r="AF2464" s="125"/>
      <c r="AG2464" s="125"/>
      <c r="AH2464" s="125"/>
      <c r="AI2464" s="125"/>
      <c r="AJ2464" s="125"/>
      <c r="AK2464" s="125"/>
      <c r="AL2464" s="125"/>
      <c r="AM2464" s="125"/>
      <c r="AN2464" s="125"/>
      <c r="AO2464" s="125"/>
      <c r="AP2464" s="125"/>
    </row>
    <row r="2465" spans="2:42" x14ac:dyDescent="0.35">
      <c r="B2465" s="125"/>
      <c r="C2465" s="125"/>
      <c r="D2465" s="125"/>
      <c r="E2465" s="125"/>
      <c r="F2465" s="125"/>
      <c r="G2465" s="125"/>
      <c r="H2465" s="125"/>
      <c r="I2465" s="269"/>
      <c r="J2465" s="134"/>
      <c r="K2465" s="134"/>
      <c r="L2465" s="134"/>
      <c r="M2465" s="134"/>
      <c r="N2465" s="286"/>
      <c r="O2465" s="286"/>
      <c r="P2465" s="125"/>
      <c r="Q2465" s="125"/>
      <c r="R2465" s="125"/>
      <c r="S2465" s="125"/>
      <c r="T2465" s="125"/>
      <c r="U2465" s="311"/>
      <c r="V2465" s="253">
        <f t="shared" si="46"/>
        <v>0</v>
      </c>
      <c r="W2465" s="348" t="str">
        <f>IF(板块成分!B2467="","",板块成分!B2467)</f>
        <v>8445.HK</v>
      </c>
      <c r="X2465" s="270" t="str">
        <f>[1]!s_info_name(W2465)</f>
        <v>怡康泰工程集团</v>
      </c>
      <c r="Y2465" s="335" t="str">
        <f>IF($Y$3="申万一级行业",[1]!s_info_industry_sw_2021(W2465,公司分析!D$5,1),IF($Y$3="申万二级行业",[1]!s_info_industry_sw_2021(W2465,公司分析!D$5,2),IF($Y$3="申万三级行业",[1]!s_info_industry_sw_2021(W2465,公司分析!D$5,3),IF($Y$3="wind一级行业",[1]!s_info_industry_gics(W2465,1),IF($Y$3="wind二级行业",[1]!s_info_industry_gics(W2465,2),IF($Y$3="wind三级行业",[1]!s_info_industry_gics(W2465,3),IF($Y$3="wind四级行业",[1]!s_info_industry_gics(W2465,4),IF($Y$3="证监会门类行业",[1]!s_info_industry_csrc12_n(W2465,公司分析!D$5,1),""))))))))</f>
        <v>建筑与工程</v>
      </c>
      <c r="Z2465" s="298" t="str">
        <f>IF(Y2465=行业比较!$E$6,ROW(),"")</f>
        <v/>
      </c>
      <c r="AA2465" s="125"/>
      <c r="AB2465" s="125"/>
      <c r="AC2465" s="125"/>
      <c r="AD2465" s="125"/>
      <c r="AE2465" s="125"/>
      <c r="AF2465" s="125"/>
      <c r="AG2465" s="125"/>
      <c r="AH2465" s="125"/>
      <c r="AI2465" s="125"/>
      <c r="AJ2465" s="125"/>
      <c r="AK2465" s="125"/>
      <c r="AL2465" s="125"/>
      <c r="AM2465" s="125"/>
      <c r="AN2465" s="125"/>
      <c r="AO2465" s="125"/>
      <c r="AP2465" s="125"/>
    </row>
    <row r="2466" spans="2:42" x14ac:dyDescent="0.35">
      <c r="B2466" s="125"/>
      <c r="C2466" s="125"/>
      <c r="D2466" s="125"/>
      <c r="E2466" s="125"/>
      <c r="F2466" s="125"/>
      <c r="G2466" s="125"/>
      <c r="H2466" s="125"/>
      <c r="I2466" s="269"/>
      <c r="J2466" s="134"/>
      <c r="K2466" s="134"/>
      <c r="L2466" s="134"/>
      <c r="M2466" s="134"/>
      <c r="N2466" s="286"/>
      <c r="O2466" s="286"/>
      <c r="P2466" s="125"/>
      <c r="Q2466" s="125"/>
      <c r="R2466" s="125"/>
      <c r="S2466" s="125"/>
      <c r="T2466" s="125"/>
      <c r="U2466" s="311"/>
      <c r="V2466" s="253">
        <f t="shared" si="46"/>
        <v>0</v>
      </c>
      <c r="W2466" s="348" t="str">
        <f>IF(板块成分!B2468="","",板块成分!B2468)</f>
        <v>8446.HK</v>
      </c>
      <c r="X2466" s="270" t="str">
        <f>[1]!s_info_name(W2466)</f>
        <v>耀星科技集团</v>
      </c>
      <c r="Y2466" s="335" t="str">
        <f>IF($Y$3="申万一级行业",[1]!s_info_industry_sw_2021(W2466,公司分析!D$5,1),IF($Y$3="申万二级行业",[1]!s_info_industry_sw_2021(W2466,公司分析!D$5,2),IF($Y$3="申万三级行业",[1]!s_info_industry_sw_2021(W2466,公司分析!D$5,3),IF($Y$3="wind一级行业",[1]!s_info_industry_gics(W2466,1),IF($Y$3="wind二级行业",[1]!s_info_industry_gics(W2466,2),IF($Y$3="wind三级行业",[1]!s_info_industry_gics(W2466,3),IF($Y$3="wind四级行业",[1]!s_info_industry_gics(W2466,4),IF($Y$3="证监会门类行业",[1]!s_info_industry_csrc12_n(W2466,公司分析!D$5,1),""))))))))</f>
        <v>电影与娱乐</v>
      </c>
      <c r="Z2466" s="298" t="str">
        <f>IF(Y2466=行业比较!$E$6,ROW(),"")</f>
        <v/>
      </c>
      <c r="AA2466" s="125"/>
      <c r="AB2466" s="125"/>
      <c r="AC2466" s="125"/>
      <c r="AD2466" s="125"/>
      <c r="AE2466" s="125"/>
      <c r="AF2466" s="125"/>
      <c r="AG2466" s="125"/>
      <c r="AH2466" s="125"/>
      <c r="AI2466" s="125"/>
      <c r="AJ2466" s="125"/>
      <c r="AK2466" s="125"/>
      <c r="AL2466" s="125"/>
      <c r="AM2466" s="125"/>
      <c r="AN2466" s="125"/>
      <c r="AO2466" s="125"/>
      <c r="AP2466" s="125"/>
    </row>
    <row r="2467" spans="2:42" x14ac:dyDescent="0.35">
      <c r="B2467" s="125"/>
      <c r="C2467" s="125"/>
      <c r="D2467" s="125"/>
      <c r="E2467" s="125"/>
      <c r="F2467" s="125"/>
      <c r="G2467" s="125"/>
      <c r="H2467" s="125"/>
      <c r="I2467" s="269"/>
      <c r="J2467" s="134"/>
      <c r="K2467" s="134"/>
      <c r="L2467" s="134"/>
      <c r="M2467" s="134"/>
      <c r="N2467" s="286"/>
      <c r="O2467" s="286"/>
      <c r="P2467" s="125"/>
      <c r="Q2467" s="125"/>
      <c r="R2467" s="125"/>
      <c r="S2467" s="125"/>
      <c r="T2467" s="125"/>
      <c r="U2467" s="311"/>
      <c r="V2467" s="253">
        <f t="shared" si="46"/>
        <v>0</v>
      </c>
      <c r="W2467" s="348" t="str">
        <f>IF(板块成分!B2469="","",板块成分!B2469)</f>
        <v>8447.HK</v>
      </c>
      <c r="X2467" s="270" t="str">
        <f>[1]!s_info_name(W2467)</f>
        <v>MS CONCEPT</v>
      </c>
      <c r="Y2467" s="335" t="str">
        <f>IF($Y$3="申万一级行业",[1]!s_info_industry_sw_2021(W2467,公司分析!D$5,1),IF($Y$3="申万二级行业",[1]!s_info_industry_sw_2021(W2467,公司分析!D$5,2),IF($Y$3="申万三级行业",[1]!s_info_industry_sw_2021(W2467,公司分析!D$5,3),IF($Y$3="wind一级行业",[1]!s_info_industry_gics(W2467,1),IF($Y$3="wind二级行业",[1]!s_info_industry_gics(W2467,2),IF($Y$3="wind三级行业",[1]!s_info_industry_gics(W2467,3),IF($Y$3="wind四级行业",[1]!s_info_industry_gics(W2467,4),IF($Y$3="证监会门类行业",[1]!s_info_industry_csrc12_n(W2467,公司分析!D$5,1),""))))))))</f>
        <v>餐馆</v>
      </c>
      <c r="Z2467" s="298" t="str">
        <f>IF(Y2467=行业比较!$E$6,ROW(),"")</f>
        <v/>
      </c>
      <c r="AA2467" s="125"/>
      <c r="AB2467" s="125"/>
      <c r="AC2467" s="125"/>
      <c r="AD2467" s="125"/>
      <c r="AE2467" s="125"/>
      <c r="AF2467" s="125"/>
      <c r="AG2467" s="125"/>
      <c r="AH2467" s="125"/>
      <c r="AI2467" s="125"/>
      <c r="AJ2467" s="125"/>
      <c r="AK2467" s="125"/>
      <c r="AL2467" s="125"/>
      <c r="AM2467" s="125"/>
      <c r="AN2467" s="125"/>
      <c r="AO2467" s="125"/>
      <c r="AP2467" s="125"/>
    </row>
    <row r="2468" spans="2:42" x14ac:dyDescent="0.35">
      <c r="B2468" s="125"/>
      <c r="C2468" s="125"/>
      <c r="D2468" s="125"/>
      <c r="E2468" s="125"/>
      <c r="F2468" s="125"/>
      <c r="G2468" s="125"/>
      <c r="H2468" s="125"/>
      <c r="I2468" s="269"/>
      <c r="J2468" s="134"/>
      <c r="K2468" s="134"/>
      <c r="L2468" s="134"/>
      <c r="M2468" s="134"/>
      <c r="N2468" s="286"/>
      <c r="O2468" s="286"/>
      <c r="P2468" s="125"/>
      <c r="Q2468" s="125"/>
      <c r="R2468" s="125"/>
      <c r="S2468" s="125"/>
      <c r="T2468" s="125"/>
      <c r="U2468" s="311"/>
      <c r="V2468" s="253">
        <f t="shared" si="46"/>
        <v>0</v>
      </c>
      <c r="W2468" s="348" t="str">
        <f>IF(板块成分!B2470="","",板块成分!B2470)</f>
        <v>8448.HK</v>
      </c>
      <c r="X2468" s="270" t="str">
        <f>[1]!s_info_name(W2468)</f>
        <v>环球印馆</v>
      </c>
      <c r="Y2468" s="335" t="str">
        <f>IF($Y$3="申万一级行业",[1]!s_info_industry_sw_2021(W2468,公司分析!D$5,1),IF($Y$3="申万二级行业",[1]!s_info_industry_sw_2021(W2468,公司分析!D$5,2),IF($Y$3="申万三级行业",[1]!s_info_industry_sw_2021(W2468,公司分析!D$5,3),IF($Y$3="wind一级行业",[1]!s_info_industry_gics(W2468,1),IF($Y$3="wind二级行业",[1]!s_info_industry_gics(W2468,2),IF($Y$3="wind三级行业",[1]!s_info_industry_gics(W2468,3),IF($Y$3="wind四级行业",[1]!s_info_industry_gics(W2468,4),IF($Y$3="证监会门类行业",[1]!s_info_industry_csrc12_n(W2468,公司分析!D$5,1),""))))))))</f>
        <v>商业印刷</v>
      </c>
      <c r="Z2468" s="298" t="str">
        <f>IF(Y2468=行业比较!$E$6,ROW(),"")</f>
        <v/>
      </c>
      <c r="AA2468" s="125"/>
      <c r="AB2468" s="125"/>
      <c r="AC2468" s="125"/>
      <c r="AD2468" s="125"/>
      <c r="AE2468" s="125"/>
      <c r="AF2468" s="125"/>
      <c r="AG2468" s="125"/>
      <c r="AH2468" s="125"/>
      <c r="AI2468" s="125"/>
      <c r="AJ2468" s="125"/>
      <c r="AK2468" s="125"/>
      <c r="AL2468" s="125"/>
      <c r="AM2468" s="125"/>
      <c r="AN2468" s="125"/>
      <c r="AO2468" s="125"/>
      <c r="AP2468" s="125"/>
    </row>
    <row r="2469" spans="2:42" x14ac:dyDescent="0.35">
      <c r="B2469" s="125"/>
      <c r="C2469" s="125"/>
      <c r="D2469" s="125"/>
      <c r="E2469" s="125"/>
      <c r="F2469" s="125"/>
      <c r="G2469" s="125"/>
      <c r="H2469" s="125"/>
      <c r="I2469" s="269"/>
      <c r="J2469" s="134"/>
      <c r="K2469" s="134"/>
      <c r="L2469" s="134"/>
      <c r="M2469" s="134"/>
      <c r="N2469" s="286"/>
      <c r="O2469" s="286"/>
      <c r="P2469" s="125"/>
      <c r="Q2469" s="125"/>
      <c r="R2469" s="125"/>
      <c r="S2469" s="125"/>
      <c r="T2469" s="125"/>
      <c r="U2469" s="311"/>
      <c r="V2469" s="253">
        <f t="shared" si="46"/>
        <v>0</v>
      </c>
      <c r="W2469" s="348" t="str">
        <f>IF(板块成分!B2471="","",板块成分!B2471)</f>
        <v>8450.HK</v>
      </c>
      <c r="X2469" s="270" t="str">
        <f>[1]!s_info_name(W2469)</f>
        <v>钜京控股</v>
      </c>
      <c r="Y2469" s="335" t="str">
        <f>IF($Y$3="申万一级行业",[1]!s_info_industry_sw_2021(W2469,公司分析!D$5,1),IF($Y$3="申万二级行业",[1]!s_info_industry_sw_2021(W2469,公司分析!D$5,2),IF($Y$3="申万三级行业",[1]!s_info_industry_sw_2021(W2469,公司分析!D$5,3),IF($Y$3="wind一级行业",[1]!s_info_industry_gics(W2469,1),IF($Y$3="wind二级行业",[1]!s_info_industry_gics(W2469,2),IF($Y$3="wind三级行业",[1]!s_info_industry_gics(W2469,3),IF($Y$3="wind四级行业",[1]!s_info_industry_gics(W2469,4),IF($Y$3="证监会门类行业",[1]!s_info_industry_csrc12_n(W2469,公司分析!D$5,1),""))))))))</f>
        <v>商业印刷</v>
      </c>
      <c r="Z2469" s="298" t="str">
        <f>IF(Y2469=行业比较!$E$6,ROW(),"")</f>
        <v/>
      </c>
      <c r="AA2469" s="125"/>
      <c r="AB2469" s="125"/>
      <c r="AC2469" s="125"/>
      <c r="AD2469" s="125"/>
      <c r="AE2469" s="125"/>
      <c r="AF2469" s="125"/>
      <c r="AG2469" s="125"/>
      <c r="AH2469" s="125"/>
      <c r="AI2469" s="125"/>
      <c r="AJ2469" s="125"/>
      <c r="AK2469" s="125"/>
      <c r="AL2469" s="125"/>
      <c r="AM2469" s="125"/>
      <c r="AN2469" s="125"/>
      <c r="AO2469" s="125"/>
      <c r="AP2469" s="125"/>
    </row>
    <row r="2470" spans="2:42" x14ac:dyDescent="0.35">
      <c r="B2470" s="125"/>
      <c r="C2470" s="125"/>
      <c r="D2470" s="125"/>
      <c r="E2470" s="125"/>
      <c r="F2470" s="125"/>
      <c r="G2470" s="125"/>
      <c r="H2470" s="125"/>
      <c r="I2470" s="269"/>
      <c r="J2470" s="134"/>
      <c r="K2470" s="134"/>
      <c r="L2470" s="134"/>
      <c r="M2470" s="134"/>
      <c r="N2470" s="286"/>
      <c r="O2470" s="286"/>
      <c r="P2470" s="125"/>
      <c r="Q2470" s="125"/>
      <c r="R2470" s="125"/>
      <c r="S2470" s="125"/>
      <c r="T2470" s="125"/>
      <c r="U2470" s="311"/>
      <c r="V2470" s="253">
        <f t="shared" si="46"/>
        <v>0</v>
      </c>
      <c r="W2470" s="348" t="str">
        <f>IF(板块成分!B2472="","",板块成分!B2472)</f>
        <v>8451.HK</v>
      </c>
      <c r="X2470" s="270" t="str">
        <f>[1]!s_info_name(W2470)</f>
        <v>日光控股</v>
      </c>
      <c r="Y2470" s="335" t="str">
        <f>IF($Y$3="申万一级行业",[1]!s_info_industry_sw_2021(W2470,公司分析!D$5,1),IF($Y$3="申万二级行业",[1]!s_info_industry_sw_2021(W2470,公司分析!D$5,2),IF($Y$3="申万三级行业",[1]!s_info_industry_sw_2021(W2470,公司分析!D$5,3),IF($Y$3="wind一级行业",[1]!s_info_industry_gics(W2470,1),IF($Y$3="wind二级行业",[1]!s_info_industry_gics(W2470,2),IF($Y$3="wind三级行业",[1]!s_info_industry_gics(W2470,3),IF($Y$3="wind四级行业",[1]!s_info_industry_gics(W2470,4),IF($Y$3="证监会门类行业",[1]!s_info_industry_csrc12_n(W2470,公司分析!D$5,1),""))))))))</f>
        <v>家庭用品</v>
      </c>
      <c r="Z2470" s="298" t="str">
        <f>IF(Y2470=行业比较!$E$6,ROW(),"")</f>
        <v/>
      </c>
      <c r="AA2470" s="125"/>
      <c r="AB2470" s="125"/>
      <c r="AC2470" s="125"/>
      <c r="AD2470" s="125"/>
      <c r="AE2470" s="125"/>
      <c r="AF2470" s="125"/>
      <c r="AG2470" s="125"/>
      <c r="AH2470" s="125"/>
      <c r="AI2470" s="125"/>
      <c r="AJ2470" s="125"/>
      <c r="AK2470" s="125"/>
      <c r="AL2470" s="125"/>
      <c r="AM2470" s="125"/>
      <c r="AN2470" s="125"/>
      <c r="AO2470" s="125"/>
      <c r="AP2470" s="125"/>
    </row>
    <row r="2471" spans="2:42" x14ac:dyDescent="0.35">
      <c r="B2471" s="125"/>
      <c r="C2471" s="125"/>
      <c r="D2471" s="125"/>
      <c r="E2471" s="125"/>
      <c r="F2471" s="125"/>
      <c r="G2471" s="125"/>
      <c r="H2471" s="125"/>
      <c r="I2471" s="269"/>
      <c r="J2471" s="134"/>
      <c r="K2471" s="134"/>
      <c r="L2471" s="134"/>
      <c r="M2471" s="134"/>
      <c r="N2471" s="286"/>
      <c r="O2471" s="286"/>
      <c r="P2471" s="125"/>
      <c r="Q2471" s="125"/>
      <c r="R2471" s="125"/>
      <c r="S2471" s="125"/>
      <c r="T2471" s="125"/>
      <c r="U2471" s="311"/>
      <c r="V2471" s="253">
        <f t="shared" si="46"/>
        <v>0</v>
      </c>
      <c r="W2471" s="348" t="str">
        <f>IF(板块成分!B2473="","",板块成分!B2473)</f>
        <v>8452.HK</v>
      </c>
      <c r="X2471" s="270" t="str">
        <f>[1]!s_info_name(W2471)</f>
        <v>富银融资股份</v>
      </c>
      <c r="Y2471" s="335" t="str">
        <f>IF($Y$3="申万一级行业",[1]!s_info_industry_sw_2021(W2471,公司分析!D$5,1),IF($Y$3="申万二级行业",[1]!s_info_industry_sw_2021(W2471,公司分析!D$5,2),IF($Y$3="申万三级行业",[1]!s_info_industry_sw_2021(W2471,公司分析!D$5,3),IF($Y$3="wind一级行业",[1]!s_info_industry_gics(W2471,1),IF($Y$3="wind二级行业",[1]!s_info_industry_gics(W2471,2),IF($Y$3="wind三级行业",[1]!s_info_industry_gics(W2471,3),IF($Y$3="wind四级行业",[1]!s_info_industry_gics(W2471,4),IF($Y$3="证监会门类行业",[1]!s_info_industry_csrc12_n(W2471,公司分析!D$5,1),""))))))))</f>
        <v>特殊金融服务</v>
      </c>
      <c r="Z2471" s="298" t="str">
        <f>IF(Y2471=行业比较!$E$6,ROW(),"")</f>
        <v/>
      </c>
      <c r="AA2471" s="125"/>
      <c r="AB2471" s="125"/>
      <c r="AC2471" s="125"/>
      <c r="AD2471" s="125"/>
      <c r="AE2471" s="125"/>
      <c r="AF2471" s="125"/>
      <c r="AG2471" s="125"/>
      <c r="AH2471" s="125"/>
      <c r="AI2471" s="125"/>
      <c r="AJ2471" s="125"/>
      <c r="AK2471" s="125"/>
      <c r="AL2471" s="125"/>
      <c r="AM2471" s="125"/>
      <c r="AN2471" s="125"/>
      <c r="AO2471" s="125"/>
      <c r="AP2471" s="125"/>
    </row>
    <row r="2472" spans="2:42" x14ac:dyDescent="0.35">
      <c r="B2472" s="125"/>
      <c r="C2472" s="125"/>
      <c r="D2472" s="125"/>
      <c r="E2472" s="125"/>
      <c r="F2472" s="125"/>
      <c r="G2472" s="125"/>
      <c r="H2472" s="125"/>
      <c r="I2472" s="269"/>
      <c r="J2472" s="134"/>
      <c r="K2472" s="134"/>
      <c r="L2472" s="134"/>
      <c r="M2472" s="134"/>
      <c r="N2472" s="286"/>
      <c r="O2472" s="286"/>
      <c r="P2472" s="125"/>
      <c r="Q2472" s="125"/>
      <c r="R2472" s="125"/>
      <c r="S2472" s="125"/>
      <c r="T2472" s="125"/>
      <c r="U2472" s="311"/>
      <c r="V2472" s="253">
        <f t="shared" si="46"/>
        <v>0</v>
      </c>
      <c r="W2472" s="348" t="str">
        <f>IF(板块成分!B2474="","",板块成分!B2474)</f>
        <v>8455.HK</v>
      </c>
      <c r="X2472" s="270" t="str">
        <f>[1]!s_info_name(W2472)</f>
        <v>礼建德集团</v>
      </c>
      <c r="Y2472" s="335" t="str">
        <f>IF($Y$3="申万一级行业",[1]!s_info_industry_sw_2021(W2472,公司分析!D$5,1),IF($Y$3="申万二级行业",[1]!s_info_industry_sw_2021(W2472,公司分析!D$5,2),IF($Y$3="申万三级行业",[1]!s_info_industry_sw_2021(W2472,公司分析!D$5,3),IF($Y$3="wind一级行业",[1]!s_info_industry_gics(W2472,1),IF($Y$3="wind二级行业",[1]!s_info_industry_gics(W2472,2),IF($Y$3="wind三级行业",[1]!s_info_industry_gics(W2472,3),IF($Y$3="wind四级行业",[1]!s_info_industry_gics(W2472,4),IF($Y$3="证监会门类行业",[1]!s_info_industry_csrc12_n(W2472,公司分析!D$5,1),""))))))))</f>
        <v>住宅建筑</v>
      </c>
      <c r="Z2472" s="298" t="str">
        <f>IF(Y2472=行业比较!$E$6,ROW(),"")</f>
        <v/>
      </c>
      <c r="AA2472" s="125"/>
      <c r="AB2472" s="125"/>
      <c r="AC2472" s="125"/>
      <c r="AD2472" s="125"/>
      <c r="AE2472" s="125"/>
      <c r="AF2472" s="125"/>
      <c r="AG2472" s="125"/>
      <c r="AH2472" s="125"/>
      <c r="AI2472" s="125"/>
      <c r="AJ2472" s="125"/>
      <c r="AK2472" s="125"/>
      <c r="AL2472" s="125"/>
      <c r="AM2472" s="125"/>
      <c r="AN2472" s="125"/>
      <c r="AO2472" s="125"/>
      <c r="AP2472" s="125"/>
    </row>
    <row r="2473" spans="2:42" x14ac:dyDescent="0.35">
      <c r="B2473" s="125"/>
      <c r="C2473" s="125"/>
      <c r="D2473" s="125"/>
      <c r="E2473" s="125"/>
      <c r="F2473" s="125"/>
      <c r="G2473" s="125"/>
      <c r="H2473" s="125"/>
      <c r="I2473" s="269"/>
      <c r="J2473" s="134"/>
      <c r="K2473" s="134"/>
      <c r="L2473" s="134"/>
      <c r="M2473" s="134"/>
      <c r="N2473" s="286"/>
      <c r="O2473" s="286"/>
      <c r="P2473" s="125"/>
      <c r="Q2473" s="125"/>
      <c r="R2473" s="125"/>
      <c r="S2473" s="125"/>
      <c r="T2473" s="125"/>
      <c r="U2473" s="311"/>
      <c r="V2473" s="253">
        <f t="shared" si="46"/>
        <v>0</v>
      </c>
      <c r="W2473" s="348" t="str">
        <f>IF(板块成分!B2475="","",板块成分!B2475)</f>
        <v>8456.HK</v>
      </c>
      <c r="X2473" s="270" t="str">
        <f>[1]!s_info_name(W2473)</f>
        <v>民信国际控股</v>
      </c>
      <c r="Y2473" s="335" t="str">
        <f>IF($Y$3="申万一级行业",[1]!s_info_industry_sw_2021(W2473,公司分析!D$5,1),IF($Y$3="申万二级行业",[1]!s_info_industry_sw_2021(W2473,公司分析!D$5,2),IF($Y$3="申万三级行业",[1]!s_info_industry_sw_2021(W2473,公司分析!D$5,3),IF($Y$3="wind一级行业",[1]!s_info_industry_gics(W2473,1),IF($Y$3="wind二级行业",[1]!s_info_industry_gics(W2473,2),IF($Y$3="wind三级行业",[1]!s_info_industry_gics(W2473,3),IF($Y$3="wind四级行业",[1]!s_info_industry_gics(W2473,4),IF($Y$3="证监会门类行业",[1]!s_info_industry_csrc12_n(W2473,公司分析!D$5,1),""))))))))</f>
        <v>服装、服饰与奢侈品</v>
      </c>
      <c r="Z2473" s="298" t="str">
        <f>IF(Y2473=行业比较!$E$6,ROW(),"")</f>
        <v/>
      </c>
      <c r="AA2473" s="125"/>
      <c r="AB2473" s="125"/>
      <c r="AC2473" s="125"/>
      <c r="AD2473" s="125"/>
      <c r="AE2473" s="125"/>
      <c r="AF2473" s="125"/>
      <c r="AG2473" s="125"/>
      <c r="AH2473" s="125"/>
      <c r="AI2473" s="125"/>
      <c r="AJ2473" s="125"/>
      <c r="AK2473" s="125"/>
      <c r="AL2473" s="125"/>
      <c r="AM2473" s="125"/>
      <c r="AN2473" s="125"/>
      <c r="AO2473" s="125"/>
      <c r="AP2473" s="125"/>
    </row>
    <row r="2474" spans="2:42" x14ac:dyDescent="0.35">
      <c r="B2474" s="125"/>
      <c r="C2474" s="125"/>
      <c r="D2474" s="125"/>
      <c r="E2474" s="125"/>
      <c r="F2474" s="125"/>
      <c r="G2474" s="125"/>
      <c r="H2474" s="125"/>
      <c r="I2474" s="269"/>
      <c r="J2474" s="134"/>
      <c r="K2474" s="134"/>
      <c r="L2474" s="134"/>
      <c r="M2474" s="134"/>
      <c r="N2474" s="286"/>
      <c r="O2474" s="286"/>
      <c r="P2474" s="125"/>
      <c r="Q2474" s="125"/>
      <c r="R2474" s="125"/>
      <c r="S2474" s="125"/>
      <c r="T2474" s="125"/>
      <c r="U2474" s="311"/>
      <c r="V2474" s="253">
        <f t="shared" si="46"/>
        <v>0</v>
      </c>
      <c r="W2474" s="348" t="str">
        <f>IF(板块成分!B2476="","",板块成分!B2476)</f>
        <v>8460.HK</v>
      </c>
      <c r="X2474" s="270" t="str">
        <f>[1]!s_info_name(W2474)</f>
        <v>基地锦标集团</v>
      </c>
      <c r="Y2474" s="335" t="str">
        <f>IF($Y$3="申万一级行业",[1]!s_info_industry_sw_2021(W2474,公司分析!D$5,1),IF($Y$3="申万二级行业",[1]!s_info_industry_sw_2021(W2474,公司分析!D$5,2),IF($Y$3="申万三级行业",[1]!s_info_industry_sw_2021(W2474,公司分析!D$5,3),IF($Y$3="wind一级行业",[1]!s_info_industry_gics(W2474,1),IF($Y$3="wind二级行业",[1]!s_info_industry_gics(W2474,2),IF($Y$3="wind三级行业",[1]!s_info_industry_gics(W2474,3),IF($Y$3="wind四级行业",[1]!s_info_industry_gics(W2474,4),IF($Y$3="证监会门类行业",[1]!s_info_industry_csrc12_n(W2474,公司分析!D$5,1),""))))))))</f>
        <v>建筑与工程</v>
      </c>
      <c r="Z2474" s="298" t="str">
        <f>IF(Y2474=行业比较!$E$6,ROW(),"")</f>
        <v/>
      </c>
      <c r="AA2474" s="125"/>
      <c r="AB2474" s="125"/>
      <c r="AC2474" s="125"/>
      <c r="AD2474" s="125"/>
      <c r="AE2474" s="125"/>
      <c r="AF2474" s="125"/>
      <c r="AG2474" s="125"/>
      <c r="AH2474" s="125"/>
      <c r="AI2474" s="125"/>
      <c r="AJ2474" s="125"/>
      <c r="AK2474" s="125"/>
      <c r="AL2474" s="125"/>
      <c r="AM2474" s="125"/>
      <c r="AN2474" s="125"/>
      <c r="AO2474" s="125"/>
      <c r="AP2474" s="125"/>
    </row>
    <row r="2475" spans="2:42" x14ac:dyDescent="0.35">
      <c r="B2475" s="125"/>
      <c r="C2475" s="125"/>
      <c r="D2475" s="125"/>
      <c r="E2475" s="125"/>
      <c r="F2475" s="125"/>
      <c r="G2475" s="125"/>
      <c r="H2475" s="125"/>
      <c r="I2475" s="269"/>
      <c r="J2475" s="134"/>
      <c r="K2475" s="134"/>
      <c r="L2475" s="134"/>
      <c r="M2475" s="134"/>
      <c r="N2475" s="286"/>
      <c r="O2475" s="286"/>
      <c r="P2475" s="125"/>
      <c r="Q2475" s="125"/>
      <c r="R2475" s="125"/>
      <c r="S2475" s="125"/>
      <c r="T2475" s="125"/>
      <c r="U2475" s="311"/>
      <c r="V2475" s="253">
        <f t="shared" si="46"/>
        <v>0</v>
      </c>
      <c r="W2475" s="348" t="str">
        <f>IF(板块成分!B2477="","",板块成分!B2477)</f>
        <v>8462.HK</v>
      </c>
      <c r="X2475" s="270" t="str">
        <f>[1]!s_info_name(W2475)</f>
        <v>中安控股集团</v>
      </c>
      <c r="Y2475" s="335" t="str">
        <f>IF($Y$3="申万一级行业",[1]!s_info_industry_sw_2021(W2475,公司分析!D$5,1),IF($Y$3="申万二级行业",[1]!s_info_industry_sw_2021(W2475,公司分析!D$5,2),IF($Y$3="申万三级行业",[1]!s_info_industry_sw_2021(W2475,公司分析!D$5,3),IF($Y$3="wind一级行业",[1]!s_info_industry_gics(W2475,1),IF($Y$3="wind二级行业",[1]!s_info_industry_gics(W2475,2),IF($Y$3="wind三级行业",[1]!s_info_industry_gics(W2475,3),IF($Y$3="wind四级行业",[1]!s_info_industry_gics(W2475,4),IF($Y$3="证监会门类行业",[1]!s_info_industry_csrc12_n(W2475,公司分析!D$5,1),""))))))))</f>
        <v>人力资源与就业服务</v>
      </c>
      <c r="Z2475" s="298" t="str">
        <f>IF(Y2475=行业比较!$E$6,ROW(),"")</f>
        <v/>
      </c>
      <c r="AA2475" s="125"/>
      <c r="AB2475" s="125"/>
      <c r="AC2475" s="125"/>
      <c r="AD2475" s="125"/>
      <c r="AE2475" s="125"/>
      <c r="AF2475" s="125"/>
      <c r="AG2475" s="125"/>
      <c r="AH2475" s="125"/>
      <c r="AI2475" s="125"/>
      <c r="AJ2475" s="125"/>
      <c r="AK2475" s="125"/>
      <c r="AL2475" s="125"/>
      <c r="AM2475" s="125"/>
      <c r="AN2475" s="125"/>
      <c r="AO2475" s="125"/>
      <c r="AP2475" s="125"/>
    </row>
    <row r="2476" spans="2:42" x14ac:dyDescent="0.35">
      <c r="B2476" s="125"/>
      <c r="C2476" s="125"/>
      <c r="D2476" s="125"/>
      <c r="E2476" s="125"/>
      <c r="F2476" s="125"/>
      <c r="G2476" s="125"/>
      <c r="H2476" s="125"/>
      <c r="I2476" s="269"/>
      <c r="J2476" s="134"/>
      <c r="K2476" s="134"/>
      <c r="L2476" s="134"/>
      <c r="M2476" s="134"/>
      <c r="N2476" s="286"/>
      <c r="O2476" s="286"/>
      <c r="P2476" s="125"/>
      <c r="Q2476" s="125"/>
      <c r="R2476" s="125"/>
      <c r="S2476" s="125"/>
      <c r="T2476" s="125"/>
      <c r="U2476" s="311"/>
      <c r="V2476" s="253">
        <f t="shared" si="46"/>
        <v>0</v>
      </c>
      <c r="W2476" s="348" t="str">
        <f>IF(板块成分!B2478="","",板块成分!B2478)</f>
        <v>8471.HK</v>
      </c>
      <c r="X2476" s="270" t="str">
        <f>[1]!s_info_name(W2476)</f>
        <v>新达控股</v>
      </c>
      <c r="Y2476" s="335" t="str">
        <f>IF($Y$3="申万一级行业",[1]!s_info_industry_sw_2021(W2476,公司分析!D$5,1),IF($Y$3="申万二级行业",[1]!s_info_industry_sw_2021(W2476,公司分析!D$5,2),IF($Y$3="申万三级行业",[1]!s_info_industry_sw_2021(W2476,公司分析!D$5,3),IF($Y$3="wind一级行业",[1]!s_info_industry_gics(W2476,1),IF($Y$3="wind二级行业",[1]!s_info_industry_gics(W2476,2),IF($Y$3="wind三级行业",[1]!s_info_industry_gics(W2476,3),IF($Y$3="wind四级行业",[1]!s_info_industry_gics(W2476,4),IF($Y$3="证监会门类行业",[1]!s_info_industry_csrc12_n(W2476,公司分析!D$5,1),""))))))))</f>
        <v>纺织品</v>
      </c>
      <c r="Z2476" s="298" t="str">
        <f>IF(Y2476=行业比较!$E$6,ROW(),"")</f>
        <v/>
      </c>
      <c r="AA2476" s="125"/>
      <c r="AB2476" s="125"/>
      <c r="AC2476" s="125"/>
      <c r="AD2476" s="125"/>
      <c r="AE2476" s="125"/>
      <c r="AF2476" s="125"/>
      <c r="AG2476" s="125"/>
      <c r="AH2476" s="125"/>
      <c r="AI2476" s="125"/>
      <c r="AJ2476" s="125"/>
      <c r="AK2476" s="125"/>
      <c r="AL2476" s="125"/>
      <c r="AM2476" s="125"/>
      <c r="AN2476" s="125"/>
      <c r="AO2476" s="125"/>
      <c r="AP2476" s="125"/>
    </row>
    <row r="2477" spans="2:42" x14ac:dyDescent="0.35">
      <c r="B2477" s="125"/>
      <c r="C2477" s="125"/>
      <c r="D2477" s="125"/>
      <c r="E2477" s="125"/>
      <c r="F2477" s="125"/>
      <c r="G2477" s="125"/>
      <c r="H2477" s="125"/>
      <c r="I2477" s="269"/>
      <c r="J2477" s="134"/>
      <c r="K2477" s="134"/>
      <c r="L2477" s="134"/>
      <c r="M2477" s="134"/>
      <c r="N2477" s="286"/>
      <c r="O2477" s="286"/>
      <c r="P2477" s="125"/>
      <c r="Q2477" s="125"/>
      <c r="R2477" s="125"/>
      <c r="S2477" s="125"/>
      <c r="T2477" s="125"/>
      <c r="U2477" s="311"/>
      <c r="V2477" s="253">
        <f t="shared" si="46"/>
        <v>0</v>
      </c>
      <c r="W2477" s="348" t="str">
        <f>IF(板块成分!B2479="","",板块成分!B2479)</f>
        <v>8472.HK</v>
      </c>
      <c r="X2477" s="270" t="str">
        <f>[1]!s_info_name(W2477)</f>
        <v>立高控股</v>
      </c>
      <c r="Y2477" s="335" t="str">
        <f>IF($Y$3="申万一级行业",[1]!s_info_industry_sw_2021(W2477,公司分析!D$5,1),IF($Y$3="申万二级行业",[1]!s_info_industry_sw_2021(W2477,公司分析!D$5,2),IF($Y$3="申万三级行业",[1]!s_info_industry_sw_2021(W2477,公司分析!D$5,3),IF($Y$3="wind一级行业",[1]!s_info_industry_gics(W2477,1),IF($Y$3="wind二级行业",[1]!s_info_industry_gics(W2477,2),IF($Y$3="wind三级行业",[1]!s_info_industry_gics(W2477,3),IF($Y$3="wind四级行业",[1]!s_info_industry_gics(W2477,4),IF($Y$3="证监会门类行业",[1]!s_info_industry_csrc12_n(W2477,公司分析!D$5,1),""))))))))</f>
        <v>环境与设施服务</v>
      </c>
      <c r="Z2477" s="298" t="str">
        <f>IF(Y2477=行业比较!$E$6,ROW(),"")</f>
        <v/>
      </c>
      <c r="AA2477" s="125"/>
      <c r="AB2477" s="125"/>
      <c r="AC2477" s="125"/>
      <c r="AD2477" s="125"/>
      <c r="AE2477" s="125"/>
      <c r="AF2477" s="125"/>
      <c r="AG2477" s="125"/>
      <c r="AH2477" s="125"/>
      <c r="AI2477" s="125"/>
      <c r="AJ2477" s="125"/>
      <c r="AK2477" s="125"/>
      <c r="AL2477" s="125"/>
      <c r="AM2477" s="125"/>
      <c r="AN2477" s="125"/>
      <c r="AO2477" s="125"/>
      <c r="AP2477" s="125"/>
    </row>
    <row r="2478" spans="2:42" x14ac:dyDescent="0.35">
      <c r="B2478" s="125"/>
      <c r="C2478" s="125"/>
      <c r="D2478" s="125"/>
      <c r="E2478" s="125"/>
      <c r="F2478" s="125"/>
      <c r="G2478" s="125"/>
      <c r="H2478" s="125"/>
      <c r="I2478" s="269"/>
      <c r="J2478" s="134"/>
      <c r="K2478" s="134"/>
      <c r="L2478" s="134"/>
      <c r="M2478" s="134"/>
      <c r="N2478" s="286"/>
      <c r="O2478" s="286"/>
      <c r="P2478" s="125"/>
      <c r="Q2478" s="125"/>
      <c r="R2478" s="125"/>
      <c r="S2478" s="125"/>
      <c r="T2478" s="125"/>
      <c r="U2478" s="311"/>
      <c r="V2478" s="253">
        <f t="shared" si="46"/>
        <v>0</v>
      </c>
      <c r="W2478" s="348" t="str">
        <f>IF(板块成分!B2480="","",板块成分!B2480)</f>
        <v>8473.HK</v>
      </c>
      <c r="X2478" s="270" t="str">
        <f>[1]!s_info_name(W2478)</f>
        <v>弥明生活百货</v>
      </c>
      <c r="Y2478" s="335" t="str">
        <f>IF($Y$3="申万一级行业",[1]!s_info_industry_sw_2021(W2478,公司分析!D$5,1),IF($Y$3="申万二级行业",[1]!s_info_industry_sw_2021(W2478,公司分析!D$5,2),IF($Y$3="申万三级行业",[1]!s_info_industry_sw_2021(W2478,公司分析!D$5,3),IF($Y$3="wind一级行业",[1]!s_info_industry_gics(W2478,1),IF($Y$3="wind二级行业",[1]!s_info_industry_gics(W2478,2),IF($Y$3="wind三级行业",[1]!s_info_industry_gics(W2478,3),IF($Y$3="wind四级行业",[1]!s_info_industry_gics(W2478,4),IF($Y$3="证监会门类行业",[1]!s_info_industry_csrc12_n(W2478,公司分析!D$5,1),""))))))))</f>
        <v>百货商店</v>
      </c>
      <c r="Z2478" s="298" t="str">
        <f>IF(Y2478=行业比较!$E$6,ROW(),"")</f>
        <v/>
      </c>
      <c r="AA2478" s="125"/>
      <c r="AB2478" s="125"/>
      <c r="AC2478" s="125"/>
      <c r="AD2478" s="125"/>
      <c r="AE2478" s="125"/>
      <c r="AF2478" s="125"/>
      <c r="AG2478" s="125"/>
      <c r="AH2478" s="125"/>
      <c r="AI2478" s="125"/>
      <c r="AJ2478" s="125"/>
      <c r="AK2478" s="125"/>
      <c r="AL2478" s="125"/>
      <c r="AM2478" s="125"/>
      <c r="AN2478" s="125"/>
      <c r="AO2478" s="125"/>
      <c r="AP2478" s="125"/>
    </row>
    <row r="2479" spans="2:42" x14ac:dyDescent="0.35">
      <c r="B2479" s="125"/>
      <c r="C2479" s="125"/>
      <c r="D2479" s="125"/>
      <c r="E2479" s="125"/>
      <c r="F2479" s="125"/>
      <c r="G2479" s="125"/>
      <c r="H2479" s="125"/>
      <c r="I2479" s="269"/>
      <c r="J2479" s="134"/>
      <c r="K2479" s="134"/>
      <c r="L2479" s="134"/>
      <c r="M2479" s="134"/>
      <c r="N2479" s="286"/>
      <c r="O2479" s="286"/>
      <c r="P2479" s="125"/>
      <c r="Q2479" s="125"/>
      <c r="R2479" s="125"/>
      <c r="S2479" s="125"/>
      <c r="T2479" s="125"/>
      <c r="U2479" s="311"/>
      <c r="V2479" s="253">
        <f t="shared" si="46"/>
        <v>0</v>
      </c>
      <c r="W2479" s="348" t="str">
        <f>IF(板块成分!B2481="","",板块成分!B2481)</f>
        <v>8475.HK</v>
      </c>
      <c r="X2479" s="270" t="str">
        <f>[1]!s_info_name(W2479)</f>
        <v>易站绿色科技</v>
      </c>
      <c r="Y2479" s="335" t="str">
        <f>IF($Y$3="申万一级行业",[1]!s_info_industry_sw_2021(W2479,公司分析!D$5,1),IF($Y$3="申万二级行业",[1]!s_info_industry_sw_2021(W2479,公司分析!D$5,2),IF($Y$3="申万三级行业",[1]!s_info_industry_sw_2021(W2479,公司分析!D$5,3),IF($Y$3="wind一级行业",[1]!s_info_industry_gics(W2479,1),IF($Y$3="wind二级行业",[1]!s_info_industry_gics(W2479,2),IF($Y$3="wind三级行业",[1]!s_info_industry_gics(W2479,3),IF($Y$3="wind四级行业",[1]!s_info_industry_gics(W2479,4),IF($Y$3="证监会门类行业",[1]!s_info_industry_csrc12_n(W2479,公司分析!D$5,1),""))))))))</f>
        <v>餐馆</v>
      </c>
      <c r="Z2479" s="298" t="str">
        <f>IF(Y2479=行业比较!$E$6,ROW(),"")</f>
        <v/>
      </c>
      <c r="AA2479" s="125"/>
      <c r="AB2479" s="125"/>
      <c r="AC2479" s="125"/>
      <c r="AD2479" s="125"/>
      <c r="AE2479" s="125"/>
      <c r="AF2479" s="125"/>
      <c r="AG2479" s="125"/>
      <c r="AH2479" s="125"/>
      <c r="AI2479" s="125"/>
      <c r="AJ2479" s="125"/>
      <c r="AK2479" s="125"/>
      <c r="AL2479" s="125"/>
      <c r="AM2479" s="125"/>
      <c r="AN2479" s="125"/>
      <c r="AO2479" s="125"/>
      <c r="AP2479" s="125"/>
    </row>
    <row r="2480" spans="2:42" x14ac:dyDescent="0.35">
      <c r="B2480" s="125"/>
      <c r="C2480" s="125"/>
      <c r="D2480" s="125"/>
      <c r="E2480" s="125"/>
      <c r="F2480" s="125"/>
      <c r="G2480" s="125"/>
      <c r="H2480" s="125"/>
      <c r="I2480" s="269"/>
      <c r="J2480" s="134"/>
      <c r="K2480" s="134"/>
      <c r="L2480" s="134"/>
      <c r="M2480" s="134"/>
      <c r="N2480" s="286"/>
      <c r="O2480" s="286"/>
      <c r="P2480" s="125"/>
      <c r="Q2480" s="125"/>
      <c r="R2480" s="125"/>
      <c r="S2480" s="125"/>
      <c r="T2480" s="125"/>
      <c r="U2480" s="311"/>
      <c r="V2480" s="253">
        <f t="shared" si="46"/>
        <v>0</v>
      </c>
      <c r="W2480" s="348" t="str">
        <f>IF(板块成分!B2482="","",板块成分!B2482)</f>
        <v>8476.HK</v>
      </c>
      <c r="X2480" s="270" t="str">
        <f>[1]!s_info_name(W2480)</f>
        <v>大洋环球控股</v>
      </c>
      <c r="Y2480" s="335" t="str">
        <f>IF($Y$3="申万一级行业",[1]!s_info_industry_sw_2021(W2480,公司分析!D$5,1),IF($Y$3="申万二级行业",[1]!s_info_industry_sw_2021(W2480,公司分析!D$5,2),IF($Y$3="申万三级行业",[1]!s_info_industry_sw_2021(W2480,公司分析!D$5,3),IF($Y$3="wind一级行业",[1]!s_info_industry_gics(W2480,1),IF($Y$3="wind二级行业",[1]!s_info_industry_gics(W2480,2),IF($Y$3="wind三级行业",[1]!s_info_industry_gics(W2480,3),IF($Y$3="wind四级行业",[1]!s_info_industry_gics(W2480,4),IF($Y$3="证监会门类行业",[1]!s_info_industry_csrc12_n(W2480,公司分析!D$5,1),""))))))))</f>
        <v>食品分销商</v>
      </c>
      <c r="Z2480" s="298" t="str">
        <f>IF(Y2480=行业比较!$E$6,ROW(),"")</f>
        <v/>
      </c>
      <c r="AA2480" s="125"/>
      <c r="AB2480" s="125"/>
      <c r="AC2480" s="125"/>
      <c r="AD2480" s="125"/>
      <c r="AE2480" s="125"/>
      <c r="AF2480" s="125"/>
      <c r="AG2480" s="125"/>
      <c r="AH2480" s="125"/>
      <c r="AI2480" s="125"/>
      <c r="AJ2480" s="125"/>
      <c r="AK2480" s="125"/>
      <c r="AL2480" s="125"/>
      <c r="AM2480" s="125"/>
      <c r="AN2480" s="125"/>
      <c r="AO2480" s="125"/>
      <c r="AP2480" s="125"/>
    </row>
    <row r="2481" spans="2:42" x14ac:dyDescent="0.35">
      <c r="B2481" s="125"/>
      <c r="C2481" s="125"/>
      <c r="D2481" s="125"/>
      <c r="E2481" s="125"/>
      <c r="F2481" s="125"/>
      <c r="G2481" s="125"/>
      <c r="H2481" s="125"/>
      <c r="I2481" s="269"/>
      <c r="J2481" s="134"/>
      <c r="K2481" s="134"/>
      <c r="L2481" s="134"/>
      <c r="M2481" s="134"/>
      <c r="N2481" s="286"/>
      <c r="O2481" s="286"/>
      <c r="P2481" s="125"/>
      <c r="Q2481" s="125"/>
      <c r="R2481" s="125"/>
      <c r="S2481" s="125"/>
      <c r="T2481" s="125"/>
      <c r="U2481" s="311"/>
      <c r="V2481" s="253">
        <f t="shared" si="46"/>
        <v>0</v>
      </c>
      <c r="W2481" s="348" t="str">
        <f>IF(板块成分!B2483="","",板块成分!B2483)</f>
        <v>8480.HK</v>
      </c>
      <c r="X2481" s="270" t="str">
        <f>[1]!s_info_name(W2481)</f>
        <v>飞霓控股</v>
      </c>
      <c r="Y2481" s="335" t="str">
        <f>IF($Y$3="申万一级行业",[1]!s_info_industry_sw_2021(W2481,公司分析!D$5,1),IF($Y$3="申万二级行业",[1]!s_info_industry_sw_2021(W2481,公司分析!D$5,2),IF($Y$3="申万三级行业",[1]!s_info_industry_sw_2021(W2481,公司分析!D$5,3),IF($Y$3="wind一级行业",[1]!s_info_industry_gics(W2481,1),IF($Y$3="wind二级行业",[1]!s_info_industry_gics(W2481,2),IF($Y$3="wind三级行业",[1]!s_info_industry_gics(W2481,3),IF($Y$3="wind四级行业",[1]!s_info_industry_gics(W2481,4),IF($Y$3="证监会门类行业",[1]!s_info_industry_csrc12_n(W2481,公司分析!D$5,1),""))))))))</f>
        <v>纺织品</v>
      </c>
      <c r="Z2481" s="298" t="str">
        <f>IF(Y2481=行业比较!$E$6,ROW(),"")</f>
        <v/>
      </c>
      <c r="AA2481" s="125"/>
      <c r="AB2481" s="125"/>
      <c r="AC2481" s="125"/>
      <c r="AD2481" s="125"/>
      <c r="AE2481" s="125"/>
      <c r="AF2481" s="125"/>
      <c r="AG2481" s="125"/>
      <c r="AH2481" s="125"/>
      <c r="AI2481" s="125"/>
      <c r="AJ2481" s="125"/>
      <c r="AK2481" s="125"/>
      <c r="AL2481" s="125"/>
      <c r="AM2481" s="125"/>
      <c r="AN2481" s="125"/>
      <c r="AO2481" s="125"/>
      <c r="AP2481" s="125"/>
    </row>
    <row r="2482" spans="2:42" x14ac:dyDescent="0.35">
      <c r="B2482" s="125"/>
      <c r="C2482" s="125"/>
      <c r="D2482" s="125"/>
      <c r="E2482" s="125"/>
      <c r="F2482" s="125"/>
      <c r="G2482" s="125"/>
      <c r="H2482" s="125"/>
      <c r="I2482" s="269"/>
      <c r="J2482" s="134"/>
      <c r="K2482" s="134"/>
      <c r="L2482" s="134"/>
      <c r="M2482" s="134"/>
      <c r="N2482" s="286"/>
      <c r="O2482" s="286"/>
      <c r="P2482" s="125"/>
      <c r="Q2482" s="125"/>
      <c r="R2482" s="125"/>
      <c r="S2482" s="125"/>
      <c r="T2482" s="125"/>
      <c r="U2482" s="311"/>
      <c r="V2482" s="253">
        <f t="shared" si="46"/>
        <v>0</v>
      </c>
      <c r="W2482" s="348" t="str">
        <f>IF(板块成分!B2484="","",板块成分!B2484)</f>
        <v>8481.HK</v>
      </c>
      <c r="X2482" s="270" t="str">
        <f>[1]!s_info_name(W2482)</f>
        <v>盛龙锦秀国际</v>
      </c>
      <c r="Y2482" s="335" t="str">
        <f>IF($Y$3="申万一级行业",[1]!s_info_industry_sw_2021(W2482,公司分析!D$5,1),IF($Y$3="申万二级行业",[1]!s_info_industry_sw_2021(W2482,公司分析!D$5,2),IF($Y$3="申万三级行业",[1]!s_info_industry_sw_2021(W2482,公司分析!D$5,3),IF($Y$3="wind一级行业",[1]!s_info_industry_gics(W2482,1),IF($Y$3="wind二级行业",[1]!s_info_industry_gics(W2482,2),IF($Y$3="wind三级行业",[1]!s_info_industry_gics(W2482,3),IF($Y$3="wind四级行业",[1]!s_info_industry_gics(W2482,4),IF($Y$3="证监会门类行业",[1]!s_info_industry_csrc12_n(W2482,公司分析!D$5,1),""))))))))</f>
        <v>商业印刷</v>
      </c>
      <c r="Z2482" s="298" t="str">
        <f>IF(Y2482=行业比较!$E$6,ROW(),"")</f>
        <v/>
      </c>
      <c r="AA2482" s="125"/>
      <c r="AB2482" s="125"/>
      <c r="AC2482" s="125"/>
      <c r="AD2482" s="125"/>
      <c r="AE2482" s="125"/>
      <c r="AF2482" s="125"/>
      <c r="AG2482" s="125"/>
      <c r="AH2482" s="125"/>
      <c r="AI2482" s="125"/>
      <c r="AJ2482" s="125"/>
      <c r="AK2482" s="125"/>
      <c r="AL2482" s="125"/>
      <c r="AM2482" s="125"/>
      <c r="AN2482" s="125"/>
      <c r="AO2482" s="125"/>
      <c r="AP2482" s="125"/>
    </row>
    <row r="2483" spans="2:42" x14ac:dyDescent="0.35">
      <c r="B2483" s="125"/>
      <c r="C2483" s="125"/>
      <c r="D2483" s="125"/>
      <c r="E2483" s="125"/>
      <c r="F2483" s="125"/>
      <c r="G2483" s="125"/>
      <c r="H2483" s="125"/>
      <c r="I2483" s="269"/>
      <c r="J2483" s="134"/>
      <c r="K2483" s="134"/>
      <c r="L2483" s="134"/>
      <c r="M2483" s="134"/>
      <c r="N2483" s="286"/>
      <c r="O2483" s="286"/>
      <c r="P2483" s="125"/>
      <c r="Q2483" s="125"/>
      <c r="R2483" s="125"/>
      <c r="S2483" s="125"/>
      <c r="T2483" s="125"/>
      <c r="U2483" s="311"/>
      <c r="V2483" s="253">
        <f t="shared" si="46"/>
        <v>0</v>
      </c>
      <c r="W2483" s="348" t="str">
        <f>IF(板块成分!B2485="","",板块成分!B2485)</f>
        <v>8482.HK</v>
      </c>
      <c r="X2483" s="270" t="str">
        <f>[1]!s_info_name(W2483)</f>
        <v>万励达</v>
      </c>
      <c r="Y2483" s="335" t="str">
        <f>IF($Y$3="申万一级行业",[1]!s_info_industry_sw_2021(W2483,公司分析!D$5,1),IF($Y$3="申万二级行业",[1]!s_info_industry_sw_2021(W2483,公司分析!D$5,2),IF($Y$3="申万三级行业",[1]!s_info_industry_sw_2021(W2483,公司分析!D$5,3),IF($Y$3="wind一级行业",[1]!s_info_industry_gics(W2483,1),IF($Y$3="wind二级行业",[1]!s_info_industry_gics(W2483,2),IF($Y$3="wind三级行业",[1]!s_info_industry_gics(W2483,3),IF($Y$3="wind四级行业",[1]!s_info_industry_gics(W2483,4),IF($Y$3="证监会门类行业",[1]!s_info_industry_csrc12_n(W2483,公司分析!D$5,1),""))))))))</f>
        <v>航空货运与物流</v>
      </c>
      <c r="Z2483" s="298" t="str">
        <f>IF(Y2483=行业比较!$E$6,ROW(),"")</f>
        <v/>
      </c>
      <c r="AA2483" s="125"/>
      <c r="AB2483" s="125"/>
      <c r="AC2483" s="125"/>
      <c r="AD2483" s="125"/>
      <c r="AE2483" s="125"/>
      <c r="AF2483" s="125"/>
      <c r="AG2483" s="125"/>
      <c r="AH2483" s="125"/>
      <c r="AI2483" s="125"/>
      <c r="AJ2483" s="125"/>
      <c r="AK2483" s="125"/>
      <c r="AL2483" s="125"/>
      <c r="AM2483" s="125"/>
      <c r="AN2483" s="125"/>
      <c r="AO2483" s="125"/>
      <c r="AP2483" s="125"/>
    </row>
    <row r="2484" spans="2:42" x14ac:dyDescent="0.35">
      <c r="B2484" s="125"/>
      <c r="C2484" s="125"/>
      <c r="D2484" s="125"/>
      <c r="E2484" s="125"/>
      <c r="F2484" s="125"/>
      <c r="G2484" s="125"/>
      <c r="H2484" s="125"/>
      <c r="I2484" s="269"/>
      <c r="J2484" s="134"/>
      <c r="K2484" s="134"/>
      <c r="L2484" s="134"/>
      <c r="M2484" s="134"/>
      <c r="N2484" s="286"/>
      <c r="O2484" s="286"/>
      <c r="P2484" s="125"/>
      <c r="Q2484" s="125"/>
      <c r="R2484" s="125"/>
      <c r="S2484" s="125"/>
      <c r="T2484" s="125"/>
      <c r="U2484" s="311"/>
      <c r="V2484" s="253">
        <f t="shared" si="46"/>
        <v>0</v>
      </c>
      <c r="W2484" s="348" t="str">
        <f>IF(板块成分!B2486="","",板块成分!B2486)</f>
        <v>8483.HK</v>
      </c>
      <c r="X2484" s="270" t="str">
        <f>[1]!s_info_name(W2484)</f>
        <v>名仕快相</v>
      </c>
      <c r="Y2484" s="335" t="str">
        <f>IF($Y$3="申万一级行业",[1]!s_info_industry_sw_2021(W2484,公司分析!D$5,1),IF($Y$3="申万二级行业",[1]!s_info_industry_sw_2021(W2484,公司分析!D$5,2),IF($Y$3="申万三级行业",[1]!s_info_industry_sw_2021(W2484,公司分析!D$5,3),IF($Y$3="wind一级行业",[1]!s_info_industry_gics(W2484,1),IF($Y$3="wind二级行业",[1]!s_info_industry_gics(W2484,2),IF($Y$3="wind三级行业",[1]!s_info_industry_gics(W2484,3),IF($Y$3="wind四级行业",[1]!s_info_industry_gics(W2484,4),IF($Y$3="证监会门类行业",[1]!s_info_industry_csrc12_n(W2484,公司分析!D$5,1),""))))))))</f>
        <v>特殊消费者服务</v>
      </c>
      <c r="Z2484" s="298" t="str">
        <f>IF(Y2484=行业比较!$E$6,ROW(),"")</f>
        <v/>
      </c>
      <c r="AA2484" s="125"/>
      <c r="AB2484" s="125"/>
      <c r="AC2484" s="125"/>
      <c r="AD2484" s="125"/>
      <c r="AE2484" s="125"/>
      <c r="AF2484" s="125"/>
      <c r="AG2484" s="125"/>
      <c r="AH2484" s="125"/>
      <c r="AI2484" s="125"/>
      <c r="AJ2484" s="125"/>
      <c r="AK2484" s="125"/>
      <c r="AL2484" s="125"/>
      <c r="AM2484" s="125"/>
      <c r="AN2484" s="125"/>
      <c r="AO2484" s="125"/>
      <c r="AP2484" s="125"/>
    </row>
    <row r="2485" spans="2:42" x14ac:dyDescent="0.35">
      <c r="B2485" s="125"/>
      <c r="C2485" s="125"/>
      <c r="D2485" s="125"/>
      <c r="E2485" s="125"/>
      <c r="F2485" s="125"/>
      <c r="G2485" s="125"/>
      <c r="H2485" s="125"/>
      <c r="I2485" s="269"/>
      <c r="J2485" s="134"/>
      <c r="K2485" s="134"/>
      <c r="L2485" s="134"/>
      <c r="M2485" s="134"/>
      <c r="N2485" s="286"/>
      <c r="O2485" s="286"/>
      <c r="P2485" s="125"/>
      <c r="Q2485" s="125"/>
      <c r="R2485" s="125"/>
      <c r="S2485" s="125"/>
      <c r="T2485" s="125"/>
      <c r="U2485" s="311"/>
      <c r="V2485" s="253">
        <f t="shared" si="46"/>
        <v>0</v>
      </c>
      <c r="W2485" s="348" t="str">
        <f>IF(板块成分!B2487="","",板块成分!B2487)</f>
        <v>8487.HK</v>
      </c>
      <c r="X2485" s="270" t="str">
        <f>[1]!s_info_name(W2485)</f>
        <v>ISP GLOBAL</v>
      </c>
      <c r="Y2485" s="335" t="str">
        <f>IF($Y$3="申万一级行业",[1]!s_info_industry_sw_2021(W2485,公司分析!D$5,1),IF($Y$3="申万二级行业",[1]!s_info_industry_sw_2021(W2485,公司分析!D$5,2),IF($Y$3="申万三级行业",[1]!s_info_industry_sw_2021(W2485,公司分析!D$5,3),IF($Y$3="wind一级行业",[1]!s_info_industry_gics(W2485,1),IF($Y$3="wind二级行业",[1]!s_info_industry_gics(W2485,2),IF($Y$3="wind三级行业",[1]!s_info_industry_gics(W2485,3),IF($Y$3="wind四级行业",[1]!s_info_industry_gics(W2485,4),IF($Y$3="证监会门类行业",[1]!s_info_industry_csrc12_n(W2485,公司分析!D$5,1),""))))))))</f>
        <v>消费电子产品</v>
      </c>
      <c r="Z2485" s="298" t="str">
        <f>IF(Y2485=行业比较!$E$6,ROW(),"")</f>
        <v/>
      </c>
      <c r="AA2485" s="125"/>
      <c r="AB2485" s="125"/>
      <c r="AC2485" s="125"/>
      <c r="AD2485" s="125"/>
      <c r="AE2485" s="125"/>
      <c r="AF2485" s="125"/>
      <c r="AG2485" s="125"/>
      <c r="AH2485" s="125"/>
      <c r="AI2485" s="125"/>
      <c r="AJ2485" s="125"/>
      <c r="AK2485" s="125"/>
      <c r="AL2485" s="125"/>
      <c r="AM2485" s="125"/>
      <c r="AN2485" s="125"/>
      <c r="AO2485" s="125"/>
      <c r="AP2485" s="125"/>
    </row>
    <row r="2486" spans="2:42" x14ac:dyDescent="0.35">
      <c r="B2486" s="125"/>
      <c r="C2486" s="125"/>
      <c r="D2486" s="125"/>
      <c r="E2486" s="125"/>
      <c r="F2486" s="125"/>
      <c r="G2486" s="125"/>
      <c r="H2486" s="125"/>
      <c r="I2486" s="269"/>
      <c r="J2486" s="134"/>
      <c r="K2486" s="134"/>
      <c r="L2486" s="134"/>
      <c r="M2486" s="134"/>
      <c r="N2486" s="286"/>
      <c r="O2486" s="286"/>
      <c r="P2486" s="125"/>
      <c r="Q2486" s="125"/>
      <c r="R2486" s="125"/>
      <c r="S2486" s="125"/>
      <c r="T2486" s="125"/>
      <c r="U2486" s="311"/>
      <c r="V2486" s="253">
        <f t="shared" si="46"/>
        <v>0</v>
      </c>
      <c r="W2486" s="348" t="str">
        <f>IF(板块成分!B2488="","",板块成分!B2488)</f>
        <v>8489.HK</v>
      </c>
      <c r="X2486" s="270" t="str">
        <f>[1]!s_info_name(W2486)</f>
        <v>裕程物流</v>
      </c>
      <c r="Y2486" s="335" t="str">
        <f>IF($Y$3="申万一级行业",[1]!s_info_industry_sw_2021(W2486,公司分析!D$5,1),IF($Y$3="申万二级行业",[1]!s_info_industry_sw_2021(W2486,公司分析!D$5,2),IF($Y$3="申万三级行业",[1]!s_info_industry_sw_2021(W2486,公司分析!D$5,3),IF($Y$3="wind一级行业",[1]!s_info_industry_gics(W2486,1),IF($Y$3="wind二级行业",[1]!s_info_industry_gics(W2486,2),IF($Y$3="wind三级行业",[1]!s_info_industry_gics(W2486,3),IF($Y$3="wind四级行业",[1]!s_info_industry_gics(W2486,4),IF($Y$3="证监会门类行业",[1]!s_info_industry_csrc12_n(W2486,公司分析!D$5,1),""))))))))</f>
        <v>海运</v>
      </c>
      <c r="Z2486" s="298" t="str">
        <f>IF(Y2486=行业比较!$E$6,ROW(),"")</f>
        <v/>
      </c>
      <c r="AA2486" s="125"/>
      <c r="AB2486" s="125"/>
      <c r="AC2486" s="125"/>
      <c r="AD2486" s="125"/>
      <c r="AE2486" s="125"/>
      <c r="AF2486" s="125"/>
      <c r="AG2486" s="125"/>
      <c r="AH2486" s="125"/>
      <c r="AI2486" s="125"/>
      <c r="AJ2486" s="125"/>
      <c r="AK2486" s="125"/>
      <c r="AL2486" s="125"/>
      <c r="AM2486" s="125"/>
      <c r="AN2486" s="125"/>
      <c r="AO2486" s="125"/>
      <c r="AP2486" s="125"/>
    </row>
    <row r="2487" spans="2:42" x14ac:dyDescent="0.35">
      <c r="B2487" s="125"/>
      <c r="C2487" s="125"/>
      <c r="D2487" s="125"/>
      <c r="E2487" s="125"/>
      <c r="F2487" s="125"/>
      <c r="G2487" s="125"/>
      <c r="H2487" s="125"/>
      <c r="I2487" s="269"/>
      <c r="J2487" s="134"/>
      <c r="K2487" s="134"/>
      <c r="L2487" s="134"/>
      <c r="M2487" s="134"/>
      <c r="N2487" s="286"/>
      <c r="O2487" s="286"/>
      <c r="P2487" s="125"/>
      <c r="Q2487" s="125"/>
      <c r="R2487" s="125"/>
      <c r="S2487" s="125"/>
      <c r="T2487" s="125"/>
      <c r="U2487" s="311"/>
      <c r="V2487" s="253">
        <f t="shared" si="46"/>
        <v>0</v>
      </c>
      <c r="W2487" s="348" t="str">
        <f>IF(板块成分!B2489="","",板块成分!B2489)</f>
        <v>8490.HK</v>
      </c>
      <c r="X2487" s="270" t="str">
        <f>[1]!s_info_name(W2487)</f>
        <v>骏码半导体</v>
      </c>
      <c r="Y2487" s="335" t="str">
        <f>IF($Y$3="申万一级行业",[1]!s_info_industry_sw_2021(W2487,公司分析!D$5,1),IF($Y$3="申万二级行业",[1]!s_info_industry_sw_2021(W2487,公司分析!D$5,2),IF($Y$3="申万三级行业",[1]!s_info_industry_sw_2021(W2487,公司分析!D$5,3),IF($Y$3="wind一级行业",[1]!s_info_industry_gics(W2487,1),IF($Y$3="wind二级行业",[1]!s_info_industry_gics(W2487,2),IF($Y$3="wind三级行业",[1]!s_info_industry_gics(W2487,3),IF($Y$3="wind四级行业",[1]!s_info_industry_gics(W2487,4),IF($Y$3="证监会门类行业",[1]!s_info_industry_csrc12_n(W2487,公司分析!D$5,1),""))))))))</f>
        <v>半导体产品</v>
      </c>
      <c r="Z2487" s="298" t="str">
        <f>IF(Y2487=行业比较!$E$6,ROW(),"")</f>
        <v/>
      </c>
      <c r="AA2487" s="125"/>
      <c r="AB2487" s="125"/>
      <c r="AC2487" s="125"/>
      <c r="AD2487" s="125"/>
      <c r="AE2487" s="125"/>
      <c r="AF2487" s="125"/>
      <c r="AG2487" s="125"/>
      <c r="AH2487" s="125"/>
      <c r="AI2487" s="125"/>
      <c r="AJ2487" s="125"/>
      <c r="AK2487" s="125"/>
      <c r="AL2487" s="125"/>
      <c r="AM2487" s="125"/>
      <c r="AN2487" s="125"/>
      <c r="AO2487" s="125"/>
      <c r="AP2487" s="125"/>
    </row>
    <row r="2488" spans="2:42" x14ac:dyDescent="0.35">
      <c r="B2488" s="125"/>
      <c r="C2488" s="125"/>
      <c r="D2488" s="125"/>
      <c r="E2488" s="125"/>
      <c r="F2488" s="125"/>
      <c r="G2488" s="125"/>
      <c r="H2488" s="125"/>
      <c r="I2488" s="269"/>
      <c r="J2488" s="134"/>
      <c r="K2488" s="134"/>
      <c r="L2488" s="134"/>
      <c r="M2488" s="134"/>
      <c r="N2488" s="286"/>
      <c r="O2488" s="286"/>
      <c r="P2488" s="125"/>
      <c r="Q2488" s="125"/>
      <c r="R2488" s="125"/>
      <c r="S2488" s="125"/>
      <c r="T2488" s="125"/>
      <c r="U2488" s="311"/>
      <c r="V2488" s="253">
        <f t="shared" si="46"/>
        <v>0</v>
      </c>
      <c r="W2488" s="348" t="str">
        <f>IF(板块成分!B2490="","",板块成分!B2490)</f>
        <v>8491.HK</v>
      </c>
      <c r="X2488" s="270" t="str">
        <f>[1]!s_info_name(W2488)</f>
        <v>COOL LINK</v>
      </c>
      <c r="Y2488" s="335" t="str">
        <f>IF($Y$3="申万一级行业",[1]!s_info_industry_sw_2021(W2488,公司分析!D$5,1),IF($Y$3="申万二级行业",[1]!s_info_industry_sw_2021(W2488,公司分析!D$5,2),IF($Y$3="申万三级行业",[1]!s_info_industry_sw_2021(W2488,公司分析!D$5,3),IF($Y$3="wind一级行业",[1]!s_info_industry_gics(W2488,1),IF($Y$3="wind二级行业",[1]!s_info_industry_gics(W2488,2),IF($Y$3="wind三级行业",[1]!s_info_industry_gics(W2488,3),IF($Y$3="wind四级行业",[1]!s_info_industry_gics(W2488,4),IF($Y$3="证监会门类行业",[1]!s_info_industry_csrc12_n(W2488,公司分析!D$5,1),""))))))))</f>
        <v>食品分销商</v>
      </c>
      <c r="Z2488" s="298" t="str">
        <f>IF(Y2488=行业比较!$E$6,ROW(),"")</f>
        <v/>
      </c>
      <c r="AA2488" s="125"/>
      <c r="AB2488" s="125"/>
      <c r="AC2488" s="125"/>
      <c r="AD2488" s="125"/>
      <c r="AE2488" s="125"/>
      <c r="AF2488" s="125"/>
      <c r="AG2488" s="125"/>
      <c r="AH2488" s="125"/>
      <c r="AI2488" s="125"/>
      <c r="AJ2488" s="125"/>
      <c r="AK2488" s="125"/>
      <c r="AL2488" s="125"/>
      <c r="AM2488" s="125"/>
      <c r="AN2488" s="125"/>
      <c r="AO2488" s="125"/>
      <c r="AP2488" s="125"/>
    </row>
    <row r="2489" spans="2:42" x14ac:dyDescent="0.35">
      <c r="B2489" s="125"/>
      <c r="C2489" s="125"/>
      <c r="D2489" s="125"/>
      <c r="E2489" s="125"/>
      <c r="F2489" s="125"/>
      <c r="G2489" s="125"/>
      <c r="H2489" s="125"/>
      <c r="I2489" s="269"/>
      <c r="J2489" s="134"/>
      <c r="K2489" s="134"/>
      <c r="L2489" s="134"/>
      <c r="M2489" s="134"/>
      <c r="N2489" s="286"/>
      <c r="O2489" s="286"/>
      <c r="P2489" s="125"/>
      <c r="Q2489" s="125"/>
      <c r="R2489" s="125"/>
      <c r="S2489" s="125"/>
      <c r="T2489" s="125"/>
      <c r="U2489" s="311"/>
      <c r="V2489" s="253">
        <f t="shared" si="46"/>
        <v>0</v>
      </c>
      <c r="W2489" s="348" t="str">
        <f>IF(板块成分!B2491="","",板块成分!B2491)</f>
        <v>8493.HK</v>
      </c>
      <c r="X2489" s="270" t="str">
        <f>[1]!s_info_name(W2489)</f>
        <v>龙皇集团</v>
      </c>
      <c r="Y2489" s="335" t="str">
        <f>IF($Y$3="申万一级行业",[1]!s_info_industry_sw_2021(W2489,公司分析!D$5,1),IF($Y$3="申万二级行业",[1]!s_info_industry_sw_2021(W2489,公司分析!D$5,2),IF($Y$3="申万三级行业",[1]!s_info_industry_sw_2021(W2489,公司分析!D$5,3),IF($Y$3="wind一级行业",[1]!s_info_industry_gics(W2489,1),IF($Y$3="wind二级行业",[1]!s_info_industry_gics(W2489,2),IF($Y$3="wind三级行业",[1]!s_info_industry_gics(W2489,3),IF($Y$3="wind四级行业",[1]!s_info_industry_gics(W2489,4),IF($Y$3="证监会门类行业",[1]!s_info_industry_csrc12_n(W2489,公司分析!D$5,1),""))))))))</f>
        <v>餐馆</v>
      </c>
      <c r="Z2489" s="298" t="str">
        <f>IF(Y2489=行业比较!$E$6,ROW(),"")</f>
        <v/>
      </c>
      <c r="AA2489" s="125"/>
      <c r="AB2489" s="125"/>
      <c r="AC2489" s="125"/>
      <c r="AD2489" s="125"/>
      <c r="AE2489" s="125"/>
      <c r="AF2489" s="125"/>
      <c r="AG2489" s="125"/>
      <c r="AH2489" s="125"/>
      <c r="AI2489" s="125"/>
      <c r="AJ2489" s="125"/>
      <c r="AK2489" s="125"/>
      <c r="AL2489" s="125"/>
      <c r="AM2489" s="125"/>
      <c r="AN2489" s="125"/>
      <c r="AO2489" s="125"/>
      <c r="AP2489" s="125"/>
    </row>
    <row r="2490" spans="2:42" x14ac:dyDescent="0.35">
      <c r="B2490" s="125"/>
      <c r="C2490" s="125"/>
      <c r="D2490" s="125"/>
      <c r="E2490" s="125"/>
      <c r="F2490" s="125"/>
      <c r="G2490" s="125"/>
      <c r="H2490" s="125"/>
      <c r="I2490" s="269"/>
      <c r="J2490" s="134"/>
      <c r="K2490" s="134"/>
      <c r="L2490" s="134"/>
      <c r="M2490" s="134"/>
      <c r="N2490" s="286"/>
      <c r="O2490" s="286"/>
      <c r="P2490" s="125"/>
      <c r="Q2490" s="125"/>
      <c r="R2490" s="125"/>
      <c r="S2490" s="125"/>
      <c r="T2490" s="125"/>
      <c r="U2490" s="311"/>
      <c r="V2490" s="253">
        <f t="shared" si="46"/>
        <v>0</v>
      </c>
      <c r="W2490" s="348" t="str">
        <f>IF(板块成分!B2492="","",板块成分!B2492)</f>
        <v>8495.HK</v>
      </c>
      <c r="X2490" s="270" t="str">
        <f>[1]!s_info_name(W2490)</f>
        <v>1957 &amp; CO.</v>
      </c>
      <c r="Y2490" s="335" t="str">
        <f>IF($Y$3="申万一级行业",[1]!s_info_industry_sw_2021(W2490,公司分析!D$5,1),IF($Y$3="申万二级行业",[1]!s_info_industry_sw_2021(W2490,公司分析!D$5,2),IF($Y$3="申万三级行业",[1]!s_info_industry_sw_2021(W2490,公司分析!D$5,3),IF($Y$3="wind一级行业",[1]!s_info_industry_gics(W2490,1),IF($Y$3="wind二级行业",[1]!s_info_industry_gics(W2490,2),IF($Y$3="wind三级行业",[1]!s_info_industry_gics(W2490,3),IF($Y$3="wind四级行业",[1]!s_info_industry_gics(W2490,4),IF($Y$3="证监会门类行业",[1]!s_info_industry_csrc12_n(W2490,公司分析!D$5,1),""))))))))</f>
        <v>餐馆</v>
      </c>
      <c r="Z2490" s="298" t="str">
        <f>IF(Y2490=行业比较!$E$6,ROW(),"")</f>
        <v/>
      </c>
      <c r="AA2490" s="125"/>
      <c r="AB2490" s="125"/>
      <c r="AC2490" s="125"/>
      <c r="AD2490" s="125"/>
      <c r="AE2490" s="125"/>
      <c r="AF2490" s="125"/>
      <c r="AG2490" s="125"/>
      <c r="AH2490" s="125"/>
      <c r="AI2490" s="125"/>
      <c r="AJ2490" s="125"/>
      <c r="AK2490" s="125"/>
      <c r="AL2490" s="125"/>
      <c r="AM2490" s="125"/>
      <c r="AN2490" s="125"/>
      <c r="AO2490" s="125"/>
      <c r="AP2490" s="125"/>
    </row>
    <row r="2491" spans="2:42" x14ac:dyDescent="0.35">
      <c r="B2491" s="125"/>
      <c r="C2491" s="125"/>
      <c r="D2491" s="125"/>
      <c r="E2491" s="125"/>
      <c r="F2491" s="125"/>
      <c r="G2491" s="125"/>
      <c r="H2491" s="125"/>
      <c r="I2491" s="269"/>
      <c r="J2491" s="134"/>
      <c r="K2491" s="134"/>
      <c r="L2491" s="134"/>
      <c r="M2491" s="134"/>
      <c r="N2491" s="286"/>
      <c r="O2491" s="286"/>
      <c r="P2491" s="125"/>
      <c r="Q2491" s="125"/>
      <c r="R2491" s="125"/>
      <c r="S2491" s="125"/>
      <c r="T2491" s="125"/>
      <c r="U2491" s="311"/>
      <c r="V2491" s="253">
        <f t="shared" si="46"/>
        <v>0</v>
      </c>
      <c r="W2491" s="348" t="str">
        <f>IF(板块成分!B2493="","",板块成分!B2493)</f>
        <v>8496.HK</v>
      </c>
      <c r="X2491" s="270" t="str">
        <f>[1]!s_info_name(W2491)</f>
        <v>环球友饮智能</v>
      </c>
      <c r="Y2491" s="335" t="str">
        <f>IF($Y$3="申万一级行业",[1]!s_info_industry_sw_2021(W2491,公司分析!D$5,1),IF($Y$3="申万二级行业",[1]!s_info_industry_sw_2021(W2491,公司分析!D$5,2),IF($Y$3="申万三级行业",[1]!s_info_industry_sw_2021(W2491,公司分析!D$5,3),IF($Y$3="wind一级行业",[1]!s_info_industry_gics(W2491,1),IF($Y$3="wind二级行业",[1]!s_info_industry_gics(W2491,2),IF($Y$3="wind三级行业",[1]!s_info_industry_gics(W2491,3),IF($Y$3="wind四级行业",[1]!s_info_industry_gics(W2491,4),IF($Y$3="证监会门类行业",[1]!s_info_industry_csrc12_n(W2491,公司分析!D$5,1),""))))))))</f>
        <v>餐馆</v>
      </c>
      <c r="Z2491" s="298" t="str">
        <f>IF(Y2491=行业比较!$E$6,ROW(),"")</f>
        <v/>
      </c>
      <c r="AA2491" s="125"/>
      <c r="AB2491" s="125"/>
      <c r="AC2491" s="125"/>
      <c r="AD2491" s="125"/>
      <c r="AE2491" s="125"/>
      <c r="AF2491" s="125"/>
      <c r="AG2491" s="125"/>
      <c r="AH2491" s="125"/>
      <c r="AI2491" s="125"/>
      <c r="AJ2491" s="125"/>
      <c r="AK2491" s="125"/>
      <c r="AL2491" s="125"/>
      <c r="AM2491" s="125"/>
      <c r="AN2491" s="125"/>
      <c r="AO2491" s="125"/>
      <c r="AP2491" s="125"/>
    </row>
    <row r="2492" spans="2:42" x14ac:dyDescent="0.35">
      <c r="B2492" s="125"/>
      <c r="C2492" s="125"/>
      <c r="D2492" s="125"/>
      <c r="E2492" s="125"/>
      <c r="F2492" s="125"/>
      <c r="G2492" s="125"/>
      <c r="H2492" s="125"/>
      <c r="I2492" s="269"/>
      <c r="J2492" s="134"/>
      <c r="K2492" s="134"/>
      <c r="L2492" s="134"/>
      <c r="M2492" s="134"/>
      <c r="N2492" s="286"/>
      <c r="O2492" s="286"/>
      <c r="P2492" s="125"/>
      <c r="Q2492" s="125"/>
      <c r="R2492" s="125"/>
      <c r="S2492" s="125"/>
      <c r="T2492" s="125"/>
      <c r="U2492" s="311"/>
      <c r="V2492" s="253">
        <f t="shared" si="46"/>
        <v>0</v>
      </c>
      <c r="W2492" s="348" t="str">
        <f>IF(板块成分!B2494="","",板块成分!B2494)</f>
        <v>8500.HK</v>
      </c>
      <c r="X2492" s="270" t="str">
        <f>[1]!s_info_name(W2492)</f>
        <v>天泓文创</v>
      </c>
      <c r="Y2492" s="335" t="str">
        <f>IF($Y$3="申万一级行业",[1]!s_info_industry_sw_2021(W2492,公司分析!D$5,1),IF($Y$3="申万二级行业",[1]!s_info_industry_sw_2021(W2492,公司分析!D$5,2),IF($Y$3="申万三级行业",[1]!s_info_industry_sw_2021(W2492,公司分析!D$5,3),IF($Y$3="wind一级行业",[1]!s_info_industry_gics(W2492,1),IF($Y$3="wind二级行业",[1]!s_info_industry_gics(W2492,2),IF($Y$3="wind三级行业",[1]!s_info_industry_gics(W2492,3),IF($Y$3="wind四级行业",[1]!s_info_industry_gics(W2492,4),IF($Y$3="证监会门类行业",[1]!s_info_industry_csrc12_n(W2492,公司分析!D$5,1),""))))))))</f>
        <v>广告</v>
      </c>
      <c r="Z2492" s="298" t="str">
        <f>IF(Y2492=行业比较!$E$6,ROW(),"")</f>
        <v/>
      </c>
      <c r="AA2492" s="125"/>
      <c r="AB2492" s="125"/>
      <c r="AC2492" s="125"/>
      <c r="AD2492" s="125"/>
      <c r="AE2492" s="125"/>
      <c r="AF2492" s="125"/>
      <c r="AG2492" s="125"/>
      <c r="AH2492" s="125"/>
      <c r="AI2492" s="125"/>
      <c r="AJ2492" s="125"/>
      <c r="AK2492" s="125"/>
      <c r="AL2492" s="125"/>
      <c r="AM2492" s="125"/>
      <c r="AN2492" s="125"/>
      <c r="AO2492" s="125"/>
      <c r="AP2492" s="125"/>
    </row>
    <row r="2493" spans="2:42" x14ac:dyDescent="0.35">
      <c r="B2493" s="125"/>
      <c r="C2493" s="125"/>
      <c r="D2493" s="125"/>
      <c r="E2493" s="125"/>
      <c r="F2493" s="125"/>
      <c r="G2493" s="125"/>
      <c r="H2493" s="125"/>
      <c r="I2493" s="269"/>
      <c r="J2493" s="134"/>
      <c r="K2493" s="134"/>
      <c r="L2493" s="134"/>
      <c r="M2493" s="134"/>
      <c r="N2493" s="286"/>
      <c r="O2493" s="286"/>
      <c r="P2493" s="125"/>
      <c r="Q2493" s="125"/>
      <c r="R2493" s="125"/>
      <c r="S2493" s="125"/>
      <c r="T2493" s="125"/>
      <c r="U2493" s="311"/>
      <c r="V2493" s="253">
        <f t="shared" si="46"/>
        <v>0</v>
      </c>
      <c r="W2493" s="348" t="str">
        <f>IF(板块成分!B2495="","",板块成分!B2495)</f>
        <v>8501.HK</v>
      </c>
      <c r="X2493" s="270" t="str">
        <f>[1]!s_info_name(W2493)</f>
        <v>庄皇集团公司</v>
      </c>
      <c r="Y2493" s="335" t="str">
        <f>IF($Y$3="申万一级行业",[1]!s_info_industry_sw_2021(W2493,公司分析!D$5,1),IF($Y$3="申万二级行业",[1]!s_info_industry_sw_2021(W2493,公司分析!D$5,2),IF($Y$3="申万三级行业",[1]!s_info_industry_sw_2021(W2493,公司分析!D$5,3),IF($Y$3="wind一级行业",[1]!s_info_industry_gics(W2493,1),IF($Y$3="wind二级行业",[1]!s_info_industry_gics(W2493,2),IF($Y$3="wind三级行业",[1]!s_info_industry_gics(W2493,3),IF($Y$3="wind四级行业",[1]!s_info_industry_gics(W2493,4),IF($Y$3="证监会门类行业",[1]!s_info_industry_csrc12_n(W2493,公司分析!D$5,1),""))))))))</f>
        <v>特殊消费者服务</v>
      </c>
      <c r="Z2493" s="298" t="str">
        <f>IF(Y2493=行业比较!$E$6,ROW(),"")</f>
        <v/>
      </c>
      <c r="AA2493" s="125"/>
      <c r="AB2493" s="125"/>
      <c r="AC2493" s="125"/>
      <c r="AD2493" s="125"/>
      <c r="AE2493" s="125"/>
      <c r="AF2493" s="125"/>
      <c r="AG2493" s="125"/>
      <c r="AH2493" s="125"/>
      <c r="AI2493" s="125"/>
      <c r="AJ2493" s="125"/>
      <c r="AK2493" s="125"/>
      <c r="AL2493" s="125"/>
      <c r="AM2493" s="125"/>
      <c r="AN2493" s="125"/>
      <c r="AO2493" s="125"/>
      <c r="AP2493" s="125"/>
    </row>
    <row r="2494" spans="2:42" x14ac:dyDescent="0.35">
      <c r="B2494" s="125"/>
      <c r="C2494" s="125"/>
      <c r="D2494" s="125"/>
      <c r="E2494" s="125"/>
      <c r="F2494" s="125"/>
      <c r="G2494" s="125"/>
      <c r="H2494" s="125"/>
      <c r="I2494" s="269"/>
      <c r="J2494" s="134"/>
      <c r="K2494" s="134"/>
      <c r="L2494" s="134"/>
      <c r="M2494" s="134"/>
      <c r="N2494" s="286"/>
      <c r="O2494" s="286"/>
      <c r="P2494" s="125"/>
      <c r="Q2494" s="125"/>
      <c r="R2494" s="125"/>
      <c r="S2494" s="125"/>
      <c r="T2494" s="125"/>
      <c r="U2494" s="311"/>
      <c r="V2494" s="253">
        <f t="shared" si="46"/>
        <v>0</v>
      </c>
      <c r="W2494" s="348" t="str">
        <f>IF(板块成分!B2496="","",板块成分!B2496)</f>
        <v>8502.HK</v>
      </c>
      <c r="X2494" s="270" t="str">
        <f>[1]!s_info_name(W2494)</f>
        <v>远航港口</v>
      </c>
      <c r="Y2494" s="335" t="str">
        <f>IF($Y$3="申万一级行业",[1]!s_info_industry_sw_2021(W2494,公司分析!D$5,1),IF($Y$3="申万二级行业",[1]!s_info_industry_sw_2021(W2494,公司分析!D$5,2),IF($Y$3="申万三级行业",[1]!s_info_industry_sw_2021(W2494,公司分析!D$5,3),IF($Y$3="wind一级行业",[1]!s_info_industry_gics(W2494,1),IF($Y$3="wind二级行业",[1]!s_info_industry_gics(W2494,2),IF($Y$3="wind三级行业",[1]!s_info_industry_gics(W2494,3),IF($Y$3="wind四级行业",[1]!s_info_industry_gics(W2494,4),IF($Y$3="证监会门类行业",[1]!s_info_industry_csrc12_n(W2494,公司分析!D$5,1),""))))))))</f>
        <v>海港与服务</v>
      </c>
      <c r="Z2494" s="298" t="str">
        <f>IF(Y2494=行业比较!$E$6,ROW(),"")</f>
        <v/>
      </c>
      <c r="AA2494" s="125"/>
      <c r="AB2494" s="125"/>
      <c r="AC2494" s="125"/>
      <c r="AD2494" s="125"/>
      <c r="AE2494" s="125"/>
      <c r="AF2494" s="125"/>
      <c r="AG2494" s="125"/>
      <c r="AH2494" s="125"/>
      <c r="AI2494" s="125"/>
      <c r="AJ2494" s="125"/>
      <c r="AK2494" s="125"/>
      <c r="AL2494" s="125"/>
      <c r="AM2494" s="125"/>
      <c r="AN2494" s="125"/>
      <c r="AO2494" s="125"/>
      <c r="AP2494" s="125"/>
    </row>
    <row r="2495" spans="2:42" x14ac:dyDescent="0.35">
      <c r="B2495" s="125"/>
      <c r="C2495" s="125"/>
      <c r="D2495" s="125"/>
      <c r="E2495" s="125"/>
      <c r="F2495" s="125"/>
      <c r="G2495" s="125"/>
      <c r="H2495" s="125"/>
      <c r="I2495" s="269"/>
      <c r="J2495" s="134"/>
      <c r="K2495" s="134"/>
      <c r="L2495" s="134"/>
      <c r="M2495" s="134"/>
      <c r="N2495" s="286"/>
      <c r="O2495" s="286"/>
      <c r="P2495" s="125"/>
      <c r="Q2495" s="125"/>
      <c r="R2495" s="125"/>
      <c r="S2495" s="125"/>
      <c r="T2495" s="125"/>
      <c r="U2495" s="311"/>
      <c r="V2495" s="253">
        <f t="shared" si="46"/>
        <v>0</v>
      </c>
      <c r="W2495" s="348" t="str">
        <f>IF(板块成分!B2497="","",板块成分!B2497)</f>
        <v>8507.HK</v>
      </c>
      <c r="X2495" s="270" t="str">
        <f>[1]!s_info_name(W2495)</f>
        <v>爱世纪集团</v>
      </c>
      <c r="Y2495" s="335" t="str">
        <f>IF($Y$3="申万一级行业",[1]!s_info_industry_sw_2021(W2495,公司分析!D$5,1),IF($Y$3="申万二级行业",[1]!s_info_industry_sw_2021(W2495,公司分析!D$5,2),IF($Y$3="申万三级行业",[1]!s_info_industry_sw_2021(W2495,公司分析!D$5,3),IF($Y$3="wind一级行业",[1]!s_info_industry_gics(W2495,1),IF($Y$3="wind二级行业",[1]!s_info_industry_gics(W2495,2),IF($Y$3="wind三级行业",[1]!s_info_industry_gics(W2495,3),IF($Y$3="wind四级行业",[1]!s_info_industry_gics(W2495,4),IF($Y$3="证监会门类行业",[1]!s_info_industry_csrc12_n(W2495,公司分析!D$5,1),""))))))))</f>
        <v>服装、服饰与奢侈品</v>
      </c>
      <c r="Z2495" s="298" t="str">
        <f>IF(Y2495=行业比较!$E$6,ROW(),"")</f>
        <v/>
      </c>
      <c r="AA2495" s="125"/>
      <c r="AB2495" s="125"/>
      <c r="AC2495" s="125"/>
      <c r="AD2495" s="125"/>
      <c r="AE2495" s="125"/>
      <c r="AF2495" s="125"/>
      <c r="AG2495" s="125"/>
      <c r="AH2495" s="125"/>
      <c r="AI2495" s="125"/>
      <c r="AJ2495" s="125"/>
      <c r="AK2495" s="125"/>
      <c r="AL2495" s="125"/>
      <c r="AM2495" s="125"/>
      <c r="AN2495" s="125"/>
      <c r="AO2495" s="125"/>
      <c r="AP2495" s="125"/>
    </row>
    <row r="2496" spans="2:42" x14ac:dyDescent="0.35">
      <c r="B2496" s="125"/>
      <c r="C2496" s="125"/>
      <c r="D2496" s="125"/>
      <c r="E2496" s="125"/>
      <c r="F2496" s="125"/>
      <c r="G2496" s="125"/>
      <c r="H2496" s="125"/>
      <c r="I2496" s="269"/>
      <c r="J2496" s="134"/>
      <c r="K2496" s="134"/>
      <c r="L2496" s="134"/>
      <c r="M2496" s="134"/>
      <c r="N2496" s="286"/>
      <c r="O2496" s="286"/>
      <c r="P2496" s="125"/>
      <c r="Q2496" s="125"/>
      <c r="R2496" s="125"/>
      <c r="S2496" s="125"/>
      <c r="T2496" s="125"/>
      <c r="U2496" s="311"/>
      <c r="V2496" s="253">
        <f t="shared" si="46"/>
        <v>0</v>
      </c>
      <c r="W2496" s="348" t="str">
        <f>IF(板块成分!B2498="","",板块成分!B2498)</f>
        <v>8509.HK</v>
      </c>
      <c r="X2496" s="270" t="str">
        <f>[1]!s_info_name(W2496)</f>
        <v>威扬酒业控股</v>
      </c>
      <c r="Y2496" s="335" t="str">
        <f>IF($Y$3="申万一级行业",[1]!s_info_industry_sw_2021(W2496,公司分析!D$5,1),IF($Y$3="申万二级行业",[1]!s_info_industry_sw_2021(W2496,公司分析!D$5,2),IF($Y$3="申万三级行业",[1]!s_info_industry_sw_2021(W2496,公司分析!D$5,3),IF($Y$3="wind一级行业",[1]!s_info_industry_gics(W2496,1),IF($Y$3="wind二级行业",[1]!s_info_industry_gics(W2496,2),IF($Y$3="wind三级行业",[1]!s_info_industry_gics(W2496,3),IF($Y$3="wind四级行业",[1]!s_info_industry_gics(W2496,4),IF($Y$3="证监会门类行业",[1]!s_info_industry_csrc12_n(W2496,公司分析!D$5,1),""))))))))</f>
        <v>白酒与葡萄酒</v>
      </c>
      <c r="Z2496" s="298" t="str">
        <f>IF(Y2496=行业比较!$E$6,ROW(),"")</f>
        <v/>
      </c>
      <c r="AA2496" s="125"/>
      <c r="AB2496" s="125"/>
      <c r="AC2496" s="125"/>
      <c r="AD2496" s="125"/>
      <c r="AE2496" s="125"/>
      <c r="AF2496" s="125"/>
      <c r="AG2496" s="125"/>
      <c r="AH2496" s="125"/>
      <c r="AI2496" s="125"/>
      <c r="AJ2496" s="125"/>
      <c r="AK2496" s="125"/>
      <c r="AL2496" s="125"/>
      <c r="AM2496" s="125"/>
      <c r="AN2496" s="125"/>
      <c r="AO2496" s="125"/>
      <c r="AP2496" s="125"/>
    </row>
    <row r="2497" spans="2:42" x14ac:dyDescent="0.35">
      <c r="B2497" s="125"/>
      <c r="C2497" s="125"/>
      <c r="D2497" s="125"/>
      <c r="E2497" s="125"/>
      <c r="F2497" s="125"/>
      <c r="G2497" s="125"/>
      <c r="H2497" s="125"/>
      <c r="I2497" s="269"/>
      <c r="J2497" s="134"/>
      <c r="K2497" s="134"/>
      <c r="L2497" s="134"/>
      <c r="M2497" s="134"/>
      <c r="N2497" s="286"/>
      <c r="O2497" s="286"/>
      <c r="P2497" s="125"/>
      <c r="Q2497" s="125"/>
      <c r="R2497" s="125"/>
      <c r="S2497" s="125"/>
      <c r="T2497" s="125"/>
      <c r="U2497" s="311"/>
      <c r="V2497" s="253">
        <f t="shared" si="46"/>
        <v>0</v>
      </c>
      <c r="W2497" s="348" t="str">
        <f>IF(板块成分!B2499="","",板块成分!B2499)</f>
        <v>8510.HK</v>
      </c>
      <c r="X2497" s="270" t="str">
        <f>[1]!s_info_name(W2497)</f>
        <v>TOPSTANDARDCORP</v>
      </c>
      <c r="Y2497" s="335" t="str">
        <f>IF($Y$3="申万一级行业",[1]!s_info_industry_sw_2021(W2497,公司分析!D$5,1),IF($Y$3="申万二级行业",[1]!s_info_industry_sw_2021(W2497,公司分析!D$5,2),IF($Y$3="申万三级行业",[1]!s_info_industry_sw_2021(W2497,公司分析!D$5,3),IF($Y$3="wind一级行业",[1]!s_info_industry_gics(W2497,1),IF($Y$3="wind二级行业",[1]!s_info_industry_gics(W2497,2),IF($Y$3="wind三级行业",[1]!s_info_industry_gics(W2497,3),IF($Y$3="wind四级行业",[1]!s_info_industry_gics(W2497,4),IF($Y$3="证监会门类行业",[1]!s_info_industry_csrc12_n(W2497,公司分析!D$5,1),""))))))))</f>
        <v>餐馆</v>
      </c>
      <c r="Z2497" s="298" t="str">
        <f>IF(Y2497=行业比较!$E$6,ROW(),"")</f>
        <v/>
      </c>
      <c r="AA2497" s="125"/>
      <c r="AB2497" s="125"/>
      <c r="AC2497" s="125"/>
      <c r="AD2497" s="125"/>
      <c r="AE2497" s="125"/>
      <c r="AF2497" s="125"/>
      <c r="AG2497" s="125"/>
      <c r="AH2497" s="125"/>
      <c r="AI2497" s="125"/>
      <c r="AJ2497" s="125"/>
      <c r="AK2497" s="125"/>
      <c r="AL2497" s="125"/>
      <c r="AM2497" s="125"/>
      <c r="AN2497" s="125"/>
      <c r="AO2497" s="125"/>
      <c r="AP2497" s="125"/>
    </row>
    <row r="2498" spans="2:42" x14ac:dyDescent="0.35">
      <c r="B2498" s="125"/>
      <c r="C2498" s="125"/>
      <c r="D2498" s="125"/>
      <c r="E2498" s="125"/>
      <c r="F2498" s="125"/>
      <c r="G2498" s="125"/>
      <c r="H2498" s="125"/>
      <c r="I2498" s="269"/>
      <c r="J2498" s="134"/>
      <c r="K2498" s="134"/>
      <c r="L2498" s="134"/>
      <c r="M2498" s="134"/>
      <c r="N2498" s="286"/>
      <c r="O2498" s="286"/>
      <c r="P2498" s="125"/>
      <c r="Q2498" s="125"/>
      <c r="R2498" s="125"/>
      <c r="S2498" s="125"/>
      <c r="T2498" s="125"/>
      <c r="U2498" s="311"/>
      <c r="V2498" s="253">
        <f t="shared" si="46"/>
        <v>0</v>
      </c>
      <c r="W2498" s="348" t="str">
        <f>IF(板块成分!B2500="","",板块成分!B2500)</f>
        <v>8511.HK</v>
      </c>
      <c r="X2498" s="270" t="str">
        <f>[1]!s_info_name(W2498)</f>
        <v>民富国际</v>
      </c>
      <c r="Y2498" s="335" t="str">
        <f>IF($Y$3="申万一级行业",[1]!s_info_industry_sw_2021(W2498,公司分析!D$5,1),IF($Y$3="申万二级行业",[1]!s_info_industry_sw_2021(W2498,公司分析!D$5,2),IF($Y$3="申万三级行业",[1]!s_info_industry_sw_2021(W2498,公司分析!D$5,3),IF($Y$3="wind一级行业",[1]!s_info_industry_gics(W2498,1),IF($Y$3="wind二级行业",[1]!s_info_industry_gics(W2498,2),IF($Y$3="wind三级行业",[1]!s_info_industry_gics(W2498,3),IF($Y$3="wind四级行业",[1]!s_info_industry_gics(W2498,4),IF($Y$3="证监会门类行业",[1]!s_info_industry_csrc12_n(W2498,公司分析!D$5,1),""))))))))</f>
        <v>技术产品经销商</v>
      </c>
      <c r="Z2498" s="298" t="str">
        <f>IF(Y2498=行业比较!$E$6,ROW(),"")</f>
        <v/>
      </c>
      <c r="AA2498" s="125"/>
      <c r="AB2498" s="125"/>
      <c r="AC2498" s="125"/>
      <c r="AD2498" s="125"/>
      <c r="AE2498" s="125"/>
      <c r="AF2498" s="125"/>
      <c r="AG2498" s="125"/>
      <c r="AH2498" s="125"/>
      <c r="AI2498" s="125"/>
      <c r="AJ2498" s="125"/>
      <c r="AK2498" s="125"/>
      <c r="AL2498" s="125"/>
      <c r="AM2498" s="125"/>
      <c r="AN2498" s="125"/>
      <c r="AO2498" s="125"/>
      <c r="AP2498" s="125"/>
    </row>
    <row r="2499" spans="2:42" x14ac:dyDescent="0.35">
      <c r="B2499" s="125"/>
      <c r="C2499" s="125"/>
      <c r="D2499" s="125"/>
      <c r="E2499" s="125"/>
      <c r="F2499" s="125"/>
      <c r="G2499" s="125"/>
      <c r="H2499" s="125"/>
      <c r="I2499" s="269"/>
      <c r="J2499" s="134"/>
      <c r="K2499" s="134"/>
      <c r="L2499" s="134"/>
      <c r="M2499" s="134"/>
      <c r="N2499" s="286"/>
      <c r="O2499" s="286"/>
      <c r="P2499" s="125"/>
      <c r="Q2499" s="125"/>
      <c r="R2499" s="125"/>
      <c r="S2499" s="125"/>
      <c r="T2499" s="125"/>
      <c r="U2499" s="311"/>
      <c r="V2499" s="253">
        <f t="shared" si="46"/>
        <v>0</v>
      </c>
      <c r="W2499" s="348" t="str">
        <f>IF(板块成分!B2501="","",板块成分!B2501)</f>
        <v>8512.HK</v>
      </c>
      <c r="X2499" s="270" t="str">
        <f>[1]!s_info_name(W2499)</f>
        <v>凯富善集团控股</v>
      </c>
      <c r="Y2499" s="335" t="str">
        <f>IF($Y$3="申万一级行业",[1]!s_info_industry_sw_2021(W2499,公司分析!D$5,1),IF($Y$3="申万二级行业",[1]!s_info_industry_sw_2021(W2499,公司分析!D$5,2),IF($Y$3="申万三级行业",[1]!s_info_industry_sw_2021(W2499,公司分析!D$5,3),IF($Y$3="wind一级行业",[1]!s_info_industry_gics(W2499,1),IF($Y$3="wind二级行业",[1]!s_info_industry_gics(W2499,2),IF($Y$3="wind三级行业",[1]!s_info_industry_gics(W2499,3),IF($Y$3="wind四级行业",[1]!s_info_industry_gics(W2499,4),IF($Y$3="证监会门类行业",[1]!s_info_industry_csrc12_n(W2499,公司分析!D$5,1),""))))))))</f>
        <v>家庭用品</v>
      </c>
      <c r="Z2499" s="298" t="str">
        <f>IF(Y2499=行业比较!$E$6,ROW(),"")</f>
        <v/>
      </c>
      <c r="AA2499" s="125"/>
      <c r="AB2499" s="125"/>
      <c r="AC2499" s="125"/>
      <c r="AD2499" s="125"/>
      <c r="AE2499" s="125"/>
      <c r="AF2499" s="125"/>
      <c r="AG2499" s="125"/>
      <c r="AH2499" s="125"/>
      <c r="AI2499" s="125"/>
      <c r="AJ2499" s="125"/>
      <c r="AK2499" s="125"/>
      <c r="AL2499" s="125"/>
      <c r="AM2499" s="125"/>
      <c r="AN2499" s="125"/>
      <c r="AO2499" s="125"/>
      <c r="AP2499" s="125"/>
    </row>
    <row r="2500" spans="2:42" x14ac:dyDescent="0.35">
      <c r="B2500" s="125"/>
      <c r="C2500" s="125"/>
      <c r="D2500" s="125"/>
      <c r="E2500" s="125"/>
      <c r="F2500" s="125"/>
      <c r="G2500" s="125"/>
      <c r="H2500" s="125"/>
      <c r="I2500" s="269"/>
      <c r="J2500" s="134"/>
      <c r="K2500" s="134"/>
      <c r="L2500" s="134"/>
      <c r="M2500" s="134"/>
      <c r="N2500" s="286"/>
      <c r="O2500" s="286"/>
      <c r="P2500" s="125"/>
      <c r="Q2500" s="125"/>
      <c r="R2500" s="125"/>
      <c r="S2500" s="125"/>
      <c r="T2500" s="125"/>
      <c r="U2500" s="311"/>
      <c r="V2500" s="253">
        <f t="shared" si="46"/>
        <v>0</v>
      </c>
      <c r="W2500" s="348" t="str">
        <f>IF(板块成分!B2502="","",板块成分!B2502)</f>
        <v>8513.HK</v>
      </c>
      <c r="X2500" s="270" t="str">
        <f>[1]!s_info_name(W2500)</f>
        <v>加和国际控股</v>
      </c>
      <c r="Y2500" s="335" t="str">
        <f>IF($Y$3="申万一级行业",[1]!s_info_industry_sw_2021(W2500,公司分析!D$5,1),IF($Y$3="申万二级行业",[1]!s_info_industry_sw_2021(W2500,公司分析!D$5,2),IF($Y$3="申万三级行业",[1]!s_info_industry_sw_2021(W2500,公司分析!D$5,3),IF($Y$3="wind一级行业",[1]!s_info_industry_gics(W2500,1),IF($Y$3="wind二级行业",[1]!s_info_industry_gics(W2500,2),IF($Y$3="wind三级行业",[1]!s_info_industry_gics(W2500,3),IF($Y$3="wind四级行业",[1]!s_info_industry_gics(W2500,4),IF($Y$3="证监会门类行业",[1]!s_info_industry_csrc12_n(W2500,公司分析!D$5,1),""))))))))</f>
        <v>医疗保健用品</v>
      </c>
      <c r="Z2500" s="298" t="str">
        <f>IF(Y2500=行业比较!$E$6,ROW(),"")</f>
        <v/>
      </c>
      <c r="AA2500" s="125"/>
      <c r="AB2500" s="125"/>
      <c r="AC2500" s="125"/>
      <c r="AD2500" s="125"/>
      <c r="AE2500" s="125"/>
      <c r="AF2500" s="125"/>
      <c r="AG2500" s="125"/>
      <c r="AH2500" s="125"/>
      <c r="AI2500" s="125"/>
      <c r="AJ2500" s="125"/>
      <c r="AK2500" s="125"/>
      <c r="AL2500" s="125"/>
      <c r="AM2500" s="125"/>
      <c r="AN2500" s="125"/>
      <c r="AO2500" s="125"/>
      <c r="AP2500" s="125"/>
    </row>
    <row r="2501" spans="2:42" x14ac:dyDescent="0.35">
      <c r="B2501" s="125"/>
      <c r="C2501" s="125"/>
      <c r="D2501" s="125"/>
      <c r="E2501" s="125"/>
      <c r="F2501" s="125"/>
      <c r="G2501" s="125"/>
      <c r="H2501" s="125"/>
      <c r="I2501" s="269"/>
      <c r="J2501" s="134"/>
      <c r="K2501" s="134"/>
      <c r="L2501" s="134"/>
      <c r="M2501" s="134"/>
      <c r="N2501" s="286"/>
      <c r="O2501" s="286"/>
      <c r="P2501" s="125"/>
      <c r="Q2501" s="125"/>
      <c r="R2501" s="125"/>
      <c r="S2501" s="125"/>
      <c r="T2501" s="125"/>
      <c r="U2501" s="311"/>
      <c r="V2501" s="253">
        <f t="shared" ref="V2501:V2564" si="47">IF(Z2501="",0,RANK(Z2501,Z:Z,1))</f>
        <v>0</v>
      </c>
      <c r="W2501" s="348" t="str">
        <f>IF(板块成分!B2503="","",板块成分!B2503)</f>
        <v>8516.HK</v>
      </c>
      <c r="X2501" s="270" t="str">
        <f>[1]!s_info_name(W2501)</f>
        <v>广骏集团控股</v>
      </c>
      <c r="Y2501" s="335" t="str">
        <f>IF($Y$3="申万一级行业",[1]!s_info_industry_sw_2021(W2501,公司分析!D$5,1),IF($Y$3="申万二级行业",[1]!s_info_industry_sw_2021(W2501,公司分析!D$5,2),IF($Y$3="申万三级行业",[1]!s_info_industry_sw_2021(W2501,公司分析!D$5,3),IF($Y$3="wind一级行业",[1]!s_info_industry_gics(W2501,1),IF($Y$3="wind二级行业",[1]!s_info_industry_gics(W2501,2),IF($Y$3="wind三级行业",[1]!s_info_industry_gics(W2501,3),IF($Y$3="wind四级行业",[1]!s_info_industry_gics(W2501,4),IF($Y$3="证监会门类行业",[1]!s_info_industry_csrc12_n(W2501,公司分析!D$5,1),""))))))))</f>
        <v>建筑与工程</v>
      </c>
      <c r="Z2501" s="298" t="str">
        <f>IF(Y2501=行业比较!$E$6,ROW(),"")</f>
        <v/>
      </c>
      <c r="AA2501" s="125"/>
      <c r="AB2501" s="125"/>
      <c r="AC2501" s="125"/>
      <c r="AD2501" s="125"/>
      <c r="AE2501" s="125"/>
      <c r="AF2501" s="125"/>
      <c r="AG2501" s="125"/>
      <c r="AH2501" s="125"/>
      <c r="AI2501" s="125"/>
      <c r="AJ2501" s="125"/>
      <c r="AK2501" s="125"/>
      <c r="AL2501" s="125"/>
      <c r="AM2501" s="125"/>
      <c r="AN2501" s="125"/>
      <c r="AO2501" s="125"/>
      <c r="AP2501" s="125"/>
    </row>
    <row r="2502" spans="2:42" x14ac:dyDescent="0.35">
      <c r="B2502" s="125"/>
      <c r="C2502" s="125"/>
      <c r="D2502" s="125"/>
      <c r="E2502" s="125"/>
      <c r="F2502" s="125"/>
      <c r="G2502" s="125"/>
      <c r="H2502" s="125"/>
      <c r="I2502" s="269"/>
      <c r="J2502" s="134"/>
      <c r="K2502" s="134"/>
      <c r="L2502" s="134"/>
      <c r="M2502" s="134"/>
      <c r="N2502" s="286"/>
      <c r="O2502" s="286"/>
      <c r="P2502" s="125"/>
      <c r="Q2502" s="125"/>
      <c r="R2502" s="125"/>
      <c r="S2502" s="125"/>
      <c r="T2502" s="125"/>
      <c r="U2502" s="311"/>
      <c r="V2502" s="253">
        <f t="shared" si="47"/>
        <v>0</v>
      </c>
      <c r="W2502" s="348" t="str">
        <f>IF(板块成分!B2504="","",板块成分!B2504)</f>
        <v>8519.HK</v>
      </c>
      <c r="X2502" s="270" t="str">
        <f>[1]!s_info_name(W2502)</f>
        <v>新享时代</v>
      </c>
      <c r="Y2502" s="335" t="str">
        <f>IF($Y$3="申万一级行业",[1]!s_info_industry_sw_2021(W2502,公司分析!D$5,1),IF($Y$3="申万二级行业",[1]!s_info_industry_sw_2021(W2502,公司分析!D$5,2),IF($Y$3="申万三级行业",[1]!s_info_industry_sw_2021(W2502,公司分析!D$5,3),IF($Y$3="wind一级行业",[1]!s_info_industry_gics(W2502,1),IF($Y$3="wind二级行业",[1]!s_info_industry_gics(W2502,2),IF($Y$3="wind三级行业",[1]!s_info_industry_gics(W2502,3),IF($Y$3="wind四级行业",[1]!s_info_industry_gics(W2502,4),IF($Y$3="证监会门类行业",[1]!s_info_industry_csrc12_n(W2502,公司分析!D$5,1),""))))))))</f>
        <v>餐馆</v>
      </c>
      <c r="Z2502" s="298" t="str">
        <f>IF(Y2502=行业比较!$E$6,ROW(),"")</f>
        <v/>
      </c>
      <c r="AA2502" s="125"/>
      <c r="AB2502" s="125"/>
      <c r="AC2502" s="125"/>
      <c r="AD2502" s="125"/>
      <c r="AE2502" s="125"/>
      <c r="AF2502" s="125"/>
      <c r="AG2502" s="125"/>
      <c r="AH2502" s="125"/>
      <c r="AI2502" s="125"/>
      <c r="AJ2502" s="125"/>
      <c r="AK2502" s="125"/>
      <c r="AL2502" s="125"/>
      <c r="AM2502" s="125"/>
      <c r="AN2502" s="125"/>
      <c r="AO2502" s="125"/>
      <c r="AP2502" s="125"/>
    </row>
    <row r="2503" spans="2:42" x14ac:dyDescent="0.35">
      <c r="B2503" s="125"/>
      <c r="C2503" s="125"/>
      <c r="D2503" s="125"/>
      <c r="E2503" s="125"/>
      <c r="F2503" s="125"/>
      <c r="G2503" s="125"/>
      <c r="H2503" s="125"/>
      <c r="I2503" s="269"/>
      <c r="J2503" s="134"/>
      <c r="K2503" s="134"/>
      <c r="L2503" s="134"/>
      <c r="M2503" s="134"/>
      <c r="N2503" s="286"/>
      <c r="O2503" s="286"/>
      <c r="P2503" s="125"/>
      <c r="Q2503" s="125"/>
      <c r="R2503" s="125"/>
      <c r="S2503" s="125"/>
      <c r="T2503" s="125"/>
      <c r="U2503" s="311"/>
      <c r="V2503" s="253">
        <f t="shared" si="47"/>
        <v>0</v>
      </c>
      <c r="W2503" s="348" t="str">
        <f>IF(板块成分!B2505="","",板块成分!B2505)</f>
        <v>8521.HK</v>
      </c>
      <c r="X2503" s="270" t="str">
        <f>[1]!s_info_name(W2503)</f>
        <v>智纺国际控股</v>
      </c>
      <c r="Y2503" s="335" t="str">
        <f>IF($Y$3="申万一级行业",[1]!s_info_industry_sw_2021(W2503,公司分析!D$5,1),IF($Y$3="申万二级行业",[1]!s_info_industry_sw_2021(W2503,公司分析!D$5,2),IF($Y$3="申万三级行业",[1]!s_info_industry_sw_2021(W2503,公司分析!D$5,3),IF($Y$3="wind一级行业",[1]!s_info_industry_gics(W2503,1),IF($Y$3="wind二级行业",[1]!s_info_industry_gics(W2503,2),IF($Y$3="wind三级行业",[1]!s_info_industry_gics(W2503,3),IF($Y$3="wind四级行业",[1]!s_info_industry_gics(W2503,4),IF($Y$3="证监会门类行业",[1]!s_info_industry_csrc12_n(W2503,公司分析!D$5,1),""))))))))</f>
        <v>纺织品</v>
      </c>
      <c r="Z2503" s="298" t="str">
        <f>IF(Y2503=行业比较!$E$6,ROW(),"")</f>
        <v/>
      </c>
      <c r="AA2503" s="125"/>
      <c r="AB2503" s="125"/>
      <c r="AC2503" s="125"/>
      <c r="AD2503" s="125"/>
      <c r="AE2503" s="125"/>
      <c r="AF2503" s="125"/>
      <c r="AG2503" s="125"/>
      <c r="AH2503" s="125"/>
      <c r="AI2503" s="125"/>
      <c r="AJ2503" s="125"/>
      <c r="AK2503" s="125"/>
      <c r="AL2503" s="125"/>
      <c r="AM2503" s="125"/>
      <c r="AN2503" s="125"/>
      <c r="AO2503" s="125"/>
      <c r="AP2503" s="125"/>
    </row>
    <row r="2504" spans="2:42" x14ac:dyDescent="0.35">
      <c r="B2504" s="125"/>
      <c r="C2504" s="125"/>
      <c r="D2504" s="125"/>
      <c r="E2504" s="125"/>
      <c r="F2504" s="125"/>
      <c r="G2504" s="125"/>
      <c r="H2504" s="125"/>
      <c r="I2504" s="269"/>
      <c r="J2504" s="134"/>
      <c r="K2504" s="134"/>
      <c r="L2504" s="134"/>
      <c r="M2504" s="134"/>
      <c r="N2504" s="286"/>
      <c r="O2504" s="286"/>
      <c r="P2504" s="125"/>
      <c r="Q2504" s="125"/>
      <c r="R2504" s="125"/>
      <c r="S2504" s="125"/>
      <c r="T2504" s="125"/>
      <c r="U2504" s="311"/>
      <c r="V2504" s="253">
        <f t="shared" si="47"/>
        <v>0</v>
      </c>
      <c r="W2504" s="348" t="str">
        <f>IF(板块成分!B2506="","",板块成分!B2506)</f>
        <v>8523.HK</v>
      </c>
      <c r="X2504" s="270" t="str">
        <f>[1]!s_info_name(W2504)</f>
        <v>常满控股</v>
      </c>
      <c r="Y2504" s="335" t="str">
        <f>IF($Y$3="申万一级行业",[1]!s_info_industry_sw_2021(W2504,公司分析!D$5,1),IF($Y$3="申万二级行业",[1]!s_info_industry_sw_2021(W2504,公司分析!D$5,2),IF($Y$3="申万三级行业",[1]!s_info_industry_sw_2021(W2504,公司分析!D$5,3),IF($Y$3="wind一级行业",[1]!s_info_industry_gics(W2504,1),IF($Y$3="wind二级行业",[1]!s_info_industry_gics(W2504,2),IF($Y$3="wind三级行业",[1]!s_info_industry_gics(W2504,3),IF($Y$3="wind四级行业",[1]!s_info_industry_gics(W2504,4),IF($Y$3="证监会门类行业",[1]!s_info_industry_csrc12_n(W2504,公司分析!D$5,1),""))))))))</f>
        <v>建筑与工程</v>
      </c>
      <c r="Z2504" s="298" t="str">
        <f>IF(Y2504=行业比较!$E$6,ROW(),"")</f>
        <v/>
      </c>
      <c r="AA2504" s="125"/>
      <c r="AB2504" s="125"/>
      <c r="AC2504" s="125"/>
      <c r="AD2504" s="125"/>
      <c r="AE2504" s="125"/>
      <c r="AF2504" s="125"/>
      <c r="AG2504" s="125"/>
      <c r="AH2504" s="125"/>
      <c r="AI2504" s="125"/>
      <c r="AJ2504" s="125"/>
      <c r="AK2504" s="125"/>
      <c r="AL2504" s="125"/>
      <c r="AM2504" s="125"/>
      <c r="AN2504" s="125"/>
      <c r="AO2504" s="125"/>
      <c r="AP2504" s="125"/>
    </row>
    <row r="2505" spans="2:42" x14ac:dyDescent="0.35">
      <c r="B2505" s="125"/>
      <c r="C2505" s="125"/>
      <c r="D2505" s="125"/>
      <c r="E2505" s="125"/>
      <c r="F2505" s="125"/>
      <c r="G2505" s="125"/>
      <c r="H2505" s="125"/>
      <c r="I2505" s="269"/>
      <c r="J2505" s="134"/>
      <c r="K2505" s="134"/>
      <c r="L2505" s="134"/>
      <c r="M2505" s="134"/>
      <c r="N2505" s="286"/>
      <c r="O2505" s="286"/>
      <c r="P2505" s="125"/>
      <c r="Q2505" s="125"/>
      <c r="R2505" s="125"/>
      <c r="S2505" s="125"/>
      <c r="T2505" s="125"/>
      <c r="U2505" s="311"/>
      <c r="V2505" s="253">
        <f t="shared" si="47"/>
        <v>0</v>
      </c>
      <c r="W2505" s="348" t="str">
        <f>IF(板块成分!B2507="","",板块成分!B2507)</f>
        <v>8525.HK</v>
      </c>
      <c r="X2505" s="270" t="str">
        <f>[1]!s_info_name(W2505)</f>
        <v>百应控股</v>
      </c>
      <c r="Y2505" s="335" t="str">
        <f>IF($Y$3="申万一级行业",[1]!s_info_industry_sw_2021(W2505,公司分析!D$5,1),IF($Y$3="申万二级行业",[1]!s_info_industry_sw_2021(W2505,公司分析!D$5,2),IF($Y$3="申万三级行业",[1]!s_info_industry_sw_2021(W2505,公司分析!D$5,3),IF($Y$3="wind一级行业",[1]!s_info_industry_gics(W2505,1),IF($Y$3="wind二级行业",[1]!s_info_industry_gics(W2505,2),IF($Y$3="wind三级行业",[1]!s_info_industry_gics(W2505,3),IF($Y$3="wind四级行业",[1]!s_info_industry_gics(W2505,4),IF($Y$3="证监会门类行业",[1]!s_info_industry_csrc12_n(W2505,公司分析!D$5,1),""))))))))</f>
        <v>消费信贷</v>
      </c>
      <c r="Z2505" s="298" t="str">
        <f>IF(Y2505=行业比较!$E$6,ROW(),"")</f>
        <v/>
      </c>
      <c r="AA2505" s="125"/>
      <c r="AB2505" s="125"/>
      <c r="AC2505" s="125"/>
      <c r="AD2505" s="125"/>
      <c r="AE2505" s="125"/>
      <c r="AF2505" s="125"/>
      <c r="AG2505" s="125"/>
      <c r="AH2505" s="125"/>
      <c r="AI2505" s="125"/>
      <c r="AJ2505" s="125"/>
      <c r="AK2505" s="125"/>
      <c r="AL2505" s="125"/>
      <c r="AM2505" s="125"/>
      <c r="AN2505" s="125"/>
      <c r="AO2505" s="125"/>
      <c r="AP2505" s="125"/>
    </row>
    <row r="2506" spans="2:42" x14ac:dyDescent="0.35">
      <c r="B2506" s="125"/>
      <c r="C2506" s="125"/>
      <c r="D2506" s="125"/>
      <c r="E2506" s="125"/>
      <c r="F2506" s="125"/>
      <c r="G2506" s="125"/>
      <c r="H2506" s="125"/>
      <c r="I2506" s="269"/>
      <c r="J2506" s="134"/>
      <c r="K2506" s="134"/>
      <c r="L2506" s="134"/>
      <c r="M2506" s="134"/>
      <c r="N2506" s="286"/>
      <c r="O2506" s="286"/>
      <c r="P2506" s="125"/>
      <c r="Q2506" s="125"/>
      <c r="R2506" s="125"/>
      <c r="S2506" s="125"/>
      <c r="T2506" s="125"/>
      <c r="U2506" s="311"/>
      <c r="V2506" s="253">
        <f t="shared" si="47"/>
        <v>0</v>
      </c>
      <c r="W2506" s="348" t="str">
        <f>IF(板块成分!B2508="","",板块成分!B2508)</f>
        <v>8526.HK</v>
      </c>
      <c r="X2506" s="270" t="str">
        <f>[1]!s_info_name(W2506)</f>
        <v>荣丰集团亚洲</v>
      </c>
      <c r="Y2506" s="335" t="str">
        <f>IF($Y$3="申万一级行业",[1]!s_info_industry_sw_2021(W2506,公司分析!D$5,1),IF($Y$3="申万二级行业",[1]!s_info_industry_sw_2021(W2506,公司分析!D$5,2),IF($Y$3="申万三级行业",[1]!s_info_industry_sw_2021(W2506,公司分析!D$5,3),IF($Y$3="wind一级行业",[1]!s_info_industry_gics(W2506,1),IF($Y$3="wind二级行业",[1]!s_info_industry_gics(W2506,2),IF($Y$3="wind三级行业",[1]!s_info_industry_gics(W2506,3),IF($Y$3="wind四级行业",[1]!s_info_industry_gics(W2506,4),IF($Y$3="证监会门类行业",[1]!s_info_industry_csrc12_n(W2506,公司分析!D$5,1),""))))))))</f>
        <v>特殊消费者服务</v>
      </c>
      <c r="Z2506" s="298" t="str">
        <f>IF(Y2506=行业比较!$E$6,ROW(),"")</f>
        <v/>
      </c>
      <c r="AA2506" s="125"/>
      <c r="AB2506" s="125"/>
      <c r="AC2506" s="125"/>
      <c r="AD2506" s="125"/>
      <c r="AE2506" s="125"/>
      <c r="AF2506" s="125"/>
      <c r="AG2506" s="125"/>
      <c r="AH2506" s="125"/>
      <c r="AI2506" s="125"/>
      <c r="AJ2506" s="125"/>
      <c r="AK2506" s="125"/>
      <c r="AL2506" s="125"/>
      <c r="AM2506" s="125"/>
      <c r="AN2506" s="125"/>
      <c r="AO2506" s="125"/>
      <c r="AP2506" s="125"/>
    </row>
    <row r="2507" spans="2:42" x14ac:dyDescent="0.35">
      <c r="B2507" s="125"/>
      <c r="C2507" s="125"/>
      <c r="D2507" s="125"/>
      <c r="E2507" s="125"/>
      <c r="F2507" s="125"/>
      <c r="G2507" s="125"/>
      <c r="H2507" s="125"/>
      <c r="I2507" s="269"/>
      <c r="J2507" s="134"/>
      <c r="K2507" s="134"/>
      <c r="L2507" s="134"/>
      <c r="M2507" s="134"/>
      <c r="N2507" s="286"/>
      <c r="O2507" s="286"/>
      <c r="P2507" s="125"/>
      <c r="Q2507" s="125"/>
      <c r="R2507" s="125"/>
      <c r="S2507" s="125"/>
      <c r="T2507" s="125"/>
      <c r="U2507" s="311"/>
      <c r="V2507" s="253">
        <f t="shared" si="47"/>
        <v>0</v>
      </c>
      <c r="W2507" s="348" t="str">
        <f>IF(板块成分!B2509="","",板块成分!B2509)</f>
        <v>8527.HK</v>
      </c>
      <c r="X2507" s="270" t="str">
        <f>[1]!s_info_name(W2507)</f>
        <v>聚利宝控股</v>
      </c>
      <c r="Y2507" s="335" t="str">
        <f>IF($Y$3="申万一级行业",[1]!s_info_industry_sw_2021(W2507,公司分析!D$5,1),IF($Y$3="申万二级行业",[1]!s_info_industry_sw_2021(W2507,公司分析!D$5,2),IF($Y$3="申万三级行业",[1]!s_info_industry_sw_2021(W2507,公司分析!D$5,3),IF($Y$3="wind一级行业",[1]!s_info_industry_gics(W2507,1),IF($Y$3="wind二级行业",[1]!s_info_industry_gics(W2507,2),IF($Y$3="wind三级行业",[1]!s_info_industry_gics(W2507,3),IF($Y$3="wind四级行业",[1]!s_info_industry_gics(W2507,4),IF($Y$3="证监会门类行业",[1]!s_info_industry_csrc12_n(W2507,公司分析!D$5,1),""))))))))</f>
        <v>餐馆</v>
      </c>
      <c r="Z2507" s="298" t="str">
        <f>IF(Y2507=行业比较!$E$6,ROW(),"")</f>
        <v/>
      </c>
      <c r="AA2507" s="125"/>
      <c r="AB2507" s="125"/>
      <c r="AC2507" s="125"/>
      <c r="AD2507" s="125"/>
      <c r="AE2507" s="125"/>
      <c r="AF2507" s="125"/>
      <c r="AG2507" s="125"/>
      <c r="AH2507" s="125"/>
      <c r="AI2507" s="125"/>
      <c r="AJ2507" s="125"/>
      <c r="AK2507" s="125"/>
      <c r="AL2507" s="125"/>
      <c r="AM2507" s="125"/>
      <c r="AN2507" s="125"/>
      <c r="AO2507" s="125"/>
      <c r="AP2507" s="125"/>
    </row>
    <row r="2508" spans="2:42" ht="17.25" thickBot="1" x14ac:dyDescent="0.4">
      <c r="B2508" s="125"/>
      <c r="C2508" s="125"/>
      <c r="D2508" s="125"/>
      <c r="E2508" s="125"/>
      <c r="F2508" s="125"/>
      <c r="G2508" s="125"/>
      <c r="H2508" s="125"/>
      <c r="I2508" s="269"/>
      <c r="J2508" s="134"/>
      <c r="K2508" s="134"/>
      <c r="L2508" s="134"/>
      <c r="M2508" s="134"/>
      <c r="N2508" s="286"/>
      <c r="O2508" s="286"/>
      <c r="P2508" s="125"/>
      <c r="Q2508" s="125"/>
      <c r="R2508" s="125"/>
      <c r="S2508" s="125"/>
      <c r="T2508" s="125"/>
      <c r="U2508" s="312"/>
      <c r="V2508" s="253">
        <f t="shared" si="47"/>
        <v>0</v>
      </c>
      <c r="W2508" s="348" t="str">
        <f>IF(板块成分!B2510="","",板块成分!B2510)</f>
        <v>8529.HK</v>
      </c>
      <c r="X2508" s="270" t="str">
        <f>[1]!s_info_name(W2508)</f>
        <v>优博控股</v>
      </c>
      <c r="Y2508" s="335" t="str">
        <f>IF($Y$3="申万一级行业",[1]!s_info_industry_sw_2021(W2508,公司分析!D$5,1),IF($Y$3="申万二级行业",[1]!s_info_industry_sw_2021(W2508,公司分析!D$5,2),IF($Y$3="申万三级行业",[1]!s_info_industry_sw_2021(W2508,公司分析!D$5,3),IF($Y$3="wind一级行业",[1]!s_info_industry_gics(W2508,1),IF($Y$3="wind二级行业",[1]!s_info_industry_gics(W2508,2),IF($Y$3="wind三级行业",[1]!s_info_industry_gics(W2508,3),IF($Y$3="wind四级行业",[1]!s_info_industry_gics(W2508,4),IF($Y$3="证监会门类行业",[1]!s_info_industry_csrc12_n(W2508,公司分析!D$5,1),""))))))))</f>
        <v>半导体产品</v>
      </c>
      <c r="Z2508" s="298" t="str">
        <f>IF(Y2508=行业比较!$E$6,ROW(),"")</f>
        <v/>
      </c>
      <c r="AA2508" s="125"/>
      <c r="AB2508" s="125"/>
      <c r="AC2508" s="125"/>
      <c r="AD2508" s="125"/>
      <c r="AE2508" s="125"/>
      <c r="AF2508" s="125"/>
      <c r="AG2508" s="125"/>
      <c r="AH2508" s="125"/>
      <c r="AI2508" s="125"/>
      <c r="AJ2508" s="125"/>
      <c r="AK2508" s="125"/>
      <c r="AL2508" s="125"/>
      <c r="AM2508" s="125"/>
      <c r="AN2508" s="125"/>
      <c r="AO2508" s="125"/>
      <c r="AP2508" s="125"/>
    </row>
    <row r="2509" spans="2:42" x14ac:dyDescent="0.35">
      <c r="B2509" s="125"/>
      <c r="C2509" s="125"/>
      <c r="D2509" s="125"/>
      <c r="E2509" s="125"/>
      <c r="F2509" s="125"/>
      <c r="G2509" s="125"/>
      <c r="H2509" s="125"/>
      <c r="I2509" s="269"/>
      <c r="J2509" s="134"/>
      <c r="K2509" s="134"/>
      <c r="L2509" s="134"/>
      <c r="M2509" s="134"/>
      <c r="N2509" s="286"/>
      <c r="O2509" s="286"/>
      <c r="P2509" s="125"/>
      <c r="Q2509" s="125"/>
      <c r="R2509" s="125"/>
      <c r="S2509" s="125"/>
      <c r="T2509" s="125"/>
      <c r="U2509" s="125"/>
      <c r="V2509" s="253">
        <f t="shared" si="47"/>
        <v>0</v>
      </c>
      <c r="W2509" s="348" t="str">
        <f>IF(板块成分!B2511="","",板块成分!B2511)</f>
        <v>8532.HK</v>
      </c>
      <c r="X2509" s="270" t="str">
        <f>[1]!s_info_name(W2509)</f>
        <v>宝发控股</v>
      </c>
      <c r="Y2509" s="335" t="str">
        <f>IF($Y$3="申万一级行业",[1]!s_info_industry_sw_2021(W2509,公司分析!D$5,1),IF($Y$3="申万二级行业",[1]!s_info_industry_sw_2021(W2509,公司分析!D$5,2),IF($Y$3="申万三级行业",[1]!s_info_industry_sw_2021(W2509,公司分析!D$5,3),IF($Y$3="wind一级行业",[1]!s_info_industry_gics(W2509,1),IF($Y$3="wind二级行业",[1]!s_info_industry_gics(W2509,2),IF($Y$3="wind三级行业",[1]!s_info_industry_gics(W2509,3),IF($Y$3="wind四级行业",[1]!s_info_industry_gics(W2509,4),IF($Y$3="证监会门类行业",[1]!s_info_industry_csrc12_n(W2509,公司分析!D$5,1),""))))))))</f>
        <v>建材</v>
      </c>
      <c r="Z2509" s="298" t="str">
        <f>IF(Y2509=行业比较!$E$6,ROW(),"")</f>
        <v/>
      </c>
      <c r="AA2509" s="125"/>
      <c r="AB2509" s="125"/>
      <c r="AC2509" s="125"/>
      <c r="AD2509" s="125"/>
      <c r="AE2509" s="125"/>
      <c r="AF2509" s="125"/>
      <c r="AG2509" s="125"/>
      <c r="AH2509" s="125"/>
      <c r="AI2509" s="125"/>
      <c r="AJ2509" s="125"/>
      <c r="AK2509" s="125"/>
      <c r="AL2509" s="125"/>
      <c r="AM2509" s="125"/>
      <c r="AN2509" s="125"/>
      <c r="AO2509" s="125"/>
      <c r="AP2509" s="125"/>
    </row>
    <row r="2510" spans="2:42" x14ac:dyDescent="0.35">
      <c r="V2510" s="253">
        <f t="shared" si="47"/>
        <v>0</v>
      </c>
      <c r="W2510" s="348" t="str">
        <f>IF(板块成分!B2512="","",板块成分!B2512)</f>
        <v>8535.HK</v>
      </c>
      <c r="X2510" s="270" t="str">
        <f>[1]!s_info_name(W2510)</f>
        <v>荧德控股</v>
      </c>
      <c r="Y2510" s="335" t="str">
        <f>IF($Y$3="申万一级行业",[1]!s_info_industry_sw_2021(W2510,公司分析!D$5,1),IF($Y$3="申万二级行业",[1]!s_info_industry_sw_2021(W2510,公司分析!D$5,2),IF($Y$3="申万三级行业",[1]!s_info_industry_sw_2021(W2510,公司分析!D$5,3),IF($Y$3="wind一级行业",[1]!s_info_industry_gics(W2510,1),IF($Y$3="wind二级行业",[1]!s_info_industry_gics(W2510,2),IF($Y$3="wind三级行业",[1]!s_info_industry_gics(W2510,3),IF($Y$3="wind四级行业",[1]!s_info_industry_gics(W2510,4),IF($Y$3="证监会门类行业",[1]!s_info_industry_csrc12_n(W2510,公司分析!D$5,1),""))))))))</f>
        <v>综合支持服务</v>
      </c>
      <c r="Z2510" s="298" t="str">
        <f>IF(Y2510=行业比较!$E$6,ROW(),"")</f>
        <v/>
      </c>
    </row>
    <row r="2511" spans="2:42" x14ac:dyDescent="0.35">
      <c r="V2511" s="253">
        <f t="shared" si="47"/>
        <v>0</v>
      </c>
      <c r="W2511" s="348" t="str">
        <f>IF(板块成分!B2513="","",板块成分!B2513)</f>
        <v>8536.HK</v>
      </c>
      <c r="X2511" s="270" t="str">
        <f>[1]!s_info_name(W2511)</f>
        <v>TL NATURAL GAS</v>
      </c>
      <c r="Y2511" s="335" t="str">
        <f>IF($Y$3="申万一级行业",[1]!s_info_industry_sw_2021(W2511,公司分析!D$5,1),IF($Y$3="申万二级行业",[1]!s_info_industry_sw_2021(W2511,公司分析!D$5,2),IF($Y$3="申万三级行业",[1]!s_info_industry_sw_2021(W2511,公司分析!D$5,3),IF($Y$3="wind一级行业",[1]!s_info_industry_gics(W2511,1),IF($Y$3="wind二级行业",[1]!s_info_industry_gics(W2511,2),IF($Y$3="wind三级行业",[1]!s_info_industry_gics(W2511,3),IF($Y$3="wind四级行业",[1]!s_info_industry_gics(W2511,4),IF($Y$3="证监会门类行业",[1]!s_info_industry_csrc12_n(W2511,公司分析!D$5,1),""))))))))</f>
        <v>石油与天然气的炼制和销售</v>
      </c>
      <c r="Z2511" s="298" t="str">
        <f>IF(Y2511=行业比较!$E$6,ROW(),"")</f>
        <v/>
      </c>
    </row>
    <row r="2512" spans="2:42" x14ac:dyDescent="0.35">
      <c r="V2512" s="253">
        <f t="shared" si="47"/>
        <v>0</v>
      </c>
      <c r="W2512" s="348" t="str">
        <f>IF(板块成分!B2514="","",板块成分!B2514)</f>
        <v>8537.HK</v>
      </c>
      <c r="X2512" s="270" t="str">
        <f>[1]!s_info_name(W2512)</f>
        <v>创辉珠宝</v>
      </c>
      <c r="Y2512" s="335" t="str">
        <f>IF($Y$3="申万一级行业",[1]!s_info_industry_sw_2021(W2512,公司分析!D$5,1),IF($Y$3="申万二级行业",[1]!s_info_industry_sw_2021(W2512,公司分析!D$5,2),IF($Y$3="申万三级行业",[1]!s_info_industry_sw_2021(W2512,公司分析!D$5,3),IF($Y$3="wind一级行业",[1]!s_info_industry_gics(W2512,1),IF($Y$3="wind二级行业",[1]!s_info_industry_gics(W2512,2),IF($Y$3="wind三级行业",[1]!s_info_industry_gics(W2512,3),IF($Y$3="wind四级行业",[1]!s_info_industry_gics(W2512,4),IF($Y$3="证监会门类行业",[1]!s_info_industry_csrc12_n(W2512,公司分析!D$5,1),""))))))))</f>
        <v>服装、服饰与奢侈品</v>
      </c>
      <c r="Z2512" s="298" t="str">
        <f>IF(Y2512=行业比较!$E$6,ROW(),"")</f>
        <v/>
      </c>
    </row>
    <row r="2513" spans="22:26" x14ac:dyDescent="0.35">
      <c r="V2513" s="253">
        <f t="shared" si="47"/>
        <v>0</v>
      </c>
      <c r="W2513" s="348" t="str">
        <f>IF(板块成分!B2515="","",板块成分!B2515)</f>
        <v>8540.HK</v>
      </c>
      <c r="X2513" s="270" t="str">
        <f>[1]!s_info_name(W2513)</f>
        <v>胜利证券</v>
      </c>
      <c r="Y2513" s="335" t="str">
        <f>IF($Y$3="申万一级行业",[1]!s_info_industry_sw_2021(W2513,公司分析!D$5,1),IF($Y$3="申万二级行业",[1]!s_info_industry_sw_2021(W2513,公司分析!D$5,2),IF($Y$3="申万三级行业",[1]!s_info_industry_sw_2021(W2513,公司分析!D$5,3),IF($Y$3="wind一级行业",[1]!s_info_industry_gics(W2513,1),IF($Y$3="wind二级行业",[1]!s_info_industry_gics(W2513,2),IF($Y$3="wind三级行业",[1]!s_info_industry_gics(W2513,3),IF($Y$3="wind四级行业",[1]!s_info_industry_gics(W2513,4),IF($Y$3="证监会门类行业",[1]!s_info_industry_csrc12_n(W2513,公司分析!D$5,1),""))))))))</f>
        <v>投资银行业与经纪业</v>
      </c>
      <c r="Z2513" s="298" t="str">
        <f>IF(Y2513=行业比较!$E$6,ROW(),"")</f>
        <v/>
      </c>
    </row>
    <row r="2514" spans="22:26" x14ac:dyDescent="0.35">
      <c r="V2514" s="253">
        <f t="shared" si="47"/>
        <v>0</v>
      </c>
      <c r="W2514" s="348" t="str">
        <f>IF(板块成分!B2516="","",板块成分!B2516)</f>
        <v>8545.HK</v>
      </c>
      <c r="X2514" s="270" t="str">
        <f>[1]!s_info_name(W2514)</f>
        <v>佰悦集团</v>
      </c>
      <c r="Y2514" s="335" t="str">
        <f>IF($Y$3="申万一级行业",[1]!s_info_industry_sw_2021(W2514,公司分析!D$5,1),IF($Y$3="申万二级行业",[1]!s_info_industry_sw_2021(W2514,公司分析!D$5,2),IF($Y$3="申万三级行业",[1]!s_info_industry_sw_2021(W2514,公司分析!D$5,3),IF($Y$3="wind一级行业",[1]!s_info_industry_gics(W2514,1),IF($Y$3="wind二级行业",[1]!s_info_industry_gics(W2514,2),IF($Y$3="wind三级行业",[1]!s_info_industry_gics(W2514,3),IF($Y$3="wind四级行业",[1]!s_info_industry_gics(W2514,4),IF($Y$3="证监会门类行业",[1]!s_info_industry_csrc12_n(W2514,公司分析!D$5,1),""))))))))</f>
        <v>休闲用品</v>
      </c>
      <c r="Z2514" s="298" t="str">
        <f>IF(Y2514=行业比较!$E$6,ROW(),"")</f>
        <v/>
      </c>
    </row>
    <row r="2515" spans="22:26" x14ac:dyDescent="0.35">
      <c r="V2515" s="253">
        <f t="shared" si="47"/>
        <v>0</v>
      </c>
      <c r="W2515" s="348" t="str">
        <f>IF(板块成分!B2517="","",板块成分!B2517)</f>
        <v>8547.HK</v>
      </c>
      <c r="X2515" s="270" t="str">
        <f>[1]!s_info_name(W2515)</f>
        <v>PACIFIC LEGEND</v>
      </c>
      <c r="Y2515" s="335" t="str">
        <f>IF($Y$3="申万一级行业",[1]!s_info_industry_sw_2021(W2515,公司分析!D$5,1),IF($Y$3="申万二级行业",[1]!s_info_industry_sw_2021(W2515,公司分析!D$5,2),IF($Y$3="申万三级行业",[1]!s_info_industry_sw_2021(W2515,公司分析!D$5,3),IF($Y$3="wind一级行业",[1]!s_info_industry_gics(W2515,1),IF($Y$3="wind二级行业",[1]!s_info_industry_gics(W2515,2),IF($Y$3="wind三级行业",[1]!s_info_industry_gics(W2515,3),IF($Y$3="wind四级行业",[1]!s_info_industry_gics(W2515,4),IF($Y$3="证监会门类行业",[1]!s_info_industry_csrc12_n(W2515,公司分析!D$5,1),""))))))))</f>
        <v>家庭装潢零售</v>
      </c>
      <c r="Z2515" s="298" t="str">
        <f>IF(Y2515=行业比较!$E$6,ROW(),"")</f>
        <v/>
      </c>
    </row>
    <row r="2516" spans="22:26" x14ac:dyDescent="0.35">
      <c r="V2516" s="253">
        <f t="shared" si="47"/>
        <v>0</v>
      </c>
      <c r="W2516" s="348" t="str">
        <f>IF(板块成分!B2518="","",板块成分!B2518)</f>
        <v>8601.HK</v>
      </c>
      <c r="X2516" s="270" t="str">
        <f>[1]!s_info_name(W2516)</f>
        <v>宝燵控股</v>
      </c>
      <c r="Y2516" s="335" t="str">
        <f>IF($Y$3="申万一级行业",[1]!s_info_industry_sw_2021(W2516,公司分析!D$5,1),IF($Y$3="申万二级行业",[1]!s_info_industry_sw_2021(W2516,公司分析!D$5,2),IF($Y$3="申万三级行业",[1]!s_info_industry_sw_2021(W2516,公司分析!D$5,3),IF($Y$3="wind一级行业",[1]!s_info_industry_gics(W2516,1),IF($Y$3="wind二级行业",[1]!s_info_industry_gics(W2516,2),IF($Y$3="wind三级行业",[1]!s_info_industry_gics(W2516,3),IF($Y$3="wind四级行业",[1]!s_info_industry_gics(W2516,4),IF($Y$3="证监会门类行业",[1]!s_info_industry_csrc12_n(W2516,公司分析!D$5,1),""))))))))</f>
        <v>建筑与工程</v>
      </c>
      <c r="Z2516" s="298" t="str">
        <f>IF(Y2516=行业比较!$E$6,ROW(),"")</f>
        <v/>
      </c>
    </row>
    <row r="2517" spans="22:26" x14ac:dyDescent="0.35">
      <c r="V2517" s="253">
        <f t="shared" si="47"/>
        <v>0</v>
      </c>
      <c r="W2517" s="348" t="str">
        <f>IF(板块成分!B2519="","",板块成分!B2519)</f>
        <v>8603.HK</v>
      </c>
      <c r="X2517" s="270" t="str">
        <f>[1]!s_info_name(W2517)</f>
        <v>亮晴控股</v>
      </c>
      <c r="Y2517" s="335" t="str">
        <f>IF($Y$3="申万一级行业",[1]!s_info_industry_sw_2021(W2517,公司分析!D$5,1),IF($Y$3="申万二级行业",[1]!s_info_industry_sw_2021(W2517,公司分析!D$5,2),IF($Y$3="申万三级行业",[1]!s_info_industry_sw_2021(W2517,公司分析!D$5,3),IF($Y$3="wind一级行业",[1]!s_info_industry_gics(W2517,1),IF($Y$3="wind二级行业",[1]!s_info_industry_gics(W2517,2),IF($Y$3="wind三级行业",[1]!s_info_industry_gics(W2517,3),IF($Y$3="wind四级行业",[1]!s_info_industry_gics(W2517,4),IF($Y$3="证监会门类行业",[1]!s_info_industry_csrc12_n(W2517,公司分析!D$5,1),""))))))))</f>
        <v>保健护理设施</v>
      </c>
      <c r="Z2517" s="298" t="str">
        <f>IF(Y2517=行业比较!$E$6,ROW(),"")</f>
        <v/>
      </c>
    </row>
    <row r="2518" spans="22:26" x14ac:dyDescent="0.35">
      <c r="V2518" s="253">
        <f t="shared" si="47"/>
        <v>0</v>
      </c>
      <c r="W2518" s="348" t="str">
        <f>IF(板块成分!B2520="","",板块成分!B2520)</f>
        <v>8606.HK</v>
      </c>
      <c r="X2518" s="270" t="str">
        <f>[1]!s_info_name(W2518)</f>
        <v>倢冠控股</v>
      </c>
      <c r="Y2518" s="335" t="str">
        <f>IF($Y$3="申万一级行业",[1]!s_info_industry_sw_2021(W2518,公司分析!D$5,1),IF($Y$3="申万二级行业",[1]!s_info_industry_sw_2021(W2518,公司分析!D$5,2),IF($Y$3="申万三级行业",[1]!s_info_industry_sw_2021(W2518,公司分析!D$5,3),IF($Y$3="wind一级行业",[1]!s_info_industry_gics(W2518,1),IF($Y$3="wind二级行业",[1]!s_info_industry_gics(W2518,2),IF($Y$3="wind三级行业",[1]!s_info_industry_gics(W2518,3),IF($Y$3="wind四级行业",[1]!s_info_industry_gics(W2518,4),IF($Y$3="证监会门类行业",[1]!s_info_industry_csrc12_n(W2518,公司分析!D$5,1),""))))))))</f>
        <v>信息科技咨询与其它服务</v>
      </c>
      <c r="Z2518" s="298" t="str">
        <f>IF(Y2518=行业比较!$E$6,ROW(),"")</f>
        <v/>
      </c>
    </row>
    <row r="2519" spans="22:26" x14ac:dyDescent="0.35">
      <c r="V2519" s="253">
        <f t="shared" si="47"/>
        <v>0</v>
      </c>
      <c r="W2519" s="348" t="str">
        <f>IF(板块成分!B2521="","",板块成分!B2521)</f>
        <v>8607.HK</v>
      </c>
      <c r="X2519" s="270" t="str">
        <f>[1]!s_info_name(W2519)</f>
        <v>纳尼亚集团</v>
      </c>
      <c r="Y2519" s="335" t="str">
        <f>IF($Y$3="申万一级行业",[1]!s_info_industry_sw_2021(W2519,公司分析!D$5,1),IF($Y$3="申万二级行业",[1]!s_info_industry_sw_2021(W2519,公司分析!D$5,2),IF($Y$3="申万三级行业",[1]!s_info_industry_sw_2021(W2519,公司分析!D$5,3),IF($Y$3="wind一级行业",[1]!s_info_industry_gics(W2519,1),IF($Y$3="wind二级行业",[1]!s_info_industry_gics(W2519,2),IF($Y$3="wind三级行业",[1]!s_info_industry_gics(W2519,3),IF($Y$3="wind四级行业",[1]!s_info_industry_gics(W2519,4),IF($Y$3="证监会门类行业",[1]!s_info_industry_csrc12_n(W2519,公司分析!D$5,1),""))))))))</f>
        <v>纺织品</v>
      </c>
      <c r="Z2519" s="298" t="str">
        <f>IF(Y2519=行业比较!$E$6,ROW(),"")</f>
        <v/>
      </c>
    </row>
    <row r="2520" spans="22:26" x14ac:dyDescent="0.35">
      <c r="V2520" s="253">
        <f t="shared" si="47"/>
        <v>0</v>
      </c>
      <c r="W2520" s="348" t="str">
        <f>IF(板块成分!B2522="","",板块成分!B2522)</f>
        <v>8609.HK</v>
      </c>
      <c r="X2520" s="270" t="str">
        <f>[1]!s_info_name(W2520)</f>
        <v>永续农业</v>
      </c>
      <c r="Y2520" s="335" t="str">
        <f>IF($Y$3="申万一级行业",[1]!s_info_industry_sw_2021(W2520,公司分析!D$5,1),IF($Y$3="申万二级行业",[1]!s_info_industry_sw_2021(W2520,公司分析!D$5,2),IF($Y$3="申万三级行业",[1]!s_info_industry_sw_2021(W2520,公司分析!D$5,3),IF($Y$3="wind一级行业",[1]!s_info_industry_gics(W2520,1),IF($Y$3="wind二级行业",[1]!s_info_industry_gics(W2520,2),IF($Y$3="wind三级行业",[1]!s_info_industry_gics(W2520,3),IF($Y$3="wind四级行业",[1]!s_info_industry_gics(W2520,4),IF($Y$3="证监会门类行业",[1]!s_info_industry_csrc12_n(W2520,公司分析!D$5,1),""))))))))</f>
        <v>食品分销商</v>
      </c>
      <c r="Z2520" s="298" t="str">
        <f>IF(Y2520=行业比较!$E$6,ROW(),"")</f>
        <v/>
      </c>
    </row>
    <row r="2521" spans="22:26" x14ac:dyDescent="0.35">
      <c r="V2521" s="253">
        <f t="shared" si="47"/>
        <v>0</v>
      </c>
      <c r="W2521" s="348" t="str">
        <f>IF(板块成分!B2523="","",板块成分!B2523)</f>
        <v>8611.HK</v>
      </c>
      <c r="X2521" s="270" t="str">
        <f>[1]!s_info_name(W2521)</f>
        <v>MINDTELL TECH</v>
      </c>
      <c r="Y2521" s="335" t="str">
        <f>IF($Y$3="申万一级行业",[1]!s_info_industry_sw_2021(W2521,公司分析!D$5,1),IF($Y$3="申万二级行业",[1]!s_info_industry_sw_2021(W2521,公司分析!D$5,2),IF($Y$3="申万三级行业",[1]!s_info_industry_sw_2021(W2521,公司分析!D$5,3),IF($Y$3="wind一级行业",[1]!s_info_industry_gics(W2521,1),IF($Y$3="wind二级行业",[1]!s_info_industry_gics(W2521,2),IF($Y$3="wind三级行业",[1]!s_info_industry_gics(W2521,3),IF($Y$3="wind四级行业",[1]!s_info_industry_gics(W2521,4),IF($Y$3="证监会门类行业",[1]!s_info_industry_csrc12_n(W2521,公司分析!D$5,1),""))))))))</f>
        <v>信息科技咨询与其它服务</v>
      </c>
      <c r="Z2521" s="298" t="str">
        <f>IF(Y2521=行业比较!$E$6,ROW(),"")</f>
        <v/>
      </c>
    </row>
    <row r="2522" spans="22:26" x14ac:dyDescent="0.35">
      <c r="V2522" s="253">
        <f t="shared" si="47"/>
        <v>0</v>
      </c>
      <c r="W2522" s="348" t="str">
        <f>IF(板块成分!B2524="","",板块成分!B2524)</f>
        <v>8612.HK</v>
      </c>
      <c r="X2522" s="270" t="str">
        <f>[1]!s_info_name(W2522)</f>
        <v>维亮控股</v>
      </c>
      <c r="Y2522" s="335" t="str">
        <f>IF($Y$3="申万一级行业",[1]!s_info_industry_sw_2021(W2522,公司分析!D$5,1),IF($Y$3="申万二级行业",[1]!s_info_industry_sw_2021(W2522,公司分析!D$5,2),IF($Y$3="申万三级行业",[1]!s_info_industry_sw_2021(W2522,公司分析!D$5,3),IF($Y$3="wind一级行业",[1]!s_info_industry_gics(W2522,1),IF($Y$3="wind二级行业",[1]!s_info_industry_gics(W2522,2),IF($Y$3="wind三级行业",[1]!s_info_industry_gics(W2522,3),IF($Y$3="wind四级行业",[1]!s_info_industry_gics(W2522,4),IF($Y$3="证监会门类行业",[1]!s_info_industry_csrc12_n(W2522,公司分析!D$5,1),""))))))))</f>
        <v>重型电气设备</v>
      </c>
      <c r="Z2522" s="298" t="str">
        <f>IF(Y2522=行业比较!$E$6,ROW(),"")</f>
        <v/>
      </c>
    </row>
    <row r="2523" spans="22:26" x14ac:dyDescent="0.35">
      <c r="V2523" s="253">
        <f t="shared" si="47"/>
        <v>0</v>
      </c>
      <c r="W2523" s="348" t="str">
        <f>IF(板块成分!B2525="","",板块成分!B2525)</f>
        <v>8613.HK</v>
      </c>
      <c r="X2523" s="270" t="str">
        <f>[1]!s_info_name(W2523)</f>
        <v>东方支付集团控股</v>
      </c>
      <c r="Y2523" s="335" t="str">
        <f>IF($Y$3="申万一级行业",[1]!s_info_industry_sw_2021(W2523,公司分析!D$5,1),IF($Y$3="申万二级行业",[1]!s_info_industry_sw_2021(W2523,公司分析!D$5,2),IF($Y$3="申万三级行业",[1]!s_info_industry_sw_2021(W2523,公司分析!D$5,3),IF($Y$3="wind一级行业",[1]!s_info_industry_gics(W2523,1),IF($Y$3="wind二级行业",[1]!s_info_industry_gics(W2523,2),IF($Y$3="wind三级行业",[1]!s_info_industry_gics(W2523,3),IF($Y$3="wind四级行业",[1]!s_info_industry_gics(W2523,4),IF($Y$3="证监会门类行业",[1]!s_info_industry_csrc12_n(W2523,公司分析!D$5,1),""))))))))</f>
        <v>消费信贷</v>
      </c>
      <c r="Z2523" s="298" t="str">
        <f>IF(Y2523=行业比较!$E$6,ROW(),"")</f>
        <v/>
      </c>
    </row>
    <row r="2524" spans="22:26" x14ac:dyDescent="0.35">
      <c r="V2524" s="253">
        <f t="shared" si="47"/>
        <v>0</v>
      </c>
      <c r="W2524" s="348" t="str">
        <f>IF(板块成分!B2526="","",板块成分!B2526)</f>
        <v>8616.HK</v>
      </c>
      <c r="X2524" s="270" t="str">
        <f>[1]!s_info_name(W2524)</f>
        <v>新威工程集团</v>
      </c>
      <c r="Y2524" s="335" t="str">
        <f>IF($Y$3="申万一级行业",[1]!s_info_industry_sw_2021(W2524,公司分析!D$5,1),IF($Y$3="申万二级行业",[1]!s_info_industry_sw_2021(W2524,公司分析!D$5,2),IF($Y$3="申万三级行业",[1]!s_info_industry_sw_2021(W2524,公司分析!D$5,3),IF($Y$3="wind一级行业",[1]!s_info_industry_gics(W2524,1),IF($Y$3="wind二级行业",[1]!s_info_industry_gics(W2524,2),IF($Y$3="wind三级行业",[1]!s_info_industry_gics(W2524,3),IF($Y$3="wind四级行业",[1]!s_info_industry_gics(W2524,4),IF($Y$3="证监会门类行业",[1]!s_info_industry_csrc12_n(W2524,公司分析!D$5,1),""))))))))</f>
        <v>建筑与工程</v>
      </c>
      <c r="Z2524" s="298" t="str">
        <f>IF(Y2524=行业比较!$E$6,ROW(),"")</f>
        <v/>
      </c>
    </row>
    <row r="2525" spans="22:26" x14ac:dyDescent="0.35">
      <c r="V2525" s="253">
        <f t="shared" si="47"/>
        <v>0</v>
      </c>
      <c r="W2525" s="348" t="str">
        <f>IF(板块成分!B2527="","",板块成分!B2527)</f>
        <v>8619.HK</v>
      </c>
      <c r="X2525" s="270" t="str">
        <f>[1]!s_info_name(W2525)</f>
        <v>饮食天王(环球)</v>
      </c>
      <c r="Y2525" s="335" t="str">
        <f>IF($Y$3="申万一级行业",[1]!s_info_industry_sw_2021(W2525,公司分析!D$5,1),IF($Y$3="申万二级行业",[1]!s_info_industry_sw_2021(W2525,公司分析!D$5,2),IF($Y$3="申万三级行业",[1]!s_info_industry_sw_2021(W2525,公司分析!D$5,3),IF($Y$3="wind一级行业",[1]!s_info_industry_gics(W2525,1),IF($Y$3="wind二级行业",[1]!s_info_industry_gics(W2525,2),IF($Y$3="wind三级行业",[1]!s_info_industry_gics(W2525,3),IF($Y$3="wind四级行业",[1]!s_info_industry_gics(W2525,4),IF($Y$3="证监会门类行业",[1]!s_info_industry_csrc12_n(W2525,公司分析!D$5,1),""))))))))</f>
        <v>建筑与工程</v>
      </c>
      <c r="Z2525" s="298" t="str">
        <f>IF(Y2525=行业比较!$E$6,ROW(),"")</f>
        <v/>
      </c>
    </row>
    <row r="2526" spans="22:26" x14ac:dyDescent="0.35">
      <c r="V2526" s="253">
        <f t="shared" si="47"/>
        <v>0</v>
      </c>
      <c r="W2526" s="348" t="str">
        <f>IF(板块成分!B2528="","",板块成分!B2528)</f>
        <v>8620.HK</v>
      </c>
      <c r="X2526" s="270" t="str">
        <f>[1]!s_info_name(W2526)</f>
        <v>亚洲速运</v>
      </c>
      <c r="Y2526" s="335" t="str">
        <f>IF($Y$3="申万一级行业",[1]!s_info_industry_sw_2021(W2526,公司分析!D$5,1),IF($Y$3="申万二级行业",[1]!s_info_industry_sw_2021(W2526,公司分析!D$5,2),IF($Y$3="申万三级行业",[1]!s_info_industry_sw_2021(W2526,公司分析!D$5,3),IF($Y$3="wind一级行业",[1]!s_info_industry_gics(W2526,1),IF($Y$3="wind二级行业",[1]!s_info_industry_gics(W2526,2),IF($Y$3="wind三级行业",[1]!s_info_industry_gics(W2526,3),IF($Y$3="wind四级行业",[1]!s_info_industry_gics(W2526,4),IF($Y$3="证监会门类行业",[1]!s_info_industry_csrc12_n(W2526,公司分析!D$5,1),""))))))))</f>
        <v>航空货运与物流</v>
      </c>
      <c r="Z2526" s="298" t="str">
        <f>IF(Y2526=行业比较!$E$6,ROW(),"")</f>
        <v/>
      </c>
    </row>
    <row r="2527" spans="22:26" x14ac:dyDescent="0.35">
      <c r="V2527" s="253">
        <f t="shared" si="47"/>
        <v>0</v>
      </c>
      <c r="W2527" s="348" t="str">
        <f>IF(板块成分!B2529="","",板块成分!B2529)</f>
        <v>8621.HK</v>
      </c>
      <c r="X2527" s="270" t="str">
        <f>[1]!s_info_name(W2527)</f>
        <v>METROPOLIS CAP</v>
      </c>
      <c r="Y2527" s="335" t="str">
        <f>IF($Y$3="申万一级行业",[1]!s_info_industry_sw_2021(W2527,公司分析!D$5,1),IF($Y$3="申万二级行业",[1]!s_info_industry_sw_2021(W2527,公司分析!D$5,2),IF($Y$3="申万三级行业",[1]!s_info_industry_sw_2021(W2527,公司分析!D$5,3),IF($Y$3="wind一级行业",[1]!s_info_industry_gics(W2527,1),IF($Y$3="wind二级行业",[1]!s_info_industry_gics(W2527,2),IF($Y$3="wind三级行业",[1]!s_info_industry_gics(W2527,3),IF($Y$3="wind四级行业",[1]!s_info_industry_gics(W2527,4),IF($Y$3="证监会门类行业",[1]!s_info_industry_csrc12_n(W2527,公司分析!D$5,1),""))))))))</f>
        <v>消费信贷</v>
      </c>
      <c r="Z2527" s="298" t="str">
        <f>IF(Y2527=行业比较!$E$6,ROW(),"")</f>
        <v/>
      </c>
    </row>
    <row r="2528" spans="22:26" x14ac:dyDescent="0.35">
      <c r="V2528" s="253">
        <f t="shared" si="47"/>
        <v>0</v>
      </c>
      <c r="W2528" s="348" t="str">
        <f>IF(板块成分!B2530="","",板块成分!B2530)</f>
        <v>8622.HK</v>
      </c>
      <c r="X2528" s="270" t="str">
        <f>[1]!s_info_name(W2528)</f>
        <v>华康生物医学</v>
      </c>
      <c r="Y2528" s="335" t="str">
        <f>IF($Y$3="申万一级行业",[1]!s_info_industry_sw_2021(W2528,公司分析!D$5,1),IF($Y$3="申万二级行业",[1]!s_info_industry_sw_2021(W2528,公司分析!D$5,2),IF($Y$3="申万三级行业",[1]!s_info_industry_sw_2021(W2528,公司分析!D$5,3),IF($Y$3="wind一级行业",[1]!s_info_industry_gics(W2528,1),IF($Y$3="wind二级行业",[1]!s_info_industry_gics(W2528,2),IF($Y$3="wind三级行业",[1]!s_info_industry_gics(W2528,3),IF($Y$3="wind四级行业",[1]!s_info_industry_gics(W2528,4),IF($Y$3="证监会门类行业",[1]!s_info_industry_csrc12_n(W2528,公司分析!D$5,1),""))))))))</f>
        <v>医疗保健设备</v>
      </c>
      <c r="Z2528" s="298" t="str">
        <f>IF(Y2528=行业比较!$E$6,ROW(),"")</f>
        <v/>
      </c>
    </row>
    <row r="2529" spans="22:26" x14ac:dyDescent="0.35">
      <c r="V2529" s="253">
        <f t="shared" si="47"/>
        <v>0</v>
      </c>
      <c r="W2529" s="348" t="str">
        <f>IF(板块成分!B2531="","",板块成分!B2531)</f>
        <v>8623.HK</v>
      </c>
      <c r="X2529" s="270" t="str">
        <f>[1]!s_info_name(W2529)</f>
        <v>中国蜀塔</v>
      </c>
      <c r="Y2529" s="335" t="str">
        <f>IF($Y$3="申万一级行业",[1]!s_info_industry_sw_2021(W2529,公司分析!D$5,1),IF($Y$3="申万二级行业",[1]!s_info_industry_sw_2021(W2529,公司分析!D$5,2),IF($Y$3="申万三级行业",[1]!s_info_industry_sw_2021(W2529,公司分析!D$5,3),IF($Y$3="wind一级行业",[1]!s_info_industry_gics(W2529,1),IF($Y$3="wind二级行业",[1]!s_info_industry_gics(W2529,2),IF($Y$3="wind三级行业",[1]!s_info_industry_gics(W2529,3),IF($Y$3="wind四级行业",[1]!s_info_industry_gics(W2529,4),IF($Y$3="证监会门类行业",[1]!s_info_industry_csrc12_n(W2529,公司分析!D$5,1),""))))))))</f>
        <v>电气部件与设备</v>
      </c>
      <c r="Z2529" s="298" t="str">
        <f>IF(Y2529=行业比较!$E$6,ROW(),"")</f>
        <v/>
      </c>
    </row>
    <row r="2530" spans="22:26" x14ac:dyDescent="0.35">
      <c r="V2530" s="253">
        <f t="shared" si="47"/>
        <v>0</v>
      </c>
      <c r="W2530" s="348" t="str">
        <f>IF(板块成分!B2532="","",板块成分!B2532)</f>
        <v>8627.HK</v>
      </c>
      <c r="X2530" s="270" t="str">
        <f>[1]!s_info_name(W2530)</f>
        <v>旅橙文化</v>
      </c>
      <c r="Y2530" s="335" t="str">
        <f>IF($Y$3="申万一级行业",[1]!s_info_industry_sw_2021(W2530,公司分析!D$5,1),IF($Y$3="申万二级行业",[1]!s_info_industry_sw_2021(W2530,公司分析!D$5,2),IF($Y$3="申万三级行业",[1]!s_info_industry_sw_2021(W2530,公司分析!D$5,3),IF($Y$3="wind一级行业",[1]!s_info_industry_gics(W2530,1),IF($Y$3="wind二级行业",[1]!s_info_industry_gics(W2530,2),IF($Y$3="wind三级行业",[1]!s_info_industry_gics(W2530,3),IF($Y$3="wind四级行业",[1]!s_info_industry_gics(W2530,4),IF($Y$3="证监会门类行业",[1]!s_info_industry_csrc12_n(W2530,公司分析!D$5,1),""))))))))</f>
        <v>广告</v>
      </c>
      <c r="Z2530" s="298" t="str">
        <f>IF(Y2530=行业比较!$E$6,ROW(),"")</f>
        <v/>
      </c>
    </row>
    <row r="2531" spans="22:26" x14ac:dyDescent="0.35">
      <c r="V2531" s="253">
        <f t="shared" si="47"/>
        <v>0</v>
      </c>
      <c r="W2531" s="348" t="str">
        <f>IF(板块成分!B2533="","",板块成分!B2533)</f>
        <v>8631.HK</v>
      </c>
      <c r="X2531" s="270" t="str">
        <f>[1]!s_info_name(W2531)</f>
        <v>申港控股</v>
      </c>
      <c r="Y2531" s="335" t="str">
        <f>IF($Y$3="申万一级行业",[1]!s_info_industry_sw_2021(W2531,公司分析!D$5,1),IF($Y$3="申万二级行业",[1]!s_info_industry_sw_2021(W2531,公司分析!D$5,2),IF($Y$3="申万三级行业",[1]!s_info_industry_sw_2021(W2531,公司分析!D$5,3),IF($Y$3="wind一级行业",[1]!s_info_industry_gics(W2531,1),IF($Y$3="wind二级行业",[1]!s_info_industry_gics(W2531,2),IF($Y$3="wind三级行业",[1]!s_info_industry_gics(W2531,3),IF($Y$3="wind四级行业",[1]!s_info_industry_gics(W2531,4),IF($Y$3="证监会门类行业",[1]!s_info_industry_csrc12_n(W2531,公司分析!D$5,1),""))))))))</f>
        <v>石油与天然气的储存和运输</v>
      </c>
      <c r="Z2531" s="298" t="str">
        <f>IF(Y2531=行业比较!$E$6,ROW(),"")</f>
        <v/>
      </c>
    </row>
    <row r="2532" spans="22:26" x14ac:dyDescent="0.35">
      <c r="V2532" s="253">
        <f t="shared" si="47"/>
        <v>0</v>
      </c>
      <c r="W2532" s="348" t="str">
        <f>IF(板块成分!B2534="","",板块成分!B2534)</f>
        <v>8635.HK</v>
      </c>
      <c r="X2532" s="270" t="str">
        <f>[1]!s_info_name(W2532)</f>
        <v>连成科技集团</v>
      </c>
      <c r="Y2532" s="335" t="str">
        <f>IF($Y$3="申万一级行业",[1]!s_info_industry_sw_2021(W2532,公司分析!D$5,1),IF($Y$3="申万二级行业",[1]!s_info_industry_sw_2021(W2532,公司分析!D$5,2),IF($Y$3="申万三级行业",[1]!s_info_industry_sw_2021(W2532,公司分析!D$5,3),IF($Y$3="wind一级行业",[1]!s_info_industry_gics(W2532,1),IF($Y$3="wind二级行业",[1]!s_info_industry_gics(W2532,2),IF($Y$3="wind三级行业",[1]!s_info_industry_gics(W2532,3),IF($Y$3="wind四级行业",[1]!s_info_industry_gics(W2532,4),IF($Y$3="证监会门类行业",[1]!s_info_industry_csrc12_n(W2532,公司分析!D$5,1),""))))))))</f>
        <v>其他多元金融服务</v>
      </c>
      <c r="Z2532" s="298" t="str">
        <f>IF(Y2532=行业比较!$E$6,ROW(),"")</f>
        <v/>
      </c>
    </row>
    <row r="2533" spans="22:26" x14ac:dyDescent="0.35">
      <c r="V2533" s="253">
        <f t="shared" si="47"/>
        <v>0</v>
      </c>
      <c r="W2533" s="348" t="str">
        <f>IF(板块成分!B2535="","",板块成分!B2535)</f>
        <v>8645.HK</v>
      </c>
      <c r="X2533" s="270" t="str">
        <f>[1]!s_info_name(W2533)</f>
        <v>比特元宇宙</v>
      </c>
      <c r="Y2533" s="335" t="str">
        <f>IF($Y$3="申万一级行业",[1]!s_info_industry_sw_2021(W2533,公司分析!D$5,1),IF($Y$3="申万二级行业",[1]!s_info_industry_sw_2021(W2533,公司分析!D$5,2),IF($Y$3="申万三级行业",[1]!s_info_industry_sw_2021(W2533,公司分析!D$5,3),IF($Y$3="wind一级行业",[1]!s_info_industry_gics(W2533,1),IF($Y$3="wind二级行业",[1]!s_info_industry_gics(W2533,2),IF($Y$3="wind三级行业",[1]!s_info_industry_gics(W2533,3),IF($Y$3="wind四级行业",[1]!s_info_industry_gics(W2533,4),IF($Y$3="证监会门类行业",[1]!s_info_industry_csrc12_n(W2533,公司分析!D$5,1),""))))))))</f>
        <v>通信设备</v>
      </c>
      <c r="Z2533" s="298" t="str">
        <f>IF(Y2533=行业比较!$E$6,ROW(),"")</f>
        <v/>
      </c>
    </row>
    <row r="2534" spans="22:26" x14ac:dyDescent="0.35">
      <c r="V2534" s="253">
        <f t="shared" si="47"/>
        <v>0</v>
      </c>
      <c r="W2534" s="348" t="str">
        <f>IF(板块成分!B2536="","",板块成分!B2536)</f>
        <v>8646.HK</v>
      </c>
      <c r="X2534" s="270" t="str">
        <f>[1]!s_info_name(W2534)</f>
        <v>中国宏光</v>
      </c>
      <c r="Y2534" s="335" t="str">
        <f>IF($Y$3="申万一级行业",[1]!s_info_industry_sw_2021(W2534,公司分析!D$5,1),IF($Y$3="申万二级行业",[1]!s_info_industry_sw_2021(W2534,公司分析!D$5,2),IF($Y$3="申万三级行业",[1]!s_info_industry_sw_2021(W2534,公司分析!D$5,3),IF($Y$3="wind一级行业",[1]!s_info_industry_gics(W2534,1),IF($Y$3="wind二级行业",[1]!s_info_industry_gics(W2534,2),IF($Y$3="wind三级行业",[1]!s_info_industry_gics(W2534,3),IF($Y$3="wind四级行业",[1]!s_info_industry_gics(W2534,4),IF($Y$3="证监会门类行业",[1]!s_info_industry_csrc12_n(W2534,公司分析!D$5,1),""))))))))</f>
        <v>家庭装潢零售</v>
      </c>
      <c r="Z2534" s="298" t="str">
        <f>IF(Y2534=行业比较!$E$6,ROW(),"")</f>
        <v/>
      </c>
    </row>
    <row r="2535" spans="22:26" x14ac:dyDescent="0.35">
      <c r="V2535" s="253">
        <f t="shared" si="47"/>
        <v>0</v>
      </c>
      <c r="W2535" s="348" t="str">
        <f>IF(板块成分!B2537="","",板块成分!B2537)</f>
        <v>8657.HK</v>
      </c>
      <c r="X2535" s="270" t="str">
        <f>[1]!s_info_name(W2535)</f>
        <v>TRUE PARTNER</v>
      </c>
      <c r="Y2535" s="335" t="str">
        <f>IF($Y$3="申万一级行业",[1]!s_info_industry_sw_2021(W2535,公司分析!D$5,1),IF($Y$3="申万二级行业",[1]!s_info_industry_sw_2021(W2535,公司分析!D$5,2),IF($Y$3="申万三级行业",[1]!s_info_industry_sw_2021(W2535,公司分析!D$5,3),IF($Y$3="wind一级行业",[1]!s_info_industry_gics(W2535,1),IF($Y$3="wind二级行业",[1]!s_info_industry_gics(W2535,2),IF($Y$3="wind三级行业",[1]!s_info_industry_gics(W2535,3),IF($Y$3="wind四级行业",[1]!s_info_industry_gics(W2535,4),IF($Y$3="证监会门类行业",[1]!s_info_industry_csrc12_n(W2535,公司分析!D$5,1),""))))))))</f>
        <v>资产管理与托管银行</v>
      </c>
      <c r="Z2535" s="298" t="str">
        <f>IF(Y2535=行业比较!$E$6,ROW(),"")</f>
        <v/>
      </c>
    </row>
    <row r="2536" spans="22:26" x14ac:dyDescent="0.35">
      <c r="V2536" s="253">
        <f t="shared" si="47"/>
        <v>0</v>
      </c>
      <c r="W2536" s="348" t="str">
        <f>IF(板块成分!B2538="","",板块成分!B2538)</f>
        <v>8659.HK</v>
      </c>
      <c r="X2536" s="270" t="str">
        <f>[1]!s_info_name(W2536)</f>
        <v>易和国际控股</v>
      </c>
      <c r="Y2536" s="335" t="str">
        <f>IF($Y$3="申万一级行业",[1]!s_info_industry_sw_2021(W2536,公司分析!D$5,1),IF($Y$3="申万二级行业",[1]!s_info_industry_sw_2021(W2536,公司分析!D$5,2),IF($Y$3="申万三级行业",[1]!s_info_industry_sw_2021(W2536,公司分析!D$5,3),IF($Y$3="wind一级行业",[1]!s_info_industry_gics(W2536,1),IF($Y$3="wind二级行业",[1]!s_info_industry_gics(W2536,2),IF($Y$3="wind三级行业",[1]!s_info_industry_gics(W2536,3),IF($Y$3="wind四级行业",[1]!s_info_industry_gics(W2536,4),IF($Y$3="证监会门类行业",[1]!s_info_industry_csrc12_n(W2536,公司分析!D$5,1),""))))))))</f>
        <v>金属与玻璃容器</v>
      </c>
      <c r="Z2536" s="298" t="str">
        <f>IF(Y2536=行业比较!$E$6,ROW(),"")</f>
        <v/>
      </c>
    </row>
    <row r="2537" spans="22:26" x14ac:dyDescent="0.35">
      <c r="V2537" s="253">
        <f t="shared" si="47"/>
        <v>0</v>
      </c>
      <c r="W2537" s="348" t="str">
        <f>IF(板块成分!B2539="","",板块成分!B2539)</f>
        <v>8668.HK</v>
      </c>
      <c r="X2537" s="270" t="str">
        <f>[1]!s_info_name(W2537)</f>
        <v>瀛海集团</v>
      </c>
      <c r="Y2537" s="335" t="str">
        <f>IF($Y$3="申万一级行业",[1]!s_info_industry_sw_2021(W2537,公司分析!D$5,1),IF($Y$3="申万二级行业",[1]!s_info_industry_sw_2021(W2537,公司分析!D$5,2),IF($Y$3="申万三级行业",[1]!s_info_industry_sw_2021(W2537,公司分析!D$5,3),IF($Y$3="wind一级行业",[1]!s_info_industry_gics(W2537,1),IF($Y$3="wind二级行业",[1]!s_info_industry_gics(W2537,2),IF($Y$3="wind三级行业",[1]!s_info_industry_gics(W2537,3),IF($Y$3="wind四级行业",[1]!s_info_industry_gics(W2537,4),IF($Y$3="证监会门类行业",[1]!s_info_industry_csrc12_n(W2537,公司分析!D$5,1),""))))))))</f>
        <v>酒店、度假村与豪华游轮</v>
      </c>
      <c r="Z2537" s="298" t="str">
        <f>IF(Y2537=行业比较!$E$6,ROW(),"")</f>
        <v/>
      </c>
    </row>
    <row r="2538" spans="22:26" x14ac:dyDescent="0.35">
      <c r="V2538" s="253">
        <f t="shared" si="47"/>
        <v>0</v>
      </c>
      <c r="W2538" s="348" t="str">
        <f>IF(板块成分!B2540="","",板块成分!B2540)</f>
        <v>87001.HK</v>
      </c>
      <c r="X2538" s="270" t="str">
        <f>[1]!s_info_name(W2538)</f>
        <v>汇贤产业信托</v>
      </c>
      <c r="Y2538" s="335" t="str">
        <f>IF($Y$3="申万一级行业",[1]!s_info_industry_sw_2021(W2538,公司分析!D$5,1),IF($Y$3="申万二级行业",[1]!s_info_industry_sw_2021(W2538,公司分析!D$5,2),IF($Y$3="申万三级行业",[1]!s_info_industry_sw_2021(W2538,公司分析!D$5,3),IF($Y$3="wind一级行业",[1]!s_info_industry_gics(W2538,1),IF($Y$3="wind二级行业",[1]!s_info_industry_gics(W2538,2),IF($Y$3="wind三级行业",[1]!s_info_industry_gics(W2538,3),IF($Y$3="wind四级行业",[1]!s_info_industry_gics(W2538,4),IF($Y$3="证监会门类行业",[1]!s_info_industry_csrc12_n(W2538,公司分析!D$5,1),""))))))))</f>
        <v>多样化房地产投资信托</v>
      </c>
      <c r="Z2538" s="298" t="str">
        <f>IF(Y2538=行业比较!$E$6,ROW(),"")</f>
        <v/>
      </c>
    </row>
    <row r="2539" spans="22:26" x14ac:dyDescent="0.35">
      <c r="V2539" s="253">
        <f t="shared" si="47"/>
        <v>0</v>
      </c>
      <c r="W2539" s="348" t="str">
        <f>IF(板块成分!B2541="","",板块成分!B2541)</f>
        <v>9600.HK</v>
      </c>
      <c r="X2539" s="270" t="str">
        <f>[1]!s_info_name(W2539)</f>
        <v>新纽科技</v>
      </c>
      <c r="Y2539" s="335" t="str">
        <f>IF($Y$3="申万一级行业",[1]!s_info_industry_sw_2021(W2539,公司分析!D$5,1),IF($Y$3="申万二级行业",[1]!s_info_industry_sw_2021(W2539,公司分析!D$5,2),IF($Y$3="申万三级行业",[1]!s_info_industry_sw_2021(W2539,公司分析!D$5,3),IF($Y$3="wind一级行业",[1]!s_info_industry_gics(W2539,1),IF($Y$3="wind二级行业",[1]!s_info_industry_gics(W2539,2),IF($Y$3="wind三级行业",[1]!s_info_industry_gics(W2539,3),IF($Y$3="wind四级行业",[1]!s_info_industry_gics(W2539,4),IF($Y$3="证监会门类行业",[1]!s_info_industry_csrc12_n(W2539,公司分析!D$5,1),""))))))))</f>
        <v>信息科技咨询与其它服务</v>
      </c>
      <c r="Z2539" s="298" t="str">
        <f>IF(Y2539=行业比较!$E$6,ROW(),"")</f>
        <v/>
      </c>
    </row>
    <row r="2540" spans="22:26" x14ac:dyDescent="0.35">
      <c r="V2540" s="253">
        <f t="shared" si="47"/>
        <v>0</v>
      </c>
      <c r="W2540" s="348" t="str">
        <f>IF(板块成分!B2542="","",板块成分!B2542)</f>
        <v>9608.HK</v>
      </c>
      <c r="X2540" s="270" t="str">
        <f>[1]!s_info_name(W2540)</f>
        <v>宋都服务</v>
      </c>
      <c r="Y2540" s="335" t="str">
        <f>IF($Y$3="申万一级行业",[1]!s_info_industry_sw_2021(W2540,公司分析!D$5,1),IF($Y$3="申万二级行业",[1]!s_info_industry_sw_2021(W2540,公司分析!D$5,2),IF($Y$3="申万三级行业",[1]!s_info_industry_sw_2021(W2540,公司分析!D$5,3),IF($Y$3="wind一级行业",[1]!s_info_industry_gics(W2540,1),IF($Y$3="wind二级行业",[1]!s_info_industry_gics(W2540,2),IF($Y$3="wind三级行业",[1]!s_info_industry_gics(W2540,3),IF($Y$3="wind四级行业",[1]!s_info_industry_gics(W2540,4),IF($Y$3="证监会门类行业",[1]!s_info_industry_csrc12_n(W2540,公司分析!D$5,1),""))))))))</f>
        <v>房地产服务</v>
      </c>
      <c r="Z2540" s="298" t="str">
        <f>IF(Y2540=行业比较!$E$6,ROW(),"")</f>
        <v/>
      </c>
    </row>
    <row r="2541" spans="22:26" x14ac:dyDescent="0.35">
      <c r="V2541" s="253">
        <f t="shared" si="47"/>
        <v>0</v>
      </c>
      <c r="W2541" s="348" t="str">
        <f>IF(板块成分!B2543="","",板块成分!B2543)</f>
        <v>9616.HK</v>
      </c>
      <c r="X2541" s="270" t="str">
        <f>[1]!s_info_name(W2541)</f>
        <v>东软教育</v>
      </c>
      <c r="Y2541" s="335" t="str">
        <f>IF($Y$3="申万一级行业",[1]!s_info_industry_sw_2021(W2541,公司分析!D$5,1),IF($Y$3="申万二级行业",[1]!s_info_industry_sw_2021(W2541,公司分析!D$5,2),IF($Y$3="申万三级行业",[1]!s_info_industry_sw_2021(W2541,公司分析!D$5,3),IF($Y$3="wind一级行业",[1]!s_info_industry_gics(W2541,1),IF($Y$3="wind二级行业",[1]!s_info_industry_gics(W2541,2),IF($Y$3="wind三级行业",[1]!s_info_industry_gics(W2541,3),IF($Y$3="wind四级行业",[1]!s_info_industry_gics(W2541,4),IF($Y$3="证监会门类行业",[1]!s_info_industry_csrc12_n(W2541,公司分析!D$5,1),""))))))))</f>
        <v>教育服务</v>
      </c>
      <c r="Z2541" s="298" t="str">
        <f>IF(Y2541=行业比较!$E$6,ROW(),"")</f>
        <v/>
      </c>
    </row>
    <row r="2542" spans="22:26" x14ac:dyDescent="0.35">
      <c r="V2542" s="253">
        <f t="shared" si="47"/>
        <v>0</v>
      </c>
      <c r="W2542" s="348" t="str">
        <f>IF(板块成分!B2544="","",板块成分!B2544)</f>
        <v>9618.HK</v>
      </c>
      <c r="X2542" s="270" t="str">
        <f>[1]!s_info_name(W2542)</f>
        <v>京东集团-SW</v>
      </c>
      <c r="Y2542" s="335" t="str">
        <f>IF($Y$3="申万一级行业",[1]!s_info_industry_sw_2021(W2542,公司分析!D$5,1),IF($Y$3="申万二级行业",[1]!s_info_industry_sw_2021(W2542,公司分析!D$5,2),IF($Y$3="申万三级行业",[1]!s_info_industry_sw_2021(W2542,公司分析!D$5,3),IF($Y$3="wind一级行业",[1]!s_info_industry_gics(W2542,1),IF($Y$3="wind二级行业",[1]!s_info_industry_gics(W2542,2),IF($Y$3="wind三级行业",[1]!s_info_industry_gics(W2542,3),IF($Y$3="wind四级行业",[1]!s_info_industry_gics(W2542,4),IF($Y$3="证监会门类行业",[1]!s_info_industry_csrc12_n(W2542,公司分析!D$5,1),""))))))))</f>
        <v>互联网零售</v>
      </c>
      <c r="Z2542" s="298" t="str">
        <f>IF(Y2542=行业比较!$E$6,ROW(),"")</f>
        <v/>
      </c>
    </row>
    <row r="2543" spans="22:26" x14ac:dyDescent="0.35">
      <c r="V2543" s="253">
        <f t="shared" si="47"/>
        <v>37</v>
      </c>
      <c r="W2543" s="348" t="str">
        <f>IF(板块成分!B2545="","",板块成分!B2545)</f>
        <v>9626.HK</v>
      </c>
      <c r="X2543" s="270" t="str">
        <f>[1]!s_info_name(W2543)</f>
        <v>哔哩哔哩-W</v>
      </c>
      <c r="Y2543" s="335" t="str">
        <f>IF($Y$3="申万一级行业",[1]!s_info_industry_sw_2021(W2543,公司分析!D$5,1),IF($Y$3="申万二级行业",[1]!s_info_industry_sw_2021(W2543,公司分析!D$5,2),IF($Y$3="申万三级行业",[1]!s_info_industry_sw_2021(W2543,公司分析!D$5,3),IF($Y$3="wind一级行业",[1]!s_info_industry_gics(W2543,1),IF($Y$3="wind二级行业",[1]!s_info_industry_gics(W2543,2),IF($Y$3="wind三级行业",[1]!s_info_industry_gics(W2543,3),IF($Y$3="wind四级行业",[1]!s_info_industry_gics(W2543,4),IF($Y$3="证监会门类行业",[1]!s_info_industry_csrc12_n(W2543,公司分析!D$5,1),""))))))))</f>
        <v>互联网软件与服务</v>
      </c>
      <c r="Z2543" s="298">
        <f>IF(Y2543=行业比较!$E$6,ROW(),"")</f>
        <v>2543</v>
      </c>
    </row>
    <row r="2544" spans="22:26" x14ac:dyDescent="0.35">
      <c r="V2544" s="253">
        <f t="shared" si="47"/>
        <v>0</v>
      </c>
      <c r="W2544" s="348" t="str">
        <f>IF(板块成分!B2546="","",板块成分!B2546)</f>
        <v>9633.HK</v>
      </c>
      <c r="X2544" s="270" t="str">
        <f>[1]!s_info_name(W2544)</f>
        <v>农夫山泉</v>
      </c>
      <c r="Y2544" s="335" t="str">
        <f>IF($Y$3="申万一级行业",[1]!s_info_industry_sw_2021(W2544,公司分析!D$5,1),IF($Y$3="申万二级行业",[1]!s_info_industry_sw_2021(W2544,公司分析!D$5,2),IF($Y$3="申万三级行业",[1]!s_info_industry_sw_2021(W2544,公司分析!D$5,3),IF($Y$3="wind一级行业",[1]!s_info_industry_gics(W2544,1),IF($Y$3="wind二级行业",[1]!s_info_industry_gics(W2544,2),IF($Y$3="wind三级行业",[1]!s_info_industry_gics(W2544,3),IF($Y$3="wind四级行业",[1]!s_info_industry_gics(W2544,4),IF($Y$3="证监会门类行业",[1]!s_info_industry_csrc12_n(W2544,公司分析!D$5,1),""))))))))</f>
        <v>软饮料</v>
      </c>
      <c r="Z2544" s="298" t="str">
        <f>IF(Y2544=行业比较!$E$6,ROW(),"")</f>
        <v/>
      </c>
    </row>
    <row r="2545" spans="22:26" x14ac:dyDescent="0.35">
      <c r="V2545" s="253">
        <f t="shared" si="47"/>
        <v>0</v>
      </c>
      <c r="W2545" s="348" t="str">
        <f>IF(板块成分!B2547="","",板块成分!B2547)</f>
        <v>9636.HK</v>
      </c>
      <c r="X2545" s="270" t="str">
        <f>[1]!s_info_name(W2545)</f>
        <v>九方财富</v>
      </c>
      <c r="Y2545" s="335" t="str">
        <f>IF($Y$3="申万一级行业",[1]!s_info_industry_sw_2021(W2545,公司分析!D$5,1),IF($Y$3="申万二级行业",[1]!s_info_industry_sw_2021(W2545,公司分析!D$5,2),IF($Y$3="申万三级行业",[1]!s_info_industry_sw_2021(W2545,公司分析!D$5,3),IF($Y$3="wind一级行业",[1]!s_info_industry_gics(W2545,1),IF($Y$3="wind二级行业",[1]!s_info_industry_gics(W2545,2),IF($Y$3="wind三级行业",[1]!s_info_industry_gics(W2545,3),IF($Y$3="wind四级行业",[1]!s_info_industry_gics(W2545,4),IF($Y$3="证监会门类行业",[1]!s_info_industry_csrc12_n(W2545,公司分析!D$5,1),""))))))))</f>
        <v>应用软件</v>
      </c>
      <c r="Z2545" s="298" t="str">
        <f>IF(Y2545=行业比较!$E$6,ROW(),"")</f>
        <v/>
      </c>
    </row>
    <row r="2546" spans="22:26" x14ac:dyDescent="0.35">
      <c r="V2546" s="253">
        <f t="shared" si="47"/>
        <v>0</v>
      </c>
      <c r="W2546" s="348" t="str">
        <f>IF(板块成分!B2548="","",板块成分!B2548)</f>
        <v>9638.HK</v>
      </c>
      <c r="X2546" s="270" t="str">
        <f>[1]!s_info_name(W2546)</f>
        <v>法拉帝</v>
      </c>
      <c r="Y2546" s="335" t="str">
        <f>IF($Y$3="申万一级行业",[1]!s_info_industry_sw_2021(W2546,公司分析!D$5,1),IF($Y$3="申万二级行业",[1]!s_info_industry_sw_2021(W2546,公司分析!D$5,2),IF($Y$3="申万三级行业",[1]!s_info_industry_sw_2021(W2546,公司分析!D$5,3),IF($Y$3="wind一级行业",[1]!s_info_industry_gics(W2546,1),IF($Y$3="wind二级行业",[1]!s_info_industry_gics(W2546,2),IF($Y$3="wind三级行业",[1]!s_info_industry_gics(W2546,3),IF($Y$3="wind四级行业",[1]!s_info_industry_gics(W2546,4),IF($Y$3="证监会门类行业",[1]!s_info_industry_csrc12_n(W2546,公司分析!D$5,1),""))))))))</f>
        <v>酒店、度假村与豪华游轮</v>
      </c>
      <c r="Z2546" s="298" t="str">
        <f>IF(Y2546=行业比较!$E$6,ROW(),"")</f>
        <v/>
      </c>
    </row>
    <row r="2547" spans="22:26" x14ac:dyDescent="0.35">
      <c r="V2547" s="253">
        <f t="shared" si="47"/>
        <v>0</v>
      </c>
      <c r="W2547" s="348" t="str">
        <f>IF(板块成分!B2549="","",板块成分!B2549)</f>
        <v>9658.HK</v>
      </c>
      <c r="X2547" s="270" t="str">
        <f>[1]!s_info_name(W2547)</f>
        <v>特海国际</v>
      </c>
      <c r="Y2547" s="335" t="str">
        <f>IF($Y$3="申万一级行业",[1]!s_info_industry_sw_2021(W2547,公司分析!D$5,1),IF($Y$3="申万二级行业",[1]!s_info_industry_sw_2021(W2547,公司分析!D$5,2),IF($Y$3="申万三级行业",[1]!s_info_industry_sw_2021(W2547,公司分析!D$5,3),IF($Y$3="wind一级行业",[1]!s_info_industry_gics(W2547,1),IF($Y$3="wind二级行业",[1]!s_info_industry_gics(W2547,2),IF($Y$3="wind三级行业",[1]!s_info_industry_gics(W2547,3),IF($Y$3="wind四级行业",[1]!s_info_industry_gics(W2547,4),IF($Y$3="证监会门类行业",[1]!s_info_industry_csrc12_n(W2547,公司分析!D$5,1),""))))))))</f>
        <v>餐馆</v>
      </c>
      <c r="Z2547" s="298" t="str">
        <f>IF(Y2547=行业比较!$E$6,ROW(),"")</f>
        <v/>
      </c>
    </row>
    <row r="2548" spans="22:26" x14ac:dyDescent="0.35">
      <c r="V2548" s="253">
        <f t="shared" si="47"/>
        <v>0</v>
      </c>
      <c r="W2548" s="348" t="str">
        <f>IF(板块成分!B2550="","",板块成分!B2550)</f>
        <v>9663.HK</v>
      </c>
      <c r="X2548" s="270" t="str">
        <f>[1]!s_info_name(W2548)</f>
        <v>国鸿氢能</v>
      </c>
      <c r="Y2548" s="335" t="str">
        <f>IF($Y$3="申万一级行业",[1]!s_info_industry_sw_2021(W2548,公司分析!D$5,1),IF($Y$3="申万二级行业",[1]!s_info_industry_sw_2021(W2548,公司分析!D$5,2),IF($Y$3="申万三级行业",[1]!s_info_industry_sw_2021(W2548,公司分析!D$5,3),IF($Y$3="wind一级行业",[1]!s_info_industry_gics(W2548,1),IF($Y$3="wind二级行业",[1]!s_info_industry_gics(W2548,2),IF($Y$3="wind三级行业",[1]!s_info_industry_gics(W2548,3),IF($Y$3="wind四级行业",[1]!s_info_industry_gics(W2548,4),IF($Y$3="证监会门类行业",[1]!s_info_industry_csrc12_n(W2548,公司分析!D$5,1),""))))))))</f>
        <v>新能源发电业者</v>
      </c>
      <c r="Z2548" s="298" t="str">
        <f>IF(Y2548=行业比较!$E$6,ROW(),"")</f>
        <v/>
      </c>
    </row>
    <row r="2549" spans="22:26" x14ac:dyDescent="0.35">
      <c r="V2549" s="253">
        <f t="shared" si="47"/>
        <v>0</v>
      </c>
      <c r="W2549" s="348" t="str">
        <f>IF(板块成分!B2551="","",板块成分!B2551)</f>
        <v>9666.HK</v>
      </c>
      <c r="X2549" s="270" t="str">
        <f>[1]!s_info_name(W2549)</f>
        <v>金科服务</v>
      </c>
      <c r="Y2549" s="335" t="str">
        <f>IF($Y$3="申万一级行业",[1]!s_info_industry_sw_2021(W2549,公司分析!D$5,1),IF($Y$3="申万二级行业",[1]!s_info_industry_sw_2021(W2549,公司分析!D$5,2),IF($Y$3="申万三级行业",[1]!s_info_industry_sw_2021(W2549,公司分析!D$5,3),IF($Y$3="wind一级行业",[1]!s_info_industry_gics(W2549,1),IF($Y$3="wind二级行业",[1]!s_info_industry_gics(W2549,2),IF($Y$3="wind三级行业",[1]!s_info_industry_gics(W2549,3),IF($Y$3="wind四级行业",[1]!s_info_industry_gics(W2549,4),IF($Y$3="证监会门类行业",[1]!s_info_industry_csrc12_n(W2549,公司分析!D$5,1),""))))))))</f>
        <v>特殊消费者服务</v>
      </c>
      <c r="Z2549" s="298" t="str">
        <f>IF(Y2549=行业比较!$E$6,ROW(),"")</f>
        <v/>
      </c>
    </row>
    <row r="2550" spans="22:26" x14ac:dyDescent="0.35">
      <c r="V2550" s="253">
        <f t="shared" si="47"/>
        <v>0</v>
      </c>
      <c r="W2550" s="348" t="str">
        <f>IF(板块成分!B2552="","",板块成分!B2552)</f>
        <v>9668.HK</v>
      </c>
      <c r="X2550" s="270" t="str">
        <f>[1]!s_info_name(W2550)</f>
        <v>渤海银行</v>
      </c>
      <c r="Y2550" s="335" t="str">
        <f>IF($Y$3="申万一级行业",[1]!s_info_industry_sw_2021(W2550,公司分析!D$5,1),IF($Y$3="申万二级行业",[1]!s_info_industry_sw_2021(W2550,公司分析!D$5,2),IF($Y$3="申万三级行业",[1]!s_info_industry_sw_2021(W2550,公司分析!D$5,3),IF($Y$3="wind一级行业",[1]!s_info_industry_gics(W2550,1),IF($Y$3="wind二级行业",[1]!s_info_industry_gics(W2550,2),IF($Y$3="wind三级行业",[1]!s_info_industry_gics(W2550,3),IF($Y$3="wind四级行业",[1]!s_info_industry_gics(W2550,4),IF($Y$3="证监会门类行业",[1]!s_info_industry_csrc12_n(W2550,公司分析!D$5,1),""))))))))</f>
        <v>多元化银行</v>
      </c>
      <c r="Z2550" s="298" t="str">
        <f>IF(Y2550=行业比较!$E$6,ROW(),"")</f>
        <v/>
      </c>
    </row>
    <row r="2551" spans="22:26" x14ac:dyDescent="0.35">
      <c r="V2551" s="253">
        <f t="shared" si="47"/>
        <v>0</v>
      </c>
      <c r="W2551" s="348" t="str">
        <f>IF(板块成分!B2553="","",板块成分!B2553)</f>
        <v>9669.HK</v>
      </c>
      <c r="X2551" s="270" t="str">
        <f>[1]!s_info_name(W2551)</f>
        <v>北森控股</v>
      </c>
      <c r="Y2551" s="335" t="str">
        <f>IF($Y$3="申万一级行业",[1]!s_info_industry_sw_2021(W2551,公司分析!D$5,1),IF($Y$3="申万二级行业",[1]!s_info_industry_sw_2021(W2551,公司分析!D$5,2),IF($Y$3="申万三级行业",[1]!s_info_industry_sw_2021(W2551,公司分析!D$5,3),IF($Y$3="wind一级行业",[1]!s_info_industry_gics(W2551,1),IF($Y$3="wind二级行业",[1]!s_info_industry_gics(W2551,2),IF($Y$3="wind三级行业",[1]!s_info_industry_gics(W2551,3),IF($Y$3="wind四级行业",[1]!s_info_industry_gics(W2551,4),IF($Y$3="证监会门类行业",[1]!s_info_industry_csrc12_n(W2551,公司分析!D$5,1),""))))))))</f>
        <v>人力资源与就业服务</v>
      </c>
      <c r="Z2551" s="298" t="str">
        <f>IF(Y2551=行业比较!$E$6,ROW(),"")</f>
        <v/>
      </c>
    </row>
    <row r="2552" spans="22:26" x14ac:dyDescent="0.35">
      <c r="V2552" s="253">
        <f t="shared" si="47"/>
        <v>0</v>
      </c>
      <c r="W2552" s="348" t="str">
        <f>IF(板块成分!B2554="","",板块成分!B2554)</f>
        <v>9676.HK</v>
      </c>
      <c r="X2552" s="270" t="str">
        <f>[1]!s_info_name(W2552)</f>
        <v>十月稻田</v>
      </c>
      <c r="Y2552" s="335" t="str">
        <f>IF($Y$3="申万一级行业",[1]!s_info_industry_sw_2021(W2552,公司分析!D$5,1),IF($Y$3="申万二级行业",[1]!s_info_industry_sw_2021(W2552,公司分析!D$5,2),IF($Y$3="申万三级行业",[1]!s_info_industry_sw_2021(W2552,公司分析!D$5,3),IF($Y$3="wind一级行业",[1]!s_info_industry_gics(W2552,1),IF($Y$3="wind二级行业",[1]!s_info_industry_gics(W2552,2),IF($Y$3="wind三级行业",[1]!s_info_industry_gics(W2552,3),IF($Y$3="wind四级行业",[1]!s_info_industry_gics(W2552,4),IF($Y$3="证监会门类行业",[1]!s_info_industry_csrc12_n(W2552,公司分析!D$5,1),""))))))))</f>
        <v>食品零售</v>
      </c>
      <c r="Z2552" s="298" t="str">
        <f>IF(Y2552=行业比较!$E$6,ROW(),"")</f>
        <v/>
      </c>
    </row>
    <row r="2553" spans="22:26" x14ac:dyDescent="0.35">
      <c r="V2553" s="253">
        <f t="shared" si="47"/>
        <v>0</v>
      </c>
      <c r="W2553" s="348" t="str">
        <f>IF(板块成分!B2555="","",板块成分!B2555)</f>
        <v>9677.HK</v>
      </c>
      <c r="X2553" s="270" t="str">
        <f>[1]!s_info_name(W2553)</f>
        <v>威海银行</v>
      </c>
      <c r="Y2553" s="335" t="str">
        <f>IF($Y$3="申万一级行业",[1]!s_info_industry_sw_2021(W2553,公司分析!D$5,1),IF($Y$3="申万二级行业",[1]!s_info_industry_sw_2021(W2553,公司分析!D$5,2),IF($Y$3="申万三级行业",[1]!s_info_industry_sw_2021(W2553,公司分析!D$5,3),IF($Y$3="wind一级行业",[1]!s_info_industry_gics(W2553,1),IF($Y$3="wind二级行业",[1]!s_info_industry_gics(W2553,2),IF($Y$3="wind三级行业",[1]!s_info_industry_gics(W2553,3),IF($Y$3="wind四级行业",[1]!s_info_industry_gics(W2553,4),IF($Y$3="证监会门类行业",[1]!s_info_industry_csrc12_n(W2553,公司分析!D$5,1),""))))))))</f>
        <v>区域性银行</v>
      </c>
      <c r="Z2553" s="298" t="str">
        <f>IF(Y2553=行业比较!$E$6,ROW(),"")</f>
        <v/>
      </c>
    </row>
    <row r="2554" spans="22:26" x14ac:dyDescent="0.35">
      <c r="V2554" s="253">
        <f t="shared" si="47"/>
        <v>0</v>
      </c>
      <c r="W2554" s="348" t="str">
        <f>IF(板块成分!B2556="","",板块成分!B2556)</f>
        <v>9686.HK</v>
      </c>
      <c r="X2554" s="270" t="str">
        <f>[1]!s_info_name(W2554)</f>
        <v>东软熙康</v>
      </c>
      <c r="Y2554" s="335" t="str">
        <f>IF($Y$3="申万一级行业",[1]!s_info_industry_sw_2021(W2554,公司分析!D$5,1),IF($Y$3="申万二级行业",[1]!s_info_industry_sw_2021(W2554,公司分析!D$5,2),IF($Y$3="申万三级行业",[1]!s_info_industry_sw_2021(W2554,公司分析!D$5,3),IF($Y$3="wind一级行业",[1]!s_info_industry_gics(W2554,1),IF($Y$3="wind二级行业",[1]!s_info_industry_gics(W2554,2),IF($Y$3="wind三级行业",[1]!s_info_industry_gics(W2554,3),IF($Y$3="wind四级行业",[1]!s_info_industry_gics(W2554,4),IF($Y$3="证监会门类行业",[1]!s_info_industry_csrc12_n(W2554,公司分析!D$5,1),""))))))))</f>
        <v>信息科技咨询与其它服务</v>
      </c>
      <c r="Z2554" s="298" t="str">
        <f>IF(Y2554=行业比较!$E$6,ROW(),"")</f>
        <v/>
      </c>
    </row>
    <row r="2555" spans="22:26" x14ac:dyDescent="0.35">
      <c r="V2555" s="253">
        <f t="shared" si="47"/>
        <v>0</v>
      </c>
      <c r="W2555" s="348" t="str">
        <f>IF(板块成分!B2557="","",板块成分!B2557)</f>
        <v>9688.HK</v>
      </c>
      <c r="X2555" s="270" t="str">
        <f>[1]!s_info_name(W2555)</f>
        <v>再鼎医药</v>
      </c>
      <c r="Y2555" s="335" t="str">
        <f>IF($Y$3="申万一级行业",[1]!s_info_industry_sw_2021(W2555,公司分析!D$5,1),IF($Y$3="申万二级行业",[1]!s_info_industry_sw_2021(W2555,公司分析!D$5,2),IF($Y$3="申万三级行业",[1]!s_info_industry_sw_2021(W2555,公司分析!D$5,3),IF($Y$3="wind一级行业",[1]!s_info_industry_gics(W2555,1),IF($Y$3="wind二级行业",[1]!s_info_industry_gics(W2555,2),IF($Y$3="wind三级行业",[1]!s_info_industry_gics(W2555,3),IF($Y$3="wind四级行业",[1]!s_info_industry_gics(W2555,4),IF($Y$3="证监会门类行业",[1]!s_info_industry_csrc12_n(W2555,公司分析!D$5,1),""))))))))</f>
        <v>生物科技</v>
      </c>
      <c r="Z2555" s="298" t="str">
        <f>IF(Y2555=行业比较!$E$6,ROW(),"")</f>
        <v/>
      </c>
    </row>
    <row r="2556" spans="22:26" x14ac:dyDescent="0.35">
      <c r="V2556" s="253">
        <f t="shared" si="47"/>
        <v>0</v>
      </c>
      <c r="W2556" s="348" t="str">
        <f>IF(板块成分!B2558="","",板块成分!B2558)</f>
        <v>9689.HK</v>
      </c>
      <c r="X2556" s="270" t="str">
        <f>[1]!s_info_name(W2556)</f>
        <v>金泰丰国际控股</v>
      </c>
      <c r="Y2556" s="335" t="str">
        <f>IF($Y$3="申万一级行业",[1]!s_info_industry_sw_2021(W2556,公司分析!D$5,1),IF($Y$3="申万二级行业",[1]!s_info_industry_sw_2021(W2556,公司分析!D$5,2),IF($Y$3="申万三级行业",[1]!s_info_industry_sw_2021(W2556,公司分析!D$5,3),IF($Y$3="wind一级行业",[1]!s_info_industry_gics(W2556,1),IF($Y$3="wind二级行业",[1]!s_info_industry_gics(W2556,2),IF($Y$3="wind三级行业",[1]!s_info_industry_gics(W2556,3),IF($Y$3="wind四级行业",[1]!s_info_industry_gics(W2556,4),IF($Y$3="证监会门类行业",[1]!s_info_industry_csrc12_n(W2556,公司分析!D$5,1),""))))))))</f>
        <v>石油与天然气的炼制和销售</v>
      </c>
      <c r="Z2556" s="298" t="str">
        <f>IF(Y2556=行业比较!$E$6,ROW(),"")</f>
        <v/>
      </c>
    </row>
    <row r="2557" spans="22:26" x14ac:dyDescent="0.35">
      <c r="V2557" s="253">
        <f t="shared" si="47"/>
        <v>0</v>
      </c>
      <c r="W2557" s="348" t="str">
        <f>IF(板块成分!B2559="","",板块成分!B2559)</f>
        <v>9690.HK</v>
      </c>
      <c r="X2557" s="270" t="str">
        <f>[1]!s_info_name(W2557)</f>
        <v>途虎-W</v>
      </c>
      <c r="Y2557" s="335" t="str">
        <f>IF($Y$3="申万一级行业",[1]!s_info_industry_sw_2021(W2557,公司分析!D$5,1),IF($Y$3="申万二级行业",[1]!s_info_industry_sw_2021(W2557,公司分析!D$5,2),IF($Y$3="申万三级行业",[1]!s_info_industry_sw_2021(W2557,公司分析!D$5,3),IF($Y$3="wind一级行业",[1]!s_info_industry_gics(W2557,1),IF($Y$3="wind二级行业",[1]!s_info_industry_gics(W2557,2),IF($Y$3="wind三级行业",[1]!s_info_industry_gics(W2557,3),IF($Y$3="wind四级行业",[1]!s_info_industry_gics(W2557,4),IF($Y$3="证监会门类行业",[1]!s_info_industry_csrc12_n(W2557,公司分析!D$5,1),""))))))))</f>
        <v>机动车零配件与设备</v>
      </c>
      <c r="Z2557" s="298" t="str">
        <f>IF(Y2557=行业比较!$E$6,ROW(),"")</f>
        <v/>
      </c>
    </row>
    <row r="2558" spans="22:26" x14ac:dyDescent="0.35">
      <c r="V2558" s="253">
        <f t="shared" si="47"/>
        <v>0</v>
      </c>
      <c r="W2558" s="348" t="str">
        <f>IF(板块成分!B2560="","",板块成分!B2560)</f>
        <v>9696.HK</v>
      </c>
      <c r="X2558" s="270" t="str">
        <f>[1]!s_info_name(W2558)</f>
        <v>天齐锂业</v>
      </c>
      <c r="Y2558" s="335" t="str">
        <f>IF($Y$3="申万一级行业",[1]!s_info_industry_sw_2021(W2558,公司分析!D$5,1),IF($Y$3="申万二级行业",[1]!s_info_industry_sw_2021(W2558,公司分析!D$5,2),IF($Y$3="申万三级行业",[1]!s_info_industry_sw_2021(W2558,公司分析!D$5,3),IF($Y$3="wind一级行业",[1]!s_info_industry_gics(W2558,1),IF($Y$3="wind二级行业",[1]!s_info_industry_gics(W2558,2),IF($Y$3="wind三级行业",[1]!s_info_industry_gics(W2558,3),IF($Y$3="wind四级行业",[1]!s_info_industry_gics(W2558,4),IF($Y$3="证监会门类行业",[1]!s_info_industry_csrc12_n(W2558,公司分析!D$5,1),""))))))))</f>
        <v>金属非金属</v>
      </c>
      <c r="Z2558" s="298" t="str">
        <f>IF(Y2558=行业比较!$E$6,ROW(),"")</f>
        <v/>
      </c>
    </row>
    <row r="2559" spans="22:26" x14ac:dyDescent="0.35">
      <c r="V2559" s="253">
        <f t="shared" si="47"/>
        <v>38</v>
      </c>
      <c r="W2559" s="348" t="str">
        <f>IF(板块成分!B2561="","",板块成分!B2561)</f>
        <v>9698.HK</v>
      </c>
      <c r="X2559" s="270" t="str">
        <f>[1]!s_info_name(W2559)</f>
        <v>万国数据-SW</v>
      </c>
      <c r="Y2559" s="335" t="str">
        <f>IF($Y$3="申万一级行业",[1]!s_info_industry_sw_2021(W2559,公司分析!D$5,1),IF($Y$3="申万二级行业",[1]!s_info_industry_sw_2021(W2559,公司分析!D$5,2),IF($Y$3="申万三级行业",[1]!s_info_industry_sw_2021(W2559,公司分析!D$5,3),IF($Y$3="wind一级行业",[1]!s_info_industry_gics(W2559,1),IF($Y$3="wind二级行业",[1]!s_info_industry_gics(W2559,2),IF($Y$3="wind三级行业",[1]!s_info_industry_gics(W2559,3),IF($Y$3="wind四级行业",[1]!s_info_industry_gics(W2559,4),IF($Y$3="证监会门类行业",[1]!s_info_industry_csrc12_n(W2559,公司分析!D$5,1),""))))))))</f>
        <v>互联网软件与服务</v>
      </c>
      <c r="Z2559" s="298">
        <f>IF(Y2559=行业比较!$E$6,ROW(),"")</f>
        <v>2559</v>
      </c>
    </row>
    <row r="2560" spans="22:26" x14ac:dyDescent="0.35">
      <c r="V2560" s="253">
        <f t="shared" si="47"/>
        <v>39</v>
      </c>
      <c r="W2560" s="348" t="str">
        <f>IF(板块成分!B2562="","",板块成分!B2562)</f>
        <v>9699.HK</v>
      </c>
      <c r="X2560" s="270" t="str">
        <f>[1]!s_info_name(W2560)</f>
        <v>顺丰同城</v>
      </c>
      <c r="Y2560" s="335" t="str">
        <f>IF($Y$3="申万一级行业",[1]!s_info_industry_sw_2021(W2560,公司分析!D$5,1),IF($Y$3="申万二级行业",[1]!s_info_industry_sw_2021(W2560,公司分析!D$5,2),IF($Y$3="申万三级行业",[1]!s_info_industry_sw_2021(W2560,公司分析!D$5,3),IF($Y$3="wind一级行业",[1]!s_info_industry_gics(W2560,1),IF($Y$3="wind二级行业",[1]!s_info_industry_gics(W2560,2),IF($Y$3="wind三级行业",[1]!s_info_industry_gics(W2560,3),IF($Y$3="wind四级行业",[1]!s_info_industry_gics(W2560,4),IF($Y$3="证监会门类行业",[1]!s_info_industry_csrc12_n(W2560,公司分析!D$5,1),""))))))))</f>
        <v>互联网软件与服务</v>
      </c>
      <c r="Z2560" s="298">
        <f>IF(Y2560=行业比较!$E$6,ROW(),"")</f>
        <v>2560</v>
      </c>
    </row>
    <row r="2561" spans="22:26" x14ac:dyDescent="0.35">
      <c r="V2561" s="253">
        <f t="shared" si="47"/>
        <v>0</v>
      </c>
      <c r="W2561" s="348" t="str">
        <f>IF(板块成分!B2563="","",板块成分!B2563)</f>
        <v>9857.HK</v>
      </c>
      <c r="X2561" s="270" t="str">
        <f>[1]!s_info_name(W2561)</f>
        <v>柠萌影视</v>
      </c>
      <c r="Y2561" s="335" t="str">
        <f>IF($Y$3="申万一级行业",[1]!s_info_industry_sw_2021(W2561,公司分析!D$5,1),IF($Y$3="申万二级行业",[1]!s_info_industry_sw_2021(W2561,公司分析!D$5,2),IF($Y$3="申万三级行业",[1]!s_info_industry_sw_2021(W2561,公司分析!D$5,3),IF($Y$3="wind一级行业",[1]!s_info_industry_gics(W2561,1),IF($Y$3="wind二级行业",[1]!s_info_industry_gics(W2561,2),IF($Y$3="wind三级行业",[1]!s_info_industry_gics(W2561,3),IF($Y$3="wind四级行业",[1]!s_info_industry_gics(W2561,4),IF($Y$3="证监会门类行业",[1]!s_info_industry_csrc12_n(W2561,公司分析!D$5,1),""))))))))</f>
        <v>电影与娱乐</v>
      </c>
      <c r="Z2561" s="298" t="str">
        <f>IF(Y2561=行业比较!$E$6,ROW(),"")</f>
        <v/>
      </c>
    </row>
    <row r="2562" spans="22:26" x14ac:dyDescent="0.35">
      <c r="V2562" s="253">
        <f t="shared" si="47"/>
        <v>0</v>
      </c>
      <c r="W2562" s="348" t="str">
        <f>IF(板块成分!B2564="","",板块成分!B2564)</f>
        <v>9858.HK</v>
      </c>
      <c r="X2562" s="270" t="str">
        <f>[1]!s_info_name(W2562)</f>
        <v>优然牧业</v>
      </c>
      <c r="Y2562" s="335" t="str">
        <f>IF($Y$3="申万一级行业",[1]!s_info_industry_sw_2021(W2562,公司分析!D$5,1),IF($Y$3="申万二级行业",[1]!s_info_industry_sw_2021(W2562,公司分析!D$5,2),IF($Y$3="申万三级行业",[1]!s_info_industry_sw_2021(W2562,公司分析!D$5,3),IF($Y$3="wind一级行业",[1]!s_info_industry_gics(W2562,1),IF($Y$3="wind二级行业",[1]!s_info_industry_gics(W2562,2),IF($Y$3="wind三级行业",[1]!s_info_industry_gics(W2562,3),IF($Y$3="wind四级行业",[1]!s_info_industry_gics(W2562,4),IF($Y$3="证监会门类行业",[1]!s_info_industry_csrc12_n(W2562,公司分析!D$5,1),""))))))))</f>
        <v>食品加工与肉类</v>
      </c>
      <c r="Z2562" s="298" t="str">
        <f>IF(Y2562=行业比较!$E$6,ROW(),"")</f>
        <v/>
      </c>
    </row>
    <row r="2563" spans="22:26" x14ac:dyDescent="0.35">
      <c r="V2563" s="253">
        <f t="shared" si="47"/>
        <v>0</v>
      </c>
      <c r="W2563" s="348" t="str">
        <f>IF(板块成分!B2565="","",板块成分!B2565)</f>
        <v>9860.HK</v>
      </c>
      <c r="X2563" s="270" t="str">
        <f>[1]!s_info_name(W2563)</f>
        <v>艾迪康控股</v>
      </c>
      <c r="Y2563" s="335" t="str">
        <f>IF($Y$3="申万一级行业",[1]!s_info_industry_sw_2021(W2563,公司分析!D$5,1),IF($Y$3="申万二级行业",[1]!s_info_industry_sw_2021(W2563,公司分析!D$5,2),IF($Y$3="申万三级行业",[1]!s_info_industry_sw_2021(W2563,公司分析!D$5,3),IF($Y$3="wind一级行业",[1]!s_info_industry_gics(W2563,1),IF($Y$3="wind二级行业",[1]!s_info_industry_gics(W2563,2),IF($Y$3="wind三级行业",[1]!s_info_industry_gics(W2563,3),IF($Y$3="wind四级行业",[1]!s_info_industry_gics(W2563,4),IF($Y$3="证监会门类行业",[1]!s_info_industry_csrc12_n(W2563,公司分析!D$5,1),""))))))))</f>
        <v>保健护理服务</v>
      </c>
      <c r="Z2563" s="298" t="str">
        <f>IF(Y2563=行业比较!$E$6,ROW(),"")</f>
        <v/>
      </c>
    </row>
    <row r="2564" spans="22:26" x14ac:dyDescent="0.35">
      <c r="V2564" s="253">
        <f t="shared" si="47"/>
        <v>0</v>
      </c>
      <c r="W2564" s="348" t="str">
        <f>IF(板块成分!B2566="","",板块成分!B2566)</f>
        <v>9863.HK</v>
      </c>
      <c r="X2564" s="270" t="str">
        <f>[1]!s_info_name(W2564)</f>
        <v>零跑汽车</v>
      </c>
      <c r="Y2564" s="335" t="str">
        <f>IF($Y$3="申万一级行业",[1]!s_info_industry_sw_2021(W2564,公司分析!D$5,1),IF($Y$3="申万二级行业",[1]!s_info_industry_sw_2021(W2564,公司分析!D$5,2),IF($Y$3="申万三级行业",[1]!s_info_industry_sw_2021(W2564,公司分析!D$5,3),IF($Y$3="wind一级行业",[1]!s_info_industry_gics(W2564,1),IF($Y$3="wind二级行业",[1]!s_info_industry_gics(W2564,2),IF($Y$3="wind三级行业",[1]!s_info_industry_gics(W2564,3),IF($Y$3="wind四级行业",[1]!s_info_industry_gics(W2564,4),IF($Y$3="证监会门类行业",[1]!s_info_industry_csrc12_n(W2564,公司分析!D$5,1),""))))))))</f>
        <v>汽车制造</v>
      </c>
      <c r="Z2564" s="298" t="str">
        <f>IF(Y2564=行业比较!$E$6,ROW(),"")</f>
        <v/>
      </c>
    </row>
    <row r="2565" spans="22:26" x14ac:dyDescent="0.35">
      <c r="V2565" s="253">
        <f t="shared" ref="V2565:V2628" si="48">IF(Z2565="",0,RANK(Z2565,Z:Z,1))</f>
        <v>0</v>
      </c>
      <c r="W2565" s="348" t="str">
        <f>IF(板块成分!B2567="","",板块成分!B2567)</f>
        <v>9866.HK</v>
      </c>
      <c r="X2565" s="270" t="str">
        <f>[1]!s_info_name(W2565)</f>
        <v>蔚来-SW</v>
      </c>
      <c r="Y2565" s="335" t="str">
        <f>IF($Y$3="申万一级行业",[1]!s_info_industry_sw_2021(W2565,公司分析!D$5,1),IF($Y$3="申万二级行业",[1]!s_info_industry_sw_2021(W2565,公司分析!D$5,2),IF($Y$3="申万三级行业",[1]!s_info_industry_sw_2021(W2565,公司分析!D$5,3),IF($Y$3="wind一级行业",[1]!s_info_industry_gics(W2565,1),IF($Y$3="wind二级行业",[1]!s_info_industry_gics(W2565,2),IF($Y$3="wind三级行业",[1]!s_info_industry_gics(W2565,3),IF($Y$3="wind四级行业",[1]!s_info_industry_gics(W2565,4),IF($Y$3="证监会门类行业",[1]!s_info_industry_csrc12_n(W2565,公司分析!D$5,1),""))))))))</f>
        <v>汽车制造</v>
      </c>
      <c r="Z2565" s="298" t="str">
        <f>IF(Y2565=行业比较!$E$6,ROW(),"")</f>
        <v/>
      </c>
    </row>
    <row r="2566" spans="22:26" x14ac:dyDescent="0.35">
      <c r="V2566" s="253">
        <f t="shared" si="48"/>
        <v>0</v>
      </c>
      <c r="W2566" s="348" t="str">
        <f>IF(板块成分!B2568="","",板块成分!B2568)</f>
        <v>9868.HK</v>
      </c>
      <c r="X2566" s="270" t="str">
        <f>[1]!s_info_name(W2566)</f>
        <v>小鹏汽车-W</v>
      </c>
      <c r="Y2566" s="335" t="str">
        <f>IF($Y$3="申万一级行业",[1]!s_info_industry_sw_2021(W2566,公司分析!D$5,1),IF($Y$3="申万二级行业",[1]!s_info_industry_sw_2021(W2566,公司分析!D$5,2),IF($Y$3="申万三级行业",[1]!s_info_industry_sw_2021(W2566,公司分析!D$5,3),IF($Y$3="wind一级行业",[1]!s_info_industry_gics(W2566,1),IF($Y$3="wind二级行业",[1]!s_info_industry_gics(W2566,2),IF($Y$3="wind三级行业",[1]!s_info_industry_gics(W2566,3),IF($Y$3="wind四级行业",[1]!s_info_industry_gics(W2566,4),IF($Y$3="证监会门类行业",[1]!s_info_industry_csrc12_n(W2566,公司分析!D$5,1),""))))))))</f>
        <v>汽车制造</v>
      </c>
      <c r="Z2566" s="298" t="str">
        <f>IF(Y2566=行业比较!$E$6,ROW(),"")</f>
        <v/>
      </c>
    </row>
    <row r="2567" spans="22:26" x14ac:dyDescent="0.35">
      <c r="V2567" s="253">
        <f t="shared" si="48"/>
        <v>0</v>
      </c>
      <c r="W2567" s="348" t="str">
        <f>IF(板块成分!B2569="","",板块成分!B2569)</f>
        <v>9869.HK</v>
      </c>
      <c r="X2567" s="270" t="str">
        <f>[1]!s_info_name(W2567)</f>
        <v>海伦司</v>
      </c>
      <c r="Y2567" s="335" t="str">
        <f>IF($Y$3="申万一级行业",[1]!s_info_industry_sw_2021(W2567,公司分析!D$5,1),IF($Y$3="申万二级行业",[1]!s_info_industry_sw_2021(W2567,公司分析!D$5,2),IF($Y$3="申万三级行业",[1]!s_info_industry_sw_2021(W2567,公司分析!D$5,3),IF($Y$3="wind一级行业",[1]!s_info_industry_gics(W2567,1),IF($Y$3="wind二级行业",[1]!s_info_industry_gics(W2567,2),IF($Y$3="wind三级行业",[1]!s_info_industry_gics(W2567,3),IF($Y$3="wind四级行业",[1]!s_info_industry_gics(W2567,4),IF($Y$3="证监会门类行业",[1]!s_info_industry_csrc12_n(W2567,公司分析!D$5,1),""))))))))</f>
        <v>酒店、度假村与豪华游轮</v>
      </c>
      <c r="Z2567" s="298" t="str">
        <f>IF(Y2567=行业比较!$E$6,ROW(),"")</f>
        <v/>
      </c>
    </row>
    <row r="2568" spans="22:26" x14ac:dyDescent="0.35">
      <c r="V2568" s="253">
        <f t="shared" si="48"/>
        <v>0</v>
      </c>
      <c r="W2568" s="348" t="str">
        <f>IF(板块成分!B2570="","",板块成分!B2570)</f>
        <v>9877.HK</v>
      </c>
      <c r="X2568" s="270" t="str">
        <f>[1]!s_info_name(W2568)</f>
        <v>健世科技-B</v>
      </c>
      <c r="Y2568" s="335" t="str">
        <f>IF($Y$3="申万一级行业",[1]!s_info_industry_sw_2021(W2568,公司分析!D$5,1),IF($Y$3="申万二级行业",[1]!s_info_industry_sw_2021(W2568,公司分析!D$5,2),IF($Y$3="申万三级行业",[1]!s_info_industry_sw_2021(W2568,公司分析!D$5,3),IF($Y$3="wind一级行业",[1]!s_info_industry_gics(W2568,1),IF($Y$3="wind二级行业",[1]!s_info_industry_gics(W2568,2),IF($Y$3="wind三级行业",[1]!s_info_industry_gics(W2568,3),IF($Y$3="wind四级行业",[1]!s_info_industry_gics(W2568,4),IF($Y$3="证监会门类行业",[1]!s_info_industry_csrc12_n(W2568,公司分析!D$5,1),""))))))))</f>
        <v>生物科技</v>
      </c>
      <c r="Z2568" s="298" t="str">
        <f>IF(Y2568=行业比较!$E$6,ROW(),"")</f>
        <v/>
      </c>
    </row>
    <row r="2569" spans="22:26" x14ac:dyDescent="0.35">
      <c r="V2569" s="253">
        <f t="shared" si="48"/>
        <v>0</v>
      </c>
      <c r="W2569" s="348" t="str">
        <f>IF(板块成分!B2571="","",板块成分!B2571)</f>
        <v>9878.HK</v>
      </c>
      <c r="X2569" s="270" t="str">
        <f>[1]!s_info_name(W2569)</f>
        <v>汇通达网络</v>
      </c>
      <c r="Y2569" s="335" t="str">
        <f>IF($Y$3="申万一级行业",[1]!s_info_industry_sw_2021(W2569,公司分析!D$5,1),IF($Y$3="申万二级行业",[1]!s_info_industry_sw_2021(W2569,公司分析!D$5,2),IF($Y$3="申万三级行业",[1]!s_info_industry_sw_2021(W2569,公司分析!D$5,3),IF($Y$3="wind一级行业",[1]!s_info_industry_gics(W2569,1),IF($Y$3="wind二级行业",[1]!s_info_industry_gics(W2569,2),IF($Y$3="wind三级行业",[1]!s_info_industry_gics(W2569,3),IF($Y$3="wind四级行业",[1]!s_info_industry_gics(W2569,4),IF($Y$3="证监会门类行业",[1]!s_info_industry_csrc12_n(W2569,公司分析!D$5,1),""))))))))</f>
        <v>信息科技咨询与其它服务</v>
      </c>
      <c r="Z2569" s="298" t="str">
        <f>IF(Y2569=行业比较!$E$6,ROW(),"")</f>
        <v/>
      </c>
    </row>
    <row r="2570" spans="22:26" x14ac:dyDescent="0.35">
      <c r="V2570" s="253">
        <f t="shared" si="48"/>
        <v>0</v>
      </c>
      <c r="W2570" s="348" t="str">
        <f>IF(板块成分!B2572="","",板块成分!B2572)</f>
        <v>9879.HK</v>
      </c>
      <c r="X2570" s="270" t="str">
        <f>[1]!s_info_name(W2570)</f>
        <v>米高集团</v>
      </c>
      <c r="Y2570" s="335" t="str">
        <f>IF($Y$3="申万一级行业",[1]!s_info_industry_sw_2021(W2570,公司分析!D$5,1),IF($Y$3="申万二级行业",[1]!s_info_industry_sw_2021(W2570,公司分析!D$5,2),IF($Y$3="申万三级行业",[1]!s_info_industry_sw_2021(W2570,公司分析!D$5,3),IF($Y$3="wind一级行业",[1]!s_info_industry_gics(W2570,1),IF($Y$3="wind二级行业",[1]!s_info_industry_gics(W2570,2),IF($Y$3="wind三级行业",[1]!s_info_industry_gics(W2570,3),IF($Y$3="wind四级行业",[1]!s_info_industry_gics(W2570,4),IF($Y$3="证监会门类行业",[1]!s_info_industry_csrc12_n(W2570,公司分析!D$5,1),""))))))))</f>
        <v>化肥与农用化工</v>
      </c>
      <c r="Z2570" s="298" t="str">
        <f>IF(Y2570=行业比较!$E$6,ROW(),"")</f>
        <v/>
      </c>
    </row>
    <row r="2571" spans="22:26" x14ac:dyDescent="0.35">
      <c r="V2571" s="253">
        <f t="shared" si="48"/>
        <v>0</v>
      </c>
      <c r="W2571" s="348" t="str">
        <f>IF(板块成分!B2573="","",板块成分!B2573)</f>
        <v>9880.HK</v>
      </c>
      <c r="X2571" s="270" t="str">
        <f>[1]!s_info_name(W2571)</f>
        <v>优必选</v>
      </c>
      <c r="Y2571" s="335" t="str">
        <f>IF($Y$3="申万一级行业",[1]!s_info_industry_sw_2021(W2571,公司分析!D$5,1),IF($Y$3="申万二级行业",[1]!s_info_industry_sw_2021(W2571,公司分析!D$5,2),IF($Y$3="申万三级行业",[1]!s_info_industry_sw_2021(W2571,公司分析!D$5,3),IF($Y$3="wind一级行业",[1]!s_info_industry_gics(W2571,1),IF($Y$3="wind二级行业",[1]!s_info_industry_gics(W2571,2),IF($Y$3="wind三级行业",[1]!s_info_industry_gics(W2571,3),IF($Y$3="wind四级行业",[1]!s_info_industry_gics(W2571,4),IF($Y$3="证监会门类行业",[1]!s_info_industry_csrc12_n(W2571,公司分析!D$5,1),""))))))))</f>
        <v>信息科技咨询与其它服务</v>
      </c>
      <c r="Z2571" s="298" t="str">
        <f>IF(Y2571=行业比较!$E$6,ROW(),"")</f>
        <v/>
      </c>
    </row>
    <row r="2572" spans="22:26" x14ac:dyDescent="0.35">
      <c r="V2572" s="253">
        <f t="shared" si="48"/>
        <v>0</v>
      </c>
      <c r="W2572" s="348" t="str">
        <f>IF(板块成分!B2574="","",板块成分!B2574)</f>
        <v>9882.HK</v>
      </c>
      <c r="X2572" s="270" t="str">
        <f>[1]!s_info_name(W2572)</f>
        <v>永联丰控股</v>
      </c>
      <c r="Y2572" s="335" t="str">
        <f>IF($Y$3="申万一级行业",[1]!s_info_industry_sw_2021(W2572,公司分析!D$5,1),IF($Y$3="申万二级行业",[1]!s_info_industry_sw_2021(W2572,公司分析!D$5,2),IF($Y$3="申万三级行业",[1]!s_info_industry_sw_2021(W2572,公司分析!D$5,3),IF($Y$3="wind一级行业",[1]!s_info_industry_gics(W2572,1),IF($Y$3="wind二级行业",[1]!s_info_industry_gics(W2572,2),IF($Y$3="wind三级行业",[1]!s_info_industry_gics(W2572,3),IF($Y$3="wind四级行业",[1]!s_info_industry_gics(W2572,4),IF($Y$3="证监会门类行业",[1]!s_info_industry_csrc12_n(W2572,公司分析!D$5,1),""))))))))</f>
        <v>工业机械</v>
      </c>
      <c r="Z2572" s="298" t="str">
        <f>IF(Y2572=行业比较!$E$6,ROW(),"")</f>
        <v/>
      </c>
    </row>
    <row r="2573" spans="22:26" x14ac:dyDescent="0.35">
      <c r="V2573" s="253">
        <f t="shared" si="48"/>
        <v>0</v>
      </c>
      <c r="W2573" s="348" t="str">
        <f>IF(板块成分!B2575="","",板块成分!B2575)</f>
        <v>9885.HK</v>
      </c>
      <c r="X2573" s="270" t="str">
        <f>[1]!s_info_name(W2573)</f>
        <v>药师帮</v>
      </c>
      <c r="Y2573" s="335" t="str">
        <f>IF($Y$3="申万一级行业",[1]!s_info_industry_sw_2021(W2573,公司分析!D$5,1),IF($Y$3="申万二级行业",[1]!s_info_industry_sw_2021(W2573,公司分析!D$5,2),IF($Y$3="申万三级行业",[1]!s_info_industry_sw_2021(W2573,公司分析!D$5,3),IF($Y$3="wind一级行业",[1]!s_info_industry_gics(W2573,1),IF($Y$3="wind二级行业",[1]!s_info_industry_gics(W2573,2),IF($Y$3="wind三级行业",[1]!s_info_industry_gics(W2573,3),IF($Y$3="wind四级行业",[1]!s_info_industry_gics(W2573,4),IF($Y$3="证监会门类行业",[1]!s_info_industry_csrc12_n(W2573,公司分析!D$5,1),""))))))))</f>
        <v>医疗保健技术</v>
      </c>
      <c r="Z2573" s="298" t="str">
        <f>IF(Y2573=行业比较!$E$6,ROW(),"")</f>
        <v/>
      </c>
    </row>
    <row r="2574" spans="22:26" x14ac:dyDescent="0.35">
      <c r="V2574" s="253">
        <f t="shared" si="48"/>
        <v>0</v>
      </c>
      <c r="W2574" s="348" t="str">
        <f>IF(板块成分!B2576="","",板块成分!B2576)</f>
        <v>9886.HK</v>
      </c>
      <c r="X2574" s="270" t="str">
        <f>[1]!s_info_name(W2574)</f>
        <v>叮当健康</v>
      </c>
      <c r="Y2574" s="335" t="str">
        <f>IF($Y$3="申万一级行业",[1]!s_info_industry_sw_2021(W2574,公司分析!D$5,1),IF($Y$3="申万二级行业",[1]!s_info_industry_sw_2021(W2574,公司分析!D$5,2),IF($Y$3="申万三级行业",[1]!s_info_industry_sw_2021(W2574,公司分析!D$5,3),IF($Y$3="wind一级行业",[1]!s_info_industry_gics(W2574,1),IF($Y$3="wind二级行业",[1]!s_info_industry_gics(W2574,2),IF($Y$3="wind三级行业",[1]!s_info_industry_gics(W2574,3),IF($Y$3="wind四级行业",[1]!s_info_industry_gics(W2574,4),IF($Y$3="证监会门类行业",[1]!s_info_industry_csrc12_n(W2574,公司分析!D$5,1),""))))))))</f>
        <v>保健护理服务</v>
      </c>
      <c r="Z2574" s="298" t="str">
        <f>IF(Y2574=行业比较!$E$6,ROW(),"")</f>
        <v/>
      </c>
    </row>
    <row r="2575" spans="22:26" x14ac:dyDescent="0.35">
      <c r="V2575" s="253">
        <f t="shared" si="48"/>
        <v>40</v>
      </c>
      <c r="W2575" s="348" t="str">
        <f>IF(板块成分!B2577="","",板块成分!B2577)</f>
        <v>9888.HK</v>
      </c>
      <c r="X2575" s="270" t="str">
        <f>[1]!s_info_name(W2575)</f>
        <v>百度集团-SW</v>
      </c>
      <c r="Y2575" s="335" t="str">
        <f>IF($Y$3="申万一级行业",[1]!s_info_industry_sw_2021(W2575,公司分析!D$5,1),IF($Y$3="申万二级行业",[1]!s_info_industry_sw_2021(W2575,公司分析!D$5,2),IF($Y$3="申万三级行业",[1]!s_info_industry_sw_2021(W2575,公司分析!D$5,3),IF($Y$3="wind一级行业",[1]!s_info_industry_gics(W2575,1),IF($Y$3="wind二级行业",[1]!s_info_industry_gics(W2575,2),IF($Y$3="wind三级行业",[1]!s_info_industry_gics(W2575,3),IF($Y$3="wind四级行业",[1]!s_info_industry_gics(W2575,4),IF($Y$3="证监会门类行业",[1]!s_info_industry_csrc12_n(W2575,公司分析!D$5,1),""))))))))</f>
        <v>互联网软件与服务</v>
      </c>
      <c r="Z2575" s="298">
        <f>IF(Y2575=行业比较!$E$6,ROW(),"")</f>
        <v>2575</v>
      </c>
    </row>
    <row r="2576" spans="22:26" x14ac:dyDescent="0.35">
      <c r="V2576" s="253">
        <f t="shared" si="48"/>
        <v>0</v>
      </c>
      <c r="W2576" s="348" t="str">
        <f>IF(板块成分!B2578="","",板块成分!B2578)</f>
        <v>9889.HK</v>
      </c>
      <c r="X2576" s="270" t="str">
        <f>[1]!s_info_name(W2576)</f>
        <v>东莞农商银行</v>
      </c>
      <c r="Y2576" s="335" t="str">
        <f>IF($Y$3="申万一级行业",[1]!s_info_industry_sw_2021(W2576,公司分析!D$5,1),IF($Y$3="申万二级行业",[1]!s_info_industry_sw_2021(W2576,公司分析!D$5,2),IF($Y$3="申万三级行业",[1]!s_info_industry_sw_2021(W2576,公司分析!D$5,3),IF($Y$3="wind一级行业",[1]!s_info_industry_gics(W2576,1),IF($Y$3="wind二级行业",[1]!s_info_industry_gics(W2576,2),IF($Y$3="wind三级行业",[1]!s_info_industry_gics(W2576,3),IF($Y$3="wind四级行业",[1]!s_info_industry_gics(W2576,4),IF($Y$3="证监会门类行业",[1]!s_info_industry_csrc12_n(W2576,公司分析!D$5,1),""))))))))</f>
        <v>区域性银行</v>
      </c>
      <c r="Z2576" s="298" t="str">
        <f>IF(Y2576=行业比较!$E$6,ROW(),"")</f>
        <v/>
      </c>
    </row>
    <row r="2577" spans="22:26" x14ac:dyDescent="0.35">
      <c r="V2577" s="253">
        <f t="shared" si="48"/>
        <v>0</v>
      </c>
      <c r="W2577" s="348" t="str">
        <f>IF(板块成分!B2579="","",板块成分!B2579)</f>
        <v>9890.HK</v>
      </c>
      <c r="X2577" s="270" t="str">
        <f>[1]!s_info_name(W2577)</f>
        <v>中旭未来</v>
      </c>
      <c r="Y2577" s="335" t="str">
        <f>IF($Y$3="申万一级行业",[1]!s_info_industry_sw_2021(W2577,公司分析!D$5,1),IF($Y$3="申万二级行业",[1]!s_info_industry_sw_2021(W2577,公司分析!D$5,2),IF($Y$3="申万三级行业",[1]!s_info_industry_sw_2021(W2577,公司分析!D$5,3),IF($Y$3="wind一级行业",[1]!s_info_industry_gics(W2577,1),IF($Y$3="wind二级行业",[1]!s_info_industry_gics(W2577,2),IF($Y$3="wind三级行业",[1]!s_info_industry_gics(W2577,3),IF($Y$3="wind四级行业",[1]!s_info_industry_gics(W2577,4),IF($Y$3="证监会门类行业",[1]!s_info_industry_csrc12_n(W2577,公司分析!D$5,1),""))))))))</f>
        <v>电影与娱乐</v>
      </c>
      <c r="Z2577" s="298" t="str">
        <f>IF(Y2577=行业比较!$E$6,ROW(),"")</f>
        <v/>
      </c>
    </row>
    <row r="2578" spans="22:26" x14ac:dyDescent="0.35">
      <c r="V2578" s="253">
        <f t="shared" si="48"/>
        <v>0</v>
      </c>
      <c r="W2578" s="348" t="str">
        <f>IF(板块成分!B2580="","",板块成分!B2580)</f>
        <v>9896.HK</v>
      </c>
      <c r="X2578" s="270" t="str">
        <f>[1]!s_info_name(W2578)</f>
        <v>名创优品</v>
      </c>
      <c r="Y2578" s="335" t="str">
        <f>IF($Y$3="申万一级行业",[1]!s_info_industry_sw_2021(W2578,公司分析!D$5,1),IF($Y$3="申万二级行业",[1]!s_info_industry_sw_2021(W2578,公司分析!D$5,2),IF($Y$3="申万三级行业",[1]!s_info_industry_sw_2021(W2578,公司分析!D$5,3),IF($Y$3="wind一级行业",[1]!s_info_industry_gics(W2578,1),IF($Y$3="wind二级行业",[1]!s_info_industry_gics(W2578,2),IF($Y$3="wind三级行业",[1]!s_info_industry_gics(W2578,3),IF($Y$3="wind四级行业",[1]!s_info_industry_gics(W2578,4),IF($Y$3="证监会门类行业",[1]!s_info_industry_csrc12_n(W2578,公司分析!D$5,1),""))))))))</f>
        <v>综合货品商店</v>
      </c>
      <c r="Z2578" s="298" t="str">
        <f>IF(Y2578=行业比较!$E$6,ROW(),"")</f>
        <v/>
      </c>
    </row>
    <row r="2579" spans="22:26" x14ac:dyDescent="0.35">
      <c r="V2579" s="253">
        <f t="shared" si="48"/>
        <v>41</v>
      </c>
      <c r="W2579" s="348" t="str">
        <f>IF(板块成分!B2581="","",板块成分!B2581)</f>
        <v>9898.HK</v>
      </c>
      <c r="X2579" s="270" t="str">
        <f>[1]!s_info_name(W2579)</f>
        <v>微博-SW</v>
      </c>
      <c r="Y2579" s="335" t="str">
        <f>IF($Y$3="申万一级行业",[1]!s_info_industry_sw_2021(W2579,公司分析!D$5,1),IF($Y$3="申万二级行业",[1]!s_info_industry_sw_2021(W2579,公司分析!D$5,2),IF($Y$3="申万三级行业",[1]!s_info_industry_sw_2021(W2579,公司分析!D$5,3),IF($Y$3="wind一级行业",[1]!s_info_industry_gics(W2579,1),IF($Y$3="wind二级行业",[1]!s_info_industry_gics(W2579,2),IF($Y$3="wind三级行业",[1]!s_info_industry_gics(W2579,3),IF($Y$3="wind四级行业",[1]!s_info_industry_gics(W2579,4),IF($Y$3="证监会门类行业",[1]!s_info_industry_csrc12_n(W2579,公司分析!D$5,1),""))))))))</f>
        <v>互联网软件与服务</v>
      </c>
      <c r="Z2579" s="298">
        <f>IF(Y2579=行业比较!$E$6,ROW(),"")</f>
        <v>2579</v>
      </c>
    </row>
    <row r="2580" spans="22:26" x14ac:dyDescent="0.35">
      <c r="V2580" s="253">
        <f t="shared" si="48"/>
        <v>0</v>
      </c>
      <c r="W2580" s="348" t="str">
        <f>IF(板块成分!B2582="","",板块成分!B2582)</f>
        <v>9899.HK</v>
      </c>
      <c r="X2580" s="270" t="str">
        <f>[1]!s_info_name(W2580)</f>
        <v>云音乐</v>
      </c>
      <c r="Y2580" s="335" t="str">
        <f>IF($Y$3="申万一级行业",[1]!s_info_industry_sw_2021(W2580,公司分析!D$5,1),IF($Y$3="申万二级行业",[1]!s_info_industry_sw_2021(W2580,公司分析!D$5,2),IF($Y$3="申万三级行业",[1]!s_info_industry_sw_2021(W2580,公司分析!D$5,3),IF($Y$3="wind一级行业",[1]!s_info_industry_gics(W2580,1),IF($Y$3="wind二级行业",[1]!s_info_industry_gics(W2580,2),IF($Y$3="wind三级行业",[1]!s_info_industry_gics(W2580,3),IF($Y$3="wind四级行业",[1]!s_info_industry_gics(W2580,4),IF($Y$3="证监会门类行业",[1]!s_info_industry_csrc12_n(W2580,公司分析!D$5,1),""))))))))</f>
        <v>电影与娱乐</v>
      </c>
      <c r="Z2580" s="298" t="str">
        <f>IF(Y2580=行业比较!$E$6,ROW(),"")</f>
        <v/>
      </c>
    </row>
    <row r="2581" spans="22:26" x14ac:dyDescent="0.35">
      <c r="V2581" s="253">
        <f t="shared" si="48"/>
        <v>0</v>
      </c>
      <c r="W2581" s="348" t="str">
        <f>IF(板块成分!B2583="","",板块成分!B2583)</f>
        <v>9900.HK</v>
      </c>
      <c r="X2581" s="270" t="str">
        <f>[1]!s_info_name(W2581)</f>
        <v>德益控股</v>
      </c>
      <c r="Y2581" s="335" t="str">
        <f>IF($Y$3="申万一级行业",[1]!s_info_industry_sw_2021(W2581,公司分析!D$5,1),IF($Y$3="申万二级行业",[1]!s_info_industry_sw_2021(W2581,公司分析!D$5,2),IF($Y$3="申万三级行业",[1]!s_info_industry_sw_2021(W2581,公司分析!D$5,3),IF($Y$3="wind一级行业",[1]!s_info_industry_gics(W2581,1),IF($Y$3="wind二级行业",[1]!s_info_industry_gics(W2581,2),IF($Y$3="wind三级行业",[1]!s_info_industry_gics(W2581,3),IF($Y$3="wind四级行业",[1]!s_info_industry_gics(W2581,4),IF($Y$3="证监会门类行业",[1]!s_info_industry_csrc12_n(W2581,公司分析!D$5,1),""))))))))</f>
        <v>建筑与工程</v>
      </c>
      <c r="Z2581" s="298" t="str">
        <f>IF(Y2581=行业比较!$E$6,ROW(),"")</f>
        <v/>
      </c>
    </row>
    <row r="2582" spans="22:26" x14ac:dyDescent="0.35">
      <c r="V2582" s="253">
        <f t="shared" si="48"/>
        <v>0</v>
      </c>
      <c r="W2582" s="348" t="str">
        <f>IF(板块成分!B2584="","",板块成分!B2584)</f>
        <v>9901.HK</v>
      </c>
      <c r="X2582" s="270" t="str">
        <f>[1]!s_info_name(W2582)</f>
        <v>新东方-S</v>
      </c>
      <c r="Y2582" s="335" t="str">
        <f>IF($Y$3="申万一级行业",[1]!s_info_industry_sw_2021(W2582,公司分析!D$5,1),IF($Y$3="申万二级行业",[1]!s_info_industry_sw_2021(W2582,公司分析!D$5,2),IF($Y$3="申万三级行业",[1]!s_info_industry_sw_2021(W2582,公司分析!D$5,3),IF($Y$3="wind一级行业",[1]!s_info_industry_gics(W2582,1),IF($Y$3="wind二级行业",[1]!s_info_industry_gics(W2582,2),IF($Y$3="wind三级行业",[1]!s_info_industry_gics(W2582,3),IF($Y$3="wind四级行业",[1]!s_info_industry_gics(W2582,4),IF($Y$3="证监会门类行业",[1]!s_info_industry_csrc12_n(W2582,公司分析!D$5,1),""))))))))</f>
        <v>教育服务</v>
      </c>
      <c r="Z2582" s="298" t="str">
        <f>IF(Y2582=行业比较!$E$6,ROW(),"")</f>
        <v/>
      </c>
    </row>
    <row r="2583" spans="22:26" x14ac:dyDescent="0.35">
      <c r="V2583" s="253">
        <f t="shared" si="48"/>
        <v>0</v>
      </c>
      <c r="W2583" s="348" t="str">
        <f>IF(板块成分!B2585="","",板块成分!B2585)</f>
        <v>9906.HK</v>
      </c>
      <c r="X2583" s="270" t="str">
        <f>[1]!s_info_name(W2583)</f>
        <v>宏力医疗管理</v>
      </c>
      <c r="Y2583" s="335" t="str">
        <f>IF($Y$3="申万一级行业",[1]!s_info_industry_sw_2021(W2583,公司分析!D$5,1),IF($Y$3="申万二级行业",[1]!s_info_industry_sw_2021(W2583,公司分析!D$5,2),IF($Y$3="申万三级行业",[1]!s_info_industry_sw_2021(W2583,公司分析!D$5,3),IF($Y$3="wind一级行业",[1]!s_info_industry_gics(W2583,1),IF($Y$3="wind二级行业",[1]!s_info_industry_gics(W2583,2),IF($Y$3="wind三级行业",[1]!s_info_industry_gics(W2583,3),IF($Y$3="wind四级行业",[1]!s_info_industry_gics(W2583,4),IF($Y$3="证监会门类行业",[1]!s_info_industry_csrc12_n(W2583,公司分析!D$5,1),""))))))))</f>
        <v>保健护理设施</v>
      </c>
      <c r="Z2583" s="298" t="str">
        <f>IF(Y2583=行业比较!$E$6,ROW(),"")</f>
        <v/>
      </c>
    </row>
    <row r="2584" spans="22:26" x14ac:dyDescent="0.35">
      <c r="V2584" s="253">
        <f t="shared" si="48"/>
        <v>0</v>
      </c>
      <c r="W2584" s="348" t="str">
        <f>IF(板块成分!B2586="","",板块成分!B2586)</f>
        <v>9908.HK</v>
      </c>
      <c r="X2584" s="270" t="str">
        <f>[1]!s_info_name(W2584)</f>
        <v>嘉兴燃气</v>
      </c>
      <c r="Y2584" s="335" t="str">
        <f>IF($Y$3="申万一级行业",[1]!s_info_industry_sw_2021(W2584,公司分析!D$5,1),IF($Y$3="申万二级行业",[1]!s_info_industry_sw_2021(W2584,公司分析!D$5,2),IF($Y$3="申万三级行业",[1]!s_info_industry_sw_2021(W2584,公司分析!D$5,3),IF($Y$3="wind一级行业",[1]!s_info_industry_gics(W2584,1),IF($Y$3="wind二级行业",[1]!s_info_industry_gics(W2584,2),IF($Y$3="wind三级行业",[1]!s_info_industry_gics(W2584,3),IF($Y$3="wind四级行业",[1]!s_info_industry_gics(W2584,4),IF($Y$3="证监会门类行业",[1]!s_info_industry_csrc12_n(W2584,公司分析!D$5,1),""))))))))</f>
        <v>燃气</v>
      </c>
      <c r="Z2584" s="298" t="str">
        <f>IF(Y2584=行业比较!$E$6,ROW(),"")</f>
        <v/>
      </c>
    </row>
    <row r="2585" spans="22:26" x14ac:dyDescent="0.35">
      <c r="V2585" s="253">
        <f t="shared" si="48"/>
        <v>0</v>
      </c>
      <c r="W2585" s="348" t="str">
        <f>IF(板块成分!B2587="","",板块成分!B2587)</f>
        <v>9909.HK</v>
      </c>
      <c r="X2585" s="270" t="str">
        <f>[1]!s_info_name(W2585)</f>
        <v>宝龙商业</v>
      </c>
      <c r="Y2585" s="335" t="str">
        <f>IF($Y$3="申万一级行业",[1]!s_info_industry_sw_2021(W2585,公司分析!D$5,1),IF($Y$3="申万二级行业",[1]!s_info_industry_sw_2021(W2585,公司分析!D$5,2),IF($Y$3="申万三级行业",[1]!s_info_industry_sw_2021(W2585,公司分析!D$5,3),IF($Y$3="wind一级行业",[1]!s_info_industry_gics(W2585,1),IF($Y$3="wind二级行业",[1]!s_info_industry_gics(W2585,2),IF($Y$3="wind三级行业",[1]!s_info_industry_gics(W2585,3),IF($Y$3="wind四级行业",[1]!s_info_industry_gics(W2585,4),IF($Y$3="证监会门类行业",[1]!s_info_industry_csrc12_n(W2585,公司分析!D$5,1),""))))))))</f>
        <v>多样化房地产活动</v>
      </c>
      <c r="Z2585" s="298" t="str">
        <f>IF(Y2585=行业比较!$E$6,ROW(),"")</f>
        <v/>
      </c>
    </row>
    <row r="2586" spans="22:26" x14ac:dyDescent="0.35">
      <c r="V2586" s="253">
        <f t="shared" si="48"/>
        <v>42</v>
      </c>
      <c r="W2586" s="348" t="str">
        <f>IF(板块成分!B2588="","",板块成分!B2588)</f>
        <v>9911.HK</v>
      </c>
      <c r="X2586" s="270" t="str">
        <f>[1]!s_info_name(W2586)</f>
        <v>赤子城科技</v>
      </c>
      <c r="Y2586" s="335" t="str">
        <f>IF($Y$3="申万一级行业",[1]!s_info_industry_sw_2021(W2586,公司分析!D$5,1),IF($Y$3="申万二级行业",[1]!s_info_industry_sw_2021(W2586,公司分析!D$5,2),IF($Y$3="申万三级行业",[1]!s_info_industry_sw_2021(W2586,公司分析!D$5,3),IF($Y$3="wind一级行业",[1]!s_info_industry_gics(W2586,1),IF($Y$3="wind二级行业",[1]!s_info_industry_gics(W2586,2),IF($Y$3="wind三级行业",[1]!s_info_industry_gics(W2586,3),IF($Y$3="wind四级行业",[1]!s_info_industry_gics(W2586,4),IF($Y$3="证监会门类行业",[1]!s_info_industry_csrc12_n(W2586,公司分析!D$5,1),""))))))))</f>
        <v>互联网软件与服务</v>
      </c>
      <c r="Z2586" s="298">
        <f>IF(Y2586=行业比较!$E$6,ROW(),"")</f>
        <v>2586</v>
      </c>
    </row>
    <row r="2587" spans="22:26" x14ac:dyDescent="0.35">
      <c r="V2587" s="253">
        <f t="shared" si="48"/>
        <v>0</v>
      </c>
      <c r="W2587" s="348" t="str">
        <f>IF(板块成分!B2589="","",板块成分!B2589)</f>
        <v>9913.HK</v>
      </c>
      <c r="X2587" s="270" t="str">
        <f>[1]!s_info_name(W2587)</f>
        <v>智勤控股</v>
      </c>
      <c r="Y2587" s="335" t="str">
        <f>IF($Y$3="申万一级行业",[1]!s_info_industry_sw_2021(W2587,公司分析!D$5,1),IF($Y$3="申万二级行业",[1]!s_info_industry_sw_2021(W2587,公司分析!D$5,2),IF($Y$3="申万三级行业",[1]!s_info_industry_sw_2021(W2587,公司分析!D$5,3),IF($Y$3="wind一级行业",[1]!s_info_industry_gics(W2587,1),IF($Y$3="wind二级行业",[1]!s_info_industry_gics(W2587,2),IF($Y$3="wind三级行业",[1]!s_info_industry_gics(W2587,3),IF($Y$3="wind四级行业",[1]!s_info_industry_gics(W2587,4),IF($Y$3="证监会门类行业",[1]!s_info_industry_csrc12_n(W2587,公司分析!D$5,1),""))))))))</f>
        <v>建材</v>
      </c>
      <c r="Z2587" s="298" t="str">
        <f>IF(Y2587=行业比较!$E$6,ROW(),"")</f>
        <v/>
      </c>
    </row>
    <row r="2588" spans="22:26" x14ac:dyDescent="0.35">
      <c r="V2588" s="253">
        <f t="shared" si="48"/>
        <v>0</v>
      </c>
      <c r="W2588" s="348" t="str">
        <f>IF(板块成分!B2590="","",板块成分!B2590)</f>
        <v>9916.HK</v>
      </c>
      <c r="X2588" s="270" t="str">
        <f>[1]!s_info_name(W2588)</f>
        <v>兴业物联</v>
      </c>
      <c r="Y2588" s="335" t="str">
        <f>IF($Y$3="申万一级行业",[1]!s_info_industry_sw_2021(W2588,公司分析!D$5,1),IF($Y$3="申万二级行业",[1]!s_info_industry_sw_2021(W2588,公司分析!D$5,2),IF($Y$3="申万三级行业",[1]!s_info_industry_sw_2021(W2588,公司分析!D$5,3),IF($Y$3="wind一级行业",[1]!s_info_industry_gics(W2588,1),IF($Y$3="wind二级行业",[1]!s_info_industry_gics(W2588,2),IF($Y$3="wind三级行业",[1]!s_info_industry_gics(W2588,3),IF($Y$3="wind四级行业",[1]!s_info_industry_gics(W2588,4),IF($Y$3="证监会门类行业",[1]!s_info_industry_csrc12_n(W2588,公司分析!D$5,1),""))))))))</f>
        <v>房地产经营公司</v>
      </c>
      <c r="Z2588" s="298" t="str">
        <f>IF(Y2588=行业比较!$E$6,ROW(),"")</f>
        <v/>
      </c>
    </row>
    <row r="2589" spans="22:26" x14ac:dyDescent="0.35">
      <c r="V2589" s="253">
        <f t="shared" si="48"/>
        <v>0</v>
      </c>
      <c r="W2589" s="348" t="str">
        <f>IF(板块成分!B2591="","",板块成分!B2591)</f>
        <v>9918.HK</v>
      </c>
      <c r="X2589" s="270" t="str">
        <f>[1]!s_info_name(W2589)</f>
        <v>丽年国际</v>
      </c>
      <c r="Y2589" s="335" t="str">
        <f>IF($Y$3="申万一级行业",[1]!s_info_industry_sw_2021(W2589,公司分析!D$5,1),IF($Y$3="申万二级行业",[1]!s_info_industry_sw_2021(W2589,公司分析!D$5,2),IF($Y$3="申万三级行业",[1]!s_info_industry_sw_2021(W2589,公司分析!D$5,3),IF($Y$3="wind一级行业",[1]!s_info_industry_gics(W2589,1),IF($Y$3="wind二级行业",[1]!s_info_industry_gics(W2589,2),IF($Y$3="wind三级行业",[1]!s_info_industry_gics(W2589,3),IF($Y$3="wind四级行业",[1]!s_info_industry_gics(W2589,4),IF($Y$3="证监会门类行业",[1]!s_info_industry_csrc12_n(W2589,公司分析!D$5,1),""))))))))</f>
        <v>消费电子产品</v>
      </c>
      <c r="Z2589" s="298" t="str">
        <f>IF(Y2589=行业比较!$E$6,ROW(),"")</f>
        <v/>
      </c>
    </row>
    <row r="2590" spans="22:26" x14ac:dyDescent="0.35">
      <c r="V2590" s="253">
        <f t="shared" si="48"/>
        <v>0</v>
      </c>
      <c r="W2590" s="348" t="str">
        <f>IF(板块成分!B2592="","",板块成分!B2592)</f>
        <v>9919.HK</v>
      </c>
      <c r="X2590" s="270" t="str">
        <f>[1]!s_info_name(W2590)</f>
        <v>艾德韦宣集团</v>
      </c>
      <c r="Y2590" s="335" t="str">
        <f>IF($Y$3="申万一级行业",[1]!s_info_industry_sw_2021(W2590,公司分析!D$5,1),IF($Y$3="申万二级行业",[1]!s_info_industry_sw_2021(W2590,公司分析!D$5,2),IF($Y$3="申万三级行业",[1]!s_info_industry_sw_2021(W2590,公司分析!D$5,3),IF($Y$3="wind一级行业",[1]!s_info_industry_gics(W2590,1),IF($Y$3="wind二级行业",[1]!s_info_industry_gics(W2590,2),IF($Y$3="wind三级行业",[1]!s_info_industry_gics(W2590,3),IF($Y$3="wind四级行业",[1]!s_info_industry_gics(W2590,4),IF($Y$3="证监会门类行业",[1]!s_info_industry_csrc12_n(W2590,公司分析!D$5,1),""))))))))</f>
        <v>消费品经销商</v>
      </c>
      <c r="Z2590" s="298" t="str">
        <f>IF(Y2590=行业比较!$E$6,ROW(),"")</f>
        <v/>
      </c>
    </row>
    <row r="2591" spans="22:26" x14ac:dyDescent="0.35">
      <c r="V2591" s="253">
        <f t="shared" si="48"/>
        <v>0</v>
      </c>
      <c r="W2591" s="348" t="str">
        <f>IF(板块成分!B2593="","",板块成分!B2593)</f>
        <v>9922.HK</v>
      </c>
      <c r="X2591" s="270" t="str">
        <f>[1]!s_info_name(W2591)</f>
        <v>九毛九</v>
      </c>
      <c r="Y2591" s="335" t="str">
        <f>IF($Y$3="申万一级行业",[1]!s_info_industry_sw_2021(W2591,公司分析!D$5,1),IF($Y$3="申万二级行业",[1]!s_info_industry_sw_2021(W2591,公司分析!D$5,2),IF($Y$3="申万三级行业",[1]!s_info_industry_sw_2021(W2591,公司分析!D$5,3),IF($Y$3="wind一级行业",[1]!s_info_industry_gics(W2591,1),IF($Y$3="wind二级行业",[1]!s_info_industry_gics(W2591,2),IF($Y$3="wind三级行业",[1]!s_info_industry_gics(W2591,3),IF($Y$3="wind四级行业",[1]!s_info_industry_gics(W2591,4),IF($Y$3="证监会门类行业",[1]!s_info_industry_csrc12_n(W2591,公司分析!D$5,1),""))))))))</f>
        <v>餐馆</v>
      </c>
      <c r="Z2591" s="298" t="str">
        <f>IF(Y2591=行业比较!$E$6,ROW(),"")</f>
        <v/>
      </c>
    </row>
    <row r="2592" spans="22:26" x14ac:dyDescent="0.35">
      <c r="V2592" s="253">
        <f t="shared" si="48"/>
        <v>0</v>
      </c>
      <c r="W2592" s="348" t="str">
        <f>IF(板块成分!B2594="","",板块成分!B2594)</f>
        <v>9923.HK</v>
      </c>
      <c r="X2592" s="270" t="str">
        <f>[1]!s_info_name(W2592)</f>
        <v>移卡</v>
      </c>
      <c r="Y2592" s="335" t="str">
        <f>IF($Y$3="申万一级行业",[1]!s_info_industry_sw_2021(W2592,公司分析!D$5,1),IF($Y$3="申万二级行业",[1]!s_info_industry_sw_2021(W2592,公司分析!D$5,2),IF($Y$3="申万三级行业",[1]!s_info_industry_sw_2021(W2592,公司分析!D$5,3),IF($Y$3="wind一级行业",[1]!s_info_industry_gics(W2592,1),IF($Y$3="wind二级行业",[1]!s_info_industry_gics(W2592,2),IF($Y$3="wind三级行业",[1]!s_info_industry_gics(W2592,3),IF($Y$3="wind四级行业",[1]!s_info_industry_gics(W2592,4),IF($Y$3="证监会门类行业",[1]!s_info_industry_csrc12_n(W2592,公司分析!D$5,1),""))))))))</f>
        <v>信息科技咨询与其它服务</v>
      </c>
      <c r="Z2592" s="298" t="str">
        <f>IF(Y2592=行业比较!$E$6,ROW(),"")</f>
        <v/>
      </c>
    </row>
    <row r="2593" spans="22:26" x14ac:dyDescent="0.35">
      <c r="V2593" s="253">
        <f t="shared" si="48"/>
        <v>0</v>
      </c>
      <c r="W2593" s="348" t="str">
        <f>IF(板块成分!B2595="","",板块成分!B2595)</f>
        <v>9926.HK</v>
      </c>
      <c r="X2593" s="270" t="str">
        <f>[1]!s_info_name(W2593)</f>
        <v>康方生物</v>
      </c>
      <c r="Y2593" s="335" t="str">
        <f>IF($Y$3="申万一级行业",[1]!s_info_industry_sw_2021(W2593,公司分析!D$5,1),IF($Y$3="申万二级行业",[1]!s_info_industry_sw_2021(W2593,公司分析!D$5,2),IF($Y$3="申万三级行业",[1]!s_info_industry_sw_2021(W2593,公司分析!D$5,3),IF($Y$3="wind一级行业",[1]!s_info_industry_gics(W2593,1),IF($Y$3="wind二级行业",[1]!s_info_industry_gics(W2593,2),IF($Y$3="wind三级行业",[1]!s_info_industry_gics(W2593,3),IF($Y$3="wind四级行业",[1]!s_info_industry_gics(W2593,4),IF($Y$3="证监会门类行业",[1]!s_info_industry_csrc12_n(W2593,公司分析!D$5,1),""))))))))</f>
        <v>生物科技</v>
      </c>
      <c r="Z2593" s="298" t="str">
        <f>IF(Y2593=行业比较!$E$6,ROW(),"")</f>
        <v/>
      </c>
    </row>
    <row r="2594" spans="22:26" x14ac:dyDescent="0.35">
      <c r="V2594" s="253">
        <f t="shared" si="48"/>
        <v>0</v>
      </c>
      <c r="W2594" s="348" t="str">
        <f>IF(板块成分!B2596="","",板块成分!B2596)</f>
        <v>9928.HK</v>
      </c>
      <c r="X2594" s="270" t="str">
        <f>[1]!s_info_name(W2594)</f>
        <v>时代邻里</v>
      </c>
      <c r="Y2594" s="335" t="str">
        <f>IF($Y$3="申万一级行业",[1]!s_info_industry_sw_2021(W2594,公司分析!D$5,1),IF($Y$3="申万二级行业",[1]!s_info_industry_sw_2021(W2594,公司分析!D$5,2),IF($Y$3="申万三级行业",[1]!s_info_industry_sw_2021(W2594,公司分析!D$5,3),IF($Y$3="wind一级行业",[1]!s_info_industry_gics(W2594,1),IF($Y$3="wind二级行业",[1]!s_info_industry_gics(W2594,2),IF($Y$3="wind三级行业",[1]!s_info_industry_gics(W2594,3),IF($Y$3="wind四级行业",[1]!s_info_industry_gics(W2594,4),IF($Y$3="证监会门类行业",[1]!s_info_industry_csrc12_n(W2594,公司分析!D$5,1),""))))))))</f>
        <v>房地产经营公司</v>
      </c>
      <c r="Z2594" s="298" t="str">
        <f>IF(Y2594=行业比较!$E$6,ROW(),"")</f>
        <v/>
      </c>
    </row>
    <row r="2595" spans="22:26" x14ac:dyDescent="0.35">
      <c r="V2595" s="253">
        <f t="shared" si="48"/>
        <v>0</v>
      </c>
      <c r="W2595" s="348" t="str">
        <f>IF(板块成分!B2597="","",板块成分!B2597)</f>
        <v>9929.HK</v>
      </c>
      <c r="X2595" s="270" t="str">
        <f>[1]!s_info_name(W2595)</f>
        <v>澳达控股</v>
      </c>
      <c r="Y2595" s="335" t="str">
        <f>IF($Y$3="申万一级行业",[1]!s_info_industry_sw_2021(W2595,公司分析!D$5,1),IF($Y$3="申万二级行业",[1]!s_info_industry_sw_2021(W2595,公司分析!D$5,2),IF($Y$3="申万三级行业",[1]!s_info_industry_sw_2021(W2595,公司分析!D$5,3),IF($Y$3="wind一级行业",[1]!s_info_industry_gics(W2595,1),IF($Y$3="wind二级行业",[1]!s_info_industry_gics(W2595,2),IF($Y$3="wind三级行业",[1]!s_info_industry_gics(W2595,3),IF($Y$3="wind四级行业",[1]!s_info_industry_gics(W2595,4),IF($Y$3="证监会门类行业",[1]!s_info_industry_csrc12_n(W2595,公司分析!D$5,1),""))))))))</f>
        <v>建筑与工程</v>
      </c>
      <c r="Z2595" s="298" t="str">
        <f>IF(Y2595=行业比较!$E$6,ROW(),"")</f>
        <v/>
      </c>
    </row>
    <row r="2596" spans="22:26" x14ac:dyDescent="0.35">
      <c r="V2596" s="253">
        <f t="shared" si="48"/>
        <v>0</v>
      </c>
      <c r="W2596" s="348" t="str">
        <f>IF(板块成分!B2598="","",板块成分!B2598)</f>
        <v>9930.HK</v>
      </c>
      <c r="X2596" s="270" t="str">
        <f>[1]!s_info_name(W2596)</f>
        <v>宏信建发</v>
      </c>
      <c r="Y2596" s="335" t="str">
        <f>IF($Y$3="申万一级行业",[1]!s_info_industry_sw_2021(W2596,公司分析!D$5,1),IF($Y$3="申万二级行业",[1]!s_info_industry_sw_2021(W2596,公司分析!D$5,2),IF($Y$3="申万三级行业",[1]!s_info_industry_sw_2021(W2596,公司分析!D$5,3),IF($Y$3="wind一级行业",[1]!s_info_industry_gics(W2596,1),IF($Y$3="wind二级行业",[1]!s_info_industry_gics(W2596,2),IF($Y$3="wind三级行业",[1]!s_info_industry_gics(W2596,3),IF($Y$3="wind四级行业",[1]!s_info_industry_gics(W2596,4),IF($Y$3="证监会门类行业",[1]!s_info_industry_csrc12_n(W2596,公司分析!D$5,1),""))))))))</f>
        <v>工业机械</v>
      </c>
      <c r="Z2596" s="298" t="str">
        <f>IF(Y2596=行业比较!$E$6,ROW(),"")</f>
        <v/>
      </c>
    </row>
    <row r="2597" spans="22:26" x14ac:dyDescent="0.35">
      <c r="V2597" s="253">
        <f t="shared" si="48"/>
        <v>0</v>
      </c>
      <c r="W2597" s="348" t="str">
        <f>IF(板块成分!B2599="","",板块成分!B2599)</f>
        <v>9933.HK</v>
      </c>
      <c r="X2597" s="270" t="str">
        <f>[1]!s_info_name(W2597)</f>
        <v>GHW INTL</v>
      </c>
      <c r="Y2597" s="335" t="str">
        <f>IF($Y$3="申万一级行业",[1]!s_info_industry_sw_2021(W2597,公司分析!D$5,1),IF($Y$3="申万二级行业",[1]!s_info_industry_sw_2021(W2597,公司分析!D$5,2),IF($Y$3="申万三级行业",[1]!s_info_industry_sw_2021(W2597,公司分析!D$5,3),IF($Y$3="wind一级行业",[1]!s_info_industry_gics(W2597,1),IF($Y$3="wind二级行业",[1]!s_info_industry_gics(W2597,2),IF($Y$3="wind三级行业",[1]!s_info_industry_gics(W2597,3),IF($Y$3="wind四级行业",[1]!s_info_industry_gics(W2597,4),IF($Y$3="证监会门类行业",[1]!s_info_industry_csrc12_n(W2597,公司分析!D$5,1),""))))))))</f>
        <v>特种化工</v>
      </c>
      <c r="Z2597" s="298" t="str">
        <f>IF(Y2597=行业比较!$E$6,ROW(),"")</f>
        <v/>
      </c>
    </row>
    <row r="2598" spans="22:26" x14ac:dyDescent="0.35">
      <c r="V2598" s="253">
        <f t="shared" si="48"/>
        <v>0</v>
      </c>
      <c r="W2598" s="348" t="str">
        <f>IF(板块成分!B2600="","",板块成分!B2600)</f>
        <v>9936.HK</v>
      </c>
      <c r="X2598" s="270" t="str">
        <f>[1]!s_info_name(W2598)</f>
        <v>稀美资源</v>
      </c>
      <c r="Y2598" s="335" t="str">
        <f>IF($Y$3="申万一级行业",[1]!s_info_industry_sw_2021(W2598,公司分析!D$5,1),IF($Y$3="申万二级行业",[1]!s_info_industry_sw_2021(W2598,公司分析!D$5,2),IF($Y$3="申万三级行业",[1]!s_info_industry_sw_2021(W2598,公司分析!D$5,3),IF($Y$3="wind一级行业",[1]!s_info_industry_gics(W2598,1),IF($Y$3="wind二级行业",[1]!s_info_industry_gics(W2598,2),IF($Y$3="wind三级行业",[1]!s_info_industry_gics(W2598,3),IF($Y$3="wind四级行业",[1]!s_info_industry_gics(W2598,4),IF($Y$3="证监会门类行业",[1]!s_info_industry_csrc12_n(W2598,公司分析!D$5,1),""))))))))</f>
        <v>特种化工</v>
      </c>
      <c r="Z2598" s="298" t="str">
        <f>IF(Y2598=行业比较!$E$6,ROW(),"")</f>
        <v/>
      </c>
    </row>
    <row r="2599" spans="22:26" x14ac:dyDescent="0.35">
      <c r="V2599" s="253">
        <f t="shared" si="48"/>
        <v>0</v>
      </c>
      <c r="W2599" s="348" t="str">
        <f>IF(板块成分!B2601="","",板块成分!B2601)</f>
        <v>9938.HK</v>
      </c>
      <c r="X2599" s="270" t="str">
        <f>[1]!s_info_name(W2599)</f>
        <v>华和控股</v>
      </c>
      <c r="Y2599" s="335" t="str">
        <f>IF($Y$3="申万一级行业",[1]!s_info_industry_sw_2021(W2599,公司分析!D$5,1),IF($Y$3="申万二级行业",[1]!s_info_industry_sw_2021(W2599,公司分析!D$5,2),IF($Y$3="申万三级行业",[1]!s_info_industry_sw_2021(W2599,公司分析!D$5,3),IF($Y$3="wind一级行业",[1]!s_info_industry_gics(W2599,1),IF($Y$3="wind二级行业",[1]!s_info_industry_gics(W2599,2),IF($Y$3="wind三级行业",[1]!s_info_industry_gics(W2599,3),IF($Y$3="wind四级行业",[1]!s_info_industry_gics(W2599,4),IF($Y$3="证监会门类行业",[1]!s_info_industry_csrc12_n(W2599,公司分析!D$5,1),""))))))))</f>
        <v>建筑与工程</v>
      </c>
      <c r="Z2599" s="298" t="str">
        <f>IF(Y2599=行业比较!$E$6,ROW(),"")</f>
        <v/>
      </c>
    </row>
    <row r="2600" spans="22:26" x14ac:dyDescent="0.35">
      <c r="V2600" s="253">
        <f t="shared" si="48"/>
        <v>0</v>
      </c>
      <c r="W2600" s="348" t="str">
        <f>IF(板块成分!B2602="","",板块成分!B2602)</f>
        <v>9939.HK</v>
      </c>
      <c r="X2600" s="270" t="str">
        <f>[1]!s_info_name(W2600)</f>
        <v>开拓药业-B</v>
      </c>
      <c r="Y2600" s="335" t="str">
        <f>IF($Y$3="申万一级行业",[1]!s_info_industry_sw_2021(W2600,公司分析!D$5,1),IF($Y$3="申万二级行业",[1]!s_info_industry_sw_2021(W2600,公司分析!D$5,2),IF($Y$3="申万三级行业",[1]!s_info_industry_sw_2021(W2600,公司分析!D$5,3),IF($Y$3="wind一级行业",[1]!s_info_industry_gics(W2600,1),IF($Y$3="wind二级行业",[1]!s_info_industry_gics(W2600,2),IF($Y$3="wind三级行业",[1]!s_info_industry_gics(W2600,3),IF($Y$3="wind四级行业",[1]!s_info_industry_gics(W2600,4),IF($Y$3="证监会门类行业",[1]!s_info_industry_csrc12_n(W2600,公司分析!D$5,1),""))))))))</f>
        <v>生物科技</v>
      </c>
      <c r="Z2600" s="298" t="str">
        <f>IF(Y2600=行业比较!$E$6,ROW(),"")</f>
        <v/>
      </c>
    </row>
    <row r="2601" spans="22:26" x14ac:dyDescent="0.35">
      <c r="V2601" s="253">
        <f t="shared" si="48"/>
        <v>0</v>
      </c>
      <c r="W2601" s="348" t="str">
        <f>IF(板块成分!B2603="","",板块成分!B2603)</f>
        <v>9955.HK</v>
      </c>
      <c r="X2601" s="270" t="str">
        <f>[1]!s_info_name(W2601)</f>
        <v>智云健康</v>
      </c>
      <c r="Y2601" s="335" t="str">
        <f>IF($Y$3="申万一级行业",[1]!s_info_industry_sw_2021(W2601,公司分析!D$5,1),IF($Y$3="申万二级行业",[1]!s_info_industry_sw_2021(W2601,公司分析!D$5,2),IF($Y$3="申万三级行业",[1]!s_info_industry_sw_2021(W2601,公司分析!D$5,3),IF($Y$3="wind一级行业",[1]!s_info_industry_gics(W2601,1),IF($Y$3="wind二级行业",[1]!s_info_industry_gics(W2601,2),IF($Y$3="wind三级行业",[1]!s_info_industry_gics(W2601,3),IF($Y$3="wind四级行业",[1]!s_info_industry_gics(W2601,4),IF($Y$3="证监会门类行业",[1]!s_info_industry_csrc12_n(W2601,公司分析!D$5,1),""))))))))</f>
        <v>医疗保健技术</v>
      </c>
      <c r="Z2601" s="298" t="str">
        <f>IF(Y2601=行业比较!$E$6,ROW(),"")</f>
        <v/>
      </c>
    </row>
    <row r="2602" spans="22:26" x14ac:dyDescent="0.35">
      <c r="V2602" s="253">
        <f t="shared" si="48"/>
        <v>0</v>
      </c>
      <c r="W2602" s="348" t="str">
        <f>IF(板块成分!B2604="","",板块成分!B2604)</f>
        <v>9956.HK</v>
      </c>
      <c r="X2602" s="270" t="str">
        <f>[1]!s_info_name(W2602)</f>
        <v>安能物流</v>
      </c>
      <c r="Y2602" s="335" t="str">
        <f>IF($Y$3="申万一级行业",[1]!s_info_industry_sw_2021(W2602,公司分析!D$5,1),IF($Y$3="申万二级行业",[1]!s_info_industry_sw_2021(W2602,公司分析!D$5,2),IF($Y$3="申万三级行业",[1]!s_info_industry_sw_2021(W2602,公司分析!D$5,3),IF($Y$3="wind一级行业",[1]!s_info_industry_gics(W2602,1),IF($Y$3="wind二级行业",[1]!s_info_industry_gics(W2602,2),IF($Y$3="wind三级行业",[1]!s_info_industry_gics(W2602,3),IF($Y$3="wind四级行业",[1]!s_info_industry_gics(W2602,4),IF($Y$3="证监会门类行业",[1]!s_info_industry_csrc12_n(W2602,公司分析!D$5,1),""))))))))</f>
        <v>公路运输</v>
      </c>
      <c r="Z2602" s="298" t="str">
        <f>IF(Y2602=行业比较!$E$6,ROW(),"")</f>
        <v/>
      </c>
    </row>
    <row r="2603" spans="22:26" x14ac:dyDescent="0.35">
      <c r="V2603" s="253">
        <f t="shared" si="48"/>
        <v>0</v>
      </c>
      <c r="W2603" s="348" t="str">
        <f>IF(板块成分!B2605="","",板块成分!B2605)</f>
        <v>9958.HK</v>
      </c>
      <c r="X2603" s="270" t="str">
        <f>[1]!s_info_name(W2603)</f>
        <v>力天影业</v>
      </c>
      <c r="Y2603" s="335" t="str">
        <f>IF($Y$3="申万一级行业",[1]!s_info_industry_sw_2021(W2603,公司分析!D$5,1),IF($Y$3="申万二级行业",[1]!s_info_industry_sw_2021(W2603,公司分析!D$5,2),IF($Y$3="申万三级行业",[1]!s_info_industry_sw_2021(W2603,公司分析!D$5,3),IF($Y$3="wind一级行业",[1]!s_info_industry_gics(W2603,1),IF($Y$3="wind二级行业",[1]!s_info_industry_gics(W2603,2),IF($Y$3="wind三级行业",[1]!s_info_industry_gics(W2603,3),IF($Y$3="wind四级行业",[1]!s_info_industry_gics(W2603,4),IF($Y$3="证监会门类行业",[1]!s_info_industry_csrc12_n(W2603,公司分析!D$5,1),""))))))))</f>
        <v>有线和卫星电视</v>
      </c>
      <c r="Z2603" s="298" t="str">
        <f>IF(Y2603=行业比较!$E$6,ROW(),"")</f>
        <v/>
      </c>
    </row>
    <row r="2604" spans="22:26" x14ac:dyDescent="0.35">
      <c r="V2604" s="253">
        <f t="shared" si="48"/>
        <v>0</v>
      </c>
      <c r="W2604" s="348" t="str">
        <f>IF(板块成分!B2606="","",板块成分!B2606)</f>
        <v>9959.HK</v>
      </c>
      <c r="X2604" s="270" t="str">
        <f>[1]!s_info_name(W2604)</f>
        <v>联易融科技-W</v>
      </c>
      <c r="Y2604" s="335" t="str">
        <f>IF($Y$3="申万一级行业",[1]!s_info_industry_sw_2021(W2604,公司分析!D$5,1),IF($Y$3="申万二级行业",[1]!s_info_industry_sw_2021(W2604,公司分析!D$5,2),IF($Y$3="申万三级行业",[1]!s_info_industry_sw_2021(W2604,公司分析!D$5,3),IF($Y$3="wind一级行业",[1]!s_info_industry_gics(W2604,1),IF($Y$3="wind二级行业",[1]!s_info_industry_gics(W2604,2),IF($Y$3="wind三级行业",[1]!s_info_industry_gics(W2604,3),IF($Y$3="wind四级行业",[1]!s_info_industry_gics(W2604,4),IF($Y$3="证监会门类行业",[1]!s_info_industry_csrc12_n(W2604,公司分析!D$5,1),""))))))))</f>
        <v>信息科技咨询与其它服务</v>
      </c>
      <c r="Z2604" s="298" t="str">
        <f>IF(Y2604=行业比较!$E$6,ROW(),"")</f>
        <v/>
      </c>
    </row>
    <row r="2605" spans="22:26" x14ac:dyDescent="0.35">
      <c r="V2605" s="253">
        <f t="shared" si="48"/>
        <v>0</v>
      </c>
      <c r="W2605" s="348" t="str">
        <f>IF(板块成分!B2607="","",板块成分!B2607)</f>
        <v>9960.HK</v>
      </c>
      <c r="X2605" s="270" t="str">
        <f>[1]!s_info_name(W2605)</f>
        <v>康圣环球</v>
      </c>
      <c r="Y2605" s="335" t="str">
        <f>IF($Y$3="申万一级行业",[1]!s_info_industry_sw_2021(W2605,公司分析!D$5,1),IF($Y$3="申万二级行业",[1]!s_info_industry_sw_2021(W2605,公司分析!D$5,2),IF($Y$3="申万三级行业",[1]!s_info_industry_sw_2021(W2605,公司分析!D$5,3),IF($Y$3="wind一级行业",[1]!s_info_industry_gics(W2605,1),IF($Y$3="wind二级行业",[1]!s_info_industry_gics(W2605,2),IF($Y$3="wind三级行业",[1]!s_info_industry_gics(W2605,3),IF($Y$3="wind四级行业",[1]!s_info_industry_gics(W2605,4),IF($Y$3="证监会门类行业",[1]!s_info_industry_csrc12_n(W2605,公司分析!D$5,1),""))))))))</f>
        <v>保健护理服务</v>
      </c>
      <c r="Z2605" s="298" t="str">
        <f>IF(Y2605=行业比较!$E$6,ROW(),"")</f>
        <v/>
      </c>
    </row>
    <row r="2606" spans="22:26" x14ac:dyDescent="0.35">
      <c r="V2606" s="253">
        <f t="shared" si="48"/>
        <v>0</v>
      </c>
      <c r="W2606" s="348" t="str">
        <f>IF(板块成分!B2608="","",板块成分!B2608)</f>
        <v>9961.HK</v>
      </c>
      <c r="X2606" s="270" t="str">
        <f>[1]!s_info_name(W2606)</f>
        <v>携程集团-S</v>
      </c>
      <c r="Y2606" s="335" t="str">
        <f>IF($Y$3="申万一级行业",[1]!s_info_industry_sw_2021(W2606,公司分析!D$5,1),IF($Y$3="申万二级行业",[1]!s_info_industry_sw_2021(W2606,公司分析!D$5,2),IF($Y$3="申万三级行业",[1]!s_info_industry_sw_2021(W2606,公司分析!D$5,3),IF($Y$3="wind一级行业",[1]!s_info_industry_gics(W2606,1),IF($Y$3="wind二级行业",[1]!s_info_industry_gics(W2606,2),IF($Y$3="wind三级行业",[1]!s_info_industry_gics(W2606,3),IF($Y$3="wind四级行业",[1]!s_info_industry_gics(W2606,4),IF($Y$3="证监会门类行业",[1]!s_info_industry_csrc12_n(W2606,公司分析!D$5,1),""))))))))</f>
        <v>互联网零售</v>
      </c>
      <c r="Z2606" s="298" t="str">
        <f>IF(Y2606=行业比较!$E$6,ROW(),"")</f>
        <v/>
      </c>
    </row>
    <row r="2607" spans="22:26" x14ac:dyDescent="0.35">
      <c r="V2607" s="253">
        <f t="shared" si="48"/>
        <v>0</v>
      </c>
      <c r="W2607" s="348" t="str">
        <f>IF(板块成分!B2609="","",板块成分!B2609)</f>
        <v>9963.HK</v>
      </c>
      <c r="X2607" s="270" t="str">
        <f>[1]!s_info_name(W2607)</f>
        <v>高科桥</v>
      </c>
      <c r="Y2607" s="335" t="str">
        <f>IF($Y$3="申万一级行业",[1]!s_info_industry_sw_2021(W2607,公司分析!D$5,1),IF($Y$3="申万二级行业",[1]!s_info_industry_sw_2021(W2607,公司分析!D$5,2),IF($Y$3="申万三级行业",[1]!s_info_industry_sw_2021(W2607,公司分析!D$5,3),IF($Y$3="wind一级行业",[1]!s_info_industry_gics(W2607,1),IF($Y$3="wind二级行业",[1]!s_info_industry_gics(W2607,2),IF($Y$3="wind三级行业",[1]!s_info_industry_gics(W2607,3),IF($Y$3="wind四级行业",[1]!s_info_industry_gics(W2607,4),IF($Y$3="证监会门类行业",[1]!s_info_industry_csrc12_n(W2607,公司分析!D$5,1),""))))))))</f>
        <v>非传统电信运营商</v>
      </c>
      <c r="Z2607" s="298" t="str">
        <f>IF(Y2607=行业比较!$E$6,ROW(),"")</f>
        <v/>
      </c>
    </row>
    <row r="2608" spans="22:26" x14ac:dyDescent="0.35">
      <c r="V2608" s="253">
        <f t="shared" si="48"/>
        <v>0</v>
      </c>
      <c r="W2608" s="348" t="str">
        <f>IF(板块成分!B2610="","",板块成分!B2610)</f>
        <v>9966.HK</v>
      </c>
      <c r="X2608" s="270" t="str">
        <f>[1]!s_info_name(W2608)</f>
        <v>康宁杰瑞制药-B</v>
      </c>
      <c r="Y2608" s="335" t="str">
        <f>IF($Y$3="申万一级行业",[1]!s_info_industry_sw_2021(W2608,公司分析!D$5,1),IF($Y$3="申万二级行业",[1]!s_info_industry_sw_2021(W2608,公司分析!D$5,2),IF($Y$3="申万三级行业",[1]!s_info_industry_sw_2021(W2608,公司分析!D$5,3),IF($Y$3="wind一级行业",[1]!s_info_industry_gics(W2608,1),IF($Y$3="wind二级行业",[1]!s_info_industry_gics(W2608,2),IF($Y$3="wind三级行业",[1]!s_info_industry_gics(W2608,3),IF($Y$3="wind四级行业",[1]!s_info_industry_gics(W2608,4),IF($Y$3="证监会门类行业",[1]!s_info_industry_csrc12_n(W2608,公司分析!D$5,1),""))))))))</f>
        <v>生命科学工具和服务</v>
      </c>
      <c r="Z2608" s="298" t="str">
        <f>IF(Y2608=行业比较!$E$6,ROW(),"")</f>
        <v/>
      </c>
    </row>
    <row r="2609" spans="22:26" x14ac:dyDescent="0.35">
      <c r="V2609" s="253">
        <f t="shared" si="48"/>
        <v>0</v>
      </c>
      <c r="W2609" s="348" t="str">
        <f>IF(板块成分!B2611="","",板块成分!B2611)</f>
        <v>9968.HK</v>
      </c>
      <c r="X2609" s="270" t="str">
        <f>[1]!s_info_name(W2609)</f>
        <v>汇景控股</v>
      </c>
      <c r="Y2609" s="335" t="str">
        <f>IF($Y$3="申万一级行业",[1]!s_info_industry_sw_2021(W2609,公司分析!D$5,1),IF($Y$3="申万二级行业",[1]!s_info_industry_sw_2021(W2609,公司分析!D$5,2),IF($Y$3="申万三级行业",[1]!s_info_industry_sw_2021(W2609,公司分析!D$5,3),IF($Y$3="wind一级行业",[1]!s_info_industry_gics(W2609,1),IF($Y$3="wind二级行业",[1]!s_info_industry_gics(W2609,2),IF($Y$3="wind三级行业",[1]!s_info_industry_gics(W2609,3),IF($Y$3="wind四级行业",[1]!s_info_industry_gics(W2609,4),IF($Y$3="证监会门类行业",[1]!s_info_industry_csrc12_n(W2609,公司分析!D$5,1),""))))))))</f>
        <v>房地产经营公司</v>
      </c>
      <c r="Z2609" s="298" t="str">
        <f>IF(Y2609=行业比较!$E$6,ROW(),"")</f>
        <v/>
      </c>
    </row>
    <row r="2610" spans="22:26" x14ac:dyDescent="0.35">
      <c r="V2610" s="253">
        <f t="shared" si="48"/>
        <v>0</v>
      </c>
      <c r="W2610" s="348" t="str">
        <f>IF(板块成分!B2612="","",板块成分!B2612)</f>
        <v>9969.HK</v>
      </c>
      <c r="X2610" s="270" t="str">
        <f>[1]!s_info_name(W2610)</f>
        <v>诺诚健华</v>
      </c>
      <c r="Y2610" s="335" t="str">
        <f>IF($Y$3="申万一级行业",[1]!s_info_industry_sw_2021(W2610,公司分析!D$5,1),IF($Y$3="申万二级行业",[1]!s_info_industry_sw_2021(W2610,公司分析!D$5,2),IF($Y$3="申万三级行业",[1]!s_info_industry_sw_2021(W2610,公司分析!D$5,3),IF($Y$3="wind一级行业",[1]!s_info_industry_gics(W2610,1),IF($Y$3="wind二级行业",[1]!s_info_industry_gics(W2610,2),IF($Y$3="wind三级行业",[1]!s_info_industry_gics(W2610,3),IF($Y$3="wind四级行业",[1]!s_info_industry_gics(W2610,4),IF($Y$3="证监会门类行业",[1]!s_info_industry_csrc12_n(W2610,公司分析!D$5,1),""))))))))</f>
        <v>生物科技</v>
      </c>
      <c r="Z2610" s="298" t="str">
        <f>IF(Y2610=行业比较!$E$6,ROW(),"")</f>
        <v/>
      </c>
    </row>
    <row r="2611" spans="22:26" x14ac:dyDescent="0.35">
      <c r="V2611" s="253">
        <f t="shared" si="48"/>
        <v>0</v>
      </c>
      <c r="W2611" s="348" t="str">
        <f>IF(板块成分!B2613="","",板块成分!B2613)</f>
        <v>9977.HK</v>
      </c>
      <c r="X2611" s="270" t="str">
        <f>[1]!s_info_name(W2611)</f>
        <v>凤祥股份</v>
      </c>
      <c r="Y2611" s="335" t="str">
        <f>IF($Y$3="申万一级行业",[1]!s_info_industry_sw_2021(W2611,公司分析!D$5,1),IF($Y$3="申万二级行业",[1]!s_info_industry_sw_2021(W2611,公司分析!D$5,2),IF($Y$3="申万三级行业",[1]!s_info_industry_sw_2021(W2611,公司分析!D$5,3),IF($Y$3="wind一级行业",[1]!s_info_industry_gics(W2611,1),IF($Y$3="wind二级行业",[1]!s_info_industry_gics(W2611,2),IF($Y$3="wind三级行业",[1]!s_info_industry_gics(W2611,3),IF($Y$3="wind四级行业",[1]!s_info_industry_gics(W2611,4),IF($Y$3="证监会门类行业",[1]!s_info_industry_csrc12_n(W2611,公司分析!D$5,1),""))))))))</f>
        <v>食品加工与肉类</v>
      </c>
      <c r="Z2611" s="298" t="str">
        <f>IF(Y2611=行业比较!$E$6,ROW(),"")</f>
        <v/>
      </c>
    </row>
    <row r="2612" spans="22:26" x14ac:dyDescent="0.35">
      <c r="V2612" s="253">
        <f t="shared" si="48"/>
        <v>0</v>
      </c>
      <c r="W2612" s="348" t="str">
        <f>IF(板块成分!B2614="","",板块成分!B2614)</f>
        <v>9978.HK</v>
      </c>
      <c r="X2612" s="270" t="str">
        <f>[1]!s_info_name(W2612)</f>
        <v>方圆生活服务</v>
      </c>
      <c r="Y2612" s="335" t="str">
        <f>IF($Y$3="申万一级行业",[1]!s_info_industry_sw_2021(W2612,公司分析!D$5,1),IF($Y$3="申万二级行业",[1]!s_info_industry_sw_2021(W2612,公司分析!D$5,2),IF($Y$3="申万三级行业",[1]!s_info_industry_sw_2021(W2612,公司分析!D$5,3),IF($Y$3="wind一级行业",[1]!s_info_industry_gics(W2612,1),IF($Y$3="wind二级行业",[1]!s_info_industry_gics(W2612,2),IF($Y$3="wind三级行业",[1]!s_info_industry_gics(W2612,3),IF($Y$3="wind四级行业",[1]!s_info_industry_gics(W2612,4),IF($Y$3="证监会门类行业",[1]!s_info_industry_csrc12_n(W2612,公司分析!D$5,1),""))))))))</f>
        <v>房地产服务</v>
      </c>
      <c r="Z2612" s="298" t="str">
        <f>IF(Y2612=行业比较!$E$6,ROW(),"")</f>
        <v/>
      </c>
    </row>
    <row r="2613" spans="22:26" x14ac:dyDescent="0.35">
      <c r="V2613" s="253">
        <f t="shared" si="48"/>
        <v>0</v>
      </c>
      <c r="W2613" s="348" t="str">
        <f>IF(板块成分!B2615="","",板块成分!B2615)</f>
        <v>9979.HK</v>
      </c>
      <c r="X2613" s="270" t="str">
        <f>[1]!s_info_name(W2613)</f>
        <v>绿城管理控股</v>
      </c>
      <c r="Y2613" s="335" t="str">
        <f>IF($Y$3="申万一级行业",[1]!s_info_industry_sw_2021(W2613,公司分析!D$5,1),IF($Y$3="申万二级行业",[1]!s_info_industry_sw_2021(W2613,公司分析!D$5,2),IF($Y$3="申万三级行业",[1]!s_info_industry_sw_2021(W2613,公司分析!D$5,3),IF($Y$3="wind一级行业",[1]!s_info_industry_gics(W2613,1),IF($Y$3="wind二级行业",[1]!s_info_industry_gics(W2613,2),IF($Y$3="wind三级行业",[1]!s_info_industry_gics(W2613,3),IF($Y$3="wind四级行业",[1]!s_info_industry_gics(W2613,4),IF($Y$3="证监会门类行业",[1]!s_info_industry_csrc12_n(W2613,公司分析!D$5,1),""))))))))</f>
        <v>房地产开发</v>
      </c>
      <c r="Z2613" s="298" t="str">
        <f>IF(Y2613=行业比较!$E$6,ROW(),"")</f>
        <v/>
      </c>
    </row>
    <row r="2614" spans="22:26" x14ac:dyDescent="0.35">
      <c r="V2614" s="253">
        <f t="shared" si="48"/>
        <v>0</v>
      </c>
      <c r="W2614" s="348" t="str">
        <f>IF(板块成分!B2616="","",板块成分!B2616)</f>
        <v>9982.HK</v>
      </c>
      <c r="X2614" s="270" t="str">
        <f>[1]!s_info_name(W2614)</f>
        <v>中原建业</v>
      </c>
      <c r="Y2614" s="335" t="str">
        <f>IF($Y$3="申万一级行业",[1]!s_info_industry_sw_2021(W2614,公司分析!D$5,1),IF($Y$3="申万二级行业",[1]!s_info_industry_sw_2021(W2614,公司分析!D$5,2),IF($Y$3="申万三级行业",[1]!s_info_industry_sw_2021(W2614,公司分析!D$5,3),IF($Y$3="wind一级行业",[1]!s_info_industry_gics(W2614,1),IF($Y$3="wind二级行业",[1]!s_info_industry_gics(W2614,2),IF($Y$3="wind三级行业",[1]!s_info_industry_gics(W2614,3),IF($Y$3="wind四级行业",[1]!s_info_industry_gics(W2614,4),IF($Y$3="证监会门类行业",[1]!s_info_industry_csrc12_n(W2614,公司分析!D$5,1),""))))))))</f>
        <v>房地产开发</v>
      </c>
      <c r="Z2614" s="298" t="str">
        <f>IF(Y2614=行业比较!$E$6,ROW(),"")</f>
        <v/>
      </c>
    </row>
    <row r="2615" spans="22:26" x14ac:dyDescent="0.35">
      <c r="V2615" s="253">
        <f t="shared" si="48"/>
        <v>0</v>
      </c>
      <c r="W2615" s="348" t="str">
        <f>IF(板块成分!B2617="","",板块成分!B2617)</f>
        <v>9983.HK</v>
      </c>
      <c r="X2615" s="270" t="str">
        <f>[1]!s_info_name(W2615)</f>
        <v>建业新生活</v>
      </c>
      <c r="Y2615" s="335" t="str">
        <f>IF($Y$3="申万一级行业",[1]!s_info_industry_sw_2021(W2615,公司分析!D$5,1),IF($Y$3="申万二级行业",[1]!s_info_industry_sw_2021(W2615,公司分析!D$5,2),IF($Y$3="申万三级行业",[1]!s_info_industry_sw_2021(W2615,公司分析!D$5,3),IF($Y$3="wind一级行业",[1]!s_info_industry_gics(W2615,1),IF($Y$3="wind二级行业",[1]!s_info_industry_gics(W2615,2),IF($Y$3="wind三级行业",[1]!s_info_industry_gics(W2615,3),IF($Y$3="wind四级行业",[1]!s_info_industry_gics(W2615,4),IF($Y$3="证监会门类行业",[1]!s_info_industry_csrc12_n(W2615,公司分析!D$5,1),""))))))))</f>
        <v>房地产经营公司</v>
      </c>
      <c r="Z2615" s="298" t="str">
        <f>IF(Y2615=行业比较!$E$6,ROW(),"")</f>
        <v/>
      </c>
    </row>
    <row r="2616" spans="22:26" x14ac:dyDescent="0.35">
      <c r="V2616" s="253">
        <f t="shared" si="48"/>
        <v>0</v>
      </c>
      <c r="W2616" s="348" t="str">
        <f>IF(板块成分!B2618="","",板块成分!B2618)</f>
        <v>9985.HK</v>
      </c>
      <c r="X2616" s="270" t="str">
        <f>[1]!s_info_name(W2616)</f>
        <v>卫龙美味</v>
      </c>
      <c r="Y2616" s="335" t="str">
        <f>IF($Y$3="申万一级行业",[1]!s_info_industry_sw_2021(W2616,公司分析!D$5,1),IF($Y$3="申万二级行业",[1]!s_info_industry_sw_2021(W2616,公司分析!D$5,2),IF($Y$3="申万三级行业",[1]!s_info_industry_sw_2021(W2616,公司分析!D$5,3),IF($Y$3="wind一级行业",[1]!s_info_industry_gics(W2616,1),IF($Y$3="wind二级行业",[1]!s_info_industry_gics(W2616,2),IF($Y$3="wind三级行业",[1]!s_info_industry_gics(W2616,3),IF($Y$3="wind四级行业",[1]!s_info_industry_gics(W2616,4),IF($Y$3="证监会门类行业",[1]!s_info_industry_csrc12_n(W2616,公司分析!D$5,1),""))))))))</f>
        <v>食品加工与肉类</v>
      </c>
      <c r="Z2616" s="298" t="str">
        <f>IF(Y2616=行业比较!$E$6,ROW(),"")</f>
        <v/>
      </c>
    </row>
    <row r="2617" spans="22:26" x14ac:dyDescent="0.35">
      <c r="V2617" s="253">
        <f t="shared" si="48"/>
        <v>0</v>
      </c>
      <c r="W2617" s="348" t="str">
        <f>IF(板块成分!B2619="","",板块成分!B2619)</f>
        <v>9986.HK</v>
      </c>
      <c r="X2617" s="270" t="str">
        <f>[1]!s_info_name(W2617)</f>
        <v>大山教育</v>
      </c>
      <c r="Y2617" s="335" t="str">
        <f>IF($Y$3="申万一级行业",[1]!s_info_industry_sw_2021(W2617,公司分析!D$5,1),IF($Y$3="申万二级行业",[1]!s_info_industry_sw_2021(W2617,公司分析!D$5,2),IF($Y$3="申万三级行业",[1]!s_info_industry_sw_2021(W2617,公司分析!D$5,3),IF($Y$3="wind一级行业",[1]!s_info_industry_gics(W2617,1),IF($Y$3="wind二级行业",[1]!s_info_industry_gics(W2617,2),IF($Y$3="wind三级行业",[1]!s_info_industry_gics(W2617,3),IF($Y$3="wind四级行业",[1]!s_info_industry_gics(W2617,4),IF($Y$3="证监会门类行业",[1]!s_info_industry_csrc12_n(W2617,公司分析!D$5,1),""))))))))</f>
        <v>教育服务</v>
      </c>
      <c r="Z2617" s="298" t="str">
        <f>IF(Y2617=行业比较!$E$6,ROW(),"")</f>
        <v/>
      </c>
    </row>
    <row r="2618" spans="22:26" x14ac:dyDescent="0.35">
      <c r="V2618" s="253">
        <f t="shared" si="48"/>
        <v>0</v>
      </c>
      <c r="W2618" s="348" t="str">
        <f>IF(板块成分!B2620="","",板块成分!B2620)</f>
        <v>9987.HK</v>
      </c>
      <c r="X2618" s="270" t="str">
        <f>[1]!s_info_name(W2618)</f>
        <v>百胜中国</v>
      </c>
      <c r="Y2618" s="335" t="str">
        <f>IF($Y$3="申万一级行业",[1]!s_info_industry_sw_2021(W2618,公司分析!D$5,1),IF($Y$3="申万二级行业",[1]!s_info_industry_sw_2021(W2618,公司分析!D$5,2),IF($Y$3="申万三级行业",[1]!s_info_industry_sw_2021(W2618,公司分析!D$5,3),IF($Y$3="wind一级行业",[1]!s_info_industry_gics(W2618,1),IF($Y$3="wind二级行业",[1]!s_info_industry_gics(W2618,2),IF($Y$3="wind三级行业",[1]!s_info_industry_gics(W2618,3),IF($Y$3="wind四级行业",[1]!s_info_industry_gics(W2618,4),IF($Y$3="证监会门类行业",[1]!s_info_industry_csrc12_n(W2618,公司分析!D$5,1),""))))))))</f>
        <v>餐馆</v>
      </c>
      <c r="Z2618" s="298" t="str">
        <f>IF(Y2618=行业比较!$E$6,ROW(),"")</f>
        <v/>
      </c>
    </row>
    <row r="2619" spans="22:26" x14ac:dyDescent="0.35">
      <c r="V2619" s="253">
        <f t="shared" si="48"/>
        <v>0</v>
      </c>
      <c r="W2619" s="348" t="str">
        <f>IF(板块成分!B2621="","",板块成分!B2621)</f>
        <v>9988.HK</v>
      </c>
      <c r="X2619" s="270" t="str">
        <f>[1]!s_info_name(W2619)</f>
        <v>阿里巴巴-SW</v>
      </c>
      <c r="Y2619" s="335" t="str">
        <f>IF($Y$3="申万一级行业",[1]!s_info_industry_sw_2021(W2619,公司分析!D$5,1),IF($Y$3="申万二级行业",[1]!s_info_industry_sw_2021(W2619,公司分析!D$5,2),IF($Y$3="申万三级行业",[1]!s_info_industry_sw_2021(W2619,公司分析!D$5,3),IF($Y$3="wind一级行业",[1]!s_info_industry_gics(W2619,1),IF($Y$3="wind二级行业",[1]!s_info_industry_gics(W2619,2),IF($Y$3="wind三级行业",[1]!s_info_industry_gics(W2619,3),IF($Y$3="wind四级行业",[1]!s_info_industry_gics(W2619,4),IF($Y$3="证监会门类行业",[1]!s_info_industry_csrc12_n(W2619,公司分析!D$5,1),""))))))))</f>
        <v>互联网零售</v>
      </c>
      <c r="Z2619" s="298" t="str">
        <f>IF(Y2619=行业比较!$E$6,ROW(),"")</f>
        <v/>
      </c>
    </row>
    <row r="2620" spans="22:26" x14ac:dyDescent="0.35">
      <c r="V2620" s="253">
        <f t="shared" si="48"/>
        <v>0</v>
      </c>
      <c r="W2620" s="348" t="str">
        <f>IF(板块成分!B2622="","",板块成分!B2622)</f>
        <v>9989.HK</v>
      </c>
      <c r="X2620" s="270" t="str">
        <f>[1]!s_info_name(W2620)</f>
        <v>海普瑞</v>
      </c>
      <c r="Y2620" s="335" t="str">
        <f>IF($Y$3="申万一级行业",[1]!s_info_industry_sw_2021(W2620,公司分析!D$5,1),IF($Y$3="申万二级行业",[1]!s_info_industry_sw_2021(W2620,公司分析!D$5,2),IF($Y$3="申万三级行业",[1]!s_info_industry_sw_2021(W2620,公司分析!D$5,3),IF($Y$3="wind一级行业",[1]!s_info_industry_gics(W2620,1),IF($Y$3="wind二级行业",[1]!s_info_industry_gics(W2620,2),IF($Y$3="wind三级行业",[1]!s_info_industry_gics(W2620,3),IF($Y$3="wind四级行业",[1]!s_info_industry_gics(W2620,4),IF($Y$3="证监会门类行业",[1]!s_info_industry_csrc12_n(W2620,公司分析!D$5,1),""))))))))</f>
        <v>西药</v>
      </c>
      <c r="Z2620" s="298" t="str">
        <f>IF(Y2620=行业比较!$E$6,ROW(),"")</f>
        <v/>
      </c>
    </row>
    <row r="2621" spans="22:26" x14ac:dyDescent="0.35">
      <c r="V2621" s="253">
        <f t="shared" si="48"/>
        <v>0</v>
      </c>
      <c r="W2621" s="348" t="str">
        <f>IF(板块成分!B2623="","",板块成分!B2623)</f>
        <v>9990.HK</v>
      </c>
      <c r="X2621" s="270" t="str">
        <f>[1]!s_info_name(W2621)</f>
        <v>祖龙娱乐</v>
      </c>
      <c r="Y2621" s="335" t="str">
        <f>IF($Y$3="申万一级行业",[1]!s_info_industry_sw_2021(W2621,公司分析!D$5,1),IF($Y$3="申万二级行业",[1]!s_info_industry_sw_2021(W2621,公司分析!D$5,2),IF($Y$3="申万三级行业",[1]!s_info_industry_sw_2021(W2621,公司分析!D$5,3),IF($Y$3="wind一级行业",[1]!s_info_industry_gics(W2621,1),IF($Y$3="wind二级行业",[1]!s_info_industry_gics(W2621,2),IF($Y$3="wind三级行业",[1]!s_info_industry_gics(W2621,3),IF($Y$3="wind四级行业",[1]!s_info_industry_gics(W2621,4),IF($Y$3="证监会门类行业",[1]!s_info_industry_csrc12_n(W2621,公司分析!D$5,1),""))))))))</f>
        <v>家庭娱乐软件</v>
      </c>
      <c r="Z2621" s="298" t="str">
        <f>IF(Y2621=行业比较!$E$6,ROW(),"")</f>
        <v/>
      </c>
    </row>
    <row r="2622" spans="22:26" x14ac:dyDescent="0.35">
      <c r="V2622" s="253">
        <f t="shared" si="48"/>
        <v>43</v>
      </c>
      <c r="W2622" s="348" t="str">
        <f>IF(板块成分!B2624="","",板块成分!B2624)</f>
        <v>9991.HK</v>
      </c>
      <c r="X2622" s="270" t="str">
        <f>[1]!s_info_name(W2622)</f>
        <v>宝尊电商-W</v>
      </c>
      <c r="Y2622" s="335" t="str">
        <f>IF($Y$3="申万一级行业",[1]!s_info_industry_sw_2021(W2622,公司分析!D$5,1),IF($Y$3="申万二级行业",[1]!s_info_industry_sw_2021(W2622,公司分析!D$5,2),IF($Y$3="申万三级行业",[1]!s_info_industry_sw_2021(W2622,公司分析!D$5,3),IF($Y$3="wind一级行业",[1]!s_info_industry_gics(W2622,1),IF($Y$3="wind二级行业",[1]!s_info_industry_gics(W2622,2),IF($Y$3="wind三级行业",[1]!s_info_industry_gics(W2622,3),IF($Y$3="wind四级行业",[1]!s_info_industry_gics(W2622,4),IF($Y$3="证监会门类行业",[1]!s_info_industry_csrc12_n(W2622,公司分析!D$5,1),""))))))))</f>
        <v>互联网软件与服务</v>
      </c>
      <c r="Z2622" s="298">
        <f>IF(Y2622=行业比较!$E$6,ROW(),"")</f>
        <v>2622</v>
      </c>
    </row>
    <row r="2623" spans="22:26" x14ac:dyDescent="0.35">
      <c r="V2623" s="253">
        <f t="shared" si="48"/>
        <v>0</v>
      </c>
      <c r="W2623" s="348" t="str">
        <f>IF(板块成分!B2625="","",板块成分!B2625)</f>
        <v>9992.HK</v>
      </c>
      <c r="X2623" s="270" t="str">
        <f>[1]!s_info_name(W2623)</f>
        <v>泡泡玛特</v>
      </c>
      <c r="Y2623" s="335" t="str">
        <f>IF($Y$3="申万一级行业",[1]!s_info_industry_sw_2021(W2623,公司分析!D$5,1),IF($Y$3="申万二级行业",[1]!s_info_industry_sw_2021(W2623,公司分析!D$5,2),IF($Y$3="申万三级行业",[1]!s_info_industry_sw_2021(W2623,公司分析!D$5,3),IF($Y$3="wind一级行业",[1]!s_info_industry_gics(W2623,1),IF($Y$3="wind二级行业",[1]!s_info_industry_gics(W2623,2),IF($Y$3="wind三级行业",[1]!s_info_industry_gics(W2623,3),IF($Y$3="wind四级行业",[1]!s_info_industry_gics(W2623,4),IF($Y$3="证监会门类行业",[1]!s_info_industry_csrc12_n(W2623,公司分析!D$5,1),""))))))))</f>
        <v>休闲用品</v>
      </c>
      <c r="Z2623" s="298" t="str">
        <f>IF(Y2623=行业比较!$E$6,ROW(),"")</f>
        <v/>
      </c>
    </row>
    <row r="2624" spans="22:26" x14ac:dyDescent="0.35">
      <c r="V2624" s="253">
        <f t="shared" si="48"/>
        <v>0</v>
      </c>
      <c r="W2624" s="348" t="str">
        <f>IF(板块成分!B2626="","",板块成分!B2626)</f>
        <v>9993.HK</v>
      </c>
      <c r="X2624" s="270" t="str">
        <f>[1]!s_info_name(W2624)</f>
        <v>金辉控股</v>
      </c>
      <c r="Y2624" s="335" t="str">
        <f>IF($Y$3="申万一级行业",[1]!s_info_industry_sw_2021(W2624,公司分析!D$5,1),IF($Y$3="申万二级行业",[1]!s_info_industry_sw_2021(W2624,公司分析!D$5,2),IF($Y$3="申万三级行业",[1]!s_info_industry_sw_2021(W2624,公司分析!D$5,3),IF($Y$3="wind一级行业",[1]!s_info_industry_gics(W2624,1),IF($Y$3="wind二级行业",[1]!s_info_industry_gics(W2624,2),IF($Y$3="wind三级行业",[1]!s_info_industry_gics(W2624,3),IF($Y$3="wind四级行业",[1]!s_info_industry_gics(W2624,4),IF($Y$3="证监会门类行业",[1]!s_info_industry_csrc12_n(W2624,公司分析!D$5,1),""))))))))</f>
        <v>房地产开发</v>
      </c>
      <c r="Z2624" s="298" t="str">
        <f>IF(Y2624=行业比较!$E$6,ROW(),"")</f>
        <v/>
      </c>
    </row>
    <row r="2625" spans="22:26" x14ac:dyDescent="0.35">
      <c r="V2625" s="253">
        <f t="shared" si="48"/>
        <v>0</v>
      </c>
      <c r="W2625" s="348" t="str">
        <f>IF(板块成分!B2627="","",板块成分!B2627)</f>
        <v>9995.HK</v>
      </c>
      <c r="X2625" s="270" t="str">
        <f>[1]!s_info_name(W2625)</f>
        <v>荣昌生物</v>
      </c>
      <c r="Y2625" s="335" t="str">
        <f>IF($Y$3="申万一级行业",[1]!s_info_industry_sw_2021(W2625,公司分析!D$5,1),IF($Y$3="申万二级行业",[1]!s_info_industry_sw_2021(W2625,公司分析!D$5,2),IF($Y$3="申万三级行业",[1]!s_info_industry_sw_2021(W2625,公司分析!D$5,3),IF($Y$3="wind一级行业",[1]!s_info_industry_gics(W2625,1),IF($Y$3="wind二级行业",[1]!s_info_industry_gics(W2625,2),IF($Y$3="wind三级行业",[1]!s_info_industry_gics(W2625,3),IF($Y$3="wind四级行业",[1]!s_info_industry_gics(W2625,4),IF($Y$3="证监会门类行业",[1]!s_info_industry_csrc12_n(W2625,公司分析!D$5,1),""))))))))</f>
        <v>生物科技</v>
      </c>
      <c r="Z2625" s="298" t="str">
        <f>IF(Y2625=行业比较!$E$6,ROW(),"")</f>
        <v/>
      </c>
    </row>
    <row r="2626" spans="22:26" x14ac:dyDescent="0.35">
      <c r="V2626" s="253">
        <f t="shared" si="48"/>
        <v>0</v>
      </c>
      <c r="W2626" s="348" t="str">
        <f>IF(板块成分!B2628="","",板块成分!B2628)</f>
        <v>9996.HK</v>
      </c>
      <c r="X2626" s="270" t="str">
        <f>[1]!s_info_name(W2626)</f>
        <v>沛嘉医疗-B</v>
      </c>
      <c r="Y2626" s="335" t="str">
        <f>IF($Y$3="申万一级行业",[1]!s_info_industry_sw_2021(W2626,公司分析!D$5,1),IF($Y$3="申万二级行业",[1]!s_info_industry_sw_2021(W2626,公司分析!D$5,2),IF($Y$3="申万三级行业",[1]!s_info_industry_sw_2021(W2626,公司分析!D$5,3),IF($Y$3="wind一级行业",[1]!s_info_industry_gics(W2626,1),IF($Y$3="wind二级行业",[1]!s_info_industry_gics(W2626,2),IF($Y$3="wind三级行业",[1]!s_info_industry_gics(W2626,3),IF($Y$3="wind四级行业",[1]!s_info_industry_gics(W2626,4),IF($Y$3="证监会门类行业",[1]!s_info_industry_csrc12_n(W2626,公司分析!D$5,1),""))))))))</f>
        <v>医疗保健设备</v>
      </c>
      <c r="Z2626" s="298" t="str">
        <f>IF(Y2626=行业比较!$E$6,ROW(),"")</f>
        <v/>
      </c>
    </row>
    <row r="2627" spans="22:26" x14ac:dyDescent="0.35">
      <c r="V2627" s="253">
        <f t="shared" si="48"/>
        <v>0</v>
      </c>
      <c r="W2627" s="348" t="str">
        <f>IF(板块成分!B2629="","",板块成分!B2629)</f>
        <v>9997.HK</v>
      </c>
      <c r="X2627" s="270" t="str">
        <f>[1]!s_info_name(W2627)</f>
        <v>康基医疗</v>
      </c>
      <c r="Y2627" s="335" t="str">
        <f>IF($Y$3="申万一级行业",[1]!s_info_industry_sw_2021(W2627,公司分析!D$5,1),IF($Y$3="申万二级行业",[1]!s_info_industry_sw_2021(W2627,公司分析!D$5,2),IF($Y$3="申万三级行业",[1]!s_info_industry_sw_2021(W2627,公司分析!D$5,3),IF($Y$3="wind一级行业",[1]!s_info_industry_gics(W2627,1),IF($Y$3="wind二级行业",[1]!s_info_industry_gics(W2627,2),IF($Y$3="wind三级行业",[1]!s_info_industry_gics(W2627,3),IF($Y$3="wind四级行业",[1]!s_info_industry_gics(W2627,4),IF($Y$3="证监会门类行业",[1]!s_info_industry_csrc12_n(W2627,公司分析!D$5,1),""))))))))</f>
        <v>医疗保健设备</v>
      </c>
      <c r="Z2627" s="298" t="str">
        <f>IF(Y2627=行业比较!$E$6,ROW(),"")</f>
        <v/>
      </c>
    </row>
    <row r="2628" spans="22:26" x14ac:dyDescent="0.35">
      <c r="V2628" s="253">
        <f t="shared" si="48"/>
        <v>0</v>
      </c>
      <c r="W2628" s="348" t="str">
        <f>IF(板块成分!B2630="","",板块成分!B2630)</f>
        <v>9998.HK</v>
      </c>
      <c r="X2628" s="270" t="str">
        <f>[1]!s_info_name(W2628)</f>
        <v>光荣控股</v>
      </c>
      <c r="Y2628" s="335" t="str">
        <f>IF($Y$3="申万一级行业",[1]!s_info_industry_sw_2021(W2628,公司分析!D$5,1),IF($Y$3="申万二级行业",[1]!s_info_industry_sw_2021(W2628,公司分析!D$5,2),IF($Y$3="申万三级行业",[1]!s_info_industry_sw_2021(W2628,公司分析!D$5,3),IF($Y$3="wind一级行业",[1]!s_info_industry_gics(W2628,1),IF($Y$3="wind二级行业",[1]!s_info_industry_gics(W2628,2),IF($Y$3="wind三级行业",[1]!s_info_industry_gics(W2628,3),IF($Y$3="wind四级行业",[1]!s_info_industry_gics(W2628,4),IF($Y$3="证监会门类行业",[1]!s_info_industry_csrc12_n(W2628,公司分析!D$5,1),""))))))))</f>
        <v>建筑与工程</v>
      </c>
      <c r="Z2628" s="298" t="str">
        <f>IF(Y2628=行业比较!$E$6,ROW(),"")</f>
        <v/>
      </c>
    </row>
    <row r="2629" spans="22:26" x14ac:dyDescent="0.35">
      <c r="V2629" s="253">
        <f t="shared" ref="V2629:V2692" si="49">IF(Z2629="",0,RANK(Z2629,Z:Z,1))</f>
        <v>44</v>
      </c>
      <c r="W2629" s="348" t="str">
        <f>IF(板块成分!B2631="","",板块成分!B2631)</f>
        <v>9999.HK</v>
      </c>
      <c r="X2629" s="270" t="str">
        <f>[1]!s_info_name(W2629)</f>
        <v>网易-S</v>
      </c>
      <c r="Y2629" s="335" t="str">
        <f>IF($Y$3="申万一级行业",[1]!s_info_industry_sw_2021(W2629,公司分析!D$5,1),IF($Y$3="申万二级行业",[1]!s_info_industry_sw_2021(W2629,公司分析!D$5,2),IF($Y$3="申万三级行业",[1]!s_info_industry_sw_2021(W2629,公司分析!D$5,3),IF($Y$3="wind一级行业",[1]!s_info_industry_gics(W2629,1),IF($Y$3="wind二级行业",[1]!s_info_industry_gics(W2629,2),IF($Y$3="wind三级行业",[1]!s_info_industry_gics(W2629,3),IF($Y$3="wind四级行业",[1]!s_info_industry_gics(W2629,4),IF($Y$3="证监会门类行业",[1]!s_info_industry_csrc12_n(W2629,公司分析!D$5,1),""))))))))</f>
        <v>互联网软件与服务</v>
      </c>
      <c r="Z2629" s="298">
        <f>IF(Y2629=行业比较!$E$6,ROW(),"")</f>
        <v>2629</v>
      </c>
    </row>
    <row r="2630" spans="22:26" x14ac:dyDescent="0.35">
      <c r="V2630" s="253">
        <f t="shared" si="49"/>
        <v>0</v>
      </c>
      <c r="W2630" s="348" t="str">
        <f>IF(板块成分!B2632="","",板块成分!B2632)</f>
        <v/>
      </c>
      <c r="X2630" s="270" t="str">
        <f>[1]!s_info_name(W2630)</f>
        <v>0</v>
      </c>
      <c r="Y2630" s="335" t="str">
        <f>IF($Y$3="申万一级行业",[1]!s_info_industry_sw_2021(W2630,公司分析!D$5,1),IF($Y$3="申万二级行业",[1]!s_info_industry_sw_2021(W2630,公司分析!D$5,2),IF($Y$3="申万三级行业",[1]!s_info_industry_sw_2021(W2630,公司分析!D$5,3),IF($Y$3="wind一级行业",[1]!s_info_industry_gics(W2630,1),IF($Y$3="wind二级行业",[1]!s_info_industry_gics(W2630,2),IF($Y$3="wind三级行业",[1]!s_info_industry_gics(W2630,3),IF($Y$3="wind四级行业",[1]!s_info_industry_gics(W2630,4),IF($Y$3="证监会门类行业",[1]!s_info_industry_csrc12_n(W2630,公司分析!D$5,1),""))))))))</f>
        <v>0</v>
      </c>
      <c r="Z2630" s="298" t="str">
        <f>IF(Y2630=行业比较!$E$6,ROW(),"")</f>
        <v/>
      </c>
    </row>
    <row r="2631" spans="22:26" x14ac:dyDescent="0.35">
      <c r="V2631" s="253">
        <f t="shared" si="49"/>
        <v>0</v>
      </c>
      <c r="W2631" s="348" t="str">
        <f>IF(板块成分!B2633="","",板块成分!B2633)</f>
        <v/>
      </c>
      <c r="X2631" s="270" t="str">
        <f>[1]!s_info_name(W2631)</f>
        <v>0</v>
      </c>
      <c r="Y2631" s="335" t="str">
        <f>IF($Y$3="申万一级行业",[1]!s_info_industry_sw_2021(W2631,公司分析!D$5,1),IF($Y$3="申万二级行业",[1]!s_info_industry_sw_2021(W2631,公司分析!D$5,2),IF($Y$3="申万三级行业",[1]!s_info_industry_sw_2021(W2631,公司分析!D$5,3),IF($Y$3="wind一级行业",[1]!s_info_industry_gics(W2631,1),IF($Y$3="wind二级行业",[1]!s_info_industry_gics(W2631,2),IF($Y$3="wind三级行业",[1]!s_info_industry_gics(W2631,3),IF($Y$3="wind四级行业",[1]!s_info_industry_gics(W2631,4),IF($Y$3="证监会门类行业",[1]!s_info_industry_csrc12_n(W2631,公司分析!D$5,1),""))))))))</f>
        <v>0</v>
      </c>
      <c r="Z2631" s="298" t="str">
        <f>IF(Y2631=行业比较!$E$6,ROW(),"")</f>
        <v/>
      </c>
    </row>
    <row r="2632" spans="22:26" x14ac:dyDescent="0.35">
      <c r="V2632" s="253">
        <f t="shared" si="49"/>
        <v>0</v>
      </c>
      <c r="W2632" s="348" t="str">
        <f>IF(板块成分!B2634="","",板块成分!B2634)</f>
        <v/>
      </c>
      <c r="X2632" s="270" t="str">
        <f>[1]!s_info_name(W2632)</f>
        <v>0</v>
      </c>
      <c r="Y2632" s="335" t="str">
        <f>IF($Y$3="申万一级行业",[1]!s_info_industry_sw_2021(W2632,公司分析!D$5,1),IF($Y$3="申万二级行业",[1]!s_info_industry_sw_2021(W2632,公司分析!D$5,2),IF($Y$3="申万三级行业",[1]!s_info_industry_sw_2021(W2632,公司分析!D$5,3),IF($Y$3="wind一级行业",[1]!s_info_industry_gics(W2632,1),IF($Y$3="wind二级行业",[1]!s_info_industry_gics(W2632,2),IF($Y$3="wind三级行业",[1]!s_info_industry_gics(W2632,3),IF($Y$3="wind四级行业",[1]!s_info_industry_gics(W2632,4),IF($Y$3="证监会门类行业",[1]!s_info_industry_csrc12_n(W2632,公司分析!D$5,1),""))))))))</f>
        <v>0</v>
      </c>
      <c r="Z2632" s="298" t="str">
        <f>IF(Y2632=行业比较!$E$6,ROW(),"")</f>
        <v/>
      </c>
    </row>
    <row r="2633" spans="22:26" x14ac:dyDescent="0.35">
      <c r="V2633" s="253">
        <f t="shared" si="49"/>
        <v>0</v>
      </c>
      <c r="W2633" s="348" t="str">
        <f>IF(板块成分!B2635="","",板块成分!B2635)</f>
        <v/>
      </c>
      <c r="X2633" s="270" t="str">
        <f>[1]!s_info_name(W2633)</f>
        <v>0</v>
      </c>
      <c r="Y2633" s="335" t="str">
        <f>IF($Y$3="申万一级行业",[1]!s_info_industry_sw_2021(W2633,公司分析!D$5,1),IF($Y$3="申万二级行业",[1]!s_info_industry_sw_2021(W2633,公司分析!D$5,2),IF($Y$3="申万三级行业",[1]!s_info_industry_sw_2021(W2633,公司分析!D$5,3),IF($Y$3="wind一级行业",[1]!s_info_industry_gics(W2633,1),IF($Y$3="wind二级行业",[1]!s_info_industry_gics(W2633,2),IF($Y$3="wind三级行业",[1]!s_info_industry_gics(W2633,3),IF($Y$3="wind四级行业",[1]!s_info_industry_gics(W2633,4),IF($Y$3="证监会门类行业",[1]!s_info_industry_csrc12_n(W2633,公司分析!D$5,1),""))))))))</f>
        <v>0</v>
      </c>
      <c r="Z2633" s="298" t="str">
        <f>IF(Y2633=行业比较!$E$6,ROW(),"")</f>
        <v/>
      </c>
    </row>
    <row r="2634" spans="22:26" x14ac:dyDescent="0.35">
      <c r="V2634" s="253">
        <f t="shared" si="49"/>
        <v>0</v>
      </c>
      <c r="W2634" s="348" t="str">
        <f>IF(板块成分!B2636="","",板块成分!B2636)</f>
        <v/>
      </c>
      <c r="X2634" s="270" t="str">
        <f>[1]!s_info_name(W2634)</f>
        <v>0</v>
      </c>
      <c r="Y2634" s="335" t="str">
        <f>IF($Y$3="申万一级行业",[1]!s_info_industry_sw_2021(W2634,公司分析!D$5,1),IF($Y$3="申万二级行业",[1]!s_info_industry_sw_2021(W2634,公司分析!D$5,2),IF($Y$3="申万三级行业",[1]!s_info_industry_sw_2021(W2634,公司分析!D$5,3),IF($Y$3="wind一级行业",[1]!s_info_industry_gics(W2634,1),IF($Y$3="wind二级行业",[1]!s_info_industry_gics(W2634,2),IF($Y$3="wind三级行业",[1]!s_info_industry_gics(W2634,3),IF($Y$3="wind四级行业",[1]!s_info_industry_gics(W2634,4),IF($Y$3="证监会门类行业",[1]!s_info_industry_csrc12_n(W2634,公司分析!D$5,1),""))))))))</f>
        <v>0</v>
      </c>
      <c r="Z2634" s="298" t="str">
        <f>IF(Y2634=行业比较!$E$6,ROW(),"")</f>
        <v/>
      </c>
    </row>
    <row r="2635" spans="22:26" x14ac:dyDescent="0.35">
      <c r="V2635" s="253">
        <f t="shared" si="49"/>
        <v>0</v>
      </c>
      <c r="W2635" s="348" t="str">
        <f>IF(板块成分!B2637="","",板块成分!B2637)</f>
        <v/>
      </c>
      <c r="X2635" s="270" t="str">
        <f>[1]!s_info_name(W2635)</f>
        <v>0</v>
      </c>
      <c r="Y2635" s="335" t="str">
        <f>IF($Y$3="申万一级行业",[1]!s_info_industry_sw_2021(W2635,公司分析!D$5,1),IF($Y$3="申万二级行业",[1]!s_info_industry_sw_2021(W2635,公司分析!D$5,2),IF($Y$3="申万三级行业",[1]!s_info_industry_sw_2021(W2635,公司分析!D$5,3),IF($Y$3="wind一级行业",[1]!s_info_industry_gics(W2635,1),IF($Y$3="wind二级行业",[1]!s_info_industry_gics(W2635,2),IF($Y$3="wind三级行业",[1]!s_info_industry_gics(W2635,3),IF($Y$3="wind四级行业",[1]!s_info_industry_gics(W2635,4),IF($Y$3="证监会门类行业",[1]!s_info_industry_csrc12_n(W2635,公司分析!D$5,1),""))))))))</f>
        <v>0</v>
      </c>
      <c r="Z2635" s="298" t="str">
        <f>IF(Y2635=行业比较!$E$6,ROW(),"")</f>
        <v/>
      </c>
    </row>
    <row r="2636" spans="22:26" x14ac:dyDescent="0.35">
      <c r="V2636" s="253">
        <f t="shared" si="49"/>
        <v>0</v>
      </c>
      <c r="W2636" s="348" t="str">
        <f>IF(板块成分!B2638="","",板块成分!B2638)</f>
        <v/>
      </c>
      <c r="X2636" s="270" t="str">
        <f>[1]!s_info_name(W2636)</f>
        <v>0</v>
      </c>
      <c r="Y2636" s="335" t="str">
        <f>IF($Y$3="申万一级行业",[1]!s_info_industry_sw_2021(W2636,公司分析!D$5,1),IF($Y$3="申万二级行业",[1]!s_info_industry_sw_2021(W2636,公司分析!D$5,2),IF($Y$3="申万三级行业",[1]!s_info_industry_sw_2021(W2636,公司分析!D$5,3),IF($Y$3="wind一级行业",[1]!s_info_industry_gics(W2636,1),IF($Y$3="wind二级行业",[1]!s_info_industry_gics(W2636,2),IF($Y$3="wind三级行业",[1]!s_info_industry_gics(W2636,3),IF($Y$3="wind四级行业",[1]!s_info_industry_gics(W2636,4),IF($Y$3="证监会门类行业",[1]!s_info_industry_csrc12_n(W2636,公司分析!D$5,1),""))))))))</f>
        <v>0</v>
      </c>
      <c r="Z2636" s="298" t="str">
        <f>IF(Y2636=行业比较!$E$6,ROW(),"")</f>
        <v/>
      </c>
    </row>
    <row r="2637" spans="22:26" x14ac:dyDescent="0.35">
      <c r="V2637" s="253">
        <f t="shared" si="49"/>
        <v>0</v>
      </c>
      <c r="W2637" s="348" t="str">
        <f>IF(板块成分!B2639="","",板块成分!B2639)</f>
        <v/>
      </c>
      <c r="X2637" s="270" t="str">
        <f>[1]!s_info_name(W2637)</f>
        <v>0</v>
      </c>
      <c r="Y2637" s="335" t="str">
        <f>IF($Y$3="申万一级行业",[1]!s_info_industry_sw_2021(W2637,公司分析!D$5,1),IF($Y$3="申万二级行业",[1]!s_info_industry_sw_2021(W2637,公司分析!D$5,2),IF($Y$3="申万三级行业",[1]!s_info_industry_sw_2021(W2637,公司分析!D$5,3),IF($Y$3="wind一级行业",[1]!s_info_industry_gics(W2637,1),IF($Y$3="wind二级行业",[1]!s_info_industry_gics(W2637,2),IF($Y$3="wind三级行业",[1]!s_info_industry_gics(W2637,3),IF($Y$3="wind四级行业",[1]!s_info_industry_gics(W2637,4),IF($Y$3="证监会门类行业",[1]!s_info_industry_csrc12_n(W2637,公司分析!D$5,1),""))))))))</f>
        <v>0</v>
      </c>
      <c r="Z2637" s="298" t="str">
        <f>IF(Y2637=行业比较!$E$6,ROW(),"")</f>
        <v/>
      </c>
    </row>
    <row r="2638" spans="22:26" x14ac:dyDescent="0.35">
      <c r="V2638" s="253">
        <f t="shared" si="49"/>
        <v>0</v>
      </c>
      <c r="W2638" s="348" t="str">
        <f>IF(板块成分!B2640="","",板块成分!B2640)</f>
        <v/>
      </c>
      <c r="X2638" s="270" t="str">
        <f>[1]!s_info_name(W2638)</f>
        <v>0</v>
      </c>
      <c r="Y2638" s="335" t="str">
        <f>IF($Y$3="申万一级行业",[1]!s_info_industry_sw_2021(W2638,公司分析!D$5,1),IF($Y$3="申万二级行业",[1]!s_info_industry_sw_2021(W2638,公司分析!D$5,2),IF($Y$3="申万三级行业",[1]!s_info_industry_sw_2021(W2638,公司分析!D$5,3),IF($Y$3="wind一级行业",[1]!s_info_industry_gics(W2638,1),IF($Y$3="wind二级行业",[1]!s_info_industry_gics(W2638,2),IF($Y$3="wind三级行业",[1]!s_info_industry_gics(W2638,3),IF($Y$3="wind四级行业",[1]!s_info_industry_gics(W2638,4),IF($Y$3="证监会门类行业",[1]!s_info_industry_csrc12_n(W2638,公司分析!D$5,1),""))))))))</f>
        <v>0</v>
      </c>
      <c r="Z2638" s="298" t="str">
        <f>IF(Y2638=行业比较!$E$6,ROW(),"")</f>
        <v/>
      </c>
    </row>
    <row r="2639" spans="22:26" x14ac:dyDescent="0.35">
      <c r="V2639" s="253">
        <f t="shared" si="49"/>
        <v>0</v>
      </c>
      <c r="W2639" s="348" t="str">
        <f>IF(板块成分!B2641="","",板块成分!B2641)</f>
        <v/>
      </c>
      <c r="X2639" s="270" t="str">
        <f>[1]!s_info_name(W2639)</f>
        <v>0</v>
      </c>
      <c r="Y2639" s="335" t="str">
        <f>IF($Y$3="申万一级行业",[1]!s_info_industry_sw_2021(W2639,公司分析!D$5,1),IF($Y$3="申万二级行业",[1]!s_info_industry_sw_2021(W2639,公司分析!D$5,2),IF($Y$3="申万三级行业",[1]!s_info_industry_sw_2021(W2639,公司分析!D$5,3),IF($Y$3="wind一级行业",[1]!s_info_industry_gics(W2639,1),IF($Y$3="wind二级行业",[1]!s_info_industry_gics(W2639,2),IF($Y$3="wind三级行业",[1]!s_info_industry_gics(W2639,3),IF($Y$3="wind四级行业",[1]!s_info_industry_gics(W2639,4),IF($Y$3="证监会门类行业",[1]!s_info_industry_csrc12_n(W2639,公司分析!D$5,1),""))))))))</f>
        <v>0</v>
      </c>
      <c r="Z2639" s="298" t="str">
        <f>IF(Y2639=行业比较!$E$6,ROW(),"")</f>
        <v/>
      </c>
    </row>
    <row r="2640" spans="22:26" x14ac:dyDescent="0.35">
      <c r="V2640" s="253">
        <f t="shared" si="49"/>
        <v>0</v>
      </c>
      <c r="W2640" s="348" t="str">
        <f>IF(板块成分!B2642="","",板块成分!B2642)</f>
        <v/>
      </c>
      <c r="X2640" s="270" t="str">
        <f>[1]!s_info_name(W2640)</f>
        <v>0</v>
      </c>
      <c r="Y2640" s="335" t="str">
        <f>IF($Y$3="申万一级行业",[1]!s_info_industry_sw_2021(W2640,公司分析!D$5,1),IF($Y$3="申万二级行业",[1]!s_info_industry_sw_2021(W2640,公司分析!D$5,2),IF($Y$3="申万三级行业",[1]!s_info_industry_sw_2021(W2640,公司分析!D$5,3),IF($Y$3="wind一级行业",[1]!s_info_industry_gics(W2640,1),IF($Y$3="wind二级行业",[1]!s_info_industry_gics(W2640,2),IF($Y$3="wind三级行业",[1]!s_info_industry_gics(W2640,3),IF($Y$3="wind四级行业",[1]!s_info_industry_gics(W2640,4),IF($Y$3="证监会门类行业",[1]!s_info_industry_csrc12_n(W2640,公司分析!D$5,1),""))))))))</f>
        <v>0</v>
      </c>
      <c r="Z2640" s="298" t="str">
        <f>IF(Y2640=行业比较!$E$6,ROW(),"")</f>
        <v/>
      </c>
    </row>
    <row r="2641" spans="22:26" x14ac:dyDescent="0.35">
      <c r="V2641" s="253">
        <f t="shared" si="49"/>
        <v>0</v>
      </c>
      <c r="W2641" s="348" t="str">
        <f>IF(板块成分!B2643="","",板块成分!B2643)</f>
        <v/>
      </c>
      <c r="X2641" s="270" t="str">
        <f>[1]!s_info_name(W2641)</f>
        <v>0</v>
      </c>
      <c r="Y2641" s="335" t="str">
        <f>IF($Y$3="申万一级行业",[1]!s_info_industry_sw_2021(W2641,公司分析!D$5,1),IF($Y$3="申万二级行业",[1]!s_info_industry_sw_2021(W2641,公司分析!D$5,2),IF($Y$3="申万三级行业",[1]!s_info_industry_sw_2021(W2641,公司分析!D$5,3),IF($Y$3="wind一级行业",[1]!s_info_industry_gics(W2641,1),IF($Y$3="wind二级行业",[1]!s_info_industry_gics(W2641,2),IF($Y$3="wind三级行业",[1]!s_info_industry_gics(W2641,3),IF($Y$3="wind四级行业",[1]!s_info_industry_gics(W2641,4),IF($Y$3="证监会门类行业",[1]!s_info_industry_csrc12_n(W2641,公司分析!D$5,1),""))))))))</f>
        <v>0</v>
      </c>
      <c r="Z2641" s="298" t="str">
        <f>IF(Y2641=行业比较!$E$6,ROW(),"")</f>
        <v/>
      </c>
    </row>
    <row r="2642" spans="22:26" x14ac:dyDescent="0.35">
      <c r="V2642" s="253">
        <f t="shared" si="49"/>
        <v>0</v>
      </c>
      <c r="W2642" s="348" t="str">
        <f>IF(板块成分!B2644="","",板块成分!B2644)</f>
        <v/>
      </c>
      <c r="X2642" s="270" t="str">
        <f>[1]!s_info_name(W2642)</f>
        <v>0</v>
      </c>
      <c r="Y2642" s="335" t="str">
        <f>IF($Y$3="申万一级行业",[1]!s_info_industry_sw_2021(W2642,公司分析!D$5,1),IF($Y$3="申万二级行业",[1]!s_info_industry_sw_2021(W2642,公司分析!D$5,2),IF($Y$3="申万三级行业",[1]!s_info_industry_sw_2021(W2642,公司分析!D$5,3),IF($Y$3="wind一级行业",[1]!s_info_industry_gics(W2642,1),IF($Y$3="wind二级行业",[1]!s_info_industry_gics(W2642,2),IF($Y$3="wind三级行业",[1]!s_info_industry_gics(W2642,3),IF($Y$3="wind四级行业",[1]!s_info_industry_gics(W2642,4),IF($Y$3="证监会门类行业",[1]!s_info_industry_csrc12_n(W2642,公司分析!D$5,1),""))))))))</f>
        <v>0</v>
      </c>
      <c r="Z2642" s="298" t="str">
        <f>IF(Y2642=行业比较!$E$6,ROW(),"")</f>
        <v/>
      </c>
    </row>
    <row r="2643" spans="22:26" x14ac:dyDescent="0.35">
      <c r="V2643" s="253">
        <f t="shared" si="49"/>
        <v>0</v>
      </c>
      <c r="W2643" s="348" t="str">
        <f>IF(板块成分!B2645="","",板块成分!B2645)</f>
        <v/>
      </c>
      <c r="X2643" s="270" t="str">
        <f>[1]!s_info_name(W2643)</f>
        <v>0</v>
      </c>
      <c r="Y2643" s="335" t="str">
        <f>IF($Y$3="申万一级行业",[1]!s_info_industry_sw_2021(W2643,公司分析!D$5,1),IF($Y$3="申万二级行业",[1]!s_info_industry_sw_2021(W2643,公司分析!D$5,2),IF($Y$3="申万三级行业",[1]!s_info_industry_sw_2021(W2643,公司分析!D$5,3),IF($Y$3="wind一级行业",[1]!s_info_industry_gics(W2643,1),IF($Y$3="wind二级行业",[1]!s_info_industry_gics(W2643,2),IF($Y$3="wind三级行业",[1]!s_info_industry_gics(W2643,3),IF($Y$3="wind四级行业",[1]!s_info_industry_gics(W2643,4),IF($Y$3="证监会门类行业",[1]!s_info_industry_csrc12_n(W2643,公司分析!D$5,1),""))))))))</f>
        <v>0</v>
      </c>
      <c r="Z2643" s="298" t="str">
        <f>IF(Y2643=行业比较!$E$6,ROW(),"")</f>
        <v/>
      </c>
    </row>
    <row r="2644" spans="22:26" x14ac:dyDescent="0.35">
      <c r="V2644" s="253">
        <f t="shared" si="49"/>
        <v>0</v>
      </c>
      <c r="W2644" s="348" t="str">
        <f>IF(板块成分!B2646="","",板块成分!B2646)</f>
        <v/>
      </c>
      <c r="X2644" s="270" t="str">
        <f>[1]!s_info_name(W2644)</f>
        <v>0</v>
      </c>
      <c r="Y2644" s="335" t="str">
        <f>IF($Y$3="申万一级行业",[1]!s_info_industry_sw_2021(W2644,公司分析!D$5,1),IF($Y$3="申万二级行业",[1]!s_info_industry_sw_2021(W2644,公司分析!D$5,2),IF($Y$3="申万三级行业",[1]!s_info_industry_sw_2021(W2644,公司分析!D$5,3),IF($Y$3="wind一级行业",[1]!s_info_industry_gics(W2644,1),IF($Y$3="wind二级行业",[1]!s_info_industry_gics(W2644,2),IF($Y$3="wind三级行业",[1]!s_info_industry_gics(W2644,3),IF($Y$3="wind四级行业",[1]!s_info_industry_gics(W2644,4),IF($Y$3="证监会门类行业",[1]!s_info_industry_csrc12_n(W2644,公司分析!D$5,1),""))))))))</f>
        <v>0</v>
      </c>
      <c r="Z2644" s="298" t="str">
        <f>IF(Y2644=行业比较!$E$6,ROW(),"")</f>
        <v/>
      </c>
    </row>
    <row r="2645" spans="22:26" x14ac:dyDescent="0.35">
      <c r="V2645" s="253">
        <f t="shared" si="49"/>
        <v>0</v>
      </c>
      <c r="W2645" s="348" t="str">
        <f>IF(板块成分!B2647="","",板块成分!B2647)</f>
        <v/>
      </c>
      <c r="X2645" s="270" t="str">
        <f>[1]!s_info_name(W2645)</f>
        <v>0</v>
      </c>
      <c r="Y2645" s="335" t="str">
        <f>IF($Y$3="申万一级行业",[1]!s_info_industry_sw_2021(W2645,公司分析!D$5,1),IF($Y$3="申万二级行业",[1]!s_info_industry_sw_2021(W2645,公司分析!D$5,2),IF($Y$3="申万三级行业",[1]!s_info_industry_sw_2021(W2645,公司分析!D$5,3),IF($Y$3="wind一级行业",[1]!s_info_industry_gics(W2645,1),IF($Y$3="wind二级行业",[1]!s_info_industry_gics(W2645,2),IF($Y$3="wind三级行业",[1]!s_info_industry_gics(W2645,3),IF($Y$3="wind四级行业",[1]!s_info_industry_gics(W2645,4),IF($Y$3="证监会门类行业",[1]!s_info_industry_csrc12_n(W2645,公司分析!D$5,1),""))))))))</f>
        <v>0</v>
      </c>
      <c r="Z2645" s="298" t="str">
        <f>IF(Y2645=行业比较!$E$6,ROW(),"")</f>
        <v/>
      </c>
    </row>
    <row r="2646" spans="22:26" x14ac:dyDescent="0.35">
      <c r="V2646" s="253">
        <f t="shared" si="49"/>
        <v>0</v>
      </c>
      <c r="W2646" s="348" t="str">
        <f>IF(板块成分!B2648="","",板块成分!B2648)</f>
        <v/>
      </c>
      <c r="X2646" s="270" t="str">
        <f>[1]!s_info_name(W2646)</f>
        <v>0</v>
      </c>
      <c r="Y2646" s="335" t="str">
        <f>IF($Y$3="申万一级行业",[1]!s_info_industry_sw_2021(W2646,公司分析!D$5,1),IF($Y$3="申万二级行业",[1]!s_info_industry_sw_2021(W2646,公司分析!D$5,2),IF($Y$3="申万三级行业",[1]!s_info_industry_sw_2021(W2646,公司分析!D$5,3),IF($Y$3="wind一级行业",[1]!s_info_industry_gics(W2646,1),IF($Y$3="wind二级行业",[1]!s_info_industry_gics(W2646,2),IF($Y$3="wind三级行业",[1]!s_info_industry_gics(W2646,3),IF($Y$3="wind四级行业",[1]!s_info_industry_gics(W2646,4),IF($Y$3="证监会门类行业",[1]!s_info_industry_csrc12_n(W2646,公司分析!D$5,1),""))))))))</f>
        <v>0</v>
      </c>
      <c r="Z2646" s="298" t="str">
        <f>IF(Y2646=行业比较!$E$6,ROW(),"")</f>
        <v/>
      </c>
    </row>
    <row r="2647" spans="22:26" x14ac:dyDescent="0.35">
      <c r="V2647" s="253">
        <f t="shared" si="49"/>
        <v>0</v>
      </c>
      <c r="W2647" s="348" t="str">
        <f>IF(板块成分!B2649="","",板块成分!B2649)</f>
        <v/>
      </c>
      <c r="X2647" s="270" t="str">
        <f>[1]!s_info_name(W2647)</f>
        <v>0</v>
      </c>
      <c r="Y2647" s="335" t="str">
        <f>IF($Y$3="申万一级行业",[1]!s_info_industry_sw_2021(W2647,公司分析!D$5,1),IF($Y$3="申万二级行业",[1]!s_info_industry_sw_2021(W2647,公司分析!D$5,2),IF($Y$3="申万三级行业",[1]!s_info_industry_sw_2021(W2647,公司分析!D$5,3),IF($Y$3="wind一级行业",[1]!s_info_industry_gics(W2647,1),IF($Y$3="wind二级行业",[1]!s_info_industry_gics(W2647,2),IF($Y$3="wind三级行业",[1]!s_info_industry_gics(W2647,3),IF($Y$3="wind四级行业",[1]!s_info_industry_gics(W2647,4),IF($Y$3="证监会门类行业",[1]!s_info_industry_csrc12_n(W2647,公司分析!D$5,1),""))))))))</f>
        <v>0</v>
      </c>
      <c r="Z2647" s="298" t="str">
        <f>IF(Y2647=行业比较!$E$6,ROW(),"")</f>
        <v/>
      </c>
    </row>
    <row r="2648" spans="22:26" x14ac:dyDescent="0.35">
      <c r="V2648" s="253">
        <f t="shared" si="49"/>
        <v>0</v>
      </c>
      <c r="W2648" s="348" t="str">
        <f>IF(板块成分!B2650="","",板块成分!B2650)</f>
        <v/>
      </c>
      <c r="X2648" s="270" t="str">
        <f>[1]!s_info_name(W2648)</f>
        <v>0</v>
      </c>
      <c r="Y2648" s="335" t="str">
        <f>IF($Y$3="申万一级行业",[1]!s_info_industry_sw_2021(W2648,公司分析!D$5,1),IF($Y$3="申万二级行业",[1]!s_info_industry_sw_2021(W2648,公司分析!D$5,2),IF($Y$3="申万三级行业",[1]!s_info_industry_sw_2021(W2648,公司分析!D$5,3),IF($Y$3="wind一级行业",[1]!s_info_industry_gics(W2648,1),IF($Y$3="wind二级行业",[1]!s_info_industry_gics(W2648,2),IF($Y$3="wind三级行业",[1]!s_info_industry_gics(W2648,3),IF($Y$3="wind四级行业",[1]!s_info_industry_gics(W2648,4),IF($Y$3="证监会门类行业",[1]!s_info_industry_csrc12_n(W2648,公司分析!D$5,1),""))))))))</f>
        <v>0</v>
      </c>
      <c r="Z2648" s="298" t="str">
        <f>IF(Y2648=行业比较!$E$6,ROW(),"")</f>
        <v/>
      </c>
    </row>
    <row r="2649" spans="22:26" x14ac:dyDescent="0.35">
      <c r="V2649" s="253">
        <f t="shared" si="49"/>
        <v>0</v>
      </c>
      <c r="W2649" s="348" t="str">
        <f>IF(板块成分!B2651="","",板块成分!B2651)</f>
        <v/>
      </c>
      <c r="X2649" s="270" t="str">
        <f>[1]!s_info_name(W2649)</f>
        <v>0</v>
      </c>
      <c r="Y2649" s="335" t="str">
        <f>IF($Y$3="申万一级行业",[1]!s_info_industry_sw_2021(W2649,公司分析!D$5,1),IF($Y$3="申万二级行业",[1]!s_info_industry_sw_2021(W2649,公司分析!D$5,2),IF($Y$3="申万三级行业",[1]!s_info_industry_sw_2021(W2649,公司分析!D$5,3),IF($Y$3="wind一级行业",[1]!s_info_industry_gics(W2649,1),IF($Y$3="wind二级行业",[1]!s_info_industry_gics(W2649,2),IF($Y$3="wind三级行业",[1]!s_info_industry_gics(W2649,3),IF($Y$3="wind四级行业",[1]!s_info_industry_gics(W2649,4),IF($Y$3="证监会门类行业",[1]!s_info_industry_csrc12_n(W2649,公司分析!D$5,1),""))))))))</f>
        <v>0</v>
      </c>
      <c r="Z2649" s="298" t="str">
        <f>IF(Y2649=行业比较!$E$6,ROW(),"")</f>
        <v/>
      </c>
    </row>
    <row r="2650" spans="22:26" x14ac:dyDescent="0.35">
      <c r="V2650" s="253">
        <f t="shared" si="49"/>
        <v>0</v>
      </c>
      <c r="W2650" s="348" t="str">
        <f>IF(板块成分!B2652="","",板块成分!B2652)</f>
        <v/>
      </c>
      <c r="X2650" s="270" t="str">
        <f>[1]!s_info_name(W2650)</f>
        <v>0</v>
      </c>
      <c r="Y2650" s="335" t="str">
        <f>IF($Y$3="申万一级行业",[1]!s_info_industry_sw_2021(W2650,公司分析!D$5,1),IF($Y$3="申万二级行业",[1]!s_info_industry_sw_2021(W2650,公司分析!D$5,2),IF($Y$3="申万三级行业",[1]!s_info_industry_sw_2021(W2650,公司分析!D$5,3),IF($Y$3="wind一级行业",[1]!s_info_industry_gics(W2650,1),IF($Y$3="wind二级行业",[1]!s_info_industry_gics(W2650,2),IF($Y$3="wind三级行业",[1]!s_info_industry_gics(W2650,3),IF($Y$3="wind四级行业",[1]!s_info_industry_gics(W2650,4),IF($Y$3="证监会门类行业",[1]!s_info_industry_csrc12_n(W2650,公司分析!D$5,1),""))))))))</f>
        <v>0</v>
      </c>
      <c r="Z2650" s="298" t="str">
        <f>IF(Y2650=行业比较!$E$6,ROW(),"")</f>
        <v/>
      </c>
    </row>
    <row r="2651" spans="22:26" x14ac:dyDescent="0.35">
      <c r="V2651" s="253">
        <f t="shared" si="49"/>
        <v>0</v>
      </c>
      <c r="W2651" s="348" t="str">
        <f>IF(板块成分!B2653="","",板块成分!B2653)</f>
        <v/>
      </c>
      <c r="X2651" s="270" t="str">
        <f>[1]!s_info_name(W2651)</f>
        <v>0</v>
      </c>
      <c r="Y2651" s="335" t="str">
        <f>IF($Y$3="申万一级行业",[1]!s_info_industry_sw_2021(W2651,公司分析!D$5,1),IF($Y$3="申万二级行业",[1]!s_info_industry_sw_2021(W2651,公司分析!D$5,2),IF($Y$3="申万三级行业",[1]!s_info_industry_sw_2021(W2651,公司分析!D$5,3),IF($Y$3="wind一级行业",[1]!s_info_industry_gics(W2651,1),IF($Y$3="wind二级行业",[1]!s_info_industry_gics(W2651,2),IF($Y$3="wind三级行业",[1]!s_info_industry_gics(W2651,3),IF($Y$3="wind四级行业",[1]!s_info_industry_gics(W2651,4),IF($Y$3="证监会门类行业",[1]!s_info_industry_csrc12_n(W2651,公司分析!D$5,1),""))))))))</f>
        <v>0</v>
      </c>
      <c r="Z2651" s="298" t="str">
        <f>IF(Y2651=行业比较!$E$6,ROW(),"")</f>
        <v/>
      </c>
    </row>
    <row r="2652" spans="22:26" x14ac:dyDescent="0.35">
      <c r="V2652" s="253">
        <f t="shared" si="49"/>
        <v>0</v>
      </c>
      <c r="W2652" s="348" t="str">
        <f>IF(板块成分!B2654="","",板块成分!B2654)</f>
        <v/>
      </c>
      <c r="X2652" s="270" t="str">
        <f>[1]!s_info_name(W2652)</f>
        <v>0</v>
      </c>
      <c r="Y2652" s="335" t="str">
        <f>IF($Y$3="申万一级行业",[1]!s_info_industry_sw_2021(W2652,公司分析!D$5,1),IF($Y$3="申万二级行业",[1]!s_info_industry_sw_2021(W2652,公司分析!D$5,2),IF($Y$3="申万三级行业",[1]!s_info_industry_sw_2021(W2652,公司分析!D$5,3),IF($Y$3="wind一级行业",[1]!s_info_industry_gics(W2652,1),IF($Y$3="wind二级行业",[1]!s_info_industry_gics(W2652,2),IF($Y$3="wind三级行业",[1]!s_info_industry_gics(W2652,3),IF($Y$3="wind四级行业",[1]!s_info_industry_gics(W2652,4),IF($Y$3="证监会门类行业",[1]!s_info_industry_csrc12_n(W2652,公司分析!D$5,1),""))))))))</f>
        <v>0</v>
      </c>
      <c r="Z2652" s="298" t="str">
        <f>IF(Y2652=行业比较!$E$6,ROW(),"")</f>
        <v/>
      </c>
    </row>
    <row r="2653" spans="22:26" x14ac:dyDescent="0.35">
      <c r="V2653" s="253">
        <f t="shared" si="49"/>
        <v>0</v>
      </c>
      <c r="W2653" s="348" t="str">
        <f>IF(板块成分!B2655="","",板块成分!B2655)</f>
        <v/>
      </c>
      <c r="X2653" s="270" t="str">
        <f>[1]!s_info_name(W2653)</f>
        <v>0</v>
      </c>
      <c r="Y2653" s="335" t="str">
        <f>IF($Y$3="申万一级行业",[1]!s_info_industry_sw_2021(W2653,公司分析!D$5,1),IF($Y$3="申万二级行业",[1]!s_info_industry_sw_2021(W2653,公司分析!D$5,2),IF($Y$3="申万三级行业",[1]!s_info_industry_sw_2021(W2653,公司分析!D$5,3),IF($Y$3="wind一级行业",[1]!s_info_industry_gics(W2653,1),IF($Y$3="wind二级行业",[1]!s_info_industry_gics(W2653,2),IF($Y$3="wind三级行业",[1]!s_info_industry_gics(W2653,3),IF($Y$3="wind四级行业",[1]!s_info_industry_gics(W2653,4),IF($Y$3="证监会门类行业",[1]!s_info_industry_csrc12_n(W2653,公司分析!D$5,1),""))))))))</f>
        <v>0</v>
      </c>
      <c r="Z2653" s="298" t="str">
        <f>IF(Y2653=行业比较!$E$6,ROW(),"")</f>
        <v/>
      </c>
    </row>
    <row r="2654" spans="22:26" x14ac:dyDescent="0.35">
      <c r="V2654" s="253">
        <f t="shared" si="49"/>
        <v>0</v>
      </c>
      <c r="W2654" s="348" t="str">
        <f>IF(板块成分!B2656="","",板块成分!B2656)</f>
        <v/>
      </c>
      <c r="X2654" s="270" t="str">
        <f>[1]!s_info_name(W2654)</f>
        <v>0</v>
      </c>
      <c r="Y2654" s="335" t="str">
        <f>IF($Y$3="申万一级行业",[1]!s_info_industry_sw_2021(W2654,公司分析!D$5,1),IF($Y$3="申万二级行业",[1]!s_info_industry_sw_2021(W2654,公司分析!D$5,2),IF($Y$3="申万三级行业",[1]!s_info_industry_sw_2021(W2654,公司分析!D$5,3),IF($Y$3="wind一级行业",[1]!s_info_industry_gics(W2654,1),IF($Y$3="wind二级行业",[1]!s_info_industry_gics(W2654,2),IF($Y$3="wind三级行业",[1]!s_info_industry_gics(W2654,3),IF($Y$3="wind四级行业",[1]!s_info_industry_gics(W2654,4),IF($Y$3="证监会门类行业",[1]!s_info_industry_csrc12_n(W2654,公司分析!D$5,1),""))))))))</f>
        <v>0</v>
      </c>
      <c r="Z2654" s="298" t="str">
        <f>IF(Y2654=行业比较!$E$6,ROW(),"")</f>
        <v/>
      </c>
    </row>
    <row r="2655" spans="22:26" x14ac:dyDescent="0.35">
      <c r="V2655" s="253">
        <f t="shared" si="49"/>
        <v>0</v>
      </c>
      <c r="W2655" s="348" t="str">
        <f>IF(板块成分!B2657="","",板块成分!B2657)</f>
        <v/>
      </c>
      <c r="X2655" s="270" t="str">
        <f>[1]!s_info_name(W2655)</f>
        <v>0</v>
      </c>
      <c r="Y2655" s="335" t="str">
        <f>IF($Y$3="申万一级行业",[1]!s_info_industry_sw_2021(W2655,公司分析!D$5,1),IF($Y$3="申万二级行业",[1]!s_info_industry_sw_2021(W2655,公司分析!D$5,2),IF($Y$3="申万三级行业",[1]!s_info_industry_sw_2021(W2655,公司分析!D$5,3),IF($Y$3="wind一级行业",[1]!s_info_industry_gics(W2655,1),IF($Y$3="wind二级行业",[1]!s_info_industry_gics(W2655,2),IF($Y$3="wind三级行业",[1]!s_info_industry_gics(W2655,3),IF($Y$3="wind四级行业",[1]!s_info_industry_gics(W2655,4),IF($Y$3="证监会门类行业",[1]!s_info_industry_csrc12_n(W2655,公司分析!D$5,1),""))))))))</f>
        <v>0</v>
      </c>
      <c r="Z2655" s="298" t="str">
        <f>IF(Y2655=行业比较!$E$6,ROW(),"")</f>
        <v/>
      </c>
    </row>
    <row r="2656" spans="22:26" x14ac:dyDescent="0.35">
      <c r="V2656" s="253">
        <f t="shared" si="49"/>
        <v>0</v>
      </c>
      <c r="W2656" s="348" t="str">
        <f>IF(板块成分!B2658="","",板块成分!B2658)</f>
        <v/>
      </c>
      <c r="X2656" s="270" t="str">
        <f>[1]!s_info_name(W2656)</f>
        <v>0</v>
      </c>
      <c r="Y2656" s="335" t="str">
        <f>IF($Y$3="申万一级行业",[1]!s_info_industry_sw_2021(W2656,公司分析!D$5,1),IF($Y$3="申万二级行业",[1]!s_info_industry_sw_2021(W2656,公司分析!D$5,2),IF($Y$3="申万三级行业",[1]!s_info_industry_sw_2021(W2656,公司分析!D$5,3),IF($Y$3="wind一级行业",[1]!s_info_industry_gics(W2656,1),IF($Y$3="wind二级行业",[1]!s_info_industry_gics(W2656,2),IF($Y$3="wind三级行业",[1]!s_info_industry_gics(W2656,3),IF($Y$3="wind四级行业",[1]!s_info_industry_gics(W2656,4),IF($Y$3="证监会门类行业",[1]!s_info_industry_csrc12_n(W2656,公司分析!D$5,1),""))))))))</f>
        <v>0</v>
      </c>
      <c r="Z2656" s="298" t="str">
        <f>IF(Y2656=行业比较!$E$6,ROW(),"")</f>
        <v/>
      </c>
    </row>
    <row r="2657" spans="22:26" x14ac:dyDescent="0.35">
      <c r="V2657" s="253">
        <f t="shared" si="49"/>
        <v>0</v>
      </c>
      <c r="W2657" s="348" t="str">
        <f>IF(板块成分!B2659="","",板块成分!B2659)</f>
        <v/>
      </c>
      <c r="X2657" s="270" t="str">
        <f>[1]!s_info_name(W2657)</f>
        <v>0</v>
      </c>
      <c r="Y2657" s="335" t="str">
        <f>IF($Y$3="申万一级行业",[1]!s_info_industry_sw_2021(W2657,公司分析!D$5,1),IF($Y$3="申万二级行业",[1]!s_info_industry_sw_2021(W2657,公司分析!D$5,2),IF($Y$3="申万三级行业",[1]!s_info_industry_sw_2021(W2657,公司分析!D$5,3),IF($Y$3="wind一级行业",[1]!s_info_industry_gics(W2657,1),IF($Y$3="wind二级行业",[1]!s_info_industry_gics(W2657,2),IF($Y$3="wind三级行业",[1]!s_info_industry_gics(W2657,3),IF($Y$3="wind四级行业",[1]!s_info_industry_gics(W2657,4),IF($Y$3="证监会门类行业",[1]!s_info_industry_csrc12_n(W2657,公司分析!D$5,1),""))))))))</f>
        <v>0</v>
      </c>
      <c r="Z2657" s="298" t="str">
        <f>IF(Y2657=行业比较!$E$6,ROW(),"")</f>
        <v/>
      </c>
    </row>
    <row r="2658" spans="22:26" x14ac:dyDescent="0.35">
      <c r="V2658" s="253">
        <f t="shared" si="49"/>
        <v>0</v>
      </c>
      <c r="W2658" s="348" t="str">
        <f>IF(板块成分!B2660="","",板块成分!B2660)</f>
        <v/>
      </c>
      <c r="X2658" s="270" t="str">
        <f>[1]!s_info_name(W2658)</f>
        <v>0</v>
      </c>
      <c r="Y2658" s="335" t="str">
        <f>IF($Y$3="申万一级行业",[1]!s_info_industry_sw_2021(W2658,公司分析!D$5,1),IF($Y$3="申万二级行业",[1]!s_info_industry_sw_2021(W2658,公司分析!D$5,2),IF($Y$3="申万三级行业",[1]!s_info_industry_sw_2021(W2658,公司分析!D$5,3),IF($Y$3="wind一级行业",[1]!s_info_industry_gics(W2658,1),IF($Y$3="wind二级行业",[1]!s_info_industry_gics(W2658,2),IF($Y$3="wind三级行业",[1]!s_info_industry_gics(W2658,3),IF($Y$3="wind四级行业",[1]!s_info_industry_gics(W2658,4),IF($Y$3="证监会门类行业",[1]!s_info_industry_csrc12_n(W2658,公司分析!D$5,1),""))))))))</f>
        <v>0</v>
      </c>
      <c r="Z2658" s="298" t="str">
        <f>IF(Y2658=行业比较!$E$6,ROW(),"")</f>
        <v/>
      </c>
    </row>
    <row r="2659" spans="22:26" x14ac:dyDescent="0.35">
      <c r="V2659" s="253">
        <f t="shared" si="49"/>
        <v>0</v>
      </c>
      <c r="W2659" s="348" t="str">
        <f>IF(板块成分!B2661="","",板块成分!B2661)</f>
        <v/>
      </c>
      <c r="X2659" s="270" t="str">
        <f>[1]!s_info_name(W2659)</f>
        <v>0</v>
      </c>
      <c r="Y2659" s="335" t="str">
        <f>IF($Y$3="申万一级行业",[1]!s_info_industry_sw_2021(W2659,公司分析!D$5,1),IF($Y$3="申万二级行业",[1]!s_info_industry_sw_2021(W2659,公司分析!D$5,2),IF($Y$3="申万三级行业",[1]!s_info_industry_sw_2021(W2659,公司分析!D$5,3),IF($Y$3="wind一级行业",[1]!s_info_industry_gics(W2659,1),IF($Y$3="wind二级行业",[1]!s_info_industry_gics(W2659,2),IF($Y$3="wind三级行业",[1]!s_info_industry_gics(W2659,3),IF($Y$3="wind四级行业",[1]!s_info_industry_gics(W2659,4),IF($Y$3="证监会门类行业",[1]!s_info_industry_csrc12_n(W2659,公司分析!D$5,1),""))))))))</f>
        <v>0</v>
      </c>
      <c r="Z2659" s="298" t="str">
        <f>IF(Y2659=行业比较!$E$6,ROW(),"")</f>
        <v/>
      </c>
    </row>
    <row r="2660" spans="22:26" x14ac:dyDescent="0.35">
      <c r="V2660" s="253">
        <f t="shared" si="49"/>
        <v>0</v>
      </c>
      <c r="W2660" s="348" t="str">
        <f>IF(板块成分!B2662="","",板块成分!B2662)</f>
        <v/>
      </c>
      <c r="X2660" s="270" t="str">
        <f>[1]!s_info_name(W2660)</f>
        <v>0</v>
      </c>
      <c r="Y2660" s="335" t="str">
        <f>IF($Y$3="申万一级行业",[1]!s_info_industry_sw_2021(W2660,公司分析!D$5,1),IF($Y$3="申万二级行业",[1]!s_info_industry_sw_2021(W2660,公司分析!D$5,2),IF($Y$3="申万三级行业",[1]!s_info_industry_sw_2021(W2660,公司分析!D$5,3),IF($Y$3="wind一级行业",[1]!s_info_industry_gics(W2660,1),IF($Y$3="wind二级行业",[1]!s_info_industry_gics(W2660,2),IF($Y$3="wind三级行业",[1]!s_info_industry_gics(W2660,3),IF($Y$3="wind四级行业",[1]!s_info_industry_gics(W2660,4),IF($Y$3="证监会门类行业",[1]!s_info_industry_csrc12_n(W2660,公司分析!D$5,1),""))))))))</f>
        <v>0</v>
      </c>
      <c r="Z2660" s="298" t="str">
        <f>IF(Y2660=行业比较!$E$6,ROW(),"")</f>
        <v/>
      </c>
    </row>
    <row r="2661" spans="22:26" x14ac:dyDescent="0.35">
      <c r="V2661" s="253">
        <f t="shared" si="49"/>
        <v>0</v>
      </c>
      <c r="W2661" s="348" t="str">
        <f>IF(板块成分!B2663="","",板块成分!B2663)</f>
        <v/>
      </c>
      <c r="X2661" s="270" t="str">
        <f>[1]!s_info_name(W2661)</f>
        <v>0</v>
      </c>
      <c r="Y2661" s="335" t="str">
        <f>IF($Y$3="申万一级行业",[1]!s_info_industry_sw_2021(W2661,公司分析!D$5,1),IF($Y$3="申万二级行业",[1]!s_info_industry_sw_2021(W2661,公司分析!D$5,2),IF($Y$3="申万三级行业",[1]!s_info_industry_sw_2021(W2661,公司分析!D$5,3),IF($Y$3="wind一级行业",[1]!s_info_industry_gics(W2661,1),IF($Y$3="wind二级行业",[1]!s_info_industry_gics(W2661,2),IF($Y$3="wind三级行业",[1]!s_info_industry_gics(W2661,3),IF($Y$3="wind四级行业",[1]!s_info_industry_gics(W2661,4),IF($Y$3="证监会门类行业",[1]!s_info_industry_csrc12_n(W2661,公司分析!D$5,1),""))))))))</f>
        <v>0</v>
      </c>
      <c r="Z2661" s="298" t="str">
        <f>IF(Y2661=行业比较!$E$6,ROW(),"")</f>
        <v/>
      </c>
    </row>
    <row r="2662" spans="22:26" x14ac:dyDescent="0.35">
      <c r="V2662" s="253">
        <f t="shared" si="49"/>
        <v>0</v>
      </c>
      <c r="W2662" s="348" t="str">
        <f>IF(板块成分!B2664="","",板块成分!B2664)</f>
        <v/>
      </c>
      <c r="X2662" s="270" t="str">
        <f>[1]!s_info_name(W2662)</f>
        <v>0</v>
      </c>
      <c r="Y2662" s="335" t="str">
        <f>IF($Y$3="申万一级行业",[1]!s_info_industry_sw_2021(W2662,公司分析!D$5,1),IF($Y$3="申万二级行业",[1]!s_info_industry_sw_2021(W2662,公司分析!D$5,2),IF($Y$3="申万三级行业",[1]!s_info_industry_sw_2021(W2662,公司分析!D$5,3),IF($Y$3="wind一级行业",[1]!s_info_industry_gics(W2662,1),IF($Y$3="wind二级行业",[1]!s_info_industry_gics(W2662,2),IF($Y$3="wind三级行业",[1]!s_info_industry_gics(W2662,3),IF($Y$3="wind四级行业",[1]!s_info_industry_gics(W2662,4),IF($Y$3="证监会门类行业",[1]!s_info_industry_csrc12_n(W2662,公司分析!D$5,1),""))))))))</f>
        <v>0</v>
      </c>
      <c r="Z2662" s="298" t="str">
        <f>IF(Y2662=行业比较!$E$6,ROW(),"")</f>
        <v/>
      </c>
    </row>
    <row r="2663" spans="22:26" x14ac:dyDescent="0.35">
      <c r="V2663" s="253">
        <f t="shared" si="49"/>
        <v>0</v>
      </c>
      <c r="W2663" s="348" t="str">
        <f>IF(板块成分!B2665="","",板块成分!B2665)</f>
        <v/>
      </c>
      <c r="X2663" s="270" t="str">
        <f>[1]!s_info_name(W2663)</f>
        <v>0</v>
      </c>
      <c r="Y2663" s="335" t="str">
        <f>IF($Y$3="申万一级行业",[1]!s_info_industry_sw_2021(W2663,公司分析!D$5,1),IF($Y$3="申万二级行业",[1]!s_info_industry_sw_2021(W2663,公司分析!D$5,2),IF($Y$3="申万三级行业",[1]!s_info_industry_sw_2021(W2663,公司分析!D$5,3),IF($Y$3="wind一级行业",[1]!s_info_industry_gics(W2663,1),IF($Y$3="wind二级行业",[1]!s_info_industry_gics(W2663,2),IF($Y$3="wind三级行业",[1]!s_info_industry_gics(W2663,3),IF($Y$3="wind四级行业",[1]!s_info_industry_gics(W2663,4),IF($Y$3="证监会门类行业",[1]!s_info_industry_csrc12_n(W2663,公司分析!D$5,1),""))))))))</f>
        <v>0</v>
      </c>
      <c r="Z2663" s="298" t="str">
        <f>IF(Y2663=行业比较!$E$6,ROW(),"")</f>
        <v/>
      </c>
    </row>
    <row r="2664" spans="22:26" x14ac:dyDescent="0.35">
      <c r="V2664" s="253">
        <f t="shared" si="49"/>
        <v>0</v>
      </c>
      <c r="W2664" s="348" t="str">
        <f>IF(板块成分!B2666="","",板块成分!B2666)</f>
        <v/>
      </c>
      <c r="X2664" s="270" t="str">
        <f>[1]!s_info_name(W2664)</f>
        <v>0</v>
      </c>
      <c r="Y2664" s="335" t="str">
        <f>IF($Y$3="申万一级行业",[1]!s_info_industry_sw_2021(W2664,公司分析!D$5,1),IF($Y$3="申万二级行业",[1]!s_info_industry_sw_2021(W2664,公司分析!D$5,2),IF($Y$3="申万三级行业",[1]!s_info_industry_sw_2021(W2664,公司分析!D$5,3),IF($Y$3="wind一级行业",[1]!s_info_industry_gics(W2664,1),IF($Y$3="wind二级行业",[1]!s_info_industry_gics(W2664,2),IF($Y$3="wind三级行业",[1]!s_info_industry_gics(W2664,3),IF($Y$3="wind四级行业",[1]!s_info_industry_gics(W2664,4),IF($Y$3="证监会门类行业",[1]!s_info_industry_csrc12_n(W2664,公司分析!D$5,1),""))))))))</f>
        <v>0</v>
      </c>
      <c r="Z2664" s="298" t="str">
        <f>IF(Y2664=行业比较!$E$6,ROW(),"")</f>
        <v/>
      </c>
    </row>
    <row r="2665" spans="22:26" x14ac:dyDescent="0.35">
      <c r="V2665" s="253">
        <f t="shared" si="49"/>
        <v>0</v>
      </c>
      <c r="W2665" s="348" t="str">
        <f>IF(板块成分!B2667="","",板块成分!B2667)</f>
        <v/>
      </c>
      <c r="X2665" s="270" t="str">
        <f>[1]!s_info_name(W2665)</f>
        <v>0</v>
      </c>
      <c r="Y2665" s="335" t="str">
        <f>IF($Y$3="申万一级行业",[1]!s_info_industry_sw_2021(W2665,公司分析!D$5,1),IF($Y$3="申万二级行业",[1]!s_info_industry_sw_2021(W2665,公司分析!D$5,2),IF($Y$3="申万三级行业",[1]!s_info_industry_sw_2021(W2665,公司分析!D$5,3),IF($Y$3="wind一级行业",[1]!s_info_industry_gics(W2665,1),IF($Y$3="wind二级行业",[1]!s_info_industry_gics(W2665,2),IF($Y$3="wind三级行业",[1]!s_info_industry_gics(W2665,3),IF($Y$3="wind四级行业",[1]!s_info_industry_gics(W2665,4),IF($Y$3="证监会门类行业",[1]!s_info_industry_csrc12_n(W2665,公司分析!D$5,1),""))))))))</f>
        <v>0</v>
      </c>
      <c r="Z2665" s="298" t="str">
        <f>IF(Y2665=行业比较!$E$6,ROW(),"")</f>
        <v/>
      </c>
    </row>
    <row r="2666" spans="22:26" x14ac:dyDescent="0.35">
      <c r="V2666" s="253">
        <f t="shared" si="49"/>
        <v>0</v>
      </c>
      <c r="W2666" s="348" t="str">
        <f>IF(板块成分!B2668="","",板块成分!B2668)</f>
        <v/>
      </c>
      <c r="X2666" s="270" t="str">
        <f>[1]!s_info_name(W2666)</f>
        <v>0</v>
      </c>
      <c r="Y2666" s="335" t="str">
        <f>IF($Y$3="申万一级行业",[1]!s_info_industry_sw_2021(W2666,公司分析!D$5,1),IF($Y$3="申万二级行业",[1]!s_info_industry_sw_2021(W2666,公司分析!D$5,2),IF($Y$3="申万三级行业",[1]!s_info_industry_sw_2021(W2666,公司分析!D$5,3),IF($Y$3="wind一级行业",[1]!s_info_industry_gics(W2666,1),IF($Y$3="wind二级行业",[1]!s_info_industry_gics(W2666,2),IF($Y$3="wind三级行业",[1]!s_info_industry_gics(W2666,3),IF($Y$3="wind四级行业",[1]!s_info_industry_gics(W2666,4),IF($Y$3="证监会门类行业",[1]!s_info_industry_csrc12_n(W2666,公司分析!D$5,1),""))))))))</f>
        <v>0</v>
      </c>
      <c r="Z2666" s="298" t="str">
        <f>IF(Y2666=行业比较!$E$6,ROW(),"")</f>
        <v/>
      </c>
    </row>
    <row r="2667" spans="22:26" x14ac:dyDescent="0.35">
      <c r="V2667" s="253">
        <f t="shared" si="49"/>
        <v>0</v>
      </c>
      <c r="W2667" s="348" t="str">
        <f>IF(板块成分!B2669="","",板块成分!B2669)</f>
        <v/>
      </c>
      <c r="X2667" s="270" t="str">
        <f>[1]!s_info_name(W2667)</f>
        <v>0</v>
      </c>
      <c r="Y2667" s="335" t="str">
        <f>IF($Y$3="申万一级行业",[1]!s_info_industry_sw_2021(W2667,公司分析!D$5,1),IF($Y$3="申万二级行业",[1]!s_info_industry_sw_2021(W2667,公司分析!D$5,2),IF($Y$3="申万三级行业",[1]!s_info_industry_sw_2021(W2667,公司分析!D$5,3),IF($Y$3="wind一级行业",[1]!s_info_industry_gics(W2667,1),IF($Y$3="wind二级行业",[1]!s_info_industry_gics(W2667,2),IF($Y$3="wind三级行业",[1]!s_info_industry_gics(W2667,3),IF($Y$3="wind四级行业",[1]!s_info_industry_gics(W2667,4),IF($Y$3="证监会门类行业",[1]!s_info_industry_csrc12_n(W2667,公司分析!D$5,1),""))))))))</f>
        <v>0</v>
      </c>
      <c r="Z2667" s="298" t="str">
        <f>IF(Y2667=行业比较!$E$6,ROW(),"")</f>
        <v/>
      </c>
    </row>
    <row r="2668" spans="22:26" x14ac:dyDescent="0.35">
      <c r="V2668" s="253">
        <f t="shared" si="49"/>
        <v>0</v>
      </c>
      <c r="W2668" s="348" t="str">
        <f>IF(板块成分!B2670="","",板块成分!B2670)</f>
        <v/>
      </c>
      <c r="X2668" s="270" t="str">
        <f>[1]!s_info_name(W2668)</f>
        <v>0</v>
      </c>
      <c r="Y2668" s="335" t="str">
        <f>IF($Y$3="申万一级行业",[1]!s_info_industry_sw_2021(W2668,公司分析!D$5,1),IF($Y$3="申万二级行业",[1]!s_info_industry_sw_2021(W2668,公司分析!D$5,2),IF($Y$3="申万三级行业",[1]!s_info_industry_sw_2021(W2668,公司分析!D$5,3),IF($Y$3="wind一级行业",[1]!s_info_industry_gics(W2668,1),IF($Y$3="wind二级行业",[1]!s_info_industry_gics(W2668,2),IF($Y$3="wind三级行业",[1]!s_info_industry_gics(W2668,3),IF($Y$3="wind四级行业",[1]!s_info_industry_gics(W2668,4),IF($Y$3="证监会门类行业",[1]!s_info_industry_csrc12_n(W2668,公司分析!D$5,1),""))))))))</f>
        <v>0</v>
      </c>
      <c r="Z2668" s="298" t="str">
        <f>IF(Y2668=行业比较!$E$6,ROW(),"")</f>
        <v/>
      </c>
    </row>
    <row r="2669" spans="22:26" x14ac:dyDescent="0.35">
      <c r="V2669" s="253">
        <f t="shared" si="49"/>
        <v>0</v>
      </c>
      <c r="W2669" s="348" t="str">
        <f>IF(板块成分!B2671="","",板块成分!B2671)</f>
        <v/>
      </c>
      <c r="X2669" s="270" t="str">
        <f>[1]!s_info_name(W2669)</f>
        <v>0</v>
      </c>
      <c r="Y2669" s="335" t="str">
        <f>IF($Y$3="申万一级行业",[1]!s_info_industry_sw_2021(W2669,公司分析!D$5,1),IF($Y$3="申万二级行业",[1]!s_info_industry_sw_2021(W2669,公司分析!D$5,2),IF($Y$3="申万三级行业",[1]!s_info_industry_sw_2021(W2669,公司分析!D$5,3),IF($Y$3="wind一级行业",[1]!s_info_industry_gics(W2669,1),IF($Y$3="wind二级行业",[1]!s_info_industry_gics(W2669,2),IF($Y$3="wind三级行业",[1]!s_info_industry_gics(W2669,3),IF($Y$3="wind四级行业",[1]!s_info_industry_gics(W2669,4),IF($Y$3="证监会门类行业",[1]!s_info_industry_csrc12_n(W2669,公司分析!D$5,1),""))))))))</f>
        <v>0</v>
      </c>
      <c r="Z2669" s="298" t="str">
        <f>IF(Y2669=行业比较!$E$6,ROW(),"")</f>
        <v/>
      </c>
    </row>
    <row r="2670" spans="22:26" x14ac:dyDescent="0.35">
      <c r="V2670" s="253">
        <f t="shared" si="49"/>
        <v>0</v>
      </c>
      <c r="W2670" s="348" t="str">
        <f>IF(板块成分!B2672="","",板块成分!B2672)</f>
        <v/>
      </c>
      <c r="X2670" s="270" t="str">
        <f>[1]!s_info_name(W2670)</f>
        <v>0</v>
      </c>
      <c r="Y2670" s="335" t="str">
        <f>IF($Y$3="申万一级行业",[1]!s_info_industry_sw_2021(W2670,公司分析!D$5,1),IF($Y$3="申万二级行业",[1]!s_info_industry_sw_2021(W2670,公司分析!D$5,2),IF($Y$3="申万三级行业",[1]!s_info_industry_sw_2021(W2670,公司分析!D$5,3),IF($Y$3="wind一级行业",[1]!s_info_industry_gics(W2670,1),IF($Y$3="wind二级行业",[1]!s_info_industry_gics(W2670,2),IF($Y$3="wind三级行业",[1]!s_info_industry_gics(W2670,3),IF($Y$3="wind四级行业",[1]!s_info_industry_gics(W2670,4),IF($Y$3="证监会门类行业",[1]!s_info_industry_csrc12_n(W2670,公司分析!D$5,1),""))))))))</f>
        <v>0</v>
      </c>
      <c r="Z2670" s="298" t="str">
        <f>IF(Y2670=行业比较!$E$6,ROW(),"")</f>
        <v/>
      </c>
    </row>
    <row r="2671" spans="22:26" x14ac:dyDescent="0.35">
      <c r="V2671" s="253">
        <f t="shared" si="49"/>
        <v>0</v>
      </c>
      <c r="W2671" s="348" t="str">
        <f>IF(板块成分!B2673="","",板块成分!B2673)</f>
        <v/>
      </c>
      <c r="X2671" s="270" t="str">
        <f>[1]!s_info_name(W2671)</f>
        <v>0</v>
      </c>
      <c r="Y2671" s="335" t="str">
        <f>IF($Y$3="申万一级行业",[1]!s_info_industry_sw_2021(W2671,公司分析!D$5,1),IF($Y$3="申万二级行业",[1]!s_info_industry_sw_2021(W2671,公司分析!D$5,2),IF($Y$3="申万三级行业",[1]!s_info_industry_sw_2021(W2671,公司分析!D$5,3),IF($Y$3="wind一级行业",[1]!s_info_industry_gics(W2671,1),IF($Y$3="wind二级行业",[1]!s_info_industry_gics(W2671,2),IF($Y$3="wind三级行业",[1]!s_info_industry_gics(W2671,3),IF($Y$3="wind四级行业",[1]!s_info_industry_gics(W2671,4),IF($Y$3="证监会门类行业",[1]!s_info_industry_csrc12_n(W2671,公司分析!D$5,1),""))))))))</f>
        <v>0</v>
      </c>
      <c r="Z2671" s="298" t="str">
        <f>IF(Y2671=行业比较!$E$6,ROW(),"")</f>
        <v/>
      </c>
    </row>
    <row r="2672" spans="22:26" x14ac:dyDescent="0.35">
      <c r="V2672" s="253">
        <f t="shared" si="49"/>
        <v>0</v>
      </c>
      <c r="W2672" s="348" t="str">
        <f>IF(板块成分!B2674="","",板块成分!B2674)</f>
        <v/>
      </c>
      <c r="X2672" s="270" t="str">
        <f>[1]!s_info_name(W2672)</f>
        <v>0</v>
      </c>
      <c r="Y2672" s="335" t="str">
        <f>IF($Y$3="申万一级行业",[1]!s_info_industry_sw_2021(W2672,公司分析!D$5,1),IF($Y$3="申万二级行业",[1]!s_info_industry_sw_2021(W2672,公司分析!D$5,2),IF($Y$3="申万三级行业",[1]!s_info_industry_sw_2021(W2672,公司分析!D$5,3),IF($Y$3="wind一级行业",[1]!s_info_industry_gics(W2672,1),IF($Y$3="wind二级行业",[1]!s_info_industry_gics(W2672,2),IF($Y$3="wind三级行业",[1]!s_info_industry_gics(W2672,3),IF($Y$3="wind四级行业",[1]!s_info_industry_gics(W2672,4),IF($Y$3="证监会门类行业",[1]!s_info_industry_csrc12_n(W2672,公司分析!D$5,1),""))))))))</f>
        <v>0</v>
      </c>
      <c r="Z2672" s="298" t="str">
        <f>IF(Y2672=行业比较!$E$6,ROW(),"")</f>
        <v/>
      </c>
    </row>
    <row r="2673" spans="22:26" x14ac:dyDescent="0.35">
      <c r="V2673" s="253">
        <f t="shared" si="49"/>
        <v>0</v>
      </c>
      <c r="W2673" s="348" t="str">
        <f>IF(板块成分!B2675="","",板块成分!B2675)</f>
        <v/>
      </c>
      <c r="X2673" s="270" t="str">
        <f>[1]!s_info_name(W2673)</f>
        <v>0</v>
      </c>
      <c r="Y2673" s="335" t="str">
        <f>IF($Y$3="申万一级行业",[1]!s_info_industry_sw_2021(W2673,公司分析!D$5,1),IF($Y$3="申万二级行业",[1]!s_info_industry_sw_2021(W2673,公司分析!D$5,2),IF($Y$3="申万三级行业",[1]!s_info_industry_sw_2021(W2673,公司分析!D$5,3),IF($Y$3="wind一级行业",[1]!s_info_industry_gics(W2673,1),IF($Y$3="wind二级行业",[1]!s_info_industry_gics(W2673,2),IF($Y$3="wind三级行业",[1]!s_info_industry_gics(W2673,3),IF($Y$3="wind四级行业",[1]!s_info_industry_gics(W2673,4),IF($Y$3="证监会门类行业",[1]!s_info_industry_csrc12_n(W2673,公司分析!D$5,1),""))))))))</f>
        <v>0</v>
      </c>
      <c r="Z2673" s="298" t="str">
        <f>IF(Y2673=行业比较!$E$6,ROW(),"")</f>
        <v/>
      </c>
    </row>
    <row r="2674" spans="22:26" x14ac:dyDescent="0.35">
      <c r="V2674" s="253">
        <f t="shared" si="49"/>
        <v>0</v>
      </c>
      <c r="W2674" s="348" t="str">
        <f>IF(板块成分!B2676="","",板块成分!B2676)</f>
        <v/>
      </c>
      <c r="X2674" s="270" t="str">
        <f>[1]!s_info_name(W2674)</f>
        <v>0</v>
      </c>
      <c r="Y2674" s="335" t="str">
        <f>IF($Y$3="申万一级行业",[1]!s_info_industry_sw_2021(W2674,公司分析!D$5,1),IF($Y$3="申万二级行业",[1]!s_info_industry_sw_2021(W2674,公司分析!D$5,2),IF($Y$3="申万三级行业",[1]!s_info_industry_sw_2021(W2674,公司分析!D$5,3),IF($Y$3="wind一级行业",[1]!s_info_industry_gics(W2674,1),IF($Y$3="wind二级行业",[1]!s_info_industry_gics(W2674,2),IF($Y$3="wind三级行业",[1]!s_info_industry_gics(W2674,3),IF($Y$3="wind四级行业",[1]!s_info_industry_gics(W2674,4),IF($Y$3="证监会门类行业",[1]!s_info_industry_csrc12_n(W2674,公司分析!D$5,1),""))))))))</f>
        <v>0</v>
      </c>
      <c r="Z2674" s="298" t="str">
        <f>IF(Y2674=行业比较!$E$6,ROW(),"")</f>
        <v/>
      </c>
    </row>
    <row r="2675" spans="22:26" x14ac:dyDescent="0.35">
      <c r="V2675" s="253">
        <f t="shared" si="49"/>
        <v>0</v>
      </c>
      <c r="W2675" s="348" t="str">
        <f>IF(板块成分!B2677="","",板块成分!B2677)</f>
        <v/>
      </c>
      <c r="X2675" s="270" t="str">
        <f>[1]!s_info_name(W2675)</f>
        <v>0</v>
      </c>
      <c r="Y2675" s="335" t="str">
        <f>IF($Y$3="申万一级行业",[1]!s_info_industry_sw_2021(W2675,公司分析!D$5,1),IF($Y$3="申万二级行业",[1]!s_info_industry_sw_2021(W2675,公司分析!D$5,2),IF($Y$3="申万三级行业",[1]!s_info_industry_sw_2021(W2675,公司分析!D$5,3),IF($Y$3="wind一级行业",[1]!s_info_industry_gics(W2675,1),IF($Y$3="wind二级行业",[1]!s_info_industry_gics(W2675,2),IF($Y$3="wind三级行业",[1]!s_info_industry_gics(W2675,3),IF($Y$3="wind四级行业",[1]!s_info_industry_gics(W2675,4),IF($Y$3="证监会门类行业",[1]!s_info_industry_csrc12_n(W2675,公司分析!D$5,1),""))))))))</f>
        <v>0</v>
      </c>
      <c r="Z2675" s="298" t="str">
        <f>IF(Y2675=行业比较!$E$6,ROW(),"")</f>
        <v/>
      </c>
    </row>
    <row r="2676" spans="22:26" x14ac:dyDescent="0.35">
      <c r="V2676" s="253">
        <f t="shared" si="49"/>
        <v>0</v>
      </c>
      <c r="W2676" s="348" t="str">
        <f>IF(板块成分!B2678="","",板块成分!B2678)</f>
        <v/>
      </c>
      <c r="X2676" s="270" t="str">
        <f>[1]!s_info_name(W2676)</f>
        <v>0</v>
      </c>
      <c r="Y2676" s="335" t="str">
        <f>IF($Y$3="申万一级行业",[1]!s_info_industry_sw_2021(W2676,公司分析!D$5,1),IF($Y$3="申万二级行业",[1]!s_info_industry_sw_2021(W2676,公司分析!D$5,2),IF($Y$3="申万三级行业",[1]!s_info_industry_sw_2021(W2676,公司分析!D$5,3),IF($Y$3="wind一级行业",[1]!s_info_industry_gics(W2676,1),IF($Y$3="wind二级行业",[1]!s_info_industry_gics(W2676,2),IF($Y$3="wind三级行业",[1]!s_info_industry_gics(W2676,3),IF($Y$3="wind四级行业",[1]!s_info_industry_gics(W2676,4),IF($Y$3="证监会门类行业",[1]!s_info_industry_csrc12_n(W2676,公司分析!D$5,1),""))))))))</f>
        <v>0</v>
      </c>
      <c r="Z2676" s="298" t="str">
        <f>IF(Y2676=行业比较!$E$6,ROW(),"")</f>
        <v/>
      </c>
    </row>
    <row r="2677" spans="22:26" x14ac:dyDescent="0.35">
      <c r="V2677" s="253">
        <f t="shared" si="49"/>
        <v>0</v>
      </c>
      <c r="W2677" s="348" t="str">
        <f>IF(板块成分!B2679="","",板块成分!B2679)</f>
        <v/>
      </c>
      <c r="X2677" s="270" t="str">
        <f>[1]!s_info_name(W2677)</f>
        <v>0</v>
      </c>
      <c r="Y2677" s="335" t="str">
        <f>IF($Y$3="申万一级行业",[1]!s_info_industry_sw_2021(W2677,公司分析!D$5,1),IF($Y$3="申万二级行业",[1]!s_info_industry_sw_2021(W2677,公司分析!D$5,2),IF($Y$3="申万三级行业",[1]!s_info_industry_sw_2021(W2677,公司分析!D$5,3),IF($Y$3="wind一级行业",[1]!s_info_industry_gics(W2677,1),IF($Y$3="wind二级行业",[1]!s_info_industry_gics(W2677,2),IF($Y$3="wind三级行业",[1]!s_info_industry_gics(W2677,3),IF($Y$3="wind四级行业",[1]!s_info_industry_gics(W2677,4),IF($Y$3="证监会门类行业",[1]!s_info_industry_csrc12_n(W2677,公司分析!D$5,1),""))))))))</f>
        <v>0</v>
      </c>
      <c r="Z2677" s="298" t="str">
        <f>IF(Y2677=行业比较!$E$6,ROW(),"")</f>
        <v/>
      </c>
    </row>
    <row r="2678" spans="22:26" x14ac:dyDescent="0.35">
      <c r="V2678" s="253">
        <f t="shared" si="49"/>
        <v>0</v>
      </c>
      <c r="W2678" s="348" t="str">
        <f>IF(板块成分!B2680="","",板块成分!B2680)</f>
        <v/>
      </c>
      <c r="X2678" s="270" t="str">
        <f>[1]!s_info_name(W2678)</f>
        <v>0</v>
      </c>
      <c r="Y2678" s="335" t="str">
        <f>IF($Y$3="申万一级行业",[1]!s_info_industry_sw_2021(W2678,公司分析!D$5,1),IF($Y$3="申万二级行业",[1]!s_info_industry_sw_2021(W2678,公司分析!D$5,2),IF($Y$3="申万三级行业",[1]!s_info_industry_sw_2021(W2678,公司分析!D$5,3),IF($Y$3="wind一级行业",[1]!s_info_industry_gics(W2678,1),IF($Y$3="wind二级行业",[1]!s_info_industry_gics(W2678,2),IF($Y$3="wind三级行业",[1]!s_info_industry_gics(W2678,3),IF($Y$3="wind四级行业",[1]!s_info_industry_gics(W2678,4),IF($Y$3="证监会门类行业",[1]!s_info_industry_csrc12_n(W2678,公司分析!D$5,1),""))))))))</f>
        <v>0</v>
      </c>
      <c r="Z2678" s="298" t="str">
        <f>IF(Y2678=行业比较!$E$6,ROW(),"")</f>
        <v/>
      </c>
    </row>
    <row r="2679" spans="22:26" x14ac:dyDescent="0.35">
      <c r="V2679" s="253">
        <f t="shared" si="49"/>
        <v>0</v>
      </c>
      <c r="W2679" s="348" t="str">
        <f>IF(板块成分!B2681="","",板块成分!B2681)</f>
        <v/>
      </c>
      <c r="X2679" s="270" t="str">
        <f>[1]!s_info_name(W2679)</f>
        <v>0</v>
      </c>
      <c r="Y2679" s="335" t="str">
        <f>IF($Y$3="申万一级行业",[1]!s_info_industry_sw_2021(W2679,公司分析!D$5,1),IF($Y$3="申万二级行业",[1]!s_info_industry_sw_2021(W2679,公司分析!D$5,2),IF($Y$3="申万三级行业",[1]!s_info_industry_sw_2021(W2679,公司分析!D$5,3),IF($Y$3="wind一级行业",[1]!s_info_industry_gics(W2679,1),IF($Y$3="wind二级行业",[1]!s_info_industry_gics(W2679,2),IF($Y$3="wind三级行业",[1]!s_info_industry_gics(W2679,3),IF($Y$3="wind四级行业",[1]!s_info_industry_gics(W2679,4),IF($Y$3="证监会门类行业",[1]!s_info_industry_csrc12_n(W2679,公司分析!D$5,1),""))))))))</f>
        <v>0</v>
      </c>
      <c r="Z2679" s="298" t="str">
        <f>IF(Y2679=行业比较!$E$6,ROW(),"")</f>
        <v/>
      </c>
    </row>
    <row r="2680" spans="22:26" x14ac:dyDescent="0.35">
      <c r="V2680" s="253">
        <f t="shared" si="49"/>
        <v>0</v>
      </c>
      <c r="W2680" s="348" t="str">
        <f>IF(板块成分!B2682="","",板块成分!B2682)</f>
        <v/>
      </c>
      <c r="X2680" s="270" t="str">
        <f>[1]!s_info_name(W2680)</f>
        <v>0</v>
      </c>
      <c r="Y2680" s="335" t="str">
        <f>IF($Y$3="申万一级行业",[1]!s_info_industry_sw_2021(W2680,公司分析!D$5,1),IF($Y$3="申万二级行业",[1]!s_info_industry_sw_2021(W2680,公司分析!D$5,2),IF($Y$3="申万三级行业",[1]!s_info_industry_sw_2021(W2680,公司分析!D$5,3),IF($Y$3="wind一级行业",[1]!s_info_industry_gics(W2680,1),IF($Y$3="wind二级行业",[1]!s_info_industry_gics(W2680,2),IF($Y$3="wind三级行业",[1]!s_info_industry_gics(W2680,3),IF($Y$3="wind四级行业",[1]!s_info_industry_gics(W2680,4),IF($Y$3="证监会门类行业",[1]!s_info_industry_csrc12_n(W2680,公司分析!D$5,1),""))))))))</f>
        <v>0</v>
      </c>
      <c r="Z2680" s="298" t="str">
        <f>IF(Y2680=行业比较!$E$6,ROW(),"")</f>
        <v/>
      </c>
    </row>
    <row r="2681" spans="22:26" x14ac:dyDescent="0.35">
      <c r="V2681" s="253">
        <f t="shared" si="49"/>
        <v>0</v>
      </c>
      <c r="W2681" s="348" t="str">
        <f>IF(板块成分!B2683="","",板块成分!B2683)</f>
        <v/>
      </c>
      <c r="X2681" s="270" t="str">
        <f>[1]!s_info_name(W2681)</f>
        <v>0</v>
      </c>
      <c r="Y2681" s="335" t="str">
        <f>IF($Y$3="申万一级行业",[1]!s_info_industry_sw_2021(W2681,公司分析!D$5,1),IF($Y$3="申万二级行业",[1]!s_info_industry_sw_2021(W2681,公司分析!D$5,2),IF($Y$3="申万三级行业",[1]!s_info_industry_sw_2021(W2681,公司分析!D$5,3),IF($Y$3="wind一级行业",[1]!s_info_industry_gics(W2681,1),IF($Y$3="wind二级行业",[1]!s_info_industry_gics(W2681,2),IF($Y$3="wind三级行业",[1]!s_info_industry_gics(W2681,3),IF($Y$3="wind四级行业",[1]!s_info_industry_gics(W2681,4),IF($Y$3="证监会门类行业",[1]!s_info_industry_csrc12_n(W2681,公司分析!D$5,1),""))))))))</f>
        <v>0</v>
      </c>
      <c r="Z2681" s="298" t="str">
        <f>IF(Y2681=行业比较!$E$6,ROW(),"")</f>
        <v/>
      </c>
    </row>
    <row r="2682" spans="22:26" x14ac:dyDescent="0.35">
      <c r="V2682" s="253">
        <f t="shared" si="49"/>
        <v>0</v>
      </c>
      <c r="W2682" s="348" t="str">
        <f>IF(板块成分!B2684="","",板块成分!B2684)</f>
        <v/>
      </c>
      <c r="X2682" s="270" t="str">
        <f>[1]!s_info_name(W2682)</f>
        <v>0</v>
      </c>
      <c r="Y2682" s="335" t="str">
        <f>IF($Y$3="申万一级行业",[1]!s_info_industry_sw_2021(W2682,公司分析!D$5,1),IF($Y$3="申万二级行业",[1]!s_info_industry_sw_2021(W2682,公司分析!D$5,2),IF($Y$3="申万三级行业",[1]!s_info_industry_sw_2021(W2682,公司分析!D$5,3),IF($Y$3="wind一级行业",[1]!s_info_industry_gics(W2682,1),IF($Y$3="wind二级行业",[1]!s_info_industry_gics(W2682,2),IF($Y$3="wind三级行业",[1]!s_info_industry_gics(W2682,3),IF($Y$3="wind四级行业",[1]!s_info_industry_gics(W2682,4),IF($Y$3="证监会门类行业",[1]!s_info_industry_csrc12_n(W2682,公司分析!D$5,1),""))))))))</f>
        <v>0</v>
      </c>
      <c r="Z2682" s="298" t="str">
        <f>IF(Y2682=行业比较!$E$6,ROW(),"")</f>
        <v/>
      </c>
    </row>
    <row r="2683" spans="22:26" x14ac:dyDescent="0.35">
      <c r="V2683" s="253">
        <f t="shared" si="49"/>
        <v>0</v>
      </c>
      <c r="W2683" s="348" t="str">
        <f>IF(板块成分!B2685="","",板块成分!B2685)</f>
        <v/>
      </c>
      <c r="X2683" s="270" t="str">
        <f>[1]!s_info_name(W2683)</f>
        <v>0</v>
      </c>
      <c r="Y2683" s="335" t="str">
        <f>IF($Y$3="申万一级行业",[1]!s_info_industry_sw_2021(W2683,公司分析!D$5,1),IF($Y$3="申万二级行业",[1]!s_info_industry_sw_2021(W2683,公司分析!D$5,2),IF($Y$3="申万三级行业",[1]!s_info_industry_sw_2021(W2683,公司分析!D$5,3),IF($Y$3="wind一级行业",[1]!s_info_industry_gics(W2683,1),IF($Y$3="wind二级行业",[1]!s_info_industry_gics(W2683,2),IF($Y$3="wind三级行业",[1]!s_info_industry_gics(W2683,3),IF($Y$3="wind四级行业",[1]!s_info_industry_gics(W2683,4),IF($Y$3="证监会门类行业",[1]!s_info_industry_csrc12_n(W2683,公司分析!D$5,1),""))))))))</f>
        <v>0</v>
      </c>
      <c r="Z2683" s="298" t="str">
        <f>IF(Y2683=行业比较!$E$6,ROW(),"")</f>
        <v/>
      </c>
    </row>
    <row r="2684" spans="22:26" x14ac:dyDescent="0.35">
      <c r="V2684" s="253">
        <f t="shared" si="49"/>
        <v>0</v>
      </c>
      <c r="W2684" s="348" t="str">
        <f>IF(板块成分!B2686="","",板块成分!B2686)</f>
        <v/>
      </c>
      <c r="X2684" s="270" t="str">
        <f>[1]!s_info_name(W2684)</f>
        <v>0</v>
      </c>
      <c r="Y2684" s="335" t="str">
        <f>IF($Y$3="申万一级行业",[1]!s_info_industry_sw_2021(W2684,公司分析!D$5,1),IF($Y$3="申万二级行业",[1]!s_info_industry_sw_2021(W2684,公司分析!D$5,2),IF($Y$3="申万三级行业",[1]!s_info_industry_sw_2021(W2684,公司分析!D$5,3),IF($Y$3="wind一级行业",[1]!s_info_industry_gics(W2684,1),IF($Y$3="wind二级行业",[1]!s_info_industry_gics(W2684,2),IF($Y$3="wind三级行业",[1]!s_info_industry_gics(W2684,3),IF($Y$3="wind四级行业",[1]!s_info_industry_gics(W2684,4),IF($Y$3="证监会门类行业",[1]!s_info_industry_csrc12_n(W2684,公司分析!D$5,1),""))))))))</f>
        <v>0</v>
      </c>
      <c r="Z2684" s="298" t="str">
        <f>IF(Y2684=行业比较!$E$6,ROW(),"")</f>
        <v/>
      </c>
    </row>
    <row r="2685" spans="22:26" x14ac:dyDescent="0.35">
      <c r="V2685" s="253">
        <f t="shared" si="49"/>
        <v>0</v>
      </c>
      <c r="W2685" s="348" t="str">
        <f>IF(板块成分!B2687="","",板块成分!B2687)</f>
        <v/>
      </c>
      <c r="X2685" s="270" t="str">
        <f>[1]!s_info_name(W2685)</f>
        <v>0</v>
      </c>
      <c r="Y2685" s="335" t="str">
        <f>IF($Y$3="申万一级行业",[1]!s_info_industry_sw_2021(W2685,公司分析!D$5,1),IF($Y$3="申万二级行业",[1]!s_info_industry_sw_2021(W2685,公司分析!D$5,2),IF($Y$3="申万三级行业",[1]!s_info_industry_sw_2021(W2685,公司分析!D$5,3),IF($Y$3="wind一级行业",[1]!s_info_industry_gics(W2685,1),IF($Y$3="wind二级行业",[1]!s_info_industry_gics(W2685,2),IF($Y$3="wind三级行业",[1]!s_info_industry_gics(W2685,3),IF($Y$3="wind四级行业",[1]!s_info_industry_gics(W2685,4),IF($Y$3="证监会门类行业",[1]!s_info_industry_csrc12_n(W2685,公司分析!D$5,1),""))))))))</f>
        <v>0</v>
      </c>
      <c r="Z2685" s="298" t="str">
        <f>IF(Y2685=行业比较!$E$6,ROW(),"")</f>
        <v/>
      </c>
    </row>
    <row r="2686" spans="22:26" x14ac:dyDescent="0.35">
      <c r="V2686" s="253">
        <f t="shared" si="49"/>
        <v>0</v>
      </c>
      <c r="W2686" s="348" t="str">
        <f>IF(板块成分!B2688="","",板块成分!B2688)</f>
        <v/>
      </c>
      <c r="X2686" s="270" t="str">
        <f>[1]!s_info_name(W2686)</f>
        <v>0</v>
      </c>
      <c r="Y2686" s="335" t="str">
        <f>IF($Y$3="申万一级行业",[1]!s_info_industry_sw_2021(W2686,公司分析!D$5,1),IF($Y$3="申万二级行业",[1]!s_info_industry_sw_2021(W2686,公司分析!D$5,2),IF($Y$3="申万三级行业",[1]!s_info_industry_sw_2021(W2686,公司分析!D$5,3),IF($Y$3="wind一级行业",[1]!s_info_industry_gics(W2686,1),IF($Y$3="wind二级行业",[1]!s_info_industry_gics(W2686,2),IF($Y$3="wind三级行业",[1]!s_info_industry_gics(W2686,3),IF($Y$3="wind四级行业",[1]!s_info_industry_gics(W2686,4),IF($Y$3="证监会门类行业",[1]!s_info_industry_csrc12_n(W2686,公司分析!D$5,1),""))))))))</f>
        <v>0</v>
      </c>
      <c r="Z2686" s="298" t="str">
        <f>IF(Y2686=行业比较!$E$6,ROW(),"")</f>
        <v/>
      </c>
    </row>
    <row r="2687" spans="22:26" x14ac:dyDescent="0.35">
      <c r="V2687" s="253">
        <f t="shared" si="49"/>
        <v>0</v>
      </c>
      <c r="W2687" s="348" t="str">
        <f>IF(板块成分!B2689="","",板块成分!B2689)</f>
        <v/>
      </c>
      <c r="X2687" s="270" t="str">
        <f>[1]!s_info_name(W2687)</f>
        <v>0</v>
      </c>
      <c r="Y2687" s="335" t="str">
        <f>IF($Y$3="申万一级行业",[1]!s_info_industry_sw_2021(W2687,公司分析!D$5,1),IF($Y$3="申万二级行业",[1]!s_info_industry_sw_2021(W2687,公司分析!D$5,2),IF($Y$3="申万三级行业",[1]!s_info_industry_sw_2021(W2687,公司分析!D$5,3),IF($Y$3="wind一级行业",[1]!s_info_industry_gics(W2687,1),IF($Y$3="wind二级行业",[1]!s_info_industry_gics(W2687,2),IF($Y$3="wind三级行业",[1]!s_info_industry_gics(W2687,3),IF($Y$3="wind四级行业",[1]!s_info_industry_gics(W2687,4),IF($Y$3="证监会门类行业",[1]!s_info_industry_csrc12_n(W2687,公司分析!D$5,1),""))))))))</f>
        <v>0</v>
      </c>
      <c r="Z2687" s="298" t="str">
        <f>IF(Y2687=行业比较!$E$6,ROW(),"")</f>
        <v/>
      </c>
    </row>
    <row r="2688" spans="22:26" x14ac:dyDescent="0.35">
      <c r="V2688" s="253">
        <f t="shared" si="49"/>
        <v>0</v>
      </c>
      <c r="W2688" s="348" t="str">
        <f>IF(板块成分!B2690="","",板块成分!B2690)</f>
        <v/>
      </c>
      <c r="X2688" s="270" t="str">
        <f>[1]!s_info_name(W2688)</f>
        <v>0</v>
      </c>
      <c r="Y2688" s="335" t="str">
        <f>IF($Y$3="申万一级行业",[1]!s_info_industry_sw_2021(W2688,公司分析!D$5,1),IF($Y$3="申万二级行业",[1]!s_info_industry_sw_2021(W2688,公司分析!D$5,2),IF($Y$3="申万三级行业",[1]!s_info_industry_sw_2021(W2688,公司分析!D$5,3),IF($Y$3="wind一级行业",[1]!s_info_industry_gics(W2688,1),IF($Y$3="wind二级行业",[1]!s_info_industry_gics(W2688,2),IF($Y$3="wind三级行业",[1]!s_info_industry_gics(W2688,3),IF($Y$3="wind四级行业",[1]!s_info_industry_gics(W2688,4),IF($Y$3="证监会门类行业",[1]!s_info_industry_csrc12_n(W2688,公司分析!D$5,1),""))))))))</f>
        <v>0</v>
      </c>
      <c r="Z2688" s="298" t="str">
        <f>IF(Y2688=行业比较!$E$6,ROW(),"")</f>
        <v/>
      </c>
    </row>
    <row r="2689" spans="22:26" x14ac:dyDescent="0.35">
      <c r="V2689" s="253">
        <f t="shared" si="49"/>
        <v>0</v>
      </c>
      <c r="W2689" s="348" t="str">
        <f>IF(板块成分!B2691="","",板块成分!B2691)</f>
        <v/>
      </c>
      <c r="X2689" s="270" t="str">
        <f>[1]!s_info_name(W2689)</f>
        <v>0</v>
      </c>
      <c r="Y2689" s="335" t="str">
        <f>IF($Y$3="申万一级行业",[1]!s_info_industry_sw_2021(W2689,公司分析!D$5,1),IF($Y$3="申万二级行业",[1]!s_info_industry_sw_2021(W2689,公司分析!D$5,2),IF($Y$3="申万三级行业",[1]!s_info_industry_sw_2021(W2689,公司分析!D$5,3),IF($Y$3="wind一级行业",[1]!s_info_industry_gics(W2689,1),IF($Y$3="wind二级行业",[1]!s_info_industry_gics(W2689,2),IF($Y$3="wind三级行业",[1]!s_info_industry_gics(W2689,3),IF($Y$3="wind四级行业",[1]!s_info_industry_gics(W2689,4),IF($Y$3="证监会门类行业",[1]!s_info_industry_csrc12_n(W2689,公司分析!D$5,1),""))))))))</f>
        <v>0</v>
      </c>
      <c r="Z2689" s="298" t="str">
        <f>IF(Y2689=行业比较!$E$6,ROW(),"")</f>
        <v/>
      </c>
    </row>
    <row r="2690" spans="22:26" x14ac:dyDescent="0.35">
      <c r="V2690" s="253">
        <f t="shared" si="49"/>
        <v>0</v>
      </c>
      <c r="W2690" s="348" t="str">
        <f>IF(板块成分!B2692="","",板块成分!B2692)</f>
        <v/>
      </c>
      <c r="X2690" s="270" t="str">
        <f>[1]!s_info_name(W2690)</f>
        <v>0</v>
      </c>
      <c r="Y2690" s="335" t="str">
        <f>IF($Y$3="申万一级行业",[1]!s_info_industry_sw_2021(W2690,公司分析!D$5,1),IF($Y$3="申万二级行业",[1]!s_info_industry_sw_2021(W2690,公司分析!D$5,2),IF($Y$3="申万三级行业",[1]!s_info_industry_sw_2021(W2690,公司分析!D$5,3),IF($Y$3="wind一级行业",[1]!s_info_industry_gics(W2690,1),IF($Y$3="wind二级行业",[1]!s_info_industry_gics(W2690,2),IF($Y$3="wind三级行业",[1]!s_info_industry_gics(W2690,3),IF($Y$3="wind四级行业",[1]!s_info_industry_gics(W2690,4),IF($Y$3="证监会门类行业",[1]!s_info_industry_csrc12_n(W2690,公司分析!D$5,1),""))))))))</f>
        <v>0</v>
      </c>
      <c r="Z2690" s="298" t="str">
        <f>IF(Y2690=行业比较!$E$6,ROW(),"")</f>
        <v/>
      </c>
    </row>
    <row r="2691" spans="22:26" x14ac:dyDescent="0.35">
      <c r="V2691" s="253">
        <f t="shared" si="49"/>
        <v>0</v>
      </c>
      <c r="W2691" s="348" t="str">
        <f>IF(板块成分!B2693="","",板块成分!B2693)</f>
        <v/>
      </c>
      <c r="X2691" s="270" t="str">
        <f>[1]!s_info_name(W2691)</f>
        <v>0</v>
      </c>
      <c r="Y2691" s="335" t="str">
        <f>IF($Y$3="申万一级行业",[1]!s_info_industry_sw_2021(W2691,公司分析!D$5,1),IF($Y$3="申万二级行业",[1]!s_info_industry_sw_2021(W2691,公司分析!D$5,2),IF($Y$3="申万三级行业",[1]!s_info_industry_sw_2021(W2691,公司分析!D$5,3),IF($Y$3="wind一级行业",[1]!s_info_industry_gics(W2691,1),IF($Y$3="wind二级行业",[1]!s_info_industry_gics(W2691,2),IF($Y$3="wind三级行业",[1]!s_info_industry_gics(W2691,3),IF($Y$3="wind四级行业",[1]!s_info_industry_gics(W2691,4),IF($Y$3="证监会门类行业",[1]!s_info_industry_csrc12_n(W2691,公司分析!D$5,1),""))))))))</f>
        <v>0</v>
      </c>
      <c r="Z2691" s="298" t="str">
        <f>IF(Y2691=行业比较!$E$6,ROW(),"")</f>
        <v/>
      </c>
    </row>
    <row r="2692" spans="22:26" x14ac:dyDescent="0.35">
      <c r="V2692" s="253">
        <f t="shared" si="49"/>
        <v>0</v>
      </c>
      <c r="W2692" s="348" t="str">
        <f>IF(板块成分!B2694="","",板块成分!B2694)</f>
        <v/>
      </c>
      <c r="X2692" s="270" t="str">
        <f>[1]!s_info_name(W2692)</f>
        <v>0</v>
      </c>
      <c r="Y2692" s="335" t="str">
        <f>IF($Y$3="申万一级行业",[1]!s_info_industry_sw_2021(W2692,公司分析!D$5,1),IF($Y$3="申万二级行业",[1]!s_info_industry_sw_2021(W2692,公司分析!D$5,2),IF($Y$3="申万三级行业",[1]!s_info_industry_sw_2021(W2692,公司分析!D$5,3),IF($Y$3="wind一级行业",[1]!s_info_industry_gics(W2692,1),IF($Y$3="wind二级行业",[1]!s_info_industry_gics(W2692,2),IF($Y$3="wind三级行业",[1]!s_info_industry_gics(W2692,3),IF($Y$3="wind四级行业",[1]!s_info_industry_gics(W2692,4),IF($Y$3="证监会门类行业",[1]!s_info_industry_csrc12_n(W2692,公司分析!D$5,1),""))))))))</f>
        <v>0</v>
      </c>
      <c r="Z2692" s="298" t="str">
        <f>IF(Y2692=行业比较!$E$6,ROW(),"")</f>
        <v/>
      </c>
    </row>
    <row r="2693" spans="22:26" x14ac:dyDescent="0.35">
      <c r="V2693" s="253">
        <f t="shared" ref="V2693:V2756" si="50">IF(Z2693="",0,RANK(Z2693,Z:Z,1))</f>
        <v>0</v>
      </c>
      <c r="W2693" s="348" t="str">
        <f>IF(板块成分!B2695="","",板块成分!B2695)</f>
        <v/>
      </c>
      <c r="X2693" s="270" t="str">
        <f>[1]!s_info_name(W2693)</f>
        <v>0</v>
      </c>
      <c r="Y2693" s="335" t="str">
        <f>IF($Y$3="申万一级行业",[1]!s_info_industry_sw_2021(W2693,公司分析!D$5,1),IF($Y$3="申万二级行业",[1]!s_info_industry_sw_2021(W2693,公司分析!D$5,2),IF($Y$3="申万三级行业",[1]!s_info_industry_sw_2021(W2693,公司分析!D$5,3),IF($Y$3="wind一级行业",[1]!s_info_industry_gics(W2693,1),IF($Y$3="wind二级行业",[1]!s_info_industry_gics(W2693,2),IF($Y$3="wind三级行业",[1]!s_info_industry_gics(W2693,3),IF($Y$3="wind四级行业",[1]!s_info_industry_gics(W2693,4),IF($Y$3="证监会门类行业",[1]!s_info_industry_csrc12_n(W2693,公司分析!D$5,1),""))))))))</f>
        <v>0</v>
      </c>
      <c r="Z2693" s="298" t="str">
        <f>IF(Y2693=行业比较!$E$6,ROW(),"")</f>
        <v/>
      </c>
    </row>
    <row r="2694" spans="22:26" x14ac:dyDescent="0.35">
      <c r="V2694" s="253">
        <f t="shared" si="50"/>
        <v>0</v>
      </c>
      <c r="W2694" s="348" t="str">
        <f>IF(板块成分!B2696="","",板块成分!B2696)</f>
        <v/>
      </c>
      <c r="X2694" s="270" t="str">
        <f>[1]!s_info_name(W2694)</f>
        <v>0</v>
      </c>
      <c r="Y2694" s="335" t="str">
        <f>IF($Y$3="申万一级行业",[1]!s_info_industry_sw_2021(W2694,公司分析!D$5,1),IF($Y$3="申万二级行业",[1]!s_info_industry_sw_2021(W2694,公司分析!D$5,2),IF($Y$3="申万三级行业",[1]!s_info_industry_sw_2021(W2694,公司分析!D$5,3),IF($Y$3="wind一级行业",[1]!s_info_industry_gics(W2694,1),IF($Y$3="wind二级行业",[1]!s_info_industry_gics(W2694,2),IF($Y$3="wind三级行业",[1]!s_info_industry_gics(W2694,3),IF($Y$3="wind四级行业",[1]!s_info_industry_gics(W2694,4),IF($Y$3="证监会门类行业",[1]!s_info_industry_csrc12_n(W2694,公司分析!D$5,1),""))))))))</f>
        <v>0</v>
      </c>
      <c r="Z2694" s="298" t="str">
        <f>IF(Y2694=行业比较!$E$6,ROW(),"")</f>
        <v/>
      </c>
    </row>
    <row r="2695" spans="22:26" x14ac:dyDescent="0.35">
      <c r="V2695" s="253">
        <f t="shared" si="50"/>
        <v>0</v>
      </c>
      <c r="W2695" s="348" t="str">
        <f>IF(板块成分!B2697="","",板块成分!B2697)</f>
        <v/>
      </c>
      <c r="X2695" s="270" t="str">
        <f>[1]!s_info_name(W2695)</f>
        <v>0</v>
      </c>
      <c r="Y2695" s="335" t="str">
        <f>IF($Y$3="申万一级行业",[1]!s_info_industry_sw_2021(W2695,公司分析!D$5,1),IF($Y$3="申万二级行业",[1]!s_info_industry_sw_2021(W2695,公司分析!D$5,2),IF($Y$3="申万三级行业",[1]!s_info_industry_sw_2021(W2695,公司分析!D$5,3),IF($Y$3="wind一级行业",[1]!s_info_industry_gics(W2695,1),IF($Y$3="wind二级行业",[1]!s_info_industry_gics(W2695,2),IF($Y$3="wind三级行业",[1]!s_info_industry_gics(W2695,3),IF($Y$3="wind四级行业",[1]!s_info_industry_gics(W2695,4),IF($Y$3="证监会门类行业",[1]!s_info_industry_csrc12_n(W2695,公司分析!D$5,1),""))))))))</f>
        <v>0</v>
      </c>
      <c r="Z2695" s="298" t="str">
        <f>IF(Y2695=行业比较!$E$6,ROW(),"")</f>
        <v/>
      </c>
    </row>
    <row r="2696" spans="22:26" x14ac:dyDescent="0.35">
      <c r="V2696" s="253">
        <f t="shared" si="50"/>
        <v>0</v>
      </c>
      <c r="W2696" s="348" t="str">
        <f>IF(板块成分!B2698="","",板块成分!B2698)</f>
        <v/>
      </c>
      <c r="X2696" s="270" t="str">
        <f>[1]!s_info_name(W2696)</f>
        <v>0</v>
      </c>
      <c r="Y2696" s="335" t="str">
        <f>IF($Y$3="申万一级行业",[1]!s_info_industry_sw_2021(W2696,公司分析!D$5,1),IF($Y$3="申万二级行业",[1]!s_info_industry_sw_2021(W2696,公司分析!D$5,2),IF($Y$3="申万三级行业",[1]!s_info_industry_sw_2021(W2696,公司分析!D$5,3),IF($Y$3="wind一级行业",[1]!s_info_industry_gics(W2696,1),IF($Y$3="wind二级行业",[1]!s_info_industry_gics(W2696,2),IF($Y$3="wind三级行业",[1]!s_info_industry_gics(W2696,3),IF($Y$3="wind四级行业",[1]!s_info_industry_gics(W2696,4),IF($Y$3="证监会门类行业",[1]!s_info_industry_csrc12_n(W2696,公司分析!D$5,1),""))))))))</f>
        <v>0</v>
      </c>
      <c r="Z2696" s="298" t="str">
        <f>IF(Y2696=行业比较!$E$6,ROW(),"")</f>
        <v/>
      </c>
    </row>
    <row r="2697" spans="22:26" x14ac:dyDescent="0.35">
      <c r="V2697" s="253">
        <f t="shared" si="50"/>
        <v>0</v>
      </c>
      <c r="W2697" s="348" t="str">
        <f>IF(板块成分!B2699="","",板块成分!B2699)</f>
        <v/>
      </c>
      <c r="X2697" s="270" t="str">
        <f>[1]!s_info_name(W2697)</f>
        <v>0</v>
      </c>
      <c r="Y2697" s="335" t="str">
        <f>IF($Y$3="申万一级行业",[1]!s_info_industry_sw_2021(W2697,公司分析!D$5,1),IF($Y$3="申万二级行业",[1]!s_info_industry_sw_2021(W2697,公司分析!D$5,2),IF($Y$3="申万三级行业",[1]!s_info_industry_sw_2021(W2697,公司分析!D$5,3),IF($Y$3="wind一级行业",[1]!s_info_industry_gics(W2697,1),IF($Y$3="wind二级行业",[1]!s_info_industry_gics(W2697,2),IF($Y$3="wind三级行业",[1]!s_info_industry_gics(W2697,3),IF($Y$3="wind四级行业",[1]!s_info_industry_gics(W2697,4),IF($Y$3="证监会门类行业",[1]!s_info_industry_csrc12_n(W2697,公司分析!D$5,1),""))))))))</f>
        <v>0</v>
      </c>
      <c r="Z2697" s="298" t="str">
        <f>IF(Y2697=行业比较!$E$6,ROW(),"")</f>
        <v/>
      </c>
    </row>
    <row r="2698" spans="22:26" x14ac:dyDescent="0.35">
      <c r="V2698" s="253">
        <f t="shared" si="50"/>
        <v>0</v>
      </c>
      <c r="W2698" s="348" t="str">
        <f>IF(板块成分!B2700="","",板块成分!B2700)</f>
        <v/>
      </c>
      <c r="X2698" s="270" t="str">
        <f>[1]!s_info_name(W2698)</f>
        <v>0</v>
      </c>
      <c r="Y2698" s="335" t="str">
        <f>IF($Y$3="申万一级行业",[1]!s_info_industry_sw_2021(W2698,公司分析!D$5,1),IF($Y$3="申万二级行业",[1]!s_info_industry_sw_2021(W2698,公司分析!D$5,2),IF($Y$3="申万三级行业",[1]!s_info_industry_sw_2021(W2698,公司分析!D$5,3),IF($Y$3="wind一级行业",[1]!s_info_industry_gics(W2698,1),IF($Y$3="wind二级行业",[1]!s_info_industry_gics(W2698,2),IF($Y$3="wind三级行业",[1]!s_info_industry_gics(W2698,3),IF($Y$3="wind四级行业",[1]!s_info_industry_gics(W2698,4),IF($Y$3="证监会门类行业",[1]!s_info_industry_csrc12_n(W2698,公司分析!D$5,1),""))))))))</f>
        <v>0</v>
      </c>
      <c r="Z2698" s="298" t="str">
        <f>IF(Y2698=行业比较!$E$6,ROW(),"")</f>
        <v/>
      </c>
    </row>
    <row r="2699" spans="22:26" x14ac:dyDescent="0.35">
      <c r="V2699" s="253">
        <f t="shared" si="50"/>
        <v>0</v>
      </c>
      <c r="W2699" s="348" t="str">
        <f>IF(板块成分!B2701="","",板块成分!B2701)</f>
        <v/>
      </c>
      <c r="X2699" s="270" t="str">
        <f>[1]!s_info_name(W2699)</f>
        <v>0</v>
      </c>
      <c r="Y2699" s="335" t="str">
        <f>IF($Y$3="申万一级行业",[1]!s_info_industry_sw_2021(W2699,公司分析!D$5,1),IF($Y$3="申万二级行业",[1]!s_info_industry_sw_2021(W2699,公司分析!D$5,2),IF($Y$3="申万三级行业",[1]!s_info_industry_sw_2021(W2699,公司分析!D$5,3),IF($Y$3="wind一级行业",[1]!s_info_industry_gics(W2699,1),IF($Y$3="wind二级行业",[1]!s_info_industry_gics(W2699,2),IF($Y$3="wind三级行业",[1]!s_info_industry_gics(W2699,3),IF($Y$3="wind四级行业",[1]!s_info_industry_gics(W2699,4),IF($Y$3="证监会门类行业",[1]!s_info_industry_csrc12_n(W2699,公司分析!D$5,1),""))))))))</f>
        <v>0</v>
      </c>
      <c r="Z2699" s="298" t="str">
        <f>IF(Y2699=行业比较!$E$6,ROW(),"")</f>
        <v/>
      </c>
    </row>
    <row r="2700" spans="22:26" x14ac:dyDescent="0.35">
      <c r="V2700" s="253">
        <f t="shared" si="50"/>
        <v>0</v>
      </c>
      <c r="W2700" s="348" t="str">
        <f>IF(板块成分!B2702="","",板块成分!B2702)</f>
        <v/>
      </c>
      <c r="X2700" s="270" t="str">
        <f>[1]!s_info_name(W2700)</f>
        <v>0</v>
      </c>
      <c r="Y2700" s="335" t="str">
        <f>IF($Y$3="申万一级行业",[1]!s_info_industry_sw_2021(W2700,公司分析!D$5,1),IF($Y$3="申万二级行业",[1]!s_info_industry_sw_2021(W2700,公司分析!D$5,2),IF($Y$3="申万三级行业",[1]!s_info_industry_sw_2021(W2700,公司分析!D$5,3),IF($Y$3="wind一级行业",[1]!s_info_industry_gics(W2700,1),IF($Y$3="wind二级行业",[1]!s_info_industry_gics(W2700,2),IF($Y$3="wind三级行业",[1]!s_info_industry_gics(W2700,3),IF($Y$3="wind四级行业",[1]!s_info_industry_gics(W2700,4),IF($Y$3="证监会门类行业",[1]!s_info_industry_csrc12_n(W2700,公司分析!D$5,1),""))))))))</f>
        <v>0</v>
      </c>
      <c r="Z2700" s="298" t="str">
        <f>IF(Y2700=行业比较!$E$6,ROW(),"")</f>
        <v/>
      </c>
    </row>
    <row r="2701" spans="22:26" x14ac:dyDescent="0.35">
      <c r="V2701" s="253">
        <f t="shared" si="50"/>
        <v>0</v>
      </c>
      <c r="W2701" s="348" t="str">
        <f>IF(板块成分!B2703="","",板块成分!B2703)</f>
        <v/>
      </c>
      <c r="X2701" s="270" t="str">
        <f>[1]!s_info_name(W2701)</f>
        <v>0</v>
      </c>
      <c r="Y2701" s="335" t="str">
        <f>IF($Y$3="申万一级行业",[1]!s_info_industry_sw_2021(W2701,公司分析!D$5,1),IF($Y$3="申万二级行业",[1]!s_info_industry_sw_2021(W2701,公司分析!D$5,2),IF($Y$3="申万三级行业",[1]!s_info_industry_sw_2021(W2701,公司分析!D$5,3),IF($Y$3="wind一级行业",[1]!s_info_industry_gics(W2701,1),IF($Y$3="wind二级行业",[1]!s_info_industry_gics(W2701,2),IF($Y$3="wind三级行业",[1]!s_info_industry_gics(W2701,3),IF($Y$3="wind四级行业",[1]!s_info_industry_gics(W2701,4),IF($Y$3="证监会门类行业",[1]!s_info_industry_csrc12_n(W2701,公司分析!D$5,1),""))))))))</f>
        <v>0</v>
      </c>
      <c r="Z2701" s="298" t="str">
        <f>IF(Y2701=行业比较!$E$6,ROW(),"")</f>
        <v/>
      </c>
    </row>
    <row r="2702" spans="22:26" x14ac:dyDescent="0.35">
      <c r="V2702" s="253">
        <f t="shared" si="50"/>
        <v>0</v>
      </c>
      <c r="W2702" s="348" t="str">
        <f>IF(板块成分!B2704="","",板块成分!B2704)</f>
        <v/>
      </c>
      <c r="X2702" s="270" t="str">
        <f>[1]!s_info_name(W2702)</f>
        <v>0</v>
      </c>
      <c r="Y2702" s="335" t="str">
        <f>IF($Y$3="申万一级行业",[1]!s_info_industry_sw_2021(W2702,公司分析!D$5,1),IF($Y$3="申万二级行业",[1]!s_info_industry_sw_2021(W2702,公司分析!D$5,2),IF($Y$3="申万三级行业",[1]!s_info_industry_sw_2021(W2702,公司分析!D$5,3),IF($Y$3="wind一级行业",[1]!s_info_industry_gics(W2702,1),IF($Y$3="wind二级行业",[1]!s_info_industry_gics(W2702,2),IF($Y$3="wind三级行业",[1]!s_info_industry_gics(W2702,3),IF($Y$3="wind四级行业",[1]!s_info_industry_gics(W2702,4),IF($Y$3="证监会门类行业",[1]!s_info_industry_csrc12_n(W2702,公司分析!D$5,1),""))))))))</f>
        <v>0</v>
      </c>
      <c r="Z2702" s="298" t="str">
        <f>IF(Y2702=行业比较!$E$6,ROW(),"")</f>
        <v/>
      </c>
    </row>
    <row r="2703" spans="22:26" x14ac:dyDescent="0.35">
      <c r="V2703" s="253">
        <f t="shared" si="50"/>
        <v>0</v>
      </c>
      <c r="W2703" s="348" t="str">
        <f>IF(板块成分!B2705="","",板块成分!B2705)</f>
        <v/>
      </c>
      <c r="X2703" s="270" t="str">
        <f>[1]!s_info_name(W2703)</f>
        <v>0</v>
      </c>
      <c r="Y2703" s="335" t="str">
        <f>IF($Y$3="申万一级行业",[1]!s_info_industry_sw_2021(W2703,公司分析!D$5,1),IF($Y$3="申万二级行业",[1]!s_info_industry_sw_2021(W2703,公司分析!D$5,2),IF($Y$3="申万三级行业",[1]!s_info_industry_sw_2021(W2703,公司分析!D$5,3),IF($Y$3="wind一级行业",[1]!s_info_industry_gics(W2703,1),IF($Y$3="wind二级行业",[1]!s_info_industry_gics(W2703,2),IF($Y$3="wind三级行业",[1]!s_info_industry_gics(W2703,3),IF($Y$3="wind四级行业",[1]!s_info_industry_gics(W2703,4),IF($Y$3="证监会门类行业",[1]!s_info_industry_csrc12_n(W2703,公司分析!D$5,1),""))))))))</f>
        <v>0</v>
      </c>
      <c r="Z2703" s="298" t="str">
        <f>IF(Y2703=行业比较!$E$6,ROW(),"")</f>
        <v/>
      </c>
    </row>
    <row r="2704" spans="22:26" x14ac:dyDescent="0.35">
      <c r="V2704" s="253">
        <f t="shared" si="50"/>
        <v>0</v>
      </c>
      <c r="W2704" s="348" t="str">
        <f>IF(板块成分!B2706="","",板块成分!B2706)</f>
        <v/>
      </c>
      <c r="X2704" s="270" t="str">
        <f>[1]!s_info_name(W2704)</f>
        <v>0</v>
      </c>
      <c r="Y2704" s="335" t="str">
        <f>IF($Y$3="申万一级行业",[1]!s_info_industry_sw_2021(W2704,公司分析!D$5,1),IF($Y$3="申万二级行业",[1]!s_info_industry_sw_2021(W2704,公司分析!D$5,2),IF($Y$3="申万三级行业",[1]!s_info_industry_sw_2021(W2704,公司分析!D$5,3),IF($Y$3="wind一级行业",[1]!s_info_industry_gics(W2704,1),IF($Y$3="wind二级行业",[1]!s_info_industry_gics(W2704,2),IF($Y$3="wind三级行业",[1]!s_info_industry_gics(W2704,3),IF($Y$3="wind四级行业",[1]!s_info_industry_gics(W2704,4),IF($Y$3="证监会门类行业",[1]!s_info_industry_csrc12_n(W2704,公司分析!D$5,1),""))))))))</f>
        <v>0</v>
      </c>
      <c r="Z2704" s="298" t="str">
        <f>IF(Y2704=行业比较!$E$6,ROW(),"")</f>
        <v/>
      </c>
    </row>
    <row r="2705" spans="22:26" x14ac:dyDescent="0.35">
      <c r="V2705" s="253">
        <f t="shared" si="50"/>
        <v>0</v>
      </c>
      <c r="W2705" s="348" t="str">
        <f>IF(板块成分!B2707="","",板块成分!B2707)</f>
        <v/>
      </c>
      <c r="X2705" s="270" t="str">
        <f>[1]!s_info_name(W2705)</f>
        <v>0</v>
      </c>
      <c r="Y2705" s="335" t="str">
        <f>IF($Y$3="申万一级行业",[1]!s_info_industry_sw_2021(W2705,公司分析!D$5,1),IF($Y$3="申万二级行业",[1]!s_info_industry_sw_2021(W2705,公司分析!D$5,2),IF($Y$3="申万三级行业",[1]!s_info_industry_sw_2021(W2705,公司分析!D$5,3),IF($Y$3="wind一级行业",[1]!s_info_industry_gics(W2705,1),IF($Y$3="wind二级行业",[1]!s_info_industry_gics(W2705,2),IF($Y$3="wind三级行业",[1]!s_info_industry_gics(W2705,3),IF($Y$3="wind四级行业",[1]!s_info_industry_gics(W2705,4),IF($Y$3="证监会门类行业",[1]!s_info_industry_csrc12_n(W2705,公司分析!D$5,1),""))))))))</f>
        <v>0</v>
      </c>
      <c r="Z2705" s="298" t="str">
        <f>IF(Y2705=行业比较!$E$6,ROW(),"")</f>
        <v/>
      </c>
    </row>
    <row r="2706" spans="22:26" x14ac:dyDescent="0.35">
      <c r="V2706" s="253">
        <f t="shared" si="50"/>
        <v>0</v>
      </c>
      <c r="W2706" s="348" t="str">
        <f>IF(板块成分!B2708="","",板块成分!B2708)</f>
        <v/>
      </c>
      <c r="X2706" s="270" t="str">
        <f>[1]!s_info_name(W2706)</f>
        <v>0</v>
      </c>
      <c r="Y2706" s="335" t="str">
        <f>IF($Y$3="申万一级行业",[1]!s_info_industry_sw_2021(W2706,公司分析!D$5,1),IF($Y$3="申万二级行业",[1]!s_info_industry_sw_2021(W2706,公司分析!D$5,2),IF($Y$3="申万三级行业",[1]!s_info_industry_sw_2021(W2706,公司分析!D$5,3),IF($Y$3="wind一级行业",[1]!s_info_industry_gics(W2706,1),IF($Y$3="wind二级行业",[1]!s_info_industry_gics(W2706,2),IF($Y$3="wind三级行业",[1]!s_info_industry_gics(W2706,3),IF($Y$3="wind四级行业",[1]!s_info_industry_gics(W2706,4),IF($Y$3="证监会门类行业",[1]!s_info_industry_csrc12_n(W2706,公司分析!D$5,1),""))))))))</f>
        <v>0</v>
      </c>
      <c r="Z2706" s="298" t="str">
        <f>IF(Y2706=行业比较!$E$6,ROW(),"")</f>
        <v/>
      </c>
    </row>
    <row r="2707" spans="22:26" x14ac:dyDescent="0.35">
      <c r="V2707" s="253">
        <f t="shared" si="50"/>
        <v>0</v>
      </c>
      <c r="W2707" s="348" t="str">
        <f>IF(板块成分!B2709="","",板块成分!B2709)</f>
        <v/>
      </c>
      <c r="X2707" s="270" t="str">
        <f>[1]!s_info_name(W2707)</f>
        <v>0</v>
      </c>
      <c r="Y2707" s="335" t="str">
        <f>IF($Y$3="申万一级行业",[1]!s_info_industry_sw_2021(W2707,公司分析!D$5,1),IF($Y$3="申万二级行业",[1]!s_info_industry_sw_2021(W2707,公司分析!D$5,2),IF($Y$3="申万三级行业",[1]!s_info_industry_sw_2021(W2707,公司分析!D$5,3),IF($Y$3="wind一级行业",[1]!s_info_industry_gics(W2707,1),IF($Y$3="wind二级行业",[1]!s_info_industry_gics(W2707,2),IF($Y$3="wind三级行业",[1]!s_info_industry_gics(W2707,3),IF($Y$3="wind四级行业",[1]!s_info_industry_gics(W2707,4),IF($Y$3="证监会门类行业",[1]!s_info_industry_csrc12_n(W2707,公司分析!D$5,1),""))))))))</f>
        <v>0</v>
      </c>
      <c r="Z2707" s="298" t="str">
        <f>IF(Y2707=行业比较!$E$6,ROW(),"")</f>
        <v/>
      </c>
    </row>
    <row r="2708" spans="22:26" x14ac:dyDescent="0.35">
      <c r="V2708" s="253">
        <f t="shared" si="50"/>
        <v>0</v>
      </c>
      <c r="W2708" s="348" t="str">
        <f>IF(板块成分!B2710="","",板块成分!B2710)</f>
        <v/>
      </c>
      <c r="X2708" s="270" t="str">
        <f>[1]!s_info_name(W2708)</f>
        <v>0</v>
      </c>
      <c r="Y2708" s="335" t="str">
        <f>IF($Y$3="申万一级行业",[1]!s_info_industry_sw_2021(W2708,公司分析!D$5,1),IF($Y$3="申万二级行业",[1]!s_info_industry_sw_2021(W2708,公司分析!D$5,2),IF($Y$3="申万三级行业",[1]!s_info_industry_sw_2021(W2708,公司分析!D$5,3),IF($Y$3="wind一级行业",[1]!s_info_industry_gics(W2708,1),IF($Y$3="wind二级行业",[1]!s_info_industry_gics(W2708,2),IF($Y$3="wind三级行业",[1]!s_info_industry_gics(W2708,3),IF($Y$3="wind四级行业",[1]!s_info_industry_gics(W2708,4),IF($Y$3="证监会门类行业",[1]!s_info_industry_csrc12_n(W2708,公司分析!D$5,1),""))))))))</f>
        <v>0</v>
      </c>
      <c r="Z2708" s="298" t="str">
        <f>IF(Y2708=行业比较!$E$6,ROW(),"")</f>
        <v/>
      </c>
    </row>
    <row r="2709" spans="22:26" x14ac:dyDescent="0.35">
      <c r="V2709" s="253">
        <f t="shared" si="50"/>
        <v>0</v>
      </c>
      <c r="W2709" s="348" t="str">
        <f>IF(板块成分!B2711="","",板块成分!B2711)</f>
        <v/>
      </c>
      <c r="X2709" s="270" t="str">
        <f>[1]!s_info_name(W2709)</f>
        <v>0</v>
      </c>
      <c r="Y2709" s="335" t="str">
        <f>IF($Y$3="申万一级行业",[1]!s_info_industry_sw_2021(W2709,公司分析!D$5,1),IF($Y$3="申万二级行业",[1]!s_info_industry_sw_2021(W2709,公司分析!D$5,2),IF($Y$3="申万三级行业",[1]!s_info_industry_sw_2021(W2709,公司分析!D$5,3),IF($Y$3="wind一级行业",[1]!s_info_industry_gics(W2709,1),IF($Y$3="wind二级行业",[1]!s_info_industry_gics(W2709,2),IF($Y$3="wind三级行业",[1]!s_info_industry_gics(W2709,3),IF($Y$3="wind四级行业",[1]!s_info_industry_gics(W2709,4),IF($Y$3="证监会门类行业",[1]!s_info_industry_csrc12_n(W2709,公司分析!D$5,1),""))))))))</f>
        <v>0</v>
      </c>
      <c r="Z2709" s="298" t="str">
        <f>IF(Y2709=行业比较!$E$6,ROW(),"")</f>
        <v/>
      </c>
    </row>
    <row r="2710" spans="22:26" x14ac:dyDescent="0.35">
      <c r="V2710" s="253">
        <f t="shared" si="50"/>
        <v>0</v>
      </c>
      <c r="W2710" s="348" t="str">
        <f>IF(板块成分!B2712="","",板块成分!B2712)</f>
        <v/>
      </c>
      <c r="X2710" s="270" t="str">
        <f>[1]!s_info_name(W2710)</f>
        <v>0</v>
      </c>
      <c r="Y2710" s="335" t="str">
        <f>IF($Y$3="申万一级行业",[1]!s_info_industry_sw_2021(W2710,公司分析!D$5,1),IF($Y$3="申万二级行业",[1]!s_info_industry_sw_2021(W2710,公司分析!D$5,2),IF($Y$3="申万三级行业",[1]!s_info_industry_sw_2021(W2710,公司分析!D$5,3),IF($Y$3="wind一级行业",[1]!s_info_industry_gics(W2710,1),IF($Y$3="wind二级行业",[1]!s_info_industry_gics(W2710,2),IF($Y$3="wind三级行业",[1]!s_info_industry_gics(W2710,3),IF($Y$3="wind四级行业",[1]!s_info_industry_gics(W2710,4),IF($Y$3="证监会门类行业",[1]!s_info_industry_csrc12_n(W2710,公司分析!D$5,1),""))))))))</f>
        <v>0</v>
      </c>
      <c r="Z2710" s="298" t="str">
        <f>IF(Y2710=行业比较!$E$6,ROW(),"")</f>
        <v/>
      </c>
    </row>
    <row r="2711" spans="22:26" x14ac:dyDescent="0.35">
      <c r="V2711" s="253">
        <f t="shared" si="50"/>
        <v>0</v>
      </c>
      <c r="W2711" s="348" t="str">
        <f>IF(板块成分!B2713="","",板块成分!B2713)</f>
        <v/>
      </c>
      <c r="X2711" s="270" t="str">
        <f>[1]!s_info_name(W2711)</f>
        <v>0</v>
      </c>
      <c r="Y2711" s="335" t="str">
        <f>IF($Y$3="申万一级行业",[1]!s_info_industry_sw_2021(W2711,公司分析!D$5,1),IF($Y$3="申万二级行业",[1]!s_info_industry_sw_2021(W2711,公司分析!D$5,2),IF($Y$3="申万三级行业",[1]!s_info_industry_sw_2021(W2711,公司分析!D$5,3),IF($Y$3="wind一级行业",[1]!s_info_industry_gics(W2711,1),IF($Y$3="wind二级行业",[1]!s_info_industry_gics(W2711,2),IF($Y$3="wind三级行业",[1]!s_info_industry_gics(W2711,3),IF($Y$3="wind四级行业",[1]!s_info_industry_gics(W2711,4),IF($Y$3="证监会门类行业",[1]!s_info_industry_csrc12_n(W2711,公司分析!D$5,1),""))))))))</f>
        <v>0</v>
      </c>
      <c r="Z2711" s="298" t="str">
        <f>IF(Y2711=行业比较!$E$6,ROW(),"")</f>
        <v/>
      </c>
    </row>
    <row r="2712" spans="22:26" x14ac:dyDescent="0.35">
      <c r="V2712" s="253">
        <f t="shared" si="50"/>
        <v>0</v>
      </c>
      <c r="W2712" s="348" t="str">
        <f>IF(板块成分!B2714="","",板块成分!B2714)</f>
        <v/>
      </c>
      <c r="X2712" s="270" t="str">
        <f>[1]!s_info_name(W2712)</f>
        <v>0</v>
      </c>
      <c r="Y2712" s="335" t="str">
        <f>IF($Y$3="申万一级行业",[1]!s_info_industry_sw_2021(W2712,公司分析!D$5,1),IF($Y$3="申万二级行业",[1]!s_info_industry_sw_2021(W2712,公司分析!D$5,2),IF($Y$3="申万三级行业",[1]!s_info_industry_sw_2021(W2712,公司分析!D$5,3),IF($Y$3="wind一级行业",[1]!s_info_industry_gics(W2712,1),IF($Y$3="wind二级行业",[1]!s_info_industry_gics(W2712,2),IF($Y$3="wind三级行业",[1]!s_info_industry_gics(W2712,3),IF($Y$3="wind四级行业",[1]!s_info_industry_gics(W2712,4),IF($Y$3="证监会门类行业",[1]!s_info_industry_csrc12_n(W2712,公司分析!D$5,1),""))))))))</f>
        <v>0</v>
      </c>
      <c r="Z2712" s="298" t="str">
        <f>IF(Y2712=行业比较!$E$6,ROW(),"")</f>
        <v/>
      </c>
    </row>
    <row r="2713" spans="22:26" x14ac:dyDescent="0.35">
      <c r="V2713" s="253">
        <f t="shared" si="50"/>
        <v>0</v>
      </c>
      <c r="W2713" s="348" t="str">
        <f>IF(板块成分!B2715="","",板块成分!B2715)</f>
        <v/>
      </c>
      <c r="X2713" s="270" t="str">
        <f>[1]!s_info_name(W2713)</f>
        <v>0</v>
      </c>
      <c r="Y2713" s="335" t="str">
        <f>IF($Y$3="申万一级行业",[1]!s_info_industry_sw_2021(W2713,公司分析!D$5,1),IF($Y$3="申万二级行业",[1]!s_info_industry_sw_2021(W2713,公司分析!D$5,2),IF($Y$3="申万三级行业",[1]!s_info_industry_sw_2021(W2713,公司分析!D$5,3),IF($Y$3="wind一级行业",[1]!s_info_industry_gics(W2713,1),IF($Y$3="wind二级行业",[1]!s_info_industry_gics(W2713,2),IF($Y$3="wind三级行业",[1]!s_info_industry_gics(W2713,3),IF($Y$3="wind四级行业",[1]!s_info_industry_gics(W2713,4),IF($Y$3="证监会门类行业",[1]!s_info_industry_csrc12_n(W2713,公司分析!D$5,1),""))))))))</f>
        <v>0</v>
      </c>
      <c r="Z2713" s="298" t="str">
        <f>IF(Y2713=行业比较!$E$6,ROW(),"")</f>
        <v/>
      </c>
    </row>
    <row r="2714" spans="22:26" x14ac:dyDescent="0.35">
      <c r="V2714" s="253">
        <f t="shared" si="50"/>
        <v>0</v>
      </c>
      <c r="W2714" s="348" t="str">
        <f>IF(板块成分!B2716="","",板块成分!B2716)</f>
        <v/>
      </c>
      <c r="X2714" s="270" t="str">
        <f>[1]!s_info_name(W2714)</f>
        <v>0</v>
      </c>
      <c r="Y2714" s="335" t="str">
        <f>IF($Y$3="申万一级行业",[1]!s_info_industry_sw_2021(W2714,公司分析!D$5,1),IF($Y$3="申万二级行业",[1]!s_info_industry_sw_2021(W2714,公司分析!D$5,2),IF($Y$3="申万三级行业",[1]!s_info_industry_sw_2021(W2714,公司分析!D$5,3),IF($Y$3="wind一级行业",[1]!s_info_industry_gics(W2714,1),IF($Y$3="wind二级行业",[1]!s_info_industry_gics(W2714,2),IF($Y$3="wind三级行业",[1]!s_info_industry_gics(W2714,3),IF($Y$3="wind四级行业",[1]!s_info_industry_gics(W2714,4),IF($Y$3="证监会门类行业",[1]!s_info_industry_csrc12_n(W2714,公司分析!D$5,1),""))))))))</f>
        <v>0</v>
      </c>
      <c r="Z2714" s="298" t="str">
        <f>IF(Y2714=行业比较!$E$6,ROW(),"")</f>
        <v/>
      </c>
    </row>
    <row r="2715" spans="22:26" x14ac:dyDescent="0.35">
      <c r="V2715" s="253">
        <f t="shared" si="50"/>
        <v>0</v>
      </c>
      <c r="W2715" s="348" t="str">
        <f>IF(板块成分!B2717="","",板块成分!B2717)</f>
        <v/>
      </c>
      <c r="X2715" s="270" t="str">
        <f>[1]!s_info_name(W2715)</f>
        <v>0</v>
      </c>
      <c r="Y2715" s="335" t="str">
        <f>IF($Y$3="申万一级行业",[1]!s_info_industry_sw_2021(W2715,公司分析!D$5,1),IF($Y$3="申万二级行业",[1]!s_info_industry_sw_2021(W2715,公司分析!D$5,2),IF($Y$3="申万三级行业",[1]!s_info_industry_sw_2021(W2715,公司分析!D$5,3),IF($Y$3="wind一级行业",[1]!s_info_industry_gics(W2715,1),IF($Y$3="wind二级行业",[1]!s_info_industry_gics(W2715,2),IF($Y$3="wind三级行业",[1]!s_info_industry_gics(W2715,3),IF($Y$3="wind四级行业",[1]!s_info_industry_gics(W2715,4),IF($Y$3="证监会门类行业",[1]!s_info_industry_csrc12_n(W2715,公司分析!D$5,1),""))))))))</f>
        <v>0</v>
      </c>
      <c r="Z2715" s="298" t="str">
        <f>IF(Y2715=行业比较!$E$6,ROW(),"")</f>
        <v/>
      </c>
    </row>
    <row r="2716" spans="22:26" x14ac:dyDescent="0.35">
      <c r="V2716" s="253">
        <f t="shared" si="50"/>
        <v>0</v>
      </c>
      <c r="W2716" s="348" t="str">
        <f>IF(板块成分!B2718="","",板块成分!B2718)</f>
        <v/>
      </c>
      <c r="X2716" s="270" t="str">
        <f>[1]!s_info_name(W2716)</f>
        <v>0</v>
      </c>
      <c r="Y2716" s="335" t="str">
        <f>IF($Y$3="申万一级行业",[1]!s_info_industry_sw_2021(W2716,公司分析!D$5,1),IF($Y$3="申万二级行业",[1]!s_info_industry_sw_2021(W2716,公司分析!D$5,2),IF($Y$3="申万三级行业",[1]!s_info_industry_sw_2021(W2716,公司分析!D$5,3),IF($Y$3="wind一级行业",[1]!s_info_industry_gics(W2716,1),IF($Y$3="wind二级行业",[1]!s_info_industry_gics(W2716,2),IF($Y$3="wind三级行业",[1]!s_info_industry_gics(W2716,3),IF($Y$3="wind四级行业",[1]!s_info_industry_gics(W2716,4),IF($Y$3="证监会门类行业",[1]!s_info_industry_csrc12_n(W2716,公司分析!D$5,1),""))))))))</f>
        <v>0</v>
      </c>
      <c r="Z2716" s="298" t="str">
        <f>IF(Y2716=行业比较!$E$6,ROW(),"")</f>
        <v/>
      </c>
    </row>
    <row r="2717" spans="22:26" x14ac:dyDescent="0.35">
      <c r="V2717" s="253">
        <f t="shared" si="50"/>
        <v>0</v>
      </c>
      <c r="W2717" s="348" t="str">
        <f>IF(板块成分!B2719="","",板块成分!B2719)</f>
        <v/>
      </c>
      <c r="X2717" s="270" t="str">
        <f>[1]!s_info_name(W2717)</f>
        <v>0</v>
      </c>
      <c r="Y2717" s="335" t="str">
        <f>IF($Y$3="申万一级行业",[1]!s_info_industry_sw_2021(W2717,公司分析!D$5,1),IF($Y$3="申万二级行业",[1]!s_info_industry_sw_2021(W2717,公司分析!D$5,2),IF($Y$3="申万三级行业",[1]!s_info_industry_sw_2021(W2717,公司分析!D$5,3),IF($Y$3="wind一级行业",[1]!s_info_industry_gics(W2717,1),IF($Y$3="wind二级行业",[1]!s_info_industry_gics(W2717,2),IF($Y$3="wind三级行业",[1]!s_info_industry_gics(W2717,3),IF($Y$3="wind四级行业",[1]!s_info_industry_gics(W2717,4),IF($Y$3="证监会门类行业",[1]!s_info_industry_csrc12_n(W2717,公司分析!D$5,1),""))))))))</f>
        <v>0</v>
      </c>
      <c r="Z2717" s="298" t="str">
        <f>IF(Y2717=行业比较!$E$6,ROW(),"")</f>
        <v/>
      </c>
    </row>
    <row r="2718" spans="22:26" x14ac:dyDescent="0.35">
      <c r="V2718" s="253">
        <f t="shared" si="50"/>
        <v>0</v>
      </c>
      <c r="W2718" s="348" t="str">
        <f>IF(板块成分!B2720="","",板块成分!B2720)</f>
        <v/>
      </c>
      <c r="X2718" s="270" t="str">
        <f>[1]!s_info_name(W2718)</f>
        <v>0</v>
      </c>
      <c r="Y2718" s="335" t="str">
        <f>IF($Y$3="申万一级行业",[1]!s_info_industry_sw_2021(W2718,公司分析!D$5,1),IF($Y$3="申万二级行业",[1]!s_info_industry_sw_2021(W2718,公司分析!D$5,2),IF($Y$3="申万三级行业",[1]!s_info_industry_sw_2021(W2718,公司分析!D$5,3),IF($Y$3="wind一级行业",[1]!s_info_industry_gics(W2718,1),IF($Y$3="wind二级行业",[1]!s_info_industry_gics(W2718,2),IF($Y$3="wind三级行业",[1]!s_info_industry_gics(W2718,3),IF($Y$3="wind四级行业",[1]!s_info_industry_gics(W2718,4),IF($Y$3="证监会门类行业",[1]!s_info_industry_csrc12_n(W2718,公司分析!D$5,1),""))))))))</f>
        <v>0</v>
      </c>
      <c r="Z2718" s="298" t="str">
        <f>IF(Y2718=行业比较!$E$6,ROW(),"")</f>
        <v/>
      </c>
    </row>
    <row r="2719" spans="22:26" x14ac:dyDescent="0.35">
      <c r="V2719" s="253">
        <f t="shared" si="50"/>
        <v>0</v>
      </c>
      <c r="W2719" s="348" t="str">
        <f>IF(板块成分!B2721="","",板块成分!B2721)</f>
        <v/>
      </c>
      <c r="X2719" s="270" t="str">
        <f>[1]!s_info_name(W2719)</f>
        <v>0</v>
      </c>
      <c r="Y2719" s="335" t="str">
        <f>IF($Y$3="申万一级行业",[1]!s_info_industry_sw_2021(W2719,公司分析!D$5,1),IF($Y$3="申万二级行业",[1]!s_info_industry_sw_2021(W2719,公司分析!D$5,2),IF($Y$3="申万三级行业",[1]!s_info_industry_sw_2021(W2719,公司分析!D$5,3),IF($Y$3="wind一级行业",[1]!s_info_industry_gics(W2719,1),IF($Y$3="wind二级行业",[1]!s_info_industry_gics(W2719,2),IF($Y$3="wind三级行业",[1]!s_info_industry_gics(W2719,3),IF($Y$3="wind四级行业",[1]!s_info_industry_gics(W2719,4),IF($Y$3="证监会门类行业",[1]!s_info_industry_csrc12_n(W2719,公司分析!D$5,1),""))))))))</f>
        <v>0</v>
      </c>
      <c r="Z2719" s="298" t="str">
        <f>IF(Y2719=行业比较!$E$6,ROW(),"")</f>
        <v/>
      </c>
    </row>
    <row r="2720" spans="22:26" x14ac:dyDescent="0.35">
      <c r="V2720" s="253">
        <f t="shared" si="50"/>
        <v>0</v>
      </c>
      <c r="W2720" s="348" t="str">
        <f>IF(板块成分!B2722="","",板块成分!B2722)</f>
        <v/>
      </c>
      <c r="X2720" s="270" t="str">
        <f>[1]!s_info_name(W2720)</f>
        <v>0</v>
      </c>
      <c r="Y2720" s="335" t="str">
        <f>IF($Y$3="申万一级行业",[1]!s_info_industry_sw_2021(W2720,公司分析!D$5,1),IF($Y$3="申万二级行业",[1]!s_info_industry_sw_2021(W2720,公司分析!D$5,2),IF($Y$3="申万三级行业",[1]!s_info_industry_sw_2021(W2720,公司分析!D$5,3),IF($Y$3="wind一级行业",[1]!s_info_industry_gics(W2720,1),IF($Y$3="wind二级行业",[1]!s_info_industry_gics(W2720,2),IF($Y$3="wind三级行业",[1]!s_info_industry_gics(W2720,3),IF($Y$3="wind四级行业",[1]!s_info_industry_gics(W2720,4),IF($Y$3="证监会门类行业",[1]!s_info_industry_csrc12_n(W2720,公司分析!D$5,1),""))))))))</f>
        <v>0</v>
      </c>
      <c r="Z2720" s="298" t="str">
        <f>IF(Y2720=行业比较!$E$6,ROW(),"")</f>
        <v/>
      </c>
    </row>
    <row r="2721" spans="22:26" x14ac:dyDescent="0.35">
      <c r="V2721" s="253">
        <f t="shared" si="50"/>
        <v>0</v>
      </c>
      <c r="W2721" s="348" t="str">
        <f>IF(板块成分!B2723="","",板块成分!B2723)</f>
        <v/>
      </c>
      <c r="X2721" s="270" t="str">
        <f>[1]!s_info_name(W2721)</f>
        <v>0</v>
      </c>
      <c r="Y2721" s="335" t="str">
        <f>IF($Y$3="申万一级行业",[1]!s_info_industry_sw_2021(W2721,公司分析!D$5,1),IF($Y$3="申万二级行业",[1]!s_info_industry_sw_2021(W2721,公司分析!D$5,2),IF($Y$3="申万三级行业",[1]!s_info_industry_sw_2021(W2721,公司分析!D$5,3),IF($Y$3="wind一级行业",[1]!s_info_industry_gics(W2721,1),IF($Y$3="wind二级行业",[1]!s_info_industry_gics(W2721,2),IF($Y$3="wind三级行业",[1]!s_info_industry_gics(W2721,3),IF($Y$3="wind四级行业",[1]!s_info_industry_gics(W2721,4),IF($Y$3="证监会门类行业",[1]!s_info_industry_csrc12_n(W2721,公司分析!D$5,1),""))))))))</f>
        <v>0</v>
      </c>
      <c r="Z2721" s="298" t="str">
        <f>IF(Y2721=行业比较!$E$6,ROW(),"")</f>
        <v/>
      </c>
    </row>
    <row r="2722" spans="22:26" x14ac:dyDescent="0.35">
      <c r="V2722" s="253">
        <f t="shared" si="50"/>
        <v>0</v>
      </c>
      <c r="W2722" s="348" t="str">
        <f>IF(板块成分!B2724="","",板块成分!B2724)</f>
        <v/>
      </c>
      <c r="X2722" s="270" t="str">
        <f>[1]!s_info_name(W2722)</f>
        <v>0</v>
      </c>
      <c r="Y2722" s="335" t="str">
        <f>IF($Y$3="申万一级行业",[1]!s_info_industry_sw_2021(W2722,公司分析!D$5,1),IF($Y$3="申万二级行业",[1]!s_info_industry_sw_2021(W2722,公司分析!D$5,2),IF($Y$3="申万三级行业",[1]!s_info_industry_sw_2021(W2722,公司分析!D$5,3),IF($Y$3="wind一级行业",[1]!s_info_industry_gics(W2722,1),IF($Y$3="wind二级行业",[1]!s_info_industry_gics(W2722,2),IF($Y$3="wind三级行业",[1]!s_info_industry_gics(W2722,3),IF($Y$3="wind四级行业",[1]!s_info_industry_gics(W2722,4),IF($Y$3="证监会门类行业",[1]!s_info_industry_csrc12_n(W2722,公司分析!D$5,1),""))))))))</f>
        <v>0</v>
      </c>
      <c r="Z2722" s="298" t="str">
        <f>IF(Y2722=行业比较!$E$6,ROW(),"")</f>
        <v/>
      </c>
    </row>
    <row r="2723" spans="22:26" x14ac:dyDescent="0.35">
      <c r="V2723" s="253">
        <f t="shared" si="50"/>
        <v>0</v>
      </c>
      <c r="W2723" s="348" t="str">
        <f>IF(板块成分!B2725="","",板块成分!B2725)</f>
        <v/>
      </c>
      <c r="X2723" s="270" t="str">
        <f>[1]!s_info_name(W2723)</f>
        <v>0</v>
      </c>
      <c r="Y2723" s="335" t="str">
        <f>IF($Y$3="申万一级行业",[1]!s_info_industry_sw_2021(W2723,公司分析!D$5,1),IF($Y$3="申万二级行业",[1]!s_info_industry_sw_2021(W2723,公司分析!D$5,2),IF($Y$3="申万三级行业",[1]!s_info_industry_sw_2021(W2723,公司分析!D$5,3),IF($Y$3="wind一级行业",[1]!s_info_industry_gics(W2723,1),IF($Y$3="wind二级行业",[1]!s_info_industry_gics(W2723,2),IF($Y$3="wind三级行业",[1]!s_info_industry_gics(W2723,3),IF($Y$3="wind四级行业",[1]!s_info_industry_gics(W2723,4),IF($Y$3="证监会门类行业",[1]!s_info_industry_csrc12_n(W2723,公司分析!D$5,1),""))))))))</f>
        <v>0</v>
      </c>
      <c r="Z2723" s="298" t="str">
        <f>IF(Y2723=行业比较!$E$6,ROW(),"")</f>
        <v/>
      </c>
    </row>
    <row r="2724" spans="22:26" x14ac:dyDescent="0.35">
      <c r="V2724" s="253">
        <f t="shared" si="50"/>
        <v>0</v>
      </c>
      <c r="W2724" s="348" t="str">
        <f>IF(板块成分!B2726="","",板块成分!B2726)</f>
        <v/>
      </c>
      <c r="X2724" s="270" t="str">
        <f>[1]!s_info_name(W2724)</f>
        <v>0</v>
      </c>
      <c r="Y2724" s="335" t="str">
        <f>IF($Y$3="申万一级行业",[1]!s_info_industry_sw_2021(W2724,公司分析!D$5,1),IF($Y$3="申万二级行业",[1]!s_info_industry_sw_2021(W2724,公司分析!D$5,2),IF($Y$3="申万三级行业",[1]!s_info_industry_sw_2021(W2724,公司分析!D$5,3),IF($Y$3="wind一级行业",[1]!s_info_industry_gics(W2724,1),IF($Y$3="wind二级行业",[1]!s_info_industry_gics(W2724,2),IF($Y$3="wind三级行业",[1]!s_info_industry_gics(W2724,3),IF($Y$3="wind四级行业",[1]!s_info_industry_gics(W2724,4),IF($Y$3="证监会门类行业",[1]!s_info_industry_csrc12_n(W2724,公司分析!D$5,1),""))))))))</f>
        <v>0</v>
      </c>
      <c r="Z2724" s="298" t="str">
        <f>IF(Y2724=行业比较!$E$6,ROW(),"")</f>
        <v/>
      </c>
    </row>
    <row r="2725" spans="22:26" x14ac:dyDescent="0.35">
      <c r="V2725" s="253">
        <f t="shared" si="50"/>
        <v>0</v>
      </c>
      <c r="W2725" s="348" t="str">
        <f>IF(板块成分!B2727="","",板块成分!B2727)</f>
        <v/>
      </c>
      <c r="X2725" s="270" t="str">
        <f>[1]!s_info_name(W2725)</f>
        <v>0</v>
      </c>
      <c r="Y2725" s="335" t="str">
        <f>IF($Y$3="申万一级行业",[1]!s_info_industry_sw_2021(W2725,公司分析!D$5,1),IF($Y$3="申万二级行业",[1]!s_info_industry_sw_2021(W2725,公司分析!D$5,2),IF($Y$3="申万三级行业",[1]!s_info_industry_sw_2021(W2725,公司分析!D$5,3),IF($Y$3="wind一级行业",[1]!s_info_industry_gics(W2725,1),IF($Y$3="wind二级行业",[1]!s_info_industry_gics(W2725,2),IF($Y$3="wind三级行业",[1]!s_info_industry_gics(W2725,3),IF($Y$3="wind四级行业",[1]!s_info_industry_gics(W2725,4),IF($Y$3="证监会门类行业",[1]!s_info_industry_csrc12_n(W2725,公司分析!D$5,1),""))))))))</f>
        <v>0</v>
      </c>
      <c r="Z2725" s="298" t="str">
        <f>IF(Y2725=行业比较!$E$6,ROW(),"")</f>
        <v/>
      </c>
    </row>
    <row r="2726" spans="22:26" x14ac:dyDescent="0.35">
      <c r="V2726" s="253">
        <f t="shared" si="50"/>
        <v>0</v>
      </c>
      <c r="W2726" s="348" t="str">
        <f>IF(板块成分!B2728="","",板块成分!B2728)</f>
        <v/>
      </c>
      <c r="X2726" s="270" t="str">
        <f>[1]!s_info_name(W2726)</f>
        <v>0</v>
      </c>
      <c r="Y2726" s="335" t="str">
        <f>IF($Y$3="申万一级行业",[1]!s_info_industry_sw_2021(W2726,公司分析!D$5,1),IF($Y$3="申万二级行业",[1]!s_info_industry_sw_2021(W2726,公司分析!D$5,2),IF($Y$3="申万三级行业",[1]!s_info_industry_sw_2021(W2726,公司分析!D$5,3),IF($Y$3="wind一级行业",[1]!s_info_industry_gics(W2726,1),IF($Y$3="wind二级行业",[1]!s_info_industry_gics(W2726,2),IF($Y$3="wind三级行业",[1]!s_info_industry_gics(W2726,3),IF($Y$3="wind四级行业",[1]!s_info_industry_gics(W2726,4),IF($Y$3="证监会门类行业",[1]!s_info_industry_csrc12_n(W2726,公司分析!D$5,1),""))))))))</f>
        <v>0</v>
      </c>
      <c r="Z2726" s="298" t="str">
        <f>IF(Y2726=行业比较!$E$6,ROW(),"")</f>
        <v/>
      </c>
    </row>
    <row r="2727" spans="22:26" x14ac:dyDescent="0.35">
      <c r="V2727" s="253">
        <f t="shared" si="50"/>
        <v>0</v>
      </c>
      <c r="W2727" s="348" t="str">
        <f>IF(板块成分!B2729="","",板块成分!B2729)</f>
        <v/>
      </c>
      <c r="X2727" s="270" t="str">
        <f>[1]!s_info_name(W2727)</f>
        <v>0</v>
      </c>
      <c r="Y2727" s="335" t="str">
        <f>IF($Y$3="申万一级行业",[1]!s_info_industry_sw_2021(W2727,公司分析!D$5,1),IF($Y$3="申万二级行业",[1]!s_info_industry_sw_2021(W2727,公司分析!D$5,2),IF($Y$3="申万三级行业",[1]!s_info_industry_sw_2021(W2727,公司分析!D$5,3),IF($Y$3="wind一级行业",[1]!s_info_industry_gics(W2727,1),IF($Y$3="wind二级行业",[1]!s_info_industry_gics(W2727,2),IF($Y$3="wind三级行业",[1]!s_info_industry_gics(W2727,3),IF($Y$3="wind四级行业",[1]!s_info_industry_gics(W2727,4),IF($Y$3="证监会门类行业",[1]!s_info_industry_csrc12_n(W2727,公司分析!D$5,1),""))))))))</f>
        <v>0</v>
      </c>
      <c r="Z2727" s="298" t="str">
        <f>IF(Y2727=行业比较!$E$6,ROW(),"")</f>
        <v/>
      </c>
    </row>
    <row r="2728" spans="22:26" x14ac:dyDescent="0.35">
      <c r="V2728" s="253">
        <f t="shared" si="50"/>
        <v>0</v>
      </c>
      <c r="W2728" s="348" t="str">
        <f>IF(板块成分!B2730="","",板块成分!B2730)</f>
        <v/>
      </c>
      <c r="X2728" s="270" t="str">
        <f>[1]!s_info_name(W2728)</f>
        <v>0</v>
      </c>
      <c r="Y2728" s="335" t="str">
        <f>IF($Y$3="申万一级行业",[1]!s_info_industry_sw_2021(W2728,公司分析!D$5,1),IF($Y$3="申万二级行业",[1]!s_info_industry_sw_2021(W2728,公司分析!D$5,2),IF($Y$3="申万三级行业",[1]!s_info_industry_sw_2021(W2728,公司分析!D$5,3),IF($Y$3="wind一级行业",[1]!s_info_industry_gics(W2728,1),IF($Y$3="wind二级行业",[1]!s_info_industry_gics(W2728,2),IF($Y$3="wind三级行业",[1]!s_info_industry_gics(W2728,3),IF($Y$3="wind四级行业",[1]!s_info_industry_gics(W2728,4),IF($Y$3="证监会门类行业",[1]!s_info_industry_csrc12_n(W2728,公司分析!D$5,1),""))))))))</f>
        <v>0</v>
      </c>
      <c r="Z2728" s="298" t="str">
        <f>IF(Y2728=行业比较!$E$6,ROW(),"")</f>
        <v/>
      </c>
    </row>
    <row r="2729" spans="22:26" x14ac:dyDescent="0.35">
      <c r="V2729" s="253">
        <f t="shared" si="50"/>
        <v>0</v>
      </c>
      <c r="W2729" s="348" t="str">
        <f>IF(板块成分!B2731="","",板块成分!B2731)</f>
        <v/>
      </c>
      <c r="X2729" s="270" t="str">
        <f>[1]!s_info_name(W2729)</f>
        <v>0</v>
      </c>
      <c r="Y2729" s="335" t="str">
        <f>IF($Y$3="申万一级行业",[1]!s_info_industry_sw_2021(W2729,公司分析!D$5,1),IF($Y$3="申万二级行业",[1]!s_info_industry_sw_2021(W2729,公司分析!D$5,2),IF($Y$3="申万三级行业",[1]!s_info_industry_sw_2021(W2729,公司分析!D$5,3),IF($Y$3="wind一级行业",[1]!s_info_industry_gics(W2729,1),IF($Y$3="wind二级行业",[1]!s_info_industry_gics(W2729,2),IF($Y$3="wind三级行业",[1]!s_info_industry_gics(W2729,3),IF($Y$3="wind四级行业",[1]!s_info_industry_gics(W2729,4),IF($Y$3="证监会门类行业",[1]!s_info_industry_csrc12_n(W2729,公司分析!D$5,1),""))))))))</f>
        <v>0</v>
      </c>
      <c r="Z2729" s="298" t="str">
        <f>IF(Y2729=行业比较!$E$6,ROW(),"")</f>
        <v/>
      </c>
    </row>
    <row r="2730" spans="22:26" x14ac:dyDescent="0.35">
      <c r="V2730" s="253">
        <f t="shared" si="50"/>
        <v>0</v>
      </c>
      <c r="W2730" s="348" t="str">
        <f>IF(板块成分!B2732="","",板块成分!B2732)</f>
        <v/>
      </c>
      <c r="X2730" s="270" t="str">
        <f>[1]!s_info_name(W2730)</f>
        <v>0</v>
      </c>
      <c r="Y2730" s="335" t="str">
        <f>IF($Y$3="申万一级行业",[1]!s_info_industry_sw_2021(W2730,公司分析!D$5,1),IF($Y$3="申万二级行业",[1]!s_info_industry_sw_2021(W2730,公司分析!D$5,2),IF($Y$3="申万三级行业",[1]!s_info_industry_sw_2021(W2730,公司分析!D$5,3),IF($Y$3="wind一级行业",[1]!s_info_industry_gics(W2730,1),IF($Y$3="wind二级行业",[1]!s_info_industry_gics(W2730,2),IF($Y$3="wind三级行业",[1]!s_info_industry_gics(W2730,3),IF($Y$3="wind四级行业",[1]!s_info_industry_gics(W2730,4),IF($Y$3="证监会门类行业",[1]!s_info_industry_csrc12_n(W2730,公司分析!D$5,1),""))))))))</f>
        <v>0</v>
      </c>
      <c r="Z2730" s="298" t="str">
        <f>IF(Y2730=行业比较!$E$6,ROW(),"")</f>
        <v/>
      </c>
    </row>
    <row r="2731" spans="22:26" x14ac:dyDescent="0.35">
      <c r="V2731" s="253">
        <f t="shared" si="50"/>
        <v>0</v>
      </c>
      <c r="W2731" s="348" t="str">
        <f>IF(板块成分!B2733="","",板块成分!B2733)</f>
        <v/>
      </c>
      <c r="X2731" s="270" t="str">
        <f>[1]!s_info_name(W2731)</f>
        <v>0</v>
      </c>
      <c r="Y2731" s="335" t="str">
        <f>IF($Y$3="申万一级行业",[1]!s_info_industry_sw_2021(W2731,公司分析!D$5,1),IF($Y$3="申万二级行业",[1]!s_info_industry_sw_2021(W2731,公司分析!D$5,2),IF($Y$3="申万三级行业",[1]!s_info_industry_sw_2021(W2731,公司分析!D$5,3),IF($Y$3="wind一级行业",[1]!s_info_industry_gics(W2731,1),IF($Y$3="wind二级行业",[1]!s_info_industry_gics(W2731,2),IF($Y$3="wind三级行业",[1]!s_info_industry_gics(W2731,3),IF($Y$3="wind四级行业",[1]!s_info_industry_gics(W2731,4),IF($Y$3="证监会门类行业",[1]!s_info_industry_csrc12_n(W2731,公司分析!D$5,1),""))))))))</f>
        <v>0</v>
      </c>
      <c r="Z2731" s="298" t="str">
        <f>IF(Y2731=行业比较!$E$6,ROW(),"")</f>
        <v/>
      </c>
    </row>
    <row r="2732" spans="22:26" x14ac:dyDescent="0.35">
      <c r="V2732" s="253">
        <f t="shared" si="50"/>
        <v>0</v>
      </c>
      <c r="W2732" s="348" t="str">
        <f>IF(板块成分!B2734="","",板块成分!B2734)</f>
        <v/>
      </c>
      <c r="X2732" s="270" t="str">
        <f>[1]!s_info_name(W2732)</f>
        <v>0</v>
      </c>
      <c r="Y2732" s="335" t="str">
        <f>IF($Y$3="申万一级行业",[1]!s_info_industry_sw_2021(W2732,公司分析!D$5,1),IF($Y$3="申万二级行业",[1]!s_info_industry_sw_2021(W2732,公司分析!D$5,2),IF($Y$3="申万三级行业",[1]!s_info_industry_sw_2021(W2732,公司分析!D$5,3),IF($Y$3="wind一级行业",[1]!s_info_industry_gics(W2732,1),IF($Y$3="wind二级行业",[1]!s_info_industry_gics(W2732,2),IF($Y$3="wind三级行业",[1]!s_info_industry_gics(W2732,3),IF($Y$3="wind四级行业",[1]!s_info_industry_gics(W2732,4),IF($Y$3="证监会门类行业",[1]!s_info_industry_csrc12_n(W2732,公司分析!D$5,1),""))))))))</f>
        <v>0</v>
      </c>
      <c r="Z2732" s="298" t="str">
        <f>IF(Y2732=行业比较!$E$6,ROW(),"")</f>
        <v/>
      </c>
    </row>
    <row r="2733" spans="22:26" x14ac:dyDescent="0.35">
      <c r="V2733" s="253">
        <f t="shared" si="50"/>
        <v>0</v>
      </c>
      <c r="W2733" s="348" t="str">
        <f>IF(板块成分!B2735="","",板块成分!B2735)</f>
        <v/>
      </c>
      <c r="X2733" s="270" t="str">
        <f>[1]!s_info_name(W2733)</f>
        <v>0</v>
      </c>
      <c r="Y2733" s="335" t="str">
        <f>IF($Y$3="申万一级行业",[1]!s_info_industry_sw_2021(W2733,公司分析!D$5,1),IF($Y$3="申万二级行业",[1]!s_info_industry_sw_2021(W2733,公司分析!D$5,2),IF($Y$3="申万三级行业",[1]!s_info_industry_sw_2021(W2733,公司分析!D$5,3),IF($Y$3="wind一级行业",[1]!s_info_industry_gics(W2733,1),IF($Y$3="wind二级行业",[1]!s_info_industry_gics(W2733,2),IF($Y$3="wind三级行业",[1]!s_info_industry_gics(W2733,3),IF($Y$3="wind四级行业",[1]!s_info_industry_gics(W2733,4),IF($Y$3="证监会门类行业",[1]!s_info_industry_csrc12_n(W2733,公司分析!D$5,1),""))))))))</f>
        <v>0</v>
      </c>
      <c r="Z2733" s="298" t="str">
        <f>IF(Y2733=行业比较!$E$6,ROW(),"")</f>
        <v/>
      </c>
    </row>
    <row r="2734" spans="22:26" x14ac:dyDescent="0.35">
      <c r="V2734" s="253">
        <f t="shared" si="50"/>
        <v>0</v>
      </c>
      <c r="W2734" s="348" t="str">
        <f>IF(板块成分!B2736="","",板块成分!B2736)</f>
        <v/>
      </c>
      <c r="X2734" s="270" t="str">
        <f>[1]!s_info_name(W2734)</f>
        <v>0</v>
      </c>
      <c r="Y2734" s="335" t="str">
        <f>IF($Y$3="申万一级行业",[1]!s_info_industry_sw_2021(W2734,公司分析!D$5,1),IF($Y$3="申万二级行业",[1]!s_info_industry_sw_2021(W2734,公司分析!D$5,2),IF($Y$3="申万三级行业",[1]!s_info_industry_sw_2021(W2734,公司分析!D$5,3),IF($Y$3="wind一级行业",[1]!s_info_industry_gics(W2734,1),IF($Y$3="wind二级行业",[1]!s_info_industry_gics(W2734,2),IF($Y$3="wind三级行业",[1]!s_info_industry_gics(W2734,3),IF($Y$3="wind四级行业",[1]!s_info_industry_gics(W2734,4),IF($Y$3="证监会门类行业",[1]!s_info_industry_csrc12_n(W2734,公司分析!D$5,1),""))))))))</f>
        <v>0</v>
      </c>
      <c r="Z2734" s="298" t="str">
        <f>IF(Y2734=行业比较!$E$6,ROW(),"")</f>
        <v/>
      </c>
    </row>
    <row r="2735" spans="22:26" x14ac:dyDescent="0.35">
      <c r="V2735" s="253">
        <f t="shared" si="50"/>
        <v>0</v>
      </c>
      <c r="W2735" s="348" t="str">
        <f>IF(板块成分!B2737="","",板块成分!B2737)</f>
        <v/>
      </c>
      <c r="X2735" s="270" t="str">
        <f>[1]!s_info_name(W2735)</f>
        <v>0</v>
      </c>
      <c r="Y2735" s="335" t="str">
        <f>IF($Y$3="申万一级行业",[1]!s_info_industry_sw_2021(W2735,公司分析!D$5,1),IF($Y$3="申万二级行业",[1]!s_info_industry_sw_2021(W2735,公司分析!D$5,2),IF($Y$3="申万三级行业",[1]!s_info_industry_sw_2021(W2735,公司分析!D$5,3),IF($Y$3="wind一级行业",[1]!s_info_industry_gics(W2735,1),IF($Y$3="wind二级行业",[1]!s_info_industry_gics(W2735,2),IF($Y$3="wind三级行业",[1]!s_info_industry_gics(W2735,3),IF($Y$3="wind四级行业",[1]!s_info_industry_gics(W2735,4),IF($Y$3="证监会门类行业",[1]!s_info_industry_csrc12_n(W2735,公司分析!D$5,1),""))))))))</f>
        <v>0</v>
      </c>
      <c r="Z2735" s="298" t="str">
        <f>IF(Y2735=行业比较!$E$6,ROW(),"")</f>
        <v/>
      </c>
    </row>
    <row r="2736" spans="22:26" x14ac:dyDescent="0.35">
      <c r="V2736" s="253">
        <f t="shared" si="50"/>
        <v>0</v>
      </c>
      <c r="W2736" s="348" t="str">
        <f>IF(板块成分!B2738="","",板块成分!B2738)</f>
        <v/>
      </c>
      <c r="X2736" s="270" t="str">
        <f>[1]!s_info_name(W2736)</f>
        <v>0</v>
      </c>
      <c r="Y2736" s="335" t="str">
        <f>IF($Y$3="申万一级行业",[1]!s_info_industry_sw_2021(W2736,公司分析!D$5,1),IF($Y$3="申万二级行业",[1]!s_info_industry_sw_2021(W2736,公司分析!D$5,2),IF($Y$3="申万三级行业",[1]!s_info_industry_sw_2021(W2736,公司分析!D$5,3),IF($Y$3="wind一级行业",[1]!s_info_industry_gics(W2736,1),IF($Y$3="wind二级行业",[1]!s_info_industry_gics(W2736,2),IF($Y$3="wind三级行业",[1]!s_info_industry_gics(W2736,3),IF($Y$3="wind四级行业",[1]!s_info_industry_gics(W2736,4),IF($Y$3="证监会门类行业",[1]!s_info_industry_csrc12_n(W2736,公司分析!D$5,1),""))))))))</f>
        <v>0</v>
      </c>
      <c r="Z2736" s="298" t="str">
        <f>IF(Y2736=行业比较!$E$6,ROW(),"")</f>
        <v/>
      </c>
    </row>
    <row r="2737" spans="22:26" x14ac:dyDescent="0.35">
      <c r="V2737" s="253">
        <f t="shared" si="50"/>
        <v>0</v>
      </c>
      <c r="W2737" s="348" t="str">
        <f>IF(板块成分!B2739="","",板块成分!B2739)</f>
        <v/>
      </c>
      <c r="X2737" s="270" t="str">
        <f>[1]!s_info_name(W2737)</f>
        <v>0</v>
      </c>
      <c r="Y2737" s="335" t="str">
        <f>IF($Y$3="申万一级行业",[1]!s_info_industry_sw_2021(W2737,公司分析!D$5,1),IF($Y$3="申万二级行业",[1]!s_info_industry_sw_2021(W2737,公司分析!D$5,2),IF($Y$3="申万三级行业",[1]!s_info_industry_sw_2021(W2737,公司分析!D$5,3),IF($Y$3="wind一级行业",[1]!s_info_industry_gics(W2737,1),IF($Y$3="wind二级行业",[1]!s_info_industry_gics(W2737,2),IF($Y$3="wind三级行业",[1]!s_info_industry_gics(W2737,3),IF($Y$3="wind四级行业",[1]!s_info_industry_gics(W2737,4),IF($Y$3="证监会门类行业",[1]!s_info_industry_csrc12_n(W2737,公司分析!D$5,1),""))))))))</f>
        <v>0</v>
      </c>
      <c r="Z2737" s="298" t="str">
        <f>IF(Y2737=行业比较!$E$6,ROW(),"")</f>
        <v/>
      </c>
    </row>
    <row r="2738" spans="22:26" x14ac:dyDescent="0.35">
      <c r="V2738" s="253">
        <f t="shared" si="50"/>
        <v>0</v>
      </c>
      <c r="W2738" s="348" t="str">
        <f>IF(板块成分!B2740="","",板块成分!B2740)</f>
        <v/>
      </c>
      <c r="X2738" s="270" t="str">
        <f>[1]!s_info_name(W2738)</f>
        <v>0</v>
      </c>
      <c r="Y2738" s="335" t="str">
        <f>IF($Y$3="申万一级行业",[1]!s_info_industry_sw_2021(W2738,公司分析!D$5,1),IF($Y$3="申万二级行业",[1]!s_info_industry_sw_2021(W2738,公司分析!D$5,2),IF($Y$3="申万三级行业",[1]!s_info_industry_sw_2021(W2738,公司分析!D$5,3),IF($Y$3="wind一级行业",[1]!s_info_industry_gics(W2738,1),IF($Y$3="wind二级行业",[1]!s_info_industry_gics(W2738,2),IF($Y$3="wind三级行业",[1]!s_info_industry_gics(W2738,3),IF($Y$3="wind四级行业",[1]!s_info_industry_gics(W2738,4),IF($Y$3="证监会门类行业",[1]!s_info_industry_csrc12_n(W2738,公司分析!D$5,1),""))))))))</f>
        <v>0</v>
      </c>
      <c r="Z2738" s="298" t="str">
        <f>IF(Y2738=行业比较!$E$6,ROW(),"")</f>
        <v/>
      </c>
    </row>
    <row r="2739" spans="22:26" x14ac:dyDescent="0.35">
      <c r="V2739" s="253">
        <f t="shared" si="50"/>
        <v>0</v>
      </c>
      <c r="W2739" s="348" t="str">
        <f>IF(板块成分!B2741="","",板块成分!B2741)</f>
        <v/>
      </c>
      <c r="X2739" s="270" t="str">
        <f>[1]!s_info_name(W2739)</f>
        <v>0</v>
      </c>
      <c r="Y2739" s="335" t="str">
        <f>IF($Y$3="申万一级行业",[1]!s_info_industry_sw_2021(W2739,公司分析!D$5,1),IF($Y$3="申万二级行业",[1]!s_info_industry_sw_2021(W2739,公司分析!D$5,2),IF($Y$3="申万三级行业",[1]!s_info_industry_sw_2021(W2739,公司分析!D$5,3),IF($Y$3="wind一级行业",[1]!s_info_industry_gics(W2739,1),IF($Y$3="wind二级行业",[1]!s_info_industry_gics(W2739,2),IF($Y$3="wind三级行业",[1]!s_info_industry_gics(W2739,3),IF($Y$3="wind四级行业",[1]!s_info_industry_gics(W2739,4),IF($Y$3="证监会门类行业",[1]!s_info_industry_csrc12_n(W2739,公司分析!D$5,1),""))))))))</f>
        <v>0</v>
      </c>
      <c r="Z2739" s="298" t="str">
        <f>IF(Y2739=行业比较!$E$6,ROW(),"")</f>
        <v/>
      </c>
    </row>
    <row r="2740" spans="22:26" x14ac:dyDescent="0.35">
      <c r="V2740" s="253">
        <f t="shared" si="50"/>
        <v>0</v>
      </c>
      <c r="W2740" s="348" t="str">
        <f>IF(板块成分!B2742="","",板块成分!B2742)</f>
        <v/>
      </c>
      <c r="X2740" s="270" t="str">
        <f>[1]!s_info_name(W2740)</f>
        <v>0</v>
      </c>
      <c r="Y2740" s="335" t="str">
        <f>IF($Y$3="申万一级行业",[1]!s_info_industry_sw_2021(W2740,公司分析!D$5,1),IF($Y$3="申万二级行业",[1]!s_info_industry_sw_2021(W2740,公司分析!D$5,2),IF($Y$3="申万三级行业",[1]!s_info_industry_sw_2021(W2740,公司分析!D$5,3),IF($Y$3="wind一级行业",[1]!s_info_industry_gics(W2740,1),IF($Y$3="wind二级行业",[1]!s_info_industry_gics(W2740,2),IF($Y$3="wind三级行业",[1]!s_info_industry_gics(W2740,3),IF($Y$3="wind四级行业",[1]!s_info_industry_gics(W2740,4),IF($Y$3="证监会门类行业",[1]!s_info_industry_csrc12_n(W2740,公司分析!D$5,1),""))))))))</f>
        <v>0</v>
      </c>
      <c r="Z2740" s="298" t="str">
        <f>IF(Y2740=行业比较!$E$6,ROW(),"")</f>
        <v/>
      </c>
    </row>
    <row r="2741" spans="22:26" x14ac:dyDescent="0.35">
      <c r="V2741" s="253">
        <f t="shared" si="50"/>
        <v>0</v>
      </c>
      <c r="W2741" s="348" t="str">
        <f>IF(板块成分!B2743="","",板块成分!B2743)</f>
        <v/>
      </c>
      <c r="X2741" s="270" t="str">
        <f>[1]!s_info_name(W2741)</f>
        <v>0</v>
      </c>
      <c r="Y2741" s="335" t="str">
        <f>IF($Y$3="申万一级行业",[1]!s_info_industry_sw_2021(W2741,公司分析!D$5,1),IF($Y$3="申万二级行业",[1]!s_info_industry_sw_2021(W2741,公司分析!D$5,2),IF($Y$3="申万三级行业",[1]!s_info_industry_sw_2021(W2741,公司分析!D$5,3),IF($Y$3="wind一级行业",[1]!s_info_industry_gics(W2741,1),IF($Y$3="wind二级行业",[1]!s_info_industry_gics(W2741,2),IF($Y$3="wind三级行业",[1]!s_info_industry_gics(W2741,3),IF($Y$3="wind四级行业",[1]!s_info_industry_gics(W2741,4),IF($Y$3="证监会门类行业",[1]!s_info_industry_csrc12_n(W2741,公司分析!D$5,1),""))))))))</f>
        <v>0</v>
      </c>
      <c r="Z2741" s="298" t="str">
        <f>IF(Y2741=行业比较!$E$6,ROW(),"")</f>
        <v/>
      </c>
    </row>
    <row r="2742" spans="22:26" x14ac:dyDescent="0.35">
      <c r="V2742" s="253">
        <f t="shared" si="50"/>
        <v>0</v>
      </c>
      <c r="W2742" s="348" t="str">
        <f>IF(板块成分!B2744="","",板块成分!B2744)</f>
        <v/>
      </c>
      <c r="X2742" s="270" t="str">
        <f>[1]!s_info_name(W2742)</f>
        <v>0</v>
      </c>
      <c r="Y2742" s="335" t="str">
        <f>IF($Y$3="申万一级行业",[1]!s_info_industry_sw_2021(W2742,公司分析!D$5,1),IF($Y$3="申万二级行业",[1]!s_info_industry_sw_2021(W2742,公司分析!D$5,2),IF($Y$3="申万三级行业",[1]!s_info_industry_sw_2021(W2742,公司分析!D$5,3),IF($Y$3="wind一级行业",[1]!s_info_industry_gics(W2742,1),IF($Y$3="wind二级行业",[1]!s_info_industry_gics(W2742,2),IF($Y$3="wind三级行业",[1]!s_info_industry_gics(W2742,3),IF($Y$3="wind四级行业",[1]!s_info_industry_gics(W2742,4),IF($Y$3="证监会门类行业",[1]!s_info_industry_csrc12_n(W2742,公司分析!D$5,1),""))))))))</f>
        <v>0</v>
      </c>
      <c r="Z2742" s="298" t="str">
        <f>IF(Y2742=行业比较!$E$6,ROW(),"")</f>
        <v/>
      </c>
    </row>
    <row r="2743" spans="22:26" x14ac:dyDescent="0.35">
      <c r="V2743" s="253">
        <f t="shared" si="50"/>
        <v>0</v>
      </c>
      <c r="W2743" s="348" t="str">
        <f>IF(板块成分!B2745="","",板块成分!B2745)</f>
        <v/>
      </c>
      <c r="X2743" s="270" t="str">
        <f>[1]!s_info_name(W2743)</f>
        <v>0</v>
      </c>
      <c r="Y2743" s="335" t="str">
        <f>IF($Y$3="申万一级行业",[1]!s_info_industry_sw_2021(W2743,公司分析!D$5,1),IF($Y$3="申万二级行业",[1]!s_info_industry_sw_2021(W2743,公司分析!D$5,2),IF($Y$3="申万三级行业",[1]!s_info_industry_sw_2021(W2743,公司分析!D$5,3),IF($Y$3="wind一级行业",[1]!s_info_industry_gics(W2743,1),IF($Y$3="wind二级行业",[1]!s_info_industry_gics(W2743,2),IF($Y$3="wind三级行业",[1]!s_info_industry_gics(W2743,3),IF($Y$3="wind四级行业",[1]!s_info_industry_gics(W2743,4),IF($Y$3="证监会门类行业",[1]!s_info_industry_csrc12_n(W2743,公司分析!D$5,1),""))))))))</f>
        <v>0</v>
      </c>
      <c r="Z2743" s="298" t="str">
        <f>IF(Y2743=行业比较!$E$6,ROW(),"")</f>
        <v/>
      </c>
    </row>
    <row r="2744" spans="22:26" x14ac:dyDescent="0.35">
      <c r="V2744" s="253">
        <f t="shared" si="50"/>
        <v>0</v>
      </c>
      <c r="W2744" s="348" t="str">
        <f>IF(板块成分!B2746="","",板块成分!B2746)</f>
        <v/>
      </c>
      <c r="X2744" s="270" t="str">
        <f>[1]!s_info_name(W2744)</f>
        <v>0</v>
      </c>
      <c r="Y2744" s="335" t="str">
        <f>IF($Y$3="申万一级行业",[1]!s_info_industry_sw_2021(W2744,公司分析!D$5,1),IF($Y$3="申万二级行业",[1]!s_info_industry_sw_2021(W2744,公司分析!D$5,2),IF($Y$3="申万三级行业",[1]!s_info_industry_sw_2021(W2744,公司分析!D$5,3),IF($Y$3="wind一级行业",[1]!s_info_industry_gics(W2744,1),IF($Y$3="wind二级行业",[1]!s_info_industry_gics(W2744,2),IF($Y$3="wind三级行业",[1]!s_info_industry_gics(W2744,3),IF($Y$3="wind四级行业",[1]!s_info_industry_gics(W2744,4),IF($Y$3="证监会门类行业",[1]!s_info_industry_csrc12_n(W2744,公司分析!D$5,1),""))))))))</f>
        <v>0</v>
      </c>
      <c r="Z2744" s="298" t="str">
        <f>IF(Y2744=行业比较!$E$6,ROW(),"")</f>
        <v/>
      </c>
    </row>
    <row r="2745" spans="22:26" x14ac:dyDescent="0.35">
      <c r="V2745" s="253">
        <f t="shared" si="50"/>
        <v>0</v>
      </c>
      <c r="W2745" s="348" t="str">
        <f>IF(板块成分!B2747="","",板块成分!B2747)</f>
        <v/>
      </c>
      <c r="X2745" s="270" t="str">
        <f>[1]!s_info_name(W2745)</f>
        <v>0</v>
      </c>
      <c r="Y2745" s="335" t="str">
        <f>IF($Y$3="申万一级行业",[1]!s_info_industry_sw_2021(W2745,公司分析!D$5,1),IF($Y$3="申万二级行业",[1]!s_info_industry_sw_2021(W2745,公司分析!D$5,2),IF($Y$3="申万三级行业",[1]!s_info_industry_sw_2021(W2745,公司分析!D$5,3),IF($Y$3="wind一级行业",[1]!s_info_industry_gics(W2745,1),IF($Y$3="wind二级行业",[1]!s_info_industry_gics(W2745,2),IF($Y$3="wind三级行业",[1]!s_info_industry_gics(W2745,3),IF($Y$3="wind四级行业",[1]!s_info_industry_gics(W2745,4),IF($Y$3="证监会门类行业",[1]!s_info_industry_csrc12_n(W2745,公司分析!D$5,1),""))))))))</f>
        <v>0</v>
      </c>
      <c r="Z2745" s="298" t="str">
        <f>IF(Y2745=行业比较!$E$6,ROW(),"")</f>
        <v/>
      </c>
    </row>
    <row r="2746" spans="22:26" x14ac:dyDescent="0.35">
      <c r="V2746" s="253">
        <f t="shared" si="50"/>
        <v>0</v>
      </c>
      <c r="W2746" s="348" t="str">
        <f>IF(板块成分!B2748="","",板块成分!B2748)</f>
        <v/>
      </c>
      <c r="X2746" s="270" t="str">
        <f>[1]!s_info_name(W2746)</f>
        <v>0</v>
      </c>
      <c r="Y2746" s="335" t="str">
        <f>IF($Y$3="申万一级行业",[1]!s_info_industry_sw_2021(W2746,公司分析!D$5,1),IF($Y$3="申万二级行业",[1]!s_info_industry_sw_2021(W2746,公司分析!D$5,2),IF($Y$3="申万三级行业",[1]!s_info_industry_sw_2021(W2746,公司分析!D$5,3),IF($Y$3="wind一级行业",[1]!s_info_industry_gics(W2746,1),IF($Y$3="wind二级行业",[1]!s_info_industry_gics(W2746,2),IF($Y$3="wind三级行业",[1]!s_info_industry_gics(W2746,3),IF($Y$3="wind四级行业",[1]!s_info_industry_gics(W2746,4),IF($Y$3="证监会门类行业",[1]!s_info_industry_csrc12_n(W2746,公司分析!D$5,1),""))))))))</f>
        <v>0</v>
      </c>
      <c r="Z2746" s="298" t="str">
        <f>IF(Y2746=行业比较!$E$6,ROW(),"")</f>
        <v/>
      </c>
    </row>
    <row r="2747" spans="22:26" x14ac:dyDescent="0.35">
      <c r="V2747" s="253">
        <f t="shared" si="50"/>
        <v>0</v>
      </c>
      <c r="W2747" s="348" t="str">
        <f>IF(板块成分!B2749="","",板块成分!B2749)</f>
        <v/>
      </c>
      <c r="X2747" s="270" t="str">
        <f>[1]!s_info_name(W2747)</f>
        <v>0</v>
      </c>
      <c r="Y2747" s="335" t="str">
        <f>IF($Y$3="申万一级行业",[1]!s_info_industry_sw_2021(W2747,公司分析!D$5,1),IF($Y$3="申万二级行业",[1]!s_info_industry_sw_2021(W2747,公司分析!D$5,2),IF($Y$3="申万三级行业",[1]!s_info_industry_sw_2021(W2747,公司分析!D$5,3),IF($Y$3="wind一级行业",[1]!s_info_industry_gics(W2747,1),IF($Y$3="wind二级行业",[1]!s_info_industry_gics(W2747,2),IF($Y$3="wind三级行业",[1]!s_info_industry_gics(W2747,3),IF($Y$3="wind四级行业",[1]!s_info_industry_gics(W2747,4),IF($Y$3="证监会门类行业",[1]!s_info_industry_csrc12_n(W2747,公司分析!D$5,1),""))))))))</f>
        <v>0</v>
      </c>
      <c r="Z2747" s="298" t="str">
        <f>IF(Y2747=行业比较!$E$6,ROW(),"")</f>
        <v/>
      </c>
    </row>
    <row r="2748" spans="22:26" x14ac:dyDescent="0.35">
      <c r="V2748" s="253">
        <f t="shared" si="50"/>
        <v>0</v>
      </c>
      <c r="W2748" s="348" t="str">
        <f>IF(板块成分!B2750="","",板块成分!B2750)</f>
        <v/>
      </c>
      <c r="X2748" s="270" t="str">
        <f>[1]!s_info_name(W2748)</f>
        <v>0</v>
      </c>
      <c r="Y2748" s="335" t="str">
        <f>IF($Y$3="申万一级行业",[1]!s_info_industry_sw_2021(W2748,公司分析!D$5,1),IF($Y$3="申万二级行业",[1]!s_info_industry_sw_2021(W2748,公司分析!D$5,2),IF($Y$3="申万三级行业",[1]!s_info_industry_sw_2021(W2748,公司分析!D$5,3),IF($Y$3="wind一级行业",[1]!s_info_industry_gics(W2748,1),IF($Y$3="wind二级行业",[1]!s_info_industry_gics(W2748,2),IF($Y$3="wind三级行业",[1]!s_info_industry_gics(W2748,3),IF($Y$3="wind四级行业",[1]!s_info_industry_gics(W2748,4),IF($Y$3="证监会门类行业",[1]!s_info_industry_csrc12_n(W2748,公司分析!D$5,1),""))))))))</f>
        <v>0</v>
      </c>
      <c r="Z2748" s="298" t="str">
        <f>IF(Y2748=行业比较!$E$6,ROW(),"")</f>
        <v/>
      </c>
    </row>
    <row r="2749" spans="22:26" x14ac:dyDescent="0.35">
      <c r="V2749" s="253">
        <f t="shared" si="50"/>
        <v>0</v>
      </c>
      <c r="W2749" s="348" t="str">
        <f>IF(板块成分!B2751="","",板块成分!B2751)</f>
        <v/>
      </c>
      <c r="X2749" s="270" t="str">
        <f>[1]!s_info_name(W2749)</f>
        <v>0</v>
      </c>
      <c r="Y2749" s="335" t="str">
        <f>IF($Y$3="申万一级行业",[1]!s_info_industry_sw_2021(W2749,公司分析!D$5,1),IF($Y$3="申万二级行业",[1]!s_info_industry_sw_2021(W2749,公司分析!D$5,2),IF($Y$3="申万三级行业",[1]!s_info_industry_sw_2021(W2749,公司分析!D$5,3),IF($Y$3="wind一级行业",[1]!s_info_industry_gics(W2749,1),IF($Y$3="wind二级行业",[1]!s_info_industry_gics(W2749,2),IF($Y$3="wind三级行业",[1]!s_info_industry_gics(W2749,3),IF($Y$3="wind四级行业",[1]!s_info_industry_gics(W2749,4),IF($Y$3="证监会门类行业",[1]!s_info_industry_csrc12_n(W2749,公司分析!D$5,1),""))))))))</f>
        <v>0</v>
      </c>
      <c r="Z2749" s="298" t="str">
        <f>IF(Y2749=行业比较!$E$6,ROW(),"")</f>
        <v/>
      </c>
    </row>
    <row r="2750" spans="22:26" x14ac:dyDescent="0.35">
      <c r="V2750" s="253">
        <f t="shared" si="50"/>
        <v>0</v>
      </c>
      <c r="W2750" s="348" t="str">
        <f>IF(板块成分!B2752="","",板块成分!B2752)</f>
        <v/>
      </c>
      <c r="X2750" s="270" t="str">
        <f>[1]!s_info_name(W2750)</f>
        <v>0</v>
      </c>
      <c r="Y2750" s="335" t="str">
        <f>IF($Y$3="申万一级行业",[1]!s_info_industry_sw_2021(W2750,公司分析!D$5,1),IF($Y$3="申万二级行业",[1]!s_info_industry_sw_2021(W2750,公司分析!D$5,2),IF($Y$3="申万三级行业",[1]!s_info_industry_sw_2021(W2750,公司分析!D$5,3),IF($Y$3="wind一级行业",[1]!s_info_industry_gics(W2750,1),IF($Y$3="wind二级行业",[1]!s_info_industry_gics(W2750,2),IF($Y$3="wind三级行业",[1]!s_info_industry_gics(W2750,3),IF($Y$3="wind四级行业",[1]!s_info_industry_gics(W2750,4),IF($Y$3="证监会门类行业",[1]!s_info_industry_csrc12_n(W2750,公司分析!D$5,1),""))))))))</f>
        <v>0</v>
      </c>
      <c r="Z2750" s="298" t="str">
        <f>IF(Y2750=行业比较!$E$6,ROW(),"")</f>
        <v/>
      </c>
    </row>
    <row r="2751" spans="22:26" x14ac:dyDescent="0.35">
      <c r="V2751" s="253">
        <f t="shared" si="50"/>
        <v>0</v>
      </c>
      <c r="W2751" s="348" t="str">
        <f>IF(板块成分!B2753="","",板块成分!B2753)</f>
        <v/>
      </c>
      <c r="X2751" s="270" t="str">
        <f>[1]!s_info_name(W2751)</f>
        <v>0</v>
      </c>
      <c r="Y2751" s="335" t="str">
        <f>IF($Y$3="申万一级行业",[1]!s_info_industry_sw_2021(W2751,公司分析!D$5,1),IF($Y$3="申万二级行业",[1]!s_info_industry_sw_2021(W2751,公司分析!D$5,2),IF($Y$3="申万三级行业",[1]!s_info_industry_sw_2021(W2751,公司分析!D$5,3),IF($Y$3="wind一级行业",[1]!s_info_industry_gics(W2751,1),IF($Y$3="wind二级行业",[1]!s_info_industry_gics(W2751,2),IF($Y$3="wind三级行业",[1]!s_info_industry_gics(W2751,3),IF($Y$3="wind四级行业",[1]!s_info_industry_gics(W2751,4),IF($Y$3="证监会门类行业",[1]!s_info_industry_csrc12_n(W2751,公司分析!D$5,1),""))))))))</f>
        <v>0</v>
      </c>
      <c r="Z2751" s="298" t="str">
        <f>IF(Y2751=行业比较!$E$6,ROW(),"")</f>
        <v/>
      </c>
    </row>
    <row r="2752" spans="22:26" x14ac:dyDescent="0.35">
      <c r="V2752" s="253">
        <f t="shared" si="50"/>
        <v>0</v>
      </c>
      <c r="W2752" s="348" t="str">
        <f>IF(板块成分!B2754="","",板块成分!B2754)</f>
        <v/>
      </c>
      <c r="X2752" s="270" t="str">
        <f>[1]!s_info_name(W2752)</f>
        <v>0</v>
      </c>
      <c r="Y2752" s="335" t="str">
        <f>IF($Y$3="申万一级行业",[1]!s_info_industry_sw_2021(W2752,公司分析!D$5,1),IF($Y$3="申万二级行业",[1]!s_info_industry_sw_2021(W2752,公司分析!D$5,2),IF($Y$3="申万三级行业",[1]!s_info_industry_sw_2021(W2752,公司分析!D$5,3),IF($Y$3="wind一级行业",[1]!s_info_industry_gics(W2752,1),IF($Y$3="wind二级行业",[1]!s_info_industry_gics(W2752,2),IF($Y$3="wind三级行业",[1]!s_info_industry_gics(W2752,3),IF($Y$3="wind四级行业",[1]!s_info_industry_gics(W2752,4),IF($Y$3="证监会门类行业",[1]!s_info_industry_csrc12_n(W2752,公司分析!D$5,1),""))))))))</f>
        <v>0</v>
      </c>
      <c r="Z2752" s="298" t="str">
        <f>IF(Y2752=行业比较!$E$6,ROW(),"")</f>
        <v/>
      </c>
    </row>
    <row r="2753" spans="22:26" x14ac:dyDescent="0.35">
      <c r="V2753" s="253">
        <f t="shared" si="50"/>
        <v>0</v>
      </c>
      <c r="W2753" s="348" t="str">
        <f>IF(板块成分!B2755="","",板块成分!B2755)</f>
        <v/>
      </c>
      <c r="X2753" s="270" t="str">
        <f>[1]!s_info_name(W2753)</f>
        <v>0</v>
      </c>
      <c r="Y2753" s="335" t="str">
        <f>IF($Y$3="申万一级行业",[1]!s_info_industry_sw_2021(W2753,公司分析!D$5,1),IF($Y$3="申万二级行业",[1]!s_info_industry_sw_2021(W2753,公司分析!D$5,2),IF($Y$3="申万三级行业",[1]!s_info_industry_sw_2021(W2753,公司分析!D$5,3),IF($Y$3="wind一级行业",[1]!s_info_industry_gics(W2753,1),IF($Y$3="wind二级行业",[1]!s_info_industry_gics(W2753,2),IF($Y$3="wind三级行业",[1]!s_info_industry_gics(W2753,3),IF($Y$3="wind四级行业",[1]!s_info_industry_gics(W2753,4),IF($Y$3="证监会门类行业",[1]!s_info_industry_csrc12_n(W2753,公司分析!D$5,1),""))))))))</f>
        <v>0</v>
      </c>
      <c r="Z2753" s="298" t="str">
        <f>IF(Y2753=行业比较!$E$6,ROW(),"")</f>
        <v/>
      </c>
    </row>
    <row r="2754" spans="22:26" x14ac:dyDescent="0.35">
      <c r="V2754" s="253">
        <f t="shared" si="50"/>
        <v>0</v>
      </c>
      <c r="W2754" s="348" t="str">
        <f>IF(板块成分!B2756="","",板块成分!B2756)</f>
        <v/>
      </c>
      <c r="X2754" s="270" t="str">
        <f>[1]!s_info_name(W2754)</f>
        <v>0</v>
      </c>
      <c r="Y2754" s="335" t="str">
        <f>IF($Y$3="申万一级行业",[1]!s_info_industry_sw_2021(W2754,公司分析!D$5,1),IF($Y$3="申万二级行业",[1]!s_info_industry_sw_2021(W2754,公司分析!D$5,2),IF($Y$3="申万三级行业",[1]!s_info_industry_sw_2021(W2754,公司分析!D$5,3),IF($Y$3="wind一级行业",[1]!s_info_industry_gics(W2754,1),IF($Y$3="wind二级行业",[1]!s_info_industry_gics(W2754,2),IF($Y$3="wind三级行业",[1]!s_info_industry_gics(W2754,3),IF($Y$3="wind四级行业",[1]!s_info_industry_gics(W2754,4),IF($Y$3="证监会门类行业",[1]!s_info_industry_csrc12_n(W2754,公司分析!D$5,1),""))))))))</f>
        <v>0</v>
      </c>
      <c r="Z2754" s="298" t="str">
        <f>IF(Y2754=行业比较!$E$6,ROW(),"")</f>
        <v/>
      </c>
    </row>
    <row r="2755" spans="22:26" x14ac:dyDescent="0.35">
      <c r="V2755" s="253">
        <f t="shared" si="50"/>
        <v>0</v>
      </c>
      <c r="W2755" s="348" t="str">
        <f>IF(板块成分!B2757="","",板块成分!B2757)</f>
        <v/>
      </c>
      <c r="X2755" s="270" t="str">
        <f>[1]!s_info_name(W2755)</f>
        <v>0</v>
      </c>
      <c r="Y2755" s="335" t="str">
        <f>IF($Y$3="申万一级行业",[1]!s_info_industry_sw_2021(W2755,公司分析!D$5,1),IF($Y$3="申万二级行业",[1]!s_info_industry_sw_2021(W2755,公司分析!D$5,2),IF($Y$3="申万三级行业",[1]!s_info_industry_sw_2021(W2755,公司分析!D$5,3),IF($Y$3="wind一级行业",[1]!s_info_industry_gics(W2755,1),IF($Y$3="wind二级行业",[1]!s_info_industry_gics(W2755,2),IF($Y$3="wind三级行业",[1]!s_info_industry_gics(W2755,3),IF($Y$3="wind四级行业",[1]!s_info_industry_gics(W2755,4),IF($Y$3="证监会门类行业",[1]!s_info_industry_csrc12_n(W2755,公司分析!D$5,1),""))))))))</f>
        <v>0</v>
      </c>
      <c r="Z2755" s="298" t="str">
        <f>IF(Y2755=行业比较!$E$6,ROW(),"")</f>
        <v/>
      </c>
    </row>
    <row r="2756" spans="22:26" x14ac:dyDescent="0.35">
      <c r="V2756" s="253">
        <f t="shared" si="50"/>
        <v>0</v>
      </c>
      <c r="W2756" s="348" t="str">
        <f>IF(板块成分!B2758="","",板块成分!B2758)</f>
        <v/>
      </c>
      <c r="X2756" s="270" t="str">
        <f>[1]!s_info_name(W2756)</f>
        <v>0</v>
      </c>
      <c r="Y2756" s="335" t="str">
        <f>IF($Y$3="申万一级行业",[1]!s_info_industry_sw_2021(W2756,公司分析!D$5,1),IF($Y$3="申万二级行业",[1]!s_info_industry_sw_2021(W2756,公司分析!D$5,2),IF($Y$3="申万三级行业",[1]!s_info_industry_sw_2021(W2756,公司分析!D$5,3),IF($Y$3="wind一级行业",[1]!s_info_industry_gics(W2756,1),IF($Y$3="wind二级行业",[1]!s_info_industry_gics(W2756,2),IF($Y$3="wind三级行业",[1]!s_info_industry_gics(W2756,3),IF($Y$3="wind四级行业",[1]!s_info_industry_gics(W2756,4),IF($Y$3="证监会门类行业",[1]!s_info_industry_csrc12_n(W2756,公司分析!D$5,1),""))))))))</f>
        <v>0</v>
      </c>
      <c r="Z2756" s="298" t="str">
        <f>IF(Y2756=行业比较!$E$6,ROW(),"")</f>
        <v/>
      </c>
    </row>
    <row r="2757" spans="22:26" x14ac:dyDescent="0.35">
      <c r="V2757" s="253">
        <f t="shared" ref="V2757:V2820" si="51">IF(Z2757="",0,RANK(Z2757,Z:Z,1))</f>
        <v>0</v>
      </c>
      <c r="W2757" s="348" t="str">
        <f>IF(板块成分!B2759="","",板块成分!B2759)</f>
        <v/>
      </c>
      <c r="X2757" s="270" t="str">
        <f>[1]!s_info_name(W2757)</f>
        <v>0</v>
      </c>
      <c r="Y2757" s="335" t="str">
        <f>IF($Y$3="申万一级行业",[1]!s_info_industry_sw_2021(W2757,公司分析!D$5,1),IF($Y$3="申万二级行业",[1]!s_info_industry_sw_2021(W2757,公司分析!D$5,2),IF($Y$3="申万三级行业",[1]!s_info_industry_sw_2021(W2757,公司分析!D$5,3),IF($Y$3="wind一级行业",[1]!s_info_industry_gics(W2757,1),IF($Y$3="wind二级行业",[1]!s_info_industry_gics(W2757,2),IF($Y$3="wind三级行业",[1]!s_info_industry_gics(W2757,3),IF($Y$3="wind四级行业",[1]!s_info_industry_gics(W2757,4),IF($Y$3="证监会门类行业",[1]!s_info_industry_csrc12_n(W2757,公司分析!D$5,1),""))))))))</f>
        <v>0</v>
      </c>
      <c r="Z2757" s="298" t="str">
        <f>IF(Y2757=行业比较!$E$6,ROW(),"")</f>
        <v/>
      </c>
    </row>
    <row r="2758" spans="22:26" x14ac:dyDescent="0.35">
      <c r="V2758" s="253">
        <f t="shared" si="51"/>
        <v>0</v>
      </c>
      <c r="W2758" s="348" t="str">
        <f>IF(板块成分!B2760="","",板块成分!B2760)</f>
        <v/>
      </c>
      <c r="X2758" s="270" t="str">
        <f>[1]!s_info_name(W2758)</f>
        <v>0</v>
      </c>
      <c r="Y2758" s="335" t="str">
        <f>IF($Y$3="申万一级行业",[1]!s_info_industry_sw_2021(W2758,公司分析!D$5,1),IF($Y$3="申万二级行业",[1]!s_info_industry_sw_2021(W2758,公司分析!D$5,2),IF($Y$3="申万三级行业",[1]!s_info_industry_sw_2021(W2758,公司分析!D$5,3),IF($Y$3="wind一级行业",[1]!s_info_industry_gics(W2758,1),IF($Y$3="wind二级行业",[1]!s_info_industry_gics(W2758,2),IF($Y$3="wind三级行业",[1]!s_info_industry_gics(W2758,3),IF($Y$3="wind四级行业",[1]!s_info_industry_gics(W2758,4),IF($Y$3="证监会门类行业",[1]!s_info_industry_csrc12_n(W2758,公司分析!D$5,1),""))))))))</f>
        <v>0</v>
      </c>
      <c r="Z2758" s="298" t="str">
        <f>IF(Y2758=行业比较!$E$6,ROW(),"")</f>
        <v/>
      </c>
    </row>
    <row r="2759" spans="22:26" x14ac:dyDescent="0.35">
      <c r="V2759" s="253">
        <f t="shared" si="51"/>
        <v>0</v>
      </c>
      <c r="W2759" s="348" t="str">
        <f>IF(板块成分!B2761="","",板块成分!B2761)</f>
        <v/>
      </c>
      <c r="X2759" s="270" t="str">
        <f>[1]!s_info_name(W2759)</f>
        <v>0</v>
      </c>
      <c r="Y2759" s="335" t="str">
        <f>IF($Y$3="申万一级行业",[1]!s_info_industry_sw_2021(W2759,公司分析!D$5,1),IF($Y$3="申万二级行业",[1]!s_info_industry_sw_2021(W2759,公司分析!D$5,2),IF($Y$3="申万三级行业",[1]!s_info_industry_sw_2021(W2759,公司分析!D$5,3),IF($Y$3="wind一级行业",[1]!s_info_industry_gics(W2759,1),IF($Y$3="wind二级行业",[1]!s_info_industry_gics(W2759,2),IF($Y$3="wind三级行业",[1]!s_info_industry_gics(W2759,3),IF($Y$3="wind四级行业",[1]!s_info_industry_gics(W2759,4),IF($Y$3="证监会门类行业",[1]!s_info_industry_csrc12_n(W2759,公司分析!D$5,1),""))))))))</f>
        <v>0</v>
      </c>
      <c r="Z2759" s="298" t="str">
        <f>IF(Y2759=行业比较!$E$6,ROW(),"")</f>
        <v/>
      </c>
    </row>
    <row r="2760" spans="22:26" x14ac:dyDescent="0.35">
      <c r="V2760" s="253">
        <f t="shared" si="51"/>
        <v>0</v>
      </c>
      <c r="W2760" s="348" t="str">
        <f>IF(板块成分!B2762="","",板块成分!B2762)</f>
        <v/>
      </c>
      <c r="X2760" s="270" t="str">
        <f>[1]!s_info_name(W2760)</f>
        <v>0</v>
      </c>
      <c r="Y2760" s="335" t="str">
        <f>IF($Y$3="申万一级行业",[1]!s_info_industry_sw_2021(W2760,公司分析!D$5,1),IF($Y$3="申万二级行业",[1]!s_info_industry_sw_2021(W2760,公司分析!D$5,2),IF($Y$3="申万三级行业",[1]!s_info_industry_sw_2021(W2760,公司分析!D$5,3),IF($Y$3="wind一级行业",[1]!s_info_industry_gics(W2760,1),IF($Y$3="wind二级行业",[1]!s_info_industry_gics(W2760,2),IF($Y$3="wind三级行业",[1]!s_info_industry_gics(W2760,3),IF($Y$3="wind四级行业",[1]!s_info_industry_gics(W2760,4),IF($Y$3="证监会门类行业",[1]!s_info_industry_csrc12_n(W2760,公司分析!D$5,1),""))))))))</f>
        <v>0</v>
      </c>
      <c r="Z2760" s="298" t="str">
        <f>IF(Y2760=行业比较!$E$6,ROW(),"")</f>
        <v/>
      </c>
    </row>
    <row r="2761" spans="22:26" x14ac:dyDescent="0.35">
      <c r="V2761" s="253">
        <f t="shared" si="51"/>
        <v>0</v>
      </c>
      <c r="W2761" s="348" t="str">
        <f>IF(板块成分!B2763="","",板块成分!B2763)</f>
        <v/>
      </c>
      <c r="X2761" s="270" t="str">
        <f>[1]!s_info_name(W2761)</f>
        <v>0</v>
      </c>
      <c r="Y2761" s="335" t="str">
        <f>IF($Y$3="申万一级行业",[1]!s_info_industry_sw_2021(W2761,公司分析!D$5,1),IF($Y$3="申万二级行业",[1]!s_info_industry_sw_2021(W2761,公司分析!D$5,2),IF($Y$3="申万三级行业",[1]!s_info_industry_sw_2021(W2761,公司分析!D$5,3),IF($Y$3="wind一级行业",[1]!s_info_industry_gics(W2761,1),IF($Y$3="wind二级行业",[1]!s_info_industry_gics(W2761,2),IF($Y$3="wind三级行业",[1]!s_info_industry_gics(W2761,3),IF($Y$3="wind四级行业",[1]!s_info_industry_gics(W2761,4),IF($Y$3="证监会门类行业",[1]!s_info_industry_csrc12_n(W2761,公司分析!D$5,1),""))))))))</f>
        <v>0</v>
      </c>
      <c r="Z2761" s="298" t="str">
        <f>IF(Y2761=行业比较!$E$6,ROW(),"")</f>
        <v/>
      </c>
    </row>
    <row r="2762" spans="22:26" x14ac:dyDescent="0.35">
      <c r="V2762" s="253">
        <f t="shared" si="51"/>
        <v>0</v>
      </c>
      <c r="W2762" s="348" t="str">
        <f>IF(板块成分!B2764="","",板块成分!B2764)</f>
        <v/>
      </c>
      <c r="X2762" s="270" t="str">
        <f>[1]!s_info_name(W2762)</f>
        <v>0</v>
      </c>
      <c r="Y2762" s="335" t="str">
        <f>IF($Y$3="申万一级行业",[1]!s_info_industry_sw_2021(W2762,公司分析!D$5,1),IF($Y$3="申万二级行业",[1]!s_info_industry_sw_2021(W2762,公司分析!D$5,2),IF($Y$3="申万三级行业",[1]!s_info_industry_sw_2021(W2762,公司分析!D$5,3),IF($Y$3="wind一级行业",[1]!s_info_industry_gics(W2762,1),IF($Y$3="wind二级行业",[1]!s_info_industry_gics(W2762,2),IF($Y$3="wind三级行业",[1]!s_info_industry_gics(W2762,3),IF($Y$3="wind四级行业",[1]!s_info_industry_gics(W2762,4),IF($Y$3="证监会门类行业",[1]!s_info_industry_csrc12_n(W2762,公司分析!D$5,1),""))))))))</f>
        <v>0</v>
      </c>
      <c r="Z2762" s="298" t="str">
        <f>IF(Y2762=行业比较!$E$6,ROW(),"")</f>
        <v/>
      </c>
    </row>
    <row r="2763" spans="22:26" x14ac:dyDescent="0.35">
      <c r="V2763" s="253">
        <f t="shared" si="51"/>
        <v>0</v>
      </c>
      <c r="W2763" s="348" t="str">
        <f>IF(板块成分!B2765="","",板块成分!B2765)</f>
        <v/>
      </c>
      <c r="X2763" s="270" t="str">
        <f>[1]!s_info_name(W2763)</f>
        <v>0</v>
      </c>
      <c r="Y2763" s="335" t="str">
        <f>IF($Y$3="申万一级行业",[1]!s_info_industry_sw_2021(W2763,公司分析!D$5,1),IF($Y$3="申万二级行业",[1]!s_info_industry_sw_2021(W2763,公司分析!D$5,2),IF($Y$3="申万三级行业",[1]!s_info_industry_sw_2021(W2763,公司分析!D$5,3),IF($Y$3="wind一级行业",[1]!s_info_industry_gics(W2763,1),IF($Y$3="wind二级行业",[1]!s_info_industry_gics(W2763,2),IF($Y$3="wind三级行业",[1]!s_info_industry_gics(W2763,3),IF($Y$3="wind四级行业",[1]!s_info_industry_gics(W2763,4),IF($Y$3="证监会门类行业",[1]!s_info_industry_csrc12_n(W2763,公司分析!D$5,1),""))))))))</f>
        <v>0</v>
      </c>
      <c r="Z2763" s="298" t="str">
        <f>IF(Y2763=行业比较!$E$6,ROW(),"")</f>
        <v/>
      </c>
    </row>
    <row r="2764" spans="22:26" x14ac:dyDescent="0.35">
      <c r="V2764" s="253">
        <f t="shared" si="51"/>
        <v>0</v>
      </c>
      <c r="W2764" s="348" t="str">
        <f>IF(板块成分!B2766="","",板块成分!B2766)</f>
        <v/>
      </c>
      <c r="X2764" s="270" t="str">
        <f>[1]!s_info_name(W2764)</f>
        <v>0</v>
      </c>
      <c r="Y2764" s="335" t="str">
        <f>IF($Y$3="申万一级行业",[1]!s_info_industry_sw_2021(W2764,公司分析!D$5,1),IF($Y$3="申万二级行业",[1]!s_info_industry_sw_2021(W2764,公司分析!D$5,2),IF($Y$3="申万三级行业",[1]!s_info_industry_sw_2021(W2764,公司分析!D$5,3),IF($Y$3="wind一级行业",[1]!s_info_industry_gics(W2764,1),IF($Y$3="wind二级行业",[1]!s_info_industry_gics(W2764,2),IF($Y$3="wind三级行业",[1]!s_info_industry_gics(W2764,3),IF($Y$3="wind四级行业",[1]!s_info_industry_gics(W2764,4),IF($Y$3="证监会门类行业",[1]!s_info_industry_csrc12_n(W2764,公司分析!D$5,1),""))))))))</f>
        <v>0</v>
      </c>
      <c r="Z2764" s="298" t="str">
        <f>IF(Y2764=行业比较!$E$6,ROW(),"")</f>
        <v/>
      </c>
    </row>
    <row r="2765" spans="22:26" x14ac:dyDescent="0.35">
      <c r="V2765" s="253">
        <f t="shared" si="51"/>
        <v>0</v>
      </c>
      <c r="W2765" s="348" t="str">
        <f>IF(板块成分!B2767="","",板块成分!B2767)</f>
        <v/>
      </c>
      <c r="X2765" s="270" t="str">
        <f>[1]!s_info_name(W2765)</f>
        <v>0</v>
      </c>
      <c r="Y2765" s="335" t="str">
        <f>IF($Y$3="申万一级行业",[1]!s_info_industry_sw_2021(W2765,公司分析!D$5,1),IF($Y$3="申万二级行业",[1]!s_info_industry_sw_2021(W2765,公司分析!D$5,2),IF($Y$3="申万三级行业",[1]!s_info_industry_sw_2021(W2765,公司分析!D$5,3),IF($Y$3="wind一级行业",[1]!s_info_industry_gics(W2765,1),IF($Y$3="wind二级行业",[1]!s_info_industry_gics(W2765,2),IF($Y$3="wind三级行业",[1]!s_info_industry_gics(W2765,3),IF($Y$3="wind四级行业",[1]!s_info_industry_gics(W2765,4),IF($Y$3="证监会门类行业",[1]!s_info_industry_csrc12_n(W2765,公司分析!D$5,1),""))))))))</f>
        <v>0</v>
      </c>
      <c r="Z2765" s="298" t="str">
        <f>IF(Y2765=行业比较!$E$6,ROW(),"")</f>
        <v/>
      </c>
    </row>
    <row r="2766" spans="22:26" x14ac:dyDescent="0.35">
      <c r="V2766" s="253">
        <f t="shared" si="51"/>
        <v>0</v>
      </c>
      <c r="W2766" s="348" t="str">
        <f>IF(板块成分!B2768="","",板块成分!B2768)</f>
        <v/>
      </c>
      <c r="X2766" s="270" t="str">
        <f>[1]!s_info_name(W2766)</f>
        <v>0</v>
      </c>
      <c r="Y2766" s="335" t="str">
        <f>IF($Y$3="申万一级行业",[1]!s_info_industry_sw_2021(W2766,公司分析!D$5,1),IF($Y$3="申万二级行业",[1]!s_info_industry_sw_2021(W2766,公司分析!D$5,2),IF($Y$3="申万三级行业",[1]!s_info_industry_sw_2021(W2766,公司分析!D$5,3),IF($Y$3="wind一级行业",[1]!s_info_industry_gics(W2766,1),IF($Y$3="wind二级行业",[1]!s_info_industry_gics(W2766,2),IF($Y$3="wind三级行业",[1]!s_info_industry_gics(W2766,3),IF($Y$3="wind四级行业",[1]!s_info_industry_gics(W2766,4),IF($Y$3="证监会门类行业",[1]!s_info_industry_csrc12_n(W2766,公司分析!D$5,1),""))))))))</f>
        <v>0</v>
      </c>
      <c r="Z2766" s="298" t="str">
        <f>IF(Y2766=行业比较!$E$6,ROW(),"")</f>
        <v/>
      </c>
    </row>
    <row r="2767" spans="22:26" x14ac:dyDescent="0.35">
      <c r="V2767" s="253">
        <f t="shared" si="51"/>
        <v>0</v>
      </c>
      <c r="W2767" s="348" t="str">
        <f>IF(板块成分!B2769="","",板块成分!B2769)</f>
        <v/>
      </c>
      <c r="X2767" s="270" t="str">
        <f>[1]!s_info_name(W2767)</f>
        <v>0</v>
      </c>
      <c r="Y2767" s="335" t="str">
        <f>IF($Y$3="申万一级行业",[1]!s_info_industry_sw_2021(W2767,公司分析!D$5,1),IF($Y$3="申万二级行业",[1]!s_info_industry_sw_2021(W2767,公司分析!D$5,2),IF($Y$3="申万三级行业",[1]!s_info_industry_sw_2021(W2767,公司分析!D$5,3),IF($Y$3="wind一级行业",[1]!s_info_industry_gics(W2767,1),IF($Y$3="wind二级行业",[1]!s_info_industry_gics(W2767,2),IF($Y$3="wind三级行业",[1]!s_info_industry_gics(W2767,3),IF($Y$3="wind四级行业",[1]!s_info_industry_gics(W2767,4),IF($Y$3="证监会门类行业",[1]!s_info_industry_csrc12_n(W2767,公司分析!D$5,1),""))))))))</f>
        <v>0</v>
      </c>
      <c r="Z2767" s="298" t="str">
        <f>IF(Y2767=行业比较!$E$6,ROW(),"")</f>
        <v/>
      </c>
    </row>
    <row r="2768" spans="22:26" x14ac:dyDescent="0.35">
      <c r="V2768" s="253">
        <f t="shared" si="51"/>
        <v>0</v>
      </c>
      <c r="W2768" s="348" t="str">
        <f>IF(板块成分!B2770="","",板块成分!B2770)</f>
        <v/>
      </c>
      <c r="X2768" s="270" t="str">
        <f>[1]!s_info_name(W2768)</f>
        <v>0</v>
      </c>
      <c r="Y2768" s="335" t="str">
        <f>IF($Y$3="申万一级行业",[1]!s_info_industry_sw_2021(W2768,公司分析!D$5,1),IF($Y$3="申万二级行业",[1]!s_info_industry_sw_2021(W2768,公司分析!D$5,2),IF($Y$3="申万三级行业",[1]!s_info_industry_sw_2021(W2768,公司分析!D$5,3),IF($Y$3="wind一级行业",[1]!s_info_industry_gics(W2768,1),IF($Y$3="wind二级行业",[1]!s_info_industry_gics(W2768,2),IF($Y$3="wind三级行业",[1]!s_info_industry_gics(W2768,3),IF($Y$3="wind四级行业",[1]!s_info_industry_gics(W2768,4),IF($Y$3="证监会门类行业",[1]!s_info_industry_csrc12_n(W2768,公司分析!D$5,1),""))))))))</f>
        <v>0</v>
      </c>
      <c r="Z2768" s="298" t="str">
        <f>IF(Y2768=行业比较!$E$6,ROW(),"")</f>
        <v/>
      </c>
    </row>
    <row r="2769" spans="22:26" x14ac:dyDescent="0.35">
      <c r="V2769" s="253">
        <f t="shared" si="51"/>
        <v>0</v>
      </c>
      <c r="W2769" s="348" t="str">
        <f>IF(板块成分!B2771="","",板块成分!B2771)</f>
        <v/>
      </c>
      <c r="X2769" s="270" t="str">
        <f>[1]!s_info_name(W2769)</f>
        <v>0</v>
      </c>
      <c r="Y2769" s="335" t="str">
        <f>IF($Y$3="申万一级行业",[1]!s_info_industry_sw_2021(W2769,公司分析!D$5,1),IF($Y$3="申万二级行业",[1]!s_info_industry_sw_2021(W2769,公司分析!D$5,2),IF($Y$3="申万三级行业",[1]!s_info_industry_sw_2021(W2769,公司分析!D$5,3),IF($Y$3="wind一级行业",[1]!s_info_industry_gics(W2769,1),IF($Y$3="wind二级行业",[1]!s_info_industry_gics(W2769,2),IF($Y$3="wind三级行业",[1]!s_info_industry_gics(W2769,3),IF($Y$3="wind四级行业",[1]!s_info_industry_gics(W2769,4),IF($Y$3="证监会门类行业",[1]!s_info_industry_csrc12_n(W2769,公司分析!D$5,1),""))))))))</f>
        <v>0</v>
      </c>
      <c r="Z2769" s="298" t="str">
        <f>IF(Y2769=行业比较!$E$6,ROW(),"")</f>
        <v/>
      </c>
    </row>
    <row r="2770" spans="22:26" x14ac:dyDescent="0.35">
      <c r="V2770" s="253">
        <f t="shared" si="51"/>
        <v>0</v>
      </c>
      <c r="W2770" s="348" t="str">
        <f>IF(板块成分!B2772="","",板块成分!B2772)</f>
        <v/>
      </c>
      <c r="X2770" s="270" t="str">
        <f>[1]!s_info_name(W2770)</f>
        <v>0</v>
      </c>
      <c r="Y2770" s="335" t="str">
        <f>IF($Y$3="申万一级行业",[1]!s_info_industry_sw_2021(W2770,公司分析!D$5,1),IF($Y$3="申万二级行业",[1]!s_info_industry_sw_2021(W2770,公司分析!D$5,2),IF($Y$3="申万三级行业",[1]!s_info_industry_sw_2021(W2770,公司分析!D$5,3),IF($Y$3="wind一级行业",[1]!s_info_industry_gics(W2770,1),IF($Y$3="wind二级行业",[1]!s_info_industry_gics(W2770,2),IF($Y$3="wind三级行业",[1]!s_info_industry_gics(W2770,3),IF($Y$3="wind四级行业",[1]!s_info_industry_gics(W2770,4),IF($Y$3="证监会门类行业",[1]!s_info_industry_csrc12_n(W2770,公司分析!D$5,1),""))))))))</f>
        <v>0</v>
      </c>
      <c r="Z2770" s="298" t="str">
        <f>IF(Y2770=行业比较!$E$6,ROW(),"")</f>
        <v/>
      </c>
    </row>
    <row r="2771" spans="22:26" x14ac:dyDescent="0.35">
      <c r="V2771" s="253">
        <f t="shared" si="51"/>
        <v>0</v>
      </c>
      <c r="W2771" s="348" t="str">
        <f>IF(板块成分!B2773="","",板块成分!B2773)</f>
        <v/>
      </c>
      <c r="X2771" s="270" t="str">
        <f>[1]!s_info_name(W2771)</f>
        <v>0</v>
      </c>
      <c r="Y2771" s="335" t="str">
        <f>IF($Y$3="申万一级行业",[1]!s_info_industry_sw_2021(W2771,公司分析!D$5,1),IF($Y$3="申万二级行业",[1]!s_info_industry_sw_2021(W2771,公司分析!D$5,2),IF($Y$3="申万三级行业",[1]!s_info_industry_sw_2021(W2771,公司分析!D$5,3),IF($Y$3="wind一级行业",[1]!s_info_industry_gics(W2771,1),IF($Y$3="wind二级行业",[1]!s_info_industry_gics(W2771,2),IF($Y$3="wind三级行业",[1]!s_info_industry_gics(W2771,3),IF($Y$3="wind四级行业",[1]!s_info_industry_gics(W2771,4),IF($Y$3="证监会门类行业",[1]!s_info_industry_csrc12_n(W2771,公司分析!D$5,1),""))))))))</f>
        <v>0</v>
      </c>
      <c r="Z2771" s="298" t="str">
        <f>IF(Y2771=行业比较!$E$6,ROW(),"")</f>
        <v/>
      </c>
    </row>
    <row r="2772" spans="22:26" x14ac:dyDescent="0.35">
      <c r="V2772" s="253">
        <f t="shared" si="51"/>
        <v>0</v>
      </c>
      <c r="W2772" s="348" t="str">
        <f>IF(板块成分!B2774="","",板块成分!B2774)</f>
        <v/>
      </c>
      <c r="X2772" s="270" t="str">
        <f>[1]!s_info_name(W2772)</f>
        <v>0</v>
      </c>
      <c r="Y2772" s="335" t="str">
        <f>IF($Y$3="申万一级行业",[1]!s_info_industry_sw_2021(W2772,公司分析!D$5,1),IF($Y$3="申万二级行业",[1]!s_info_industry_sw_2021(W2772,公司分析!D$5,2),IF($Y$3="申万三级行业",[1]!s_info_industry_sw_2021(W2772,公司分析!D$5,3),IF($Y$3="wind一级行业",[1]!s_info_industry_gics(W2772,1),IF($Y$3="wind二级行业",[1]!s_info_industry_gics(W2772,2),IF($Y$3="wind三级行业",[1]!s_info_industry_gics(W2772,3),IF($Y$3="wind四级行业",[1]!s_info_industry_gics(W2772,4),IF($Y$3="证监会门类行业",[1]!s_info_industry_csrc12_n(W2772,公司分析!D$5,1),""))))))))</f>
        <v>0</v>
      </c>
      <c r="Z2772" s="298" t="str">
        <f>IF(Y2772=行业比较!$E$6,ROW(),"")</f>
        <v/>
      </c>
    </row>
    <row r="2773" spans="22:26" x14ac:dyDescent="0.35">
      <c r="V2773" s="253">
        <f t="shared" si="51"/>
        <v>0</v>
      </c>
      <c r="W2773" s="348" t="str">
        <f>IF(板块成分!B2775="","",板块成分!B2775)</f>
        <v/>
      </c>
      <c r="X2773" s="270" t="str">
        <f>[1]!s_info_name(W2773)</f>
        <v>0</v>
      </c>
      <c r="Y2773" s="335" t="str">
        <f>IF($Y$3="申万一级行业",[1]!s_info_industry_sw_2021(W2773,公司分析!D$5,1),IF($Y$3="申万二级行业",[1]!s_info_industry_sw_2021(W2773,公司分析!D$5,2),IF($Y$3="申万三级行业",[1]!s_info_industry_sw_2021(W2773,公司分析!D$5,3),IF($Y$3="wind一级行业",[1]!s_info_industry_gics(W2773,1),IF($Y$3="wind二级行业",[1]!s_info_industry_gics(W2773,2),IF($Y$3="wind三级行业",[1]!s_info_industry_gics(W2773,3),IF($Y$3="wind四级行业",[1]!s_info_industry_gics(W2773,4),IF($Y$3="证监会门类行业",[1]!s_info_industry_csrc12_n(W2773,公司分析!D$5,1),""))))))))</f>
        <v>0</v>
      </c>
      <c r="Z2773" s="298" t="str">
        <f>IF(Y2773=行业比较!$E$6,ROW(),"")</f>
        <v/>
      </c>
    </row>
    <row r="2774" spans="22:26" x14ac:dyDescent="0.35">
      <c r="V2774" s="253">
        <f t="shared" si="51"/>
        <v>0</v>
      </c>
      <c r="W2774" s="348" t="str">
        <f>IF(板块成分!B2776="","",板块成分!B2776)</f>
        <v/>
      </c>
      <c r="X2774" s="270" t="str">
        <f>[1]!s_info_name(W2774)</f>
        <v>0</v>
      </c>
      <c r="Y2774" s="335" t="str">
        <f>IF($Y$3="申万一级行业",[1]!s_info_industry_sw_2021(W2774,公司分析!D$5,1),IF($Y$3="申万二级行业",[1]!s_info_industry_sw_2021(W2774,公司分析!D$5,2),IF($Y$3="申万三级行业",[1]!s_info_industry_sw_2021(W2774,公司分析!D$5,3),IF($Y$3="wind一级行业",[1]!s_info_industry_gics(W2774,1),IF($Y$3="wind二级行业",[1]!s_info_industry_gics(W2774,2),IF($Y$3="wind三级行业",[1]!s_info_industry_gics(W2774,3),IF($Y$3="wind四级行业",[1]!s_info_industry_gics(W2774,4),IF($Y$3="证监会门类行业",[1]!s_info_industry_csrc12_n(W2774,公司分析!D$5,1),""))))))))</f>
        <v>0</v>
      </c>
      <c r="Z2774" s="298" t="str">
        <f>IF(Y2774=行业比较!$E$6,ROW(),"")</f>
        <v/>
      </c>
    </row>
    <row r="2775" spans="22:26" x14ac:dyDescent="0.35">
      <c r="V2775" s="253">
        <f t="shared" si="51"/>
        <v>0</v>
      </c>
      <c r="W2775" s="348" t="str">
        <f>IF(板块成分!B2777="","",板块成分!B2777)</f>
        <v/>
      </c>
      <c r="X2775" s="270" t="str">
        <f>[1]!s_info_name(W2775)</f>
        <v>0</v>
      </c>
      <c r="Y2775" s="335" t="str">
        <f>IF($Y$3="申万一级行业",[1]!s_info_industry_sw_2021(W2775,公司分析!D$5,1),IF($Y$3="申万二级行业",[1]!s_info_industry_sw_2021(W2775,公司分析!D$5,2),IF($Y$3="申万三级行业",[1]!s_info_industry_sw_2021(W2775,公司分析!D$5,3),IF($Y$3="wind一级行业",[1]!s_info_industry_gics(W2775,1),IF($Y$3="wind二级行业",[1]!s_info_industry_gics(W2775,2),IF($Y$3="wind三级行业",[1]!s_info_industry_gics(W2775,3),IF($Y$3="wind四级行业",[1]!s_info_industry_gics(W2775,4),IF($Y$3="证监会门类行业",[1]!s_info_industry_csrc12_n(W2775,公司分析!D$5,1),""))))))))</f>
        <v>0</v>
      </c>
      <c r="Z2775" s="298" t="str">
        <f>IF(Y2775=行业比较!$E$6,ROW(),"")</f>
        <v/>
      </c>
    </row>
    <row r="2776" spans="22:26" x14ac:dyDescent="0.35">
      <c r="V2776" s="253">
        <f t="shared" si="51"/>
        <v>0</v>
      </c>
      <c r="W2776" s="348" t="str">
        <f>IF(板块成分!B2778="","",板块成分!B2778)</f>
        <v/>
      </c>
      <c r="X2776" s="270" t="str">
        <f>[1]!s_info_name(W2776)</f>
        <v>0</v>
      </c>
      <c r="Y2776" s="335" t="str">
        <f>IF($Y$3="申万一级行业",[1]!s_info_industry_sw_2021(W2776,公司分析!D$5,1),IF($Y$3="申万二级行业",[1]!s_info_industry_sw_2021(W2776,公司分析!D$5,2),IF($Y$3="申万三级行业",[1]!s_info_industry_sw_2021(W2776,公司分析!D$5,3),IF($Y$3="wind一级行业",[1]!s_info_industry_gics(W2776,1),IF($Y$3="wind二级行业",[1]!s_info_industry_gics(W2776,2),IF($Y$3="wind三级行业",[1]!s_info_industry_gics(W2776,3),IF($Y$3="wind四级行业",[1]!s_info_industry_gics(W2776,4),IF($Y$3="证监会门类行业",[1]!s_info_industry_csrc12_n(W2776,公司分析!D$5,1),""))))))))</f>
        <v>0</v>
      </c>
      <c r="Z2776" s="298" t="str">
        <f>IF(Y2776=行业比较!$E$6,ROW(),"")</f>
        <v/>
      </c>
    </row>
    <row r="2777" spans="22:26" x14ac:dyDescent="0.35">
      <c r="V2777" s="253">
        <f t="shared" si="51"/>
        <v>0</v>
      </c>
      <c r="W2777" s="348" t="str">
        <f>IF(板块成分!B2779="","",板块成分!B2779)</f>
        <v/>
      </c>
      <c r="X2777" s="270" t="str">
        <f>[1]!s_info_name(W2777)</f>
        <v>0</v>
      </c>
      <c r="Y2777" s="335" t="str">
        <f>IF($Y$3="申万一级行业",[1]!s_info_industry_sw_2021(W2777,公司分析!D$5,1),IF($Y$3="申万二级行业",[1]!s_info_industry_sw_2021(W2777,公司分析!D$5,2),IF($Y$3="申万三级行业",[1]!s_info_industry_sw_2021(W2777,公司分析!D$5,3),IF($Y$3="wind一级行业",[1]!s_info_industry_gics(W2777,1),IF($Y$3="wind二级行业",[1]!s_info_industry_gics(W2777,2),IF($Y$3="wind三级行业",[1]!s_info_industry_gics(W2777,3),IF($Y$3="wind四级行业",[1]!s_info_industry_gics(W2777,4),IF($Y$3="证监会门类行业",[1]!s_info_industry_csrc12_n(W2777,公司分析!D$5,1),""))))))))</f>
        <v>0</v>
      </c>
      <c r="Z2777" s="298" t="str">
        <f>IF(Y2777=行业比较!$E$6,ROW(),"")</f>
        <v/>
      </c>
    </row>
    <row r="2778" spans="22:26" x14ac:dyDescent="0.35">
      <c r="V2778" s="253">
        <f t="shared" si="51"/>
        <v>0</v>
      </c>
      <c r="W2778" s="348" t="str">
        <f>IF(板块成分!B2780="","",板块成分!B2780)</f>
        <v/>
      </c>
      <c r="X2778" s="270" t="str">
        <f>[1]!s_info_name(W2778)</f>
        <v>0</v>
      </c>
      <c r="Y2778" s="335" t="str">
        <f>IF($Y$3="申万一级行业",[1]!s_info_industry_sw_2021(W2778,公司分析!D$5,1),IF($Y$3="申万二级行业",[1]!s_info_industry_sw_2021(W2778,公司分析!D$5,2),IF($Y$3="申万三级行业",[1]!s_info_industry_sw_2021(W2778,公司分析!D$5,3),IF($Y$3="wind一级行业",[1]!s_info_industry_gics(W2778,1),IF($Y$3="wind二级行业",[1]!s_info_industry_gics(W2778,2),IF($Y$3="wind三级行业",[1]!s_info_industry_gics(W2778,3),IF($Y$3="wind四级行业",[1]!s_info_industry_gics(W2778,4),IF($Y$3="证监会门类行业",[1]!s_info_industry_csrc12_n(W2778,公司分析!D$5,1),""))))))))</f>
        <v>0</v>
      </c>
      <c r="Z2778" s="298" t="str">
        <f>IF(Y2778=行业比较!$E$6,ROW(),"")</f>
        <v/>
      </c>
    </row>
    <row r="2779" spans="22:26" x14ac:dyDescent="0.35">
      <c r="V2779" s="253">
        <f t="shared" si="51"/>
        <v>0</v>
      </c>
      <c r="W2779" s="348" t="str">
        <f>IF(板块成分!B2781="","",板块成分!B2781)</f>
        <v/>
      </c>
      <c r="X2779" s="270" t="str">
        <f>[1]!s_info_name(W2779)</f>
        <v>0</v>
      </c>
      <c r="Y2779" s="335" t="str">
        <f>IF($Y$3="申万一级行业",[1]!s_info_industry_sw_2021(W2779,公司分析!D$5,1),IF($Y$3="申万二级行业",[1]!s_info_industry_sw_2021(W2779,公司分析!D$5,2),IF($Y$3="申万三级行业",[1]!s_info_industry_sw_2021(W2779,公司分析!D$5,3),IF($Y$3="wind一级行业",[1]!s_info_industry_gics(W2779,1),IF($Y$3="wind二级行业",[1]!s_info_industry_gics(W2779,2),IF($Y$3="wind三级行业",[1]!s_info_industry_gics(W2779,3),IF($Y$3="wind四级行业",[1]!s_info_industry_gics(W2779,4),IF($Y$3="证监会门类行业",[1]!s_info_industry_csrc12_n(W2779,公司分析!D$5,1),""))))))))</f>
        <v>0</v>
      </c>
      <c r="Z2779" s="298" t="str">
        <f>IF(Y2779=行业比较!$E$6,ROW(),"")</f>
        <v/>
      </c>
    </row>
    <row r="2780" spans="22:26" x14ac:dyDescent="0.35">
      <c r="V2780" s="253">
        <f t="shared" si="51"/>
        <v>0</v>
      </c>
      <c r="W2780" s="348" t="str">
        <f>IF(板块成分!B2782="","",板块成分!B2782)</f>
        <v/>
      </c>
      <c r="X2780" s="270" t="str">
        <f>[1]!s_info_name(W2780)</f>
        <v>0</v>
      </c>
      <c r="Y2780" s="335" t="str">
        <f>IF($Y$3="申万一级行业",[1]!s_info_industry_sw_2021(W2780,公司分析!D$5,1),IF($Y$3="申万二级行业",[1]!s_info_industry_sw_2021(W2780,公司分析!D$5,2),IF($Y$3="申万三级行业",[1]!s_info_industry_sw_2021(W2780,公司分析!D$5,3),IF($Y$3="wind一级行业",[1]!s_info_industry_gics(W2780,1),IF($Y$3="wind二级行业",[1]!s_info_industry_gics(W2780,2),IF($Y$3="wind三级行业",[1]!s_info_industry_gics(W2780,3),IF($Y$3="wind四级行业",[1]!s_info_industry_gics(W2780,4),IF($Y$3="证监会门类行业",[1]!s_info_industry_csrc12_n(W2780,公司分析!D$5,1),""))))))))</f>
        <v>0</v>
      </c>
      <c r="Z2780" s="298" t="str">
        <f>IF(Y2780=行业比较!$E$6,ROW(),"")</f>
        <v/>
      </c>
    </row>
    <row r="2781" spans="22:26" x14ac:dyDescent="0.35">
      <c r="V2781" s="253">
        <f t="shared" si="51"/>
        <v>0</v>
      </c>
      <c r="W2781" s="348" t="str">
        <f>IF(板块成分!B2783="","",板块成分!B2783)</f>
        <v/>
      </c>
      <c r="X2781" s="270" t="str">
        <f>[1]!s_info_name(W2781)</f>
        <v>0</v>
      </c>
      <c r="Y2781" s="335" t="str">
        <f>IF($Y$3="申万一级行业",[1]!s_info_industry_sw_2021(W2781,公司分析!D$5,1),IF($Y$3="申万二级行业",[1]!s_info_industry_sw_2021(W2781,公司分析!D$5,2),IF($Y$3="申万三级行业",[1]!s_info_industry_sw_2021(W2781,公司分析!D$5,3),IF($Y$3="wind一级行业",[1]!s_info_industry_gics(W2781,1),IF($Y$3="wind二级行业",[1]!s_info_industry_gics(W2781,2),IF($Y$3="wind三级行业",[1]!s_info_industry_gics(W2781,3),IF($Y$3="wind四级行业",[1]!s_info_industry_gics(W2781,4),IF($Y$3="证监会门类行业",[1]!s_info_industry_csrc12_n(W2781,公司分析!D$5,1),""))))))))</f>
        <v>0</v>
      </c>
      <c r="Z2781" s="298" t="str">
        <f>IF(Y2781=行业比较!$E$6,ROW(),"")</f>
        <v/>
      </c>
    </row>
    <row r="2782" spans="22:26" x14ac:dyDescent="0.35">
      <c r="V2782" s="253">
        <f t="shared" si="51"/>
        <v>0</v>
      </c>
      <c r="W2782" s="348" t="str">
        <f>IF(板块成分!B2784="","",板块成分!B2784)</f>
        <v/>
      </c>
      <c r="X2782" s="270" t="str">
        <f>[1]!s_info_name(W2782)</f>
        <v>0</v>
      </c>
      <c r="Y2782" s="335" t="str">
        <f>IF($Y$3="申万一级行业",[1]!s_info_industry_sw_2021(W2782,公司分析!D$5,1),IF($Y$3="申万二级行业",[1]!s_info_industry_sw_2021(W2782,公司分析!D$5,2),IF($Y$3="申万三级行业",[1]!s_info_industry_sw_2021(W2782,公司分析!D$5,3),IF($Y$3="wind一级行业",[1]!s_info_industry_gics(W2782,1),IF($Y$3="wind二级行业",[1]!s_info_industry_gics(W2782,2),IF($Y$3="wind三级行业",[1]!s_info_industry_gics(W2782,3),IF($Y$3="wind四级行业",[1]!s_info_industry_gics(W2782,4),IF($Y$3="证监会门类行业",[1]!s_info_industry_csrc12_n(W2782,公司分析!D$5,1),""))))))))</f>
        <v>0</v>
      </c>
      <c r="Z2782" s="298" t="str">
        <f>IF(Y2782=行业比较!$E$6,ROW(),"")</f>
        <v/>
      </c>
    </row>
    <row r="2783" spans="22:26" x14ac:dyDescent="0.35">
      <c r="V2783" s="253">
        <f t="shared" si="51"/>
        <v>0</v>
      </c>
      <c r="W2783" s="348" t="str">
        <f>IF(板块成分!B2785="","",板块成分!B2785)</f>
        <v/>
      </c>
      <c r="X2783" s="270" t="str">
        <f>[1]!s_info_name(W2783)</f>
        <v>0</v>
      </c>
      <c r="Y2783" s="335" t="str">
        <f>IF($Y$3="申万一级行业",[1]!s_info_industry_sw_2021(W2783,公司分析!D$5,1),IF($Y$3="申万二级行业",[1]!s_info_industry_sw_2021(W2783,公司分析!D$5,2),IF($Y$3="申万三级行业",[1]!s_info_industry_sw_2021(W2783,公司分析!D$5,3),IF($Y$3="wind一级行业",[1]!s_info_industry_gics(W2783,1),IF($Y$3="wind二级行业",[1]!s_info_industry_gics(W2783,2),IF($Y$3="wind三级行业",[1]!s_info_industry_gics(W2783,3),IF($Y$3="wind四级行业",[1]!s_info_industry_gics(W2783,4),IF($Y$3="证监会门类行业",[1]!s_info_industry_csrc12_n(W2783,公司分析!D$5,1),""))))))))</f>
        <v>0</v>
      </c>
      <c r="Z2783" s="298" t="str">
        <f>IF(Y2783=行业比较!$E$6,ROW(),"")</f>
        <v/>
      </c>
    </row>
    <row r="2784" spans="22:26" x14ac:dyDescent="0.35">
      <c r="V2784" s="253">
        <f t="shared" si="51"/>
        <v>0</v>
      </c>
      <c r="W2784" s="348" t="str">
        <f>IF(板块成分!B2786="","",板块成分!B2786)</f>
        <v/>
      </c>
      <c r="X2784" s="270" t="str">
        <f>[1]!s_info_name(W2784)</f>
        <v>0</v>
      </c>
      <c r="Y2784" s="335" t="str">
        <f>IF($Y$3="申万一级行业",[1]!s_info_industry_sw_2021(W2784,公司分析!D$5,1),IF($Y$3="申万二级行业",[1]!s_info_industry_sw_2021(W2784,公司分析!D$5,2),IF($Y$3="申万三级行业",[1]!s_info_industry_sw_2021(W2784,公司分析!D$5,3),IF($Y$3="wind一级行业",[1]!s_info_industry_gics(W2784,1),IF($Y$3="wind二级行业",[1]!s_info_industry_gics(W2784,2),IF($Y$3="wind三级行业",[1]!s_info_industry_gics(W2784,3),IF($Y$3="wind四级行业",[1]!s_info_industry_gics(W2784,4),IF($Y$3="证监会门类行业",[1]!s_info_industry_csrc12_n(W2784,公司分析!D$5,1),""))))))))</f>
        <v>0</v>
      </c>
      <c r="Z2784" s="298" t="str">
        <f>IF(Y2784=行业比较!$E$6,ROW(),"")</f>
        <v/>
      </c>
    </row>
    <row r="2785" spans="22:26" x14ac:dyDescent="0.35">
      <c r="V2785" s="253">
        <f t="shared" si="51"/>
        <v>0</v>
      </c>
      <c r="W2785" s="348" t="str">
        <f>IF(板块成分!B2787="","",板块成分!B2787)</f>
        <v/>
      </c>
      <c r="X2785" s="270" t="str">
        <f>[1]!s_info_name(W2785)</f>
        <v>0</v>
      </c>
      <c r="Y2785" s="335" t="str">
        <f>IF($Y$3="申万一级行业",[1]!s_info_industry_sw_2021(W2785,公司分析!D$5,1),IF($Y$3="申万二级行业",[1]!s_info_industry_sw_2021(W2785,公司分析!D$5,2),IF($Y$3="申万三级行业",[1]!s_info_industry_sw_2021(W2785,公司分析!D$5,3),IF($Y$3="wind一级行业",[1]!s_info_industry_gics(W2785,1),IF($Y$3="wind二级行业",[1]!s_info_industry_gics(W2785,2),IF($Y$3="wind三级行业",[1]!s_info_industry_gics(W2785,3),IF($Y$3="wind四级行业",[1]!s_info_industry_gics(W2785,4),IF($Y$3="证监会门类行业",[1]!s_info_industry_csrc12_n(W2785,公司分析!D$5,1),""))))))))</f>
        <v>0</v>
      </c>
      <c r="Z2785" s="298" t="str">
        <f>IF(Y2785=行业比较!$E$6,ROW(),"")</f>
        <v/>
      </c>
    </row>
    <row r="2786" spans="22:26" x14ac:dyDescent="0.35">
      <c r="V2786" s="253">
        <f t="shared" si="51"/>
        <v>0</v>
      </c>
      <c r="W2786" s="348" t="str">
        <f>IF(板块成分!B2788="","",板块成分!B2788)</f>
        <v/>
      </c>
      <c r="X2786" s="270" t="str">
        <f>[1]!s_info_name(W2786)</f>
        <v>0</v>
      </c>
      <c r="Y2786" s="335" t="str">
        <f>IF($Y$3="申万一级行业",[1]!s_info_industry_sw_2021(W2786,公司分析!D$5,1),IF($Y$3="申万二级行业",[1]!s_info_industry_sw_2021(W2786,公司分析!D$5,2),IF($Y$3="申万三级行业",[1]!s_info_industry_sw_2021(W2786,公司分析!D$5,3),IF($Y$3="wind一级行业",[1]!s_info_industry_gics(W2786,1),IF($Y$3="wind二级行业",[1]!s_info_industry_gics(W2786,2),IF($Y$3="wind三级行业",[1]!s_info_industry_gics(W2786,3),IF($Y$3="wind四级行业",[1]!s_info_industry_gics(W2786,4),IF($Y$3="证监会门类行业",[1]!s_info_industry_csrc12_n(W2786,公司分析!D$5,1),""))))))))</f>
        <v>0</v>
      </c>
      <c r="Z2786" s="298" t="str">
        <f>IF(Y2786=行业比较!$E$6,ROW(),"")</f>
        <v/>
      </c>
    </row>
    <row r="2787" spans="22:26" x14ac:dyDescent="0.35">
      <c r="V2787" s="253">
        <f t="shared" si="51"/>
        <v>0</v>
      </c>
      <c r="W2787" s="348" t="str">
        <f>IF(板块成分!B2789="","",板块成分!B2789)</f>
        <v/>
      </c>
      <c r="X2787" s="270" t="str">
        <f>[1]!s_info_name(W2787)</f>
        <v>0</v>
      </c>
      <c r="Y2787" s="335" t="str">
        <f>IF($Y$3="申万一级行业",[1]!s_info_industry_sw_2021(W2787,公司分析!D$5,1),IF($Y$3="申万二级行业",[1]!s_info_industry_sw_2021(W2787,公司分析!D$5,2),IF($Y$3="申万三级行业",[1]!s_info_industry_sw_2021(W2787,公司分析!D$5,3),IF($Y$3="wind一级行业",[1]!s_info_industry_gics(W2787,1),IF($Y$3="wind二级行业",[1]!s_info_industry_gics(W2787,2),IF($Y$3="wind三级行业",[1]!s_info_industry_gics(W2787,3),IF($Y$3="wind四级行业",[1]!s_info_industry_gics(W2787,4),IF($Y$3="证监会门类行业",[1]!s_info_industry_csrc12_n(W2787,公司分析!D$5,1),""))))))))</f>
        <v>0</v>
      </c>
      <c r="Z2787" s="298" t="str">
        <f>IF(Y2787=行业比较!$E$6,ROW(),"")</f>
        <v/>
      </c>
    </row>
    <row r="2788" spans="22:26" x14ac:dyDescent="0.35">
      <c r="V2788" s="253">
        <f t="shared" si="51"/>
        <v>0</v>
      </c>
      <c r="W2788" s="348" t="str">
        <f>IF(板块成分!B2790="","",板块成分!B2790)</f>
        <v/>
      </c>
      <c r="X2788" s="270" t="str">
        <f>[1]!s_info_name(W2788)</f>
        <v>0</v>
      </c>
      <c r="Y2788" s="335" t="str">
        <f>IF($Y$3="申万一级行业",[1]!s_info_industry_sw_2021(W2788,公司分析!D$5,1),IF($Y$3="申万二级行业",[1]!s_info_industry_sw_2021(W2788,公司分析!D$5,2),IF($Y$3="申万三级行业",[1]!s_info_industry_sw_2021(W2788,公司分析!D$5,3),IF($Y$3="wind一级行业",[1]!s_info_industry_gics(W2788,1),IF($Y$3="wind二级行业",[1]!s_info_industry_gics(W2788,2),IF($Y$3="wind三级行业",[1]!s_info_industry_gics(W2788,3),IF($Y$3="wind四级行业",[1]!s_info_industry_gics(W2788,4),IF($Y$3="证监会门类行业",[1]!s_info_industry_csrc12_n(W2788,公司分析!D$5,1),""))))))))</f>
        <v>0</v>
      </c>
      <c r="Z2788" s="298" t="str">
        <f>IF(Y2788=行业比较!$E$6,ROW(),"")</f>
        <v/>
      </c>
    </row>
    <row r="2789" spans="22:26" x14ac:dyDescent="0.35">
      <c r="V2789" s="253">
        <f t="shared" si="51"/>
        <v>0</v>
      </c>
      <c r="W2789" s="348" t="str">
        <f>IF(板块成分!B2791="","",板块成分!B2791)</f>
        <v/>
      </c>
      <c r="X2789" s="270" t="str">
        <f>[1]!s_info_name(W2789)</f>
        <v>0</v>
      </c>
      <c r="Y2789" s="335" t="str">
        <f>IF($Y$3="申万一级行业",[1]!s_info_industry_sw_2021(W2789,公司分析!D$5,1),IF($Y$3="申万二级行业",[1]!s_info_industry_sw_2021(W2789,公司分析!D$5,2),IF($Y$3="申万三级行业",[1]!s_info_industry_sw_2021(W2789,公司分析!D$5,3),IF($Y$3="wind一级行业",[1]!s_info_industry_gics(W2789,1),IF($Y$3="wind二级行业",[1]!s_info_industry_gics(W2789,2),IF($Y$3="wind三级行业",[1]!s_info_industry_gics(W2789,3),IF($Y$3="wind四级行业",[1]!s_info_industry_gics(W2789,4),IF($Y$3="证监会门类行业",[1]!s_info_industry_csrc12_n(W2789,公司分析!D$5,1),""))))))))</f>
        <v>0</v>
      </c>
      <c r="Z2789" s="298" t="str">
        <f>IF(Y2789=行业比较!$E$6,ROW(),"")</f>
        <v/>
      </c>
    </row>
    <row r="2790" spans="22:26" x14ac:dyDescent="0.35">
      <c r="V2790" s="253">
        <f t="shared" si="51"/>
        <v>0</v>
      </c>
      <c r="W2790" s="348" t="str">
        <f>IF(板块成分!B2792="","",板块成分!B2792)</f>
        <v/>
      </c>
      <c r="X2790" s="270" t="str">
        <f>[1]!s_info_name(W2790)</f>
        <v>0</v>
      </c>
      <c r="Y2790" s="335" t="str">
        <f>IF($Y$3="申万一级行业",[1]!s_info_industry_sw_2021(W2790,公司分析!D$5,1),IF($Y$3="申万二级行业",[1]!s_info_industry_sw_2021(W2790,公司分析!D$5,2),IF($Y$3="申万三级行业",[1]!s_info_industry_sw_2021(W2790,公司分析!D$5,3),IF($Y$3="wind一级行业",[1]!s_info_industry_gics(W2790,1),IF($Y$3="wind二级行业",[1]!s_info_industry_gics(W2790,2),IF($Y$3="wind三级行业",[1]!s_info_industry_gics(W2790,3),IF($Y$3="wind四级行业",[1]!s_info_industry_gics(W2790,4),IF($Y$3="证监会门类行业",[1]!s_info_industry_csrc12_n(W2790,公司分析!D$5,1),""))))))))</f>
        <v>0</v>
      </c>
      <c r="Z2790" s="298" t="str">
        <f>IF(Y2790=行业比较!$E$6,ROW(),"")</f>
        <v/>
      </c>
    </row>
    <row r="2791" spans="22:26" x14ac:dyDescent="0.35">
      <c r="V2791" s="253">
        <f t="shared" si="51"/>
        <v>0</v>
      </c>
      <c r="W2791" s="348" t="str">
        <f>IF(板块成分!B2793="","",板块成分!B2793)</f>
        <v/>
      </c>
      <c r="X2791" s="270" t="str">
        <f>[1]!s_info_name(W2791)</f>
        <v>0</v>
      </c>
      <c r="Y2791" s="335" t="str">
        <f>IF($Y$3="申万一级行业",[1]!s_info_industry_sw_2021(W2791,公司分析!D$5,1),IF($Y$3="申万二级行业",[1]!s_info_industry_sw_2021(W2791,公司分析!D$5,2),IF($Y$3="申万三级行业",[1]!s_info_industry_sw_2021(W2791,公司分析!D$5,3),IF($Y$3="wind一级行业",[1]!s_info_industry_gics(W2791,1),IF($Y$3="wind二级行业",[1]!s_info_industry_gics(W2791,2),IF($Y$3="wind三级行业",[1]!s_info_industry_gics(W2791,3),IF($Y$3="wind四级行业",[1]!s_info_industry_gics(W2791,4),IF($Y$3="证监会门类行业",[1]!s_info_industry_csrc12_n(W2791,公司分析!D$5,1),""))))))))</f>
        <v>0</v>
      </c>
      <c r="Z2791" s="298" t="str">
        <f>IF(Y2791=行业比较!$E$6,ROW(),"")</f>
        <v/>
      </c>
    </row>
    <row r="2792" spans="22:26" x14ac:dyDescent="0.35">
      <c r="V2792" s="253">
        <f t="shared" si="51"/>
        <v>0</v>
      </c>
      <c r="W2792" s="348" t="str">
        <f>IF(板块成分!B2794="","",板块成分!B2794)</f>
        <v/>
      </c>
      <c r="X2792" s="270" t="str">
        <f>[1]!s_info_name(W2792)</f>
        <v>0</v>
      </c>
      <c r="Y2792" s="335" t="str">
        <f>IF($Y$3="申万一级行业",[1]!s_info_industry_sw_2021(W2792,公司分析!D$5,1),IF($Y$3="申万二级行业",[1]!s_info_industry_sw_2021(W2792,公司分析!D$5,2),IF($Y$3="申万三级行业",[1]!s_info_industry_sw_2021(W2792,公司分析!D$5,3),IF($Y$3="wind一级行业",[1]!s_info_industry_gics(W2792,1),IF($Y$3="wind二级行业",[1]!s_info_industry_gics(W2792,2),IF($Y$3="wind三级行业",[1]!s_info_industry_gics(W2792,3),IF($Y$3="wind四级行业",[1]!s_info_industry_gics(W2792,4),IF($Y$3="证监会门类行业",[1]!s_info_industry_csrc12_n(W2792,公司分析!D$5,1),""))))))))</f>
        <v>0</v>
      </c>
      <c r="Z2792" s="298" t="str">
        <f>IF(Y2792=行业比较!$E$6,ROW(),"")</f>
        <v/>
      </c>
    </row>
    <row r="2793" spans="22:26" x14ac:dyDescent="0.35">
      <c r="V2793" s="253">
        <f t="shared" si="51"/>
        <v>0</v>
      </c>
      <c r="W2793" s="348" t="str">
        <f>IF(板块成分!B2795="","",板块成分!B2795)</f>
        <v/>
      </c>
      <c r="X2793" s="270" t="str">
        <f>[1]!s_info_name(W2793)</f>
        <v>0</v>
      </c>
      <c r="Y2793" s="335" t="str">
        <f>IF($Y$3="申万一级行业",[1]!s_info_industry_sw_2021(W2793,公司分析!D$5,1),IF($Y$3="申万二级行业",[1]!s_info_industry_sw_2021(W2793,公司分析!D$5,2),IF($Y$3="申万三级行业",[1]!s_info_industry_sw_2021(W2793,公司分析!D$5,3),IF($Y$3="wind一级行业",[1]!s_info_industry_gics(W2793,1),IF($Y$3="wind二级行业",[1]!s_info_industry_gics(W2793,2),IF($Y$3="wind三级行业",[1]!s_info_industry_gics(W2793,3),IF($Y$3="wind四级行业",[1]!s_info_industry_gics(W2793,4),IF($Y$3="证监会门类行业",[1]!s_info_industry_csrc12_n(W2793,公司分析!D$5,1),""))))))))</f>
        <v>0</v>
      </c>
      <c r="Z2793" s="298" t="str">
        <f>IF(Y2793=行业比较!$E$6,ROW(),"")</f>
        <v/>
      </c>
    </row>
    <row r="2794" spans="22:26" x14ac:dyDescent="0.35">
      <c r="V2794" s="253">
        <f t="shared" si="51"/>
        <v>0</v>
      </c>
      <c r="W2794" s="348" t="str">
        <f>IF(板块成分!B2796="","",板块成分!B2796)</f>
        <v/>
      </c>
      <c r="X2794" s="270" t="str">
        <f>[1]!s_info_name(W2794)</f>
        <v>0</v>
      </c>
      <c r="Y2794" s="335" t="str">
        <f>IF($Y$3="申万一级行业",[1]!s_info_industry_sw_2021(W2794,公司分析!D$5,1),IF($Y$3="申万二级行业",[1]!s_info_industry_sw_2021(W2794,公司分析!D$5,2),IF($Y$3="申万三级行业",[1]!s_info_industry_sw_2021(W2794,公司分析!D$5,3),IF($Y$3="wind一级行业",[1]!s_info_industry_gics(W2794,1),IF($Y$3="wind二级行业",[1]!s_info_industry_gics(W2794,2),IF($Y$3="wind三级行业",[1]!s_info_industry_gics(W2794,3),IF($Y$3="wind四级行业",[1]!s_info_industry_gics(W2794,4),IF($Y$3="证监会门类行业",[1]!s_info_industry_csrc12_n(W2794,公司分析!D$5,1),""))))))))</f>
        <v>0</v>
      </c>
      <c r="Z2794" s="298" t="str">
        <f>IF(Y2794=行业比较!$E$6,ROW(),"")</f>
        <v/>
      </c>
    </row>
    <row r="2795" spans="22:26" x14ac:dyDescent="0.35">
      <c r="V2795" s="253">
        <f t="shared" si="51"/>
        <v>0</v>
      </c>
      <c r="W2795" s="348" t="str">
        <f>IF(板块成分!B2797="","",板块成分!B2797)</f>
        <v/>
      </c>
      <c r="X2795" s="270" t="str">
        <f>[1]!s_info_name(W2795)</f>
        <v>0</v>
      </c>
      <c r="Y2795" s="335" t="str">
        <f>IF($Y$3="申万一级行业",[1]!s_info_industry_sw_2021(W2795,公司分析!D$5,1),IF($Y$3="申万二级行业",[1]!s_info_industry_sw_2021(W2795,公司分析!D$5,2),IF($Y$3="申万三级行业",[1]!s_info_industry_sw_2021(W2795,公司分析!D$5,3),IF($Y$3="wind一级行业",[1]!s_info_industry_gics(W2795,1),IF($Y$3="wind二级行业",[1]!s_info_industry_gics(W2795,2),IF($Y$3="wind三级行业",[1]!s_info_industry_gics(W2795,3),IF($Y$3="wind四级行业",[1]!s_info_industry_gics(W2795,4),IF($Y$3="证监会门类行业",[1]!s_info_industry_csrc12_n(W2795,公司分析!D$5,1),""))))))))</f>
        <v>0</v>
      </c>
      <c r="Z2795" s="298" t="str">
        <f>IF(Y2795=行业比较!$E$6,ROW(),"")</f>
        <v/>
      </c>
    </row>
    <row r="2796" spans="22:26" x14ac:dyDescent="0.35">
      <c r="V2796" s="253">
        <f t="shared" si="51"/>
        <v>0</v>
      </c>
      <c r="W2796" s="348" t="str">
        <f>IF(板块成分!B2798="","",板块成分!B2798)</f>
        <v/>
      </c>
      <c r="X2796" s="270" t="str">
        <f>[1]!s_info_name(W2796)</f>
        <v>0</v>
      </c>
      <c r="Y2796" s="335" t="str">
        <f>IF($Y$3="申万一级行业",[1]!s_info_industry_sw_2021(W2796,公司分析!D$5,1),IF($Y$3="申万二级行业",[1]!s_info_industry_sw_2021(W2796,公司分析!D$5,2),IF($Y$3="申万三级行业",[1]!s_info_industry_sw_2021(W2796,公司分析!D$5,3),IF($Y$3="wind一级行业",[1]!s_info_industry_gics(W2796,1),IF($Y$3="wind二级行业",[1]!s_info_industry_gics(W2796,2),IF($Y$3="wind三级行业",[1]!s_info_industry_gics(W2796,3),IF($Y$3="wind四级行业",[1]!s_info_industry_gics(W2796,4),IF($Y$3="证监会门类行业",[1]!s_info_industry_csrc12_n(W2796,公司分析!D$5,1),""))))))))</f>
        <v>0</v>
      </c>
      <c r="Z2796" s="298" t="str">
        <f>IF(Y2796=行业比较!$E$6,ROW(),"")</f>
        <v/>
      </c>
    </row>
    <row r="2797" spans="22:26" x14ac:dyDescent="0.35">
      <c r="V2797" s="253">
        <f t="shared" si="51"/>
        <v>0</v>
      </c>
      <c r="W2797" s="348" t="str">
        <f>IF(板块成分!B2799="","",板块成分!B2799)</f>
        <v/>
      </c>
      <c r="X2797" s="270" t="str">
        <f>[1]!s_info_name(W2797)</f>
        <v>0</v>
      </c>
      <c r="Y2797" s="335" t="str">
        <f>IF($Y$3="申万一级行业",[1]!s_info_industry_sw_2021(W2797,公司分析!D$5,1),IF($Y$3="申万二级行业",[1]!s_info_industry_sw_2021(W2797,公司分析!D$5,2),IF($Y$3="申万三级行业",[1]!s_info_industry_sw_2021(W2797,公司分析!D$5,3),IF($Y$3="wind一级行业",[1]!s_info_industry_gics(W2797,1),IF($Y$3="wind二级行业",[1]!s_info_industry_gics(W2797,2),IF($Y$3="wind三级行业",[1]!s_info_industry_gics(W2797,3),IF($Y$3="wind四级行业",[1]!s_info_industry_gics(W2797,4),IF($Y$3="证监会门类行业",[1]!s_info_industry_csrc12_n(W2797,公司分析!D$5,1),""))))))))</f>
        <v>0</v>
      </c>
      <c r="Z2797" s="298" t="str">
        <f>IF(Y2797=行业比较!$E$6,ROW(),"")</f>
        <v/>
      </c>
    </row>
    <row r="2798" spans="22:26" x14ac:dyDescent="0.35">
      <c r="V2798" s="253">
        <f t="shared" si="51"/>
        <v>0</v>
      </c>
      <c r="W2798" s="348" t="str">
        <f>IF(板块成分!B2800="","",板块成分!B2800)</f>
        <v/>
      </c>
      <c r="X2798" s="270" t="str">
        <f>[1]!s_info_name(W2798)</f>
        <v>0</v>
      </c>
      <c r="Y2798" s="335" t="str">
        <f>IF($Y$3="申万一级行业",[1]!s_info_industry_sw_2021(W2798,公司分析!D$5,1),IF($Y$3="申万二级行业",[1]!s_info_industry_sw_2021(W2798,公司分析!D$5,2),IF($Y$3="申万三级行业",[1]!s_info_industry_sw_2021(W2798,公司分析!D$5,3),IF($Y$3="wind一级行业",[1]!s_info_industry_gics(W2798,1),IF($Y$3="wind二级行业",[1]!s_info_industry_gics(W2798,2),IF($Y$3="wind三级行业",[1]!s_info_industry_gics(W2798,3),IF($Y$3="wind四级行业",[1]!s_info_industry_gics(W2798,4),IF($Y$3="证监会门类行业",[1]!s_info_industry_csrc12_n(W2798,公司分析!D$5,1),""))))))))</f>
        <v>0</v>
      </c>
      <c r="Z2798" s="298" t="str">
        <f>IF(Y2798=行业比较!$E$6,ROW(),"")</f>
        <v/>
      </c>
    </row>
    <row r="2799" spans="22:26" x14ac:dyDescent="0.35">
      <c r="V2799" s="253">
        <f t="shared" si="51"/>
        <v>0</v>
      </c>
      <c r="W2799" s="348" t="str">
        <f>IF(板块成分!B2801="","",板块成分!B2801)</f>
        <v/>
      </c>
      <c r="X2799" s="270" t="str">
        <f>[1]!s_info_name(W2799)</f>
        <v>0</v>
      </c>
      <c r="Y2799" s="335" t="str">
        <f>IF($Y$3="申万一级行业",[1]!s_info_industry_sw_2021(W2799,公司分析!D$5,1),IF($Y$3="申万二级行业",[1]!s_info_industry_sw_2021(W2799,公司分析!D$5,2),IF($Y$3="申万三级行业",[1]!s_info_industry_sw_2021(W2799,公司分析!D$5,3),IF($Y$3="wind一级行业",[1]!s_info_industry_gics(W2799,1),IF($Y$3="wind二级行业",[1]!s_info_industry_gics(W2799,2),IF($Y$3="wind三级行业",[1]!s_info_industry_gics(W2799,3),IF($Y$3="wind四级行业",[1]!s_info_industry_gics(W2799,4),IF($Y$3="证监会门类行业",[1]!s_info_industry_csrc12_n(W2799,公司分析!D$5,1),""))))))))</f>
        <v>0</v>
      </c>
      <c r="Z2799" s="298" t="str">
        <f>IF(Y2799=行业比较!$E$6,ROW(),"")</f>
        <v/>
      </c>
    </row>
    <row r="2800" spans="22:26" x14ac:dyDescent="0.35">
      <c r="V2800" s="253">
        <f t="shared" si="51"/>
        <v>0</v>
      </c>
      <c r="W2800" s="348" t="str">
        <f>IF(板块成分!B2802="","",板块成分!B2802)</f>
        <v/>
      </c>
      <c r="X2800" s="270" t="str">
        <f>[1]!s_info_name(W2800)</f>
        <v>0</v>
      </c>
      <c r="Y2800" s="335" t="str">
        <f>IF($Y$3="申万一级行业",[1]!s_info_industry_sw_2021(W2800,公司分析!D$5,1),IF($Y$3="申万二级行业",[1]!s_info_industry_sw_2021(W2800,公司分析!D$5,2),IF($Y$3="申万三级行业",[1]!s_info_industry_sw_2021(W2800,公司分析!D$5,3),IF($Y$3="wind一级行业",[1]!s_info_industry_gics(W2800,1),IF($Y$3="wind二级行业",[1]!s_info_industry_gics(W2800,2),IF($Y$3="wind三级行业",[1]!s_info_industry_gics(W2800,3),IF($Y$3="wind四级行业",[1]!s_info_industry_gics(W2800,4),IF($Y$3="证监会门类行业",[1]!s_info_industry_csrc12_n(W2800,公司分析!D$5,1),""))))))))</f>
        <v>0</v>
      </c>
      <c r="Z2800" s="298" t="str">
        <f>IF(Y2800=行业比较!$E$6,ROW(),"")</f>
        <v/>
      </c>
    </row>
    <row r="2801" spans="22:26" x14ac:dyDescent="0.35">
      <c r="V2801" s="253">
        <f t="shared" si="51"/>
        <v>0</v>
      </c>
      <c r="W2801" s="348" t="str">
        <f>IF(板块成分!B2803="","",板块成分!B2803)</f>
        <v/>
      </c>
      <c r="X2801" s="270" t="str">
        <f>[1]!s_info_name(W2801)</f>
        <v>0</v>
      </c>
      <c r="Y2801" s="335" t="str">
        <f>IF($Y$3="申万一级行业",[1]!s_info_industry_sw_2021(W2801,公司分析!D$5,1),IF($Y$3="申万二级行业",[1]!s_info_industry_sw_2021(W2801,公司分析!D$5,2),IF($Y$3="申万三级行业",[1]!s_info_industry_sw_2021(W2801,公司分析!D$5,3),IF($Y$3="wind一级行业",[1]!s_info_industry_gics(W2801,1),IF($Y$3="wind二级行业",[1]!s_info_industry_gics(W2801,2),IF($Y$3="wind三级行业",[1]!s_info_industry_gics(W2801,3),IF($Y$3="wind四级行业",[1]!s_info_industry_gics(W2801,4),IF($Y$3="证监会门类行业",[1]!s_info_industry_csrc12_n(W2801,公司分析!D$5,1),""))))))))</f>
        <v>0</v>
      </c>
      <c r="Z2801" s="298" t="str">
        <f>IF(Y2801=行业比较!$E$6,ROW(),"")</f>
        <v/>
      </c>
    </row>
    <row r="2802" spans="22:26" x14ac:dyDescent="0.35">
      <c r="V2802" s="253">
        <f t="shared" si="51"/>
        <v>0</v>
      </c>
      <c r="W2802" s="348" t="str">
        <f>IF(板块成分!B2804="","",板块成分!B2804)</f>
        <v/>
      </c>
      <c r="X2802" s="270" t="str">
        <f>[1]!s_info_name(W2802)</f>
        <v>0</v>
      </c>
      <c r="Y2802" s="335" t="str">
        <f>IF($Y$3="申万一级行业",[1]!s_info_industry_sw_2021(W2802,公司分析!D$5,1),IF($Y$3="申万二级行业",[1]!s_info_industry_sw_2021(W2802,公司分析!D$5,2),IF($Y$3="申万三级行业",[1]!s_info_industry_sw_2021(W2802,公司分析!D$5,3),IF($Y$3="wind一级行业",[1]!s_info_industry_gics(W2802,1),IF($Y$3="wind二级行业",[1]!s_info_industry_gics(W2802,2),IF($Y$3="wind三级行业",[1]!s_info_industry_gics(W2802,3),IF($Y$3="wind四级行业",[1]!s_info_industry_gics(W2802,4),IF($Y$3="证监会门类行业",[1]!s_info_industry_csrc12_n(W2802,公司分析!D$5,1),""))))))))</f>
        <v>0</v>
      </c>
      <c r="Z2802" s="298" t="str">
        <f>IF(Y2802=行业比较!$E$6,ROW(),"")</f>
        <v/>
      </c>
    </row>
    <row r="2803" spans="22:26" x14ac:dyDescent="0.35">
      <c r="V2803" s="253">
        <f t="shared" si="51"/>
        <v>0</v>
      </c>
      <c r="W2803" s="348" t="str">
        <f>IF(板块成分!B2805="","",板块成分!B2805)</f>
        <v/>
      </c>
      <c r="X2803" s="270" t="str">
        <f>[1]!s_info_name(W2803)</f>
        <v>0</v>
      </c>
      <c r="Y2803" s="335" t="str">
        <f>IF($Y$3="申万一级行业",[1]!s_info_industry_sw_2021(W2803,公司分析!D$5,1),IF($Y$3="申万二级行业",[1]!s_info_industry_sw_2021(W2803,公司分析!D$5,2),IF($Y$3="申万三级行业",[1]!s_info_industry_sw_2021(W2803,公司分析!D$5,3),IF($Y$3="wind一级行业",[1]!s_info_industry_gics(W2803,1),IF($Y$3="wind二级行业",[1]!s_info_industry_gics(W2803,2),IF($Y$3="wind三级行业",[1]!s_info_industry_gics(W2803,3),IF($Y$3="wind四级行业",[1]!s_info_industry_gics(W2803,4),IF($Y$3="证监会门类行业",[1]!s_info_industry_csrc12_n(W2803,公司分析!D$5,1),""))))))))</f>
        <v>0</v>
      </c>
      <c r="Z2803" s="298" t="str">
        <f>IF(Y2803=行业比较!$E$6,ROW(),"")</f>
        <v/>
      </c>
    </row>
    <row r="2804" spans="22:26" x14ac:dyDescent="0.35">
      <c r="V2804" s="253">
        <f t="shared" si="51"/>
        <v>0</v>
      </c>
      <c r="W2804" s="348" t="str">
        <f>IF(板块成分!B2806="","",板块成分!B2806)</f>
        <v/>
      </c>
      <c r="X2804" s="270" t="str">
        <f>[1]!s_info_name(W2804)</f>
        <v>0</v>
      </c>
      <c r="Y2804" s="335" t="str">
        <f>IF($Y$3="申万一级行业",[1]!s_info_industry_sw_2021(W2804,公司分析!D$5,1),IF($Y$3="申万二级行业",[1]!s_info_industry_sw_2021(W2804,公司分析!D$5,2),IF($Y$3="申万三级行业",[1]!s_info_industry_sw_2021(W2804,公司分析!D$5,3),IF($Y$3="wind一级行业",[1]!s_info_industry_gics(W2804,1),IF($Y$3="wind二级行业",[1]!s_info_industry_gics(W2804,2),IF($Y$3="wind三级行业",[1]!s_info_industry_gics(W2804,3),IF($Y$3="wind四级行业",[1]!s_info_industry_gics(W2804,4),IF($Y$3="证监会门类行业",[1]!s_info_industry_csrc12_n(W2804,公司分析!D$5,1),""))))))))</f>
        <v>0</v>
      </c>
      <c r="Z2804" s="298" t="str">
        <f>IF(Y2804=行业比较!$E$6,ROW(),"")</f>
        <v/>
      </c>
    </row>
    <row r="2805" spans="22:26" x14ac:dyDescent="0.35">
      <c r="V2805" s="253">
        <f t="shared" si="51"/>
        <v>0</v>
      </c>
      <c r="W2805" s="348" t="str">
        <f>IF(板块成分!B2807="","",板块成分!B2807)</f>
        <v/>
      </c>
      <c r="X2805" s="270" t="str">
        <f>[1]!s_info_name(W2805)</f>
        <v>0</v>
      </c>
      <c r="Y2805" s="335" t="str">
        <f>IF($Y$3="申万一级行业",[1]!s_info_industry_sw_2021(W2805,公司分析!D$5,1),IF($Y$3="申万二级行业",[1]!s_info_industry_sw_2021(W2805,公司分析!D$5,2),IF($Y$3="申万三级行业",[1]!s_info_industry_sw_2021(W2805,公司分析!D$5,3),IF($Y$3="wind一级行业",[1]!s_info_industry_gics(W2805,1),IF($Y$3="wind二级行业",[1]!s_info_industry_gics(W2805,2),IF($Y$3="wind三级行业",[1]!s_info_industry_gics(W2805,3),IF($Y$3="wind四级行业",[1]!s_info_industry_gics(W2805,4),IF($Y$3="证监会门类行业",[1]!s_info_industry_csrc12_n(W2805,公司分析!D$5,1),""))))))))</f>
        <v>0</v>
      </c>
      <c r="Z2805" s="298" t="str">
        <f>IF(Y2805=行业比较!$E$6,ROW(),"")</f>
        <v/>
      </c>
    </row>
    <row r="2806" spans="22:26" x14ac:dyDescent="0.35">
      <c r="V2806" s="253">
        <f t="shared" si="51"/>
        <v>0</v>
      </c>
      <c r="W2806" s="348" t="str">
        <f>IF(板块成分!B2808="","",板块成分!B2808)</f>
        <v/>
      </c>
      <c r="X2806" s="270" t="str">
        <f>[1]!s_info_name(W2806)</f>
        <v>0</v>
      </c>
      <c r="Y2806" s="335" t="str">
        <f>IF($Y$3="申万一级行业",[1]!s_info_industry_sw_2021(W2806,公司分析!D$5,1),IF($Y$3="申万二级行业",[1]!s_info_industry_sw_2021(W2806,公司分析!D$5,2),IF($Y$3="申万三级行业",[1]!s_info_industry_sw_2021(W2806,公司分析!D$5,3),IF($Y$3="wind一级行业",[1]!s_info_industry_gics(W2806,1),IF($Y$3="wind二级行业",[1]!s_info_industry_gics(W2806,2),IF($Y$3="wind三级行业",[1]!s_info_industry_gics(W2806,3),IF($Y$3="wind四级行业",[1]!s_info_industry_gics(W2806,4),IF($Y$3="证监会门类行业",[1]!s_info_industry_csrc12_n(W2806,公司分析!D$5,1),""))))))))</f>
        <v>0</v>
      </c>
      <c r="Z2806" s="298" t="str">
        <f>IF(Y2806=行业比较!$E$6,ROW(),"")</f>
        <v/>
      </c>
    </row>
    <row r="2807" spans="22:26" x14ac:dyDescent="0.35">
      <c r="V2807" s="253">
        <f t="shared" si="51"/>
        <v>0</v>
      </c>
      <c r="W2807" s="348" t="str">
        <f>IF(板块成分!B2809="","",板块成分!B2809)</f>
        <v/>
      </c>
      <c r="X2807" s="270" t="str">
        <f>[1]!s_info_name(W2807)</f>
        <v>0</v>
      </c>
      <c r="Y2807" s="335" t="str">
        <f>IF($Y$3="申万一级行业",[1]!s_info_industry_sw_2021(W2807,公司分析!D$5,1),IF($Y$3="申万二级行业",[1]!s_info_industry_sw_2021(W2807,公司分析!D$5,2),IF($Y$3="申万三级行业",[1]!s_info_industry_sw_2021(W2807,公司分析!D$5,3),IF($Y$3="wind一级行业",[1]!s_info_industry_gics(W2807,1),IF($Y$3="wind二级行业",[1]!s_info_industry_gics(W2807,2),IF($Y$3="wind三级行业",[1]!s_info_industry_gics(W2807,3),IF($Y$3="wind四级行业",[1]!s_info_industry_gics(W2807,4),IF($Y$3="证监会门类行业",[1]!s_info_industry_csrc12_n(W2807,公司分析!D$5,1),""))))))))</f>
        <v>0</v>
      </c>
      <c r="Z2807" s="298" t="str">
        <f>IF(Y2807=行业比较!$E$6,ROW(),"")</f>
        <v/>
      </c>
    </row>
    <row r="2808" spans="22:26" x14ac:dyDescent="0.35">
      <c r="V2808" s="253">
        <f t="shared" si="51"/>
        <v>0</v>
      </c>
      <c r="W2808" s="348" t="str">
        <f>IF(板块成分!B2810="","",板块成分!B2810)</f>
        <v/>
      </c>
      <c r="X2808" s="270" t="str">
        <f>[1]!s_info_name(W2808)</f>
        <v>0</v>
      </c>
      <c r="Y2808" s="335" t="str">
        <f>IF($Y$3="申万一级行业",[1]!s_info_industry_sw_2021(W2808,公司分析!D$5,1),IF($Y$3="申万二级行业",[1]!s_info_industry_sw_2021(W2808,公司分析!D$5,2),IF($Y$3="申万三级行业",[1]!s_info_industry_sw_2021(W2808,公司分析!D$5,3),IF($Y$3="wind一级行业",[1]!s_info_industry_gics(W2808,1),IF($Y$3="wind二级行业",[1]!s_info_industry_gics(W2808,2),IF($Y$3="wind三级行业",[1]!s_info_industry_gics(W2808,3),IF($Y$3="wind四级行业",[1]!s_info_industry_gics(W2808,4),IF($Y$3="证监会门类行业",[1]!s_info_industry_csrc12_n(W2808,公司分析!D$5,1),""))))))))</f>
        <v>0</v>
      </c>
      <c r="Z2808" s="298" t="str">
        <f>IF(Y2808=行业比较!$E$6,ROW(),"")</f>
        <v/>
      </c>
    </row>
    <row r="2809" spans="22:26" x14ac:dyDescent="0.35">
      <c r="V2809" s="253">
        <f t="shared" si="51"/>
        <v>0</v>
      </c>
      <c r="W2809" s="348" t="str">
        <f>IF(板块成分!B2811="","",板块成分!B2811)</f>
        <v/>
      </c>
      <c r="X2809" s="270" t="str">
        <f>[1]!s_info_name(W2809)</f>
        <v>0</v>
      </c>
      <c r="Y2809" s="335" t="str">
        <f>IF($Y$3="申万一级行业",[1]!s_info_industry_sw_2021(W2809,公司分析!D$5,1),IF($Y$3="申万二级行业",[1]!s_info_industry_sw_2021(W2809,公司分析!D$5,2),IF($Y$3="申万三级行业",[1]!s_info_industry_sw_2021(W2809,公司分析!D$5,3),IF($Y$3="wind一级行业",[1]!s_info_industry_gics(W2809,1),IF($Y$3="wind二级行业",[1]!s_info_industry_gics(W2809,2),IF($Y$3="wind三级行业",[1]!s_info_industry_gics(W2809,3),IF($Y$3="wind四级行业",[1]!s_info_industry_gics(W2809,4),IF($Y$3="证监会门类行业",[1]!s_info_industry_csrc12_n(W2809,公司分析!D$5,1),""))))))))</f>
        <v>0</v>
      </c>
      <c r="Z2809" s="298" t="str">
        <f>IF(Y2809=行业比较!$E$6,ROW(),"")</f>
        <v/>
      </c>
    </row>
    <row r="2810" spans="22:26" x14ac:dyDescent="0.35">
      <c r="V2810" s="253">
        <f t="shared" si="51"/>
        <v>0</v>
      </c>
      <c r="W2810" s="348" t="str">
        <f>IF(板块成分!B2812="","",板块成分!B2812)</f>
        <v/>
      </c>
      <c r="X2810" s="270" t="str">
        <f>[1]!s_info_name(W2810)</f>
        <v>0</v>
      </c>
      <c r="Y2810" s="335" t="str">
        <f>IF($Y$3="申万一级行业",[1]!s_info_industry_sw_2021(W2810,公司分析!D$5,1),IF($Y$3="申万二级行业",[1]!s_info_industry_sw_2021(W2810,公司分析!D$5,2),IF($Y$3="申万三级行业",[1]!s_info_industry_sw_2021(W2810,公司分析!D$5,3),IF($Y$3="wind一级行业",[1]!s_info_industry_gics(W2810,1),IF($Y$3="wind二级行业",[1]!s_info_industry_gics(W2810,2),IF($Y$3="wind三级行业",[1]!s_info_industry_gics(W2810,3),IF($Y$3="wind四级行业",[1]!s_info_industry_gics(W2810,4),IF($Y$3="证监会门类行业",[1]!s_info_industry_csrc12_n(W2810,公司分析!D$5,1),""))))))))</f>
        <v>0</v>
      </c>
      <c r="Z2810" s="298" t="str">
        <f>IF(Y2810=行业比较!$E$6,ROW(),"")</f>
        <v/>
      </c>
    </row>
    <row r="2811" spans="22:26" x14ac:dyDescent="0.35">
      <c r="V2811" s="253">
        <f t="shared" si="51"/>
        <v>0</v>
      </c>
      <c r="W2811" s="348" t="str">
        <f>IF(板块成分!B2813="","",板块成分!B2813)</f>
        <v/>
      </c>
      <c r="X2811" s="270" t="str">
        <f>[1]!s_info_name(W2811)</f>
        <v>0</v>
      </c>
      <c r="Y2811" s="335" t="str">
        <f>IF($Y$3="申万一级行业",[1]!s_info_industry_sw_2021(W2811,公司分析!D$5,1),IF($Y$3="申万二级行业",[1]!s_info_industry_sw_2021(W2811,公司分析!D$5,2),IF($Y$3="申万三级行业",[1]!s_info_industry_sw_2021(W2811,公司分析!D$5,3),IF($Y$3="wind一级行业",[1]!s_info_industry_gics(W2811,1),IF($Y$3="wind二级行业",[1]!s_info_industry_gics(W2811,2),IF($Y$3="wind三级行业",[1]!s_info_industry_gics(W2811,3),IF($Y$3="wind四级行业",[1]!s_info_industry_gics(W2811,4),IF($Y$3="证监会门类行业",[1]!s_info_industry_csrc12_n(W2811,公司分析!D$5,1),""))))))))</f>
        <v>0</v>
      </c>
      <c r="Z2811" s="298" t="str">
        <f>IF(Y2811=行业比较!$E$6,ROW(),"")</f>
        <v/>
      </c>
    </row>
    <row r="2812" spans="22:26" x14ac:dyDescent="0.35">
      <c r="V2812" s="253">
        <f t="shared" si="51"/>
        <v>0</v>
      </c>
      <c r="W2812" s="348" t="str">
        <f>IF(板块成分!B2814="","",板块成分!B2814)</f>
        <v/>
      </c>
      <c r="X2812" s="270" t="str">
        <f>[1]!s_info_name(W2812)</f>
        <v>0</v>
      </c>
      <c r="Y2812" s="335" t="str">
        <f>IF($Y$3="申万一级行业",[1]!s_info_industry_sw_2021(W2812,公司分析!D$5,1),IF($Y$3="申万二级行业",[1]!s_info_industry_sw_2021(W2812,公司分析!D$5,2),IF($Y$3="申万三级行业",[1]!s_info_industry_sw_2021(W2812,公司分析!D$5,3),IF($Y$3="wind一级行业",[1]!s_info_industry_gics(W2812,1),IF($Y$3="wind二级行业",[1]!s_info_industry_gics(W2812,2),IF($Y$3="wind三级行业",[1]!s_info_industry_gics(W2812,3),IF($Y$3="wind四级行业",[1]!s_info_industry_gics(W2812,4),IF($Y$3="证监会门类行业",[1]!s_info_industry_csrc12_n(W2812,公司分析!D$5,1),""))))))))</f>
        <v>0</v>
      </c>
      <c r="Z2812" s="298" t="str">
        <f>IF(Y2812=行业比较!$E$6,ROW(),"")</f>
        <v/>
      </c>
    </row>
    <row r="2813" spans="22:26" x14ac:dyDescent="0.35">
      <c r="V2813" s="253">
        <f t="shared" si="51"/>
        <v>0</v>
      </c>
      <c r="W2813" s="348" t="str">
        <f>IF(板块成分!B2815="","",板块成分!B2815)</f>
        <v/>
      </c>
      <c r="X2813" s="270" t="str">
        <f>[1]!s_info_name(W2813)</f>
        <v>0</v>
      </c>
      <c r="Y2813" s="335" t="str">
        <f>IF($Y$3="申万一级行业",[1]!s_info_industry_sw_2021(W2813,公司分析!D$5,1),IF($Y$3="申万二级行业",[1]!s_info_industry_sw_2021(W2813,公司分析!D$5,2),IF($Y$3="申万三级行业",[1]!s_info_industry_sw_2021(W2813,公司分析!D$5,3),IF($Y$3="wind一级行业",[1]!s_info_industry_gics(W2813,1),IF($Y$3="wind二级行业",[1]!s_info_industry_gics(W2813,2),IF($Y$3="wind三级行业",[1]!s_info_industry_gics(W2813,3),IF($Y$3="wind四级行业",[1]!s_info_industry_gics(W2813,4),IF($Y$3="证监会门类行业",[1]!s_info_industry_csrc12_n(W2813,公司分析!D$5,1),""))))))))</f>
        <v>0</v>
      </c>
      <c r="Z2813" s="298" t="str">
        <f>IF(Y2813=行业比较!$E$6,ROW(),"")</f>
        <v/>
      </c>
    </row>
    <row r="2814" spans="22:26" x14ac:dyDescent="0.35">
      <c r="V2814" s="253">
        <f t="shared" si="51"/>
        <v>0</v>
      </c>
      <c r="W2814" s="348" t="str">
        <f>IF(板块成分!B2816="","",板块成分!B2816)</f>
        <v/>
      </c>
      <c r="X2814" s="270" t="str">
        <f>[1]!s_info_name(W2814)</f>
        <v>0</v>
      </c>
      <c r="Y2814" s="335" t="str">
        <f>IF($Y$3="申万一级行业",[1]!s_info_industry_sw_2021(W2814,公司分析!D$5,1),IF($Y$3="申万二级行业",[1]!s_info_industry_sw_2021(W2814,公司分析!D$5,2),IF($Y$3="申万三级行业",[1]!s_info_industry_sw_2021(W2814,公司分析!D$5,3),IF($Y$3="wind一级行业",[1]!s_info_industry_gics(W2814,1),IF($Y$3="wind二级行业",[1]!s_info_industry_gics(W2814,2),IF($Y$3="wind三级行业",[1]!s_info_industry_gics(W2814,3),IF($Y$3="wind四级行业",[1]!s_info_industry_gics(W2814,4),IF($Y$3="证监会门类行业",[1]!s_info_industry_csrc12_n(W2814,公司分析!D$5,1),""))))))))</f>
        <v>0</v>
      </c>
      <c r="Z2814" s="298" t="str">
        <f>IF(Y2814=行业比较!$E$6,ROW(),"")</f>
        <v/>
      </c>
    </row>
    <row r="2815" spans="22:26" x14ac:dyDescent="0.35">
      <c r="V2815" s="253">
        <f t="shared" si="51"/>
        <v>0</v>
      </c>
      <c r="W2815" s="348" t="str">
        <f>IF(板块成分!B2817="","",板块成分!B2817)</f>
        <v/>
      </c>
      <c r="X2815" s="270" t="str">
        <f>[1]!s_info_name(W2815)</f>
        <v>0</v>
      </c>
      <c r="Y2815" s="335" t="str">
        <f>IF($Y$3="申万一级行业",[1]!s_info_industry_sw_2021(W2815,公司分析!D$5,1),IF($Y$3="申万二级行业",[1]!s_info_industry_sw_2021(W2815,公司分析!D$5,2),IF($Y$3="申万三级行业",[1]!s_info_industry_sw_2021(W2815,公司分析!D$5,3),IF($Y$3="wind一级行业",[1]!s_info_industry_gics(W2815,1),IF($Y$3="wind二级行业",[1]!s_info_industry_gics(W2815,2),IF($Y$3="wind三级行业",[1]!s_info_industry_gics(W2815,3),IF($Y$3="wind四级行业",[1]!s_info_industry_gics(W2815,4),IF($Y$3="证监会门类行业",[1]!s_info_industry_csrc12_n(W2815,公司分析!D$5,1),""))))))))</f>
        <v>0</v>
      </c>
      <c r="Z2815" s="298" t="str">
        <f>IF(Y2815=行业比较!$E$6,ROW(),"")</f>
        <v/>
      </c>
    </row>
    <row r="2816" spans="22:26" x14ac:dyDescent="0.35">
      <c r="V2816" s="253">
        <f t="shared" si="51"/>
        <v>0</v>
      </c>
      <c r="W2816" s="348" t="str">
        <f>IF(板块成分!B2818="","",板块成分!B2818)</f>
        <v/>
      </c>
      <c r="X2816" s="270" t="str">
        <f>[1]!s_info_name(W2816)</f>
        <v>0</v>
      </c>
      <c r="Y2816" s="335" t="str">
        <f>IF($Y$3="申万一级行业",[1]!s_info_industry_sw_2021(W2816,公司分析!D$5,1),IF($Y$3="申万二级行业",[1]!s_info_industry_sw_2021(W2816,公司分析!D$5,2),IF($Y$3="申万三级行业",[1]!s_info_industry_sw_2021(W2816,公司分析!D$5,3),IF($Y$3="wind一级行业",[1]!s_info_industry_gics(W2816,1),IF($Y$3="wind二级行业",[1]!s_info_industry_gics(W2816,2),IF($Y$3="wind三级行业",[1]!s_info_industry_gics(W2816,3),IF($Y$3="wind四级行业",[1]!s_info_industry_gics(W2816,4),IF($Y$3="证监会门类行业",[1]!s_info_industry_csrc12_n(W2816,公司分析!D$5,1),""))))))))</f>
        <v>0</v>
      </c>
      <c r="Z2816" s="298" t="str">
        <f>IF(Y2816=行业比较!$E$6,ROW(),"")</f>
        <v/>
      </c>
    </row>
    <row r="2817" spans="22:26" x14ac:dyDescent="0.35">
      <c r="V2817" s="253">
        <f t="shared" si="51"/>
        <v>0</v>
      </c>
      <c r="W2817" s="348" t="str">
        <f>IF(板块成分!B2819="","",板块成分!B2819)</f>
        <v/>
      </c>
      <c r="X2817" s="270" t="str">
        <f>[1]!s_info_name(W2817)</f>
        <v>0</v>
      </c>
      <c r="Y2817" s="335" t="str">
        <f>IF($Y$3="申万一级行业",[1]!s_info_industry_sw_2021(W2817,公司分析!D$5,1),IF($Y$3="申万二级行业",[1]!s_info_industry_sw_2021(W2817,公司分析!D$5,2),IF($Y$3="申万三级行业",[1]!s_info_industry_sw_2021(W2817,公司分析!D$5,3),IF($Y$3="wind一级行业",[1]!s_info_industry_gics(W2817,1),IF($Y$3="wind二级行业",[1]!s_info_industry_gics(W2817,2),IF($Y$3="wind三级行业",[1]!s_info_industry_gics(W2817,3),IF($Y$3="wind四级行业",[1]!s_info_industry_gics(W2817,4),IF($Y$3="证监会门类行业",[1]!s_info_industry_csrc12_n(W2817,公司分析!D$5,1),""))))))))</f>
        <v>0</v>
      </c>
      <c r="Z2817" s="298" t="str">
        <f>IF(Y2817=行业比较!$E$6,ROW(),"")</f>
        <v/>
      </c>
    </row>
    <row r="2818" spans="22:26" x14ac:dyDescent="0.35">
      <c r="V2818" s="253">
        <f t="shared" si="51"/>
        <v>0</v>
      </c>
      <c r="W2818" s="348" t="str">
        <f>IF(板块成分!B2820="","",板块成分!B2820)</f>
        <v/>
      </c>
      <c r="X2818" s="270" t="str">
        <f>[1]!s_info_name(W2818)</f>
        <v>0</v>
      </c>
      <c r="Y2818" s="335" t="str">
        <f>IF($Y$3="申万一级行业",[1]!s_info_industry_sw_2021(W2818,公司分析!D$5,1),IF($Y$3="申万二级行业",[1]!s_info_industry_sw_2021(W2818,公司分析!D$5,2),IF($Y$3="申万三级行业",[1]!s_info_industry_sw_2021(W2818,公司分析!D$5,3),IF($Y$3="wind一级行业",[1]!s_info_industry_gics(W2818,1),IF($Y$3="wind二级行业",[1]!s_info_industry_gics(W2818,2),IF($Y$3="wind三级行业",[1]!s_info_industry_gics(W2818,3),IF($Y$3="wind四级行业",[1]!s_info_industry_gics(W2818,4),IF($Y$3="证监会门类行业",[1]!s_info_industry_csrc12_n(W2818,公司分析!D$5,1),""))))))))</f>
        <v>0</v>
      </c>
      <c r="Z2818" s="298" t="str">
        <f>IF(Y2818=行业比较!$E$6,ROW(),"")</f>
        <v/>
      </c>
    </row>
    <row r="2819" spans="22:26" x14ac:dyDescent="0.35">
      <c r="V2819" s="253">
        <f t="shared" si="51"/>
        <v>0</v>
      </c>
      <c r="W2819" s="348" t="str">
        <f>IF(板块成分!B2821="","",板块成分!B2821)</f>
        <v/>
      </c>
      <c r="X2819" s="270" t="str">
        <f>[1]!s_info_name(W2819)</f>
        <v>0</v>
      </c>
      <c r="Y2819" s="335" t="str">
        <f>IF($Y$3="申万一级行业",[1]!s_info_industry_sw_2021(W2819,公司分析!D$5,1),IF($Y$3="申万二级行业",[1]!s_info_industry_sw_2021(W2819,公司分析!D$5,2),IF($Y$3="申万三级行业",[1]!s_info_industry_sw_2021(W2819,公司分析!D$5,3),IF($Y$3="wind一级行业",[1]!s_info_industry_gics(W2819,1),IF($Y$3="wind二级行业",[1]!s_info_industry_gics(W2819,2),IF($Y$3="wind三级行业",[1]!s_info_industry_gics(W2819,3),IF($Y$3="wind四级行业",[1]!s_info_industry_gics(W2819,4),IF($Y$3="证监会门类行业",[1]!s_info_industry_csrc12_n(W2819,公司分析!D$5,1),""))))))))</f>
        <v>0</v>
      </c>
      <c r="Z2819" s="298" t="str">
        <f>IF(Y2819=行业比较!$E$6,ROW(),"")</f>
        <v/>
      </c>
    </row>
    <row r="2820" spans="22:26" x14ac:dyDescent="0.35">
      <c r="V2820" s="253">
        <f t="shared" si="51"/>
        <v>0</v>
      </c>
      <c r="W2820" s="348" t="str">
        <f>IF(板块成分!B2822="","",板块成分!B2822)</f>
        <v/>
      </c>
      <c r="X2820" s="270" t="str">
        <f>[1]!s_info_name(W2820)</f>
        <v>0</v>
      </c>
      <c r="Y2820" s="335" t="str">
        <f>IF($Y$3="申万一级行业",[1]!s_info_industry_sw_2021(W2820,公司分析!D$5,1),IF($Y$3="申万二级行业",[1]!s_info_industry_sw_2021(W2820,公司分析!D$5,2),IF($Y$3="申万三级行业",[1]!s_info_industry_sw_2021(W2820,公司分析!D$5,3),IF($Y$3="wind一级行业",[1]!s_info_industry_gics(W2820,1),IF($Y$3="wind二级行业",[1]!s_info_industry_gics(W2820,2),IF($Y$3="wind三级行业",[1]!s_info_industry_gics(W2820,3),IF($Y$3="wind四级行业",[1]!s_info_industry_gics(W2820,4),IF($Y$3="证监会门类行业",[1]!s_info_industry_csrc12_n(W2820,公司分析!D$5,1),""))))))))</f>
        <v>0</v>
      </c>
      <c r="Z2820" s="298" t="str">
        <f>IF(Y2820=行业比较!$E$6,ROW(),"")</f>
        <v/>
      </c>
    </row>
    <row r="2821" spans="22:26" x14ac:dyDescent="0.35">
      <c r="V2821" s="253">
        <f t="shared" ref="V2821:V2884" si="52">IF(Z2821="",0,RANK(Z2821,Z:Z,1))</f>
        <v>0</v>
      </c>
      <c r="W2821" s="348" t="str">
        <f>IF(板块成分!B2823="","",板块成分!B2823)</f>
        <v/>
      </c>
      <c r="X2821" s="270" t="str">
        <f>[1]!s_info_name(W2821)</f>
        <v>0</v>
      </c>
      <c r="Y2821" s="335" t="str">
        <f>IF($Y$3="申万一级行业",[1]!s_info_industry_sw_2021(W2821,公司分析!D$5,1),IF($Y$3="申万二级行业",[1]!s_info_industry_sw_2021(W2821,公司分析!D$5,2),IF($Y$3="申万三级行业",[1]!s_info_industry_sw_2021(W2821,公司分析!D$5,3),IF($Y$3="wind一级行业",[1]!s_info_industry_gics(W2821,1),IF($Y$3="wind二级行业",[1]!s_info_industry_gics(W2821,2),IF($Y$3="wind三级行业",[1]!s_info_industry_gics(W2821,3),IF($Y$3="wind四级行业",[1]!s_info_industry_gics(W2821,4),IF($Y$3="证监会门类行业",[1]!s_info_industry_csrc12_n(W2821,公司分析!D$5,1),""))))))))</f>
        <v>0</v>
      </c>
      <c r="Z2821" s="298" t="str">
        <f>IF(Y2821=行业比较!$E$6,ROW(),"")</f>
        <v/>
      </c>
    </row>
    <row r="2822" spans="22:26" x14ac:dyDescent="0.35">
      <c r="V2822" s="253">
        <f t="shared" si="52"/>
        <v>0</v>
      </c>
      <c r="W2822" s="348" t="str">
        <f>IF(板块成分!B2824="","",板块成分!B2824)</f>
        <v/>
      </c>
      <c r="X2822" s="270" t="str">
        <f>[1]!s_info_name(W2822)</f>
        <v>0</v>
      </c>
      <c r="Y2822" s="335" t="str">
        <f>IF($Y$3="申万一级行业",[1]!s_info_industry_sw_2021(W2822,公司分析!D$5,1),IF($Y$3="申万二级行业",[1]!s_info_industry_sw_2021(W2822,公司分析!D$5,2),IF($Y$3="申万三级行业",[1]!s_info_industry_sw_2021(W2822,公司分析!D$5,3),IF($Y$3="wind一级行业",[1]!s_info_industry_gics(W2822,1),IF($Y$3="wind二级行业",[1]!s_info_industry_gics(W2822,2),IF($Y$3="wind三级行业",[1]!s_info_industry_gics(W2822,3),IF($Y$3="wind四级行业",[1]!s_info_industry_gics(W2822,4),IF($Y$3="证监会门类行业",[1]!s_info_industry_csrc12_n(W2822,公司分析!D$5,1),""))))))))</f>
        <v>0</v>
      </c>
      <c r="Z2822" s="298" t="str">
        <f>IF(Y2822=行业比较!$E$6,ROW(),"")</f>
        <v/>
      </c>
    </row>
    <row r="2823" spans="22:26" x14ac:dyDescent="0.35">
      <c r="V2823" s="253">
        <f t="shared" si="52"/>
        <v>0</v>
      </c>
      <c r="W2823" s="348" t="str">
        <f>IF(板块成分!B2825="","",板块成分!B2825)</f>
        <v/>
      </c>
      <c r="X2823" s="270" t="str">
        <f>[1]!s_info_name(W2823)</f>
        <v>0</v>
      </c>
      <c r="Y2823" s="335" t="str">
        <f>IF($Y$3="申万一级行业",[1]!s_info_industry_sw_2021(W2823,公司分析!D$5,1),IF($Y$3="申万二级行业",[1]!s_info_industry_sw_2021(W2823,公司分析!D$5,2),IF($Y$3="申万三级行业",[1]!s_info_industry_sw_2021(W2823,公司分析!D$5,3),IF($Y$3="wind一级行业",[1]!s_info_industry_gics(W2823,1),IF($Y$3="wind二级行业",[1]!s_info_industry_gics(W2823,2),IF($Y$3="wind三级行业",[1]!s_info_industry_gics(W2823,3),IF($Y$3="wind四级行业",[1]!s_info_industry_gics(W2823,4),IF($Y$3="证监会门类行业",[1]!s_info_industry_csrc12_n(W2823,公司分析!D$5,1),""))))))))</f>
        <v>0</v>
      </c>
      <c r="Z2823" s="298" t="str">
        <f>IF(Y2823=行业比较!$E$6,ROW(),"")</f>
        <v/>
      </c>
    </row>
    <row r="2824" spans="22:26" x14ac:dyDescent="0.35">
      <c r="V2824" s="253">
        <f t="shared" si="52"/>
        <v>0</v>
      </c>
      <c r="W2824" s="348" t="str">
        <f>IF(板块成分!B2826="","",板块成分!B2826)</f>
        <v/>
      </c>
      <c r="X2824" s="270" t="str">
        <f>[1]!s_info_name(W2824)</f>
        <v>0</v>
      </c>
      <c r="Y2824" s="335" t="str">
        <f>IF($Y$3="申万一级行业",[1]!s_info_industry_sw_2021(W2824,公司分析!D$5,1),IF($Y$3="申万二级行业",[1]!s_info_industry_sw_2021(W2824,公司分析!D$5,2),IF($Y$3="申万三级行业",[1]!s_info_industry_sw_2021(W2824,公司分析!D$5,3),IF($Y$3="wind一级行业",[1]!s_info_industry_gics(W2824,1),IF($Y$3="wind二级行业",[1]!s_info_industry_gics(W2824,2),IF($Y$3="wind三级行业",[1]!s_info_industry_gics(W2824,3),IF($Y$3="wind四级行业",[1]!s_info_industry_gics(W2824,4),IF($Y$3="证监会门类行业",[1]!s_info_industry_csrc12_n(W2824,公司分析!D$5,1),""))))))))</f>
        <v>0</v>
      </c>
      <c r="Z2824" s="298" t="str">
        <f>IF(Y2824=行业比较!$E$6,ROW(),"")</f>
        <v/>
      </c>
    </row>
    <row r="2825" spans="22:26" x14ac:dyDescent="0.35">
      <c r="V2825" s="253">
        <f t="shared" si="52"/>
        <v>0</v>
      </c>
      <c r="W2825" s="348" t="str">
        <f>IF(板块成分!B2827="","",板块成分!B2827)</f>
        <v/>
      </c>
      <c r="X2825" s="270" t="str">
        <f>[1]!s_info_name(W2825)</f>
        <v>0</v>
      </c>
      <c r="Y2825" s="335" t="str">
        <f>IF($Y$3="申万一级行业",[1]!s_info_industry_sw_2021(W2825,公司分析!D$5,1),IF($Y$3="申万二级行业",[1]!s_info_industry_sw_2021(W2825,公司分析!D$5,2),IF($Y$3="申万三级行业",[1]!s_info_industry_sw_2021(W2825,公司分析!D$5,3),IF($Y$3="wind一级行业",[1]!s_info_industry_gics(W2825,1),IF($Y$3="wind二级行业",[1]!s_info_industry_gics(W2825,2),IF($Y$3="wind三级行业",[1]!s_info_industry_gics(W2825,3),IF($Y$3="wind四级行业",[1]!s_info_industry_gics(W2825,4),IF($Y$3="证监会门类行业",[1]!s_info_industry_csrc12_n(W2825,公司分析!D$5,1),""))))))))</f>
        <v>0</v>
      </c>
      <c r="Z2825" s="298" t="str">
        <f>IF(Y2825=行业比较!$E$6,ROW(),"")</f>
        <v/>
      </c>
    </row>
    <row r="2826" spans="22:26" x14ac:dyDescent="0.35">
      <c r="V2826" s="253">
        <f t="shared" si="52"/>
        <v>0</v>
      </c>
      <c r="W2826" s="348" t="str">
        <f>IF(板块成分!B2828="","",板块成分!B2828)</f>
        <v/>
      </c>
      <c r="X2826" s="270" t="str">
        <f>[1]!s_info_name(W2826)</f>
        <v>0</v>
      </c>
      <c r="Y2826" s="335" t="str">
        <f>IF($Y$3="申万一级行业",[1]!s_info_industry_sw_2021(W2826,公司分析!D$5,1),IF($Y$3="申万二级行业",[1]!s_info_industry_sw_2021(W2826,公司分析!D$5,2),IF($Y$3="申万三级行业",[1]!s_info_industry_sw_2021(W2826,公司分析!D$5,3),IF($Y$3="wind一级行业",[1]!s_info_industry_gics(W2826,1),IF($Y$3="wind二级行业",[1]!s_info_industry_gics(W2826,2),IF($Y$3="wind三级行业",[1]!s_info_industry_gics(W2826,3),IF($Y$3="wind四级行业",[1]!s_info_industry_gics(W2826,4),IF($Y$3="证监会门类行业",[1]!s_info_industry_csrc12_n(W2826,公司分析!D$5,1),""))))))))</f>
        <v>0</v>
      </c>
      <c r="Z2826" s="298" t="str">
        <f>IF(Y2826=行业比较!$E$6,ROW(),"")</f>
        <v/>
      </c>
    </row>
    <row r="2827" spans="22:26" x14ac:dyDescent="0.35">
      <c r="V2827" s="253">
        <f t="shared" si="52"/>
        <v>0</v>
      </c>
      <c r="W2827" s="348" t="str">
        <f>IF(板块成分!B2829="","",板块成分!B2829)</f>
        <v/>
      </c>
      <c r="X2827" s="270" t="str">
        <f>[1]!s_info_name(W2827)</f>
        <v>0</v>
      </c>
      <c r="Y2827" s="335" t="str">
        <f>IF($Y$3="申万一级行业",[1]!s_info_industry_sw_2021(W2827,公司分析!D$5,1),IF($Y$3="申万二级行业",[1]!s_info_industry_sw_2021(W2827,公司分析!D$5,2),IF($Y$3="申万三级行业",[1]!s_info_industry_sw_2021(W2827,公司分析!D$5,3),IF($Y$3="wind一级行业",[1]!s_info_industry_gics(W2827,1),IF($Y$3="wind二级行业",[1]!s_info_industry_gics(W2827,2),IF($Y$3="wind三级行业",[1]!s_info_industry_gics(W2827,3),IF($Y$3="wind四级行业",[1]!s_info_industry_gics(W2827,4),IF($Y$3="证监会门类行业",[1]!s_info_industry_csrc12_n(W2827,公司分析!D$5,1),""))))))))</f>
        <v>0</v>
      </c>
      <c r="Z2827" s="298" t="str">
        <f>IF(Y2827=行业比较!$E$6,ROW(),"")</f>
        <v/>
      </c>
    </row>
    <row r="2828" spans="22:26" x14ac:dyDescent="0.35">
      <c r="V2828" s="253">
        <f t="shared" si="52"/>
        <v>0</v>
      </c>
      <c r="W2828" s="348" t="str">
        <f>IF(板块成分!B2830="","",板块成分!B2830)</f>
        <v/>
      </c>
      <c r="X2828" s="270" t="str">
        <f>[1]!s_info_name(W2828)</f>
        <v>0</v>
      </c>
      <c r="Y2828" s="335" t="str">
        <f>IF($Y$3="申万一级行业",[1]!s_info_industry_sw_2021(W2828,公司分析!D$5,1),IF($Y$3="申万二级行业",[1]!s_info_industry_sw_2021(W2828,公司分析!D$5,2),IF($Y$3="申万三级行业",[1]!s_info_industry_sw_2021(W2828,公司分析!D$5,3),IF($Y$3="wind一级行业",[1]!s_info_industry_gics(W2828,1),IF($Y$3="wind二级行业",[1]!s_info_industry_gics(W2828,2),IF($Y$3="wind三级行业",[1]!s_info_industry_gics(W2828,3),IF($Y$3="wind四级行业",[1]!s_info_industry_gics(W2828,4),IF($Y$3="证监会门类行业",[1]!s_info_industry_csrc12_n(W2828,公司分析!D$5,1),""))))))))</f>
        <v>0</v>
      </c>
      <c r="Z2828" s="298" t="str">
        <f>IF(Y2828=行业比较!$E$6,ROW(),"")</f>
        <v/>
      </c>
    </row>
    <row r="2829" spans="22:26" x14ac:dyDescent="0.35">
      <c r="V2829" s="253">
        <f t="shared" si="52"/>
        <v>0</v>
      </c>
      <c r="W2829" s="348" t="str">
        <f>IF(板块成分!B2831="","",板块成分!B2831)</f>
        <v/>
      </c>
      <c r="X2829" s="270" t="str">
        <f>[1]!s_info_name(W2829)</f>
        <v>0</v>
      </c>
      <c r="Y2829" s="335" t="str">
        <f>IF($Y$3="申万一级行业",[1]!s_info_industry_sw_2021(W2829,公司分析!D$5,1),IF($Y$3="申万二级行业",[1]!s_info_industry_sw_2021(W2829,公司分析!D$5,2),IF($Y$3="申万三级行业",[1]!s_info_industry_sw_2021(W2829,公司分析!D$5,3),IF($Y$3="wind一级行业",[1]!s_info_industry_gics(W2829,1),IF($Y$3="wind二级行业",[1]!s_info_industry_gics(W2829,2),IF($Y$3="wind三级行业",[1]!s_info_industry_gics(W2829,3),IF($Y$3="wind四级行业",[1]!s_info_industry_gics(W2829,4),IF($Y$3="证监会门类行业",[1]!s_info_industry_csrc12_n(W2829,公司分析!D$5,1),""))))))))</f>
        <v>0</v>
      </c>
      <c r="Z2829" s="298" t="str">
        <f>IF(Y2829=行业比较!$E$6,ROW(),"")</f>
        <v/>
      </c>
    </row>
    <row r="2830" spans="22:26" x14ac:dyDescent="0.35">
      <c r="V2830" s="253">
        <f t="shared" si="52"/>
        <v>0</v>
      </c>
      <c r="W2830" s="348" t="str">
        <f>IF(板块成分!B2832="","",板块成分!B2832)</f>
        <v/>
      </c>
      <c r="X2830" s="270" t="str">
        <f>[1]!s_info_name(W2830)</f>
        <v>0</v>
      </c>
      <c r="Y2830" s="335" t="str">
        <f>IF($Y$3="申万一级行业",[1]!s_info_industry_sw_2021(W2830,公司分析!D$5,1),IF($Y$3="申万二级行业",[1]!s_info_industry_sw_2021(W2830,公司分析!D$5,2),IF($Y$3="申万三级行业",[1]!s_info_industry_sw_2021(W2830,公司分析!D$5,3),IF($Y$3="wind一级行业",[1]!s_info_industry_gics(W2830,1),IF($Y$3="wind二级行业",[1]!s_info_industry_gics(W2830,2),IF($Y$3="wind三级行业",[1]!s_info_industry_gics(W2830,3),IF($Y$3="wind四级行业",[1]!s_info_industry_gics(W2830,4),IF($Y$3="证监会门类行业",[1]!s_info_industry_csrc12_n(W2830,公司分析!D$5,1),""))))))))</f>
        <v>0</v>
      </c>
      <c r="Z2830" s="298" t="str">
        <f>IF(Y2830=行业比较!$E$6,ROW(),"")</f>
        <v/>
      </c>
    </row>
    <row r="2831" spans="22:26" x14ac:dyDescent="0.35">
      <c r="V2831" s="253">
        <f t="shared" si="52"/>
        <v>0</v>
      </c>
      <c r="W2831" s="348" t="str">
        <f>IF(板块成分!B2833="","",板块成分!B2833)</f>
        <v/>
      </c>
      <c r="X2831" s="270" t="str">
        <f>[1]!s_info_name(W2831)</f>
        <v>0</v>
      </c>
      <c r="Y2831" s="335" t="str">
        <f>IF($Y$3="申万一级行业",[1]!s_info_industry_sw_2021(W2831,公司分析!D$5,1),IF($Y$3="申万二级行业",[1]!s_info_industry_sw_2021(W2831,公司分析!D$5,2),IF($Y$3="申万三级行业",[1]!s_info_industry_sw_2021(W2831,公司分析!D$5,3),IF($Y$3="wind一级行业",[1]!s_info_industry_gics(W2831,1),IF($Y$3="wind二级行业",[1]!s_info_industry_gics(W2831,2),IF($Y$3="wind三级行业",[1]!s_info_industry_gics(W2831,3),IF($Y$3="wind四级行业",[1]!s_info_industry_gics(W2831,4),IF($Y$3="证监会门类行业",[1]!s_info_industry_csrc12_n(W2831,公司分析!D$5,1),""))))))))</f>
        <v>0</v>
      </c>
      <c r="Z2831" s="298" t="str">
        <f>IF(Y2831=行业比较!$E$6,ROW(),"")</f>
        <v/>
      </c>
    </row>
    <row r="2832" spans="22:26" x14ac:dyDescent="0.35">
      <c r="V2832" s="253">
        <f t="shared" si="52"/>
        <v>0</v>
      </c>
      <c r="W2832" s="348" t="str">
        <f>IF(板块成分!B2834="","",板块成分!B2834)</f>
        <v/>
      </c>
      <c r="X2832" s="270" t="str">
        <f>[1]!s_info_name(W2832)</f>
        <v>0</v>
      </c>
      <c r="Y2832" s="335" t="str">
        <f>IF($Y$3="申万一级行业",[1]!s_info_industry_sw_2021(W2832,公司分析!D$5,1),IF($Y$3="申万二级行业",[1]!s_info_industry_sw_2021(W2832,公司分析!D$5,2),IF($Y$3="申万三级行业",[1]!s_info_industry_sw_2021(W2832,公司分析!D$5,3),IF($Y$3="wind一级行业",[1]!s_info_industry_gics(W2832,1),IF($Y$3="wind二级行业",[1]!s_info_industry_gics(W2832,2),IF($Y$3="wind三级行业",[1]!s_info_industry_gics(W2832,3),IF($Y$3="wind四级行业",[1]!s_info_industry_gics(W2832,4),IF($Y$3="证监会门类行业",[1]!s_info_industry_csrc12_n(W2832,公司分析!D$5,1),""))))))))</f>
        <v>0</v>
      </c>
      <c r="Z2832" s="298" t="str">
        <f>IF(Y2832=行业比较!$E$6,ROW(),"")</f>
        <v/>
      </c>
    </row>
    <row r="2833" spans="22:26" x14ac:dyDescent="0.35">
      <c r="V2833" s="253">
        <f t="shared" si="52"/>
        <v>0</v>
      </c>
      <c r="W2833" s="348" t="str">
        <f>IF(板块成分!B2835="","",板块成分!B2835)</f>
        <v/>
      </c>
      <c r="X2833" s="270" t="str">
        <f>[1]!s_info_name(W2833)</f>
        <v>0</v>
      </c>
      <c r="Y2833" s="335" t="str">
        <f>IF($Y$3="申万一级行业",[1]!s_info_industry_sw_2021(W2833,公司分析!D$5,1),IF($Y$3="申万二级行业",[1]!s_info_industry_sw_2021(W2833,公司分析!D$5,2),IF($Y$3="申万三级行业",[1]!s_info_industry_sw_2021(W2833,公司分析!D$5,3),IF($Y$3="wind一级行业",[1]!s_info_industry_gics(W2833,1),IF($Y$3="wind二级行业",[1]!s_info_industry_gics(W2833,2),IF($Y$3="wind三级行业",[1]!s_info_industry_gics(W2833,3),IF($Y$3="wind四级行业",[1]!s_info_industry_gics(W2833,4),IF($Y$3="证监会门类行业",[1]!s_info_industry_csrc12_n(W2833,公司分析!D$5,1),""))))))))</f>
        <v>0</v>
      </c>
      <c r="Z2833" s="298" t="str">
        <f>IF(Y2833=行业比较!$E$6,ROW(),"")</f>
        <v/>
      </c>
    </row>
    <row r="2834" spans="22:26" x14ac:dyDescent="0.35">
      <c r="V2834" s="253">
        <f t="shared" si="52"/>
        <v>0</v>
      </c>
      <c r="W2834" s="348" t="str">
        <f>IF(板块成分!B2836="","",板块成分!B2836)</f>
        <v/>
      </c>
      <c r="X2834" s="270" t="str">
        <f>[1]!s_info_name(W2834)</f>
        <v>0</v>
      </c>
      <c r="Y2834" s="335" t="str">
        <f>IF($Y$3="申万一级行业",[1]!s_info_industry_sw_2021(W2834,公司分析!D$5,1),IF($Y$3="申万二级行业",[1]!s_info_industry_sw_2021(W2834,公司分析!D$5,2),IF($Y$3="申万三级行业",[1]!s_info_industry_sw_2021(W2834,公司分析!D$5,3),IF($Y$3="wind一级行业",[1]!s_info_industry_gics(W2834,1),IF($Y$3="wind二级行业",[1]!s_info_industry_gics(W2834,2),IF($Y$3="wind三级行业",[1]!s_info_industry_gics(W2834,3),IF($Y$3="wind四级行业",[1]!s_info_industry_gics(W2834,4),IF($Y$3="证监会门类行业",[1]!s_info_industry_csrc12_n(W2834,公司分析!D$5,1),""))))))))</f>
        <v>0</v>
      </c>
      <c r="Z2834" s="298" t="str">
        <f>IF(Y2834=行业比较!$E$6,ROW(),"")</f>
        <v/>
      </c>
    </row>
    <row r="2835" spans="22:26" x14ac:dyDescent="0.35">
      <c r="V2835" s="253">
        <f t="shared" si="52"/>
        <v>0</v>
      </c>
      <c r="W2835" s="348" t="str">
        <f>IF(板块成分!B2837="","",板块成分!B2837)</f>
        <v/>
      </c>
      <c r="X2835" s="270" t="str">
        <f>[1]!s_info_name(W2835)</f>
        <v>0</v>
      </c>
      <c r="Y2835" s="335" t="str">
        <f>IF($Y$3="申万一级行业",[1]!s_info_industry_sw_2021(W2835,公司分析!D$5,1),IF($Y$3="申万二级行业",[1]!s_info_industry_sw_2021(W2835,公司分析!D$5,2),IF($Y$3="申万三级行业",[1]!s_info_industry_sw_2021(W2835,公司分析!D$5,3),IF($Y$3="wind一级行业",[1]!s_info_industry_gics(W2835,1),IF($Y$3="wind二级行业",[1]!s_info_industry_gics(W2835,2),IF($Y$3="wind三级行业",[1]!s_info_industry_gics(W2835,3),IF($Y$3="wind四级行业",[1]!s_info_industry_gics(W2835,4),IF($Y$3="证监会门类行业",[1]!s_info_industry_csrc12_n(W2835,公司分析!D$5,1),""))))))))</f>
        <v>0</v>
      </c>
      <c r="Z2835" s="298" t="str">
        <f>IF(Y2835=行业比较!$E$6,ROW(),"")</f>
        <v/>
      </c>
    </row>
    <row r="2836" spans="22:26" x14ac:dyDescent="0.35">
      <c r="V2836" s="253">
        <f t="shared" si="52"/>
        <v>0</v>
      </c>
      <c r="W2836" s="348" t="str">
        <f>IF(板块成分!B2838="","",板块成分!B2838)</f>
        <v/>
      </c>
      <c r="X2836" s="270" t="str">
        <f>[1]!s_info_name(W2836)</f>
        <v>0</v>
      </c>
      <c r="Y2836" s="335" t="str">
        <f>IF($Y$3="申万一级行业",[1]!s_info_industry_sw_2021(W2836,公司分析!D$5,1),IF($Y$3="申万二级行业",[1]!s_info_industry_sw_2021(W2836,公司分析!D$5,2),IF($Y$3="申万三级行业",[1]!s_info_industry_sw_2021(W2836,公司分析!D$5,3),IF($Y$3="wind一级行业",[1]!s_info_industry_gics(W2836,1),IF($Y$3="wind二级行业",[1]!s_info_industry_gics(W2836,2),IF($Y$3="wind三级行业",[1]!s_info_industry_gics(W2836,3),IF($Y$3="wind四级行业",[1]!s_info_industry_gics(W2836,4),IF($Y$3="证监会门类行业",[1]!s_info_industry_csrc12_n(W2836,公司分析!D$5,1),""))))))))</f>
        <v>0</v>
      </c>
      <c r="Z2836" s="298" t="str">
        <f>IF(Y2836=行业比较!$E$6,ROW(),"")</f>
        <v/>
      </c>
    </row>
    <row r="2837" spans="22:26" x14ac:dyDescent="0.35">
      <c r="V2837" s="253">
        <f t="shared" si="52"/>
        <v>0</v>
      </c>
      <c r="W2837" s="348" t="str">
        <f>IF(板块成分!B2839="","",板块成分!B2839)</f>
        <v/>
      </c>
      <c r="X2837" s="270" t="str">
        <f>[1]!s_info_name(W2837)</f>
        <v>0</v>
      </c>
      <c r="Y2837" s="335" t="str">
        <f>IF($Y$3="申万一级行业",[1]!s_info_industry_sw_2021(W2837,公司分析!D$5,1),IF($Y$3="申万二级行业",[1]!s_info_industry_sw_2021(W2837,公司分析!D$5,2),IF($Y$3="申万三级行业",[1]!s_info_industry_sw_2021(W2837,公司分析!D$5,3),IF($Y$3="wind一级行业",[1]!s_info_industry_gics(W2837,1),IF($Y$3="wind二级行业",[1]!s_info_industry_gics(W2837,2),IF($Y$3="wind三级行业",[1]!s_info_industry_gics(W2837,3),IF($Y$3="wind四级行业",[1]!s_info_industry_gics(W2837,4),IF($Y$3="证监会门类行业",[1]!s_info_industry_csrc12_n(W2837,公司分析!D$5,1),""))))))))</f>
        <v>0</v>
      </c>
      <c r="Z2837" s="298" t="str">
        <f>IF(Y2837=行业比较!$E$6,ROW(),"")</f>
        <v/>
      </c>
    </row>
    <row r="2838" spans="22:26" x14ac:dyDescent="0.35">
      <c r="V2838" s="253">
        <f t="shared" si="52"/>
        <v>0</v>
      </c>
      <c r="W2838" s="348" t="str">
        <f>IF(板块成分!B2840="","",板块成分!B2840)</f>
        <v/>
      </c>
      <c r="X2838" s="270" t="str">
        <f>[1]!s_info_name(W2838)</f>
        <v>0</v>
      </c>
      <c r="Y2838" s="335" t="str">
        <f>IF($Y$3="申万一级行业",[1]!s_info_industry_sw_2021(W2838,公司分析!D$5,1),IF($Y$3="申万二级行业",[1]!s_info_industry_sw_2021(W2838,公司分析!D$5,2),IF($Y$3="申万三级行业",[1]!s_info_industry_sw_2021(W2838,公司分析!D$5,3),IF($Y$3="wind一级行业",[1]!s_info_industry_gics(W2838,1),IF($Y$3="wind二级行业",[1]!s_info_industry_gics(W2838,2),IF($Y$3="wind三级行业",[1]!s_info_industry_gics(W2838,3),IF($Y$3="wind四级行业",[1]!s_info_industry_gics(W2838,4),IF($Y$3="证监会门类行业",[1]!s_info_industry_csrc12_n(W2838,公司分析!D$5,1),""))))))))</f>
        <v>0</v>
      </c>
      <c r="Z2838" s="298" t="str">
        <f>IF(Y2838=行业比较!$E$6,ROW(),"")</f>
        <v/>
      </c>
    </row>
    <row r="2839" spans="22:26" x14ac:dyDescent="0.35">
      <c r="V2839" s="253">
        <f t="shared" si="52"/>
        <v>0</v>
      </c>
      <c r="W2839" s="348" t="str">
        <f>IF(板块成分!B2841="","",板块成分!B2841)</f>
        <v/>
      </c>
      <c r="X2839" s="270" t="str">
        <f>[1]!s_info_name(W2839)</f>
        <v>0</v>
      </c>
      <c r="Y2839" s="335" t="str">
        <f>IF($Y$3="申万一级行业",[1]!s_info_industry_sw_2021(W2839,公司分析!D$5,1),IF($Y$3="申万二级行业",[1]!s_info_industry_sw_2021(W2839,公司分析!D$5,2),IF($Y$3="申万三级行业",[1]!s_info_industry_sw_2021(W2839,公司分析!D$5,3),IF($Y$3="wind一级行业",[1]!s_info_industry_gics(W2839,1),IF($Y$3="wind二级行业",[1]!s_info_industry_gics(W2839,2),IF($Y$3="wind三级行业",[1]!s_info_industry_gics(W2839,3),IF($Y$3="wind四级行业",[1]!s_info_industry_gics(W2839,4),IF($Y$3="证监会门类行业",[1]!s_info_industry_csrc12_n(W2839,公司分析!D$5,1),""))))))))</f>
        <v>0</v>
      </c>
      <c r="Z2839" s="298" t="str">
        <f>IF(Y2839=行业比较!$E$6,ROW(),"")</f>
        <v/>
      </c>
    </row>
    <row r="2840" spans="22:26" x14ac:dyDescent="0.35">
      <c r="V2840" s="253">
        <f t="shared" si="52"/>
        <v>0</v>
      </c>
      <c r="W2840" s="348" t="str">
        <f>IF(板块成分!B2842="","",板块成分!B2842)</f>
        <v/>
      </c>
      <c r="X2840" s="270" t="str">
        <f>[1]!s_info_name(W2840)</f>
        <v>0</v>
      </c>
      <c r="Y2840" s="335" t="str">
        <f>IF($Y$3="申万一级行业",[1]!s_info_industry_sw_2021(W2840,公司分析!D$5,1),IF($Y$3="申万二级行业",[1]!s_info_industry_sw_2021(W2840,公司分析!D$5,2),IF($Y$3="申万三级行业",[1]!s_info_industry_sw_2021(W2840,公司分析!D$5,3),IF($Y$3="wind一级行业",[1]!s_info_industry_gics(W2840,1),IF($Y$3="wind二级行业",[1]!s_info_industry_gics(W2840,2),IF($Y$3="wind三级行业",[1]!s_info_industry_gics(W2840,3),IF($Y$3="wind四级行业",[1]!s_info_industry_gics(W2840,4),IF($Y$3="证监会门类行业",[1]!s_info_industry_csrc12_n(W2840,公司分析!D$5,1),""))))))))</f>
        <v>0</v>
      </c>
      <c r="Z2840" s="298" t="str">
        <f>IF(Y2840=行业比较!$E$6,ROW(),"")</f>
        <v/>
      </c>
    </row>
    <row r="2841" spans="22:26" x14ac:dyDescent="0.35">
      <c r="V2841" s="253">
        <f t="shared" si="52"/>
        <v>0</v>
      </c>
      <c r="W2841" s="348" t="str">
        <f>IF(板块成分!B2843="","",板块成分!B2843)</f>
        <v/>
      </c>
      <c r="X2841" s="270" t="str">
        <f>[1]!s_info_name(W2841)</f>
        <v>0</v>
      </c>
      <c r="Y2841" s="335" t="str">
        <f>IF($Y$3="申万一级行业",[1]!s_info_industry_sw_2021(W2841,公司分析!D$5,1),IF($Y$3="申万二级行业",[1]!s_info_industry_sw_2021(W2841,公司分析!D$5,2),IF($Y$3="申万三级行业",[1]!s_info_industry_sw_2021(W2841,公司分析!D$5,3),IF($Y$3="wind一级行业",[1]!s_info_industry_gics(W2841,1),IF($Y$3="wind二级行业",[1]!s_info_industry_gics(W2841,2),IF($Y$3="wind三级行业",[1]!s_info_industry_gics(W2841,3),IF($Y$3="wind四级行业",[1]!s_info_industry_gics(W2841,4),IF($Y$3="证监会门类行业",[1]!s_info_industry_csrc12_n(W2841,公司分析!D$5,1),""))))))))</f>
        <v>0</v>
      </c>
      <c r="Z2841" s="298" t="str">
        <f>IF(Y2841=行业比较!$E$6,ROW(),"")</f>
        <v/>
      </c>
    </row>
    <row r="2842" spans="22:26" x14ac:dyDescent="0.35">
      <c r="V2842" s="253">
        <f t="shared" si="52"/>
        <v>0</v>
      </c>
      <c r="W2842" s="348" t="str">
        <f>IF(板块成分!B2844="","",板块成分!B2844)</f>
        <v/>
      </c>
      <c r="X2842" s="270" t="str">
        <f>[1]!s_info_name(W2842)</f>
        <v>0</v>
      </c>
      <c r="Y2842" s="335" t="str">
        <f>IF($Y$3="申万一级行业",[1]!s_info_industry_sw_2021(W2842,公司分析!D$5,1),IF($Y$3="申万二级行业",[1]!s_info_industry_sw_2021(W2842,公司分析!D$5,2),IF($Y$3="申万三级行业",[1]!s_info_industry_sw_2021(W2842,公司分析!D$5,3),IF($Y$3="wind一级行业",[1]!s_info_industry_gics(W2842,1),IF($Y$3="wind二级行业",[1]!s_info_industry_gics(W2842,2),IF($Y$3="wind三级行业",[1]!s_info_industry_gics(W2842,3),IF($Y$3="wind四级行业",[1]!s_info_industry_gics(W2842,4),IF($Y$3="证监会门类行业",[1]!s_info_industry_csrc12_n(W2842,公司分析!D$5,1),""))))))))</f>
        <v>0</v>
      </c>
      <c r="Z2842" s="298" t="str">
        <f>IF(Y2842=行业比较!$E$6,ROW(),"")</f>
        <v/>
      </c>
    </row>
    <row r="2843" spans="22:26" x14ac:dyDescent="0.35">
      <c r="V2843" s="253">
        <f t="shared" si="52"/>
        <v>0</v>
      </c>
      <c r="W2843" s="348" t="str">
        <f>IF(板块成分!B2845="","",板块成分!B2845)</f>
        <v/>
      </c>
      <c r="X2843" s="270" t="str">
        <f>[1]!s_info_name(W2843)</f>
        <v>0</v>
      </c>
      <c r="Y2843" s="335" t="str">
        <f>IF($Y$3="申万一级行业",[1]!s_info_industry_sw_2021(W2843,公司分析!D$5,1),IF($Y$3="申万二级行业",[1]!s_info_industry_sw_2021(W2843,公司分析!D$5,2),IF($Y$3="申万三级行业",[1]!s_info_industry_sw_2021(W2843,公司分析!D$5,3),IF($Y$3="wind一级行业",[1]!s_info_industry_gics(W2843,1),IF($Y$3="wind二级行业",[1]!s_info_industry_gics(W2843,2),IF($Y$3="wind三级行业",[1]!s_info_industry_gics(W2843,3),IF($Y$3="wind四级行业",[1]!s_info_industry_gics(W2843,4),IF($Y$3="证监会门类行业",[1]!s_info_industry_csrc12_n(W2843,公司分析!D$5,1),""))))))))</f>
        <v>0</v>
      </c>
      <c r="Z2843" s="298" t="str">
        <f>IF(Y2843=行业比较!$E$6,ROW(),"")</f>
        <v/>
      </c>
    </row>
    <row r="2844" spans="22:26" x14ac:dyDescent="0.35">
      <c r="V2844" s="253">
        <f t="shared" si="52"/>
        <v>0</v>
      </c>
      <c r="W2844" s="348" t="str">
        <f>IF(板块成分!B2846="","",板块成分!B2846)</f>
        <v/>
      </c>
      <c r="X2844" s="270" t="str">
        <f>[1]!s_info_name(W2844)</f>
        <v>0</v>
      </c>
      <c r="Y2844" s="335" t="str">
        <f>IF($Y$3="申万一级行业",[1]!s_info_industry_sw_2021(W2844,公司分析!D$5,1),IF($Y$3="申万二级行业",[1]!s_info_industry_sw_2021(W2844,公司分析!D$5,2),IF($Y$3="申万三级行业",[1]!s_info_industry_sw_2021(W2844,公司分析!D$5,3),IF($Y$3="wind一级行业",[1]!s_info_industry_gics(W2844,1),IF($Y$3="wind二级行业",[1]!s_info_industry_gics(W2844,2),IF($Y$3="wind三级行业",[1]!s_info_industry_gics(W2844,3),IF($Y$3="wind四级行业",[1]!s_info_industry_gics(W2844,4),IF($Y$3="证监会门类行业",[1]!s_info_industry_csrc12_n(W2844,公司分析!D$5,1),""))))))))</f>
        <v>0</v>
      </c>
      <c r="Z2844" s="298" t="str">
        <f>IF(Y2844=行业比较!$E$6,ROW(),"")</f>
        <v/>
      </c>
    </row>
    <row r="2845" spans="22:26" x14ac:dyDescent="0.35">
      <c r="V2845" s="253">
        <f t="shared" si="52"/>
        <v>0</v>
      </c>
      <c r="W2845" s="348" t="str">
        <f>IF(板块成分!B2847="","",板块成分!B2847)</f>
        <v/>
      </c>
      <c r="X2845" s="270" t="str">
        <f>[1]!s_info_name(W2845)</f>
        <v>0</v>
      </c>
      <c r="Y2845" s="335" t="str">
        <f>IF($Y$3="申万一级行业",[1]!s_info_industry_sw_2021(W2845,公司分析!D$5,1),IF($Y$3="申万二级行业",[1]!s_info_industry_sw_2021(W2845,公司分析!D$5,2),IF($Y$3="申万三级行业",[1]!s_info_industry_sw_2021(W2845,公司分析!D$5,3),IF($Y$3="wind一级行业",[1]!s_info_industry_gics(W2845,1),IF($Y$3="wind二级行业",[1]!s_info_industry_gics(W2845,2),IF($Y$3="wind三级行业",[1]!s_info_industry_gics(W2845,3),IF($Y$3="wind四级行业",[1]!s_info_industry_gics(W2845,4),IF($Y$3="证监会门类行业",[1]!s_info_industry_csrc12_n(W2845,公司分析!D$5,1),""))))))))</f>
        <v>0</v>
      </c>
      <c r="Z2845" s="298" t="str">
        <f>IF(Y2845=行业比较!$E$6,ROW(),"")</f>
        <v/>
      </c>
    </row>
    <row r="2846" spans="22:26" x14ac:dyDescent="0.35">
      <c r="V2846" s="253">
        <f t="shared" si="52"/>
        <v>0</v>
      </c>
      <c r="W2846" s="348" t="str">
        <f>IF(板块成分!B2848="","",板块成分!B2848)</f>
        <v/>
      </c>
      <c r="X2846" s="270" t="str">
        <f>[1]!s_info_name(W2846)</f>
        <v>0</v>
      </c>
      <c r="Y2846" s="335" t="str">
        <f>IF($Y$3="申万一级行业",[1]!s_info_industry_sw_2021(W2846,公司分析!D$5,1),IF($Y$3="申万二级行业",[1]!s_info_industry_sw_2021(W2846,公司分析!D$5,2),IF($Y$3="申万三级行业",[1]!s_info_industry_sw_2021(W2846,公司分析!D$5,3),IF($Y$3="wind一级行业",[1]!s_info_industry_gics(W2846,1),IF($Y$3="wind二级行业",[1]!s_info_industry_gics(W2846,2),IF($Y$3="wind三级行业",[1]!s_info_industry_gics(W2846,3),IF($Y$3="wind四级行业",[1]!s_info_industry_gics(W2846,4),IF($Y$3="证监会门类行业",[1]!s_info_industry_csrc12_n(W2846,公司分析!D$5,1),""))))))))</f>
        <v>0</v>
      </c>
      <c r="Z2846" s="298" t="str">
        <f>IF(Y2846=行业比较!$E$6,ROW(),"")</f>
        <v/>
      </c>
    </row>
    <row r="2847" spans="22:26" x14ac:dyDescent="0.35">
      <c r="V2847" s="253">
        <f t="shared" si="52"/>
        <v>0</v>
      </c>
      <c r="W2847" s="348" t="str">
        <f>IF(板块成分!B2849="","",板块成分!B2849)</f>
        <v/>
      </c>
      <c r="X2847" s="270" t="str">
        <f>[1]!s_info_name(W2847)</f>
        <v>0</v>
      </c>
      <c r="Y2847" s="335" t="str">
        <f>IF($Y$3="申万一级行业",[1]!s_info_industry_sw_2021(W2847,公司分析!D$5,1),IF($Y$3="申万二级行业",[1]!s_info_industry_sw_2021(W2847,公司分析!D$5,2),IF($Y$3="申万三级行业",[1]!s_info_industry_sw_2021(W2847,公司分析!D$5,3),IF($Y$3="wind一级行业",[1]!s_info_industry_gics(W2847,1),IF($Y$3="wind二级行业",[1]!s_info_industry_gics(W2847,2),IF($Y$3="wind三级行业",[1]!s_info_industry_gics(W2847,3),IF($Y$3="wind四级行业",[1]!s_info_industry_gics(W2847,4),IF($Y$3="证监会门类行业",[1]!s_info_industry_csrc12_n(W2847,公司分析!D$5,1),""))))))))</f>
        <v>0</v>
      </c>
      <c r="Z2847" s="298" t="str">
        <f>IF(Y2847=行业比较!$E$6,ROW(),"")</f>
        <v/>
      </c>
    </row>
    <row r="2848" spans="22:26" x14ac:dyDescent="0.35">
      <c r="V2848" s="253">
        <f t="shared" si="52"/>
        <v>0</v>
      </c>
      <c r="W2848" s="348" t="str">
        <f>IF(板块成分!B2850="","",板块成分!B2850)</f>
        <v/>
      </c>
      <c r="X2848" s="270" t="str">
        <f>[1]!s_info_name(W2848)</f>
        <v>0</v>
      </c>
      <c r="Y2848" s="335" t="str">
        <f>IF($Y$3="申万一级行业",[1]!s_info_industry_sw_2021(W2848,公司分析!D$5,1),IF($Y$3="申万二级行业",[1]!s_info_industry_sw_2021(W2848,公司分析!D$5,2),IF($Y$3="申万三级行业",[1]!s_info_industry_sw_2021(W2848,公司分析!D$5,3),IF($Y$3="wind一级行业",[1]!s_info_industry_gics(W2848,1),IF($Y$3="wind二级行业",[1]!s_info_industry_gics(W2848,2),IF($Y$3="wind三级行业",[1]!s_info_industry_gics(W2848,3),IF($Y$3="wind四级行业",[1]!s_info_industry_gics(W2848,4),IF($Y$3="证监会门类行业",[1]!s_info_industry_csrc12_n(W2848,公司分析!D$5,1),""))))))))</f>
        <v>0</v>
      </c>
      <c r="Z2848" s="298" t="str">
        <f>IF(Y2848=行业比较!$E$6,ROW(),"")</f>
        <v/>
      </c>
    </row>
    <row r="2849" spans="22:26" x14ac:dyDescent="0.35">
      <c r="V2849" s="253">
        <f t="shared" si="52"/>
        <v>0</v>
      </c>
      <c r="W2849" s="348" t="str">
        <f>IF(板块成分!B2851="","",板块成分!B2851)</f>
        <v/>
      </c>
      <c r="X2849" s="270" t="str">
        <f>[1]!s_info_name(W2849)</f>
        <v>0</v>
      </c>
      <c r="Y2849" s="335" t="str">
        <f>IF($Y$3="申万一级行业",[1]!s_info_industry_sw_2021(W2849,公司分析!D$5,1),IF($Y$3="申万二级行业",[1]!s_info_industry_sw_2021(W2849,公司分析!D$5,2),IF($Y$3="申万三级行业",[1]!s_info_industry_sw_2021(W2849,公司分析!D$5,3),IF($Y$3="wind一级行业",[1]!s_info_industry_gics(W2849,1),IF($Y$3="wind二级行业",[1]!s_info_industry_gics(W2849,2),IF($Y$3="wind三级行业",[1]!s_info_industry_gics(W2849,3),IF($Y$3="wind四级行业",[1]!s_info_industry_gics(W2849,4),IF($Y$3="证监会门类行业",[1]!s_info_industry_csrc12_n(W2849,公司分析!D$5,1),""))))))))</f>
        <v>0</v>
      </c>
      <c r="Z2849" s="298" t="str">
        <f>IF(Y2849=行业比较!$E$6,ROW(),"")</f>
        <v/>
      </c>
    </row>
    <row r="2850" spans="22:26" x14ac:dyDescent="0.35">
      <c r="V2850" s="253">
        <f t="shared" si="52"/>
        <v>0</v>
      </c>
      <c r="W2850" s="348" t="str">
        <f>IF(板块成分!B2852="","",板块成分!B2852)</f>
        <v/>
      </c>
      <c r="X2850" s="270" t="str">
        <f>[1]!s_info_name(W2850)</f>
        <v>0</v>
      </c>
      <c r="Y2850" s="335" t="str">
        <f>IF($Y$3="申万一级行业",[1]!s_info_industry_sw_2021(W2850,公司分析!D$5,1),IF($Y$3="申万二级行业",[1]!s_info_industry_sw_2021(W2850,公司分析!D$5,2),IF($Y$3="申万三级行业",[1]!s_info_industry_sw_2021(W2850,公司分析!D$5,3),IF($Y$3="wind一级行业",[1]!s_info_industry_gics(W2850,1),IF($Y$3="wind二级行业",[1]!s_info_industry_gics(W2850,2),IF($Y$3="wind三级行业",[1]!s_info_industry_gics(W2850,3),IF($Y$3="wind四级行业",[1]!s_info_industry_gics(W2850,4),IF($Y$3="证监会门类行业",[1]!s_info_industry_csrc12_n(W2850,公司分析!D$5,1),""))))))))</f>
        <v>0</v>
      </c>
      <c r="Z2850" s="298" t="str">
        <f>IF(Y2850=行业比较!$E$6,ROW(),"")</f>
        <v/>
      </c>
    </row>
    <row r="2851" spans="22:26" x14ac:dyDescent="0.35">
      <c r="V2851" s="253">
        <f t="shared" si="52"/>
        <v>0</v>
      </c>
      <c r="W2851" s="348" t="str">
        <f>IF(板块成分!B2853="","",板块成分!B2853)</f>
        <v/>
      </c>
      <c r="X2851" s="270" t="str">
        <f>[1]!s_info_name(W2851)</f>
        <v>0</v>
      </c>
      <c r="Y2851" s="335" t="str">
        <f>IF($Y$3="申万一级行业",[1]!s_info_industry_sw_2021(W2851,公司分析!D$5,1),IF($Y$3="申万二级行业",[1]!s_info_industry_sw_2021(W2851,公司分析!D$5,2),IF($Y$3="申万三级行业",[1]!s_info_industry_sw_2021(W2851,公司分析!D$5,3),IF($Y$3="wind一级行业",[1]!s_info_industry_gics(W2851,1),IF($Y$3="wind二级行业",[1]!s_info_industry_gics(W2851,2),IF($Y$3="wind三级行业",[1]!s_info_industry_gics(W2851,3),IF($Y$3="wind四级行业",[1]!s_info_industry_gics(W2851,4),IF($Y$3="证监会门类行业",[1]!s_info_industry_csrc12_n(W2851,公司分析!D$5,1),""))))))))</f>
        <v>0</v>
      </c>
      <c r="Z2851" s="298" t="str">
        <f>IF(Y2851=行业比较!$E$6,ROW(),"")</f>
        <v/>
      </c>
    </row>
    <row r="2852" spans="22:26" x14ac:dyDescent="0.35">
      <c r="V2852" s="253">
        <f t="shared" si="52"/>
        <v>0</v>
      </c>
      <c r="W2852" s="348" t="str">
        <f>IF(板块成分!B2854="","",板块成分!B2854)</f>
        <v/>
      </c>
      <c r="X2852" s="270" t="str">
        <f>[1]!s_info_name(W2852)</f>
        <v>0</v>
      </c>
      <c r="Y2852" s="335" t="str">
        <f>IF($Y$3="申万一级行业",[1]!s_info_industry_sw_2021(W2852,公司分析!D$5,1),IF($Y$3="申万二级行业",[1]!s_info_industry_sw_2021(W2852,公司分析!D$5,2),IF($Y$3="申万三级行业",[1]!s_info_industry_sw_2021(W2852,公司分析!D$5,3),IF($Y$3="wind一级行业",[1]!s_info_industry_gics(W2852,1),IF($Y$3="wind二级行业",[1]!s_info_industry_gics(W2852,2),IF($Y$3="wind三级行业",[1]!s_info_industry_gics(W2852,3),IF($Y$3="wind四级行业",[1]!s_info_industry_gics(W2852,4),IF($Y$3="证监会门类行业",[1]!s_info_industry_csrc12_n(W2852,公司分析!D$5,1),""))))))))</f>
        <v>0</v>
      </c>
      <c r="Z2852" s="298" t="str">
        <f>IF(Y2852=行业比较!$E$6,ROW(),"")</f>
        <v/>
      </c>
    </row>
    <row r="2853" spans="22:26" x14ac:dyDescent="0.35">
      <c r="V2853" s="253">
        <f t="shared" si="52"/>
        <v>0</v>
      </c>
      <c r="W2853" s="348" t="str">
        <f>IF(板块成分!B2855="","",板块成分!B2855)</f>
        <v/>
      </c>
      <c r="X2853" s="270" t="str">
        <f>[1]!s_info_name(W2853)</f>
        <v>0</v>
      </c>
      <c r="Y2853" s="335" t="str">
        <f>IF($Y$3="申万一级行业",[1]!s_info_industry_sw_2021(W2853,公司分析!D$5,1),IF($Y$3="申万二级行业",[1]!s_info_industry_sw_2021(W2853,公司分析!D$5,2),IF($Y$3="申万三级行业",[1]!s_info_industry_sw_2021(W2853,公司分析!D$5,3),IF($Y$3="wind一级行业",[1]!s_info_industry_gics(W2853,1),IF($Y$3="wind二级行业",[1]!s_info_industry_gics(W2853,2),IF($Y$3="wind三级行业",[1]!s_info_industry_gics(W2853,3),IF($Y$3="wind四级行业",[1]!s_info_industry_gics(W2853,4),IF($Y$3="证监会门类行业",[1]!s_info_industry_csrc12_n(W2853,公司分析!D$5,1),""))))))))</f>
        <v>0</v>
      </c>
      <c r="Z2853" s="298" t="str">
        <f>IF(Y2853=行业比较!$E$6,ROW(),"")</f>
        <v/>
      </c>
    </row>
    <row r="2854" spans="22:26" x14ac:dyDescent="0.35">
      <c r="V2854" s="253">
        <f t="shared" si="52"/>
        <v>0</v>
      </c>
      <c r="W2854" s="348" t="str">
        <f>IF(板块成分!B2856="","",板块成分!B2856)</f>
        <v/>
      </c>
      <c r="X2854" s="270" t="str">
        <f>[1]!s_info_name(W2854)</f>
        <v>0</v>
      </c>
      <c r="Y2854" s="335" t="str">
        <f>IF($Y$3="申万一级行业",[1]!s_info_industry_sw_2021(W2854,公司分析!D$5,1),IF($Y$3="申万二级行业",[1]!s_info_industry_sw_2021(W2854,公司分析!D$5,2),IF($Y$3="申万三级行业",[1]!s_info_industry_sw_2021(W2854,公司分析!D$5,3),IF($Y$3="wind一级行业",[1]!s_info_industry_gics(W2854,1),IF($Y$3="wind二级行业",[1]!s_info_industry_gics(W2854,2),IF($Y$3="wind三级行业",[1]!s_info_industry_gics(W2854,3),IF($Y$3="wind四级行业",[1]!s_info_industry_gics(W2854,4),IF($Y$3="证监会门类行业",[1]!s_info_industry_csrc12_n(W2854,公司分析!D$5,1),""))))))))</f>
        <v>0</v>
      </c>
      <c r="Z2854" s="298" t="str">
        <f>IF(Y2854=行业比较!$E$6,ROW(),"")</f>
        <v/>
      </c>
    </row>
    <row r="2855" spans="22:26" x14ac:dyDescent="0.35">
      <c r="V2855" s="253">
        <f t="shared" si="52"/>
        <v>0</v>
      </c>
      <c r="W2855" s="348" t="str">
        <f>IF(板块成分!B2857="","",板块成分!B2857)</f>
        <v/>
      </c>
      <c r="X2855" s="270" t="str">
        <f>[1]!s_info_name(W2855)</f>
        <v>0</v>
      </c>
      <c r="Y2855" s="335" t="str">
        <f>IF($Y$3="申万一级行业",[1]!s_info_industry_sw_2021(W2855,公司分析!D$5,1),IF($Y$3="申万二级行业",[1]!s_info_industry_sw_2021(W2855,公司分析!D$5,2),IF($Y$3="申万三级行业",[1]!s_info_industry_sw_2021(W2855,公司分析!D$5,3),IF($Y$3="wind一级行业",[1]!s_info_industry_gics(W2855,1),IF($Y$3="wind二级行业",[1]!s_info_industry_gics(W2855,2),IF($Y$3="wind三级行业",[1]!s_info_industry_gics(W2855,3),IF($Y$3="wind四级行业",[1]!s_info_industry_gics(W2855,4),IF($Y$3="证监会门类行业",[1]!s_info_industry_csrc12_n(W2855,公司分析!D$5,1),""))))))))</f>
        <v>0</v>
      </c>
      <c r="Z2855" s="298" t="str">
        <f>IF(Y2855=行业比较!$E$6,ROW(),"")</f>
        <v/>
      </c>
    </row>
    <row r="2856" spans="22:26" x14ac:dyDescent="0.35">
      <c r="V2856" s="253">
        <f t="shared" si="52"/>
        <v>0</v>
      </c>
      <c r="W2856" s="348" t="str">
        <f>IF(板块成分!B2858="","",板块成分!B2858)</f>
        <v/>
      </c>
      <c r="X2856" s="270" t="str">
        <f>[1]!s_info_name(W2856)</f>
        <v>0</v>
      </c>
      <c r="Y2856" s="335" t="str">
        <f>IF($Y$3="申万一级行业",[1]!s_info_industry_sw_2021(W2856,公司分析!D$5,1),IF($Y$3="申万二级行业",[1]!s_info_industry_sw_2021(W2856,公司分析!D$5,2),IF($Y$3="申万三级行业",[1]!s_info_industry_sw_2021(W2856,公司分析!D$5,3),IF($Y$3="wind一级行业",[1]!s_info_industry_gics(W2856,1),IF($Y$3="wind二级行业",[1]!s_info_industry_gics(W2856,2),IF($Y$3="wind三级行业",[1]!s_info_industry_gics(W2856,3),IF($Y$3="wind四级行业",[1]!s_info_industry_gics(W2856,4),IF($Y$3="证监会门类行业",[1]!s_info_industry_csrc12_n(W2856,公司分析!D$5,1),""))))))))</f>
        <v>0</v>
      </c>
      <c r="Z2856" s="298" t="str">
        <f>IF(Y2856=行业比较!$E$6,ROW(),"")</f>
        <v/>
      </c>
    </row>
    <row r="2857" spans="22:26" x14ac:dyDescent="0.35">
      <c r="V2857" s="253">
        <f t="shared" si="52"/>
        <v>0</v>
      </c>
      <c r="W2857" s="348" t="str">
        <f>IF(板块成分!B2859="","",板块成分!B2859)</f>
        <v/>
      </c>
      <c r="X2857" s="270" t="str">
        <f>[1]!s_info_name(W2857)</f>
        <v>0</v>
      </c>
      <c r="Y2857" s="335" t="str">
        <f>IF($Y$3="申万一级行业",[1]!s_info_industry_sw_2021(W2857,公司分析!D$5,1),IF($Y$3="申万二级行业",[1]!s_info_industry_sw_2021(W2857,公司分析!D$5,2),IF($Y$3="申万三级行业",[1]!s_info_industry_sw_2021(W2857,公司分析!D$5,3),IF($Y$3="wind一级行业",[1]!s_info_industry_gics(W2857,1),IF($Y$3="wind二级行业",[1]!s_info_industry_gics(W2857,2),IF($Y$3="wind三级行业",[1]!s_info_industry_gics(W2857,3),IF($Y$3="wind四级行业",[1]!s_info_industry_gics(W2857,4),IF($Y$3="证监会门类行业",[1]!s_info_industry_csrc12_n(W2857,公司分析!D$5,1),""))))))))</f>
        <v>0</v>
      </c>
      <c r="Z2857" s="298" t="str">
        <f>IF(Y2857=行业比较!$E$6,ROW(),"")</f>
        <v/>
      </c>
    </row>
    <row r="2858" spans="22:26" x14ac:dyDescent="0.35">
      <c r="V2858" s="253">
        <f t="shared" si="52"/>
        <v>0</v>
      </c>
      <c r="W2858" s="348" t="str">
        <f>IF(板块成分!B2860="","",板块成分!B2860)</f>
        <v/>
      </c>
      <c r="X2858" s="270" t="str">
        <f>[1]!s_info_name(W2858)</f>
        <v>0</v>
      </c>
      <c r="Y2858" s="335" t="str">
        <f>IF($Y$3="申万一级行业",[1]!s_info_industry_sw_2021(W2858,公司分析!D$5,1),IF($Y$3="申万二级行业",[1]!s_info_industry_sw_2021(W2858,公司分析!D$5,2),IF($Y$3="申万三级行业",[1]!s_info_industry_sw_2021(W2858,公司分析!D$5,3),IF($Y$3="wind一级行业",[1]!s_info_industry_gics(W2858,1),IF($Y$3="wind二级行业",[1]!s_info_industry_gics(W2858,2),IF($Y$3="wind三级行业",[1]!s_info_industry_gics(W2858,3),IF($Y$3="wind四级行业",[1]!s_info_industry_gics(W2858,4),IF($Y$3="证监会门类行业",[1]!s_info_industry_csrc12_n(W2858,公司分析!D$5,1),""))))))))</f>
        <v>0</v>
      </c>
      <c r="Z2858" s="298" t="str">
        <f>IF(Y2858=行业比较!$E$6,ROW(),"")</f>
        <v/>
      </c>
    </row>
    <row r="2859" spans="22:26" x14ac:dyDescent="0.35">
      <c r="V2859" s="253">
        <f t="shared" si="52"/>
        <v>0</v>
      </c>
      <c r="W2859" s="348" t="str">
        <f>IF(板块成分!B2861="","",板块成分!B2861)</f>
        <v/>
      </c>
      <c r="X2859" s="270" t="str">
        <f>[1]!s_info_name(W2859)</f>
        <v>0</v>
      </c>
      <c r="Y2859" s="335" t="str">
        <f>IF($Y$3="申万一级行业",[1]!s_info_industry_sw_2021(W2859,公司分析!D$5,1),IF($Y$3="申万二级行业",[1]!s_info_industry_sw_2021(W2859,公司分析!D$5,2),IF($Y$3="申万三级行业",[1]!s_info_industry_sw_2021(W2859,公司分析!D$5,3),IF($Y$3="wind一级行业",[1]!s_info_industry_gics(W2859,1),IF($Y$3="wind二级行业",[1]!s_info_industry_gics(W2859,2),IF($Y$3="wind三级行业",[1]!s_info_industry_gics(W2859,3),IF($Y$3="wind四级行业",[1]!s_info_industry_gics(W2859,4),IF($Y$3="证监会门类行业",[1]!s_info_industry_csrc12_n(W2859,公司分析!D$5,1),""))))))))</f>
        <v>0</v>
      </c>
      <c r="Z2859" s="298" t="str">
        <f>IF(Y2859=行业比较!$E$6,ROW(),"")</f>
        <v/>
      </c>
    </row>
    <row r="2860" spans="22:26" x14ac:dyDescent="0.35">
      <c r="V2860" s="253">
        <f t="shared" si="52"/>
        <v>0</v>
      </c>
      <c r="W2860" s="348" t="str">
        <f>IF(板块成分!B2862="","",板块成分!B2862)</f>
        <v/>
      </c>
      <c r="X2860" s="270" t="str">
        <f>[1]!s_info_name(W2860)</f>
        <v>0</v>
      </c>
      <c r="Y2860" s="335" t="str">
        <f>IF($Y$3="申万一级行业",[1]!s_info_industry_sw_2021(W2860,公司分析!D$5,1),IF($Y$3="申万二级行业",[1]!s_info_industry_sw_2021(W2860,公司分析!D$5,2),IF($Y$3="申万三级行业",[1]!s_info_industry_sw_2021(W2860,公司分析!D$5,3),IF($Y$3="wind一级行业",[1]!s_info_industry_gics(W2860,1),IF($Y$3="wind二级行业",[1]!s_info_industry_gics(W2860,2),IF($Y$3="wind三级行业",[1]!s_info_industry_gics(W2860,3),IF($Y$3="wind四级行业",[1]!s_info_industry_gics(W2860,4),IF($Y$3="证监会门类行业",[1]!s_info_industry_csrc12_n(W2860,公司分析!D$5,1),""))))))))</f>
        <v>0</v>
      </c>
      <c r="Z2860" s="298" t="str">
        <f>IF(Y2860=行业比较!$E$6,ROW(),"")</f>
        <v/>
      </c>
    </row>
    <row r="2861" spans="22:26" x14ac:dyDescent="0.35">
      <c r="V2861" s="253">
        <f t="shared" si="52"/>
        <v>0</v>
      </c>
      <c r="W2861" s="348" t="str">
        <f>IF(板块成分!B2863="","",板块成分!B2863)</f>
        <v/>
      </c>
      <c r="X2861" s="270" t="str">
        <f>[1]!s_info_name(W2861)</f>
        <v>0</v>
      </c>
      <c r="Y2861" s="335" t="str">
        <f>IF($Y$3="申万一级行业",[1]!s_info_industry_sw_2021(W2861,公司分析!D$5,1),IF($Y$3="申万二级行业",[1]!s_info_industry_sw_2021(W2861,公司分析!D$5,2),IF($Y$3="申万三级行业",[1]!s_info_industry_sw_2021(W2861,公司分析!D$5,3),IF($Y$3="wind一级行业",[1]!s_info_industry_gics(W2861,1),IF($Y$3="wind二级行业",[1]!s_info_industry_gics(W2861,2),IF($Y$3="wind三级行业",[1]!s_info_industry_gics(W2861,3),IF($Y$3="wind四级行业",[1]!s_info_industry_gics(W2861,4),IF($Y$3="证监会门类行业",[1]!s_info_industry_csrc12_n(W2861,公司分析!D$5,1),""))))))))</f>
        <v>0</v>
      </c>
      <c r="Z2861" s="298" t="str">
        <f>IF(Y2861=行业比较!$E$6,ROW(),"")</f>
        <v/>
      </c>
    </row>
    <row r="2862" spans="22:26" x14ac:dyDescent="0.35">
      <c r="V2862" s="253">
        <f t="shared" si="52"/>
        <v>0</v>
      </c>
      <c r="W2862" s="348" t="str">
        <f>IF(板块成分!B2864="","",板块成分!B2864)</f>
        <v/>
      </c>
      <c r="X2862" s="270" t="str">
        <f>[1]!s_info_name(W2862)</f>
        <v>0</v>
      </c>
      <c r="Y2862" s="335" t="str">
        <f>IF($Y$3="申万一级行业",[1]!s_info_industry_sw_2021(W2862,公司分析!D$5,1),IF($Y$3="申万二级行业",[1]!s_info_industry_sw_2021(W2862,公司分析!D$5,2),IF($Y$3="申万三级行业",[1]!s_info_industry_sw_2021(W2862,公司分析!D$5,3),IF($Y$3="wind一级行业",[1]!s_info_industry_gics(W2862,1),IF($Y$3="wind二级行业",[1]!s_info_industry_gics(W2862,2),IF($Y$3="wind三级行业",[1]!s_info_industry_gics(W2862,3),IF($Y$3="wind四级行业",[1]!s_info_industry_gics(W2862,4),IF($Y$3="证监会门类行业",[1]!s_info_industry_csrc12_n(W2862,公司分析!D$5,1),""))))))))</f>
        <v>0</v>
      </c>
      <c r="Z2862" s="298" t="str">
        <f>IF(Y2862=行业比较!$E$6,ROW(),"")</f>
        <v/>
      </c>
    </row>
    <row r="2863" spans="22:26" x14ac:dyDescent="0.35">
      <c r="V2863" s="253">
        <f t="shared" si="52"/>
        <v>0</v>
      </c>
      <c r="W2863" s="348" t="str">
        <f>IF(板块成分!B2865="","",板块成分!B2865)</f>
        <v/>
      </c>
      <c r="X2863" s="270" t="str">
        <f>[1]!s_info_name(W2863)</f>
        <v>0</v>
      </c>
      <c r="Y2863" s="335" t="str">
        <f>IF($Y$3="申万一级行业",[1]!s_info_industry_sw_2021(W2863,公司分析!D$5,1),IF($Y$3="申万二级行业",[1]!s_info_industry_sw_2021(W2863,公司分析!D$5,2),IF($Y$3="申万三级行业",[1]!s_info_industry_sw_2021(W2863,公司分析!D$5,3),IF($Y$3="wind一级行业",[1]!s_info_industry_gics(W2863,1),IF($Y$3="wind二级行业",[1]!s_info_industry_gics(W2863,2),IF($Y$3="wind三级行业",[1]!s_info_industry_gics(W2863,3),IF($Y$3="wind四级行业",[1]!s_info_industry_gics(W2863,4),IF($Y$3="证监会门类行业",[1]!s_info_industry_csrc12_n(W2863,公司分析!D$5,1),""))))))))</f>
        <v>0</v>
      </c>
      <c r="Z2863" s="298" t="str">
        <f>IF(Y2863=行业比较!$E$6,ROW(),"")</f>
        <v/>
      </c>
    </row>
    <row r="2864" spans="22:26" x14ac:dyDescent="0.35">
      <c r="V2864" s="253">
        <f t="shared" si="52"/>
        <v>0</v>
      </c>
      <c r="W2864" s="348" t="str">
        <f>IF(板块成分!B2866="","",板块成分!B2866)</f>
        <v/>
      </c>
      <c r="X2864" s="270" t="str">
        <f>[1]!s_info_name(W2864)</f>
        <v>0</v>
      </c>
      <c r="Y2864" s="335" t="str">
        <f>IF($Y$3="申万一级行业",[1]!s_info_industry_sw_2021(W2864,公司分析!D$5,1),IF($Y$3="申万二级行业",[1]!s_info_industry_sw_2021(W2864,公司分析!D$5,2),IF($Y$3="申万三级行业",[1]!s_info_industry_sw_2021(W2864,公司分析!D$5,3),IF($Y$3="wind一级行业",[1]!s_info_industry_gics(W2864,1),IF($Y$3="wind二级行业",[1]!s_info_industry_gics(W2864,2),IF($Y$3="wind三级行业",[1]!s_info_industry_gics(W2864,3),IF($Y$3="wind四级行业",[1]!s_info_industry_gics(W2864,4),IF($Y$3="证监会门类行业",[1]!s_info_industry_csrc12_n(W2864,公司分析!D$5,1),""))))))))</f>
        <v>0</v>
      </c>
      <c r="Z2864" s="298" t="str">
        <f>IF(Y2864=行业比较!$E$6,ROW(),"")</f>
        <v/>
      </c>
    </row>
    <row r="2865" spans="22:26" x14ac:dyDescent="0.35">
      <c r="V2865" s="253">
        <f t="shared" si="52"/>
        <v>0</v>
      </c>
      <c r="W2865" s="348" t="str">
        <f>IF(板块成分!B2867="","",板块成分!B2867)</f>
        <v/>
      </c>
      <c r="X2865" s="270" t="str">
        <f>[1]!s_info_name(W2865)</f>
        <v>0</v>
      </c>
      <c r="Y2865" s="335" t="str">
        <f>IF($Y$3="申万一级行业",[1]!s_info_industry_sw_2021(W2865,公司分析!D$5,1),IF($Y$3="申万二级行业",[1]!s_info_industry_sw_2021(W2865,公司分析!D$5,2),IF($Y$3="申万三级行业",[1]!s_info_industry_sw_2021(W2865,公司分析!D$5,3),IF($Y$3="wind一级行业",[1]!s_info_industry_gics(W2865,1),IF($Y$3="wind二级行业",[1]!s_info_industry_gics(W2865,2),IF($Y$3="wind三级行业",[1]!s_info_industry_gics(W2865,3),IF($Y$3="wind四级行业",[1]!s_info_industry_gics(W2865,4),IF($Y$3="证监会门类行业",[1]!s_info_industry_csrc12_n(W2865,公司分析!D$5,1),""))))))))</f>
        <v>0</v>
      </c>
      <c r="Z2865" s="298" t="str">
        <f>IF(Y2865=行业比较!$E$6,ROW(),"")</f>
        <v/>
      </c>
    </row>
    <row r="2866" spans="22:26" x14ac:dyDescent="0.35">
      <c r="V2866" s="253">
        <f t="shared" si="52"/>
        <v>0</v>
      </c>
      <c r="W2866" s="348" t="str">
        <f>IF(板块成分!B2868="","",板块成分!B2868)</f>
        <v/>
      </c>
      <c r="X2866" s="270" t="str">
        <f>[1]!s_info_name(W2866)</f>
        <v>0</v>
      </c>
      <c r="Y2866" s="335" t="str">
        <f>IF($Y$3="申万一级行业",[1]!s_info_industry_sw_2021(W2866,公司分析!D$5,1),IF($Y$3="申万二级行业",[1]!s_info_industry_sw_2021(W2866,公司分析!D$5,2),IF($Y$3="申万三级行业",[1]!s_info_industry_sw_2021(W2866,公司分析!D$5,3),IF($Y$3="wind一级行业",[1]!s_info_industry_gics(W2866,1),IF($Y$3="wind二级行业",[1]!s_info_industry_gics(W2866,2),IF($Y$3="wind三级行业",[1]!s_info_industry_gics(W2866,3),IF($Y$3="wind四级行业",[1]!s_info_industry_gics(W2866,4),IF($Y$3="证监会门类行业",[1]!s_info_industry_csrc12_n(W2866,公司分析!D$5,1),""))))))))</f>
        <v>0</v>
      </c>
      <c r="Z2866" s="298" t="str">
        <f>IF(Y2866=行业比较!$E$6,ROW(),"")</f>
        <v/>
      </c>
    </row>
    <row r="2867" spans="22:26" x14ac:dyDescent="0.35">
      <c r="V2867" s="253">
        <f t="shared" si="52"/>
        <v>0</v>
      </c>
      <c r="W2867" s="348" t="str">
        <f>IF(板块成分!B2869="","",板块成分!B2869)</f>
        <v/>
      </c>
      <c r="X2867" s="270" t="str">
        <f>[1]!s_info_name(W2867)</f>
        <v>0</v>
      </c>
      <c r="Y2867" s="335" t="str">
        <f>IF($Y$3="申万一级行业",[1]!s_info_industry_sw_2021(W2867,公司分析!D$5,1),IF($Y$3="申万二级行业",[1]!s_info_industry_sw_2021(W2867,公司分析!D$5,2),IF($Y$3="申万三级行业",[1]!s_info_industry_sw_2021(W2867,公司分析!D$5,3),IF($Y$3="wind一级行业",[1]!s_info_industry_gics(W2867,1),IF($Y$3="wind二级行业",[1]!s_info_industry_gics(W2867,2),IF($Y$3="wind三级行业",[1]!s_info_industry_gics(W2867,3),IF($Y$3="wind四级行业",[1]!s_info_industry_gics(W2867,4),IF($Y$3="证监会门类行业",[1]!s_info_industry_csrc12_n(W2867,公司分析!D$5,1),""))))))))</f>
        <v>0</v>
      </c>
      <c r="Z2867" s="298" t="str">
        <f>IF(Y2867=行业比较!$E$6,ROW(),"")</f>
        <v/>
      </c>
    </row>
    <row r="2868" spans="22:26" x14ac:dyDescent="0.35">
      <c r="V2868" s="253">
        <f t="shared" si="52"/>
        <v>0</v>
      </c>
      <c r="W2868" s="348" t="str">
        <f>IF(板块成分!B2870="","",板块成分!B2870)</f>
        <v/>
      </c>
      <c r="X2868" s="270" t="str">
        <f>[1]!s_info_name(W2868)</f>
        <v>0</v>
      </c>
      <c r="Y2868" s="335" t="str">
        <f>IF($Y$3="申万一级行业",[1]!s_info_industry_sw_2021(W2868,公司分析!D$5,1),IF($Y$3="申万二级行业",[1]!s_info_industry_sw_2021(W2868,公司分析!D$5,2),IF($Y$3="申万三级行业",[1]!s_info_industry_sw_2021(W2868,公司分析!D$5,3),IF($Y$3="wind一级行业",[1]!s_info_industry_gics(W2868,1),IF($Y$3="wind二级行业",[1]!s_info_industry_gics(W2868,2),IF($Y$3="wind三级行业",[1]!s_info_industry_gics(W2868,3),IF($Y$3="wind四级行业",[1]!s_info_industry_gics(W2868,4),IF($Y$3="证监会门类行业",[1]!s_info_industry_csrc12_n(W2868,公司分析!D$5,1),""))))))))</f>
        <v>0</v>
      </c>
      <c r="Z2868" s="298" t="str">
        <f>IF(Y2868=行业比较!$E$6,ROW(),"")</f>
        <v/>
      </c>
    </row>
    <row r="2869" spans="22:26" x14ac:dyDescent="0.35">
      <c r="V2869" s="253">
        <f t="shared" si="52"/>
        <v>0</v>
      </c>
      <c r="W2869" s="348" t="str">
        <f>IF(板块成分!B2871="","",板块成分!B2871)</f>
        <v/>
      </c>
      <c r="X2869" s="270" t="str">
        <f>[1]!s_info_name(W2869)</f>
        <v>0</v>
      </c>
      <c r="Y2869" s="335" t="str">
        <f>IF($Y$3="申万一级行业",[1]!s_info_industry_sw_2021(W2869,公司分析!D$5,1),IF($Y$3="申万二级行业",[1]!s_info_industry_sw_2021(W2869,公司分析!D$5,2),IF($Y$3="申万三级行业",[1]!s_info_industry_sw_2021(W2869,公司分析!D$5,3),IF($Y$3="wind一级行业",[1]!s_info_industry_gics(W2869,1),IF($Y$3="wind二级行业",[1]!s_info_industry_gics(W2869,2),IF($Y$3="wind三级行业",[1]!s_info_industry_gics(W2869,3),IF($Y$3="wind四级行业",[1]!s_info_industry_gics(W2869,4),IF($Y$3="证监会门类行业",[1]!s_info_industry_csrc12_n(W2869,公司分析!D$5,1),""))))))))</f>
        <v>0</v>
      </c>
      <c r="Z2869" s="298" t="str">
        <f>IF(Y2869=行业比较!$E$6,ROW(),"")</f>
        <v/>
      </c>
    </row>
    <row r="2870" spans="22:26" x14ac:dyDescent="0.35">
      <c r="V2870" s="253">
        <f t="shared" si="52"/>
        <v>0</v>
      </c>
      <c r="W2870" s="348" t="str">
        <f>IF(板块成分!B2872="","",板块成分!B2872)</f>
        <v/>
      </c>
      <c r="X2870" s="270" t="str">
        <f>[1]!s_info_name(W2870)</f>
        <v>0</v>
      </c>
      <c r="Y2870" s="335" t="str">
        <f>IF($Y$3="申万一级行业",[1]!s_info_industry_sw_2021(W2870,公司分析!D$5,1),IF($Y$3="申万二级行业",[1]!s_info_industry_sw_2021(W2870,公司分析!D$5,2),IF($Y$3="申万三级行业",[1]!s_info_industry_sw_2021(W2870,公司分析!D$5,3),IF($Y$3="wind一级行业",[1]!s_info_industry_gics(W2870,1),IF($Y$3="wind二级行业",[1]!s_info_industry_gics(W2870,2),IF($Y$3="wind三级行业",[1]!s_info_industry_gics(W2870,3),IF($Y$3="wind四级行业",[1]!s_info_industry_gics(W2870,4),IF($Y$3="证监会门类行业",[1]!s_info_industry_csrc12_n(W2870,公司分析!D$5,1),""))))))))</f>
        <v>0</v>
      </c>
      <c r="Z2870" s="298" t="str">
        <f>IF(Y2870=行业比较!$E$6,ROW(),"")</f>
        <v/>
      </c>
    </row>
    <row r="2871" spans="22:26" x14ac:dyDescent="0.35">
      <c r="V2871" s="253">
        <f t="shared" si="52"/>
        <v>0</v>
      </c>
      <c r="W2871" s="348" t="str">
        <f>IF(板块成分!B2873="","",板块成分!B2873)</f>
        <v/>
      </c>
      <c r="X2871" s="270" t="str">
        <f>[1]!s_info_name(W2871)</f>
        <v>0</v>
      </c>
      <c r="Y2871" s="335" t="str">
        <f>IF($Y$3="申万一级行业",[1]!s_info_industry_sw_2021(W2871,公司分析!D$5,1),IF($Y$3="申万二级行业",[1]!s_info_industry_sw_2021(W2871,公司分析!D$5,2),IF($Y$3="申万三级行业",[1]!s_info_industry_sw_2021(W2871,公司分析!D$5,3),IF($Y$3="wind一级行业",[1]!s_info_industry_gics(W2871,1),IF($Y$3="wind二级行业",[1]!s_info_industry_gics(W2871,2),IF($Y$3="wind三级行业",[1]!s_info_industry_gics(W2871,3),IF($Y$3="wind四级行业",[1]!s_info_industry_gics(W2871,4),IF($Y$3="证监会门类行业",[1]!s_info_industry_csrc12_n(W2871,公司分析!D$5,1),""))))))))</f>
        <v>0</v>
      </c>
      <c r="Z2871" s="298" t="str">
        <f>IF(Y2871=行业比较!$E$6,ROW(),"")</f>
        <v/>
      </c>
    </row>
    <row r="2872" spans="22:26" x14ac:dyDescent="0.35">
      <c r="V2872" s="253">
        <f t="shared" si="52"/>
        <v>0</v>
      </c>
      <c r="W2872" s="348" t="str">
        <f>IF(板块成分!B2874="","",板块成分!B2874)</f>
        <v/>
      </c>
      <c r="X2872" s="270" t="str">
        <f>[1]!s_info_name(W2872)</f>
        <v>0</v>
      </c>
      <c r="Y2872" s="335" t="str">
        <f>IF($Y$3="申万一级行业",[1]!s_info_industry_sw_2021(W2872,公司分析!D$5,1),IF($Y$3="申万二级行业",[1]!s_info_industry_sw_2021(W2872,公司分析!D$5,2),IF($Y$3="申万三级行业",[1]!s_info_industry_sw_2021(W2872,公司分析!D$5,3),IF($Y$3="wind一级行业",[1]!s_info_industry_gics(W2872,1),IF($Y$3="wind二级行业",[1]!s_info_industry_gics(W2872,2),IF($Y$3="wind三级行业",[1]!s_info_industry_gics(W2872,3),IF($Y$3="wind四级行业",[1]!s_info_industry_gics(W2872,4),IF($Y$3="证监会门类行业",[1]!s_info_industry_csrc12_n(W2872,公司分析!D$5,1),""))))))))</f>
        <v>0</v>
      </c>
      <c r="Z2872" s="298" t="str">
        <f>IF(Y2872=行业比较!$E$6,ROW(),"")</f>
        <v/>
      </c>
    </row>
    <row r="2873" spans="22:26" x14ac:dyDescent="0.35">
      <c r="V2873" s="253">
        <f t="shared" si="52"/>
        <v>0</v>
      </c>
      <c r="W2873" s="348" t="str">
        <f>IF(板块成分!B2875="","",板块成分!B2875)</f>
        <v/>
      </c>
      <c r="X2873" s="270" t="str">
        <f>[1]!s_info_name(W2873)</f>
        <v>0</v>
      </c>
      <c r="Y2873" s="335" t="str">
        <f>IF($Y$3="申万一级行业",[1]!s_info_industry_sw_2021(W2873,公司分析!D$5,1),IF($Y$3="申万二级行业",[1]!s_info_industry_sw_2021(W2873,公司分析!D$5,2),IF($Y$3="申万三级行业",[1]!s_info_industry_sw_2021(W2873,公司分析!D$5,3),IF($Y$3="wind一级行业",[1]!s_info_industry_gics(W2873,1),IF($Y$3="wind二级行业",[1]!s_info_industry_gics(W2873,2),IF($Y$3="wind三级行业",[1]!s_info_industry_gics(W2873,3),IF($Y$3="wind四级行业",[1]!s_info_industry_gics(W2873,4),IF($Y$3="证监会门类行业",[1]!s_info_industry_csrc12_n(W2873,公司分析!D$5,1),""))))))))</f>
        <v>0</v>
      </c>
      <c r="Z2873" s="298" t="str">
        <f>IF(Y2873=行业比较!$E$6,ROW(),"")</f>
        <v/>
      </c>
    </row>
    <row r="2874" spans="22:26" x14ac:dyDescent="0.35">
      <c r="V2874" s="253">
        <f t="shared" si="52"/>
        <v>0</v>
      </c>
      <c r="W2874" s="348" t="str">
        <f>IF(板块成分!B2876="","",板块成分!B2876)</f>
        <v/>
      </c>
      <c r="X2874" s="270" t="str">
        <f>[1]!s_info_name(W2874)</f>
        <v>0</v>
      </c>
      <c r="Y2874" s="335" t="str">
        <f>IF($Y$3="申万一级行业",[1]!s_info_industry_sw_2021(W2874,公司分析!D$5,1),IF($Y$3="申万二级行业",[1]!s_info_industry_sw_2021(W2874,公司分析!D$5,2),IF($Y$3="申万三级行业",[1]!s_info_industry_sw_2021(W2874,公司分析!D$5,3),IF($Y$3="wind一级行业",[1]!s_info_industry_gics(W2874,1),IF($Y$3="wind二级行业",[1]!s_info_industry_gics(W2874,2),IF($Y$3="wind三级行业",[1]!s_info_industry_gics(W2874,3),IF($Y$3="wind四级行业",[1]!s_info_industry_gics(W2874,4),IF($Y$3="证监会门类行业",[1]!s_info_industry_csrc12_n(W2874,公司分析!D$5,1),""))))))))</f>
        <v>0</v>
      </c>
      <c r="Z2874" s="298" t="str">
        <f>IF(Y2874=行业比较!$E$6,ROW(),"")</f>
        <v/>
      </c>
    </row>
    <row r="2875" spans="22:26" x14ac:dyDescent="0.35">
      <c r="V2875" s="253">
        <f t="shared" si="52"/>
        <v>0</v>
      </c>
      <c r="W2875" s="348" t="str">
        <f>IF(板块成分!B2877="","",板块成分!B2877)</f>
        <v/>
      </c>
      <c r="X2875" s="270" t="str">
        <f>[1]!s_info_name(W2875)</f>
        <v>0</v>
      </c>
      <c r="Y2875" s="335" t="str">
        <f>IF($Y$3="申万一级行业",[1]!s_info_industry_sw_2021(W2875,公司分析!D$5,1),IF($Y$3="申万二级行业",[1]!s_info_industry_sw_2021(W2875,公司分析!D$5,2),IF($Y$3="申万三级行业",[1]!s_info_industry_sw_2021(W2875,公司分析!D$5,3),IF($Y$3="wind一级行业",[1]!s_info_industry_gics(W2875,1),IF($Y$3="wind二级行业",[1]!s_info_industry_gics(W2875,2),IF($Y$3="wind三级行业",[1]!s_info_industry_gics(W2875,3),IF($Y$3="wind四级行业",[1]!s_info_industry_gics(W2875,4),IF($Y$3="证监会门类行业",[1]!s_info_industry_csrc12_n(W2875,公司分析!D$5,1),""))))))))</f>
        <v>0</v>
      </c>
      <c r="Z2875" s="298" t="str">
        <f>IF(Y2875=行业比较!$E$6,ROW(),"")</f>
        <v/>
      </c>
    </row>
    <row r="2876" spans="22:26" x14ac:dyDescent="0.35">
      <c r="V2876" s="253">
        <f t="shared" si="52"/>
        <v>0</v>
      </c>
      <c r="W2876" s="348" t="str">
        <f>IF(板块成分!B2878="","",板块成分!B2878)</f>
        <v/>
      </c>
      <c r="X2876" s="270" t="str">
        <f>[1]!s_info_name(W2876)</f>
        <v>0</v>
      </c>
      <c r="Y2876" s="335" t="str">
        <f>IF($Y$3="申万一级行业",[1]!s_info_industry_sw_2021(W2876,公司分析!D$5,1),IF($Y$3="申万二级行业",[1]!s_info_industry_sw_2021(W2876,公司分析!D$5,2),IF($Y$3="申万三级行业",[1]!s_info_industry_sw_2021(W2876,公司分析!D$5,3),IF($Y$3="wind一级行业",[1]!s_info_industry_gics(W2876,1),IF($Y$3="wind二级行业",[1]!s_info_industry_gics(W2876,2),IF($Y$3="wind三级行业",[1]!s_info_industry_gics(W2876,3),IF($Y$3="wind四级行业",[1]!s_info_industry_gics(W2876,4),IF($Y$3="证监会门类行业",[1]!s_info_industry_csrc12_n(W2876,公司分析!D$5,1),""))))))))</f>
        <v>0</v>
      </c>
      <c r="Z2876" s="298" t="str">
        <f>IF(Y2876=行业比较!$E$6,ROW(),"")</f>
        <v/>
      </c>
    </row>
    <row r="2877" spans="22:26" x14ac:dyDescent="0.35">
      <c r="V2877" s="253">
        <f t="shared" si="52"/>
        <v>0</v>
      </c>
      <c r="W2877" s="348" t="str">
        <f>IF(板块成分!B2879="","",板块成分!B2879)</f>
        <v/>
      </c>
      <c r="X2877" s="270" t="str">
        <f>[1]!s_info_name(W2877)</f>
        <v>0</v>
      </c>
      <c r="Y2877" s="335" t="str">
        <f>IF($Y$3="申万一级行业",[1]!s_info_industry_sw_2021(W2877,公司分析!D$5,1),IF($Y$3="申万二级行业",[1]!s_info_industry_sw_2021(W2877,公司分析!D$5,2),IF($Y$3="申万三级行业",[1]!s_info_industry_sw_2021(W2877,公司分析!D$5,3),IF($Y$3="wind一级行业",[1]!s_info_industry_gics(W2877,1),IF($Y$3="wind二级行业",[1]!s_info_industry_gics(W2877,2),IF($Y$3="wind三级行业",[1]!s_info_industry_gics(W2877,3),IF($Y$3="wind四级行业",[1]!s_info_industry_gics(W2877,4),IF($Y$3="证监会门类行业",[1]!s_info_industry_csrc12_n(W2877,公司分析!D$5,1),""))))))))</f>
        <v>0</v>
      </c>
      <c r="Z2877" s="298" t="str">
        <f>IF(Y2877=行业比较!$E$6,ROW(),"")</f>
        <v/>
      </c>
    </row>
    <row r="2878" spans="22:26" x14ac:dyDescent="0.35">
      <c r="V2878" s="253">
        <f t="shared" si="52"/>
        <v>0</v>
      </c>
      <c r="W2878" s="348" t="str">
        <f>IF(板块成分!B2880="","",板块成分!B2880)</f>
        <v/>
      </c>
      <c r="X2878" s="270" t="str">
        <f>[1]!s_info_name(W2878)</f>
        <v>0</v>
      </c>
      <c r="Y2878" s="335" t="str">
        <f>IF($Y$3="申万一级行业",[1]!s_info_industry_sw_2021(W2878,公司分析!D$5,1),IF($Y$3="申万二级行业",[1]!s_info_industry_sw_2021(W2878,公司分析!D$5,2),IF($Y$3="申万三级行业",[1]!s_info_industry_sw_2021(W2878,公司分析!D$5,3),IF($Y$3="wind一级行业",[1]!s_info_industry_gics(W2878,1),IF($Y$3="wind二级行业",[1]!s_info_industry_gics(W2878,2),IF($Y$3="wind三级行业",[1]!s_info_industry_gics(W2878,3),IF($Y$3="wind四级行业",[1]!s_info_industry_gics(W2878,4),IF($Y$3="证监会门类行业",[1]!s_info_industry_csrc12_n(W2878,公司分析!D$5,1),""))))))))</f>
        <v>0</v>
      </c>
      <c r="Z2878" s="298" t="str">
        <f>IF(Y2878=行业比较!$E$6,ROW(),"")</f>
        <v/>
      </c>
    </row>
    <row r="2879" spans="22:26" x14ac:dyDescent="0.35">
      <c r="V2879" s="253">
        <f t="shared" si="52"/>
        <v>0</v>
      </c>
      <c r="W2879" s="348" t="str">
        <f>IF(板块成分!B2881="","",板块成分!B2881)</f>
        <v/>
      </c>
      <c r="X2879" s="270" t="str">
        <f>[1]!s_info_name(W2879)</f>
        <v>0</v>
      </c>
      <c r="Y2879" s="335" t="str">
        <f>IF($Y$3="申万一级行业",[1]!s_info_industry_sw_2021(W2879,公司分析!D$5,1),IF($Y$3="申万二级行业",[1]!s_info_industry_sw_2021(W2879,公司分析!D$5,2),IF($Y$3="申万三级行业",[1]!s_info_industry_sw_2021(W2879,公司分析!D$5,3),IF($Y$3="wind一级行业",[1]!s_info_industry_gics(W2879,1),IF($Y$3="wind二级行业",[1]!s_info_industry_gics(W2879,2),IF($Y$3="wind三级行业",[1]!s_info_industry_gics(W2879,3),IF($Y$3="wind四级行业",[1]!s_info_industry_gics(W2879,4),IF($Y$3="证监会门类行业",[1]!s_info_industry_csrc12_n(W2879,公司分析!D$5,1),""))))))))</f>
        <v>0</v>
      </c>
      <c r="Z2879" s="298" t="str">
        <f>IF(Y2879=行业比较!$E$6,ROW(),"")</f>
        <v/>
      </c>
    </row>
    <row r="2880" spans="22:26" x14ac:dyDescent="0.35">
      <c r="V2880" s="253">
        <f t="shared" si="52"/>
        <v>0</v>
      </c>
      <c r="W2880" s="348" t="str">
        <f>IF(板块成分!B2882="","",板块成分!B2882)</f>
        <v/>
      </c>
      <c r="X2880" s="270" t="str">
        <f>[1]!s_info_name(W2880)</f>
        <v>0</v>
      </c>
      <c r="Y2880" s="335" t="str">
        <f>IF($Y$3="申万一级行业",[1]!s_info_industry_sw_2021(W2880,公司分析!D$5,1),IF($Y$3="申万二级行业",[1]!s_info_industry_sw_2021(W2880,公司分析!D$5,2),IF($Y$3="申万三级行业",[1]!s_info_industry_sw_2021(W2880,公司分析!D$5,3),IF($Y$3="wind一级行业",[1]!s_info_industry_gics(W2880,1),IF($Y$3="wind二级行业",[1]!s_info_industry_gics(W2880,2),IF($Y$3="wind三级行业",[1]!s_info_industry_gics(W2880,3),IF($Y$3="wind四级行业",[1]!s_info_industry_gics(W2880,4),IF($Y$3="证监会门类行业",[1]!s_info_industry_csrc12_n(W2880,公司分析!D$5,1),""))))))))</f>
        <v>0</v>
      </c>
      <c r="Z2880" s="298" t="str">
        <f>IF(Y2880=行业比较!$E$6,ROW(),"")</f>
        <v/>
      </c>
    </row>
    <row r="2881" spans="22:26" x14ac:dyDescent="0.35">
      <c r="V2881" s="253">
        <f t="shared" si="52"/>
        <v>0</v>
      </c>
      <c r="W2881" s="348" t="str">
        <f>IF(板块成分!B2883="","",板块成分!B2883)</f>
        <v/>
      </c>
      <c r="X2881" s="270" t="str">
        <f>[1]!s_info_name(W2881)</f>
        <v>0</v>
      </c>
      <c r="Y2881" s="335" t="str">
        <f>IF($Y$3="申万一级行业",[1]!s_info_industry_sw_2021(W2881,公司分析!D$5,1),IF($Y$3="申万二级行业",[1]!s_info_industry_sw_2021(W2881,公司分析!D$5,2),IF($Y$3="申万三级行业",[1]!s_info_industry_sw_2021(W2881,公司分析!D$5,3),IF($Y$3="wind一级行业",[1]!s_info_industry_gics(W2881,1),IF($Y$3="wind二级行业",[1]!s_info_industry_gics(W2881,2),IF($Y$3="wind三级行业",[1]!s_info_industry_gics(W2881,3),IF($Y$3="wind四级行业",[1]!s_info_industry_gics(W2881,4),IF($Y$3="证监会门类行业",[1]!s_info_industry_csrc12_n(W2881,公司分析!D$5,1),""))))))))</f>
        <v>0</v>
      </c>
      <c r="Z2881" s="298" t="str">
        <f>IF(Y2881=行业比较!$E$6,ROW(),"")</f>
        <v/>
      </c>
    </row>
    <row r="2882" spans="22:26" x14ac:dyDescent="0.35">
      <c r="V2882" s="253">
        <f t="shared" si="52"/>
        <v>0</v>
      </c>
      <c r="W2882" s="348" t="str">
        <f>IF(板块成分!B2884="","",板块成分!B2884)</f>
        <v/>
      </c>
      <c r="X2882" s="270" t="str">
        <f>[1]!s_info_name(W2882)</f>
        <v>0</v>
      </c>
      <c r="Y2882" s="335" t="str">
        <f>IF($Y$3="申万一级行业",[1]!s_info_industry_sw_2021(W2882,公司分析!D$5,1),IF($Y$3="申万二级行业",[1]!s_info_industry_sw_2021(W2882,公司分析!D$5,2),IF($Y$3="申万三级行业",[1]!s_info_industry_sw_2021(W2882,公司分析!D$5,3),IF($Y$3="wind一级行业",[1]!s_info_industry_gics(W2882,1),IF($Y$3="wind二级行业",[1]!s_info_industry_gics(W2882,2),IF($Y$3="wind三级行业",[1]!s_info_industry_gics(W2882,3),IF($Y$3="wind四级行业",[1]!s_info_industry_gics(W2882,4),IF($Y$3="证监会门类行业",[1]!s_info_industry_csrc12_n(W2882,公司分析!D$5,1),""))))))))</f>
        <v>0</v>
      </c>
      <c r="Z2882" s="298" t="str">
        <f>IF(Y2882=行业比较!$E$6,ROW(),"")</f>
        <v/>
      </c>
    </row>
    <row r="2883" spans="22:26" x14ac:dyDescent="0.35">
      <c r="V2883" s="253">
        <f t="shared" si="52"/>
        <v>0</v>
      </c>
      <c r="W2883" s="348" t="str">
        <f>IF(板块成分!B2885="","",板块成分!B2885)</f>
        <v/>
      </c>
      <c r="X2883" s="270" t="str">
        <f>[1]!s_info_name(W2883)</f>
        <v>0</v>
      </c>
      <c r="Y2883" s="335" t="str">
        <f>IF($Y$3="申万一级行业",[1]!s_info_industry_sw_2021(W2883,公司分析!D$5,1),IF($Y$3="申万二级行业",[1]!s_info_industry_sw_2021(W2883,公司分析!D$5,2),IF($Y$3="申万三级行业",[1]!s_info_industry_sw_2021(W2883,公司分析!D$5,3),IF($Y$3="wind一级行业",[1]!s_info_industry_gics(W2883,1),IF($Y$3="wind二级行业",[1]!s_info_industry_gics(W2883,2),IF($Y$3="wind三级行业",[1]!s_info_industry_gics(W2883,3),IF($Y$3="wind四级行业",[1]!s_info_industry_gics(W2883,4),IF($Y$3="证监会门类行业",[1]!s_info_industry_csrc12_n(W2883,公司分析!D$5,1),""))))))))</f>
        <v>0</v>
      </c>
      <c r="Z2883" s="298" t="str">
        <f>IF(Y2883=行业比较!$E$6,ROW(),"")</f>
        <v/>
      </c>
    </row>
    <row r="2884" spans="22:26" x14ac:dyDescent="0.35">
      <c r="V2884" s="253">
        <f t="shared" si="52"/>
        <v>0</v>
      </c>
      <c r="W2884" s="348" t="str">
        <f>IF(板块成分!B2886="","",板块成分!B2886)</f>
        <v/>
      </c>
      <c r="X2884" s="270" t="str">
        <f>[1]!s_info_name(W2884)</f>
        <v>0</v>
      </c>
      <c r="Y2884" s="335" t="str">
        <f>IF($Y$3="申万一级行业",[1]!s_info_industry_sw_2021(W2884,公司分析!D$5,1),IF($Y$3="申万二级行业",[1]!s_info_industry_sw_2021(W2884,公司分析!D$5,2),IF($Y$3="申万三级行业",[1]!s_info_industry_sw_2021(W2884,公司分析!D$5,3),IF($Y$3="wind一级行业",[1]!s_info_industry_gics(W2884,1),IF($Y$3="wind二级行业",[1]!s_info_industry_gics(W2884,2),IF($Y$3="wind三级行业",[1]!s_info_industry_gics(W2884,3),IF($Y$3="wind四级行业",[1]!s_info_industry_gics(W2884,4),IF($Y$3="证监会门类行业",[1]!s_info_industry_csrc12_n(W2884,公司分析!D$5,1),""))))))))</f>
        <v>0</v>
      </c>
      <c r="Z2884" s="298" t="str">
        <f>IF(Y2884=行业比较!$E$6,ROW(),"")</f>
        <v/>
      </c>
    </row>
    <row r="2885" spans="22:26" x14ac:dyDescent="0.35">
      <c r="V2885" s="253">
        <f t="shared" ref="V2885:V2948" si="53">IF(Z2885="",0,RANK(Z2885,Z:Z,1))</f>
        <v>0</v>
      </c>
      <c r="W2885" s="348" t="str">
        <f>IF(板块成分!B2887="","",板块成分!B2887)</f>
        <v/>
      </c>
      <c r="X2885" s="270" t="str">
        <f>[1]!s_info_name(W2885)</f>
        <v>0</v>
      </c>
      <c r="Y2885" s="335" t="str">
        <f>IF($Y$3="申万一级行业",[1]!s_info_industry_sw_2021(W2885,公司分析!D$5,1),IF($Y$3="申万二级行业",[1]!s_info_industry_sw_2021(W2885,公司分析!D$5,2),IF($Y$3="申万三级行业",[1]!s_info_industry_sw_2021(W2885,公司分析!D$5,3),IF($Y$3="wind一级行业",[1]!s_info_industry_gics(W2885,1),IF($Y$3="wind二级行业",[1]!s_info_industry_gics(W2885,2),IF($Y$3="wind三级行业",[1]!s_info_industry_gics(W2885,3),IF($Y$3="wind四级行业",[1]!s_info_industry_gics(W2885,4),IF($Y$3="证监会门类行业",[1]!s_info_industry_csrc12_n(W2885,公司分析!D$5,1),""))))))))</f>
        <v>0</v>
      </c>
      <c r="Z2885" s="298" t="str">
        <f>IF(Y2885=行业比较!$E$6,ROW(),"")</f>
        <v/>
      </c>
    </row>
    <row r="2886" spans="22:26" x14ac:dyDescent="0.35">
      <c r="V2886" s="253">
        <f t="shared" si="53"/>
        <v>0</v>
      </c>
      <c r="W2886" s="348" t="str">
        <f>IF(板块成分!B2888="","",板块成分!B2888)</f>
        <v/>
      </c>
      <c r="X2886" s="270" t="str">
        <f>[1]!s_info_name(W2886)</f>
        <v>0</v>
      </c>
      <c r="Y2886" s="335" t="str">
        <f>IF($Y$3="申万一级行业",[1]!s_info_industry_sw_2021(W2886,公司分析!D$5,1),IF($Y$3="申万二级行业",[1]!s_info_industry_sw_2021(W2886,公司分析!D$5,2),IF($Y$3="申万三级行业",[1]!s_info_industry_sw_2021(W2886,公司分析!D$5,3),IF($Y$3="wind一级行业",[1]!s_info_industry_gics(W2886,1),IF($Y$3="wind二级行业",[1]!s_info_industry_gics(W2886,2),IF($Y$3="wind三级行业",[1]!s_info_industry_gics(W2886,3),IF($Y$3="wind四级行业",[1]!s_info_industry_gics(W2886,4),IF($Y$3="证监会门类行业",[1]!s_info_industry_csrc12_n(W2886,公司分析!D$5,1),""))))))))</f>
        <v>0</v>
      </c>
      <c r="Z2886" s="298" t="str">
        <f>IF(Y2886=行业比较!$E$6,ROW(),"")</f>
        <v/>
      </c>
    </row>
    <row r="2887" spans="22:26" x14ac:dyDescent="0.35">
      <c r="V2887" s="253">
        <f t="shared" si="53"/>
        <v>0</v>
      </c>
      <c r="W2887" s="348" t="str">
        <f>IF(板块成分!B2889="","",板块成分!B2889)</f>
        <v/>
      </c>
      <c r="X2887" s="270" t="str">
        <f>[1]!s_info_name(W2887)</f>
        <v>0</v>
      </c>
      <c r="Y2887" s="335" t="str">
        <f>IF($Y$3="申万一级行业",[1]!s_info_industry_sw_2021(W2887,公司分析!D$5,1),IF($Y$3="申万二级行业",[1]!s_info_industry_sw_2021(W2887,公司分析!D$5,2),IF($Y$3="申万三级行业",[1]!s_info_industry_sw_2021(W2887,公司分析!D$5,3),IF($Y$3="wind一级行业",[1]!s_info_industry_gics(W2887,1),IF($Y$3="wind二级行业",[1]!s_info_industry_gics(W2887,2),IF($Y$3="wind三级行业",[1]!s_info_industry_gics(W2887,3),IF($Y$3="wind四级行业",[1]!s_info_industry_gics(W2887,4),IF($Y$3="证监会门类行业",[1]!s_info_industry_csrc12_n(W2887,公司分析!D$5,1),""))))))))</f>
        <v>0</v>
      </c>
      <c r="Z2887" s="298" t="str">
        <f>IF(Y2887=行业比较!$E$6,ROW(),"")</f>
        <v/>
      </c>
    </row>
    <row r="2888" spans="22:26" x14ac:dyDescent="0.35">
      <c r="V2888" s="253">
        <f t="shared" si="53"/>
        <v>0</v>
      </c>
      <c r="W2888" s="348" t="str">
        <f>IF(板块成分!B2890="","",板块成分!B2890)</f>
        <v/>
      </c>
      <c r="X2888" s="270" t="str">
        <f>[1]!s_info_name(W2888)</f>
        <v>0</v>
      </c>
      <c r="Y2888" s="335" t="str">
        <f>IF($Y$3="申万一级行业",[1]!s_info_industry_sw_2021(W2888,公司分析!D$5,1),IF($Y$3="申万二级行业",[1]!s_info_industry_sw_2021(W2888,公司分析!D$5,2),IF($Y$3="申万三级行业",[1]!s_info_industry_sw_2021(W2888,公司分析!D$5,3),IF($Y$3="wind一级行业",[1]!s_info_industry_gics(W2888,1),IF($Y$3="wind二级行业",[1]!s_info_industry_gics(W2888,2),IF($Y$3="wind三级行业",[1]!s_info_industry_gics(W2888,3),IF($Y$3="wind四级行业",[1]!s_info_industry_gics(W2888,4),IF($Y$3="证监会门类行业",[1]!s_info_industry_csrc12_n(W2888,公司分析!D$5,1),""))))))))</f>
        <v>0</v>
      </c>
      <c r="Z2888" s="298" t="str">
        <f>IF(Y2888=行业比较!$E$6,ROW(),"")</f>
        <v/>
      </c>
    </row>
    <row r="2889" spans="22:26" x14ac:dyDescent="0.35">
      <c r="V2889" s="253">
        <f t="shared" si="53"/>
        <v>0</v>
      </c>
      <c r="W2889" s="348" t="str">
        <f>IF(板块成分!B2891="","",板块成分!B2891)</f>
        <v/>
      </c>
      <c r="X2889" s="270" t="str">
        <f>[1]!s_info_name(W2889)</f>
        <v>0</v>
      </c>
      <c r="Y2889" s="335" t="str">
        <f>IF($Y$3="申万一级行业",[1]!s_info_industry_sw_2021(W2889,公司分析!D$5,1),IF($Y$3="申万二级行业",[1]!s_info_industry_sw_2021(W2889,公司分析!D$5,2),IF($Y$3="申万三级行业",[1]!s_info_industry_sw_2021(W2889,公司分析!D$5,3),IF($Y$3="wind一级行业",[1]!s_info_industry_gics(W2889,1),IF($Y$3="wind二级行业",[1]!s_info_industry_gics(W2889,2),IF($Y$3="wind三级行业",[1]!s_info_industry_gics(W2889,3),IF($Y$3="wind四级行业",[1]!s_info_industry_gics(W2889,4),IF($Y$3="证监会门类行业",[1]!s_info_industry_csrc12_n(W2889,公司分析!D$5,1),""))))))))</f>
        <v>0</v>
      </c>
      <c r="Z2889" s="298" t="str">
        <f>IF(Y2889=行业比较!$E$6,ROW(),"")</f>
        <v/>
      </c>
    </row>
    <row r="2890" spans="22:26" x14ac:dyDescent="0.35">
      <c r="V2890" s="253">
        <f t="shared" si="53"/>
        <v>0</v>
      </c>
      <c r="W2890" s="348" t="str">
        <f>IF(板块成分!B2892="","",板块成分!B2892)</f>
        <v/>
      </c>
      <c r="X2890" s="270" t="str">
        <f>[1]!s_info_name(W2890)</f>
        <v>0</v>
      </c>
      <c r="Y2890" s="335" t="str">
        <f>IF($Y$3="申万一级行业",[1]!s_info_industry_sw_2021(W2890,公司分析!D$5,1),IF($Y$3="申万二级行业",[1]!s_info_industry_sw_2021(W2890,公司分析!D$5,2),IF($Y$3="申万三级行业",[1]!s_info_industry_sw_2021(W2890,公司分析!D$5,3),IF($Y$3="wind一级行业",[1]!s_info_industry_gics(W2890,1),IF($Y$3="wind二级行业",[1]!s_info_industry_gics(W2890,2),IF($Y$3="wind三级行业",[1]!s_info_industry_gics(W2890,3),IF($Y$3="wind四级行业",[1]!s_info_industry_gics(W2890,4),IF($Y$3="证监会门类行业",[1]!s_info_industry_csrc12_n(W2890,公司分析!D$5,1),""))))))))</f>
        <v>0</v>
      </c>
      <c r="Z2890" s="298" t="str">
        <f>IF(Y2890=行业比较!$E$6,ROW(),"")</f>
        <v/>
      </c>
    </row>
    <row r="2891" spans="22:26" x14ac:dyDescent="0.35">
      <c r="V2891" s="253">
        <f t="shared" si="53"/>
        <v>0</v>
      </c>
      <c r="W2891" s="348" t="str">
        <f>IF(板块成分!B2893="","",板块成分!B2893)</f>
        <v/>
      </c>
      <c r="X2891" s="270" t="str">
        <f>[1]!s_info_name(W2891)</f>
        <v>0</v>
      </c>
      <c r="Y2891" s="335" t="str">
        <f>IF($Y$3="申万一级行业",[1]!s_info_industry_sw_2021(W2891,公司分析!D$5,1),IF($Y$3="申万二级行业",[1]!s_info_industry_sw_2021(W2891,公司分析!D$5,2),IF($Y$3="申万三级行业",[1]!s_info_industry_sw_2021(W2891,公司分析!D$5,3),IF($Y$3="wind一级行业",[1]!s_info_industry_gics(W2891,1),IF($Y$3="wind二级行业",[1]!s_info_industry_gics(W2891,2),IF($Y$3="wind三级行业",[1]!s_info_industry_gics(W2891,3),IF($Y$3="wind四级行业",[1]!s_info_industry_gics(W2891,4),IF($Y$3="证监会门类行业",[1]!s_info_industry_csrc12_n(W2891,公司分析!D$5,1),""))))))))</f>
        <v>0</v>
      </c>
      <c r="Z2891" s="298" t="str">
        <f>IF(Y2891=行业比较!$E$6,ROW(),"")</f>
        <v/>
      </c>
    </row>
    <row r="2892" spans="22:26" x14ac:dyDescent="0.35">
      <c r="V2892" s="253">
        <f t="shared" si="53"/>
        <v>0</v>
      </c>
      <c r="W2892" s="348" t="str">
        <f>IF(板块成分!B2894="","",板块成分!B2894)</f>
        <v/>
      </c>
      <c r="X2892" s="270" t="str">
        <f>[1]!s_info_name(W2892)</f>
        <v>0</v>
      </c>
      <c r="Y2892" s="335" t="str">
        <f>IF($Y$3="申万一级行业",[1]!s_info_industry_sw_2021(W2892,公司分析!D$5,1),IF($Y$3="申万二级行业",[1]!s_info_industry_sw_2021(W2892,公司分析!D$5,2),IF($Y$3="申万三级行业",[1]!s_info_industry_sw_2021(W2892,公司分析!D$5,3),IF($Y$3="wind一级行业",[1]!s_info_industry_gics(W2892,1),IF($Y$3="wind二级行业",[1]!s_info_industry_gics(W2892,2),IF($Y$3="wind三级行业",[1]!s_info_industry_gics(W2892,3),IF($Y$3="wind四级行业",[1]!s_info_industry_gics(W2892,4),IF($Y$3="证监会门类行业",[1]!s_info_industry_csrc12_n(W2892,公司分析!D$5,1),""))))))))</f>
        <v>0</v>
      </c>
      <c r="Z2892" s="298" t="str">
        <f>IF(Y2892=行业比较!$E$6,ROW(),"")</f>
        <v/>
      </c>
    </row>
    <row r="2893" spans="22:26" x14ac:dyDescent="0.35">
      <c r="V2893" s="253">
        <f t="shared" si="53"/>
        <v>0</v>
      </c>
      <c r="W2893" s="348" t="str">
        <f>IF(板块成分!B2895="","",板块成分!B2895)</f>
        <v/>
      </c>
      <c r="X2893" s="270" t="str">
        <f>[1]!s_info_name(W2893)</f>
        <v>0</v>
      </c>
      <c r="Y2893" s="335" t="str">
        <f>IF($Y$3="申万一级行业",[1]!s_info_industry_sw_2021(W2893,公司分析!D$5,1),IF($Y$3="申万二级行业",[1]!s_info_industry_sw_2021(W2893,公司分析!D$5,2),IF($Y$3="申万三级行业",[1]!s_info_industry_sw_2021(W2893,公司分析!D$5,3),IF($Y$3="wind一级行业",[1]!s_info_industry_gics(W2893,1),IF($Y$3="wind二级行业",[1]!s_info_industry_gics(W2893,2),IF($Y$3="wind三级行业",[1]!s_info_industry_gics(W2893,3),IF($Y$3="wind四级行业",[1]!s_info_industry_gics(W2893,4),IF($Y$3="证监会门类行业",[1]!s_info_industry_csrc12_n(W2893,公司分析!D$5,1),""))))))))</f>
        <v>0</v>
      </c>
      <c r="Z2893" s="298" t="str">
        <f>IF(Y2893=行业比较!$E$6,ROW(),"")</f>
        <v/>
      </c>
    </row>
    <row r="2894" spans="22:26" x14ac:dyDescent="0.35">
      <c r="V2894" s="253">
        <f t="shared" si="53"/>
        <v>0</v>
      </c>
      <c r="W2894" s="348" t="str">
        <f>IF(板块成分!B2896="","",板块成分!B2896)</f>
        <v/>
      </c>
      <c r="X2894" s="270" t="str">
        <f>[1]!s_info_name(W2894)</f>
        <v>0</v>
      </c>
      <c r="Y2894" s="335" t="str">
        <f>IF($Y$3="申万一级行业",[1]!s_info_industry_sw_2021(W2894,公司分析!D$5,1),IF($Y$3="申万二级行业",[1]!s_info_industry_sw_2021(W2894,公司分析!D$5,2),IF($Y$3="申万三级行业",[1]!s_info_industry_sw_2021(W2894,公司分析!D$5,3),IF($Y$3="wind一级行业",[1]!s_info_industry_gics(W2894,1),IF($Y$3="wind二级行业",[1]!s_info_industry_gics(W2894,2),IF($Y$3="wind三级行业",[1]!s_info_industry_gics(W2894,3),IF($Y$3="wind四级行业",[1]!s_info_industry_gics(W2894,4),IF($Y$3="证监会门类行业",[1]!s_info_industry_csrc12_n(W2894,公司分析!D$5,1),""))))))))</f>
        <v>0</v>
      </c>
      <c r="Z2894" s="298" t="str">
        <f>IF(Y2894=行业比较!$E$6,ROW(),"")</f>
        <v/>
      </c>
    </row>
    <row r="2895" spans="22:26" x14ac:dyDescent="0.35">
      <c r="V2895" s="253">
        <f t="shared" si="53"/>
        <v>0</v>
      </c>
      <c r="W2895" s="348" t="str">
        <f>IF(板块成分!B2897="","",板块成分!B2897)</f>
        <v/>
      </c>
      <c r="X2895" s="270" t="str">
        <f>[1]!s_info_name(W2895)</f>
        <v>0</v>
      </c>
      <c r="Y2895" s="335" t="str">
        <f>IF($Y$3="申万一级行业",[1]!s_info_industry_sw_2021(W2895,公司分析!D$5,1),IF($Y$3="申万二级行业",[1]!s_info_industry_sw_2021(W2895,公司分析!D$5,2),IF($Y$3="申万三级行业",[1]!s_info_industry_sw_2021(W2895,公司分析!D$5,3),IF($Y$3="wind一级行业",[1]!s_info_industry_gics(W2895,1),IF($Y$3="wind二级行业",[1]!s_info_industry_gics(W2895,2),IF($Y$3="wind三级行业",[1]!s_info_industry_gics(W2895,3),IF($Y$3="wind四级行业",[1]!s_info_industry_gics(W2895,4),IF($Y$3="证监会门类行业",[1]!s_info_industry_csrc12_n(W2895,公司分析!D$5,1),""))))))))</f>
        <v>0</v>
      </c>
      <c r="Z2895" s="298" t="str">
        <f>IF(Y2895=行业比较!$E$6,ROW(),"")</f>
        <v/>
      </c>
    </row>
    <row r="2896" spans="22:26" x14ac:dyDescent="0.35">
      <c r="V2896" s="253">
        <f t="shared" si="53"/>
        <v>0</v>
      </c>
      <c r="W2896" s="348" t="str">
        <f>IF(板块成分!B2898="","",板块成分!B2898)</f>
        <v/>
      </c>
      <c r="X2896" s="270" t="str">
        <f>[1]!s_info_name(W2896)</f>
        <v>0</v>
      </c>
      <c r="Y2896" s="335" t="str">
        <f>IF($Y$3="申万一级行业",[1]!s_info_industry_sw_2021(W2896,公司分析!D$5,1),IF($Y$3="申万二级行业",[1]!s_info_industry_sw_2021(W2896,公司分析!D$5,2),IF($Y$3="申万三级行业",[1]!s_info_industry_sw_2021(W2896,公司分析!D$5,3),IF($Y$3="wind一级行业",[1]!s_info_industry_gics(W2896,1),IF($Y$3="wind二级行业",[1]!s_info_industry_gics(W2896,2),IF($Y$3="wind三级行业",[1]!s_info_industry_gics(W2896,3),IF($Y$3="wind四级行业",[1]!s_info_industry_gics(W2896,4),IF($Y$3="证监会门类行业",[1]!s_info_industry_csrc12_n(W2896,公司分析!D$5,1),""))))))))</f>
        <v>0</v>
      </c>
      <c r="Z2896" s="298" t="str">
        <f>IF(Y2896=行业比较!$E$6,ROW(),"")</f>
        <v/>
      </c>
    </row>
    <row r="2897" spans="22:26" x14ac:dyDescent="0.35">
      <c r="V2897" s="253">
        <f t="shared" si="53"/>
        <v>0</v>
      </c>
      <c r="W2897" s="348" t="str">
        <f>IF(板块成分!B2899="","",板块成分!B2899)</f>
        <v/>
      </c>
      <c r="X2897" s="270" t="str">
        <f>[1]!s_info_name(W2897)</f>
        <v>0</v>
      </c>
      <c r="Y2897" s="335" t="str">
        <f>IF($Y$3="申万一级行业",[1]!s_info_industry_sw_2021(W2897,公司分析!D$5,1),IF($Y$3="申万二级行业",[1]!s_info_industry_sw_2021(W2897,公司分析!D$5,2),IF($Y$3="申万三级行业",[1]!s_info_industry_sw_2021(W2897,公司分析!D$5,3),IF($Y$3="wind一级行业",[1]!s_info_industry_gics(W2897,1),IF($Y$3="wind二级行业",[1]!s_info_industry_gics(W2897,2),IF($Y$3="wind三级行业",[1]!s_info_industry_gics(W2897,3),IF($Y$3="wind四级行业",[1]!s_info_industry_gics(W2897,4),IF($Y$3="证监会门类行业",[1]!s_info_industry_csrc12_n(W2897,公司分析!D$5,1),""))))))))</f>
        <v>0</v>
      </c>
      <c r="Z2897" s="298" t="str">
        <f>IF(Y2897=行业比较!$E$6,ROW(),"")</f>
        <v/>
      </c>
    </row>
    <row r="2898" spans="22:26" x14ac:dyDescent="0.35">
      <c r="V2898" s="253">
        <f t="shared" si="53"/>
        <v>0</v>
      </c>
      <c r="W2898" s="348" t="str">
        <f>IF(板块成分!B2900="","",板块成分!B2900)</f>
        <v/>
      </c>
      <c r="X2898" s="270" t="str">
        <f>[1]!s_info_name(W2898)</f>
        <v>0</v>
      </c>
      <c r="Y2898" s="335" t="str">
        <f>IF($Y$3="申万一级行业",[1]!s_info_industry_sw_2021(W2898,公司分析!D$5,1),IF($Y$3="申万二级行业",[1]!s_info_industry_sw_2021(W2898,公司分析!D$5,2),IF($Y$3="申万三级行业",[1]!s_info_industry_sw_2021(W2898,公司分析!D$5,3),IF($Y$3="wind一级行业",[1]!s_info_industry_gics(W2898,1),IF($Y$3="wind二级行业",[1]!s_info_industry_gics(W2898,2),IF($Y$3="wind三级行业",[1]!s_info_industry_gics(W2898,3),IF($Y$3="wind四级行业",[1]!s_info_industry_gics(W2898,4),IF($Y$3="证监会门类行业",[1]!s_info_industry_csrc12_n(W2898,公司分析!D$5,1),""))))))))</f>
        <v>0</v>
      </c>
      <c r="Z2898" s="298" t="str">
        <f>IF(Y2898=行业比较!$E$6,ROW(),"")</f>
        <v/>
      </c>
    </row>
    <row r="2899" spans="22:26" x14ac:dyDescent="0.35">
      <c r="V2899" s="253">
        <f t="shared" si="53"/>
        <v>0</v>
      </c>
      <c r="W2899" s="348" t="str">
        <f>IF(板块成分!B2901="","",板块成分!B2901)</f>
        <v/>
      </c>
      <c r="X2899" s="270" t="str">
        <f>[1]!s_info_name(W2899)</f>
        <v>0</v>
      </c>
      <c r="Y2899" s="335" t="str">
        <f>IF($Y$3="申万一级行业",[1]!s_info_industry_sw_2021(W2899,公司分析!D$5,1),IF($Y$3="申万二级行业",[1]!s_info_industry_sw_2021(W2899,公司分析!D$5,2),IF($Y$3="申万三级行业",[1]!s_info_industry_sw_2021(W2899,公司分析!D$5,3),IF($Y$3="wind一级行业",[1]!s_info_industry_gics(W2899,1),IF($Y$3="wind二级行业",[1]!s_info_industry_gics(W2899,2),IF($Y$3="wind三级行业",[1]!s_info_industry_gics(W2899,3),IF($Y$3="wind四级行业",[1]!s_info_industry_gics(W2899,4),IF($Y$3="证监会门类行业",[1]!s_info_industry_csrc12_n(W2899,公司分析!D$5,1),""))))))))</f>
        <v>0</v>
      </c>
      <c r="Z2899" s="298" t="str">
        <f>IF(Y2899=行业比较!$E$6,ROW(),"")</f>
        <v/>
      </c>
    </row>
    <row r="2900" spans="22:26" x14ac:dyDescent="0.35">
      <c r="V2900" s="253">
        <f t="shared" si="53"/>
        <v>0</v>
      </c>
      <c r="W2900" s="348" t="str">
        <f>IF(板块成分!B2902="","",板块成分!B2902)</f>
        <v/>
      </c>
      <c r="X2900" s="270" t="str">
        <f>[1]!s_info_name(W2900)</f>
        <v>0</v>
      </c>
      <c r="Y2900" s="335" t="str">
        <f>IF($Y$3="申万一级行业",[1]!s_info_industry_sw_2021(W2900,公司分析!D$5,1),IF($Y$3="申万二级行业",[1]!s_info_industry_sw_2021(W2900,公司分析!D$5,2),IF($Y$3="申万三级行业",[1]!s_info_industry_sw_2021(W2900,公司分析!D$5,3),IF($Y$3="wind一级行业",[1]!s_info_industry_gics(W2900,1),IF($Y$3="wind二级行业",[1]!s_info_industry_gics(W2900,2),IF($Y$3="wind三级行业",[1]!s_info_industry_gics(W2900,3),IF($Y$3="wind四级行业",[1]!s_info_industry_gics(W2900,4),IF($Y$3="证监会门类行业",[1]!s_info_industry_csrc12_n(W2900,公司分析!D$5,1),""))))))))</f>
        <v>0</v>
      </c>
      <c r="Z2900" s="298" t="str">
        <f>IF(Y2900=行业比较!$E$6,ROW(),"")</f>
        <v/>
      </c>
    </row>
    <row r="2901" spans="22:26" x14ac:dyDescent="0.35">
      <c r="V2901" s="253">
        <f t="shared" si="53"/>
        <v>0</v>
      </c>
      <c r="W2901" s="348" t="str">
        <f>IF(板块成分!B2903="","",板块成分!B2903)</f>
        <v/>
      </c>
      <c r="X2901" s="270" t="str">
        <f>[1]!s_info_name(W2901)</f>
        <v>0</v>
      </c>
      <c r="Y2901" s="335" t="str">
        <f>IF($Y$3="申万一级行业",[1]!s_info_industry_sw_2021(W2901,公司分析!D$5,1),IF($Y$3="申万二级行业",[1]!s_info_industry_sw_2021(W2901,公司分析!D$5,2),IF($Y$3="申万三级行业",[1]!s_info_industry_sw_2021(W2901,公司分析!D$5,3),IF($Y$3="wind一级行业",[1]!s_info_industry_gics(W2901,1),IF($Y$3="wind二级行业",[1]!s_info_industry_gics(W2901,2),IF($Y$3="wind三级行业",[1]!s_info_industry_gics(W2901,3),IF($Y$3="wind四级行业",[1]!s_info_industry_gics(W2901,4),IF($Y$3="证监会门类行业",[1]!s_info_industry_csrc12_n(W2901,公司分析!D$5,1),""))))))))</f>
        <v>0</v>
      </c>
      <c r="Z2901" s="298" t="str">
        <f>IF(Y2901=行业比较!$E$6,ROW(),"")</f>
        <v/>
      </c>
    </row>
    <row r="2902" spans="22:26" x14ac:dyDescent="0.35">
      <c r="V2902" s="253">
        <f t="shared" si="53"/>
        <v>0</v>
      </c>
      <c r="W2902" s="348" t="str">
        <f>IF(板块成分!B2904="","",板块成分!B2904)</f>
        <v/>
      </c>
      <c r="X2902" s="270" t="str">
        <f>[1]!s_info_name(W2902)</f>
        <v>0</v>
      </c>
      <c r="Y2902" s="335" t="str">
        <f>IF($Y$3="申万一级行业",[1]!s_info_industry_sw_2021(W2902,公司分析!D$5,1),IF($Y$3="申万二级行业",[1]!s_info_industry_sw_2021(W2902,公司分析!D$5,2),IF($Y$3="申万三级行业",[1]!s_info_industry_sw_2021(W2902,公司分析!D$5,3),IF($Y$3="wind一级行业",[1]!s_info_industry_gics(W2902,1),IF($Y$3="wind二级行业",[1]!s_info_industry_gics(W2902,2),IF($Y$3="wind三级行业",[1]!s_info_industry_gics(W2902,3),IF($Y$3="wind四级行业",[1]!s_info_industry_gics(W2902,4),IF($Y$3="证监会门类行业",[1]!s_info_industry_csrc12_n(W2902,公司分析!D$5,1),""))))))))</f>
        <v>0</v>
      </c>
      <c r="Z2902" s="298" t="str">
        <f>IF(Y2902=行业比较!$E$6,ROW(),"")</f>
        <v/>
      </c>
    </row>
    <row r="2903" spans="22:26" x14ac:dyDescent="0.35">
      <c r="V2903" s="253">
        <f t="shared" si="53"/>
        <v>0</v>
      </c>
      <c r="W2903" s="348" t="str">
        <f>IF(板块成分!B2905="","",板块成分!B2905)</f>
        <v/>
      </c>
      <c r="X2903" s="270" t="str">
        <f>[1]!s_info_name(W2903)</f>
        <v>0</v>
      </c>
      <c r="Y2903" s="335" t="str">
        <f>IF($Y$3="申万一级行业",[1]!s_info_industry_sw_2021(W2903,公司分析!D$5,1),IF($Y$3="申万二级行业",[1]!s_info_industry_sw_2021(W2903,公司分析!D$5,2),IF($Y$3="申万三级行业",[1]!s_info_industry_sw_2021(W2903,公司分析!D$5,3),IF($Y$3="wind一级行业",[1]!s_info_industry_gics(W2903,1),IF($Y$3="wind二级行业",[1]!s_info_industry_gics(W2903,2),IF($Y$3="wind三级行业",[1]!s_info_industry_gics(W2903,3),IF($Y$3="wind四级行业",[1]!s_info_industry_gics(W2903,4),IF($Y$3="证监会门类行业",[1]!s_info_industry_csrc12_n(W2903,公司分析!D$5,1),""))))))))</f>
        <v>0</v>
      </c>
      <c r="Z2903" s="298" t="str">
        <f>IF(Y2903=行业比较!$E$6,ROW(),"")</f>
        <v/>
      </c>
    </row>
    <row r="2904" spans="22:26" x14ac:dyDescent="0.35">
      <c r="V2904" s="253">
        <f t="shared" si="53"/>
        <v>0</v>
      </c>
      <c r="W2904" s="348" t="str">
        <f>IF(板块成分!B2906="","",板块成分!B2906)</f>
        <v/>
      </c>
      <c r="X2904" s="270" t="str">
        <f>[1]!s_info_name(W2904)</f>
        <v>0</v>
      </c>
      <c r="Y2904" s="335" t="str">
        <f>IF($Y$3="申万一级行业",[1]!s_info_industry_sw_2021(W2904,公司分析!D$5,1),IF($Y$3="申万二级行业",[1]!s_info_industry_sw_2021(W2904,公司分析!D$5,2),IF($Y$3="申万三级行业",[1]!s_info_industry_sw_2021(W2904,公司分析!D$5,3),IF($Y$3="wind一级行业",[1]!s_info_industry_gics(W2904,1),IF($Y$3="wind二级行业",[1]!s_info_industry_gics(W2904,2),IF($Y$3="wind三级行业",[1]!s_info_industry_gics(W2904,3),IF($Y$3="wind四级行业",[1]!s_info_industry_gics(W2904,4),IF($Y$3="证监会门类行业",[1]!s_info_industry_csrc12_n(W2904,公司分析!D$5,1),""))))))))</f>
        <v>0</v>
      </c>
      <c r="Z2904" s="298" t="str">
        <f>IF(Y2904=行业比较!$E$6,ROW(),"")</f>
        <v/>
      </c>
    </row>
    <row r="2905" spans="22:26" x14ac:dyDescent="0.35">
      <c r="V2905" s="253">
        <f t="shared" si="53"/>
        <v>0</v>
      </c>
      <c r="W2905" s="348" t="str">
        <f>IF(板块成分!B2907="","",板块成分!B2907)</f>
        <v/>
      </c>
      <c r="X2905" s="270" t="str">
        <f>[1]!s_info_name(W2905)</f>
        <v>0</v>
      </c>
      <c r="Y2905" s="335" t="str">
        <f>IF($Y$3="申万一级行业",[1]!s_info_industry_sw_2021(W2905,公司分析!D$5,1),IF($Y$3="申万二级行业",[1]!s_info_industry_sw_2021(W2905,公司分析!D$5,2),IF($Y$3="申万三级行业",[1]!s_info_industry_sw_2021(W2905,公司分析!D$5,3),IF($Y$3="wind一级行业",[1]!s_info_industry_gics(W2905,1),IF($Y$3="wind二级行业",[1]!s_info_industry_gics(W2905,2),IF($Y$3="wind三级行业",[1]!s_info_industry_gics(W2905,3),IF($Y$3="wind四级行业",[1]!s_info_industry_gics(W2905,4),IF($Y$3="证监会门类行业",[1]!s_info_industry_csrc12_n(W2905,公司分析!D$5,1),""))))))))</f>
        <v>0</v>
      </c>
      <c r="Z2905" s="298" t="str">
        <f>IF(Y2905=行业比较!$E$6,ROW(),"")</f>
        <v/>
      </c>
    </row>
    <row r="2906" spans="22:26" x14ac:dyDescent="0.35">
      <c r="V2906" s="253">
        <f t="shared" si="53"/>
        <v>0</v>
      </c>
      <c r="W2906" s="348" t="str">
        <f>IF(板块成分!B2908="","",板块成分!B2908)</f>
        <v/>
      </c>
      <c r="X2906" s="270" t="str">
        <f>[1]!s_info_name(W2906)</f>
        <v>0</v>
      </c>
      <c r="Y2906" s="335" t="str">
        <f>IF($Y$3="申万一级行业",[1]!s_info_industry_sw_2021(W2906,公司分析!D$5,1),IF($Y$3="申万二级行业",[1]!s_info_industry_sw_2021(W2906,公司分析!D$5,2),IF($Y$3="申万三级行业",[1]!s_info_industry_sw_2021(W2906,公司分析!D$5,3),IF($Y$3="wind一级行业",[1]!s_info_industry_gics(W2906,1),IF($Y$3="wind二级行业",[1]!s_info_industry_gics(W2906,2),IF($Y$3="wind三级行业",[1]!s_info_industry_gics(W2906,3),IF($Y$3="wind四级行业",[1]!s_info_industry_gics(W2906,4),IF($Y$3="证监会门类行业",[1]!s_info_industry_csrc12_n(W2906,公司分析!D$5,1),""))))))))</f>
        <v>0</v>
      </c>
      <c r="Z2906" s="298" t="str">
        <f>IF(Y2906=行业比较!$E$6,ROW(),"")</f>
        <v/>
      </c>
    </row>
    <row r="2907" spans="22:26" x14ac:dyDescent="0.35">
      <c r="V2907" s="253">
        <f t="shared" si="53"/>
        <v>0</v>
      </c>
      <c r="W2907" s="348" t="str">
        <f>IF(板块成分!B2909="","",板块成分!B2909)</f>
        <v/>
      </c>
      <c r="X2907" s="270" t="str">
        <f>[1]!s_info_name(W2907)</f>
        <v>0</v>
      </c>
      <c r="Y2907" s="335" t="str">
        <f>IF($Y$3="申万一级行业",[1]!s_info_industry_sw_2021(W2907,公司分析!D$5,1),IF($Y$3="申万二级行业",[1]!s_info_industry_sw_2021(W2907,公司分析!D$5,2),IF($Y$3="申万三级行业",[1]!s_info_industry_sw_2021(W2907,公司分析!D$5,3),IF($Y$3="wind一级行业",[1]!s_info_industry_gics(W2907,1),IF($Y$3="wind二级行业",[1]!s_info_industry_gics(W2907,2),IF($Y$3="wind三级行业",[1]!s_info_industry_gics(W2907,3),IF($Y$3="wind四级行业",[1]!s_info_industry_gics(W2907,4),IF($Y$3="证监会门类行业",[1]!s_info_industry_csrc12_n(W2907,公司分析!D$5,1),""))))))))</f>
        <v>0</v>
      </c>
      <c r="Z2907" s="298" t="str">
        <f>IF(Y2907=行业比较!$E$6,ROW(),"")</f>
        <v/>
      </c>
    </row>
    <row r="2908" spans="22:26" x14ac:dyDescent="0.35">
      <c r="V2908" s="253">
        <f t="shared" si="53"/>
        <v>0</v>
      </c>
      <c r="W2908" s="348" t="str">
        <f>IF(板块成分!B2910="","",板块成分!B2910)</f>
        <v/>
      </c>
      <c r="X2908" s="270" t="str">
        <f>[1]!s_info_name(W2908)</f>
        <v>0</v>
      </c>
      <c r="Y2908" s="335" t="str">
        <f>IF($Y$3="申万一级行业",[1]!s_info_industry_sw_2021(W2908,公司分析!D$5,1),IF($Y$3="申万二级行业",[1]!s_info_industry_sw_2021(W2908,公司分析!D$5,2),IF($Y$3="申万三级行业",[1]!s_info_industry_sw_2021(W2908,公司分析!D$5,3),IF($Y$3="wind一级行业",[1]!s_info_industry_gics(W2908,1),IF($Y$3="wind二级行业",[1]!s_info_industry_gics(W2908,2),IF($Y$3="wind三级行业",[1]!s_info_industry_gics(W2908,3),IF($Y$3="wind四级行业",[1]!s_info_industry_gics(W2908,4),IF($Y$3="证监会门类行业",[1]!s_info_industry_csrc12_n(W2908,公司分析!D$5,1),""))))))))</f>
        <v>0</v>
      </c>
      <c r="Z2908" s="298" t="str">
        <f>IF(Y2908=行业比较!$E$6,ROW(),"")</f>
        <v/>
      </c>
    </row>
    <row r="2909" spans="22:26" x14ac:dyDescent="0.35">
      <c r="V2909" s="253">
        <f t="shared" si="53"/>
        <v>0</v>
      </c>
      <c r="W2909" s="348" t="str">
        <f>IF(板块成分!B2911="","",板块成分!B2911)</f>
        <v/>
      </c>
      <c r="X2909" s="270" t="str">
        <f>[1]!s_info_name(W2909)</f>
        <v>0</v>
      </c>
      <c r="Y2909" s="335" t="str">
        <f>IF($Y$3="申万一级行业",[1]!s_info_industry_sw_2021(W2909,公司分析!D$5,1),IF($Y$3="申万二级行业",[1]!s_info_industry_sw_2021(W2909,公司分析!D$5,2),IF($Y$3="申万三级行业",[1]!s_info_industry_sw_2021(W2909,公司分析!D$5,3),IF($Y$3="wind一级行业",[1]!s_info_industry_gics(W2909,1),IF($Y$3="wind二级行业",[1]!s_info_industry_gics(W2909,2),IF($Y$3="wind三级行业",[1]!s_info_industry_gics(W2909,3),IF($Y$3="wind四级行业",[1]!s_info_industry_gics(W2909,4),IF($Y$3="证监会门类行业",[1]!s_info_industry_csrc12_n(W2909,公司分析!D$5,1),""))))))))</f>
        <v>0</v>
      </c>
      <c r="Z2909" s="298" t="str">
        <f>IF(Y2909=行业比较!$E$6,ROW(),"")</f>
        <v/>
      </c>
    </row>
    <row r="2910" spans="22:26" x14ac:dyDescent="0.35">
      <c r="V2910" s="253">
        <f t="shared" si="53"/>
        <v>0</v>
      </c>
      <c r="W2910" s="348" t="str">
        <f>IF(板块成分!B2912="","",板块成分!B2912)</f>
        <v/>
      </c>
      <c r="X2910" s="270" t="str">
        <f>[1]!s_info_name(W2910)</f>
        <v>0</v>
      </c>
      <c r="Y2910" s="335" t="str">
        <f>IF($Y$3="申万一级行业",[1]!s_info_industry_sw_2021(W2910,公司分析!D$5,1),IF($Y$3="申万二级行业",[1]!s_info_industry_sw_2021(W2910,公司分析!D$5,2),IF($Y$3="申万三级行业",[1]!s_info_industry_sw_2021(W2910,公司分析!D$5,3),IF($Y$3="wind一级行业",[1]!s_info_industry_gics(W2910,1),IF($Y$3="wind二级行业",[1]!s_info_industry_gics(W2910,2),IF($Y$3="wind三级行业",[1]!s_info_industry_gics(W2910,3),IF($Y$3="wind四级行业",[1]!s_info_industry_gics(W2910,4),IF($Y$3="证监会门类行业",[1]!s_info_industry_csrc12_n(W2910,公司分析!D$5,1),""))))))))</f>
        <v>0</v>
      </c>
      <c r="Z2910" s="298" t="str">
        <f>IF(Y2910=行业比较!$E$6,ROW(),"")</f>
        <v/>
      </c>
    </row>
    <row r="2911" spans="22:26" x14ac:dyDescent="0.35">
      <c r="V2911" s="253">
        <f t="shared" si="53"/>
        <v>0</v>
      </c>
      <c r="W2911" s="348" t="str">
        <f>IF(板块成分!B2913="","",板块成分!B2913)</f>
        <v/>
      </c>
      <c r="X2911" s="270" t="str">
        <f>[1]!s_info_name(W2911)</f>
        <v>0</v>
      </c>
      <c r="Y2911" s="335" t="str">
        <f>IF($Y$3="申万一级行业",[1]!s_info_industry_sw_2021(W2911,公司分析!D$5,1),IF($Y$3="申万二级行业",[1]!s_info_industry_sw_2021(W2911,公司分析!D$5,2),IF($Y$3="申万三级行业",[1]!s_info_industry_sw_2021(W2911,公司分析!D$5,3),IF($Y$3="wind一级行业",[1]!s_info_industry_gics(W2911,1),IF($Y$3="wind二级行业",[1]!s_info_industry_gics(W2911,2),IF($Y$3="wind三级行业",[1]!s_info_industry_gics(W2911,3),IF($Y$3="wind四级行业",[1]!s_info_industry_gics(W2911,4),IF($Y$3="证监会门类行业",[1]!s_info_industry_csrc12_n(W2911,公司分析!D$5,1),""))))))))</f>
        <v>0</v>
      </c>
      <c r="Z2911" s="298" t="str">
        <f>IF(Y2911=行业比较!$E$6,ROW(),"")</f>
        <v/>
      </c>
    </row>
    <row r="2912" spans="22:26" x14ac:dyDescent="0.35">
      <c r="V2912" s="253">
        <f t="shared" si="53"/>
        <v>0</v>
      </c>
      <c r="W2912" s="348" t="str">
        <f>IF(板块成分!B2914="","",板块成分!B2914)</f>
        <v/>
      </c>
      <c r="X2912" s="270" t="str">
        <f>[1]!s_info_name(W2912)</f>
        <v>0</v>
      </c>
      <c r="Y2912" s="335" t="str">
        <f>IF($Y$3="申万一级行业",[1]!s_info_industry_sw_2021(W2912,公司分析!D$5,1),IF($Y$3="申万二级行业",[1]!s_info_industry_sw_2021(W2912,公司分析!D$5,2),IF($Y$3="申万三级行业",[1]!s_info_industry_sw_2021(W2912,公司分析!D$5,3),IF($Y$3="wind一级行业",[1]!s_info_industry_gics(W2912,1),IF($Y$3="wind二级行业",[1]!s_info_industry_gics(W2912,2),IF($Y$3="wind三级行业",[1]!s_info_industry_gics(W2912,3),IF($Y$3="wind四级行业",[1]!s_info_industry_gics(W2912,4),IF($Y$3="证监会门类行业",[1]!s_info_industry_csrc12_n(W2912,公司分析!D$5,1),""))))))))</f>
        <v>0</v>
      </c>
      <c r="Z2912" s="298" t="str">
        <f>IF(Y2912=行业比较!$E$6,ROW(),"")</f>
        <v/>
      </c>
    </row>
    <row r="2913" spans="22:26" x14ac:dyDescent="0.35">
      <c r="V2913" s="253">
        <f t="shared" si="53"/>
        <v>0</v>
      </c>
      <c r="W2913" s="348" t="str">
        <f>IF(板块成分!B2915="","",板块成分!B2915)</f>
        <v/>
      </c>
      <c r="X2913" s="270" t="str">
        <f>[1]!s_info_name(W2913)</f>
        <v>0</v>
      </c>
      <c r="Y2913" s="335" t="str">
        <f>IF($Y$3="申万一级行业",[1]!s_info_industry_sw_2021(W2913,公司分析!D$5,1),IF($Y$3="申万二级行业",[1]!s_info_industry_sw_2021(W2913,公司分析!D$5,2),IF($Y$3="申万三级行业",[1]!s_info_industry_sw_2021(W2913,公司分析!D$5,3),IF($Y$3="wind一级行业",[1]!s_info_industry_gics(W2913,1),IF($Y$3="wind二级行业",[1]!s_info_industry_gics(W2913,2),IF($Y$3="wind三级行业",[1]!s_info_industry_gics(W2913,3),IF($Y$3="wind四级行业",[1]!s_info_industry_gics(W2913,4),IF($Y$3="证监会门类行业",[1]!s_info_industry_csrc12_n(W2913,公司分析!D$5,1),""))))))))</f>
        <v>0</v>
      </c>
      <c r="Z2913" s="298" t="str">
        <f>IF(Y2913=行业比较!$E$6,ROW(),"")</f>
        <v/>
      </c>
    </row>
    <row r="2914" spans="22:26" x14ac:dyDescent="0.35">
      <c r="V2914" s="253">
        <f t="shared" si="53"/>
        <v>0</v>
      </c>
      <c r="W2914" s="348" t="str">
        <f>IF(板块成分!B2916="","",板块成分!B2916)</f>
        <v/>
      </c>
      <c r="X2914" s="270" t="str">
        <f>[1]!s_info_name(W2914)</f>
        <v>0</v>
      </c>
      <c r="Y2914" s="335" t="str">
        <f>IF($Y$3="申万一级行业",[1]!s_info_industry_sw_2021(W2914,公司分析!D$5,1),IF($Y$3="申万二级行业",[1]!s_info_industry_sw_2021(W2914,公司分析!D$5,2),IF($Y$3="申万三级行业",[1]!s_info_industry_sw_2021(W2914,公司分析!D$5,3),IF($Y$3="wind一级行业",[1]!s_info_industry_gics(W2914,1),IF($Y$3="wind二级行业",[1]!s_info_industry_gics(W2914,2),IF($Y$3="wind三级行业",[1]!s_info_industry_gics(W2914,3),IF($Y$3="wind四级行业",[1]!s_info_industry_gics(W2914,4),IF($Y$3="证监会门类行业",[1]!s_info_industry_csrc12_n(W2914,公司分析!D$5,1),""))))))))</f>
        <v>0</v>
      </c>
      <c r="Z2914" s="298" t="str">
        <f>IF(Y2914=行业比较!$E$6,ROW(),"")</f>
        <v/>
      </c>
    </row>
    <row r="2915" spans="22:26" x14ac:dyDescent="0.35">
      <c r="V2915" s="253">
        <f t="shared" si="53"/>
        <v>0</v>
      </c>
      <c r="W2915" s="348" t="str">
        <f>IF(板块成分!B2917="","",板块成分!B2917)</f>
        <v/>
      </c>
      <c r="X2915" s="270" t="str">
        <f>[1]!s_info_name(W2915)</f>
        <v>0</v>
      </c>
      <c r="Y2915" s="335" t="str">
        <f>IF($Y$3="申万一级行业",[1]!s_info_industry_sw_2021(W2915,公司分析!D$5,1),IF($Y$3="申万二级行业",[1]!s_info_industry_sw_2021(W2915,公司分析!D$5,2),IF($Y$3="申万三级行业",[1]!s_info_industry_sw_2021(W2915,公司分析!D$5,3),IF($Y$3="wind一级行业",[1]!s_info_industry_gics(W2915,1),IF($Y$3="wind二级行业",[1]!s_info_industry_gics(W2915,2),IF($Y$3="wind三级行业",[1]!s_info_industry_gics(W2915,3),IF($Y$3="wind四级行业",[1]!s_info_industry_gics(W2915,4),IF($Y$3="证监会门类行业",[1]!s_info_industry_csrc12_n(W2915,公司分析!D$5,1),""))))))))</f>
        <v>0</v>
      </c>
      <c r="Z2915" s="298" t="str">
        <f>IF(Y2915=行业比较!$E$6,ROW(),"")</f>
        <v/>
      </c>
    </row>
    <row r="2916" spans="22:26" x14ac:dyDescent="0.35">
      <c r="V2916" s="253">
        <f t="shared" si="53"/>
        <v>0</v>
      </c>
      <c r="W2916" s="348" t="str">
        <f>IF(板块成分!B2918="","",板块成分!B2918)</f>
        <v/>
      </c>
      <c r="X2916" s="270" t="str">
        <f>[1]!s_info_name(W2916)</f>
        <v>0</v>
      </c>
      <c r="Y2916" s="335" t="str">
        <f>IF($Y$3="申万一级行业",[1]!s_info_industry_sw_2021(W2916,公司分析!D$5,1),IF($Y$3="申万二级行业",[1]!s_info_industry_sw_2021(W2916,公司分析!D$5,2),IF($Y$3="申万三级行业",[1]!s_info_industry_sw_2021(W2916,公司分析!D$5,3),IF($Y$3="wind一级行业",[1]!s_info_industry_gics(W2916,1),IF($Y$3="wind二级行业",[1]!s_info_industry_gics(W2916,2),IF($Y$3="wind三级行业",[1]!s_info_industry_gics(W2916,3),IF($Y$3="wind四级行业",[1]!s_info_industry_gics(W2916,4),IF($Y$3="证监会门类行业",[1]!s_info_industry_csrc12_n(W2916,公司分析!D$5,1),""))))))))</f>
        <v>0</v>
      </c>
      <c r="Z2916" s="298" t="str">
        <f>IF(Y2916=行业比较!$E$6,ROW(),"")</f>
        <v/>
      </c>
    </row>
    <row r="2917" spans="22:26" x14ac:dyDescent="0.35">
      <c r="V2917" s="253">
        <f t="shared" si="53"/>
        <v>0</v>
      </c>
      <c r="W2917" s="348" t="str">
        <f>IF(板块成分!B2919="","",板块成分!B2919)</f>
        <v/>
      </c>
      <c r="X2917" s="270" t="str">
        <f>[1]!s_info_name(W2917)</f>
        <v>0</v>
      </c>
      <c r="Y2917" s="335" t="str">
        <f>IF($Y$3="申万一级行业",[1]!s_info_industry_sw_2021(W2917,公司分析!D$5,1),IF($Y$3="申万二级行业",[1]!s_info_industry_sw_2021(W2917,公司分析!D$5,2),IF($Y$3="申万三级行业",[1]!s_info_industry_sw_2021(W2917,公司分析!D$5,3),IF($Y$3="wind一级行业",[1]!s_info_industry_gics(W2917,1),IF($Y$3="wind二级行业",[1]!s_info_industry_gics(W2917,2),IF($Y$3="wind三级行业",[1]!s_info_industry_gics(W2917,3),IF($Y$3="wind四级行业",[1]!s_info_industry_gics(W2917,4),IF($Y$3="证监会门类行业",[1]!s_info_industry_csrc12_n(W2917,公司分析!D$5,1),""))))))))</f>
        <v>0</v>
      </c>
      <c r="Z2917" s="298" t="str">
        <f>IF(Y2917=行业比较!$E$6,ROW(),"")</f>
        <v/>
      </c>
    </row>
    <row r="2918" spans="22:26" x14ac:dyDescent="0.35">
      <c r="V2918" s="253">
        <f t="shared" si="53"/>
        <v>0</v>
      </c>
      <c r="W2918" s="348" t="str">
        <f>IF(板块成分!B2920="","",板块成分!B2920)</f>
        <v/>
      </c>
      <c r="X2918" s="270" t="str">
        <f>[1]!s_info_name(W2918)</f>
        <v>0</v>
      </c>
      <c r="Y2918" s="335" t="str">
        <f>IF($Y$3="申万一级行业",[1]!s_info_industry_sw_2021(W2918,公司分析!D$5,1),IF($Y$3="申万二级行业",[1]!s_info_industry_sw_2021(W2918,公司分析!D$5,2),IF($Y$3="申万三级行业",[1]!s_info_industry_sw_2021(W2918,公司分析!D$5,3),IF($Y$3="wind一级行业",[1]!s_info_industry_gics(W2918,1),IF($Y$3="wind二级行业",[1]!s_info_industry_gics(W2918,2),IF($Y$3="wind三级行业",[1]!s_info_industry_gics(W2918,3),IF($Y$3="wind四级行业",[1]!s_info_industry_gics(W2918,4),IF($Y$3="证监会门类行业",[1]!s_info_industry_csrc12_n(W2918,公司分析!D$5,1),""))))))))</f>
        <v>0</v>
      </c>
      <c r="Z2918" s="298" t="str">
        <f>IF(Y2918=行业比较!$E$6,ROW(),"")</f>
        <v/>
      </c>
    </row>
    <row r="2919" spans="22:26" x14ac:dyDescent="0.35">
      <c r="V2919" s="253">
        <f t="shared" si="53"/>
        <v>0</v>
      </c>
      <c r="W2919" s="348" t="str">
        <f>IF(板块成分!B2921="","",板块成分!B2921)</f>
        <v/>
      </c>
      <c r="X2919" s="270" t="str">
        <f>[1]!s_info_name(W2919)</f>
        <v>0</v>
      </c>
      <c r="Y2919" s="335" t="str">
        <f>IF($Y$3="申万一级行业",[1]!s_info_industry_sw_2021(W2919,公司分析!D$5,1),IF($Y$3="申万二级行业",[1]!s_info_industry_sw_2021(W2919,公司分析!D$5,2),IF($Y$3="申万三级行业",[1]!s_info_industry_sw_2021(W2919,公司分析!D$5,3),IF($Y$3="wind一级行业",[1]!s_info_industry_gics(W2919,1),IF($Y$3="wind二级行业",[1]!s_info_industry_gics(W2919,2),IF($Y$3="wind三级行业",[1]!s_info_industry_gics(W2919,3),IF($Y$3="wind四级行业",[1]!s_info_industry_gics(W2919,4),IF($Y$3="证监会门类行业",[1]!s_info_industry_csrc12_n(W2919,公司分析!D$5,1),""))))))))</f>
        <v>0</v>
      </c>
      <c r="Z2919" s="298" t="str">
        <f>IF(Y2919=行业比较!$E$6,ROW(),"")</f>
        <v/>
      </c>
    </row>
    <row r="2920" spans="22:26" x14ac:dyDescent="0.35">
      <c r="V2920" s="253">
        <f t="shared" si="53"/>
        <v>0</v>
      </c>
      <c r="W2920" s="348" t="str">
        <f>IF(板块成分!B2922="","",板块成分!B2922)</f>
        <v/>
      </c>
      <c r="X2920" s="270" t="str">
        <f>[1]!s_info_name(W2920)</f>
        <v>0</v>
      </c>
      <c r="Y2920" s="335" t="str">
        <f>IF($Y$3="申万一级行业",[1]!s_info_industry_sw_2021(W2920,公司分析!D$5,1),IF($Y$3="申万二级行业",[1]!s_info_industry_sw_2021(W2920,公司分析!D$5,2),IF($Y$3="申万三级行业",[1]!s_info_industry_sw_2021(W2920,公司分析!D$5,3),IF($Y$3="wind一级行业",[1]!s_info_industry_gics(W2920,1),IF($Y$3="wind二级行业",[1]!s_info_industry_gics(W2920,2),IF($Y$3="wind三级行业",[1]!s_info_industry_gics(W2920,3),IF($Y$3="wind四级行业",[1]!s_info_industry_gics(W2920,4),IF($Y$3="证监会门类行业",[1]!s_info_industry_csrc12_n(W2920,公司分析!D$5,1),""))))))))</f>
        <v>0</v>
      </c>
      <c r="Z2920" s="298" t="str">
        <f>IF(Y2920=行业比较!$E$6,ROW(),"")</f>
        <v/>
      </c>
    </row>
    <row r="2921" spans="22:26" x14ac:dyDescent="0.35">
      <c r="V2921" s="253">
        <f t="shared" si="53"/>
        <v>0</v>
      </c>
      <c r="W2921" s="348" t="str">
        <f>IF(板块成分!B2923="","",板块成分!B2923)</f>
        <v/>
      </c>
      <c r="X2921" s="270" t="str">
        <f>[1]!s_info_name(W2921)</f>
        <v>0</v>
      </c>
      <c r="Y2921" s="335" t="str">
        <f>IF($Y$3="申万一级行业",[1]!s_info_industry_sw_2021(W2921,公司分析!D$5,1),IF($Y$3="申万二级行业",[1]!s_info_industry_sw_2021(W2921,公司分析!D$5,2),IF($Y$3="申万三级行业",[1]!s_info_industry_sw_2021(W2921,公司分析!D$5,3),IF($Y$3="wind一级行业",[1]!s_info_industry_gics(W2921,1),IF($Y$3="wind二级行业",[1]!s_info_industry_gics(W2921,2),IF($Y$3="wind三级行业",[1]!s_info_industry_gics(W2921,3),IF($Y$3="wind四级行业",[1]!s_info_industry_gics(W2921,4),IF($Y$3="证监会门类行业",[1]!s_info_industry_csrc12_n(W2921,公司分析!D$5,1),""))))))))</f>
        <v>0</v>
      </c>
      <c r="Z2921" s="298" t="str">
        <f>IF(Y2921=行业比较!$E$6,ROW(),"")</f>
        <v/>
      </c>
    </row>
    <row r="2922" spans="22:26" x14ac:dyDescent="0.35">
      <c r="V2922" s="253">
        <f t="shared" si="53"/>
        <v>0</v>
      </c>
      <c r="W2922" s="348" t="str">
        <f>IF(板块成分!B2924="","",板块成分!B2924)</f>
        <v/>
      </c>
      <c r="X2922" s="270" t="str">
        <f>[1]!s_info_name(W2922)</f>
        <v>0</v>
      </c>
      <c r="Y2922" s="335" t="str">
        <f>IF($Y$3="申万一级行业",[1]!s_info_industry_sw_2021(W2922,公司分析!D$5,1),IF($Y$3="申万二级行业",[1]!s_info_industry_sw_2021(W2922,公司分析!D$5,2),IF($Y$3="申万三级行业",[1]!s_info_industry_sw_2021(W2922,公司分析!D$5,3),IF($Y$3="wind一级行业",[1]!s_info_industry_gics(W2922,1),IF($Y$3="wind二级行业",[1]!s_info_industry_gics(W2922,2),IF($Y$3="wind三级行业",[1]!s_info_industry_gics(W2922,3),IF($Y$3="wind四级行业",[1]!s_info_industry_gics(W2922,4),IF($Y$3="证监会门类行业",[1]!s_info_industry_csrc12_n(W2922,公司分析!D$5,1),""))))))))</f>
        <v>0</v>
      </c>
      <c r="Z2922" s="298" t="str">
        <f>IF(Y2922=行业比较!$E$6,ROW(),"")</f>
        <v/>
      </c>
    </row>
    <row r="2923" spans="22:26" x14ac:dyDescent="0.35">
      <c r="V2923" s="253">
        <f t="shared" si="53"/>
        <v>0</v>
      </c>
      <c r="W2923" s="348" t="str">
        <f>IF(板块成分!B2925="","",板块成分!B2925)</f>
        <v/>
      </c>
      <c r="X2923" s="270" t="str">
        <f>[1]!s_info_name(W2923)</f>
        <v>0</v>
      </c>
      <c r="Y2923" s="335" t="str">
        <f>IF($Y$3="申万一级行业",[1]!s_info_industry_sw_2021(W2923,公司分析!D$5,1),IF($Y$3="申万二级行业",[1]!s_info_industry_sw_2021(W2923,公司分析!D$5,2),IF($Y$3="申万三级行业",[1]!s_info_industry_sw_2021(W2923,公司分析!D$5,3),IF($Y$3="wind一级行业",[1]!s_info_industry_gics(W2923,1),IF($Y$3="wind二级行业",[1]!s_info_industry_gics(W2923,2),IF($Y$3="wind三级行业",[1]!s_info_industry_gics(W2923,3),IF($Y$3="wind四级行业",[1]!s_info_industry_gics(W2923,4),IF($Y$3="证监会门类行业",[1]!s_info_industry_csrc12_n(W2923,公司分析!D$5,1),""))))))))</f>
        <v>0</v>
      </c>
      <c r="Z2923" s="298" t="str">
        <f>IF(Y2923=行业比较!$E$6,ROW(),"")</f>
        <v/>
      </c>
    </row>
    <row r="2924" spans="22:26" x14ac:dyDescent="0.35">
      <c r="V2924" s="253">
        <f t="shared" si="53"/>
        <v>0</v>
      </c>
      <c r="W2924" s="348" t="str">
        <f>IF(板块成分!B2926="","",板块成分!B2926)</f>
        <v/>
      </c>
      <c r="X2924" s="270" t="str">
        <f>[1]!s_info_name(W2924)</f>
        <v>0</v>
      </c>
      <c r="Y2924" s="335" t="str">
        <f>IF($Y$3="申万一级行业",[1]!s_info_industry_sw_2021(W2924,公司分析!D$5,1),IF($Y$3="申万二级行业",[1]!s_info_industry_sw_2021(W2924,公司分析!D$5,2),IF($Y$3="申万三级行业",[1]!s_info_industry_sw_2021(W2924,公司分析!D$5,3),IF($Y$3="wind一级行业",[1]!s_info_industry_gics(W2924,1),IF($Y$3="wind二级行业",[1]!s_info_industry_gics(W2924,2),IF($Y$3="wind三级行业",[1]!s_info_industry_gics(W2924,3),IF($Y$3="wind四级行业",[1]!s_info_industry_gics(W2924,4),IF($Y$3="证监会门类行业",[1]!s_info_industry_csrc12_n(W2924,公司分析!D$5,1),""))))))))</f>
        <v>0</v>
      </c>
      <c r="Z2924" s="298" t="str">
        <f>IF(Y2924=行业比较!$E$6,ROW(),"")</f>
        <v/>
      </c>
    </row>
    <row r="2925" spans="22:26" x14ac:dyDescent="0.35">
      <c r="V2925" s="253">
        <f t="shared" si="53"/>
        <v>0</v>
      </c>
      <c r="W2925" s="348" t="str">
        <f>IF(板块成分!B2927="","",板块成分!B2927)</f>
        <v/>
      </c>
      <c r="X2925" s="270" t="str">
        <f>[1]!s_info_name(W2925)</f>
        <v>0</v>
      </c>
      <c r="Y2925" s="335" t="str">
        <f>IF($Y$3="申万一级行业",[1]!s_info_industry_sw_2021(W2925,公司分析!D$5,1),IF($Y$3="申万二级行业",[1]!s_info_industry_sw_2021(W2925,公司分析!D$5,2),IF($Y$3="申万三级行业",[1]!s_info_industry_sw_2021(W2925,公司分析!D$5,3),IF($Y$3="wind一级行业",[1]!s_info_industry_gics(W2925,1),IF($Y$3="wind二级行业",[1]!s_info_industry_gics(W2925,2),IF($Y$3="wind三级行业",[1]!s_info_industry_gics(W2925,3),IF($Y$3="wind四级行业",[1]!s_info_industry_gics(W2925,4),IF($Y$3="证监会门类行业",[1]!s_info_industry_csrc12_n(W2925,公司分析!D$5,1),""))))))))</f>
        <v>0</v>
      </c>
      <c r="Z2925" s="298" t="str">
        <f>IF(Y2925=行业比较!$E$6,ROW(),"")</f>
        <v/>
      </c>
    </row>
    <row r="2926" spans="22:26" x14ac:dyDescent="0.35">
      <c r="V2926" s="253">
        <f t="shared" si="53"/>
        <v>0</v>
      </c>
      <c r="W2926" s="348" t="str">
        <f>IF(板块成分!B2928="","",板块成分!B2928)</f>
        <v/>
      </c>
      <c r="X2926" s="270" t="str">
        <f>[1]!s_info_name(W2926)</f>
        <v>0</v>
      </c>
      <c r="Y2926" s="335" t="str">
        <f>IF($Y$3="申万一级行业",[1]!s_info_industry_sw_2021(W2926,公司分析!D$5,1),IF($Y$3="申万二级行业",[1]!s_info_industry_sw_2021(W2926,公司分析!D$5,2),IF($Y$3="申万三级行业",[1]!s_info_industry_sw_2021(W2926,公司分析!D$5,3),IF($Y$3="wind一级行业",[1]!s_info_industry_gics(W2926,1),IF($Y$3="wind二级行业",[1]!s_info_industry_gics(W2926,2),IF($Y$3="wind三级行业",[1]!s_info_industry_gics(W2926,3),IF($Y$3="wind四级行业",[1]!s_info_industry_gics(W2926,4),IF($Y$3="证监会门类行业",[1]!s_info_industry_csrc12_n(W2926,公司分析!D$5,1),""))))))))</f>
        <v>0</v>
      </c>
      <c r="Z2926" s="298" t="str">
        <f>IF(Y2926=行业比较!$E$6,ROW(),"")</f>
        <v/>
      </c>
    </row>
    <row r="2927" spans="22:26" x14ac:dyDescent="0.35">
      <c r="V2927" s="253">
        <f t="shared" si="53"/>
        <v>0</v>
      </c>
      <c r="W2927" s="348" t="str">
        <f>IF(板块成分!B2929="","",板块成分!B2929)</f>
        <v/>
      </c>
      <c r="X2927" s="270" t="str">
        <f>[1]!s_info_name(W2927)</f>
        <v>0</v>
      </c>
      <c r="Y2927" s="335" t="str">
        <f>IF($Y$3="申万一级行业",[1]!s_info_industry_sw_2021(W2927,公司分析!D$5,1),IF($Y$3="申万二级行业",[1]!s_info_industry_sw_2021(W2927,公司分析!D$5,2),IF($Y$3="申万三级行业",[1]!s_info_industry_sw_2021(W2927,公司分析!D$5,3),IF($Y$3="wind一级行业",[1]!s_info_industry_gics(W2927,1),IF($Y$3="wind二级行业",[1]!s_info_industry_gics(W2927,2),IF($Y$3="wind三级行业",[1]!s_info_industry_gics(W2927,3),IF($Y$3="wind四级行业",[1]!s_info_industry_gics(W2927,4),IF($Y$3="证监会门类行业",[1]!s_info_industry_csrc12_n(W2927,公司分析!D$5,1),""))))))))</f>
        <v>0</v>
      </c>
      <c r="Z2927" s="298" t="str">
        <f>IF(Y2927=行业比较!$E$6,ROW(),"")</f>
        <v/>
      </c>
    </row>
    <row r="2928" spans="22:26" x14ac:dyDescent="0.35">
      <c r="V2928" s="253">
        <f t="shared" si="53"/>
        <v>0</v>
      </c>
      <c r="W2928" s="348" t="str">
        <f>IF(板块成分!B2930="","",板块成分!B2930)</f>
        <v/>
      </c>
      <c r="X2928" s="270" t="str">
        <f>[1]!s_info_name(W2928)</f>
        <v>0</v>
      </c>
      <c r="Y2928" s="335" t="str">
        <f>IF($Y$3="申万一级行业",[1]!s_info_industry_sw_2021(W2928,公司分析!D$5,1),IF($Y$3="申万二级行业",[1]!s_info_industry_sw_2021(W2928,公司分析!D$5,2),IF($Y$3="申万三级行业",[1]!s_info_industry_sw_2021(W2928,公司分析!D$5,3),IF($Y$3="wind一级行业",[1]!s_info_industry_gics(W2928,1),IF($Y$3="wind二级行业",[1]!s_info_industry_gics(W2928,2),IF($Y$3="wind三级行业",[1]!s_info_industry_gics(W2928,3),IF($Y$3="wind四级行业",[1]!s_info_industry_gics(W2928,4),IF($Y$3="证监会门类行业",[1]!s_info_industry_csrc12_n(W2928,公司分析!D$5,1),""))))))))</f>
        <v>0</v>
      </c>
      <c r="Z2928" s="298" t="str">
        <f>IF(Y2928=行业比较!$E$6,ROW(),"")</f>
        <v/>
      </c>
    </row>
    <row r="2929" spans="22:26" x14ac:dyDescent="0.35">
      <c r="V2929" s="253">
        <f t="shared" si="53"/>
        <v>0</v>
      </c>
      <c r="W2929" s="348" t="str">
        <f>IF(板块成分!B2931="","",板块成分!B2931)</f>
        <v/>
      </c>
      <c r="X2929" s="270" t="str">
        <f>[1]!s_info_name(W2929)</f>
        <v>0</v>
      </c>
      <c r="Y2929" s="335" t="str">
        <f>IF($Y$3="申万一级行业",[1]!s_info_industry_sw_2021(W2929,公司分析!D$5,1),IF($Y$3="申万二级行业",[1]!s_info_industry_sw_2021(W2929,公司分析!D$5,2),IF($Y$3="申万三级行业",[1]!s_info_industry_sw_2021(W2929,公司分析!D$5,3),IF($Y$3="wind一级行业",[1]!s_info_industry_gics(W2929,1),IF($Y$3="wind二级行业",[1]!s_info_industry_gics(W2929,2),IF($Y$3="wind三级行业",[1]!s_info_industry_gics(W2929,3),IF($Y$3="wind四级行业",[1]!s_info_industry_gics(W2929,4),IF($Y$3="证监会门类行业",[1]!s_info_industry_csrc12_n(W2929,公司分析!D$5,1),""))))))))</f>
        <v>0</v>
      </c>
      <c r="Z2929" s="298" t="str">
        <f>IF(Y2929=行业比较!$E$6,ROW(),"")</f>
        <v/>
      </c>
    </row>
    <row r="2930" spans="22:26" x14ac:dyDescent="0.35">
      <c r="V2930" s="253">
        <f t="shared" si="53"/>
        <v>0</v>
      </c>
      <c r="W2930" s="348" t="str">
        <f>IF(板块成分!B2932="","",板块成分!B2932)</f>
        <v/>
      </c>
      <c r="X2930" s="270" t="str">
        <f>[1]!s_info_name(W2930)</f>
        <v>0</v>
      </c>
      <c r="Y2930" s="335" t="str">
        <f>IF($Y$3="申万一级行业",[1]!s_info_industry_sw_2021(W2930,公司分析!D$5,1),IF($Y$3="申万二级行业",[1]!s_info_industry_sw_2021(W2930,公司分析!D$5,2),IF($Y$3="申万三级行业",[1]!s_info_industry_sw_2021(W2930,公司分析!D$5,3),IF($Y$3="wind一级行业",[1]!s_info_industry_gics(W2930,1),IF($Y$3="wind二级行业",[1]!s_info_industry_gics(W2930,2),IF($Y$3="wind三级行业",[1]!s_info_industry_gics(W2930,3),IF($Y$3="wind四级行业",[1]!s_info_industry_gics(W2930,4),IF($Y$3="证监会门类行业",[1]!s_info_industry_csrc12_n(W2930,公司分析!D$5,1),""))))))))</f>
        <v>0</v>
      </c>
      <c r="Z2930" s="298" t="str">
        <f>IF(Y2930=行业比较!$E$6,ROW(),"")</f>
        <v/>
      </c>
    </row>
    <row r="2931" spans="22:26" x14ac:dyDescent="0.35">
      <c r="V2931" s="253">
        <f t="shared" si="53"/>
        <v>0</v>
      </c>
      <c r="W2931" s="348" t="str">
        <f>IF(板块成分!B2933="","",板块成分!B2933)</f>
        <v/>
      </c>
      <c r="X2931" s="270" t="str">
        <f>[1]!s_info_name(W2931)</f>
        <v>0</v>
      </c>
      <c r="Y2931" s="335" t="str">
        <f>IF($Y$3="申万一级行业",[1]!s_info_industry_sw_2021(W2931,公司分析!D$5,1),IF($Y$3="申万二级行业",[1]!s_info_industry_sw_2021(W2931,公司分析!D$5,2),IF($Y$3="申万三级行业",[1]!s_info_industry_sw_2021(W2931,公司分析!D$5,3),IF($Y$3="wind一级行业",[1]!s_info_industry_gics(W2931,1),IF($Y$3="wind二级行业",[1]!s_info_industry_gics(W2931,2),IF($Y$3="wind三级行业",[1]!s_info_industry_gics(W2931,3),IF($Y$3="wind四级行业",[1]!s_info_industry_gics(W2931,4),IF($Y$3="证监会门类行业",[1]!s_info_industry_csrc12_n(W2931,公司分析!D$5,1),""))))))))</f>
        <v>0</v>
      </c>
      <c r="Z2931" s="298" t="str">
        <f>IF(Y2931=行业比较!$E$6,ROW(),"")</f>
        <v/>
      </c>
    </row>
    <row r="2932" spans="22:26" x14ac:dyDescent="0.35">
      <c r="V2932" s="253">
        <f t="shared" si="53"/>
        <v>0</v>
      </c>
      <c r="W2932" s="348" t="str">
        <f>IF(板块成分!B2934="","",板块成分!B2934)</f>
        <v/>
      </c>
      <c r="X2932" s="270" t="str">
        <f>[1]!s_info_name(W2932)</f>
        <v>0</v>
      </c>
      <c r="Y2932" s="335" t="str">
        <f>IF($Y$3="申万一级行业",[1]!s_info_industry_sw_2021(W2932,公司分析!D$5,1),IF($Y$3="申万二级行业",[1]!s_info_industry_sw_2021(W2932,公司分析!D$5,2),IF($Y$3="申万三级行业",[1]!s_info_industry_sw_2021(W2932,公司分析!D$5,3),IF($Y$3="wind一级行业",[1]!s_info_industry_gics(W2932,1),IF($Y$3="wind二级行业",[1]!s_info_industry_gics(W2932,2),IF($Y$3="wind三级行业",[1]!s_info_industry_gics(W2932,3),IF($Y$3="wind四级行业",[1]!s_info_industry_gics(W2932,4),IF($Y$3="证监会门类行业",[1]!s_info_industry_csrc12_n(W2932,公司分析!D$5,1),""))))))))</f>
        <v>0</v>
      </c>
      <c r="Z2932" s="298" t="str">
        <f>IF(Y2932=行业比较!$E$6,ROW(),"")</f>
        <v/>
      </c>
    </row>
    <row r="2933" spans="22:26" x14ac:dyDescent="0.35">
      <c r="V2933" s="253">
        <f t="shared" si="53"/>
        <v>0</v>
      </c>
      <c r="W2933" s="348" t="str">
        <f>IF(板块成分!B2935="","",板块成分!B2935)</f>
        <v/>
      </c>
      <c r="X2933" s="270" t="str">
        <f>[1]!s_info_name(W2933)</f>
        <v>0</v>
      </c>
      <c r="Y2933" s="335" t="str">
        <f>IF($Y$3="申万一级行业",[1]!s_info_industry_sw_2021(W2933,公司分析!D$5,1),IF($Y$3="申万二级行业",[1]!s_info_industry_sw_2021(W2933,公司分析!D$5,2),IF($Y$3="申万三级行业",[1]!s_info_industry_sw_2021(W2933,公司分析!D$5,3),IF($Y$3="wind一级行业",[1]!s_info_industry_gics(W2933,1),IF($Y$3="wind二级行业",[1]!s_info_industry_gics(W2933,2),IF($Y$3="wind三级行业",[1]!s_info_industry_gics(W2933,3),IF($Y$3="wind四级行业",[1]!s_info_industry_gics(W2933,4),IF($Y$3="证监会门类行业",[1]!s_info_industry_csrc12_n(W2933,公司分析!D$5,1),""))))))))</f>
        <v>0</v>
      </c>
      <c r="Z2933" s="298" t="str">
        <f>IF(Y2933=行业比较!$E$6,ROW(),"")</f>
        <v/>
      </c>
    </row>
    <row r="2934" spans="22:26" x14ac:dyDescent="0.35">
      <c r="V2934" s="253">
        <f t="shared" si="53"/>
        <v>0</v>
      </c>
      <c r="W2934" s="348" t="str">
        <f>IF(板块成分!B2936="","",板块成分!B2936)</f>
        <v/>
      </c>
      <c r="X2934" s="270" t="str">
        <f>[1]!s_info_name(W2934)</f>
        <v>0</v>
      </c>
      <c r="Y2934" s="335" t="str">
        <f>IF($Y$3="申万一级行业",[1]!s_info_industry_sw_2021(W2934,公司分析!D$5,1),IF($Y$3="申万二级行业",[1]!s_info_industry_sw_2021(W2934,公司分析!D$5,2),IF($Y$3="申万三级行业",[1]!s_info_industry_sw_2021(W2934,公司分析!D$5,3),IF($Y$3="wind一级行业",[1]!s_info_industry_gics(W2934,1),IF($Y$3="wind二级行业",[1]!s_info_industry_gics(W2934,2),IF($Y$3="wind三级行业",[1]!s_info_industry_gics(W2934,3),IF($Y$3="wind四级行业",[1]!s_info_industry_gics(W2934,4),IF($Y$3="证监会门类行业",[1]!s_info_industry_csrc12_n(W2934,公司分析!D$5,1),""))))))))</f>
        <v>0</v>
      </c>
      <c r="Z2934" s="298" t="str">
        <f>IF(Y2934=行业比较!$E$6,ROW(),"")</f>
        <v/>
      </c>
    </row>
    <row r="2935" spans="22:26" x14ac:dyDescent="0.35">
      <c r="V2935" s="253">
        <f t="shared" si="53"/>
        <v>0</v>
      </c>
      <c r="W2935" s="348" t="str">
        <f>IF(板块成分!B2937="","",板块成分!B2937)</f>
        <v/>
      </c>
      <c r="X2935" s="270" t="str">
        <f>[1]!s_info_name(W2935)</f>
        <v>0</v>
      </c>
      <c r="Y2935" s="335" t="str">
        <f>IF($Y$3="申万一级行业",[1]!s_info_industry_sw_2021(W2935,公司分析!D$5,1),IF($Y$3="申万二级行业",[1]!s_info_industry_sw_2021(W2935,公司分析!D$5,2),IF($Y$3="申万三级行业",[1]!s_info_industry_sw_2021(W2935,公司分析!D$5,3),IF($Y$3="wind一级行业",[1]!s_info_industry_gics(W2935,1),IF($Y$3="wind二级行业",[1]!s_info_industry_gics(W2935,2),IF($Y$3="wind三级行业",[1]!s_info_industry_gics(W2935,3),IF($Y$3="wind四级行业",[1]!s_info_industry_gics(W2935,4),IF($Y$3="证监会门类行业",[1]!s_info_industry_csrc12_n(W2935,公司分析!D$5,1),""))))))))</f>
        <v>0</v>
      </c>
      <c r="Z2935" s="298" t="str">
        <f>IF(Y2935=行业比较!$E$6,ROW(),"")</f>
        <v/>
      </c>
    </row>
    <row r="2936" spans="22:26" x14ac:dyDescent="0.35">
      <c r="V2936" s="253">
        <f t="shared" si="53"/>
        <v>0</v>
      </c>
      <c r="W2936" s="348" t="str">
        <f>IF(板块成分!B2938="","",板块成分!B2938)</f>
        <v/>
      </c>
      <c r="X2936" s="270" t="str">
        <f>[1]!s_info_name(W2936)</f>
        <v>0</v>
      </c>
      <c r="Y2936" s="335" t="str">
        <f>IF($Y$3="申万一级行业",[1]!s_info_industry_sw_2021(W2936,公司分析!D$5,1),IF($Y$3="申万二级行业",[1]!s_info_industry_sw_2021(W2936,公司分析!D$5,2),IF($Y$3="申万三级行业",[1]!s_info_industry_sw_2021(W2936,公司分析!D$5,3),IF($Y$3="wind一级行业",[1]!s_info_industry_gics(W2936,1),IF($Y$3="wind二级行业",[1]!s_info_industry_gics(W2936,2),IF($Y$3="wind三级行业",[1]!s_info_industry_gics(W2936,3),IF($Y$3="wind四级行业",[1]!s_info_industry_gics(W2936,4),IF($Y$3="证监会门类行业",[1]!s_info_industry_csrc12_n(W2936,公司分析!D$5,1),""))))))))</f>
        <v>0</v>
      </c>
      <c r="Z2936" s="298" t="str">
        <f>IF(Y2936=行业比较!$E$6,ROW(),"")</f>
        <v/>
      </c>
    </row>
    <row r="2937" spans="22:26" x14ac:dyDescent="0.35">
      <c r="V2937" s="253">
        <f t="shared" si="53"/>
        <v>0</v>
      </c>
      <c r="W2937" s="348" t="str">
        <f>IF(板块成分!B2939="","",板块成分!B2939)</f>
        <v/>
      </c>
      <c r="X2937" s="270" t="str">
        <f>[1]!s_info_name(W2937)</f>
        <v>0</v>
      </c>
      <c r="Y2937" s="335" t="str">
        <f>IF($Y$3="申万一级行业",[1]!s_info_industry_sw_2021(W2937,公司分析!D$5,1),IF($Y$3="申万二级行业",[1]!s_info_industry_sw_2021(W2937,公司分析!D$5,2),IF($Y$3="申万三级行业",[1]!s_info_industry_sw_2021(W2937,公司分析!D$5,3),IF($Y$3="wind一级行业",[1]!s_info_industry_gics(W2937,1),IF($Y$3="wind二级行业",[1]!s_info_industry_gics(W2937,2),IF($Y$3="wind三级行业",[1]!s_info_industry_gics(W2937,3),IF($Y$3="wind四级行业",[1]!s_info_industry_gics(W2937,4),IF($Y$3="证监会门类行业",[1]!s_info_industry_csrc12_n(W2937,公司分析!D$5,1),""))))))))</f>
        <v>0</v>
      </c>
      <c r="Z2937" s="298" t="str">
        <f>IF(Y2937=行业比较!$E$6,ROW(),"")</f>
        <v/>
      </c>
    </row>
    <row r="2938" spans="22:26" x14ac:dyDescent="0.35">
      <c r="V2938" s="253">
        <f t="shared" si="53"/>
        <v>0</v>
      </c>
      <c r="W2938" s="348" t="str">
        <f>IF(板块成分!B2940="","",板块成分!B2940)</f>
        <v/>
      </c>
      <c r="X2938" s="270" t="str">
        <f>[1]!s_info_name(W2938)</f>
        <v>0</v>
      </c>
      <c r="Y2938" s="335" t="str">
        <f>IF($Y$3="申万一级行业",[1]!s_info_industry_sw_2021(W2938,公司分析!D$5,1),IF($Y$3="申万二级行业",[1]!s_info_industry_sw_2021(W2938,公司分析!D$5,2),IF($Y$3="申万三级行业",[1]!s_info_industry_sw_2021(W2938,公司分析!D$5,3),IF($Y$3="wind一级行业",[1]!s_info_industry_gics(W2938,1),IF($Y$3="wind二级行业",[1]!s_info_industry_gics(W2938,2),IF($Y$3="wind三级行业",[1]!s_info_industry_gics(W2938,3),IF($Y$3="wind四级行业",[1]!s_info_industry_gics(W2938,4),IF($Y$3="证监会门类行业",[1]!s_info_industry_csrc12_n(W2938,公司分析!D$5,1),""))))))))</f>
        <v>0</v>
      </c>
      <c r="Z2938" s="298" t="str">
        <f>IF(Y2938=行业比较!$E$6,ROW(),"")</f>
        <v/>
      </c>
    </row>
    <row r="2939" spans="22:26" x14ac:dyDescent="0.35">
      <c r="V2939" s="253">
        <f t="shared" si="53"/>
        <v>0</v>
      </c>
      <c r="W2939" s="348" t="str">
        <f>IF(板块成分!B2941="","",板块成分!B2941)</f>
        <v/>
      </c>
      <c r="X2939" s="270" t="str">
        <f>[1]!s_info_name(W2939)</f>
        <v>0</v>
      </c>
      <c r="Y2939" s="335" t="str">
        <f>IF($Y$3="申万一级行业",[1]!s_info_industry_sw_2021(W2939,公司分析!D$5,1),IF($Y$3="申万二级行业",[1]!s_info_industry_sw_2021(W2939,公司分析!D$5,2),IF($Y$3="申万三级行业",[1]!s_info_industry_sw_2021(W2939,公司分析!D$5,3),IF($Y$3="wind一级行业",[1]!s_info_industry_gics(W2939,1),IF($Y$3="wind二级行业",[1]!s_info_industry_gics(W2939,2),IF($Y$3="wind三级行业",[1]!s_info_industry_gics(W2939,3),IF($Y$3="wind四级行业",[1]!s_info_industry_gics(W2939,4),IF($Y$3="证监会门类行业",[1]!s_info_industry_csrc12_n(W2939,公司分析!D$5,1),""))))))))</f>
        <v>0</v>
      </c>
      <c r="Z2939" s="298" t="str">
        <f>IF(Y2939=行业比较!$E$6,ROW(),"")</f>
        <v/>
      </c>
    </row>
    <row r="2940" spans="22:26" x14ac:dyDescent="0.35">
      <c r="V2940" s="253">
        <f t="shared" si="53"/>
        <v>0</v>
      </c>
      <c r="W2940" s="348" t="str">
        <f>IF(板块成分!B2942="","",板块成分!B2942)</f>
        <v/>
      </c>
      <c r="X2940" s="270" t="str">
        <f>[1]!s_info_name(W2940)</f>
        <v>0</v>
      </c>
      <c r="Y2940" s="335" t="str">
        <f>IF($Y$3="申万一级行业",[1]!s_info_industry_sw_2021(W2940,公司分析!D$5,1),IF($Y$3="申万二级行业",[1]!s_info_industry_sw_2021(W2940,公司分析!D$5,2),IF($Y$3="申万三级行业",[1]!s_info_industry_sw_2021(W2940,公司分析!D$5,3),IF($Y$3="wind一级行业",[1]!s_info_industry_gics(W2940,1),IF($Y$3="wind二级行业",[1]!s_info_industry_gics(W2940,2),IF($Y$3="wind三级行业",[1]!s_info_industry_gics(W2940,3),IF($Y$3="wind四级行业",[1]!s_info_industry_gics(W2940,4),IF($Y$3="证监会门类行业",[1]!s_info_industry_csrc12_n(W2940,公司分析!D$5,1),""))))))))</f>
        <v>0</v>
      </c>
      <c r="Z2940" s="298" t="str">
        <f>IF(Y2940=行业比较!$E$6,ROW(),"")</f>
        <v/>
      </c>
    </row>
    <row r="2941" spans="22:26" x14ac:dyDescent="0.35">
      <c r="V2941" s="253">
        <f t="shared" si="53"/>
        <v>0</v>
      </c>
      <c r="W2941" s="348" t="str">
        <f>IF(板块成分!B2943="","",板块成分!B2943)</f>
        <v/>
      </c>
      <c r="X2941" s="270" t="str">
        <f>[1]!s_info_name(W2941)</f>
        <v>0</v>
      </c>
      <c r="Y2941" s="335" t="str">
        <f>IF($Y$3="申万一级行业",[1]!s_info_industry_sw_2021(W2941,公司分析!D$5,1),IF($Y$3="申万二级行业",[1]!s_info_industry_sw_2021(W2941,公司分析!D$5,2),IF($Y$3="申万三级行业",[1]!s_info_industry_sw_2021(W2941,公司分析!D$5,3),IF($Y$3="wind一级行业",[1]!s_info_industry_gics(W2941,1),IF($Y$3="wind二级行业",[1]!s_info_industry_gics(W2941,2),IF($Y$3="wind三级行业",[1]!s_info_industry_gics(W2941,3),IF($Y$3="wind四级行业",[1]!s_info_industry_gics(W2941,4),IF($Y$3="证监会门类行业",[1]!s_info_industry_csrc12_n(W2941,公司分析!D$5,1),""))))))))</f>
        <v>0</v>
      </c>
      <c r="Z2941" s="298" t="str">
        <f>IF(Y2941=行业比较!$E$6,ROW(),"")</f>
        <v/>
      </c>
    </row>
    <row r="2942" spans="22:26" x14ac:dyDescent="0.35">
      <c r="V2942" s="253">
        <f t="shared" si="53"/>
        <v>0</v>
      </c>
      <c r="W2942" s="348" t="str">
        <f>IF(板块成分!B2944="","",板块成分!B2944)</f>
        <v/>
      </c>
      <c r="X2942" s="270" t="str">
        <f>[1]!s_info_name(W2942)</f>
        <v>0</v>
      </c>
      <c r="Y2942" s="335" t="str">
        <f>IF($Y$3="申万一级行业",[1]!s_info_industry_sw_2021(W2942,公司分析!D$5,1),IF($Y$3="申万二级行业",[1]!s_info_industry_sw_2021(W2942,公司分析!D$5,2),IF($Y$3="申万三级行业",[1]!s_info_industry_sw_2021(W2942,公司分析!D$5,3),IF($Y$3="wind一级行业",[1]!s_info_industry_gics(W2942,1),IF($Y$3="wind二级行业",[1]!s_info_industry_gics(W2942,2),IF($Y$3="wind三级行业",[1]!s_info_industry_gics(W2942,3),IF($Y$3="wind四级行业",[1]!s_info_industry_gics(W2942,4),IF($Y$3="证监会门类行业",[1]!s_info_industry_csrc12_n(W2942,公司分析!D$5,1),""))))))))</f>
        <v>0</v>
      </c>
      <c r="Z2942" s="298" t="str">
        <f>IF(Y2942=行业比较!$E$6,ROW(),"")</f>
        <v/>
      </c>
    </row>
    <row r="2943" spans="22:26" x14ac:dyDescent="0.35">
      <c r="V2943" s="253">
        <f t="shared" si="53"/>
        <v>0</v>
      </c>
      <c r="W2943" s="348" t="str">
        <f>IF(板块成分!B2945="","",板块成分!B2945)</f>
        <v/>
      </c>
      <c r="X2943" s="270" t="str">
        <f>[1]!s_info_name(W2943)</f>
        <v>0</v>
      </c>
      <c r="Y2943" s="335" t="str">
        <f>IF($Y$3="申万一级行业",[1]!s_info_industry_sw_2021(W2943,公司分析!D$5,1),IF($Y$3="申万二级行业",[1]!s_info_industry_sw_2021(W2943,公司分析!D$5,2),IF($Y$3="申万三级行业",[1]!s_info_industry_sw_2021(W2943,公司分析!D$5,3),IF($Y$3="wind一级行业",[1]!s_info_industry_gics(W2943,1),IF($Y$3="wind二级行业",[1]!s_info_industry_gics(W2943,2),IF($Y$3="wind三级行业",[1]!s_info_industry_gics(W2943,3),IF($Y$3="wind四级行业",[1]!s_info_industry_gics(W2943,4),IF($Y$3="证监会门类行业",[1]!s_info_industry_csrc12_n(W2943,公司分析!D$5,1),""))))))))</f>
        <v>0</v>
      </c>
      <c r="Z2943" s="298" t="str">
        <f>IF(Y2943=行业比较!$E$6,ROW(),"")</f>
        <v/>
      </c>
    </row>
    <row r="2944" spans="22:26" x14ac:dyDescent="0.35">
      <c r="V2944" s="253">
        <f t="shared" si="53"/>
        <v>0</v>
      </c>
      <c r="W2944" s="348" t="str">
        <f>IF(板块成分!B2946="","",板块成分!B2946)</f>
        <v/>
      </c>
      <c r="X2944" s="270" t="str">
        <f>[1]!s_info_name(W2944)</f>
        <v>0</v>
      </c>
      <c r="Y2944" s="335" t="str">
        <f>IF($Y$3="申万一级行业",[1]!s_info_industry_sw_2021(W2944,公司分析!D$5,1),IF($Y$3="申万二级行业",[1]!s_info_industry_sw_2021(W2944,公司分析!D$5,2),IF($Y$3="申万三级行业",[1]!s_info_industry_sw_2021(W2944,公司分析!D$5,3),IF($Y$3="wind一级行业",[1]!s_info_industry_gics(W2944,1),IF($Y$3="wind二级行业",[1]!s_info_industry_gics(W2944,2),IF($Y$3="wind三级行业",[1]!s_info_industry_gics(W2944,3),IF($Y$3="wind四级行业",[1]!s_info_industry_gics(W2944,4),IF($Y$3="证监会门类行业",[1]!s_info_industry_csrc12_n(W2944,公司分析!D$5,1),""))))))))</f>
        <v>0</v>
      </c>
      <c r="Z2944" s="298" t="str">
        <f>IF(Y2944=行业比较!$E$6,ROW(),"")</f>
        <v/>
      </c>
    </row>
    <row r="2945" spans="22:26" x14ac:dyDescent="0.35">
      <c r="V2945" s="253">
        <f t="shared" si="53"/>
        <v>0</v>
      </c>
      <c r="W2945" s="348" t="str">
        <f>IF(板块成分!B2947="","",板块成分!B2947)</f>
        <v/>
      </c>
      <c r="X2945" s="270" t="str">
        <f>[1]!s_info_name(W2945)</f>
        <v>0</v>
      </c>
      <c r="Y2945" s="335" t="str">
        <f>IF($Y$3="申万一级行业",[1]!s_info_industry_sw_2021(W2945,公司分析!D$5,1),IF($Y$3="申万二级行业",[1]!s_info_industry_sw_2021(W2945,公司分析!D$5,2),IF($Y$3="申万三级行业",[1]!s_info_industry_sw_2021(W2945,公司分析!D$5,3),IF($Y$3="wind一级行业",[1]!s_info_industry_gics(W2945,1),IF($Y$3="wind二级行业",[1]!s_info_industry_gics(W2945,2),IF($Y$3="wind三级行业",[1]!s_info_industry_gics(W2945,3),IF($Y$3="wind四级行业",[1]!s_info_industry_gics(W2945,4),IF($Y$3="证监会门类行业",[1]!s_info_industry_csrc12_n(W2945,公司分析!D$5,1),""))))))))</f>
        <v>0</v>
      </c>
      <c r="Z2945" s="298" t="str">
        <f>IF(Y2945=行业比较!$E$6,ROW(),"")</f>
        <v/>
      </c>
    </row>
    <row r="2946" spans="22:26" x14ac:dyDescent="0.35">
      <c r="V2946" s="253">
        <f t="shared" si="53"/>
        <v>0</v>
      </c>
      <c r="W2946" s="348" t="str">
        <f>IF(板块成分!B2948="","",板块成分!B2948)</f>
        <v/>
      </c>
      <c r="X2946" s="270" t="str">
        <f>[1]!s_info_name(W2946)</f>
        <v>0</v>
      </c>
      <c r="Y2946" s="335" t="str">
        <f>IF($Y$3="申万一级行业",[1]!s_info_industry_sw_2021(W2946,公司分析!D$5,1),IF($Y$3="申万二级行业",[1]!s_info_industry_sw_2021(W2946,公司分析!D$5,2),IF($Y$3="申万三级行业",[1]!s_info_industry_sw_2021(W2946,公司分析!D$5,3),IF($Y$3="wind一级行业",[1]!s_info_industry_gics(W2946,1),IF($Y$3="wind二级行业",[1]!s_info_industry_gics(W2946,2),IF($Y$3="wind三级行业",[1]!s_info_industry_gics(W2946,3),IF($Y$3="wind四级行业",[1]!s_info_industry_gics(W2946,4),IF($Y$3="证监会门类行业",[1]!s_info_industry_csrc12_n(W2946,公司分析!D$5,1),""))))))))</f>
        <v>0</v>
      </c>
      <c r="Z2946" s="298" t="str">
        <f>IF(Y2946=行业比较!$E$6,ROW(),"")</f>
        <v/>
      </c>
    </row>
    <row r="2947" spans="22:26" x14ac:dyDescent="0.35">
      <c r="V2947" s="253">
        <f t="shared" si="53"/>
        <v>0</v>
      </c>
      <c r="W2947" s="348" t="str">
        <f>IF(板块成分!B2949="","",板块成分!B2949)</f>
        <v/>
      </c>
      <c r="X2947" s="270" t="str">
        <f>[1]!s_info_name(W2947)</f>
        <v>0</v>
      </c>
      <c r="Y2947" s="335" t="str">
        <f>IF($Y$3="申万一级行业",[1]!s_info_industry_sw_2021(W2947,公司分析!D$5,1),IF($Y$3="申万二级行业",[1]!s_info_industry_sw_2021(W2947,公司分析!D$5,2),IF($Y$3="申万三级行业",[1]!s_info_industry_sw_2021(W2947,公司分析!D$5,3),IF($Y$3="wind一级行业",[1]!s_info_industry_gics(W2947,1),IF($Y$3="wind二级行业",[1]!s_info_industry_gics(W2947,2),IF($Y$3="wind三级行业",[1]!s_info_industry_gics(W2947,3),IF($Y$3="wind四级行业",[1]!s_info_industry_gics(W2947,4),IF($Y$3="证监会门类行业",[1]!s_info_industry_csrc12_n(W2947,公司分析!D$5,1),""))))))))</f>
        <v>0</v>
      </c>
      <c r="Z2947" s="298" t="str">
        <f>IF(Y2947=行业比较!$E$6,ROW(),"")</f>
        <v/>
      </c>
    </row>
    <row r="2948" spans="22:26" x14ac:dyDescent="0.35">
      <c r="V2948" s="253">
        <f t="shared" si="53"/>
        <v>0</v>
      </c>
      <c r="W2948" s="348" t="str">
        <f>IF(板块成分!B2950="","",板块成分!B2950)</f>
        <v/>
      </c>
      <c r="X2948" s="270" t="str">
        <f>[1]!s_info_name(W2948)</f>
        <v>0</v>
      </c>
      <c r="Y2948" s="335" t="str">
        <f>IF($Y$3="申万一级行业",[1]!s_info_industry_sw_2021(W2948,公司分析!D$5,1),IF($Y$3="申万二级行业",[1]!s_info_industry_sw_2021(W2948,公司分析!D$5,2),IF($Y$3="申万三级行业",[1]!s_info_industry_sw_2021(W2948,公司分析!D$5,3),IF($Y$3="wind一级行业",[1]!s_info_industry_gics(W2948,1),IF($Y$3="wind二级行业",[1]!s_info_industry_gics(W2948,2),IF($Y$3="wind三级行业",[1]!s_info_industry_gics(W2948,3),IF($Y$3="wind四级行业",[1]!s_info_industry_gics(W2948,4),IF($Y$3="证监会门类行业",[1]!s_info_industry_csrc12_n(W2948,公司分析!D$5,1),""))))))))</f>
        <v>0</v>
      </c>
      <c r="Z2948" s="298" t="str">
        <f>IF(Y2948=行业比较!$E$6,ROW(),"")</f>
        <v/>
      </c>
    </row>
    <row r="2949" spans="22:26" x14ac:dyDescent="0.35">
      <c r="V2949" s="253">
        <f t="shared" ref="V2949:V3012" si="54">IF(Z2949="",0,RANK(Z2949,Z:Z,1))</f>
        <v>0</v>
      </c>
      <c r="W2949" s="348" t="str">
        <f>IF(板块成分!B2951="","",板块成分!B2951)</f>
        <v/>
      </c>
      <c r="X2949" s="270" t="str">
        <f>[1]!s_info_name(W2949)</f>
        <v>0</v>
      </c>
      <c r="Y2949" s="335" t="str">
        <f>IF($Y$3="申万一级行业",[1]!s_info_industry_sw_2021(W2949,公司分析!D$5,1),IF($Y$3="申万二级行业",[1]!s_info_industry_sw_2021(W2949,公司分析!D$5,2),IF($Y$3="申万三级行业",[1]!s_info_industry_sw_2021(W2949,公司分析!D$5,3),IF($Y$3="wind一级行业",[1]!s_info_industry_gics(W2949,1),IF($Y$3="wind二级行业",[1]!s_info_industry_gics(W2949,2),IF($Y$3="wind三级行业",[1]!s_info_industry_gics(W2949,3),IF($Y$3="wind四级行业",[1]!s_info_industry_gics(W2949,4),IF($Y$3="证监会门类行业",[1]!s_info_industry_csrc12_n(W2949,公司分析!D$5,1),""))))))))</f>
        <v>0</v>
      </c>
      <c r="Z2949" s="298" t="str">
        <f>IF(Y2949=行业比较!$E$6,ROW(),"")</f>
        <v/>
      </c>
    </row>
    <row r="2950" spans="22:26" x14ac:dyDescent="0.35">
      <c r="V2950" s="253">
        <f t="shared" si="54"/>
        <v>0</v>
      </c>
      <c r="W2950" s="348" t="str">
        <f>IF(板块成分!B2952="","",板块成分!B2952)</f>
        <v/>
      </c>
      <c r="X2950" s="270" t="str">
        <f>[1]!s_info_name(W2950)</f>
        <v>0</v>
      </c>
      <c r="Y2950" s="335" t="str">
        <f>IF($Y$3="申万一级行业",[1]!s_info_industry_sw_2021(W2950,公司分析!D$5,1),IF($Y$3="申万二级行业",[1]!s_info_industry_sw_2021(W2950,公司分析!D$5,2),IF($Y$3="申万三级行业",[1]!s_info_industry_sw_2021(W2950,公司分析!D$5,3),IF($Y$3="wind一级行业",[1]!s_info_industry_gics(W2950,1),IF($Y$3="wind二级行业",[1]!s_info_industry_gics(W2950,2),IF($Y$3="wind三级行业",[1]!s_info_industry_gics(W2950,3),IF($Y$3="wind四级行业",[1]!s_info_industry_gics(W2950,4),IF($Y$3="证监会门类行业",[1]!s_info_industry_csrc12_n(W2950,公司分析!D$5,1),""))))))))</f>
        <v>0</v>
      </c>
      <c r="Z2950" s="298" t="str">
        <f>IF(Y2950=行业比较!$E$6,ROW(),"")</f>
        <v/>
      </c>
    </row>
    <row r="2951" spans="22:26" x14ac:dyDescent="0.35">
      <c r="V2951" s="253">
        <f t="shared" si="54"/>
        <v>0</v>
      </c>
      <c r="W2951" s="348" t="str">
        <f>IF(板块成分!B2953="","",板块成分!B2953)</f>
        <v/>
      </c>
      <c r="X2951" s="270" t="str">
        <f>[1]!s_info_name(W2951)</f>
        <v>0</v>
      </c>
      <c r="Y2951" s="335" t="str">
        <f>IF($Y$3="申万一级行业",[1]!s_info_industry_sw_2021(W2951,公司分析!D$5,1),IF($Y$3="申万二级行业",[1]!s_info_industry_sw_2021(W2951,公司分析!D$5,2),IF($Y$3="申万三级行业",[1]!s_info_industry_sw_2021(W2951,公司分析!D$5,3),IF($Y$3="wind一级行业",[1]!s_info_industry_gics(W2951,1),IF($Y$3="wind二级行业",[1]!s_info_industry_gics(W2951,2),IF($Y$3="wind三级行业",[1]!s_info_industry_gics(W2951,3),IF($Y$3="wind四级行业",[1]!s_info_industry_gics(W2951,4),IF($Y$3="证监会门类行业",[1]!s_info_industry_csrc12_n(W2951,公司分析!D$5,1),""))))))))</f>
        <v>0</v>
      </c>
      <c r="Z2951" s="298" t="str">
        <f>IF(Y2951=行业比较!$E$6,ROW(),"")</f>
        <v/>
      </c>
    </row>
    <row r="2952" spans="22:26" x14ac:dyDescent="0.35">
      <c r="V2952" s="253">
        <f t="shared" si="54"/>
        <v>0</v>
      </c>
      <c r="W2952" s="348" t="str">
        <f>IF(板块成分!B2954="","",板块成分!B2954)</f>
        <v/>
      </c>
      <c r="X2952" s="270" t="str">
        <f>[1]!s_info_name(W2952)</f>
        <v>0</v>
      </c>
      <c r="Y2952" s="335" t="str">
        <f>IF($Y$3="申万一级行业",[1]!s_info_industry_sw_2021(W2952,公司分析!D$5,1),IF($Y$3="申万二级行业",[1]!s_info_industry_sw_2021(W2952,公司分析!D$5,2),IF($Y$3="申万三级行业",[1]!s_info_industry_sw_2021(W2952,公司分析!D$5,3),IF($Y$3="wind一级行业",[1]!s_info_industry_gics(W2952,1),IF($Y$3="wind二级行业",[1]!s_info_industry_gics(W2952,2),IF($Y$3="wind三级行业",[1]!s_info_industry_gics(W2952,3),IF($Y$3="wind四级行业",[1]!s_info_industry_gics(W2952,4),IF($Y$3="证监会门类行业",[1]!s_info_industry_csrc12_n(W2952,公司分析!D$5,1),""))))))))</f>
        <v>0</v>
      </c>
      <c r="Z2952" s="298" t="str">
        <f>IF(Y2952=行业比较!$E$6,ROW(),"")</f>
        <v/>
      </c>
    </row>
    <row r="2953" spans="22:26" x14ac:dyDescent="0.35">
      <c r="V2953" s="253">
        <f t="shared" si="54"/>
        <v>0</v>
      </c>
      <c r="W2953" s="348" t="str">
        <f>IF(板块成分!B2955="","",板块成分!B2955)</f>
        <v/>
      </c>
      <c r="X2953" s="270" t="str">
        <f>[1]!s_info_name(W2953)</f>
        <v>0</v>
      </c>
      <c r="Y2953" s="335" t="str">
        <f>IF($Y$3="申万一级行业",[1]!s_info_industry_sw_2021(W2953,公司分析!D$5,1),IF($Y$3="申万二级行业",[1]!s_info_industry_sw_2021(W2953,公司分析!D$5,2),IF($Y$3="申万三级行业",[1]!s_info_industry_sw_2021(W2953,公司分析!D$5,3),IF($Y$3="wind一级行业",[1]!s_info_industry_gics(W2953,1),IF($Y$3="wind二级行业",[1]!s_info_industry_gics(W2953,2),IF($Y$3="wind三级行业",[1]!s_info_industry_gics(W2953,3),IF($Y$3="wind四级行业",[1]!s_info_industry_gics(W2953,4),IF($Y$3="证监会门类行业",[1]!s_info_industry_csrc12_n(W2953,公司分析!D$5,1),""))))))))</f>
        <v>0</v>
      </c>
      <c r="Z2953" s="298" t="str">
        <f>IF(Y2953=行业比较!$E$6,ROW(),"")</f>
        <v/>
      </c>
    </row>
    <row r="2954" spans="22:26" x14ac:dyDescent="0.35">
      <c r="V2954" s="253">
        <f t="shared" si="54"/>
        <v>0</v>
      </c>
      <c r="W2954" s="348" t="str">
        <f>IF(板块成分!B2956="","",板块成分!B2956)</f>
        <v/>
      </c>
      <c r="X2954" s="270" t="str">
        <f>[1]!s_info_name(W2954)</f>
        <v>0</v>
      </c>
      <c r="Y2954" s="335" t="str">
        <f>IF($Y$3="申万一级行业",[1]!s_info_industry_sw_2021(W2954,公司分析!D$5,1),IF($Y$3="申万二级行业",[1]!s_info_industry_sw_2021(W2954,公司分析!D$5,2),IF($Y$3="申万三级行业",[1]!s_info_industry_sw_2021(W2954,公司分析!D$5,3),IF($Y$3="wind一级行业",[1]!s_info_industry_gics(W2954,1),IF($Y$3="wind二级行业",[1]!s_info_industry_gics(W2954,2),IF($Y$3="wind三级行业",[1]!s_info_industry_gics(W2954,3),IF($Y$3="wind四级行业",[1]!s_info_industry_gics(W2954,4),IF($Y$3="证监会门类行业",[1]!s_info_industry_csrc12_n(W2954,公司分析!D$5,1),""))))))))</f>
        <v>0</v>
      </c>
      <c r="Z2954" s="298" t="str">
        <f>IF(Y2954=行业比较!$E$6,ROW(),"")</f>
        <v/>
      </c>
    </row>
    <row r="2955" spans="22:26" x14ac:dyDescent="0.35">
      <c r="V2955" s="253">
        <f t="shared" si="54"/>
        <v>0</v>
      </c>
      <c r="W2955" s="348" t="str">
        <f>IF(板块成分!B2957="","",板块成分!B2957)</f>
        <v/>
      </c>
      <c r="X2955" s="270" t="str">
        <f>[1]!s_info_name(W2955)</f>
        <v>0</v>
      </c>
      <c r="Y2955" s="335" t="str">
        <f>IF($Y$3="申万一级行业",[1]!s_info_industry_sw_2021(W2955,公司分析!D$5,1),IF($Y$3="申万二级行业",[1]!s_info_industry_sw_2021(W2955,公司分析!D$5,2),IF($Y$3="申万三级行业",[1]!s_info_industry_sw_2021(W2955,公司分析!D$5,3),IF($Y$3="wind一级行业",[1]!s_info_industry_gics(W2955,1),IF($Y$3="wind二级行业",[1]!s_info_industry_gics(W2955,2),IF($Y$3="wind三级行业",[1]!s_info_industry_gics(W2955,3),IF($Y$3="wind四级行业",[1]!s_info_industry_gics(W2955,4),IF($Y$3="证监会门类行业",[1]!s_info_industry_csrc12_n(W2955,公司分析!D$5,1),""))))))))</f>
        <v>0</v>
      </c>
      <c r="Z2955" s="298" t="str">
        <f>IF(Y2955=行业比较!$E$6,ROW(),"")</f>
        <v/>
      </c>
    </row>
    <row r="2956" spans="22:26" x14ac:dyDescent="0.35">
      <c r="V2956" s="253">
        <f t="shared" si="54"/>
        <v>0</v>
      </c>
      <c r="W2956" s="348" t="str">
        <f>IF(板块成分!B2958="","",板块成分!B2958)</f>
        <v/>
      </c>
      <c r="X2956" s="270" t="str">
        <f>[1]!s_info_name(W2956)</f>
        <v>0</v>
      </c>
      <c r="Y2956" s="335" t="str">
        <f>IF($Y$3="申万一级行业",[1]!s_info_industry_sw_2021(W2956,公司分析!D$5,1),IF($Y$3="申万二级行业",[1]!s_info_industry_sw_2021(W2956,公司分析!D$5,2),IF($Y$3="申万三级行业",[1]!s_info_industry_sw_2021(W2956,公司分析!D$5,3),IF($Y$3="wind一级行业",[1]!s_info_industry_gics(W2956,1),IF($Y$3="wind二级行业",[1]!s_info_industry_gics(W2956,2),IF($Y$3="wind三级行业",[1]!s_info_industry_gics(W2956,3),IF($Y$3="wind四级行业",[1]!s_info_industry_gics(W2956,4),IF($Y$3="证监会门类行业",[1]!s_info_industry_csrc12_n(W2956,公司分析!D$5,1),""))))))))</f>
        <v>0</v>
      </c>
      <c r="Z2956" s="298" t="str">
        <f>IF(Y2956=行业比较!$E$6,ROW(),"")</f>
        <v/>
      </c>
    </row>
    <row r="2957" spans="22:26" x14ac:dyDescent="0.35">
      <c r="V2957" s="253">
        <f t="shared" si="54"/>
        <v>0</v>
      </c>
      <c r="W2957" s="348" t="str">
        <f>IF(板块成分!B2959="","",板块成分!B2959)</f>
        <v/>
      </c>
      <c r="X2957" s="270" t="str">
        <f>[1]!s_info_name(W2957)</f>
        <v>0</v>
      </c>
      <c r="Y2957" s="335" t="str">
        <f>IF($Y$3="申万一级行业",[1]!s_info_industry_sw_2021(W2957,公司分析!D$5,1),IF($Y$3="申万二级行业",[1]!s_info_industry_sw_2021(W2957,公司分析!D$5,2),IF($Y$3="申万三级行业",[1]!s_info_industry_sw_2021(W2957,公司分析!D$5,3),IF($Y$3="wind一级行业",[1]!s_info_industry_gics(W2957,1),IF($Y$3="wind二级行业",[1]!s_info_industry_gics(W2957,2),IF($Y$3="wind三级行业",[1]!s_info_industry_gics(W2957,3),IF($Y$3="wind四级行业",[1]!s_info_industry_gics(W2957,4),IF($Y$3="证监会门类行业",[1]!s_info_industry_csrc12_n(W2957,公司分析!D$5,1),""))))))))</f>
        <v>0</v>
      </c>
      <c r="Z2957" s="298" t="str">
        <f>IF(Y2957=行业比较!$E$6,ROW(),"")</f>
        <v/>
      </c>
    </row>
    <row r="2958" spans="22:26" x14ac:dyDescent="0.35">
      <c r="V2958" s="253">
        <f t="shared" si="54"/>
        <v>0</v>
      </c>
      <c r="W2958" s="348" t="str">
        <f>IF(板块成分!B2960="","",板块成分!B2960)</f>
        <v/>
      </c>
      <c r="X2958" s="270" t="str">
        <f>[1]!s_info_name(W2958)</f>
        <v>0</v>
      </c>
      <c r="Y2958" s="335" t="str">
        <f>IF($Y$3="申万一级行业",[1]!s_info_industry_sw_2021(W2958,公司分析!D$5,1),IF($Y$3="申万二级行业",[1]!s_info_industry_sw_2021(W2958,公司分析!D$5,2),IF($Y$3="申万三级行业",[1]!s_info_industry_sw_2021(W2958,公司分析!D$5,3),IF($Y$3="wind一级行业",[1]!s_info_industry_gics(W2958,1),IF($Y$3="wind二级行业",[1]!s_info_industry_gics(W2958,2),IF($Y$3="wind三级行业",[1]!s_info_industry_gics(W2958,3),IF($Y$3="wind四级行业",[1]!s_info_industry_gics(W2958,4),IF($Y$3="证监会门类行业",[1]!s_info_industry_csrc12_n(W2958,公司分析!D$5,1),""))))))))</f>
        <v>0</v>
      </c>
      <c r="Z2958" s="298" t="str">
        <f>IF(Y2958=行业比较!$E$6,ROW(),"")</f>
        <v/>
      </c>
    </row>
    <row r="2959" spans="22:26" x14ac:dyDescent="0.35">
      <c r="V2959" s="253">
        <f t="shared" si="54"/>
        <v>0</v>
      </c>
      <c r="W2959" s="348" t="str">
        <f>IF(板块成分!B2961="","",板块成分!B2961)</f>
        <v/>
      </c>
      <c r="X2959" s="270" t="str">
        <f>[1]!s_info_name(W2959)</f>
        <v>0</v>
      </c>
      <c r="Y2959" s="335" t="str">
        <f>IF($Y$3="申万一级行业",[1]!s_info_industry_sw_2021(W2959,公司分析!D$5,1),IF($Y$3="申万二级行业",[1]!s_info_industry_sw_2021(W2959,公司分析!D$5,2),IF($Y$3="申万三级行业",[1]!s_info_industry_sw_2021(W2959,公司分析!D$5,3),IF($Y$3="wind一级行业",[1]!s_info_industry_gics(W2959,1),IF($Y$3="wind二级行业",[1]!s_info_industry_gics(W2959,2),IF($Y$3="wind三级行业",[1]!s_info_industry_gics(W2959,3),IF($Y$3="wind四级行业",[1]!s_info_industry_gics(W2959,4),IF($Y$3="证监会门类行业",[1]!s_info_industry_csrc12_n(W2959,公司分析!D$5,1),""))))))))</f>
        <v>0</v>
      </c>
      <c r="Z2959" s="298" t="str">
        <f>IF(Y2959=行业比较!$E$6,ROW(),"")</f>
        <v/>
      </c>
    </row>
    <row r="2960" spans="22:26" x14ac:dyDescent="0.35">
      <c r="V2960" s="253">
        <f t="shared" si="54"/>
        <v>0</v>
      </c>
      <c r="W2960" s="348" t="str">
        <f>IF(板块成分!B2962="","",板块成分!B2962)</f>
        <v/>
      </c>
      <c r="X2960" s="270" t="str">
        <f>[1]!s_info_name(W2960)</f>
        <v>0</v>
      </c>
      <c r="Y2960" s="335" t="str">
        <f>IF($Y$3="申万一级行业",[1]!s_info_industry_sw_2021(W2960,公司分析!D$5,1),IF($Y$3="申万二级行业",[1]!s_info_industry_sw_2021(W2960,公司分析!D$5,2),IF($Y$3="申万三级行业",[1]!s_info_industry_sw_2021(W2960,公司分析!D$5,3),IF($Y$3="wind一级行业",[1]!s_info_industry_gics(W2960,1),IF($Y$3="wind二级行业",[1]!s_info_industry_gics(W2960,2),IF($Y$3="wind三级行业",[1]!s_info_industry_gics(W2960,3),IF($Y$3="wind四级行业",[1]!s_info_industry_gics(W2960,4),IF($Y$3="证监会门类行业",[1]!s_info_industry_csrc12_n(W2960,公司分析!D$5,1),""))))))))</f>
        <v>0</v>
      </c>
      <c r="Z2960" s="298" t="str">
        <f>IF(Y2960=行业比较!$E$6,ROW(),"")</f>
        <v/>
      </c>
    </row>
    <row r="2961" spans="22:26" x14ac:dyDescent="0.35">
      <c r="V2961" s="253">
        <f t="shared" si="54"/>
        <v>0</v>
      </c>
      <c r="W2961" s="348" t="str">
        <f>IF(板块成分!B2963="","",板块成分!B2963)</f>
        <v/>
      </c>
      <c r="X2961" s="270" t="str">
        <f>[1]!s_info_name(W2961)</f>
        <v>0</v>
      </c>
      <c r="Y2961" s="335" t="str">
        <f>IF($Y$3="申万一级行业",[1]!s_info_industry_sw_2021(W2961,公司分析!D$5,1),IF($Y$3="申万二级行业",[1]!s_info_industry_sw_2021(W2961,公司分析!D$5,2),IF($Y$3="申万三级行业",[1]!s_info_industry_sw_2021(W2961,公司分析!D$5,3),IF($Y$3="wind一级行业",[1]!s_info_industry_gics(W2961,1),IF($Y$3="wind二级行业",[1]!s_info_industry_gics(W2961,2),IF($Y$3="wind三级行业",[1]!s_info_industry_gics(W2961,3),IF($Y$3="wind四级行业",[1]!s_info_industry_gics(W2961,4),IF($Y$3="证监会门类行业",[1]!s_info_industry_csrc12_n(W2961,公司分析!D$5,1),""))))))))</f>
        <v>0</v>
      </c>
      <c r="Z2961" s="298" t="str">
        <f>IF(Y2961=行业比较!$E$6,ROW(),"")</f>
        <v/>
      </c>
    </row>
    <row r="2962" spans="22:26" x14ac:dyDescent="0.35">
      <c r="V2962" s="253">
        <f t="shared" si="54"/>
        <v>0</v>
      </c>
      <c r="W2962" s="348" t="str">
        <f>IF(板块成分!B2964="","",板块成分!B2964)</f>
        <v/>
      </c>
      <c r="X2962" s="270" t="str">
        <f>[1]!s_info_name(W2962)</f>
        <v>0</v>
      </c>
      <c r="Y2962" s="335" t="str">
        <f>IF($Y$3="申万一级行业",[1]!s_info_industry_sw_2021(W2962,公司分析!D$5,1),IF($Y$3="申万二级行业",[1]!s_info_industry_sw_2021(W2962,公司分析!D$5,2),IF($Y$3="申万三级行业",[1]!s_info_industry_sw_2021(W2962,公司分析!D$5,3),IF($Y$3="wind一级行业",[1]!s_info_industry_gics(W2962,1),IF($Y$3="wind二级行业",[1]!s_info_industry_gics(W2962,2),IF($Y$3="wind三级行业",[1]!s_info_industry_gics(W2962,3),IF($Y$3="wind四级行业",[1]!s_info_industry_gics(W2962,4),IF($Y$3="证监会门类行业",[1]!s_info_industry_csrc12_n(W2962,公司分析!D$5,1),""))))))))</f>
        <v>0</v>
      </c>
      <c r="Z2962" s="298" t="str">
        <f>IF(Y2962=行业比较!$E$6,ROW(),"")</f>
        <v/>
      </c>
    </row>
    <row r="2963" spans="22:26" x14ac:dyDescent="0.35">
      <c r="V2963" s="253">
        <f t="shared" si="54"/>
        <v>0</v>
      </c>
      <c r="W2963" s="348" t="str">
        <f>IF(板块成分!B2965="","",板块成分!B2965)</f>
        <v/>
      </c>
      <c r="X2963" s="270" t="str">
        <f>[1]!s_info_name(W2963)</f>
        <v>0</v>
      </c>
      <c r="Y2963" s="335" t="str">
        <f>IF($Y$3="申万一级行业",[1]!s_info_industry_sw_2021(W2963,公司分析!D$5,1),IF($Y$3="申万二级行业",[1]!s_info_industry_sw_2021(W2963,公司分析!D$5,2),IF($Y$3="申万三级行业",[1]!s_info_industry_sw_2021(W2963,公司分析!D$5,3),IF($Y$3="wind一级行业",[1]!s_info_industry_gics(W2963,1),IF($Y$3="wind二级行业",[1]!s_info_industry_gics(W2963,2),IF($Y$3="wind三级行业",[1]!s_info_industry_gics(W2963,3),IF($Y$3="wind四级行业",[1]!s_info_industry_gics(W2963,4),IF($Y$3="证监会门类行业",[1]!s_info_industry_csrc12_n(W2963,公司分析!D$5,1),""))))))))</f>
        <v>0</v>
      </c>
      <c r="Z2963" s="298" t="str">
        <f>IF(Y2963=行业比较!$E$6,ROW(),"")</f>
        <v/>
      </c>
    </row>
    <row r="2964" spans="22:26" x14ac:dyDescent="0.35">
      <c r="V2964" s="253">
        <f t="shared" si="54"/>
        <v>0</v>
      </c>
      <c r="W2964" s="348" t="str">
        <f>IF(板块成分!B2966="","",板块成分!B2966)</f>
        <v/>
      </c>
      <c r="X2964" s="270" t="str">
        <f>[1]!s_info_name(W2964)</f>
        <v>0</v>
      </c>
      <c r="Y2964" s="335" t="str">
        <f>IF($Y$3="申万一级行业",[1]!s_info_industry_sw_2021(W2964,公司分析!D$5,1),IF($Y$3="申万二级行业",[1]!s_info_industry_sw_2021(W2964,公司分析!D$5,2),IF($Y$3="申万三级行业",[1]!s_info_industry_sw_2021(W2964,公司分析!D$5,3),IF($Y$3="wind一级行业",[1]!s_info_industry_gics(W2964,1),IF($Y$3="wind二级行业",[1]!s_info_industry_gics(W2964,2),IF($Y$3="wind三级行业",[1]!s_info_industry_gics(W2964,3),IF($Y$3="wind四级行业",[1]!s_info_industry_gics(W2964,4),IF($Y$3="证监会门类行业",[1]!s_info_industry_csrc12_n(W2964,公司分析!D$5,1),""))))))))</f>
        <v>0</v>
      </c>
      <c r="Z2964" s="298" t="str">
        <f>IF(Y2964=行业比较!$E$6,ROW(),"")</f>
        <v/>
      </c>
    </row>
    <row r="2965" spans="22:26" x14ac:dyDescent="0.35">
      <c r="V2965" s="253">
        <f t="shared" si="54"/>
        <v>0</v>
      </c>
      <c r="W2965" s="348" t="str">
        <f>IF(板块成分!B2967="","",板块成分!B2967)</f>
        <v/>
      </c>
      <c r="X2965" s="270" t="str">
        <f>[1]!s_info_name(W2965)</f>
        <v>0</v>
      </c>
      <c r="Y2965" s="335" t="str">
        <f>IF($Y$3="申万一级行业",[1]!s_info_industry_sw_2021(W2965,公司分析!D$5,1),IF($Y$3="申万二级行业",[1]!s_info_industry_sw_2021(W2965,公司分析!D$5,2),IF($Y$3="申万三级行业",[1]!s_info_industry_sw_2021(W2965,公司分析!D$5,3),IF($Y$3="wind一级行业",[1]!s_info_industry_gics(W2965,1),IF($Y$3="wind二级行业",[1]!s_info_industry_gics(W2965,2),IF($Y$3="wind三级行业",[1]!s_info_industry_gics(W2965,3),IF($Y$3="wind四级行业",[1]!s_info_industry_gics(W2965,4),IF($Y$3="证监会门类行业",[1]!s_info_industry_csrc12_n(W2965,公司分析!D$5,1),""))))))))</f>
        <v>0</v>
      </c>
      <c r="Z2965" s="298" t="str">
        <f>IF(Y2965=行业比较!$E$6,ROW(),"")</f>
        <v/>
      </c>
    </row>
    <row r="2966" spans="22:26" x14ac:dyDescent="0.35">
      <c r="V2966" s="253">
        <f t="shared" si="54"/>
        <v>0</v>
      </c>
      <c r="W2966" s="348" t="str">
        <f>IF(板块成分!B2968="","",板块成分!B2968)</f>
        <v/>
      </c>
      <c r="X2966" s="270" t="str">
        <f>[1]!s_info_name(W2966)</f>
        <v>0</v>
      </c>
      <c r="Y2966" s="335" t="str">
        <f>IF($Y$3="申万一级行业",[1]!s_info_industry_sw_2021(W2966,公司分析!D$5,1),IF($Y$3="申万二级行业",[1]!s_info_industry_sw_2021(W2966,公司分析!D$5,2),IF($Y$3="申万三级行业",[1]!s_info_industry_sw_2021(W2966,公司分析!D$5,3),IF($Y$3="wind一级行业",[1]!s_info_industry_gics(W2966,1),IF($Y$3="wind二级行业",[1]!s_info_industry_gics(W2966,2),IF($Y$3="wind三级行业",[1]!s_info_industry_gics(W2966,3),IF($Y$3="wind四级行业",[1]!s_info_industry_gics(W2966,4),IF($Y$3="证监会门类行业",[1]!s_info_industry_csrc12_n(W2966,公司分析!D$5,1),""))))))))</f>
        <v>0</v>
      </c>
      <c r="Z2966" s="298" t="str">
        <f>IF(Y2966=行业比较!$E$6,ROW(),"")</f>
        <v/>
      </c>
    </row>
    <row r="2967" spans="22:26" x14ac:dyDescent="0.35">
      <c r="V2967" s="253">
        <f t="shared" si="54"/>
        <v>0</v>
      </c>
      <c r="W2967" s="348" t="str">
        <f>IF(板块成分!B2969="","",板块成分!B2969)</f>
        <v/>
      </c>
      <c r="X2967" s="270" t="str">
        <f>[1]!s_info_name(W2967)</f>
        <v>0</v>
      </c>
      <c r="Y2967" s="335" t="str">
        <f>IF($Y$3="申万一级行业",[1]!s_info_industry_sw_2021(W2967,公司分析!D$5,1),IF($Y$3="申万二级行业",[1]!s_info_industry_sw_2021(W2967,公司分析!D$5,2),IF($Y$3="申万三级行业",[1]!s_info_industry_sw_2021(W2967,公司分析!D$5,3),IF($Y$3="wind一级行业",[1]!s_info_industry_gics(W2967,1),IF($Y$3="wind二级行业",[1]!s_info_industry_gics(W2967,2),IF($Y$3="wind三级行业",[1]!s_info_industry_gics(W2967,3),IF($Y$3="wind四级行业",[1]!s_info_industry_gics(W2967,4),IF($Y$3="证监会门类行业",[1]!s_info_industry_csrc12_n(W2967,公司分析!D$5,1),""))))))))</f>
        <v>0</v>
      </c>
      <c r="Z2967" s="298" t="str">
        <f>IF(Y2967=行业比较!$E$6,ROW(),"")</f>
        <v/>
      </c>
    </row>
    <row r="2968" spans="22:26" x14ac:dyDescent="0.35">
      <c r="V2968" s="253">
        <f t="shared" si="54"/>
        <v>0</v>
      </c>
      <c r="W2968" s="348" t="str">
        <f>IF(板块成分!B2970="","",板块成分!B2970)</f>
        <v/>
      </c>
      <c r="X2968" s="270" t="str">
        <f>[1]!s_info_name(W2968)</f>
        <v>0</v>
      </c>
      <c r="Y2968" s="335" t="str">
        <f>IF($Y$3="申万一级行业",[1]!s_info_industry_sw_2021(W2968,公司分析!D$5,1),IF($Y$3="申万二级行业",[1]!s_info_industry_sw_2021(W2968,公司分析!D$5,2),IF($Y$3="申万三级行业",[1]!s_info_industry_sw_2021(W2968,公司分析!D$5,3),IF($Y$3="wind一级行业",[1]!s_info_industry_gics(W2968,1),IF($Y$3="wind二级行业",[1]!s_info_industry_gics(W2968,2),IF($Y$3="wind三级行业",[1]!s_info_industry_gics(W2968,3),IF($Y$3="wind四级行业",[1]!s_info_industry_gics(W2968,4),IF($Y$3="证监会门类行业",[1]!s_info_industry_csrc12_n(W2968,公司分析!D$5,1),""))))))))</f>
        <v>0</v>
      </c>
      <c r="Z2968" s="298" t="str">
        <f>IF(Y2968=行业比较!$E$6,ROW(),"")</f>
        <v/>
      </c>
    </row>
    <row r="2969" spans="22:26" x14ac:dyDescent="0.35">
      <c r="V2969" s="253">
        <f t="shared" si="54"/>
        <v>0</v>
      </c>
      <c r="W2969" s="348" t="str">
        <f>IF(板块成分!B2971="","",板块成分!B2971)</f>
        <v/>
      </c>
      <c r="X2969" s="270" t="str">
        <f>[1]!s_info_name(W2969)</f>
        <v>0</v>
      </c>
      <c r="Y2969" s="335" t="str">
        <f>IF($Y$3="申万一级行业",[1]!s_info_industry_sw_2021(W2969,公司分析!D$5,1),IF($Y$3="申万二级行业",[1]!s_info_industry_sw_2021(W2969,公司分析!D$5,2),IF($Y$3="申万三级行业",[1]!s_info_industry_sw_2021(W2969,公司分析!D$5,3),IF($Y$3="wind一级行业",[1]!s_info_industry_gics(W2969,1),IF($Y$3="wind二级行业",[1]!s_info_industry_gics(W2969,2),IF($Y$3="wind三级行业",[1]!s_info_industry_gics(W2969,3),IF($Y$3="wind四级行业",[1]!s_info_industry_gics(W2969,4),IF($Y$3="证监会门类行业",[1]!s_info_industry_csrc12_n(W2969,公司分析!D$5,1),""))))))))</f>
        <v>0</v>
      </c>
      <c r="Z2969" s="298" t="str">
        <f>IF(Y2969=行业比较!$E$6,ROW(),"")</f>
        <v/>
      </c>
    </row>
    <row r="2970" spans="22:26" x14ac:dyDescent="0.35">
      <c r="V2970" s="253">
        <f t="shared" si="54"/>
        <v>0</v>
      </c>
      <c r="W2970" s="348" t="str">
        <f>IF(板块成分!B2972="","",板块成分!B2972)</f>
        <v/>
      </c>
      <c r="X2970" s="270" t="str">
        <f>[1]!s_info_name(W2970)</f>
        <v>0</v>
      </c>
      <c r="Y2970" s="335" t="str">
        <f>IF($Y$3="申万一级行业",[1]!s_info_industry_sw_2021(W2970,公司分析!D$5,1),IF($Y$3="申万二级行业",[1]!s_info_industry_sw_2021(W2970,公司分析!D$5,2),IF($Y$3="申万三级行业",[1]!s_info_industry_sw_2021(W2970,公司分析!D$5,3),IF($Y$3="wind一级行业",[1]!s_info_industry_gics(W2970,1),IF($Y$3="wind二级行业",[1]!s_info_industry_gics(W2970,2),IF($Y$3="wind三级行业",[1]!s_info_industry_gics(W2970,3),IF($Y$3="wind四级行业",[1]!s_info_industry_gics(W2970,4),IF($Y$3="证监会门类行业",[1]!s_info_industry_csrc12_n(W2970,公司分析!D$5,1),""))))))))</f>
        <v>0</v>
      </c>
      <c r="Z2970" s="298" t="str">
        <f>IF(Y2970=行业比较!$E$6,ROW(),"")</f>
        <v/>
      </c>
    </row>
    <row r="2971" spans="22:26" x14ac:dyDescent="0.35">
      <c r="V2971" s="253">
        <f t="shared" si="54"/>
        <v>0</v>
      </c>
      <c r="W2971" s="348" t="str">
        <f>IF(板块成分!B2973="","",板块成分!B2973)</f>
        <v/>
      </c>
      <c r="X2971" s="270" t="str">
        <f>[1]!s_info_name(W2971)</f>
        <v>0</v>
      </c>
      <c r="Y2971" s="335" t="str">
        <f>IF($Y$3="申万一级行业",[1]!s_info_industry_sw_2021(W2971,公司分析!D$5,1),IF($Y$3="申万二级行业",[1]!s_info_industry_sw_2021(W2971,公司分析!D$5,2),IF($Y$3="申万三级行业",[1]!s_info_industry_sw_2021(W2971,公司分析!D$5,3),IF($Y$3="wind一级行业",[1]!s_info_industry_gics(W2971,1),IF($Y$3="wind二级行业",[1]!s_info_industry_gics(W2971,2),IF($Y$3="wind三级行业",[1]!s_info_industry_gics(W2971,3),IF($Y$3="wind四级行业",[1]!s_info_industry_gics(W2971,4),IF($Y$3="证监会门类行业",[1]!s_info_industry_csrc12_n(W2971,公司分析!D$5,1),""))))))))</f>
        <v>0</v>
      </c>
      <c r="Z2971" s="298" t="str">
        <f>IF(Y2971=行业比较!$E$6,ROW(),"")</f>
        <v/>
      </c>
    </row>
    <row r="2972" spans="22:26" x14ac:dyDescent="0.35">
      <c r="V2972" s="253">
        <f t="shared" si="54"/>
        <v>0</v>
      </c>
      <c r="W2972" s="348" t="str">
        <f>IF(板块成分!B2974="","",板块成分!B2974)</f>
        <v/>
      </c>
      <c r="X2972" s="270" t="str">
        <f>[1]!s_info_name(W2972)</f>
        <v>0</v>
      </c>
      <c r="Y2972" s="335" t="str">
        <f>IF($Y$3="申万一级行业",[1]!s_info_industry_sw_2021(W2972,公司分析!D$5,1),IF($Y$3="申万二级行业",[1]!s_info_industry_sw_2021(W2972,公司分析!D$5,2),IF($Y$3="申万三级行业",[1]!s_info_industry_sw_2021(W2972,公司分析!D$5,3),IF($Y$3="wind一级行业",[1]!s_info_industry_gics(W2972,1),IF($Y$3="wind二级行业",[1]!s_info_industry_gics(W2972,2),IF($Y$3="wind三级行业",[1]!s_info_industry_gics(W2972,3),IF($Y$3="wind四级行业",[1]!s_info_industry_gics(W2972,4),IF($Y$3="证监会门类行业",[1]!s_info_industry_csrc12_n(W2972,公司分析!D$5,1),""))))))))</f>
        <v>0</v>
      </c>
      <c r="Z2972" s="298" t="str">
        <f>IF(Y2972=行业比较!$E$6,ROW(),"")</f>
        <v/>
      </c>
    </row>
    <row r="2973" spans="22:26" x14ac:dyDescent="0.35">
      <c r="V2973" s="253">
        <f t="shared" si="54"/>
        <v>0</v>
      </c>
      <c r="W2973" s="348" t="str">
        <f>IF(板块成分!B2975="","",板块成分!B2975)</f>
        <v/>
      </c>
      <c r="X2973" s="270" t="str">
        <f>[1]!s_info_name(W2973)</f>
        <v>0</v>
      </c>
      <c r="Y2973" s="335" t="str">
        <f>IF($Y$3="申万一级行业",[1]!s_info_industry_sw_2021(W2973,公司分析!D$5,1),IF($Y$3="申万二级行业",[1]!s_info_industry_sw_2021(W2973,公司分析!D$5,2),IF($Y$3="申万三级行业",[1]!s_info_industry_sw_2021(W2973,公司分析!D$5,3),IF($Y$3="wind一级行业",[1]!s_info_industry_gics(W2973,1),IF($Y$3="wind二级行业",[1]!s_info_industry_gics(W2973,2),IF($Y$3="wind三级行业",[1]!s_info_industry_gics(W2973,3),IF($Y$3="wind四级行业",[1]!s_info_industry_gics(W2973,4),IF($Y$3="证监会门类行业",[1]!s_info_industry_csrc12_n(W2973,公司分析!D$5,1),""))))))))</f>
        <v>0</v>
      </c>
      <c r="Z2973" s="298" t="str">
        <f>IF(Y2973=行业比较!$E$6,ROW(),"")</f>
        <v/>
      </c>
    </row>
    <row r="2974" spans="22:26" x14ac:dyDescent="0.35">
      <c r="V2974" s="253">
        <f t="shared" si="54"/>
        <v>0</v>
      </c>
      <c r="W2974" s="348" t="str">
        <f>IF(板块成分!B2976="","",板块成分!B2976)</f>
        <v/>
      </c>
      <c r="X2974" s="270" t="str">
        <f>[1]!s_info_name(W2974)</f>
        <v>0</v>
      </c>
      <c r="Y2974" s="335" t="str">
        <f>IF($Y$3="申万一级行业",[1]!s_info_industry_sw_2021(W2974,公司分析!D$5,1),IF($Y$3="申万二级行业",[1]!s_info_industry_sw_2021(W2974,公司分析!D$5,2),IF($Y$3="申万三级行业",[1]!s_info_industry_sw_2021(W2974,公司分析!D$5,3),IF($Y$3="wind一级行业",[1]!s_info_industry_gics(W2974,1),IF($Y$3="wind二级行业",[1]!s_info_industry_gics(W2974,2),IF($Y$3="wind三级行业",[1]!s_info_industry_gics(W2974,3),IF($Y$3="wind四级行业",[1]!s_info_industry_gics(W2974,4),IF($Y$3="证监会门类行业",[1]!s_info_industry_csrc12_n(W2974,公司分析!D$5,1),""))))))))</f>
        <v>0</v>
      </c>
      <c r="Z2974" s="298" t="str">
        <f>IF(Y2974=行业比较!$E$6,ROW(),"")</f>
        <v/>
      </c>
    </row>
    <row r="2975" spans="22:26" x14ac:dyDescent="0.35">
      <c r="V2975" s="253">
        <f t="shared" si="54"/>
        <v>0</v>
      </c>
      <c r="W2975" s="348" t="str">
        <f>IF(板块成分!B2977="","",板块成分!B2977)</f>
        <v/>
      </c>
      <c r="X2975" s="270" t="str">
        <f>[1]!s_info_name(W2975)</f>
        <v>0</v>
      </c>
      <c r="Y2975" s="335" t="str">
        <f>IF($Y$3="申万一级行业",[1]!s_info_industry_sw_2021(W2975,公司分析!D$5,1),IF($Y$3="申万二级行业",[1]!s_info_industry_sw_2021(W2975,公司分析!D$5,2),IF($Y$3="申万三级行业",[1]!s_info_industry_sw_2021(W2975,公司分析!D$5,3),IF($Y$3="wind一级行业",[1]!s_info_industry_gics(W2975,1),IF($Y$3="wind二级行业",[1]!s_info_industry_gics(W2975,2),IF($Y$3="wind三级行业",[1]!s_info_industry_gics(W2975,3),IF($Y$3="wind四级行业",[1]!s_info_industry_gics(W2975,4),IF($Y$3="证监会门类行业",[1]!s_info_industry_csrc12_n(W2975,公司分析!D$5,1),""))))))))</f>
        <v>0</v>
      </c>
      <c r="Z2975" s="298" t="str">
        <f>IF(Y2975=行业比较!$E$6,ROW(),"")</f>
        <v/>
      </c>
    </row>
    <row r="2976" spans="22:26" x14ac:dyDescent="0.35">
      <c r="V2976" s="253">
        <f t="shared" si="54"/>
        <v>0</v>
      </c>
      <c r="W2976" s="348" t="str">
        <f>IF(板块成分!B2978="","",板块成分!B2978)</f>
        <v/>
      </c>
      <c r="X2976" s="270" t="str">
        <f>[1]!s_info_name(W2976)</f>
        <v>0</v>
      </c>
      <c r="Y2976" s="335" t="str">
        <f>IF($Y$3="申万一级行业",[1]!s_info_industry_sw_2021(W2976,公司分析!D$5,1),IF($Y$3="申万二级行业",[1]!s_info_industry_sw_2021(W2976,公司分析!D$5,2),IF($Y$3="申万三级行业",[1]!s_info_industry_sw_2021(W2976,公司分析!D$5,3),IF($Y$3="wind一级行业",[1]!s_info_industry_gics(W2976,1),IF($Y$3="wind二级行业",[1]!s_info_industry_gics(W2976,2),IF($Y$3="wind三级行业",[1]!s_info_industry_gics(W2976,3),IF($Y$3="wind四级行业",[1]!s_info_industry_gics(W2976,4),IF($Y$3="证监会门类行业",[1]!s_info_industry_csrc12_n(W2976,公司分析!D$5,1),""))))))))</f>
        <v>0</v>
      </c>
      <c r="Z2976" s="298" t="str">
        <f>IF(Y2976=行业比较!$E$6,ROW(),"")</f>
        <v/>
      </c>
    </row>
    <row r="2977" spans="22:26" x14ac:dyDescent="0.35">
      <c r="V2977" s="253">
        <f t="shared" si="54"/>
        <v>0</v>
      </c>
      <c r="W2977" s="348" t="str">
        <f>IF(板块成分!B2979="","",板块成分!B2979)</f>
        <v/>
      </c>
      <c r="X2977" s="270" t="str">
        <f>[1]!s_info_name(W2977)</f>
        <v>0</v>
      </c>
      <c r="Y2977" s="335" t="str">
        <f>IF($Y$3="申万一级行业",[1]!s_info_industry_sw_2021(W2977,公司分析!D$5,1),IF($Y$3="申万二级行业",[1]!s_info_industry_sw_2021(W2977,公司分析!D$5,2),IF($Y$3="申万三级行业",[1]!s_info_industry_sw_2021(W2977,公司分析!D$5,3),IF($Y$3="wind一级行业",[1]!s_info_industry_gics(W2977,1),IF($Y$3="wind二级行业",[1]!s_info_industry_gics(W2977,2),IF($Y$3="wind三级行业",[1]!s_info_industry_gics(W2977,3),IF($Y$3="wind四级行业",[1]!s_info_industry_gics(W2977,4),IF($Y$3="证监会门类行业",[1]!s_info_industry_csrc12_n(W2977,公司分析!D$5,1),""))))))))</f>
        <v>0</v>
      </c>
      <c r="Z2977" s="298" t="str">
        <f>IF(Y2977=行业比较!$E$6,ROW(),"")</f>
        <v/>
      </c>
    </row>
    <row r="2978" spans="22:26" x14ac:dyDescent="0.35">
      <c r="V2978" s="253">
        <f t="shared" si="54"/>
        <v>0</v>
      </c>
      <c r="W2978" s="348" t="str">
        <f>IF(板块成分!B2980="","",板块成分!B2980)</f>
        <v/>
      </c>
      <c r="X2978" s="270" t="str">
        <f>[1]!s_info_name(W2978)</f>
        <v>0</v>
      </c>
      <c r="Y2978" s="335" t="str">
        <f>IF($Y$3="申万一级行业",[1]!s_info_industry_sw_2021(W2978,公司分析!D$5,1),IF($Y$3="申万二级行业",[1]!s_info_industry_sw_2021(W2978,公司分析!D$5,2),IF($Y$3="申万三级行业",[1]!s_info_industry_sw_2021(W2978,公司分析!D$5,3),IF($Y$3="wind一级行业",[1]!s_info_industry_gics(W2978,1),IF($Y$3="wind二级行业",[1]!s_info_industry_gics(W2978,2),IF($Y$3="wind三级行业",[1]!s_info_industry_gics(W2978,3),IF($Y$3="wind四级行业",[1]!s_info_industry_gics(W2978,4),IF($Y$3="证监会门类行业",[1]!s_info_industry_csrc12_n(W2978,公司分析!D$5,1),""))))))))</f>
        <v>0</v>
      </c>
      <c r="Z2978" s="298" t="str">
        <f>IF(Y2978=行业比较!$E$6,ROW(),"")</f>
        <v/>
      </c>
    </row>
    <row r="2979" spans="22:26" x14ac:dyDescent="0.35">
      <c r="V2979" s="253">
        <f t="shared" si="54"/>
        <v>0</v>
      </c>
      <c r="W2979" s="348" t="str">
        <f>IF(板块成分!B2981="","",板块成分!B2981)</f>
        <v/>
      </c>
      <c r="X2979" s="270" t="str">
        <f>[1]!s_info_name(W2979)</f>
        <v>0</v>
      </c>
      <c r="Y2979" s="335" t="str">
        <f>IF($Y$3="申万一级行业",[1]!s_info_industry_sw_2021(W2979,公司分析!D$5,1),IF($Y$3="申万二级行业",[1]!s_info_industry_sw_2021(W2979,公司分析!D$5,2),IF($Y$3="申万三级行业",[1]!s_info_industry_sw_2021(W2979,公司分析!D$5,3),IF($Y$3="wind一级行业",[1]!s_info_industry_gics(W2979,1),IF($Y$3="wind二级行业",[1]!s_info_industry_gics(W2979,2),IF($Y$3="wind三级行业",[1]!s_info_industry_gics(W2979,3),IF($Y$3="wind四级行业",[1]!s_info_industry_gics(W2979,4),IF($Y$3="证监会门类行业",[1]!s_info_industry_csrc12_n(W2979,公司分析!D$5,1),""))))))))</f>
        <v>0</v>
      </c>
      <c r="Z2979" s="298" t="str">
        <f>IF(Y2979=行业比较!$E$6,ROW(),"")</f>
        <v/>
      </c>
    </row>
    <row r="2980" spans="22:26" x14ac:dyDescent="0.35">
      <c r="V2980" s="253">
        <f t="shared" si="54"/>
        <v>0</v>
      </c>
      <c r="W2980" s="348" t="str">
        <f>IF(板块成分!B2982="","",板块成分!B2982)</f>
        <v/>
      </c>
      <c r="X2980" s="270" t="str">
        <f>[1]!s_info_name(W2980)</f>
        <v>0</v>
      </c>
      <c r="Y2980" s="335" t="str">
        <f>IF($Y$3="申万一级行业",[1]!s_info_industry_sw_2021(W2980,公司分析!D$5,1),IF($Y$3="申万二级行业",[1]!s_info_industry_sw_2021(W2980,公司分析!D$5,2),IF($Y$3="申万三级行业",[1]!s_info_industry_sw_2021(W2980,公司分析!D$5,3),IF($Y$3="wind一级行业",[1]!s_info_industry_gics(W2980,1),IF($Y$3="wind二级行业",[1]!s_info_industry_gics(W2980,2),IF($Y$3="wind三级行业",[1]!s_info_industry_gics(W2980,3),IF($Y$3="wind四级行业",[1]!s_info_industry_gics(W2980,4),IF($Y$3="证监会门类行业",[1]!s_info_industry_csrc12_n(W2980,公司分析!D$5,1),""))))))))</f>
        <v>0</v>
      </c>
      <c r="Z2980" s="298" t="str">
        <f>IF(Y2980=行业比较!$E$6,ROW(),"")</f>
        <v/>
      </c>
    </row>
    <row r="2981" spans="22:26" x14ac:dyDescent="0.35">
      <c r="V2981" s="253">
        <f t="shared" si="54"/>
        <v>0</v>
      </c>
      <c r="W2981" s="348" t="str">
        <f>IF(板块成分!B2983="","",板块成分!B2983)</f>
        <v/>
      </c>
      <c r="X2981" s="270" t="str">
        <f>[1]!s_info_name(W2981)</f>
        <v>0</v>
      </c>
      <c r="Y2981" s="335" t="str">
        <f>IF($Y$3="申万一级行业",[1]!s_info_industry_sw_2021(W2981,公司分析!D$5,1),IF($Y$3="申万二级行业",[1]!s_info_industry_sw_2021(W2981,公司分析!D$5,2),IF($Y$3="申万三级行业",[1]!s_info_industry_sw_2021(W2981,公司分析!D$5,3),IF($Y$3="wind一级行业",[1]!s_info_industry_gics(W2981,1),IF($Y$3="wind二级行业",[1]!s_info_industry_gics(W2981,2),IF($Y$3="wind三级行业",[1]!s_info_industry_gics(W2981,3),IF($Y$3="wind四级行业",[1]!s_info_industry_gics(W2981,4),IF($Y$3="证监会门类行业",[1]!s_info_industry_csrc12_n(W2981,公司分析!D$5,1),""))))))))</f>
        <v>0</v>
      </c>
      <c r="Z2981" s="298" t="str">
        <f>IF(Y2981=行业比较!$E$6,ROW(),"")</f>
        <v/>
      </c>
    </row>
    <row r="2982" spans="22:26" x14ac:dyDescent="0.35">
      <c r="V2982" s="253">
        <f t="shared" si="54"/>
        <v>0</v>
      </c>
      <c r="W2982" s="348" t="str">
        <f>IF(板块成分!B2984="","",板块成分!B2984)</f>
        <v/>
      </c>
      <c r="X2982" s="270" t="str">
        <f>[1]!s_info_name(W2982)</f>
        <v>0</v>
      </c>
      <c r="Y2982" s="335" t="str">
        <f>IF($Y$3="申万一级行业",[1]!s_info_industry_sw_2021(W2982,公司分析!D$5,1),IF($Y$3="申万二级行业",[1]!s_info_industry_sw_2021(W2982,公司分析!D$5,2),IF($Y$3="申万三级行业",[1]!s_info_industry_sw_2021(W2982,公司分析!D$5,3),IF($Y$3="wind一级行业",[1]!s_info_industry_gics(W2982,1),IF($Y$3="wind二级行业",[1]!s_info_industry_gics(W2982,2),IF($Y$3="wind三级行业",[1]!s_info_industry_gics(W2982,3),IF($Y$3="wind四级行业",[1]!s_info_industry_gics(W2982,4),IF($Y$3="证监会门类行业",[1]!s_info_industry_csrc12_n(W2982,公司分析!D$5,1),""))))))))</f>
        <v>0</v>
      </c>
      <c r="Z2982" s="298" t="str">
        <f>IF(Y2982=行业比较!$E$6,ROW(),"")</f>
        <v/>
      </c>
    </row>
    <row r="2983" spans="22:26" x14ac:dyDescent="0.35">
      <c r="V2983" s="253">
        <f t="shared" si="54"/>
        <v>0</v>
      </c>
      <c r="W2983" s="348" t="str">
        <f>IF(板块成分!B2985="","",板块成分!B2985)</f>
        <v/>
      </c>
      <c r="X2983" s="270" t="str">
        <f>[1]!s_info_name(W2983)</f>
        <v>0</v>
      </c>
      <c r="Y2983" s="335" t="str">
        <f>IF($Y$3="申万一级行业",[1]!s_info_industry_sw_2021(W2983,公司分析!D$5,1),IF($Y$3="申万二级行业",[1]!s_info_industry_sw_2021(W2983,公司分析!D$5,2),IF($Y$3="申万三级行业",[1]!s_info_industry_sw_2021(W2983,公司分析!D$5,3),IF($Y$3="wind一级行业",[1]!s_info_industry_gics(W2983,1),IF($Y$3="wind二级行业",[1]!s_info_industry_gics(W2983,2),IF($Y$3="wind三级行业",[1]!s_info_industry_gics(W2983,3),IF($Y$3="wind四级行业",[1]!s_info_industry_gics(W2983,4),IF($Y$3="证监会门类行业",[1]!s_info_industry_csrc12_n(W2983,公司分析!D$5,1),""))))))))</f>
        <v>0</v>
      </c>
      <c r="Z2983" s="298" t="str">
        <f>IF(Y2983=行业比较!$E$6,ROW(),"")</f>
        <v/>
      </c>
    </row>
    <row r="2984" spans="22:26" x14ac:dyDescent="0.35">
      <c r="V2984" s="253">
        <f t="shared" si="54"/>
        <v>0</v>
      </c>
      <c r="W2984" s="348" t="str">
        <f>IF(板块成分!B2986="","",板块成分!B2986)</f>
        <v/>
      </c>
      <c r="X2984" s="270" t="str">
        <f>[1]!s_info_name(W2984)</f>
        <v>0</v>
      </c>
      <c r="Y2984" s="335" t="str">
        <f>IF($Y$3="申万一级行业",[1]!s_info_industry_sw_2021(W2984,公司分析!D$5,1),IF($Y$3="申万二级行业",[1]!s_info_industry_sw_2021(W2984,公司分析!D$5,2),IF($Y$3="申万三级行业",[1]!s_info_industry_sw_2021(W2984,公司分析!D$5,3),IF($Y$3="wind一级行业",[1]!s_info_industry_gics(W2984,1),IF($Y$3="wind二级行业",[1]!s_info_industry_gics(W2984,2),IF($Y$3="wind三级行业",[1]!s_info_industry_gics(W2984,3),IF($Y$3="wind四级行业",[1]!s_info_industry_gics(W2984,4),IF($Y$3="证监会门类行业",[1]!s_info_industry_csrc12_n(W2984,公司分析!D$5,1),""))))))))</f>
        <v>0</v>
      </c>
      <c r="Z2984" s="298" t="str">
        <f>IF(Y2984=行业比较!$E$6,ROW(),"")</f>
        <v/>
      </c>
    </row>
    <row r="2985" spans="22:26" x14ac:dyDescent="0.35">
      <c r="V2985" s="253">
        <f t="shared" si="54"/>
        <v>0</v>
      </c>
      <c r="W2985" s="348" t="str">
        <f>IF(板块成分!B2987="","",板块成分!B2987)</f>
        <v/>
      </c>
      <c r="X2985" s="270" t="str">
        <f>[1]!s_info_name(W2985)</f>
        <v>0</v>
      </c>
      <c r="Y2985" s="335" t="str">
        <f>IF($Y$3="申万一级行业",[1]!s_info_industry_sw_2021(W2985,公司分析!D$5,1),IF($Y$3="申万二级行业",[1]!s_info_industry_sw_2021(W2985,公司分析!D$5,2),IF($Y$3="申万三级行业",[1]!s_info_industry_sw_2021(W2985,公司分析!D$5,3),IF($Y$3="wind一级行业",[1]!s_info_industry_gics(W2985,1),IF($Y$3="wind二级行业",[1]!s_info_industry_gics(W2985,2),IF($Y$3="wind三级行业",[1]!s_info_industry_gics(W2985,3),IF($Y$3="wind四级行业",[1]!s_info_industry_gics(W2985,4),IF($Y$3="证监会门类行业",[1]!s_info_industry_csrc12_n(W2985,公司分析!D$5,1),""))))))))</f>
        <v>0</v>
      </c>
      <c r="Z2985" s="298" t="str">
        <f>IF(Y2985=行业比较!$E$6,ROW(),"")</f>
        <v/>
      </c>
    </row>
    <row r="2986" spans="22:26" x14ac:dyDescent="0.35">
      <c r="V2986" s="253">
        <f t="shared" si="54"/>
        <v>0</v>
      </c>
      <c r="W2986" s="348" t="str">
        <f>IF(板块成分!B2988="","",板块成分!B2988)</f>
        <v/>
      </c>
      <c r="X2986" s="270" t="str">
        <f>[1]!s_info_name(W2986)</f>
        <v>0</v>
      </c>
      <c r="Y2986" s="335" t="str">
        <f>IF($Y$3="申万一级行业",[1]!s_info_industry_sw_2021(W2986,公司分析!D$5,1),IF($Y$3="申万二级行业",[1]!s_info_industry_sw_2021(W2986,公司分析!D$5,2),IF($Y$3="申万三级行业",[1]!s_info_industry_sw_2021(W2986,公司分析!D$5,3),IF($Y$3="wind一级行业",[1]!s_info_industry_gics(W2986,1),IF($Y$3="wind二级行业",[1]!s_info_industry_gics(W2986,2),IF($Y$3="wind三级行业",[1]!s_info_industry_gics(W2986,3),IF($Y$3="wind四级行业",[1]!s_info_industry_gics(W2986,4),IF($Y$3="证监会门类行业",[1]!s_info_industry_csrc12_n(W2986,公司分析!D$5,1),""))))))))</f>
        <v>0</v>
      </c>
      <c r="Z2986" s="298" t="str">
        <f>IF(Y2986=行业比较!$E$6,ROW(),"")</f>
        <v/>
      </c>
    </row>
    <row r="2987" spans="22:26" x14ac:dyDescent="0.35">
      <c r="V2987" s="253">
        <f t="shared" si="54"/>
        <v>0</v>
      </c>
      <c r="W2987" s="348" t="str">
        <f>IF(板块成分!B2989="","",板块成分!B2989)</f>
        <v/>
      </c>
      <c r="X2987" s="270" t="str">
        <f>[1]!s_info_name(W2987)</f>
        <v>0</v>
      </c>
      <c r="Y2987" s="335" t="str">
        <f>IF($Y$3="申万一级行业",[1]!s_info_industry_sw_2021(W2987,公司分析!D$5,1),IF($Y$3="申万二级行业",[1]!s_info_industry_sw_2021(W2987,公司分析!D$5,2),IF($Y$3="申万三级行业",[1]!s_info_industry_sw_2021(W2987,公司分析!D$5,3),IF($Y$3="wind一级行业",[1]!s_info_industry_gics(W2987,1),IF($Y$3="wind二级行业",[1]!s_info_industry_gics(W2987,2),IF($Y$3="wind三级行业",[1]!s_info_industry_gics(W2987,3),IF($Y$3="wind四级行业",[1]!s_info_industry_gics(W2987,4),IF($Y$3="证监会门类行业",[1]!s_info_industry_csrc12_n(W2987,公司分析!D$5,1),""))))))))</f>
        <v>0</v>
      </c>
      <c r="Z2987" s="298" t="str">
        <f>IF(Y2987=行业比较!$E$6,ROW(),"")</f>
        <v/>
      </c>
    </row>
    <row r="2988" spans="22:26" x14ac:dyDescent="0.35">
      <c r="V2988" s="253">
        <f t="shared" si="54"/>
        <v>0</v>
      </c>
      <c r="W2988" s="348" t="str">
        <f>IF(板块成分!B2990="","",板块成分!B2990)</f>
        <v/>
      </c>
      <c r="X2988" s="270" t="str">
        <f>[1]!s_info_name(W2988)</f>
        <v>0</v>
      </c>
      <c r="Y2988" s="335" t="str">
        <f>IF($Y$3="申万一级行业",[1]!s_info_industry_sw_2021(W2988,公司分析!D$5,1),IF($Y$3="申万二级行业",[1]!s_info_industry_sw_2021(W2988,公司分析!D$5,2),IF($Y$3="申万三级行业",[1]!s_info_industry_sw_2021(W2988,公司分析!D$5,3),IF($Y$3="wind一级行业",[1]!s_info_industry_gics(W2988,1),IF($Y$3="wind二级行业",[1]!s_info_industry_gics(W2988,2),IF($Y$3="wind三级行业",[1]!s_info_industry_gics(W2988,3),IF($Y$3="wind四级行业",[1]!s_info_industry_gics(W2988,4),IF($Y$3="证监会门类行业",[1]!s_info_industry_csrc12_n(W2988,公司分析!D$5,1),""))))))))</f>
        <v>0</v>
      </c>
      <c r="Z2988" s="298" t="str">
        <f>IF(Y2988=行业比较!$E$6,ROW(),"")</f>
        <v/>
      </c>
    </row>
    <row r="2989" spans="22:26" x14ac:dyDescent="0.35">
      <c r="V2989" s="253">
        <f t="shared" si="54"/>
        <v>0</v>
      </c>
      <c r="W2989" s="348" t="str">
        <f>IF(板块成分!B2991="","",板块成分!B2991)</f>
        <v/>
      </c>
      <c r="X2989" s="270" t="str">
        <f>[1]!s_info_name(W2989)</f>
        <v>0</v>
      </c>
      <c r="Y2989" s="335" t="str">
        <f>IF($Y$3="申万一级行业",[1]!s_info_industry_sw_2021(W2989,公司分析!D$5,1),IF($Y$3="申万二级行业",[1]!s_info_industry_sw_2021(W2989,公司分析!D$5,2),IF($Y$3="申万三级行业",[1]!s_info_industry_sw_2021(W2989,公司分析!D$5,3),IF($Y$3="wind一级行业",[1]!s_info_industry_gics(W2989,1),IF($Y$3="wind二级行业",[1]!s_info_industry_gics(W2989,2),IF($Y$3="wind三级行业",[1]!s_info_industry_gics(W2989,3),IF($Y$3="wind四级行业",[1]!s_info_industry_gics(W2989,4),IF($Y$3="证监会门类行业",[1]!s_info_industry_csrc12_n(W2989,公司分析!D$5,1),""))))))))</f>
        <v>0</v>
      </c>
      <c r="Z2989" s="298" t="str">
        <f>IF(Y2989=行业比较!$E$6,ROW(),"")</f>
        <v/>
      </c>
    </row>
    <row r="2990" spans="22:26" x14ac:dyDescent="0.35">
      <c r="V2990" s="253">
        <f t="shared" si="54"/>
        <v>0</v>
      </c>
      <c r="W2990" s="348" t="str">
        <f>IF(板块成分!B2992="","",板块成分!B2992)</f>
        <v/>
      </c>
      <c r="X2990" s="270" t="str">
        <f>[1]!s_info_name(W2990)</f>
        <v>0</v>
      </c>
      <c r="Y2990" s="335" t="str">
        <f>IF($Y$3="申万一级行业",[1]!s_info_industry_sw_2021(W2990,公司分析!D$5,1),IF($Y$3="申万二级行业",[1]!s_info_industry_sw_2021(W2990,公司分析!D$5,2),IF($Y$3="申万三级行业",[1]!s_info_industry_sw_2021(W2990,公司分析!D$5,3),IF($Y$3="wind一级行业",[1]!s_info_industry_gics(W2990,1),IF($Y$3="wind二级行业",[1]!s_info_industry_gics(W2990,2),IF($Y$3="wind三级行业",[1]!s_info_industry_gics(W2990,3),IF($Y$3="wind四级行业",[1]!s_info_industry_gics(W2990,4),IF($Y$3="证监会门类行业",[1]!s_info_industry_csrc12_n(W2990,公司分析!D$5,1),""))))))))</f>
        <v>0</v>
      </c>
      <c r="Z2990" s="298" t="str">
        <f>IF(Y2990=行业比较!$E$6,ROW(),"")</f>
        <v/>
      </c>
    </row>
    <row r="2991" spans="22:26" x14ac:dyDescent="0.35">
      <c r="V2991" s="253">
        <f t="shared" si="54"/>
        <v>0</v>
      </c>
      <c r="W2991" s="348" t="str">
        <f>IF(板块成分!B2993="","",板块成分!B2993)</f>
        <v/>
      </c>
      <c r="X2991" s="270" t="str">
        <f>[1]!s_info_name(W2991)</f>
        <v>0</v>
      </c>
      <c r="Y2991" s="335" t="str">
        <f>IF($Y$3="申万一级行业",[1]!s_info_industry_sw_2021(W2991,公司分析!D$5,1),IF($Y$3="申万二级行业",[1]!s_info_industry_sw_2021(W2991,公司分析!D$5,2),IF($Y$3="申万三级行业",[1]!s_info_industry_sw_2021(W2991,公司分析!D$5,3),IF($Y$3="wind一级行业",[1]!s_info_industry_gics(W2991,1),IF($Y$3="wind二级行业",[1]!s_info_industry_gics(W2991,2),IF($Y$3="wind三级行业",[1]!s_info_industry_gics(W2991,3),IF($Y$3="wind四级行业",[1]!s_info_industry_gics(W2991,4),IF($Y$3="证监会门类行业",[1]!s_info_industry_csrc12_n(W2991,公司分析!D$5,1),""))))))))</f>
        <v>0</v>
      </c>
      <c r="Z2991" s="298" t="str">
        <f>IF(Y2991=行业比较!$E$6,ROW(),"")</f>
        <v/>
      </c>
    </row>
    <row r="2992" spans="22:26" x14ac:dyDescent="0.35">
      <c r="V2992" s="253">
        <f t="shared" si="54"/>
        <v>0</v>
      </c>
      <c r="W2992" s="348" t="str">
        <f>IF(板块成分!B2994="","",板块成分!B2994)</f>
        <v/>
      </c>
      <c r="X2992" s="270" t="str">
        <f>[1]!s_info_name(W2992)</f>
        <v>0</v>
      </c>
      <c r="Y2992" s="335" t="str">
        <f>IF($Y$3="申万一级行业",[1]!s_info_industry_sw_2021(W2992,公司分析!D$5,1),IF($Y$3="申万二级行业",[1]!s_info_industry_sw_2021(W2992,公司分析!D$5,2),IF($Y$3="申万三级行业",[1]!s_info_industry_sw_2021(W2992,公司分析!D$5,3),IF($Y$3="wind一级行业",[1]!s_info_industry_gics(W2992,1),IF($Y$3="wind二级行业",[1]!s_info_industry_gics(W2992,2),IF($Y$3="wind三级行业",[1]!s_info_industry_gics(W2992,3),IF($Y$3="wind四级行业",[1]!s_info_industry_gics(W2992,4),IF($Y$3="证监会门类行业",[1]!s_info_industry_csrc12_n(W2992,公司分析!D$5,1),""))))))))</f>
        <v>0</v>
      </c>
      <c r="Z2992" s="298" t="str">
        <f>IF(Y2992=行业比较!$E$6,ROW(),"")</f>
        <v/>
      </c>
    </row>
    <row r="2993" spans="22:26" x14ac:dyDescent="0.35">
      <c r="V2993" s="253">
        <f t="shared" si="54"/>
        <v>0</v>
      </c>
      <c r="W2993" s="348" t="str">
        <f>IF(板块成分!B2995="","",板块成分!B2995)</f>
        <v/>
      </c>
      <c r="X2993" s="270" t="str">
        <f>[1]!s_info_name(W2993)</f>
        <v>0</v>
      </c>
      <c r="Y2993" s="335" t="str">
        <f>IF($Y$3="申万一级行业",[1]!s_info_industry_sw_2021(W2993,公司分析!D$5,1),IF($Y$3="申万二级行业",[1]!s_info_industry_sw_2021(W2993,公司分析!D$5,2),IF($Y$3="申万三级行业",[1]!s_info_industry_sw_2021(W2993,公司分析!D$5,3),IF($Y$3="wind一级行业",[1]!s_info_industry_gics(W2993,1),IF($Y$3="wind二级行业",[1]!s_info_industry_gics(W2993,2),IF($Y$3="wind三级行业",[1]!s_info_industry_gics(W2993,3),IF($Y$3="wind四级行业",[1]!s_info_industry_gics(W2993,4),IF($Y$3="证监会门类行业",[1]!s_info_industry_csrc12_n(W2993,公司分析!D$5,1),""))))))))</f>
        <v>0</v>
      </c>
      <c r="Z2993" s="298" t="str">
        <f>IF(Y2993=行业比较!$E$6,ROW(),"")</f>
        <v/>
      </c>
    </row>
    <row r="2994" spans="22:26" x14ac:dyDescent="0.35">
      <c r="V2994" s="253">
        <f t="shared" si="54"/>
        <v>0</v>
      </c>
      <c r="W2994" s="348" t="str">
        <f>IF(板块成分!B2996="","",板块成分!B2996)</f>
        <v/>
      </c>
      <c r="X2994" s="270" t="str">
        <f>[1]!s_info_name(W2994)</f>
        <v>0</v>
      </c>
      <c r="Y2994" s="335" t="str">
        <f>IF($Y$3="申万一级行业",[1]!s_info_industry_sw_2021(W2994,公司分析!D$5,1),IF($Y$3="申万二级行业",[1]!s_info_industry_sw_2021(W2994,公司分析!D$5,2),IF($Y$3="申万三级行业",[1]!s_info_industry_sw_2021(W2994,公司分析!D$5,3),IF($Y$3="wind一级行业",[1]!s_info_industry_gics(W2994,1),IF($Y$3="wind二级行业",[1]!s_info_industry_gics(W2994,2),IF($Y$3="wind三级行业",[1]!s_info_industry_gics(W2994,3),IF($Y$3="wind四级行业",[1]!s_info_industry_gics(W2994,4),IF($Y$3="证监会门类行业",[1]!s_info_industry_csrc12_n(W2994,公司分析!D$5,1),""))))))))</f>
        <v>0</v>
      </c>
      <c r="Z2994" s="298" t="str">
        <f>IF(Y2994=行业比较!$E$6,ROW(),"")</f>
        <v/>
      </c>
    </row>
    <row r="2995" spans="22:26" x14ac:dyDescent="0.35">
      <c r="V2995" s="253">
        <f t="shared" si="54"/>
        <v>0</v>
      </c>
      <c r="W2995" s="348" t="str">
        <f>IF(板块成分!B2997="","",板块成分!B2997)</f>
        <v/>
      </c>
      <c r="X2995" s="270" t="str">
        <f>[1]!s_info_name(W2995)</f>
        <v>0</v>
      </c>
      <c r="Y2995" s="335" t="str">
        <f>IF($Y$3="申万一级行业",[1]!s_info_industry_sw_2021(W2995,公司分析!D$5,1),IF($Y$3="申万二级行业",[1]!s_info_industry_sw_2021(W2995,公司分析!D$5,2),IF($Y$3="申万三级行业",[1]!s_info_industry_sw_2021(W2995,公司分析!D$5,3),IF($Y$3="wind一级行业",[1]!s_info_industry_gics(W2995,1),IF($Y$3="wind二级行业",[1]!s_info_industry_gics(W2995,2),IF($Y$3="wind三级行业",[1]!s_info_industry_gics(W2995,3),IF($Y$3="wind四级行业",[1]!s_info_industry_gics(W2995,4),IF($Y$3="证监会门类行业",[1]!s_info_industry_csrc12_n(W2995,公司分析!D$5,1),""))))))))</f>
        <v>0</v>
      </c>
      <c r="Z2995" s="298" t="str">
        <f>IF(Y2995=行业比较!$E$6,ROW(),"")</f>
        <v/>
      </c>
    </row>
    <row r="2996" spans="22:26" x14ac:dyDescent="0.35">
      <c r="V2996" s="253">
        <f t="shared" si="54"/>
        <v>0</v>
      </c>
      <c r="W2996" s="348" t="str">
        <f>IF(板块成分!B2998="","",板块成分!B2998)</f>
        <v/>
      </c>
      <c r="X2996" s="270" t="str">
        <f>[1]!s_info_name(W2996)</f>
        <v>0</v>
      </c>
      <c r="Y2996" s="335" t="str">
        <f>IF($Y$3="申万一级行业",[1]!s_info_industry_sw_2021(W2996,公司分析!D$5,1),IF($Y$3="申万二级行业",[1]!s_info_industry_sw_2021(W2996,公司分析!D$5,2),IF($Y$3="申万三级行业",[1]!s_info_industry_sw_2021(W2996,公司分析!D$5,3),IF($Y$3="wind一级行业",[1]!s_info_industry_gics(W2996,1),IF($Y$3="wind二级行业",[1]!s_info_industry_gics(W2996,2),IF($Y$3="wind三级行业",[1]!s_info_industry_gics(W2996,3),IF($Y$3="wind四级行业",[1]!s_info_industry_gics(W2996,4),IF($Y$3="证监会门类行业",[1]!s_info_industry_csrc12_n(W2996,公司分析!D$5,1),""))))))))</f>
        <v>0</v>
      </c>
      <c r="Z2996" s="298" t="str">
        <f>IF(Y2996=行业比较!$E$6,ROW(),"")</f>
        <v/>
      </c>
    </row>
    <row r="2997" spans="22:26" x14ac:dyDescent="0.35">
      <c r="V2997" s="253">
        <f t="shared" si="54"/>
        <v>0</v>
      </c>
      <c r="W2997" s="348" t="str">
        <f>IF(板块成分!B2999="","",板块成分!B2999)</f>
        <v/>
      </c>
      <c r="X2997" s="270" t="str">
        <f>[1]!s_info_name(W2997)</f>
        <v>0</v>
      </c>
      <c r="Y2997" s="335" t="str">
        <f>IF($Y$3="申万一级行业",[1]!s_info_industry_sw_2021(W2997,公司分析!D$5,1),IF($Y$3="申万二级行业",[1]!s_info_industry_sw_2021(W2997,公司分析!D$5,2),IF($Y$3="申万三级行业",[1]!s_info_industry_sw_2021(W2997,公司分析!D$5,3),IF($Y$3="wind一级行业",[1]!s_info_industry_gics(W2997,1),IF($Y$3="wind二级行业",[1]!s_info_industry_gics(W2997,2),IF($Y$3="wind三级行业",[1]!s_info_industry_gics(W2997,3),IF($Y$3="wind四级行业",[1]!s_info_industry_gics(W2997,4),IF($Y$3="证监会门类行业",[1]!s_info_industry_csrc12_n(W2997,公司分析!D$5,1),""))))))))</f>
        <v>0</v>
      </c>
      <c r="Z2997" s="298" t="str">
        <f>IF(Y2997=行业比较!$E$6,ROW(),"")</f>
        <v/>
      </c>
    </row>
    <row r="2998" spans="22:26" x14ac:dyDescent="0.35">
      <c r="V2998" s="253">
        <f t="shared" si="54"/>
        <v>0</v>
      </c>
      <c r="W2998" s="348" t="str">
        <f>IF(板块成分!B3000="","",板块成分!B3000)</f>
        <v/>
      </c>
      <c r="X2998" s="270" t="str">
        <f>[1]!s_info_name(W2998)</f>
        <v>0</v>
      </c>
      <c r="Y2998" s="335" t="str">
        <f>IF($Y$3="申万一级行业",[1]!s_info_industry_sw_2021(W2998,公司分析!D$5,1),IF($Y$3="申万二级行业",[1]!s_info_industry_sw_2021(W2998,公司分析!D$5,2),IF($Y$3="申万三级行业",[1]!s_info_industry_sw_2021(W2998,公司分析!D$5,3),IF($Y$3="wind一级行业",[1]!s_info_industry_gics(W2998,1),IF($Y$3="wind二级行业",[1]!s_info_industry_gics(W2998,2),IF($Y$3="wind三级行业",[1]!s_info_industry_gics(W2998,3),IF($Y$3="wind四级行业",[1]!s_info_industry_gics(W2998,4),IF($Y$3="证监会门类行业",[1]!s_info_industry_csrc12_n(W2998,公司分析!D$5,1),""))))))))</f>
        <v>0</v>
      </c>
      <c r="Z2998" s="298" t="str">
        <f>IF(Y2998=行业比较!$E$6,ROW(),"")</f>
        <v/>
      </c>
    </row>
    <row r="2999" spans="22:26" x14ac:dyDescent="0.35">
      <c r="V2999" s="253">
        <f t="shared" si="54"/>
        <v>0</v>
      </c>
      <c r="W2999" s="348" t="str">
        <f>IF(板块成分!B3001="","",板块成分!B3001)</f>
        <v/>
      </c>
      <c r="X2999" s="270" t="str">
        <f>[1]!s_info_name(W2999)</f>
        <v>0</v>
      </c>
      <c r="Y2999" s="335" t="str">
        <f>IF($Y$3="申万一级行业",[1]!s_info_industry_sw_2021(W2999,公司分析!D$5,1),IF($Y$3="申万二级行业",[1]!s_info_industry_sw_2021(W2999,公司分析!D$5,2),IF($Y$3="申万三级行业",[1]!s_info_industry_sw_2021(W2999,公司分析!D$5,3),IF($Y$3="wind一级行业",[1]!s_info_industry_gics(W2999,1),IF($Y$3="wind二级行业",[1]!s_info_industry_gics(W2999,2),IF($Y$3="wind三级行业",[1]!s_info_industry_gics(W2999,3),IF($Y$3="wind四级行业",[1]!s_info_industry_gics(W2999,4),IF($Y$3="证监会门类行业",[1]!s_info_industry_csrc12_n(W2999,公司分析!D$5,1),""))))))))</f>
        <v>0</v>
      </c>
      <c r="Z2999" s="298" t="str">
        <f>IF(Y2999=行业比较!$E$6,ROW(),"")</f>
        <v/>
      </c>
    </row>
    <row r="3000" spans="22:26" x14ac:dyDescent="0.35">
      <c r="V3000" s="253">
        <f t="shared" si="54"/>
        <v>0</v>
      </c>
      <c r="W3000" s="348" t="str">
        <f>IF(板块成分!B3002="","",板块成分!B3002)</f>
        <v/>
      </c>
      <c r="X3000" s="270" t="str">
        <f>[1]!s_info_name(W3000)</f>
        <v>0</v>
      </c>
      <c r="Y3000" s="335" t="str">
        <f>IF($Y$3="申万一级行业",[1]!s_info_industry_sw_2021(W3000,公司分析!D$5,1),IF($Y$3="申万二级行业",[1]!s_info_industry_sw_2021(W3000,公司分析!D$5,2),IF($Y$3="申万三级行业",[1]!s_info_industry_sw_2021(W3000,公司分析!D$5,3),IF($Y$3="wind一级行业",[1]!s_info_industry_gics(W3000,1),IF($Y$3="wind二级行业",[1]!s_info_industry_gics(W3000,2),IF($Y$3="wind三级行业",[1]!s_info_industry_gics(W3000,3),IF($Y$3="wind四级行业",[1]!s_info_industry_gics(W3000,4),IF($Y$3="证监会门类行业",[1]!s_info_industry_csrc12_n(W3000,公司分析!D$5,1),""))))))))</f>
        <v>0</v>
      </c>
      <c r="Z3000" s="298" t="str">
        <f>IF(Y3000=行业比较!$E$6,ROW(),"")</f>
        <v/>
      </c>
    </row>
    <row r="3001" spans="22:26" x14ac:dyDescent="0.35">
      <c r="V3001" s="253">
        <f t="shared" si="54"/>
        <v>0</v>
      </c>
      <c r="W3001" s="348" t="str">
        <f>IF(板块成分!B3003="","",板块成分!B3003)</f>
        <v/>
      </c>
      <c r="X3001" s="270" t="str">
        <f>[1]!s_info_name(W3001)</f>
        <v>0</v>
      </c>
      <c r="Y3001" s="335" t="str">
        <f>IF($Y$3="申万一级行业",[1]!s_info_industry_sw_2021(W3001,公司分析!D$5,1),IF($Y$3="申万二级行业",[1]!s_info_industry_sw_2021(W3001,公司分析!D$5,2),IF($Y$3="申万三级行业",[1]!s_info_industry_sw_2021(W3001,公司分析!D$5,3),IF($Y$3="wind一级行业",[1]!s_info_industry_gics(W3001,1),IF($Y$3="wind二级行业",[1]!s_info_industry_gics(W3001,2),IF($Y$3="wind三级行业",[1]!s_info_industry_gics(W3001,3),IF($Y$3="wind四级行业",[1]!s_info_industry_gics(W3001,4),IF($Y$3="证监会门类行业",[1]!s_info_industry_csrc12_n(W3001,公司分析!D$5,1),""))))))))</f>
        <v>0</v>
      </c>
      <c r="Z3001" s="298" t="str">
        <f>IF(Y3001=行业比较!$E$6,ROW(),"")</f>
        <v/>
      </c>
    </row>
    <row r="3002" spans="22:26" x14ac:dyDescent="0.35">
      <c r="V3002" s="253">
        <f t="shared" si="54"/>
        <v>0</v>
      </c>
      <c r="W3002" s="348" t="str">
        <f>IF(板块成分!B3004="","",板块成分!B3004)</f>
        <v/>
      </c>
      <c r="X3002" s="270" t="str">
        <f>[1]!s_info_name(W3002)</f>
        <v>0</v>
      </c>
      <c r="Y3002" s="335" t="str">
        <f>IF($Y$3="申万一级行业",[1]!s_info_industry_sw_2021(W3002,公司分析!D$5,1),IF($Y$3="申万二级行业",[1]!s_info_industry_sw_2021(W3002,公司分析!D$5,2),IF($Y$3="申万三级行业",[1]!s_info_industry_sw_2021(W3002,公司分析!D$5,3),IF($Y$3="wind一级行业",[1]!s_info_industry_gics(W3002,1),IF($Y$3="wind二级行业",[1]!s_info_industry_gics(W3002,2),IF($Y$3="wind三级行业",[1]!s_info_industry_gics(W3002,3),IF($Y$3="wind四级行业",[1]!s_info_industry_gics(W3002,4),IF($Y$3="证监会门类行业",[1]!s_info_industry_csrc12_n(W3002,公司分析!D$5,1),""))))))))</f>
        <v>0</v>
      </c>
      <c r="Z3002" s="298" t="str">
        <f>IF(Y3002=行业比较!$E$6,ROW(),"")</f>
        <v/>
      </c>
    </row>
    <row r="3003" spans="22:26" x14ac:dyDescent="0.35">
      <c r="V3003" s="253">
        <f t="shared" si="54"/>
        <v>0</v>
      </c>
      <c r="W3003" s="348" t="str">
        <f>IF(板块成分!B3005="","",板块成分!B3005)</f>
        <v/>
      </c>
      <c r="X3003" s="270" t="str">
        <f>[1]!s_info_name(W3003)</f>
        <v>0</v>
      </c>
      <c r="Y3003" s="335" t="str">
        <f>IF($Y$3="申万一级行业",[1]!s_info_industry_sw_2021(W3003,公司分析!D$5,1),IF($Y$3="申万二级行业",[1]!s_info_industry_sw_2021(W3003,公司分析!D$5,2),IF($Y$3="申万三级行业",[1]!s_info_industry_sw_2021(W3003,公司分析!D$5,3),IF($Y$3="wind一级行业",[1]!s_info_industry_gics(W3003,1),IF($Y$3="wind二级行业",[1]!s_info_industry_gics(W3003,2),IF($Y$3="wind三级行业",[1]!s_info_industry_gics(W3003,3),IF($Y$3="wind四级行业",[1]!s_info_industry_gics(W3003,4),IF($Y$3="证监会门类行业",[1]!s_info_industry_csrc12_n(W3003,公司分析!D$5,1),""))))))))</f>
        <v>0</v>
      </c>
      <c r="Z3003" s="298" t="str">
        <f>IF(Y3003=行业比较!$E$6,ROW(),"")</f>
        <v/>
      </c>
    </row>
    <row r="3004" spans="22:26" x14ac:dyDescent="0.35">
      <c r="V3004" s="253">
        <f t="shared" si="54"/>
        <v>0</v>
      </c>
      <c r="W3004" s="348" t="str">
        <f>IF(板块成分!B3006="","",板块成分!B3006)</f>
        <v/>
      </c>
      <c r="X3004" s="270" t="str">
        <f>[1]!s_info_name(W3004)</f>
        <v>0</v>
      </c>
      <c r="Y3004" s="335" t="str">
        <f>IF($Y$3="申万一级行业",[1]!s_info_industry_sw_2021(W3004,公司分析!D$5,1),IF($Y$3="申万二级行业",[1]!s_info_industry_sw_2021(W3004,公司分析!D$5,2),IF($Y$3="申万三级行业",[1]!s_info_industry_sw_2021(W3004,公司分析!D$5,3),IF($Y$3="wind一级行业",[1]!s_info_industry_gics(W3004,1),IF($Y$3="wind二级行业",[1]!s_info_industry_gics(W3004,2),IF($Y$3="wind三级行业",[1]!s_info_industry_gics(W3004,3),IF($Y$3="wind四级行业",[1]!s_info_industry_gics(W3004,4),IF($Y$3="证监会门类行业",[1]!s_info_industry_csrc12_n(W3004,公司分析!D$5,1),""))))))))</f>
        <v>0</v>
      </c>
      <c r="Z3004" s="298" t="str">
        <f>IF(Y3004=行业比较!$E$6,ROW(),"")</f>
        <v/>
      </c>
    </row>
    <row r="3005" spans="22:26" x14ac:dyDescent="0.35">
      <c r="V3005" s="253">
        <f t="shared" si="54"/>
        <v>0</v>
      </c>
      <c r="W3005" s="348" t="str">
        <f>IF(板块成分!B3007="","",板块成分!B3007)</f>
        <v/>
      </c>
      <c r="X3005" s="270" t="str">
        <f>[1]!s_info_name(W3005)</f>
        <v>0</v>
      </c>
      <c r="Y3005" s="335" t="str">
        <f>IF($Y$3="申万一级行业",[1]!s_info_industry_sw_2021(W3005,公司分析!D$5,1),IF($Y$3="申万二级行业",[1]!s_info_industry_sw_2021(W3005,公司分析!D$5,2),IF($Y$3="申万三级行业",[1]!s_info_industry_sw_2021(W3005,公司分析!D$5,3),IF($Y$3="wind一级行业",[1]!s_info_industry_gics(W3005,1),IF($Y$3="wind二级行业",[1]!s_info_industry_gics(W3005,2),IF($Y$3="wind三级行业",[1]!s_info_industry_gics(W3005,3),IF($Y$3="wind四级行业",[1]!s_info_industry_gics(W3005,4),IF($Y$3="证监会门类行业",[1]!s_info_industry_csrc12_n(W3005,公司分析!D$5,1),""))))))))</f>
        <v>0</v>
      </c>
      <c r="Z3005" s="298" t="str">
        <f>IF(Y3005=行业比较!$E$6,ROW(),"")</f>
        <v/>
      </c>
    </row>
    <row r="3006" spans="22:26" x14ac:dyDescent="0.35">
      <c r="V3006" s="253">
        <f t="shared" si="54"/>
        <v>0</v>
      </c>
      <c r="W3006" s="348" t="str">
        <f>IF(板块成分!B3008="","",板块成分!B3008)</f>
        <v/>
      </c>
      <c r="X3006" s="270" t="str">
        <f>[1]!s_info_name(W3006)</f>
        <v>0</v>
      </c>
      <c r="Y3006" s="335" t="str">
        <f>IF($Y$3="申万一级行业",[1]!s_info_industry_sw_2021(W3006,公司分析!D$5,1),IF($Y$3="申万二级行业",[1]!s_info_industry_sw_2021(W3006,公司分析!D$5,2),IF($Y$3="申万三级行业",[1]!s_info_industry_sw_2021(W3006,公司分析!D$5,3),IF($Y$3="wind一级行业",[1]!s_info_industry_gics(W3006,1),IF($Y$3="wind二级行业",[1]!s_info_industry_gics(W3006,2),IF($Y$3="wind三级行业",[1]!s_info_industry_gics(W3006,3),IF($Y$3="wind四级行业",[1]!s_info_industry_gics(W3006,4),IF($Y$3="证监会门类行业",[1]!s_info_industry_csrc12_n(W3006,公司分析!D$5,1),""))))))))</f>
        <v>0</v>
      </c>
      <c r="Z3006" s="298" t="str">
        <f>IF(Y3006=行业比较!$E$6,ROW(),"")</f>
        <v/>
      </c>
    </row>
    <row r="3007" spans="22:26" x14ac:dyDescent="0.35">
      <c r="V3007" s="253">
        <f t="shared" si="54"/>
        <v>0</v>
      </c>
      <c r="W3007" s="348" t="str">
        <f>IF(板块成分!B3009="","",板块成分!B3009)</f>
        <v/>
      </c>
      <c r="X3007" s="270" t="str">
        <f>[1]!s_info_name(W3007)</f>
        <v>0</v>
      </c>
      <c r="Y3007" s="335" t="str">
        <f>IF($Y$3="申万一级行业",[1]!s_info_industry_sw_2021(W3007,公司分析!D$5,1),IF($Y$3="申万二级行业",[1]!s_info_industry_sw_2021(W3007,公司分析!D$5,2),IF($Y$3="申万三级行业",[1]!s_info_industry_sw_2021(W3007,公司分析!D$5,3),IF($Y$3="wind一级行业",[1]!s_info_industry_gics(W3007,1),IF($Y$3="wind二级行业",[1]!s_info_industry_gics(W3007,2),IF($Y$3="wind三级行业",[1]!s_info_industry_gics(W3007,3),IF($Y$3="wind四级行业",[1]!s_info_industry_gics(W3007,4),IF($Y$3="证监会门类行业",[1]!s_info_industry_csrc12_n(W3007,公司分析!D$5,1),""))))))))</f>
        <v>0</v>
      </c>
      <c r="Z3007" s="298" t="str">
        <f>IF(Y3007=行业比较!$E$6,ROW(),"")</f>
        <v/>
      </c>
    </row>
    <row r="3008" spans="22:26" x14ac:dyDescent="0.35">
      <c r="V3008" s="253">
        <f t="shared" si="54"/>
        <v>0</v>
      </c>
      <c r="W3008" s="348" t="str">
        <f>IF(板块成分!B3010="","",板块成分!B3010)</f>
        <v/>
      </c>
      <c r="X3008" s="270" t="str">
        <f>[1]!s_info_name(W3008)</f>
        <v>0</v>
      </c>
      <c r="Y3008" s="335" t="str">
        <f>IF($Y$3="申万一级行业",[1]!s_info_industry_sw_2021(W3008,公司分析!D$5,1),IF($Y$3="申万二级行业",[1]!s_info_industry_sw_2021(W3008,公司分析!D$5,2),IF($Y$3="申万三级行业",[1]!s_info_industry_sw_2021(W3008,公司分析!D$5,3),IF($Y$3="wind一级行业",[1]!s_info_industry_gics(W3008,1),IF($Y$3="wind二级行业",[1]!s_info_industry_gics(W3008,2),IF($Y$3="wind三级行业",[1]!s_info_industry_gics(W3008,3),IF($Y$3="wind四级行业",[1]!s_info_industry_gics(W3008,4),IF($Y$3="证监会门类行业",[1]!s_info_industry_csrc12_n(W3008,公司分析!D$5,1),""))))))))</f>
        <v>0</v>
      </c>
      <c r="Z3008" s="298" t="str">
        <f>IF(Y3008=行业比较!$E$6,ROW(),"")</f>
        <v/>
      </c>
    </row>
    <row r="3009" spans="22:26" x14ac:dyDescent="0.35">
      <c r="V3009" s="253">
        <f t="shared" si="54"/>
        <v>0</v>
      </c>
      <c r="W3009" s="348" t="str">
        <f>IF(板块成分!B3011="","",板块成分!B3011)</f>
        <v/>
      </c>
      <c r="X3009" s="270" t="str">
        <f>[1]!s_info_name(W3009)</f>
        <v>0</v>
      </c>
      <c r="Y3009" s="335" t="str">
        <f>IF($Y$3="申万一级行业",[1]!s_info_industry_sw_2021(W3009,公司分析!D$5,1),IF($Y$3="申万二级行业",[1]!s_info_industry_sw_2021(W3009,公司分析!D$5,2),IF($Y$3="申万三级行业",[1]!s_info_industry_sw_2021(W3009,公司分析!D$5,3),IF($Y$3="wind一级行业",[1]!s_info_industry_gics(W3009,1),IF($Y$3="wind二级行业",[1]!s_info_industry_gics(W3009,2),IF($Y$3="wind三级行业",[1]!s_info_industry_gics(W3009,3),IF($Y$3="wind四级行业",[1]!s_info_industry_gics(W3009,4),IF($Y$3="证监会门类行业",[1]!s_info_industry_csrc12_n(W3009,公司分析!D$5,1),""))))))))</f>
        <v>0</v>
      </c>
      <c r="Z3009" s="298" t="str">
        <f>IF(Y3009=行业比较!$E$6,ROW(),"")</f>
        <v/>
      </c>
    </row>
    <row r="3010" spans="22:26" x14ac:dyDescent="0.35">
      <c r="V3010" s="253">
        <f t="shared" si="54"/>
        <v>0</v>
      </c>
      <c r="W3010" s="348" t="str">
        <f>IF(板块成分!B3012="","",板块成分!B3012)</f>
        <v/>
      </c>
      <c r="X3010" s="270" t="str">
        <f>[1]!s_info_name(W3010)</f>
        <v>0</v>
      </c>
      <c r="Y3010" s="335" t="str">
        <f>IF($Y$3="申万一级行业",[1]!s_info_industry_sw_2021(W3010,公司分析!D$5,1),IF($Y$3="申万二级行业",[1]!s_info_industry_sw_2021(W3010,公司分析!D$5,2),IF($Y$3="申万三级行业",[1]!s_info_industry_sw_2021(W3010,公司分析!D$5,3),IF($Y$3="wind一级行业",[1]!s_info_industry_gics(W3010,1),IF($Y$3="wind二级行业",[1]!s_info_industry_gics(W3010,2),IF($Y$3="wind三级行业",[1]!s_info_industry_gics(W3010,3),IF($Y$3="wind四级行业",[1]!s_info_industry_gics(W3010,4),IF($Y$3="证监会门类行业",[1]!s_info_industry_csrc12_n(W3010,公司分析!D$5,1),""))))))))</f>
        <v>0</v>
      </c>
      <c r="Z3010" s="298" t="str">
        <f>IF(Y3010=行业比较!$E$6,ROW(),"")</f>
        <v/>
      </c>
    </row>
    <row r="3011" spans="22:26" x14ac:dyDescent="0.35">
      <c r="V3011" s="253">
        <f t="shared" si="54"/>
        <v>0</v>
      </c>
      <c r="W3011" s="348" t="str">
        <f>IF(板块成分!B3013="","",板块成分!B3013)</f>
        <v/>
      </c>
      <c r="X3011" s="270" t="str">
        <f>[1]!s_info_name(W3011)</f>
        <v>0</v>
      </c>
      <c r="Y3011" s="335" t="str">
        <f>IF($Y$3="申万一级行业",[1]!s_info_industry_sw_2021(W3011,公司分析!D$5,1),IF($Y$3="申万二级行业",[1]!s_info_industry_sw_2021(W3011,公司分析!D$5,2),IF($Y$3="申万三级行业",[1]!s_info_industry_sw_2021(W3011,公司分析!D$5,3),IF($Y$3="wind一级行业",[1]!s_info_industry_gics(W3011,1),IF($Y$3="wind二级行业",[1]!s_info_industry_gics(W3011,2),IF($Y$3="wind三级行业",[1]!s_info_industry_gics(W3011,3),IF($Y$3="wind四级行业",[1]!s_info_industry_gics(W3011,4),IF($Y$3="证监会门类行业",[1]!s_info_industry_csrc12_n(W3011,公司分析!D$5,1),""))))))))</f>
        <v>0</v>
      </c>
      <c r="Z3011" s="298" t="str">
        <f>IF(Y3011=行业比较!$E$6,ROW(),"")</f>
        <v/>
      </c>
    </row>
    <row r="3012" spans="22:26" x14ac:dyDescent="0.35">
      <c r="V3012" s="253">
        <f t="shared" si="54"/>
        <v>0</v>
      </c>
      <c r="W3012" s="348" t="str">
        <f>IF(板块成分!B3014="","",板块成分!B3014)</f>
        <v/>
      </c>
      <c r="X3012" s="270" t="str">
        <f>[1]!s_info_name(W3012)</f>
        <v>0</v>
      </c>
      <c r="Y3012" s="335" t="str">
        <f>IF($Y$3="申万一级行业",[1]!s_info_industry_sw_2021(W3012,公司分析!D$5,1),IF($Y$3="申万二级行业",[1]!s_info_industry_sw_2021(W3012,公司分析!D$5,2),IF($Y$3="申万三级行业",[1]!s_info_industry_sw_2021(W3012,公司分析!D$5,3),IF($Y$3="wind一级行业",[1]!s_info_industry_gics(W3012,1),IF($Y$3="wind二级行业",[1]!s_info_industry_gics(W3012,2),IF($Y$3="wind三级行业",[1]!s_info_industry_gics(W3012,3),IF($Y$3="wind四级行业",[1]!s_info_industry_gics(W3012,4),IF($Y$3="证监会门类行业",[1]!s_info_industry_csrc12_n(W3012,公司分析!D$5,1),""))))))))</f>
        <v>0</v>
      </c>
      <c r="Z3012" s="298" t="str">
        <f>IF(Y3012=行业比较!$E$6,ROW(),"")</f>
        <v/>
      </c>
    </row>
    <row r="3013" spans="22:26" x14ac:dyDescent="0.35">
      <c r="V3013" s="253">
        <f t="shared" ref="V3013:V3076" si="55">IF(Z3013="",0,RANK(Z3013,Z:Z,1))</f>
        <v>0</v>
      </c>
      <c r="W3013" s="348" t="str">
        <f>IF(板块成分!B3015="","",板块成分!B3015)</f>
        <v/>
      </c>
      <c r="X3013" s="270" t="str">
        <f>[1]!s_info_name(W3013)</f>
        <v>0</v>
      </c>
      <c r="Y3013" s="335" t="str">
        <f>IF($Y$3="申万一级行业",[1]!s_info_industry_sw_2021(W3013,公司分析!D$5,1),IF($Y$3="申万二级行业",[1]!s_info_industry_sw_2021(W3013,公司分析!D$5,2),IF($Y$3="申万三级行业",[1]!s_info_industry_sw_2021(W3013,公司分析!D$5,3),IF($Y$3="wind一级行业",[1]!s_info_industry_gics(W3013,1),IF($Y$3="wind二级行业",[1]!s_info_industry_gics(W3013,2),IF($Y$3="wind三级行业",[1]!s_info_industry_gics(W3013,3),IF($Y$3="wind四级行业",[1]!s_info_industry_gics(W3013,4),IF($Y$3="证监会门类行业",[1]!s_info_industry_csrc12_n(W3013,公司分析!D$5,1),""))))))))</f>
        <v>0</v>
      </c>
      <c r="Z3013" s="298" t="str">
        <f>IF(Y3013=行业比较!$E$6,ROW(),"")</f>
        <v/>
      </c>
    </row>
    <row r="3014" spans="22:26" x14ac:dyDescent="0.35">
      <c r="V3014" s="253">
        <f t="shared" si="55"/>
        <v>0</v>
      </c>
      <c r="W3014" s="348" t="str">
        <f>IF(板块成分!B3016="","",板块成分!B3016)</f>
        <v/>
      </c>
      <c r="X3014" s="270" t="str">
        <f>[1]!s_info_name(W3014)</f>
        <v>0</v>
      </c>
      <c r="Y3014" s="335" t="str">
        <f>IF($Y$3="申万一级行业",[1]!s_info_industry_sw_2021(W3014,公司分析!D$5,1),IF($Y$3="申万二级行业",[1]!s_info_industry_sw_2021(W3014,公司分析!D$5,2),IF($Y$3="申万三级行业",[1]!s_info_industry_sw_2021(W3014,公司分析!D$5,3),IF($Y$3="wind一级行业",[1]!s_info_industry_gics(W3014,1),IF($Y$3="wind二级行业",[1]!s_info_industry_gics(W3014,2),IF($Y$3="wind三级行业",[1]!s_info_industry_gics(W3014,3),IF($Y$3="wind四级行业",[1]!s_info_industry_gics(W3014,4),IF($Y$3="证监会门类行业",[1]!s_info_industry_csrc12_n(W3014,公司分析!D$5,1),""))))))))</f>
        <v>0</v>
      </c>
      <c r="Z3014" s="298" t="str">
        <f>IF(Y3014=行业比较!$E$6,ROW(),"")</f>
        <v/>
      </c>
    </row>
    <row r="3015" spans="22:26" x14ac:dyDescent="0.35">
      <c r="V3015" s="253">
        <f t="shared" si="55"/>
        <v>0</v>
      </c>
      <c r="W3015" s="348" t="str">
        <f>IF(板块成分!B3017="","",板块成分!B3017)</f>
        <v/>
      </c>
      <c r="X3015" s="270" t="str">
        <f>[1]!s_info_name(W3015)</f>
        <v>0</v>
      </c>
      <c r="Y3015" s="335" t="str">
        <f>IF($Y$3="申万一级行业",[1]!s_info_industry_sw_2021(W3015,公司分析!D$5,1),IF($Y$3="申万二级行业",[1]!s_info_industry_sw_2021(W3015,公司分析!D$5,2),IF($Y$3="申万三级行业",[1]!s_info_industry_sw_2021(W3015,公司分析!D$5,3),IF($Y$3="wind一级行业",[1]!s_info_industry_gics(W3015,1),IF($Y$3="wind二级行业",[1]!s_info_industry_gics(W3015,2),IF($Y$3="wind三级行业",[1]!s_info_industry_gics(W3015,3),IF($Y$3="wind四级行业",[1]!s_info_industry_gics(W3015,4),IF($Y$3="证监会门类行业",[1]!s_info_industry_csrc12_n(W3015,公司分析!D$5,1),""))))))))</f>
        <v>0</v>
      </c>
      <c r="Z3015" s="298" t="str">
        <f>IF(Y3015=行业比较!$E$6,ROW(),"")</f>
        <v/>
      </c>
    </row>
    <row r="3016" spans="22:26" x14ac:dyDescent="0.35">
      <c r="V3016" s="253">
        <f t="shared" si="55"/>
        <v>0</v>
      </c>
      <c r="W3016" s="348" t="str">
        <f>IF(板块成分!B3018="","",板块成分!B3018)</f>
        <v/>
      </c>
      <c r="X3016" s="270" t="str">
        <f>[1]!s_info_name(W3016)</f>
        <v>0</v>
      </c>
      <c r="Y3016" s="335" t="str">
        <f>IF($Y$3="申万一级行业",[1]!s_info_industry_sw_2021(W3016,公司分析!D$5,1),IF($Y$3="申万二级行业",[1]!s_info_industry_sw_2021(W3016,公司分析!D$5,2),IF($Y$3="申万三级行业",[1]!s_info_industry_sw_2021(W3016,公司分析!D$5,3),IF($Y$3="wind一级行业",[1]!s_info_industry_gics(W3016,1),IF($Y$3="wind二级行业",[1]!s_info_industry_gics(W3016,2),IF($Y$3="wind三级行业",[1]!s_info_industry_gics(W3016,3),IF($Y$3="wind四级行业",[1]!s_info_industry_gics(W3016,4),IF($Y$3="证监会门类行业",[1]!s_info_industry_csrc12_n(W3016,公司分析!D$5,1),""))))))))</f>
        <v>0</v>
      </c>
      <c r="Z3016" s="298" t="str">
        <f>IF(Y3016=行业比较!$E$6,ROW(),"")</f>
        <v/>
      </c>
    </row>
    <row r="3017" spans="22:26" x14ac:dyDescent="0.35">
      <c r="V3017" s="253">
        <f t="shared" si="55"/>
        <v>0</v>
      </c>
      <c r="W3017" s="348" t="str">
        <f>IF(板块成分!B3019="","",板块成分!B3019)</f>
        <v/>
      </c>
      <c r="X3017" s="270" t="str">
        <f>[1]!s_info_name(W3017)</f>
        <v>0</v>
      </c>
      <c r="Y3017" s="335" t="str">
        <f>IF($Y$3="申万一级行业",[1]!s_info_industry_sw_2021(W3017,公司分析!D$5,1),IF($Y$3="申万二级行业",[1]!s_info_industry_sw_2021(W3017,公司分析!D$5,2),IF($Y$3="申万三级行业",[1]!s_info_industry_sw_2021(W3017,公司分析!D$5,3),IF($Y$3="wind一级行业",[1]!s_info_industry_gics(W3017,1),IF($Y$3="wind二级行业",[1]!s_info_industry_gics(W3017,2),IF($Y$3="wind三级行业",[1]!s_info_industry_gics(W3017,3),IF($Y$3="wind四级行业",[1]!s_info_industry_gics(W3017,4),IF($Y$3="证监会门类行业",[1]!s_info_industry_csrc12_n(W3017,公司分析!D$5,1),""))))))))</f>
        <v>0</v>
      </c>
      <c r="Z3017" s="298" t="str">
        <f>IF(Y3017=行业比较!$E$6,ROW(),"")</f>
        <v/>
      </c>
    </row>
    <row r="3018" spans="22:26" x14ac:dyDescent="0.35">
      <c r="V3018" s="253">
        <f t="shared" si="55"/>
        <v>0</v>
      </c>
      <c r="W3018" s="348" t="str">
        <f>IF(板块成分!B3020="","",板块成分!B3020)</f>
        <v/>
      </c>
      <c r="X3018" s="270" t="str">
        <f>[1]!s_info_name(W3018)</f>
        <v>0</v>
      </c>
      <c r="Y3018" s="335" t="str">
        <f>IF($Y$3="申万一级行业",[1]!s_info_industry_sw_2021(W3018,公司分析!D$5,1),IF($Y$3="申万二级行业",[1]!s_info_industry_sw_2021(W3018,公司分析!D$5,2),IF($Y$3="申万三级行业",[1]!s_info_industry_sw_2021(W3018,公司分析!D$5,3),IF($Y$3="wind一级行业",[1]!s_info_industry_gics(W3018,1),IF($Y$3="wind二级行业",[1]!s_info_industry_gics(W3018,2),IF($Y$3="wind三级行业",[1]!s_info_industry_gics(W3018,3),IF($Y$3="wind四级行业",[1]!s_info_industry_gics(W3018,4),IF($Y$3="证监会门类行业",[1]!s_info_industry_csrc12_n(W3018,公司分析!D$5,1),""))))))))</f>
        <v>0</v>
      </c>
      <c r="Z3018" s="298" t="str">
        <f>IF(Y3018=行业比较!$E$6,ROW(),"")</f>
        <v/>
      </c>
    </row>
    <row r="3019" spans="22:26" x14ac:dyDescent="0.35">
      <c r="V3019" s="253">
        <f t="shared" si="55"/>
        <v>0</v>
      </c>
      <c r="W3019" s="348" t="str">
        <f>IF(板块成分!B3021="","",板块成分!B3021)</f>
        <v/>
      </c>
      <c r="X3019" s="270" t="str">
        <f>[1]!s_info_name(W3019)</f>
        <v>0</v>
      </c>
      <c r="Y3019" s="335" t="str">
        <f>IF($Y$3="申万一级行业",[1]!s_info_industry_sw_2021(W3019,公司分析!D$5,1),IF($Y$3="申万二级行业",[1]!s_info_industry_sw_2021(W3019,公司分析!D$5,2),IF($Y$3="申万三级行业",[1]!s_info_industry_sw_2021(W3019,公司分析!D$5,3),IF($Y$3="wind一级行业",[1]!s_info_industry_gics(W3019,1),IF($Y$3="wind二级行业",[1]!s_info_industry_gics(W3019,2),IF($Y$3="wind三级行业",[1]!s_info_industry_gics(W3019,3),IF($Y$3="wind四级行业",[1]!s_info_industry_gics(W3019,4),IF($Y$3="证监会门类行业",[1]!s_info_industry_csrc12_n(W3019,公司分析!D$5,1),""))))))))</f>
        <v>0</v>
      </c>
      <c r="Z3019" s="298" t="str">
        <f>IF(Y3019=行业比较!$E$6,ROW(),"")</f>
        <v/>
      </c>
    </row>
    <row r="3020" spans="22:26" x14ac:dyDescent="0.35">
      <c r="V3020" s="253">
        <f t="shared" si="55"/>
        <v>0</v>
      </c>
      <c r="W3020" s="348" t="str">
        <f>IF(板块成分!B3022="","",板块成分!B3022)</f>
        <v/>
      </c>
      <c r="X3020" s="270" t="str">
        <f>[1]!s_info_name(W3020)</f>
        <v>0</v>
      </c>
      <c r="Y3020" s="335" t="str">
        <f>IF($Y$3="申万一级行业",[1]!s_info_industry_sw_2021(W3020,公司分析!D$5,1),IF($Y$3="申万二级行业",[1]!s_info_industry_sw_2021(W3020,公司分析!D$5,2),IF($Y$3="申万三级行业",[1]!s_info_industry_sw_2021(W3020,公司分析!D$5,3),IF($Y$3="wind一级行业",[1]!s_info_industry_gics(W3020,1),IF($Y$3="wind二级行业",[1]!s_info_industry_gics(W3020,2),IF($Y$3="wind三级行业",[1]!s_info_industry_gics(W3020,3),IF($Y$3="wind四级行业",[1]!s_info_industry_gics(W3020,4),IF($Y$3="证监会门类行业",[1]!s_info_industry_csrc12_n(W3020,公司分析!D$5,1),""))))))))</f>
        <v>0</v>
      </c>
      <c r="Z3020" s="298" t="str">
        <f>IF(Y3020=行业比较!$E$6,ROW(),"")</f>
        <v/>
      </c>
    </row>
    <row r="3021" spans="22:26" x14ac:dyDescent="0.35">
      <c r="V3021" s="253">
        <f t="shared" si="55"/>
        <v>0</v>
      </c>
      <c r="W3021" s="348" t="str">
        <f>IF(板块成分!B3023="","",板块成分!B3023)</f>
        <v/>
      </c>
      <c r="X3021" s="270" t="str">
        <f>[1]!s_info_name(W3021)</f>
        <v>0</v>
      </c>
      <c r="Y3021" s="335" t="str">
        <f>IF($Y$3="申万一级行业",[1]!s_info_industry_sw_2021(W3021,公司分析!D$5,1),IF($Y$3="申万二级行业",[1]!s_info_industry_sw_2021(W3021,公司分析!D$5,2),IF($Y$3="申万三级行业",[1]!s_info_industry_sw_2021(W3021,公司分析!D$5,3),IF($Y$3="wind一级行业",[1]!s_info_industry_gics(W3021,1),IF($Y$3="wind二级行业",[1]!s_info_industry_gics(W3021,2),IF($Y$3="wind三级行业",[1]!s_info_industry_gics(W3021,3),IF($Y$3="wind四级行业",[1]!s_info_industry_gics(W3021,4),IF($Y$3="证监会门类行业",[1]!s_info_industry_csrc12_n(W3021,公司分析!D$5,1),""))))))))</f>
        <v>0</v>
      </c>
      <c r="Z3021" s="298" t="str">
        <f>IF(Y3021=行业比较!$E$6,ROW(),"")</f>
        <v/>
      </c>
    </row>
    <row r="3022" spans="22:26" x14ac:dyDescent="0.35">
      <c r="V3022" s="253">
        <f t="shared" si="55"/>
        <v>0</v>
      </c>
      <c r="W3022" s="348" t="str">
        <f>IF(板块成分!B3024="","",板块成分!B3024)</f>
        <v/>
      </c>
      <c r="X3022" s="270" t="str">
        <f>[1]!s_info_name(W3022)</f>
        <v>0</v>
      </c>
      <c r="Y3022" s="335" t="str">
        <f>IF($Y$3="申万一级行业",[1]!s_info_industry_sw_2021(W3022,公司分析!D$5,1),IF($Y$3="申万二级行业",[1]!s_info_industry_sw_2021(W3022,公司分析!D$5,2),IF($Y$3="申万三级行业",[1]!s_info_industry_sw_2021(W3022,公司分析!D$5,3),IF($Y$3="wind一级行业",[1]!s_info_industry_gics(W3022,1),IF($Y$3="wind二级行业",[1]!s_info_industry_gics(W3022,2),IF($Y$3="wind三级行业",[1]!s_info_industry_gics(W3022,3),IF($Y$3="wind四级行业",[1]!s_info_industry_gics(W3022,4),IF($Y$3="证监会门类行业",[1]!s_info_industry_csrc12_n(W3022,公司分析!D$5,1),""))))))))</f>
        <v>0</v>
      </c>
      <c r="Z3022" s="298" t="str">
        <f>IF(Y3022=行业比较!$E$6,ROW(),"")</f>
        <v/>
      </c>
    </row>
    <row r="3023" spans="22:26" x14ac:dyDescent="0.35">
      <c r="V3023" s="253">
        <f t="shared" si="55"/>
        <v>0</v>
      </c>
      <c r="W3023" s="348" t="str">
        <f>IF(板块成分!B3025="","",板块成分!B3025)</f>
        <v/>
      </c>
      <c r="X3023" s="270" t="str">
        <f>[1]!s_info_name(W3023)</f>
        <v>0</v>
      </c>
      <c r="Y3023" s="335" t="str">
        <f>IF($Y$3="申万一级行业",[1]!s_info_industry_sw_2021(W3023,公司分析!D$5,1),IF($Y$3="申万二级行业",[1]!s_info_industry_sw_2021(W3023,公司分析!D$5,2),IF($Y$3="申万三级行业",[1]!s_info_industry_sw_2021(W3023,公司分析!D$5,3),IF($Y$3="wind一级行业",[1]!s_info_industry_gics(W3023,1),IF($Y$3="wind二级行业",[1]!s_info_industry_gics(W3023,2),IF($Y$3="wind三级行业",[1]!s_info_industry_gics(W3023,3),IF($Y$3="wind四级行业",[1]!s_info_industry_gics(W3023,4),IF($Y$3="证监会门类行业",[1]!s_info_industry_csrc12_n(W3023,公司分析!D$5,1),""))))))))</f>
        <v>0</v>
      </c>
      <c r="Z3023" s="298" t="str">
        <f>IF(Y3023=行业比较!$E$6,ROW(),"")</f>
        <v/>
      </c>
    </row>
    <row r="3024" spans="22:26" x14ac:dyDescent="0.35">
      <c r="V3024" s="253">
        <f t="shared" si="55"/>
        <v>0</v>
      </c>
      <c r="W3024" s="348" t="str">
        <f>IF(板块成分!B3026="","",板块成分!B3026)</f>
        <v/>
      </c>
      <c r="X3024" s="270" t="str">
        <f>[1]!s_info_name(W3024)</f>
        <v>0</v>
      </c>
      <c r="Y3024" s="335" t="str">
        <f>IF($Y$3="申万一级行业",[1]!s_info_industry_sw_2021(W3024,公司分析!D$5,1),IF($Y$3="申万二级行业",[1]!s_info_industry_sw_2021(W3024,公司分析!D$5,2),IF($Y$3="申万三级行业",[1]!s_info_industry_sw_2021(W3024,公司分析!D$5,3),IF($Y$3="wind一级行业",[1]!s_info_industry_gics(W3024,1),IF($Y$3="wind二级行业",[1]!s_info_industry_gics(W3024,2),IF($Y$3="wind三级行业",[1]!s_info_industry_gics(W3024,3),IF($Y$3="wind四级行业",[1]!s_info_industry_gics(W3024,4),IF($Y$3="证监会门类行业",[1]!s_info_industry_csrc12_n(W3024,公司分析!D$5,1),""))))))))</f>
        <v>0</v>
      </c>
      <c r="Z3024" s="298" t="str">
        <f>IF(Y3024=行业比较!$E$6,ROW(),"")</f>
        <v/>
      </c>
    </row>
    <row r="3025" spans="22:26" x14ac:dyDescent="0.35">
      <c r="V3025" s="253">
        <f t="shared" si="55"/>
        <v>0</v>
      </c>
      <c r="W3025" s="348" t="str">
        <f>IF(板块成分!B3027="","",板块成分!B3027)</f>
        <v/>
      </c>
      <c r="X3025" s="270" t="str">
        <f>[1]!s_info_name(W3025)</f>
        <v>0</v>
      </c>
      <c r="Y3025" s="335" t="str">
        <f>IF($Y$3="申万一级行业",[1]!s_info_industry_sw_2021(W3025,公司分析!D$5,1),IF($Y$3="申万二级行业",[1]!s_info_industry_sw_2021(W3025,公司分析!D$5,2),IF($Y$3="申万三级行业",[1]!s_info_industry_sw_2021(W3025,公司分析!D$5,3),IF($Y$3="wind一级行业",[1]!s_info_industry_gics(W3025,1),IF($Y$3="wind二级行业",[1]!s_info_industry_gics(W3025,2),IF($Y$3="wind三级行业",[1]!s_info_industry_gics(W3025,3),IF($Y$3="wind四级行业",[1]!s_info_industry_gics(W3025,4),IF($Y$3="证监会门类行业",[1]!s_info_industry_csrc12_n(W3025,公司分析!D$5,1),""))))))))</f>
        <v>0</v>
      </c>
      <c r="Z3025" s="298" t="str">
        <f>IF(Y3025=行业比较!$E$6,ROW(),"")</f>
        <v/>
      </c>
    </row>
    <row r="3026" spans="22:26" x14ac:dyDescent="0.35">
      <c r="V3026" s="253">
        <f t="shared" si="55"/>
        <v>0</v>
      </c>
      <c r="W3026" s="348" t="str">
        <f>IF(板块成分!B3028="","",板块成分!B3028)</f>
        <v/>
      </c>
      <c r="X3026" s="270" t="str">
        <f>[1]!s_info_name(W3026)</f>
        <v>0</v>
      </c>
      <c r="Y3026" s="335" t="str">
        <f>IF($Y$3="申万一级行业",[1]!s_info_industry_sw_2021(W3026,公司分析!D$5,1),IF($Y$3="申万二级行业",[1]!s_info_industry_sw_2021(W3026,公司分析!D$5,2),IF($Y$3="申万三级行业",[1]!s_info_industry_sw_2021(W3026,公司分析!D$5,3),IF($Y$3="wind一级行业",[1]!s_info_industry_gics(W3026,1),IF($Y$3="wind二级行业",[1]!s_info_industry_gics(W3026,2),IF($Y$3="wind三级行业",[1]!s_info_industry_gics(W3026,3),IF($Y$3="wind四级行业",[1]!s_info_industry_gics(W3026,4),IF($Y$3="证监会门类行业",[1]!s_info_industry_csrc12_n(W3026,公司分析!D$5,1),""))))))))</f>
        <v>0</v>
      </c>
      <c r="Z3026" s="298" t="str">
        <f>IF(Y3026=行业比较!$E$6,ROW(),"")</f>
        <v/>
      </c>
    </row>
    <row r="3027" spans="22:26" x14ac:dyDescent="0.35">
      <c r="V3027" s="253">
        <f t="shared" si="55"/>
        <v>0</v>
      </c>
      <c r="W3027" s="348" t="str">
        <f>IF(板块成分!B3029="","",板块成分!B3029)</f>
        <v/>
      </c>
      <c r="X3027" s="270" t="str">
        <f>[1]!s_info_name(W3027)</f>
        <v>0</v>
      </c>
      <c r="Y3027" s="335" t="str">
        <f>IF($Y$3="申万一级行业",[1]!s_info_industry_sw_2021(W3027,公司分析!D$5,1),IF($Y$3="申万二级行业",[1]!s_info_industry_sw_2021(W3027,公司分析!D$5,2),IF($Y$3="申万三级行业",[1]!s_info_industry_sw_2021(W3027,公司分析!D$5,3),IF($Y$3="wind一级行业",[1]!s_info_industry_gics(W3027,1),IF($Y$3="wind二级行业",[1]!s_info_industry_gics(W3027,2),IF($Y$3="wind三级行业",[1]!s_info_industry_gics(W3027,3),IF($Y$3="wind四级行业",[1]!s_info_industry_gics(W3027,4),IF($Y$3="证监会门类行业",[1]!s_info_industry_csrc12_n(W3027,公司分析!D$5,1),""))))))))</f>
        <v>0</v>
      </c>
      <c r="Z3027" s="298" t="str">
        <f>IF(Y3027=行业比较!$E$6,ROW(),"")</f>
        <v/>
      </c>
    </row>
    <row r="3028" spans="22:26" x14ac:dyDescent="0.35">
      <c r="V3028" s="253">
        <f t="shared" si="55"/>
        <v>0</v>
      </c>
      <c r="W3028" s="348" t="str">
        <f>IF(板块成分!B3030="","",板块成分!B3030)</f>
        <v/>
      </c>
      <c r="X3028" s="270" t="str">
        <f>[1]!s_info_name(W3028)</f>
        <v>0</v>
      </c>
      <c r="Y3028" s="335" t="str">
        <f>IF($Y$3="申万一级行业",[1]!s_info_industry_sw_2021(W3028,公司分析!D$5,1),IF($Y$3="申万二级行业",[1]!s_info_industry_sw_2021(W3028,公司分析!D$5,2),IF($Y$3="申万三级行业",[1]!s_info_industry_sw_2021(W3028,公司分析!D$5,3),IF($Y$3="wind一级行业",[1]!s_info_industry_gics(W3028,1),IF($Y$3="wind二级行业",[1]!s_info_industry_gics(W3028,2),IF($Y$3="wind三级行业",[1]!s_info_industry_gics(W3028,3),IF($Y$3="wind四级行业",[1]!s_info_industry_gics(W3028,4),IF($Y$3="证监会门类行业",[1]!s_info_industry_csrc12_n(W3028,公司分析!D$5,1),""))))))))</f>
        <v>0</v>
      </c>
      <c r="Z3028" s="298" t="str">
        <f>IF(Y3028=行业比较!$E$6,ROW(),"")</f>
        <v/>
      </c>
    </row>
    <row r="3029" spans="22:26" x14ac:dyDescent="0.35">
      <c r="V3029" s="253">
        <f t="shared" si="55"/>
        <v>0</v>
      </c>
      <c r="W3029" s="348" t="str">
        <f>IF(板块成分!B3031="","",板块成分!B3031)</f>
        <v/>
      </c>
      <c r="X3029" s="270" t="str">
        <f>[1]!s_info_name(W3029)</f>
        <v>0</v>
      </c>
      <c r="Y3029" s="335" t="str">
        <f>IF($Y$3="申万一级行业",[1]!s_info_industry_sw_2021(W3029,公司分析!D$5,1),IF($Y$3="申万二级行业",[1]!s_info_industry_sw_2021(W3029,公司分析!D$5,2),IF($Y$3="申万三级行业",[1]!s_info_industry_sw_2021(W3029,公司分析!D$5,3),IF($Y$3="wind一级行业",[1]!s_info_industry_gics(W3029,1),IF($Y$3="wind二级行业",[1]!s_info_industry_gics(W3029,2),IF($Y$3="wind三级行业",[1]!s_info_industry_gics(W3029,3),IF($Y$3="wind四级行业",[1]!s_info_industry_gics(W3029,4),IF($Y$3="证监会门类行业",[1]!s_info_industry_csrc12_n(W3029,公司分析!D$5,1),""))))))))</f>
        <v>0</v>
      </c>
      <c r="Z3029" s="298" t="str">
        <f>IF(Y3029=行业比较!$E$6,ROW(),"")</f>
        <v/>
      </c>
    </row>
    <row r="3030" spans="22:26" x14ac:dyDescent="0.35">
      <c r="V3030" s="253">
        <f t="shared" si="55"/>
        <v>0</v>
      </c>
      <c r="W3030" s="348" t="str">
        <f>IF(板块成分!B3032="","",板块成分!B3032)</f>
        <v/>
      </c>
      <c r="X3030" s="270" t="str">
        <f>[1]!s_info_name(W3030)</f>
        <v>0</v>
      </c>
      <c r="Y3030" s="335" t="str">
        <f>IF($Y$3="申万一级行业",[1]!s_info_industry_sw_2021(W3030,公司分析!D$5,1),IF($Y$3="申万二级行业",[1]!s_info_industry_sw_2021(W3030,公司分析!D$5,2),IF($Y$3="申万三级行业",[1]!s_info_industry_sw_2021(W3030,公司分析!D$5,3),IF($Y$3="wind一级行业",[1]!s_info_industry_gics(W3030,1),IF($Y$3="wind二级行业",[1]!s_info_industry_gics(W3030,2),IF($Y$3="wind三级行业",[1]!s_info_industry_gics(W3030,3),IF($Y$3="wind四级行业",[1]!s_info_industry_gics(W3030,4),IF($Y$3="证监会门类行业",[1]!s_info_industry_csrc12_n(W3030,公司分析!D$5,1),""))))))))</f>
        <v>0</v>
      </c>
      <c r="Z3030" s="298" t="str">
        <f>IF(Y3030=行业比较!$E$6,ROW(),"")</f>
        <v/>
      </c>
    </row>
    <row r="3031" spans="22:26" x14ac:dyDescent="0.35">
      <c r="V3031" s="253">
        <f t="shared" si="55"/>
        <v>0</v>
      </c>
      <c r="W3031" s="348" t="str">
        <f>IF(板块成分!B3033="","",板块成分!B3033)</f>
        <v/>
      </c>
      <c r="X3031" s="270" t="str">
        <f>[1]!s_info_name(W3031)</f>
        <v>0</v>
      </c>
      <c r="Y3031" s="335" t="str">
        <f>IF($Y$3="申万一级行业",[1]!s_info_industry_sw_2021(W3031,公司分析!D$5,1),IF($Y$3="申万二级行业",[1]!s_info_industry_sw_2021(W3031,公司分析!D$5,2),IF($Y$3="申万三级行业",[1]!s_info_industry_sw_2021(W3031,公司分析!D$5,3),IF($Y$3="wind一级行业",[1]!s_info_industry_gics(W3031,1),IF($Y$3="wind二级行业",[1]!s_info_industry_gics(W3031,2),IF($Y$3="wind三级行业",[1]!s_info_industry_gics(W3031,3),IF($Y$3="wind四级行业",[1]!s_info_industry_gics(W3031,4),IF($Y$3="证监会门类行业",[1]!s_info_industry_csrc12_n(W3031,公司分析!D$5,1),""))))))))</f>
        <v>0</v>
      </c>
      <c r="Z3031" s="298" t="str">
        <f>IF(Y3031=行业比较!$E$6,ROW(),"")</f>
        <v/>
      </c>
    </row>
    <row r="3032" spans="22:26" x14ac:dyDescent="0.35">
      <c r="V3032" s="253">
        <f t="shared" si="55"/>
        <v>0</v>
      </c>
      <c r="W3032" s="348" t="str">
        <f>IF(板块成分!B3034="","",板块成分!B3034)</f>
        <v/>
      </c>
      <c r="X3032" s="270" t="str">
        <f>[1]!s_info_name(W3032)</f>
        <v>0</v>
      </c>
      <c r="Y3032" s="335" t="str">
        <f>IF($Y$3="申万一级行业",[1]!s_info_industry_sw_2021(W3032,公司分析!D$5,1),IF($Y$3="申万二级行业",[1]!s_info_industry_sw_2021(W3032,公司分析!D$5,2),IF($Y$3="申万三级行业",[1]!s_info_industry_sw_2021(W3032,公司分析!D$5,3),IF($Y$3="wind一级行业",[1]!s_info_industry_gics(W3032,1),IF($Y$3="wind二级行业",[1]!s_info_industry_gics(W3032,2),IF($Y$3="wind三级行业",[1]!s_info_industry_gics(W3032,3),IF($Y$3="wind四级行业",[1]!s_info_industry_gics(W3032,4),IF($Y$3="证监会门类行业",[1]!s_info_industry_csrc12_n(W3032,公司分析!D$5,1),""))))))))</f>
        <v>0</v>
      </c>
      <c r="Z3032" s="298" t="str">
        <f>IF(Y3032=行业比较!$E$6,ROW(),"")</f>
        <v/>
      </c>
    </row>
    <row r="3033" spans="22:26" x14ac:dyDescent="0.35">
      <c r="V3033" s="253">
        <f t="shared" si="55"/>
        <v>0</v>
      </c>
      <c r="W3033" s="348" t="str">
        <f>IF(板块成分!B3035="","",板块成分!B3035)</f>
        <v/>
      </c>
      <c r="X3033" s="270" t="str">
        <f>[1]!s_info_name(W3033)</f>
        <v>0</v>
      </c>
      <c r="Y3033" s="335" t="str">
        <f>IF($Y$3="申万一级行业",[1]!s_info_industry_sw_2021(W3033,公司分析!D$5,1),IF($Y$3="申万二级行业",[1]!s_info_industry_sw_2021(W3033,公司分析!D$5,2),IF($Y$3="申万三级行业",[1]!s_info_industry_sw_2021(W3033,公司分析!D$5,3),IF($Y$3="wind一级行业",[1]!s_info_industry_gics(W3033,1),IF($Y$3="wind二级行业",[1]!s_info_industry_gics(W3033,2),IF($Y$3="wind三级行业",[1]!s_info_industry_gics(W3033,3),IF($Y$3="wind四级行业",[1]!s_info_industry_gics(W3033,4),IF($Y$3="证监会门类行业",[1]!s_info_industry_csrc12_n(W3033,公司分析!D$5,1),""))))))))</f>
        <v>0</v>
      </c>
      <c r="Z3033" s="298" t="str">
        <f>IF(Y3033=行业比较!$E$6,ROW(),"")</f>
        <v/>
      </c>
    </row>
    <row r="3034" spans="22:26" x14ac:dyDescent="0.35">
      <c r="V3034" s="253">
        <f t="shared" si="55"/>
        <v>0</v>
      </c>
      <c r="W3034" s="348" t="str">
        <f>IF(板块成分!B3036="","",板块成分!B3036)</f>
        <v/>
      </c>
      <c r="X3034" s="270" t="str">
        <f>[1]!s_info_name(W3034)</f>
        <v>0</v>
      </c>
      <c r="Y3034" s="335" t="str">
        <f>IF($Y$3="申万一级行业",[1]!s_info_industry_sw_2021(W3034,公司分析!D$5,1),IF($Y$3="申万二级行业",[1]!s_info_industry_sw_2021(W3034,公司分析!D$5,2),IF($Y$3="申万三级行业",[1]!s_info_industry_sw_2021(W3034,公司分析!D$5,3),IF($Y$3="wind一级行业",[1]!s_info_industry_gics(W3034,1),IF($Y$3="wind二级行业",[1]!s_info_industry_gics(W3034,2),IF($Y$3="wind三级行业",[1]!s_info_industry_gics(W3034,3),IF($Y$3="wind四级行业",[1]!s_info_industry_gics(W3034,4),IF($Y$3="证监会门类行业",[1]!s_info_industry_csrc12_n(W3034,公司分析!D$5,1),""))))))))</f>
        <v>0</v>
      </c>
      <c r="Z3034" s="298" t="str">
        <f>IF(Y3034=行业比较!$E$6,ROW(),"")</f>
        <v/>
      </c>
    </row>
    <row r="3035" spans="22:26" x14ac:dyDescent="0.35">
      <c r="V3035" s="253">
        <f t="shared" si="55"/>
        <v>0</v>
      </c>
      <c r="W3035" s="348" t="str">
        <f>IF(板块成分!B3037="","",板块成分!B3037)</f>
        <v/>
      </c>
      <c r="X3035" s="270" t="str">
        <f>[1]!s_info_name(W3035)</f>
        <v>0</v>
      </c>
      <c r="Y3035" s="335" t="str">
        <f>IF($Y$3="申万一级行业",[1]!s_info_industry_sw_2021(W3035,公司分析!D$5,1),IF($Y$3="申万二级行业",[1]!s_info_industry_sw_2021(W3035,公司分析!D$5,2),IF($Y$3="申万三级行业",[1]!s_info_industry_sw_2021(W3035,公司分析!D$5,3),IF($Y$3="wind一级行业",[1]!s_info_industry_gics(W3035,1),IF($Y$3="wind二级行业",[1]!s_info_industry_gics(W3035,2),IF($Y$3="wind三级行业",[1]!s_info_industry_gics(W3035,3),IF($Y$3="wind四级行业",[1]!s_info_industry_gics(W3035,4),IF($Y$3="证监会门类行业",[1]!s_info_industry_csrc12_n(W3035,公司分析!D$5,1),""))))))))</f>
        <v>0</v>
      </c>
      <c r="Z3035" s="298" t="str">
        <f>IF(Y3035=行业比较!$E$6,ROW(),"")</f>
        <v/>
      </c>
    </row>
    <row r="3036" spans="22:26" x14ac:dyDescent="0.35">
      <c r="V3036" s="253">
        <f t="shared" si="55"/>
        <v>0</v>
      </c>
      <c r="W3036" s="348" t="str">
        <f>IF(板块成分!B3038="","",板块成分!B3038)</f>
        <v/>
      </c>
      <c r="X3036" s="270" t="str">
        <f>[1]!s_info_name(W3036)</f>
        <v>0</v>
      </c>
      <c r="Y3036" s="335" t="str">
        <f>IF($Y$3="申万一级行业",[1]!s_info_industry_sw_2021(W3036,公司分析!D$5,1),IF($Y$3="申万二级行业",[1]!s_info_industry_sw_2021(W3036,公司分析!D$5,2),IF($Y$3="申万三级行业",[1]!s_info_industry_sw_2021(W3036,公司分析!D$5,3),IF($Y$3="wind一级行业",[1]!s_info_industry_gics(W3036,1),IF($Y$3="wind二级行业",[1]!s_info_industry_gics(W3036,2),IF($Y$3="wind三级行业",[1]!s_info_industry_gics(W3036,3),IF($Y$3="wind四级行业",[1]!s_info_industry_gics(W3036,4),IF($Y$3="证监会门类行业",[1]!s_info_industry_csrc12_n(W3036,公司分析!D$5,1),""))))))))</f>
        <v>0</v>
      </c>
      <c r="Z3036" s="298" t="str">
        <f>IF(Y3036=行业比较!$E$6,ROW(),"")</f>
        <v/>
      </c>
    </row>
    <row r="3037" spans="22:26" x14ac:dyDescent="0.35">
      <c r="V3037" s="253">
        <f t="shared" si="55"/>
        <v>0</v>
      </c>
      <c r="W3037" s="348" t="str">
        <f>IF(板块成分!B3039="","",板块成分!B3039)</f>
        <v/>
      </c>
      <c r="X3037" s="270" t="str">
        <f>[1]!s_info_name(W3037)</f>
        <v>0</v>
      </c>
      <c r="Y3037" s="335" t="str">
        <f>IF($Y$3="申万一级行业",[1]!s_info_industry_sw_2021(W3037,公司分析!D$5,1),IF($Y$3="申万二级行业",[1]!s_info_industry_sw_2021(W3037,公司分析!D$5,2),IF($Y$3="申万三级行业",[1]!s_info_industry_sw_2021(W3037,公司分析!D$5,3),IF($Y$3="wind一级行业",[1]!s_info_industry_gics(W3037,1),IF($Y$3="wind二级行业",[1]!s_info_industry_gics(W3037,2),IF($Y$3="wind三级行业",[1]!s_info_industry_gics(W3037,3),IF($Y$3="wind四级行业",[1]!s_info_industry_gics(W3037,4),IF($Y$3="证监会门类行业",[1]!s_info_industry_csrc12_n(W3037,公司分析!D$5,1),""))))))))</f>
        <v>0</v>
      </c>
      <c r="Z3037" s="298" t="str">
        <f>IF(Y3037=行业比较!$E$6,ROW(),"")</f>
        <v/>
      </c>
    </row>
    <row r="3038" spans="22:26" x14ac:dyDescent="0.35">
      <c r="V3038" s="253">
        <f t="shared" si="55"/>
        <v>0</v>
      </c>
      <c r="W3038" s="348" t="str">
        <f>IF(板块成分!B3040="","",板块成分!B3040)</f>
        <v/>
      </c>
      <c r="X3038" s="270" t="str">
        <f>[1]!s_info_name(W3038)</f>
        <v>0</v>
      </c>
      <c r="Y3038" s="335" t="str">
        <f>IF($Y$3="申万一级行业",[1]!s_info_industry_sw_2021(W3038,公司分析!D$5,1),IF($Y$3="申万二级行业",[1]!s_info_industry_sw_2021(W3038,公司分析!D$5,2),IF($Y$3="申万三级行业",[1]!s_info_industry_sw_2021(W3038,公司分析!D$5,3),IF($Y$3="wind一级行业",[1]!s_info_industry_gics(W3038,1),IF($Y$3="wind二级行业",[1]!s_info_industry_gics(W3038,2),IF($Y$3="wind三级行业",[1]!s_info_industry_gics(W3038,3),IF($Y$3="wind四级行业",[1]!s_info_industry_gics(W3038,4),IF($Y$3="证监会门类行业",[1]!s_info_industry_csrc12_n(W3038,公司分析!D$5,1),""))))))))</f>
        <v>0</v>
      </c>
      <c r="Z3038" s="298" t="str">
        <f>IF(Y3038=行业比较!$E$6,ROW(),"")</f>
        <v/>
      </c>
    </row>
    <row r="3039" spans="22:26" x14ac:dyDescent="0.35">
      <c r="V3039" s="253">
        <f t="shared" si="55"/>
        <v>0</v>
      </c>
      <c r="W3039" s="348" t="str">
        <f>IF(板块成分!B3041="","",板块成分!B3041)</f>
        <v/>
      </c>
      <c r="X3039" s="270" t="str">
        <f>[1]!s_info_name(W3039)</f>
        <v>0</v>
      </c>
      <c r="Y3039" s="335" t="str">
        <f>IF($Y$3="申万一级行业",[1]!s_info_industry_sw_2021(W3039,公司分析!D$5,1),IF($Y$3="申万二级行业",[1]!s_info_industry_sw_2021(W3039,公司分析!D$5,2),IF($Y$3="申万三级行业",[1]!s_info_industry_sw_2021(W3039,公司分析!D$5,3),IF($Y$3="wind一级行业",[1]!s_info_industry_gics(W3039,1),IF($Y$3="wind二级行业",[1]!s_info_industry_gics(W3039,2),IF($Y$3="wind三级行业",[1]!s_info_industry_gics(W3039,3),IF($Y$3="wind四级行业",[1]!s_info_industry_gics(W3039,4),IF($Y$3="证监会门类行业",[1]!s_info_industry_csrc12_n(W3039,公司分析!D$5,1),""))))))))</f>
        <v>0</v>
      </c>
      <c r="Z3039" s="298" t="str">
        <f>IF(Y3039=行业比较!$E$6,ROW(),"")</f>
        <v/>
      </c>
    </row>
    <row r="3040" spans="22:26" x14ac:dyDescent="0.35">
      <c r="V3040" s="253">
        <f t="shared" si="55"/>
        <v>0</v>
      </c>
      <c r="W3040" s="348" t="str">
        <f>IF(板块成分!B3042="","",板块成分!B3042)</f>
        <v/>
      </c>
      <c r="X3040" s="270" t="str">
        <f>[1]!s_info_name(W3040)</f>
        <v>0</v>
      </c>
      <c r="Y3040" s="335" t="str">
        <f>IF($Y$3="申万一级行业",[1]!s_info_industry_sw_2021(W3040,公司分析!D$5,1),IF($Y$3="申万二级行业",[1]!s_info_industry_sw_2021(W3040,公司分析!D$5,2),IF($Y$3="申万三级行业",[1]!s_info_industry_sw_2021(W3040,公司分析!D$5,3),IF($Y$3="wind一级行业",[1]!s_info_industry_gics(W3040,1),IF($Y$3="wind二级行业",[1]!s_info_industry_gics(W3040,2),IF($Y$3="wind三级行业",[1]!s_info_industry_gics(W3040,3),IF($Y$3="wind四级行业",[1]!s_info_industry_gics(W3040,4),IF($Y$3="证监会门类行业",[1]!s_info_industry_csrc12_n(W3040,公司分析!D$5,1),""))))))))</f>
        <v>0</v>
      </c>
      <c r="Z3040" s="298" t="str">
        <f>IF(Y3040=行业比较!$E$6,ROW(),"")</f>
        <v/>
      </c>
    </row>
    <row r="3041" spans="22:26" x14ac:dyDescent="0.35">
      <c r="V3041" s="253">
        <f t="shared" si="55"/>
        <v>0</v>
      </c>
      <c r="W3041" s="348" t="str">
        <f>IF(板块成分!B3043="","",板块成分!B3043)</f>
        <v/>
      </c>
      <c r="X3041" s="270" t="str">
        <f>[1]!s_info_name(W3041)</f>
        <v>0</v>
      </c>
      <c r="Y3041" s="335" t="str">
        <f>IF($Y$3="申万一级行业",[1]!s_info_industry_sw_2021(W3041,公司分析!D$5,1),IF($Y$3="申万二级行业",[1]!s_info_industry_sw_2021(W3041,公司分析!D$5,2),IF($Y$3="申万三级行业",[1]!s_info_industry_sw_2021(W3041,公司分析!D$5,3),IF($Y$3="wind一级行业",[1]!s_info_industry_gics(W3041,1),IF($Y$3="wind二级行业",[1]!s_info_industry_gics(W3041,2),IF($Y$3="wind三级行业",[1]!s_info_industry_gics(W3041,3),IF($Y$3="wind四级行业",[1]!s_info_industry_gics(W3041,4),IF($Y$3="证监会门类行业",[1]!s_info_industry_csrc12_n(W3041,公司分析!D$5,1),""))))))))</f>
        <v>0</v>
      </c>
      <c r="Z3041" s="298" t="str">
        <f>IF(Y3041=行业比较!$E$6,ROW(),"")</f>
        <v/>
      </c>
    </row>
    <row r="3042" spans="22:26" x14ac:dyDescent="0.35">
      <c r="V3042" s="253">
        <f t="shared" si="55"/>
        <v>0</v>
      </c>
      <c r="W3042" s="348" t="str">
        <f>IF(板块成分!B3044="","",板块成分!B3044)</f>
        <v/>
      </c>
      <c r="X3042" s="270" t="str">
        <f>[1]!s_info_name(W3042)</f>
        <v>0</v>
      </c>
      <c r="Y3042" s="335" t="str">
        <f>IF($Y$3="申万一级行业",[1]!s_info_industry_sw_2021(W3042,公司分析!D$5,1),IF($Y$3="申万二级行业",[1]!s_info_industry_sw_2021(W3042,公司分析!D$5,2),IF($Y$3="申万三级行业",[1]!s_info_industry_sw_2021(W3042,公司分析!D$5,3),IF($Y$3="wind一级行业",[1]!s_info_industry_gics(W3042,1),IF($Y$3="wind二级行业",[1]!s_info_industry_gics(W3042,2),IF($Y$3="wind三级行业",[1]!s_info_industry_gics(W3042,3),IF($Y$3="wind四级行业",[1]!s_info_industry_gics(W3042,4),IF($Y$3="证监会门类行业",[1]!s_info_industry_csrc12_n(W3042,公司分析!D$5,1),""))))))))</f>
        <v>0</v>
      </c>
      <c r="Z3042" s="298" t="str">
        <f>IF(Y3042=行业比较!$E$6,ROW(),"")</f>
        <v/>
      </c>
    </row>
    <row r="3043" spans="22:26" x14ac:dyDescent="0.35">
      <c r="V3043" s="253">
        <f t="shared" si="55"/>
        <v>0</v>
      </c>
      <c r="W3043" s="348" t="str">
        <f>IF(板块成分!B3045="","",板块成分!B3045)</f>
        <v/>
      </c>
      <c r="X3043" s="270" t="str">
        <f>[1]!s_info_name(W3043)</f>
        <v>0</v>
      </c>
      <c r="Y3043" s="335" t="str">
        <f>IF($Y$3="申万一级行业",[1]!s_info_industry_sw_2021(W3043,公司分析!D$5,1),IF($Y$3="申万二级行业",[1]!s_info_industry_sw_2021(W3043,公司分析!D$5,2),IF($Y$3="申万三级行业",[1]!s_info_industry_sw_2021(W3043,公司分析!D$5,3),IF($Y$3="wind一级行业",[1]!s_info_industry_gics(W3043,1),IF($Y$3="wind二级行业",[1]!s_info_industry_gics(W3043,2),IF($Y$3="wind三级行业",[1]!s_info_industry_gics(W3043,3),IF($Y$3="wind四级行业",[1]!s_info_industry_gics(W3043,4),IF($Y$3="证监会门类行业",[1]!s_info_industry_csrc12_n(W3043,公司分析!D$5,1),""))))))))</f>
        <v>0</v>
      </c>
      <c r="Z3043" s="298" t="str">
        <f>IF(Y3043=行业比较!$E$6,ROW(),"")</f>
        <v/>
      </c>
    </row>
    <row r="3044" spans="22:26" x14ac:dyDescent="0.35">
      <c r="V3044" s="253">
        <f t="shared" si="55"/>
        <v>0</v>
      </c>
      <c r="W3044" s="348" t="str">
        <f>IF(板块成分!B3046="","",板块成分!B3046)</f>
        <v/>
      </c>
      <c r="X3044" s="270" t="str">
        <f>[1]!s_info_name(W3044)</f>
        <v>0</v>
      </c>
      <c r="Y3044" s="335" t="str">
        <f>IF($Y$3="申万一级行业",[1]!s_info_industry_sw_2021(W3044,公司分析!D$5,1),IF($Y$3="申万二级行业",[1]!s_info_industry_sw_2021(W3044,公司分析!D$5,2),IF($Y$3="申万三级行业",[1]!s_info_industry_sw_2021(W3044,公司分析!D$5,3),IF($Y$3="wind一级行业",[1]!s_info_industry_gics(W3044,1),IF($Y$3="wind二级行业",[1]!s_info_industry_gics(W3044,2),IF($Y$3="wind三级行业",[1]!s_info_industry_gics(W3044,3),IF($Y$3="wind四级行业",[1]!s_info_industry_gics(W3044,4),IF($Y$3="证监会门类行业",[1]!s_info_industry_csrc12_n(W3044,公司分析!D$5,1),""))))))))</f>
        <v>0</v>
      </c>
      <c r="Z3044" s="298" t="str">
        <f>IF(Y3044=行业比较!$E$6,ROW(),"")</f>
        <v/>
      </c>
    </row>
    <row r="3045" spans="22:26" x14ac:dyDescent="0.35">
      <c r="V3045" s="253">
        <f t="shared" si="55"/>
        <v>0</v>
      </c>
      <c r="W3045" s="348" t="str">
        <f>IF(板块成分!B3047="","",板块成分!B3047)</f>
        <v/>
      </c>
      <c r="X3045" s="270" t="str">
        <f>[1]!s_info_name(W3045)</f>
        <v>0</v>
      </c>
      <c r="Y3045" s="335" t="str">
        <f>IF($Y$3="申万一级行业",[1]!s_info_industry_sw_2021(W3045,公司分析!D$5,1),IF($Y$3="申万二级行业",[1]!s_info_industry_sw_2021(W3045,公司分析!D$5,2),IF($Y$3="申万三级行业",[1]!s_info_industry_sw_2021(W3045,公司分析!D$5,3),IF($Y$3="wind一级行业",[1]!s_info_industry_gics(W3045,1),IF($Y$3="wind二级行业",[1]!s_info_industry_gics(W3045,2),IF($Y$3="wind三级行业",[1]!s_info_industry_gics(W3045,3),IF($Y$3="wind四级行业",[1]!s_info_industry_gics(W3045,4),IF($Y$3="证监会门类行业",[1]!s_info_industry_csrc12_n(W3045,公司分析!D$5,1),""))))))))</f>
        <v>0</v>
      </c>
      <c r="Z3045" s="298" t="str">
        <f>IF(Y3045=行业比较!$E$6,ROW(),"")</f>
        <v/>
      </c>
    </row>
    <row r="3046" spans="22:26" x14ac:dyDescent="0.35">
      <c r="V3046" s="253">
        <f t="shared" si="55"/>
        <v>0</v>
      </c>
      <c r="W3046" s="348" t="str">
        <f>IF(板块成分!B3048="","",板块成分!B3048)</f>
        <v/>
      </c>
      <c r="X3046" s="270" t="str">
        <f>[1]!s_info_name(W3046)</f>
        <v>0</v>
      </c>
      <c r="Y3046" s="335" t="str">
        <f>IF($Y$3="申万一级行业",[1]!s_info_industry_sw_2021(W3046,公司分析!D$5,1),IF($Y$3="申万二级行业",[1]!s_info_industry_sw_2021(W3046,公司分析!D$5,2),IF($Y$3="申万三级行业",[1]!s_info_industry_sw_2021(W3046,公司分析!D$5,3),IF($Y$3="wind一级行业",[1]!s_info_industry_gics(W3046,1),IF($Y$3="wind二级行业",[1]!s_info_industry_gics(W3046,2),IF($Y$3="wind三级行业",[1]!s_info_industry_gics(W3046,3),IF($Y$3="wind四级行业",[1]!s_info_industry_gics(W3046,4),IF($Y$3="证监会门类行业",[1]!s_info_industry_csrc12_n(W3046,公司分析!D$5,1),""))))))))</f>
        <v>0</v>
      </c>
      <c r="Z3046" s="298" t="str">
        <f>IF(Y3046=行业比较!$E$6,ROW(),"")</f>
        <v/>
      </c>
    </row>
    <row r="3047" spans="22:26" x14ac:dyDescent="0.35">
      <c r="V3047" s="253">
        <f t="shared" si="55"/>
        <v>0</v>
      </c>
      <c r="W3047" s="348" t="str">
        <f>IF(板块成分!B3049="","",板块成分!B3049)</f>
        <v/>
      </c>
      <c r="X3047" s="270" t="str">
        <f>[1]!s_info_name(W3047)</f>
        <v>0</v>
      </c>
      <c r="Y3047" s="335" t="str">
        <f>IF($Y$3="申万一级行业",[1]!s_info_industry_sw_2021(W3047,公司分析!D$5,1),IF($Y$3="申万二级行业",[1]!s_info_industry_sw_2021(W3047,公司分析!D$5,2),IF($Y$3="申万三级行业",[1]!s_info_industry_sw_2021(W3047,公司分析!D$5,3),IF($Y$3="wind一级行业",[1]!s_info_industry_gics(W3047,1),IF($Y$3="wind二级行业",[1]!s_info_industry_gics(W3047,2),IF($Y$3="wind三级行业",[1]!s_info_industry_gics(W3047,3),IF($Y$3="wind四级行业",[1]!s_info_industry_gics(W3047,4),IF($Y$3="证监会门类行业",[1]!s_info_industry_csrc12_n(W3047,公司分析!D$5,1),""))))))))</f>
        <v>0</v>
      </c>
      <c r="Z3047" s="298" t="str">
        <f>IF(Y3047=行业比较!$E$6,ROW(),"")</f>
        <v/>
      </c>
    </row>
    <row r="3048" spans="22:26" x14ac:dyDescent="0.35">
      <c r="V3048" s="253">
        <f t="shared" si="55"/>
        <v>0</v>
      </c>
      <c r="W3048" s="348" t="str">
        <f>IF(板块成分!B3050="","",板块成分!B3050)</f>
        <v/>
      </c>
      <c r="X3048" s="270" t="str">
        <f>[1]!s_info_name(W3048)</f>
        <v>0</v>
      </c>
      <c r="Y3048" s="335" t="str">
        <f>IF($Y$3="申万一级行业",[1]!s_info_industry_sw_2021(W3048,公司分析!D$5,1),IF($Y$3="申万二级行业",[1]!s_info_industry_sw_2021(W3048,公司分析!D$5,2),IF($Y$3="申万三级行业",[1]!s_info_industry_sw_2021(W3048,公司分析!D$5,3),IF($Y$3="wind一级行业",[1]!s_info_industry_gics(W3048,1),IF($Y$3="wind二级行业",[1]!s_info_industry_gics(W3048,2),IF($Y$3="wind三级行业",[1]!s_info_industry_gics(W3048,3),IF($Y$3="wind四级行业",[1]!s_info_industry_gics(W3048,4),IF($Y$3="证监会门类行业",[1]!s_info_industry_csrc12_n(W3048,公司分析!D$5,1),""))))))))</f>
        <v>0</v>
      </c>
      <c r="Z3048" s="298" t="str">
        <f>IF(Y3048=行业比较!$E$6,ROW(),"")</f>
        <v/>
      </c>
    </row>
    <row r="3049" spans="22:26" x14ac:dyDescent="0.35">
      <c r="V3049" s="253">
        <f t="shared" si="55"/>
        <v>0</v>
      </c>
      <c r="W3049" s="348" t="str">
        <f>IF(板块成分!B3051="","",板块成分!B3051)</f>
        <v/>
      </c>
      <c r="X3049" s="270" t="str">
        <f>[1]!s_info_name(W3049)</f>
        <v>0</v>
      </c>
      <c r="Y3049" s="335" t="str">
        <f>IF($Y$3="申万一级行业",[1]!s_info_industry_sw_2021(W3049,公司分析!D$5,1),IF($Y$3="申万二级行业",[1]!s_info_industry_sw_2021(W3049,公司分析!D$5,2),IF($Y$3="申万三级行业",[1]!s_info_industry_sw_2021(W3049,公司分析!D$5,3),IF($Y$3="wind一级行业",[1]!s_info_industry_gics(W3049,1),IF($Y$3="wind二级行业",[1]!s_info_industry_gics(W3049,2),IF($Y$3="wind三级行业",[1]!s_info_industry_gics(W3049,3),IF($Y$3="wind四级行业",[1]!s_info_industry_gics(W3049,4),IF($Y$3="证监会门类行业",[1]!s_info_industry_csrc12_n(W3049,公司分析!D$5,1),""))))))))</f>
        <v>0</v>
      </c>
      <c r="Z3049" s="298" t="str">
        <f>IF(Y3049=行业比较!$E$6,ROW(),"")</f>
        <v/>
      </c>
    </row>
    <row r="3050" spans="22:26" x14ac:dyDescent="0.35">
      <c r="V3050" s="253">
        <f t="shared" si="55"/>
        <v>0</v>
      </c>
      <c r="W3050" s="348" t="str">
        <f>IF(板块成分!B3052="","",板块成分!B3052)</f>
        <v/>
      </c>
      <c r="X3050" s="270" t="str">
        <f>[1]!s_info_name(W3050)</f>
        <v>0</v>
      </c>
      <c r="Y3050" s="335" t="str">
        <f>IF($Y$3="申万一级行业",[1]!s_info_industry_sw_2021(W3050,公司分析!D$5,1),IF($Y$3="申万二级行业",[1]!s_info_industry_sw_2021(W3050,公司分析!D$5,2),IF($Y$3="申万三级行业",[1]!s_info_industry_sw_2021(W3050,公司分析!D$5,3),IF($Y$3="wind一级行业",[1]!s_info_industry_gics(W3050,1),IF($Y$3="wind二级行业",[1]!s_info_industry_gics(W3050,2),IF($Y$3="wind三级行业",[1]!s_info_industry_gics(W3050,3),IF($Y$3="wind四级行业",[1]!s_info_industry_gics(W3050,4),IF($Y$3="证监会门类行业",[1]!s_info_industry_csrc12_n(W3050,公司分析!D$5,1),""))))))))</f>
        <v>0</v>
      </c>
      <c r="Z3050" s="298" t="str">
        <f>IF(Y3050=行业比较!$E$6,ROW(),"")</f>
        <v/>
      </c>
    </row>
    <row r="3051" spans="22:26" x14ac:dyDescent="0.35">
      <c r="V3051" s="253">
        <f t="shared" si="55"/>
        <v>0</v>
      </c>
      <c r="W3051" s="348" t="str">
        <f>IF(板块成分!B3053="","",板块成分!B3053)</f>
        <v/>
      </c>
      <c r="X3051" s="270" t="str">
        <f>[1]!s_info_name(W3051)</f>
        <v>0</v>
      </c>
      <c r="Y3051" s="335" t="str">
        <f>IF($Y$3="申万一级行业",[1]!s_info_industry_sw_2021(W3051,公司分析!D$5,1),IF($Y$3="申万二级行业",[1]!s_info_industry_sw_2021(W3051,公司分析!D$5,2),IF($Y$3="申万三级行业",[1]!s_info_industry_sw_2021(W3051,公司分析!D$5,3),IF($Y$3="wind一级行业",[1]!s_info_industry_gics(W3051,1),IF($Y$3="wind二级行业",[1]!s_info_industry_gics(W3051,2),IF($Y$3="wind三级行业",[1]!s_info_industry_gics(W3051,3),IF($Y$3="wind四级行业",[1]!s_info_industry_gics(W3051,4),IF($Y$3="证监会门类行业",[1]!s_info_industry_csrc12_n(W3051,公司分析!D$5,1),""))))))))</f>
        <v>0</v>
      </c>
      <c r="Z3051" s="298" t="str">
        <f>IF(Y3051=行业比较!$E$6,ROW(),"")</f>
        <v/>
      </c>
    </row>
    <row r="3052" spans="22:26" x14ac:dyDescent="0.35">
      <c r="V3052" s="253">
        <f t="shared" si="55"/>
        <v>0</v>
      </c>
      <c r="W3052" s="348" t="str">
        <f>IF(板块成分!B3054="","",板块成分!B3054)</f>
        <v/>
      </c>
      <c r="X3052" s="270" t="str">
        <f>[1]!s_info_name(W3052)</f>
        <v>0</v>
      </c>
      <c r="Y3052" s="335" t="str">
        <f>IF($Y$3="申万一级行业",[1]!s_info_industry_sw_2021(W3052,公司分析!D$5,1),IF($Y$3="申万二级行业",[1]!s_info_industry_sw_2021(W3052,公司分析!D$5,2),IF($Y$3="申万三级行业",[1]!s_info_industry_sw_2021(W3052,公司分析!D$5,3),IF($Y$3="wind一级行业",[1]!s_info_industry_gics(W3052,1),IF($Y$3="wind二级行业",[1]!s_info_industry_gics(W3052,2),IF($Y$3="wind三级行业",[1]!s_info_industry_gics(W3052,3),IF($Y$3="wind四级行业",[1]!s_info_industry_gics(W3052,4),IF($Y$3="证监会门类行业",[1]!s_info_industry_csrc12_n(W3052,公司分析!D$5,1),""))))))))</f>
        <v>0</v>
      </c>
      <c r="Z3052" s="298" t="str">
        <f>IF(Y3052=行业比较!$E$6,ROW(),"")</f>
        <v/>
      </c>
    </row>
    <row r="3053" spans="22:26" x14ac:dyDescent="0.35">
      <c r="V3053" s="253">
        <f t="shared" si="55"/>
        <v>0</v>
      </c>
      <c r="W3053" s="348" t="str">
        <f>IF(板块成分!B3055="","",板块成分!B3055)</f>
        <v/>
      </c>
      <c r="X3053" s="270" t="str">
        <f>[1]!s_info_name(W3053)</f>
        <v>0</v>
      </c>
      <c r="Y3053" s="335" t="str">
        <f>IF($Y$3="申万一级行业",[1]!s_info_industry_sw_2021(W3053,公司分析!D$5,1),IF($Y$3="申万二级行业",[1]!s_info_industry_sw_2021(W3053,公司分析!D$5,2),IF($Y$3="申万三级行业",[1]!s_info_industry_sw_2021(W3053,公司分析!D$5,3),IF($Y$3="wind一级行业",[1]!s_info_industry_gics(W3053,1),IF($Y$3="wind二级行业",[1]!s_info_industry_gics(W3053,2),IF($Y$3="wind三级行业",[1]!s_info_industry_gics(W3053,3),IF($Y$3="wind四级行业",[1]!s_info_industry_gics(W3053,4),IF($Y$3="证监会门类行业",[1]!s_info_industry_csrc12_n(W3053,公司分析!D$5,1),""))))))))</f>
        <v>0</v>
      </c>
      <c r="Z3053" s="298" t="str">
        <f>IF(Y3053=行业比较!$E$6,ROW(),"")</f>
        <v/>
      </c>
    </row>
    <row r="3054" spans="22:26" x14ac:dyDescent="0.35">
      <c r="V3054" s="253">
        <f t="shared" si="55"/>
        <v>0</v>
      </c>
      <c r="W3054" s="348" t="str">
        <f>IF(板块成分!B3056="","",板块成分!B3056)</f>
        <v/>
      </c>
      <c r="X3054" s="270" t="str">
        <f>[1]!s_info_name(W3054)</f>
        <v>0</v>
      </c>
      <c r="Y3054" s="335" t="str">
        <f>IF($Y$3="申万一级行业",[1]!s_info_industry_sw_2021(W3054,公司分析!D$5,1),IF($Y$3="申万二级行业",[1]!s_info_industry_sw_2021(W3054,公司分析!D$5,2),IF($Y$3="申万三级行业",[1]!s_info_industry_sw_2021(W3054,公司分析!D$5,3),IF($Y$3="wind一级行业",[1]!s_info_industry_gics(W3054,1),IF($Y$3="wind二级行业",[1]!s_info_industry_gics(W3054,2),IF($Y$3="wind三级行业",[1]!s_info_industry_gics(W3054,3),IF($Y$3="wind四级行业",[1]!s_info_industry_gics(W3054,4),IF($Y$3="证监会门类行业",[1]!s_info_industry_csrc12_n(W3054,公司分析!D$5,1),""))))))))</f>
        <v>0</v>
      </c>
      <c r="Z3054" s="298" t="str">
        <f>IF(Y3054=行业比较!$E$6,ROW(),"")</f>
        <v/>
      </c>
    </row>
    <row r="3055" spans="22:26" x14ac:dyDescent="0.35">
      <c r="V3055" s="253">
        <f t="shared" si="55"/>
        <v>0</v>
      </c>
      <c r="W3055" s="348" t="str">
        <f>IF(板块成分!B3057="","",板块成分!B3057)</f>
        <v/>
      </c>
      <c r="X3055" s="270" t="str">
        <f>[1]!s_info_name(W3055)</f>
        <v>0</v>
      </c>
      <c r="Y3055" s="335" t="str">
        <f>IF($Y$3="申万一级行业",[1]!s_info_industry_sw_2021(W3055,公司分析!D$5,1),IF($Y$3="申万二级行业",[1]!s_info_industry_sw_2021(W3055,公司分析!D$5,2),IF($Y$3="申万三级行业",[1]!s_info_industry_sw_2021(W3055,公司分析!D$5,3),IF($Y$3="wind一级行业",[1]!s_info_industry_gics(W3055,1),IF($Y$3="wind二级行业",[1]!s_info_industry_gics(W3055,2),IF($Y$3="wind三级行业",[1]!s_info_industry_gics(W3055,3),IF($Y$3="wind四级行业",[1]!s_info_industry_gics(W3055,4),IF($Y$3="证监会门类行业",[1]!s_info_industry_csrc12_n(W3055,公司分析!D$5,1),""))))))))</f>
        <v>0</v>
      </c>
      <c r="Z3055" s="298" t="str">
        <f>IF(Y3055=行业比较!$E$6,ROW(),"")</f>
        <v/>
      </c>
    </row>
    <row r="3056" spans="22:26" x14ac:dyDescent="0.35">
      <c r="V3056" s="253">
        <f t="shared" si="55"/>
        <v>0</v>
      </c>
      <c r="W3056" s="348" t="str">
        <f>IF(板块成分!B3058="","",板块成分!B3058)</f>
        <v/>
      </c>
      <c r="X3056" s="270" t="str">
        <f>[1]!s_info_name(W3056)</f>
        <v>0</v>
      </c>
      <c r="Y3056" s="335" t="str">
        <f>IF($Y$3="申万一级行业",[1]!s_info_industry_sw_2021(W3056,公司分析!D$5,1),IF($Y$3="申万二级行业",[1]!s_info_industry_sw_2021(W3056,公司分析!D$5,2),IF($Y$3="申万三级行业",[1]!s_info_industry_sw_2021(W3056,公司分析!D$5,3),IF($Y$3="wind一级行业",[1]!s_info_industry_gics(W3056,1),IF($Y$3="wind二级行业",[1]!s_info_industry_gics(W3056,2),IF($Y$3="wind三级行业",[1]!s_info_industry_gics(W3056,3),IF($Y$3="wind四级行业",[1]!s_info_industry_gics(W3056,4),IF($Y$3="证监会门类行业",[1]!s_info_industry_csrc12_n(W3056,公司分析!D$5,1),""))))))))</f>
        <v>0</v>
      </c>
      <c r="Z3056" s="298" t="str">
        <f>IF(Y3056=行业比较!$E$6,ROW(),"")</f>
        <v/>
      </c>
    </row>
    <row r="3057" spans="22:26" x14ac:dyDescent="0.35">
      <c r="V3057" s="253">
        <f t="shared" si="55"/>
        <v>0</v>
      </c>
      <c r="W3057" s="348" t="str">
        <f>IF(板块成分!B3059="","",板块成分!B3059)</f>
        <v/>
      </c>
      <c r="X3057" s="270" t="str">
        <f>[1]!s_info_name(W3057)</f>
        <v>0</v>
      </c>
      <c r="Y3057" s="335" t="str">
        <f>IF($Y$3="申万一级行业",[1]!s_info_industry_sw_2021(W3057,公司分析!D$5,1),IF($Y$3="申万二级行业",[1]!s_info_industry_sw_2021(W3057,公司分析!D$5,2),IF($Y$3="申万三级行业",[1]!s_info_industry_sw_2021(W3057,公司分析!D$5,3),IF($Y$3="wind一级行业",[1]!s_info_industry_gics(W3057,1),IF($Y$3="wind二级行业",[1]!s_info_industry_gics(W3057,2),IF($Y$3="wind三级行业",[1]!s_info_industry_gics(W3057,3),IF($Y$3="wind四级行业",[1]!s_info_industry_gics(W3057,4),IF($Y$3="证监会门类行业",[1]!s_info_industry_csrc12_n(W3057,公司分析!D$5,1),""))))))))</f>
        <v>0</v>
      </c>
      <c r="Z3057" s="298" t="str">
        <f>IF(Y3057=行业比较!$E$6,ROW(),"")</f>
        <v/>
      </c>
    </row>
    <row r="3058" spans="22:26" x14ac:dyDescent="0.35">
      <c r="V3058" s="253">
        <f t="shared" si="55"/>
        <v>0</v>
      </c>
      <c r="W3058" s="348" t="str">
        <f>IF(板块成分!B3060="","",板块成分!B3060)</f>
        <v/>
      </c>
      <c r="X3058" s="270" t="str">
        <f>[1]!s_info_name(W3058)</f>
        <v>0</v>
      </c>
      <c r="Y3058" s="335" t="str">
        <f>IF($Y$3="申万一级行业",[1]!s_info_industry_sw_2021(W3058,公司分析!D$5,1),IF($Y$3="申万二级行业",[1]!s_info_industry_sw_2021(W3058,公司分析!D$5,2),IF($Y$3="申万三级行业",[1]!s_info_industry_sw_2021(W3058,公司分析!D$5,3),IF($Y$3="wind一级行业",[1]!s_info_industry_gics(W3058,1),IF($Y$3="wind二级行业",[1]!s_info_industry_gics(W3058,2),IF($Y$3="wind三级行业",[1]!s_info_industry_gics(W3058,3),IF($Y$3="wind四级行业",[1]!s_info_industry_gics(W3058,4),IF($Y$3="证监会门类行业",[1]!s_info_industry_csrc12_n(W3058,公司分析!D$5,1),""))))))))</f>
        <v>0</v>
      </c>
      <c r="Z3058" s="298" t="str">
        <f>IF(Y3058=行业比较!$E$6,ROW(),"")</f>
        <v/>
      </c>
    </row>
    <row r="3059" spans="22:26" x14ac:dyDescent="0.35">
      <c r="V3059" s="253">
        <f t="shared" si="55"/>
        <v>0</v>
      </c>
      <c r="W3059" s="348" t="str">
        <f>IF(板块成分!B3061="","",板块成分!B3061)</f>
        <v/>
      </c>
      <c r="X3059" s="270" t="str">
        <f>[1]!s_info_name(W3059)</f>
        <v>0</v>
      </c>
      <c r="Y3059" s="335" t="str">
        <f>IF($Y$3="申万一级行业",[1]!s_info_industry_sw_2021(W3059,公司分析!D$5,1),IF($Y$3="申万二级行业",[1]!s_info_industry_sw_2021(W3059,公司分析!D$5,2),IF($Y$3="申万三级行业",[1]!s_info_industry_sw_2021(W3059,公司分析!D$5,3),IF($Y$3="wind一级行业",[1]!s_info_industry_gics(W3059,1),IF($Y$3="wind二级行业",[1]!s_info_industry_gics(W3059,2),IF($Y$3="wind三级行业",[1]!s_info_industry_gics(W3059,3),IF($Y$3="wind四级行业",[1]!s_info_industry_gics(W3059,4),IF($Y$3="证监会门类行业",[1]!s_info_industry_csrc12_n(W3059,公司分析!D$5,1),""))))))))</f>
        <v>0</v>
      </c>
      <c r="Z3059" s="298" t="str">
        <f>IF(Y3059=行业比较!$E$6,ROW(),"")</f>
        <v/>
      </c>
    </row>
    <row r="3060" spans="22:26" x14ac:dyDescent="0.35">
      <c r="V3060" s="253">
        <f t="shared" si="55"/>
        <v>0</v>
      </c>
      <c r="W3060" s="348" t="str">
        <f>IF(板块成分!B3062="","",板块成分!B3062)</f>
        <v/>
      </c>
      <c r="X3060" s="270" t="str">
        <f>[1]!s_info_name(W3060)</f>
        <v>0</v>
      </c>
      <c r="Y3060" s="335" t="str">
        <f>IF($Y$3="申万一级行业",[1]!s_info_industry_sw_2021(W3060,公司分析!D$5,1),IF($Y$3="申万二级行业",[1]!s_info_industry_sw_2021(W3060,公司分析!D$5,2),IF($Y$3="申万三级行业",[1]!s_info_industry_sw_2021(W3060,公司分析!D$5,3),IF($Y$3="wind一级行业",[1]!s_info_industry_gics(W3060,1),IF($Y$3="wind二级行业",[1]!s_info_industry_gics(W3060,2),IF($Y$3="wind三级行业",[1]!s_info_industry_gics(W3060,3),IF($Y$3="wind四级行业",[1]!s_info_industry_gics(W3060,4),IF($Y$3="证监会门类行业",[1]!s_info_industry_csrc12_n(W3060,公司分析!D$5,1),""))))))))</f>
        <v>0</v>
      </c>
      <c r="Z3060" s="298" t="str">
        <f>IF(Y3060=行业比较!$E$6,ROW(),"")</f>
        <v/>
      </c>
    </row>
    <row r="3061" spans="22:26" x14ac:dyDescent="0.35">
      <c r="V3061" s="253">
        <f t="shared" si="55"/>
        <v>0</v>
      </c>
      <c r="W3061" s="348" t="str">
        <f>IF(板块成分!B3063="","",板块成分!B3063)</f>
        <v/>
      </c>
      <c r="X3061" s="270" t="str">
        <f>[1]!s_info_name(W3061)</f>
        <v>0</v>
      </c>
      <c r="Y3061" s="335" t="str">
        <f>IF($Y$3="申万一级行业",[1]!s_info_industry_sw_2021(W3061,公司分析!D$5,1),IF($Y$3="申万二级行业",[1]!s_info_industry_sw_2021(W3061,公司分析!D$5,2),IF($Y$3="申万三级行业",[1]!s_info_industry_sw_2021(W3061,公司分析!D$5,3),IF($Y$3="wind一级行业",[1]!s_info_industry_gics(W3061,1),IF($Y$3="wind二级行业",[1]!s_info_industry_gics(W3061,2),IF($Y$3="wind三级行业",[1]!s_info_industry_gics(W3061,3),IF($Y$3="wind四级行业",[1]!s_info_industry_gics(W3061,4),IF($Y$3="证监会门类行业",[1]!s_info_industry_csrc12_n(W3061,公司分析!D$5,1),""))))))))</f>
        <v>0</v>
      </c>
      <c r="Z3061" s="298" t="str">
        <f>IF(Y3061=行业比较!$E$6,ROW(),"")</f>
        <v/>
      </c>
    </row>
    <row r="3062" spans="22:26" x14ac:dyDescent="0.35">
      <c r="V3062" s="253">
        <f t="shared" si="55"/>
        <v>0</v>
      </c>
      <c r="W3062" s="348" t="str">
        <f>IF(板块成分!B3064="","",板块成分!B3064)</f>
        <v/>
      </c>
      <c r="X3062" s="270" t="str">
        <f>[1]!s_info_name(W3062)</f>
        <v>0</v>
      </c>
      <c r="Y3062" s="335" t="str">
        <f>IF($Y$3="申万一级行业",[1]!s_info_industry_sw_2021(W3062,公司分析!D$5,1),IF($Y$3="申万二级行业",[1]!s_info_industry_sw_2021(W3062,公司分析!D$5,2),IF($Y$3="申万三级行业",[1]!s_info_industry_sw_2021(W3062,公司分析!D$5,3),IF($Y$3="wind一级行业",[1]!s_info_industry_gics(W3062,1),IF($Y$3="wind二级行业",[1]!s_info_industry_gics(W3062,2),IF($Y$3="wind三级行业",[1]!s_info_industry_gics(W3062,3),IF($Y$3="wind四级行业",[1]!s_info_industry_gics(W3062,4),IF($Y$3="证监会门类行业",[1]!s_info_industry_csrc12_n(W3062,公司分析!D$5,1),""))))))))</f>
        <v>0</v>
      </c>
      <c r="Z3062" s="298" t="str">
        <f>IF(Y3062=行业比较!$E$6,ROW(),"")</f>
        <v/>
      </c>
    </row>
    <row r="3063" spans="22:26" x14ac:dyDescent="0.35">
      <c r="V3063" s="253">
        <f t="shared" si="55"/>
        <v>0</v>
      </c>
      <c r="W3063" s="348" t="str">
        <f>IF(板块成分!B3065="","",板块成分!B3065)</f>
        <v/>
      </c>
      <c r="X3063" s="270" t="str">
        <f>[1]!s_info_name(W3063)</f>
        <v>0</v>
      </c>
      <c r="Y3063" s="335" t="str">
        <f>IF($Y$3="申万一级行业",[1]!s_info_industry_sw_2021(W3063,公司分析!D$5,1),IF($Y$3="申万二级行业",[1]!s_info_industry_sw_2021(W3063,公司分析!D$5,2),IF($Y$3="申万三级行业",[1]!s_info_industry_sw_2021(W3063,公司分析!D$5,3),IF($Y$3="wind一级行业",[1]!s_info_industry_gics(W3063,1),IF($Y$3="wind二级行业",[1]!s_info_industry_gics(W3063,2),IF($Y$3="wind三级行业",[1]!s_info_industry_gics(W3063,3),IF($Y$3="wind四级行业",[1]!s_info_industry_gics(W3063,4),IF($Y$3="证监会门类行业",[1]!s_info_industry_csrc12_n(W3063,公司分析!D$5,1),""))))))))</f>
        <v>0</v>
      </c>
      <c r="Z3063" s="298" t="str">
        <f>IF(Y3063=行业比较!$E$6,ROW(),"")</f>
        <v/>
      </c>
    </row>
    <row r="3064" spans="22:26" x14ac:dyDescent="0.35">
      <c r="V3064" s="253">
        <f t="shared" si="55"/>
        <v>0</v>
      </c>
      <c r="W3064" s="348" t="str">
        <f>IF(板块成分!B3066="","",板块成分!B3066)</f>
        <v/>
      </c>
      <c r="X3064" s="270" t="str">
        <f>[1]!s_info_name(W3064)</f>
        <v>0</v>
      </c>
      <c r="Y3064" s="335" t="str">
        <f>IF($Y$3="申万一级行业",[1]!s_info_industry_sw_2021(W3064,公司分析!D$5,1),IF($Y$3="申万二级行业",[1]!s_info_industry_sw_2021(W3064,公司分析!D$5,2),IF($Y$3="申万三级行业",[1]!s_info_industry_sw_2021(W3064,公司分析!D$5,3),IF($Y$3="wind一级行业",[1]!s_info_industry_gics(W3064,1),IF($Y$3="wind二级行业",[1]!s_info_industry_gics(W3064,2),IF($Y$3="wind三级行业",[1]!s_info_industry_gics(W3064,3),IF($Y$3="wind四级行业",[1]!s_info_industry_gics(W3064,4),IF($Y$3="证监会门类行业",[1]!s_info_industry_csrc12_n(W3064,公司分析!D$5,1),""))))))))</f>
        <v>0</v>
      </c>
      <c r="Z3064" s="298" t="str">
        <f>IF(Y3064=行业比较!$E$6,ROW(),"")</f>
        <v/>
      </c>
    </row>
    <row r="3065" spans="22:26" x14ac:dyDescent="0.35">
      <c r="V3065" s="253">
        <f t="shared" si="55"/>
        <v>0</v>
      </c>
      <c r="W3065" s="348" t="str">
        <f>IF(板块成分!B3067="","",板块成分!B3067)</f>
        <v/>
      </c>
      <c r="X3065" s="270" t="str">
        <f>[1]!s_info_name(W3065)</f>
        <v>0</v>
      </c>
      <c r="Y3065" s="335" t="str">
        <f>IF($Y$3="申万一级行业",[1]!s_info_industry_sw_2021(W3065,公司分析!D$5,1),IF($Y$3="申万二级行业",[1]!s_info_industry_sw_2021(W3065,公司分析!D$5,2),IF($Y$3="申万三级行业",[1]!s_info_industry_sw_2021(W3065,公司分析!D$5,3),IF($Y$3="wind一级行业",[1]!s_info_industry_gics(W3065,1),IF($Y$3="wind二级行业",[1]!s_info_industry_gics(W3065,2),IF($Y$3="wind三级行业",[1]!s_info_industry_gics(W3065,3),IF($Y$3="wind四级行业",[1]!s_info_industry_gics(W3065,4),IF($Y$3="证监会门类行业",[1]!s_info_industry_csrc12_n(W3065,公司分析!D$5,1),""))))))))</f>
        <v>0</v>
      </c>
      <c r="Z3065" s="298" t="str">
        <f>IF(Y3065=行业比较!$E$6,ROW(),"")</f>
        <v/>
      </c>
    </row>
    <row r="3066" spans="22:26" x14ac:dyDescent="0.35">
      <c r="V3066" s="253">
        <f t="shared" si="55"/>
        <v>0</v>
      </c>
      <c r="W3066" s="348" t="str">
        <f>IF(板块成分!B3068="","",板块成分!B3068)</f>
        <v/>
      </c>
      <c r="X3066" s="270" t="str">
        <f>[1]!s_info_name(W3066)</f>
        <v>0</v>
      </c>
      <c r="Y3066" s="335" t="str">
        <f>IF($Y$3="申万一级行业",[1]!s_info_industry_sw_2021(W3066,公司分析!D$5,1),IF($Y$3="申万二级行业",[1]!s_info_industry_sw_2021(W3066,公司分析!D$5,2),IF($Y$3="申万三级行业",[1]!s_info_industry_sw_2021(W3066,公司分析!D$5,3),IF($Y$3="wind一级行业",[1]!s_info_industry_gics(W3066,1),IF($Y$3="wind二级行业",[1]!s_info_industry_gics(W3066,2),IF($Y$3="wind三级行业",[1]!s_info_industry_gics(W3066,3),IF($Y$3="wind四级行业",[1]!s_info_industry_gics(W3066,4),IF($Y$3="证监会门类行业",[1]!s_info_industry_csrc12_n(W3066,公司分析!D$5,1),""))))))))</f>
        <v>0</v>
      </c>
      <c r="Z3066" s="298" t="str">
        <f>IF(Y3066=行业比较!$E$6,ROW(),"")</f>
        <v/>
      </c>
    </row>
    <row r="3067" spans="22:26" x14ac:dyDescent="0.35">
      <c r="V3067" s="253">
        <f t="shared" si="55"/>
        <v>0</v>
      </c>
      <c r="W3067" s="348" t="str">
        <f>IF(板块成分!B3069="","",板块成分!B3069)</f>
        <v/>
      </c>
      <c r="X3067" s="270" t="str">
        <f>[1]!s_info_name(W3067)</f>
        <v>0</v>
      </c>
      <c r="Y3067" s="335" t="str">
        <f>IF($Y$3="申万一级行业",[1]!s_info_industry_sw_2021(W3067,公司分析!D$5,1),IF($Y$3="申万二级行业",[1]!s_info_industry_sw_2021(W3067,公司分析!D$5,2),IF($Y$3="申万三级行业",[1]!s_info_industry_sw_2021(W3067,公司分析!D$5,3),IF($Y$3="wind一级行业",[1]!s_info_industry_gics(W3067,1),IF($Y$3="wind二级行业",[1]!s_info_industry_gics(W3067,2),IF($Y$3="wind三级行业",[1]!s_info_industry_gics(W3067,3),IF($Y$3="wind四级行业",[1]!s_info_industry_gics(W3067,4),IF($Y$3="证监会门类行业",[1]!s_info_industry_csrc12_n(W3067,公司分析!D$5,1),""))))))))</f>
        <v>0</v>
      </c>
      <c r="Z3067" s="298" t="str">
        <f>IF(Y3067=行业比较!$E$6,ROW(),"")</f>
        <v/>
      </c>
    </row>
    <row r="3068" spans="22:26" x14ac:dyDescent="0.35">
      <c r="V3068" s="253">
        <f t="shared" si="55"/>
        <v>0</v>
      </c>
      <c r="W3068" s="348" t="str">
        <f>IF(板块成分!B3070="","",板块成分!B3070)</f>
        <v/>
      </c>
      <c r="X3068" s="270" t="str">
        <f>[1]!s_info_name(W3068)</f>
        <v>0</v>
      </c>
      <c r="Y3068" s="335" t="str">
        <f>IF($Y$3="申万一级行业",[1]!s_info_industry_sw_2021(W3068,公司分析!D$5,1),IF($Y$3="申万二级行业",[1]!s_info_industry_sw_2021(W3068,公司分析!D$5,2),IF($Y$3="申万三级行业",[1]!s_info_industry_sw_2021(W3068,公司分析!D$5,3),IF($Y$3="wind一级行业",[1]!s_info_industry_gics(W3068,1),IF($Y$3="wind二级行业",[1]!s_info_industry_gics(W3068,2),IF($Y$3="wind三级行业",[1]!s_info_industry_gics(W3068,3),IF($Y$3="wind四级行业",[1]!s_info_industry_gics(W3068,4),IF($Y$3="证监会门类行业",[1]!s_info_industry_csrc12_n(W3068,公司分析!D$5,1),""))))))))</f>
        <v>0</v>
      </c>
      <c r="Z3068" s="298" t="str">
        <f>IF(Y3068=行业比较!$E$6,ROW(),"")</f>
        <v/>
      </c>
    </row>
    <row r="3069" spans="22:26" x14ac:dyDescent="0.35">
      <c r="V3069" s="253">
        <f t="shared" si="55"/>
        <v>0</v>
      </c>
      <c r="W3069" s="348" t="str">
        <f>IF(板块成分!B3071="","",板块成分!B3071)</f>
        <v/>
      </c>
      <c r="X3069" s="270" t="str">
        <f>[1]!s_info_name(W3069)</f>
        <v>0</v>
      </c>
      <c r="Y3069" s="335" t="str">
        <f>IF($Y$3="申万一级行业",[1]!s_info_industry_sw_2021(W3069,公司分析!D$5,1),IF($Y$3="申万二级行业",[1]!s_info_industry_sw_2021(W3069,公司分析!D$5,2),IF($Y$3="申万三级行业",[1]!s_info_industry_sw_2021(W3069,公司分析!D$5,3),IF($Y$3="wind一级行业",[1]!s_info_industry_gics(W3069,1),IF($Y$3="wind二级行业",[1]!s_info_industry_gics(W3069,2),IF($Y$3="wind三级行业",[1]!s_info_industry_gics(W3069,3),IF($Y$3="wind四级行业",[1]!s_info_industry_gics(W3069,4),IF($Y$3="证监会门类行业",[1]!s_info_industry_csrc12_n(W3069,公司分析!D$5,1),""))))))))</f>
        <v>0</v>
      </c>
      <c r="Z3069" s="298" t="str">
        <f>IF(Y3069=行业比较!$E$6,ROW(),"")</f>
        <v/>
      </c>
    </row>
    <row r="3070" spans="22:26" x14ac:dyDescent="0.35">
      <c r="V3070" s="253">
        <f t="shared" si="55"/>
        <v>0</v>
      </c>
      <c r="W3070" s="348" t="str">
        <f>IF(板块成分!B3072="","",板块成分!B3072)</f>
        <v/>
      </c>
      <c r="X3070" s="270" t="str">
        <f>[1]!s_info_name(W3070)</f>
        <v>0</v>
      </c>
      <c r="Y3070" s="335" t="str">
        <f>IF($Y$3="申万一级行业",[1]!s_info_industry_sw_2021(W3070,公司分析!D$5,1),IF($Y$3="申万二级行业",[1]!s_info_industry_sw_2021(W3070,公司分析!D$5,2),IF($Y$3="申万三级行业",[1]!s_info_industry_sw_2021(W3070,公司分析!D$5,3),IF($Y$3="wind一级行业",[1]!s_info_industry_gics(W3070,1),IF($Y$3="wind二级行业",[1]!s_info_industry_gics(W3070,2),IF($Y$3="wind三级行业",[1]!s_info_industry_gics(W3070,3),IF($Y$3="wind四级行业",[1]!s_info_industry_gics(W3070,4),IF($Y$3="证监会门类行业",[1]!s_info_industry_csrc12_n(W3070,公司分析!D$5,1),""))))))))</f>
        <v>0</v>
      </c>
      <c r="Z3070" s="298" t="str">
        <f>IF(Y3070=行业比较!$E$6,ROW(),"")</f>
        <v/>
      </c>
    </row>
    <row r="3071" spans="22:26" x14ac:dyDescent="0.35">
      <c r="V3071" s="253">
        <f t="shared" si="55"/>
        <v>0</v>
      </c>
      <c r="W3071" s="348" t="str">
        <f>IF(板块成分!B3073="","",板块成分!B3073)</f>
        <v/>
      </c>
      <c r="X3071" s="270" t="str">
        <f>[1]!s_info_name(W3071)</f>
        <v>0</v>
      </c>
      <c r="Y3071" s="335" t="str">
        <f>IF($Y$3="申万一级行业",[1]!s_info_industry_sw_2021(W3071,公司分析!D$5,1),IF($Y$3="申万二级行业",[1]!s_info_industry_sw_2021(W3071,公司分析!D$5,2),IF($Y$3="申万三级行业",[1]!s_info_industry_sw_2021(W3071,公司分析!D$5,3),IF($Y$3="wind一级行业",[1]!s_info_industry_gics(W3071,1),IF($Y$3="wind二级行业",[1]!s_info_industry_gics(W3071,2),IF($Y$3="wind三级行业",[1]!s_info_industry_gics(W3071,3),IF($Y$3="wind四级行业",[1]!s_info_industry_gics(W3071,4),IF($Y$3="证监会门类行业",[1]!s_info_industry_csrc12_n(W3071,公司分析!D$5,1),""))))))))</f>
        <v>0</v>
      </c>
      <c r="Z3071" s="298" t="str">
        <f>IF(Y3071=行业比较!$E$6,ROW(),"")</f>
        <v/>
      </c>
    </row>
    <row r="3072" spans="22:26" x14ac:dyDescent="0.35">
      <c r="V3072" s="253">
        <f t="shared" si="55"/>
        <v>0</v>
      </c>
      <c r="W3072" s="348" t="str">
        <f>IF(板块成分!B3074="","",板块成分!B3074)</f>
        <v/>
      </c>
      <c r="X3072" s="270" t="str">
        <f>[1]!s_info_name(W3072)</f>
        <v>0</v>
      </c>
      <c r="Y3072" s="335" t="str">
        <f>IF($Y$3="申万一级行业",[1]!s_info_industry_sw_2021(W3072,公司分析!D$5,1),IF($Y$3="申万二级行业",[1]!s_info_industry_sw_2021(W3072,公司分析!D$5,2),IF($Y$3="申万三级行业",[1]!s_info_industry_sw_2021(W3072,公司分析!D$5,3),IF($Y$3="wind一级行业",[1]!s_info_industry_gics(W3072,1),IF($Y$3="wind二级行业",[1]!s_info_industry_gics(W3072,2),IF($Y$3="wind三级行业",[1]!s_info_industry_gics(W3072,3),IF($Y$3="wind四级行业",[1]!s_info_industry_gics(W3072,4),IF($Y$3="证监会门类行业",[1]!s_info_industry_csrc12_n(W3072,公司分析!D$5,1),""))))))))</f>
        <v>0</v>
      </c>
      <c r="Z3072" s="298" t="str">
        <f>IF(Y3072=行业比较!$E$6,ROW(),"")</f>
        <v/>
      </c>
    </row>
    <row r="3073" spans="22:26" x14ac:dyDescent="0.35">
      <c r="V3073" s="253">
        <f t="shared" si="55"/>
        <v>0</v>
      </c>
      <c r="W3073" s="348" t="str">
        <f>IF(板块成分!B3075="","",板块成分!B3075)</f>
        <v/>
      </c>
      <c r="X3073" s="270" t="str">
        <f>[1]!s_info_name(W3073)</f>
        <v>0</v>
      </c>
      <c r="Y3073" s="335" t="str">
        <f>IF($Y$3="申万一级行业",[1]!s_info_industry_sw_2021(W3073,公司分析!D$5,1),IF($Y$3="申万二级行业",[1]!s_info_industry_sw_2021(W3073,公司分析!D$5,2),IF($Y$3="申万三级行业",[1]!s_info_industry_sw_2021(W3073,公司分析!D$5,3),IF($Y$3="wind一级行业",[1]!s_info_industry_gics(W3073,1),IF($Y$3="wind二级行业",[1]!s_info_industry_gics(W3073,2),IF($Y$3="wind三级行业",[1]!s_info_industry_gics(W3073,3),IF($Y$3="wind四级行业",[1]!s_info_industry_gics(W3073,4),IF($Y$3="证监会门类行业",[1]!s_info_industry_csrc12_n(W3073,公司分析!D$5,1),""))))))))</f>
        <v>0</v>
      </c>
      <c r="Z3073" s="298" t="str">
        <f>IF(Y3073=行业比较!$E$6,ROW(),"")</f>
        <v/>
      </c>
    </row>
    <row r="3074" spans="22:26" x14ac:dyDescent="0.35">
      <c r="V3074" s="253">
        <f t="shared" si="55"/>
        <v>0</v>
      </c>
      <c r="W3074" s="348" t="str">
        <f>IF(板块成分!B3076="","",板块成分!B3076)</f>
        <v/>
      </c>
      <c r="X3074" s="270" t="str">
        <f>[1]!s_info_name(W3074)</f>
        <v>0</v>
      </c>
      <c r="Y3074" s="335" t="str">
        <f>IF($Y$3="申万一级行业",[1]!s_info_industry_sw_2021(W3074,公司分析!D$5,1),IF($Y$3="申万二级行业",[1]!s_info_industry_sw_2021(W3074,公司分析!D$5,2),IF($Y$3="申万三级行业",[1]!s_info_industry_sw_2021(W3074,公司分析!D$5,3),IF($Y$3="wind一级行业",[1]!s_info_industry_gics(W3074,1),IF($Y$3="wind二级行业",[1]!s_info_industry_gics(W3074,2),IF($Y$3="wind三级行业",[1]!s_info_industry_gics(W3074,3),IF($Y$3="wind四级行业",[1]!s_info_industry_gics(W3074,4),IF($Y$3="证监会门类行业",[1]!s_info_industry_csrc12_n(W3074,公司分析!D$5,1),""))))))))</f>
        <v>0</v>
      </c>
      <c r="Z3074" s="298" t="str">
        <f>IF(Y3074=行业比较!$E$6,ROW(),"")</f>
        <v/>
      </c>
    </row>
    <row r="3075" spans="22:26" x14ac:dyDescent="0.35">
      <c r="V3075" s="253">
        <f t="shared" si="55"/>
        <v>0</v>
      </c>
      <c r="W3075" s="348" t="str">
        <f>IF(板块成分!B3077="","",板块成分!B3077)</f>
        <v/>
      </c>
      <c r="X3075" s="270" t="str">
        <f>[1]!s_info_name(W3075)</f>
        <v>0</v>
      </c>
      <c r="Y3075" s="335" t="str">
        <f>IF($Y$3="申万一级行业",[1]!s_info_industry_sw_2021(W3075,公司分析!D$5,1),IF($Y$3="申万二级行业",[1]!s_info_industry_sw_2021(W3075,公司分析!D$5,2),IF($Y$3="申万三级行业",[1]!s_info_industry_sw_2021(W3075,公司分析!D$5,3),IF($Y$3="wind一级行业",[1]!s_info_industry_gics(W3075,1),IF($Y$3="wind二级行业",[1]!s_info_industry_gics(W3075,2),IF($Y$3="wind三级行业",[1]!s_info_industry_gics(W3075,3),IF($Y$3="wind四级行业",[1]!s_info_industry_gics(W3075,4),IF($Y$3="证监会门类行业",[1]!s_info_industry_csrc12_n(W3075,公司分析!D$5,1),""))))))))</f>
        <v>0</v>
      </c>
      <c r="Z3075" s="298" t="str">
        <f>IF(Y3075=行业比较!$E$6,ROW(),"")</f>
        <v/>
      </c>
    </row>
    <row r="3076" spans="22:26" x14ac:dyDescent="0.35">
      <c r="V3076" s="253">
        <f t="shared" si="55"/>
        <v>0</v>
      </c>
      <c r="W3076" s="348" t="str">
        <f>IF(板块成分!B3078="","",板块成分!B3078)</f>
        <v/>
      </c>
      <c r="X3076" s="270" t="str">
        <f>[1]!s_info_name(W3076)</f>
        <v>0</v>
      </c>
      <c r="Y3076" s="335" t="str">
        <f>IF($Y$3="申万一级行业",[1]!s_info_industry_sw_2021(W3076,公司分析!D$5,1),IF($Y$3="申万二级行业",[1]!s_info_industry_sw_2021(W3076,公司分析!D$5,2),IF($Y$3="申万三级行业",[1]!s_info_industry_sw_2021(W3076,公司分析!D$5,3),IF($Y$3="wind一级行业",[1]!s_info_industry_gics(W3076,1),IF($Y$3="wind二级行业",[1]!s_info_industry_gics(W3076,2),IF($Y$3="wind三级行业",[1]!s_info_industry_gics(W3076,3),IF($Y$3="wind四级行业",[1]!s_info_industry_gics(W3076,4),IF($Y$3="证监会门类行业",[1]!s_info_industry_csrc12_n(W3076,公司分析!D$5,1),""))))))))</f>
        <v>0</v>
      </c>
      <c r="Z3076" s="298" t="str">
        <f>IF(Y3076=行业比较!$E$6,ROW(),"")</f>
        <v/>
      </c>
    </row>
    <row r="3077" spans="22:26" x14ac:dyDescent="0.35">
      <c r="V3077" s="253">
        <f t="shared" ref="V3077:V3140" si="56">IF(Z3077="",0,RANK(Z3077,Z:Z,1))</f>
        <v>0</v>
      </c>
      <c r="W3077" s="348" t="str">
        <f>IF(板块成分!B3079="","",板块成分!B3079)</f>
        <v/>
      </c>
      <c r="X3077" s="270" t="str">
        <f>[1]!s_info_name(W3077)</f>
        <v>0</v>
      </c>
      <c r="Y3077" s="335" t="str">
        <f>IF($Y$3="申万一级行业",[1]!s_info_industry_sw_2021(W3077,公司分析!D$5,1),IF($Y$3="申万二级行业",[1]!s_info_industry_sw_2021(W3077,公司分析!D$5,2),IF($Y$3="申万三级行业",[1]!s_info_industry_sw_2021(W3077,公司分析!D$5,3),IF($Y$3="wind一级行业",[1]!s_info_industry_gics(W3077,1),IF($Y$3="wind二级行业",[1]!s_info_industry_gics(W3077,2),IF($Y$3="wind三级行业",[1]!s_info_industry_gics(W3077,3),IF($Y$3="wind四级行业",[1]!s_info_industry_gics(W3077,4),IF($Y$3="证监会门类行业",[1]!s_info_industry_csrc12_n(W3077,公司分析!D$5,1),""))))))))</f>
        <v>0</v>
      </c>
      <c r="Z3077" s="298" t="str">
        <f>IF(Y3077=行业比较!$E$6,ROW(),"")</f>
        <v/>
      </c>
    </row>
    <row r="3078" spans="22:26" x14ac:dyDescent="0.35">
      <c r="V3078" s="253">
        <f t="shared" si="56"/>
        <v>0</v>
      </c>
      <c r="W3078" s="348" t="str">
        <f>IF(板块成分!B3080="","",板块成分!B3080)</f>
        <v/>
      </c>
      <c r="X3078" s="270" t="str">
        <f>[1]!s_info_name(W3078)</f>
        <v>0</v>
      </c>
      <c r="Y3078" s="335" t="str">
        <f>IF($Y$3="申万一级行业",[1]!s_info_industry_sw_2021(W3078,公司分析!D$5,1),IF($Y$3="申万二级行业",[1]!s_info_industry_sw_2021(W3078,公司分析!D$5,2),IF($Y$3="申万三级行业",[1]!s_info_industry_sw_2021(W3078,公司分析!D$5,3),IF($Y$3="wind一级行业",[1]!s_info_industry_gics(W3078,1),IF($Y$3="wind二级行业",[1]!s_info_industry_gics(W3078,2),IF($Y$3="wind三级行业",[1]!s_info_industry_gics(W3078,3),IF($Y$3="wind四级行业",[1]!s_info_industry_gics(W3078,4),IF($Y$3="证监会门类行业",[1]!s_info_industry_csrc12_n(W3078,公司分析!D$5,1),""))))))))</f>
        <v>0</v>
      </c>
      <c r="Z3078" s="298" t="str">
        <f>IF(Y3078=行业比较!$E$6,ROW(),"")</f>
        <v/>
      </c>
    </row>
    <row r="3079" spans="22:26" x14ac:dyDescent="0.35">
      <c r="V3079" s="253">
        <f t="shared" si="56"/>
        <v>0</v>
      </c>
      <c r="W3079" s="348" t="str">
        <f>IF(板块成分!B3081="","",板块成分!B3081)</f>
        <v/>
      </c>
      <c r="X3079" s="270" t="str">
        <f>[1]!s_info_name(W3079)</f>
        <v>0</v>
      </c>
      <c r="Y3079" s="335" t="str">
        <f>IF($Y$3="申万一级行业",[1]!s_info_industry_sw_2021(W3079,公司分析!D$5,1),IF($Y$3="申万二级行业",[1]!s_info_industry_sw_2021(W3079,公司分析!D$5,2),IF($Y$3="申万三级行业",[1]!s_info_industry_sw_2021(W3079,公司分析!D$5,3),IF($Y$3="wind一级行业",[1]!s_info_industry_gics(W3079,1),IF($Y$3="wind二级行业",[1]!s_info_industry_gics(W3079,2),IF($Y$3="wind三级行业",[1]!s_info_industry_gics(W3079,3),IF($Y$3="wind四级行业",[1]!s_info_industry_gics(W3079,4),IF($Y$3="证监会门类行业",[1]!s_info_industry_csrc12_n(W3079,公司分析!D$5,1),""))))))))</f>
        <v>0</v>
      </c>
      <c r="Z3079" s="298" t="str">
        <f>IF(Y3079=行业比较!$E$6,ROW(),"")</f>
        <v/>
      </c>
    </row>
    <row r="3080" spans="22:26" x14ac:dyDescent="0.35">
      <c r="V3080" s="253">
        <f t="shared" si="56"/>
        <v>0</v>
      </c>
      <c r="W3080" s="348" t="str">
        <f>IF(板块成分!B3082="","",板块成分!B3082)</f>
        <v/>
      </c>
      <c r="X3080" s="270" t="str">
        <f>[1]!s_info_name(W3080)</f>
        <v>0</v>
      </c>
      <c r="Y3080" s="335" t="str">
        <f>IF($Y$3="申万一级行业",[1]!s_info_industry_sw_2021(W3080,公司分析!D$5,1),IF($Y$3="申万二级行业",[1]!s_info_industry_sw_2021(W3080,公司分析!D$5,2),IF($Y$3="申万三级行业",[1]!s_info_industry_sw_2021(W3080,公司分析!D$5,3),IF($Y$3="wind一级行业",[1]!s_info_industry_gics(W3080,1),IF($Y$3="wind二级行业",[1]!s_info_industry_gics(W3080,2),IF($Y$3="wind三级行业",[1]!s_info_industry_gics(W3080,3),IF($Y$3="wind四级行业",[1]!s_info_industry_gics(W3080,4),IF($Y$3="证监会门类行业",[1]!s_info_industry_csrc12_n(W3080,公司分析!D$5,1),""))))))))</f>
        <v>0</v>
      </c>
      <c r="Z3080" s="298" t="str">
        <f>IF(Y3080=行业比较!$E$6,ROW(),"")</f>
        <v/>
      </c>
    </row>
    <row r="3081" spans="22:26" x14ac:dyDescent="0.35">
      <c r="V3081" s="253">
        <f t="shared" si="56"/>
        <v>0</v>
      </c>
      <c r="W3081" s="348" t="str">
        <f>IF(板块成分!B3083="","",板块成分!B3083)</f>
        <v/>
      </c>
      <c r="X3081" s="270" t="str">
        <f>[1]!s_info_name(W3081)</f>
        <v>0</v>
      </c>
      <c r="Y3081" s="335" t="str">
        <f>IF($Y$3="申万一级行业",[1]!s_info_industry_sw_2021(W3081,公司分析!D$5,1),IF($Y$3="申万二级行业",[1]!s_info_industry_sw_2021(W3081,公司分析!D$5,2),IF($Y$3="申万三级行业",[1]!s_info_industry_sw_2021(W3081,公司分析!D$5,3),IF($Y$3="wind一级行业",[1]!s_info_industry_gics(W3081,1),IF($Y$3="wind二级行业",[1]!s_info_industry_gics(W3081,2),IF($Y$3="wind三级行业",[1]!s_info_industry_gics(W3081,3),IF($Y$3="wind四级行业",[1]!s_info_industry_gics(W3081,4),IF($Y$3="证监会门类行业",[1]!s_info_industry_csrc12_n(W3081,公司分析!D$5,1),""))))))))</f>
        <v>0</v>
      </c>
      <c r="Z3081" s="298" t="str">
        <f>IF(Y3081=行业比较!$E$6,ROW(),"")</f>
        <v/>
      </c>
    </row>
    <row r="3082" spans="22:26" x14ac:dyDescent="0.35">
      <c r="V3082" s="253">
        <f t="shared" si="56"/>
        <v>0</v>
      </c>
      <c r="W3082" s="348" t="str">
        <f>IF(板块成分!B3084="","",板块成分!B3084)</f>
        <v/>
      </c>
      <c r="X3082" s="270" t="str">
        <f>[1]!s_info_name(W3082)</f>
        <v>0</v>
      </c>
      <c r="Y3082" s="335" t="str">
        <f>IF($Y$3="申万一级行业",[1]!s_info_industry_sw_2021(W3082,公司分析!D$5,1),IF($Y$3="申万二级行业",[1]!s_info_industry_sw_2021(W3082,公司分析!D$5,2),IF($Y$3="申万三级行业",[1]!s_info_industry_sw_2021(W3082,公司分析!D$5,3),IF($Y$3="wind一级行业",[1]!s_info_industry_gics(W3082,1),IF($Y$3="wind二级行业",[1]!s_info_industry_gics(W3082,2),IF($Y$3="wind三级行业",[1]!s_info_industry_gics(W3082,3),IF($Y$3="wind四级行业",[1]!s_info_industry_gics(W3082,4),IF($Y$3="证监会门类行业",[1]!s_info_industry_csrc12_n(W3082,公司分析!D$5,1),""))))))))</f>
        <v>0</v>
      </c>
      <c r="Z3082" s="298" t="str">
        <f>IF(Y3082=行业比较!$E$6,ROW(),"")</f>
        <v/>
      </c>
    </row>
    <row r="3083" spans="22:26" x14ac:dyDescent="0.35">
      <c r="V3083" s="253">
        <f t="shared" si="56"/>
        <v>0</v>
      </c>
      <c r="W3083" s="348" t="str">
        <f>IF(板块成分!B3085="","",板块成分!B3085)</f>
        <v/>
      </c>
      <c r="X3083" s="270" t="str">
        <f>[1]!s_info_name(W3083)</f>
        <v>0</v>
      </c>
      <c r="Y3083" s="335" t="str">
        <f>IF($Y$3="申万一级行业",[1]!s_info_industry_sw_2021(W3083,公司分析!D$5,1),IF($Y$3="申万二级行业",[1]!s_info_industry_sw_2021(W3083,公司分析!D$5,2),IF($Y$3="申万三级行业",[1]!s_info_industry_sw_2021(W3083,公司分析!D$5,3),IF($Y$3="wind一级行业",[1]!s_info_industry_gics(W3083,1),IF($Y$3="wind二级行业",[1]!s_info_industry_gics(W3083,2),IF($Y$3="wind三级行业",[1]!s_info_industry_gics(W3083,3),IF($Y$3="wind四级行业",[1]!s_info_industry_gics(W3083,4),IF($Y$3="证监会门类行业",[1]!s_info_industry_csrc12_n(W3083,公司分析!D$5,1),""))))))))</f>
        <v>0</v>
      </c>
      <c r="Z3083" s="298" t="str">
        <f>IF(Y3083=行业比较!$E$6,ROW(),"")</f>
        <v/>
      </c>
    </row>
    <row r="3084" spans="22:26" x14ac:dyDescent="0.35">
      <c r="V3084" s="253">
        <f t="shared" si="56"/>
        <v>0</v>
      </c>
      <c r="W3084" s="348" t="str">
        <f>IF(板块成分!B3086="","",板块成分!B3086)</f>
        <v/>
      </c>
      <c r="X3084" s="270" t="str">
        <f>[1]!s_info_name(W3084)</f>
        <v>0</v>
      </c>
      <c r="Y3084" s="335" t="str">
        <f>IF($Y$3="申万一级行业",[1]!s_info_industry_sw_2021(W3084,公司分析!D$5,1),IF($Y$3="申万二级行业",[1]!s_info_industry_sw_2021(W3084,公司分析!D$5,2),IF($Y$3="申万三级行业",[1]!s_info_industry_sw_2021(W3084,公司分析!D$5,3),IF($Y$3="wind一级行业",[1]!s_info_industry_gics(W3084,1),IF($Y$3="wind二级行业",[1]!s_info_industry_gics(W3084,2),IF($Y$3="wind三级行业",[1]!s_info_industry_gics(W3084,3),IF($Y$3="wind四级行业",[1]!s_info_industry_gics(W3084,4),IF($Y$3="证监会门类行业",[1]!s_info_industry_csrc12_n(W3084,公司分析!D$5,1),""))))))))</f>
        <v>0</v>
      </c>
      <c r="Z3084" s="298" t="str">
        <f>IF(Y3084=行业比较!$E$6,ROW(),"")</f>
        <v/>
      </c>
    </row>
    <row r="3085" spans="22:26" x14ac:dyDescent="0.35">
      <c r="V3085" s="253">
        <f t="shared" si="56"/>
        <v>0</v>
      </c>
      <c r="W3085" s="348" t="str">
        <f>IF(板块成分!B3087="","",板块成分!B3087)</f>
        <v/>
      </c>
      <c r="X3085" s="270" t="str">
        <f>[1]!s_info_name(W3085)</f>
        <v>0</v>
      </c>
      <c r="Y3085" s="335" t="str">
        <f>IF($Y$3="申万一级行业",[1]!s_info_industry_sw_2021(W3085,公司分析!D$5,1),IF($Y$3="申万二级行业",[1]!s_info_industry_sw_2021(W3085,公司分析!D$5,2),IF($Y$3="申万三级行业",[1]!s_info_industry_sw_2021(W3085,公司分析!D$5,3),IF($Y$3="wind一级行业",[1]!s_info_industry_gics(W3085,1),IF($Y$3="wind二级行业",[1]!s_info_industry_gics(W3085,2),IF($Y$3="wind三级行业",[1]!s_info_industry_gics(W3085,3),IF($Y$3="wind四级行业",[1]!s_info_industry_gics(W3085,4),IF($Y$3="证监会门类行业",[1]!s_info_industry_csrc12_n(W3085,公司分析!D$5,1),""))))))))</f>
        <v>0</v>
      </c>
      <c r="Z3085" s="298" t="str">
        <f>IF(Y3085=行业比较!$E$6,ROW(),"")</f>
        <v/>
      </c>
    </row>
    <row r="3086" spans="22:26" x14ac:dyDescent="0.35">
      <c r="V3086" s="253">
        <f t="shared" si="56"/>
        <v>0</v>
      </c>
      <c r="W3086" s="348" t="str">
        <f>IF(板块成分!B3088="","",板块成分!B3088)</f>
        <v/>
      </c>
      <c r="X3086" s="270" t="str">
        <f>[1]!s_info_name(W3086)</f>
        <v>0</v>
      </c>
      <c r="Y3086" s="335" t="str">
        <f>IF($Y$3="申万一级行业",[1]!s_info_industry_sw_2021(W3086,公司分析!D$5,1),IF($Y$3="申万二级行业",[1]!s_info_industry_sw_2021(W3086,公司分析!D$5,2),IF($Y$3="申万三级行业",[1]!s_info_industry_sw_2021(W3086,公司分析!D$5,3),IF($Y$3="wind一级行业",[1]!s_info_industry_gics(W3086,1),IF($Y$3="wind二级行业",[1]!s_info_industry_gics(W3086,2),IF($Y$3="wind三级行业",[1]!s_info_industry_gics(W3086,3),IF($Y$3="wind四级行业",[1]!s_info_industry_gics(W3086,4),IF($Y$3="证监会门类行业",[1]!s_info_industry_csrc12_n(W3086,公司分析!D$5,1),""))))))))</f>
        <v>0</v>
      </c>
      <c r="Z3086" s="298" t="str">
        <f>IF(Y3086=行业比较!$E$6,ROW(),"")</f>
        <v/>
      </c>
    </row>
    <row r="3087" spans="22:26" x14ac:dyDescent="0.35">
      <c r="V3087" s="253">
        <f t="shared" si="56"/>
        <v>0</v>
      </c>
      <c r="W3087" s="348" t="str">
        <f>IF(板块成分!B3089="","",板块成分!B3089)</f>
        <v/>
      </c>
      <c r="X3087" s="270" t="str">
        <f>[1]!s_info_name(W3087)</f>
        <v>0</v>
      </c>
      <c r="Y3087" s="335" t="str">
        <f>IF($Y$3="申万一级行业",[1]!s_info_industry_sw_2021(W3087,公司分析!D$5,1),IF($Y$3="申万二级行业",[1]!s_info_industry_sw_2021(W3087,公司分析!D$5,2),IF($Y$3="申万三级行业",[1]!s_info_industry_sw_2021(W3087,公司分析!D$5,3),IF($Y$3="wind一级行业",[1]!s_info_industry_gics(W3087,1),IF($Y$3="wind二级行业",[1]!s_info_industry_gics(W3087,2),IF($Y$3="wind三级行业",[1]!s_info_industry_gics(W3087,3),IF($Y$3="wind四级行业",[1]!s_info_industry_gics(W3087,4),IF($Y$3="证监会门类行业",[1]!s_info_industry_csrc12_n(W3087,公司分析!D$5,1),""))))))))</f>
        <v>0</v>
      </c>
      <c r="Z3087" s="298" t="str">
        <f>IF(Y3087=行业比较!$E$6,ROW(),"")</f>
        <v/>
      </c>
    </row>
    <row r="3088" spans="22:26" x14ac:dyDescent="0.35">
      <c r="V3088" s="253">
        <f t="shared" si="56"/>
        <v>0</v>
      </c>
      <c r="W3088" s="348" t="str">
        <f>IF(板块成分!B3090="","",板块成分!B3090)</f>
        <v/>
      </c>
      <c r="X3088" s="270" t="str">
        <f>[1]!s_info_name(W3088)</f>
        <v>0</v>
      </c>
      <c r="Y3088" s="335" t="str">
        <f>IF($Y$3="申万一级行业",[1]!s_info_industry_sw_2021(W3088,公司分析!D$5,1),IF($Y$3="申万二级行业",[1]!s_info_industry_sw_2021(W3088,公司分析!D$5,2),IF($Y$3="申万三级行业",[1]!s_info_industry_sw_2021(W3088,公司分析!D$5,3),IF($Y$3="wind一级行业",[1]!s_info_industry_gics(W3088,1),IF($Y$3="wind二级行业",[1]!s_info_industry_gics(W3088,2),IF($Y$3="wind三级行业",[1]!s_info_industry_gics(W3088,3),IF($Y$3="wind四级行业",[1]!s_info_industry_gics(W3088,4),IF($Y$3="证监会门类行业",[1]!s_info_industry_csrc12_n(W3088,公司分析!D$5,1),""))))))))</f>
        <v>0</v>
      </c>
      <c r="Z3088" s="298" t="str">
        <f>IF(Y3088=行业比较!$E$6,ROW(),"")</f>
        <v/>
      </c>
    </row>
    <row r="3089" spans="22:26" x14ac:dyDescent="0.35">
      <c r="V3089" s="253">
        <f t="shared" si="56"/>
        <v>0</v>
      </c>
      <c r="W3089" s="348" t="str">
        <f>IF(板块成分!B3091="","",板块成分!B3091)</f>
        <v/>
      </c>
      <c r="X3089" s="270" t="str">
        <f>[1]!s_info_name(W3089)</f>
        <v>0</v>
      </c>
      <c r="Y3089" s="335" t="str">
        <f>IF($Y$3="申万一级行业",[1]!s_info_industry_sw_2021(W3089,公司分析!D$5,1),IF($Y$3="申万二级行业",[1]!s_info_industry_sw_2021(W3089,公司分析!D$5,2),IF($Y$3="申万三级行业",[1]!s_info_industry_sw_2021(W3089,公司分析!D$5,3),IF($Y$3="wind一级行业",[1]!s_info_industry_gics(W3089,1),IF($Y$3="wind二级行业",[1]!s_info_industry_gics(W3089,2),IF($Y$3="wind三级行业",[1]!s_info_industry_gics(W3089,3),IF($Y$3="wind四级行业",[1]!s_info_industry_gics(W3089,4),IF($Y$3="证监会门类行业",[1]!s_info_industry_csrc12_n(W3089,公司分析!D$5,1),""))))))))</f>
        <v>0</v>
      </c>
      <c r="Z3089" s="298" t="str">
        <f>IF(Y3089=行业比较!$E$6,ROW(),"")</f>
        <v/>
      </c>
    </row>
    <row r="3090" spans="22:26" x14ac:dyDescent="0.35">
      <c r="V3090" s="253">
        <f t="shared" si="56"/>
        <v>0</v>
      </c>
      <c r="W3090" s="348" t="str">
        <f>IF(板块成分!B3092="","",板块成分!B3092)</f>
        <v/>
      </c>
      <c r="X3090" s="270" t="str">
        <f>[1]!s_info_name(W3090)</f>
        <v>0</v>
      </c>
      <c r="Y3090" s="335" t="str">
        <f>IF($Y$3="申万一级行业",[1]!s_info_industry_sw_2021(W3090,公司分析!D$5,1),IF($Y$3="申万二级行业",[1]!s_info_industry_sw_2021(W3090,公司分析!D$5,2),IF($Y$3="申万三级行业",[1]!s_info_industry_sw_2021(W3090,公司分析!D$5,3),IF($Y$3="wind一级行业",[1]!s_info_industry_gics(W3090,1),IF($Y$3="wind二级行业",[1]!s_info_industry_gics(W3090,2),IF($Y$3="wind三级行业",[1]!s_info_industry_gics(W3090,3),IF($Y$3="wind四级行业",[1]!s_info_industry_gics(W3090,4),IF($Y$3="证监会门类行业",[1]!s_info_industry_csrc12_n(W3090,公司分析!D$5,1),""))))))))</f>
        <v>0</v>
      </c>
      <c r="Z3090" s="298" t="str">
        <f>IF(Y3090=行业比较!$E$6,ROW(),"")</f>
        <v/>
      </c>
    </row>
    <row r="3091" spans="22:26" x14ac:dyDescent="0.35">
      <c r="V3091" s="253">
        <f t="shared" si="56"/>
        <v>0</v>
      </c>
      <c r="W3091" s="348" t="str">
        <f>IF(板块成分!B3093="","",板块成分!B3093)</f>
        <v/>
      </c>
      <c r="X3091" s="270" t="str">
        <f>[1]!s_info_name(W3091)</f>
        <v>0</v>
      </c>
      <c r="Y3091" s="335" t="str">
        <f>IF($Y$3="申万一级行业",[1]!s_info_industry_sw_2021(W3091,公司分析!D$5,1),IF($Y$3="申万二级行业",[1]!s_info_industry_sw_2021(W3091,公司分析!D$5,2),IF($Y$3="申万三级行业",[1]!s_info_industry_sw_2021(W3091,公司分析!D$5,3),IF($Y$3="wind一级行业",[1]!s_info_industry_gics(W3091,1),IF($Y$3="wind二级行业",[1]!s_info_industry_gics(W3091,2),IF($Y$3="wind三级行业",[1]!s_info_industry_gics(W3091,3),IF($Y$3="wind四级行业",[1]!s_info_industry_gics(W3091,4),IF($Y$3="证监会门类行业",[1]!s_info_industry_csrc12_n(W3091,公司分析!D$5,1),""))))))))</f>
        <v>0</v>
      </c>
      <c r="Z3091" s="298" t="str">
        <f>IF(Y3091=行业比较!$E$6,ROW(),"")</f>
        <v/>
      </c>
    </row>
    <row r="3092" spans="22:26" x14ac:dyDescent="0.35">
      <c r="V3092" s="253">
        <f t="shared" si="56"/>
        <v>0</v>
      </c>
      <c r="W3092" s="348" t="str">
        <f>IF(板块成分!B3094="","",板块成分!B3094)</f>
        <v/>
      </c>
      <c r="X3092" s="270" t="str">
        <f>[1]!s_info_name(W3092)</f>
        <v>0</v>
      </c>
      <c r="Y3092" s="335" t="str">
        <f>IF($Y$3="申万一级行业",[1]!s_info_industry_sw_2021(W3092,公司分析!D$5,1),IF($Y$3="申万二级行业",[1]!s_info_industry_sw_2021(W3092,公司分析!D$5,2),IF($Y$3="申万三级行业",[1]!s_info_industry_sw_2021(W3092,公司分析!D$5,3),IF($Y$3="wind一级行业",[1]!s_info_industry_gics(W3092,1),IF($Y$3="wind二级行业",[1]!s_info_industry_gics(W3092,2),IF($Y$3="wind三级行业",[1]!s_info_industry_gics(W3092,3),IF($Y$3="wind四级行业",[1]!s_info_industry_gics(W3092,4),IF($Y$3="证监会门类行业",[1]!s_info_industry_csrc12_n(W3092,公司分析!D$5,1),""))))))))</f>
        <v>0</v>
      </c>
      <c r="Z3092" s="298" t="str">
        <f>IF(Y3092=行业比较!$E$6,ROW(),"")</f>
        <v/>
      </c>
    </row>
    <row r="3093" spans="22:26" x14ac:dyDescent="0.35">
      <c r="V3093" s="253">
        <f t="shared" si="56"/>
        <v>0</v>
      </c>
      <c r="W3093" s="348" t="str">
        <f>IF(板块成分!B3095="","",板块成分!B3095)</f>
        <v/>
      </c>
      <c r="X3093" s="270" t="str">
        <f>[1]!s_info_name(W3093)</f>
        <v>0</v>
      </c>
      <c r="Y3093" s="335" t="str">
        <f>IF($Y$3="申万一级行业",[1]!s_info_industry_sw_2021(W3093,公司分析!D$5,1),IF($Y$3="申万二级行业",[1]!s_info_industry_sw_2021(W3093,公司分析!D$5,2),IF($Y$3="申万三级行业",[1]!s_info_industry_sw_2021(W3093,公司分析!D$5,3),IF($Y$3="wind一级行业",[1]!s_info_industry_gics(W3093,1),IF($Y$3="wind二级行业",[1]!s_info_industry_gics(W3093,2),IF($Y$3="wind三级行业",[1]!s_info_industry_gics(W3093,3),IF($Y$3="wind四级行业",[1]!s_info_industry_gics(W3093,4),IF($Y$3="证监会门类行业",[1]!s_info_industry_csrc12_n(W3093,公司分析!D$5,1),""))))))))</f>
        <v>0</v>
      </c>
      <c r="Z3093" s="298" t="str">
        <f>IF(Y3093=行业比较!$E$6,ROW(),"")</f>
        <v/>
      </c>
    </row>
    <row r="3094" spans="22:26" x14ac:dyDescent="0.35">
      <c r="V3094" s="253">
        <f t="shared" si="56"/>
        <v>0</v>
      </c>
      <c r="W3094" s="348" t="str">
        <f>IF(板块成分!B3096="","",板块成分!B3096)</f>
        <v/>
      </c>
      <c r="X3094" s="270" t="str">
        <f>[1]!s_info_name(W3094)</f>
        <v>0</v>
      </c>
      <c r="Y3094" s="335" t="str">
        <f>IF($Y$3="申万一级行业",[1]!s_info_industry_sw_2021(W3094,公司分析!D$5,1),IF($Y$3="申万二级行业",[1]!s_info_industry_sw_2021(W3094,公司分析!D$5,2),IF($Y$3="申万三级行业",[1]!s_info_industry_sw_2021(W3094,公司分析!D$5,3),IF($Y$3="wind一级行业",[1]!s_info_industry_gics(W3094,1),IF($Y$3="wind二级行业",[1]!s_info_industry_gics(W3094,2),IF($Y$3="wind三级行业",[1]!s_info_industry_gics(W3094,3),IF($Y$3="wind四级行业",[1]!s_info_industry_gics(W3094,4),IF($Y$3="证监会门类行业",[1]!s_info_industry_csrc12_n(W3094,公司分析!D$5,1),""))))))))</f>
        <v>0</v>
      </c>
      <c r="Z3094" s="298" t="str">
        <f>IF(Y3094=行业比较!$E$6,ROW(),"")</f>
        <v/>
      </c>
    </row>
    <row r="3095" spans="22:26" x14ac:dyDescent="0.35">
      <c r="V3095" s="253">
        <f t="shared" si="56"/>
        <v>0</v>
      </c>
      <c r="W3095" s="348" t="str">
        <f>IF(板块成分!B3097="","",板块成分!B3097)</f>
        <v/>
      </c>
      <c r="X3095" s="270" t="str">
        <f>[1]!s_info_name(W3095)</f>
        <v>0</v>
      </c>
      <c r="Y3095" s="335" t="str">
        <f>IF($Y$3="申万一级行业",[1]!s_info_industry_sw_2021(W3095,公司分析!D$5,1),IF($Y$3="申万二级行业",[1]!s_info_industry_sw_2021(W3095,公司分析!D$5,2),IF($Y$3="申万三级行业",[1]!s_info_industry_sw_2021(W3095,公司分析!D$5,3),IF($Y$3="wind一级行业",[1]!s_info_industry_gics(W3095,1),IF($Y$3="wind二级行业",[1]!s_info_industry_gics(W3095,2),IF($Y$3="wind三级行业",[1]!s_info_industry_gics(W3095,3),IF($Y$3="wind四级行业",[1]!s_info_industry_gics(W3095,4),IF($Y$3="证监会门类行业",[1]!s_info_industry_csrc12_n(W3095,公司分析!D$5,1),""))))))))</f>
        <v>0</v>
      </c>
      <c r="Z3095" s="298" t="str">
        <f>IF(Y3095=行业比较!$E$6,ROW(),"")</f>
        <v/>
      </c>
    </row>
    <row r="3096" spans="22:26" x14ac:dyDescent="0.35">
      <c r="V3096" s="253">
        <f t="shared" si="56"/>
        <v>0</v>
      </c>
      <c r="W3096" s="348" t="str">
        <f>IF(板块成分!B3098="","",板块成分!B3098)</f>
        <v/>
      </c>
      <c r="X3096" s="270" t="str">
        <f>[1]!s_info_name(W3096)</f>
        <v>0</v>
      </c>
      <c r="Y3096" s="335" t="str">
        <f>IF($Y$3="申万一级行业",[1]!s_info_industry_sw_2021(W3096,公司分析!D$5,1),IF($Y$3="申万二级行业",[1]!s_info_industry_sw_2021(W3096,公司分析!D$5,2),IF($Y$3="申万三级行业",[1]!s_info_industry_sw_2021(W3096,公司分析!D$5,3),IF($Y$3="wind一级行业",[1]!s_info_industry_gics(W3096,1),IF($Y$3="wind二级行业",[1]!s_info_industry_gics(W3096,2),IF($Y$3="wind三级行业",[1]!s_info_industry_gics(W3096,3),IF($Y$3="wind四级行业",[1]!s_info_industry_gics(W3096,4),IF($Y$3="证监会门类行业",[1]!s_info_industry_csrc12_n(W3096,公司分析!D$5,1),""))))))))</f>
        <v>0</v>
      </c>
      <c r="Z3096" s="298" t="str">
        <f>IF(Y3096=行业比较!$E$6,ROW(),"")</f>
        <v/>
      </c>
    </row>
    <row r="3097" spans="22:26" x14ac:dyDescent="0.35">
      <c r="V3097" s="253">
        <f t="shared" si="56"/>
        <v>0</v>
      </c>
      <c r="W3097" s="348" t="str">
        <f>IF(板块成分!B3099="","",板块成分!B3099)</f>
        <v/>
      </c>
      <c r="X3097" s="270" t="str">
        <f>[1]!s_info_name(W3097)</f>
        <v>0</v>
      </c>
      <c r="Y3097" s="335" t="str">
        <f>IF($Y$3="申万一级行业",[1]!s_info_industry_sw_2021(W3097,公司分析!D$5,1),IF($Y$3="申万二级行业",[1]!s_info_industry_sw_2021(W3097,公司分析!D$5,2),IF($Y$3="申万三级行业",[1]!s_info_industry_sw_2021(W3097,公司分析!D$5,3),IF($Y$3="wind一级行业",[1]!s_info_industry_gics(W3097,1),IF($Y$3="wind二级行业",[1]!s_info_industry_gics(W3097,2),IF($Y$3="wind三级行业",[1]!s_info_industry_gics(W3097,3),IF($Y$3="wind四级行业",[1]!s_info_industry_gics(W3097,4),IF($Y$3="证监会门类行业",[1]!s_info_industry_csrc12_n(W3097,公司分析!D$5,1),""))))))))</f>
        <v>0</v>
      </c>
      <c r="Z3097" s="298" t="str">
        <f>IF(Y3097=行业比较!$E$6,ROW(),"")</f>
        <v/>
      </c>
    </row>
    <row r="3098" spans="22:26" x14ac:dyDescent="0.35">
      <c r="V3098" s="253">
        <f t="shared" si="56"/>
        <v>0</v>
      </c>
      <c r="W3098" s="348" t="str">
        <f>IF(板块成分!B3100="","",板块成分!B3100)</f>
        <v/>
      </c>
      <c r="X3098" s="270" t="str">
        <f>[1]!s_info_name(W3098)</f>
        <v>0</v>
      </c>
      <c r="Y3098" s="335" t="str">
        <f>IF($Y$3="申万一级行业",[1]!s_info_industry_sw_2021(W3098,公司分析!D$5,1),IF($Y$3="申万二级行业",[1]!s_info_industry_sw_2021(W3098,公司分析!D$5,2),IF($Y$3="申万三级行业",[1]!s_info_industry_sw_2021(W3098,公司分析!D$5,3),IF($Y$3="wind一级行业",[1]!s_info_industry_gics(W3098,1),IF($Y$3="wind二级行业",[1]!s_info_industry_gics(W3098,2),IF($Y$3="wind三级行业",[1]!s_info_industry_gics(W3098,3),IF($Y$3="wind四级行业",[1]!s_info_industry_gics(W3098,4),IF($Y$3="证监会门类行业",[1]!s_info_industry_csrc12_n(W3098,公司分析!D$5,1),""))))))))</f>
        <v>0</v>
      </c>
      <c r="Z3098" s="298" t="str">
        <f>IF(Y3098=行业比较!$E$6,ROW(),"")</f>
        <v/>
      </c>
    </row>
    <row r="3099" spans="22:26" x14ac:dyDescent="0.35">
      <c r="V3099" s="253">
        <f t="shared" si="56"/>
        <v>0</v>
      </c>
      <c r="W3099" s="348" t="str">
        <f>IF(板块成分!B3101="","",板块成分!B3101)</f>
        <v/>
      </c>
      <c r="X3099" s="270" t="str">
        <f>[1]!s_info_name(W3099)</f>
        <v>0</v>
      </c>
      <c r="Y3099" s="335" t="str">
        <f>IF($Y$3="申万一级行业",[1]!s_info_industry_sw_2021(W3099,公司分析!D$5,1),IF($Y$3="申万二级行业",[1]!s_info_industry_sw_2021(W3099,公司分析!D$5,2),IF($Y$3="申万三级行业",[1]!s_info_industry_sw_2021(W3099,公司分析!D$5,3),IF($Y$3="wind一级行业",[1]!s_info_industry_gics(W3099,1),IF($Y$3="wind二级行业",[1]!s_info_industry_gics(W3099,2),IF($Y$3="wind三级行业",[1]!s_info_industry_gics(W3099,3),IF($Y$3="wind四级行业",[1]!s_info_industry_gics(W3099,4),IF($Y$3="证监会门类行业",[1]!s_info_industry_csrc12_n(W3099,公司分析!D$5,1),""))))))))</f>
        <v>0</v>
      </c>
      <c r="Z3099" s="298" t="str">
        <f>IF(Y3099=行业比较!$E$6,ROW(),"")</f>
        <v/>
      </c>
    </row>
    <row r="3100" spans="22:26" x14ac:dyDescent="0.35">
      <c r="V3100" s="253">
        <f t="shared" si="56"/>
        <v>0</v>
      </c>
      <c r="W3100" s="348" t="str">
        <f>IF(板块成分!B3102="","",板块成分!B3102)</f>
        <v/>
      </c>
      <c r="X3100" s="270" t="str">
        <f>[1]!s_info_name(W3100)</f>
        <v>0</v>
      </c>
      <c r="Y3100" s="335" t="str">
        <f>IF($Y$3="申万一级行业",[1]!s_info_industry_sw_2021(W3100,公司分析!D$5,1),IF($Y$3="申万二级行业",[1]!s_info_industry_sw_2021(W3100,公司分析!D$5,2),IF($Y$3="申万三级行业",[1]!s_info_industry_sw_2021(W3100,公司分析!D$5,3),IF($Y$3="wind一级行业",[1]!s_info_industry_gics(W3100,1),IF($Y$3="wind二级行业",[1]!s_info_industry_gics(W3100,2),IF($Y$3="wind三级行业",[1]!s_info_industry_gics(W3100,3),IF($Y$3="wind四级行业",[1]!s_info_industry_gics(W3100,4),IF($Y$3="证监会门类行业",[1]!s_info_industry_csrc12_n(W3100,公司分析!D$5,1),""))))))))</f>
        <v>0</v>
      </c>
      <c r="Z3100" s="298" t="str">
        <f>IF(Y3100=行业比较!$E$6,ROW(),"")</f>
        <v/>
      </c>
    </row>
    <row r="3101" spans="22:26" x14ac:dyDescent="0.35">
      <c r="V3101" s="253">
        <f t="shared" si="56"/>
        <v>0</v>
      </c>
      <c r="W3101" s="348" t="str">
        <f>IF(板块成分!B3103="","",板块成分!B3103)</f>
        <v/>
      </c>
      <c r="X3101" s="270" t="str">
        <f>[1]!s_info_name(W3101)</f>
        <v>0</v>
      </c>
      <c r="Y3101" s="335" t="str">
        <f>IF($Y$3="申万一级行业",[1]!s_info_industry_sw_2021(W3101,公司分析!D$5,1),IF($Y$3="申万二级行业",[1]!s_info_industry_sw_2021(W3101,公司分析!D$5,2),IF($Y$3="申万三级行业",[1]!s_info_industry_sw_2021(W3101,公司分析!D$5,3),IF($Y$3="wind一级行业",[1]!s_info_industry_gics(W3101,1),IF($Y$3="wind二级行业",[1]!s_info_industry_gics(W3101,2),IF($Y$3="wind三级行业",[1]!s_info_industry_gics(W3101,3),IF($Y$3="wind四级行业",[1]!s_info_industry_gics(W3101,4),IF($Y$3="证监会门类行业",[1]!s_info_industry_csrc12_n(W3101,公司分析!D$5,1),""))))))))</f>
        <v>0</v>
      </c>
      <c r="Z3101" s="298" t="str">
        <f>IF(Y3101=行业比较!$E$6,ROW(),"")</f>
        <v/>
      </c>
    </row>
    <row r="3102" spans="22:26" x14ac:dyDescent="0.35">
      <c r="V3102" s="253">
        <f t="shared" si="56"/>
        <v>0</v>
      </c>
      <c r="W3102" s="348" t="str">
        <f>IF(板块成分!B3104="","",板块成分!B3104)</f>
        <v/>
      </c>
      <c r="X3102" s="270" t="str">
        <f>[1]!s_info_name(W3102)</f>
        <v>0</v>
      </c>
      <c r="Y3102" s="335" t="str">
        <f>IF($Y$3="申万一级行业",[1]!s_info_industry_sw_2021(W3102,公司分析!D$5,1),IF($Y$3="申万二级行业",[1]!s_info_industry_sw_2021(W3102,公司分析!D$5,2),IF($Y$3="申万三级行业",[1]!s_info_industry_sw_2021(W3102,公司分析!D$5,3),IF($Y$3="wind一级行业",[1]!s_info_industry_gics(W3102,1),IF($Y$3="wind二级行业",[1]!s_info_industry_gics(W3102,2),IF($Y$3="wind三级行业",[1]!s_info_industry_gics(W3102,3),IF($Y$3="wind四级行业",[1]!s_info_industry_gics(W3102,4),IF($Y$3="证监会门类行业",[1]!s_info_industry_csrc12_n(W3102,公司分析!D$5,1),""))))))))</f>
        <v>0</v>
      </c>
      <c r="Z3102" s="298" t="str">
        <f>IF(Y3102=行业比较!$E$6,ROW(),"")</f>
        <v/>
      </c>
    </row>
    <row r="3103" spans="22:26" x14ac:dyDescent="0.35">
      <c r="V3103" s="253">
        <f t="shared" si="56"/>
        <v>0</v>
      </c>
      <c r="W3103" s="348" t="str">
        <f>IF(板块成分!B3105="","",板块成分!B3105)</f>
        <v/>
      </c>
      <c r="X3103" s="270" t="str">
        <f>[1]!s_info_name(W3103)</f>
        <v>0</v>
      </c>
      <c r="Y3103" s="335" t="str">
        <f>IF($Y$3="申万一级行业",[1]!s_info_industry_sw_2021(W3103,公司分析!D$5,1),IF($Y$3="申万二级行业",[1]!s_info_industry_sw_2021(W3103,公司分析!D$5,2),IF($Y$3="申万三级行业",[1]!s_info_industry_sw_2021(W3103,公司分析!D$5,3),IF($Y$3="wind一级行业",[1]!s_info_industry_gics(W3103,1),IF($Y$3="wind二级行业",[1]!s_info_industry_gics(W3103,2),IF($Y$3="wind三级行业",[1]!s_info_industry_gics(W3103,3),IF($Y$3="wind四级行业",[1]!s_info_industry_gics(W3103,4),IF($Y$3="证监会门类行业",[1]!s_info_industry_csrc12_n(W3103,公司分析!D$5,1),""))))))))</f>
        <v>0</v>
      </c>
      <c r="Z3103" s="298" t="str">
        <f>IF(Y3103=行业比较!$E$6,ROW(),"")</f>
        <v/>
      </c>
    </row>
    <row r="3104" spans="22:26" x14ac:dyDescent="0.35">
      <c r="V3104" s="253">
        <f t="shared" si="56"/>
        <v>0</v>
      </c>
      <c r="W3104" s="348" t="str">
        <f>IF(板块成分!B3106="","",板块成分!B3106)</f>
        <v/>
      </c>
      <c r="X3104" s="270" t="str">
        <f>[1]!s_info_name(W3104)</f>
        <v>0</v>
      </c>
      <c r="Y3104" s="335" t="str">
        <f>IF($Y$3="申万一级行业",[1]!s_info_industry_sw_2021(W3104,公司分析!D$5,1),IF($Y$3="申万二级行业",[1]!s_info_industry_sw_2021(W3104,公司分析!D$5,2),IF($Y$3="申万三级行业",[1]!s_info_industry_sw_2021(W3104,公司分析!D$5,3),IF($Y$3="wind一级行业",[1]!s_info_industry_gics(W3104,1),IF($Y$3="wind二级行业",[1]!s_info_industry_gics(W3104,2),IF($Y$3="wind三级行业",[1]!s_info_industry_gics(W3104,3),IF($Y$3="wind四级行业",[1]!s_info_industry_gics(W3104,4),IF($Y$3="证监会门类行业",[1]!s_info_industry_csrc12_n(W3104,公司分析!D$5,1),""))))))))</f>
        <v>0</v>
      </c>
      <c r="Z3104" s="298" t="str">
        <f>IF(Y3104=行业比较!$E$6,ROW(),"")</f>
        <v/>
      </c>
    </row>
    <row r="3105" spans="22:26" x14ac:dyDescent="0.35">
      <c r="V3105" s="253">
        <f t="shared" si="56"/>
        <v>0</v>
      </c>
      <c r="W3105" s="348" t="str">
        <f>IF(板块成分!B3107="","",板块成分!B3107)</f>
        <v/>
      </c>
      <c r="X3105" s="270" t="str">
        <f>[1]!s_info_name(W3105)</f>
        <v>0</v>
      </c>
      <c r="Y3105" s="335" t="str">
        <f>IF($Y$3="申万一级行业",[1]!s_info_industry_sw_2021(W3105,公司分析!D$5,1),IF($Y$3="申万二级行业",[1]!s_info_industry_sw_2021(W3105,公司分析!D$5,2),IF($Y$3="申万三级行业",[1]!s_info_industry_sw_2021(W3105,公司分析!D$5,3),IF($Y$3="wind一级行业",[1]!s_info_industry_gics(W3105,1),IF($Y$3="wind二级行业",[1]!s_info_industry_gics(W3105,2),IF($Y$3="wind三级行业",[1]!s_info_industry_gics(W3105,3),IF($Y$3="wind四级行业",[1]!s_info_industry_gics(W3105,4),IF($Y$3="证监会门类行业",[1]!s_info_industry_csrc12_n(W3105,公司分析!D$5,1),""))))))))</f>
        <v>0</v>
      </c>
      <c r="Z3105" s="298" t="str">
        <f>IF(Y3105=行业比较!$E$6,ROW(),"")</f>
        <v/>
      </c>
    </row>
    <row r="3106" spans="22:26" x14ac:dyDescent="0.35">
      <c r="V3106" s="253">
        <f t="shared" si="56"/>
        <v>0</v>
      </c>
      <c r="W3106" s="348" t="str">
        <f>IF(板块成分!B3108="","",板块成分!B3108)</f>
        <v/>
      </c>
      <c r="X3106" s="270" t="str">
        <f>[1]!s_info_name(W3106)</f>
        <v>0</v>
      </c>
      <c r="Y3106" s="335" t="str">
        <f>IF($Y$3="申万一级行业",[1]!s_info_industry_sw_2021(W3106,公司分析!D$5,1),IF($Y$3="申万二级行业",[1]!s_info_industry_sw_2021(W3106,公司分析!D$5,2),IF($Y$3="申万三级行业",[1]!s_info_industry_sw_2021(W3106,公司分析!D$5,3),IF($Y$3="wind一级行业",[1]!s_info_industry_gics(W3106,1),IF($Y$3="wind二级行业",[1]!s_info_industry_gics(W3106,2),IF($Y$3="wind三级行业",[1]!s_info_industry_gics(W3106,3),IF($Y$3="wind四级行业",[1]!s_info_industry_gics(W3106,4),IF($Y$3="证监会门类行业",[1]!s_info_industry_csrc12_n(W3106,公司分析!D$5,1),""))))))))</f>
        <v>0</v>
      </c>
      <c r="Z3106" s="298" t="str">
        <f>IF(Y3106=行业比较!$E$6,ROW(),"")</f>
        <v/>
      </c>
    </row>
    <row r="3107" spans="22:26" x14ac:dyDescent="0.35">
      <c r="V3107" s="253">
        <f t="shared" si="56"/>
        <v>0</v>
      </c>
      <c r="W3107" s="348" t="str">
        <f>IF(板块成分!B3109="","",板块成分!B3109)</f>
        <v/>
      </c>
      <c r="X3107" s="270" t="str">
        <f>[1]!s_info_name(W3107)</f>
        <v>0</v>
      </c>
      <c r="Y3107" s="335" t="str">
        <f>IF($Y$3="申万一级行业",[1]!s_info_industry_sw_2021(W3107,公司分析!D$5,1),IF($Y$3="申万二级行业",[1]!s_info_industry_sw_2021(W3107,公司分析!D$5,2),IF($Y$3="申万三级行业",[1]!s_info_industry_sw_2021(W3107,公司分析!D$5,3),IF($Y$3="wind一级行业",[1]!s_info_industry_gics(W3107,1),IF($Y$3="wind二级行业",[1]!s_info_industry_gics(W3107,2),IF($Y$3="wind三级行业",[1]!s_info_industry_gics(W3107,3),IF($Y$3="wind四级行业",[1]!s_info_industry_gics(W3107,4),IF($Y$3="证监会门类行业",[1]!s_info_industry_csrc12_n(W3107,公司分析!D$5,1),""))))))))</f>
        <v>0</v>
      </c>
      <c r="Z3107" s="298" t="str">
        <f>IF(Y3107=行业比较!$E$6,ROW(),"")</f>
        <v/>
      </c>
    </row>
    <row r="3108" spans="22:26" x14ac:dyDescent="0.35">
      <c r="V3108" s="253">
        <f t="shared" si="56"/>
        <v>0</v>
      </c>
      <c r="W3108" s="348" t="str">
        <f>IF(板块成分!B3110="","",板块成分!B3110)</f>
        <v/>
      </c>
      <c r="X3108" s="270" t="str">
        <f>[1]!s_info_name(W3108)</f>
        <v>0</v>
      </c>
      <c r="Y3108" s="335" t="str">
        <f>IF($Y$3="申万一级行业",[1]!s_info_industry_sw_2021(W3108,公司分析!D$5,1),IF($Y$3="申万二级行业",[1]!s_info_industry_sw_2021(W3108,公司分析!D$5,2),IF($Y$3="申万三级行业",[1]!s_info_industry_sw_2021(W3108,公司分析!D$5,3),IF($Y$3="wind一级行业",[1]!s_info_industry_gics(W3108,1),IF($Y$3="wind二级行业",[1]!s_info_industry_gics(W3108,2),IF($Y$3="wind三级行业",[1]!s_info_industry_gics(W3108,3),IF($Y$3="wind四级行业",[1]!s_info_industry_gics(W3108,4),IF($Y$3="证监会门类行业",[1]!s_info_industry_csrc12_n(W3108,公司分析!D$5,1),""))))))))</f>
        <v>0</v>
      </c>
      <c r="Z3108" s="298" t="str">
        <f>IF(Y3108=行业比较!$E$6,ROW(),"")</f>
        <v/>
      </c>
    </row>
    <row r="3109" spans="22:26" x14ac:dyDescent="0.35">
      <c r="V3109" s="253">
        <f t="shared" si="56"/>
        <v>0</v>
      </c>
      <c r="W3109" s="348" t="str">
        <f>IF(板块成分!B3111="","",板块成分!B3111)</f>
        <v/>
      </c>
      <c r="X3109" s="270" t="str">
        <f>[1]!s_info_name(W3109)</f>
        <v>0</v>
      </c>
      <c r="Y3109" s="335" t="str">
        <f>IF($Y$3="申万一级行业",[1]!s_info_industry_sw_2021(W3109,公司分析!D$5,1),IF($Y$3="申万二级行业",[1]!s_info_industry_sw_2021(W3109,公司分析!D$5,2),IF($Y$3="申万三级行业",[1]!s_info_industry_sw_2021(W3109,公司分析!D$5,3),IF($Y$3="wind一级行业",[1]!s_info_industry_gics(W3109,1),IF($Y$3="wind二级行业",[1]!s_info_industry_gics(W3109,2),IF($Y$3="wind三级行业",[1]!s_info_industry_gics(W3109,3),IF($Y$3="wind四级行业",[1]!s_info_industry_gics(W3109,4),IF($Y$3="证监会门类行业",[1]!s_info_industry_csrc12_n(W3109,公司分析!D$5,1),""))))))))</f>
        <v>0</v>
      </c>
      <c r="Z3109" s="298" t="str">
        <f>IF(Y3109=行业比较!$E$6,ROW(),"")</f>
        <v/>
      </c>
    </row>
    <row r="3110" spans="22:26" x14ac:dyDescent="0.35">
      <c r="V3110" s="253">
        <f t="shared" si="56"/>
        <v>0</v>
      </c>
      <c r="W3110" s="348" t="str">
        <f>IF(板块成分!B3112="","",板块成分!B3112)</f>
        <v/>
      </c>
      <c r="X3110" s="270" t="str">
        <f>[1]!s_info_name(W3110)</f>
        <v>0</v>
      </c>
      <c r="Y3110" s="335" t="str">
        <f>IF($Y$3="申万一级行业",[1]!s_info_industry_sw_2021(W3110,公司分析!D$5,1),IF($Y$3="申万二级行业",[1]!s_info_industry_sw_2021(W3110,公司分析!D$5,2),IF($Y$3="申万三级行业",[1]!s_info_industry_sw_2021(W3110,公司分析!D$5,3),IF($Y$3="wind一级行业",[1]!s_info_industry_gics(W3110,1),IF($Y$3="wind二级行业",[1]!s_info_industry_gics(W3110,2),IF($Y$3="wind三级行业",[1]!s_info_industry_gics(W3110,3),IF($Y$3="wind四级行业",[1]!s_info_industry_gics(W3110,4),IF($Y$3="证监会门类行业",[1]!s_info_industry_csrc12_n(W3110,公司分析!D$5,1),""))))))))</f>
        <v>0</v>
      </c>
      <c r="Z3110" s="298" t="str">
        <f>IF(Y3110=行业比较!$E$6,ROW(),"")</f>
        <v/>
      </c>
    </row>
    <row r="3111" spans="22:26" x14ac:dyDescent="0.35">
      <c r="V3111" s="253">
        <f t="shared" si="56"/>
        <v>0</v>
      </c>
      <c r="W3111" s="348" t="str">
        <f>IF(板块成分!B3113="","",板块成分!B3113)</f>
        <v/>
      </c>
      <c r="X3111" s="270" t="str">
        <f>[1]!s_info_name(W3111)</f>
        <v>0</v>
      </c>
      <c r="Y3111" s="335" t="str">
        <f>IF($Y$3="申万一级行业",[1]!s_info_industry_sw_2021(W3111,公司分析!D$5,1),IF($Y$3="申万二级行业",[1]!s_info_industry_sw_2021(W3111,公司分析!D$5,2),IF($Y$3="申万三级行业",[1]!s_info_industry_sw_2021(W3111,公司分析!D$5,3),IF($Y$3="wind一级行业",[1]!s_info_industry_gics(W3111,1),IF($Y$3="wind二级行业",[1]!s_info_industry_gics(W3111,2),IF($Y$3="wind三级行业",[1]!s_info_industry_gics(W3111,3),IF($Y$3="wind四级行业",[1]!s_info_industry_gics(W3111,4),IF($Y$3="证监会门类行业",[1]!s_info_industry_csrc12_n(W3111,公司分析!D$5,1),""))))))))</f>
        <v>0</v>
      </c>
      <c r="Z3111" s="298" t="str">
        <f>IF(Y3111=行业比较!$E$6,ROW(),"")</f>
        <v/>
      </c>
    </row>
    <row r="3112" spans="22:26" x14ac:dyDescent="0.35">
      <c r="V3112" s="253">
        <f t="shared" si="56"/>
        <v>0</v>
      </c>
      <c r="W3112" s="348" t="str">
        <f>IF(板块成分!B3114="","",板块成分!B3114)</f>
        <v/>
      </c>
      <c r="X3112" s="270" t="str">
        <f>[1]!s_info_name(W3112)</f>
        <v>0</v>
      </c>
      <c r="Y3112" s="335" t="str">
        <f>IF($Y$3="申万一级行业",[1]!s_info_industry_sw_2021(W3112,公司分析!D$5,1),IF($Y$3="申万二级行业",[1]!s_info_industry_sw_2021(W3112,公司分析!D$5,2),IF($Y$3="申万三级行业",[1]!s_info_industry_sw_2021(W3112,公司分析!D$5,3),IF($Y$3="wind一级行业",[1]!s_info_industry_gics(W3112,1),IF($Y$3="wind二级行业",[1]!s_info_industry_gics(W3112,2),IF($Y$3="wind三级行业",[1]!s_info_industry_gics(W3112,3),IF($Y$3="wind四级行业",[1]!s_info_industry_gics(W3112,4),IF($Y$3="证监会门类行业",[1]!s_info_industry_csrc12_n(W3112,公司分析!D$5,1),""))))))))</f>
        <v>0</v>
      </c>
      <c r="Z3112" s="298" t="str">
        <f>IF(Y3112=行业比较!$E$6,ROW(),"")</f>
        <v/>
      </c>
    </row>
    <row r="3113" spans="22:26" x14ac:dyDescent="0.35">
      <c r="V3113" s="253">
        <f t="shared" si="56"/>
        <v>0</v>
      </c>
      <c r="W3113" s="348" t="str">
        <f>IF(板块成分!B3115="","",板块成分!B3115)</f>
        <v/>
      </c>
      <c r="X3113" s="270" t="str">
        <f>[1]!s_info_name(W3113)</f>
        <v>0</v>
      </c>
      <c r="Y3113" s="335" t="str">
        <f>IF($Y$3="申万一级行业",[1]!s_info_industry_sw_2021(W3113,公司分析!D$5,1),IF($Y$3="申万二级行业",[1]!s_info_industry_sw_2021(W3113,公司分析!D$5,2),IF($Y$3="申万三级行业",[1]!s_info_industry_sw_2021(W3113,公司分析!D$5,3),IF($Y$3="wind一级行业",[1]!s_info_industry_gics(W3113,1),IF($Y$3="wind二级行业",[1]!s_info_industry_gics(W3113,2),IF($Y$3="wind三级行业",[1]!s_info_industry_gics(W3113,3),IF($Y$3="wind四级行业",[1]!s_info_industry_gics(W3113,4),IF($Y$3="证监会门类行业",[1]!s_info_industry_csrc12_n(W3113,公司分析!D$5,1),""))))))))</f>
        <v>0</v>
      </c>
      <c r="Z3113" s="298" t="str">
        <f>IF(Y3113=行业比较!$E$6,ROW(),"")</f>
        <v/>
      </c>
    </row>
    <row r="3114" spans="22:26" x14ac:dyDescent="0.35">
      <c r="V3114" s="253">
        <f t="shared" si="56"/>
        <v>0</v>
      </c>
      <c r="W3114" s="348" t="str">
        <f>IF(板块成分!B3116="","",板块成分!B3116)</f>
        <v/>
      </c>
      <c r="X3114" s="270" t="str">
        <f>[1]!s_info_name(W3114)</f>
        <v>0</v>
      </c>
      <c r="Y3114" s="335" t="str">
        <f>IF($Y$3="申万一级行业",[1]!s_info_industry_sw_2021(W3114,公司分析!D$5,1),IF($Y$3="申万二级行业",[1]!s_info_industry_sw_2021(W3114,公司分析!D$5,2),IF($Y$3="申万三级行业",[1]!s_info_industry_sw_2021(W3114,公司分析!D$5,3),IF($Y$3="wind一级行业",[1]!s_info_industry_gics(W3114,1),IF($Y$3="wind二级行业",[1]!s_info_industry_gics(W3114,2),IF($Y$3="wind三级行业",[1]!s_info_industry_gics(W3114,3),IF($Y$3="wind四级行业",[1]!s_info_industry_gics(W3114,4),IF($Y$3="证监会门类行业",[1]!s_info_industry_csrc12_n(W3114,公司分析!D$5,1),""))))))))</f>
        <v>0</v>
      </c>
      <c r="Z3114" s="298" t="str">
        <f>IF(Y3114=行业比较!$E$6,ROW(),"")</f>
        <v/>
      </c>
    </row>
    <row r="3115" spans="22:26" x14ac:dyDescent="0.35">
      <c r="V3115" s="253">
        <f t="shared" si="56"/>
        <v>0</v>
      </c>
      <c r="W3115" s="348" t="str">
        <f>IF(板块成分!B3117="","",板块成分!B3117)</f>
        <v/>
      </c>
      <c r="X3115" s="270" t="str">
        <f>[1]!s_info_name(W3115)</f>
        <v>0</v>
      </c>
      <c r="Y3115" s="335" t="str">
        <f>IF($Y$3="申万一级行业",[1]!s_info_industry_sw_2021(W3115,公司分析!D$5,1),IF($Y$3="申万二级行业",[1]!s_info_industry_sw_2021(W3115,公司分析!D$5,2),IF($Y$3="申万三级行业",[1]!s_info_industry_sw_2021(W3115,公司分析!D$5,3),IF($Y$3="wind一级行业",[1]!s_info_industry_gics(W3115,1),IF($Y$3="wind二级行业",[1]!s_info_industry_gics(W3115,2),IF($Y$3="wind三级行业",[1]!s_info_industry_gics(W3115,3),IF($Y$3="wind四级行业",[1]!s_info_industry_gics(W3115,4),IF($Y$3="证监会门类行业",[1]!s_info_industry_csrc12_n(W3115,公司分析!D$5,1),""))))))))</f>
        <v>0</v>
      </c>
      <c r="Z3115" s="298" t="str">
        <f>IF(Y3115=行业比较!$E$6,ROW(),"")</f>
        <v/>
      </c>
    </row>
    <row r="3116" spans="22:26" x14ac:dyDescent="0.35">
      <c r="V3116" s="253">
        <f t="shared" si="56"/>
        <v>0</v>
      </c>
      <c r="W3116" s="348" t="str">
        <f>IF(板块成分!B3118="","",板块成分!B3118)</f>
        <v/>
      </c>
      <c r="X3116" s="270" t="str">
        <f>[1]!s_info_name(W3116)</f>
        <v>0</v>
      </c>
      <c r="Y3116" s="335" t="str">
        <f>IF($Y$3="申万一级行业",[1]!s_info_industry_sw_2021(W3116,公司分析!D$5,1),IF($Y$3="申万二级行业",[1]!s_info_industry_sw_2021(W3116,公司分析!D$5,2),IF($Y$3="申万三级行业",[1]!s_info_industry_sw_2021(W3116,公司分析!D$5,3),IF($Y$3="wind一级行业",[1]!s_info_industry_gics(W3116,1),IF($Y$3="wind二级行业",[1]!s_info_industry_gics(W3116,2),IF($Y$3="wind三级行业",[1]!s_info_industry_gics(W3116,3),IF($Y$3="wind四级行业",[1]!s_info_industry_gics(W3116,4),IF($Y$3="证监会门类行业",[1]!s_info_industry_csrc12_n(W3116,公司分析!D$5,1),""))))))))</f>
        <v>0</v>
      </c>
      <c r="Z3116" s="298" t="str">
        <f>IF(Y3116=行业比较!$E$6,ROW(),"")</f>
        <v/>
      </c>
    </row>
    <row r="3117" spans="22:26" x14ac:dyDescent="0.35">
      <c r="V3117" s="253">
        <f t="shared" si="56"/>
        <v>0</v>
      </c>
      <c r="W3117" s="348" t="str">
        <f>IF(板块成分!B3119="","",板块成分!B3119)</f>
        <v/>
      </c>
      <c r="X3117" s="270" t="str">
        <f>[1]!s_info_name(W3117)</f>
        <v>0</v>
      </c>
      <c r="Y3117" s="335" t="str">
        <f>IF($Y$3="申万一级行业",[1]!s_info_industry_sw_2021(W3117,公司分析!D$5,1),IF($Y$3="申万二级行业",[1]!s_info_industry_sw_2021(W3117,公司分析!D$5,2),IF($Y$3="申万三级行业",[1]!s_info_industry_sw_2021(W3117,公司分析!D$5,3),IF($Y$3="wind一级行业",[1]!s_info_industry_gics(W3117,1),IF($Y$3="wind二级行业",[1]!s_info_industry_gics(W3117,2),IF($Y$3="wind三级行业",[1]!s_info_industry_gics(W3117,3),IF($Y$3="wind四级行业",[1]!s_info_industry_gics(W3117,4),IF($Y$3="证监会门类行业",[1]!s_info_industry_csrc12_n(W3117,公司分析!D$5,1),""))))))))</f>
        <v>0</v>
      </c>
      <c r="Z3117" s="298" t="str">
        <f>IF(Y3117=行业比较!$E$6,ROW(),"")</f>
        <v/>
      </c>
    </row>
    <row r="3118" spans="22:26" x14ac:dyDescent="0.35">
      <c r="V3118" s="253">
        <f t="shared" si="56"/>
        <v>0</v>
      </c>
      <c r="W3118" s="348" t="str">
        <f>IF(板块成分!B3120="","",板块成分!B3120)</f>
        <v/>
      </c>
      <c r="X3118" s="270" t="str">
        <f>[1]!s_info_name(W3118)</f>
        <v>0</v>
      </c>
      <c r="Y3118" s="335" t="str">
        <f>IF($Y$3="申万一级行业",[1]!s_info_industry_sw_2021(W3118,公司分析!D$5,1),IF($Y$3="申万二级行业",[1]!s_info_industry_sw_2021(W3118,公司分析!D$5,2),IF($Y$3="申万三级行业",[1]!s_info_industry_sw_2021(W3118,公司分析!D$5,3),IF($Y$3="wind一级行业",[1]!s_info_industry_gics(W3118,1),IF($Y$3="wind二级行业",[1]!s_info_industry_gics(W3118,2),IF($Y$3="wind三级行业",[1]!s_info_industry_gics(W3118,3),IF($Y$3="wind四级行业",[1]!s_info_industry_gics(W3118,4),IF($Y$3="证监会门类行业",[1]!s_info_industry_csrc12_n(W3118,公司分析!D$5,1),""))))))))</f>
        <v>0</v>
      </c>
      <c r="Z3118" s="298" t="str">
        <f>IF(Y3118=行业比较!$E$6,ROW(),"")</f>
        <v/>
      </c>
    </row>
    <row r="3119" spans="22:26" x14ac:dyDescent="0.35">
      <c r="V3119" s="253">
        <f t="shared" si="56"/>
        <v>0</v>
      </c>
      <c r="W3119" s="348" t="str">
        <f>IF(板块成分!B3121="","",板块成分!B3121)</f>
        <v/>
      </c>
      <c r="X3119" s="270" t="str">
        <f>[1]!s_info_name(W3119)</f>
        <v>0</v>
      </c>
      <c r="Y3119" s="335" t="str">
        <f>IF($Y$3="申万一级行业",[1]!s_info_industry_sw_2021(W3119,公司分析!D$5,1),IF($Y$3="申万二级行业",[1]!s_info_industry_sw_2021(W3119,公司分析!D$5,2),IF($Y$3="申万三级行业",[1]!s_info_industry_sw_2021(W3119,公司分析!D$5,3),IF($Y$3="wind一级行业",[1]!s_info_industry_gics(W3119,1),IF($Y$3="wind二级行业",[1]!s_info_industry_gics(W3119,2),IF($Y$3="wind三级行业",[1]!s_info_industry_gics(W3119,3),IF($Y$3="wind四级行业",[1]!s_info_industry_gics(W3119,4),IF($Y$3="证监会门类行业",[1]!s_info_industry_csrc12_n(W3119,公司分析!D$5,1),""))))))))</f>
        <v>0</v>
      </c>
      <c r="Z3119" s="298" t="str">
        <f>IF(Y3119=行业比较!$E$6,ROW(),"")</f>
        <v/>
      </c>
    </row>
    <row r="3120" spans="22:26" x14ac:dyDescent="0.35">
      <c r="V3120" s="253">
        <f t="shared" si="56"/>
        <v>0</v>
      </c>
      <c r="W3120" s="348" t="str">
        <f>IF(板块成分!B3122="","",板块成分!B3122)</f>
        <v/>
      </c>
      <c r="X3120" s="270" t="str">
        <f>[1]!s_info_name(W3120)</f>
        <v>0</v>
      </c>
      <c r="Y3120" s="335" t="str">
        <f>IF($Y$3="申万一级行业",[1]!s_info_industry_sw_2021(W3120,公司分析!D$5,1),IF($Y$3="申万二级行业",[1]!s_info_industry_sw_2021(W3120,公司分析!D$5,2),IF($Y$3="申万三级行业",[1]!s_info_industry_sw_2021(W3120,公司分析!D$5,3),IF($Y$3="wind一级行业",[1]!s_info_industry_gics(W3120,1),IF($Y$3="wind二级行业",[1]!s_info_industry_gics(W3120,2),IF($Y$3="wind三级行业",[1]!s_info_industry_gics(W3120,3),IF($Y$3="wind四级行业",[1]!s_info_industry_gics(W3120,4),IF($Y$3="证监会门类行业",[1]!s_info_industry_csrc12_n(W3120,公司分析!D$5,1),""))))))))</f>
        <v>0</v>
      </c>
      <c r="Z3120" s="298" t="str">
        <f>IF(Y3120=行业比较!$E$6,ROW(),"")</f>
        <v/>
      </c>
    </row>
    <row r="3121" spans="22:26" x14ac:dyDescent="0.35">
      <c r="V3121" s="253">
        <f t="shared" si="56"/>
        <v>0</v>
      </c>
      <c r="W3121" s="348" t="str">
        <f>IF(板块成分!B3123="","",板块成分!B3123)</f>
        <v/>
      </c>
      <c r="X3121" s="270" t="str">
        <f>[1]!s_info_name(W3121)</f>
        <v>0</v>
      </c>
      <c r="Y3121" s="335" t="str">
        <f>IF($Y$3="申万一级行业",[1]!s_info_industry_sw_2021(W3121,公司分析!D$5,1),IF($Y$3="申万二级行业",[1]!s_info_industry_sw_2021(W3121,公司分析!D$5,2),IF($Y$3="申万三级行业",[1]!s_info_industry_sw_2021(W3121,公司分析!D$5,3),IF($Y$3="wind一级行业",[1]!s_info_industry_gics(W3121,1),IF($Y$3="wind二级行业",[1]!s_info_industry_gics(W3121,2),IF($Y$3="wind三级行业",[1]!s_info_industry_gics(W3121,3),IF($Y$3="wind四级行业",[1]!s_info_industry_gics(W3121,4),IF($Y$3="证监会门类行业",[1]!s_info_industry_csrc12_n(W3121,公司分析!D$5,1),""))))))))</f>
        <v>0</v>
      </c>
      <c r="Z3121" s="298" t="str">
        <f>IF(Y3121=行业比较!$E$6,ROW(),"")</f>
        <v/>
      </c>
    </row>
    <row r="3122" spans="22:26" x14ac:dyDescent="0.35">
      <c r="V3122" s="253">
        <f t="shared" si="56"/>
        <v>0</v>
      </c>
      <c r="W3122" s="348" t="str">
        <f>IF(板块成分!B3124="","",板块成分!B3124)</f>
        <v/>
      </c>
      <c r="X3122" s="270" t="str">
        <f>[1]!s_info_name(W3122)</f>
        <v>0</v>
      </c>
      <c r="Y3122" s="335" t="str">
        <f>IF($Y$3="申万一级行业",[1]!s_info_industry_sw_2021(W3122,公司分析!D$5,1),IF($Y$3="申万二级行业",[1]!s_info_industry_sw_2021(W3122,公司分析!D$5,2),IF($Y$3="申万三级行业",[1]!s_info_industry_sw_2021(W3122,公司分析!D$5,3),IF($Y$3="wind一级行业",[1]!s_info_industry_gics(W3122,1),IF($Y$3="wind二级行业",[1]!s_info_industry_gics(W3122,2),IF($Y$3="wind三级行业",[1]!s_info_industry_gics(W3122,3),IF($Y$3="wind四级行业",[1]!s_info_industry_gics(W3122,4),IF($Y$3="证监会门类行业",[1]!s_info_industry_csrc12_n(W3122,公司分析!D$5,1),""))))))))</f>
        <v>0</v>
      </c>
      <c r="Z3122" s="298" t="str">
        <f>IF(Y3122=行业比较!$E$6,ROW(),"")</f>
        <v/>
      </c>
    </row>
    <row r="3123" spans="22:26" x14ac:dyDescent="0.35">
      <c r="V3123" s="253">
        <f t="shared" si="56"/>
        <v>0</v>
      </c>
      <c r="W3123" s="348" t="str">
        <f>IF(板块成分!B3125="","",板块成分!B3125)</f>
        <v/>
      </c>
      <c r="X3123" s="270" t="str">
        <f>[1]!s_info_name(W3123)</f>
        <v>0</v>
      </c>
      <c r="Y3123" s="335" t="str">
        <f>IF($Y$3="申万一级行业",[1]!s_info_industry_sw_2021(W3123,公司分析!D$5,1),IF($Y$3="申万二级行业",[1]!s_info_industry_sw_2021(W3123,公司分析!D$5,2),IF($Y$3="申万三级行业",[1]!s_info_industry_sw_2021(W3123,公司分析!D$5,3),IF($Y$3="wind一级行业",[1]!s_info_industry_gics(W3123,1),IF($Y$3="wind二级行业",[1]!s_info_industry_gics(W3123,2),IF($Y$3="wind三级行业",[1]!s_info_industry_gics(W3123,3),IF($Y$3="wind四级行业",[1]!s_info_industry_gics(W3123,4),IF($Y$3="证监会门类行业",[1]!s_info_industry_csrc12_n(W3123,公司分析!D$5,1),""))))))))</f>
        <v>0</v>
      </c>
      <c r="Z3123" s="298" t="str">
        <f>IF(Y3123=行业比较!$E$6,ROW(),"")</f>
        <v/>
      </c>
    </row>
    <row r="3124" spans="22:26" x14ac:dyDescent="0.35">
      <c r="V3124" s="253">
        <f t="shared" si="56"/>
        <v>0</v>
      </c>
      <c r="W3124" s="348" t="str">
        <f>IF(板块成分!B3126="","",板块成分!B3126)</f>
        <v/>
      </c>
      <c r="X3124" s="270" t="str">
        <f>[1]!s_info_name(W3124)</f>
        <v>0</v>
      </c>
      <c r="Y3124" s="335" t="str">
        <f>IF($Y$3="申万一级行业",[1]!s_info_industry_sw_2021(W3124,公司分析!D$5,1),IF($Y$3="申万二级行业",[1]!s_info_industry_sw_2021(W3124,公司分析!D$5,2),IF($Y$3="申万三级行业",[1]!s_info_industry_sw_2021(W3124,公司分析!D$5,3),IF($Y$3="wind一级行业",[1]!s_info_industry_gics(W3124,1),IF($Y$3="wind二级行业",[1]!s_info_industry_gics(W3124,2),IF($Y$3="wind三级行业",[1]!s_info_industry_gics(W3124,3),IF($Y$3="wind四级行业",[1]!s_info_industry_gics(W3124,4),IF($Y$3="证监会门类行业",[1]!s_info_industry_csrc12_n(W3124,公司分析!D$5,1),""))))))))</f>
        <v>0</v>
      </c>
      <c r="Z3124" s="298" t="str">
        <f>IF(Y3124=行业比较!$E$6,ROW(),"")</f>
        <v/>
      </c>
    </row>
    <row r="3125" spans="22:26" x14ac:dyDescent="0.35">
      <c r="V3125" s="253">
        <f t="shared" si="56"/>
        <v>0</v>
      </c>
      <c r="W3125" s="348" t="str">
        <f>IF(板块成分!B3127="","",板块成分!B3127)</f>
        <v/>
      </c>
      <c r="X3125" s="270" t="str">
        <f>[1]!s_info_name(W3125)</f>
        <v>0</v>
      </c>
      <c r="Y3125" s="335" t="str">
        <f>IF($Y$3="申万一级行业",[1]!s_info_industry_sw_2021(W3125,公司分析!D$5,1),IF($Y$3="申万二级行业",[1]!s_info_industry_sw_2021(W3125,公司分析!D$5,2),IF($Y$3="申万三级行业",[1]!s_info_industry_sw_2021(W3125,公司分析!D$5,3),IF($Y$3="wind一级行业",[1]!s_info_industry_gics(W3125,1),IF($Y$3="wind二级行业",[1]!s_info_industry_gics(W3125,2),IF($Y$3="wind三级行业",[1]!s_info_industry_gics(W3125,3),IF($Y$3="wind四级行业",[1]!s_info_industry_gics(W3125,4),IF($Y$3="证监会门类行业",[1]!s_info_industry_csrc12_n(W3125,公司分析!D$5,1),""))))))))</f>
        <v>0</v>
      </c>
      <c r="Z3125" s="298" t="str">
        <f>IF(Y3125=行业比较!$E$6,ROW(),"")</f>
        <v/>
      </c>
    </row>
    <row r="3126" spans="22:26" x14ac:dyDescent="0.35">
      <c r="V3126" s="253">
        <f t="shared" si="56"/>
        <v>0</v>
      </c>
      <c r="W3126" s="348" t="str">
        <f>IF(板块成分!B3128="","",板块成分!B3128)</f>
        <v/>
      </c>
      <c r="X3126" s="270" t="str">
        <f>[1]!s_info_name(W3126)</f>
        <v>0</v>
      </c>
      <c r="Y3126" s="335" t="str">
        <f>IF($Y$3="申万一级行业",[1]!s_info_industry_sw_2021(W3126,公司分析!D$5,1),IF($Y$3="申万二级行业",[1]!s_info_industry_sw_2021(W3126,公司分析!D$5,2),IF($Y$3="申万三级行业",[1]!s_info_industry_sw_2021(W3126,公司分析!D$5,3),IF($Y$3="wind一级行业",[1]!s_info_industry_gics(W3126,1),IF($Y$3="wind二级行业",[1]!s_info_industry_gics(W3126,2),IF($Y$3="wind三级行业",[1]!s_info_industry_gics(W3126,3),IF($Y$3="wind四级行业",[1]!s_info_industry_gics(W3126,4),IF($Y$3="证监会门类行业",[1]!s_info_industry_csrc12_n(W3126,公司分析!D$5,1),""))))))))</f>
        <v>0</v>
      </c>
      <c r="Z3126" s="298" t="str">
        <f>IF(Y3126=行业比较!$E$6,ROW(),"")</f>
        <v/>
      </c>
    </row>
    <row r="3127" spans="22:26" x14ac:dyDescent="0.35">
      <c r="V3127" s="253">
        <f t="shared" si="56"/>
        <v>0</v>
      </c>
      <c r="W3127" s="348" t="str">
        <f>IF(板块成分!B3129="","",板块成分!B3129)</f>
        <v/>
      </c>
      <c r="X3127" s="270" t="str">
        <f>[1]!s_info_name(W3127)</f>
        <v>0</v>
      </c>
      <c r="Y3127" s="335" t="str">
        <f>IF($Y$3="申万一级行业",[1]!s_info_industry_sw_2021(W3127,公司分析!D$5,1),IF($Y$3="申万二级行业",[1]!s_info_industry_sw_2021(W3127,公司分析!D$5,2),IF($Y$3="申万三级行业",[1]!s_info_industry_sw_2021(W3127,公司分析!D$5,3),IF($Y$3="wind一级行业",[1]!s_info_industry_gics(W3127,1),IF($Y$3="wind二级行业",[1]!s_info_industry_gics(W3127,2),IF($Y$3="wind三级行业",[1]!s_info_industry_gics(W3127,3),IF($Y$3="wind四级行业",[1]!s_info_industry_gics(W3127,4),IF($Y$3="证监会门类行业",[1]!s_info_industry_csrc12_n(W3127,公司分析!D$5,1),""))))))))</f>
        <v>0</v>
      </c>
      <c r="Z3127" s="298" t="str">
        <f>IF(Y3127=行业比较!$E$6,ROW(),"")</f>
        <v/>
      </c>
    </row>
    <row r="3128" spans="22:26" x14ac:dyDescent="0.35">
      <c r="V3128" s="253">
        <f t="shared" si="56"/>
        <v>0</v>
      </c>
      <c r="W3128" s="348" t="str">
        <f>IF(板块成分!B3130="","",板块成分!B3130)</f>
        <v/>
      </c>
      <c r="X3128" s="270" t="str">
        <f>[1]!s_info_name(W3128)</f>
        <v>0</v>
      </c>
      <c r="Y3128" s="335" t="str">
        <f>IF($Y$3="申万一级行业",[1]!s_info_industry_sw_2021(W3128,公司分析!D$5,1),IF($Y$3="申万二级行业",[1]!s_info_industry_sw_2021(W3128,公司分析!D$5,2),IF($Y$3="申万三级行业",[1]!s_info_industry_sw_2021(W3128,公司分析!D$5,3),IF($Y$3="wind一级行业",[1]!s_info_industry_gics(W3128,1),IF($Y$3="wind二级行业",[1]!s_info_industry_gics(W3128,2),IF($Y$3="wind三级行业",[1]!s_info_industry_gics(W3128,3),IF($Y$3="wind四级行业",[1]!s_info_industry_gics(W3128,4),IF($Y$3="证监会门类行业",[1]!s_info_industry_csrc12_n(W3128,公司分析!D$5,1),""))))))))</f>
        <v>0</v>
      </c>
      <c r="Z3128" s="298" t="str">
        <f>IF(Y3128=行业比较!$E$6,ROW(),"")</f>
        <v/>
      </c>
    </row>
    <row r="3129" spans="22:26" x14ac:dyDescent="0.35">
      <c r="V3129" s="253">
        <f t="shared" si="56"/>
        <v>0</v>
      </c>
      <c r="W3129" s="348" t="str">
        <f>IF(板块成分!B3131="","",板块成分!B3131)</f>
        <v/>
      </c>
      <c r="X3129" s="270" t="str">
        <f>[1]!s_info_name(W3129)</f>
        <v>0</v>
      </c>
      <c r="Y3129" s="335" t="str">
        <f>IF($Y$3="申万一级行业",[1]!s_info_industry_sw_2021(W3129,公司分析!D$5,1),IF($Y$3="申万二级行业",[1]!s_info_industry_sw_2021(W3129,公司分析!D$5,2),IF($Y$3="申万三级行业",[1]!s_info_industry_sw_2021(W3129,公司分析!D$5,3),IF($Y$3="wind一级行业",[1]!s_info_industry_gics(W3129,1),IF($Y$3="wind二级行业",[1]!s_info_industry_gics(W3129,2),IF($Y$3="wind三级行业",[1]!s_info_industry_gics(W3129,3),IF($Y$3="wind四级行业",[1]!s_info_industry_gics(W3129,4),IF($Y$3="证监会门类行业",[1]!s_info_industry_csrc12_n(W3129,公司分析!D$5,1),""))))))))</f>
        <v>0</v>
      </c>
      <c r="Z3129" s="298" t="str">
        <f>IF(Y3129=行业比较!$E$6,ROW(),"")</f>
        <v/>
      </c>
    </row>
    <row r="3130" spans="22:26" x14ac:dyDescent="0.35">
      <c r="V3130" s="253">
        <f t="shared" si="56"/>
        <v>0</v>
      </c>
      <c r="W3130" s="348" t="str">
        <f>IF(板块成分!B3132="","",板块成分!B3132)</f>
        <v/>
      </c>
      <c r="X3130" s="270" t="str">
        <f>[1]!s_info_name(W3130)</f>
        <v>0</v>
      </c>
      <c r="Y3130" s="335" t="str">
        <f>IF($Y$3="申万一级行业",[1]!s_info_industry_sw_2021(W3130,公司分析!D$5,1),IF($Y$3="申万二级行业",[1]!s_info_industry_sw_2021(W3130,公司分析!D$5,2),IF($Y$3="申万三级行业",[1]!s_info_industry_sw_2021(W3130,公司分析!D$5,3),IF($Y$3="wind一级行业",[1]!s_info_industry_gics(W3130,1),IF($Y$3="wind二级行业",[1]!s_info_industry_gics(W3130,2),IF($Y$3="wind三级行业",[1]!s_info_industry_gics(W3130,3),IF($Y$3="wind四级行业",[1]!s_info_industry_gics(W3130,4),IF($Y$3="证监会门类行业",[1]!s_info_industry_csrc12_n(W3130,公司分析!D$5,1),""))))))))</f>
        <v>0</v>
      </c>
      <c r="Z3130" s="298" t="str">
        <f>IF(Y3130=行业比较!$E$6,ROW(),"")</f>
        <v/>
      </c>
    </row>
    <row r="3131" spans="22:26" x14ac:dyDescent="0.35">
      <c r="V3131" s="253">
        <f t="shared" si="56"/>
        <v>0</v>
      </c>
      <c r="W3131" s="348" t="str">
        <f>IF(板块成分!B3133="","",板块成分!B3133)</f>
        <v/>
      </c>
      <c r="X3131" s="270" t="str">
        <f>[1]!s_info_name(W3131)</f>
        <v>0</v>
      </c>
      <c r="Y3131" s="335" t="str">
        <f>IF($Y$3="申万一级行业",[1]!s_info_industry_sw_2021(W3131,公司分析!D$5,1),IF($Y$3="申万二级行业",[1]!s_info_industry_sw_2021(W3131,公司分析!D$5,2),IF($Y$3="申万三级行业",[1]!s_info_industry_sw_2021(W3131,公司分析!D$5,3),IF($Y$3="wind一级行业",[1]!s_info_industry_gics(W3131,1),IF($Y$3="wind二级行业",[1]!s_info_industry_gics(W3131,2),IF($Y$3="wind三级行业",[1]!s_info_industry_gics(W3131,3),IF($Y$3="wind四级行业",[1]!s_info_industry_gics(W3131,4),IF($Y$3="证监会门类行业",[1]!s_info_industry_csrc12_n(W3131,公司分析!D$5,1),""))))))))</f>
        <v>0</v>
      </c>
      <c r="Z3131" s="298" t="str">
        <f>IF(Y3131=行业比较!$E$6,ROW(),"")</f>
        <v/>
      </c>
    </row>
    <row r="3132" spans="22:26" x14ac:dyDescent="0.35">
      <c r="V3132" s="253">
        <f t="shared" si="56"/>
        <v>0</v>
      </c>
      <c r="W3132" s="348" t="str">
        <f>IF(板块成分!B3134="","",板块成分!B3134)</f>
        <v/>
      </c>
      <c r="X3132" s="270" t="str">
        <f>[1]!s_info_name(W3132)</f>
        <v>0</v>
      </c>
      <c r="Y3132" s="335" t="str">
        <f>IF($Y$3="申万一级行业",[1]!s_info_industry_sw_2021(W3132,公司分析!D$5,1),IF($Y$3="申万二级行业",[1]!s_info_industry_sw_2021(W3132,公司分析!D$5,2),IF($Y$3="申万三级行业",[1]!s_info_industry_sw_2021(W3132,公司分析!D$5,3),IF($Y$3="wind一级行业",[1]!s_info_industry_gics(W3132,1),IF($Y$3="wind二级行业",[1]!s_info_industry_gics(W3132,2),IF($Y$3="wind三级行业",[1]!s_info_industry_gics(W3132,3),IF($Y$3="wind四级行业",[1]!s_info_industry_gics(W3132,4),IF($Y$3="证监会门类行业",[1]!s_info_industry_csrc12_n(W3132,公司分析!D$5,1),""))))))))</f>
        <v>0</v>
      </c>
      <c r="Z3132" s="298" t="str">
        <f>IF(Y3132=行业比较!$E$6,ROW(),"")</f>
        <v/>
      </c>
    </row>
    <row r="3133" spans="22:26" x14ac:dyDescent="0.35">
      <c r="V3133" s="253">
        <f t="shared" si="56"/>
        <v>0</v>
      </c>
      <c r="W3133" s="348" t="str">
        <f>IF(板块成分!B3135="","",板块成分!B3135)</f>
        <v/>
      </c>
      <c r="X3133" s="270" t="str">
        <f>[1]!s_info_name(W3133)</f>
        <v>0</v>
      </c>
      <c r="Y3133" s="335" t="str">
        <f>IF($Y$3="申万一级行业",[1]!s_info_industry_sw_2021(W3133,公司分析!D$5,1),IF($Y$3="申万二级行业",[1]!s_info_industry_sw_2021(W3133,公司分析!D$5,2),IF($Y$3="申万三级行业",[1]!s_info_industry_sw_2021(W3133,公司分析!D$5,3),IF($Y$3="wind一级行业",[1]!s_info_industry_gics(W3133,1),IF($Y$3="wind二级行业",[1]!s_info_industry_gics(W3133,2),IF($Y$3="wind三级行业",[1]!s_info_industry_gics(W3133,3),IF($Y$3="wind四级行业",[1]!s_info_industry_gics(W3133,4),IF($Y$3="证监会门类行业",[1]!s_info_industry_csrc12_n(W3133,公司分析!D$5,1),""))))))))</f>
        <v>0</v>
      </c>
      <c r="Z3133" s="298" t="str">
        <f>IF(Y3133=行业比较!$E$6,ROW(),"")</f>
        <v/>
      </c>
    </row>
    <row r="3134" spans="22:26" x14ac:dyDescent="0.35">
      <c r="V3134" s="253">
        <f t="shared" si="56"/>
        <v>0</v>
      </c>
      <c r="W3134" s="348" t="str">
        <f>IF(板块成分!B3136="","",板块成分!B3136)</f>
        <v/>
      </c>
      <c r="X3134" s="270" t="str">
        <f>[1]!s_info_name(W3134)</f>
        <v>0</v>
      </c>
      <c r="Y3134" s="335" t="str">
        <f>IF($Y$3="申万一级行业",[1]!s_info_industry_sw_2021(W3134,公司分析!D$5,1),IF($Y$3="申万二级行业",[1]!s_info_industry_sw_2021(W3134,公司分析!D$5,2),IF($Y$3="申万三级行业",[1]!s_info_industry_sw_2021(W3134,公司分析!D$5,3),IF($Y$3="wind一级行业",[1]!s_info_industry_gics(W3134,1),IF($Y$3="wind二级行业",[1]!s_info_industry_gics(W3134,2),IF($Y$3="wind三级行业",[1]!s_info_industry_gics(W3134,3),IF($Y$3="wind四级行业",[1]!s_info_industry_gics(W3134,4),IF($Y$3="证监会门类行业",[1]!s_info_industry_csrc12_n(W3134,公司分析!D$5,1),""))))))))</f>
        <v>0</v>
      </c>
      <c r="Z3134" s="298" t="str">
        <f>IF(Y3134=行业比较!$E$6,ROW(),"")</f>
        <v/>
      </c>
    </row>
    <row r="3135" spans="22:26" x14ac:dyDescent="0.35">
      <c r="V3135" s="253">
        <f t="shared" si="56"/>
        <v>0</v>
      </c>
      <c r="W3135" s="348" t="str">
        <f>IF(板块成分!B3137="","",板块成分!B3137)</f>
        <v/>
      </c>
      <c r="X3135" s="270" t="str">
        <f>[1]!s_info_name(W3135)</f>
        <v>0</v>
      </c>
      <c r="Y3135" s="335" t="str">
        <f>IF($Y$3="申万一级行业",[1]!s_info_industry_sw_2021(W3135,公司分析!D$5,1),IF($Y$3="申万二级行业",[1]!s_info_industry_sw_2021(W3135,公司分析!D$5,2),IF($Y$3="申万三级行业",[1]!s_info_industry_sw_2021(W3135,公司分析!D$5,3),IF($Y$3="wind一级行业",[1]!s_info_industry_gics(W3135,1),IF($Y$3="wind二级行业",[1]!s_info_industry_gics(W3135,2),IF($Y$3="wind三级行业",[1]!s_info_industry_gics(W3135,3),IF($Y$3="wind四级行业",[1]!s_info_industry_gics(W3135,4),IF($Y$3="证监会门类行业",[1]!s_info_industry_csrc12_n(W3135,公司分析!D$5,1),""))))))))</f>
        <v>0</v>
      </c>
      <c r="Z3135" s="298" t="str">
        <f>IF(Y3135=行业比较!$E$6,ROW(),"")</f>
        <v/>
      </c>
    </row>
    <row r="3136" spans="22:26" x14ac:dyDescent="0.35">
      <c r="V3136" s="253">
        <f t="shared" si="56"/>
        <v>0</v>
      </c>
      <c r="W3136" s="348" t="str">
        <f>IF(板块成分!B3138="","",板块成分!B3138)</f>
        <v/>
      </c>
      <c r="X3136" s="270" t="str">
        <f>[1]!s_info_name(W3136)</f>
        <v>0</v>
      </c>
      <c r="Y3136" s="335" t="str">
        <f>IF($Y$3="申万一级行业",[1]!s_info_industry_sw_2021(W3136,公司分析!D$5,1),IF($Y$3="申万二级行业",[1]!s_info_industry_sw_2021(W3136,公司分析!D$5,2),IF($Y$3="申万三级行业",[1]!s_info_industry_sw_2021(W3136,公司分析!D$5,3),IF($Y$3="wind一级行业",[1]!s_info_industry_gics(W3136,1),IF($Y$3="wind二级行业",[1]!s_info_industry_gics(W3136,2),IF($Y$3="wind三级行业",[1]!s_info_industry_gics(W3136,3),IF($Y$3="wind四级行业",[1]!s_info_industry_gics(W3136,4),IF($Y$3="证监会门类行业",[1]!s_info_industry_csrc12_n(W3136,公司分析!D$5,1),""))))))))</f>
        <v>0</v>
      </c>
      <c r="Z3136" s="298" t="str">
        <f>IF(Y3136=行业比较!$E$6,ROW(),"")</f>
        <v/>
      </c>
    </row>
    <row r="3137" spans="22:26" x14ac:dyDescent="0.35">
      <c r="V3137" s="253">
        <f t="shared" si="56"/>
        <v>0</v>
      </c>
      <c r="W3137" s="348" t="str">
        <f>IF(板块成分!B3139="","",板块成分!B3139)</f>
        <v/>
      </c>
      <c r="X3137" s="270" t="str">
        <f>[1]!s_info_name(W3137)</f>
        <v>0</v>
      </c>
      <c r="Y3137" s="335" t="str">
        <f>IF($Y$3="申万一级行业",[1]!s_info_industry_sw_2021(W3137,公司分析!D$5,1),IF($Y$3="申万二级行业",[1]!s_info_industry_sw_2021(W3137,公司分析!D$5,2),IF($Y$3="申万三级行业",[1]!s_info_industry_sw_2021(W3137,公司分析!D$5,3),IF($Y$3="wind一级行业",[1]!s_info_industry_gics(W3137,1),IF($Y$3="wind二级行业",[1]!s_info_industry_gics(W3137,2),IF($Y$3="wind三级行业",[1]!s_info_industry_gics(W3137,3),IF($Y$3="wind四级行业",[1]!s_info_industry_gics(W3137,4),IF($Y$3="证监会门类行业",[1]!s_info_industry_csrc12_n(W3137,公司分析!D$5,1),""))))))))</f>
        <v>0</v>
      </c>
      <c r="Z3137" s="298" t="str">
        <f>IF(Y3137=行业比较!$E$6,ROW(),"")</f>
        <v/>
      </c>
    </row>
    <row r="3138" spans="22:26" x14ac:dyDescent="0.35">
      <c r="V3138" s="253">
        <f t="shared" si="56"/>
        <v>0</v>
      </c>
      <c r="W3138" s="348" t="str">
        <f>IF(板块成分!B3140="","",板块成分!B3140)</f>
        <v/>
      </c>
      <c r="X3138" s="270" t="str">
        <f>[1]!s_info_name(W3138)</f>
        <v>0</v>
      </c>
      <c r="Y3138" s="335" t="str">
        <f>IF($Y$3="申万一级行业",[1]!s_info_industry_sw_2021(W3138,公司分析!D$5,1),IF($Y$3="申万二级行业",[1]!s_info_industry_sw_2021(W3138,公司分析!D$5,2),IF($Y$3="申万三级行业",[1]!s_info_industry_sw_2021(W3138,公司分析!D$5,3),IF($Y$3="wind一级行业",[1]!s_info_industry_gics(W3138,1),IF($Y$3="wind二级行业",[1]!s_info_industry_gics(W3138,2),IF($Y$3="wind三级行业",[1]!s_info_industry_gics(W3138,3),IF($Y$3="wind四级行业",[1]!s_info_industry_gics(W3138,4),IF($Y$3="证监会门类行业",[1]!s_info_industry_csrc12_n(W3138,公司分析!D$5,1),""))))))))</f>
        <v>0</v>
      </c>
      <c r="Z3138" s="298" t="str">
        <f>IF(Y3138=行业比较!$E$6,ROW(),"")</f>
        <v/>
      </c>
    </row>
    <row r="3139" spans="22:26" x14ac:dyDescent="0.35">
      <c r="V3139" s="253">
        <f t="shared" si="56"/>
        <v>0</v>
      </c>
      <c r="W3139" s="348" t="str">
        <f>IF(板块成分!B3141="","",板块成分!B3141)</f>
        <v/>
      </c>
      <c r="X3139" s="270" t="str">
        <f>[1]!s_info_name(W3139)</f>
        <v>0</v>
      </c>
      <c r="Y3139" s="335" t="str">
        <f>IF($Y$3="申万一级行业",[1]!s_info_industry_sw_2021(W3139,公司分析!D$5,1),IF($Y$3="申万二级行业",[1]!s_info_industry_sw_2021(W3139,公司分析!D$5,2),IF($Y$3="申万三级行业",[1]!s_info_industry_sw_2021(W3139,公司分析!D$5,3),IF($Y$3="wind一级行业",[1]!s_info_industry_gics(W3139,1),IF($Y$3="wind二级行业",[1]!s_info_industry_gics(W3139,2),IF($Y$3="wind三级行业",[1]!s_info_industry_gics(W3139,3),IF($Y$3="wind四级行业",[1]!s_info_industry_gics(W3139,4),IF($Y$3="证监会门类行业",[1]!s_info_industry_csrc12_n(W3139,公司分析!D$5,1),""))))))))</f>
        <v>0</v>
      </c>
      <c r="Z3139" s="298" t="str">
        <f>IF(Y3139=行业比较!$E$6,ROW(),"")</f>
        <v/>
      </c>
    </row>
    <row r="3140" spans="22:26" x14ac:dyDescent="0.35">
      <c r="V3140" s="253">
        <f t="shared" si="56"/>
        <v>0</v>
      </c>
      <c r="W3140" s="348" t="str">
        <f>IF(板块成分!B3142="","",板块成分!B3142)</f>
        <v/>
      </c>
      <c r="X3140" s="270" t="str">
        <f>[1]!s_info_name(W3140)</f>
        <v>0</v>
      </c>
      <c r="Y3140" s="335" t="str">
        <f>IF($Y$3="申万一级行业",[1]!s_info_industry_sw_2021(W3140,公司分析!D$5,1),IF($Y$3="申万二级行业",[1]!s_info_industry_sw_2021(W3140,公司分析!D$5,2),IF($Y$3="申万三级行业",[1]!s_info_industry_sw_2021(W3140,公司分析!D$5,3),IF($Y$3="wind一级行业",[1]!s_info_industry_gics(W3140,1),IF($Y$3="wind二级行业",[1]!s_info_industry_gics(W3140,2),IF($Y$3="wind三级行业",[1]!s_info_industry_gics(W3140,3),IF($Y$3="wind四级行业",[1]!s_info_industry_gics(W3140,4),IF($Y$3="证监会门类行业",[1]!s_info_industry_csrc12_n(W3140,公司分析!D$5,1),""))))))))</f>
        <v>0</v>
      </c>
      <c r="Z3140" s="298" t="str">
        <f>IF(Y3140=行业比较!$E$6,ROW(),"")</f>
        <v/>
      </c>
    </row>
    <row r="3141" spans="22:26" x14ac:dyDescent="0.35">
      <c r="V3141" s="253">
        <f t="shared" ref="V3141:V3204" si="57">IF(Z3141="",0,RANK(Z3141,Z:Z,1))</f>
        <v>0</v>
      </c>
      <c r="W3141" s="348" t="str">
        <f>IF(板块成分!B3143="","",板块成分!B3143)</f>
        <v/>
      </c>
      <c r="X3141" s="270" t="str">
        <f>[1]!s_info_name(W3141)</f>
        <v>0</v>
      </c>
      <c r="Y3141" s="335" t="str">
        <f>IF($Y$3="申万一级行业",[1]!s_info_industry_sw_2021(W3141,公司分析!D$5,1),IF($Y$3="申万二级行业",[1]!s_info_industry_sw_2021(W3141,公司分析!D$5,2),IF($Y$3="申万三级行业",[1]!s_info_industry_sw_2021(W3141,公司分析!D$5,3),IF($Y$3="wind一级行业",[1]!s_info_industry_gics(W3141,1),IF($Y$3="wind二级行业",[1]!s_info_industry_gics(W3141,2),IF($Y$3="wind三级行业",[1]!s_info_industry_gics(W3141,3),IF($Y$3="wind四级行业",[1]!s_info_industry_gics(W3141,4),IF($Y$3="证监会门类行业",[1]!s_info_industry_csrc12_n(W3141,公司分析!D$5,1),""))))))))</f>
        <v>0</v>
      </c>
      <c r="Z3141" s="298" t="str">
        <f>IF(Y3141=行业比较!$E$6,ROW(),"")</f>
        <v/>
      </c>
    </row>
    <row r="3142" spans="22:26" x14ac:dyDescent="0.35">
      <c r="V3142" s="253">
        <f t="shared" si="57"/>
        <v>0</v>
      </c>
      <c r="W3142" s="348" t="str">
        <f>IF(板块成分!B3144="","",板块成分!B3144)</f>
        <v/>
      </c>
      <c r="X3142" s="270" t="str">
        <f>[1]!s_info_name(W3142)</f>
        <v>0</v>
      </c>
      <c r="Y3142" s="335" t="str">
        <f>IF($Y$3="申万一级行业",[1]!s_info_industry_sw_2021(W3142,公司分析!D$5,1),IF($Y$3="申万二级行业",[1]!s_info_industry_sw_2021(W3142,公司分析!D$5,2),IF($Y$3="申万三级行业",[1]!s_info_industry_sw_2021(W3142,公司分析!D$5,3),IF($Y$3="wind一级行业",[1]!s_info_industry_gics(W3142,1),IF($Y$3="wind二级行业",[1]!s_info_industry_gics(W3142,2),IF($Y$3="wind三级行业",[1]!s_info_industry_gics(W3142,3),IF($Y$3="wind四级行业",[1]!s_info_industry_gics(W3142,4),IF($Y$3="证监会门类行业",[1]!s_info_industry_csrc12_n(W3142,公司分析!D$5,1),""))))))))</f>
        <v>0</v>
      </c>
      <c r="Z3142" s="298" t="str">
        <f>IF(Y3142=行业比较!$E$6,ROW(),"")</f>
        <v/>
      </c>
    </row>
    <row r="3143" spans="22:26" x14ac:dyDescent="0.35">
      <c r="V3143" s="253">
        <f t="shared" si="57"/>
        <v>0</v>
      </c>
      <c r="W3143" s="348" t="str">
        <f>IF(板块成分!B3145="","",板块成分!B3145)</f>
        <v/>
      </c>
      <c r="X3143" s="270" t="str">
        <f>[1]!s_info_name(W3143)</f>
        <v>0</v>
      </c>
      <c r="Y3143" s="335" t="str">
        <f>IF($Y$3="申万一级行业",[1]!s_info_industry_sw_2021(W3143,公司分析!D$5,1),IF($Y$3="申万二级行业",[1]!s_info_industry_sw_2021(W3143,公司分析!D$5,2),IF($Y$3="申万三级行业",[1]!s_info_industry_sw_2021(W3143,公司分析!D$5,3),IF($Y$3="wind一级行业",[1]!s_info_industry_gics(W3143,1),IF($Y$3="wind二级行业",[1]!s_info_industry_gics(W3143,2),IF($Y$3="wind三级行业",[1]!s_info_industry_gics(W3143,3),IF($Y$3="wind四级行业",[1]!s_info_industry_gics(W3143,4),IF($Y$3="证监会门类行业",[1]!s_info_industry_csrc12_n(W3143,公司分析!D$5,1),""))))))))</f>
        <v>0</v>
      </c>
      <c r="Z3143" s="298" t="str">
        <f>IF(Y3143=行业比较!$E$6,ROW(),"")</f>
        <v/>
      </c>
    </row>
    <row r="3144" spans="22:26" x14ac:dyDescent="0.35">
      <c r="V3144" s="253">
        <f t="shared" si="57"/>
        <v>0</v>
      </c>
      <c r="W3144" s="348" t="str">
        <f>IF(板块成分!B3146="","",板块成分!B3146)</f>
        <v/>
      </c>
      <c r="X3144" s="270" t="str">
        <f>[1]!s_info_name(W3144)</f>
        <v>0</v>
      </c>
      <c r="Y3144" s="335" t="str">
        <f>IF($Y$3="申万一级行业",[1]!s_info_industry_sw_2021(W3144,公司分析!D$5,1),IF($Y$3="申万二级行业",[1]!s_info_industry_sw_2021(W3144,公司分析!D$5,2),IF($Y$3="申万三级行业",[1]!s_info_industry_sw_2021(W3144,公司分析!D$5,3),IF($Y$3="wind一级行业",[1]!s_info_industry_gics(W3144,1),IF($Y$3="wind二级行业",[1]!s_info_industry_gics(W3144,2),IF($Y$3="wind三级行业",[1]!s_info_industry_gics(W3144,3),IF($Y$3="wind四级行业",[1]!s_info_industry_gics(W3144,4),IF($Y$3="证监会门类行业",[1]!s_info_industry_csrc12_n(W3144,公司分析!D$5,1),""))))))))</f>
        <v>0</v>
      </c>
      <c r="Z3144" s="298" t="str">
        <f>IF(Y3144=行业比较!$E$6,ROW(),"")</f>
        <v/>
      </c>
    </row>
    <row r="3145" spans="22:26" x14ac:dyDescent="0.35">
      <c r="V3145" s="253">
        <f t="shared" si="57"/>
        <v>0</v>
      </c>
      <c r="W3145" s="348" t="str">
        <f>IF(板块成分!B3147="","",板块成分!B3147)</f>
        <v/>
      </c>
      <c r="X3145" s="270" t="str">
        <f>[1]!s_info_name(W3145)</f>
        <v>0</v>
      </c>
      <c r="Y3145" s="335" t="str">
        <f>IF($Y$3="申万一级行业",[1]!s_info_industry_sw_2021(W3145,公司分析!D$5,1),IF($Y$3="申万二级行业",[1]!s_info_industry_sw_2021(W3145,公司分析!D$5,2),IF($Y$3="申万三级行业",[1]!s_info_industry_sw_2021(W3145,公司分析!D$5,3),IF($Y$3="wind一级行业",[1]!s_info_industry_gics(W3145,1),IF($Y$3="wind二级行业",[1]!s_info_industry_gics(W3145,2),IF($Y$3="wind三级行业",[1]!s_info_industry_gics(W3145,3),IF($Y$3="wind四级行业",[1]!s_info_industry_gics(W3145,4),IF($Y$3="证监会门类行业",[1]!s_info_industry_csrc12_n(W3145,公司分析!D$5,1),""))))))))</f>
        <v>0</v>
      </c>
      <c r="Z3145" s="298" t="str">
        <f>IF(Y3145=行业比较!$E$6,ROW(),"")</f>
        <v/>
      </c>
    </row>
    <row r="3146" spans="22:26" x14ac:dyDescent="0.35">
      <c r="V3146" s="253">
        <f t="shared" si="57"/>
        <v>0</v>
      </c>
      <c r="W3146" s="348" t="str">
        <f>IF(板块成分!B3148="","",板块成分!B3148)</f>
        <v/>
      </c>
      <c r="X3146" s="270" t="str">
        <f>[1]!s_info_name(W3146)</f>
        <v>0</v>
      </c>
      <c r="Y3146" s="335" t="str">
        <f>IF($Y$3="申万一级行业",[1]!s_info_industry_sw_2021(W3146,公司分析!D$5,1),IF($Y$3="申万二级行业",[1]!s_info_industry_sw_2021(W3146,公司分析!D$5,2),IF($Y$3="申万三级行业",[1]!s_info_industry_sw_2021(W3146,公司分析!D$5,3),IF($Y$3="wind一级行业",[1]!s_info_industry_gics(W3146,1),IF($Y$3="wind二级行业",[1]!s_info_industry_gics(W3146,2),IF($Y$3="wind三级行业",[1]!s_info_industry_gics(W3146,3),IF($Y$3="wind四级行业",[1]!s_info_industry_gics(W3146,4),IF($Y$3="证监会门类行业",[1]!s_info_industry_csrc12_n(W3146,公司分析!D$5,1),""))))))))</f>
        <v>0</v>
      </c>
      <c r="Z3146" s="298" t="str">
        <f>IF(Y3146=行业比较!$E$6,ROW(),"")</f>
        <v/>
      </c>
    </row>
    <row r="3147" spans="22:26" x14ac:dyDescent="0.35">
      <c r="V3147" s="253">
        <f t="shared" si="57"/>
        <v>0</v>
      </c>
      <c r="W3147" s="348" t="str">
        <f>IF(板块成分!B3149="","",板块成分!B3149)</f>
        <v/>
      </c>
      <c r="X3147" s="270" t="str">
        <f>[1]!s_info_name(W3147)</f>
        <v>0</v>
      </c>
      <c r="Y3147" s="335" t="str">
        <f>IF($Y$3="申万一级行业",[1]!s_info_industry_sw_2021(W3147,公司分析!D$5,1),IF($Y$3="申万二级行业",[1]!s_info_industry_sw_2021(W3147,公司分析!D$5,2),IF($Y$3="申万三级行业",[1]!s_info_industry_sw_2021(W3147,公司分析!D$5,3),IF($Y$3="wind一级行业",[1]!s_info_industry_gics(W3147,1),IF($Y$3="wind二级行业",[1]!s_info_industry_gics(W3147,2),IF($Y$3="wind三级行业",[1]!s_info_industry_gics(W3147,3),IF($Y$3="wind四级行业",[1]!s_info_industry_gics(W3147,4),IF($Y$3="证监会门类行业",[1]!s_info_industry_csrc12_n(W3147,公司分析!D$5,1),""))))))))</f>
        <v>0</v>
      </c>
      <c r="Z3147" s="298" t="str">
        <f>IF(Y3147=行业比较!$E$6,ROW(),"")</f>
        <v/>
      </c>
    </row>
    <row r="3148" spans="22:26" x14ac:dyDescent="0.35">
      <c r="V3148" s="253">
        <f t="shared" si="57"/>
        <v>0</v>
      </c>
      <c r="W3148" s="348" t="str">
        <f>IF(板块成分!B3150="","",板块成分!B3150)</f>
        <v/>
      </c>
      <c r="X3148" s="270" t="str">
        <f>[1]!s_info_name(W3148)</f>
        <v>0</v>
      </c>
      <c r="Y3148" s="335" t="str">
        <f>IF($Y$3="申万一级行业",[1]!s_info_industry_sw_2021(W3148,公司分析!D$5,1),IF($Y$3="申万二级行业",[1]!s_info_industry_sw_2021(W3148,公司分析!D$5,2),IF($Y$3="申万三级行业",[1]!s_info_industry_sw_2021(W3148,公司分析!D$5,3),IF($Y$3="wind一级行业",[1]!s_info_industry_gics(W3148,1),IF($Y$3="wind二级行业",[1]!s_info_industry_gics(W3148,2),IF($Y$3="wind三级行业",[1]!s_info_industry_gics(W3148,3),IF($Y$3="wind四级行业",[1]!s_info_industry_gics(W3148,4),IF($Y$3="证监会门类行业",[1]!s_info_industry_csrc12_n(W3148,公司分析!D$5,1),""))))))))</f>
        <v>0</v>
      </c>
      <c r="Z3148" s="298" t="str">
        <f>IF(Y3148=行业比较!$E$6,ROW(),"")</f>
        <v/>
      </c>
    </row>
    <row r="3149" spans="22:26" x14ac:dyDescent="0.35">
      <c r="V3149" s="253">
        <f t="shared" si="57"/>
        <v>0</v>
      </c>
      <c r="W3149" s="348" t="str">
        <f>IF(板块成分!B3151="","",板块成分!B3151)</f>
        <v/>
      </c>
      <c r="X3149" s="270" t="str">
        <f>[1]!s_info_name(W3149)</f>
        <v>0</v>
      </c>
      <c r="Y3149" s="335" t="str">
        <f>IF($Y$3="申万一级行业",[1]!s_info_industry_sw_2021(W3149,公司分析!D$5,1),IF($Y$3="申万二级行业",[1]!s_info_industry_sw_2021(W3149,公司分析!D$5,2),IF($Y$3="申万三级行业",[1]!s_info_industry_sw_2021(W3149,公司分析!D$5,3),IF($Y$3="wind一级行业",[1]!s_info_industry_gics(W3149,1),IF($Y$3="wind二级行业",[1]!s_info_industry_gics(W3149,2),IF($Y$3="wind三级行业",[1]!s_info_industry_gics(W3149,3),IF($Y$3="wind四级行业",[1]!s_info_industry_gics(W3149,4),IF($Y$3="证监会门类行业",[1]!s_info_industry_csrc12_n(W3149,公司分析!D$5,1),""))))))))</f>
        <v>0</v>
      </c>
      <c r="Z3149" s="298" t="str">
        <f>IF(Y3149=行业比较!$E$6,ROW(),"")</f>
        <v/>
      </c>
    </row>
    <row r="3150" spans="22:26" x14ac:dyDescent="0.35">
      <c r="V3150" s="253">
        <f t="shared" si="57"/>
        <v>0</v>
      </c>
      <c r="W3150" s="348" t="str">
        <f>IF(板块成分!B3152="","",板块成分!B3152)</f>
        <v/>
      </c>
      <c r="X3150" s="270" t="str">
        <f>[1]!s_info_name(W3150)</f>
        <v>0</v>
      </c>
      <c r="Y3150" s="335" t="str">
        <f>IF($Y$3="申万一级行业",[1]!s_info_industry_sw_2021(W3150,公司分析!D$5,1),IF($Y$3="申万二级行业",[1]!s_info_industry_sw_2021(W3150,公司分析!D$5,2),IF($Y$3="申万三级行业",[1]!s_info_industry_sw_2021(W3150,公司分析!D$5,3),IF($Y$3="wind一级行业",[1]!s_info_industry_gics(W3150,1),IF($Y$3="wind二级行业",[1]!s_info_industry_gics(W3150,2),IF($Y$3="wind三级行业",[1]!s_info_industry_gics(W3150,3),IF($Y$3="wind四级行业",[1]!s_info_industry_gics(W3150,4),IF($Y$3="证监会门类行业",[1]!s_info_industry_csrc12_n(W3150,公司分析!D$5,1),""))))))))</f>
        <v>0</v>
      </c>
      <c r="Z3150" s="298" t="str">
        <f>IF(Y3150=行业比较!$E$6,ROW(),"")</f>
        <v/>
      </c>
    </row>
    <row r="3151" spans="22:26" x14ac:dyDescent="0.35">
      <c r="V3151" s="253">
        <f t="shared" si="57"/>
        <v>0</v>
      </c>
      <c r="W3151" s="348" t="str">
        <f>IF(板块成分!B3153="","",板块成分!B3153)</f>
        <v/>
      </c>
      <c r="X3151" s="270" t="str">
        <f>[1]!s_info_name(W3151)</f>
        <v>0</v>
      </c>
      <c r="Y3151" s="335" t="str">
        <f>IF($Y$3="申万一级行业",[1]!s_info_industry_sw_2021(W3151,公司分析!D$5,1),IF($Y$3="申万二级行业",[1]!s_info_industry_sw_2021(W3151,公司分析!D$5,2),IF($Y$3="申万三级行业",[1]!s_info_industry_sw_2021(W3151,公司分析!D$5,3),IF($Y$3="wind一级行业",[1]!s_info_industry_gics(W3151,1),IF($Y$3="wind二级行业",[1]!s_info_industry_gics(W3151,2),IF($Y$3="wind三级行业",[1]!s_info_industry_gics(W3151,3),IF($Y$3="wind四级行业",[1]!s_info_industry_gics(W3151,4),IF($Y$3="证监会门类行业",[1]!s_info_industry_csrc12_n(W3151,公司分析!D$5,1),""))))))))</f>
        <v>0</v>
      </c>
      <c r="Z3151" s="298" t="str">
        <f>IF(Y3151=行业比较!$E$6,ROW(),"")</f>
        <v/>
      </c>
    </row>
    <row r="3152" spans="22:26" x14ac:dyDescent="0.35">
      <c r="V3152" s="253">
        <f t="shared" si="57"/>
        <v>0</v>
      </c>
      <c r="W3152" s="348" t="str">
        <f>IF(板块成分!B3154="","",板块成分!B3154)</f>
        <v/>
      </c>
      <c r="X3152" s="270" t="str">
        <f>[1]!s_info_name(W3152)</f>
        <v>0</v>
      </c>
      <c r="Y3152" s="335" t="str">
        <f>IF($Y$3="申万一级行业",[1]!s_info_industry_sw_2021(W3152,公司分析!D$5,1),IF($Y$3="申万二级行业",[1]!s_info_industry_sw_2021(W3152,公司分析!D$5,2),IF($Y$3="申万三级行业",[1]!s_info_industry_sw_2021(W3152,公司分析!D$5,3),IF($Y$3="wind一级行业",[1]!s_info_industry_gics(W3152,1),IF($Y$3="wind二级行业",[1]!s_info_industry_gics(W3152,2),IF($Y$3="wind三级行业",[1]!s_info_industry_gics(W3152,3),IF($Y$3="wind四级行业",[1]!s_info_industry_gics(W3152,4),IF($Y$3="证监会门类行业",[1]!s_info_industry_csrc12_n(W3152,公司分析!D$5,1),""))))))))</f>
        <v>0</v>
      </c>
      <c r="Z3152" s="298" t="str">
        <f>IF(Y3152=行业比较!$E$6,ROW(),"")</f>
        <v/>
      </c>
    </row>
    <row r="3153" spans="22:26" x14ac:dyDescent="0.35">
      <c r="V3153" s="253">
        <f t="shared" si="57"/>
        <v>0</v>
      </c>
      <c r="W3153" s="348" t="str">
        <f>IF(板块成分!B3155="","",板块成分!B3155)</f>
        <v/>
      </c>
      <c r="X3153" s="270" t="str">
        <f>[1]!s_info_name(W3153)</f>
        <v>0</v>
      </c>
      <c r="Y3153" s="335" t="str">
        <f>IF($Y$3="申万一级行业",[1]!s_info_industry_sw_2021(W3153,公司分析!D$5,1),IF($Y$3="申万二级行业",[1]!s_info_industry_sw_2021(W3153,公司分析!D$5,2),IF($Y$3="申万三级行业",[1]!s_info_industry_sw_2021(W3153,公司分析!D$5,3),IF($Y$3="wind一级行业",[1]!s_info_industry_gics(W3153,1),IF($Y$3="wind二级行业",[1]!s_info_industry_gics(W3153,2),IF($Y$3="wind三级行业",[1]!s_info_industry_gics(W3153,3),IF($Y$3="wind四级行业",[1]!s_info_industry_gics(W3153,4),IF($Y$3="证监会门类行业",[1]!s_info_industry_csrc12_n(W3153,公司分析!D$5,1),""))))))))</f>
        <v>0</v>
      </c>
      <c r="Z3153" s="298" t="str">
        <f>IF(Y3153=行业比较!$E$6,ROW(),"")</f>
        <v/>
      </c>
    </row>
    <row r="3154" spans="22:26" x14ac:dyDescent="0.35">
      <c r="V3154" s="253">
        <f t="shared" si="57"/>
        <v>0</v>
      </c>
      <c r="W3154" s="348" t="str">
        <f>IF(板块成分!B3156="","",板块成分!B3156)</f>
        <v/>
      </c>
      <c r="X3154" s="270" t="str">
        <f>[1]!s_info_name(W3154)</f>
        <v>0</v>
      </c>
      <c r="Y3154" s="335" t="str">
        <f>IF($Y$3="申万一级行业",[1]!s_info_industry_sw_2021(W3154,公司分析!D$5,1),IF($Y$3="申万二级行业",[1]!s_info_industry_sw_2021(W3154,公司分析!D$5,2),IF($Y$3="申万三级行业",[1]!s_info_industry_sw_2021(W3154,公司分析!D$5,3),IF($Y$3="wind一级行业",[1]!s_info_industry_gics(W3154,1),IF($Y$3="wind二级行业",[1]!s_info_industry_gics(W3154,2),IF($Y$3="wind三级行业",[1]!s_info_industry_gics(W3154,3),IF($Y$3="wind四级行业",[1]!s_info_industry_gics(W3154,4),IF($Y$3="证监会门类行业",[1]!s_info_industry_csrc12_n(W3154,公司分析!D$5,1),""))))))))</f>
        <v>0</v>
      </c>
      <c r="Z3154" s="298" t="str">
        <f>IF(Y3154=行业比较!$E$6,ROW(),"")</f>
        <v/>
      </c>
    </row>
    <row r="3155" spans="22:26" x14ac:dyDescent="0.35">
      <c r="V3155" s="253">
        <f t="shared" si="57"/>
        <v>0</v>
      </c>
      <c r="W3155" s="348" t="str">
        <f>IF(板块成分!B3157="","",板块成分!B3157)</f>
        <v/>
      </c>
      <c r="X3155" s="270" t="str">
        <f>[1]!s_info_name(W3155)</f>
        <v>0</v>
      </c>
      <c r="Y3155" s="335" t="str">
        <f>IF($Y$3="申万一级行业",[1]!s_info_industry_sw_2021(W3155,公司分析!D$5,1),IF($Y$3="申万二级行业",[1]!s_info_industry_sw_2021(W3155,公司分析!D$5,2),IF($Y$3="申万三级行业",[1]!s_info_industry_sw_2021(W3155,公司分析!D$5,3),IF($Y$3="wind一级行业",[1]!s_info_industry_gics(W3155,1),IF($Y$3="wind二级行业",[1]!s_info_industry_gics(W3155,2),IF($Y$3="wind三级行业",[1]!s_info_industry_gics(W3155,3),IF($Y$3="wind四级行业",[1]!s_info_industry_gics(W3155,4),IF($Y$3="证监会门类行业",[1]!s_info_industry_csrc12_n(W3155,公司分析!D$5,1),""))))))))</f>
        <v>0</v>
      </c>
      <c r="Z3155" s="298" t="str">
        <f>IF(Y3155=行业比较!$E$6,ROW(),"")</f>
        <v/>
      </c>
    </row>
    <row r="3156" spans="22:26" x14ac:dyDescent="0.35">
      <c r="V3156" s="253">
        <f t="shared" si="57"/>
        <v>0</v>
      </c>
      <c r="W3156" s="348" t="str">
        <f>IF(板块成分!B3158="","",板块成分!B3158)</f>
        <v/>
      </c>
      <c r="X3156" s="270" t="str">
        <f>[1]!s_info_name(W3156)</f>
        <v>0</v>
      </c>
      <c r="Y3156" s="335" t="str">
        <f>IF($Y$3="申万一级行业",[1]!s_info_industry_sw_2021(W3156,公司分析!D$5,1),IF($Y$3="申万二级行业",[1]!s_info_industry_sw_2021(W3156,公司分析!D$5,2),IF($Y$3="申万三级行业",[1]!s_info_industry_sw_2021(W3156,公司分析!D$5,3),IF($Y$3="wind一级行业",[1]!s_info_industry_gics(W3156,1),IF($Y$3="wind二级行业",[1]!s_info_industry_gics(W3156,2),IF($Y$3="wind三级行业",[1]!s_info_industry_gics(W3156,3),IF($Y$3="wind四级行业",[1]!s_info_industry_gics(W3156,4),IF($Y$3="证监会门类行业",[1]!s_info_industry_csrc12_n(W3156,公司分析!D$5,1),""))))))))</f>
        <v>0</v>
      </c>
      <c r="Z3156" s="298" t="str">
        <f>IF(Y3156=行业比较!$E$6,ROW(),"")</f>
        <v/>
      </c>
    </row>
    <row r="3157" spans="22:26" x14ac:dyDescent="0.35">
      <c r="V3157" s="253">
        <f t="shared" si="57"/>
        <v>0</v>
      </c>
      <c r="W3157" s="348" t="str">
        <f>IF(板块成分!B3159="","",板块成分!B3159)</f>
        <v/>
      </c>
      <c r="X3157" s="270" t="str">
        <f>[1]!s_info_name(W3157)</f>
        <v>0</v>
      </c>
      <c r="Y3157" s="335" t="str">
        <f>IF($Y$3="申万一级行业",[1]!s_info_industry_sw_2021(W3157,公司分析!D$5,1),IF($Y$3="申万二级行业",[1]!s_info_industry_sw_2021(W3157,公司分析!D$5,2),IF($Y$3="申万三级行业",[1]!s_info_industry_sw_2021(W3157,公司分析!D$5,3),IF($Y$3="wind一级行业",[1]!s_info_industry_gics(W3157,1),IF($Y$3="wind二级行业",[1]!s_info_industry_gics(W3157,2),IF($Y$3="wind三级行业",[1]!s_info_industry_gics(W3157,3),IF($Y$3="wind四级行业",[1]!s_info_industry_gics(W3157,4),IF($Y$3="证监会门类行业",[1]!s_info_industry_csrc12_n(W3157,公司分析!D$5,1),""))))))))</f>
        <v>0</v>
      </c>
      <c r="Z3157" s="298" t="str">
        <f>IF(Y3157=行业比较!$E$6,ROW(),"")</f>
        <v/>
      </c>
    </row>
    <row r="3158" spans="22:26" x14ac:dyDescent="0.35">
      <c r="V3158" s="253">
        <f t="shared" si="57"/>
        <v>0</v>
      </c>
      <c r="W3158" s="348" t="str">
        <f>IF(板块成分!B3160="","",板块成分!B3160)</f>
        <v/>
      </c>
      <c r="X3158" s="270" t="str">
        <f>[1]!s_info_name(W3158)</f>
        <v>0</v>
      </c>
      <c r="Y3158" s="335" t="str">
        <f>IF($Y$3="申万一级行业",[1]!s_info_industry_sw_2021(W3158,公司分析!D$5,1),IF($Y$3="申万二级行业",[1]!s_info_industry_sw_2021(W3158,公司分析!D$5,2),IF($Y$3="申万三级行业",[1]!s_info_industry_sw_2021(W3158,公司分析!D$5,3),IF($Y$3="wind一级行业",[1]!s_info_industry_gics(W3158,1),IF($Y$3="wind二级行业",[1]!s_info_industry_gics(W3158,2),IF($Y$3="wind三级行业",[1]!s_info_industry_gics(W3158,3),IF($Y$3="wind四级行业",[1]!s_info_industry_gics(W3158,4),IF($Y$3="证监会门类行业",[1]!s_info_industry_csrc12_n(W3158,公司分析!D$5,1),""))))))))</f>
        <v>0</v>
      </c>
      <c r="Z3158" s="298" t="str">
        <f>IF(Y3158=行业比较!$E$6,ROW(),"")</f>
        <v/>
      </c>
    </row>
    <row r="3159" spans="22:26" x14ac:dyDescent="0.35">
      <c r="V3159" s="253">
        <f t="shared" si="57"/>
        <v>0</v>
      </c>
      <c r="W3159" s="348" t="str">
        <f>IF(板块成分!B3161="","",板块成分!B3161)</f>
        <v/>
      </c>
      <c r="X3159" s="270" t="str">
        <f>[1]!s_info_name(W3159)</f>
        <v>0</v>
      </c>
      <c r="Y3159" s="335" t="str">
        <f>IF($Y$3="申万一级行业",[1]!s_info_industry_sw_2021(W3159,公司分析!D$5,1),IF($Y$3="申万二级行业",[1]!s_info_industry_sw_2021(W3159,公司分析!D$5,2),IF($Y$3="申万三级行业",[1]!s_info_industry_sw_2021(W3159,公司分析!D$5,3),IF($Y$3="wind一级行业",[1]!s_info_industry_gics(W3159,1),IF($Y$3="wind二级行业",[1]!s_info_industry_gics(W3159,2),IF($Y$3="wind三级行业",[1]!s_info_industry_gics(W3159,3),IF($Y$3="wind四级行业",[1]!s_info_industry_gics(W3159,4),IF($Y$3="证监会门类行业",[1]!s_info_industry_csrc12_n(W3159,公司分析!D$5,1),""))))))))</f>
        <v>0</v>
      </c>
      <c r="Z3159" s="298" t="str">
        <f>IF(Y3159=行业比较!$E$6,ROW(),"")</f>
        <v/>
      </c>
    </row>
    <row r="3160" spans="22:26" x14ac:dyDescent="0.35">
      <c r="V3160" s="253">
        <f t="shared" si="57"/>
        <v>0</v>
      </c>
      <c r="W3160" s="348" t="str">
        <f>IF(板块成分!B3162="","",板块成分!B3162)</f>
        <v/>
      </c>
      <c r="X3160" s="270" t="str">
        <f>[1]!s_info_name(W3160)</f>
        <v>0</v>
      </c>
      <c r="Y3160" s="335" t="str">
        <f>IF($Y$3="申万一级行业",[1]!s_info_industry_sw_2021(W3160,公司分析!D$5,1),IF($Y$3="申万二级行业",[1]!s_info_industry_sw_2021(W3160,公司分析!D$5,2),IF($Y$3="申万三级行业",[1]!s_info_industry_sw_2021(W3160,公司分析!D$5,3),IF($Y$3="wind一级行业",[1]!s_info_industry_gics(W3160,1),IF($Y$3="wind二级行业",[1]!s_info_industry_gics(W3160,2),IF($Y$3="wind三级行业",[1]!s_info_industry_gics(W3160,3),IF($Y$3="wind四级行业",[1]!s_info_industry_gics(W3160,4),IF($Y$3="证监会门类行业",[1]!s_info_industry_csrc12_n(W3160,公司分析!D$5,1),""))))))))</f>
        <v>0</v>
      </c>
      <c r="Z3160" s="298" t="str">
        <f>IF(Y3160=行业比较!$E$6,ROW(),"")</f>
        <v/>
      </c>
    </row>
    <row r="3161" spans="22:26" x14ac:dyDescent="0.35">
      <c r="V3161" s="253">
        <f t="shared" si="57"/>
        <v>0</v>
      </c>
      <c r="W3161" s="348" t="str">
        <f>IF(板块成分!B3163="","",板块成分!B3163)</f>
        <v/>
      </c>
      <c r="X3161" s="270" t="str">
        <f>[1]!s_info_name(W3161)</f>
        <v>0</v>
      </c>
      <c r="Y3161" s="335" t="str">
        <f>IF($Y$3="申万一级行业",[1]!s_info_industry_sw_2021(W3161,公司分析!D$5,1),IF($Y$3="申万二级行业",[1]!s_info_industry_sw_2021(W3161,公司分析!D$5,2),IF($Y$3="申万三级行业",[1]!s_info_industry_sw_2021(W3161,公司分析!D$5,3),IF($Y$3="wind一级行业",[1]!s_info_industry_gics(W3161,1),IF($Y$3="wind二级行业",[1]!s_info_industry_gics(W3161,2),IF($Y$3="wind三级行业",[1]!s_info_industry_gics(W3161,3),IF($Y$3="wind四级行业",[1]!s_info_industry_gics(W3161,4),IF($Y$3="证监会门类行业",[1]!s_info_industry_csrc12_n(W3161,公司分析!D$5,1),""))))))))</f>
        <v>0</v>
      </c>
      <c r="Z3161" s="298" t="str">
        <f>IF(Y3161=行业比较!$E$6,ROW(),"")</f>
        <v/>
      </c>
    </row>
    <row r="3162" spans="22:26" x14ac:dyDescent="0.35">
      <c r="V3162" s="253">
        <f t="shared" si="57"/>
        <v>0</v>
      </c>
      <c r="W3162" s="348" t="str">
        <f>IF(板块成分!B3164="","",板块成分!B3164)</f>
        <v/>
      </c>
      <c r="X3162" s="270" t="str">
        <f>[1]!s_info_name(W3162)</f>
        <v>0</v>
      </c>
      <c r="Y3162" s="335" t="str">
        <f>IF($Y$3="申万一级行业",[1]!s_info_industry_sw_2021(W3162,公司分析!D$5,1),IF($Y$3="申万二级行业",[1]!s_info_industry_sw_2021(W3162,公司分析!D$5,2),IF($Y$3="申万三级行业",[1]!s_info_industry_sw_2021(W3162,公司分析!D$5,3),IF($Y$3="wind一级行业",[1]!s_info_industry_gics(W3162,1),IF($Y$3="wind二级行业",[1]!s_info_industry_gics(W3162,2),IF($Y$3="wind三级行业",[1]!s_info_industry_gics(W3162,3),IF($Y$3="wind四级行业",[1]!s_info_industry_gics(W3162,4),IF($Y$3="证监会门类行业",[1]!s_info_industry_csrc12_n(W3162,公司分析!D$5,1),""))))))))</f>
        <v>0</v>
      </c>
      <c r="Z3162" s="298" t="str">
        <f>IF(Y3162=行业比较!$E$6,ROW(),"")</f>
        <v/>
      </c>
    </row>
    <row r="3163" spans="22:26" x14ac:dyDescent="0.35">
      <c r="V3163" s="253">
        <f t="shared" si="57"/>
        <v>0</v>
      </c>
      <c r="W3163" s="348" t="str">
        <f>IF(板块成分!B3165="","",板块成分!B3165)</f>
        <v/>
      </c>
      <c r="X3163" s="270" t="str">
        <f>[1]!s_info_name(W3163)</f>
        <v>0</v>
      </c>
      <c r="Y3163" s="335" t="str">
        <f>IF($Y$3="申万一级行业",[1]!s_info_industry_sw_2021(W3163,公司分析!D$5,1),IF($Y$3="申万二级行业",[1]!s_info_industry_sw_2021(W3163,公司分析!D$5,2),IF($Y$3="申万三级行业",[1]!s_info_industry_sw_2021(W3163,公司分析!D$5,3),IF($Y$3="wind一级行业",[1]!s_info_industry_gics(W3163,1),IF($Y$3="wind二级行业",[1]!s_info_industry_gics(W3163,2),IF($Y$3="wind三级行业",[1]!s_info_industry_gics(W3163,3),IF($Y$3="wind四级行业",[1]!s_info_industry_gics(W3163,4),IF($Y$3="证监会门类行业",[1]!s_info_industry_csrc12_n(W3163,公司分析!D$5,1),""))))))))</f>
        <v>0</v>
      </c>
      <c r="Z3163" s="298" t="str">
        <f>IF(Y3163=行业比较!$E$6,ROW(),"")</f>
        <v/>
      </c>
    </row>
    <row r="3164" spans="22:26" x14ac:dyDescent="0.35">
      <c r="V3164" s="253">
        <f t="shared" si="57"/>
        <v>0</v>
      </c>
      <c r="W3164" s="348" t="str">
        <f>IF(板块成分!B3166="","",板块成分!B3166)</f>
        <v/>
      </c>
      <c r="X3164" s="270" t="str">
        <f>[1]!s_info_name(W3164)</f>
        <v>0</v>
      </c>
      <c r="Y3164" s="335" t="str">
        <f>IF($Y$3="申万一级行业",[1]!s_info_industry_sw_2021(W3164,公司分析!D$5,1),IF($Y$3="申万二级行业",[1]!s_info_industry_sw_2021(W3164,公司分析!D$5,2),IF($Y$3="申万三级行业",[1]!s_info_industry_sw_2021(W3164,公司分析!D$5,3),IF($Y$3="wind一级行业",[1]!s_info_industry_gics(W3164,1),IF($Y$3="wind二级行业",[1]!s_info_industry_gics(W3164,2),IF($Y$3="wind三级行业",[1]!s_info_industry_gics(W3164,3),IF($Y$3="wind四级行业",[1]!s_info_industry_gics(W3164,4),IF($Y$3="证监会门类行业",[1]!s_info_industry_csrc12_n(W3164,公司分析!D$5,1),""))))))))</f>
        <v>0</v>
      </c>
      <c r="Z3164" s="298" t="str">
        <f>IF(Y3164=行业比较!$E$6,ROW(),"")</f>
        <v/>
      </c>
    </row>
    <row r="3165" spans="22:26" x14ac:dyDescent="0.35">
      <c r="V3165" s="253">
        <f t="shared" si="57"/>
        <v>0</v>
      </c>
      <c r="W3165" s="348" t="str">
        <f>IF(板块成分!B3167="","",板块成分!B3167)</f>
        <v/>
      </c>
      <c r="X3165" s="270" t="str">
        <f>[1]!s_info_name(W3165)</f>
        <v>0</v>
      </c>
      <c r="Y3165" s="335" t="str">
        <f>IF($Y$3="申万一级行业",[1]!s_info_industry_sw_2021(W3165,公司分析!D$5,1),IF($Y$3="申万二级行业",[1]!s_info_industry_sw_2021(W3165,公司分析!D$5,2),IF($Y$3="申万三级行业",[1]!s_info_industry_sw_2021(W3165,公司分析!D$5,3),IF($Y$3="wind一级行业",[1]!s_info_industry_gics(W3165,1),IF($Y$3="wind二级行业",[1]!s_info_industry_gics(W3165,2),IF($Y$3="wind三级行业",[1]!s_info_industry_gics(W3165,3),IF($Y$3="wind四级行业",[1]!s_info_industry_gics(W3165,4),IF($Y$3="证监会门类行业",[1]!s_info_industry_csrc12_n(W3165,公司分析!D$5,1),""))))))))</f>
        <v>0</v>
      </c>
      <c r="Z3165" s="298" t="str">
        <f>IF(Y3165=行业比较!$E$6,ROW(),"")</f>
        <v/>
      </c>
    </row>
    <row r="3166" spans="22:26" x14ac:dyDescent="0.35">
      <c r="V3166" s="253">
        <f t="shared" si="57"/>
        <v>0</v>
      </c>
      <c r="W3166" s="348" t="str">
        <f>IF(板块成分!B3168="","",板块成分!B3168)</f>
        <v/>
      </c>
      <c r="X3166" s="270" t="str">
        <f>[1]!s_info_name(W3166)</f>
        <v>0</v>
      </c>
      <c r="Y3166" s="335" t="str">
        <f>IF($Y$3="申万一级行业",[1]!s_info_industry_sw_2021(W3166,公司分析!D$5,1),IF($Y$3="申万二级行业",[1]!s_info_industry_sw_2021(W3166,公司分析!D$5,2),IF($Y$3="申万三级行业",[1]!s_info_industry_sw_2021(W3166,公司分析!D$5,3),IF($Y$3="wind一级行业",[1]!s_info_industry_gics(W3166,1),IF($Y$3="wind二级行业",[1]!s_info_industry_gics(W3166,2),IF($Y$3="wind三级行业",[1]!s_info_industry_gics(W3166,3),IF($Y$3="wind四级行业",[1]!s_info_industry_gics(W3166,4),IF($Y$3="证监会门类行业",[1]!s_info_industry_csrc12_n(W3166,公司分析!D$5,1),""))))))))</f>
        <v>0</v>
      </c>
      <c r="Z3166" s="298" t="str">
        <f>IF(Y3166=行业比较!$E$6,ROW(),"")</f>
        <v/>
      </c>
    </row>
    <row r="3167" spans="22:26" x14ac:dyDescent="0.35">
      <c r="V3167" s="253">
        <f t="shared" si="57"/>
        <v>0</v>
      </c>
      <c r="W3167" s="348" t="str">
        <f>IF(板块成分!B3169="","",板块成分!B3169)</f>
        <v/>
      </c>
      <c r="X3167" s="270" t="str">
        <f>[1]!s_info_name(W3167)</f>
        <v>0</v>
      </c>
      <c r="Y3167" s="335" t="str">
        <f>IF($Y$3="申万一级行业",[1]!s_info_industry_sw_2021(W3167,公司分析!D$5,1),IF($Y$3="申万二级行业",[1]!s_info_industry_sw_2021(W3167,公司分析!D$5,2),IF($Y$3="申万三级行业",[1]!s_info_industry_sw_2021(W3167,公司分析!D$5,3),IF($Y$3="wind一级行业",[1]!s_info_industry_gics(W3167,1),IF($Y$3="wind二级行业",[1]!s_info_industry_gics(W3167,2),IF($Y$3="wind三级行业",[1]!s_info_industry_gics(W3167,3),IF($Y$3="wind四级行业",[1]!s_info_industry_gics(W3167,4),IF($Y$3="证监会门类行业",[1]!s_info_industry_csrc12_n(W3167,公司分析!D$5,1),""))))))))</f>
        <v>0</v>
      </c>
      <c r="Z3167" s="298" t="str">
        <f>IF(Y3167=行业比较!$E$6,ROW(),"")</f>
        <v/>
      </c>
    </row>
    <row r="3168" spans="22:26" x14ac:dyDescent="0.35">
      <c r="V3168" s="253">
        <f t="shared" si="57"/>
        <v>0</v>
      </c>
      <c r="W3168" s="348" t="str">
        <f>IF(板块成分!B3170="","",板块成分!B3170)</f>
        <v/>
      </c>
      <c r="X3168" s="270" t="str">
        <f>[1]!s_info_name(W3168)</f>
        <v>0</v>
      </c>
      <c r="Y3168" s="335" t="str">
        <f>IF($Y$3="申万一级行业",[1]!s_info_industry_sw_2021(W3168,公司分析!D$5,1),IF($Y$3="申万二级行业",[1]!s_info_industry_sw_2021(W3168,公司分析!D$5,2),IF($Y$3="申万三级行业",[1]!s_info_industry_sw_2021(W3168,公司分析!D$5,3),IF($Y$3="wind一级行业",[1]!s_info_industry_gics(W3168,1),IF($Y$3="wind二级行业",[1]!s_info_industry_gics(W3168,2),IF($Y$3="wind三级行业",[1]!s_info_industry_gics(W3168,3),IF($Y$3="wind四级行业",[1]!s_info_industry_gics(W3168,4),IF($Y$3="证监会门类行业",[1]!s_info_industry_csrc12_n(W3168,公司分析!D$5,1),""))))))))</f>
        <v>0</v>
      </c>
      <c r="Z3168" s="298" t="str">
        <f>IF(Y3168=行业比较!$E$6,ROW(),"")</f>
        <v/>
      </c>
    </row>
    <row r="3169" spans="22:26" x14ac:dyDescent="0.35">
      <c r="V3169" s="253">
        <f t="shared" si="57"/>
        <v>0</v>
      </c>
      <c r="W3169" s="348" t="str">
        <f>IF(板块成分!B3171="","",板块成分!B3171)</f>
        <v/>
      </c>
      <c r="X3169" s="270" t="str">
        <f>[1]!s_info_name(W3169)</f>
        <v>0</v>
      </c>
      <c r="Y3169" s="335" t="str">
        <f>IF($Y$3="申万一级行业",[1]!s_info_industry_sw_2021(W3169,公司分析!D$5,1),IF($Y$3="申万二级行业",[1]!s_info_industry_sw_2021(W3169,公司分析!D$5,2),IF($Y$3="申万三级行业",[1]!s_info_industry_sw_2021(W3169,公司分析!D$5,3),IF($Y$3="wind一级行业",[1]!s_info_industry_gics(W3169,1),IF($Y$3="wind二级行业",[1]!s_info_industry_gics(W3169,2),IF($Y$3="wind三级行业",[1]!s_info_industry_gics(W3169,3),IF($Y$3="wind四级行业",[1]!s_info_industry_gics(W3169,4),IF($Y$3="证监会门类行业",[1]!s_info_industry_csrc12_n(W3169,公司分析!D$5,1),""))))))))</f>
        <v>0</v>
      </c>
      <c r="Z3169" s="298" t="str">
        <f>IF(Y3169=行业比较!$E$6,ROW(),"")</f>
        <v/>
      </c>
    </row>
    <row r="3170" spans="22:26" x14ac:dyDescent="0.35">
      <c r="V3170" s="253">
        <f t="shared" si="57"/>
        <v>0</v>
      </c>
      <c r="W3170" s="348" t="str">
        <f>IF(板块成分!B3172="","",板块成分!B3172)</f>
        <v/>
      </c>
      <c r="X3170" s="270" t="str">
        <f>[1]!s_info_name(W3170)</f>
        <v>0</v>
      </c>
      <c r="Y3170" s="335" t="str">
        <f>IF($Y$3="申万一级行业",[1]!s_info_industry_sw_2021(W3170,公司分析!D$5,1),IF($Y$3="申万二级行业",[1]!s_info_industry_sw_2021(W3170,公司分析!D$5,2),IF($Y$3="申万三级行业",[1]!s_info_industry_sw_2021(W3170,公司分析!D$5,3),IF($Y$3="wind一级行业",[1]!s_info_industry_gics(W3170,1),IF($Y$3="wind二级行业",[1]!s_info_industry_gics(W3170,2),IF($Y$3="wind三级行业",[1]!s_info_industry_gics(W3170,3),IF($Y$3="wind四级行业",[1]!s_info_industry_gics(W3170,4),IF($Y$3="证监会门类行业",[1]!s_info_industry_csrc12_n(W3170,公司分析!D$5,1),""))))))))</f>
        <v>0</v>
      </c>
      <c r="Z3170" s="298" t="str">
        <f>IF(Y3170=行业比较!$E$6,ROW(),"")</f>
        <v/>
      </c>
    </row>
    <row r="3171" spans="22:26" x14ac:dyDescent="0.35">
      <c r="V3171" s="253">
        <f t="shared" si="57"/>
        <v>0</v>
      </c>
      <c r="W3171" s="348" t="str">
        <f>IF(板块成分!B3173="","",板块成分!B3173)</f>
        <v/>
      </c>
      <c r="X3171" s="270" t="str">
        <f>[1]!s_info_name(W3171)</f>
        <v>0</v>
      </c>
      <c r="Y3171" s="335" t="str">
        <f>IF($Y$3="申万一级行业",[1]!s_info_industry_sw_2021(W3171,公司分析!D$5,1),IF($Y$3="申万二级行业",[1]!s_info_industry_sw_2021(W3171,公司分析!D$5,2),IF($Y$3="申万三级行业",[1]!s_info_industry_sw_2021(W3171,公司分析!D$5,3),IF($Y$3="wind一级行业",[1]!s_info_industry_gics(W3171,1),IF($Y$3="wind二级行业",[1]!s_info_industry_gics(W3171,2),IF($Y$3="wind三级行业",[1]!s_info_industry_gics(W3171,3),IF($Y$3="wind四级行业",[1]!s_info_industry_gics(W3171,4),IF($Y$3="证监会门类行业",[1]!s_info_industry_csrc12_n(W3171,公司分析!D$5,1),""))))))))</f>
        <v>0</v>
      </c>
      <c r="Z3171" s="298" t="str">
        <f>IF(Y3171=行业比较!$E$6,ROW(),"")</f>
        <v/>
      </c>
    </row>
    <row r="3172" spans="22:26" x14ac:dyDescent="0.35">
      <c r="V3172" s="253">
        <f t="shared" si="57"/>
        <v>0</v>
      </c>
      <c r="W3172" s="348" t="str">
        <f>IF(板块成分!B3174="","",板块成分!B3174)</f>
        <v/>
      </c>
      <c r="X3172" s="270" t="str">
        <f>[1]!s_info_name(W3172)</f>
        <v>0</v>
      </c>
      <c r="Y3172" s="335" t="str">
        <f>IF($Y$3="申万一级行业",[1]!s_info_industry_sw_2021(W3172,公司分析!D$5,1),IF($Y$3="申万二级行业",[1]!s_info_industry_sw_2021(W3172,公司分析!D$5,2),IF($Y$3="申万三级行业",[1]!s_info_industry_sw_2021(W3172,公司分析!D$5,3),IF($Y$3="wind一级行业",[1]!s_info_industry_gics(W3172,1),IF($Y$3="wind二级行业",[1]!s_info_industry_gics(W3172,2),IF($Y$3="wind三级行业",[1]!s_info_industry_gics(W3172,3),IF($Y$3="wind四级行业",[1]!s_info_industry_gics(W3172,4),IF($Y$3="证监会门类行业",[1]!s_info_industry_csrc12_n(W3172,公司分析!D$5,1),""))))))))</f>
        <v>0</v>
      </c>
      <c r="Z3172" s="298" t="str">
        <f>IF(Y3172=行业比较!$E$6,ROW(),"")</f>
        <v/>
      </c>
    </row>
    <row r="3173" spans="22:26" x14ac:dyDescent="0.35">
      <c r="V3173" s="253">
        <f t="shared" si="57"/>
        <v>0</v>
      </c>
      <c r="W3173" s="348" t="str">
        <f>IF(板块成分!B3175="","",板块成分!B3175)</f>
        <v/>
      </c>
      <c r="X3173" s="270" t="str">
        <f>[1]!s_info_name(W3173)</f>
        <v>0</v>
      </c>
      <c r="Y3173" s="335" t="str">
        <f>IF($Y$3="申万一级行业",[1]!s_info_industry_sw_2021(W3173,公司分析!D$5,1),IF($Y$3="申万二级行业",[1]!s_info_industry_sw_2021(W3173,公司分析!D$5,2),IF($Y$3="申万三级行业",[1]!s_info_industry_sw_2021(W3173,公司分析!D$5,3),IF($Y$3="wind一级行业",[1]!s_info_industry_gics(W3173,1),IF($Y$3="wind二级行业",[1]!s_info_industry_gics(W3173,2),IF($Y$3="wind三级行业",[1]!s_info_industry_gics(W3173,3),IF($Y$3="wind四级行业",[1]!s_info_industry_gics(W3173,4),IF($Y$3="证监会门类行业",[1]!s_info_industry_csrc12_n(W3173,公司分析!D$5,1),""))))))))</f>
        <v>0</v>
      </c>
      <c r="Z3173" s="298" t="str">
        <f>IF(Y3173=行业比较!$E$6,ROW(),"")</f>
        <v/>
      </c>
    </row>
    <row r="3174" spans="22:26" x14ac:dyDescent="0.35">
      <c r="V3174" s="253">
        <f t="shared" si="57"/>
        <v>0</v>
      </c>
      <c r="W3174" s="348" t="str">
        <f>IF(板块成分!B3176="","",板块成分!B3176)</f>
        <v/>
      </c>
      <c r="X3174" s="270" t="str">
        <f>[1]!s_info_name(W3174)</f>
        <v>0</v>
      </c>
      <c r="Y3174" s="335" t="str">
        <f>IF($Y$3="申万一级行业",[1]!s_info_industry_sw_2021(W3174,公司分析!D$5,1),IF($Y$3="申万二级行业",[1]!s_info_industry_sw_2021(W3174,公司分析!D$5,2),IF($Y$3="申万三级行业",[1]!s_info_industry_sw_2021(W3174,公司分析!D$5,3),IF($Y$3="wind一级行业",[1]!s_info_industry_gics(W3174,1),IF($Y$3="wind二级行业",[1]!s_info_industry_gics(W3174,2),IF($Y$3="wind三级行业",[1]!s_info_industry_gics(W3174,3),IF($Y$3="wind四级行业",[1]!s_info_industry_gics(W3174,4),IF($Y$3="证监会门类行业",[1]!s_info_industry_csrc12_n(W3174,公司分析!D$5,1),""))))))))</f>
        <v>0</v>
      </c>
      <c r="Z3174" s="298" t="str">
        <f>IF(Y3174=行业比较!$E$6,ROW(),"")</f>
        <v/>
      </c>
    </row>
    <row r="3175" spans="22:26" x14ac:dyDescent="0.35">
      <c r="V3175" s="253">
        <f t="shared" si="57"/>
        <v>0</v>
      </c>
      <c r="W3175" s="348" t="str">
        <f>IF(板块成分!B3177="","",板块成分!B3177)</f>
        <v/>
      </c>
      <c r="X3175" s="270" t="str">
        <f>[1]!s_info_name(W3175)</f>
        <v>0</v>
      </c>
      <c r="Y3175" s="335" t="str">
        <f>IF($Y$3="申万一级行业",[1]!s_info_industry_sw_2021(W3175,公司分析!D$5,1),IF($Y$3="申万二级行业",[1]!s_info_industry_sw_2021(W3175,公司分析!D$5,2),IF($Y$3="申万三级行业",[1]!s_info_industry_sw_2021(W3175,公司分析!D$5,3),IF($Y$3="wind一级行业",[1]!s_info_industry_gics(W3175,1),IF($Y$3="wind二级行业",[1]!s_info_industry_gics(W3175,2),IF($Y$3="wind三级行业",[1]!s_info_industry_gics(W3175,3),IF($Y$3="wind四级行业",[1]!s_info_industry_gics(W3175,4),IF($Y$3="证监会门类行业",[1]!s_info_industry_csrc12_n(W3175,公司分析!D$5,1),""))))))))</f>
        <v>0</v>
      </c>
      <c r="Z3175" s="298" t="str">
        <f>IF(Y3175=行业比较!$E$6,ROW(),"")</f>
        <v/>
      </c>
    </row>
    <row r="3176" spans="22:26" x14ac:dyDescent="0.35">
      <c r="V3176" s="253">
        <f t="shared" si="57"/>
        <v>0</v>
      </c>
      <c r="W3176" s="348" t="str">
        <f>IF(板块成分!B3178="","",板块成分!B3178)</f>
        <v/>
      </c>
      <c r="X3176" s="270" t="str">
        <f>[1]!s_info_name(W3176)</f>
        <v>0</v>
      </c>
      <c r="Y3176" s="335" t="str">
        <f>IF($Y$3="申万一级行业",[1]!s_info_industry_sw_2021(W3176,公司分析!D$5,1),IF($Y$3="申万二级行业",[1]!s_info_industry_sw_2021(W3176,公司分析!D$5,2),IF($Y$3="申万三级行业",[1]!s_info_industry_sw_2021(W3176,公司分析!D$5,3),IF($Y$3="wind一级行业",[1]!s_info_industry_gics(W3176,1),IF($Y$3="wind二级行业",[1]!s_info_industry_gics(W3176,2),IF($Y$3="wind三级行业",[1]!s_info_industry_gics(W3176,3),IF($Y$3="wind四级行业",[1]!s_info_industry_gics(W3176,4),IF($Y$3="证监会门类行业",[1]!s_info_industry_csrc12_n(W3176,公司分析!D$5,1),""))))))))</f>
        <v>0</v>
      </c>
      <c r="Z3176" s="298" t="str">
        <f>IF(Y3176=行业比较!$E$6,ROW(),"")</f>
        <v/>
      </c>
    </row>
    <row r="3177" spans="22:26" x14ac:dyDescent="0.35">
      <c r="V3177" s="253">
        <f t="shared" si="57"/>
        <v>0</v>
      </c>
      <c r="W3177" s="348" t="str">
        <f>IF(板块成分!B3179="","",板块成分!B3179)</f>
        <v/>
      </c>
      <c r="X3177" s="270" t="str">
        <f>[1]!s_info_name(W3177)</f>
        <v>0</v>
      </c>
      <c r="Y3177" s="335" t="str">
        <f>IF($Y$3="申万一级行业",[1]!s_info_industry_sw_2021(W3177,公司分析!D$5,1),IF($Y$3="申万二级行业",[1]!s_info_industry_sw_2021(W3177,公司分析!D$5,2),IF($Y$3="申万三级行业",[1]!s_info_industry_sw_2021(W3177,公司分析!D$5,3),IF($Y$3="wind一级行业",[1]!s_info_industry_gics(W3177,1),IF($Y$3="wind二级行业",[1]!s_info_industry_gics(W3177,2),IF($Y$3="wind三级行业",[1]!s_info_industry_gics(W3177,3),IF($Y$3="wind四级行业",[1]!s_info_industry_gics(W3177,4),IF($Y$3="证监会门类行业",[1]!s_info_industry_csrc12_n(W3177,公司分析!D$5,1),""))))))))</f>
        <v>0</v>
      </c>
      <c r="Z3177" s="298" t="str">
        <f>IF(Y3177=行业比较!$E$6,ROW(),"")</f>
        <v/>
      </c>
    </row>
    <row r="3178" spans="22:26" x14ac:dyDescent="0.35">
      <c r="V3178" s="253">
        <f t="shared" si="57"/>
        <v>0</v>
      </c>
      <c r="W3178" s="348" t="str">
        <f>IF(板块成分!B3180="","",板块成分!B3180)</f>
        <v/>
      </c>
      <c r="X3178" s="270" t="str">
        <f>[1]!s_info_name(W3178)</f>
        <v>0</v>
      </c>
      <c r="Y3178" s="335" t="str">
        <f>IF($Y$3="申万一级行业",[1]!s_info_industry_sw_2021(W3178,公司分析!D$5,1),IF($Y$3="申万二级行业",[1]!s_info_industry_sw_2021(W3178,公司分析!D$5,2),IF($Y$3="申万三级行业",[1]!s_info_industry_sw_2021(W3178,公司分析!D$5,3),IF($Y$3="wind一级行业",[1]!s_info_industry_gics(W3178,1),IF($Y$3="wind二级行业",[1]!s_info_industry_gics(W3178,2),IF($Y$3="wind三级行业",[1]!s_info_industry_gics(W3178,3),IF($Y$3="wind四级行业",[1]!s_info_industry_gics(W3178,4),IF($Y$3="证监会门类行业",[1]!s_info_industry_csrc12_n(W3178,公司分析!D$5,1),""))))))))</f>
        <v>0</v>
      </c>
      <c r="Z3178" s="298" t="str">
        <f>IF(Y3178=行业比较!$E$6,ROW(),"")</f>
        <v/>
      </c>
    </row>
    <row r="3179" spans="22:26" x14ac:dyDescent="0.35">
      <c r="V3179" s="253">
        <f t="shared" si="57"/>
        <v>0</v>
      </c>
      <c r="W3179" s="348" t="str">
        <f>IF(板块成分!B3181="","",板块成分!B3181)</f>
        <v/>
      </c>
      <c r="X3179" s="270" t="str">
        <f>[1]!s_info_name(W3179)</f>
        <v>0</v>
      </c>
      <c r="Y3179" s="335" t="str">
        <f>IF($Y$3="申万一级行业",[1]!s_info_industry_sw_2021(W3179,公司分析!D$5,1),IF($Y$3="申万二级行业",[1]!s_info_industry_sw_2021(W3179,公司分析!D$5,2),IF($Y$3="申万三级行业",[1]!s_info_industry_sw_2021(W3179,公司分析!D$5,3),IF($Y$3="wind一级行业",[1]!s_info_industry_gics(W3179,1),IF($Y$3="wind二级行业",[1]!s_info_industry_gics(W3179,2),IF($Y$3="wind三级行业",[1]!s_info_industry_gics(W3179,3),IF($Y$3="wind四级行业",[1]!s_info_industry_gics(W3179,4),IF($Y$3="证监会门类行业",[1]!s_info_industry_csrc12_n(W3179,公司分析!D$5,1),""))))))))</f>
        <v>0</v>
      </c>
      <c r="Z3179" s="298" t="str">
        <f>IF(Y3179=行业比较!$E$6,ROW(),"")</f>
        <v/>
      </c>
    </row>
    <row r="3180" spans="22:26" x14ac:dyDescent="0.35">
      <c r="V3180" s="253">
        <f t="shared" si="57"/>
        <v>0</v>
      </c>
      <c r="W3180" s="348" t="str">
        <f>IF(板块成分!B3182="","",板块成分!B3182)</f>
        <v/>
      </c>
      <c r="X3180" s="270" t="str">
        <f>[1]!s_info_name(W3180)</f>
        <v>0</v>
      </c>
      <c r="Y3180" s="335" t="str">
        <f>IF($Y$3="申万一级行业",[1]!s_info_industry_sw_2021(W3180,公司分析!D$5,1),IF($Y$3="申万二级行业",[1]!s_info_industry_sw_2021(W3180,公司分析!D$5,2),IF($Y$3="申万三级行业",[1]!s_info_industry_sw_2021(W3180,公司分析!D$5,3),IF($Y$3="wind一级行业",[1]!s_info_industry_gics(W3180,1),IF($Y$3="wind二级行业",[1]!s_info_industry_gics(W3180,2),IF($Y$3="wind三级行业",[1]!s_info_industry_gics(W3180,3),IF($Y$3="wind四级行业",[1]!s_info_industry_gics(W3180,4),IF($Y$3="证监会门类行业",[1]!s_info_industry_csrc12_n(W3180,公司分析!D$5,1),""))))))))</f>
        <v>0</v>
      </c>
      <c r="Z3180" s="298" t="str">
        <f>IF(Y3180=行业比较!$E$6,ROW(),"")</f>
        <v/>
      </c>
    </row>
    <row r="3181" spans="22:26" x14ac:dyDescent="0.35">
      <c r="V3181" s="253">
        <f t="shared" si="57"/>
        <v>0</v>
      </c>
      <c r="W3181" s="348" t="str">
        <f>IF(板块成分!B3183="","",板块成分!B3183)</f>
        <v/>
      </c>
      <c r="X3181" s="270" t="str">
        <f>[1]!s_info_name(W3181)</f>
        <v>0</v>
      </c>
      <c r="Y3181" s="335" t="str">
        <f>IF($Y$3="申万一级行业",[1]!s_info_industry_sw_2021(W3181,公司分析!D$5,1),IF($Y$3="申万二级行业",[1]!s_info_industry_sw_2021(W3181,公司分析!D$5,2),IF($Y$3="申万三级行业",[1]!s_info_industry_sw_2021(W3181,公司分析!D$5,3),IF($Y$3="wind一级行业",[1]!s_info_industry_gics(W3181,1),IF($Y$3="wind二级行业",[1]!s_info_industry_gics(W3181,2),IF($Y$3="wind三级行业",[1]!s_info_industry_gics(W3181,3),IF($Y$3="wind四级行业",[1]!s_info_industry_gics(W3181,4),IF($Y$3="证监会门类行业",[1]!s_info_industry_csrc12_n(W3181,公司分析!D$5,1),""))))))))</f>
        <v>0</v>
      </c>
      <c r="Z3181" s="298" t="str">
        <f>IF(Y3181=行业比较!$E$6,ROW(),"")</f>
        <v/>
      </c>
    </row>
    <row r="3182" spans="22:26" x14ac:dyDescent="0.35">
      <c r="V3182" s="253">
        <f t="shared" si="57"/>
        <v>0</v>
      </c>
      <c r="W3182" s="348" t="str">
        <f>IF(板块成分!B3184="","",板块成分!B3184)</f>
        <v/>
      </c>
      <c r="X3182" s="270" t="str">
        <f>[1]!s_info_name(W3182)</f>
        <v>0</v>
      </c>
      <c r="Y3182" s="335" t="str">
        <f>IF($Y$3="申万一级行业",[1]!s_info_industry_sw_2021(W3182,公司分析!D$5,1),IF($Y$3="申万二级行业",[1]!s_info_industry_sw_2021(W3182,公司分析!D$5,2),IF($Y$3="申万三级行业",[1]!s_info_industry_sw_2021(W3182,公司分析!D$5,3),IF($Y$3="wind一级行业",[1]!s_info_industry_gics(W3182,1),IF($Y$3="wind二级行业",[1]!s_info_industry_gics(W3182,2),IF($Y$3="wind三级行业",[1]!s_info_industry_gics(W3182,3),IF($Y$3="wind四级行业",[1]!s_info_industry_gics(W3182,4),IF($Y$3="证监会门类行业",[1]!s_info_industry_csrc12_n(W3182,公司分析!D$5,1),""))))))))</f>
        <v>0</v>
      </c>
      <c r="Z3182" s="298" t="str">
        <f>IF(Y3182=行业比较!$E$6,ROW(),"")</f>
        <v/>
      </c>
    </row>
    <row r="3183" spans="22:26" x14ac:dyDescent="0.35">
      <c r="V3183" s="253">
        <f t="shared" si="57"/>
        <v>0</v>
      </c>
      <c r="W3183" s="348" t="str">
        <f>IF(板块成分!B3185="","",板块成分!B3185)</f>
        <v/>
      </c>
      <c r="X3183" s="270" t="str">
        <f>[1]!s_info_name(W3183)</f>
        <v>0</v>
      </c>
      <c r="Y3183" s="335" t="str">
        <f>IF($Y$3="申万一级行业",[1]!s_info_industry_sw_2021(W3183,公司分析!D$5,1),IF($Y$3="申万二级行业",[1]!s_info_industry_sw_2021(W3183,公司分析!D$5,2),IF($Y$3="申万三级行业",[1]!s_info_industry_sw_2021(W3183,公司分析!D$5,3),IF($Y$3="wind一级行业",[1]!s_info_industry_gics(W3183,1),IF($Y$3="wind二级行业",[1]!s_info_industry_gics(W3183,2),IF($Y$3="wind三级行业",[1]!s_info_industry_gics(W3183,3),IF($Y$3="wind四级行业",[1]!s_info_industry_gics(W3183,4),IF($Y$3="证监会门类行业",[1]!s_info_industry_csrc12_n(W3183,公司分析!D$5,1),""))))))))</f>
        <v>0</v>
      </c>
      <c r="Z3183" s="298" t="str">
        <f>IF(Y3183=行业比较!$E$6,ROW(),"")</f>
        <v/>
      </c>
    </row>
    <row r="3184" spans="22:26" x14ac:dyDescent="0.35">
      <c r="V3184" s="253">
        <f t="shared" si="57"/>
        <v>0</v>
      </c>
      <c r="W3184" s="348" t="str">
        <f>IF(板块成分!B3186="","",板块成分!B3186)</f>
        <v/>
      </c>
      <c r="X3184" s="270" t="str">
        <f>[1]!s_info_name(W3184)</f>
        <v>0</v>
      </c>
      <c r="Y3184" s="335" t="str">
        <f>IF($Y$3="申万一级行业",[1]!s_info_industry_sw_2021(W3184,公司分析!D$5,1),IF($Y$3="申万二级行业",[1]!s_info_industry_sw_2021(W3184,公司分析!D$5,2),IF($Y$3="申万三级行业",[1]!s_info_industry_sw_2021(W3184,公司分析!D$5,3),IF($Y$3="wind一级行业",[1]!s_info_industry_gics(W3184,1),IF($Y$3="wind二级行业",[1]!s_info_industry_gics(W3184,2),IF($Y$3="wind三级行业",[1]!s_info_industry_gics(W3184,3),IF($Y$3="wind四级行业",[1]!s_info_industry_gics(W3184,4),IF($Y$3="证监会门类行业",[1]!s_info_industry_csrc12_n(W3184,公司分析!D$5,1),""))))))))</f>
        <v>0</v>
      </c>
      <c r="Z3184" s="298" t="str">
        <f>IF(Y3184=行业比较!$E$6,ROW(),"")</f>
        <v/>
      </c>
    </row>
    <row r="3185" spans="22:26" x14ac:dyDescent="0.35">
      <c r="V3185" s="253">
        <f t="shared" si="57"/>
        <v>0</v>
      </c>
      <c r="W3185" s="348" t="str">
        <f>IF(板块成分!B3187="","",板块成分!B3187)</f>
        <v/>
      </c>
      <c r="X3185" s="270" t="str">
        <f>[1]!s_info_name(W3185)</f>
        <v>0</v>
      </c>
      <c r="Y3185" s="335" t="str">
        <f>IF($Y$3="申万一级行业",[1]!s_info_industry_sw_2021(W3185,公司分析!D$5,1),IF($Y$3="申万二级行业",[1]!s_info_industry_sw_2021(W3185,公司分析!D$5,2),IF($Y$3="申万三级行业",[1]!s_info_industry_sw_2021(W3185,公司分析!D$5,3),IF($Y$3="wind一级行业",[1]!s_info_industry_gics(W3185,1),IF($Y$3="wind二级行业",[1]!s_info_industry_gics(W3185,2),IF($Y$3="wind三级行业",[1]!s_info_industry_gics(W3185,3),IF($Y$3="wind四级行业",[1]!s_info_industry_gics(W3185,4),IF($Y$3="证监会门类行业",[1]!s_info_industry_csrc12_n(W3185,公司分析!D$5,1),""))))))))</f>
        <v>0</v>
      </c>
      <c r="Z3185" s="298" t="str">
        <f>IF(Y3185=行业比较!$E$6,ROW(),"")</f>
        <v/>
      </c>
    </row>
    <row r="3186" spans="22:26" x14ac:dyDescent="0.35">
      <c r="V3186" s="253">
        <f t="shared" si="57"/>
        <v>0</v>
      </c>
      <c r="W3186" s="348" t="str">
        <f>IF(板块成分!B3188="","",板块成分!B3188)</f>
        <v/>
      </c>
      <c r="X3186" s="270" t="str">
        <f>[1]!s_info_name(W3186)</f>
        <v>0</v>
      </c>
      <c r="Y3186" s="335" t="str">
        <f>IF($Y$3="申万一级行业",[1]!s_info_industry_sw_2021(W3186,公司分析!D$5,1),IF($Y$3="申万二级行业",[1]!s_info_industry_sw_2021(W3186,公司分析!D$5,2),IF($Y$3="申万三级行业",[1]!s_info_industry_sw_2021(W3186,公司分析!D$5,3),IF($Y$3="wind一级行业",[1]!s_info_industry_gics(W3186,1),IF($Y$3="wind二级行业",[1]!s_info_industry_gics(W3186,2),IF($Y$3="wind三级行业",[1]!s_info_industry_gics(W3186,3),IF($Y$3="wind四级行业",[1]!s_info_industry_gics(W3186,4),IF($Y$3="证监会门类行业",[1]!s_info_industry_csrc12_n(W3186,公司分析!D$5,1),""))))))))</f>
        <v>0</v>
      </c>
      <c r="Z3186" s="298" t="str">
        <f>IF(Y3186=行业比较!$E$6,ROW(),"")</f>
        <v/>
      </c>
    </row>
    <row r="3187" spans="22:26" x14ac:dyDescent="0.35">
      <c r="V3187" s="253">
        <f t="shared" si="57"/>
        <v>0</v>
      </c>
      <c r="W3187" s="348" t="str">
        <f>IF(板块成分!B3189="","",板块成分!B3189)</f>
        <v/>
      </c>
      <c r="X3187" s="270" t="str">
        <f>[1]!s_info_name(W3187)</f>
        <v>0</v>
      </c>
      <c r="Y3187" s="335" t="str">
        <f>IF($Y$3="申万一级行业",[1]!s_info_industry_sw_2021(W3187,公司分析!D$5,1),IF($Y$3="申万二级行业",[1]!s_info_industry_sw_2021(W3187,公司分析!D$5,2),IF($Y$3="申万三级行业",[1]!s_info_industry_sw_2021(W3187,公司分析!D$5,3),IF($Y$3="wind一级行业",[1]!s_info_industry_gics(W3187,1),IF($Y$3="wind二级行业",[1]!s_info_industry_gics(W3187,2),IF($Y$3="wind三级行业",[1]!s_info_industry_gics(W3187,3),IF($Y$3="wind四级行业",[1]!s_info_industry_gics(W3187,4),IF($Y$3="证监会门类行业",[1]!s_info_industry_csrc12_n(W3187,公司分析!D$5,1),""))))))))</f>
        <v>0</v>
      </c>
      <c r="Z3187" s="298" t="str">
        <f>IF(Y3187=行业比较!$E$6,ROW(),"")</f>
        <v/>
      </c>
    </row>
    <row r="3188" spans="22:26" x14ac:dyDescent="0.35">
      <c r="V3188" s="253">
        <f t="shared" si="57"/>
        <v>0</v>
      </c>
      <c r="W3188" s="348" t="str">
        <f>IF(板块成分!B3190="","",板块成分!B3190)</f>
        <v/>
      </c>
      <c r="X3188" s="270" t="str">
        <f>[1]!s_info_name(W3188)</f>
        <v>0</v>
      </c>
      <c r="Y3188" s="335" t="str">
        <f>IF($Y$3="申万一级行业",[1]!s_info_industry_sw_2021(W3188,公司分析!D$5,1),IF($Y$3="申万二级行业",[1]!s_info_industry_sw_2021(W3188,公司分析!D$5,2),IF($Y$3="申万三级行业",[1]!s_info_industry_sw_2021(W3188,公司分析!D$5,3),IF($Y$3="wind一级行业",[1]!s_info_industry_gics(W3188,1),IF($Y$3="wind二级行业",[1]!s_info_industry_gics(W3188,2),IF($Y$3="wind三级行业",[1]!s_info_industry_gics(W3188,3),IF($Y$3="wind四级行业",[1]!s_info_industry_gics(W3188,4),IF($Y$3="证监会门类行业",[1]!s_info_industry_csrc12_n(W3188,公司分析!D$5,1),""))))))))</f>
        <v>0</v>
      </c>
      <c r="Z3188" s="298" t="str">
        <f>IF(Y3188=行业比较!$E$6,ROW(),"")</f>
        <v/>
      </c>
    </row>
    <row r="3189" spans="22:26" x14ac:dyDescent="0.35">
      <c r="V3189" s="253">
        <f t="shared" si="57"/>
        <v>0</v>
      </c>
      <c r="W3189" s="348" t="str">
        <f>IF(板块成分!B3191="","",板块成分!B3191)</f>
        <v/>
      </c>
      <c r="X3189" s="270" t="str">
        <f>[1]!s_info_name(W3189)</f>
        <v>0</v>
      </c>
      <c r="Y3189" s="335" t="str">
        <f>IF($Y$3="申万一级行业",[1]!s_info_industry_sw_2021(W3189,公司分析!D$5,1),IF($Y$3="申万二级行业",[1]!s_info_industry_sw_2021(W3189,公司分析!D$5,2),IF($Y$3="申万三级行业",[1]!s_info_industry_sw_2021(W3189,公司分析!D$5,3),IF($Y$3="wind一级行业",[1]!s_info_industry_gics(W3189,1),IF($Y$3="wind二级行业",[1]!s_info_industry_gics(W3189,2),IF($Y$3="wind三级行业",[1]!s_info_industry_gics(W3189,3),IF($Y$3="wind四级行业",[1]!s_info_industry_gics(W3189,4),IF($Y$3="证监会门类行业",[1]!s_info_industry_csrc12_n(W3189,公司分析!D$5,1),""))))))))</f>
        <v>0</v>
      </c>
      <c r="Z3189" s="298" t="str">
        <f>IF(Y3189=行业比较!$E$6,ROW(),"")</f>
        <v/>
      </c>
    </row>
    <row r="3190" spans="22:26" x14ac:dyDescent="0.35">
      <c r="V3190" s="253">
        <f t="shared" si="57"/>
        <v>0</v>
      </c>
      <c r="W3190" s="348" t="str">
        <f>IF(板块成分!B3192="","",板块成分!B3192)</f>
        <v/>
      </c>
      <c r="X3190" s="270" t="str">
        <f>[1]!s_info_name(W3190)</f>
        <v>0</v>
      </c>
      <c r="Y3190" s="335" t="str">
        <f>IF($Y$3="申万一级行业",[1]!s_info_industry_sw_2021(W3190,公司分析!D$5,1),IF($Y$3="申万二级行业",[1]!s_info_industry_sw_2021(W3190,公司分析!D$5,2),IF($Y$3="申万三级行业",[1]!s_info_industry_sw_2021(W3190,公司分析!D$5,3),IF($Y$3="wind一级行业",[1]!s_info_industry_gics(W3190,1),IF($Y$3="wind二级行业",[1]!s_info_industry_gics(W3190,2),IF($Y$3="wind三级行业",[1]!s_info_industry_gics(W3190,3),IF($Y$3="wind四级行业",[1]!s_info_industry_gics(W3190,4),IF($Y$3="证监会门类行业",[1]!s_info_industry_csrc12_n(W3190,公司分析!D$5,1),""))))))))</f>
        <v>0</v>
      </c>
      <c r="Z3190" s="298" t="str">
        <f>IF(Y3190=行业比较!$E$6,ROW(),"")</f>
        <v/>
      </c>
    </row>
    <row r="3191" spans="22:26" x14ac:dyDescent="0.35">
      <c r="V3191" s="253">
        <f t="shared" si="57"/>
        <v>0</v>
      </c>
      <c r="W3191" s="348" t="str">
        <f>IF(板块成分!B3193="","",板块成分!B3193)</f>
        <v/>
      </c>
      <c r="X3191" s="270" t="str">
        <f>[1]!s_info_name(W3191)</f>
        <v>0</v>
      </c>
      <c r="Y3191" s="335" t="str">
        <f>IF($Y$3="申万一级行业",[1]!s_info_industry_sw_2021(W3191,公司分析!D$5,1),IF($Y$3="申万二级行业",[1]!s_info_industry_sw_2021(W3191,公司分析!D$5,2),IF($Y$3="申万三级行业",[1]!s_info_industry_sw_2021(W3191,公司分析!D$5,3),IF($Y$3="wind一级行业",[1]!s_info_industry_gics(W3191,1),IF($Y$3="wind二级行业",[1]!s_info_industry_gics(W3191,2),IF($Y$3="wind三级行业",[1]!s_info_industry_gics(W3191,3),IF($Y$3="wind四级行业",[1]!s_info_industry_gics(W3191,4),IF($Y$3="证监会门类行业",[1]!s_info_industry_csrc12_n(W3191,公司分析!D$5,1),""))))))))</f>
        <v>0</v>
      </c>
      <c r="Z3191" s="298" t="str">
        <f>IF(Y3191=行业比较!$E$6,ROW(),"")</f>
        <v/>
      </c>
    </row>
    <row r="3192" spans="22:26" x14ac:dyDescent="0.35">
      <c r="V3192" s="253">
        <f t="shared" si="57"/>
        <v>0</v>
      </c>
      <c r="W3192" s="348" t="str">
        <f>IF(板块成分!B3194="","",板块成分!B3194)</f>
        <v/>
      </c>
      <c r="X3192" s="270" t="str">
        <f>[1]!s_info_name(W3192)</f>
        <v>0</v>
      </c>
      <c r="Y3192" s="335" t="str">
        <f>IF($Y$3="申万一级行业",[1]!s_info_industry_sw_2021(W3192,公司分析!D$5,1),IF($Y$3="申万二级行业",[1]!s_info_industry_sw_2021(W3192,公司分析!D$5,2),IF($Y$3="申万三级行业",[1]!s_info_industry_sw_2021(W3192,公司分析!D$5,3),IF($Y$3="wind一级行业",[1]!s_info_industry_gics(W3192,1),IF($Y$3="wind二级行业",[1]!s_info_industry_gics(W3192,2),IF($Y$3="wind三级行业",[1]!s_info_industry_gics(W3192,3),IF($Y$3="wind四级行业",[1]!s_info_industry_gics(W3192,4),IF($Y$3="证监会门类行业",[1]!s_info_industry_csrc12_n(W3192,公司分析!D$5,1),""))))))))</f>
        <v>0</v>
      </c>
      <c r="Z3192" s="298" t="str">
        <f>IF(Y3192=行业比较!$E$6,ROW(),"")</f>
        <v/>
      </c>
    </row>
    <row r="3193" spans="22:26" x14ac:dyDescent="0.35">
      <c r="V3193" s="253">
        <f t="shared" si="57"/>
        <v>0</v>
      </c>
      <c r="W3193" s="348" t="str">
        <f>IF(板块成分!B3195="","",板块成分!B3195)</f>
        <v/>
      </c>
      <c r="X3193" s="270" t="str">
        <f>[1]!s_info_name(W3193)</f>
        <v>0</v>
      </c>
      <c r="Y3193" s="335" t="str">
        <f>IF($Y$3="申万一级行业",[1]!s_info_industry_sw_2021(W3193,公司分析!D$5,1),IF($Y$3="申万二级行业",[1]!s_info_industry_sw_2021(W3193,公司分析!D$5,2),IF($Y$3="申万三级行业",[1]!s_info_industry_sw_2021(W3193,公司分析!D$5,3),IF($Y$3="wind一级行业",[1]!s_info_industry_gics(W3193,1),IF($Y$3="wind二级行业",[1]!s_info_industry_gics(W3193,2),IF($Y$3="wind三级行业",[1]!s_info_industry_gics(W3193,3),IF($Y$3="wind四级行业",[1]!s_info_industry_gics(W3193,4),IF($Y$3="证监会门类行业",[1]!s_info_industry_csrc12_n(W3193,公司分析!D$5,1),""))))))))</f>
        <v>0</v>
      </c>
      <c r="Z3193" s="298" t="str">
        <f>IF(Y3193=行业比较!$E$6,ROW(),"")</f>
        <v/>
      </c>
    </row>
    <row r="3194" spans="22:26" x14ac:dyDescent="0.35">
      <c r="V3194" s="253">
        <f t="shared" si="57"/>
        <v>0</v>
      </c>
      <c r="W3194" s="348" t="str">
        <f>IF(板块成分!B3196="","",板块成分!B3196)</f>
        <v/>
      </c>
      <c r="X3194" s="270" t="str">
        <f>[1]!s_info_name(W3194)</f>
        <v>0</v>
      </c>
      <c r="Y3194" s="335" t="str">
        <f>IF($Y$3="申万一级行业",[1]!s_info_industry_sw_2021(W3194,公司分析!D$5,1),IF($Y$3="申万二级行业",[1]!s_info_industry_sw_2021(W3194,公司分析!D$5,2),IF($Y$3="申万三级行业",[1]!s_info_industry_sw_2021(W3194,公司分析!D$5,3),IF($Y$3="wind一级行业",[1]!s_info_industry_gics(W3194,1),IF($Y$3="wind二级行业",[1]!s_info_industry_gics(W3194,2),IF($Y$3="wind三级行业",[1]!s_info_industry_gics(W3194,3),IF($Y$3="wind四级行业",[1]!s_info_industry_gics(W3194,4),IF($Y$3="证监会门类行业",[1]!s_info_industry_csrc12_n(W3194,公司分析!D$5,1),""))))))))</f>
        <v>0</v>
      </c>
      <c r="Z3194" s="298" t="str">
        <f>IF(Y3194=行业比较!$E$6,ROW(),"")</f>
        <v/>
      </c>
    </row>
    <row r="3195" spans="22:26" x14ac:dyDescent="0.35">
      <c r="V3195" s="253">
        <f t="shared" si="57"/>
        <v>0</v>
      </c>
      <c r="W3195" s="348" t="str">
        <f>IF(板块成分!B3197="","",板块成分!B3197)</f>
        <v/>
      </c>
      <c r="X3195" s="270" t="str">
        <f>[1]!s_info_name(W3195)</f>
        <v>0</v>
      </c>
      <c r="Y3195" s="335" t="str">
        <f>IF($Y$3="申万一级行业",[1]!s_info_industry_sw_2021(W3195,公司分析!D$5,1),IF($Y$3="申万二级行业",[1]!s_info_industry_sw_2021(W3195,公司分析!D$5,2),IF($Y$3="申万三级行业",[1]!s_info_industry_sw_2021(W3195,公司分析!D$5,3),IF($Y$3="wind一级行业",[1]!s_info_industry_gics(W3195,1),IF($Y$3="wind二级行业",[1]!s_info_industry_gics(W3195,2),IF($Y$3="wind三级行业",[1]!s_info_industry_gics(W3195,3),IF($Y$3="wind四级行业",[1]!s_info_industry_gics(W3195,4),IF($Y$3="证监会门类行业",[1]!s_info_industry_csrc12_n(W3195,公司分析!D$5,1),""))))))))</f>
        <v>0</v>
      </c>
      <c r="Z3195" s="298" t="str">
        <f>IF(Y3195=行业比较!$E$6,ROW(),"")</f>
        <v/>
      </c>
    </row>
    <row r="3196" spans="22:26" x14ac:dyDescent="0.35">
      <c r="V3196" s="253">
        <f t="shared" si="57"/>
        <v>0</v>
      </c>
      <c r="W3196" s="348" t="str">
        <f>IF(板块成分!B3198="","",板块成分!B3198)</f>
        <v/>
      </c>
      <c r="X3196" s="270" t="str">
        <f>[1]!s_info_name(W3196)</f>
        <v>0</v>
      </c>
      <c r="Y3196" s="335" t="str">
        <f>IF($Y$3="申万一级行业",[1]!s_info_industry_sw_2021(W3196,公司分析!D$5,1),IF($Y$3="申万二级行业",[1]!s_info_industry_sw_2021(W3196,公司分析!D$5,2),IF($Y$3="申万三级行业",[1]!s_info_industry_sw_2021(W3196,公司分析!D$5,3),IF($Y$3="wind一级行业",[1]!s_info_industry_gics(W3196,1),IF($Y$3="wind二级行业",[1]!s_info_industry_gics(W3196,2),IF($Y$3="wind三级行业",[1]!s_info_industry_gics(W3196,3),IF($Y$3="wind四级行业",[1]!s_info_industry_gics(W3196,4),IF($Y$3="证监会门类行业",[1]!s_info_industry_csrc12_n(W3196,公司分析!D$5,1),""))))))))</f>
        <v>0</v>
      </c>
      <c r="Z3196" s="298" t="str">
        <f>IF(Y3196=行业比较!$E$6,ROW(),"")</f>
        <v/>
      </c>
    </row>
    <row r="3197" spans="22:26" x14ac:dyDescent="0.35">
      <c r="V3197" s="253">
        <f t="shared" si="57"/>
        <v>0</v>
      </c>
      <c r="W3197" s="348" t="str">
        <f>IF(板块成分!B3199="","",板块成分!B3199)</f>
        <v/>
      </c>
      <c r="X3197" s="270" t="str">
        <f>[1]!s_info_name(W3197)</f>
        <v>0</v>
      </c>
      <c r="Y3197" s="335" t="str">
        <f>IF($Y$3="申万一级行业",[1]!s_info_industry_sw_2021(W3197,公司分析!D$5,1),IF($Y$3="申万二级行业",[1]!s_info_industry_sw_2021(W3197,公司分析!D$5,2),IF($Y$3="申万三级行业",[1]!s_info_industry_sw_2021(W3197,公司分析!D$5,3),IF($Y$3="wind一级行业",[1]!s_info_industry_gics(W3197,1),IF($Y$3="wind二级行业",[1]!s_info_industry_gics(W3197,2),IF($Y$3="wind三级行业",[1]!s_info_industry_gics(W3197,3),IF($Y$3="wind四级行业",[1]!s_info_industry_gics(W3197,4),IF($Y$3="证监会门类行业",[1]!s_info_industry_csrc12_n(W3197,公司分析!D$5,1),""))))))))</f>
        <v>0</v>
      </c>
      <c r="Z3197" s="298" t="str">
        <f>IF(Y3197=行业比较!$E$6,ROW(),"")</f>
        <v/>
      </c>
    </row>
    <row r="3198" spans="22:26" x14ac:dyDescent="0.35">
      <c r="V3198" s="253">
        <f t="shared" si="57"/>
        <v>0</v>
      </c>
      <c r="W3198" s="348" t="str">
        <f>IF(板块成分!B3200="","",板块成分!B3200)</f>
        <v/>
      </c>
      <c r="X3198" s="270" t="str">
        <f>[1]!s_info_name(W3198)</f>
        <v>0</v>
      </c>
      <c r="Y3198" s="335" t="str">
        <f>IF($Y$3="申万一级行业",[1]!s_info_industry_sw_2021(W3198,公司分析!D$5,1),IF($Y$3="申万二级行业",[1]!s_info_industry_sw_2021(W3198,公司分析!D$5,2),IF($Y$3="申万三级行业",[1]!s_info_industry_sw_2021(W3198,公司分析!D$5,3),IF($Y$3="wind一级行业",[1]!s_info_industry_gics(W3198,1),IF($Y$3="wind二级行业",[1]!s_info_industry_gics(W3198,2),IF($Y$3="wind三级行业",[1]!s_info_industry_gics(W3198,3),IF($Y$3="wind四级行业",[1]!s_info_industry_gics(W3198,4),IF($Y$3="证监会门类行业",[1]!s_info_industry_csrc12_n(W3198,公司分析!D$5,1),""))))))))</f>
        <v>0</v>
      </c>
      <c r="Z3198" s="298" t="str">
        <f>IF(Y3198=行业比较!$E$6,ROW(),"")</f>
        <v/>
      </c>
    </row>
    <row r="3199" spans="22:26" x14ac:dyDescent="0.35">
      <c r="V3199" s="253">
        <f t="shared" si="57"/>
        <v>0</v>
      </c>
      <c r="W3199" s="348" t="str">
        <f>IF(板块成分!B3201="","",板块成分!B3201)</f>
        <v/>
      </c>
      <c r="X3199" s="270" t="str">
        <f>[1]!s_info_name(W3199)</f>
        <v>0</v>
      </c>
      <c r="Y3199" s="335" t="str">
        <f>IF($Y$3="申万一级行业",[1]!s_info_industry_sw_2021(W3199,公司分析!D$5,1),IF($Y$3="申万二级行业",[1]!s_info_industry_sw_2021(W3199,公司分析!D$5,2),IF($Y$3="申万三级行业",[1]!s_info_industry_sw_2021(W3199,公司分析!D$5,3),IF($Y$3="wind一级行业",[1]!s_info_industry_gics(W3199,1),IF($Y$3="wind二级行业",[1]!s_info_industry_gics(W3199,2),IF($Y$3="wind三级行业",[1]!s_info_industry_gics(W3199,3),IF($Y$3="wind四级行业",[1]!s_info_industry_gics(W3199,4),IF($Y$3="证监会门类行业",[1]!s_info_industry_csrc12_n(W3199,公司分析!D$5,1),""))))))))</f>
        <v>0</v>
      </c>
      <c r="Z3199" s="298" t="str">
        <f>IF(Y3199=行业比较!$E$6,ROW(),"")</f>
        <v/>
      </c>
    </row>
    <row r="3200" spans="22:26" x14ac:dyDescent="0.35">
      <c r="V3200" s="253">
        <f t="shared" si="57"/>
        <v>0</v>
      </c>
      <c r="W3200" s="348" t="str">
        <f>IF(板块成分!B3202="","",板块成分!B3202)</f>
        <v/>
      </c>
      <c r="X3200" s="270" t="str">
        <f>[1]!s_info_name(W3200)</f>
        <v>0</v>
      </c>
      <c r="Y3200" s="335" t="str">
        <f>IF($Y$3="申万一级行业",[1]!s_info_industry_sw_2021(W3200,公司分析!D$5,1),IF($Y$3="申万二级行业",[1]!s_info_industry_sw_2021(W3200,公司分析!D$5,2),IF($Y$3="申万三级行业",[1]!s_info_industry_sw_2021(W3200,公司分析!D$5,3),IF($Y$3="wind一级行业",[1]!s_info_industry_gics(W3200,1),IF($Y$3="wind二级行业",[1]!s_info_industry_gics(W3200,2),IF($Y$3="wind三级行业",[1]!s_info_industry_gics(W3200,3),IF($Y$3="wind四级行业",[1]!s_info_industry_gics(W3200,4),IF($Y$3="证监会门类行业",[1]!s_info_industry_csrc12_n(W3200,公司分析!D$5,1),""))))))))</f>
        <v>0</v>
      </c>
      <c r="Z3200" s="298" t="str">
        <f>IF(Y3200=行业比较!$E$6,ROW(),"")</f>
        <v/>
      </c>
    </row>
    <row r="3201" spans="22:26" x14ac:dyDescent="0.35">
      <c r="V3201" s="253">
        <f t="shared" si="57"/>
        <v>0</v>
      </c>
      <c r="W3201" s="348" t="str">
        <f>IF(板块成分!B3203="","",板块成分!B3203)</f>
        <v/>
      </c>
      <c r="X3201" s="270" t="str">
        <f>[1]!s_info_name(W3201)</f>
        <v>0</v>
      </c>
      <c r="Y3201" s="335" t="str">
        <f>IF($Y$3="申万一级行业",[1]!s_info_industry_sw_2021(W3201,公司分析!D$5,1),IF($Y$3="申万二级行业",[1]!s_info_industry_sw_2021(W3201,公司分析!D$5,2),IF($Y$3="申万三级行业",[1]!s_info_industry_sw_2021(W3201,公司分析!D$5,3),IF($Y$3="wind一级行业",[1]!s_info_industry_gics(W3201,1),IF($Y$3="wind二级行业",[1]!s_info_industry_gics(W3201,2),IF($Y$3="wind三级行业",[1]!s_info_industry_gics(W3201,3),IF($Y$3="wind四级行业",[1]!s_info_industry_gics(W3201,4),IF($Y$3="证监会门类行业",[1]!s_info_industry_csrc12_n(W3201,公司分析!D$5,1),""))))))))</f>
        <v>0</v>
      </c>
      <c r="Z3201" s="298" t="str">
        <f>IF(Y3201=行业比较!$E$6,ROW(),"")</f>
        <v/>
      </c>
    </row>
    <row r="3202" spans="22:26" x14ac:dyDescent="0.35">
      <c r="V3202" s="253">
        <f t="shared" si="57"/>
        <v>0</v>
      </c>
      <c r="W3202" s="348" t="str">
        <f>IF(板块成分!B3204="","",板块成分!B3204)</f>
        <v/>
      </c>
      <c r="X3202" s="270" t="str">
        <f>[1]!s_info_name(W3202)</f>
        <v>0</v>
      </c>
      <c r="Y3202" s="335" t="str">
        <f>IF($Y$3="申万一级行业",[1]!s_info_industry_sw_2021(W3202,公司分析!D$5,1),IF($Y$3="申万二级行业",[1]!s_info_industry_sw_2021(W3202,公司分析!D$5,2),IF($Y$3="申万三级行业",[1]!s_info_industry_sw_2021(W3202,公司分析!D$5,3),IF($Y$3="wind一级行业",[1]!s_info_industry_gics(W3202,1),IF($Y$3="wind二级行业",[1]!s_info_industry_gics(W3202,2),IF($Y$3="wind三级行业",[1]!s_info_industry_gics(W3202,3),IF($Y$3="wind四级行业",[1]!s_info_industry_gics(W3202,4),IF($Y$3="证监会门类行业",[1]!s_info_industry_csrc12_n(W3202,公司分析!D$5,1),""))))))))</f>
        <v>0</v>
      </c>
      <c r="Z3202" s="298" t="str">
        <f>IF(Y3202=行业比较!$E$6,ROW(),"")</f>
        <v/>
      </c>
    </row>
    <row r="3203" spans="22:26" x14ac:dyDescent="0.35">
      <c r="V3203" s="253">
        <f t="shared" si="57"/>
        <v>0</v>
      </c>
      <c r="W3203" s="348" t="str">
        <f>IF(板块成分!B3205="","",板块成分!B3205)</f>
        <v/>
      </c>
      <c r="X3203" s="270" t="str">
        <f>[1]!s_info_name(W3203)</f>
        <v>0</v>
      </c>
      <c r="Y3203" s="335" t="str">
        <f>IF($Y$3="申万一级行业",[1]!s_info_industry_sw_2021(W3203,公司分析!D$5,1),IF($Y$3="申万二级行业",[1]!s_info_industry_sw_2021(W3203,公司分析!D$5,2),IF($Y$3="申万三级行业",[1]!s_info_industry_sw_2021(W3203,公司分析!D$5,3),IF($Y$3="wind一级行业",[1]!s_info_industry_gics(W3203,1),IF($Y$3="wind二级行业",[1]!s_info_industry_gics(W3203,2),IF($Y$3="wind三级行业",[1]!s_info_industry_gics(W3203,3),IF($Y$3="wind四级行业",[1]!s_info_industry_gics(W3203,4),IF($Y$3="证监会门类行业",[1]!s_info_industry_csrc12_n(W3203,公司分析!D$5,1),""))))))))</f>
        <v>0</v>
      </c>
      <c r="Z3203" s="298" t="str">
        <f>IF(Y3203=行业比较!$E$6,ROW(),"")</f>
        <v/>
      </c>
    </row>
    <row r="3204" spans="22:26" x14ac:dyDescent="0.35">
      <c r="V3204" s="253">
        <f t="shared" si="57"/>
        <v>0</v>
      </c>
      <c r="W3204" s="348" t="str">
        <f>IF(板块成分!B3206="","",板块成分!B3206)</f>
        <v/>
      </c>
      <c r="X3204" s="270" t="str">
        <f>[1]!s_info_name(W3204)</f>
        <v>0</v>
      </c>
      <c r="Y3204" s="335" t="str">
        <f>IF($Y$3="申万一级行业",[1]!s_info_industry_sw_2021(W3204,公司分析!D$5,1),IF($Y$3="申万二级行业",[1]!s_info_industry_sw_2021(W3204,公司分析!D$5,2),IF($Y$3="申万三级行业",[1]!s_info_industry_sw_2021(W3204,公司分析!D$5,3),IF($Y$3="wind一级行业",[1]!s_info_industry_gics(W3204,1),IF($Y$3="wind二级行业",[1]!s_info_industry_gics(W3204,2),IF($Y$3="wind三级行业",[1]!s_info_industry_gics(W3204,3),IF($Y$3="wind四级行业",[1]!s_info_industry_gics(W3204,4),IF($Y$3="证监会门类行业",[1]!s_info_industry_csrc12_n(W3204,公司分析!D$5,1),""))))))))</f>
        <v>0</v>
      </c>
      <c r="Z3204" s="298" t="str">
        <f>IF(Y3204=行业比较!$E$6,ROW(),"")</f>
        <v/>
      </c>
    </row>
    <row r="3205" spans="22:26" x14ac:dyDescent="0.35">
      <c r="V3205" s="253">
        <f t="shared" ref="V3205:V3268" si="58">IF(Z3205="",0,RANK(Z3205,Z:Z,1))</f>
        <v>0</v>
      </c>
      <c r="W3205" s="348" t="str">
        <f>IF(板块成分!B3207="","",板块成分!B3207)</f>
        <v/>
      </c>
      <c r="X3205" s="270" t="str">
        <f>[1]!s_info_name(W3205)</f>
        <v>0</v>
      </c>
      <c r="Y3205" s="335" t="str">
        <f>IF($Y$3="申万一级行业",[1]!s_info_industry_sw_2021(W3205,公司分析!D$5,1),IF($Y$3="申万二级行业",[1]!s_info_industry_sw_2021(W3205,公司分析!D$5,2),IF($Y$3="申万三级行业",[1]!s_info_industry_sw_2021(W3205,公司分析!D$5,3),IF($Y$3="wind一级行业",[1]!s_info_industry_gics(W3205,1),IF($Y$3="wind二级行业",[1]!s_info_industry_gics(W3205,2),IF($Y$3="wind三级行业",[1]!s_info_industry_gics(W3205,3),IF($Y$3="wind四级行业",[1]!s_info_industry_gics(W3205,4),IF($Y$3="证监会门类行业",[1]!s_info_industry_csrc12_n(W3205,公司分析!D$5,1),""))))))))</f>
        <v>0</v>
      </c>
      <c r="Z3205" s="298" t="str">
        <f>IF(Y3205=行业比较!$E$6,ROW(),"")</f>
        <v/>
      </c>
    </row>
    <row r="3206" spans="22:26" x14ac:dyDescent="0.35">
      <c r="V3206" s="253">
        <f t="shared" si="58"/>
        <v>0</v>
      </c>
      <c r="W3206" s="348" t="str">
        <f>IF(板块成分!B3208="","",板块成分!B3208)</f>
        <v/>
      </c>
      <c r="X3206" s="270" t="str">
        <f>[1]!s_info_name(W3206)</f>
        <v>0</v>
      </c>
      <c r="Y3206" s="335" t="str">
        <f>IF($Y$3="申万一级行业",[1]!s_info_industry_sw_2021(W3206,公司分析!D$5,1),IF($Y$3="申万二级行业",[1]!s_info_industry_sw_2021(W3206,公司分析!D$5,2),IF($Y$3="申万三级行业",[1]!s_info_industry_sw_2021(W3206,公司分析!D$5,3),IF($Y$3="wind一级行业",[1]!s_info_industry_gics(W3206,1),IF($Y$3="wind二级行业",[1]!s_info_industry_gics(W3206,2),IF($Y$3="wind三级行业",[1]!s_info_industry_gics(W3206,3),IF($Y$3="wind四级行业",[1]!s_info_industry_gics(W3206,4),IF($Y$3="证监会门类行业",[1]!s_info_industry_csrc12_n(W3206,公司分析!D$5,1),""))))))))</f>
        <v>0</v>
      </c>
      <c r="Z3206" s="298" t="str">
        <f>IF(Y3206=行业比较!$E$6,ROW(),"")</f>
        <v/>
      </c>
    </row>
    <row r="3207" spans="22:26" x14ac:dyDescent="0.35">
      <c r="V3207" s="253">
        <f t="shared" si="58"/>
        <v>0</v>
      </c>
      <c r="W3207" s="348" t="str">
        <f>IF(板块成分!B3209="","",板块成分!B3209)</f>
        <v/>
      </c>
      <c r="X3207" s="270" t="str">
        <f>[1]!s_info_name(W3207)</f>
        <v>0</v>
      </c>
      <c r="Y3207" s="335" t="str">
        <f>IF($Y$3="申万一级行业",[1]!s_info_industry_sw_2021(W3207,公司分析!D$5,1),IF($Y$3="申万二级行业",[1]!s_info_industry_sw_2021(W3207,公司分析!D$5,2),IF($Y$3="申万三级行业",[1]!s_info_industry_sw_2021(W3207,公司分析!D$5,3),IF($Y$3="wind一级行业",[1]!s_info_industry_gics(W3207,1),IF($Y$3="wind二级行业",[1]!s_info_industry_gics(W3207,2),IF($Y$3="wind三级行业",[1]!s_info_industry_gics(W3207,3),IF($Y$3="wind四级行业",[1]!s_info_industry_gics(W3207,4),IF($Y$3="证监会门类行业",[1]!s_info_industry_csrc12_n(W3207,公司分析!D$5,1),""))))))))</f>
        <v>0</v>
      </c>
      <c r="Z3207" s="298" t="str">
        <f>IF(Y3207=行业比较!$E$6,ROW(),"")</f>
        <v/>
      </c>
    </row>
    <row r="3208" spans="22:26" x14ac:dyDescent="0.35">
      <c r="V3208" s="253">
        <f t="shared" si="58"/>
        <v>0</v>
      </c>
      <c r="W3208" s="348" t="str">
        <f>IF(板块成分!B3210="","",板块成分!B3210)</f>
        <v/>
      </c>
      <c r="X3208" s="270" t="str">
        <f>[1]!s_info_name(W3208)</f>
        <v>0</v>
      </c>
      <c r="Y3208" s="335" t="str">
        <f>IF($Y$3="申万一级行业",[1]!s_info_industry_sw_2021(W3208,公司分析!D$5,1),IF($Y$3="申万二级行业",[1]!s_info_industry_sw_2021(W3208,公司分析!D$5,2),IF($Y$3="申万三级行业",[1]!s_info_industry_sw_2021(W3208,公司分析!D$5,3),IF($Y$3="wind一级行业",[1]!s_info_industry_gics(W3208,1),IF($Y$3="wind二级行业",[1]!s_info_industry_gics(W3208,2),IF($Y$3="wind三级行业",[1]!s_info_industry_gics(W3208,3),IF($Y$3="wind四级行业",[1]!s_info_industry_gics(W3208,4),IF($Y$3="证监会门类行业",[1]!s_info_industry_csrc12_n(W3208,公司分析!D$5,1),""))))))))</f>
        <v>0</v>
      </c>
      <c r="Z3208" s="298" t="str">
        <f>IF(Y3208=行业比较!$E$6,ROW(),"")</f>
        <v/>
      </c>
    </row>
    <row r="3209" spans="22:26" x14ac:dyDescent="0.35">
      <c r="V3209" s="253">
        <f t="shared" si="58"/>
        <v>0</v>
      </c>
      <c r="W3209" s="348" t="str">
        <f>IF(板块成分!B3211="","",板块成分!B3211)</f>
        <v/>
      </c>
      <c r="X3209" s="270" t="str">
        <f>[1]!s_info_name(W3209)</f>
        <v>0</v>
      </c>
      <c r="Y3209" s="335" t="str">
        <f>IF($Y$3="申万一级行业",[1]!s_info_industry_sw_2021(W3209,公司分析!D$5,1),IF($Y$3="申万二级行业",[1]!s_info_industry_sw_2021(W3209,公司分析!D$5,2),IF($Y$3="申万三级行业",[1]!s_info_industry_sw_2021(W3209,公司分析!D$5,3),IF($Y$3="wind一级行业",[1]!s_info_industry_gics(W3209,1),IF($Y$3="wind二级行业",[1]!s_info_industry_gics(W3209,2),IF($Y$3="wind三级行业",[1]!s_info_industry_gics(W3209,3),IF($Y$3="wind四级行业",[1]!s_info_industry_gics(W3209,4),IF($Y$3="证监会门类行业",[1]!s_info_industry_csrc12_n(W3209,公司分析!D$5,1),""))))))))</f>
        <v>0</v>
      </c>
      <c r="Z3209" s="298" t="str">
        <f>IF(Y3209=行业比较!$E$6,ROW(),"")</f>
        <v/>
      </c>
    </row>
    <row r="3210" spans="22:26" x14ac:dyDescent="0.35">
      <c r="V3210" s="253">
        <f t="shared" si="58"/>
        <v>0</v>
      </c>
      <c r="W3210" s="348" t="str">
        <f>IF(板块成分!B3212="","",板块成分!B3212)</f>
        <v/>
      </c>
      <c r="X3210" s="270" t="str">
        <f>[1]!s_info_name(W3210)</f>
        <v>0</v>
      </c>
      <c r="Y3210" s="335" t="str">
        <f>IF($Y$3="申万一级行业",[1]!s_info_industry_sw_2021(W3210,公司分析!D$5,1),IF($Y$3="申万二级行业",[1]!s_info_industry_sw_2021(W3210,公司分析!D$5,2),IF($Y$3="申万三级行业",[1]!s_info_industry_sw_2021(W3210,公司分析!D$5,3),IF($Y$3="wind一级行业",[1]!s_info_industry_gics(W3210,1),IF($Y$3="wind二级行业",[1]!s_info_industry_gics(W3210,2),IF($Y$3="wind三级行业",[1]!s_info_industry_gics(W3210,3),IF($Y$3="wind四级行业",[1]!s_info_industry_gics(W3210,4),IF($Y$3="证监会门类行业",[1]!s_info_industry_csrc12_n(W3210,公司分析!D$5,1),""))))))))</f>
        <v>0</v>
      </c>
      <c r="Z3210" s="298" t="str">
        <f>IF(Y3210=行业比较!$E$6,ROW(),"")</f>
        <v/>
      </c>
    </row>
    <row r="3211" spans="22:26" x14ac:dyDescent="0.35">
      <c r="V3211" s="253">
        <f t="shared" si="58"/>
        <v>0</v>
      </c>
      <c r="W3211" s="348" t="str">
        <f>IF(板块成分!B3213="","",板块成分!B3213)</f>
        <v/>
      </c>
      <c r="X3211" s="270" t="str">
        <f>[1]!s_info_name(W3211)</f>
        <v>0</v>
      </c>
      <c r="Y3211" s="335" t="str">
        <f>IF($Y$3="申万一级行业",[1]!s_info_industry_sw_2021(W3211,公司分析!D$5,1),IF($Y$3="申万二级行业",[1]!s_info_industry_sw_2021(W3211,公司分析!D$5,2),IF($Y$3="申万三级行业",[1]!s_info_industry_sw_2021(W3211,公司分析!D$5,3),IF($Y$3="wind一级行业",[1]!s_info_industry_gics(W3211,1),IF($Y$3="wind二级行业",[1]!s_info_industry_gics(W3211,2),IF($Y$3="wind三级行业",[1]!s_info_industry_gics(W3211,3),IF($Y$3="wind四级行业",[1]!s_info_industry_gics(W3211,4),IF($Y$3="证监会门类行业",[1]!s_info_industry_csrc12_n(W3211,公司分析!D$5,1),""))))))))</f>
        <v>0</v>
      </c>
      <c r="Z3211" s="298" t="str">
        <f>IF(Y3211=行业比较!$E$6,ROW(),"")</f>
        <v/>
      </c>
    </row>
    <row r="3212" spans="22:26" x14ac:dyDescent="0.35">
      <c r="V3212" s="253">
        <f t="shared" si="58"/>
        <v>0</v>
      </c>
      <c r="W3212" s="348" t="str">
        <f>IF(板块成分!B3214="","",板块成分!B3214)</f>
        <v/>
      </c>
      <c r="X3212" s="270" t="str">
        <f>[1]!s_info_name(W3212)</f>
        <v>0</v>
      </c>
      <c r="Y3212" s="335" t="str">
        <f>IF($Y$3="申万一级行业",[1]!s_info_industry_sw_2021(W3212,公司分析!D$5,1),IF($Y$3="申万二级行业",[1]!s_info_industry_sw_2021(W3212,公司分析!D$5,2),IF($Y$3="申万三级行业",[1]!s_info_industry_sw_2021(W3212,公司分析!D$5,3),IF($Y$3="wind一级行业",[1]!s_info_industry_gics(W3212,1),IF($Y$3="wind二级行业",[1]!s_info_industry_gics(W3212,2),IF($Y$3="wind三级行业",[1]!s_info_industry_gics(W3212,3),IF($Y$3="wind四级行业",[1]!s_info_industry_gics(W3212,4),IF($Y$3="证监会门类行业",[1]!s_info_industry_csrc12_n(W3212,公司分析!D$5,1),""))))))))</f>
        <v>0</v>
      </c>
      <c r="Z3212" s="298" t="str">
        <f>IF(Y3212=行业比较!$E$6,ROW(),"")</f>
        <v/>
      </c>
    </row>
    <row r="3213" spans="22:26" x14ac:dyDescent="0.35">
      <c r="V3213" s="253">
        <f t="shared" si="58"/>
        <v>0</v>
      </c>
      <c r="W3213" s="348" t="str">
        <f>IF(板块成分!B3215="","",板块成分!B3215)</f>
        <v/>
      </c>
      <c r="X3213" s="270" t="str">
        <f>[1]!s_info_name(W3213)</f>
        <v>0</v>
      </c>
      <c r="Y3213" s="335" t="str">
        <f>IF($Y$3="申万一级行业",[1]!s_info_industry_sw_2021(W3213,公司分析!D$5,1),IF($Y$3="申万二级行业",[1]!s_info_industry_sw_2021(W3213,公司分析!D$5,2),IF($Y$3="申万三级行业",[1]!s_info_industry_sw_2021(W3213,公司分析!D$5,3),IF($Y$3="wind一级行业",[1]!s_info_industry_gics(W3213,1),IF($Y$3="wind二级行业",[1]!s_info_industry_gics(W3213,2),IF($Y$3="wind三级行业",[1]!s_info_industry_gics(W3213,3),IF($Y$3="wind四级行业",[1]!s_info_industry_gics(W3213,4),IF($Y$3="证监会门类行业",[1]!s_info_industry_csrc12_n(W3213,公司分析!D$5,1),""))))))))</f>
        <v>0</v>
      </c>
      <c r="Z3213" s="298" t="str">
        <f>IF(Y3213=行业比较!$E$6,ROW(),"")</f>
        <v/>
      </c>
    </row>
    <row r="3214" spans="22:26" x14ac:dyDescent="0.35">
      <c r="V3214" s="253">
        <f t="shared" si="58"/>
        <v>0</v>
      </c>
      <c r="W3214" s="348" t="str">
        <f>IF(板块成分!B3216="","",板块成分!B3216)</f>
        <v/>
      </c>
      <c r="X3214" s="270" t="str">
        <f>[1]!s_info_name(W3214)</f>
        <v>0</v>
      </c>
      <c r="Y3214" s="335" t="str">
        <f>IF($Y$3="申万一级行业",[1]!s_info_industry_sw_2021(W3214,公司分析!D$5,1),IF($Y$3="申万二级行业",[1]!s_info_industry_sw_2021(W3214,公司分析!D$5,2),IF($Y$3="申万三级行业",[1]!s_info_industry_sw_2021(W3214,公司分析!D$5,3),IF($Y$3="wind一级行业",[1]!s_info_industry_gics(W3214,1),IF($Y$3="wind二级行业",[1]!s_info_industry_gics(W3214,2),IF($Y$3="wind三级行业",[1]!s_info_industry_gics(W3214,3),IF($Y$3="wind四级行业",[1]!s_info_industry_gics(W3214,4),IF($Y$3="证监会门类行业",[1]!s_info_industry_csrc12_n(W3214,公司分析!D$5,1),""))))))))</f>
        <v>0</v>
      </c>
      <c r="Z3214" s="298" t="str">
        <f>IF(Y3214=行业比较!$E$6,ROW(),"")</f>
        <v/>
      </c>
    </row>
    <row r="3215" spans="22:26" x14ac:dyDescent="0.35">
      <c r="V3215" s="253">
        <f t="shared" si="58"/>
        <v>0</v>
      </c>
      <c r="W3215" s="348" t="str">
        <f>IF(板块成分!B3217="","",板块成分!B3217)</f>
        <v/>
      </c>
      <c r="X3215" s="270" t="str">
        <f>[1]!s_info_name(W3215)</f>
        <v>0</v>
      </c>
      <c r="Y3215" s="335" t="str">
        <f>IF($Y$3="申万一级行业",[1]!s_info_industry_sw_2021(W3215,公司分析!D$5,1),IF($Y$3="申万二级行业",[1]!s_info_industry_sw_2021(W3215,公司分析!D$5,2),IF($Y$3="申万三级行业",[1]!s_info_industry_sw_2021(W3215,公司分析!D$5,3),IF($Y$3="wind一级行业",[1]!s_info_industry_gics(W3215,1),IF($Y$3="wind二级行业",[1]!s_info_industry_gics(W3215,2),IF($Y$3="wind三级行业",[1]!s_info_industry_gics(W3215,3),IF($Y$3="wind四级行业",[1]!s_info_industry_gics(W3215,4),IF($Y$3="证监会门类行业",[1]!s_info_industry_csrc12_n(W3215,公司分析!D$5,1),""))))))))</f>
        <v>0</v>
      </c>
      <c r="Z3215" s="298" t="str">
        <f>IF(Y3215=行业比较!$E$6,ROW(),"")</f>
        <v/>
      </c>
    </row>
    <row r="3216" spans="22:26" x14ac:dyDescent="0.35">
      <c r="V3216" s="253">
        <f t="shared" si="58"/>
        <v>0</v>
      </c>
      <c r="W3216" s="348" t="str">
        <f>IF(板块成分!B3218="","",板块成分!B3218)</f>
        <v/>
      </c>
      <c r="X3216" s="270" t="str">
        <f>[1]!s_info_name(W3216)</f>
        <v>0</v>
      </c>
      <c r="Y3216" s="335" t="str">
        <f>IF($Y$3="申万一级行业",[1]!s_info_industry_sw_2021(W3216,公司分析!D$5,1),IF($Y$3="申万二级行业",[1]!s_info_industry_sw_2021(W3216,公司分析!D$5,2),IF($Y$3="申万三级行业",[1]!s_info_industry_sw_2021(W3216,公司分析!D$5,3),IF($Y$3="wind一级行业",[1]!s_info_industry_gics(W3216,1),IF($Y$3="wind二级行业",[1]!s_info_industry_gics(W3216,2),IF($Y$3="wind三级行业",[1]!s_info_industry_gics(W3216,3),IF($Y$3="wind四级行业",[1]!s_info_industry_gics(W3216,4),IF($Y$3="证监会门类行业",[1]!s_info_industry_csrc12_n(W3216,公司分析!D$5,1),""))))))))</f>
        <v>0</v>
      </c>
      <c r="Z3216" s="298" t="str">
        <f>IF(Y3216=行业比较!$E$6,ROW(),"")</f>
        <v/>
      </c>
    </row>
    <row r="3217" spans="22:26" x14ac:dyDescent="0.35">
      <c r="V3217" s="253">
        <f t="shared" si="58"/>
        <v>0</v>
      </c>
      <c r="W3217" s="348" t="str">
        <f>IF(板块成分!B3219="","",板块成分!B3219)</f>
        <v/>
      </c>
      <c r="X3217" s="270" t="str">
        <f>[1]!s_info_name(W3217)</f>
        <v>0</v>
      </c>
      <c r="Y3217" s="335" t="str">
        <f>IF($Y$3="申万一级行业",[1]!s_info_industry_sw_2021(W3217,公司分析!D$5,1),IF($Y$3="申万二级行业",[1]!s_info_industry_sw_2021(W3217,公司分析!D$5,2),IF($Y$3="申万三级行业",[1]!s_info_industry_sw_2021(W3217,公司分析!D$5,3),IF($Y$3="wind一级行业",[1]!s_info_industry_gics(W3217,1),IF($Y$3="wind二级行业",[1]!s_info_industry_gics(W3217,2),IF($Y$3="wind三级行业",[1]!s_info_industry_gics(W3217,3),IF($Y$3="wind四级行业",[1]!s_info_industry_gics(W3217,4),IF($Y$3="证监会门类行业",[1]!s_info_industry_csrc12_n(W3217,公司分析!D$5,1),""))))))))</f>
        <v>0</v>
      </c>
      <c r="Z3217" s="298" t="str">
        <f>IF(Y3217=行业比较!$E$6,ROW(),"")</f>
        <v/>
      </c>
    </row>
    <row r="3218" spans="22:26" x14ac:dyDescent="0.35">
      <c r="V3218" s="253">
        <f t="shared" si="58"/>
        <v>0</v>
      </c>
      <c r="W3218" s="348" t="str">
        <f>IF(板块成分!B3220="","",板块成分!B3220)</f>
        <v/>
      </c>
      <c r="X3218" s="270" t="str">
        <f>[1]!s_info_name(W3218)</f>
        <v>0</v>
      </c>
      <c r="Y3218" s="335" t="str">
        <f>IF($Y$3="申万一级行业",[1]!s_info_industry_sw_2021(W3218,公司分析!D$5,1),IF($Y$3="申万二级行业",[1]!s_info_industry_sw_2021(W3218,公司分析!D$5,2),IF($Y$3="申万三级行业",[1]!s_info_industry_sw_2021(W3218,公司分析!D$5,3),IF($Y$3="wind一级行业",[1]!s_info_industry_gics(W3218,1),IF($Y$3="wind二级行业",[1]!s_info_industry_gics(W3218,2),IF($Y$3="wind三级行业",[1]!s_info_industry_gics(W3218,3),IF($Y$3="wind四级行业",[1]!s_info_industry_gics(W3218,4),IF($Y$3="证监会门类行业",[1]!s_info_industry_csrc12_n(W3218,公司分析!D$5,1),""))))))))</f>
        <v>0</v>
      </c>
      <c r="Z3218" s="298" t="str">
        <f>IF(Y3218=行业比较!$E$6,ROW(),"")</f>
        <v/>
      </c>
    </row>
    <row r="3219" spans="22:26" x14ac:dyDescent="0.35">
      <c r="V3219" s="253">
        <f t="shared" si="58"/>
        <v>0</v>
      </c>
      <c r="W3219" s="348" t="str">
        <f>IF(板块成分!B3221="","",板块成分!B3221)</f>
        <v/>
      </c>
      <c r="X3219" s="270" t="str">
        <f>[1]!s_info_name(W3219)</f>
        <v>0</v>
      </c>
      <c r="Y3219" s="335" t="str">
        <f>IF($Y$3="申万一级行业",[1]!s_info_industry_sw_2021(W3219,公司分析!D$5,1),IF($Y$3="申万二级行业",[1]!s_info_industry_sw_2021(W3219,公司分析!D$5,2),IF($Y$3="申万三级行业",[1]!s_info_industry_sw_2021(W3219,公司分析!D$5,3),IF($Y$3="wind一级行业",[1]!s_info_industry_gics(W3219,1),IF($Y$3="wind二级行业",[1]!s_info_industry_gics(W3219,2),IF($Y$3="wind三级行业",[1]!s_info_industry_gics(W3219,3),IF($Y$3="wind四级行业",[1]!s_info_industry_gics(W3219,4),IF($Y$3="证监会门类行业",[1]!s_info_industry_csrc12_n(W3219,公司分析!D$5,1),""))))))))</f>
        <v>0</v>
      </c>
      <c r="Z3219" s="298" t="str">
        <f>IF(Y3219=行业比较!$E$6,ROW(),"")</f>
        <v/>
      </c>
    </row>
    <row r="3220" spans="22:26" x14ac:dyDescent="0.35">
      <c r="V3220" s="253">
        <f t="shared" si="58"/>
        <v>0</v>
      </c>
      <c r="W3220" s="348" t="str">
        <f>IF(板块成分!B3222="","",板块成分!B3222)</f>
        <v/>
      </c>
      <c r="X3220" s="270" t="str">
        <f>[1]!s_info_name(W3220)</f>
        <v>0</v>
      </c>
      <c r="Y3220" s="335" t="str">
        <f>IF($Y$3="申万一级行业",[1]!s_info_industry_sw_2021(W3220,公司分析!D$5,1),IF($Y$3="申万二级行业",[1]!s_info_industry_sw_2021(W3220,公司分析!D$5,2),IF($Y$3="申万三级行业",[1]!s_info_industry_sw_2021(W3220,公司分析!D$5,3),IF($Y$3="wind一级行业",[1]!s_info_industry_gics(W3220,1),IF($Y$3="wind二级行业",[1]!s_info_industry_gics(W3220,2),IF($Y$3="wind三级行业",[1]!s_info_industry_gics(W3220,3),IF($Y$3="wind四级行业",[1]!s_info_industry_gics(W3220,4),IF($Y$3="证监会门类行业",[1]!s_info_industry_csrc12_n(W3220,公司分析!D$5,1),""))))))))</f>
        <v>0</v>
      </c>
      <c r="Z3220" s="298" t="str">
        <f>IF(Y3220=行业比较!$E$6,ROW(),"")</f>
        <v/>
      </c>
    </row>
    <row r="3221" spans="22:26" x14ac:dyDescent="0.35">
      <c r="V3221" s="253">
        <f t="shared" si="58"/>
        <v>0</v>
      </c>
      <c r="W3221" s="348" t="str">
        <f>IF(板块成分!B3223="","",板块成分!B3223)</f>
        <v/>
      </c>
      <c r="X3221" s="270" t="str">
        <f>[1]!s_info_name(W3221)</f>
        <v>0</v>
      </c>
      <c r="Y3221" s="335" t="str">
        <f>IF($Y$3="申万一级行业",[1]!s_info_industry_sw_2021(W3221,公司分析!D$5,1),IF($Y$3="申万二级行业",[1]!s_info_industry_sw_2021(W3221,公司分析!D$5,2),IF($Y$3="申万三级行业",[1]!s_info_industry_sw_2021(W3221,公司分析!D$5,3),IF($Y$3="wind一级行业",[1]!s_info_industry_gics(W3221,1),IF($Y$3="wind二级行业",[1]!s_info_industry_gics(W3221,2),IF($Y$3="wind三级行业",[1]!s_info_industry_gics(W3221,3),IF($Y$3="wind四级行业",[1]!s_info_industry_gics(W3221,4),IF($Y$3="证监会门类行业",[1]!s_info_industry_csrc12_n(W3221,公司分析!D$5,1),""))))))))</f>
        <v>0</v>
      </c>
      <c r="Z3221" s="298" t="str">
        <f>IF(Y3221=行业比较!$E$6,ROW(),"")</f>
        <v/>
      </c>
    </row>
    <row r="3222" spans="22:26" x14ac:dyDescent="0.35">
      <c r="V3222" s="253">
        <f t="shared" si="58"/>
        <v>0</v>
      </c>
      <c r="W3222" s="348" t="str">
        <f>IF(板块成分!B3224="","",板块成分!B3224)</f>
        <v/>
      </c>
      <c r="X3222" s="270" t="str">
        <f>[1]!s_info_name(W3222)</f>
        <v>0</v>
      </c>
      <c r="Y3222" s="335" t="str">
        <f>IF($Y$3="申万一级行业",[1]!s_info_industry_sw_2021(W3222,公司分析!D$5,1),IF($Y$3="申万二级行业",[1]!s_info_industry_sw_2021(W3222,公司分析!D$5,2),IF($Y$3="申万三级行业",[1]!s_info_industry_sw_2021(W3222,公司分析!D$5,3),IF($Y$3="wind一级行业",[1]!s_info_industry_gics(W3222,1),IF($Y$3="wind二级行业",[1]!s_info_industry_gics(W3222,2),IF($Y$3="wind三级行业",[1]!s_info_industry_gics(W3222,3),IF($Y$3="wind四级行业",[1]!s_info_industry_gics(W3222,4),IF($Y$3="证监会门类行业",[1]!s_info_industry_csrc12_n(W3222,公司分析!D$5,1),""))))))))</f>
        <v>0</v>
      </c>
      <c r="Z3222" s="298" t="str">
        <f>IF(Y3222=行业比较!$E$6,ROW(),"")</f>
        <v/>
      </c>
    </row>
    <row r="3223" spans="22:26" x14ac:dyDescent="0.35">
      <c r="V3223" s="253">
        <f t="shared" si="58"/>
        <v>0</v>
      </c>
      <c r="W3223" s="348" t="str">
        <f>IF(板块成分!B3225="","",板块成分!B3225)</f>
        <v/>
      </c>
      <c r="X3223" s="270" t="str">
        <f>[1]!s_info_name(W3223)</f>
        <v>0</v>
      </c>
      <c r="Y3223" s="335" t="str">
        <f>IF($Y$3="申万一级行业",[1]!s_info_industry_sw_2021(W3223,公司分析!D$5,1),IF($Y$3="申万二级行业",[1]!s_info_industry_sw_2021(W3223,公司分析!D$5,2),IF($Y$3="申万三级行业",[1]!s_info_industry_sw_2021(W3223,公司分析!D$5,3),IF($Y$3="wind一级行业",[1]!s_info_industry_gics(W3223,1),IF($Y$3="wind二级行业",[1]!s_info_industry_gics(W3223,2),IF($Y$3="wind三级行业",[1]!s_info_industry_gics(W3223,3),IF($Y$3="wind四级行业",[1]!s_info_industry_gics(W3223,4),IF($Y$3="证监会门类行业",[1]!s_info_industry_csrc12_n(W3223,公司分析!D$5,1),""))))))))</f>
        <v>0</v>
      </c>
      <c r="Z3223" s="298" t="str">
        <f>IF(Y3223=行业比较!$E$6,ROW(),"")</f>
        <v/>
      </c>
    </row>
    <row r="3224" spans="22:26" x14ac:dyDescent="0.35">
      <c r="V3224" s="253">
        <f t="shared" si="58"/>
        <v>0</v>
      </c>
      <c r="W3224" s="348" t="str">
        <f>IF(板块成分!B3226="","",板块成分!B3226)</f>
        <v/>
      </c>
      <c r="X3224" s="270" t="str">
        <f>[1]!s_info_name(W3224)</f>
        <v>0</v>
      </c>
      <c r="Y3224" s="335" t="str">
        <f>IF($Y$3="申万一级行业",[1]!s_info_industry_sw_2021(W3224,公司分析!D$5,1),IF($Y$3="申万二级行业",[1]!s_info_industry_sw_2021(W3224,公司分析!D$5,2),IF($Y$3="申万三级行业",[1]!s_info_industry_sw_2021(W3224,公司分析!D$5,3),IF($Y$3="wind一级行业",[1]!s_info_industry_gics(W3224,1),IF($Y$3="wind二级行业",[1]!s_info_industry_gics(W3224,2),IF($Y$3="wind三级行业",[1]!s_info_industry_gics(W3224,3),IF($Y$3="wind四级行业",[1]!s_info_industry_gics(W3224,4),IF($Y$3="证监会门类行业",[1]!s_info_industry_csrc12_n(W3224,公司分析!D$5,1),""))))))))</f>
        <v>0</v>
      </c>
      <c r="Z3224" s="298" t="str">
        <f>IF(Y3224=行业比较!$E$6,ROW(),"")</f>
        <v/>
      </c>
    </row>
    <row r="3225" spans="22:26" x14ac:dyDescent="0.35">
      <c r="V3225" s="253">
        <f t="shared" si="58"/>
        <v>0</v>
      </c>
      <c r="W3225" s="348" t="str">
        <f>IF(板块成分!B3227="","",板块成分!B3227)</f>
        <v/>
      </c>
      <c r="X3225" s="270" t="str">
        <f>[1]!s_info_name(W3225)</f>
        <v>0</v>
      </c>
      <c r="Y3225" s="335" t="str">
        <f>IF($Y$3="申万一级行业",[1]!s_info_industry_sw_2021(W3225,公司分析!D$5,1),IF($Y$3="申万二级行业",[1]!s_info_industry_sw_2021(W3225,公司分析!D$5,2),IF($Y$3="申万三级行业",[1]!s_info_industry_sw_2021(W3225,公司分析!D$5,3),IF($Y$3="wind一级行业",[1]!s_info_industry_gics(W3225,1),IF($Y$3="wind二级行业",[1]!s_info_industry_gics(W3225,2),IF($Y$3="wind三级行业",[1]!s_info_industry_gics(W3225,3),IF($Y$3="wind四级行业",[1]!s_info_industry_gics(W3225,4),IF($Y$3="证监会门类行业",[1]!s_info_industry_csrc12_n(W3225,公司分析!D$5,1),""))))))))</f>
        <v>0</v>
      </c>
      <c r="Z3225" s="298" t="str">
        <f>IF(Y3225=行业比较!$E$6,ROW(),"")</f>
        <v/>
      </c>
    </row>
    <row r="3226" spans="22:26" x14ac:dyDescent="0.35">
      <c r="V3226" s="253">
        <f t="shared" si="58"/>
        <v>0</v>
      </c>
      <c r="W3226" s="348" t="str">
        <f>IF(板块成分!B3228="","",板块成分!B3228)</f>
        <v/>
      </c>
      <c r="X3226" s="270" t="str">
        <f>[1]!s_info_name(W3226)</f>
        <v>0</v>
      </c>
      <c r="Y3226" s="335" t="str">
        <f>IF($Y$3="申万一级行业",[1]!s_info_industry_sw_2021(W3226,公司分析!D$5,1),IF($Y$3="申万二级行业",[1]!s_info_industry_sw_2021(W3226,公司分析!D$5,2),IF($Y$3="申万三级行业",[1]!s_info_industry_sw_2021(W3226,公司分析!D$5,3),IF($Y$3="wind一级行业",[1]!s_info_industry_gics(W3226,1),IF($Y$3="wind二级行业",[1]!s_info_industry_gics(W3226,2),IF($Y$3="wind三级行业",[1]!s_info_industry_gics(W3226,3),IF($Y$3="wind四级行业",[1]!s_info_industry_gics(W3226,4),IF($Y$3="证监会门类行业",[1]!s_info_industry_csrc12_n(W3226,公司分析!D$5,1),""))))))))</f>
        <v>0</v>
      </c>
      <c r="Z3226" s="298" t="str">
        <f>IF(Y3226=行业比较!$E$6,ROW(),"")</f>
        <v/>
      </c>
    </row>
    <row r="3227" spans="22:26" x14ac:dyDescent="0.35">
      <c r="V3227" s="253">
        <f t="shared" si="58"/>
        <v>0</v>
      </c>
      <c r="W3227" s="348" t="str">
        <f>IF(板块成分!B3229="","",板块成分!B3229)</f>
        <v/>
      </c>
      <c r="X3227" s="270" t="str">
        <f>[1]!s_info_name(W3227)</f>
        <v>0</v>
      </c>
      <c r="Y3227" s="335" t="str">
        <f>IF($Y$3="申万一级行业",[1]!s_info_industry_sw_2021(W3227,公司分析!D$5,1),IF($Y$3="申万二级行业",[1]!s_info_industry_sw_2021(W3227,公司分析!D$5,2),IF($Y$3="申万三级行业",[1]!s_info_industry_sw_2021(W3227,公司分析!D$5,3),IF($Y$3="wind一级行业",[1]!s_info_industry_gics(W3227,1),IF($Y$3="wind二级行业",[1]!s_info_industry_gics(W3227,2),IF($Y$3="wind三级行业",[1]!s_info_industry_gics(W3227,3),IF($Y$3="wind四级行业",[1]!s_info_industry_gics(W3227,4),IF($Y$3="证监会门类行业",[1]!s_info_industry_csrc12_n(W3227,公司分析!D$5,1),""))))))))</f>
        <v>0</v>
      </c>
      <c r="Z3227" s="298" t="str">
        <f>IF(Y3227=行业比较!$E$6,ROW(),"")</f>
        <v/>
      </c>
    </row>
    <row r="3228" spans="22:26" x14ac:dyDescent="0.35">
      <c r="V3228" s="253">
        <f t="shared" si="58"/>
        <v>0</v>
      </c>
      <c r="W3228" s="348" t="str">
        <f>IF(板块成分!B3230="","",板块成分!B3230)</f>
        <v/>
      </c>
      <c r="X3228" s="270" t="str">
        <f>[1]!s_info_name(W3228)</f>
        <v>0</v>
      </c>
      <c r="Y3228" s="335" t="str">
        <f>IF($Y$3="申万一级行业",[1]!s_info_industry_sw_2021(W3228,公司分析!D$5,1),IF($Y$3="申万二级行业",[1]!s_info_industry_sw_2021(W3228,公司分析!D$5,2),IF($Y$3="申万三级行业",[1]!s_info_industry_sw_2021(W3228,公司分析!D$5,3),IF($Y$3="wind一级行业",[1]!s_info_industry_gics(W3228,1),IF($Y$3="wind二级行业",[1]!s_info_industry_gics(W3228,2),IF($Y$3="wind三级行业",[1]!s_info_industry_gics(W3228,3),IF($Y$3="wind四级行业",[1]!s_info_industry_gics(W3228,4),IF($Y$3="证监会门类行业",[1]!s_info_industry_csrc12_n(W3228,公司分析!D$5,1),""))))))))</f>
        <v>0</v>
      </c>
      <c r="Z3228" s="298" t="str">
        <f>IF(Y3228=行业比较!$E$6,ROW(),"")</f>
        <v/>
      </c>
    </row>
    <row r="3229" spans="22:26" x14ac:dyDescent="0.35">
      <c r="V3229" s="253">
        <f t="shared" si="58"/>
        <v>0</v>
      </c>
      <c r="W3229" s="348" t="str">
        <f>IF(板块成分!B3231="","",板块成分!B3231)</f>
        <v/>
      </c>
      <c r="X3229" s="270" t="str">
        <f>[1]!s_info_name(W3229)</f>
        <v>0</v>
      </c>
      <c r="Y3229" s="335" t="str">
        <f>IF($Y$3="申万一级行业",[1]!s_info_industry_sw_2021(W3229,公司分析!D$5,1),IF($Y$3="申万二级行业",[1]!s_info_industry_sw_2021(W3229,公司分析!D$5,2),IF($Y$3="申万三级行业",[1]!s_info_industry_sw_2021(W3229,公司分析!D$5,3),IF($Y$3="wind一级行业",[1]!s_info_industry_gics(W3229,1),IF($Y$3="wind二级行业",[1]!s_info_industry_gics(W3229,2),IF($Y$3="wind三级行业",[1]!s_info_industry_gics(W3229,3),IF($Y$3="wind四级行业",[1]!s_info_industry_gics(W3229,4),IF($Y$3="证监会门类行业",[1]!s_info_industry_csrc12_n(W3229,公司分析!D$5,1),""))))))))</f>
        <v>0</v>
      </c>
      <c r="Z3229" s="298" t="str">
        <f>IF(Y3229=行业比较!$E$6,ROW(),"")</f>
        <v/>
      </c>
    </row>
    <row r="3230" spans="22:26" x14ac:dyDescent="0.35">
      <c r="V3230" s="253">
        <f t="shared" si="58"/>
        <v>0</v>
      </c>
      <c r="W3230" s="348" t="str">
        <f>IF(板块成分!B3232="","",板块成分!B3232)</f>
        <v/>
      </c>
      <c r="X3230" s="270" t="str">
        <f>[1]!s_info_name(W3230)</f>
        <v>0</v>
      </c>
      <c r="Y3230" s="335" t="str">
        <f>IF($Y$3="申万一级行业",[1]!s_info_industry_sw_2021(W3230,公司分析!D$5,1),IF($Y$3="申万二级行业",[1]!s_info_industry_sw_2021(W3230,公司分析!D$5,2),IF($Y$3="申万三级行业",[1]!s_info_industry_sw_2021(W3230,公司分析!D$5,3),IF($Y$3="wind一级行业",[1]!s_info_industry_gics(W3230,1),IF($Y$3="wind二级行业",[1]!s_info_industry_gics(W3230,2),IF($Y$3="wind三级行业",[1]!s_info_industry_gics(W3230,3),IF($Y$3="wind四级行业",[1]!s_info_industry_gics(W3230,4),IF($Y$3="证监会门类行业",[1]!s_info_industry_csrc12_n(W3230,公司分析!D$5,1),""))))))))</f>
        <v>0</v>
      </c>
      <c r="Z3230" s="298" t="str">
        <f>IF(Y3230=行业比较!$E$6,ROW(),"")</f>
        <v/>
      </c>
    </row>
    <row r="3231" spans="22:26" x14ac:dyDescent="0.35">
      <c r="V3231" s="253">
        <f t="shared" si="58"/>
        <v>0</v>
      </c>
      <c r="W3231" s="348" t="str">
        <f>IF(板块成分!B3233="","",板块成分!B3233)</f>
        <v/>
      </c>
      <c r="X3231" s="270" t="str">
        <f>[1]!s_info_name(W3231)</f>
        <v>0</v>
      </c>
      <c r="Y3231" s="335" t="str">
        <f>IF($Y$3="申万一级行业",[1]!s_info_industry_sw_2021(W3231,公司分析!D$5,1),IF($Y$3="申万二级行业",[1]!s_info_industry_sw_2021(W3231,公司分析!D$5,2),IF($Y$3="申万三级行业",[1]!s_info_industry_sw_2021(W3231,公司分析!D$5,3),IF($Y$3="wind一级行业",[1]!s_info_industry_gics(W3231,1),IF($Y$3="wind二级行业",[1]!s_info_industry_gics(W3231,2),IF($Y$3="wind三级行业",[1]!s_info_industry_gics(W3231,3),IF($Y$3="wind四级行业",[1]!s_info_industry_gics(W3231,4),IF($Y$3="证监会门类行业",[1]!s_info_industry_csrc12_n(W3231,公司分析!D$5,1),""))))))))</f>
        <v>0</v>
      </c>
      <c r="Z3231" s="298" t="str">
        <f>IF(Y3231=行业比较!$E$6,ROW(),"")</f>
        <v/>
      </c>
    </row>
    <row r="3232" spans="22:26" x14ac:dyDescent="0.35">
      <c r="V3232" s="253">
        <f t="shared" si="58"/>
        <v>0</v>
      </c>
      <c r="W3232" s="348" t="str">
        <f>IF(板块成分!B3234="","",板块成分!B3234)</f>
        <v/>
      </c>
      <c r="X3232" s="270" t="str">
        <f>[1]!s_info_name(W3232)</f>
        <v>0</v>
      </c>
      <c r="Y3232" s="335" t="str">
        <f>IF($Y$3="申万一级行业",[1]!s_info_industry_sw_2021(W3232,公司分析!D$5,1),IF($Y$3="申万二级行业",[1]!s_info_industry_sw_2021(W3232,公司分析!D$5,2),IF($Y$3="申万三级行业",[1]!s_info_industry_sw_2021(W3232,公司分析!D$5,3),IF($Y$3="wind一级行业",[1]!s_info_industry_gics(W3232,1),IF($Y$3="wind二级行业",[1]!s_info_industry_gics(W3232,2),IF($Y$3="wind三级行业",[1]!s_info_industry_gics(W3232,3),IF($Y$3="wind四级行业",[1]!s_info_industry_gics(W3232,4),IF($Y$3="证监会门类行业",[1]!s_info_industry_csrc12_n(W3232,公司分析!D$5,1),""))))))))</f>
        <v>0</v>
      </c>
      <c r="Z3232" s="298" t="str">
        <f>IF(Y3232=行业比较!$E$6,ROW(),"")</f>
        <v/>
      </c>
    </row>
    <row r="3233" spans="22:26" x14ac:dyDescent="0.35">
      <c r="V3233" s="253">
        <f t="shared" si="58"/>
        <v>0</v>
      </c>
      <c r="W3233" s="348" t="str">
        <f>IF(板块成分!B3235="","",板块成分!B3235)</f>
        <v/>
      </c>
      <c r="X3233" s="270" t="str">
        <f>[1]!s_info_name(W3233)</f>
        <v>0</v>
      </c>
      <c r="Y3233" s="335" t="str">
        <f>IF($Y$3="申万一级行业",[1]!s_info_industry_sw_2021(W3233,公司分析!D$5,1),IF($Y$3="申万二级行业",[1]!s_info_industry_sw_2021(W3233,公司分析!D$5,2),IF($Y$3="申万三级行业",[1]!s_info_industry_sw_2021(W3233,公司分析!D$5,3),IF($Y$3="wind一级行业",[1]!s_info_industry_gics(W3233,1),IF($Y$3="wind二级行业",[1]!s_info_industry_gics(W3233,2),IF($Y$3="wind三级行业",[1]!s_info_industry_gics(W3233,3),IF($Y$3="wind四级行业",[1]!s_info_industry_gics(W3233,4),IF($Y$3="证监会门类行业",[1]!s_info_industry_csrc12_n(W3233,公司分析!D$5,1),""))))))))</f>
        <v>0</v>
      </c>
      <c r="Z3233" s="298" t="str">
        <f>IF(Y3233=行业比较!$E$6,ROW(),"")</f>
        <v/>
      </c>
    </row>
    <row r="3234" spans="22:26" x14ac:dyDescent="0.35">
      <c r="V3234" s="253">
        <f t="shared" si="58"/>
        <v>0</v>
      </c>
      <c r="W3234" s="348" t="str">
        <f>IF(板块成分!B3236="","",板块成分!B3236)</f>
        <v/>
      </c>
      <c r="X3234" s="270" t="str">
        <f>[1]!s_info_name(W3234)</f>
        <v>0</v>
      </c>
      <c r="Y3234" s="335" t="str">
        <f>IF($Y$3="申万一级行业",[1]!s_info_industry_sw_2021(W3234,公司分析!D$5,1),IF($Y$3="申万二级行业",[1]!s_info_industry_sw_2021(W3234,公司分析!D$5,2),IF($Y$3="申万三级行业",[1]!s_info_industry_sw_2021(W3234,公司分析!D$5,3),IF($Y$3="wind一级行业",[1]!s_info_industry_gics(W3234,1),IF($Y$3="wind二级行业",[1]!s_info_industry_gics(W3234,2),IF($Y$3="wind三级行业",[1]!s_info_industry_gics(W3234,3),IF($Y$3="wind四级行业",[1]!s_info_industry_gics(W3234,4),IF($Y$3="证监会门类行业",[1]!s_info_industry_csrc12_n(W3234,公司分析!D$5,1),""))))))))</f>
        <v>0</v>
      </c>
      <c r="Z3234" s="298" t="str">
        <f>IF(Y3234=行业比较!$E$6,ROW(),"")</f>
        <v/>
      </c>
    </row>
    <row r="3235" spans="22:26" x14ac:dyDescent="0.35">
      <c r="V3235" s="253">
        <f t="shared" si="58"/>
        <v>0</v>
      </c>
      <c r="W3235" s="348" t="str">
        <f>IF(板块成分!B3237="","",板块成分!B3237)</f>
        <v/>
      </c>
      <c r="X3235" s="270" t="str">
        <f>[1]!s_info_name(W3235)</f>
        <v>0</v>
      </c>
      <c r="Y3235" s="335" t="str">
        <f>IF($Y$3="申万一级行业",[1]!s_info_industry_sw_2021(W3235,公司分析!D$5,1),IF($Y$3="申万二级行业",[1]!s_info_industry_sw_2021(W3235,公司分析!D$5,2),IF($Y$3="申万三级行业",[1]!s_info_industry_sw_2021(W3235,公司分析!D$5,3),IF($Y$3="wind一级行业",[1]!s_info_industry_gics(W3235,1),IF($Y$3="wind二级行业",[1]!s_info_industry_gics(W3235,2),IF($Y$3="wind三级行业",[1]!s_info_industry_gics(W3235,3),IF($Y$3="wind四级行业",[1]!s_info_industry_gics(W3235,4),IF($Y$3="证监会门类行业",[1]!s_info_industry_csrc12_n(W3235,公司分析!D$5,1),""))))))))</f>
        <v>0</v>
      </c>
      <c r="Z3235" s="298" t="str">
        <f>IF(Y3235=行业比较!$E$6,ROW(),"")</f>
        <v/>
      </c>
    </row>
    <row r="3236" spans="22:26" x14ac:dyDescent="0.35">
      <c r="V3236" s="253">
        <f t="shared" si="58"/>
        <v>0</v>
      </c>
      <c r="W3236" s="348" t="str">
        <f>IF(板块成分!B3238="","",板块成分!B3238)</f>
        <v/>
      </c>
      <c r="X3236" s="270" t="str">
        <f>[1]!s_info_name(W3236)</f>
        <v>0</v>
      </c>
      <c r="Y3236" s="335" t="str">
        <f>IF($Y$3="申万一级行业",[1]!s_info_industry_sw_2021(W3236,公司分析!D$5,1),IF($Y$3="申万二级行业",[1]!s_info_industry_sw_2021(W3236,公司分析!D$5,2),IF($Y$3="申万三级行业",[1]!s_info_industry_sw_2021(W3236,公司分析!D$5,3),IF($Y$3="wind一级行业",[1]!s_info_industry_gics(W3236,1),IF($Y$3="wind二级行业",[1]!s_info_industry_gics(W3236,2),IF($Y$3="wind三级行业",[1]!s_info_industry_gics(W3236,3),IF($Y$3="wind四级行业",[1]!s_info_industry_gics(W3236,4),IF($Y$3="证监会门类行业",[1]!s_info_industry_csrc12_n(W3236,公司分析!D$5,1),""))))))))</f>
        <v>0</v>
      </c>
      <c r="Z3236" s="298" t="str">
        <f>IF(Y3236=行业比较!$E$6,ROW(),"")</f>
        <v/>
      </c>
    </row>
    <row r="3237" spans="22:26" x14ac:dyDescent="0.35">
      <c r="V3237" s="253">
        <f t="shared" si="58"/>
        <v>0</v>
      </c>
      <c r="W3237" s="348" t="str">
        <f>IF(板块成分!B3239="","",板块成分!B3239)</f>
        <v/>
      </c>
      <c r="X3237" s="270" t="str">
        <f>[1]!s_info_name(W3237)</f>
        <v>0</v>
      </c>
      <c r="Y3237" s="335" t="str">
        <f>IF($Y$3="申万一级行业",[1]!s_info_industry_sw_2021(W3237,公司分析!D$5,1),IF($Y$3="申万二级行业",[1]!s_info_industry_sw_2021(W3237,公司分析!D$5,2),IF($Y$3="申万三级行业",[1]!s_info_industry_sw_2021(W3237,公司分析!D$5,3),IF($Y$3="wind一级行业",[1]!s_info_industry_gics(W3237,1),IF($Y$3="wind二级行业",[1]!s_info_industry_gics(W3237,2),IF($Y$3="wind三级行业",[1]!s_info_industry_gics(W3237,3),IF($Y$3="wind四级行业",[1]!s_info_industry_gics(W3237,4),IF($Y$3="证监会门类行业",[1]!s_info_industry_csrc12_n(W3237,公司分析!D$5,1),""))))))))</f>
        <v>0</v>
      </c>
      <c r="Z3237" s="298" t="str">
        <f>IF(Y3237=行业比较!$E$6,ROW(),"")</f>
        <v/>
      </c>
    </row>
    <row r="3238" spans="22:26" x14ac:dyDescent="0.35">
      <c r="V3238" s="253">
        <f t="shared" si="58"/>
        <v>0</v>
      </c>
      <c r="W3238" s="348" t="str">
        <f>IF(板块成分!B3240="","",板块成分!B3240)</f>
        <v/>
      </c>
      <c r="X3238" s="270" t="str">
        <f>[1]!s_info_name(W3238)</f>
        <v>0</v>
      </c>
      <c r="Y3238" s="335" t="str">
        <f>IF($Y$3="申万一级行业",[1]!s_info_industry_sw_2021(W3238,公司分析!D$5,1),IF($Y$3="申万二级行业",[1]!s_info_industry_sw_2021(W3238,公司分析!D$5,2),IF($Y$3="申万三级行业",[1]!s_info_industry_sw_2021(W3238,公司分析!D$5,3),IF($Y$3="wind一级行业",[1]!s_info_industry_gics(W3238,1),IF($Y$3="wind二级行业",[1]!s_info_industry_gics(W3238,2),IF($Y$3="wind三级行业",[1]!s_info_industry_gics(W3238,3),IF($Y$3="wind四级行业",[1]!s_info_industry_gics(W3238,4),IF($Y$3="证监会门类行业",[1]!s_info_industry_csrc12_n(W3238,公司分析!D$5,1),""))))))))</f>
        <v>0</v>
      </c>
      <c r="Z3238" s="298" t="str">
        <f>IF(Y3238=行业比较!$E$6,ROW(),"")</f>
        <v/>
      </c>
    </row>
    <row r="3239" spans="22:26" x14ac:dyDescent="0.35">
      <c r="V3239" s="253">
        <f t="shared" si="58"/>
        <v>0</v>
      </c>
      <c r="W3239" s="348" t="str">
        <f>IF(板块成分!B3241="","",板块成分!B3241)</f>
        <v/>
      </c>
      <c r="X3239" s="270" t="str">
        <f>[1]!s_info_name(W3239)</f>
        <v>0</v>
      </c>
      <c r="Y3239" s="335" t="str">
        <f>IF($Y$3="申万一级行业",[1]!s_info_industry_sw_2021(W3239,公司分析!D$5,1),IF($Y$3="申万二级行业",[1]!s_info_industry_sw_2021(W3239,公司分析!D$5,2),IF($Y$3="申万三级行业",[1]!s_info_industry_sw_2021(W3239,公司分析!D$5,3),IF($Y$3="wind一级行业",[1]!s_info_industry_gics(W3239,1),IF($Y$3="wind二级行业",[1]!s_info_industry_gics(W3239,2),IF($Y$3="wind三级行业",[1]!s_info_industry_gics(W3239,3),IF($Y$3="wind四级行业",[1]!s_info_industry_gics(W3239,4),IF($Y$3="证监会门类行业",[1]!s_info_industry_csrc12_n(W3239,公司分析!D$5,1),""))))))))</f>
        <v>0</v>
      </c>
      <c r="Z3239" s="298" t="str">
        <f>IF(Y3239=行业比较!$E$6,ROW(),"")</f>
        <v/>
      </c>
    </row>
    <row r="3240" spans="22:26" x14ac:dyDescent="0.35">
      <c r="V3240" s="253">
        <f t="shared" si="58"/>
        <v>0</v>
      </c>
      <c r="W3240" s="348" t="str">
        <f>IF(板块成分!B3242="","",板块成分!B3242)</f>
        <v/>
      </c>
      <c r="X3240" s="270" t="str">
        <f>[1]!s_info_name(W3240)</f>
        <v>0</v>
      </c>
      <c r="Y3240" s="335" t="str">
        <f>IF($Y$3="申万一级行业",[1]!s_info_industry_sw_2021(W3240,公司分析!D$5,1),IF($Y$3="申万二级行业",[1]!s_info_industry_sw_2021(W3240,公司分析!D$5,2),IF($Y$3="申万三级行业",[1]!s_info_industry_sw_2021(W3240,公司分析!D$5,3),IF($Y$3="wind一级行业",[1]!s_info_industry_gics(W3240,1),IF($Y$3="wind二级行业",[1]!s_info_industry_gics(W3240,2),IF($Y$3="wind三级行业",[1]!s_info_industry_gics(W3240,3),IF($Y$3="wind四级行业",[1]!s_info_industry_gics(W3240,4),IF($Y$3="证监会门类行业",[1]!s_info_industry_csrc12_n(W3240,公司分析!D$5,1),""))))))))</f>
        <v>0</v>
      </c>
      <c r="Z3240" s="298" t="str">
        <f>IF(Y3240=行业比较!$E$6,ROW(),"")</f>
        <v/>
      </c>
    </row>
    <row r="3241" spans="22:26" x14ac:dyDescent="0.35">
      <c r="V3241" s="253">
        <f t="shared" si="58"/>
        <v>0</v>
      </c>
      <c r="W3241" s="348" t="str">
        <f>IF(板块成分!B3243="","",板块成分!B3243)</f>
        <v/>
      </c>
      <c r="X3241" s="270" t="str">
        <f>[1]!s_info_name(W3241)</f>
        <v>0</v>
      </c>
      <c r="Y3241" s="335" t="str">
        <f>IF($Y$3="申万一级行业",[1]!s_info_industry_sw_2021(W3241,公司分析!D$5,1),IF($Y$3="申万二级行业",[1]!s_info_industry_sw_2021(W3241,公司分析!D$5,2),IF($Y$3="申万三级行业",[1]!s_info_industry_sw_2021(W3241,公司分析!D$5,3),IF($Y$3="wind一级行业",[1]!s_info_industry_gics(W3241,1),IF($Y$3="wind二级行业",[1]!s_info_industry_gics(W3241,2),IF($Y$3="wind三级行业",[1]!s_info_industry_gics(W3241,3),IF($Y$3="wind四级行业",[1]!s_info_industry_gics(W3241,4),IF($Y$3="证监会门类行业",[1]!s_info_industry_csrc12_n(W3241,公司分析!D$5,1),""))))))))</f>
        <v>0</v>
      </c>
      <c r="Z3241" s="298" t="str">
        <f>IF(Y3241=行业比较!$E$6,ROW(),"")</f>
        <v/>
      </c>
    </row>
    <row r="3242" spans="22:26" x14ac:dyDescent="0.35">
      <c r="V3242" s="253">
        <f t="shared" si="58"/>
        <v>0</v>
      </c>
      <c r="W3242" s="348" t="str">
        <f>IF(板块成分!B3244="","",板块成分!B3244)</f>
        <v/>
      </c>
      <c r="X3242" s="270" t="str">
        <f>[1]!s_info_name(W3242)</f>
        <v>0</v>
      </c>
      <c r="Y3242" s="335" t="str">
        <f>IF($Y$3="申万一级行业",[1]!s_info_industry_sw_2021(W3242,公司分析!D$5,1),IF($Y$3="申万二级行业",[1]!s_info_industry_sw_2021(W3242,公司分析!D$5,2),IF($Y$3="申万三级行业",[1]!s_info_industry_sw_2021(W3242,公司分析!D$5,3),IF($Y$3="wind一级行业",[1]!s_info_industry_gics(W3242,1),IF($Y$3="wind二级行业",[1]!s_info_industry_gics(W3242,2),IF($Y$3="wind三级行业",[1]!s_info_industry_gics(W3242,3),IF($Y$3="wind四级行业",[1]!s_info_industry_gics(W3242,4),IF($Y$3="证监会门类行业",[1]!s_info_industry_csrc12_n(W3242,公司分析!D$5,1),""))))))))</f>
        <v>0</v>
      </c>
      <c r="Z3242" s="298" t="str">
        <f>IF(Y3242=行业比较!$E$6,ROW(),"")</f>
        <v/>
      </c>
    </row>
    <row r="3243" spans="22:26" x14ac:dyDescent="0.35">
      <c r="V3243" s="253">
        <f t="shared" si="58"/>
        <v>0</v>
      </c>
      <c r="W3243" s="348" t="str">
        <f>IF(板块成分!B3245="","",板块成分!B3245)</f>
        <v/>
      </c>
      <c r="X3243" s="270" t="str">
        <f>[1]!s_info_name(W3243)</f>
        <v>0</v>
      </c>
      <c r="Y3243" s="335" t="str">
        <f>IF($Y$3="申万一级行业",[1]!s_info_industry_sw_2021(W3243,公司分析!D$5,1),IF($Y$3="申万二级行业",[1]!s_info_industry_sw_2021(W3243,公司分析!D$5,2),IF($Y$3="申万三级行业",[1]!s_info_industry_sw_2021(W3243,公司分析!D$5,3),IF($Y$3="wind一级行业",[1]!s_info_industry_gics(W3243,1),IF($Y$3="wind二级行业",[1]!s_info_industry_gics(W3243,2),IF($Y$3="wind三级行业",[1]!s_info_industry_gics(W3243,3),IF($Y$3="wind四级行业",[1]!s_info_industry_gics(W3243,4),IF($Y$3="证监会门类行业",[1]!s_info_industry_csrc12_n(W3243,公司分析!D$5,1),""))))))))</f>
        <v>0</v>
      </c>
      <c r="Z3243" s="298" t="str">
        <f>IF(Y3243=行业比较!$E$6,ROW(),"")</f>
        <v/>
      </c>
    </row>
    <row r="3244" spans="22:26" x14ac:dyDescent="0.35">
      <c r="V3244" s="253">
        <f t="shared" si="58"/>
        <v>0</v>
      </c>
      <c r="W3244" s="348" t="str">
        <f>IF(板块成分!B3246="","",板块成分!B3246)</f>
        <v/>
      </c>
      <c r="X3244" s="270" t="str">
        <f>[1]!s_info_name(W3244)</f>
        <v>0</v>
      </c>
      <c r="Y3244" s="335" t="str">
        <f>IF($Y$3="申万一级行业",[1]!s_info_industry_sw_2021(W3244,公司分析!D$5,1),IF($Y$3="申万二级行业",[1]!s_info_industry_sw_2021(W3244,公司分析!D$5,2),IF($Y$3="申万三级行业",[1]!s_info_industry_sw_2021(W3244,公司分析!D$5,3),IF($Y$3="wind一级行业",[1]!s_info_industry_gics(W3244,1),IF($Y$3="wind二级行业",[1]!s_info_industry_gics(W3244,2),IF($Y$3="wind三级行业",[1]!s_info_industry_gics(W3244,3),IF($Y$3="wind四级行业",[1]!s_info_industry_gics(W3244,4),IF($Y$3="证监会门类行业",[1]!s_info_industry_csrc12_n(W3244,公司分析!D$5,1),""))))))))</f>
        <v>0</v>
      </c>
      <c r="Z3244" s="298" t="str">
        <f>IF(Y3244=行业比较!$E$6,ROW(),"")</f>
        <v/>
      </c>
    </row>
    <row r="3245" spans="22:26" x14ac:dyDescent="0.35">
      <c r="V3245" s="253">
        <f t="shared" si="58"/>
        <v>0</v>
      </c>
      <c r="W3245" s="348" t="str">
        <f>IF(板块成分!B3247="","",板块成分!B3247)</f>
        <v/>
      </c>
      <c r="X3245" s="270" t="str">
        <f>[1]!s_info_name(W3245)</f>
        <v>0</v>
      </c>
      <c r="Y3245" s="335" t="str">
        <f>IF($Y$3="申万一级行业",[1]!s_info_industry_sw_2021(W3245,公司分析!D$5,1),IF($Y$3="申万二级行业",[1]!s_info_industry_sw_2021(W3245,公司分析!D$5,2),IF($Y$3="申万三级行业",[1]!s_info_industry_sw_2021(W3245,公司分析!D$5,3),IF($Y$3="wind一级行业",[1]!s_info_industry_gics(W3245,1),IF($Y$3="wind二级行业",[1]!s_info_industry_gics(W3245,2),IF($Y$3="wind三级行业",[1]!s_info_industry_gics(W3245,3),IF($Y$3="wind四级行业",[1]!s_info_industry_gics(W3245,4),IF($Y$3="证监会门类行业",[1]!s_info_industry_csrc12_n(W3245,公司分析!D$5,1),""))))))))</f>
        <v>0</v>
      </c>
      <c r="Z3245" s="298" t="str">
        <f>IF(Y3245=行业比较!$E$6,ROW(),"")</f>
        <v/>
      </c>
    </row>
    <row r="3246" spans="22:26" x14ac:dyDescent="0.35">
      <c r="V3246" s="253">
        <f t="shared" si="58"/>
        <v>0</v>
      </c>
      <c r="W3246" s="348" t="str">
        <f>IF(板块成分!B3248="","",板块成分!B3248)</f>
        <v/>
      </c>
      <c r="X3246" s="270" t="str">
        <f>[1]!s_info_name(W3246)</f>
        <v>0</v>
      </c>
      <c r="Y3246" s="335" t="str">
        <f>IF($Y$3="申万一级行业",[1]!s_info_industry_sw_2021(W3246,公司分析!D$5,1),IF($Y$3="申万二级行业",[1]!s_info_industry_sw_2021(W3246,公司分析!D$5,2),IF($Y$3="申万三级行业",[1]!s_info_industry_sw_2021(W3246,公司分析!D$5,3),IF($Y$3="wind一级行业",[1]!s_info_industry_gics(W3246,1),IF($Y$3="wind二级行业",[1]!s_info_industry_gics(W3246,2),IF($Y$3="wind三级行业",[1]!s_info_industry_gics(W3246,3),IF($Y$3="wind四级行业",[1]!s_info_industry_gics(W3246,4),IF($Y$3="证监会门类行业",[1]!s_info_industry_csrc12_n(W3246,公司分析!D$5,1),""))))))))</f>
        <v>0</v>
      </c>
      <c r="Z3246" s="298" t="str">
        <f>IF(Y3246=行业比较!$E$6,ROW(),"")</f>
        <v/>
      </c>
    </row>
    <row r="3247" spans="22:26" x14ac:dyDescent="0.35">
      <c r="V3247" s="253">
        <f t="shared" si="58"/>
        <v>0</v>
      </c>
      <c r="W3247" s="348" t="str">
        <f>IF(板块成分!B3249="","",板块成分!B3249)</f>
        <v/>
      </c>
      <c r="X3247" s="270" t="str">
        <f>[1]!s_info_name(W3247)</f>
        <v>0</v>
      </c>
      <c r="Y3247" s="335" t="str">
        <f>IF($Y$3="申万一级行业",[1]!s_info_industry_sw_2021(W3247,公司分析!D$5,1),IF($Y$3="申万二级行业",[1]!s_info_industry_sw_2021(W3247,公司分析!D$5,2),IF($Y$3="申万三级行业",[1]!s_info_industry_sw_2021(W3247,公司分析!D$5,3),IF($Y$3="wind一级行业",[1]!s_info_industry_gics(W3247,1),IF($Y$3="wind二级行业",[1]!s_info_industry_gics(W3247,2),IF($Y$3="wind三级行业",[1]!s_info_industry_gics(W3247,3),IF($Y$3="wind四级行业",[1]!s_info_industry_gics(W3247,4),IF($Y$3="证监会门类行业",[1]!s_info_industry_csrc12_n(W3247,公司分析!D$5,1),""))))))))</f>
        <v>0</v>
      </c>
      <c r="Z3247" s="298" t="str">
        <f>IF(Y3247=行业比较!$E$6,ROW(),"")</f>
        <v/>
      </c>
    </row>
    <row r="3248" spans="22:26" x14ac:dyDescent="0.35">
      <c r="V3248" s="253">
        <f t="shared" si="58"/>
        <v>0</v>
      </c>
      <c r="W3248" s="348" t="str">
        <f>IF(板块成分!B3250="","",板块成分!B3250)</f>
        <v/>
      </c>
      <c r="X3248" s="270" t="str">
        <f>[1]!s_info_name(W3248)</f>
        <v>0</v>
      </c>
      <c r="Y3248" s="335" t="str">
        <f>IF($Y$3="申万一级行业",[1]!s_info_industry_sw_2021(W3248,公司分析!D$5,1),IF($Y$3="申万二级行业",[1]!s_info_industry_sw_2021(W3248,公司分析!D$5,2),IF($Y$3="申万三级行业",[1]!s_info_industry_sw_2021(W3248,公司分析!D$5,3),IF($Y$3="wind一级行业",[1]!s_info_industry_gics(W3248,1),IF($Y$3="wind二级行业",[1]!s_info_industry_gics(W3248,2),IF($Y$3="wind三级行业",[1]!s_info_industry_gics(W3248,3),IF($Y$3="wind四级行业",[1]!s_info_industry_gics(W3248,4),IF($Y$3="证监会门类行业",[1]!s_info_industry_csrc12_n(W3248,公司分析!D$5,1),""))))))))</f>
        <v>0</v>
      </c>
      <c r="Z3248" s="298" t="str">
        <f>IF(Y3248=行业比较!$E$6,ROW(),"")</f>
        <v/>
      </c>
    </row>
    <row r="3249" spans="22:26" x14ac:dyDescent="0.35">
      <c r="V3249" s="253">
        <f t="shared" si="58"/>
        <v>0</v>
      </c>
      <c r="W3249" s="348" t="str">
        <f>IF(板块成分!B3251="","",板块成分!B3251)</f>
        <v/>
      </c>
      <c r="X3249" s="270" t="str">
        <f>[1]!s_info_name(W3249)</f>
        <v>0</v>
      </c>
      <c r="Y3249" s="335" t="str">
        <f>IF($Y$3="申万一级行业",[1]!s_info_industry_sw_2021(W3249,公司分析!D$5,1),IF($Y$3="申万二级行业",[1]!s_info_industry_sw_2021(W3249,公司分析!D$5,2),IF($Y$3="申万三级行业",[1]!s_info_industry_sw_2021(W3249,公司分析!D$5,3),IF($Y$3="wind一级行业",[1]!s_info_industry_gics(W3249,1),IF($Y$3="wind二级行业",[1]!s_info_industry_gics(W3249,2),IF($Y$3="wind三级行业",[1]!s_info_industry_gics(W3249,3),IF($Y$3="wind四级行业",[1]!s_info_industry_gics(W3249,4),IF($Y$3="证监会门类行业",[1]!s_info_industry_csrc12_n(W3249,公司分析!D$5,1),""))))))))</f>
        <v>0</v>
      </c>
      <c r="Z3249" s="298" t="str">
        <f>IF(Y3249=行业比较!$E$6,ROW(),"")</f>
        <v/>
      </c>
    </row>
    <row r="3250" spans="22:26" x14ac:dyDescent="0.35">
      <c r="V3250" s="253">
        <f t="shared" si="58"/>
        <v>0</v>
      </c>
      <c r="W3250" s="348" t="str">
        <f>IF(板块成分!B3252="","",板块成分!B3252)</f>
        <v/>
      </c>
      <c r="X3250" s="270" t="str">
        <f>[1]!s_info_name(W3250)</f>
        <v>0</v>
      </c>
      <c r="Y3250" s="335" t="str">
        <f>IF($Y$3="申万一级行业",[1]!s_info_industry_sw_2021(W3250,公司分析!D$5,1),IF($Y$3="申万二级行业",[1]!s_info_industry_sw_2021(W3250,公司分析!D$5,2),IF($Y$3="申万三级行业",[1]!s_info_industry_sw_2021(W3250,公司分析!D$5,3),IF($Y$3="wind一级行业",[1]!s_info_industry_gics(W3250,1),IF($Y$3="wind二级行业",[1]!s_info_industry_gics(W3250,2),IF($Y$3="wind三级行业",[1]!s_info_industry_gics(W3250,3),IF($Y$3="wind四级行业",[1]!s_info_industry_gics(W3250,4),IF($Y$3="证监会门类行业",[1]!s_info_industry_csrc12_n(W3250,公司分析!D$5,1),""))))))))</f>
        <v>0</v>
      </c>
      <c r="Z3250" s="298" t="str">
        <f>IF(Y3250=行业比较!$E$6,ROW(),"")</f>
        <v/>
      </c>
    </row>
    <row r="3251" spans="22:26" x14ac:dyDescent="0.35">
      <c r="V3251" s="253">
        <f t="shared" si="58"/>
        <v>0</v>
      </c>
      <c r="W3251" s="348" t="str">
        <f>IF(板块成分!B3253="","",板块成分!B3253)</f>
        <v/>
      </c>
      <c r="X3251" s="270" t="str">
        <f>[1]!s_info_name(W3251)</f>
        <v>0</v>
      </c>
      <c r="Y3251" s="335" t="str">
        <f>IF($Y$3="申万一级行业",[1]!s_info_industry_sw_2021(W3251,公司分析!D$5,1),IF($Y$3="申万二级行业",[1]!s_info_industry_sw_2021(W3251,公司分析!D$5,2),IF($Y$3="申万三级行业",[1]!s_info_industry_sw_2021(W3251,公司分析!D$5,3),IF($Y$3="wind一级行业",[1]!s_info_industry_gics(W3251,1),IF($Y$3="wind二级行业",[1]!s_info_industry_gics(W3251,2),IF($Y$3="wind三级行业",[1]!s_info_industry_gics(W3251,3),IF($Y$3="wind四级行业",[1]!s_info_industry_gics(W3251,4),IF($Y$3="证监会门类行业",[1]!s_info_industry_csrc12_n(W3251,公司分析!D$5,1),""))))))))</f>
        <v>0</v>
      </c>
      <c r="Z3251" s="298" t="str">
        <f>IF(Y3251=行业比较!$E$6,ROW(),"")</f>
        <v/>
      </c>
    </row>
    <row r="3252" spans="22:26" x14ac:dyDescent="0.35">
      <c r="V3252" s="253">
        <f t="shared" si="58"/>
        <v>0</v>
      </c>
      <c r="W3252" s="348" t="str">
        <f>IF(板块成分!B3254="","",板块成分!B3254)</f>
        <v/>
      </c>
      <c r="X3252" s="270" t="str">
        <f>[1]!s_info_name(W3252)</f>
        <v>0</v>
      </c>
      <c r="Y3252" s="335" t="str">
        <f>IF($Y$3="申万一级行业",[1]!s_info_industry_sw_2021(W3252,公司分析!D$5,1),IF($Y$3="申万二级行业",[1]!s_info_industry_sw_2021(W3252,公司分析!D$5,2),IF($Y$3="申万三级行业",[1]!s_info_industry_sw_2021(W3252,公司分析!D$5,3),IF($Y$3="wind一级行业",[1]!s_info_industry_gics(W3252,1),IF($Y$3="wind二级行业",[1]!s_info_industry_gics(W3252,2),IF($Y$3="wind三级行业",[1]!s_info_industry_gics(W3252,3),IF($Y$3="wind四级行业",[1]!s_info_industry_gics(W3252,4),IF($Y$3="证监会门类行业",[1]!s_info_industry_csrc12_n(W3252,公司分析!D$5,1),""))))))))</f>
        <v>0</v>
      </c>
      <c r="Z3252" s="298" t="str">
        <f>IF(Y3252=行业比较!$E$6,ROW(),"")</f>
        <v/>
      </c>
    </row>
    <row r="3253" spans="22:26" x14ac:dyDescent="0.35">
      <c r="V3253" s="253">
        <f t="shared" si="58"/>
        <v>0</v>
      </c>
      <c r="W3253" s="348" t="str">
        <f>IF(板块成分!B3255="","",板块成分!B3255)</f>
        <v/>
      </c>
      <c r="X3253" s="270" t="str">
        <f>[1]!s_info_name(W3253)</f>
        <v>0</v>
      </c>
      <c r="Y3253" s="335" t="str">
        <f>IF($Y$3="申万一级行业",[1]!s_info_industry_sw_2021(W3253,公司分析!D$5,1),IF($Y$3="申万二级行业",[1]!s_info_industry_sw_2021(W3253,公司分析!D$5,2),IF($Y$3="申万三级行业",[1]!s_info_industry_sw_2021(W3253,公司分析!D$5,3),IF($Y$3="wind一级行业",[1]!s_info_industry_gics(W3253,1),IF($Y$3="wind二级行业",[1]!s_info_industry_gics(W3253,2),IF($Y$3="wind三级行业",[1]!s_info_industry_gics(W3253,3),IF($Y$3="wind四级行业",[1]!s_info_industry_gics(W3253,4),IF($Y$3="证监会门类行业",[1]!s_info_industry_csrc12_n(W3253,公司分析!D$5,1),""))))))))</f>
        <v>0</v>
      </c>
      <c r="Z3253" s="298" t="str">
        <f>IF(Y3253=行业比较!$E$6,ROW(),"")</f>
        <v/>
      </c>
    </row>
    <row r="3254" spans="22:26" x14ac:dyDescent="0.35">
      <c r="V3254" s="253">
        <f t="shared" si="58"/>
        <v>0</v>
      </c>
      <c r="W3254" s="348" t="str">
        <f>IF(板块成分!B3256="","",板块成分!B3256)</f>
        <v/>
      </c>
      <c r="X3254" s="270" t="str">
        <f>[1]!s_info_name(W3254)</f>
        <v>0</v>
      </c>
      <c r="Y3254" s="335" t="str">
        <f>IF($Y$3="申万一级行业",[1]!s_info_industry_sw_2021(W3254,公司分析!D$5,1),IF($Y$3="申万二级行业",[1]!s_info_industry_sw_2021(W3254,公司分析!D$5,2),IF($Y$3="申万三级行业",[1]!s_info_industry_sw_2021(W3254,公司分析!D$5,3),IF($Y$3="wind一级行业",[1]!s_info_industry_gics(W3254,1),IF($Y$3="wind二级行业",[1]!s_info_industry_gics(W3254,2),IF($Y$3="wind三级行业",[1]!s_info_industry_gics(W3254,3),IF($Y$3="wind四级行业",[1]!s_info_industry_gics(W3254,4),IF($Y$3="证监会门类行业",[1]!s_info_industry_csrc12_n(W3254,公司分析!D$5,1),""))))))))</f>
        <v>0</v>
      </c>
      <c r="Z3254" s="298" t="str">
        <f>IF(Y3254=行业比较!$E$6,ROW(),"")</f>
        <v/>
      </c>
    </row>
    <row r="3255" spans="22:26" x14ac:dyDescent="0.35">
      <c r="V3255" s="253">
        <f t="shared" si="58"/>
        <v>0</v>
      </c>
      <c r="W3255" s="348" t="str">
        <f>IF(板块成分!B3257="","",板块成分!B3257)</f>
        <v/>
      </c>
      <c r="X3255" s="270" t="str">
        <f>[1]!s_info_name(W3255)</f>
        <v>0</v>
      </c>
      <c r="Y3255" s="335" t="str">
        <f>IF($Y$3="申万一级行业",[1]!s_info_industry_sw_2021(W3255,公司分析!D$5,1),IF($Y$3="申万二级行业",[1]!s_info_industry_sw_2021(W3255,公司分析!D$5,2),IF($Y$3="申万三级行业",[1]!s_info_industry_sw_2021(W3255,公司分析!D$5,3),IF($Y$3="wind一级行业",[1]!s_info_industry_gics(W3255,1),IF($Y$3="wind二级行业",[1]!s_info_industry_gics(W3255,2),IF($Y$3="wind三级行业",[1]!s_info_industry_gics(W3255,3),IF($Y$3="wind四级行业",[1]!s_info_industry_gics(W3255,4),IF($Y$3="证监会门类行业",[1]!s_info_industry_csrc12_n(W3255,公司分析!D$5,1),""))))))))</f>
        <v>0</v>
      </c>
      <c r="Z3255" s="298" t="str">
        <f>IF(Y3255=行业比较!$E$6,ROW(),"")</f>
        <v/>
      </c>
    </row>
    <row r="3256" spans="22:26" x14ac:dyDescent="0.35">
      <c r="V3256" s="253">
        <f t="shared" si="58"/>
        <v>0</v>
      </c>
      <c r="W3256" s="348" t="str">
        <f>IF(板块成分!B3258="","",板块成分!B3258)</f>
        <v/>
      </c>
      <c r="X3256" s="270" t="str">
        <f>[1]!s_info_name(W3256)</f>
        <v>0</v>
      </c>
      <c r="Y3256" s="335" t="str">
        <f>IF($Y$3="申万一级行业",[1]!s_info_industry_sw_2021(W3256,公司分析!D$5,1),IF($Y$3="申万二级行业",[1]!s_info_industry_sw_2021(W3256,公司分析!D$5,2),IF($Y$3="申万三级行业",[1]!s_info_industry_sw_2021(W3256,公司分析!D$5,3),IF($Y$3="wind一级行业",[1]!s_info_industry_gics(W3256,1),IF($Y$3="wind二级行业",[1]!s_info_industry_gics(W3256,2),IF($Y$3="wind三级行业",[1]!s_info_industry_gics(W3256,3),IF($Y$3="wind四级行业",[1]!s_info_industry_gics(W3256,4),IF($Y$3="证监会门类行业",[1]!s_info_industry_csrc12_n(W3256,公司分析!D$5,1),""))))))))</f>
        <v>0</v>
      </c>
      <c r="Z3256" s="298" t="str">
        <f>IF(Y3256=行业比较!$E$6,ROW(),"")</f>
        <v/>
      </c>
    </row>
    <row r="3257" spans="22:26" x14ac:dyDescent="0.35">
      <c r="V3257" s="253">
        <f t="shared" si="58"/>
        <v>0</v>
      </c>
      <c r="W3257" s="348" t="str">
        <f>IF(板块成分!B3259="","",板块成分!B3259)</f>
        <v/>
      </c>
      <c r="X3257" s="270" t="str">
        <f>[1]!s_info_name(W3257)</f>
        <v>0</v>
      </c>
      <c r="Y3257" s="335" t="str">
        <f>IF($Y$3="申万一级行业",[1]!s_info_industry_sw_2021(W3257,公司分析!D$5,1),IF($Y$3="申万二级行业",[1]!s_info_industry_sw_2021(W3257,公司分析!D$5,2),IF($Y$3="申万三级行业",[1]!s_info_industry_sw_2021(W3257,公司分析!D$5,3),IF($Y$3="wind一级行业",[1]!s_info_industry_gics(W3257,1),IF($Y$3="wind二级行业",[1]!s_info_industry_gics(W3257,2),IF($Y$3="wind三级行业",[1]!s_info_industry_gics(W3257,3),IF($Y$3="wind四级行业",[1]!s_info_industry_gics(W3257,4),IF($Y$3="证监会门类行业",[1]!s_info_industry_csrc12_n(W3257,公司分析!D$5,1),""))))))))</f>
        <v>0</v>
      </c>
      <c r="Z3257" s="298" t="str">
        <f>IF(Y3257=行业比较!$E$6,ROW(),"")</f>
        <v/>
      </c>
    </row>
    <row r="3258" spans="22:26" x14ac:dyDescent="0.35">
      <c r="V3258" s="253">
        <f t="shared" si="58"/>
        <v>0</v>
      </c>
      <c r="W3258" s="348" t="str">
        <f>IF(板块成分!B3260="","",板块成分!B3260)</f>
        <v/>
      </c>
      <c r="X3258" s="270" t="str">
        <f>[1]!s_info_name(W3258)</f>
        <v>0</v>
      </c>
      <c r="Y3258" s="335" t="str">
        <f>IF($Y$3="申万一级行业",[1]!s_info_industry_sw_2021(W3258,公司分析!D$5,1),IF($Y$3="申万二级行业",[1]!s_info_industry_sw_2021(W3258,公司分析!D$5,2),IF($Y$3="申万三级行业",[1]!s_info_industry_sw_2021(W3258,公司分析!D$5,3),IF($Y$3="wind一级行业",[1]!s_info_industry_gics(W3258,1),IF($Y$3="wind二级行业",[1]!s_info_industry_gics(W3258,2),IF($Y$3="wind三级行业",[1]!s_info_industry_gics(W3258,3),IF($Y$3="wind四级行业",[1]!s_info_industry_gics(W3258,4),IF($Y$3="证监会门类行业",[1]!s_info_industry_csrc12_n(W3258,公司分析!D$5,1),""))))))))</f>
        <v>0</v>
      </c>
      <c r="Z3258" s="298" t="str">
        <f>IF(Y3258=行业比较!$E$6,ROW(),"")</f>
        <v/>
      </c>
    </row>
    <row r="3259" spans="22:26" x14ac:dyDescent="0.35">
      <c r="V3259" s="253">
        <f t="shared" si="58"/>
        <v>0</v>
      </c>
      <c r="W3259" s="348" t="str">
        <f>IF(板块成分!B3261="","",板块成分!B3261)</f>
        <v/>
      </c>
      <c r="X3259" s="270" t="str">
        <f>[1]!s_info_name(W3259)</f>
        <v>0</v>
      </c>
      <c r="Y3259" s="335" t="str">
        <f>IF($Y$3="申万一级行业",[1]!s_info_industry_sw_2021(W3259,公司分析!D$5,1),IF($Y$3="申万二级行业",[1]!s_info_industry_sw_2021(W3259,公司分析!D$5,2),IF($Y$3="申万三级行业",[1]!s_info_industry_sw_2021(W3259,公司分析!D$5,3),IF($Y$3="wind一级行业",[1]!s_info_industry_gics(W3259,1),IF($Y$3="wind二级行业",[1]!s_info_industry_gics(W3259,2),IF($Y$3="wind三级行业",[1]!s_info_industry_gics(W3259,3),IF($Y$3="wind四级行业",[1]!s_info_industry_gics(W3259,4),IF($Y$3="证监会门类行业",[1]!s_info_industry_csrc12_n(W3259,公司分析!D$5,1),""))))))))</f>
        <v>0</v>
      </c>
      <c r="Z3259" s="298" t="str">
        <f>IF(Y3259=行业比较!$E$6,ROW(),"")</f>
        <v/>
      </c>
    </row>
    <row r="3260" spans="22:26" x14ac:dyDescent="0.35">
      <c r="V3260" s="253">
        <f t="shared" si="58"/>
        <v>0</v>
      </c>
      <c r="W3260" s="348" t="str">
        <f>IF(板块成分!B3262="","",板块成分!B3262)</f>
        <v/>
      </c>
      <c r="X3260" s="270" t="str">
        <f>[1]!s_info_name(W3260)</f>
        <v>0</v>
      </c>
      <c r="Y3260" s="335" t="str">
        <f>IF($Y$3="申万一级行业",[1]!s_info_industry_sw_2021(W3260,公司分析!D$5,1),IF($Y$3="申万二级行业",[1]!s_info_industry_sw_2021(W3260,公司分析!D$5,2),IF($Y$3="申万三级行业",[1]!s_info_industry_sw_2021(W3260,公司分析!D$5,3),IF($Y$3="wind一级行业",[1]!s_info_industry_gics(W3260,1),IF($Y$3="wind二级行业",[1]!s_info_industry_gics(W3260,2),IF($Y$3="wind三级行业",[1]!s_info_industry_gics(W3260,3),IF($Y$3="wind四级行业",[1]!s_info_industry_gics(W3260,4),IF($Y$3="证监会门类行业",[1]!s_info_industry_csrc12_n(W3260,公司分析!D$5,1),""))))))))</f>
        <v>0</v>
      </c>
      <c r="Z3260" s="298" t="str">
        <f>IF(Y3260=行业比较!$E$6,ROW(),"")</f>
        <v/>
      </c>
    </row>
    <row r="3261" spans="22:26" x14ac:dyDescent="0.35">
      <c r="V3261" s="253">
        <f t="shared" si="58"/>
        <v>0</v>
      </c>
      <c r="W3261" s="348" t="str">
        <f>IF(板块成分!B3263="","",板块成分!B3263)</f>
        <v/>
      </c>
      <c r="X3261" s="270" t="str">
        <f>[1]!s_info_name(W3261)</f>
        <v>0</v>
      </c>
      <c r="Y3261" s="335" t="str">
        <f>IF($Y$3="申万一级行业",[1]!s_info_industry_sw_2021(W3261,公司分析!D$5,1),IF($Y$3="申万二级行业",[1]!s_info_industry_sw_2021(W3261,公司分析!D$5,2),IF($Y$3="申万三级行业",[1]!s_info_industry_sw_2021(W3261,公司分析!D$5,3),IF($Y$3="wind一级行业",[1]!s_info_industry_gics(W3261,1),IF($Y$3="wind二级行业",[1]!s_info_industry_gics(W3261,2),IF($Y$3="wind三级行业",[1]!s_info_industry_gics(W3261,3),IF($Y$3="wind四级行业",[1]!s_info_industry_gics(W3261,4),IF($Y$3="证监会门类行业",[1]!s_info_industry_csrc12_n(W3261,公司分析!D$5,1),""))))))))</f>
        <v>0</v>
      </c>
      <c r="Z3261" s="298" t="str">
        <f>IF(Y3261=行业比较!$E$6,ROW(),"")</f>
        <v/>
      </c>
    </row>
    <row r="3262" spans="22:26" x14ac:dyDescent="0.35">
      <c r="V3262" s="253">
        <f t="shared" si="58"/>
        <v>0</v>
      </c>
      <c r="W3262" s="348" t="str">
        <f>IF(板块成分!B3264="","",板块成分!B3264)</f>
        <v/>
      </c>
      <c r="X3262" s="270" t="str">
        <f>[1]!s_info_name(W3262)</f>
        <v>0</v>
      </c>
      <c r="Y3262" s="335" t="str">
        <f>IF($Y$3="申万一级行业",[1]!s_info_industry_sw_2021(W3262,公司分析!D$5,1),IF($Y$3="申万二级行业",[1]!s_info_industry_sw_2021(W3262,公司分析!D$5,2),IF($Y$3="申万三级行业",[1]!s_info_industry_sw_2021(W3262,公司分析!D$5,3),IF($Y$3="wind一级行业",[1]!s_info_industry_gics(W3262,1),IF($Y$3="wind二级行业",[1]!s_info_industry_gics(W3262,2),IF($Y$3="wind三级行业",[1]!s_info_industry_gics(W3262,3),IF($Y$3="wind四级行业",[1]!s_info_industry_gics(W3262,4),IF($Y$3="证监会门类行业",[1]!s_info_industry_csrc12_n(W3262,公司分析!D$5,1),""))))))))</f>
        <v>0</v>
      </c>
      <c r="Z3262" s="298" t="str">
        <f>IF(Y3262=行业比较!$E$6,ROW(),"")</f>
        <v/>
      </c>
    </row>
    <row r="3263" spans="22:26" x14ac:dyDescent="0.35">
      <c r="V3263" s="253">
        <f t="shared" si="58"/>
        <v>0</v>
      </c>
      <c r="W3263" s="348" t="str">
        <f>IF(板块成分!B3265="","",板块成分!B3265)</f>
        <v/>
      </c>
      <c r="X3263" s="270" t="str">
        <f>[1]!s_info_name(W3263)</f>
        <v>0</v>
      </c>
      <c r="Y3263" s="335" t="str">
        <f>IF($Y$3="申万一级行业",[1]!s_info_industry_sw_2021(W3263,公司分析!D$5,1),IF($Y$3="申万二级行业",[1]!s_info_industry_sw_2021(W3263,公司分析!D$5,2),IF($Y$3="申万三级行业",[1]!s_info_industry_sw_2021(W3263,公司分析!D$5,3),IF($Y$3="wind一级行业",[1]!s_info_industry_gics(W3263,1),IF($Y$3="wind二级行业",[1]!s_info_industry_gics(W3263,2),IF($Y$3="wind三级行业",[1]!s_info_industry_gics(W3263,3),IF($Y$3="wind四级行业",[1]!s_info_industry_gics(W3263,4),IF($Y$3="证监会门类行业",[1]!s_info_industry_csrc12_n(W3263,公司分析!D$5,1),""))))))))</f>
        <v>0</v>
      </c>
      <c r="Z3263" s="298" t="str">
        <f>IF(Y3263=行业比较!$E$6,ROW(),"")</f>
        <v/>
      </c>
    </row>
    <row r="3264" spans="22:26" x14ac:dyDescent="0.35">
      <c r="V3264" s="253">
        <f t="shared" si="58"/>
        <v>0</v>
      </c>
      <c r="W3264" s="348" t="str">
        <f>IF(板块成分!B3266="","",板块成分!B3266)</f>
        <v/>
      </c>
      <c r="X3264" s="270" t="str">
        <f>[1]!s_info_name(W3264)</f>
        <v>0</v>
      </c>
      <c r="Y3264" s="335" t="str">
        <f>IF($Y$3="申万一级行业",[1]!s_info_industry_sw_2021(W3264,公司分析!D$5,1),IF($Y$3="申万二级行业",[1]!s_info_industry_sw_2021(W3264,公司分析!D$5,2),IF($Y$3="申万三级行业",[1]!s_info_industry_sw_2021(W3264,公司分析!D$5,3),IF($Y$3="wind一级行业",[1]!s_info_industry_gics(W3264,1),IF($Y$3="wind二级行业",[1]!s_info_industry_gics(W3264,2),IF($Y$3="wind三级行业",[1]!s_info_industry_gics(W3264,3),IF($Y$3="wind四级行业",[1]!s_info_industry_gics(W3264,4),IF($Y$3="证监会门类行业",[1]!s_info_industry_csrc12_n(W3264,公司分析!D$5,1),""))))))))</f>
        <v>0</v>
      </c>
      <c r="Z3264" s="298" t="str">
        <f>IF(Y3264=行业比较!$E$6,ROW(),"")</f>
        <v/>
      </c>
    </row>
    <row r="3265" spans="22:26" x14ac:dyDescent="0.35">
      <c r="V3265" s="253">
        <f t="shared" si="58"/>
        <v>0</v>
      </c>
      <c r="W3265" s="348" t="str">
        <f>IF(板块成分!B3267="","",板块成分!B3267)</f>
        <v/>
      </c>
      <c r="X3265" s="270" t="str">
        <f>[1]!s_info_name(W3265)</f>
        <v>0</v>
      </c>
      <c r="Y3265" s="335" t="str">
        <f>IF($Y$3="申万一级行业",[1]!s_info_industry_sw_2021(W3265,公司分析!D$5,1),IF($Y$3="申万二级行业",[1]!s_info_industry_sw_2021(W3265,公司分析!D$5,2),IF($Y$3="申万三级行业",[1]!s_info_industry_sw_2021(W3265,公司分析!D$5,3),IF($Y$3="wind一级行业",[1]!s_info_industry_gics(W3265,1),IF($Y$3="wind二级行业",[1]!s_info_industry_gics(W3265,2),IF($Y$3="wind三级行业",[1]!s_info_industry_gics(W3265,3),IF($Y$3="wind四级行业",[1]!s_info_industry_gics(W3265,4),IF($Y$3="证监会门类行业",[1]!s_info_industry_csrc12_n(W3265,公司分析!D$5,1),""))))))))</f>
        <v>0</v>
      </c>
      <c r="Z3265" s="298" t="str">
        <f>IF(Y3265=行业比较!$E$6,ROW(),"")</f>
        <v/>
      </c>
    </row>
    <row r="3266" spans="22:26" x14ac:dyDescent="0.35">
      <c r="V3266" s="253">
        <f t="shared" si="58"/>
        <v>0</v>
      </c>
      <c r="W3266" s="348" t="str">
        <f>IF(板块成分!B3268="","",板块成分!B3268)</f>
        <v/>
      </c>
      <c r="X3266" s="270" t="str">
        <f>[1]!s_info_name(W3266)</f>
        <v>0</v>
      </c>
      <c r="Y3266" s="335" t="str">
        <f>IF($Y$3="申万一级行业",[1]!s_info_industry_sw_2021(W3266,公司分析!D$5,1),IF($Y$3="申万二级行业",[1]!s_info_industry_sw_2021(W3266,公司分析!D$5,2),IF($Y$3="申万三级行业",[1]!s_info_industry_sw_2021(W3266,公司分析!D$5,3),IF($Y$3="wind一级行业",[1]!s_info_industry_gics(W3266,1),IF($Y$3="wind二级行业",[1]!s_info_industry_gics(W3266,2),IF($Y$3="wind三级行业",[1]!s_info_industry_gics(W3266,3),IF($Y$3="wind四级行业",[1]!s_info_industry_gics(W3266,4),IF($Y$3="证监会门类行业",[1]!s_info_industry_csrc12_n(W3266,公司分析!D$5,1),""))))))))</f>
        <v>0</v>
      </c>
      <c r="Z3266" s="298" t="str">
        <f>IF(Y3266=行业比较!$E$6,ROW(),"")</f>
        <v/>
      </c>
    </row>
    <row r="3267" spans="22:26" x14ac:dyDescent="0.35">
      <c r="V3267" s="253">
        <f t="shared" si="58"/>
        <v>0</v>
      </c>
      <c r="W3267" s="348" t="str">
        <f>IF(板块成分!B3269="","",板块成分!B3269)</f>
        <v/>
      </c>
      <c r="X3267" s="270" t="str">
        <f>[1]!s_info_name(W3267)</f>
        <v>0</v>
      </c>
      <c r="Y3267" s="335" t="str">
        <f>IF($Y$3="申万一级行业",[1]!s_info_industry_sw_2021(W3267,公司分析!D$5,1),IF($Y$3="申万二级行业",[1]!s_info_industry_sw_2021(W3267,公司分析!D$5,2),IF($Y$3="申万三级行业",[1]!s_info_industry_sw_2021(W3267,公司分析!D$5,3),IF($Y$3="wind一级行业",[1]!s_info_industry_gics(W3267,1),IF($Y$3="wind二级行业",[1]!s_info_industry_gics(W3267,2),IF($Y$3="wind三级行业",[1]!s_info_industry_gics(W3267,3),IF($Y$3="wind四级行业",[1]!s_info_industry_gics(W3267,4),IF($Y$3="证监会门类行业",[1]!s_info_industry_csrc12_n(W3267,公司分析!D$5,1),""))))))))</f>
        <v>0</v>
      </c>
      <c r="Z3267" s="298" t="str">
        <f>IF(Y3267=行业比较!$E$6,ROW(),"")</f>
        <v/>
      </c>
    </row>
    <row r="3268" spans="22:26" x14ac:dyDescent="0.35">
      <c r="V3268" s="253">
        <f t="shared" si="58"/>
        <v>0</v>
      </c>
      <c r="W3268" s="348" t="str">
        <f>IF(板块成分!B3270="","",板块成分!B3270)</f>
        <v/>
      </c>
      <c r="X3268" s="270" t="str">
        <f>[1]!s_info_name(W3268)</f>
        <v>0</v>
      </c>
      <c r="Y3268" s="335" t="str">
        <f>IF($Y$3="申万一级行业",[1]!s_info_industry_sw_2021(W3268,公司分析!D$5,1),IF($Y$3="申万二级行业",[1]!s_info_industry_sw_2021(W3268,公司分析!D$5,2),IF($Y$3="申万三级行业",[1]!s_info_industry_sw_2021(W3268,公司分析!D$5,3),IF($Y$3="wind一级行业",[1]!s_info_industry_gics(W3268,1),IF($Y$3="wind二级行业",[1]!s_info_industry_gics(W3268,2),IF($Y$3="wind三级行业",[1]!s_info_industry_gics(W3268,3),IF($Y$3="wind四级行业",[1]!s_info_industry_gics(W3268,4),IF($Y$3="证监会门类行业",[1]!s_info_industry_csrc12_n(W3268,公司分析!D$5,1),""))))))))</f>
        <v>0</v>
      </c>
      <c r="Z3268" s="298" t="str">
        <f>IF(Y3268=行业比较!$E$6,ROW(),"")</f>
        <v/>
      </c>
    </row>
    <row r="3269" spans="22:26" x14ac:dyDescent="0.35">
      <c r="V3269" s="253">
        <f t="shared" ref="V3269:V3332" si="59">IF(Z3269="",0,RANK(Z3269,Z:Z,1))</f>
        <v>0</v>
      </c>
      <c r="W3269" s="348" t="str">
        <f>IF(板块成分!B3271="","",板块成分!B3271)</f>
        <v/>
      </c>
      <c r="X3269" s="270" t="str">
        <f>[1]!s_info_name(W3269)</f>
        <v>0</v>
      </c>
      <c r="Y3269" s="335" t="str">
        <f>IF($Y$3="申万一级行业",[1]!s_info_industry_sw_2021(W3269,公司分析!D$5,1),IF($Y$3="申万二级行业",[1]!s_info_industry_sw_2021(W3269,公司分析!D$5,2),IF($Y$3="申万三级行业",[1]!s_info_industry_sw_2021(W3269,公司分析!D$5,3),IF($Y$3="wind一级行业",[1]!s_info_industry_gics(W3269,1),IF($Y$3="wind二级行业",[1]!s_info_industry_gics(W3269,2),IF($Y$3="wind三级行业",[1]!s_info_industry_gics(W3269,3),IF($Y$3="wind四级行业",[1]!s_info_industry_gics(W3269,4),IF($Y$3="证监会门类行业",[1]!s_info_industry_csrc12_n(W3269,公司分析!D$5,1),""))))))))</f>
        <v>0</v>
      </c>
      <c r="Z3269" s="298" t="str">
        <f>IF(Y3269=行业比较!$E$6,ROW(),"")</f>
        <v/>
      </c>
    </row>
    <row r="3270" spans="22:26" x14ac:dyDescent="0.35">
      <c r="V3270" s="253">
        <f t="shared" si="59"/>
        <v>0</v>
      </c>
      <c r="W3270" s="348" t="str">
        <f>IF(板块成分!B3272="","",板块成分!B3272)</f>
        <v/>
      </c>
      <c r="X3270" s="270" t="str">
        <f>[1]!s_info_name(W3270)</f>
        <v>0</v>
      </c>
      <c r="Y3270" s="335" t="str">
        <f>IF($Y$3="申万一级行业",[1]!s_info_industry_sw_2021(W3270,公司分析!D$5,1),IF($Y$3="申万二级行业",[1]!s_info_industry_sw_2021(W3270,公司分析!D$5,2),IF($Y$3="申万三级行业",[1]!s_info_industry_sw_2021(W3270,公司分析!D$5,3),IF($Y$3="wind一级行业",[1]!s_info_industry_gics(W3270,1),IF($Y$3="wind二级行业",[1]!s_info_industry_gics(W3270,2),IF($Y$3="wind三级行业",[1]!s_info_industry_gics(W3270,3),IF($Y$3="wind四级行业",[1]!s_info_industry_gics(W3270,4),IF($Y$3="证监会门类行业",[1]!s_info_industry_csrc12_n(W3270,公司分析!D$5,1),""))))))))</f>
        <v>0</v>
      </c>
      <c r="Z3270" s="298" t="str">
        <f>IF(Y3270=行业比较!$E$6,ROW(),"")</f>
        <v/>
      </c>
    </row>
    <row r="3271" spans="22:26" x14ac:dyDescent="0.35">
      <c r="V3271" s="253">
        <f t="shared" si="59"/>
        <v>0</v>
      </c>
      <c r="W3271" s="348" t="str">
        <f>IF(板块成分!B3273="","",板块成分!B3273)</f>
        <v/>
      </c>
      <c r="X3271" s="270" t="str">
        <f>[1]!s_info_name(W3271)</f>
        <v>0</v>
      </c>
      <c r="Y3271" s="335" t="str">
        <f>IF($Y$3="申万一级行业",[1]!s_info_industry_sw_2021(W3271,公司分析!D$5,1),IF($Y$3="申万二级行业",[1]!s_info_industry_sw_2021(W3271,公司分析!D$5,2),IF($Y$3="申万三级行业",[1]!s_info_industry_sw_2021(W3271,公司分析!D$5,3),IF($Y$3="wind一级行业",[1]!s_info_industry_gics(W3271,1),IF($Y$3="wind二级行业",[1]!s_info_industry_gics(W3271,2),IF($Y$3="wind三级行业",[1]!s_info_industry_gics(W3271,3),IF($Y$3="wind四级行业",[1]!s_info_industry_gics(W3271,4),IF($Y$3="证监会门类行业",[1]!s_info_industry_csrc12_n(W3271,公司分析!D$5,1),""))))))))</f>
        <v>0</v>
      </c>
      <c r="Z3271" s="298" t="str">
        <f>IF(Y3271=行业比较!$E$6,ROW(),"")</f>
        <v/>
      </c>
    </row>
    <row r="3272" spans="22:26" x14ac:dyDescent="0.35">
      <c r="V3272" s="253">
        <f t="shared" si="59"/>
        <v>0</v>
      </c>
      <c r="W3272" s="348" t="str">
        <f>IF(板块成分!B3274="","",板块成分!B3274)</f>
        <v/>
      </c>
      <c r="X3272" s="270" t="str">
        <f>[1]!s_info_name(W3272)</f>
        <v>0</v>
      </c>
      <c r="Y3272" s="335" t="str">
        <f>IF($Y$3="申万一级行业",[1]!s_info_industry_sw_2021(W3272,公司分析!D$5,1),IF($Y$3="申万二级行业",[1]!s_info_industry_sw_2021(W3272,公司分析!D$5,2),IF($Y$3="申万三级行业",[1]!s_info_industry_sw_2021(W3272,公司分析!D$5,3),IF($Y$3="wind一级行业",[1]!s_info_industry_gics(W3272,1),IF($Y$3="wind二级行业",[1]!s_info_industry_gics(W3272,2),IF($Y$3="wind三级行业",[1]!s_info_industry_gics(W3272,3),IF($Y$3="wind四级行业",[1]!s_info_industry_gics(W3272,4),IF($Y$3="证监会门类行业",[1]!s_info_industry_csrc12_n(W3272,公司分析!D$5,1),""))))))))</f>
        <v>0</v>
      </c>
      <c r="Z3272" s="298" t="str">
        <f>IF(Y3272=行业比较!$E$6,ROW(),"")</f>
        <v/>
      </c>
    </row>
    <row r="3273" spans="22:26" x14ac:dyDescent="0.35">
      <c r="V3273" s="253">
        <f t="shared" si="59"/>
        <v>0</v>
      </c>
      <c r="W3273" s="348" t="str">
        <f>IF(板块成分!B3275="","",板块成分!B3275)</f>
        <v/>
      </c>
      <c r="X3273" s="270" t="str">
        <f>[1]!s_info_name(W3273)</f>
        <v>0</v>
      </c>
      <c r="Y3273" s="335" t="str">
        <f>IF($Y$3="申万一级行业",[1]!s_info_industry_sw_2021(W3273,公司分析!D$5,1),IF($Y$3="申万二级行业",[1]!s_info_industry_sw_2021(W3273,公司分析!D$5,2),IF($Y$3="申万三级行业",[1]!s_info_industry_sw_2021(W3273,公司分析!D$5,3),IF($Y$3="wind一级行业",[1]!s_info_industry_gics(W3273,1),IF($Y$3="wind二级行业",[1]!s_info_industry_gics(W3273,2),IF($Y$3="wind三级行业",[1]!s_info_industry_gics(W3273,3),IF($Y$3="wind四级行业",[1]!s_info_industry_gics(W3273,4),IF($Y$3="证监会门类行业",[1]!s_info_industry_csrc12_n(W3273,公司分析!D$5,1),""))))))))</f>
        <v>0</v>
      </c>
      <c r="Z3273" s="298" t="str">
        <f>IF(Y3273=行业比较!$E$6,ROW(),"")</f>
        <v/>
      </c>
    </row>
    <row r="3274" spans="22:26" x14ac:dyDescent="0.35">
      <c r="V3274" s="253">
        <f t="shared" si="59"/>
        <v>0</v>
      </c>
      <c r="W3274" s="348" t="str">
        <f>IF(板块成分!B3276="","",板块成分!B3276)</f>
        <v/>
      </c>
      <c r="X3274" s="270" t="str">
        <f>[1]!s_info_name(W3274)</f>
        <v>0</v>
      </c>
      <c r="Y3274" s="335" t="str">
        <f>IF($Y$3="申万一级行业",[1]!s_info_industry_sw_2021(W3274,公司分析!D$5,1),IF($Y$3="申万二级行业",[1]!s_info_industry_sw_2021(W3274,公司分析!D$5,2),IF($Y$3="申万三级行业",[1]!s_info_industry_sw_2021(W3274,公司分析!D$5,3),IF($Y$3="wind一级行业",[1]!s_info_industry_gics(W3274,1),IF($Y$3="wind二级行业",[1]!s_info_industry_gics(W3274,2),IF($Y$3="wind三级行业",[1]!s_info_industry_gics(W3274,3),IF($Y$3="wind四级行业",[1]!s_info_industry_gics(W3274,4),IF($Y$3="证监会门类行业",[1]!s_info_industry_csrc12_n(W3274,公司分析!D$5,1),""))))))))</f>
        <v>0</v>
      </c>
      <c r="Z3274" s="298" t="str">
        <f>IF(Y3274=行业比较!$E$6,ROW(),"")</f>
        <v/>
      </c>
    </row>
    <row r="3275" spans="22:26" x14ac:dyDescent="0.35">
      <c r="V3275" s="253">
        <f t="shared" si="59"/>
        <v>0</v>
      </c>
      <c r="W3275" s="348" t="str">
        <f>IF(板块成分!B3277="","",板块成分!B3277)</f>
        <v/>
      </c>
      <c r="X3275" s="270" t="str">
        <f>[1]!s_info_name(W3275)</f>
        <v>0</v>
      </c>
      <c r="Y3275" s="335" t="str">
        <f>IF($Y$3="申万一级行业",[1]!s_info_industry_sw_2021(W3275,公司分析!D$5,1),IF($Y$3="申万二级行业",[1]!s_info_industry_sw_2021(W3275,公司分析!D$5,2),IF($Y$3="申万三级行业",[1]!s_info_industry_sw_2021(W3275,公司分析!D$5,3),IF($Y$3="wind一级行业",[1]!s_info_industry_gics(W3275,1),IF($Y$3="wind二级行业",[1]!s_info_industry_gics(W3275,2),IF($Y$3="wind三级行业",[1]!s_info_industry_gics(W3275,3),IF($Y$3="wind四级行业",[1]!s_info_industry_gics(W3275,4),IF($Y$3="证监会门类行业",[1]!s_info_industry_csrc12_n(W3275,公司分析!D$5,1),""))))))))</f>
        <v>0</v>
      </c>
      <c r="Z3275" s="298" t="str">
        <f>IF(Y3275=行业比较!$E$6,ROW(),"")</f>
        <v/>
      </c>
    </row>
    <row r="3276" spans="22:26" x14ac:dyDescent="0.35">
      <c r="V3276" s="253">
        <f t="shared" si="59"/>
        <v>0</v>
      </c>
      <c r="W3276" s="348" t="str">
        <f>IF(板块成分!B3278="","",板块成分!B3278)</f>
        <v/>
      </c>
      <c r="X3276" s="270" t="str">
        <f>[1]!s_info_name(W3276)</f>
        <v>0</v>
      </c>
      <c r="Y3276" s="335" t="str">
        <f>IF($Y$3="申万一级行业",[1]!s_info_industry_sw_2021(W3276,公司分析!D$5,1),IF($Y$3="申万二级行业",[1]!s_info_industry_sw_2021(W3276,公司分析!D$5,2),IF($Y$3="申万三级行业",[1]!s_info_industry_sw_2021(W3276,公司分析!D$5,3),IF($Y$3="wind一级行业",[1]!s_info_industry_gics(W3276,1),IF($Y$3="wind二级行业",[1]!s_info_industry_gics(W3276,2),IF($Y$3="wind三级行业",[1]!s_info_industry_gics(W3276,3),IF($Y$3="wind四级行业",[1]!s_info_industry_gics(W3276,4),IF($Y$3="证监会门类行业",[1]!s_info_industry_csrc12_n(W3276,公司分析!D$5,1),""))))))))</f>
        <v>0</v>
      </c>
      <c r="Z3276" s="298" t="str">
        <f>IF(Y3276=行业比较!$E$6,ROW(),"")</f>
        <v/>
      </c>
    </row>
    <row r="3277" spans="22:26" x14ac:dyDescent="0.35">
      <c r="V3277" s="253">
        <f t="shared" si="59"/>
        <v>0</v>
      </c>
      <c r="W3277" s="348" t="str">
        <f>IF(板块成分!B3279="","",板块成分!B3279)</f>
        <v/>
      </c>
      <c r="X3277" s="270" t="str">
        <f>[1]!s_info_name(W3277)</f>
        <v>0</v>
      </c>
      <c r="Y3277" s="335" t="str">
        <f>IF($Y$3="申万一级行业",[1]!s_info_industry_sw_2021(W3277,公司分析!D$5,1),IF($Y$3="申万二级行业",[1]!s_info_industry_sw_2021(W3277,公司分析!D$5,2),IF($Y$3="申万三级行业",[1]!s_info_industry_sw_2021(W3277,公司分析!D$5,3),IF($Y$3="wind一级行业",[1]!s_info_industry_gics(W3277,1),IF($Y$3="wind二级行业",[1]!s_info_industry_gics(W3277,2),IF($Y$3="wind三级行业",[1]!s_info_industry_gics(W3277,3),IF($Y$3="wind四级行业",[1]!s_info_industry_gics(W3277,4),IF($Y$3="证监会门类行业",[1]!s_info_industry_csrc12_n(W3277,公司分析!D$5,1),""))))))))</f>
        <v>0</v>
      </c>
      <c r="Z3277" s="298" t="str">
        <f>IF(Y3277=行业比较!$E$6,ROW(),"")</f>
        <v/>
      </c>
    </row>
    <row r="3278" spans="22:26" x14ac:dyDescent="0.35">
      <c r="V3278" s="253">
        <f t="shared" si="59"/>
        <v>0</v>
      </c>
      <c r="W3278" s="348" t="str">
        <f>IF(板块成分!B3280="","",板块成分!B3280)</f>
        <v/>
      </c>
      <c r="X3278" s="270" t="str">
        <f>[1]!s_info_name(W3278)</f>
        <v>0</v>
      </c>
      <c r="Y3278" s="335" t="str">
        <f>IF($Y$3="申万一级行业",[1]!s_info_industry_sw_2021(W3278,公司分析!D$5,1),IF($Y$3="申万二级行业",[1]!s_info_industry_sw_2021(W3278,公司分析!D$5,2),IF($Y$3="申万三级行业",[1]!s_info_industry_sw_2021(W3278,公司分析!D$5,3),IF($Y$3="wind一级行业",[1]!s_info_industry_gics(W3278,1),IF($Y$3="wind二级行业",[1]!s_info_industry_gics(W3278,2),IF($Y$3="wind三级行业",[1]!s_info_industry_gics(W3278,3),IF($Y$3="wind四级行业",[1]!s_info_industry_gics(W3278,4),IF($Y$3="证监会门类行业",[1]!s_info_industry_csrc12_n(W3278,公司分析!D$5,1),""))))))))</f>
        <v>0</v>
      </c>
      <c r="Z3278" s="298" t="str">
        <f>IF(Y3278=行业比较!$E$6,ROW(),"")</f>
        <v/>
      </c>
    </row>
    <row r="3279" spans="22:26" x14ac:dyDescent="0.35">
      <c r="V3279" s="253">
        <f t="shared" si="59"/>
        <v>0</v>
      </c>
      <c r="W3279" s="348" t="str">
        <f>IF(板块成分!B3281="","",板块成分!B3281)</f>
        <v/>
      </c>
      <c r="X3279" s="270" t="str">
        <f>[1]!s_info_name(W3279)</f>
        <v>0</v>
      </c>
      <c r="Y3279" s="335" t="str">
        <f>IF($Y$3="申万一级行业",[1]!s_info_industry_sw_2021(W3279,公司分析!D$5,1),IF($Y$3="申万二级行业",[1]!s_info_industry_sw_2021(W3279,公司分析!D$5,2),IF($Y$3="申万三级行业",[1]!s_info_industry_sw_2021(W3279,公司分析!D$5,3),IF($Y$3="wind一级行业",[1]!s_info_industry_gics(W3279,1),IF($Y$3="wind二级行业",[1]!s_info_industry_gics(W3279,2),IF($Y$3="wind三级行业",[1]!s_info_industry_gics(W3279,3),IF($Y$3="wind四级行业",[1]!s_info_industry_gics(W3279,4),IF($Y$3="证监会门类行业",[1]!s_info_industry_csrc12_n(W3279,公司分析!D$5,1),""))))))))</f>
        <v>0</v>
      </c>
      <c r="Z3279" s="298" t="str">
        <f>IF(Y3279=行业比较!$E$6,ROW(),"")</f>
        <v/>
      </c>
    </row>
    <row r="3280" spans="22:26" x14ac:dyDescent="0.35">
      <c r="V3280" s="253">
        <f t="shared" si="59"/>
        <v>0</v>
      </c>
      <c r="W3280" s="348" t="str">
        <f>IF(板块成分!B3282="","",板块成分!B3282)</f>
        <v/>
      </c>
      <c r="X3280" s="270" t="str">
        <f>[1]!s_info_name(W3280)</f>
        <v>0</v>
      </c>
      <c r="Y3280" s="335" t="str">
        <f>IF($Y$3="申万一级行业",[1]!s_info_industry_sw_2021(W3280,公司分析!D$5,1),IF($Y$3="申万二级行业",[1]!s_info_industry_sw_2021(W3280,公司分析!D$5,2),IF($Y$3="申万三级行业",[1]!s_info_industry_sw_2021(W3280,公司分析!D$5,3),IF($Y$3="wind一级行业",[1]!s_info_industry_gics(W3280,1),IF($Y$3="wind二级行业",[1]!s_info_industry_gics(W3280,2),IF($Y$3="wind三级行业",[1]!s_info_industry_gics(W3280,3),IF($Y$3="wind四级行业",[1]!s_info_industry_gics(W3280,4),IF($Y$3="证监会门类行业",[1]!s_info_industry_csrc12_n(W3280,公司分析!D$5,1),""))))))))</f>
        <v>0</v>
      </c>
      <c r="Z3280" s="298" t="str">
        <f>IF(Y3280=行业比较!$E$6,ROW(),"")</f>
        <v/>
      </c>
    </row>
    <row r="3281" spans="22:26" x14ac:dyDescent="0.35">
      <c r="V3281" s="253">
        <f t="shared" si="59"/>
        <v>0</v>
      </c>
      <c r="W3281" s="348" t="str">
        <f>IF(板块成分!B3283="","",板块成分!B3283)</f>
        <v/>
      </c>
      <c r="X3281" s="270" t="str">
        <f>[1]!s_info_name(W3281)</f>
        <v>0</v>
      </c>
      <c r="Y3281" s="335" t="str">
        <f>IF($Y$3="申万一级行业",[1]!s_info_industry_sw_2021(W3281,公司分析!D$5,1),IF($Y$3="申万二级行业",[1]!s_info_industry_sw_2021(W3281,公司分析!D$5,2),IF($Y$3="申万三级行业",[1]!s_info_industry_sw_2021(W3281,公司分析!D$5,3),IF($Y$3="wind一级行业",[1]!s_info_industry_gics(W3281,1),IF($Y$3="wind二级行业",[1]!s_info_industry_gics(W3281,2),IF($Y$3="wind三级行业",[1]!s_info_industry_gics(W3281,3),IF($Y$3="wind四级行业",[1]!s_info_industry_gics(W3281,4),IF($Y$3="证监会门类行业",[1]!s_info_industry_csrc12_n(W3281,公司分析!D$5,1),""))))))))</f>
        <v>0</v>
      </c>
      <c r="Z3281" s="298" t="str">
        <f>IF(Y3281=行业比较!$E$6,ROW(),"")</f>
        <v/>
      </c>
    </row>
    <row r="3282" spans="22:26" x14ac:dyDescent="0.35">
      <c r="V3282" s="253">
        <f t="shared" si="59"/>
        <v>0</v>
      </c>
      <c r="W3282" s="348" t="str">
        <f>IF(板块成分!B3284="","",板块成分!B3284)</f>
        <v/>
      </c>
      <c r="X3282" s="270" t="str">
        <f>[1]!s_info_name(W3282)</f>
        <v>0</v>
      </c>
      <c r="Y3282" s="335" t="str">
        <f>IF($Y$3="申万一级行业",[1]!s_info_industry_sw_2021(W3282,公司分析!D$5,1),IF($Y$3="申万二级行业",[1]!s_info_industry_sw_2021(W3282,公司分析!D$5,2),IF($Y$3="申万三级行业",[1]!s_info_industry_sw_2021(W3282,公司分析!D$5,3),IF($Y$3="wind一级行业",[1]!s_info_industry_gics(W3282,1),IF($Y$3="wind二级行业",[1]!s_info_industry_gics(W3282,2),IF($Y$3="wind三级行业",[1]!s_info_industry_gics(W3282,3),IF($Y$3="wind四级行业",[1]!s_info_industry_gics(W3282,4),IF($Y$3="证监会门类行业",[1]!s_info_industry_csrc12_n(W3282,公司分析!D$5,1),""))))))))</f>
        <v>0</v>
      </c>
      <c r="Z3282" s="298" t="str">
        <f>IF(Y3282=行业比较!$E$6,ROW(),"")</f>
        <v/>
      </c>
    </row>
    <row r="3283" spans="22:26" x14ac:dyDescent="0.35">
      <c r="V3283" s="253">
        <f t="shared" si="59"/>
        <v>0</v>
      </c>
      <c r="W3283" s="348" t="str">
        <f>IF(板块成分!B3285="","",板块成分!B3285)</f>
        <v/>
      </c>
      <c r="X3283" s="270" t="str">
        <f>[1]!s_info_name(W3283)</f>
        <v>0</v>
      </c>
      <c r="Y3283" s="335" t="str">
        <f>IF($Y$3="申万一级行业",[1]!s_info_industry_sw_2021(W3283,公司分析!D$5,1),IF($Y$3="申万二级行业",[1]!s_info_industry_sw_2021(W3283,公司分析!D$5,2),IF($Y$3="申万三级行业",[1]!s_info_industry_sw_2021(W3283,公司分析!D$5,3),IF($Y$3="wind一级行业",[1]!s_info_industry_gics(W3283,1),IF($Y$3="wind二级行业",[1]!s_info_industry_gics(W3283,2),IF($Y$3="wind三级行业",[1]!s_info_industry_gics(W3283,3),IF($Y$3="wind四级行业",[1]!s_info_industry_gics(W3283,4),IF($Y$3="证监会门类行业",[1]!s_info_industry_csrc12_n(W3283,公司分析!D$5,1),""))))))))</f>
        <v>0</v>
      </c>
      <c r="Z3283" s="298" t="str">
        <f>IF(Y3283=行业比较!$E$6,ROW(),"")</f>
        <v/>
      </c>
    </row>
    <row r="3284" spans="22:26" x14ac:dyDescent="0.35">
      <c r="V3284" s="253">
        <f t="shared" si="59"/>
        <v>0</v>
      </c>
      <c r="W3284" s="348" t="str">
        <f>IF(板块成分!B3286="","",板块成分!B3286)</f>
        <v/>
      </c>
      <c r="X3284" s="270" t="str">
        <f>[1]!s_info_name(W3284)</f>
        <v>0</v>
      </c>
      <c r="Y3284" s="335" t="str">
        <f>IF($Y$3="申万一级行业",[1]!s_info_industry_sw_2021(W3284,公司分析!D$5,1),IF($Y$3="申万二级行业",[1]!s_info_industry_sw_2021(W3284,公司分析!D$5,2),IF($Y$3="申万三级行业",[1]!s_info_industry_sw_2021(W3284,公司分析!D$5,3),IF($Y$3="wind一级行业",[1]!s_info_industry_gics(W3284,1),IF($Y$3="wind二级行业",[1]!s_info_industry_gics(W3284,2),IF($Y$3="wind三级行业",[1]!s_info_industry_gics(W3284,3),IF($Y$3="wind四级行业",[1]!s_info_industry_gics(W3284,4),IF($Y$3="证监会门类行业",[1]!s_info_industry_csrc12_n(W3284,公司分析!D$5,1),""))))))))</f>
        <v>0</v>
      </c>
      <c r="Z3284" s="298" t="str">
        <f>IF(Y3284=行业比较!$E$6,ROW(),"")</f>
        <v/>
      </c>
    </row>
    <row r="3285" spans="22:26" x14ac:dyDescent="0.35">
      <c r="V3285" s="253">
        <f t="shared" si="59"/>
        <v>0</v>
      </c>
      <c r="W3285" s="348" t="str">
        <f>IF(板块成分!B3287="","",板块成分!B3287)</f>
        <v/>
      </c>
      <c r="X3285" s="270" t="str">
        <f>[1]!s_info_name(W3285)</f>
        <v>0</v>
      </c>
      <c r="Y3285" s="335" t="str">
        <f>IF($Y$3="申万一级行业",[1]!s_info_industry_sw_2021(W3285,公司分析!D$5,1),IF($Y$3="申万二级行业",[1]!s_info_industry_sw_2021(W3285,公司分析!D$5,2),IF($Y$3="申万三级行业",[1]!s_info_industry_sw_2021(W3285,公司分析!D$5,3),IF($Y$3="wind一级行业",[1]!s_info_industry_gics(W3285,1),IF($Y$3="wind二级行业",[1]!s_info_industry_gics(W3285,2),IF($Y$3="wind三级行业",[1]!s_info_industry_gics(W3285,3),IF($Y$3="wind四级行业",[1]!s_info_industry_gics(W3285,4),IF($Y$3="证监会门类行业",[1]!s_info_industry_csrc12_n(W3285,公司分析!D$5,1),""))))))))</f>
        <v>0</v>
      </c>
      <c r="Z3285" s="298" t="str">
        <f>IF(Y3285=行业比较!$E$6,ROW(),"")</f>
        <v/>
      </c>
    </row>
    <row r="3286" spans="22:26" x14ac:dyDescent="0.35">
      <c r="V3286" s="253">
        <f t="shared" si="59"/>
        <v>0</v>
      </c>
      <c r="W3286" s="348" t="str">
        <f>IF(板块成分!B3288="","",板块成分!B3288)</f>
        <v/>
      </c>
      <c r="X3286" s="270" t="str">
        <f>[1]!s_info_name(W3286)</f>
        <v>0</v>
      </c>
      <c r="Y3286" s="335" t="str">
        <f>IF($Y$3="申万一级行业",[1]!s_info_industry_sw_2021(W3286,公司分析!D$5,1),IF($Y$3="申万二级行业",[1]!s_info_industry_sw_2021(W3286,公司分析!D$5,2),IF($Y$3="申万三级行业",[1]!s_info_industry_sw_2021(W3286,公司分析!D$5,3),IF($Y$3="wind一级行业",[1]!s_info_industry_gics(W3286,1),IF($Y$3="wind二级行业",[1]!s_info_industry_gics(W3286,2),IF($Y$3="wind三级行业",[1]!s_info_industry_gics(W3286,3),IF($Y$3="wind四级行业",[1]!s_info_industry_gics(W3286,4),IF($Y$3="证监会门类行业",[1]!s_info_industry_csrc12_n(W3286,公司分析!D$5,1),""))))))))</f>
        <v>0</v>
      </c>
      <c r="Z3286" s="298" t="str">
        <f>IF(Y3286=行业比较!$E$6,ROW(),"")</f>
        <v/>
      </c>
    </row>
    <row r="3287" spans="22:26" x14ac:dyDescent="0.35">
      <c r="V3287" s="253">
        <f t="shared" si="59"/>
        <v>0</v>
      </c>
      <c r="W3287" s="348" t="str">
        <f>IF(板块成分!B3289="","",板块成分!B3289)</f>
        <v/>
      </c>
      <c r="X3287" s="270" t="str">
        <f>[1]!s_info_name(W3287)</f>
        <v>0</v>
      </c>
      <c r="Y3287" s="335" t="str">
        <f>IF($Y$3="申万一级行业",[1]!s_info_industry_sw_2021(W3287,公司分析!D$5,1),IF($Y$3="申万二级行业",[1]!s_info_industry_sw_2021(W3287,公司分析!D$5,2),IF($Y$3="申万三级行业",[1]!s_info_industry_sw_2021(W3287,公司分析!D$5,3),IF($Y$3="wind一级行业",[1]!s_info_industry_gics(W3287,1),IF($Y$3="wind二级行业",[1]!s_info_industry_gics(W3287,2),IF($Y$3="wind三级行业",[1]!s_info_industry_gics(W3287,3),IF($Y$3="wind四级行业",[1]!s_info_industry_gics(W3287,4),IF($Y$3="证监会门类行业",[1]!s_info_industry_csrc12_n(W3287,公司分析!D$5,1),""))))))))</f>
        <v>0</v>
      </c>
      <c r="Z3287" s="298" t="str">
        <f>IF(Y3287=行业比较!$E$6,ROW(),"")</f>
        <v/>
      </c>
    </row>
    <row r="3288" spans="22:26" x14ac:dyDescent="0.35">
      <c r="V3288" s="253">
        <f t="shared" si="59"/>
        <v>0</v>
      </c>
      <c r="W3288" s="348" t="str">
        <f>IF(板块成分!B3290="","",板块成分!B3290)</f>
        <v/>
      </c>
      <c r="X3288" s="270" t="str">
        <f>[1]!s_info_name(W3288)</f>
        <v>0</v>
      </c>
      <c r="Y3288" s="335" t="str">
        <f>IF($Y$3="申万一级行业",[1]!s_info_industry_sw_2021(W3288,公司分析!D$5,1),IF($Y$3="申万二级行业",[1]!s_info_industry_sw_2021(W3288,公司分析!D$5,2),IF($Y$3="申万三级行业",[1]!s_info_industry_sw_2021(W3288,公司分析!D$5,3),IF($Y$3="wind一级行业",[1]!s_info_industry_gics(W3288,1),IF($Y$3="wind二级行业",[1]!s_info_industry_gics(W3288,2),IF($Y$3="wind三级行业",[1]!s_info_industry_gics(W3288,3),IF($Y$3="wind四级行业",[1]!s_info_industry_gics(W3288,4),IF($Y$3="证监会门类行业",[1]!s_info_industry_csrc12_n(W3288,公司分析!D$5,1),""))))))))</f>
        <v>0</v>
      </c>
      <c r="Z3288" s="298" t="str">
        <f>IF(Y3288=行业比较!$E$6,ROW(),"")</f>
        <v/>
      </c>
    </row>
    <row r="3289" spans="22:26" x14ac:dyDescent="0.35">
      <c r="V3289" s="253">
        <f t="shared" si="59"/>
        <v>0</v>
      </c>
      <c r="W3289" s="348" t="str">
        <f>IF(板块成分!B3291="","",板块成分!B3291)</f>
        <v/>
      </c>
      <c r="X3289" s="270" t="str">
        <f>[1]!s_info_name(W3289)</f>
        <v>0</v>
      </c>
      <c r="Y3289" s="335" t="str">
        <f>IF($Y$3="申万一级行业",[1]!s_info_industry_sw_2021(W3289,公司分析!D$5,1),IF($Y$3="申万二级行业",[1]!s_info_industry_sw_2021(W3289,公司分析!D$5,2),IF($Y$3="申万三级行业",[1]!s_info_industry_sw_2021(W3289,公司分析!D$5,3),IF($Y$3="wind一级行业",[1]!s_info_industry_gics(W3289,1),IF($Y$3="wind二级行业",[1]!s_info_industry_gics(W3289,2),IF($Y$3="wind三级行业",[1]!s_info_industry_gics(W3289,3),IF($Y$3="wind四级行业",[1]!s_info_industry_gics(W3289,4),IF($Y$3="证监会门类行业",[1]!s_info_industry_csrc12_n(W3289,公司分析!D$5,1),""))))))))</f>
        <v>0</v>
      </c>
      <c r="Z3289" s="298" t="str">
        <f>IF(Y3289=行业比较!$E$6,ROW(),"")</f>
        <v/>
      </c>
    </row>
    <row r="3290" spans="22:26" x14ac:dyDescent="0.35">
      <c r="V3290" s="253">
        <f t="shared" si="59"/>
        <v>0</v>
      </c>
      <c r="W3290" s="348" t="str">
        <f>IF(板块成分!B3292="","",板块成分!B3292)</f>
        <v/>
      </c>
      <c r="X3290" s="270" t="str">
        <f>[1]!s_info_name(W3290)</f>
        <v>0</v>
      </c>
      <c r="Y3290" s="335" t="str">
        <f>IF($Y$3="申万一级行业",[1]!s_info_industry_sw_2021(W3290,公司分析!D$5,1),IF($Y$3="申万二级行业",[1]!s_info_industry_sw_2021(W3290,公司分析!D$5,2),IF($Y$3="申万三级行业",[1]!s_info_industry_sw_2021(W3290,公司分析!D$5,3),IF($Y$3="wind一级行业",[1]!s_info_industry_gics(W3290,1),IF($Y$3="wind二级行业",[1]!s_info_industry_gics(W3290,2),IF($Y$3="wind三级行业",[1]!s_info_industry_gics(W3290,3),IF($Y$3="wind四级行业",[1]!s_info_industry_gics(W3290,4),IF($Y$3="证监会门类行业",[1]!s_info_industry_csrc12_n(W3290,公司分析!D$5,1),""))))))))</f>
        <v>0</v>
      </c>
      <c r="Z3290" s="298" t="str">
        <f>IF(Y3290=行业比较!$E$6,ROW(),"")</f>
        <v/>
      </c>
    </row>
    <row r="3291" spans="22:26" x14ac:dyDescent="0.35">
      <c r="V3291" s="253">
        <f t="shared" si="59"/>
        <v>0</v>
      </c>
      <c r="W3291" s="348" t="str">
        <f>IF(板块成分!B3293="","",板块成分!B3293)</f>
        <v/>
      </c>
      <c r="X3291" s="270" t="str">
        <f>[1]!s_info_name(W3291)</f>
        <v>0</v>
      </c>
      <c r="Y3291" s="335" t="str">
        <f>IF($Y$3="申万一级行业",[1]!s_info_industry_sw_2021(W3291,公司分析!D$5,1),IF($Y$3="申万二级行业",[1]!s_info_industry_sw_2021(W3291,公司分析!D$5,2),IF($Y$3="申万三级行业",[1]!s_info_industry_sw_2021(W3291,公司分析!D$5,3),IF($Y$3="wind一级行业",[1]!s_info_industry_gics(W3291,1),IF($Y$3="wind二级行业",[1]!s_info_industry_gics(W3291,2),IF($Y$3="wind三级行业",[1]!s_info_industry_gics(W3291,3),IF($Y$3="wind四级行业",[1]!s_info_industry_gics(W3291,4),IF($Y$3="证监会门类行业",[1]!s_info_industry_csrc12_n(W3291,公司分析!D$5,1),""))))))))</f>
        <v>0</v>
      </c>
      <c r="Z3291" s="298" t="str">
        <f>IF(Y3291=行业比较!$E$6,ROW(),"")</f>
        <v/>
      </c>
    </row>
    <row r="3292" spans="22:26" x14ac:dyDescent="0.35">
      <c r="V3292" s="253">
        <f t="shared" si="59"/>
        <v>0</v>
      </c>
      <c r="W3292" s="348" t="str">
        <f>IF(板块成分!B3294="","",板块成分!B3294)</f>
        <v/>
      </c>
      <c r="X3292" s="270" t="str">
        <f>[1]!s_info_name(W3292)</f>
        <v>0</v>
      </c>
      <c r="Y3292" s="335" t="str">
        <f>IF($Y$3="申万一级行业",[1]!s_info_industry_sw_2021(W3292,公司分析!D$5,1),IF($Y$3="申万二级行业",[1]!s_info_industry_sw_2021(W3292,公司分析!D$5,2),IF($Y$3="申万三级行业",[1]!s_info_industry_sw_2021(W3292,公司分析!D$5,3),IF($Y$3="wind一级行业",[1]!s_info_industry_gics(W3292,1),IF($Y$3="wind二级行业",[1]!s_info_industry_gics(W3292,2),IF($Y$3="wind三级行业",[1]!s_info_industry_gics(W3292,3),IF($Y$3="wind四级行业",[1]!s_info_industry_gics(W3292,4),IF($Y$3="证监会门类行业",[1]!s_info_industry_csrc12_n(W3292,公司分析!D$5,1),""))))))))</f>
        <v>0</v>
      </c>
      <c r="Z3292" s="298" t="str">
        <f>IF(Y3292=行业比较!$E$6,ROW(),"")</f>
        <v/>
      </c>
    </row>
    <row r="3293" spans="22:26" x14ac:dyDescent="0.35">
      <c r="V3293" s="253">
        <f t="shared" si="59"/>
        <v>0</v>
      </c>
      <c r="W3293" s="348" t="str">
        <f>IF(板块成分!B3295="","",板块成分!B3295)</f>
        <v/>
      </c>
      <c r="X3293" s="270" t="str">
        <f>[1]!s_info_name(W3293)</f>
        <v>0</v>
      </c>
      <c r="Y3293" s="335" t="str">
        <f>IF($Y$3="申万一级行业",[1]!s_info_industry_sw_2021(W3293,公司分析!D$5,1),IF($Y$3="申万二级行业",[1]!s_info_industry_sw_2021(W3293,公司分析!D$5,2),IF($Y$3="申万三级行业",[1]!s_info_industry_sw_2021(W3293,公司分析!D$5,3),IF($Y$3="wind一级行业",[1]!s_info_industry_gics(W3293,1),IF($Y$3="wind二级行业",[1]!s_info_industry_gics(W3293,2),IF($Y$3="wind三级行业",[1]!s_info_industry_gics(W3293,3),IF($Y$3="wind四级行业",[1]!s_info_industry_gics(W3293,4),IF($Y$3="证监会门类行业",[1]!s_info_industry_csrc12_n(W3293,公司分析!D$5,1),""))))))))</f>
        <v>0</v>
      </c>
      <c r="Z3293" s="298" t="str">
        <f>IF(Y3293=行业比较!$E$6,ROW(),"")</f>
        <v/>
      </c>
    </row>
    <row r="3294" spans="22:26" x14ac:dyDescent="0.35">
      <c r="V3294" s="253">
        <f t="shared" si="59"/>
        <v>0</v>
      </c>
      <c r="W3294" s="348" t="str">
        <f>IF(板块成分!B3296="","",板块成分!B3296)</f>
        <v/>
      </c>
      <c r="X3294" s="270" t="str">
        <f>[1]!s_info_name(W3294)</f>
        <v>0</v>
      </c>
      <c r="Y3294" s="335" t="str">
        <f>IF($Y$3="申万一级行业",[1]!s_info_industry_sw_2021(W3294,公司分析!D$5,1),IF($Y$3="申万二级行业",[1]!s_info_industry_sw_2021(W3294,公司分析!D$5,2),IF($Y$3="申万三级行业",[1]!s_info_industry_sw_2021(W3294,公司分析!D$5,3),IF($Y$3="wind一级行业",[1]!s_info_industry_gics(W3294,1),IF($Y$3="wind二级行业",[1]!s_info_industry_gics(W3294,2),IF($Y$3="wind三级行业",[1]!s_info_industry_gics(W3294,3),IF($Y$3="wind四级行业",[1]!s_info_industry_gics(W3294,4),IF($Y$3="证监会门类行业",[1]!s_info_industry_csrc12_n(W3294,公司分析!D$5,1),""))))))))</f>
        <v>0</v>
      </c>
      <c r="Z3294" s="298" t="str">
        <f>IF(Y3294=行业比较!$E$6,ROW(),"")</f>
        <v/>
      </c>
    </row>
    <row r="3295" spans="22:26" x14ac:dyDescent="0.35">
      <c r="V3295" s="253">
        <f t="shared" si="59"/>
        <v>0</v>
      </c>
      <c r="W3295" s="348" t="str">
        <f>IF(板块成分!B3297="","",板块成分!B3297)</f>
        <v/>
      </c>
      <c r="X3295" s="270" t="str">
        <f>[1]!s_info_name(W3295)</f>
        <v>0</v>
      </c>
      <c r="Y3295" s="335" t="str">
        <f>IF($Y$3="申万一级行业",[1]!s_info_industry_sw_2021(W3295,公司分析!D$5,1),IF($Y$3="申万二级行业",[1]!s_info_industry_sw_2021(W3295,公司分析!D$5,2),IF($Y$3="申万三级行业",[1]!s_info_industry_sw_2021(W3295,公司分析!D$5,3),IF($Y$3="wind一级行业",[1]!s_info_industry_gics(W3295,1),IF($Y$3="wind二级行业",[1]!s_info_industry_gics(W3295,2),IF($Y$3="wind三级行业",[1]!s_info_industry_gics(W3295,3),IF($Y$3="wind四级行业",[1]!s_info_industry_gics(W3295,4),IF($Y$3="证监会门类行业",[1]!s_info_industry_csrc12_n(W3295,公司分析!D$5,1),""))))))))</f>
        <v>0</v>
      </c>
      <c r="Z3295" s="298" t="str">
        <f>IF(Y3295=行业比较!$E$6,ROW(),"")</f>
        <v/>
      </c>
    </row>
    <row r="3296" spans="22:26" x14ac:dyDescent="0.35">
      <c r="V3296" s="253">
        <f t="shared" si="59"/>
        <v>0</v>
      </c>
      <c r="W3296" s="348" t="str">
        <f>IF(板块成分!B3298="","",板块成分!B3298)</f>
        <v/>
      </c>
      <c r="X3296" s="270" t="str">
        <f>[1]!s_info_name(W3296)</f>
        <v>0</v>
      </c>
      <c r="Y3296" s="335" t="str">
        <f>IF($Y$3="申万一级行业",[1]!s_info_industry_sw_2021(W3296,公司分析!D$5,1),IF($Y$3="申万二级行业",[1]!s_info_industry_sw_2021(W3296,公司分析!D$5,2),IF($Y$3="申万三级行业",[1]!s_info_industry_sw_2021(W3296,公司分析!D$5,3),IF($Y$3="wind一级行业",[1]!s_info_industry_gics(W3296,1),IF($Y$3="wind二级行业",[1]!s_info_industry_gics(W3296,2),IF($Y$3="wind三级行业",[1]!s_info_industry_gics(W3296,3),IF($Y$3="wind四级行业",[1]!s_info_industry_gics(W3296,4),IF($Y$3="证监会门类行业",[1]!s_info_industry_csrc12_n(W3296,公司分析!D$5,1),""))))))))</f>
        <v>0</v>
      </c>
      <c r="Z3296" s="298" t="str">
        <f>IF(Y3296=行业比较!$E$6,ROW(),"")</f>
        <v/>
      </c>
    </row>
    <row r="3297" spans="22:26" x14ac:dyDescent="0.35">
      <c r="V3297" s="253">
        <f t="shared" si="59"/>
        <v>0</v>
      </c>
      <c r="W3297" s="348" t="str">
        <f>IF(板块成分!B3299="","",板块成分!B3299)</f>
        <v/>
      </c>
      <c r="X3297" s="270" t="str">
        <f>[1]!s_info_name(W3297)</f>
        <v>0</v>
      </c>
      <c r="Y3297" s="335" t="str">
        <f>IF($Y$3="申万一级行业",[1]!s_info_industry_sw_2021(W3297,公司分析!D$5,1),IF($Y$3="申万二级行业",[1]!s_info_industry_sw_2021(W3297,公司分析!D$5,2),IF($Y$3="申万三级行业",[1]!s_info_industry_sw_2021(W3297,公司分析!D$5,3),IF($Y$3="wind一级行业",[1]!s_info_industry_gics(W3297,1),IF($Y$3="wind二级行业",[1]!s_info_industry_gics(W3297,2),IF($Y$3="wind三级行业",[1]!s_info_industry_gics(W3297,3),IF($Y$3="wind四级行业",[1]!s_info_industry_gics(W3297,4),IF($Y$3="证监会门类行业",[1]!s_info_industry_csrc12_n(W3297,公司分析!D$5,1),""))))))))</f>
        <v>0</v>
      </c>
      <c r="Z3297" s="298" t="str">
        <f>IF(Y3297=行业比较!$E$6,ROW(),"")</f>
        <v/>
      </c>
    </row>
    <row r="3298" spans="22:26" x14ac:dyDescent="0.35">
      <c r="V3298" s="253">
        <f t="shared" si="59"/>
        <v>0</v>
      </c>
      <c r="W3298" s="348" t="str">
        <f>IF(板块成分!B3300="","",板块成分!B3300)</f>
        <v/>
      </c>
      <c r="X3298" s="270" t="str">
        <f>[1]!s_info_name(W3298)</f>
        <v>0</v>
      </c>
      <c r="Y3298" s="335" t="str">
        <f>IF($Y$3="申万一级行业",[1]!s_info_industry_sw_2021(W3298,公司分析!D$5,1),IF($Y$3="申万二级行业",[1]!s_info_industry_sw_2021(W3298,公司分析!D$5,2),IF($Y$3="申万三级行业",[1]!s_info_industry_sw_2021(W3298,公司分析!D$5,3),IF($Y$3="wind一级行业",[1]!s_info_industry_gics(W3298,1),IF($Y$3="wind二级行业",[1]!s_info_industry_gics(W3298,2),IF($Y$3="wind三级行业",[1]!s_info_industry_gics(W3298,3),IF($Y$3="wind四级行业",[1]!s_info_industry_gics(W3298,4),IF($Y$3="证监会门类行业",[1]!s_info_industry_csrc12_n(W3298,公司分析!D$5,1),""))))))))</f>
        <v>0</v>
      </c>
      <c r="Z3298" s="298" t="str">
        <f>IF(Y3298=行业比较!$E$6,ROW(),"")</f>
        <v/>
      </c>
    </row>
    <row r="3299" spans="22:26" x14ac:dyDescent="0.35">
      <c r="V3299" s="253">
        <f t="shared" si="59"/>
        <v>0</v>
      </c>
      <c r="W3299" s="348" t="str">
        <f>IF(板块成分!B3301="","",板块成分!B3301)</f>
        <v/>
      </c>
      <c r="X3299" s="270" t="str">
        <f>[1]!s_info_name(W3299)</f>
        <v>0</v>
      </c>
      <c r="Y3299" s="335" t="str">
        <f>IF($Y$3="申万一级行业",[1]!s_info_industry_sw_2021(W3299,公司分析!D$5,1),IF($Y$3="申万二级行业",[1]!s_info_industry_sw_2021(W3299,公司分析!D$5,2),IF($Y$3="申万三级行业",[1]!s_info_industry_sw_2021(W3299,公司分析!D$5,3),IF($Y$3="wind一级行业",[1]!s_info_industry_gics(W3299,1),IF($Y$3="wind二级行业",[1]!s_info_industry_gics(W3299,2),IF($Y$3="wind三级行业",[1]!s_info_industry_gics(W3299,3),IF($Y$3="wind四级行业",[1]!s_info_industry_gics(W3299,4),IF($Y$3="证监会门类行业",[1]!s_info_industry_csrc12_n(W3299,公司分析!D$5,1),""))))))))</f>
        <v>0</v>
      </c>
      <c r="Z3299" s="298" t="str">
        <f>IF(Y3299=行业比较!$E$6,ROW(),"")</f>
        <v/>
      </c>
    </row>
    <row r="3300" spans="22:26" x14ac:dyDescent="0.35">
      <c r="V3300" s="253">
        <f t="shared" si="59"/>
        <v>0</v>
      </c>
      <c r="W3300" s="348" t="str">
        <f>IF(板块成分!B3302="","",板块成分!B3302)</f>
        <v/>
      </c>
      <c r="X3300" s="270" t="str">
        <f>[1]!s_info_name(W3300)</f>
        <v>0</v>
      </c>
      <c r="Y3300" s="335" t="str">
        <f>IF($Y$3="申万一级行业",[1]!s_info_industry_sw_2021(W3300,公司分析!D$5,1),IF($Y$3="申万二级行业",[1]!s_info_industry_sw_2021(W3300,公司分析!D$5,2),IF($Y$3="申万三级行业",[1]!s_info_industry_sw_2021(W3300,公司分析!D$5,3),IF($Y$3="wind一级行业",[1]!s_info_industry_gics(W3300,1),IF($Y$3="wind二级行业",[1]!s_info_industry_gics(W3300,2),IF($Y$3="wind三级行业",[1]!s_info_industry_gics(W3300,3),IF($Y$3="wind四级行业",[1]!s_info_industry_gics(W3300,4),IF($Y$3="证监会门类行业",[1]!s_info_industry_csrc12_n(W3300,公司分析!D$5,1),""))))))))</f>
        <v>0</v>
      </c>
      <c r="Z3300" s="298" t="str">
        <f>IF(Y3300=行业比较!$E$6,ROW(),"")</f>
        <v/>
      </c>
    </row>
    <row r="3301" spans="22:26" x14ac:dyDescent="0.35">
      <c r="V3301" s="253">
        <f t="shared" si="59"/>
        <v>0</v>
      </c>
      <c r="W3301" s="348" t="str">
        <f>IF(板块成分!B3303="","",板块成分!B3303)</f>
        <v/>
      </c>
      <c r="X3301" s="270" t="str">
        <f>[1]!s_info_name(W3301)</f>
        <v>0</v>
      </c>
      <c r="Y3301" s="335" t="str">
        <f>IF($Y$3="申万一级行业",[1]!s_info_industry_sw_2021(W3301,公司分析!D$5,1),IF($Y$3="申万二级行业",[1]!s_info_industry_sw_2021(W3301,公司分析!D$5,2),IF($Y$3="申万三级行业",[1]!s_info_industry_sw_2021(W3301,公司分析!D$5,3),IF($Y$3="wind一级行业",[1]!s_info_industry_gics(W3301,1),IF($Y$3="wind二级行业",[1]!s_info_industry_gics(W3301,2),IF($Y$3="wind三级行业",[1]!s_info_industry_gics(W3301,3),IF($Y$3="wind四级行业",[1]!s_info_industry_gics(W3301,4),IF($Y$3="证监会门类行业",[1]!s_info_industry_csrc12_n(W3301,公司分析!D$5,1),""))))))))</f>
        <v>0</v>
      </c>
      <c r="Z3301" s="298" t="str">
        <f>IF(Y3301=行业比较!$E$6,ROW(),"")</f>
        <v/>
      </c>
    </row>
    <row r="3302" spans="22:26" x14ac:dyDescent="0.35">
      <c r="V3302" s="253">
        <f t="shared" si="59"/>
        <v>0</v>
      </c>
      <c r="W3302" s="348" t="str">
        <f>IF(板块成分!B3304="","",板块成分!B3304)</f>
        <v/>
      </c>
      <c r="X3302" s="270" t="str">
        <f>[1]!s_info_name(W3302)</f>
        <v>0</v>
      </c>
      <c r="Y3302" s="335" t="str">
        <f>IF($Y$3="申万一级行业",[1]!s_info_industry_sw_2021(W3302,公司分析!D$5,1),IF($Y$3="申万二级行业",[1]!s_info_industry_sw_2021(W3302,公司分析!D$5,2),IF($Y$3="申万三级行业",[1]!s_info_industry_sw_2021(W3302,公司分析!D$5,3),IF($Y$3="wind一级行业",[1]!s_info_industry_gics(W3302,1),IF($Y$3="wind二级行业",[1]!s_info_industry_gics(W3302,2),IF($Y$3="wind三级行业",[1]!s_info_industry_gics(W3302,3),IF($Y$3="wind四级行业",[1]!s_info_industry_gics(W3302,4),IF($Y$3="证监会门类行业",[1]!s_info_industry_csrc12_n(W3302,公司分析!D$5,1),""))))))))</f>
        <v>0</v>
      </c>
      <c r="Z3302" s="298" t="str">
        <f>IF(Y3302=行业比较!$E$6,ROW(),"")</f>
        <v/>
      </c>
    </row>
    <row r="3303" spans="22:26" x14ac:dyDescent="0.35">
      <c r="V3303" s="253">
        <f t="shared" si="59"/>
        <v>0</v>
      </c>
      <c r="W3303" s="348" t="str">
        <f>IF(板块成分!B3305="","",板块成分!B3305)</f>
        <v/>
      </c>
      <c r="X3303" s="270" t="str">
        <f>[1]!s_info_name(W3303)</f>
        <v>0</v>
      </c>
      <c r="Y3303" s="335" t="str">
        <f>IF($Y$3="申万一级行业",[1]!s_info_industry_sw_2021(W3303,公司分析!D$5,1),IF($Y$3="申万二级行业",[1]!s_info_industry_sw_2021(W3303,公司分析!D$5,2),IF($Y$3="申万三级行业",[1]!s_info_industry_sw_2021(W3303,公司分析!D$5,3),IF($Y$3="wind一级行业",[1]!s_info_industry_gics(W3303,1),IF($Y$3="wind二级行业",[1]!s_info_industry_gics(W3303,2),IF($Y$3="wind三级行业",[1]!s_info_industry_gics(W3303,3),IF($Y$3="wind四级行业",[1]!s_info_industry_gics(W3303,4),IF($Y$3="证监会门类行业",[1]!s_info_industry_csrc12_n(W3303,公司分析!D$5,1),""))))))))</f>
        <v>0</v>
      </c>
      <c r="Z3303" s="298" t="str">
        <f>IF(Y3303=行业比较!$E$6,ROW(),"")</f>
        <v/>
      </c>
    </row>
    <row r="3304" spans="22:26" x14ac:dyDescent="0.35">
      <c r="V3304" s="253">
        <f t="shared" si="59"/>
        <v>0</v>
      </c>
      <c r="W3304" s="348" t="str">
        <f>IF(板块成分!B3306="","",板块成分!B3306)</f>
        <v/>
      </c>
      <c r="X3304" s="270" t="str">
        <f>[1]!s_info_name(W3304)</f>
        <v>0</v>
      </c>
      <c r="Y3304" s="335" t="str">
        <f>IF($Y$3="申万一级行业",[1]!s_info_industry_sw_2021(W3304,公司分析!D$5,1),IF($Y$3="申万二级行业",[1]!s_info_industry_sw_2021(W3304,公司分析!D$5,2),IF($Y$3="申万三级行业",[1]!s_info_industry_sw_2021(W3304,公司分析!D$5,3),IF($Y$3="wind一级行业",[1]!s_info_industry_gics(W3304,1),IF($Y$3="wind二级行业",[1]!s_info_industry_gics(W3304,2),IF($Y$3="wind三级行业",[1]!s_info_industry_gics(W3304,3),IF($Y$3="wind四级行业",[1]!s_info_industry_gics(W3304,4),IF($Y$3="证监会门类行业",[1]!s_info_industry_csrc12_n(W3304,公司分析!D$5,1),""))))))))</f>
        <v>0</v>
      </c>
      <c r="Z3304" s="298" t="str">
        <f>IF(Y3304=行业比较!$E$6,ROW(),"")</f>
        <v/>
      </c>
    </row>
    <row r="3305" spans="22:26" x14ac:dyDescent="0.35">
      <c r="V3305" s="253">
        <f t="shared" si="59"/>
        <v>0</v>
      </c>
      <c r="W3305" s="348" t="str">
        <f>IF(板块成分!B3307="","",板块成分!B3307)</f>
        <v/>
      </c>
      <c r="X3305" s="270" t="str">
        <f>[1]!s_info_name(W3305)</f>
        <v>0</v>
      </c>
      <c r="Y3305" s="335" t="str">
        <f>IF($Y$3="申万一级行业",[1]!s_info_industry_sw_2021(W3305,公司分析!D$5,1),IF($Y$3="申万二级行业",[1]!s_info_industry_sw_2021(W3305,公司分析!D$5,2),IF($Y$3="申万三级行业",[1]!s_info_industry_sw_2021(W3305,公司分析!D$5,3),IF($Y$3="wind一级行业",[1]!s_info_industry_gics(W3305,1),IF($Y$3="wind二级行业",[1]!s_info_industry_gics(W3305,2),IF($Y$3="wind三级行业",[1]!s_info_industry_gics(W3305,3),IF($Y$3="wind四级行业",[1]!s_info_industry_gics(W3305,4),IF($Y$3="证监会门类行业",[1]!s_info_industry_csrc12_n(W3305,公司分析!D$5,1),""))))))))</f>
        <v>0</v>
      </c>
      <c r="Z3305" s="298" t="str">
        <f>IF(Y3305=行业比较!$E$6,ROW(),"")</f>
        <v/>
      </c>
    </row>
    <row r="3306" spans="22:26" x14ac:dyDescent="0.35">
      <c r="V3306" s="253">
        <f t="shared" si="59"/>
        <v>0</v>
      </c>
      <c r="W3306" s="348" t="str">
        <f>IF(板块成分!B3308="","",板块成分!B3308)</f>
        <v/>
      </c>
      <c r="X3306" s="270" t="str">
        <f>[1]!s_info_name(W3306)</f>
        <v>0</v>
      </c>
      <c r="Y3306" s="335" t="str">
        <f>IF($Y$3="申万一级行业",[1]!s_info_industry_sw_2021(W3306,公司分析!D$5,1),IF($Y$3="申万二级行业",[1]!s_info_industry_sw_2021(W3306,公司分析!D$5,2),IF($Y$3="申万三级行业",[1]!s_info_industry_sw_2021(W3306,公司分析!D$5,3),IF($Y$3="wind一级行业",[1]!s_info_industry_gics(W3306,1),IF($Y$3="wind二级行业",[1]!s_info_industry_gics(W3306,2),IF($Y$3="wind三级行业",[1]!s_info_industry_gics(W3306,3),IF($Y$3="wind四级行业",[1]!s_info_industry_gics(W3306,4),IF($Y$3="证监会门类行业",[1]!s_info_industry_csrc12_n(W3306,公司分析!D$5,1),""))))))))</f>
        <v>0</v>
      </c>
      <c r="Z3306" s="298" t="str">
        <f>IF(Y3306=行业比较!$E$6,ROW(),"")</f>
        <v/>
      </c>
    </row>
    <row r="3307" spans="22:26" x14ac:dyDescent="0.35">
      <c r="V3307" s="253">
        <f t="shared" si="59"/>
        <v>0</v>
      </c>
      <c r="W3307" s="348" t="str">
        <f>IF(板块成分!B3309="","",板块成分!B3309)</f>
        <v/>
      </c>
      <c r="X3307" s="270" t="str">
        <f>[1]!s_info_name(W3307)</f>
        <v>0</v>
      </c>
      <c r="Y3307" s="335" t="str">
        <f>IF($Y$3="申万一级行业",[1]!s_info_industry_sw_2021(W3307,公司分析!D$5,1),IF($Y$3="申万二级行业",[1]!s_info_industry_sw_2021(W3307,公司分析!D$5,2),IF($Y$3="申万三级行业",[1]!s_info_industry_sw_2021(W3307,公司分析!D$5,3),IF($Y$3="wind一级行业",[1]!s_info_industry_gics(W3307,1),IF($Y$3="wind二级行业",[1]!s_info_industry_gics(W3307,2),IF($Y$3="wind三级行业",[1]!s_info_industry_gics(W3307,3),IF($Y$3="wind四级行业",[1]!s_info_industry_gics(W3307,4),IF($Y$3="证监会门类行业",[1]!s_info_industry_csrc12_n(W3307,公司分析!D$5,1),""))))))))</f>
        <v>0</v>
      </c>
      <c r="Z3307" s="298" t="str">
        <f>IF(Y3307=行业比较!$E$6,ROW(),"")</f>
        <v/>
      </c>
    </row>
    <row r="3308" spans="22:26" x14ac:dyDescent="0.35">
      <c r="V3308" s="253">
        <f t="shared" si="59"/>
        <v>0</v>
      </c>
      <c r="W3308" s="348" t="str">
        <f>IF(板块成分!B3310="","",板块成分!B3310)</f>
        <v/>
      </c>
      <c r="X3308" s="270" t="str">
        <f>[1]!s_info_name(W3308)</f>
        <v>0</v>
      </c>
      <c r="Y3308" s="335" t="str">
        <f>IF($Y$3="申万一级行业",[1]!s_info_industry_sw_2021(W3308,公司分析!D$5,1),IF($Y$3="申万二级行业",[1]!s_info_industry_sw_2021(W3308,公司分析!D$5,2),IF($Y$3="申万三级行业",[1]!s_info_industry_sw_2021(W3308,公司分析!D$5,3),IF($Y$3="wind一级行业",[1]!s_info_industry_gics(W3308,1),IF($Y$3="wind二级行业",[1]!s_info_industry_gics(W3308,2),IF($Y$3="wind三级行业",[1]!s_info_industry_gics(W3308,3),IF($Y$3="wind四级行业",[1]!s_info_industry_gics(W3308,4),IF($Y$3="证监会门类行业",[1]!s_info_industry_csrc12_n(W3308,公司分析!D$5,1),""))))))))</f>
        <v>0</v>
      </c>
      <c r="Z3308" s="298" t="str">
        <f>IF(Y3308=行业比较!$E$6,ROW(),"")</f>
        <v/>
      </c>
    </row>
    <row r="3309" spans="22:26" x14ac:dyDescent="0.35">
      <c r="V3309" s="253">
        <f t="shared" si="59"/>
        <v>0</v>
      </c>
      <c r="W3309" s="348" t="str">
        <f>IF(板块成分!B3311="","",板块成分!B3311)</f>
        <v/>
      </c>
      <c r="X3309" s="270" t="str">
        <f>[1]!s_info_name(W3309)</f>
        <v>0</v>
      </c>
      <c r="Y3309" s="335" t="str">
        <f>IF($Y$3="申万一级行业",[1]!s_info_industry_sw_2021(W3309,公司分析!D$5,1),IF($Y$3="申万二级行业",[1]!s_info_industry_sw_2021(W3309,公司分析!D$5,2),IF($Y$3="申万三级行业",[1]!s_info_industry_sw_2021(W3309,公司分析!D$5,3),IF($Y$3="wind一级行业",[1]!s_info_industry_gics(W3309,1),IF($Y$3="wind二级行业",[1]!s_info_industry_gics(W3309,2),IF($Y$3="wind三级行业",[1]!s_info_industry_gics(W3309,3),IF($Y$3="wind四级行业",[1]!s_info_industry_gics(W3309,4),IF($Y$3="证监会门类行业",[1]!s_info_industry_csrc12_n(W3309,公司分析!D$5,1),""))))))))</f>
        <v>0</v>
      </c>
      <c r="Z3309" s="298" t="str">
        <f>IF(Y3309=行业比较!$E$6,ROW(),"")</f>
        <v/>
      </c>
    </row>
    <row r="3310" spans="22:26" x14ac:dyDescent="0.35">
      <c r="V3310" s="253">
        <f t="shared" si="59"/>
        <v>0</v>
      </c>
      <c r="W3310" s="348" t="str">
        <f>IF(板块成分!B3312="","",板块成分!B3312)</f>
        <v/>
      </c>
      <c r="X3310" s="270" t="str">
        <f>[1]!s_info_name(W3310)</f>
        <v>0</v>
      </c>
      <c r="Y3310" s="335" t="str">
        <f>IF($Y$3="申万一级行业",[1]!s_info_industry_sw_2021(W3310,公司分析!D$5,1),IF($Y$3="申万二级行业",[1]!s_info_industry_sw_2021(W3310,公司分析!D$5,2),IF($Y$3="申万三级行业",[1]!s_info_industry_sw_2021(W3310,公司分析!D$5,3),IF($Y$3="wind一级行业",[1]!s_info_industry_gics(W3310,1),IF($Y$3="wind二级行业",[1]!s_info_industry_gics(W3310,2),IF($Y$3="wind三级行业",[1]!s_info_industry_gics(W3310,3),IF($Y$3="wind四级行业",[1]!s_info_industry_gics(W3310,4),IF($Y$3="证监会门类行业",[1]!s_info_industry_csrc12_n(W3310,公司分析!D$5,1),""))))))))</f>
        <v>0</v>
      </c>
      <c r="Z3310" s="298" t="str">
        <f>IF(Y3310=行业比较!$E$6,ROW(),"")</f>
        <v/>
      </c>
    </row>
    <row r="3311" spans="22:26" x14ac:dyDescent="0.35">
      <c r="V3311" s="253">
        <f t="shared" si="59"/>
        <v>0</v>
      </c>
      <c r="W3311" s="348" t="str">
        <f>IF(板块成分!B3313="","",板块成分!B3313)</f>
        <v/>
      </c>
      <c r="X3311" s="270" t="str">
        <f>[1]!s_info_name(W3311)</f>
        <v>0</v>
      </c>
      <c r="Y3311" s="335" t="str">
        <f>IF($Y$3="申万一级行业",[1]!s_info_industry_sw_2021(W3311,公司分析!D$5,1),IF($Y$3="申万二级行业",[1]!s_info_industry_sw_2021(W3311,公司分析!D$5,2),IF($Y$3="申万三级行业",[1]!s_info_industry_sw_2021(W3311,公司分析!D$5,3),IF($Y$3="wind一级行业",[1]!s_info_industry_gics(W3311,1),IF($Y$3="wind二级行业",[1]!s_info_industry_gics(W3311,2),IF($Y$3="wind三级行业",[1]!s_info_industry_gics(W3311,3),IF($Y$3="wind四级行业",[1]!s_info_industry_gics(W3311,4),IF($Y$3="证监会门类行业",[1]!s_info_industry_csrc12_n(W3311,公司分析!D$5,1),""))))))))</f>
        <v>0</v>
      </c>
      <c r="Z3311" s="298" t="str">
        <f>IF(Y3311=行业比较!$E$6,ROW(),"")</f>
        <v/>
      </c>
    </row>
    <row r="3312" spans="22:26" x14ac:dyDescent="0.35">
      <c r="V3312" s="253">
        <f t="shared" si="59"/>
        <v>0</v>
      </c>
      <c r="W3312" s="348" t="str">
        <f>IF(板块成分!B3314="","",板块成分!B3314)</f>
        <v/>
      </c>
      <c r="X3312" s="270" t="str">
        <f>[1]!s_info_name(W3312)</f>
        <v>0</v>
      </c>
      <c r="Y3312" s="335" t="str">
        <f>IF($Y$3="申万一级行业",[1]!s_info_industry_sw_2021(W3312,公司分析!D$5,1),IF($Y$3="申万二级行业",[1]!s_info_industry_sw_2021(W3312,公司分析!D$5,2),IF($Y$3="申万三级行业",[1]!s_info_industry_sw_2021(W3312,公司分析!D$5,3),IF($Y$3="wind一级行业",[1]!s_info_industry_gics(W3312,1),IF($Y$3="wind二级行业",[1]!s_info_industry_gics(W3312,2),IF($Y$3="wind三级行业",[1]!s_info_industry_gics(W3312,3),IF($Y$3="wind四级行业",[1]!s_info_industry_gics(W3312,4),IF($Y$3="证监会门类行业",[1]!s_info_industry_csrc12_n(W3312,公司分析!D$5,1),""))))))))</f>
        <v>0</v>
      </c>
      <c r="Z3312" s="298" t="str">
        <f>IF(Y3312=行业比较!$E$6,ROW(),"")</f>
        <v/>
      </c>
    </row>
    <row r="3313" spans="22:26" x14ac:dyDescent="0.35">
      <c r="V3313" s="253">
        <f t="shared" si="59"/>
        <v>0</v>
      </c>
      <c r="W3313" s="348" t="str">
        <f>IF(板块成分!B3315="","",板块成分!B3315)</f>
        <v/>
      </c>
      <c r="X3313" s="270" t="str">
        <f>[1]!s_info_name(W3313)</f>
        <v>0</v>
      </c>
      <c r="Y3313" s="335" t="str">
        <f>IF($Y$3="申万一级行业",[1]!s_info_industry_sw_2021(W3313,公司分析!D$5,1),IF($Y$3="申万二级行业",[1]!s_info_industry_sw_2021(W3313,公司分析!D$5,2),IF($Y$3="申万三级行业",[1]!s_info_industry_sw_2021(W3313,公司分析!D$5,3),IF($Y$3="wind一级行业",[1]!s_info_industry_gics(W3313,1),IF($Y$3="wind二级行业",[1]!s_info_industry_gics(W3313,2),IF($Y$3="wind三级行业",[1]!s_info_industry_gics(W3313,3),IF($Y$3="wind四级行业",[1]!s_info_industry_gics(W3313,4),IF($Y$3="证监会门类行业",[1]!s_info_industry_csrc12_n(W3313,公司分析!D$5,1),""))))))))</f>
        <v>0</v>
      </c>
      <c r="Z3313" s="298" t="str">
        <f>IF(Y3313=行业比较!$E$6,ROW(),"")</f>
        <v/>
      </c>
    </row>
    <row r="3314" spans="22:26" x14ac:dyDescent="0.35">
      <c r="V3314" s="253">
        <f t="shared" si="59"/>
        <v>0</v>
      </c>
      <c r="W3314" s="348" t="str">
        <f>IF(板块成分!B3316="","",板块成分!B3316)</f>
        <v/>
      </c>
      <c r="X3314" s="270" t="str">
        <f>[1]!s_info_name(W3314)</f>
        <v>0</v>
      </c>
      <c r="Y3314" s="335" t="str">
        <f>IF($Y$3="申万一级行业",[1]!s_info_industry_sw_2021(W3314,公司分析!D$5,1),IF($Y$3="申万二级行业",[1]!s_info_industry_sw_2021(W3314,公司分析!D$5,2),IF($Y$3="申万三级行业",[1]!s_info_industry_sw_2021(W3314,公司分析!D$5,3),IF($Y$3="wind一级行业",[1]!s_info_industry_gics(W3314,1),IF($Y$3="wind二级行业",[1]!s_info_industry_gics(W3314,2),IF($Y$3="wind三级行业",[1]!s_info_industry_gics(W3314,3),IF($Y$3="wind四级行业",[1]!s_info_industry_gics(W3314,4),IF($Y$3="证监会门类行业",[1]!s_info_industry_csrc12_n(W3314,公司分析!D$5,1),""))))))))</f>
        <v>0</v>
      </c>
      <c r="Z3314" s="298" t="str">
        <f>IF(Y3314=行业比较!$E$6,ROW(),"")</f>
        <v/>
      </c>
    </row>
    <row r="3315" spans="22:26" x14ac:dyDescent="0.35">
      <c r="V3315" s="253">
        <f t="shared" si="59"/>
        <v>0</v>
      </c>
      <c r="W3315" s="348" t="str">
        <f>IF(板块成分!B3317="","",板块成分!B3317)</f>
        <v/>
      </c>
      <c r="X3315" s="270" t="str">
        <f>[1]!s_info_name(W3315)</f>
        <v>0</v>
      </c>
      <c r="Y3315" s="335" t="str">
        <f>IF($Y$3="申万一级行业",[1]!s_info_industry_sw_2021(W3315,公司分析!D$5,1),IF($Y$3="申万二级行业",[1]!s_info_industry_sw_2021(W3315,公司分析!D$5,2),IF($Y$3="申万三级行业",[1]!s_info_industry_sw_2021(W3315,公司分析!D$5,3),IF($Y$3="wind一级行业",[1]!s_info_industry_gics(W3315,1),IF($Y$3="wind二级行业",[1]!s_info_industry_gics(W3315,2),IF($Y$3="wind三级行业",[1]!s_info_industry_gics(W3315,3),IF($Y$3="wind四级行业",[1]!s_info_industry_gics(W3315,4),IF($Y$3="证监会门类行业",[1]!s_info_industry_csrc12_n(W3315,公司分析!D$5,1),""))))))))</f>
        <v>0</v>
      </c>
      <c r="Z3315" s="298" t="str">
        <f>IF(Y3315=行业比较!$E$6,ROW(),"")</f>
        <v/>
      </c>
    </row>
    <row r="3316" spans="22:26" x14ac:dyDescent="0.35">
      <c r="V3316" s="253">
        <f t="shared" si="59"/>
        <v>0</v>
      </c>
      <c r="W3316" s="348" t="str">
        <f>IF(板块成分!B3318="","",板块成分!B3318)</f>
        <v/>
      </c>
      <c r="X3316" s="270" t="str">
        <f>[1]!s_info_name(W3316)</f>
        <v>0</v>
      </c>
      <c r="Y3316" s="335" t="str">
        <f>IF($Y$3="申万一级行业",[1]!s_info_industry_sw_2021(W3316,公司分析!D$5,1),IF($Y$3="申万二级行业",[1]!s_info_industry_sw_2021(W3316,公司分析!D$5,2),IF($Y$3="申万三级行业",[1]!s_info_industry_sw_2021(W3316,公司分析!D$5,3),IF($Y$3="wind一级行业",[1]!s_info_industry_gics(W3316,1),IF($Y$3="wind二级行业",[1]!s_info_industry_gics(W3316,2),IF($Y$3="wind三级行业",[1]!s_info_industry_gics(W3316,3),IF($Y$3="wind四级行业",[1]!s_info_industry_gics(W3316,4),IF($Y$3="证监会门类行业",[1]!s_info_industry_csrc12_n(W3316,公司分析!D$5,1),""))))))))</f>
        <v>0</v>
      </c>
      <c r="Z3316" s="298" t="str">
        <f>IF(Y3316=行业比较!$E$6,ROW(),"")</f>
        <v/>
      </c>
    </row>
    <row r="3317" spans="22:26" x14ac:dyDescent="0.35">
      <c r="V3317" s="253">
        <f t="shared" si="59"/>
        <v>0</v>
      </c>
      <c r="W3317" s="348" t="str">
        <f>IF(板块成分!B3319="","",板块成分!B3319)</f>
        <v/>
      </c>
      <c r="X3317" s="270" t="str">
        <f>[1]!s_info_name(W3317)</f>
        <v>0</v>
      </c>
      <c r="Y3317" s="335" t="str">
        <f>IF($Y$3="申万一级行业",[1]!s_info_industry_sw_2021(W3317,公司分析!D$5,1),IF($Y$3="申万二级行业",[1]!s_info_industry_sw_2021(W3317,公司分析!D$5,2),IF($Y$3="申万三级行业",[1]!s_info_industry_sw_2021(W3317,公司分析!D$5,3),IF($Y$3="wind一级行业",[1]!s_info_industry_gics(W3317,1),IF($Y$3="wind二级行业",[1]!s_info_industry_gics(W3317,2),IF($Y$3="wind三级行业",[1]!s_info_industry_gics(W3317,3),IF($Y$3="wind四级行业",[1]!s_info_industry_gics(W3317,4),IF($Y$3="证监会门类行业",[1]!s_info_industry_csrc12_n(W3317,公司分析!D$5,1),""))))))))</f>
        <v>0</v>
      </c>
      <c r="Z3317" s="298" t="str">
        <f>IF(Y3317=行业比较!$E$6,ROW(),"")</f>
        <v/>
      </c>
    </row>
    <row r="3318" spans="22:26" x14ac:dyDescent="0.35">
      <c r="V3318" s="253">
        <f t="shared" si="59"/>
        <v>0</v>
      </c>
      <c r="W3318" s="348" t="str">
        <f>IF(板块成分!B3320="","",板块成分!B3320)</f>
        <v/>
      </c>
      <c r="X3318" s="270" t="str">
        <f>[1]!s_info_name(W3318)</f>
        <v>0</v>
      </c>
      <c r="Y3318" s="335" t="str">
        <f>IF($Y$3="申万一级行业",[1]!s_info_industry_sw_2021(W3318,公司分析!D$5,1),IF($Y$3="申万二级行业",[1]!s_info_industry_sw_2021(W3318,公司分析!D$5,2),IF($Y$3="申万三级行业",[1]!s_info_industry_sw_2021(W3318,公司分析!D$5,3),IF($Y$3="wind一级行业",[1]!s_info_industry_gics(W3318,1),IF($Y$3="wind二级行业",[1]!s_info_industry_gics(W3318,2),IF($Y$3="wind三级行业",[1]!s_info_industry_gics(W3318,3),IF($Y$3="wind四级行业",[1]!s_info_industry_gics(W3318,4),IF($Y$3="证监会门类行业",[1]!s_info_industry_csrc12_n(W3318,公司分析!D$5,1),""))))))))</f>
        <v>0</v>
      </c>
      <c r="Z3318" s="298" t="str">
        <f>IF(Y3318=行业比较!$E$6,ROW(),"")</f>
        <v/>
      </c>
    </row>
    <row r="3319" spans="22:26" x14ac:dyDescent="0.35">
      <c r="V3319" s="253">
        <f t="shared" si="59"/>
        <v>0</v>
      </c>
      <c r="W3319" s="348" t="str">
        <f>IF(板块成分!B3321="","",板块成分!B3321)</f>
        <v/>
      </c>
      <c r="X3319" s="270" t="str">
        <f>[1]!s_info_name(W3319)</f>
        <v>0</v>
      </c>
      <c r="Y3319" s="335" t="str">
        <f>IF($Y$3="申万一级行业",[1]!s_info_industry_sw_2021(W3319,公司分析!D$5,1),IF($Y$3="申万二级行业",[1]!s_info_industry_sw_2021(W3319,公司分析!D$5,2),IF($Y$3="申万三级行业",[1]!s_info_industry_sw_2021(W3319,公司分析!D$5,3),IF($Y$3="wind一级行业",[1]!s_info_industry_gics(W3319,1),IF($Y$3="wind二级行业",[1]!s_info_industry_gics(W3319,2),IF($Y$3="wind三级行业",[1]!s_info_industry_gics(W3319,3),IF($Y$3="wind四级行业",[1]!s_info_industry_gics(W3319,4),IF($Y$3="证监会门类行业",[1]!s_info_industry_csrc12_n(W3319,公司分析!D$5,1),""))))))))</f>
        <v>0</v>
      </c>
      <c r="Z3319" s="298" t="str">
        <f>IF(Y3319=行业比较!$E$6,ROW(),"")</f>
        <v/>
      </c>
    </row>
    <row r="3320" spans="22:26" x14ac:dyDescent="0.35">
      <c r="V3320" s="253">
        <f t="shared" si="59"/>
        <v>0</v>
      </c>
      <c r="W3320" s="348" t="str">
        <f>IF(板块成分!B3322="","",板块成分!B3322)</f>
        <v/>
      </c>
      <c r="X3320" s="270" t="str">
        <f>[1]!s_info_name(W3320)</f>
        <v>0</v>
      </c>
      <c r="Y3320" s="335" t="str">
        <f>IF($Y$3="申万一级行业",[1]!s_info_industry_sw_2021(W3320,公司分析!D$5,1),IF($Y$3="申万二级行业",[1]!s_info_industry_sw_2021(W3320,公司分析!D$5,2),IF($Y$3="申万三级行业",[1]!s_info_industry_sw_2021(W3320,公司分析!D$5,3),IF($Y$3="wind一级行业",[1]!s_info_industry_gics(W3320,1),IF($Y$3="wind二级行业",[1]!s_info_industry_gics(W3320,2),IF($Y$3="wind三级行业",[1]!s_info_industry_gics(W3320,3),IF($Y$3="wind四级行业",[1]!s_info_industry_gics(W3320,4),IF($Y$3="证监会门类行业",[1]!s_info_industry_csrc12_n(W3320,公司分析!D$5,1),""))))))))</f>
        <v>0</v>
      </c>
      <c r="Z3320" s="298" t="str">
        <f>IF(Y3320=行业比较!$E$6,ROW(),"")</f>
        <v/>
      </c>
    </row>
    <row r="3321" spans="22:26" x14ac:dyDescent="0.35">
      <c r="V3321" s="253">
        <f t="shared" si="59"/>
        <v>0</v>
      </c>
      <c r="W3321" s="348" t="str">
        <f>IF(板块成分!B3323="","",板块成分!B3323)</f>
        <v/>
      </c>
      <c r="X3321" s="270" t="str">
        <f>[1]!s_info_name(W3321)</f>
        <v>0</v>
      </c>
      <c r="Y3321" s="335" t="str">
        <f>IF($Y$3="申万一级行业",[1]!s_info_industry_sw_2021(W3321,公司分析!D$5,1),IF($Y$3="申万二级行业",[1]!s_info_industry_sw_2021(W3321,公司分析!D$5,2),IF($Y$3="申万三级行业",[1]!s_info_industry_sw_2021(W3321,公司分析!D$5,3),IF($Y$3="wind一级行业",[1]!s_info_industry_gics(W3321,1),IF($Y$3="wind二级行业",[1]!s_info_industry_gics(W3321,2),IF($Y$3="wind三级行业",[1]!s_info_industry_gics(W3321,3),IF($Y$3="wind四级行业",[1]!s_info_industry_gics(W3321,4),IF($Y$3="证监会门类行业",[1]!s_info_industry_csrc12_n(W3321,公司分析!D$5,1),""))))))))</f>
        <v>0</v>
      </c>
      <c r="Z3321" s="298" t="str">
        <f>IF(Y3321=行业比较!$E$6,ROW(),"")</f>
        <v/>
      </c>
    </row>
    <row r="3322" spans="22:26" x14ac:dyDescent="0.35">
      <c r="V3322" s="253">
        <f t="shared" si="59"/>
        <v>0</v>
      </c>
      <c r="W3322" s="348" t="str">
        <f>IF(板块成分!B3324="","",板块成分!B3324)</f>
        <v/>
      </c>
      <c r="X3322" s="270" t="str">
        <f>[1]!s_info_name(W3322)</f>
        <v>0</v>
      </c>
      <c r="Y3322" s="335" t="str">
        <f>IF($Y$3="申万一级行业",[1]!s_info_industry_sw_2021(W3322,公司分析!D$5,1),IF($Y$3="申万二级行业",[1]!s_info_industry_sw_2021(W3322,公司分析!D$5,2),IF($Y$3="申万三级行业",[1]!s_info_industry_sw_2021(W3322,公司分析!D$5,3),IF($Y$3="wind一级行业",[1]!s_info_industry_gics(W3322,1),IF($Y$3="wind二级行业",[1]!s_info_industry_gics(W3322,2),IF($Y$3="wind三级行业",[1]!s_info_industry_gics(W3322,3),IF($Y$3="wind四级行业",[1]!s_info_industry_gics(W3322,4),IF($Y$3="证监会门类行业",[1]!s_info_industry_csrc12_n(W3322,公司分析!D$5,1),""))))))))</f>
        <v>0</v>
      </c>
      <c r="Z3322" s="298" t="str">
        <f>IF(Y3322=行业比较!$E$6,ROW(),"")</f>
        <v/>
      </c>
    </row>
    <row r="3323" spans="22:26" x14ac:dyDescent="0.35">
      <c r="V3323" s="253">
        <f t="shared" si="59"/>
        <v>0</v>
      </c>
      <c r="W3323" s="348" t="str">
        <f>IF(板块成分!B3325="","",板块成分!B3325)</f>
        <v/>
      </c>
      <c r="X3323" s="270" t="str">
        <f>[1]!s_info_name(W3323)</f>
        <v>0</v>
      </c>
      <c r="Y3323" s="335" t="str">
        <f>IF($Y$3="申万一级行业",[1]!s_info_industry_sw_2021(W3323,公司分析!D$5,1),IF($Y$3="申万二级行业",[1]!s_info_industry_sw_2021(W3323,公司分析!D$5,2),IF($Y$3="申万三级行业",[1]!s_info_industry_sw_2021(W3323,公司分析!D$5,3),IF($Y$3="wind一级行业",[1]!s_info_industry_gics(W3323,1),IF($Y$3="wind二级行业",[1]!s_info_industry_gics(W3323,2),IF($Y$3="wind三级行业",[1]!s_info_industry_gics(W3323,3),IF($Y$3="wind四级行业",[1]!s_info_industry_gics(W3323,4),IF($Y$3="证监会门类行业",[1]!s_info_industry_csrc12_n(W3323,公司分析!D$5,1),""))))))))</f>
        <v>0</v>
      </c>
      <c r="Z3323" s="298" t="str">
        <f>IF(Y3323=行业比较!$E$6,ROW(),"")</f>
        <v/>
      </c>
    </row>
    <row r="3324" spans="22:26" x14ac:dyDescent="0.35">
      <c r="V3324" s="253">
        <f t="shared" si="59"/>
        <v>0</v>
      </c>
      <c r="W3324" s="348" t="str">
        <f>IF(板块成分!B3326="","",板块成分!B3326)</f>
        <v/>
      </c>
      <c r="X3324" s="270" t="str">
        <f>[1]!s_info_name(W3324)</f>
        <v>0</v>
      </c>
      <c r="Y3324" s="335" t="str">
        <f>IF($Y$3="申万一级行业",[1]!s_info_industry_sw_2021(W3324,公司分析!D$5,1),IF($Y$3="申万二级行业",[1]!s_info_industry_sw_2021(W3324,公司分析!D$5,2),IF($Y$3="申万三级行业",[1]!s_info_industry_sw_2021(W3324,公司分析!D$5,3),IF($Y$3="wind一级行业",[1]!s_info_industry_gics(W3324,1),IF($Y$3="wind二级行业",[1]!s_info_industry_gics(W3324,2),IF($Y$3="wind三级行业",[1]!s_info_industry_gics(W3324,3),IF($Y$3="wind四级行业",[1]!s_info_industry_gics(W3324,4),IF($Y$3="证监会门类行业",[1]!s_info_industry_csrc12_n(W3324,公司分析!D$5,1),""))))))))</f>
        <v>0</v>
      </c>
      <c r="Z3324" s="298" t="str">
        <f>IF(Y3324=行业比较!$E$6,ROW(),"")</f>
        <v/>
      </c>
    </row>
    <row r="3325" spans="22:26" x14ac:dyDescent="0.35">
      <c r="V3325" s="253">
        <f t="shared" si="59"/>
        <v>0</v>
      </c>
      <c r="W3325" s="348" t="str">
        <f>IF(板块成分!B3327="","",板块成分!B3327)</f>
        <v/>
      </c>
      <c r="X3325" s="270" t="str">
        <f>[1]!s_info_name(W3325)</f>
        <v>0</v>
      </c>
      <c r="Y3325" s="335" t="str">
        <f>IF($Y$3="申万一级行业",[1]!s_info_industry_sw_2021(W3325,公司分析!D$5,1),IF($Y$3="申万二级行业",[1]!s_info_industry_sw_2021(W3325,公司分析!D$5,2),IF($Y$3="申万三级行业",[1]!s_info_industry_sw_2021(W3325,公司分析!D$5,3),IF($Y$3="wind一级行业",[1]!s_info_industry_gics(W3325,1),IF($Y$3="wind二级行业",[1]!s_info_industry_gics(W3325,2),IF($Y$3="wind三级行业",[1]!s_info_industry_gics(W3325,3),IF($Y$3="wind四级行业",[1]!s_info_industry_gics(W3325,4),IF($Y$3="证监会门类行业",[1]!s_info_industry_csrc12_n(W3325,公司分析!D$5,1),""))))))))</f>
        <v>0</v>
      </c>
      <c r="Z3325" s="298" t="str">
        <f>IF(Y3325=行业比较!$E$6,ROW(),"")</f>
        <v/>
      </c>
    </row>
    <row r="3326" spans="22:26" x14ac:dyDescent="0.35">
      <c r="V3326" s="253">
        <f t="shared" si="59"/>
        <v>0</v>
      </c>
      <c r="W3326" s="348" t="str">
        <f>IF(板块成分!B3328="","",板块成分!B3328)</f>
        <v/>
      </c>
      <c r="X3326" s="270" t="str">
        <f>[1]!s_info_name(W3326)</f>
        <v>0</v>
      </c>
      <c r="Y3326" s="335" t="str">
        <f>IF($Y$3="申万一级行业",[1]!s_info_industry_sw_2021(W3326,公司分析!D$5,1),IF($Y$3="申万二级行业",[1]!s_info_industry_sw_2021(W3326,公司分析!D$5,2),IF($Y$3="申万三级行业",[1]!s_info_industry_sw_2021(W3326,公司分析!D$5,3),IF($Y$3="wind一级行业",[1]!s_info_industry_gics(W3326,1),IF($Y$3="wind二级行业",[1]!s_info_industry_gics(W3326,2),IF($Y$3="wind三级行业",[1]!s_info_industry_gics(W3326,3),IF($Y$3="wind四级行业",[1]!s_info_industry_gics(W3326,4),IF($Y$3="证监会门类行业",[1]!s_info_industry_csrc12_n(W3326,公司分析!D$5,1),""))))))))</f>
        <v>0</v>
      </c>
      <c r="Z3326" s="298" t="str">
        <f>IF(Y3326=行业比较!$E$6,ROW(),"")</f>
        <v/>
      </c>
    </row>
    <row r="3327" spans="22:26" x14ac:dyDescent="0.35">
      <c r="V3327" s="253">
        <f t="shared" si="59"/>
        <v>0</v>
      </c>
      <c r="W3327" s="348" t="str">
        <f>IF(板块成分!B3329="","",板块成分!B3329)</f>
        <v/>
      </c>
      <c r="X3327" s="270" t="str">
        <f>[1]!s_info_name(W3327)</f>
        <v>0</v>
      </c>
      <c r="Y3327" s="335" t="str">
        <f>IF($Y$3="申万一级行业",[1]!s_info_industry_sw_2021(W3327,公司分析!D$5,1),IF($Y$3="申万二级行业",[1]!s_info_industry_sw_2021(W3327,公司分析!D$5,2),IF($Y$3="申万三级行业",[1]!s_info_industry_sw_2021(W3327,公司分析!D$5,3),IF($Y$3="wind一级行业",[1]!s_info_industry_gics(W3327,1),IF($Y$3="wind二级行业",[1]!s_info_industry_gics(W3327,2),IF($Y$3="wind三级行业",[1]!s_info_industry_gics(W3327,3),IF($Y$3="wind四级行业",[1]!s_info_industry_gics(W3327,4),IF($Y$3="证监会门类行业",[1]!s_info_industry_csrc12_n(W3327,公司分析!D$5,1),""))))))))</f>
        <v>0</v>
      </c>
      <c r="Z3327" s="298" t="str">
        <f>IF(Y3327=行业比较!$E$6,ROW(),"")</f>
        <v/>
      </c>
    </row>
    <row r="3328" spans="22:26" x14ac:dyDescent="0.35">
      <c r="V3328" s="253">
        <f t="shared" si="59"/>
        <v>0</v>
      </c>
      <c r="W3328" s="348" t="str">
        <f>IF(板块成分!B3330="","",板块成分!B3330)</f>
        <v/>
      </c>
      <c r="X3328" s="270" t="str">
        <f>[1]!s_info_name(W3328)</f>
        <v>0</v>
      </c>
      <c r="Y3328" s="335" t="str">
        <f>IF($Y$3="申万一级行业",[1]!s_info_industry_sw_2021(W3328,公司分析!D$5,1),IF($Y$3="申万二级行业",[1]!s_info_industry_sw_2021(W3328,公司分析!D$5,2),IF($Y$3="申万三级行业",[1]!s_info_industry_sw_2021(W3328,公司分析!D$5,3),IF($Y$3="wind一级行业",[1]!s_info_industry_gics(W3328,1),IF($Y$3="wind二级行业",[1]!s_info_industry_gics(W3328,2),IF($Y$3="wind三级行业",[1]!s_info_industry_gics(W3328,3),IF($Y$3="wind四级行业",[1]!s_info_industry_gics(W3328,4),IF($Y$3="证监会门类行业",[1]!s_info_industry_csrc12_n(W3328,公司分析!D$5,1),""))))))))</f>
        <v>0</v>
      </c>
      <c r="Z3328" s="298" t="str">
        <f>IF(Y3328=行业比较!$E$6,ROW(),"")</f>
        <v/>
      </c>
    </row>
    <row r="3329" spans="22:26" x14ac:dyDescent="0.35">
      <c r="V3329" s="253">
        <f t="shared" si="59"/>
        <v>0</v>
      </c>
      <c r="W3329" s="348" t="str">
        <f>IF(板块成分!B3331="","",板块成分!B3331)</f>
        <v/>
      </c>
      <c r="X3329" s="270" t="str">
        <f>[1]!s_info_name(W3329)</f>
        <v>0</v>
      </c>
      <c r="Y3329" s="335" t="str">
        <f>IF($Y$3="申万一级行业",[1]!s_info_industry_sw_2021(W3329,公司分析!D$5,1),IF($Y$3="申万二级行业",[1]!s_info_industry_sw_2021(W3329,公司分析!D$5,2),IF($Y$3="申万三级行业",[1]!s_info_industry_sw_2021(W3329,公司分析!D$5,3),IF($Y$3="wind一级行业",[1]!s_info_industry_gics(W3329,1),IF($Y$3="wind二级行业",[1]!s_info_industry_gics(W3329,2),IF($Y$3="wind三级行业",[1]!s_info_industry_gics(W3329,3),IF($Y$3="wind四级行业",[1]!s_info_industry_gics(W3329,4),IF($Y$3="证监会门类行业",[1]!s_info_industry_csrc12_n(W3329,公司分析!D$5,1),""))))))))</f>
        <v>0</v>
      </c>
      <c r="Z3329" s="298" t="str">
        <f>IF(Y3329=行业比较!$E$6,ROW(),"")</f>
        <v/>
      </c>
    </row>
    <row r="3330" spans="22:26" x14ac:dyDescent="0.35">
      <c r="V3330" s="253">
        <f t="shared" si="59"/>
        <v>0</v>
      </c>
      <c r="W3330" s="348" t="str">
        <f>IF(板块成分!B3332="","",板块成分!B3332)</f>
        <v/>
      </c>
      <c r="X3330" s="270" t="str">
        <f>[1]!s_info_name(W3330)</f>
        <v>0</v>
      </c>
      <c r="Y3330" s="335" t="str">
        <f>IF($Y$3="申万一级行业",[1]!s_info_industry_sw_2021(W3330,公司分析!D$5,1),IF($Y$3="申万二级行业",[1]!s_info_industry_sw_2021(W3330,公司分析!D$5,2),IF($Y$3="申万三级行业",[1]!s_info_industry_sw_2021(W3330,公司分析!D$5,3),IF($Y$3="wind一级行业",[1]!s_info_industry_gics(W3330,1),IF($Y$3="wind二级行业",[1]!s_info_industry_gics(W3330,2),IF($Y$3="wind三级行业",[1]!s_info_industry_gics(W3330,3),IF($Y$3="wind四级行业",[1]!s_info_industry_gics(W3330,4),IF($Y$3="证监会门类行业",[1]!s_info_industry_csrc12_n(W3330,公司分析!D$5,1),""))))))))</f>
        <v>0</v>
      </c>
      <c r="Z3330" s="298" t="str">
        <f>IF(Y3330=行业比较!$E$6,ROW(),"")</f>
        <v/>
      </c>
    </row>
    <row r="3331" spans="22:26" x14ac:dyDescent="0.35">
      <c r="V3331" s="253">
        <f t="shared" si="59"/>
        <v>0</v>
      </c>
      <c r="W3331" s="348" t="str">
        <f>IF(板块成分!B3333="","",板块成分!B3333)</f>
        <v/>
      </c>
      <c r="X3331" s="270" t="str">
        <f>[1]!s_info_name(W3331)</f>
        <v>0</v>
      </c>
      <c r="Y3331" s="335" t="str">
        <f>IF($Y$3="申万一级行业",[1]!s_info_industry_sw_2021(W3331,公司分析!D$5,1),IF($Y$3="申万二级行业",[1]!s_info_industry_sw_2021(W3331,公司分析!D$5,2),IF($Y$3="申万三级行业",[1]!s_info_industry_sw_2021(W3331,公司分析!D$5,3),IF($Y$3="wind一级行业",[1]!s_info_industry_gics(W3331,1),IF($Y$3="wind二级行业",[1]!s_info_industry_gics(W3331,2),IF($Y$3="wind三级行业",[1]!s_info_industry_gics(W3331,3),IF($Y$3="wind四级行业",[1]!s_info_industry_gics(W3331,4),IF($Y$3="证监会门类行业",[1]!s_info_industry_csrc12_n(W3331,公司分析!D$5,1),""))))))))</f>
        <v>0</v>
      </c>
      <c r="Z3331" s="298" t="str">
        <f>IF(Y3331=行业比较!$E$6,ROW(),"")</f>
        <v/>
      </c>
    </row>
    <row r="3332" spans="22:26" x14ac:dyDescent="0.35">
      <c r="V3332" s="253">
        <f t="shared" si="59"/>
        <v>0</v>
      </c>
      <c r="W3332" s="348" t="str">
        <f>IF(板块成分!B3334="","",板块成分!B3334)</f>
        <v/>
      </c>
      <c r="X3332" s="270" t="str">
        <f>[1]!s_info_name(W3332)</f>
        <v>0</v>
      </c>
      <c r="Y3332" s="335" t="str">
        <f>IF($Y$3="申万一级行业",[1]!s_info_industry_sw_2021(W3332,公司分析!D$5,1),IF($Y$3="申万二级行业",[1]!s_info_industry_sw_2021(W3332,公司分析!D$5,2),IF($Y$3="申万三级行业",[1]!s_info_industry_sw_2021(W3332,公司分析!D$5,3),IF($Y$3="wind一级行业",[1]!s_info_industry_gics(W3332,1),IF($Y$3="wind二级行业",[1]!s_info_industry_gics(W3332,2),IF($Y$3="wind三级行业",[1]!s_info_industry_gics(W3332,3),IF($Y$3="wind四级行业",[1]!s_info_industry_gics(W3332,4),IF($Y$3="证监会门类行业",[1]!s_info_industry_csrc12_n(W3332,公司分析!D$5,1),""))))))))</f>
        <v>0</v>
      </c>
      <c r="Z3332" s="298" t="str">
        <f>IF(Y3332=行业比较!$E$6,ROW(),"")</f>
        <v/>
      </c>
    </row>
    <row r="3333" spans="22:26" x14ac:dyDescent="0.35">
      <c r="V3333" s="253">
        <f t="shared" ref="V3333:V3396" si="60">IF(Z3333="",0,RANK(Z3333,Z:Z,1))</f>
        <v>0</v>
      </c>
      <c r="W3333" s="348" t="str">
        <f>IF(板块成分!B3335="","",板块成分!B3335)</f>
        <v/>
      </c>
      <c r="X3333" s="270" t="str">
        <f>[1]!s_info_name(W3333)</f>
        <v>0</v>
      </c>
      <c r="Y3333" s="335" t="str">
        <f>IF($Y$3="申万一级行业",[1]!s_info_industry_sw_2021(W3333,公司分析!D$5,1),IF($Y$3="申万二级行业",[1]!s_info_industry_sw_2021(W3333,公司分析!D$5,2),IF($Y$3="申万三级行业",[1]!s_info_industry_sw_2021(W3333,公司分析!D$5,3),IF($Y$3="wind一级行业",[1]!s_info_industry_gics(W3333,1),IF($Y$3="wind二级行业",[1]!s_info_industry_gics(W3333,2),IF($Y$3="wind三级行业",[1]!s_info_industry_gics(W3333,3),IF($Y$3="wind四级行业",[1]!s_info_industry_gics(W3333,4),IF($Y$3="证监会门类行业",[1]!s_info_industry_csrc12_n(W3333,公司分析!D$5,1),""))))))))</f>
        <v>0</v>
      </c>
      <c r="Z3333" s="298" t="str">
        <f>IF(Y3333=行业比较!$E$6,ROW(),"")</f>
        <v/>
      </c>
    </row>
    <row r="3334" spans="22:26" x14ac:dyDescent="0.35">
      <c r="V3334" s="253">
        <f t="shared" si="60"/>
        <v>0</v>
      </c>
      <c r="W3334" s="348" t="str">
        <f>IF(板块成分!B3336="","",板块成分!B3336)</f>
        <v/>
      </c>
      <c r="X3334" s="270" t="str">
        <f>[1]!s_info_name(W3334)</f>
        <v>0</v>
      </c>
      <c r="Y3334" s="335" t="str">
        <f>IF($Y$3="申万一级行业",[1]!s_info_industry_sw_2021(W3334,公司分析!D$5,1),IF($Y$3="申万二级行业",[1]!s_info_industry_sw_2021(W3334,公司分析!D$5,2),IF($Y$3="申万三级行业",[1]!s_info_industry_sw_2021(W3334,公司分析!D$5,3),IF($Y$3="wind一级行业",[1]!s_info_industry_gics(W3334,1),IF($Y$3="wind二级行业",[1]!s_info_industry_gics(W3334,2),IF($Y$3="wind三级行业",[1]!s_info_industry_gics(W3334,3),IF($Y$3="wind四级行业",[1]!s_info_industry_gics(W3334,4),IF($Y$3="证监会门类行业",[1]!s_info_industry_csrc12_n(W3334,公司分析!D$5,1),""))))))))</f>
        <v>0</v>
      </c>
      <c r="Z3334" s="298" t="str">
        <f>IF(Y3334=行业比较!$E$6,ROW(),"")</f>
        <v/>
      </c>
    </row>
    <row r="3335" spans="22:26" x14ac:dyDescent="0.35">
      <c r="V3335" s="253">
        <f t="shared" si="60"/>
        <v>0</v>
      </c>
      <c r="W3335" s="348" t="str">
        <f>IF(板块成分!B3337="","",板块成分!B3337)</f>
        <v/>
      </c>
      <c r="X3335" s="270" t="str">
        <f>[1]!s_info_name(W3335)</f>
        <v>0</v>
      </c>
      <c r="Y3335" s="335" t="str">
        <f>IF($Y$3="申万一级行业",[1]!s_info_industry_sw_2021(W3335,公司分析!D$5,1),IF($Y$3="申万二级行业",[1]!s_info_industry_sw_2021(W3335,公司分析!D$5,2),IF($Y$3="申万三级行业",[1]!s_info_industry_sw_2021(W3335,公司分析!D$5,3),IF($Y$3="wind一级行业",[1]!s_info_industry_gics(W3335,1),IF($Y$3="wind二级行业",[1]!s_info_industry_gics(W3335,2),IF($Y$3="wind三级行业",[1]!s_info_industry_gics(W3335,3),IF($Y$3="wind四级行业",[1]!s_info_industry_gics(W3335,4),IF($Y$3="证监会门类行业",[1]!s_info_industry_csrc12_n(W3335,公司分析!D$5,1),""))))))))</f>
        <v>0</v>
      </c>
      <c r="Z3335" s="298" t="str">
        <f>IF(Y3335=行业比较!$E$6,ROW(),"")</f>
        <v/>
      </c>
    </row>
    <row r="3336" spans="22:26" x14ac:dyDescent="0.35">
      <c r="V3336" s="253">
        <f t="shared" si="60"/>
        <v>0</v>
      </c>
      <c r="W3336" s="348" t="str">
        <f>IF(板块成分!B3338="","",板块成分!B3338)</f>
        <v/>
      </c>
      <c r="X3336" s="270" t="str">
        <f>[1]!s_info_name(W3336)</f>
        <v>0</v>
      </c>
      <c r="Y3336" s="335" t="str">
        <f>IF($Y$3="申万一级行业",[1]!s_info_industry_sw_2021(W3336,公司分析!D$5,1),IF($Y$3="申万二级行业",[1]!s_info_industry_sw_2021(W3336,公司分析!D$5,2),IF($Y$3="申万三级行业",[1]!s_info_industry_sw_2021(W3336,公司分析!D$5,3),IF($Y$3="wind一级行业",[1]!s_info_industry_gics(W3336,1),IF($Y$3="wind二级行业",[1]!s_info_industry_gics(W3336,2),IF($Y$3="wind三级行业",[1]!s_info_industry_gics(W3336,3),IF($Y$3="wind四级行业",[1]!s_info_industry_gics(W3336,4),IF($Y$3="证监会门类行业",[1]!s_info_industry_csrc12_n(W3336,公司分析!D$5,1),""))))))))</f>
        <v>0</v>
      </c>
      <c r="Z3336" s="298" t="str">
        <f>IF(Y3336=行业比较!$E$6,ROW(),"")</f>
        <v/>
      </c>
    </row>
    <row r="3337" spans="22:26" x14ac:dyDescent="0.35">
      <c r="V3337" s="253">
        <f t="shared" si="60"/>
        <v>0</v>
      </c>
      <c r="W3337" s="348" t="str">
        <f>IF(板块成分!B3339="","",板块成分!B3339)</f>
        <v/>
      </c>
      <c r="X3337" s="270" t="str">
        <f>[1]!s_info_name(W3337)</f>
        <v>0</v>
      </c>
      <c r="Y3337" s="335" t="str">
        <f>IF($Y$3="申万一级行业",[1]!s_info_industry_sw_2021(W3337,公司分析!D$5,1),IF($Y$3="申万二级行业",[1]!s_info_industry_sw_2021(W3337,公司分析!D$5,2),IF($Y$3="申万三级行业",[1]!s_info_industry_sw_2021(W3337,公司分析!D$5,3),IF($Y$3="wind一级行业",[1]!s_info_industry_gics(W3337,1),IF($Y$3="wind二级行业",[1]!s_info_industry_gics(W3337,2),IF($Y$3="wind三级行业",[1]!s_info_industry_gics(W3337,3),IF($Y$3="wind四级行业",[1]!s_info_industry_gics(W3337,4),IF($Y$3="证监会门类行业",[1]!s_info_industry_csrc12_n(W3337,公司分析!D$5,1),""))))))))</f>
        <v>0</v>
      </c>
      <c r="Z3337" s="298" t="str">
        <f>IF(Y3337=行业比较!$E$6,ROW(),"")</f>
        <v/>
      </c>
    </row>
    <row r="3338" spans="22:26" x14ac:dyDescent="0.35">
      <c r="V3338" s="253">
        <f t="shared" si="60"/>
        <v>0</v>
      </c>
      <c r="W3338" s="348" t="str">
        <f>IF(板块成分!B3340="","",板块成分!B3340)</f>
        <v/>
      </c>
      <c r="X3338" s="270" t="str">
        <f>[1]!s_info_name(W3338)</f>
        <v>0</v>
      </c>
      <c r="Y3338" s="335" t="str">
        <f>IF($Y$3="申万一级行业",[1]!s_info_industry_sw_2021(W3338,公司分析!D$5,1),IF($Y$3="申万二级行业",[1]!s_info_industry_sw_2021(W3338,公司分析!D$5,2),IF($Y$3="申万三级行业",[1]!s_info_industry_sw_2021(W3338,公司分析!D$5,3),IF($Y$3="wind一级行业",[1]!s_info_industry_gics(W3338,1),IF($Y$3="wind二级行业",[1]!s_info_industry_gics(W3338,2),IF($Y$3="wind三级行业",[1]!s_info_industry_gics(W3338,3),IF($Y$3="wind四级行业",[1]!s_info_industry_gics(W3338,4),IF($Y$3="证监会门类行业",[1]!s_info_industry_csrc12_n(W3338,公司分析!D$5,1),""))))))))</f>
        <v>0</v>
      </c>
      <c r="Z3338" s="298" t="str">
        <f>IF(Y3338=行业比较!$E$6,ROW(),"")</f>
        <v/>
      </c>
    </row>
    <row r="3339" spans="22:26" x14ac:dyDescent="0.35">
      <c r="V3339" s="253">
        <f t="shared" si="60"/>
        <v>0</v>
      </c>
      <c r="W3339" s="348" t="str">
        <f>IF(板块成分!B3341="","",板块成分!B3341)</f>
        <v/>
      </c>
      <c r="X3339" s="270" t="str">
        <f>[1]!s_info_name(W3339)</f>
        <v>0</v>
      </c>
      <c r="Y3339" s="335" t="str">
        <f>IF($Y$3="申万一级行业",[1]!s_info_industry_sw_2021(W3339,公司分析!D$5,1),IF($Y$3="申万二级行业",[1]!s_info_industry_sw_2021(W3339,公司分析!D$5,2),IF($Y$3="申万三级行业",[1]!s_info_industry_sw_2021(W3339,公司分析!D$5,3),IF($Y$3="wind一级行业",[1]!s_info_industry_gics(W3339,1),IF($Y$3="wind二级行业",[1]!s_info_industry_gics(W3339,2),IF($Y$3="wind三级行业",[1]!s_info_industry_gics(W3339,3),IF($Y$3="wind四级行业",[1]!s_info_industry_gics(W3339,4),IF($Y$3="证监会门类行业",[1]!s_info_industry_csrc12_n(W3339,公司分析!D$5,1),""))))))))</f>
        <v>0</v>
      </c>
      <c r="Z3339" s="298" t="str">
        <f>IF(Y3339=行业比较!$E$6,ROW(),"")</f>
        <v/>
      </c>
    </row>
    <row r="3340" spans="22:26" x14ac:dyDescent="0.35">
      <c r="V3340" s="253">
        <f t="shared" si="60"/>
        <v>0</v>
      </c>
      <c r="W3340" s="348" t="str">
        <f>IF(板块成分!B3342="","",板块成分!B3342)</f>
        <v/>
      </c>
      <c r="X3340" s="270" t="str">
        <f>[1]!s_info_name(W3340)</f>
        <v>0</v>
      </c>
      <c r="Y3340" s="335" t="str">
        <f>IF($Y$3="申万一级行业",[1]!s_info_industry_sw_2021(W3340,公司分析!D$5,1),IF($Y$3="申万二级行业",[1]!s_info_industry_sw_2021(W3340,公司分析!D$5,2),IF($Y$3="申万三级行业",[1]!s_info_industry_sw_2021(W3340,公司分析!D$5,3),IF($Y$3="wind一级行业",[1]!s_info_industry_gics(W3340,1),IF($Y$3="wind二级行业",[1]!s_info_industry_gics(W3340,2),IF($Y$3="wind三级行业",[1]!s_info_industry_gics(W3340,3),IF($Y$3="wind四级行业",[1]!s_info_industry_gics(W3340,4),IF($Y$3="证监会门类行业",[1]!s_info_industry_csrc12_n(W3340,公司分析!D$5,1),""))))))))</f>
        <v>0</v>
      </c>
      <c r="Z3340" s="298" t="str">
        <f>IF(Y3340=行业比较!$E$6,ROW(),"")</f>
        <v/>
      </c>
    </row>
    <row r="3341" spans="22:26" x14ac:dyDescent="0.35">
      <c r="V3341" s="253">
        <f t="shared" si="60"/>
        <v>0</v>
      </c>
      <c r="W3341" s="348" t="str">
        <f>IF(板块成分!B3343="","",板块成分!B3343)</f>
        <v/>
      </c>
      <c r="X3341" s="270" t="str">
        <f>[1]!s_info_name(W3341)</f>
        <v>0</v>
      </c>
      <c r="Y3341" s="335" t="str">
        <f>IF($Y$3="申万一级行业",[1]!s_info_industry_sw_2021(W3341,公司分析!D$5,1),IF($Y$3="申万二级行业",[1]!s_info_industry_sw_2021(W3341,公司分析!D$5,2),IF($Y$3="申万三级行业",[1]!s_info_industry_sw_2021(W3341,公司分析!D$5,3),IF($Y$3="wind一级行业",[1]!s_info_industry_gics(W3341,1),IF($Y$3="wind二级行业",[1]!s_info_industry_gics(W3341,2),IF($Y$3="wind三级行业",[1]!s_info_industry_gics(W3341,3),IF($Y$3="wind四级行业",[1]!s_info_industry_gics(W3341,4),IF($Y$3="证监会门类行业",[1]!s_info_industry_csrc12_n(W3341,公司分析!D$5,1),""))))))))</f>
        <v>0</v>
      </c>
      <c r="Z3341" s="298" t="str">
        <f>IF(Y3341=行业比较!$E$6,ROW(),"")</f>
        <v/>
      </c>
    </row>
    <row r="3342" spans="22:26" x14ac:dyDescent="0.35">
      <c r="V3342" s="253">
        <f t="shared" si="60"/>
        <v>0</v>
      </c>
      <c r="W3342" s="348" t="str">
        <f>IF(板块成分!B3344="","",板块成分!B3344)</f>
        <v/>
      </c>
      <c r="X3342" s="270" t="str">
        <f>[1]!s_info_name(W3342)</f>
        <v>0</v>
      </c>
      <c r="Y3342" s="335" t="str">
        <f>IF($Y$3="申万一级行业",[1]!s_info_industry_sw_2021(W3342,公司分析!D$5,1),IF($Y$3="申万二级行业",[1]!s_info_industry_sw_2021(W3342,公司分析!D$5,2),IF($Y$3="申万三级行业",[1]!s_info_industry_sw_2021(W3342,公司分析!D$5,3),IF($Y$3="wind一级行业",[1]!s_info_industry_gics(W3342,1),IF($Y$3="wind二级行业",[1]!s_info_industry_gics(W3342,2),IF($Y$3="wind三级行业",[1]!s_info_industry_gics(W3342,3),IF($Y$3="wind四级行业",[1]!s_info_industry_gics(W3342,4),IF($Y$3="证监会门类行业",[1]!s_info_industry_csrc12_n(W3342,公司分析!D$5,1),""))))))))</f>
        <v>0</v>
      </c>
      <c r="Z3342" s="298" t="str">
        <f>IF(Y3342=行业比较!$E$6,ROW(),"")</f>
        <v/>
      </c>
    </row>
    <row r="3343" spans="22:26" x14ac:dyDescent="0.35">
      <c r="V3343" s="253">
        <f t="shared" si="60"/>
        <v>0</v>
      </c>
      <c r="W3343" s="348" t="str">
        <f>IF(板块成分!B3345="","",板块成分!B3345)</f>
        <v/>
      </c>
      <c r="X3343" s="270" t="str">
        <f>[1]!s_info_name(W3343)</f>
        <v>0</v>
      </c>
      <c r="Y3343" s="335" t="str">
        <f>IF($Y$3="申万一级行业",[1]!s_info_industry_sw_2021(W3343,公司分析!D$5,1),IF($Y$3="申万二级行业",[1]!s_info_industry_sw_2021(W3343,公司分析!D$5,2),IF($Y$3="申万三级行业",[1]!s_info_industry_sw_2021(W3343,公司分析!D$5,3),IF($Y$3="wind一级行业",[1]!s_info_industry_gics(W3343,1),IF($Y$3="wind二级行业",[1]!s_info_industry_gics(W3343,2),IF($Y$3="wind三级行业",[1]!s_info_industry_gics(W3343,3),IF($Y$3="wind四级行业",[1]!s_info_industry_gics(W3343,4),IF($Y$3="证监会门类行业",[1]!s_info_industry_csrc12_n(W3343,公司分析!D$5,1),""))))))))</f>
        <v>0</v>
      </c>
      <c r="Z3343" s="298" t="str">
        <f>IF(Y3343=行业比较!$E$6,ROW(),"")</f>
        <v/>
      </c>
    </row>
    <row r="3344" spans="22:26" x14ac:dyDescent="0.35">
      <c r="V3344" s="253">
        <f t="shared" si="60"/>
        <v>0</v>
      </c>
      <c r="W3344" s="348" t="str">
        <f>IF(板块成分!B3346="","",板块成分!B3346)</f>
        <v/>
      </c>
      <c r="X3344" s="270" t="str">
        <f>[1]!s_info_name(W3344)</f>
        <v>0</v>
      </c>
      <c r="Y3344" s="335" t="str">
        <f>IF($Y$3="申万一级行业",[1]!s_info_industry_sw_2021(W3344,公司分析!D$5,1),IF($Y$3="申万二级行业",[1]!s_info_industry_sw_2021(W3344,公司分析!D$5,2),IF($Y$3="申万三级行业",[1]!s_info_industry_sw_2021(W3344,公司分析!D$5,3),IF($Y$3="wind一级行业",[1]!s_info_industry_gics(W3344,1),IF($Y$3="wind二级行业",[1]!s_info_industry_gics(W3344,2),IF($Y$3="wind三级行业",[1]!s_info_industry_gics(W3344,3),IF($Y$3="wind四级行业",[1]!s_info_industry_gics(W3344,4),IF($Y$3="证监会门类行业",[1]!s_info_industry_csrc12_n(W3344,公司分析!D$5,1),""))))))))</f>
        <v>0</v>
      </c>
      <c r="Z3344" s="298" t="str">
        <f>IF(Y3344=行业比较!$E$6,ROW(),"")</f>
        <v/>
      </c>
    </row>
    <row r="3345" spans="22:26" x14ac:dyDescent="0.35">
      <c r="V3345" s="253">
        <f t="shared" si="60"/>
        <v>0</v>
      </c>
      <c r="W3345" s="348" t="str">
        <f>IF(板块成分!B3347="","",板块成分!B3347)</f>
        <v/>
      </c>
      <c r="X3345" s="270" t="str">
        <f>[1]!s_info_name(W3345)</f>
        <v>0</v>
      </c>
      <c r="Y3345" s="335" t="str">
        <f>IF($Y$3="申万一级行业",[1]!s_info_industry_sw_2021(W3345,公司分析!D$5,1),IF($Y$3="申万二级行业",[1]!s_info_industry_sw_2021(W3345,公司分析!D$5,2),IF($Y$3="申万三级行业",[1]!s_info_industry_sw_2021(W3345,公司分析!D$5,3),IF($Y$3="wind一级行业",[1]!s_info_industry_gics(W3345,1),IF($Y$3="wind二级行业",[1]!s_info_industry_gics(W3345,2),IF($Y$3="wind三级行业",[1]!s_info_industry_gics(W3345,3),IF($Y$3="wind四级行业",[1]!s_info_industry_gics(W3345,4),IF($Y$3="证监会门类行业",[1]!s_info_industry_csrc12_n(W3345,公司分析!D$5,1),""))))))))</f>
        <v>0</v>
      </c>
      <c r="Z3345" s="298" t="str">
        <f>IF(Y3345=行业比较!$E$6,ROW(),"")</f>
        <v/>
      </c>
    </row>
    <row r="3346" spans="22:26" x14ac:dyDescent="0.35">
      <c r="V3346" s="253">
        <f t="shared" si="60"/>
        <v>0</v>
      </c>
      <c r="W3346" s="348" t="str">
        <f>IF(板块成分!B3348="","",板块成分!B3348)</f>
        <v/>
      </c>
      <c r="X3346" s="270" t="str">
        <f>[1]!s_info_name(W3346)</f>
        <v>0</v>
      </c>
      <c r="Y3346" s="335" t="str">
        <f>IF($Y$3="申万一级行业",[1]!s_info_industry_sw_2021(W3346,公司分析!D$5,1),IF($Y$3="申万二级行业",[1]!s_info_industry_sw_2021(W3346,公司分析!D$5,2),IF($Y$3="申万三级行业",[1]!s_info_industry_sw_2021(W3346,公司分析!D$5,3),IF($Y$3="wind一级行业",[1]!s_info_industry_gics(W3346,1),IF($Y$3="wind二级行业",[1]!s_info_industry_gics(W3346,2),IF($Y$3="wind三级行业",[1]!s_info_industry_gics(W3346,3),IF($Y$3="wind四级行业",[1]!s_info_industry_gics(W3346,4),IF($Y$3="证监会门类行业",[1]!s_info_industry_csrc12_n(W3346,公司分析!D$5,1),""))))))))</f>
        <v>0</v>
      </c>
      <c r="Z3346" s="298" t="str">
        <f>IF(Y3346=行业比较!$E$6,ROW(),"")</f>
        <v/>
      </c>
    </row>
    <row r="3347" spans="22:26" x14ac:dyDescent="0.35">
      <c r="V3347" s="253">
        <f t="shared" si="60"/>
        <v>0</v>
      </c>
      <c r="W3347" s="348" t="str">
        <f>IF(板块成分!B3349="","",板块成分!B3349)</f>
        <v/>
      </c>
      <c r="X3347" s="270" t="str">
        <f>[1]!s_info_name(W3347)</f>
        <v>0</v>
      </c>
      <c r="Y3347" s="335" t="str">
        <f>IF($Y$3="申万一级行业",[1]!s_info_industry_sw_2021(W3347,公司分析!D$5,1),IF($Y$3="申万二级行业",[1]!s_info_industry_sw_2021(W3347,公司分析!D$5,2),IF($Y$3="申万三级行业",[1]!s_info_industry_sw_2021(W3347,公司分析!D$5,3),IF($Y$3="wind一级行业",[1]!s_info_industry_gics(W3347,1),IF($Y$3="wind二级行业",[1]!s_info_industry_gics(W3347,2),IF($Y$3="wind三级行业",[1]!s_info_industry_gics(W3347,3),IF($Y$3="wind四级行业",[1]!s_info_industry_gics(W3347,4),IF($Y$3="证监会门类行业",[1]!s_info_industry_csrc12_n(W3347,公司分析!D$5,1),""))))))))</f>
        <v>0</v>
      </c>
      <c r="Z3347" s="298" t="str">
        <f>IF(Y3347=行业比较!$E$6,ROW(),"")</f>
        <v/>
      </c>
    </row>
    <row r="3348" spans="22:26" x14ac:dyDescent="0.35">
      <c r="V3348" s="253">
        <f t="shared" si="60"/>
        <v>0</v>
      </c>
      <c r="W3348" s="348" t="str">
        <f>IF(板块成分!B3350="","",板块成分!B3350)</f>
        <v/>
      </c>
      <c r="X3348" s="270" t="str">
        <f>[1]!s_info_name(W3348)</f>
        <v>0</v>
      </c>
      <c r="Y3348" s="335" t="str">
        <f>IF($Y$3="申万一级行业",[1]!s_info_industry_sw_2021(W3348,公司分析!D$5,1),IF($Y$3="申万二级行业",[1]!s_info_industry_sw_2021(W3348,公司分析!D$5,2),IF($Y$3="申万三级行业",[1]!s_info_industry_sw_2021(W3348,公司分析!D$5,3),IF($Y$3="wind一级行业",[1]!s_info_industry_gics(W3348,1),IF($Y$3="wind二级行业",[1]!s_info_industry_gics(W3348,2),IF($Y$3="wind三级行业",[1]!s_info_industry_gics(W3348,3),IF($Y$3="wind四级行业",[1]!s_info_industry_gics(W3348,4),IF($Y$3="证监会门类行业",[1]!s_info_industry_csrc12_n(W3348,公司分析!D$5,1),""))))))))</f>
        <v>0</v>
      </c>
      <c r="Z3348" s="298" t="str">
        <f>IF(Y3348=行业比较!$E$6,ROW(),"")</f>
        <v/>
      </c>
    </row>
    <row r="3349" spans="22:26" x14ac:dyDescent="0.35">
      <c r="V3349" s="253">
        <f t="shared" si="60"/>
        <v>0</v>
      </c>
      <c r="W3349" s="348" t="str">
        <f>IF(板块成分!B3351="","",板块成分!B3351)</f>
        <v/>
      </c>
      <c r="X3349" s="270" t="str">
        <f>[1]!s_info_name(W3349)</f>
        <v>0</v>
      </c>
      <c r="Y3349" s="335" t="str">
        <f>IF($Y$3="申万一级行业",[1]!s_info_industry_sw_2021(W3349,公司分析!D$5,1),IF($Y$3="申万二级行业",[1]!s_info_industry_sw_2021(W3349,公司分析!D$5,2),IF($Y$3="申万三级行业",[1]!s_info_industry_sw_2021(W3349,公司分析!D$5,3),IF($Y$3="wind一级行业",[1]!s_info_industry_gics(W3349,1),IF($Y$3="wind二级行业",[1]!s_info_industry_gics(W3349,2),IF($Y$3="wind三级行业",[1]!s_info_industry_gics(W3349,3),IF($Y$3="wind四级行业",[1]!s_info_industry_gics(W3349,4),IF($Y$3="证监会门类行业",[1]!s_info_industry_csrc12_n(W3349,公司分析!D$5,1),""))))))))</f>
        <v>0</v>
      </c>
      <c r="Z3349" s="298" t="str">
        <f>IF(Y3349=行业比较!$E$6,ROW(),"")</f>
        <v/>
      </c>
    </row>
    <row r="3350" spans="22:26" x14ac:dyDescent="0.35">
      <c r="V3350" s="253">
        <f t="shared" si="60"/>
        <v>0</v>
      </c>
      <c r="W3350" s="348" t="str">
        <f>IF(板块成分!B3352="","",板块成分!B3352)</f>
        <v/>
      </c>
      <c r="X3350" s="270" t="str">
        <f>[1]!s_info_name(W3350)</f>
        <v>0</v>
      </c>
      <c r="Y3350" s="335" t="str">
        <f>IF($Y$3="申万一级行业",[1]!s_info_industry_sw_2021(W3350,公司分析!D$5,1),IF($Y$3="申万二级行业",[1]!s_info_industry_sw_2021(W3350,公司分析!D$5,2),IF($Y$3="申万三级行业",[1]!s_info_industry_sw_2021(W3350,公司分析!D$5,3),IF($Y$3="wind一级行业",[1]!s_info_industry_gics(W3350,1),IF($Y$3="wind二级行业",[1]!s_info_industry_gics(W3350,2),IF($Y$3="wind三级行业",[1]!s_info_industry_gics(W3350,3),IF($Y$3="wind四级行业",[1]!s_info_industry_gics(W3350,4),IF($Y$3="证监会门类行业",[1]!s_info_industry_csrc12_n(W3350,公司分析!D$5,1),""))))))))</f>
        <v>0</v>
      </c>
      <c r="Z3350" s="298" t="str">
        <f>IF(Y3350=行业比较!$E$6,ROW(),"")</f>
        <v/>
      </c>
    </row>
    <row r="3351" spans="22:26" x14ac:dyDescent="0.35">
      <c r="V3351" s="253">
        <f t="shared" si="60"/>
        <v>0</v>
      </c>
      <c r="W3351" s="348" t="str">
        <f>IF(板块成分!B3353="","",板块成分!B3353)</f>
        <v/>
      </c>
      <c r="X3351" s="270" t="str">
        <f>[1]!s_info_name(W3351)</f>
        <v>0</v>
      </c>
      <c r="Y3351" s="335" t="str">
        <f>IF($Y$3="申万一级行业",[1]!s_info_industry_sw_2021(W3351,公司分析!D$5,1),IF($Y$3="申万二级行业",[1]!s_info_industry_sw_2021(W3351,公司分析!D$5,2),IF($Y$3="申万三级行业",[1]!s_info_industry_sw_2021(W3351,公司分析!D$5,3),IF($Y$3="wind一级行业",[1]!s_info_industry_gics(W3351,1),IF($Y$3="wind二级行业",[1]!s_info_industry_gics(W3351,2),IF($Y$3="wind三级行业",[1]!s_info_industry_gics(W3351,3),IF($Y$3="wind四级行业",[1]!s_info_industry_gics(W3351,4),IF($Y$3="证监会门类行业",[1]!s_info_industry_csrc12_n(W3351,公司分析!D$5,1),""))))))))</f>
        <v>0</v>
      </c>
      <c r="Z3351" s="298" t="str">
        <f>IF(Y3351=行业比较!$E$6,ROW(),"")</f>
        <v/>
      </c>
    </row>
    <row r="3352" spans="22:26" x14ac:dyDescent="0.35">
      <c r="V3352" s="253">
        <f t="shared" si="60"/>
        <v>0</v>
      </c>
      <c r="W3352" s="348" t="str">
        <f>IF(板块成分!B3354="","",板块成分!B3354)</f>
        <v/>
      </c>
      <c r="X3352" s="270" t="str">
        <f>[1]!s_info_name(W3352)</f>
        <v>0</v>
      </c>
      <c r="Y3352" s="335" t="str">
        <f>IF($Y$3="申万一级行业",[1]!s_info_industry_sw_2021(W3352,公司分析!D$5,1),IF($Y$3="申万二级行业",[1]!s_info_industry_sw_2021(W3352,公司分析!D$5,2),IF($Y$3="申万三级行业",[1]!s_info_industry_sw_2021(W3352,公司分析!D$5,3),IF($Y$3="wind一级行业",[1]!s_info_industry_gics(W3352,1),IF($Y$3="wind二级行业",[1]!s_info_industry_gics(W3352,2),IF($Y$3="wind三级行业",[1]!s_info_industry_gics(W3352,3),IF($Y$3="wind四级行业",[1]!s_info_industry_gics(W3352,4),IF($Y$3="证监会门类行业",[1]!s_info_industry_csrc12_n(W3352,公司分析!D$5,1),""))))))))</f>
        <v>0</v>
      </c>
      <c r="Z3352" s="298" t="str">
        <f>IF(Y3352=行业比较!$E$6,ROW(),"")</f>
        <v/>
      </c>
    </row>
    <row r="3353" spans="22:26" x14ac:dyDescent="0.35">
      <c r="V3353" s="253">
        <f t="shared" si="60"/>
        <v>0</v>
      </c>
      <c r="W3353" s="348" t="str">
        <f>IF(板块成分!B3355="","",板块成分!B3355)</f>
        <v/>
      </c>
      <c r="X3353" s="270" t="str">
        <f>[1]!s_info_name(W3353)</f>
        <v>0</v>
      </c>
      <c r="Y3353" s="335" t="str">
        <f>IF($Y$3="申万一级行业",[1]!s_info_industry_sw_2021(W3353,公司分析!D$5,1),IF($Y$3="申万二级行业",[1]!s_info_industry_sw_2021(W3353,公司分析!D$5,2),IF($Y$3="申万三级行业",[1]!s_info_industry_sw_2021(W3353,公司分析!D$5,3),IF($Y$3="wind一级行业",[1]!s_info_industry_gics(W3353,1),IF($Y$3="wind二级行业",[1]!s_info_industry_gics(W3353,2),IF($Y$3="wind三级行业",[1]!s_info_industry_gics(W3353,3),IF($Y$3="wind四级行业",[1]!s_info_industry_gics(W3353,4),IF($Y$3="证监会门类行业",[1]!s_info_industry_csrc12_n(W3353,公司分析!D$5,1),""))))))))</f>
        <v>0</v>
      </c>
      <c r="Z3353" s="298" t="str">
        <f>IF(Y3353=行业比较!$E$6,ROW(),"")</f>
        <v/>
      </c>
    </row>
    <row r="3354" spans="22:26" x14ac:dyDescent="0.35">
      <c r="V3354" s="253">
        <f t="shared" si="60"/>
        <v>0</v>
      </c>
      <c r="W3354" s="348" t="str">
        <f>IF(板块成分!B3356="","",板块成分!B3356)</f>
        <v/>
      </c>
      <c r="X3354" s="270" t="str">
        <f>[1]!s_info_name(W3354)</f>
        <v>0</v>
      </c>
      <c r="Y3354" s="335" t="str">
        <f>IF($Y$3="申万一级行业",[1]!s_info_industry_sw_2021(W3354,公司分析!D$5,1),IF($Y$3="申万二级行业",[1]!s_info_industry_sw_2021(W3354,公司分析!D$5,2),IF($Y$3="申万三级行业",[1]!s_info_industry_sw_2021(W3354,公司分析!D$5,3),IF($Y$3="wind一级行业",[1]!s_info_industry_gics(W3354,1),IF($Y$3="wind二级行业",[1]!s_info_industry_gics(W3354,2),IF($Y$3="wind三级行业",[1]!s_info_industry_gics(W3354,3),IF($Y$3="wind四级行业",[1]!s_info_industry_gics(W3354,4),IF($Y$3="证监会门类行业",[1]!s_info_industry_csrc12_n(W3354,公司分析!D$5,1),""))))))))</f>
        <v>0</v>
      </c>
      <c r="Z3354" s="298" t="str">
        <f>IF(Y3354=行业比较!$E$6,ROW(),"")</f>
        <v/>
      </c>
    </row>
    <row r="3355" spans="22:26" x14ac:dyDescent="0.35">
      <c r="V3355" s="253">
        <f t="shared" si="60"/>
        <v>0</v>
      </c>
      <c r="W3355" s="348" t="str">
        <f>IF(板块成分!B3357="","",板块成分!B3357)</f>
        <v/>
      </c>
      <c r="X3355" s="270" t="str">
        <f>[1]!s_info_name(W3355)</f>
        <v>0</v>
      </c>
      <c r="Y3355" s="335" t="str">
        <f>IF($Y$3="申万一级行业",[1]!s_info_industry_sw_2021(W3355,公司分析!D$5,1),IF($Y$3="申万二级行业",[1]!s_info_industry_sw_2021(W3355,公司分析!D$5,2),IF($Y$3="申万三级行业",[1]!s_info_industry_sw_2021(W3355,公司分析!D$5,3),IF($Y$3="wind一级行业",[1]!s_info_industry_gics(W3355,1),IF($Y$3="wind二级行业",[1]!s_info_industry_gics(W3355,2),IF($Y$3="wind三级行业",[1]!s_info_industry_gics(W3355,3),IF($Y$3="wind四级行业",[1]!s_info_industry_gics(W3355,4),IF($Y$3="证监会门类行业",[1]!s_info_industry_csrc12_n(W3355,公司分析!D$5,1),""))))))))</f>
        <v>0</v>
      </c>
      <c r="Z3355" s="298" t="str">
        <f>IF(Y3355=行业比较!$E$6,ROW(),"")</f>
        <v/>
      </c>
    </row>
    <row r="3356" spans="22:26" x14ac:dyDescent="0.35">
      <c r="V3356" s="253">
        <f t="shared" si="60"/>
        <v>0</v>
      </c>
      <c r="W3356" s="348" t="str">
        <f>IF(板块成分!B3358="","",板块成分!B3358)</f>
        <v/>
      </c>
      <c r="X3356" s="270" t="str">
        <f>[1]!s_info_name(W3356)</f>
        <v>0</v>
      </c>
      <c r="Y3356" s="335" t="str">
        <f>IF($Y$3="申万一级行业",[1]!s_info_industry_sw_2021(W3356,公司分析!D$5,1),IF($Y$3="申万二级行业",[1]!s_info_industry_sw_2021(W3356,公司分析!D$5,2),IF($Y$3="申万三级行业",[1]!s_info_industry_sw_2021(W3356,公司分析!D$5,3),IF($Y$3="wind一级行业",[1]!s_info_industry_gics(W3356,1),IF($Y$3="wind二级行业",[1]!s_info_industry_gics(W3356,2),IF($Y$3="wind三级行业",[1]!s_info_industry_gics(W3356,3),IF($Y$3="wind四级行业",[1]!s_info_industry_gics(W3356,4),IF($Y$3="证监会门类行业",[1]!s_info_industry_csrc12_n(W3356,公司分析!D$5,1),""))))))))</f>
        <v>0</v>
      </c>
      <c r="Z3356" s="298" t="str">
        <f>IF(Y3356=行业比较!$E$6,ROW(),"")</f>
        <v/>
      </c>
    </row>
    <row r="3357" spans="22:26" x14ac:dyDescent="0.35">
      <c r="V3357" s="253">
        <f t="shared" si="60"/>
        <v>0</v>
      </c>
      <c r="W3357" s="348" t="str">
        <f>IF(板块成分!B3359="","",板块成分!B3359)</f>
        <v/>
      </c>
      <c r="X3357" s="270" t="str">
        <f>[1]!s_info_name(W3357)</f>
        <v>0</v>
      </c>
      <c r="Y3357" s="335" t="str">
        <f>IF($Y$3="申万一级行业",[1]!s_info_industry_sw_2021(W3357,公司分析!D$5,1),IF($Y$3="申万二级行业",[1]!s_info_industry_sw_2021(W3357,公司分析!D$5,2),IF($Y$3="申万三级行业",[1]!s_info_industry_sw_2021(W3357,公司分析!D$5,3),IF($Y$3="wind一级行业",[1]!s_info_industry_gics(W3357,1),IF($Y$3="wind二级行业",[1]!s_info_industry_gics(W3357,2),IF($Y$3="wind三级行业",[1]!s_info_industry_gics(W3357,3),IF($Y$3="wind四级行业",[1]!s_info_industry_gics(W3357,4),IF($Y$3="证监会门类行业",[1]!s_info_industry_csrc12_n(W3357,公司分析!D$5,1),""))))))))</f>
        <v>0</v>
      </c>
      <c r="Z3357" s="298" t="str">
        <f>IF(Y3357=行业比较!$E$6,ROW(),"")</f>
        <v/>
      </c>
    </row>
    <row r="3358" spans="22:26" x14ac:dyDescent="0.35">
      <c r="V3358" s="253">
        <f t="shared" si="60"/>
        <v>0</v>
      </c>
      <c r="W3358" s="348" t="str">
        <f>IF(板块成分!B3360="","",板块成分!B3360)</f>
        <v/>
      </c>
      <c r="X3358" s="270" t="str">
        <f>[1]!s_info_name(W3358)</f>
        <v>0</v>
      </c>
      <c r="Y3358" s="335" t="str">
        <f>IF($Y$3="申万一级行业",[1]!s_info_industry_sw_2021(W3358,公司分析!D$5,1),IF($Y$3="申万二级行业",[1]!s_info_industry_sw_2021(W3358,公司分析!D$5,2),IF($Y$3="申万三级行业",[1]!s_info_industry_sw_2021(W3358,公司分析!D$5,3),IF($Y$3="wind一级行业",[1]!s_info_industry_gics(W3358,1),IF($Y$3="wind二级行业",[1]!s_info_industry_gics(W3358,2),IF($Y$3="wind三级行业",[1]!s_info_industry_gics(W3358,3),IF($Y$3="wind四级行业",[1]!s_info_industry_gics(W3358,4),IF($Y$3="证监会门类行业",[1]!s_info_industry_csrc12_n(W3358,公司分析!D$5,1),""))))))))</f>
        <v>0</v>
      </c>
      <c r="Z3358" s="298" t="str">
        <f>IF(Y3358=行业比较!$E$6,ROW(),"")</f>
        <v/>
      </c>
    </row>
    <row r="3359" spans="22:26" x14ac:dyDescent="0.35">
      <c r="V3359" s="253">
        <f t="shared" si="60"/>
        <v>0</v>
      </c>
      <c r="W3359" s="348" t="str">
        <f>IF(板块成分!B3361="","",板块成分!B3361)</f>
        <v/>
      </c>
      <c r="X3359" s="270" t="str">
        <f>[1]!s_info_name(W3359)</f>
        <v>0</v>
      </c>
      <c r="Y3359" s="335" t="str">
        <f>IF($Y$3="申万一级行业",[1]!s_info_industry_sw_2021(W3359,公司分析!D$5,1),IF($Y$3="申万二级行业",[1]!s_info_industry_sw_2021(W3359,公司分析!D$5,2),IF($Y$3="申万三级行业",[1]!s_info_industry_sw_2021(W3359,公司分析!D$5,3),IF($Y$3="wind一级行业",[1]!s_info_industry_gics(W3359,1),IF($Y$3="wind二级行业",[1]!s_info_industry_gics(W3359,2),IF($Y$3="wind三级行业",[1]!s_info_industry_gics(W3359,3),IF($Y$3="wind四级行业",[1]!s_info_industry_gics(W3359,4),IF($Y$3="证监会门类行业",[1]!s_info_industry_csrc12_n(W3359,公司分析!D$5,1),""))))))))</f>
        <v>0</v>
      </c>
      <c r="Z3359" s="298" t="str">
        <f>IF(Y3359=行业比较!$E$6,ROW(),"")</f>
        <v/>
      </c>
    </row>
    <row r="3360" spans="22:26" x14ac:dyDescent="0.35">
      <c r="V3360" s="253">
        <f t="shared" si="60"/>
        <v>0</v>
      </c>
      <c r="W3360" s="348" t="str">
        <f>IF(板块成分!B3362="","",板块成分!B3362)</f>
        <v/>
      </c>
      <c r="X3360" s="270" t="str">
        <f>[1]!s_info_name(W3360)</f>
        <v>0</v>
      </c>
      <c r="Y3360" s="335" t="str">
        <f>IF($Y$3="申万一级行业",[1]!s_info_industry_sw_2021(W3360,公司分析!D$5,1),IF($Y$3="申万二级行业",[1]!s_info_industry_sw_2021(W3360,公司分析!D$5,2),IF($Y$3="申万三级行业",[1]!s_info_industry_sw_2021(W3360,公司分析!D$5,3),IF($Y$3="wind一级行业",[1]!s_info_industry_gics(W3360,1),IF($Y$3="wind二级行业",[1]!s_info_industry_gics(W3360,2),IF($Y$3="wind三级行业",[1]!s_info_industry_gics(W3360,3),IF($Y$3="wind四级行业",[1]!s_info_industry_gics(W3360,4),IF($Y$3="证监会门类行业",[1]!s_info_industry_csrc12_n(W3360,公司分析!D$5,1),""))))))))</f>
        <v>0</v>
      </c>
      <c r="Z3360" s="298" t="str">
        <f>IF(Y3360=行业比较!$E$6,ROW(),"")</f>
        <v/>
      </c>
    </row>
    <row r="3361" spans="22:26" x14ac:dyDescent="0.35">
      <c r="V3361" s="253">
        <f t="shared" si="60"/>
        <v>0</v>
      </c>
      <c r="W3361" s="348" t="str">
        <f>IF(板块成分!B3363="","",板块成分!B3363)</f>
        <v/>
      </c>
      <c r="X3361" s="270" t="str">
        <f>[1]!s_info_name(W3361)</f>
        <v>0</v>
      </c>
      <c r="Y3361" s="335" t="str">
        <f>IF($Y$3="申万一级行业",[1]!s_info_industry_sw_2021(W3361,公司分析!D$5,1),IF($Y$3="申万二级行业",[1]!s_info_industry_sw_2021(W3361,公司分析!D$5,2),IF($Y$3="申万三级行业",[1]!s_info_industry_sw_2021(W3361,公司分析!D$5,3),IF($Y$3="wind一级行业",[1]!s_info_industry_gics(W3361,1),IF($Y$3="wind二级行业",[1]!s_info_industry_gics(W3361,2),IF($Y$3="wind三级行业",[1]!s_info_industry_gics(W3361,3),IF($Y$3="wind四级行业",[1]!s_info_industry_gics(W3361,4),IF($Y$3="证监会门类行业",[1]!s_info_industry_csrc12_n(W3361,公司分析!D$5,1),""))))))))</f>
        <v>0</v>
      </c>
      <c r="Z3361" s="298" t="str">
        <f>IF(Y3361=行业比较!$E$6,ROW(),"")</f>
        <v/>
      </c>
    </row>
    <row r="3362" spans="22:26" x14ac:dyDescent="0.35">
      <c r="V3362" s="253">
        <f t="shared" si="60"/>
        <v>0</v>
      </c>
      <c r="W3362" s="348" t="str">
        <f>IF(板块成分!B3364="","",板块成分!B3364)</f>
        <v/>
      </c>
      <c r="X3362" s="270" t="str">
        <f>[1]!s_info_name(W3362)</f>
        <v>0</v>
      </c>
      <c r="Y3362" s="335" t="str">
        <f>IF($Y$3="申万一级行业",[1]!s_info_industry_sw_2021(W3362,公司分析!D$5,1),IF($Y$3="申万二级行业",[1]!s_info_industry_sw_2021(W3362,公司分析!D$5,2),IF($Y$3="申万三级行业",[1]!s_info_industry_sw_2021(W3362,公司分析!D$5,3),IF($Y$3="wind一级行业",[1]!s_info_industry_gics(W3362,1),IF($Y$3="wind二级行业",[1]!s_info_industry_gics(W3362,2),IF($Y$3="wind三级行业",[1]!s_info_industry_gics(W3362,3),IF($Y$3="wind四级行业",[1]!s_info_industry_gics(W3362,4),IF($Y$3="证监会门类行业",[1]!s_info_industry_csrc12_n(W3362,公司分析!D$5,1),""))))))))</f>
        <v>0</v>
      </c>
      <c r="Z3362" s="298" t="str">
        <f>IF(Y3362=行业比较!$E$6,ROW(),"")</f>
        <v/>
      </c>
    </row>
    <row r="3363" spans="22:26" x14ac:dyDescent="0.35">
      <c r="V3363" s="253">
        <f t="shared" si="60"/>
        <v>0</v>
      </c>
      <c r="W3363" s="348" t="str">
        <f>IF(板块成分!B3365="","",板块成分!B3365)</f>
        <v/>
      </c>
      <c r="X3363" s="270" t="str">
        <f>[1]!s_info_name(W3363)</f>
        <v>0</v>
      </c>
      <c r="Y3363" s="335" t="str">
        <f>IF($Y$3="申万一级行业",[1]!s_info_industry_sw_2021(W3363,公司分析!D$5,1),IF($Y$3="申万二级行业",[1]!s_info_industry_sw_2021(W3363,公司分析!D$5,2),IF($Y$3="申万三级行业",[1]!s_info_industry_sw_2021(W3363,公司分析!D$5,3),IF($Y$3="wind一级行业",[1]!s_info_industry_gics(W3363,1),IF($Y$3="wind二级行业",[1]!s_info_industry_gics(W3363,2),IF($Y$3="wind三级行业",[1]!s_info_industry_gics(W3363,3),IF($Y$3="wind四级行业",[1]!s_info_industry_gics(W3363,4),IF($Y$3="证监会门类行业",[1]!s_info_industry_csrc12_n(W3363,公司分析!D$5,1),""))))))))</f>
        <v>0</v>
      </c>
      <c r="Z3363" s="298" t="str">
        <f>IF(Y3363=行业比较!$E$6,ROW(),"")</f>
        <v/>
      </c>
    </row>
    <row r="3364" spans="22:26" x14ac:dyDescent="0.35">
      <c r="V3364" s="253">
        <f t="shared" si="60"/>
        <v>0</v>
      </c>
      <c r="W3364" s="348" t="str">
        <f>IF(板块成分!B3366="","",板块成分!B3366)</f>
        <v/>
      </c>
      <c r="X3364" s="270" t="str">
        <f>[1]!s_info_name(W3364)</f>
        <v>0</v>
      </c>
      <c r="Y3364" s="335" t="str">
        <f>IF($Y$3="申万一级行业",[1]!s_info_industry_sw_2021(W3364,公司分析!D$5,1),IF($Y$3="申万二级行业",[1]!s_info_industry_sw_2021(W3364,公司分析!D$5,2),IF($Y$3="申万三级行业",[1]!s_info_industry_sw_2021(W3364,公司分析!D$5,3),IF($Y$3="wind一级行业",[1]!s_info_industry_gics(W3364,1),IF($Y$3="wind二级行业",[1]!s_info_industry_gics(W3364,2),IF($Y$3="wind三级行业",[1]!s_info_industry_gics(W3364,3),IF($Y$3="wind四级行业",[1]!s_info_industry_gics(W3364,4),IF($Y$3="证监会门类行业",[1]!s_info_industry_csrc12_n(W3364,公司分析!D$5,1),""))))))))</f>
        <v>0</v>
      </c>
      <c r="Z3364" s="298" t="str">
        <f>IF(Y3364=行业比较!$E$6,ROW(),"")</f>
        <v/>
      </c>
    </row>
    <row r="3365" spans="22:26" x14ac:dyDescent="0.35">
      <c r="V3365" s="253">
        <f t="shared" si="60"/>
        <v>0</v>
      </c>
      <c r="W3365" s="348" t="str">
        <f>IF(板块成分!B3367="","",板块成分!B3367)</f>
        <v/>
      </c>
      <c r="X3365" s="270" t="str">
        <f>[1]!s_info_name(W3365)</f>
        <v>0</v>
      </c>
      <c r="Y3365" s="335" t="str">
        <f>IF($Y$3="申万一级行业",[1]!s_info_industry_sw_2021(W3365,公司分析!D$5,1),IF($Y$3="申万二级行业",[1]!s_info_industry_sw_2021(W3365,公司分析!D$5,2),IF($Y$3="申万三级行业",[1]!s_info_industry_sw_2021(W3365,公司分析!D$5,3),IF($Y$3="wind一级行业",[1]!s_info_industry_gics(W3365,1),IF($Y$3="wind二级行业",[1]!s_info_industry_gics(W3365,2),IF($Y$3="wind三级行业",[1]!s_info_industry_gics(W3365,3),IF($Y$3="wind四级行业",[1]!s_info_industry_gics(W3365,4),IF($Y$3="证监会门类行业",[1]!s_info_industry_csrc12_n(W3365,公司分析!D$5,1),""))))))))</f>
        <v>0</v>
      </c>
      <c r="Z3365" s="298" t="str">
        <f>IF(Y3365=行业比较!$E$6,ROW(),"")</f>
        <v/>
      </c>
    </row>
    <row r="3366" spans="22:26" x14ac:dyDescent="0.35">
      <c r="V3366" s="253">
        <f t="shared" si="60"/>
        <v>0</v>
      </c>
      <c r="W3366" s="348" t="str">
        <f>IF(板块成分!B3368="","",板块成分!B3368)</f>
        <v/>
      </c>
      <c r="X3366" s="270" t="str">
        <f>[1]!s_info_name(W3366)</f>
        <v>0</v>
      </c>
      <c r="Y3366" s="335" t="str">
        <f>IF($Y$3="申万一级行业",[1]!s_info_industry_sw_2021(W3366,公司分析!D$5,1),IF($Y$3="申万二级行业",[1]!s_info_industry_sw_2021(W3366,公司分析!D$5,2),IF($Y$3="申万三级行业",[1]!s_info_industry_sw_2021(W3366,公司分析!D$5,3),IF($Y$3="wind一级行业",[1]!s_info_industry_gics(W3366,1),IF($Y$3="wind二级行业",[1]!s_info_industry_gics(W3366,2),IF($Y$3="wind三级行业",[1]!s_info_industry_gics(W3366,3),IF($Y$3="wind四级行业",[1]!s_info_industry_gics(W3366,4),IF($Y$3="证监会门类行业",[1]!s_info_industry_csrc12_n(W3366,公司分析!D$5,1),""))))))))</f>
        <v>0</v>
      </c>
      <c r="Z3366" s="298" t="str">
        <f>IF(Y3366=行业比较!$E$6,ROW(),"")</f>
        <v/>
      </c>
    </row>
    <row r="3367" spans="22:26" x14ac:dyDescent="0.35">
      <c r="V3367" s="253">
        <f t="shared" si="60"/>
        <v>0</v>
      </c>
      <c r="W3367" s="348" t="str">
        <f>IF(板块成分!B3369="","",板块成分!B3369)</f>
        <v/>
      </c>
      <c r="X3367" s="270" t="str">
        <f>[1]!s_info_name(W3367)</f>
        <v>0</v>
      </c>
      <c r="Y3367" s="335" t="str">
        <f>IF($Y$3="申万一级行业",[1]!s_info_industry_sw_2021(W3367,公司分析!D$5,1),IF($Y$3="申万二级行业",[1]!s_info_industry_sw_2021(W3367,公司分析!D$5,2),IF($Y$3="申万三级行业",[1]!s_info_industry_sw_2021(W3367,公司分析!D$5,3),IF($Y$3="wind一级行业",[1]!s_info_industry_gics(W3367,1),IF($Y$3="wind二级行业",[1]!s_info_industry_gics(W3367,2),IF($Y$3="wind三级行业",[1]!s_info_industry_gics(W3367,3),IF($Y$3="wind四级行业",[1]!s_info_industry_gics(W3367,4),IF($Y$3="证监会门类行业",[1]!s_info_industry_csrc12_n(W3367,公司分析!D$5,1),""))))))))</f>
        <v>0</v>
      </c>
      <c r="Z3367" s="298" t="str">
        <f>IF(Y3367=行业比较!$E$6,ROW(),"")</f>
        <v/>
      </c>
    </row>
    <row r="3368" spans="22:26" x14ac:dyDescent="0.35">
      <c r="V3368" s="253">
        <f t="shared" si="60"/>
        <v>0</v>
      </c>
      <c r="W3368" s="348" t="str">
        <f>IF(板块成分!B3370="","",板块成分!B3370)</f>
        <v/>
      </c>
      <c r="X3368" s="270" t="str">
        <f>[1]!s_info_name(W3368)</f>
        <v>0</v>
      </c>
      <c r="Y3368" s="335" t="str">
        <f>IF($Y$3="申万一级行业",[1]!s_info_industry_sw_2021(W3368,公司分析!D$5,1),IF($Y$3="申万二级行业",[1]!s_info_industry_sw_2021(W3368,公司分析!D$5,2),IF($Y$3="申万三级行业",[1]!s_info_industry_sw_2021(W3368,公司分析!D$5,3),IF($Y$3="wind一级行业",[1]!s_info_industry_gics(W3368,1),IF($Y$3="wind二级行业",[1]!s_info_industry_gics(W3368,2),IF($Y$3="wind三级行业",[1]!s_info_industry_gics(W3368,3),IF($Y$3="wind四级行业",[1]!s_info_industry_gics(W3368,4),IF($Y$3="证监会门类行业",[1]!s_info_industry_csrc12_n(W3368,公司分析!D$5,1),""))))))))</f>
        <v>0</v>
      </c>
      <c r="Z3368" s="298" t="str">
        <f>IF(Y3368=行业比较!$E$6,ROW(),"")</f>
        <v/>
      </c>
    </row>
    <row r="3369" spans="22:26" x14ac:dyDescent="0.35">
      <c r="V3369" s="253">
        <f t="shared" si="60"/>
        <v>0</v>
      </c>
      <c r="W3369" s="348" t="str">
        <f>IF(板块成分!B3371="","",板块成分!B3371)</f>
        <v/>
      </c>
      <c r="X3369" s="270" t="str">
        <f>[1]!s_info_name(W3369)</f>
        <v>0</v>
      </c>
      <c r="Y3369" s="335" t="str">
        <f>IF($Y$3="申万一级行业",[1]!s_info_industry_sw_2021(W3369,公司分析!D$5,1),IF($Y$3="申万二级行业",[1]!s_info_industry_sw_2021(W3369,公司分析!D$5,2),IF($Y$3="申万三级行业",[1]!s_info_industry_sw_2021(W3369,公司分析!D$5,3),IF($Y$3="wind一级行业",[1]!s_info_industry_gics(W3369,1),IF($Y$3="wind二级行业",[1]!s_info_industry_gics(W3369,2),IF($Y$3="wind三级行业",[1]!s_info_industry_gics(W3369,3),IF($Y$3="wind四级行业",[1]!s_info_industry_gics(W3369,4),IF($Y$3="证监会门类行业",[1]!s_info_industry_csrc12_n(W3369,公司分析!D$5,1),""))))))))</f>
        <v>0</v>
      </c>
      <c r="Z3369" s="298" t="str">
        <f>IF(Y3369=行业比较!$E$6,ROW(),"")</f>
        <v/>
      </c>
    </row>
    <row r="3370" spans="22:26" x14ac:dyDescent="0.35">
      <c r="V3370" s="253">
        <f t="shared" si="60"/>
        <v>0</v>
      </c>
      <c r="W3370" s="348" t="str">
        <f>IF(板块成分!B3372="","",板块成分!B3372)</f>
        <v/>
      </c>
      <c r="X3370" s="270" t="str">
        <f>[1]!s_info_name(W3370)</f>
        <v>0</v>
      </c>
      <c r="Y3370" s="335" t="str">
        <f>IF($Y$3="申万一级行业",[1]!s_info_industry_sw_2021(W3370,公司分析!D$5,1),IF($Y$3="申万二级行业",[1]!s_info_industry_sw_2021(W3370,公司分析!D$5,2),IF($Y$3="申万三级行业",[1]!s_info_industry_sw_2021(W3370,公司分析!D$5,3),IF($Y$3="wind一级行业",[1]!s_info_industry_gics(W3370,1),IF($Y$3="wind二级行业",[1]!s_info_industry_gics(W3370,2),IF($Y$3="wind三级行业",[1]!s_info_industry_gics(W3370,3),IF($Y$3="wind四级行业",[1]!s_info_industry_gics(W3370,4),IF($Y$3="证监会门类行业",[1]!s_info_industry_csrc12_n(W3370,公司分析!D$5,1),""))))))))</f>
        <v>0</v>
      </c>
      <c r="Z3370" s="298" t="str">
        <f>IF(Y3370=行业比较!$E$6,ROW(),"")</f>
        <v/>
      </c>
    </row>
    <row r="3371" spans="22:26" x14ac:dyDescent="0.35">
      <c r="V3371" s="253">
        <f t="shared" si="60"/>
        <v>0</v>
      </c>
      <c r="W3371" s="348" t="str">
        <f>IF(板块成分!B3373="","",板块成分!B3373)</f>
        <v/>
      </c>
      <c r="X3371" s="270" t="str">
        <f>[1]!s_info_name(W3371)</f>
        <v>0</v>
      </c>
      <c r="Y3371" s="335" t="str">
        <f>IF($Y$3="申万一级行业",[1]!s_info_industry_sw_2021(W3371,公司分析!D$5,1),IF($Y$3="申万二级行业",[1]!s_info_industry_sw_2021(W3371,公司分析!D$5,2),IF($Y$3="申万三级行业",[1]!s_info_industry_sw_2021(W3371,公司分析!D$5,3),IF($Y$3="wind一级行业",[1]!s_info_industry_gics(W3371,1),IF($Y$3="wind二级行业",[1]!s_info_industry_gics(W3371,2),IF($Y$3="wind三级行业",[1]!s_info_industry_gics(W3371,3),IF($Y$3="wind四级行业",[1]!s_info_industry_gics(W3371,4),IF($Y$3="证监会门类行业",[1]!s_info_industry_csrc12_n(W3371,公司分析!D$5,1),""))))))))</f>
        <v>0</v>
      </c>
      <c r="Z3371" s="298" t="str">
        <f>IF(Y3371=行业比较!$E$6,ROW(),"")</f>
        <v/>
      </c>
    </row>
    <row r="3372" spans="22:26" x14ac:dyDescent="0.35">
      <c r="V3372" s="253">
        <f t="shared" si="60"/>
        <v>0</v>
      </c>
      <c r="W3372" s="348" t="str">
        <f>IF(板块成分!B3374="","",板块成分!B3374)</f>
        <v/>
      </c>
      <c r="X3372" s="270" t="str">
        <f>[1]!s_info_name(W3372)</f>
        <v>0</v>
      </c>
      <c r="Y3372" s="335" t="str">
        <f>IF($Y$3="申万一级行业",[1]!s_info_industry_sw_2021(W3372,公司分析!D$5,1),IF($Y$3="申万二级行业",[1]!s_info_industry_sw_2021(W3372,公司分析!D$5,2),IF($Y$3="申万三级行业",[1]!s_info_industry_sw_2021(W3372,公司分析!D$5,3),IF($Y$3="wind一级行业",[1]!s_info_industry_gics(W3372,1),IF($Y$3="wind二级行业",[1]!s_info_industry_gics(W3372,2),IF($Y$3="wind三级行业",[1]!s_info_industry_gics(W3372,3),IF($Y$3="wind四级行业",[1]!s_info_industry_gics(W3372,4),IF($Y$3="证监会门类行业",[1]!s_info_industry_csrc12_n(W3372,公司分析!D$5,1),""))))))))</f>
        <v>0</v>
      </c>
      <c r="Z3372" s="298" t="str">
        <f>IF(Y3372=行业比较!$E$6,ROW(),"")</f>
        <v/>
      </c>
    </row>
    <row r="3373" spans="22:26" x14ac:dyDescent="0.35">
      <c r="V3373" s="253">
        <f t="shared" si="60"/>
        <v>0</v>
      </c>
      <c r="W3373" s="348" t="str">
        <f>IF(板块成分!B3375="","",板块成分!B3375)</f>
        <v/>
      </c>
      <c r="X3373" s="270" t="str">
        <f>[1]!s_info_name(W3373)</f>
        <v>0</v>
      </c>
      <c r="Y3373" s="335" t="str">
        <f>IF($Y$3="申万一级行业",[1]!s_info_industry_sw_2021(W3373,公司分析!D$5,1),IF($Y$3="申万二级行业",[1]!s_info_industry_sw_2021(W3373,公司分析!D$5,2),IF($Y$3="申万三级行业",[1]!s_info_industry_sw_2021(W3373,公司分析!D$5,3),IF($Y$3="wind一级行业",[1]!s_info_industry_gics(W3373,1),IF($Y$3="wind二级行业",[1]!s_info_industry_gics(W3373,2),IF($Y$3="wind三级行业",[1]!s_info_industry_gics(W3373,3),IF($Y$3="wind四级行业",[1]!s_info_industry_gics(W3373,4),IF($Y$3="证监会门类行业",[1]!s_info_industry_csrc12_n(W3373,公司分析!D$5,1),""))))))))</f>
        <v>0</v>
      </c>
      <c r="Z3373" s="298" t="str">
        <f>IF(Y3373=行业比较!$E$6,ROW(),"")</f>
        <v/>
      </c>
    </row>
    <row r="3374" spans="22:26" x14ac:dyDescent="0.35">
      <c r="V3374" s="253">
        <f t="shared" si="60"/>
        <v>0</v>
      </c>
      <c r="W3374" s="348" t="str">
        <f>IF(板块成分!B3376="","",板块成分!B3376)</f>
        <v/>
      </c>
      <c r="X3374" s="270" t="str">
        <f>[1]!s_info_name(W3374)</f>
        <v>0</v>
      </c>
      <c r="Y3374" s="335" t="str">
        <f>IF($Y$3="申万一级行业",[1]!s_info_industry_sw_2021(W3374,公司分析!D$5,1),IF($Y$3="申万二级行业",[1]!s_info_industry_sw_2021(W3374,公司分析!D$5,2),IF($Y$3="申万三级行业",[1]!s_info_industry_sw_2021(W3374,公司分析!D$5,3),IF($Y$3="wind一级行业",[1]!s_info_industry_gics(W3374,1),IF($Y$3="wind二级行业",[1]!s_info_industry_gics(W3374,2),IF($Y$3="wind三级行业",[1]!s_info_industry_gics(W3374,3),IF($Y$3="wind四级行业",[1]!s_info_industry_gics(W3374,4),IF($Y$3="证监会门类行业",[1]!s_info_industry_csrc12_n(W3374,公司分析!D$5,1),""))))))))</f>
        <v>0</v>
      </c>
      <c r="Z3374" s="298" t="str">
        <f>IF(Y3374=行业比较!$E$6,ROW(),"")</f>
        <v/>
      </c>
    </row>
    <row r="3375" spans="22:26" x14ac:dyDescent="0.35">
      <c r="V3375" s="253">
        <f t="shared" si="60"/>
        <v>0</v>
      </c>
      <c r="W3375" s="348" t="str">
        <f>IF(板块成分!B3377="","",板块成分!B3377)</f>
        <v/>
      </c>
      <c r="X3375" s="270" t="str">
        <f>[1]!s_info_name(W3375)</f>
        <v>0</v>
      </c>
      <c r="Y3375" s="335" t="str">
        <f>IF($Y$3="申万一级行业",[1]!s_info_industry_sw_2021(W3375,公司分析!D$5,1),IF($Y$3="申万二级行业",[1]!s_info_industry_sw_2021(W3375,公司分析!D$5,2),IF($Y$3="申万三级行业",[1]!s_info_industry_sw_2021(W3375,公司分析!D$5,3),IF($Y$3="wind一级行业",[1]!s_info_industry_gics(W3375,1),IF($Y$3="wind二级行业",[1]!s_info_industry_gics(W3375,2),IF($Y$3="wind三级行业",[1]!s_info_industry_gics(W3375,3),IF($Y$3="wind四级行业",[1]!s_info_industry_gics(W3375,4),IF($Y$3="证监会门类行业",[1]!s_info_industry_csrc12_n(W3375,公司分析!D$5,1),""))))))))</f>
        <v>0</v>
      </c>
      <c r="Z3375" s="298" t="str">
        <f>IF(Y3375=行业比较!$E$6,ROW(),"")</f>
        <v/>
      </c>
    </row>
    <row r="3376" spans="22:26" x14ac:dyDescent="0.35">
      <c r="V3376" s="253">
        <f t="shared" si="60"/>
        <v>0</v>
      </c>
      <c r="W3376" s="348" t="str">
        <f>IF(板块成分!B3378="","",板块成分!B3378)</f>
        <v/>
      </c>
      <c r="X3376" s="270" t="str">
        <f>[1]!s_info_name(W3376)</f>
        <v>0</v>
      </c>
      <c r="Y3376" s="335" t="str">
        <f>IF($Y$3="申万一级行业",[1]!s_info_industry_sw_2021(W3376,公司分析!D$5,1),IF($Y$3="申万二级行业",[1]!s_info_industry_sw_2021(W3376,公司分析!D$5,2),IF($Y$3="申万三级行业",[1]!s_info_industry_sw_2021(W3376,公司分析!D$5,3),IF($Y$3="wind一级行业",[1]!s_info_industry_gics(W3376,1),IF($Y$3="wind二级行业",[1]!s_info_industry_gics(W3376,2),IF($Y$3="wind三级行业",[1]!s_info_industry_gics(W3376,3),IF($Y$3="wind四级行业",[1]!s_info_industry_gics(W3376,4),IF($Y$3="证监会门类行业",[1]!s_info_industry_csrc12_n(W3376,公司分析!D$5,1),""))))))))</f>
        <v>0</v>
      </c>
      <c r="Z3376" s="298" t="str">
        <f>IF(Y3376=行业比较!$E$6,ROW(),"")</f>
        <v/>
      </c>
    </row>
    <row r="3377" spans="22:26" x14ac:dyDescent="0.35">
      <c r="V3377" s="253">
        <f t="shared" si="60"/>
        <v>0</v>
      </c>
      <c r="W3377" s="348" t="str">
        <f>IF(板块成分!B3379="","",板块成分!B3379)</f>
        <v/>
      </c>
      <c r="X3377" s="270" t="str">
        <f>[1]!s_info_name(W3377)</f>
        <v>0</v>
      </c>
      <c r="Y3377" s="335" t="str">
        <f>IF($Y$3="申万一级行业",[1]!s_info_industry_sw_2021(W3377,公司分析!D$5,1),IF($Y$3="申万二级行业",[1]!s_info_industry_sw_2021(W3377,公司分析!D$5,2),IF($Y$3="申万三级行业",[1]!s_info_industry_sw_2021(W3377,公司分析!D$5,3),IF($Y$3="wind一级行业",[1]!s_info_industry_gics(W3377,1),IF($Y$3="wind二级行业",[1]!s_info_industry_gics(W3377,2),IF($Y$3="wind三级行业",[1]!s_info_industry_gics(W3377,3),IF($Y$3="wind四级行业",[1]!s_info_industry_gics(W3377,4),IF($Y$3="证监会门类行业",[1]!s_info_industry_csrc12_n(W3377,公司分析!D$5,1),""))))))))</f>
        <v>0</v>
      </c>
      <c r="Z3377" s="298" t="str">
        <f>IF(Y3377=行业比较!$E$6,ROW(),"")</f>
        <v/>
      </c>
    </row>
    <row r="3378" spans="22:26" x14ac:dyDescent="0.35">
      <c r="V3378" s="253">
        <f t="shared" si="60"/>
        <v>0</v>
      </c>
      <c r="W3378" s="348" t="str">
        <f>IF(板块成分!B3380="","",板块成分!B3380)</f>
        <v/>
      </c>
      <c r="X3378" s="270" t="str">
        <f>[1]!s_info_name(W3378)</f>
        <v>0</v>
      </c>
      <c r="Y3378" s="335" t="str">
        <f>IF($Y$3="申万一级行业",[1]!s_info_industry_sw_2021(W3378,公司分析!D$5,1),IF($Y$3="申万二级行业",[1]!s_info_industry_sw_2021(W3378,公司分析!D$5,2),IF($Y$3="申万三级行业",[1]!s_info_industry_sw_2021(W3378,公司分析!D$5,3),IF($Y$3="wind一级行业",[1]!s_info_industry_gics(W3378,1),IF($Y$3="wind二级行业",[1]!s_info_industry_gics(W3378,2),IF($Y$3="wind三级行业",[1]!s_info_industry_gics(W3378,3),IF($Y$3="wind四级行业",[1]!s_info_industry_gics(W3378,4),IF($Y$3="证监会门类行业",[1]!s_info_industry_csrc12_n(W3378,公司分析!D$5,1),""))))))))</f>
        <v>0</v>
      </c>
      <c r="Z3378" s="298" t="str">
        <f>IF(Y3378=行业比较!$E$6,ROW(),"")</f>
        <v/>
      </c>
    </row>
    <row r="3379" spans="22:26" x14ac:dyDescent="0.35">
      <c r="V3379" s="253">
        <f t="shared" si="60"/>
        <v>0</v>
      </c>
      <c r="W3379" s="348" t="str">
        <f>IF(板块成分!B3381="","",板块成分!B3381)</f>
        <v/>
      </c>
      <c r="X3379" s="270" t="str">
        <f>[1]!s_info_name(W3379)</f>
        <v>0</v>
      </c>
      <c r="Y3379" s="335" t="str">
        <f>IF($Y$3="申万一级行业",[1]!s_info_industry_sw_2021(W3379,公司分析!D$5,1),IF($Y$3="申万二级行业",[1]!s_info_industry_sw_2021(W3379,公司分析!D$5,2),IF($Y$3="申万三级行业",[1]!s_info_industry_sw_2021(W3379,公司分析!D$5,3),IF($Y$3="wind一级行业",[1]!s_info_industry_gics(W3379,1),IF($Y$3="wind二级行业",[1]!s_info_industry_gics(W3379,2),IF($Y$3="wind三级行业",[1]!s_info_industry_gics(W3379,3),IF($Y$3="wind四级行业",[1]!s_info_industry_gics(W3379,4),IF($Y$3="证监会门类行业",[1]!s_info_industry_csrc12_n(W3379,公司分析!D$5,1),""))))))))</f>
        <v>0</v>
      </c>
      <c r="Z3379" s="298" t="str">
        <f>IF(Y3379=行业比较!$E$6,ROW(),"")</f>
        <v/>
      </c>
    </row>
    <row r="3380" spans="22:26" x14ac:dyDescent="0.35">
      <c r="V3380" s="253">
        <f t="shared" si="60"/>
        <v>0</v>
      </c>
      <c r="W3380" s="348" t="str">
        <f>IF(板块成分!B3382="","",板块成分!B3382)</f>
        <v/>
      </c>
      <c r="X3380" s="270" t="str">
        <f>[1]!s_info_name(W3380)</f>
        <v>0</v>
      </c>
      <c r="Y3380" s="335" t="str">
        <f>IF($Y$3="申万一级行业",[1]!s_info_industry_sw_2021(W3380,公司分析!D$5,1),IF($Y$3="申万二级行业",[1]!s_info_industry_sw_2021(W3380,公司分析!D$5,2),IF($Y$3="申万三级行业",[1]!s_info_industry_sw_2021(W3380,公司分析!D$5,3),IF($Y$3="wind一级行业",[1]!s_info_industry_gics(W3380,1),IF($Y$3="wind二级行业",[1]!s_info_industry_gics(W3380,2),IF($Y$3="wind三级行业",[1]!s_info_industry_gics(W3380,3),IF($Y$3="wind四级行业",[1]!s_info_industry_gics(W3380,4),IF($Y$3="证监会门类行业",[1]!s_info_industry_csrc12_n(W3380,公司分析!D$5,1),""))))))))</f>
        <v>0</v>
      </c>
      <c r="Z3380" s="298" t="str">
        <f>IF(Y3380=行业比较!$E$6,ROW(),"")</f>
        <v/>
      </c>
    </row>
    <row r="3381" spans="22:26" x14ac:dyDescent="0.35">
      <c r="V3381" s="253">
        <f t="shared" si="60"/>
        <v>0</v>
      </c>
      <c r="W3381" s="348" t="str">
        <f>IF(板块成分!B3383="","",板块成分!B3383)</f>
        <v/>
      </c>
      <c r="X3381" s="270" t="str">
        <f>[1]!s_info_name(W3381)</f>
        <v>0</v>
      </c>
      <c r="Y3381" s="335" t="str">
        <f>IF($Y$3="申万一级行业",[1]!s_info_industry_sw_2021(W3381,公司分析!D$5,1),IF($Y$3="申万二级行业",[1]!s_info_industry_sw_2021(W3381,公司分析!D$5,2),IF($Y$3="申万三级行业",[1]!s_info_industry_sw_2021(W3381,公司分析!D$5,3),IF($Y$3="wind一级行业",[1]!s_info_industry_gics(W3381,1),IF($Y$3="wind二级行业",[1]!s_info_industry_gics(W3381,2),IF($Y$3="wind三级行业",[1]!s_info_industry_gics(W3381,3),IF($Y$3="wind四级行业",[1]!s_info_industry_gics(W3381,4),IF($Y$3="证监会门类行业",[1]!s_info_industry_csrc12_n(W3381,公司分析!D$5,1),""))))))))</f>
        <v>0</v>
      </c>
      <c r="Z3381" s="298" t="str">
        <f>IF(Y3381=行业比较!$E$6,ROW(),"")</f>
        <v/>
      </c>
    </row>
    <row r="3382" spans="22:26" x14ac:dyDescent="0.35">
      <c r="V3382" s="253">
        <f t="shared" si="60"/>
        <v>0</v>
      </c>
      <c r="W3382" s="348" t="str">
        <f>IF(板块成分!B3384="","",板块成分!B3384)</f>
        <v/>
      </c>
      <c r="X3382" s="270" t="str">
        <f>[1]!s_info_name(W3382)</f>
        <v>0</v>
      </c>
      <c r="Y3382" s="335" t="str">
        <f>IF($Y$3="申万一级行业",[1]!s_info_industry_sw_2021(W3382,公司分析!D$5,1),IF($Y$3="申万二级行业",[1]!s_info_industry_sw_2021(W3382,公司分析!D$5,2),IF($Y$3="申万三级行业",[1]!s_info_industry_sw_2021(W3382,公司分析!D$5,3),IF($Y$3="wind一级行业",[1]!s_info_industry_gics(W3382,1),IF($Y$3="wind二级行业",[1]!s_info_industry_gics(W3382,2),IF($Y$3="wind三级行业",[1]!s_info_industry_gics(W3382,3),IF($Y$3="wind四级行业",[1]!s_info_industry_gics(W3382,4),IF($Y$3="证监会门类行业",[1]!s_info_industry_csrc12_n(W3382,公司分析!D$5,1),""))))))))</f>
        <v>0</v>
      </c>
      <c r="Z3382" s="298" t="str">
        <f>IF(Y3382=行业比较!$E$6,ROW(),"")</f>
        <v/>
      </c>
    </row>
    <row r="3383" spans="22:26" x14ac:dyDescent="0.35">
      <c r="V3383" s="253">
        <f t="shared" si="60"/>
        <v>0</v>
      </c>
      <c r="W3383" s="348" t="str">
        <f>IF(板块成分!B3385="","",板块成分!B3385)</f>
        <v/>
      </c>
      <c r="X3383" s="270" t="str">
        <f>[1]!s_info_name(W3383)</f>
        <v>0</v>
      </c>
      <c r="Y3383" s="335" t="str">
        <f>IF($Y$3="申万一级行业",[1]!s_info_industry_sw_2021(W3383,公司分析!D$5,1),IF($Y$3="申万二级行业",[1]!s_info_industry_sw_2021(W3383,公司分析!D$5,2),IF($Y$3="申万三级行业",[1]!s_info_industry_sw_2021(W3383,公司分析!D$5,3),IF($Y$3="wind一级行业",[1]!s_info_industry_gics(W3383,1),IF($Y$3="wind二级行业",[1]!s_info_industry_gics(W3383,2),IF($Y$3="wind三级行业",[1]!s_info_industry_gics(W3383,3),IF($Y$3="wind四级行业",[1]!s_info_industry_gics(W3383,4),IF($Y$3="证监会门类行业",[1]!s_info_industry_csrc12_n(W3383,公司分析!D$5,1),""))))))))</f>
        <v>0</v>
      </c>
      <c r="Z3383" s="298" t="str">
        <f>IF(Y3383=行业比较!$E$6,ROW(),"")</f>
        <v/>
      </c>
    </row>
    <row r="3384" spans="22:26" x14ac:dyDescent="0.35">
      <c r="V3384" s="253">
        <f t="shared" si="60"/>
        <v>0</v>
      </c>
      <c r="W3384" s="348" t="str">
        <f>IF(板块成分!B3386="","",板块成分!B3386)</f>
        <v/>
      </c>
      <c r="X3384" s="270" t="str">
        <f>[1]!s_info_name(W3384)</f>
        <v>0</v>
      </c>
      <c r="Y3384" s="335" t="str">
        <f>IF($Y$3="申万一级行业",[1]!s_info_industry_sw_2021(W3384,公司分析!D$5,1),IF($Y$3="申万二级行业",[1]!s_info_industry_sw_2021(W3384,公司分析!D$5,2),IF($Y$3="申万三级行业",[1]!s_info_industry_sw_2021(W3384,公司分析!D$5,3),IF($Y$3="wind一级行业",[1]!s_info_industry_gics(W3384,1),IF($Y$3="wind二级行业",[1]!s_info_industry_gics(W3384,2),IF($Y$3="wind三级行业",[1]!s_info_industry_gics(W3384,3),IF($Y$3="wind四级行业",[1]!s_info_industry_gics(W3384,4),IF($Y$3="证监会门类行业",[1]!s_info_industry_csrc12_n(W3384,公司分析!D$5,1),""))))))))</f>
        <v>0</v>
      </c>
      <c r="Z3384" s="298" t="str">
        <f>IF(Y3384=行业比较!$E$6,ROW(),"")</f>
        <v/>
      </c>
    </row>
    <row r="3385" spans="22:26" x14ac:dyDescent="0.35">
      <c r="V3385" s="253">
        <f t="shared" si="60"/>
        <v>0</v>
      </c>
      <c r="W3385" s="348" t="str">
        <f>IF(板块成分!B3387="","",板块成分!B3387)</f>
        <v/>
      </c>
      <c r="X3385" s="270" t="str">
        <f>[1]!s_info_name(W3385)</f>
        <v>0</v>
      </c>
      <c r="Y3385" s="335" t="str">
        <f>IF($Y$3="申万一级行业",[1]!s_info_industry_sw_2021(W3385,公司分析!D$5,1),IF($Y$3="申万二级行业",[1]!s_info_industry_sw_2021(W3385,公司分析!D$5,2),IF($Y$3="申万三级行业",[1]!s_info_industry_sw_2021(W3385,公司分析!D$5,3),IF($Y$3="wind一级行业",[1]!s_info_industry_gics(W3385,1),IF($Y$3="wind二级行业",[1]!s_info_industry_gics(W3385,2),IF($Y$3="wind三级行业",[1]!s_info_industry_gics(W3385,3),IF($Y$3="wind四级行业",[1]!s_info_industry_gics(W3385,4),IF($Y$3="证监会门类行业",[1]!s_info_industry_csrc12_n(W3385,公司分析!D$5,1),""))))))))</f>
        <v>0</v>
      </c>
      <c r="Z3385" s="298" t="str">
        <f>IF(Y3385=行业比较!$E$6,ROW(),"")</f>
        <v/>
      </c>
    </row>
    <row r="3386" spans="22:26" x14ac:dyDescent="0.35">
      <c r="V3386" s="253">
        <f t="shared" si="60"/>
        <v>0</v>
      </c>
      <c r="W3386" s="348" t="str">
        <f>IF(板块成分!B3388="","",板块成分!B3388)</f>
        <v/>
      </c>
      <c r="X3386" s="270" t="str">
        <f>[1]!s_info_name(W3386)</f>
        <v>0</v>
      </c>
      <c r="Y3386" s="335" t="str">
        <f>IF($Y$3="申万一级行业",[1]!s_info_industry_sw_2021(W3386,公司分析!D$5,1),IF($Y$3="申万二级行业",[1]!s_info_industry_sw_2021(W3386,公司分析!D$5,2),IF($Y$3="申万三级行业",[1]!s_info_industry_sw_2021(W3386,公司分析!D$5,3),IF($Y$3="wind一级行业",[1]!s_info_industry_gics(W3386,1),IF($Y$3="wind二级行业",[1]!s_info_industry_gics(W3386,2),IF($Y$3="wind三级行业",[1]!s_info_industry_gics(W3386,3),IF($Y$3="wind四级行业",[1]!s_info_industry_gics(W3386,4),IF($Y$3="证监会门类行业",[1]!s_info_industry_csrc12_n(W3386,公司分析!D$5,1),""))))))))</f>
        <v>0</v>
      </c>
      <c r="Z3386" s="298" t="str">
        <f>IF(Y3386=行业比较!$E$6,ROW(),"")</f>
        <v/>
      </c>
    </row>
    <row r="3387" spans="22:26" x14ac:dyDescent="0.35">
      <c r="V3387" s="253">
        <f t="shared" si="60"/>
        <v>0</v>
      </c>
      <c r="W3387" s="348" t="str">
        <f>IF(板块成分!B3389="","",板块成分!B3389)</f>
        <v/>
      </c>
      <c r="X3387" s="270" t="str">
        <f>[1]!s_info_name(W3387)</f>
        <v>0</v>
      </c>
      <c r="Y3387" s="335" t="str">
        <f>IF($Y$3="申万一级行业",[1]!s_info_industry_sw_2021(W3387,公司分析!D$5,1),IF($Y$3="申万二级行业",[1]!s_info_industry_sw_2021(W3387,公司分析!D$5,2),IF($Y$3="申万三级行业",[1]!s_info_industry_sw_2021(W3387,公司分析!D$5,3),IF($Y$3="wind一级行业",[1]!s_info_industry_gics(W3387,1),IF($Y$3="wind二级行业",[1]!s_info_industry_gics(W3387,2),IF($Y$3="wind三级行业",[1]!s_info_industry_gics(W3387,3),IF($Y$3="wind四级行业",[1]!s_info_industry_gics(W3387,4),IF($Y$3="证监会门类行业",[1]!s_info_industry_csrc12_n(W3387,公司分析!D$5,1),""))))))))</f>
        <v>0</v>
      </c>
      <c r="Z3387" s="298" t="str">
        <f>IF(Y3387=行业比较!$E$6,ROW(),"")</f>
        <v/>
      </c>
    </row>
    <row r="3388" spans="22:26" x14ac:dyDescent="0.35">
      <c r="V3388" s="253">
        <f t="shared" si="60"/>
        <v>0</v>
      </c>
      <c r="W3388" s="348" t="str">
        <f>IF(板块成分!B3390="","",板块成分!B3390)</f>
        <v/>
      </c>
      <c r="X3388" s="270" t="str">
        <f>[1]!s_info_name(W3388)</f>
        <v>0</v>
      </c>
      <c r="Y3388" s="335" t="str">
        <f>IF($Y$3="申万一级行业",[1]!s_info_industry_sw_2021(W3388,公司分析!D$5,1),IF($Y$3="申万二级行业",[1]!s_info_industry_sw_2021(W3388,公司分析!D$5,2),IF($Y$3="申万三级行业",[1]!s_info_industry_sw_2021(W3388,公司分析!D$5,3),IF($Y$3="wind一级行业",[1]!s_info_industry_gics(W3388,1),IF($Y$3="wind二级行业",[1]!s_info_industry_gics(W3388,2),IF($Y$3="wind三级行业",[1]!s_info_industry_gics(W3388,3),IF($Y$3="wind四级行业",[1]!s_info_industry_gics(W3388,4),IF($Y$3="证监会门类行业",[1]!s_info_industry_csrc12_n(W3388,公司分析!D$5,1),""))))))))</f>
        <v>0</v>
      </c>
      <c r="Z3388" s="298" t="str">
        <f>IF(Y3388=行业比较!$E$6,ROW(),"")</f>
        <v/>
      </c>
    </row>
    <row r="3389" spans="22:26" x14ac:dyDescent="0.35">
      <c r="V3389" s="253">
        <f t="shared" si="60"/>
        <v>0</v>
      </c>
      <c r="W3389" s="348" t="str">
        <f>IF(板块成分!B3391="","",板块成分!B3391)</f>
        <v/>
      </c>
      <c r="X3389" s="270" t="str">
        <f>[1]!s_info_name(W3389)</f>
        <v>0</v>
      </c>
      <c r="Y3389" s="335" t="str">
        <f>IF($Y$3="申万一级行业",[1]!s_info_industry_sw_2021(W3389,公司分析!D$5,1),IF($Y$3="申万二级行业",[1]!s_info_industry_sw_2021(W3389,公司分析!D$5,2),IF($Y$3="申万三级行业",[1]!s_info_industry_sw_2021(W3389,公司分析!D$5,3),IF($Y$3="wind一级行业",[1]!s_info_industry_gics(W3389,1),IF($Y$3="wind二级行业",[1]!s_info_industry_gics(W3389,2),IF($Y$3="wind三级行业",[1]!s_info_industry_gics(W3389,3),IF($Y$3="wind四级行业",[1]!s_info_industry_gics(W3389,4),IF($Y$3="证监会门类行业",[1]!s_info_industry_csrc12_n(W3389,公司分析!D$5,1),""))))))))</f>
        <v>0</v>
      </c>
      <c r="Z3389" s="298" t="str">
        <f>IF(Y3389=行业比较!$E$6,ROW(),"")</f>
        <v/>
      </c>
    </row>
    <row r="3390" spans="22:26" x14ac:dyDescent="0.35">
      <c r="V3390" s="253">
        <f t="shared" si="60"/>
        <v>0</v>
      </c>
      <c r="W3390" s="348" t="str">
        <f>IF(板块成分!B3392="","",板块成分!B3392)</f>
        <v/>
      </c>
      <c r="X3390" s="270" t="str">
        <f>[1]!s_info_name(W3390)</f>
        <v>0</v>
      </c>
      <c r="Y3390" s="335" t="str">
        <f>IF($Y$3="申万一级行业",[1]!s_info_industry_sw_2021(W3390,公司分析!D$5,1),IF($Y$3="申万二级行业",[1]!s_info_industry_sw_2021(W3390,公司分析!D$5,2),IF($Y$3="申万三级行业",[1]!s_info_industry_sw_2021(W3390,公司分析!D$5,3),IF($Y$3="wind一级行业",[1]!s_info_industry_gics(W3390,1),IF($Y$3="wind二级行业",[1]!s_info_industry_gics(W3390,2),IF($Y$3="wind三级行业",[1]!s_info_industry_gics(W3390,3),IF($Y$3="wind四级行业",[1]!s_info_industry_gics(W3390,4),IF($Y$3="证监会门类行业",[1]!s_info_industry_csrc12_n(W3390,公司分析!D$5,1),""))))))))</f>
        <v>0</v>
      </c>
      <c r="Z3390" s="298" t="str">
        <f>IF(Y3390=行业比较!$E$6,ROW(),"")</f>
        <v/>
      </c>
    </row>
    <row r="3391" spans="22:26" x14ac:dyDescent="0.35">
      <c r="V3391" s="253">
        <f t="shared" si="60"/>
        <v>0</v>
      </c>
      <c r="W3391" s="348" t="str">
        <f>IF(板块成分!B3393="","",板块成分!B3393)</f>
        <v/>
      </c>
      <c r="X3391" s="270" t="str">
        <f>[1]!s_info_name(W3391)</f>
        <v>0</v>
      </c>
      <c r="Y3391" s="335" t="str">
        <f>IF($Y$3="申万一级行业",[1]!s_info_industry_sw_2021(W3391,公司分析!D$5,1),IF($Y$3="申万二级行业",[1]!s_info_industry_sw_2021(W3391,公司分析!D$5,2),IF($Y$3="申万三级行业",[1]!s_info_industry_sw_2021(W3391,公司分析!D$5,3),IF($Y$3="wind一级行业",[1]!s_info_industry_gics(W3391,1),IF($Y$3="wind二级行业",[1]!s_info_industry_gics(W3391,2),IF($Y$3="wind三级行业",[1]!s_info_industry_gics(W3391,3),IF($Y$3="wind四级行业",[1]!s_info_industry_gics(W3391,4),IF($Y$3="证监会门类行业",[1]!s_info_industry_csrc12_n(W3391,公司分析!D$5,1),""))))))))</f>
        <v>0</v>
      </c>
      <c r="Z3391" s="298" t="str">
        <f>IF(Y3391=行业比较!$E$6,ROW(),"")</f>
        <v/>
      </c>
    </row>
    <row r="3392" spans="22:26" x14ac:dyDescent="0.35">
      <c r="V3392" s="253">
        <f t="shared" si="60"/>
        <v>0</v>
      </c>
      <c r="W3392" s="348" t="str">
        <f>IF(板块成分!B3394="","",板块成分!B3394)</f>
        <v/>
      </c>
      <c r="X3392" s="270" t="str">
        <f>[1]!s_info_name(W3392)</f>
        <v>0</v>
      </c>
      <c r="Y3392" s="335" t="str">
        <f>IF($Y$3="申万一级行业",[1]!s_info_industry_sw_2021(W3392,公司分析!D$5,1),IF($Y$3="申万二级行业",[1]!s_info_industry_sw_2021(W3392,公司分析!D$5,2),IF($Y$3="申万三级行业",[1]!s_info_industry_sw_2021(W3392,公司分析!D$5,3),IF($Y$3="wind一级行业",[1]!s_info_industry_gics(W3392,1),IF($Y$3="wind二级行业",[1]!s_info_industry_gics(W3392,2),IF($Y$3="wind三级行业",[1]!s_info_industry_gics(W3392,3),IF($Y$3="wind四级行业",[1]!s_info_industry_gics(W3392,4),IF($Y$3="证监会门类行业",[1]!s_info_industry_csrc12_n(W3392,公司分析!D$5,1),""))))))))</f>
        <v>0</v>
      </c>
      <c r="Z3392" s="298" t="str">
        <f>IF(Y3392=行业比较!$E$6,ROW(),"")</f>
        <v/>
      </c>
    </row>
    <row r="3393" spans="22:26" x14ac:dyDescent="0.35">
      <c r="V3393" s="253">
        <f t="shared" si="60"/>
        <v>0</v>
      </c>
      <c r="W3393" s="348" t="str">
        <f>IF(板块成分!B3395="","",板块成分!B3395)</f>
        <v/>
      </c>
      <c r="X3393" s="270" t="str">
        <f>[1]!s_info_name(W3393)</f>
        <v>0</v>
      </c>
      <c r="Y3393" s="335" t="str">
        <f>IF($Y$3="申万一级行业",[1]!s_info_industry_sw_2021(W3393,公司分析!D$5,1),IF($Y$3="申万二级行业",[1]!s_info_industry_sw_2021(W3393,公司分析!D$5,2),IF($Y$3="申万三级行业",[1]!s_info_industry_sw_2021(W3393,公司分析!D$5,3),IF($Y$3="wind一级行业",[1]!s_info_industry_gics(W3393,1),IF($Y$3="wind二级行业",[1]!s_info_industry_gics(W3393,2),IF($Y$3="wind三级行业",[1]!s_info_industry_gics(W3393,3),IF($Y$3="wind四级行业",[1]!s_info_industry_gics(W3393,4),IF($Y$3="证监会门类行业",[1]!s_info_industry_csrc12_n(W3393,公司分析!D$5,1),""))))))))</f>
        <v>0</v>
      </c>
      <c r="Z3393" s="298" t="str">
        <f>IF(Y3393=行业比较!$E$6,ROW(),"")</f>
        <v/>
      </c>
    </row>
    <row r="3394" spans="22:26" x14ac:dyDescent="0.35">
      <c r="V3394" s="253">
        <f t="shared" si="60"/>
        <v>0</v>
      </c>
      <c r="W3394" s="348" t="str">
        <f>IF(板块成分!B3396="","",板块成分!B3396)</f>
        <v/>
      </c>
      <c r="X3394" s="270" t="str">
        <f>[1]!s_info_name(W3394)</f>
        <v>0</v>
      </c>
      <c r="Y3394" s="335" t="str">
        <f>IF($Y$3="申万一级行业",[1]!s_info_industry_sw_2021(W3394,公司分析!D$5,1),IF($Y$3="申万二级行业",[1]!s_info_industry_sw_2021(W3394,公司分析!D$5,2),IF($Y$3="申万三级行业",[1]!s_info_industry_sw_2021(W3394,公司分析!D$5,3),IF($Y$3="wind一级行业",[1]!s_info_industry_gics(W3394,1),IF($Y$3="wind二级行业",[1]!s_info_industry_gics(W3394,2),IF($Y$3="wind三级行业",[1]!s_info_industry_gics(W3394,3),IF($Y$3="wind四级行业",[1]!s_info_industry_gics(W3394,4),IF($Y$3="证监会门类行业",[1]!s_info_industry_csrc12_n(W3394,公司分析!D$5,1),""))))))))</f>
        <v>0</v>
      </c>
      <c r="Z3394" s="298" t="str">
        <f>IF(Y3394=行业比较!$E$6,ROW(),"")</f>
        <v/>
      </c>
    </row>
    <row r="3395" spans="22:26" x14ac:dyDescent="0.35">
      <c r="V3395" s="253">
        <f t="shared" si="60"/>
        <v>0</v>
      </c>
      <c r="W3395" s="348" t="str">
        <f>IF(板块成分!B3397="","",板块成分!B3397)</f>
        <v/>
      </c>
      <c r="X3395" s="270" t="str">
        <f>[1]!s_info_name(W3395)</f>
        <v>0</v>
      </c>
      <c r="Y3395" s="335" t="str">
        <f>IF($Y$3="申万一级行业",[1]!s_info_industry_sw_2021(W3395,公司分析!D$5,1),IF($Y$3="申万二级行业",[1]!s_info_industry_sw_2021(W3395,公司分析!D$5,2),IF($Y$3="申万三级行业",[1]!s_info_industry_sw_2021(W3395,公司分析!D$5,3),IF($Y$3="wind一级行业",[1]!s_info_industry_gics(W3395,1),IF($Y$3="wind二级行业",[1]!s_info_industry_gics(W3395,2),IF($Y$3="wind三级行业",[1]!s_info_industry_gics(W3395,3),IF($Y$3="wind四级行业",[1]!s_info_industry_gics(W3395,4),IF($Y$3="证监会门类行业",[1]!s_info_industry_csrc12_n(W3395,公司分析!D$5,1),""))))))))</f>
        <v>0</v>
      </c>
      <c r="Z3395" s="298" t="str">
        <f>IF(Y3395=行业比较!$E$6,ROW(),"")</f>
        <v/>
      </c>
    </row>
    <row r="3396" spans="22:26" x14ac:dyDescent="0.35">
      <c r="V3396" s="253">
        <f t="shared" si="60"/>
        <v>0</v>
      </c>
      <c r="W3396" s="348" t="str">
        <f>IF(板块成分!B3398="","",板块成分!B3398)</f>
        <v/>
      </c>
      <c r="X3396" s="270" t="str">
        <f>[1]!s_info_name(W3396)</f>
        <v>0</v>
      </c>
      <c r="Y3396" s="335" t="str">
        <f>IF($Y$3="申万一级行业",[1]!s_info_industry_sw_2021(W3396,公司分析!D$5,1),IF($Y$3="申万二级行业",[1]!s_info_industry_sw_2021(W3396,公司分析!D$5,2),IF($Y$3="申万三级行业",[1]!s_info_industry_sw_2021(W3396,公司分析!D$5,3),IF($Y$3="wind一级行业",[1]!s_info_industry_gics(W3396,1),IF($Y$3="wind二级行业",[1]!s_info_industry_gics(W3396,2),IF($Y$3="wind三级行业",[1]!s_info_industry_gics(W3396,3),IF($Y$3="wind四级行业",[1]!s_info_industry_gics(W3396,4),IF($Y$3="证监会门类行业",[1]!s_info_industry_csrc12_n(W3396,公司分析!D$5,1),""))))))))</f>
        <v>0</v>
      </c>
      <c r="Z3396" s="298" t="str">
        <f>IF(Y3396=行业比较!$E$6,ROW(),"")</f>
        <v/>
      </c>
    </row>
    <row r="3397" spans="22:26" x14ac:dyDescent="0.35">
      <c r="V3397" s="253">
        <f t="shared" ref="V3397:V3460" si="61">IF(Z3397="",0,RANK(Z3397,Z:Z,1))</f>
        <v>0</v>
      </c>
      <c r="W3397" s="348" t="str">
        <f>IF(板块成分!B3399="","",板块成分!B3399)</f>
        <v/>
      </c>
      <c r="X3397" s="270" t="str">
        <f>[1]!s_info_name(W3397)</f>
        <v>0</v>
      </c>
      <c r="Y3397" s="335" t="str">
        <f>IF($Y$3="申万一级行业",[1]!s_info_industry_sw_2021(W3397,公司分析!D$5,1),IF($Y$3="申万二级行业",[1]!s_info_industry_sw_2021(W3397,公司分析!D$5,2),IF($Y$3="申万三级行业",[1]!s_info_industry_sw_2021(W3397,公司分析!D$5,3),IF($Y$3="wind一级行业",[1]!s_info_industry_gics(W3397,1),IF($Y$3="wind二级行业",[1]!s_info_industry_gics(W3397,2),IF($Y$3="wind三级行业",[1]!s_info_industry_gics(W3397,3),IF($Y$3="wind四级行业",[1]!s_info_industry_gics(W3397,4),IF($Y$3="证监会门类行业",[1]!s_info_industry_csrc12_n(W3397,公司分析!D$5,1),""))))))))</f>
        <v>0</v>
      </c>
      <c r="Z3397" s="298" t="str">
        <f>IF(Y3397=行业比较!$E$6,ROW(),"")</f>
        <v/>
      </c>
    </row>
    <row r="3398" spans="22:26" x14ac:dyDescent="0.35">
      <c r="V3398" s="253">
        <f t="shared" si="61"/>
        <v>0</v>
      </c>
      <c r="W3398" s="348" t="str">
        <f>IF(板块成分!B3400="","",板块成分!B3400)</f>
        <v/>
      </c>
      <c r="X3398" s="270" t="str">
        <f>[1]!s_info_name(W3398)</f>
        <v>0</v>
      </c>
      <c r="Y3398" s="335" t="str">
        <f>IF($Y$3="申万一级行业",[1]!s_info_industry_sw_2021(W3398,公司分析!D$5,1),IF($Y$3="申万二级行业",[1]!s_info_industry_sw_2021(W3398,公司分析!D$5,2),IF($Y$3="申万三级行业",[1]!s_info_industry_sw_2021(W3398,公司分析!D$5,3),IF($Y$3="wind一级行业",[1]!s_info_industry_gics(W3398,1),IF($Y$3="wind二级行业",[1]!s_info_industry_gics(W3398,2),IF($Y$3="wind三级行业",[1]!s_info_industry_gics(W3398,3),IF($Y$3="wind四级行业",[1]!s_info_industry_gics(W3398,4),IF($Y$3="证监会门类行业",[1]!s_info_industry_csrc12_n(W3398,公司分析!D$5,1),""))))))))</f>
        <v>0</v>
      </c>
      <c r="Z3398" s="298" t="str">
        <f>IF(Y3398=行业比较!$E$6,ROW(),"")</f>
        <v/>
      </c>
    </row>
    <row r="3399" spans="22:26" x14ac:dyDescent="0.35">
      <c r="V3399" s="253">
        <f t="shared" si="61"/>
        <v>0</v>
      </c>
      <c r="W3399" s="348" t="str">
        <f>IF(板块成分!B3401="","",板块成分!B3401)</f>
        <v/>
      </c>
      <c r="X3399" s="270" t="str">
        <f>[1]!s_info_name(W3399)</f>
        <v>0</v>
      </c>
      <c r="Y3399" s="335" t="str">
        <f>IF($Y$3="申万一级行业",[1]!s_info_industry_sw_2021(W3399,公司分析!D$5,1),IF($Y$3="申万二级行业",[1]!s_info_industry_sw_2021(W3399,公司分析!D$5,2),IF($Y$3="申万三级行业",[1]!s_info_industry_sw_2021(W3399,公司分析!D$5,3),IF($Y$3="wind一级行业",[1]!s_info_industry_gics(W3399,1),IF($Y$3="wind二级行业",[1]!s_info_industry_gics(W3399,2),IF($Y$3="wind三级行业",[1]!s_info_industry_gics(W3399,3),IF($Y$3="wind四级行业",[1]!s_info_industry_gics(W3399,4),IF($Y$3="证监会门类行业",[1]!s_info_industry_csrc12_n(W3399,公司分析!D$5,1),""))))))))</f>
        <v>0</v>
      </c>
      <c r="Z3399" s="298" t="str">
        <f>IF(Y3399=行业比较!$E$6,ROW(),"")</f>
        <v/>
      </c>
    </row>
    <row r="3400" spans="22:26" x14ac:dyDescent="0.35">
      <c r="V3400" s="253">
        <f t="shared" si="61"/>
        <v>0</v>
      </c>
      <c r="W3400" s="348" t="str">
        <f>IF(板块成分!B3402="","",板块成分!B3402)</f>
        <v/>
      </c>
      <c r="X3400" s="270" t="str">
        <f>[1]!s_info_name(W3400)</f>
        <v>0</v>
      </c>
      <c r="Y3400" s="335" t="str">
        <f>IF($Y$3="申万一级行业",[1]!s_info_industry_sw_2021(W3400,公司分析!D$5,1),IF($Y$3="申万二级行业",[1]!s_info_industry_sw_2021(W3400,公司分析!D$5,2),IF($Y$3="申万三级行业",[1]!s_info_industry_sw_2021(W3400,公司分析!D$5,3),IF($Y$3="wind一级行业",[1]!s_info_industry_gics(W3400,1),IF($Y$3="wind二级行业",[1]!s_info_industry_gics(W3400,2),IF($Y$3="wind三级行业",[1]!s_info_industry_gics(W3400,3),IF($Y$3="wind四级行业",[1]!s_info_industry_gics(W3400,4),IF($Y$3="证监会门类行业",[1]!s_info_industry_csrc12_n(W3400,公司分析!D$5,1),""))))))))</f>
        <v>0</v>
      </c>
      <c r="Z3400" s="298" t="str">
        <f>IF(Y3400=行业比较!$E$6,ROW(),"")</f>
        <v/>
      </c>
    </row>
    <row r="3401" spans="22:26" x14ac:dyDescent="0.35">
      <c r="V3401" s="253">
        <f t="shared" si="61"/>
        <v>0</v>
      </c>
      <c r="W3401" s="348" t="str">
        <f>IF(板块成分!B3403="","",板块成分!B3403)</f>
        <v/>
      </c>
      <c r="X3401" s="270" t="str">
        <f>[1]!s_info_name(W3401)</f>
        <v>0</v>
      </c>
      <c r="Y3401" s="335" t="str">
        <f>IF($Y$3="申万一级行业",[1]!s_info_industry_sw_2021(W3401,公司分析!D$5,1),IF($Y$3="申万二级行业",[1]!s_info_industry_sw_2021(W3401,公司分析!D$5,2),IF($Y$3="申万三级行业",[1]!s_info_industry_sw_2021(W3401,公司分析!D$5,3),IF($Y$3="wind一级行业",[1]!s_info_industry_gics(W3401,1),IF($Y$3="wind二级行业",[1]!s_info_industry_gics(W3401,2),IF($Y$3="wind三级行业",[1]!s_info_industry_gics(W3401,3),IF($Y$3="wind四级行业",[1]!s_info_industry_gics(W3401,4),IF($Y$3="证监会门类行业",[1]!s_info_industry_csrc12_n(W3401,公司分析!D$5,1),""))))))))</f>
        <v>0</v>
      </c>
      <c r="Z3401" s="298" t="str">
        <f>IF(Y3401=行业比较!$E$6,ROW(),"")</f>
        <v/>
      </c>
    </row>
    <row r="3402" spans="22:26" x14ac:dyDescent="0.35">
      <c r="V3402" s="253">
        <f t="shared" si="61"/>
        <v>0</v>
      </c>
      <c r="W3402" s="348" t="str">
        <f>IF(板块成分!B3404="","",板块成分!B3404)</f>
        <v/>
      </c>
      <c r="X3402" s="270" t="str">
        <f>[1]!s_info_name(W3402)</f>
        <v>0</v>
      </c>
      <c r="Y3402" s="335" t="str">
        <f>IF($Y$3="申万一级行业",[1]!s_info_industry_sw_2021(W3402,公司分析!D$5,1),IF($Y$3="申万二级行业",[1]!s_info_industry_sw_2021(W3402,公司分析!D$5,2),IF($Y$3="申万三级行业",[1]!s_info_industry_sw_2021(W3402,公司分析!D$5,3),IF($Y$3="wind一级行业",[1]!s_info_industry_gics(W3402,1),IF($Y$3="wind二级行业",[1]!s_info_industry_gics(W3402,2),IF($Y$3="wind三级行业",[1]!s_info_industry_gics(W3402,3),IF($Y$3="wind四级行业",[1]!s_info_industry_gics(W3402,4),IF($Y$3="证监会门类行业",[1]!s_info_industry_csrc12_n(W3402,公司分析!D$5,1),""))))))))</f>
        <v>0</v>
      </c>
      <c r="Z3402" s="298" t="str">
        <f>IF(Y3402=行业比较!$E$6,ROW(),"")</f>
        <v/>
      </c>
    </row>
    <row r="3403" spans="22:26" x14ac:dyDescent="0.35">
      <c r="V3403" s="253">
        <f t="shared" si="61"/>
        <v>0</v>
      </c>
      <c r="W3403" s="348" t="str">
        <f>IF(板块成分!B3405="","",板块成分!B3405)</f>
        <v/>
      </c>
      <c r="X3403" s="270" t="str">
        <f>[1]!s_info_name(W3403)</f>
        <v>0</v>
      </c>
      <c r="Y3403" s="335" t="str">
        <f>IF($Y$3="申万一级行业",[1]!s_info_industry_sw_2021(W3403,公司分析!D$5,1),IF($Y$3="申万二级行业",[1]!s_info_industry_sw_2021(W3403,公司分析!D$5,2),IF($Y$3="申万三级行业",[1]!s_info_industry_sw_2021(W3403,公司分析!D$5,3),IF($Y$3="wind一级行业",[1]!s_info_industry_gics(W3403,1),IF($Y$3="wind二级行业",[1]!s_info_industry_gics(W3403,2),IF($Y$3="wind三级行业",[1]!s_info_industry_gics(W3403,3),IF($Y$3="wind四级行业",[1]!s_info_industry_gics(W3403,4),IF($Y$3="证监会门类行业",[1]!s_info_industry_csrc12_n(W3403,公司分析!D$5,1),""))))))))</f>
        <v>0</v>
      </c>
      <c r="Z3403" s="298" t="str">
        <f>IF(Y3403=行业比较!$E$6,ROW(),"")</f>
        <v/>
      </c>
    </row>
    <row r="3404" spans="22:26" x14ac:dyDescent="0.35">
      <c r="V3404" s="253">
        <f t="shared" si="61"/>
        <v>0</v>
      </c>
      <c r="W3404" s="348" t="str">
        <f>IF(板块成分!B3406="","",板块成分!B3406)</f>
        <v/>
      </c>
      <c r="X3404" s="270" t="str">
        <f>[1]!s_info_name(W3404)</f>
        <v>0</v>
      </c>
      <c r="Y3404" s="335" t="str">
        <f>IF($Y$3="申万一级行业",[1]!s_info_industry_sw_2021(W3404,公司分析!D$5,1),IF($Y$3="申万二级行业",[1]!s_info_industry_sw_2021(W3404,公司分析!D$5,2),IF($Y$3="申万三级行业",[1]!s_info_industry_sw_2021(W3404,公司分析!D$5,3),IF($Y$3="wind一级行业",[1]!s_info_industry_gics(W3404,1),IF($Y$3="wind二级行业",[1]!s_info_industry_gics(W3404,2),IF($Y$3="wind三级行业",[1]!s_info_industry_gics(W3404,3),IF($Y$3="wind四级行业",[1]!s_info_industry_gics(W3404,4),IF($Y$3="证监会门类行业",[1]!s_info_industry_csrc12_n(W3404,公司分析!D$5,1),""))))))))</f>
        <v>0</v>
      </c>
      <c r="Z3404" s="298" t="str">
        <f>IF(Y3404=行业比较!$E$6,ROW(),"")</f>
        <v/>
      </c>
    </row>
    <row r="3405" spans="22:26" x14ac:dyDescent="0.35">
      <c r="V3405" s="253">
        <f t="shared" si="61"/>
        <v>0</v>
      </c>
      <c r="W3405" s="348" t="str">
        <f>IF(板块成分!B3407="","",板块成分!B3407)</f>
        <v/>
      </c>
      <c r="X3405" s="270" t="str">
        <f>[1]!s_info_name(W3405)</f>
        <v>0</v>
      </c>
      <c r="Y3405" s="335" t="str">
        <f>IF($Y$3="申万一级行业",[1]!s_info_industry_sw_2021(W3405,公司分析!D$5,1),IF($Y$3="申万二级行业",[1]!s_info_industry_sw_2021(W3405,公司分析!D$5,2),IF($Y$3="申万三级行业",[1]!s_info_industry_sw_2021(W3405,公司分析!D$5,3),IF($Y$3="wind一级行业",[1]!s_info_industry_gics(W3405,1),IF($Y$3="wind二级行业",[1]!s_info_industry_gics(W3405,2),IF($Y$3="wind三级行业",[1]!s_info_industry_gics(W3405,3),IF($Y$3="wind四级行业",[1]!s_info_industry_gics(W3405,4),IF($Y$3="证监会门类行业",[1]!s_info_industry_csrc12_n(W3405,公司分析!D$5,1),""))))))))</f>
        <v>0</v>
      </c>
      <c r="Z3405" s="298" t="str">
        <f>IF(Y3405=行业比较!$E$6,ROW(),"")</f>
        <v/>
      </c>
    </row>
    <row r="3406" spans="22:26" x14ac:dyDescent="0.35">
      <c r="V3406" s="253">
        <f t="shared" si="61"/>
        <v>0</v>
      </c>
      <c r="W3406" s="348" t="str">
        <f>IF(板块成分!B3408="","",板块成分!B3408)</f>
        <v/>
      </c>
      <c r="X3406" s="270" t="str">
        <f>[1]!s_info_name(W3406)</f>
        <v>0</v>
      </c>
      <c r="Y3406" s="335" t="str">
        <f>IF($Y$3="申万一级行业",[1]!s_info_industry_sw_2021(W3406,公司分析!D$5,1),IF($Y$3="申万二级行业",[1]!s_info_industry_sw_2021(W3406,公司分析!D$5,2),IF($Y$3="申万三级行业",[1]!s_info_industry_sw_2021(W3406,公司分析!D$5,3),IF($Y$3="wind一级行业",[1]!s_info_industry_gics(W3406,1),IF($Y$3="wind二级行业",[1]!s_info_industry_gics(W3406,2),IF($Y$3="wind三级行业",[1]!s_info_industry_gics(W3406,3),IF($Y$3="wind四级行业",[1]!s_info_industry_gics(W3406,4),IF($Y$3="证监会门类行业",[1]!s_info_industry_csrc12_n(W3406,公司分析!D$5,1),""))))))))</f>
        <v>0</v>
      </c>
      <c r="Z3406" s="298" t="str">
        <f>IF(Y3406=行业比较!$E$6,ROW(),"")</f>
        <v/>
      </c>
    </row>
    <row r="3407" spans="22:26" x14ac:dyDescent="0.35">
      <c r="V3407" s="253">
        <f t="shared" si="61"/>
        <v>0</v>
      </c>
      <c r="W3407" s="348" t="str">
        <f>IF(板块成分!B3409="","",板块成分!B3409)</f>
        <v/>
      </c>
      <c r="X3407" s="270" t="str">
        <f>[1]!s_info_name(W3407)</f>
        <v>0</v>
      </c>
      <c r="Y3407" s="335" t="str">
        <f>IF($Y$3="申万一级行业",[1]!s_info_industry_sw_2021(W3407,公司分析!D$5,1),IF($Y$3="申万二级行业",[1]!s_info_industry_sw_2021(W3407,公司分析!D$5,2),IF($Y$3="申万三级行业",[1]!s_info_industry_sw_2021(W3407,公司分析!D$5,3),IF($Y$3="wind一级行业",[1]!s_info_industry_gics(W3407,1),IF($Y$3="wind二级行业",[1]!s_info_industry_gics(W3407,2),IF($Y$3="wind三级行业",[1]!s_info_industry_gics(W3407,3),IF($Y$3="wind四级行业",[1]!s_info_industry_gics(W3407,4),IF($Y$3="证监会门类行业",[1]!s_info_industry_csrc12_n(W3407,公司分析!D$5,1),""))))))))</f>
        <v>0</v>
      </c>
      <c r="Z3407" s="298" t="str">
        <f>IF(Y3407=行业比较!$E$6,ROW(),"")</f>
        <v/>
      </c>
    </row>
    <row r="3408" spans="22:26" x14ac:dyDescent="0.35">
      <c r="V3408" s="253">
        <f t="shared" si="61"/>
        <v>0</v>
      </c>
      <c r="W3408" s="348" t="str">
        <f>IF(板块成分!B3410="","",板块成分!B3410)</f>
        <v/>
      </c>
      <c r="X3408" s="270" t="str">
        <f>[1]!s_info_name(W3408)</f>
        <v>0</v>
      </c>
      <c r="Y3408" s="335" t="str">
        <f>IF($Y$3="申万一级行业",[1]!s_info_industry_sw_2021(W3408,公司分析!D$5,1),IF($Y$3="申万二级行业",[1]!s_info_industry_sw_2021(W3408,公司分析!D$5,2),IF($Y$3="申万三级行业",[1]!s_info_industry_sw_2021(W3408,公司分析!D$5,3),IF($Y$3="wind一级行业",[1]!s_info_industry_gics(W3408,1),IF($Y$3="wind二级行业",[1]!s_info_industry_gics(W3408,2),IF($Y$3="wind三级行业",[1]!s_info_industry_gics(W3408,3),IF($Y$3="wind四级行业",[1]!s_info_industry_gics(W3408,4),IF($Y$3="证监会门类行业",[1]!s_info_industry_csrc12_n(W3408,公司分析!D$5,1),""))))))))</f>
        <v>0</v>
      </c>
      <c r="Z3408" s="298" t="str">
        <f>IF(Y3408=行业比较!$E$6,ROW(),"")</f>
        <v/>
      </c>
    </row>
    <row r="3409" spans="22:26" x14ac:dyDescent="0.35">
      <c r="V3409" s="253">
        <f t="shared" si="61"/>
        <v>0</v>
      </c>
      <c r="W3409" s="348" t="str">
        <f>IF(板块成分!B3411="","",板块成分!B3411)</f>
        <v/>
      </c>
      <c r="X3409" s="270" t="str">
        <f>[1]!s_info_name(W3409)</f>
        <v>0</v>
      </c>
      <c r="Y3409" s="335" t="str">
        <f>IF($Y$3="申万一级行业",[1]!s_info_industry_sw_2021(W3409,公司分析!D$5,1),IF($Y$3="申万二级行业",[1]!s_info_industry_sw_2021(W3409,公司分析!D$5,2),IF($Y$3="申万三级行业",[1]!s_info_industry_sw_2021(W3409,公司分析!D$5,3),IF($Y$3="wind一级行业",[1]!s_info_industry_gics(W3409,1),IF($Y$3="wind二级行业",[1]!s_info_industry_gics(W3409,2),IF($Y$3="wind三级行业",[1]!s_info_industry_gics(W3409,3),IF($Y$3="wind四级行业",[1]!s_info_industry_gics(W3409,4),IF($Y$3="证监会门类行业",[1]!s_info_industry_csrc12_n(W3409,公司分析!D$5,1),""))))))))</f>
        <v>0</v>
      </c>
      <c r="Z3409" s="298" t="str">
        <f>IF(Y3409=行业比较!$E$6,ROW(),"")</f>
        <v/>
      </c>
    </row>
    <row r="3410" spans="22:26" x14ac:dyDescent="0.35">
      <c r="V3410" s="253">
        <f t="shared" si="61"/>
        <v>0</v>
      </c>
      <c r="W3410" s="348" t="str">
        <f>IF(板块成分!B3412="","",板块成分!B3412)</f>
        <v/>
      </c>
      <c r="X3410" s="270" t="str">
        <f>[1]!s_info_name(W3410)</f>
        <v>0</v>
      </c>
      <c r="Y3410" s="335" t="str">
        <f>IF($Y$3="申万一级行业",[1]!s_info_industry_sw_2021(W3410,公司分析!D$5,1),IF($Y$3="申万二级行业",[1]!s_info_industry_sw_2021(W3410,公司分析!D$5,2),IF($Y$3="申万三级行业",[1]!s_info_industry_sw_2021(W3410,公司分析!D$5,3),IF($Y$3="wind一级行业",[1]!s_info_industry_gics(W3410,1),IF($Y$3="wind二级行业",[1]!s_info_industry_gics(W3410,2),IF($Y$3="wind三级行业",[1]!s_info_industry_gics(W3410,3),IF($Y$3="wind四级行业",[1]!s_info_industry_gics(W3410,4),IF($Y$3="证监会门类行业",[1]!s_info_industry_csrc12_n(W3410,公司分析!D$5,1),""))))))))</f>
        <v>0</v>
      </c>
      <c r="Z3410" s="298" t="str">
        <f>IF(Y3410=行业比较!$E$6,ROW(),"")</f>
        <v/>
      </c>
    </row>
    <row r="3411" spans="22:26" x14ac:dyDescent="0.35">
      <c r="V3411" s="253">
        <f t="shared" si="61"/>
        <v>0</v>
      </c>
      <c r="W3411" s="348" t="str">
        <f>IF(板块成分!B3413="","",板块成分!B3413)</f>
        <v/>
      </c>
      <c r="X3411" s="270" t="str">
        <f>[1]!s_info_name(W3411)</f>
        <v>0</v>
      </c>
      <c r="Y3411" s="335" t="str">
        <f>IF($Y$3="申万一级行业",[1]!s_info_industry_sw_2021(W3411,公司分析!D$5,1),IF($Y$3="申万二级行业",[1]!s_info_industry_sw_2021(W3411,公司分析!D$5,2),IF($Y$3="申万三级行业",[1]!s_info_industry_sw_2021(W3411,公司分析!D$5,3),IF($Y$3="wind一级行业",[1]!s_info_industry_gics(W3411,1),IF($Y$3="wind二级行业",[1]!s_info_industry_gics(W3411,2),IF($Y$3="wind三级行业",[1]!s_info_industry_gics(W3411,3),IF($Y$3="wind四级行业",[1]!s_info_industry_gics(W3411,4),IF($Y$3="证监会门类行业",[1]!s_info_industry_csrc12_n(W3411,公司分析!D$5,1),""))))))))</f>
        <v>0</v>
      </c>
      <c r="Z3411" s="298" t="str">
        <f>IF(Y3411=行业比较!$E$6,ROW(),"")</f>
        <v/>
      </c>
    </row>
    <row r="3412" spans="22:26" x14ac:dyDescent="0.35">
      <c r="V3412" s="253">
        <f t="shared" si="61"/>
        <v>0</v>
      </c>
      <c r="W3412" s="348" t="str">
        <f>IF(板块成分!B3414="","",板块成分!B3414)</f>
        <v/>
      </c>
      <c r="X3412" s="270" t="str">
        <f>[1]!s_info_name(W3412)</f>
        <v>0</v>
      </c>
      <c r="Y3412" s="335" t="str">
        <f>IF($Y$3="申万一级行业",[1]!s_info_industry_sw_2021(W3412,公司分析!D$5,1),IF($Y$3="申万二级行业",[1]!s_info_industry_sw_2021(W3412,公司分析!D$5,2),IF($Y$3="申万三级行业",[1]!s_info_industry_sw_2021(W3412,公司分析!D$5,3),IF($Y$3="wind一级行业",[1]!s_info_industry_gics(W3412,1),IF($Y$3="wind二级行业",[1]!s_info_industry_gics(W3412,2),IF($Y$3="wind三级行业",[1]!s_info_industry_gics(W3412,3),IF($Y$3="wind四级行业",[1]!s_info_industry_gics(W3412,4),IF($Y$3="证监会门类行业",[1]!s_info_industry_csrc12_n(W3412,公司分析!D$5,1),""))))))))</f>
        <v>0</v>
      </c>
      <c r="Z3412" s="298" t="str">
        <f>IF(Y3412=行业比较!$E$6,ROW(),"")</f>
        <v/>
      </c>
    </row>
    <row r="3413" spans="22:26" x14ac:dyDescent="0.35">
      <c r="V3413" s="253">
        <f t="shared" si="61"/>
        <v>0</v>
      </c>
      <c r="W3413" s="348" t="str">
        <f>IF(板块成分!B3415="","",板块成分!B3415)</f>
        <v/>
      </c>
      <c r="X3413" s="270" t="str">
        <f>[1]!s_info_name(W3413)</f>
        <v>0</v>
      </c>
      <c r="Y3413" s="335" t="str">
        <f>IF($Y$3="申万一级行业",[1]!s_info_industry_sw_2021(W3413,公司分析!D$5,1),IF($Y$3="申万二级行业",[1]!s_info_industry_sw_2021(W3413,公司分析!D$5,2),IF($Y$3="申万三级行业",[1]!s_info_industry_sw_2021(W3413,公司分析!D$5,3),IF($Y$3="wind一级行业",[1]!s_info_industry_gics(W3413,1),IF($Y$3="wind二级行业",[1]!s_info_industry_gics(W3413,2),IF($Y$3="wind三级行业",[1]!s_info_industry_gics(W3413,3),IF($Y$3="wind四级行业",[1]!s_info_industry_gics(W3413,4),IF($Y$3="证监会门类行业",[1]!s_info_industry_csrc12_n(W3413,公司分析!D$5,1),""))))))))</f>
        <v>0</v>
      </c>
      <c r="Z3413" s="298" t="str">
        <f>IF(Y3413=行业比较!$E$6,ROW(),"")</f>
        <v/>
      </c>
    </row>
    <row r="3414" spans="22:26" x14ac:dyDescent="0.35">
      <c r="V3414" s="253">
        <f t="shared" si="61"/>
        <v>0</v>
      </c>
      <c r="W3414" s="348" t="str">
        <f>IF(板块成分!B3416="","",板块成分!B3416)</f>
        <v/>
      </c>
      <c r="X3414" s="270" t="str">
        <f>[1]!s_info_name(W3414)</f>
        <v>0</v>
      </c>
      <c r="Y3414" s="335" t="str">
        <f>IF($Y$3="申万一级行业",[1]!s_info_industry_sw_2021(W3414,公司分析!D$5,1),IF($Y$3="申万二级行业",[1]!s_info_industry_sw_2021(W3414,公司分析!D$5,2),IF($Y$3="申万三级行业",[1]!s_info_industry_sw_2021(W3414,公司分析!D$5,3),IF($Y$3="wind一级行业",[1]!s_info_industry_gics(W3414,1),IF($Y$3="wind二级行业",[1]!s_info_industry_gics(W3414,2),IF($Y$3="wind三级行业",[1]!s_info_industry_gics(W3414,3),IF($Y$3="wind四级行业",[1]!s_info_industry_gics(W3414,4),IF($Y$3="证监会门类行业",[1]!s_info_industry_csrc12_n(W3414,公司分析!D$5,1),""))))))))</f>
        <v>0</v>
      </c>
      <c r="Z3414" s="298" t="str">
        <f>IF(Y3414=行业比较!$E$6,ROW(),"")</f>
        <v/>
      </c>
    </row>
    <row r="3415" spans="22:26" x14ac:dyDescent="0.35">
      <c r="V3415" s="253">
        <f t="shared" si="61"/>
        <v>0</v>
      </c>
      <c r="W3415" s="348" t="str">
        <f>IF(板块成分!B3417="","",板块成分!B3417)</f>
        <v/>
      </c>
      <c r="X3415" s="270" t="str">
        <f>[1]!s_info_name(W3415)</f>
        <v>0</v>
      </c>
      <c r="Y3415" s="335" t="str">
        <f>IF($Y$3="申万一级行业",[1]!s_info_industry_sw_2021(W3415,公司分析!D$5,1),IF($Y$3="申万二级行业",[1]!s_info_industry_sw_2021(W3415,公司分析!D$5,2),IF($Y$3="申万三级行业",[1]!s_info_industry_sw_2021(W3415,公司分析!D$5,3),IF($Y$3="wind一级行业",[1]!s_info_industry_gics(W3415,1),IF($Y$3="wind二级行业",[1]!s_info_industry_gics(W3415,2),IF($Y$3="wind三级行业",[1]!s_info_industry_gics(W3415,3),IF($Y$3="wind四级行业",[1]!s_info_industry_gics(W3415,4),IF($Y$3="证监会门类行业",[1]!s_info_industry_csrc12_n(W3415,公司分析!D$5,1),""))))))))</f>
        <v>0</v>
      </c>
      <c r="Z3415" s="298" t="str">
        <f>IF(Y3415=行业比较!$E$6,ROW(),"")</f>
        <v/>
      </c>
    </row>
    <row r="3416" spans="22:26" x14ac:dyDescent="0.35">
      <c r="V3416" s="253">
        <f t="shared" si="61"/>
        <v>0</v>
      </c>
      <c r="W3416" s="348" t="str">
        <f>IF(板块成分!B3418="","",板块成分!B3418)</f>
        <v/>
      </c>
      <c r="X3416" s="270" t="str">
        <f>[1]!s_info_name(W3416)</f>
        <v>0</v>
      </c>
      <c r="Y3416" s="335" t="str">
        <f>IF($Y$3="申万一级行业",[1]!s_info_industry_sw_2021(W3416,公司分析!D$5,1),IF($Y$3="申万二级行业",[1]!s_info_industry_sw_2021(W3416,公司分析!D$5,2),IF($Y$3="申万三级行业",[1]!s_info_industry_sw_2021(W3416,公司分析!D$5,3),IF($Y$3="wind一级行业",[1]!s_info_industry_gics(W3416,1),IF($Y$3="wind二级行业",[1]!s_info_industry_gics(W3416,2),IF($Y$3="wind三级行业",[1]!s_info_industry_gics(W3416,3),IF($Y$3="wind四级行业",[1]!s_info_industry_gics(W3416,4),IF($Y$3="证监会门类行业",[1]!s_info_industry_csrc12_n(W3416,公司分析!D$5,1),""))))))))</f>
        <v>0</v>
      </c>
      <c r="Z3416" s="298" t="str">
        <f>IF(Y3416=行业比较!$E$6,ROW(),"")</f>
        <v/>
      </c>
    </row>
    <row r="3417" spans="22:26" x14ac:dyDescent="0.35">
      <c r="V3417" s="253">
        <f t="shared" si="61"/>
        <v>0</v>
      </c>
      <c r="W3417" s="348" t="str">
        <f>IF(板块成分!B3419="","",板块成分!B3419)</f>
        <v/>
      </c>
      <c r="X3417" s="270" t="str">
        <f>[1]!s_info_name(W3417)</f>
        <v>0</v>
      </c>
      <c r="Y3417" s="335" t="str">
        <f>IF($Y$3="申万一级行业",[1]!s_info_industry_sw_2021(W3417,公司分析!D$5,1),IF($Y$3="申万二级行业",[1]!s_info_industry_sw_2021(W3417,公司分析!D$5,2),IF($Y$3="申万三级行业",[1]!s_info_industry_sw_2021(W3417,公司分析!D$5,3),IF($Y$3="wind一级行业",[1]!s_info_industry_gics(W3417,1),IF($Y$3="wind二级行业",[1]!s_info_industry_gics(W3417,2),IF($Y$3="wind三级行业",[1]!s_info_industry_gics(W3417,3),IF($Y$3="wind四级行业",[1]!s_info_industry_gics(W3417,4),IF($Y$3="证监会门类行业",[1]!s_info_industry_csrc12_n(W3417,公司分析!D$5,1),""))))))))</f>
        <v>0</v>
      </c>
      <c r="Z3417" s="298" t="str">
        <f>IF(Y3417=行业比较!$E$6,ROW(),"")</f>
        <v/>
      </c>
    </row>
    <row r="3418" spans="22:26" x14ac:dyDescent="0.35">
      <c r="V3418" s="253">
        <f t="shared" si="61"/>
        <v>0</v>
      </c>
      <c r="W3418" s="348" t="str">
        <f>IF(板块成分!B3420="","",板块成分!B3420)</f>
        <v/>
      </c>
      <c r="X3418" s="270" t="str">
        <f>[1]!s_info_name(W3418)</f>
        <v>0</v>
      </c>
      <c r="Y3418" s="335" t="str">
        <f>IF($Y$3="申万一级行业",[1]!s_info_industry_sw_2021(W3418,公司分析!D$5,1),IF($Y$3="申万二级行业",[1]!s_info_industry_sw_2021(W3418,公司分析!D$5,2),IF($Y$3="申万三级行业",[1]!s_info_industry_sw_2021(W3418,公司分析!D$5,3),IF($Y$3="wind一级行业",[1]!s_info_industry_gics(W3418,1),IF($Y$3="wind二级行业",[1]!s_info_industry_gics(W3418,2),IF($Y$3="wind三级行业",[1]!s_info_industry_gics(W3418,3),IF($Y$3="wind四级行业",[1]!s_info_industry_gics(W3418,4),IF($Y$3="证监会门类行业",[1]!s_info_industry_csrc12_n(W3418,公司分析!D$5,1),""))))))))</f>
        <v>0</v>
      </c>
      <c r="Z3418" s="298" t="str">
        <f>IF(Y3418=行业比较!$E$6,ROW(),"")</f>
        <v/>
      </c>
    </row>
    <row r="3419" spans="22:26" x14ac:dyDescent="0.35">
      <c r="V3419" s="253">
        <f t="shared" si="61"/>
        <v>0</v>
      </c>
      <c r="W3419" s="348" t="str">
        <f>IF(板块成分!B3421="","",板块成分!B3421)</f>
        <v/>
      </c>
      <c r="X3419" s="270" t="str">
        <f>[1]!s_info_name(W3419)</f>
        <v>0</v>
      </c>
      <c r="Y3419" s="335" t="str">
        <f>IF($Y$3="申万一级行业",[1]!s_info_industry_sw_2021(W3419,公司分析!D$5,1),IF($Y$3="申万二级行业",[1]!s_info_industry_sw_2021(W3419,公司分析!D$5,2),IF($Y$3="申万三级行业",[1]!s_info_industry_sw_2021(W3419,公司分析!D$5,3),IF($Y$3="wind一级行业",[1]!s_info_industry_gics(W3419,1),IF($Y$3="wind二级行业",[1]!s_info_industry_gics(W3419,2),IF($Y$3="wind三级行业",[1]!s_info_industry_gics(W3419,3),IF($Y$3="wind四级行业",[1]!s_info_industry_gics(W3419,4),IF($Y$3="证监会门类行业",[1]!s_info_industry_csrc12_n(W3419,公司分析!D$5,1),""))))))))</f>
        <v>0</v>
      </c>
      <c r="Z3419" s="298" t="str">
        <f>IF(Y3419=行业比较!$E$6,ROW(),"")</f>
        <v/>
      </c>
    </row>
    <row r="3420" spans="22:26" x14ac:dyDescent="0.35">
      <c r="V3420" s="253">
        <f t="shared" si="61"/>
        <v>0</v>
      </c>
      <c r="W3420" s="348" t="str">
        <f>IF(板块成分!B3422="","",板块成分!B3422)</f>
        <v/>
      </c>
      <c r="X3420" s="270" t="str">
        <f>[1]!s_info_name(W3420)</f>
        <v>0</v>
      </c>
      <c r="Y3420" s="335" t="str">
        <f>IF($Y$3="申万一级行业",[1]!s_info_industry_sw_2021(W3420,公司分析!D$5,1),IF($Y$3="申万二级行业",[1]!s_info_industry_sw_2021(W3420,公司分析!D$5,2),IF($Y$3="申万三级行业",[1]!s_info_industry_sw_2021(W3420,公司分析!D$5,3),IF($Y$3="wind一级行业",[1]!s_info_industry_gics(W3420,1),IF($Y$3="wind二级行业",[1]!s_info_industry_gics(W3420,2),IF($Y$3="wind三级行业",[1]!s_info_industry_gics(W3420,3),IF($Y$3="wind四级行业",[1]!s_info_industry_gics(W3420,4),IF($Y$3="证监会门类行业",[1]!s_info_industry_csrc12_n(W3420,公司分析!D$5,1),""))))))))</f>
        <v>0</v>
      </c>
      <c r="Z3420" s="298" t="str">
        <f>IF(Y3420=行业比较!$E$6,ROW(),"")</f>
        <v/>
      </c>
    </row>
    <row r="3421" spans="22:26" x14ac:dyDescent="0.35">
      <c r="V3421" s="253">
        <f t="shared" si="61"/>
        <v>0</v>
      </c>
      <c r="W3421" s="348" t="str">
        <f>IF(板块成分!B3423="","",板块成分!B3423)</f>
        <v/>
      </c>
      <c r="X3421" s="270" t="str">
        <f>[1]!s_info_name(W3421)</f>
        <v>0</v>
      </c>
      <c r="Y3421" s="335" t="str">
        <f>IF($Y$3="申万一级行业",[1]!s_info_industry_sw_2021(W3421,公司分析!D$5,1),IF($Y$3="申万二级行业",[1]!s_info_industry_sw_2021(W3421,公司分析!D$5,2),IF($Y$3="申万三级行业",[1]!s_info_industry_sw_2021(W3421,公司分析!D$5,3),IF($Y$3="wind一级行业",[1]!s_info_industry_gics(W3421,1),IF($Y$3="wind二级行业",[1]!s_info_industry_gics(W3421,2),IF($Y$3="wind三级行业",[1]!s_info_industry_gics(W3421,3),IF($Y$3="wind四级行业",[1]!s_info_industry_gics(W3421,4),IF($Y$3="证监会门类行业",[1]!s_info_industry_csrc12_n(W3421,公司分析!D$5,1),""))))))))</f>
        <v>0</v>
      </c>
      <c r="Z3421" s="298" t="str">
        <f>IF(Y3421=行业比较!$E$6,ROW(),"")</f>
        <v/>
      </c>
    </row>
    <row r="3422" spans="22:26" x14ac:dyDescent="0.35">
      <c r="V3422" s="253">
        <f t="shared" si="61"/>
        <v>0</v>
      </c>
      <c r="W3422" s="348" t="str">
        <f>IF(板块成分!B3424="","",板块成分!B3424)</f>
        <v/>
      </c>
      <c r="X3422" s="270" t="str">
        <f>[1]!s_info_name(W3422)</f>
        <v>0</v>
      </c>
      <c r="Y3422" s="335" t="str">
        <f>IF($Y$3="申万一级行业",[1]!s_info_industry_sw_2021(W3422,公司分析!D$5,1),IF($Y$3="申万二级行业",[1]!s_info_industry_sw_2021(W3422,公司分析!D$5,2),IF($Y$3="申万三级行业",[1]!s_info_industry_sw_2021(W3422,公司分析!D$5,3),IF($Y$3="wind一级行业",[1]!s_info_industry_gics(W3422,1),IF($Y$3="wind二级行业",[1]!s_info_industry_gics(W3422,2),IF($Y$3="wind三级行业",[1]!s_info_industry_gics(W3422,3),IF($Y$3="wind四级行业",[1]!s_info_industry_gics(W3422,4),IF($Y$3="证监会门类行业",[1]!s_info_industry_csrc12_n(W3422,公司分析!D$5,1),""))))))))</f>
        <v>0</v>
      </c>
      <c r="Z3422" s="298" t="str">
        <f>IF(Y3422=行业比较!$E$6,ROW(),"")</f>
        <v/>
      </c>
    </row>
    <row r="3423" spans="22:26" x14ac:dyDescent="0.35">
      <c r="V3423" s="253">
        <f t="shared" si="61"/>
        <v>0</v>
      </c>
      <c r="W3423" s="348" t="str">
        <f>IF(板块成分!B3425="","",板块成分!B3425)</f>
        <v/>
      </c>
      <c r="X3423" s="270" t="str">
        <f>[1]!s_info_name(W3423)</f>
        <v>0</v>
      </c>
      <c r="Y3423" s="335" t="str">
        <f>IF($Y$3="申万一级行业",[1]!s_info_industry_sw_2021(W3423,公司分析!D$5,1),IF($Y$3="申万二级行业",[1]!s_info_industry_sw_2021(W3423,公司分析!D$5,2),IF($Y$3="申万三级行业",[1]!s_info_industry_sw_2021(W3423,公司分析!D$5,3),IF($Y$3="wind一级行业",[1]!s_info_industry_gics(W3423,1),IF($Y$3="wind二级行业",[1]!s_info_industry_gics(W3423,2),IF($Y$3="wind三级行业",[1]!s_info_industry_gics(W3423,3),IF($Y$3="wind四级行业",[1]!s_info_industry_gics(W3423,4),IF($Y$3="证监会门类行业",[1]!s_info_industry_csrc12_n(W3423,公司分析!D$5,1),""))))))))</f>
        <v>0</v>
      </c>
      <c r="Z3423" s="298" t="str">
        <f>IF(Y3423=行业比较!$E$6,ROW(),"")</f>
        <v/>
      </c>
    </row>
    <row r="3424" spans="22:26" x14ac:dyDescent="0.35">
      <c r="V3424" s="253">
        <f t="shared" si="61"/>
        <v>0</v>
      </c>
      <c r="W3424" s="348" t="str">
        <f>IF(板块成分!B3426="","",板块成分!B3426)</f>
        <v/>
      </c>
      <c r="X3424" s="270" t="str">
        <f>[1]!s_info_name(W3424)</f>
        <v>0</v>
      </c>
      <c r="Y3424" s="335" t="str">
        <f>IF($Y$3="申万一级行业",[1]!s_info_industry_sw_2021(W3424,公司分析!D$5,1),IF($Y$3="申万二级行业",[1]!s_info_industry_sw_2021(W3424,公司分析!D$5,2),IF($Y$3="申万三级行业",[1]!s_info_industry_sw_2021(W3424,公司分析!D$5,3),IF($Y$3="wind一级行业",[1]!s_info_industry_gics(W3424,1),IF($Y$3="wind二级行业",[1]!s_info_industry_gics(W3424,2),IF($Y$3="wind三级行业",[1]!s_info_industry_gics(W3424,3),IF($Y$3="wind四级行业",[1]!s_info_industry_gics(W3424,4),IF($Y$3="证监会门类行业",[1]!s_info_industry_csrc12_n(W3424,公司分析!D$5,1),""))))))))</f>
        <v>0</v>
      </c>
      <c r="Z3424" s="298" t="str">
        <f>IF(Y3424=行业比较!$E$6,ROW(),"")</f>
        <v/>
      </c>
    </row>
    <row r="3425" spans="22:26" x14ac:dyDescent="0.35">
      <c r="V3425" s="253">
        <f t="shared" si="61"/>
        <v>0</v>
      </c>
      <c r="W3425" s="348" t="str">
        <f>IF(板块成分!B3427="","",板块成分!B3427)</f>
        <v/>
      </c>
      <c r="X3425" s="270" t="str">
        <f>[1]!s_info_name(W3425)</f>
        <v>0</v>
      </c>
      <c r="Y3425" s="335" t="str">
        <f>IF($Y$3="申万一级行业",[1]!s_info_industry_sw_2021(W3425,公司分析!D$5,1),IF($Y$3="申万二级行业",[1]!s_info_industry_sw_2021(W3425,公司分析!D$5,2),IF($Y$3="申万三级行业",[1]!s_info_industry_sw_2021(W3425,公司分析!D$5,3),IF($Y$3="wind一级行业",[1]!s_info_industry_gics(W3425,1),IF($Y$3="wind二级行业",[1]!s_info_industry_gics(W3425,2),IF($Y$3="wind三级行业",[1]!s_info_industry_gics(W3425,3),IF($Y$3="wind四级行业",[1]!s_info_industry_gics(W3425,4),IF($Y$3="证监会门类行业",[1]!s_info_industry_csrc12_n(W3425,公司分析!D$5,1),""))))))))</f>
        <v>0</v>
      </c>
      <c r="Z3425" s="298" t="str">
        <f>IF(Y3425=行业比较!$E$6,ROW(),"")</f>
        <v/>
      </c>
    </row>
    <row r="3426" spans="22:26" x14ac:dyDescent="0.35">
      <c r="V3426" s="253">
        <f t="shared" si="61"/>
        <v>0</v>
      </c>
      <c r="W3426" s="348" t="str">
        <f>IF(板块成分!B3428="","",板块成分!B3428)</f>
        <v/>
      </c>
      <c r="X3426" s="270" t="str">
        <f>[1]!s_info_name(W3426)</f>
        <v>0</v>
      </c>
      <c r="Y3426" s="335" t="str">
        <f>IF($Y$3="申万一级行业",[1]!s_info_industry_sw_2021(W3426,公司分析!D$5,1),IF($Y$3="申万二级行业",[1]!s_info_industry_sw_2021(W3426,公司分析!D$5,2),IF($Y$3="申万三级行业",[1]!s_info_industry_sw_2021(W3426,公司分析!D$5,3),IF($Y$3="wind一级行业",[1]!s_info_industry_gics(W3426,1),IF($Y$3="wind二级行业",[1]!s_info_industry_gics(W3426,2),IF($Y$3="wind三级行业",[1]!s_info_industry_gics(W3426,3),IF($Y$3="wind四级行业",[1]!s_info_industry_gics(W3426,4),IF($Y$3="证监会门类行业",[1]!s_info_industry_csrc12_n(W3426,公司分析!D$5,1),""))))))))</f>
        <v>0</v>
      </c>
      <c r="Z3426" s="298" t="str">
        <f>IF(Y3426=行业比较!$E$6,ROW(),"")</f>
        <v/>
      </c>
    </row>
    <row r="3427" spans="22:26" x14ac:dyDescent="0.35">
      <c r="V3427" s="253">
        <f t="shared" si="61"/>
        <v>0</v>
      </c>
      <c r="W3427" s="348" t="str">
        <f>IF(板块成分!B3429="","",板块成分!B3429)</f>
        <v/>
      </c>
      <c r="X3427" s="270" t="str">
        <f>[1]!s_info_name(W3427)</f>
        <v>0</v>
      </c>
      <c r="Y3427" s="335" t="str">
        <f>IF($Y$3="申万一级行业",[1]!s_info_industry_sw_2021(W3427,公司分析!D$5,1),IF($Y$3="申万二级行业",[1]!s_info_industry_sw_2021(W3427,公司分析!D$5,2),IF($Y$3="申万三级行业",[1]!s_info_industry_sw_2021(W3427,公司分析!D$5,3),IF($Y$3="wind一级行业",[1]!s_info_industry_gics(W3427,1),IF($Y$3="wind二级行业",[1]!s_info_industry_gics(W3427,2),IF($Y$3="wind三级行业",[1]!s_info_industry_gics(W3427,3),IF($Y$3="wind四级行业",[1]!s_info_industry_gics(W3427,4),IF($Y$3="证监会门类行业",[1]!s_info_industry_csrc12_n(W3427,公司分析!D$5,1),""))))))))</f>
        <v>0</v>
      </c>
      <c r="Z3427" s="298" t="str">
        <f>IF(Y3427=行业比较!$E$6,ROW(),"")</f>
        <v/>
      </c>
    </row>
    <row r="3428" spans="22:26" x14ac:dyDescent="0.35">
      <c r="V3428" s="253">
        <f t="shared" si="61"/>
        <v>0</v>
      </c>
      <c r="W3428" s="348" t="str">
        <f>IF(板块成分!B3430="","",板块成分!B3430)</f>
        <v/>
      </c>
      <c r="X3428" s="270" t="str">
        <f>[1]!s_info_name(W3428)</f>
        <v>0</v>
      </c>
      <c r="Y3428" s="335" t="str">
        <f>IF($Y$3="申万一级行业",[1]!s_info_industry_sw_2021(W3428,公司分析!D$5,1),IF($Y$3="申万二级行业",[1]!s_info_industry_sw_2021(W3428,公司分析!D$5,2),IF($Y$3="申万三级行业",[1]!s_info_industry_sw_2021(W3428,公司分析!D$5,3),IF($Y$3="wind一级行业",[1]!s_info_industry_gics(W3428,1),IF($Y$3="wind二级行业",[1]!s_info_industry_gics(W3428,2),IF($Y$3="wind三级行业",[1]!s_info_industry_gics(W3428,3),IF($Y$3="wind四级行业",[1]!s_info_industry_gics(W3428,4),IF($Y$3="证监会门类行业",[1]!s_info_industry_csrc12_n(W3428,公司分析!D$5,1),""))))))))</f>
        <v>0</v>
      </c>
      <c r="Z3428" s="298" t="str">
        <f>IF(Y3428=行业比较!$E$6,ROW(),"")</f>
        <v/>
      </c>
    </row>
    <row r="3429" spans="22:26" x14ac:dyDescent="0.35">
      <c r="V3429" s="253">
        <f t="shared" si="61"/>
        <v>0</v>
      </c>
      <c r="W3429" s="348" t="str">
        <f>IF(板块成分!B3431="","",板块成分!B3431)</f>
        <v/>
      </c>
      <c r="X3429" s="270" t="str">
        <f>[1]!s_info_name(W3429)</f>
        <v>0</v>
      </c>
      <c r="Y3429" s="335" t="str">
        <f>IF($Y$3="申万一级行业",[1]!s_info_industry_sw_2021(W3429,公司分析!D$5,1),IF($Y$3="申万二级行业",[1]!s_info_industry_sw_2021(W3429,公司分析!D$5,2),IF($Y$3="申万三级行业",[1]!s_info_industry_sw_2021(W3429,公司分析!D$5,3),IF($Y$3="wind一级行业",[1]!s_info_industry_gics(W3429,1),IF($Y$3="wind二级行业",[1]!s_info_industry_gics(W3429,2),IF($Y$3="wind三级行业",[1]!s_info_industry_gics(W3429,3),IF($Y$3="wind四级行业",[1]!s_info_industry_gics(W3429,4),IF($Y$3="证监会门类行业",[1]!s_info_industry_csrc12_n(W3429,公司分析!D$5,1),""))))))))</f>
        <v>0</v>
      </c>
      <c r="Z3429" s="298" t="str">
        <f>IF(Y3429=行业比较!$E$6,ROW(),"")</f>
        <v/>
      </c>
    </row>
    <row r="3430" spans="22:26" x14ac:dyDescent="0.35">
      <c r="V3430" s="253">
        <f t="shared" si="61"/>
        <v>0</v>
      </c>
      <c r="W3430" s="348" t="str">
        <f>IF(板块成分!B3432="","",板块成分!B3432)</f>
        <v/>
      </c>
      <c r="X3430" s="270" t="str">
        <f>[1]!s_info_name(W3430)</f>
        <v>0</v>
      </c>
      <c r="Y3430" s="335" t="str">
        <f>IF($Y$3="申万一级行业",[1]!s_info_industry_sw_2021(W3430,公司分析!D$5,1),IF($Y$3="申万二级行业",[1]!s_info_industry_sw_2021(W3430,公司分析!D$5,2),IF($Y$3="申万三级行业",[1]!s_info_industry_sw_2021(W3430,公司分析!D$5,3),IF($Y$3="wind一级行业",[1]!s_info_industry_gics(W3430,1),IF($Y$3="wind二级行业",[1]!s_info_industry_gics(W3430,2),IF($Y$3="wind三级行业",[1]!s_info_industry_gics(W3430,3),IF($Y$3="wind四级行业",[1]!s_info_industry_gics(W3430,4),IF($Y$3="证监会门类行业",[1]!s_info_industry_csrc12_n(W3430,公司分析!D$5,1),""))))))))</f>
        <v>0</v>
      </c>
      <c r="Z3430" s="298" t="str">
        <f>IF(Y3430=行业比较!$E$6,ROW(),"")</f>
        <v/>
      </c>
    </row>
    <row r="3431" spans="22:26" x14ac:dyDescent="0.35">
      <c r="V3431" s="253">
        <f t="shared" si="61"/>
        <v>0</v>
      </c>
      <c r="W3431" s="348" t="str">
        <f>IF(板块成分!B3433="","",板块成分!B3433)</f>
        <v/>
      </c>
      <c r="X3431" s="270" t="str">
        <f>[1]!s_info_name(W3431)</f>
        <v>0</v>
      </c>
      <c r="Y3431" s="335" t="str">
        <f>IF($Y$3="申万一级行业",[1]!s_info_industry_sw_2021(W3431,公司分析!D$5,1),IF($Y$3="申万二级行业",[1]!s_info_industry_sw_2021(W3431,公司分析!D$5,2),IF($Y$3="申万三级行业",[1]!s_info_industry_sw_2021(W3431,公司分析!D$5,3),IF($Y$3="wind一级行业",[1]!s_info_industry_gics(W3431,1),IF($Y$3="wind二级行业",[1]!s_info_industry_gics(W3431,2),IF($Y$3="wind三级行业",[1]!s_info_industry_gics(W3431,3),IF($Y$3="wind四级行业",[1]!s_info_industry_gics(W3431,4),IF($Y$3="证监会门类行业",[1]!s_info_industry_csrc12_n(W3431,公司分析!D$5,1),""))))))))</f>
        <v>0</v>
      </c>
      <c r="Z3431" s="298" t="str">
        <f>IF(Y3431=行业比较!$E$6,ROW(),"")</f>
        <v/>
      </c>
    </row>
    <row r="3432" spans="22:26" x14ac:dyDescent="0.35">
      <c r="V3432" s="253">
        <f t="shared" si="61"/>
        <v>0</v>
      </c>
      <c r="W3432" s="348" t="str">
        <f>IF(板块成分!B3434="","",板块成分!B3434)</f>
        <v/>
      </c>
      <c r="X3432" s="270" t="str">
        <f>[1]!s_info_name(W3432)</f>
        <v>0</v>
      </c>
      <c r="Y3432" s="335" t="str">
        <f>IF($Y$3="申万一级行业",[1]!s_info_industry_sw_2021(W3432,公司分析!D$5,1),IF($Y$3="申万二级行业",[1]!s_info_industry_sw_2021(W3432,公司分析!D$5,2),IF($Y$3="申万三级行业",[1]!s_info_industry_sw_2021(W3432,公司分析!D$5,3),IF($Y$3="wind一级行业",[1]!s_info_industry_gics(W3432,1),IF($Y$3="wind二级行业",[1]!s_info_industry_gics(W3432,2),IF($Y$3="wind三级行业",[1]!s_info_industry_gics(W3432,3),IF($Y$3="wind四级行业",[1]!s_info_industry_gics(W3432,4),IF($Y$3="证监会门类行业",[1]!s_info_industry_csrc12_n(W3432,公司分析!D$5,1),""))))))))</f>
        <v>0</v>
      </c>
      <c r="Z3432" s="298" t="str">
        <f>IF(Y3432=行业比较!$E$6,ROW(),"")</f>
        <v/>
      </c>
    </row>
    <row r="3433" spans="22:26" x14ac:dyDescent="0.35">
      <c r="V3433" s="253">
        <f t="shared" si="61"/>
        <v>0</v>
      </c>
      <c r="W3433" s="348" t="str">
        <f>IF(板块成分!B3435="","",板块成分!B3435)</f>
        <v/>
      </c>
      <c r="X3433" s="270" t="str">
        <f>[1]!s_info_name(W3433)</f>
        <v>0</v>
      </c>
      <c r="Y3433" s="335" t="str">
        <f>IF($Y$3="申万一级行业",[1]!s_info_industry_sw_2021(W3433,公司分析!D$5,1),IF($Y$3="申万二级行业",[1]!s_info_industry_sw_2021(W3433,公司分析!D$5,2),IF($Y$3="申万三级行业",[1]!s_info_industry_sw_2021(W3433,公司分析!D$5,3),IF($Y$3="wind一级行业",[1]!s_info_industry_gics(W3433,1),IF($Y$3="wind二级行业",[1]!s_info_industry_gics(W3433,2),IF($Y$3="wind三级行业",[1]!s_info_industry_gics(W3433,3),IF($Y$3="wind四级行业",[1]!s_info_industry_gics(W3433,4),IF($Y$3="证监会门类行业",[1]!s_info_industry_csrc12_n(W3433,公司分析!D$5,1),""))))))))</f>
        <v>0</v>
      </c>
      <c r="Z3433" s="298" t="str">
        <f>IF(Y3433=行业比较!$E$6,ROW(),"")</f>
        <v/>
      </c>
    </row>
    <row r="3434" spans="22:26" x14ac:dyDescent="0.35">
      <c r="V3434" s="253">
        <f t="shared" si="61"/>
        <v>0</v>
      </c>
      <c r="W3434" s="348" t="str">
        <f>IF(板块成分!B3436="","",板块成分!B3436)</f>
        <v/>
      </c>
      <c r="X3434" s="270" t="str">
        <f>[1]!s_info_name(W3434)</f>
        <v>0</v>
      </c>
      <c r="Y3434" s="335" t="str">
        <f>IF($Y$3="申万一级行业",[1]!s_info_industry_sw_2021(W3434,公司分析!D$5,1),IF($Y$3="申万二级行业",[1]!s_info_industry_sw_2021(W3434,公司分析!D$5,2),IF($Y$3="申万三级行业",[1]!s_info_industry_sw_2021(W3434,公司分析!D$5,3),IF($Y$3="wind一级行业",[1]!s_info_industry_gics(W3434,1),IF($Y$3="wind二级行业",[1]!s_info_industry_gics(W3434,2),IF($Y$3="wind三级行业",[1]!s_info_industry_gics(W3434,3),IF($Y$3="wind四级行业",[1]!s_info_industry_gics(W3434,4),IF($Y$3="证监会门类行业",[1]!s_info_industry_csrc12_n(W3434,公司分析!D$5,1),""))))))))</f>
        <v>0</v>
      </c>
      <c r="Z3434" s="298" t="str">
        <f>IF(Y3434=行业比较!$E$6,ROW(),"")</f>
        <v/>
      </c>
    </row>
    <row r="3435" spans="22:26" x14ac:dyDescent="0.35">
      <c r="V3435" s="253">
        <f t="shared" si="61"/>
        <v>0</v>
      </c>
      <c r="W3435" s="348" t="str">
        <f>IF(板块成分!B3437="","",板块成分!B3437)</f>
        <v/>
      </c>
      <c r="X3435" s="270" t="str">
        <f>[1]!s_info_name(W3435)</f>
        <v>0</v>
      </c>
      <c r="Y3435" s="335" t="str">
        <f>IF($Y$3="申万一级行业",[1]!s_info_industry_sw_2021(W3435,公司分析!D$5,1),IF($Y$3="申万二级行业",[1]!s_info_industry_sw_2021(W3435,公司分析!D$5,2),IF($Y$3="申万三级行业",[1]!s_info_industry_sw_2021(W3435,公司分析!D$5,3),IF($Y$3="wind一级行业",[1]!s_info_industry_gics(W3435,1),IF($Y$3="wind二级行业",[1]!s_info_industry_gics(W3435,2),IF($Y$3="wind三级行业",[1]!s_info_industry_gics(W3435,3),IF($Y$3="wind四级行业",[1]!s_info_industry_gics(W3435,4),IF($Y$3="证监会门类行业",[1]!s_info_industry_csrc12_n(W3435,公司分析!D$5,1),""))))))))</f>
        <v>0</v>
      </c>
      <c r="Z3435" s="298" t="str">
        <f>IF(Y3435=行业比较!$E$6,ROW(),"")</f>
        <v/>
      </c>
    </row>
    <row r="3436" spans="22:26" x14ac:dyDescent="0.35">
      <c r="V3436" s="253">
        <f t="shared" si="61"/>
        <v>0</v>
      </c>
      <c r="W3436" s="348" t="str">
        <f>IF(板块成分!B3438="","",板块成分!B3438)</f>
        <v/>
      </c>
      <c r="X3436" s="270" t="str">
        <f>[1]!s_info_name(W3436)</f>
        <v>0</v>
      </c>
      <c r="Y3436" s="335" t="str">
        <f>IF($Y$3="申万一级行业",[1]!s_info_industry_sw_2021(W3436,公司分析!D$5,1),IF($Y$3="申万二级行业",[1]!s_info_industry_sw_2021(W3436,公司分析!D$5,2),IF($Y$3="申万三级行业",[1]!s_info_industry_sw_2021(W3436,公司分析!D$5,3),IF($Y$3="wind一级行业",[1]!s_info_industry_gics(W3436,1),IF($Y$3="wind二级行业",[1]!s_info_industry_gics(W3436,2),IF($Y$3="wind三级行业",[1]!s_info_industry_gics(W3436,3),IF($Y$3="wind四级行业",[1]!s_info_industry_gics(W3436,4),IF($Y$3="证监会门类行业",[1]!s_info_industry_csrc12_n(W3436,公司分析!D$5,1),""))))))))</f>
        <v>0</v>
      </c>
      <c r="Z3436" s="298" t="str">
        <f>IF(Y3436=行业比较!$E$6,ROW(),"")</f>
        <v/>
      </c>
    </row>
    <row r="3437" spans="22:26" x14ac:dyDescent="0.35">
      <c r="V3437" s="253">
        <f t="shared" si="61"/>
        <v>0</v>
      </c>
      <c r="W3437" s="348" t="str">
        <f>IF(板块成分!B3439="","",板块成分!B3439)</f>
        <v/>
      </c>
      <c r="X3437" s="270" t="str">
        <f>[1]!s_info_name(W3437)</f>
        <v>0</v>
      </c>
      <c r="Y3437" s="335" t="str">
        <f>IF($Y$3="申万一级行业",[1]!s_info_industry_sw_2021(W3437,公司分析!D$5,1),IF($Y$3="申万二级行业",[1]!s_info_industry_sw_2021(W3437,公司分析!D$5,2),IF($Y$3="申万三级行业",[1]!s_info_industry_sw_2021(W3437,公司分析!D$5,3),IF($Y$3="wind一级行业",[1]!s_info_industry_gics(W3437,1),IF($Y$3="wind二级行业",[1]!s_info_industry_gics(W3437,2),IF($Y$3="wind三级行业",[1]!s_info_industry_gics(W3437,3),IF($Y$3="wind四级行业",[1]!s_info_industry_gics(W3437,4),IF($Y$3="证监会门类行业",[1]!s_info_industry_csrc12_n(W3437,公司分析!D$5,1),""))))))))</f>
        <v>0</v>
      </c>
      <c r="Z3437" s="298" t="str">
        <f>IF(Y3437=行业比较!$E$6,ROW(),"")</f>
        <v/>
      </c>
    </row>
    <row r="3438" spans="22:26" x14ac:dyDescent="0.35">
      <c r="V3438" s="253">
        <f t="shared" si="61"/>
        <v>0</v>
      </c>
      <c r="W3438" s="348" t="str">
        <f>IF(板块成分!B3440="","",板块成分!B3440)</f>
        <v/>
      </c>
      <c r="X3438" s="270" t="str">
        <f>[1]!s_info_name(W3438)</f>
        <v>0</v>
      </c>
      <c r="Y3438" s="335" t="str">
        <f>IF($Y$3="申万一级行业",[1]!s_info_industry_sw_2021(W3438,公司分析!D$5,1),IF($Y$3="申万二级行业",[1]!s_info_industry_sw_2021(W3438,公司分析!D$5,2),IF($Y$3="申万三级行业",[1]!s_info_industry_sw_2021(W3438,公司分析!D$5,3),IF($Y$3="wind一级行业",[1]!s_info_industry_gics(W3438,1),IF($Y$3="wind二级行业",[1]!s_info_industry_gics(W3438,2),IF($Y$3="wind三级行业",[1]!s_info_industry_gics(W3438,3),IF($Y$3="wind四级行业",[1]!s_info_industry_gics(W3438,4),IF($Y$3="证监会门类行业",[1]!s_info_industry_csrc12_n(W3438,公司分析!D$5,1),""))))))))</f>
        <v>0</v>
      </c>
      <c r="Z3438" s="298" t="str">
        <f>IF(Y3438=行业比较!$E$6,ROW(),"")</f>
        <v/>
      </c>
    </row>
    <row r="3439" spans="22:26" x14ac:dyDescent="0.35">
      <c r="V3439" s="253">
        <f t="shared" si="61"/>
        <v>0</v>
      </c>
      <c r="W3439" s="348" t="str">
        <f>IF(板块成分!B3441="","",板块成分!B3441)</f>
        <v/>
      </c>
      <c r="X3439" s="270" t="str">
        <f>[1]!s_info_name(W3439)</f>
        <v>0</v>
      </c>
      <c r="Y3439" s="335" t="str">
        <f>IF($Y$3="申万一级行业",[1]!s_info_industry_sw_2021(W3439,公司分析!D$5,1),IF($Y$3="申万二级行业",[1]!s_info_industry_sw_2021(W3439,公司分析!D$5,2),IF($Y$3="申万三级行业",[1]!s_info_industry_sw_2021(W3439,公司分析!D$5,3),IF($Y$3="wind一级行业",[1]!s_info_industry_gics(W3439,1),IF($Y$3="wind二级行业",[1]!s_info_industry_gics(W3439,2),IF($Y$3="wind三级行业",[1]!s_info_industry_gics(W3439,3),IF($Y$3="wind四级行业",[1]!s_info_industry_gics(W3439,4),IF($Y$3="证监会门类行业",[1]!s_info_industry_csrc12_n(W3439,公司分析!D$5,1),""))))))))</f>
        <v>0</v>
      </c>
      <c r="Z3439" s="298" t="str">
        <f>IF(Y3439=行业比较!$E$6,ROW(),"")</f>
        <v/>
      </c>
    </row>
    <row r="3440" spans="22:26" x14ac:dyDescent="0.35">
      <c r="V3440" s="253">
        <f t="shared" si="61"/>
        <v>0</v>
      </c>
      <c r="W3440" s="348" t="str">
        <f>IF(板块成分!B3442="","",板块成分!B3442)</f>
        <v/>
      </c>
      <c r="X3440" s="270" t="str">
        <f>[1]!s_info_name(W3440)</f>
        <v>0</v>
      </c>
      <c r="Y3440" s="335" t="str">
        <f>IF($Y$3="申万一级行业",[1]!s_info_industry_sw_2021(W3440,公司分析!D$5,1),IF($Y$3="申万二级行业",[1]!s_info_industry_sw_2021(W3440,公司分析!D$5,2),IF($Y$3="申万三级行业",[1]!s_info_industry_sw_2021(W3440,公司分析!D$5,3),IF($Y$3="wind一级行业",[1]!s_info_industry_gics(W3440,1),IF($Y$3="wind二级行业",[1]!s_info_industry_gics(W3440,2),IF($Y$3="wind三级行业",[1]!s_info_industry_gics(W3440,3),IF($Y$3="wind四级行业",[1]!s_info_industry_gics(W3440,4),IF($Y$3="证监会门类行业",[1]!s_info_industry_csrc12_n(W3440,公司分析!D$5,1),""))))))))</f>
        <v>0</v>
      </c>
      <c r="Z3440" s="298" t="str">
        <f>IF(Y3440=行业比较!$E$6,ROW(),"")</f>
        <v/>
      </c>
    </row>
    <row r="3441" spans="22:26" x14ac:dyDescent="0.35">
      <c r="V3441" s="253">
        <f t="shared" si="61"/>
        <v>0</v>
      </c>
      <c r="W3441" s="348" t="str">
        <f>IF(板块成分!B3443="","",板块成分!B3443)</f>
        <v/>
      </c>
      <c r="X3441" s="270" t="str">
        <f>[1]!s_info_name(W3441)</f>
        <v>0</v>
      </c>
      <c r="Y3441" s="335" t="str">
        <f>IF($Y$3="申万一级行业",[1]!s_info_industry_sw_2021(W3441,公司分析!D$5,1),IF($Y$3="申万二级行业",[1]!s_info_industry_sw_2021(W3441,公司分析!D$5,2),IF($Y$3="申万三级行业",[1]!s_info_industry_sw_2021(W3441,公司分析!D$5,3),IF($Y$3="wind一级行业",[1]!s_info_industry_gics(W3441,1),IF($Y$3="wind二级行业",[1]!s_info_industry_gics(W3441,2),IF($Y$3="wind三级行业",[1]!s_info_industry_gics(W3441,3),IF($Y$3="wind四级行业",[1]!s_info_industry_gics(W3441,4),IF($Y$3="证监会门类行业",[1]!s_info_industry_csrc12_n(W3441,公司分析!D$5,1),""))))))))</f>
        <v>0</v>
      </c>
      <c r="Z3441" s="298" t="str">
        <f>IF(Y3441=行业比较!$E$6,ROW(),"")</f>
        <v/>
      </c>
    </row>
    <row r="3442" spans="22:26" x14ac:dyDescent="0.35">
      <c r="V3442" s="253">
        <f t="shared" si="61"/>
        <v>0</v>
      </c>
      <c r="W3442" s="348" t="str">
        <f>IF(板块成分!B3444="","",板块成分!B3444)</f>
        <v/>
      </c>
      <c r="X3442" s="270" t="str">
        <f>[1]!s_info_name(W3442)</f>
        <v>0</v>
      </c>
      <c r="Y3442" s="335" t="str">
        <f>IF($Y$3="申万一级行业",[1]!s_info_industry_sw_2021(W3442,公司分析!D$5,1),IF($Y$3="申万二级行业",[1]!s_info_industry_sw_2021(W3442,公司分析!D$5,2),IF($Y$3="申万三级行业",[1]!s_info_industry_sw_2021(W3442,公司分析!D$5,3),IF($Y$3="wind一级行业",[1]!s_info_industry_gics(W3442,1),IF($Y$3="wind二级行业",[1]!s_info_industry_gics(W3442,2),IF($Y$3="wind三级行业",[1]!s_info_industry_gics(W3442,3),IF($Y$3="wind四级行业",[1]!s_info_industry_gics(W3442,4),IF($Y$3="证监会门类行业",[1]!s_info_industry_csrc12_n(W3442,公司分析!D$5,1),""))))))))</f>
        <v>0</v>
      </c>
      <c r="Z3442" s="298" t="str">
        <f>IF(Y3442=行业比较!$E$6,ROW(),"")</f>
        <v/>
      </c>
    </row>
    <row r="3443" spans="22:26" x14ac:dyDescent="0.35">
      <c r="V3443" s="253">
        <f t="shared" si="61"/>
        <v>0</v>
      </c>
      <c r="W3443" s="348" t="str">
        <f>IF(板块成分!B3445="","",板块成分!B3445)</f>
        <v/>
      </c>
      <c r="X3443" s="270" t="str">
        <f>[1]!s_info_name(W3443)</f>
        <v>0</v>
      </c>
      <c r="Y3443" s="335" t="str">
        <f>IF($Y$3="申万一级行业",[1]!s_info_industry_sw_2021(W3443,公司分析!D$5,1),IF($Y$3="申万二级行业",[1]!s_info_industry_sw_2021(W3443,公司分析!D$5,2),IF($Y$3="申万三级行业",[1]!s_info_industry_sw_2021(W3443,公司分析!D$5,3),IF($Y$3="wind一级行业",[1]!s_info_industry_gics(W3443,1),IF($Y$3="wind二级行业",[1]!s_info_industry_gics(W3443,2),IF($Y$3="wind三级行业",[1]!s_info_industry_gics(W3443,3),IF($Y$3="wind四级行业",[1]!s_info_industry_gics(W3443,4),IF($Y$3="证监会门类行业",[1]!s_info_industry_csrc12_n(W3443,公司分析!D$5,1),""))))))))</f>
        <v>0</v>
      </c>
      <c r="Z3443" s="298" t="str">
        <f>IF(Y3443=行业比较!$E$6,ROW(),"")</f>
        <v/>
      </c>
    </row>
    <row r="3444" spans="22:26" x14ac:dyDescent="0.35">
      <c r="V3444" s="253">
        <f t="shared" si="61"/>
        <v>0</v>
      </c>
      <c r="W3444" s="348" t="str">
        <f>IF(板块成分!B3446="","",板块成分!B3446)</f>
        <v/>
      </c>
      <c r="X3444" s="270" t="str">
        <f>[1]!s_info_name(W3444)</f>
        <v>0</v>
      </c>
      <c r="Y3444" s="335" t="str">
        <f>IF($Y$3="申万一级行业",[1]!s_info_industry_sw_2021(W3444,公司分析!D$5,1),IF($Y$3="申万二级行业",[1]!s_info_industry_sw_2021(W3444,公司分析!D$5,2),IF($Y$3="申万三级行业",[1]!s_info_industry_sw_2021(W3444,公司分析!D$5,3),IF($Y$3="wind一级行业",[1]!s_info_industry_gics(W3444,1),IF($Y$3="wind二级行业",[1]!s_info_industry_gics(W3444,2),IF($Y$3="wind三级行业",[1]!s_info_industry_gics(W3444,3),IF($Y$3="wind四级行业",[1]!s_info_industry_gics(W3444,4),IF($Y$3="证监会门类行业",[1]!s_info_industry_csrc12_n(W3444,公司分析!D$5,1),""))))))))</f>
        <v>0</v>
      </c>
      <c r="Z3444" s="298" t="str">
        <f>IF(Y3444=行业比较!$E$6,ROW(),"")</f>
        <v/>
      </c>
    </row>
    <row r="3445" spans="22:26" x14ac:dyDescent="0.35">
      <c r="V3445" s="253">
        <f t="shared" si="61"/>
        <v>0</v>
      </c>
      <c r="W3445" s="348" t="str">
        <f>IF(板块成分!B3447="","",板块成分!B3447)</f>
        <v/>
      </c>
      <c r="X3445" s="270" t="str">
        <f>[1]!s_info_name(W3445)</f>
        <v>0</v>
      </c>
      <c r="Y3445" s="335" t="str">
        <f>IF($Y$3="申万一级行业",[1]!s_info_industry_sw_2021(W3445,公司分析!D$5,1),IF($Y$3="申万二级行业",[1]!s_info_industry_sw_2021(W3445,公司分析!D$5,2),IF($Y$3="申万三级行业",[1]!s_info_industry_sw_2021(W3445,公司分析!D$5,3),IF($Y$3="wind一级行业",[1]!s_info_industry_gics(W3445,1),IF($Y$3="wind二级行业",[1]!s_info_industry_gics(W3445,2),IF($Y$3="wind三级行业",[1]!s_info_industry_gics(W3445,3),IF($Y$3="wind四级行业",[1]!s_info_industry_gics(W3445,4),IF($Y$3="证监会门类行业",[1]!s_info_industry_csrc12_n(W3445,公司分析!D$5,1),""))))))))</f>
        <v>0</v>
      </c>
      <c r="Z3445" s="298" t="str">
        <f>IF(Y3445=行业比较!$E$6,ROW(),"")</f>
        <v/>
      </c>
    </row>
    <row r="3446" spans="22:26" x14ac:dyDescent="0.35">
      <c r="V3446" s="253">
        <f t="shared" si="61"/>
        <v>0</v>
      </c>
      <c r="W3446" s="348" t="str">
        <f>IF(板块成分!B3448="","",板块成分!B3448)</f>
        <v/>
      </c>
      <c r="X3446" s="270" t="str">
        <f>[1]!s_info_name(W3446)</f>
        <v>0</v>
      </c>
      <c r="Y3446" s="335" t="str">
        <f>IF($Y$3="申万一级行业",[1]!s_info_industry_sw_2021(W3446,公司分析!D$5,1),IF($Y$3="申万二级行业",[1]!s_info_industry_sw_2021(W3446,公司分析!D$5,2),IF($Y$3="申万三级行业",[1]!s_info_industry_sw_2021(W3446,公司分析!D$5,3),IF($Y$3="wind一级行业",[1]!s_info_industry_gics(W3446,1),IF($Y$3="wind二级行业",[1]!s_info_industry_gics(W3446,2),IF($Y$3="wind三级行业",[1]!s_info_industry_gics(W3446,3),IF($Y$3="wind四级行业",[1]!s_info_industry_gics(W3446,4),IF($Y$3="证监会门类行业",[1]!s_info_industry_csrc12_n(W3446,公司分析!D$5,1),""))))))))</f>
        <v>0</v>
      </c>
      <c r="Z3446" s="298" t="str">
        <f>IF(Y3446=行业比较!$E$6,ROW(),"")</f>
        <v/>
      </c>
    </row>
    <row r="3447" spans="22:26" x14ac:dyDescent="0.35">
      <c r="V3447" s="253">
        <f t="shared" si="61"/>
        <v>0</v>
      </c>
      <c r="W3447" s="348" t="str">
        <f>IF(板块成分!B3449="","",板块成分!B3449)</f>
        <v/>
      </c>
      <c r="X3447" s="270" t="str">
        <f>[1]!s_info_name(W3447)</f>
        <v>0</v>
      </c>
      <c r="Y3447" s="335" t="str">
        <f>IF($Y$3="申万一级行业",[1]!s_info_industry_sw_2021(W3447,公司分析!D$5,1),IF($Y$3="申万二级行业",[1]!s_info_industry_sw_2021(W3447,公司分析!D$5,2),IF($Y$3="申万三级行业",[1]!s_info_industry_sw_2021(W3447,公司分析!D$5,3),IF($Y$3="wind一级行业",[1]!s_info_industry_gics(W3447,1),IF($Y$3="wind二级行业",[1]!s_info_industry_gics(W3447,2),IF($Y$3="wind三级行业",[1]!s_info_industry_gics(W3447,3),IF($Y$3="wind四级行业",[1]!s_info_industry_gics(W3447,4),IF($Y$3="证监会门类行业",[1]!s_info_industry_csrc12_n(W3447,公司分析!D$5,1),""))))))))</f>
        <v>0</v>
      </c>
      <c r="Z3447" s="298" t="str">
        <f>IF(Y3447=行业比较!$E$6,ROW(),"")</f>
        <v/>
      </c>
    </row>
    <row r="3448" spans="22:26" x14ac:dyDescent="0.35">
      <c r="V3448" s="253">
        <f t="shared" si="61"/>
        <v>0</v>
      </c>
      <c r="W3448" s="348" t="str">
        <f>IF(板块成分!B3450="","",板块成分!B3450)</f>
        <v/>
      </c>
      <c r="X3448" s="270" t="str">
        <f>[1]!s_info_name(W3448)</f>
        <v>0</v>
      </c>
      <c r="Y3448" s="335" t="str">
        <f>IF($Y$3="申万一级行业",[1]!s_info_industry_sw_2021(W3448,公司分析!D$5,1),IF($Y$3="申万二级行业",[1]!s_info_industry_sw_2021(W3448,公司分析!D$5,2),IF($Y$3="申万三级行业",[1]!s_info_industry_sw_2021(W3448,公司分析!D$5,3),IF($Y$3="wind一级行业",[1]!s_info_industry_gics(W3448,1),IF($Y$3="wind二级行业",[1]!s_info_industry_gics(W3448,2),IF($Y$3="wind三级行业",[1]!s_info_industry_gics(W3448,3),IF($Y$3="wind四级行业",[1]!s_info_industry_gics(W3448,4),IF($Y$3="证监会门类行业",[1]!s_info_industry_csrc12_n(W3448,公司分析!D$5,1),""))))))))</f>
        <v>0</v>
      </c>
      <c r="Z3448" s="298" t="str">
        <f>IF(Y3448=行业比较!$E$6,ROW(),"")</f>
        <v/>
      </c>
    </row>
    <row r="3449" spans="22:26" x14ac:dyDescent="0.35">
      <c r="V3449" s="253">
        <f t="shared" si="61"/>
        <v>0</v>
      </c>
      <c r="W3449" s="348" t="str">
        <f>IF(板块成分!B3451="","",板块成分!B3451)</f>
        <v/>
      </c>
      <c r="X3449" s="270" t="str">
        <f>[1]!s_info_name(W3449)</f>
        <v>0</v>
      </c>
      <c r="Y3449" s="335" t="str">
        <f>IF($Y$3="申万一级行业",[1]!s_info_industry_sw_2021(W3449,公司分析!D$5,1),IF($Y$3="申万二级行业",[1]!s_info_industry_sw_2021(W3449,公司分析!D$5,2),IF($Y$3="申万三级行业",[1]!s_info_industry_sw_2021(W3449,公司分析!D$5,3),IF($Y$3="wind一级行业",[1]!s_info_industry_gics(W3449,1),IF($Y$3="wind二级行业",[1]!s_info_industry_gics(W3449,2),IF($Y$3="wind三级行业",[1]!s_info_industry_gics(W3449,3),IF($Y$3="wind四级行业",[1]!s_info_industry_gics(W3449,4),IF($Y$3="证监会门类行业",[1]!s_info_industry_csrc12_n(W3449,公司分析!D$5,1),""))))))))</f>
        <v>0</v>
      </c>
      <c r="Z3449" s="298" t="str">
        <f>IF(Y3449=行业比较!$E$6,ROW(),"")</f>
        <v/>
      </c>
    </row>
    <row r="3450" spans="22:26" x14ac:dyDescent="0.35">
      <c r="V3450" s="253">
        <f t="shared" si="61"/>
        <v>0</v>
      </c>
      <c r="W3450" s="348" t="str">
        <f>IF(板块成分!B3452="","",板块成分!B3452)</f>
        <v/>
      </c>
      <c r="X3450" s="270" t="str">
        <f>[1]!s_info_name(W3450)</f>
        <v>0</v>
      </c>
      <c r="Y3450" s="335" t="str">
        <f>IF($Y$3="申万一级行业",[1]!s_info_industry_sw_2021(W3450,公司分析!D$5,1),IF($Y$3="申万二级行业",[1]!s_info_industry_sw_2021(W3450,公司分析!D$5,2),IF($Y$3="申万三级行业",[1]!s_info_industry_sw_2021(W3450,公司分析!D$5,3),IF($Y$3="wind一级行业",[1]!s_info_industry_gics(W3450,1),IF($Y$3="wind二级行业",[1]!s_info_industry_gics(W3450,2),IF($Y$3="wind三级行业",[1]!s_info_industry_gics(W3450,3),IF($Y$3="wind四级行业",[1]!s_info_industry_gics(W3450,4),IF($Y$3="证监会门类行业",[1]!s_info_industry_csrc12_n(W3450,公司分析!D$5,1),""))))))))</f>
        <v>0</v>
      </c>
      <c r="Z3450" s="298" t="str">
        <f>IF(Y3450=行业比较!$E$6,ROW(),"")</f>
        <v/>
      </c>
    </row>
    <row r="3451" spans="22:26" x14ac:dyDescent="0.35">
      <c r="V3451" s="253">
        <f t="shared" si="61"/>
        <v>0</v>
      </c>
      <c r="W3451" s="348" t="str">
        <f>IF(板块成分!B3453="","",板块成分!B3453)</f>
        <v/>
      </c>
      <c r="X3451" s="270" t="str">
        <f>[1]!s_info_name(W3451)</f>
        <v>0</v>
      </c>
      <c r="Y3451" s="335" t="str">
        <f>IF($Y$3="申万一级行业",[1]!s_info_industry_sw_2021(W3451,公司分析!D$5,1),IF($Y$3="申万二级行业",[1]!s_info_industry_sw_2021(W3451,公司分析!D$5,2),IF($Y$3="申万三级行业",[1]!s_info_industry_sw_2021(W3451,公司分析!D$5,3),IF($Y$3="wind一级行业",[1]!s_info_industry_gics(W3451,1),IF($Y$3="wind二级行业",[1]!s_info_industry_gics(W3451,2),IF($Y$3="wind三级行业",[1]!s_info_industry_gics(W3451,3),IF($Y$3="wind四级行业",[1]!s_info_industry_gics(W3451,4),IF($Y$3="证监会门类行业",[1]!s_info_industry_csrc12_n(W3451,公司分析!D$5,1),""))))))))</f>
        <v>0</v>
      </c>
      <c r="Z3451" s="298" t="str">
        <f>IF(Y3451=行业比较!$E$6,ROW(),"")</f>
        <v/>
      </c>
    </row>
    <row r="3452" spans="22:26" x14ac:dyDescent="0.35">
      <c r="V3452" s="253">
        <f t="shared" si="61"/>
        <v>0</v>
      </c>
      <c r="W3452" s="348" t="str">
        <f>IF(板块成分!B3454="","",板块成分!B3454)</f>
        <v/>
      </c>
      <c r="X3452" s="270" t="str">
        <f>[1]!s_info_name(W3452)</f>
        <v>0</v>
      </c>
      <c r="Y3452" s="335" t="str">
        <f>IF($Y$3="申万一级行业",[1]!s_info_industry_sw_2021(W3452,公司分析!D$5,1),IF($Y$3="申万二级行业",[1]!s_info_industry_sw_2021(W3452,公司分析!D$5,2),IF($Y$3="申万三级行业",[1]!s_info_industry_sw_2021(W3452,公司分析!D$5,3),IF($Y$3="wind一级行业",[1]!s_info_industry_gics(W3452,1),IF($Y$3="wind二级行业",[1]!s_info_industry_gics(W3452,2),IF($Y$3="wind三级行业",[1]!s_info_industry_gics(W3452,3),IF($Y$3="wind四级行业",[1]!s_info_industry_gics(W3452,4),IF($Y$3="证监会门类行业",[1]!s_info_industry_csrc12_n(W3452,公司分析!D$5,1),""))))))))</f>
        <v>0</v>
      </c>
      <c r="Z3452" s="298" t="str">
        <f>IF(Y3452=行业比较!$E$6,ROW(),"")</f>
        <v/>
      </c>
    </row>
    <row r="3453" spans="22:26" x14ac:dyDescent="0.35">
      <c r="V3453" s="253">
        <f t="shared" si="61"/>
        <v>0</v>
      </c>
      <c r="W3453" s="348" t="str">
        <f>IF(板块成分!B3455="","",板块成分!B3455)</f>
        <v/>
      </c>
      <c r="X3453" s="270" t="str">
        <f>[1]!s_info_name(W3453)</f>
        <v>0</v>
      </c>
      <c r="Y3453" s="335" t="str">
        <f>IF($Y$3="申万一级行业",[1]!s_info_industry_sw_2021(W3453,公司分析!D$5,1),IF($Y$3="申万二级行业",[1]!s_info_industry_sw_2021(W3453,公司分析!D$5,2),IF($Y$3="申万三级行业",[1]!s_info_industry_sw_2021(W3453,公司分析!D$5,3),IF($Y$3="wind一级行业",[1]!s_info_industry_gics(W3453,1),IF($Y$3="wind二级行业",[1]!s_info_industry_gics(W3453,2),IF($Y$3="wind三级行业",[1]!s_info_industry_gics(W3453,3),IF($Y$3="wind四级行业",[1]!s_info_industry_gics(W3453,4),IF($Y$3="证监会门类行业",[1]!s_info_industry_csrc12_n(W3453,公司分析!D$5,1),""))))))))</f>
        <v>0</v>
      </c>
      <c r="Z3453" s="298" t="str">
        <f>IF(Y3453=行业比较!$E$6,ROW(),"")</f>
        <v/>
      </c>
    </row>
    <row r="3454" spans="22:26" x14ac:dyDescent="0.35">
      <c r="V3454" s="253">
        <f t="shared" si="61"/>
        <v>0</v>
      </c>
      <c r="W3454" s="348" t="str">
        <f>IF(板块成分!B3456="","",板块成分!B3456)</f>
        <v/>
      </c>
      <c r="X3454" s="270" t="str">
        <f>[1]!s_info_name(W3454)</f>
        <v>0</v>
      </c>
      <c r="Y3454" s="335" t="str">
        <f>IF($Y$3="申万一级行业",[1]!s_info_industry_sw_2021(W3454,公司分析!D$5,1),IF($Y$3="申万二级行业",[1]!s_info_industry_sw_2021(W3454,公司分析!D$5,2),IF($Y$3="申万三级行业",[1]!s_info_industry_sw_2021(W3454,公司分析!D$5,3),IF($Y$3="wind一级行业",[1]!s_info_industry_gics(W3454,1),IF($Y$3="wind二级行业",[1]!s_info_industry_gics(W3454,2),IF($Y$3="wind三级行业",[1]!s_info_industry_gics(W3454,3),IF($Y$3="wind四级行业",[1]!s_info_industry_gics(W3454,4),IF($Y$3="证监会门类行业",[1]!s_info_industry_csrc12_n(W3454,公司分析!D$5,1),""))))))))</f>
        <v>0</v>
      </c>
      <c r="Z3454" s="298" t="str">
        <f>IF(Y3454=行业比较!$E$6,ROW(),"")</f>
        <v/>
      </c>
    </row>
    <row r="3455" spans="22:26" x14ac:dyDescent="0.35">
      <c r="V3455" s="253">
        <f t="shared" si="61"/>
        <v>0</v>
      </c>
      <c r="W3455" s="348" t="str">
        <f>IF(板块成分!B3457="","",板块成分!B3457)</f>
        <v/>
      </c>
      <c r="X3455" s="270" t="str">
        <f>[1]!s_info_name(W3455)</f>
        <v>0</v>
      </c>
      <c r="Y3455" s="335" t="str">
        <f>IF($Y$3="申万一级行业",[1]!s_info_industry_sw_2021(W3455,公司分析!D$5,1),IF($Y$3="申万二级行业",[1]!s_info_industry_sw_2021(W3455,公司分析!D$5,2),IF($Y$3="申万三级行业",[1]!s_info_industry_sw_2021(W3455,公司分析!D$5,3),IF($Y$3="wind一级行业",[1]!s_info_industry_gics(W3455,1),IF($Y$3="wind二级行业",[1]!s_info_industry_gics(W3455,2),IF($Y$3="wind三级行业",[1]!s_info_industry_gics(W3455,3),IF($Y$3="wind四级行业",[1]!s_info_industry_gics(W3455,4),IF($Y$3="证监会门类行业",[1]!s_info_industry_csrc12_n(W3455,公司分析!D$5,1),""))))))))</f>
        <v>0</v>
      </c>
      <c r="Z3455" s="298" t="str">
        <f>IF(Y3455=行业比较!$E$6,ROW(),"")</f>
        <v/>
      </c>
    </row>
    <row r="3456" spans="22:26" x14ac:dyDescent="0.35">
      <c r="V3456" s="253">
        <f t="shared" si="61"/>
        <v>0</v>
      </c>
      <c r="W3456" s="348" t="str">
        <f>IF(板块成分!B3458="","",板块成分!B3458)</f>
        <v/>
      </c>
      <c r="X3456" s="270" t="str">
        <f>[1]!s_info_name(W3456)</f>
        <v>0</v>
      </c>
      <c r="Y3456" s="335" t="str">
        <f>IF($Y$3="申万一级行业",[1]!s_info_industry_sw_2021(W3456,公司分析!D$5,1),IF($Y$3="申万二级行业",[1]!s_info_industry_sw_2021(W3456,公司分析!D$5,2),IF($Y$3="申万三级行业",[1]!s_info_industry_sw_2021(W3456,公司分析!D$5,3),IF($Y$3="wind一级行业",[1]!s_info_industry_gics(W3456,1),IF($Y$3="wind二级行业",[1]!s_info_industry_gics(W3456,2),IF($Y$3="wind三级行业",[1]!s_info_industry_gics(W3456,3),IF($Y$3="wind四级行业",[1]!s_info_industry_gics(W3456,4),IF($Y$3="证监会门类行业",[1]!s_info_industry_csrc12_n(W3456,公司分析!D$5,1),""))))))))</f>
        <v>0</v>
      </c>
      <c r="Z3456" s="298" t="str">
        <f>IF(Y3456=行业比较!$E$6,ROW(),"")</f>
        <v/>
      </c>
    </row>
    <row r="3457" spans="22:26" x14ac:dyDescent="0.35">
      <c r="V3457" s="253">
        <f t="shared" si="61"/>
        <v>0</v>
      </c>
      <c r="W3457" s="348" t="str">
        <f>IF(板块成分!B3459="","",板块成分!B3459)</f>
        <v/>
      </c>
      <c r="X3457" s="270" t="str">
        <f>[1]!s_info_name(W3457)</f>
        <v>0</v>
      </c>
      <c r="Y3457" s="335" t="str">
        <f>IF($Y$3="申万一级行业",[1]!s_info_industry_sw_2021(W3457,公司分析!D$5,1),IF($Y$3="申万二级行业",[1]!s_info_industry_sw_2021(W3457,公司分析!D$5,2),IF($Y$3="申万三级行业",[1]!s_info_industry_sw_2021(W3457,公司分析!D$5,3),IF($Y$3="wind一级行业",[1]!s_info_industry_gics(W3457,1),IF($Y$3="wind二级行业",[1]!s_info_industry_gics(W3457,2),IF($Y$3="wind三级行业",[1]!s_info_industry_gics(W3457,3),IF($Y$3="wind四级行业",[1]!s_info_industry_gics(W3457,4),IF($Y$3="证监会门类行业",[1]!s_info_industry_csrc12_n(W3457,公司分析!D$5,1),""))))))))</f>
        <v>0</v>
      </c>
      <c r="Z3457" s="298" t="str">
        <f>IF(Y3457=行业比较!$E$6,ROW(),"")</f>
        <v/>
      </c>
    </row>
    <row r="3458" spans="22:26" x14ac:dyDescent="0.35">
      <c r="V3458" s="253">
        <f t="shared" si="61"/>
        <v>0</v>
      </c>
      <c r="W3458" s="348" t="str">
        <f>IF(板块成分!B3460="","",板块成分!B3460)</f>
        <v/>
      </c>
      <c r="X3458" s="270" t="str">
        <f>[1]!s_info_name(W3458)</f>
        <v>0</v>
      </c>
      <c r="Y3458" s="335" t="str">
        <f>IF($Y$3="申万一级行业",[1]!s_info_industry_sw_2021(W3458,公司分析!D$5,1),IF($Y$3="申万二级行业",[1]!s_info_industry_sw_2021(W3458,公司分析!D$5,2),IF($Y$3="申万三级行业",[1]!s_info_industry_sw_2021(W3458,公司分析!D$5,3),IF($Y$3="wind一级行业",[1]!s_info_industry_gics(W3458,1),IF($Y$3="wind二级行业",[1]!s_info_industry_gics(W3458,2),IF($Y$3="wind三级行业",[1]!s_info_industry_gics(W3458,3),IF($Y$3="wind四级行业",[1]!s_info_industry_gics(W3458,4),IF($Y$3="证监会门类行业",[1]!s_info_industry_csrc12_n(W3458,公司分析!D$5,1),""))))))))</f>
        <v>0</v>
      </c>
      <c r="Z3458" s="298" t="str">
        <f>IF(Y3458=行业比较!$E$6,ROW(),"")</f>
        <v/>
      </c>
    </row>
    <row r="3459" spans="22:26" x14ac:dyDescent="0.35">
      <c r="V3459" s="253">
        <f t="shared" si="61"/>
        <v>0</v>
      </c>
      <c r="W3459" s="348" t="str">
        <f>IF(板块成分!B3461="","",板块成分!B3461)</f>
        <v/>
      </c>
      <c r="X3459" s="270" t="str">
        <f>[1]!s_info_name(W3459)</f>
        <v>0</v>
      </c>
      <c r="Y3459" s="335" t="str">
        <f>IF($Y$3="申万一级行业",[1]!s_info_industry_sw_2021(W3459,公司分析!D$5,1),IF($Y$3="申万二级行业",[1]!s_info_industry_sw_2021(W3459,公司分析!D$5,2),IF($Y$3="申万三级行业",[1]!s_info_industry_sw_2021(W3459,公司分析!D$5,3),IF($Y$3="wind一级行业",[1]!s_info_industry_gics(W3459,1),IF($Y$3="wind二级行业",[1]!s_info_industry_gics(W3459,2),IF($Y$3="wind三级行业",[1]!s_info_industry_gics(W3459,3),IF($Y$3="wind四级行业",[1]!s_info_industry_gics(W3459,4),IF($Y$3="证监会门类行业",[1]!s_info_industry_csrc12_n(W3459,公司分析!D$5,1),""))))))))</f>
        <v>0</v>
      </c>
      <c r="Z3459" s="298" t="str">
        <f>IF(Y3459=行业比较!$E$6,ROW(),"")</f>
        <v/>
      </c>
    </row>
    <row r="3460" spans="22:26" x14ac:dyDescent="0.35">
      <c r="V3460" s="253">
        <f t="shared" si="61"/>
        <v>0</v>
      </c>
      <c r="W3460" s="348" t="str">
        <f>IF(板块成分!B3462="","",板块成分!B3462)</f>
        <v/>
      </c>
      <c r="X3460" s="270" t="str">
        <f>[1]!s_info_name(W3460)</f>
        <v>0</v>
      </c>
      <c r="Y3460" s="335" t="str">
        <f>IF($Y$3="申万一级行业",[1]!s_info_industry_sw_2021(W3460,公司分析!D$5,1),IF($Y$3="申万二级行业",[1]!s_info_industry_sw_2021(W3460,公司分析!D$5,2),IF($Y$3="申万三级行业",[1]!s_info_industry_sw_2021(W3460,公司分析!D$5,3),IF($Y$3="wind一级行业",[1]!s_info_industry_gics(W3460,1),IF($Y$3="wind二级行业",[1]!s_info_industry_gics(W3460,2),IF($Y$3="wind三级行业",[1]!s_info_industry_gics(W3460,3),IF($Y$3="wind四级行业",[1]!s_info_industry_gics(W3460,4),IF($Y$3="证监会门类行业",[1]!s_info_industry_csrc12_n(W3460,公司分析!D$5,1),""))))))))</f>
        <v>0</v>
      </c>
      <c r="Z3460" s="298" t="str">
        <f>IF(Y3460=行业比较!$E$6,ROW(),"")</f>
        <v/>
      </c>
    </row>
    <row r="3461" spans="22:26" x14ac:dyDescent="0.35">
      <c r="V3461" s="253">
        <f t="shared" ref="V3461:V3524" si="62">IF(Z3461="",0,RANK(Z3461,Z:Z,1))</f>
        <v>0</v>
      </c>
      <c r="W3461" s="348" t="str">
        <f>IF(板块成分!B3463="","",板块成分!B3463)</f>
        <v/>
      </c>
      <c r="X3461" s="270" t="str">
        <f>[1]!s_info_name(W3461)</f>
        <v>0</v>
      </c>
      <c r="Y3461" s="335" t="str">
        <f>IF($Y$3="申万一级行业",[1]!s_info_industry_sw_2021(W3461,公司分析!D$5,1),IF($Y$3="申万二级行业",[1]!s_info_industry_sw_2021(W3461,公司分析!D$5,2),IF($Y$3="申万三级行业",[1]!s_info_industry_sw_2021(W3461,公司分析!D$5,3),IF($Y$3="wind一级行业",[1]!s_info_industry_gics(W3461,1),IF($Y$3="wind二级行业",[1]!s_info_industry_gics(W3461,2),IF($Y$3="wind三级行业",[1]!s_info_industry_gics(W3461,3),IF($Y$3="wind四级行业",[1]!s_info_industry_gics(W3461,4),IF($Y$3="证监会门类行业",[1]!s_info_industry_csrc12_n(W3461,公司分析!D$5,1),""))))))))</f>
        <v>0</v>
      </c>
      <c r="Z3461" s="298" t="str">
        <f>IF(Y3461=行业比较!$E$6,ROW(),"")</f>
        <v/>
      </c>
    </row>
    <row r="3462" spans="22:26" x14ac:dyDescent="0.35">
      <c r="V3462" s="253">
        <f t="shared" si="62"/>
        <v>0</v>
      </c>
      <c r="W3462" s="348" t="str">
        <f>IF(板块成分!B3464="","",板块成分!B3464)</f>
        <v/>
      </c>
      <c r="X3462" s="270" t="str">
        <f>[1]!s_info_name(W3462)</f>
        <v>0</v>
      </c>
      <c r="Y3462" s="335" t="str">
        <f>IF($Y$3="申万一级行业",[1]!s_info_industry_sw_2021(W3462,公司分析!D$5,1),IF($Y$3="申万二级行业",[1]!s_info_industry_sw_2021(W3462,公司分析!D$5,2),IF($Y$3="申万三级行业",[1]!s_info_industry_sw_2021(W3462,公司分析!D$5,3),IF($Y$3="wind一级行业",[1]!s_info_industry_gics(W3462,1),IF($Y$3="wind二级行业",[1]!s_info_industry_gics(W3462,2),IF($Y$3="wind三级行业",[1]!s_info_industry_gics(W3462,3),IF($Y$3="wind四级行业",[1]!s_info_industry_gics(W3462,4),IF($Y$3="证监会门类行业",[1]!s_info_industry_csrc12_n(W3462,公司分析!D$5,1),""))))))))</f>
        <v>0</v>
      </c>
      <c r="Z3462" s="298" t="str">
        <f>IF(Y3462=行业比较!$E$6,ROW(),"")</f>
        <v/>
      </c>
    </row>
    <row r="3463" spans="22:26" x14ac:dyDescent="0.35">
      <c r="V3463" s="253">
        <f t="shared" si="62"/>
        <v>0</v>
      </c>
      <c r="W3463" s="348" t="str">
        <f>IF(板块成分!B3465="","",板块成分!B3465)</f>
        <v/>
      </c>
      <c r="X3463" s="270" t="str">
        <f>[1]!s_info_name(W3463)</f>
        <v>0</v>
      </c>
      <c r="Y3463" s="335" t="str">
        <f>IF($Y$3="申万一级行业",[1]!s_info_industry_sw_2021(W3463,公司分析!D$5,1),IF($Y$3="申万二级行业",[1]!s_info_industry_sw_2021(W3463,公司分析!D$5,2),IF($Y$3="申万三级行业",[1]!s_info_industry_sw_2021(W3463,公司分析!D$5,3),IF($Y$3="wind一级行业",[1]!s_info_industry_gics(W3463,1),IF($Y$3="wind二级行业",[1]!s_info_industry_gics(W3463,2),IF($Y$3="wind三级行业",[1]!s_info_industry_gics(W3463,3),IF($Y$3="wind四级行业",[1]!s_info_industry_gics(W3463,4),IF($Y$3="证监会门类行业",[1]!s_info_industry_csrc12_n(W3463,公司分析!D$5,1),""))))))))</f>
        <v>0</v>
      </c>
      <c r="Z3463" s="298" t="str">
        <f>IF(Y3463=行业比较!$E$6,ROW(),"")</f>
        <v/>
      </c>
    </row>
    <row r="3464" spans="22:26" x14ac:dyDescent="0.35">
      <c r="V3464" s="253">
        <f t="shared" si="62"/>
        <v>0</v>
      </c>
      <c r="W3464" s="348" t="str">
        <f>IF(板块成分!B3466="","",板块成分!B3466)</f>
        <v/>
      </c>
      <c r="X3464" s="270" t="str">
        <f>[1]!s_info_name(W3464)</f>
        <v>0</v>
      </c>
      <c r="Y3464" s="335" t="str">
        <f>IF($Y$3="申万一级行业",[1]!s_info_industry_sw_2021(W3464,公司分析!D$5,1),IF($Y$3="申万二级行业",[1]!s_info_industry_sw_2021(W3464,公司分析!D$5,2),IF($Y$3="申万三级行业",[1]!s_info_industry_sw_2021(W3464,公司分析!D$5,3),IF($Y$3="wind一级行业",[1]!s_info_industry_gics(W3464,1),IF($Y$3="wind二级行业",[1]!s_info_industry_gics(W3464,2),IF($Y$3="wind三级行业",[1]!s_info_industry_gics(W3464,3),IF($Y$3="wind四级行业",[1]!s_info_industry_gics(W3464,4),IF($Y$3="证监会门类行业",[1]!s_info_industry_csrc12_n(W3464,公司分析!D$5,1),""))))))))</f>
        <v>0</v>
      </c>
      <c r="Z3464" s="298" t="str">
        <f>IF(Y3464=行业比较!$E$6,ROW(),"")</f>
        <v/>
      </c>
    </row>
    <row r="3465" spans="22:26" x14ac:dyDescent="0.35">
      <c r="V3465" s="253">
        <f t="shared" si="62"/>
        <v>0</v>
      </c>
      <c r="W3465" s="348" t="str">
        <f>IF(板块成分!B3467="","",板块成分!B3467)</f>
        <v/>
      </c>
      <c r="X3465" s="270" t="str">
        <f>[1]!s_info_name(W3465)</f>
        <v>0</v>
      </c>
      <c r="Y3465" s="335" t="str">
        <f>IF($Y$3="申万一级行业",[1]!s_info_industry_sw_2021(W3465,公司分析!D$5,1),IF($Y$3="申万二级行业",[1]!s_info_industry_sw_2021(W3465,公司分析!D$5,2),IF($Y$3="申万三级行业",[1]!s_info_industry_sw_2021(W3465,公司分析!D$5,3),IF($Y$3="wind一级行业",[1]!s_info_industry_gics(W3465,1),IF($Y$3="wind二级行业",[1]!s_info_industry_gics(W3465,2),IF($Y$3="wind三级行业",[1]!s_info_industry_gics(W3465,3),IF($Y$3="wind四级行业",[1]!s_info_industry_gics(W3465,4),IF($Y$3="证监会门类行业",[1]!s_info_industry_csrc12_n(W3465,公司分析!D$5,1),""))))))))</f>
        <v>0</v>
      </c>
      <c r="Z3465" s="298" t="str">
        <f>IF(Y3465=行业比较!$E$6,ROW(),"")</f>
        <v/>
      </c>
    </row>
    <row r="3466" spans="22:26" x14ac:dyDescent="0.35">
      <c r="V3466" s="253">
        <f t="shared" si="62"/>
        <v>0</v>
      </c>
      <c r="W3466" s="348" t="str">
        <f>IF(板块成分!B3468="","",板块成分!B3468)</f>
        <v/>
      </c>
      <c r="X3466" s="270" t="str">
        <f>[1]!s_info_name(W3466)</f>
        <v>0</v>
      </c>
      <c r="Y3466" s="335" t="str">
        <f>IF($Y$3="申万一级行业",[1]!s_info_industry_sw_2021(W3466,公司分析!D$5,1),IF($Y$3="申万二级行业",[1]!s_info_industry_sw_2021(W3466,公司分析!D$5,2),IF($Y$3="申万三级行业",[1]!s_info_industry_sw_2021(W3466,公司分析!D$5,3),IF($Y$3="wind一级行业",[1]!s_info_industry_gics(W3466,1),IF($Y$3="wind二级行业",[1]!s_info_industry_gics(W3466,2),IF($Y$3="wind三级行业",[1]!s_info_industry_gics(W3466,3),IF($Y$3="wind四级行业",[1]!s_info_industry_gics(W3466,4),IF($Y$3="证监会门类行业",[1]!s_info_industry_csrc12_n(W3466,公司分析!D$5,1),""))))))))</f>
        <v>0</v>
      </c>
      <c r="Z3466" s="298" t="str">
        <f>IF(Y3466=行业比较!$E$6,ROW(),"")</f>
        <v/>
      </c>
    </row>
    <row r="3467" spans="22:26" x14ac:dyDescent="0.35">
      <c r="V3467" s="253">
        <f t="shared" si="62"/>
        <v>0</v>
      </c>
      <c r="W3467" s="348" t="str">
        <f>IF(板块成分!B3469="","",板块成分!B3469)</f>
        <v/>
      </c>
      <c r="X3467" s="270" t="str">
        <f>[1]!s_info_name(W3467)</f>
        <v>0</v>
      </c>
      <c r="Y3467" s="335" t="str">
        <f>IF($Y$3="申万一级行业",[1]!s_info_industry_sw_2021(W3467,公司分析!D$5,1),IF($Y$3="申万二级行业",[1]!s_info_industry_sw_2021(W3467,公司分析!D$5,2),IF($Y$3="申万三级行业",[1]!s_info_industry_sw_2021(W3467,公司分析!D$5,3),IF($Y$3="wind一级行业",[1]!s_info_industry_gics(W3467,1),IF($Y$3="wind二级行业",[1]!s_info_industry_gics(W3467,2),IF($Y$3="wind三级行业",[1]!s_info_industry_gics(W3467,3),IF($Y$3="wind四级行业",[1]!s_info_industry_gics(W3467,4),IF($Y$3="证监会门类行业",[1]!s_info_industry_csrc12_n(W3467,公司分析!D$5,1),""))))))))</f>
        <v>0</v>
      </c>
      <c r="Z3467" s="298" t="str">
        <f>IF(Y3467=行业比较!$E$6,ROW(),"")</f>
        <v/>
      </c>
    </row>
    <row r="3468" spans="22:26" x14ac:dyDescent="0.35">
      <c r="V3468" s="253">
        <f t="shared" si="62"/>
        <v>0</v>
      </c>
      <c r="W3468" s="348" t="str">
        <f>IF(板块成分!B3470="","",板块成分!B3470)</f>
        <v/>
      </c>
      <c r="X3468" s="270" t="str">
        <f>[1]!s_info_name(W3468)</f>
        <v>0</v>
      </c>
      <c r="Y3468" s="335" t="str">
        <f>IF($Y$3="申万一级行业",[1]!s_info_industry_sw_2021(W3468,公司分析!D$5,1),IF($Y$3="申万二级行业",[1]!s_info_industry_sw_2021(W3468,公司分析!D$5,2),IF($Y$3="申万三级行业",[1]!s_info_industry_sw_2021(W3468,公司分析!D$5,3),IF($Y$3="wind一级行业",[1]!s_info_industry_gics(W3468,1),IF($Y$3="wind二级行业",[1]!s_info_industry_gics(W3468,2),IF($Y$3="wind三级行业",[1]!s_info_industry_gics(W3468,3),IF($Y$3="wind四级行业",[1]!s_info_industry_gics(W3468,4),IF($Y$3="证监会门类行业",[1]!s_info_industry_csrc12_n(W3468,公司分析!D$5,1),""))))))))</f>
        <v>0</v>
      </c>
      <c r="Z3468" s="298" t="str">
        <f>IF(Y3468=行业比较!$E$6,ROW(),"")</f>
        <v/>
      </c>
    </row>
    <row r="3469" spans="22:26" x14ac:dyDescent="0.35">
      <c r="V3469" s="253">
        <f t="shared" si="62"/>
        <v>0</v>
      </c>
      <c r="W3469" s="348" t="str">
        <f>IF(板块成分!B3471="","",板块成分!B3471)</f>
        <v/>
      </c>
      <c r="X3469" s="270" t="str">
        <f>[1]!s_info_name(W3469)</f>
        <v>0</v>
      </c>
      <c r="Y3469" s="335" t="str">
        <f>IF($Y$3="申万一级行业",[1]!s_info_industry_sw_2021(W3469,公司分析!D$5,1),IF($Y$3="申万二级行业",[1]!s_info_industry_sw_2021(W3469,公司分析!D$5,2),IF($Y$3="申万三级行业",[1]!s_info_industry_sw_2021(W3469,公司分析!D$5,3),IF($Y$3="wind一级行业",[1]!s_info_industry_gics(W3469,1),IF($Y$3="wind二级行业",[1]!s_info_industry_gics(W3469,2),IF($Y$3="wind三级行业",[1]!s_info_industry_gics(W3469,3),IF($Y$3="wind四级行业",[1]!s_info_industry_gics(W3469,4),IF($Y$3="证监会门类行业",[1]!s_info_industry_csrc12_n(W3469,公司分析!D$5,1),""))))))))</f>
        <v>0</v>
      </c>
      <c r="Z3469" s="298" t="str">
        <f>IF(Y3469=行业比较!$E$6,ROW(),"")</f>
        <v/>
      </c>
    </row>
    <row r="3470" spans="22:26" x14ac:dyDescent="0.35">
      <c r="V3470" s="253">
        <f t="shared" si="62"/>
        <v>0</v>
      </c>
      <c r="W3470" s="348" t="str">
        <f>IF(板块成分!B3472="","",板块成分!B3472)</f>
        <v/>
      </c>
      <c r="X3470" s="270" t="str">
        <f>[1]!s_info_name(W3470)</f>
        <v>0</v>
      </c>
      <c r="Y3470" s="335" t="str">
        <f>IF($Y$3="申万一级行业",[1]!s_info_industry_sw_2021(W3470,公司分析!D$5,1),IF($Y$3="申万二级行业",[1]!s_info_industry_sw_2021(W3470,公司分析!D$5,2),IF($Y$3="申万三级行业",[1]!s_info_industry_sw_2021(W3470,公司分析!D$5,3),IF($Y$3="wind一级行业",[1]!s_info_industry_gics(W3470,1),IF($Y$3="wind二级行业",[1]!s_info_industry_gics(W3470,2),IF($Y$3="wind三级行业",[1]!s_info_industry_gics(W3470,3),IF($Y$3="wind四级行业",[1]!s_info_industry_gics(W3470,4),IF($Y$3="证监会门类行业",[1]!s_info_industry_csrc12_n(W3470,公司分析!D$5,1),""))))))))</f>
        <v>0</v>
      </c>
      <c r="Z3470" s="298" t="str">
        <f>IF(Y3470=行业比较!$E$6,ROW(),"")</f>
        <v/>
      </c>
    </row>
    <row r="3471" spans="22:26" x14ac:dyDescent="0.35">
      <c r="V3471" s="253">
        <f t="shared" si="62"/>
        <v>0</v>
      </c>
      <c r="W3471" s="348" t="str">
        <f>IF(板块成分!B3473="","",板块成分!B3473)</f>
        <v/>
      </c>
      <c r="X3471" s="270" t="str">
        <f>[1]!s_info_name(W3471)</f>
        <v>0</v>
      </c>
      <c r="Y3471" s="335" t="str">
        <f>IF($Y$3="申万一级行业",[1]!s_info_industry_sw_2021(W3471,公司分析!D$5,1),IF($Y$3="申万二级行业",[1]!s_info_industry_sw_2021(W3471,公司分析!D$5,2),IF($Y$3="申万三级行业",[1]!s_info_industry_sw_2021(W3471,公司分析!D$5,3),IF($Y$3="wind一级行业",[1]!s_info_industry_gics(W3471,1),IF($Y$3="wind二级行业",[1]!s_info_industry_gics(W3471,2),IF($Y$3="wind三级行业",[1]!s_info_industry_gics(W3471,3),IF($Y$3="wind四级行业",[1]!s_info_industry_gics(W3471,4),IF($Y$3="证监会门类行业",[1]!s_info_industry_csrc12_n(W3471,公司分析!D$5,1),""))))))))</f>
        <v>0</v>
      </c>
      <c r="Z3471" s="298" t="str">
        <f>IF(Y3471=行业比较!$E$6,ROW(),"")</f>
        <v/>
      </c>
    </row>
    <row r="3472" spans="22:26" x14ac:dyDescent="0.35">
      <c r="V3472" s="253">
        <f t="shared" si="62"/>
        <v>0</v>
      </c>
      <c r="W3472" s="348" t="str">
        <f>IF(板块成分!B3474="","",板块成分!B3474)</f>
        <v/>
      </c>
      <c r="X3472" s="270" t="str">
        <f>[1]!s_info_name(W3472)</f>
        <v>0</v>
      </c>
      <c r="Y3472" s="335" t="str">
        <f>IF($Y$3="申万一级行业",[1]!s_info_industry_sw_2021(W3472,公司分析!D$5,1),IF($Y$3="申万二级行业",[1]!s_info_industry_sw_2021(W3472,公司分析!D$5,2),IF($Y$3="申万三级行业",[1]!s_info_industry_sw_2021(W3472,公司分析!D$5,3),IF($Y$3="wind一级行业",[1]!s_info_industry_gics(W3472,1),IF($Y$3="wind二级行业",[1]!s_info_industry_gics(W3472,2),IF($Y$3="wind三级行业",[1]!s_info_industry_gics(W3472,3),IF($Y$3="wind四级行业",[1]!s_info_industry_gics(W3472,4),IF($Y$3="证监会门类行业",[1]!s_info_industry_csrc12_n(W3472,公司分析!D$5,1),""))))))))</f>
        <v>0</v>
      </c>
      <c r="Z3472" s="298" t="str">
        <f>IF(Y3472=行业比较!$E$6,ROW(),"")</f>
        <v/>
      </c>
    </row>
    <row r="3473" spans="22:26" x14ac:dyDescent="0.35">
      <c r="V3473" s="253">
        <f t="shared" si="62"/>
        <v>0</v>
      </c>
      <c r="W3473" s="348" t="str">
        <f>IF(板块成分!B3475="","",板块成分!B3475)</f>
        <v/>
      </c>
      <c r="X3473" s="270" t="str">
        <f>[1]!s_info_name(W3473)</f>
        <v>0</v>
      </c>
      <c r="Y3473" s="335" t="str">
        <f>IF($Y$3="申万一级行业",[1]!s_info_industry_sw_2021(W3473,公司分析!D$5,1),IF($Y$3="申万二级行业",[1]!s_info_industry_sw_2021(W3473,公司分析!D$5,2),IF($Y$3="申万三级行业",[1]!s_info_industry_sw_2021(W3473,公司分析!D$5,3),IF($Y$3="wind一级行业",[1]!s_info_industry_gics(W3473,1),IF($Y$3="wind二级行业",[1]!s_info_industry_gics(W3473,2),IF($Y$3="wind三级行业",[1]!s_info_industry_gics(W3473,3),IF($Y$3="wind四级行业",[1]!s_info_industry_gics(W3473,4),IF($Y$3="证监会门类行业",[1]!s_info_industry_csrc12_n(W3473,公司分析!D$5,1),""))))))))</f>
        <v>0</v>
      </c>
      <c r="Z3473" s="298" t="str">
        <f>IF(Y3473=行业比较!$E$6,ROW(),"")</f>
        <v/>
      </c>
    </row>
    <row r="3474" spans="22:26" x14ac:dyDescent="0.35">
      <c r="V3474" s="253">
        <f t="shared" si="62"/>
        <v>0</v>
      </c>
      <c r="W3474" s="348" t="str">
        <f>IF(板块成分!B3476="","",板块成分!B3476)</f>
        <v/>
      </c>
      <c r="X3474" s="270" t="str">
        <f>[1]!s_info_name(W3474)</f>
        <v>0</v>
      </c>
      <c r="Y3474" s="335" t="str">
        <f>IF($Y$3="申万一级行业",[1]!s_info_industry_sw_2021(W3474,公司分析!D$5,1),IF($Y$3="申万二级行业",[1]!s_info_industry_sw_2021(W3474,公司分析!D$5,2),IF($Y$3="申万三级行业",[1]!s_info_industry_sw_2021(W3474,公司分析!D$5,3),IF($Y$3="wind一级行业",[1]!s_info_industry_gics(W3474,1),IF($Y$3="wind二级行业",[1]!s_info_industry_gics(W3474,2),IF($Y$3="wind三级行业",[1]!s_info_industry_gics(W3474,3),IF($Y$3="wind四级行业",[1]!s_info_industry_gics(W3474,4),IF($Y$3="证监会门类行业",[1]!s_info_industry_csrc12_n(W3474,公司分析!D$5,1),""))))))))</f>
        <v>0</v>
      </c>
      <c r="Z3474" s="298" t="str">
        <f>IF(Y3474=行业比较!$E$6,ROW(),"")</f>
        <v/>
      </c>
    </row>
    <row r="3475" spans="22:26" x14ac:dyDescent="0.35">
      <c r="V3475" s="253">
        <f t="shared" si="62"/>
        <v>0</v>
      </c>
      <c r="W3475" s="348" t="str">
        <f>IF(板块成分!B3477="","",板块成分!B3477)</f>
        <v/>
      </c>
      <c r="X3475" s="270" t="str">
        <f>[1]!s_info_name(W3475)</f>
        <v>0</v>
      </c>
      <c r="Y3475" s="335" t="str">
        <f>IF($Y$3="申万一级行业",[1]!s_info_industry_sw_2021(W3475,公司分析!D$5,1),IF($Y$3="申万二级行业",[1]!s_info_industry_sw_2021(W3475,公司分析!D$5,2),IF($Y$3="申万三级行业",[1]!s_info_industry_sw_2021(W3475,公司分析!D$5,3),IF($Y$3="wind一级行业",[1]!s_info_industry_gics(W3475,1),IF($Y$3="wind二级行业",[1]!s_info_industry_gics(W3475,2),IF($Y$3="wind三级行业",[1]!s_info_industry_gics(W3475,3),IF($Y$3="wind四级行业",[1]!s_info_industry_gics(W3475,4),IF($Y$3="证监会门类行业",[1]!s_info_industry_csrc12_n(W3475,公司分析!D$5,1),""))))))))</f>
        <v>0</v>
      </c>
      <c r="Z3475" s="298" t="str">
        <f>IF(Y3475=行业比较!$E$6,ROW(),"")</f>
        <v/>
      </c>
    </row>
    <row r="3476" spans="22:26" x14ac:dyDescent="0.35">
      <c r="V3476" s="253">
        <f t="shared" si="62"/>
        <v>0</v>
      </c>
      <c r="W3476" s="348" t="str">
        <f>IF(板块成分!B3478="","",板块成分!B3478)</f>
        <v/>
      </c>
      <c r="X3476" s="270" t="str">
        <f>[1]!s_info_name(W3476)</f>
        <v>0</v>
      </c>
      <c r="Y3476" s="335" t="str">
        <f>IF($Y$3="申万一级行业",[1]!s_info_industry_sw_2021(W3476,公司分析!D$5,1),IF($Y$3="申万二级行业",[1]!s_info_industry_sw_2021(W3476,公司分析!D$5,2),IF($Y$3="申万三级行业",[1]!s_info_industry_sw_2021(W3476,公司分析!D$5,3),IF($Y$3="wind一级行业",[1]!s_info_industry_gics(W3476,1),IF($Y$3="wind二级行业",[1]!s_info_industry_gics(W3476,2),IF($Y$3="wind三级行业",[1]!s_info_industry_gics(W3476,3),IF($Y$3="wind四级行业",[1]!s_info_industry_gics(W3476,4),IF($Y$3="证监会门类行业",[1]!s_info_industry_csrc12_n(W3476,公司分析!D$5,1),""))))))))</f>
        <v>0</v>
      </c>
      <c r="Z3476" s="298" t="str">
        <f>IF(Y3476=行业比较!$E$6,ROW(),"")</f>
        <v/>
      </c>
    </row>
    <row r="3477" spans="22:26" x14ac:dyDescent="0.35">
      <c r="V3477" s="253">
        <f t="shared" si="62"/>
        <v>0</v>
      </c>
      <c r="W3477" s="348" t="str">
        <f>IF(板块成分!B3479="","",板块成分!B3479)</f>
        <v/>
      </c>
      <c r="X3477" s="270" t="str">
        <f>[1]!s_info_name(W3477)</f>
        <v>0</v>
      </c>
      <c r="Y3477" s="335" t="str">
        <f>IF($Y$3="申万一级行业",[1]!s_info_industry_sw_2021(W3477,公司分析!D$5,1),IF($Y$3="申万二级行业",[1]!s_info_industry_sw_2021(W3477,公司分析!D$5,2),IF($Y$3="申万三级行业",[1]!s_info_industry_sw_2021(W3477,公司分析!D$5,3),IF($Y$3="wind一级行业",[1]!s_info_industry_gics(W3477,1),IF($Y$3="wind二级行业",[1]!s_info_industry_gics(W3477,2),IF($Y$3="wind三级行业",[1]!s_info_industry_gics(W3477,3),IF($Y$3="wind四级行业",[1]!s_info_industry_gics(W3477,4),IF($Y$3="证监会门类行业",[1]!s_info_industry_csrc12_n(W3477,公司分析!D$5,1),""))))))))</f>
        <v>0</v>
      </c>
      <c r="Z3477" s="298" t="str">
        <f>IF(Y3477=行业比较!$E$6,ROW(),"")</f>
        <v/>
      </c>
    </row>
    <row r="3478" spans="22:26" x14ac:dyDescent="0.35">
      <c r="V3478" s="253">
        <f t="shared" si="62"/>
        <v>0</v>
      </c>
      <c r="W3478" s="348" t="str">
        <f>IF(板块成分!B3480="","",板块成分!B3480)</f>
        <v/>
      </c>
      <c r="X3478" s="270" t="str">
        <f>[1]!s_info_name(W3478)</f>
        <v>0</v>
      </c>
      <c r="Y3478" s="335" t="str">
        <f>IF($Y$3="申万一级行业",[1]!s_info_industry_sw_2021(W3478,公司分析!D$5,1),IF($Y$3="申万二级行业",[1]!s_info_industry_sw_2021(W3478,公司分析!D$5,2),IF($Y$3="申万三级行业",[1]!s_info_industry_sw_2021(W3478,公司分析!D$5,3),IF($Y$3="wind一级行业",[1]!s_info_industry_gics(W3478,1),IF($Y$3="wind二级行业",[1]!s_info_industry_gics(W3478,2),IF($Y$3="wind三级行业",[1]!s_info_industry_gics(W3478,3),IF($Y$3="wind四级行业",[1]!s_info_industry_gics(W3478,4),IF($Y$3="证监会门类行业",[1]!s_info_industry_csrc12_n(W3478,公司分析!D$5,1),""))))))))</f>
        <v>0</v>
      </c>
      <c r="Z3478" s="298" t="str">
        <f>IF(Y3478=行业比较!$E$6,ROW(),"")</f>
        <v/>
      </c>
    </row>
    <row r="3479" spans="22:26" x14ac:dyDescent="0.35">
      <c r="V3479" s="253">
        <f t="shared" si="62"/>
        <v>0</v>
      </c>
      <c r="W3479" s="348" t="str">
        <f>IF(板块成分!B3481="","",板块成分!B3481)</f>
        <v/>
      </c>
      <c r="X3479" s="270" t="str">
        <f>[1]!s_info_name(W3479)</f>
        <v>0</v>
      </c>
      <c r="Y3479" s="335" t="str">
        <f>IF($Y$3="申万一级行业",[1]!s_info_industry_sw_2021(W3479,公司分析!D$5,1),IF($Y$3="申万二级行业",[1]!s_info_industry_sw_2021(W3479,公司分析!D$5,2),IF($Y$3="申万三级行业",[1]!s_info_industry_sw_2021(W3479,公司分析!D$5,3),IF($Y$3="wind一级行业",[1]!s_info_industry_gics(W3479,1),IF($Y$3="wind二级行业",[1]!s_info_industry_gics(W3479,2),IF($Y$3="wind三级行业",[1]!s_info_industry_gics(W3479,3),IF($Y$3="wind四级行业",[1]!s_info_industry_gics(W3479,4),IF($Y$3="证监会门类行业",[1]!s_info_industry_csrc12_n(W3479,公司分析!D$5,1),""))))))))</f>
        <v>0</v>
      </c>
      <c r="Z3479" s="298" t="str">
        <f>IF(Y3479=行业比较!$E$6,ROW(),"")</f>
        <v/>
      </c>
    </row>
    <row r="3480" spans="22:26" x14ac:dyDescent="0.35">
      <c r="V3480" s="253">
        <f t="shared" si="62"/>
        <v>0</v>
      </c>
      <c r="W3480" s="348" t="str">
        <f>IF(板块成分!B3482="","",板块成分!B3482)</f>
        <v/>
      </c>
      <c r="X3480" s="270" t="str">
        <f>[1]!s_info_name(W3480)</f>
        <v>0</v>
      </c>
      <c r="Y3480" s="335" t="str">
        <f>IF($Y$3="申万一级行业",[1]!s_info_industry_sw_2021(W3480,公司分析!D$5,1),IF($Y$3="申万二级行业",[1]!s_info_industry_sw_2021(W3480,公司分析!D$5,2),IF($Y$3="申万三级行业",[1]!s_info_industry_sw_2021(W3480,公司分析!D$5,3),IF($Y$3="wind一级行业",[1]!s_info_industry_gics(W3480,1),IF($Y$3="wind二级行业",[1]!s_info_industry_gics(W3480,2),IF($Y$3="wind三级行业",[1]!s_info_industry_gics(W3480,3),IF($Y$3="wind四级行业",[1]!s_info_industry_gics(W3480,4),IF($Y$3="证监会门类行业",[1]!s_info_industry_csrc12_n(W3480,公司分析!D$5,1),""))))))))</f>
        <v>0</v>
      </c>
      <c r="Z3480" s="298" t="str">
        <f>IF(Y3480=行业比较!$E$6,ROW(),"")</f>
        <v/>
      </c>
    </row>
    <row r="3481" spans="22:26" x14ac:dyDescent="0.35">
      <c r="V3481" s="253">
        <f t="shared" si="62"/>
        <v>0</v>
      </c>
      <c r="W3481" s="348" t="str">
        <f>IF(板块成分!B3483="","",板块成分!B3483)</f>
        <v/>
      </c>
      <c r="X3481" s="270" t="str">
        <f>[1]!s_info_name(W3481)</f>
        <v>0</v>
      </c>
      <c r="Y3481" s="335" t="str">
        <f>IF($Y$3="申万一级行业",[1]!s_info_industry_sw_2021(W3481,公司分析!D$5,1),IF($Y$3="申万二级行业",[1]!s_info_industry_sw_2021(W3481,公司分析!D$5,2),IF($Y$3="申万三级行业",[1]!s_info_industry_sw_2021(W3481,公司分析!D$5,3),IF($Y$3="wind一级行业",[1]!s_info_industry_gics(W3481,1),IF($Y$3="wind二级行业",[1]!s_info_industry_gics(W3481,2),IF($Y$3="wind三级行业",[1]!s_info_industry_gics(W3481,3),IF($Y$3="wind四级行业",[1]!s_info_industry_gics(W3481,4),IF($Y$3="证监会门类行业",[1]!s_info_industry_csrc12_n(W3481,公司分析!D$5,1),""))))))))</f>
        <v>0</v>
      </c>
      <c r="Z3481" s="298" t="str">
        <f>IF(Y3481=行业比较!$E$6,ROW(),"")</f>
        <v/>
      </c>
    </row>
    <row r="3482" spans="22:26" x14ac:dyDescent="0.35">
      <c r="V3482" s="253">
        <f t="shared" si="62"/>
        <v>0</v>
      </c>
      <c r="W3482" s="348" t="str">
        <f>IF(板块成分!B3484="","",板块成分!B3484)</f>
        <v/>
      </c>
      <c r="X3482" s="270" t="str">
        <f>[1]!s_info_name(W3482)</f>
        <v>0</v>
      </c>
      <c r="Y3482" s="335" t="str">
        <f>IF($Y$3="申万一级行业",[1]!s_info_industry_sw_2021(W3482,公司分析!D$5,1),IF($Y$3="申万二级行业",[1]!s_info_industry_sw_2021(W3482,公司分析!D$5,2),IF($Y$3="申万三级行业",[1]!s_info_industry_sw_2021(W3482,公司分析!D$5,3),IF($Y$3="wind一级行业",[1]!s_info_industry_gics(W3482,1),IF($Y$3="wind二级行业",[1]!s_info_industry_gics(W3482,2),IF($Y$3="wind三级行业",[1]!s_info_industry_gics(W3482,3),IF($Y$3="wind四级行业",[1]!s_info_industry_gics(W3482,4),IF($Y$3="证监会门类行业",[1]!s_info_industry_csrc12_n(W3482,公司分析!D$5,1),""))))))))</f>
        <v>0</v>
      </c>
      <c r="Z3482" s="298" t="str">
        <f>IF(Y3482=行业比较!$E$6,ROW(),"")</f>
        <v/>
      </c>
    </row>
    <row r="3483" spans="22:26" x14ac:dyDescent="0.35">
      <c r="V3483" s="253">
        <f t="shared" si="62"/>
        <v>0</v>
      </c>
      <c r="W3483" s="348" t="str">
        <f>IF(板块成分!B3485="","",板块成分!B3485)</f>
        <v/>
      </c>
      <c r="X3483" s="270" t="str">
        <f>[1]!s_info_name(W3483)</f>
        <v>0</v>
      </c>
      <c r="Y3483" s="335" t="str">
        <f>IF($Y$3="申万一级行业",[1]!s_info_industry_sw_2021(W3483,公司分析!D$5,1),IF($Y$3="申万二级行业",[1]!s_info_industry_sw_2021(W3483,公司分析!D$5,2),IF($Y$3="申万三级行业",[1]!s_info_industry_sw_2021(W3483,公司分析!D$5,3),IF($Y$3="wind一级行业",[1]!s_info_industry_gics(W3483,1),IF($Y$3="wind二级行业",[1]!s_info_industry_gics(W3483,2),IF($Y$3="wind三级行业",[1]!s_info_industry_gics(W3483,3),IF($Y$3="wind四级行业",[1]!s_info_industry_gics(W3483,4),IF($Y$3="证监会门类行业",[1]!s_info_industry_csrc12_n(W3483,公司分析!D$5,1),""))))))))</f>
        <v>0</v>
      </c>
      <c r="Z3483" s="298" t="str">
        <f>IF(Y3483=行业比较!$E$6,ROW(),"")</f>
        <v/>
      </c>
    </row>
    <row r="3484" spans="22:26" x14ac:dyDescent="0.35">
      <c r="V3484" s="253">
        <f t="shared" si="62"/>
        <v>0</v>
      </c>
      <c r="W3484" s="348" t="str">
        <f>IF(板块成分!B3486="","",板块成分!B3486)</f>
        <v/>
      </c>
      <c r="X3484" s="270" t="str">
        <f>[1]!s_info_name(W3484)</f>
        <v>0</v>
      </c>
      <c r="Y3484" s="335" t="str">
        <f>IF($Y$3="申万一级行业",[1]!s_info_industry_sw_2021(W3484,公司分析!D$5,1),IF($Y$3="申万二级行业",[1]!s_info_industry_sw_2021(W3484,公司分析!D$5,2),IF($Y$3="申万三级行业",[1]!s_info_industry_sw_2021(W3484,公司分析!D$5,3),IF($Y$3="wind一级行业",[1]!s_info_industry_gics(W3484,1),IF($Y$3="wind二级行业",[1]!s_info_industry_gics(W3484,2),IF($Y$3="wind三级行业",[1]!s_info_industry_gics(W3484,3),IF($Y$3="wind四级行业",[1]!s_info_industry_gics(W3484,4),IF($Y$3="证监会门类行业",[1]!s_info_industry_csrc12_n(W3484,公司分析!D$5,1),""))))))))</f>
        <v>0</v>
      </c>
      <c r="Z3484" s="298" t="str">
        <f>IF(Y3484=行业比较!$E$6,ROW(),"")</f>
        <v/>
      </c>
    </row>
    <row r="3485" spans="22:26" x14ac:dyDescent="0.35">
      <c r="V3485" s="253">
        <f t="shared" si="62"/>
        <v>0</v>
      </c>
      <c r="W3485" s="348" t="str">
        <f>IF(板块成分!B3487="","",板块成分!B3487)</f>
        <v/>
      </c>
      <c r="X3485" s="270" t="str">
        <f>[1]!s_info_name(W3485)</f>
        <v>0</v>
      </c>
      <c r="Y3485" s="335" t="str">
        <f>IF($Y$3="申万一级行业",[1]!s_info_industry_sw_2021(W3485,公司分析!D$5,1),IF($Y$3="申万二级行业",[1]!s_info_industry_sw_2021(W3485,公司分析!D$5,2),IF($Y$3="申万三级行业",[1]!s_info_industry_sw_2021(W3485,公司分析!D$5,3),IF($Y$3="wind一级行业",[1]!s_info_industry_gics(W3485,1),IF($Y$3="wind二级行业",[1]!s_info_industry_gics(W3485,2),IF($Y$3="wind三级行业",[1]!s_info_industry_gics(W3485,3),IF($Y$3="wind四级行业",[1]!s_info_industry_gics(W3485,4),IF($Y$3="证监会门类行业",[1]!s_info_industry_csrc12_n(W3485,公司分析!D$5,1),""))))))))</f>
        <v>0</v>
      </c>
      <c r="Z3485" s="298" t="str">
        <f>IF(Y3485=行业比较!$E$6,ROW(),"")</f>
        <v/>
      </c>
    </row>
    <row r="3486" spans="22:26" x14ac:dyDescent="0.35">
      <c r="V3486" s="253">
        <f t="shared" si="62"/>
        <v>0</v>
      </c>
      <c r="W3486" s="348" t="str">
        <f>IF(板块成分!B3488="","",板块成分!B3488)</f>
        <v/>
      </c>
      <c r="X3486" s="270" t="str">
        <f>[1]!s_info_name(W3486)</f>
        <v>0</v>
      </c>
      <c r="Y3486" s="335" t="str">
        <f>IF($Y$3="申万一级行业",[1]!s_info_industry_sw_2021(W3486,公司分析!D$5,1),IF($Y$3="申万二级行业",[1]!s_info_industry_sw_2021(W3486,公司分析!D$5,2),IF($Y$3="申万三级行业",[1]!s_info_industry_sw_2021(W3486,公司分析!D$5,3),IF($Y$3="wind一级行业",[1]!s_info_industry_gics(W3486,1),IF($Y$3="wind二级行业",[1]!s_info_industry_gics(W3486,2),IF($Y$3="wind三级行业",[1]!s_info_industry_gics(W3486,3),IF($Y$3="wind四级行业",[1]!s_info_industry_gics(W3486,4),IF($Y$3="证监会门类行业",[1]!s_info_industry_csrc12_n(W3486,公司分析!D$5,1),""))))))))</f>
        <v>0</v>
      </c>
      <c r="Z3486" s="298" t="str">
        <f>IF(Y3486=行业比较!$E$6,ROW(),"")</f>
        <v/>
      </c>
    </row>
    <row r="3487" spans="22:26" x14ac:dyDescent="0.35">
      <c r="V3487" s="253">
        <f t="shared" si="62"/>
        <v>0</v>
      </c>
      <c r="W3487" s="348" t="str">
        <f>IF(板块成分!B3489="","",板块成分!B3489)</f>
        <v/>
      </c>
      <c r="X3487" s="270" t="str">
        <f>[1]!s_info_name(W3487)</f>
        <v>0</v>
      </c>
      <c r="Y3487" s="335" t="str">
        <f>IF($Y$3="申万一级行业",[1]!s_info_industry_sw_2021(W3487,公司分析!D$5,1),IF($Y$3="申万二级行业",[1]!s_info_industry_sw_2021(W3487,公司分析!D$5,2),IF($Y$3="申万三级行业",[1]!s_info_industry_sw_2021(W3487,公司分析!D$5,3),IF($Y$3="wind一级行业",[1]!s_info_industry_gics(W3487,1),IF($Y$3="wind二级行业",[1]!s_info_industry_gics(W3487,2),IF($Y$3="wind三级行业",[1]!s_info_industry_gics(W3487,3),IF($Y$3="wind四级行业",[1]!s_info_industry_gics(W3487,4),IF($Y$3="证监会门类行业",[1]!s_info_industry_csrc12_n(W3487,公司分析!D$5,1),""))))))))</f>
        <v>0</v>
      </c>
      <c r="Z3487" s="298" t="str">
        <f>IF(Y3487=行业比较!$E$6,ROW(),"")</f>
        <v/>
      </c>
    </row>
    <row r="3488" spans="22:26" x14ac:dyDescent="0.35">
      <c r="V3488" s="253">
        <f t="shared" si="62"/>
        <v>0</v>
      </c>
      <c r="W3488" s="348" t="str">
        <f>IF(板块成分!B3490="","",板块成分!B3490)</f>
        <v/>
      </c>
      <c r="X3488" s="270" t="str">
        <f>[1]!s_info_name(W3488)</f>
        <v>0</v>
      </c>
      <c r="Y3488" s="335" t="str">
        <f>IF($Y$3="申万一级行业",[1]!s_info_industry_sw_2021(W3488,公司分析!D$5,1),IF($Y$3="申万二级行业",[1]!s_info_industry_sw_2021(W3488,公司分析!D$5,2),IF($Y$3="申万三级行业",[1]!s_info_industry_sw_2021(W3488,公司分析!D$5,3),IF($Y$3="wind一级行业",[1]!s_info_industry_gics(W3488,1),IF($Y$3="wind二级行业",[1]!s_info_industry_gics(W3488,2),IF($Y$3="wind三级行业",[1]!s_info_industry_gics(W3488,3),IF($Y$3="wind四级行业",[1]!s_info_industry_gics(W3488,4),IF($Y$3="证监会门类行业",[1]!s_info_industry_csrc12_n(W3488,公司分析!D$5,1),""))))))))</f>
        <v>0</v>
      </c>
      <c r="Z3488" s="298" t="str">
        <f>IF(Y3488=行业比较!$E$6,ROW(),"")</f>
        <v/>
      </c>
    </row>
    <row r="3489" spans="22:26" x14ac:dyDescent="0.35">
      <c r="V3489" s="253">
        <f t="shared" si="62"/>
        <v>0</v>
      </c>
      <c r="W3489" s="348" t="str">
        <f>IF(板块成分!B3491="","",板块成分!B3491)</f>
        <v/>
      </c>
      <c r="X3489" s="270" t="str">
        <f>[1]!s_info_name(W3489)</f>
        <v>0</v>
      </c>
      <c r="Y3489" s="335" t="str">
        <f>IF($Y$3="申万一级行业",[1]!s_info_industry_sw_2021(W3489,公司分析!D$5,1),IF($Y$3="申万二级行业",[1]!s_info_industry_sw_2021(W3489,公司分析!D$5,2),IF($Y$3="申万三级行业",[1]!s_info_industry_sw_2021(W3489,公司分析!D$5,3),IF($Y$3="wind一级行业",[1]!s_info_industry_gics(W3489,1),IF($Y$3="wind二级行业",[1]!s_info_industry_gics(W3489,2),IF($Y$3="wind三级行业",[1]!s_info_industry_gics(W3489,3),IF($Y$3="wind四级行业",[1]!s_info_industry_gics(W3489,4),IF($Y$3="证监会门类行业",[1]!s_info_industry_csrc12_n(W3489,公司分析!D$5,1),""))))))))</f>
        <v>0</v>
      </c>
      <c r="Z3489" s="298" t="str">
        <f>IF(Y3489=行业比较!$E$6,ROW(),"")</f>
        <v/>
      </c>
    </row>
    <row r="3490" spans="22:26" x14ac:dyDescent="0.35">
      <c r="V3490" s="253">
        <f t="shared" si="62"/>
        <v>0</v>
      </c>
      <c r="W3490" s="348" t="str">
        <f>IF(板块成分!B3492="","",板块成分!B3492)</f>
        <v/>
      </c>
      <c r="X3490" s="270" t="str">
        <f>[1]!s_info_name(W3490)</f>
        <v>0</v>
      </c>
      <c r="Y3490" s="335" t="str">
        <f>IF($Y$3="申万一级行业",[1]!s_info_industry_sw_2021(W3490,公司分析!D$5,1),IF($Y$3="申万二级行业",[1]!s_info_industry_sw_2021(W3490,公司分析!D$5,2),IF($Y$3="申万三级行业",[1]!s_info_industry_sw_2021(W3490,公司分析!D$5,3),IF($Y$3="wind一级行业",[1]!s_info_industry_gics(W3490,1),IF($Y$3="wind二级行业",[1]!s_info_industry_gics(W3490,2),IF($Y$3="wind三级行业",[1]!s_info_industry_gics(W3490,3),IF($Y$3="wind四级行业",[1]!s_info_industry_gics(W3490,4),IF($Y$3="证监会门类行业",[1]!s_info_industry_csrc12_n(W3490,公司分析!D$5,1),""))))))))</f>
        <v>0</v>
      </c>
      <c r="Z3490" s="298" t="str">
        <f>IF(Y3490=行业比较!$E$6,ROW(),"")</f>
        <v/>
      </c>
    </row>
    <row r="3491" spans="22:26" x14ac:dyDescent="0.35">
      <c r="V3491" s="253">
        <f t="shared" si="62"/>
        <v>0</v>
      </c>
      <c r="W3491" s="348" t="str">
        <f>IF(板块成分!B3493="","",板块成分!B3493)</f>
        <v/>
      </c>
      <c r="X3491" s="270" t="str">
        <f>[1]!s_info_name(W3491)</f>
        <v>0</v>
      </c>
      <c r="Y3491" s="335" t="str">
        <f>IF($Y$3="申万一级行业",[1]!s_info_industry_sw_2021(W3491,公司分析!D$5,1),IF($Y$3="申万二级行业",[1]!s_info_industry_sw_2021(W3491,公司分析!D$5,2),IF($Y$3="申万三级行业",[1]!s_info_industry_sw_2021(W3491,公司分析!D$5,3),IF($Y$3="wind一级行业",[1]!s_info_industry_gics(W3491,1),IF($Y$3="wind二级行业",[1]!s_info_industry_gics(W3491,2),IF($Y$3="wind三级行业",[1]!s_info_industry_gics(W3491,3),IF($Y$3="wind四级行业",[1]!s_info_industry_gics(W3491,4),IF($Y$3="证监会门类行业",[1]!s_info_industry_csrc12_n(W3491,公司分析!D$5,1),""))))))))</f>
        <v>0</v>
      </c>
      <c r="Z3491" s="298" t="str">
        <f>IF(Y3491=行业比较!$E$6,ROW(),"")</f>
        <v/>
      </c>
    </row>
    <row r="3492" spans="22:26" x14ac:dyDescent="0.35">
      <c r="V3492" s="253">
        <f t="shared" si="62"/>
        <v>0</v>
      </c>
      <c r="W3492" s="348" t="str">
        <f>IF(板块成分!B3494="","",板块成分!B3494)</f>
        <v/>
      </c>
      <c r="X3492" s="270" t="str">
        <f>[1]!s_info_name(W3492)</f>
        <v>0</v>
      </c>
      <c r="Y3492" s="335" t="str">
        <f>IF($Y$3="申万一级行业",[1]!s_info_industry_sw_2021(W3492,公司分析!D$5,1),IF($Y$3="申万二级行业",[1]!s_info_industry_sw_2021(W3492,公司分析!D$5,2),IF($Y$3="申万三级行业",[1]!s_info_industry_sw_2021(W3492,公司分析!D$5,3),IF($Y$3="wind一级行业",[1]!s_info_industry_gics(W3492,1),IF($Y$3="wind二级行业",[1]!s_info_industry_gics(W3492,2),IF($Y$3="wind三级行业",[1]!s_info_industry_gics(W3492,3),IF($Y$3="wind四级行业",[1]!s_info_industry_gics(W3492,4),IF($Y$3="证监会门类行业",[1]!s_info_industry_csrc12_n(W3492,公司分析!D$5,1),""))))))))</f>
        <v>0</v>
      </c>
      <c r="Z3492" s="298" t="str">
        <f>IF(Y3492=行业比较!$E$6,ROW(),"")</f>
        <v/>
      </c>
    </row>
    <row r="3493" spans="22:26" x14ac:dyDescent="0.35">
      <c r="V3493" s="253">
        <f t="shared" si="62"/>
        <v>0</v>
      </c>
      <c r="W3493" s="348" t="str">
        <f>IF(板块成分!B3495="","",板块成分!B3495)</f>
        <v/>
      </c>
      <c r="X3493" s="270" t="str">
        <f>[1]!s_info_name(W3493)</f>
        <v>0</v>
      </c>
      <c r="Y3493" s="335" t="str">
        <f>IF($Y$3="申万一级行业",[1]!s_info_industry_sw_2021(W3493,公司分析!D$5,1),IF($Y$3="申万二级行业",[1]!s_info_industry_sw_2021(W3493,公司分析!D$5,2),IF($Y$3="申万三级行业",[1]!s_info_industry_sw_2021(W3493,公司分析!D$5,3),IF($Y$3="wind一级行业",[1]!s_info_industry_gics(W3493,1),IF($Y$3="wind二级行业",[1]!s_info_industry_gics(W3493,2),IF($Y$3="wind三级行业",[1]!s_info_industry_gics(W3493,3),IF($Y$3="wind四级行业",[1]!s_info_industry_gics(W3493,4),IF($Y$3="证监会门类行业",[1]!s_info_industry_csrc12_n(W3493,公司分析!D$5,1),""))))))))</f>
        <v>0</v>
      </c>
      <c r="Z3493" s="298" t="str">
        <f>IF(Y3493=行业比较!$E$6,ROW(),"")</f>
        <v/>
      </c>
    </row>
    <row r="3494" spans="22:26" x14ac:dyDescent="0.35">
      <c r="V3494" s="253">
        <f t="shared" si="62"/>
        <v>0</v>
      </c>
      <c r="W3494" s="348" t="str">
        <f>IF(板块成分!B3496="","",板块成分!B3496)</f>
        <v/>
      </c>
      <c r="X3494" s="270" t="str">
        <f>[1]!s_info_name(W3494)</f>
        <v>0</v>
      </c>
      <c r="Y3494" s="335" t="str">
        <f>IF($Y$3="申万一级行业",[1]!s_info_industry_sw_2021(W3494,公司分析!D$5,1),IF($Y$3="申万二级行业",[1]!s_info_industry_sw_2021(W3494,公司分析!D$5,2),IF($Y$3="申万三级行业",[1]!s_info_industry_sw_2021(W3494,公司分析!D$5,3),IF($Y$3="wind一级行业",[1]!s_info_industry_gics(W3494,1),IF($Y$3="wind二级行业",[1]!s_info_industry_gics(W3494,2),IF($Y$3="wind三级行业",[1]!s_info_industry_gics(W3494,3),IF($Y$3="wind四级行业",[1]!s_info_industry_gics(W3494,4),IF($Y$3="证监会门类行业",[1]!s_info_industry_csrc12_n(W3494,公司分析!D$5,1),""))))))))</f>
        <v>0</v>
      </c>
      <c r="Z3494" s="298" t="str">
        <f>IF(Y3494=行业比较!$E$6,ROW(),"")</f>
        <v/>
      </c>
    </row>
    <row r="3495" spans="22:26" x14ac:dyDescent="0.35">
      <c r="V3495" s="253">
        <f t="shared" si="62"/>
        <v>0</v>
      </c>
      <c r="W3495" s="348" t="str">
        <f>IF(板块成分!B3497="","",板块成分!B3497)</f>
        <v/>
      </c>
      <c r="X3495" s="270" t="str">
        <f>[1]!s_info_name(W3495)</f>
        <v>0</v>
      </c>
      <c r="Y3495" s="335" t="str">
        <f>IF($Y$3="申万一级行业",[1]!s_info_industry_sw_2021(W3495,公司分析!D$5,1),IF($Y$3="申万二级行业",[1]!s_info_industry_sw_2021(W3495,公司分析!D$5,2),IF($Y$3="申万三级行业",[1]!s_info_industry_sw_2021(W3495,公司分析!D$5,3),IF($Y$3="wind一级行业",[1]!s_info_industry_gics(W3495,1),IF($Y$3="wind二级行业",[1]!s_info_industry_gics(W3495,2),IF($Y$3="wind三级行业",[1]!s_info_industry_gics(W3495,3),IF($Y$3="wind四级行业",[1]!s_info_industry_gics(W3495,4),IF($Y$3="证监会门类行业",[1]!s_info_industry_csrc12_n(W3495,公司分析!D$5,1),""))))))))</f>
        <v>0</v>
      </c>
      <c r="Z3495" s="298" t="str">
        <f>IF(Y3495=行业比较!$E$6,ROW(),"")</f>
        <v/>
      </c>
    </row>
    <row r="3496" spans="22:26" x14ac:dyDescent="0.35">
      <c r="V3496" s="253">
        <f t="shared" si="62"/>
        <v>0</v>
      </c>
      <c r="W3496" s="348" t="str">
        <f>IF(板块成分!B3498="","",板块成分!B3498)</f>
        <v/>
      </c>
      <c r="X3496" s="270" t="str">
        <f>[1]!s_info_name(W3496)</f>
        <v>0</v>
      </c>
      <c r="Y3496" s="335" t="str">
        <f>IF($Y$3="申万一级行业",[1]!s_info_industry_sw_2021(W3496,公司分析!D$5,1),IF($Y$3="申万二级行业",[1]!s_info_industry_sw_2021(W3496,公司分析!D$5,2),IF($Y$3="申万三级行业",[1]!s_info_industry_sw_2021(W3496,公司分析!D$5,3),IF($Y$3="wind一级行业",[1]!s_info_industry_gics(W3496,1),IF($Y$3="wind二级行业",[1]!s_info_industry_gics(W3496,2),IF($Y$3="wind三级行业",[1]!s_info_industry_gics(W3496,3),IF($Y$3="wind四级行业",[1]!s_info_industry_gics(W3496,4),IF($Y$3="证监会门类行业",[1]!s_info_industry_csrc12_n(W3496,公司分析!D$5,1),""))))))))</f>
        <v>0</v>
      </c>
      <c r="Z3496" s="298" t="str">
        <f>IF(Y3496=行业比较!$E$6,ROW(),"")</f>
        <v/>
      </c>
    </row>
    <row r="3497" spans="22:26" x14ac:dyDescent="0.35">
      <c r="V3497" s="253">
        <f t="shared" si="62"/>
        <v>0</v>
      </c>
      <c r="W3497" s="348" t="str">
        <f>IF(板块成分!B3499="","",板块成分!B3499)</f>
        <v/>
      </c>
      <c r="X3497" s="270" t="str">
        <f>[1]!s_info_name(W3497)</f>
        <v>0</v>
      </c>
      <c r="Y3497" s="335" t="str">
        <f>IF($Y$3="申万一级行业",[1]!s_info_industry_sw_2021(W3497,公司分析!D$5,1),IF($Y$3="申万二级行业",[1]!s_info_industry_sw_2021(W3497,公司分析!D$5,2),IF($Y$3="申万三级行业",[1]!s_info_industry_sw_2021(W3497,公司分析!D$5,3),IF($Y$3="wind一级行业",[1]!s_info_industry_gics(W3497,1),IF($Y$3="wind二级行业",[1]!s_info_industry_gics(W3497,2),IF($Y$3="wind三级行业",[1]!s_info_industry_gics(W3497,3),IF($Y$3="wind四级行业",[1]!s_info_industry_gics(W3497,4),IF($Y$3="证监会门类行业",[1]!s_info_industry_csrc12_n(W3497,公司分析!D$5,1),""))))))))</f>
        <v>0</v>
      </c>
      <c r="Z3497" s="298" t="str">
        <f>IF(Y3497=行业比较!$E$6,ROW(),"")</f>
        <v/>
      </c>
    </row>
    <row r="3498" spans="22:26" x14ac:dyDescent="0.35">
      <c r="V3498" s="253">
        <f t="shared" si="62"/>
        <v>0</v>
      </c>
      <c r="W3498" s="348" t="str">
        <f>IF(板块成分!B3500="","",板块成分!B3500)</f>
        <v/>
      </c>
      <c r="X3498" s="270" t="str">
        <f>[1]!s_info_name(W3498)</f>
        <v>0</v>
      </c>
      <c r="Y3498" s="335" t="str">
        <f>IF($Y$3="申万一级行业",[1]!s_info_industry_sw_2021(W3498,公司分析!D$5,1),IF($Y$3="申万二级行业",[1]!s_info_industry_sw_2021(W3498,公司分析!D$5,2),IF($Y$3="申万三级行业",[1]!s_info_industry_sw_2021(W3498,公司分析!D$5,3),IF($Y$3="wind一级行业",[1]!s_info_industry_gics(W3498,1),IF($Y$3="wind二级行业",[1]!s_info_industry_gics(W3498,2),IF($Y$3="wind三级行业",[1]!s_info_industry_gics(W3498,3),IF($Y$3="wind四级行业",[1]!s_info_industry_gics(W3498,4),IF($Y$3="证监会门类行业",[1]!s_info_industry_csrc12_n(W3498,公司分析!D$5,1),""))))))))</f>
        <v>0</v>
      </c>
      <c r="Z3498" s="298" t="str">
        <f>IF(Y3498=行业比较!$E$6,ROW(),"")</f>
        <v/>
      </c>
    </row>
    <row r="3499" spans="22:26" x14ac:dyDescent="0.35">
      <c r="V3499" s="253">
        <f t="shared" si="62"/>
        <v>0</v>
      </c>
      <c r="W3499" s="348" t="str">
        <f>IF(板块成分!B3501="","",板块成分!B3501)</f>
        <v/>
      </c>
      <c r="X3499" s="270" t="str">
        <f>[1]!s_info_name(W3499)</f>
        <v>0</v>
      </c>
      <c r="Y3499" s="335" t="str">
        <f>IF($Y$3="申万一级行业",[1]!s_info_industry_sw_2021(W3499,公司分析!D$5,1),IF($Y$3="申万二级行业",[1]!s_info_industry_sw_2021(W3499,公司分析!D$5,2),IF($Y$3="申万三级行业",[1]!s_info_industry_sw_2021(W3499,公司分析!D$5,3),IF($Y$3="wind一级行业",[1]!s_info_industry_gics(W3499,1),IF($Y$3="wind二级行业",[1]!s_info_industry_gics(W3499,2),IF($Y$3="wind三级行业",[1]!s_info_industry_gics(W3499,3),IF($Y$3="wind四级行业",[1]!s_info_industry_gics(W3499,4),IF($Y$3="证监会门类行业",[1]!s_info_industry_csrc12_n(W3499,公司分析!D$5,1),""))))))))</f>
        <v>0</v>
      </c>
      <c r="Z3499" s="298" t="str">
        <f>IF(Y3499=行业比较!$E$6,ROW(),"")</f>
        <v/>
      </c>
    </row>
    <row r="3500" spans="22:26" x14ac:dyDescent="0.35">
      <c r="V3500" s="253">
        <f t="shared" si="62"/>
        <v>0</v>
      </c>
      <c r="W3500" s="348" t="str">
        <f>IF(板块成分!B3502="","",板块成分!B3502)</f>
        <v/>
      </c>
      <c r="X3500" s="270" t="str">
        <f>[1]!s_info_name(W3500)</f>
        <v>0</v>
      </c>
      <c r="Y3500" s="335" t="str">
        <f>IF($Y$3="申万一级行业",[1]!s_info_industry_sw_2021(W3500,公司分析!D$5,1),IF($Y$3="申万二级行业",[1]!s_info_industry_sw_2021(W3500,公司分析!D$5,2),IF($Y$3="申万三级行业",[1]!s_info_industry_sw_2021(W3500,公司分析!D$5,3),IF($Y$3="wind一级行业",[1]!s_info_industry_gics(W3500,1),IF($Y$3="wind二级行业",[1]!s_info_industry_gics(W3500,2),IF($Y$3="wind三级行业",[1]!s_info_industry_gics(W3500,3),IF($Y$3="wind四级行业",[1]!s_info_industry_gics(W3500,4),IF($Y$3="证监会门类行业",[1]!s_info_industry_csrc12_n(W3500,公司分析!D$5,1),""))))))))</f>
        <v>0</v>
      </c>
      <c r="Z3500" s="298" t="str">
        <f>IF(Y3500=行业比较!$E$6,ROW(),"")</f>
        <v/>
      </c>
    </row>
    <row r="3501" spans="22:26" x14ac:dyDescent="0.35">
      <c r="V3501" s="253">
        <f t="shared" si="62"/>
        <v>0</v>
      </c>
      <c r="W3501" s="348" t="str">
        <f>IF(板块成分!B3503="","",板块成分!B3503)</f>
        <v/>
      </c>
      <c r="X3501" s="270" t="str">
        <f>[1]!s_info_name(W3501)</f>
        <v>0</v>
      </c>
      <c r="Y3501" s="335" t="str">
        <f>IF($Y$3="申万一级行业",[1]!s_info_industry_sw_2021(W3501,公司分析!D$5,1),IF($Y$3="申万二级行业",[1]!s_info_industry_sw_2021(W3501,公司分析!D$5,2),IF($Y$3="申万三级行业",[1]!s_info_industry_sw_2021(W3501,公司分析!D$5,3),IF($Y$3="wind一级行业",[1]!s_info_industry_gics(W3501,1),IF($Y$3="wind二级行业",[1]!s_info_industry_gics(W3501,2),IF($Y$3="wind三级行业",[1]!s_info_industry_gics(W3501,3),IF($Y$3="wind四级行业",[1]!s_info_industry_gics(W3501,4),IF($Y$3="证监会门类行业",[1]!s_info_industry_csrc12_n(W3501,公司分析!D$5,1),""))))))))</f>
        <v>0</v>
      </c>
      <c r="Z3501" s="298" t="str">
        <f>IF(Y3501=行业比较!$E$6,ROW(),"")</f>
        <v/>
      </c>
    </row>
    <row r="3502" spans="22:26" x14ac:dyDescent="0.35">
      <c r="V3502" s="253">
        <f t="shared" si="62"/>
        <v>0</v>
      </c>
      <c r="W3502" s="348" t="str">
        <f>IF(板块成分!B3504="","",板块成分!B3504)</f>
        <v/>
      </c>
      <c r="X3502" s="270" t="str">
        <f>[1]!s_info_name(W3502)</f>
        <v>0</v>
      </c>
      <c r="Y3502" s="335" t="str">
        <f>IF($Y$3="申万一级行业",[1]!s_info_industry_sw_2021(W3502,公司分析!D$5,1),IF($Y$3="申万二级行业",[1]!s_info_industry_sw_2021(W3502,公司分析!D$5,2),IF($Y$3="申万三级行业",[1]!s_info_industry_sw_2021(W3502,公司分析!D$5,3),IF($Y$3="wind一级行业",[1]!s_info_industry_gics(W3502,1),IF($Y$3="wind二级行业",[1]!s_info_industry_gics(W3502,2),IF($Y$3="wind三级行业",[1]!s_info_industry_gics(W3502,3),IF($Y$3="wind四级行业",[1]!s_info_industry_gics(W3502,4),IF($Y$3="证监会门类行业",[1]!s_info_industry_csrc12_n(W3502,公司分析!D$5,1),""))))))))</f>
        <v>0</v>
      </c>
      <c r="Z3502" s="298" t="str">
        <f>IF(Y3502=行业比较!$E$6,ROW(),"")</f>
        <v/>
      </c>
    </row>
    <row r="3503" spans="22:26" x14ac:dyDescent="0.35">
      <c r="V3503" s="253">
        <f t="shared" si="62"/>
        <v>0</v>
      </c>
      <c r="W3503" s="348" t="str">
        <f>IF(板块成分!B3505="","",板块成分!B3505)</f>
        <v/>
      </c>
      <c r="X3503" s="270" t="str">
        <f>[1]!s_info_name(W3503)</f>
        <v>0</v>
      </c>
      <c r="Y3503" s="335" t="str">
        <f>IF($Y$3="申万一级行业",[1]!s_info_industry_sw_2021(W3503,公司分析!D$5,1),IF($Y$3="申万二级行业",[1]!s_info_industry_sw_2021(W3503,公司分析!D$5,2),IF($Y$3="申万三级行业",[1]!s_info_industry_sw_2021(W3503,公司分析!D$5,3),IF($Y$3="wind一级行业",[1]!s_info_industry_gics(W3503,1),IF($Y$3="wind二级行业",[1]!s_info_industry_gics(W3503,2),IF($Y$3="wind三级行业",[1]!s_info_industry_gics(W3503,3),IF($Y$3="wind四级行业",[1]!s_info_industry_gics(W3503,4),IF($Y$3="证监会门类行业",[1]!s_info_industry_csrc12_n(W3503,公司分析!D$5,1),""))))))))</f>
        <v>0</v>
      </c>
      <c r="Z3503" s="298" t="str">
        <f>IF(Y3503=行业比较!$E$6,ROW(),"")</f>
        <v/>
      </c>
    </row>
    <row r="3504" spans="22:26" x14ac:dyDescent="0.35">
      <c r="V3504" s="253">
        <f t="shared" si="62"/>
        <v>0</v>
      </c>
      <c r="W3504" s="348" t="str">
        <f>IF(板块成分!B3506="","",板块成分!B3506)</f>
        <v/>
      </c>
      <c r="X3504" s="270" t="str">
        <f>[1]!s_info_name(W3504)</f>
        <v>0</v>
      </c>
      <c r="Y3504" s="335" t="str">
        <f>IF($Y$3="申万一级行业",[1]!s_info_industry_sw_2021(W3504,公司分析!D$5,1),IF($Y$3="申万二级行业",[1]!s_info_industry_sw_2021(W3504,公司分析!D$5,2),IF($Y$3="申万三级行业",[1]!s_info_industry_sw_2021(W3504,公司分析!D$5,3),IF($Y$3="wind一级行业",[1]!s_info_industry_gics(W3504,1),IF($Y$3="wind二级行业",[1]!s_info_industry_gics(W3504,2),IF($Y$3="wind三级行业",[1]!s_info_industry_gics(W3504,3),IF($Y$3="wind四级行业",[1]!s_info_industry_gics(W3504,4),IF($Y$3="证监会门类行业",[1]!s_info_industry_csrc12_n(W3504,公司分析!D$5,1),""))))))))</f>
        <v>0</v>
      </c>
      <c r="Z3504" s="298" t="str">
        <f>IF(Y3504=行业比较!$E$6,ROW(),"")</f>
        <v/>
      </c>
    </row>
    <row r="3505" spans="22:26" x14ac:dyDescent="0.35">
      <c r="V3505" s="253">
        <f t="shared" si="62"/>
        <v>0</v>
      </c>
      <c r="W3505" s="348" t="str">
        <f>IF(板块成分!B3507="","",板块成分!B3507)</f>
        <v/>
      </c>
      <c r="X3505" s="270" t="str">
        <f>[1]!s_info_name(W3505)</f>
        <v>0</v>
      </c>
      <c r="Y3505" s="335" t="str">
        <f>IF($Y$3="申万一级行业",[1]!s_info_industry_sw_2021(W3505,公司分析!D$5,1),IF($Y$3="申万二级行业",[1]!s_info_industry_sw_2021(W3505,公司分析!D$5,2),IF($Y$3="申万三级行业",[1]!s_info_industry_sw_2021(W3505,公司分析!D$5,3),IF($Y$3="wind一级行业",[1]!s_info_industry_gics(W3505,1),IF($Y$3="wind二级行业",[1]!s_info_industry_gics(W3505,2),IF($Y$3="wind三级行业",[1]!s_info_industry_gics(W3505,3),IF($Y$3="wind四级行业",[1]!s_info_industry_gics(W3505,4),IF($Y$3="证监会门类行业",[1]!s_info_industry_csrc12_n(W3505,公司分析!D$5,1),""))))))))</f>
        <v>0</v>
      </c>
      <c r="Z3505" s="298" t="str">
        <f>IF(Y3505=行业比较!$E$6,ROW(),"")</f>
        <v/>
      </c>
    </row>
    <row r="3506" spans="22:26" x14ac:dyDescent="0.35">
      <c r="V3506" s="253">
        <f t="shared" si="62"/>
        <v>0</v>
      </c>
      <c r="W3506" s="348" t="str">
        <f>IF(板块成分!B3508="","",板块成分!B3508)</f>
        <v/>
      </c>
      <c r="X3506" s="270" t="str">
        <f>[1]!s_info_name(W3506)</f>
        <v>0</v>
      </c>
      <c r="Y3506" s="335" t="str">
        <f>IF($Y$3="申万一级行业",[1]!s_info_industry_sw_2021(W3506,公司分析!D$5,1),IF($Y$3="申万二级行业",[1]!s_info_industry_sw_2021(W3506,公司分析!D$5,2),IF($Y$3="申万三级行业",[1]!s_info_industry_sw_2021(W3506,公司分析!D$5,3),IF($Y$3="wind一级行业",[1]!s_info_industry_gics(W3506,1),IF($Y$3="wind二级行业",[1]!s_info_industry_gics(W3506,2),IF($Y$3="wind三级行业",[1]!s_info_industry_gics(W3506,3),IF($Y$3="wind四级行业",[1]!s_info_industry_gics(W3506,4),IF($Y$3="证监会门类行业",[1]!s_info_industry_csrc12_n(W3506,公司分析!D$5,1),""))))))))</f>
        <v>0</v>
      </c>
      <c r="Z3506" s="298" t="str">
        <f>IF(Y3506=行业比较!$E$6,ROW(),"")</f>
        <v/>
      </c>
    </row>
    <row r="3507" spans="22:26" x14ac:dyDescent="0.35">
      <c r="V3507" s="253">
        <f t="shared" si="62"/>
        <v>0</v>
      </c>
      <c r="W3507" s="348" t="str">
        <f>IF(板块成分!B3509="","",板块成分!B3509)</f>
        <v/>
      </c>
      <c r="X3507" s="270" t="str">
        <f>[1]!s_info_name(W3507)</f>
        <v>0</v>
      </c>
      <c r="Y3507" s="335" t="str">
        <f>IF($Y$3="申万一级行业",[1]!s_info_industry_sw_2021(W3507,公司分析!D$5,1),IF($Y$3="申万二级行业",[1]!s_info_industry_sw_2021(W3507,公司分析!D$5,2),IF($Y$3="申万三级行业",[1]!s_info_industry_sw_2021(W3507,公司分析!D$5,3),IF($Y$3="wind一级行业",[1]!s_info_industry_gics(W3507,1),IF($Y$3="wind二级行业",[1]!s_info_industry_gics(W3507,2),IF($Y$3="wind三级行业",[1]!s_info_industry_gics(W3507,3),IF($Y$3="wind四级行业",[1]!s_info_industry_gics(W3507,4),IF($Y$3="证监会门类行业",[1]!s_info_industry_csrc12_n(W3507,公司分析!D$5,1),""))))))))</f>
        <v>0</v>
      </c>
      <c r="Z3507" s="298" t="str">
        <f>IF(Y3507=行业比较!$E$6,ROW(),"")</f>
        <v/>
      </c>
    </row>
    <row r="3508" spans="22:26" x14ac:dyDescent="0.35">
      <c r="V3508" s="253">
        <f t="shared" si="62"/>
        <v>0</v>
      </c>
      <c r="W3508" s="348" t="str">
        <f>IF(板块成分!B3510="","",板块成分!B3510)</f>
        <v/>
      </c>
      <c r="X3508" s="270" t="str">
        <f>[1]!s_info_name(W3508)</f>
        <v>0</v>
      </c>
      <c r="Y3508" s="335" t="str">
        <f>IF($Y$3="申万一级行业",[1]!s_info_industry_sw_2021(W3508,公司分析!D$5,1),IF($Y$3="申万二级行业",[1]!s_info_industry_sw_2021(W3508,公司分析!D$5,2),IF($Y$3="申万三级行业",[1]!s_info_industry_sw_2021(W3508,公司分析!D$5,3),IF($Y$3="wind一级行业",[1]!s_info_industry_gics(W3508,1),IF($Y$3="wind二级行业",[1]!s_info_industry_gics(W3508,2),IF($Y$3="wind三级行业",[1]!s_info_industry_gics(W3508,3),IF($Y$3="wind四级行业",[1]!s_info_industry_gics(W3508,4),IF($Y$3="证监会门类行业",[1]!s_info_industry_csrc12_n(W3508,公司分析!D$5,1),""))))))))</f>
        <v>0</v>
      </c>
      <c r="Z3508" s="298" t="str">
        <f>IF(Y3508=行业比较!$E$6,ROW(),"")</f>
        <v/>
      </c>
    </row>
    <row r="3509" spans="22:26" x14ac:dyDescent="0.35">
      <c r="V3509" s="253">
        <f t="shared" si="62"/>
        <v>0</v>
      </c>
      <c r="W3509" s="348" t="str">
        <f>IF(板块成分!B3511="","",板块成分!B3511)</f>
        <v/>
      </c>
      <c r="X3509" s="270" t="str">
        <f>[1]!s_info_name(W3509)</f>
        <v>0</v>
      </c>
      <c r="Y3509" s="335" t="str">
        <f>IF($Y$3="申万一级行业",[1]!s_info_industry_sw_2021(W3509,公司分析!D$5,1),IF($Y$3="申万二级行业",[1]!s_info_industry_sw_2021(W3509,公司分析!D$5,2),IF($Y$3="申万三级行业",[1]!s_info_industry_sw_2021(W3509,公司分析!D$5,3),IF($Y$3="wind一级行业",[1]!s_info_industry_gics(W3509,1),IF($Y$3="wind二级行业",[1]!s_info_industry_gics(W3509,2),IF($Y$3="wind三级行业",[1]!s_info_industry_gics(W3509,3),IF($Y$3="wind四级行业",[1]!s_info_industry_gics(W3509,4),IF($Y$3="证监会门类行业",[1]!s_info_industry_csrc12_n(W3509,公司分析!D$5,1),""))))))))</f>
        <v>0</v>
      </c>
      <c r="Z3509" s="298" t="str">
        <f>IF(Y3509=行业比较!$E$6,ROW(),"")</f>
        <v/>
      </c>
    </row>
    <row r="3510" spans="22:26" x14ac:dyDescent="0.35">
      <c r="V3510" s="253">
        <f t="shared" si="62"/>
        <v>0</v>
      </c>
      <c r="W3510" s="348" t="str">
        <f>IF(板块成分!B3512="","",板块成分!B3512)</f>
        <v/>
      </c>
      <c r="X3510" s="270" t="str">
        <f>[1]!s_info_name(W3510)</f>
        <v>0</v>
      </c>
      <c r="Y3510" s="335" t="str">
        <f>IF($Y$3="申万一级行业",[1]!s_info_industry_sw_2021(W3510,公司分析!D$5,1),IF($Y$3="申万二级行业",[1]!s_info_industry_sw_2021(W3510,公司分析!D$5,2),IF($Y$3="申万三级行业",[1]!s_info_industry_sw_2021(W3510,公司分析!D$5,3),IF($Y$3="wind一级行业",[1]!s_info_industry_gics(W3510,1),IF($Y$3="wind二级行业",[1]!s_info_industry_gics(W3510,2),IF($Y$3="wind三级行业",[1]!s_info_industry_gics(W3510,3),IF($Y$3="wind四级行业",[1]!s_info_industry_gics(W3510,4),IF($Y$3="证监会门类行业",[1]!s_info_industry_csrc12_n(W3510,公司分析!D$5,1),""))))))))</f>
        <v>0</v>
      </c>
      <c r="Z3510" s="298" t="str">
        <f>IF(Y3510=行业比较!$E$6,ROW(),"")</f>
        <v/>
      </c>
    </row>
    <row r="3511" spans="22:26" x14ac:dyDescent="0.35">
      <c r="V3511" s="253">
        <f t="shared" si="62"/>
        <v>0</v>
      </c>
      <c r="W3511" s="348" t="str">
        <f>IF(板块成分!B3513="","",板块成分!B3513)</f>
        <v/>
      </c>
      <c r="X3511" s="270" t="str">
        <f>[1]!s_info_name(W3511)</f>
        <v>0</v>
      </c>
      <c r="Y3511" s="335" t="str">
        <f>IF($Y$3="申万一级行业",[1]!s_info_industry_sw_2021(W3511,公司分析!D$5,1),IF($Y$3="申万二级行业",[1]!s_info_industry_sw_2021(W3511,公司分析!D$5,2),IF($Y$3="申万三级行业",[1]!s_info_industry_sw_2021(W3511,公司分析!D$5,3),IF($Y$3="wind一级行业",[1]!s_info_industry_gics(W3511,1),IF($Y$3="wind二级行业",[1]!s_info_industry_gics(W3511,2),IF($Y$3="wind三级行业",[1]!s_info_industry_gics(W3511,3),IF($Y$3="wind四级行业",[1]!s_info_industry_gics(W3511,4),IF($Y$3="证监会门类行业",[1]!s_info_industry_csrc12_n(W3511,公司分析!D$5,1),""))))))))</f>
        <v>0</v>
      </c>
      <c r="Z3511" s="298" t="str">
        <f>IF(Y3511=行业比较!$E$6,ROW(),"")</f>
        <v/>
      </c>
    </row>
    <row r="3512" spans="22:26" x14ac:dyDescent="0.35">
      <c r="V3512" s="253">
        <f t="shared" si="62"/>
        <v>0</v>
      </c>
      <c r="W3512" s="348" t="str">
        <f>IF(板块成分!B3514="","",板块成分!B3514)</f>
        <v/>
      </c>
      <c r="X3512" s="270" t="str">
        <f>[1]!s_info_name(W3512)</f>
        <v>0</v>
      </c>
      <c r="Y3512" s="335" t="str">
        <f>IF($Y$3="申万一级行业",[1]!s_info_industry_sw_2021(W3512,公司分析!D$5,1),IF($Y$3="申万二级行业",[1]!s_info_industry_sw_2021(W3512,公司分析!D$5,2),IF($Y$3="申万三级行业",[1]!s_info_industry_sw_2021(W3512,公司分析!D$5,3),IF($Y$3="wind一级行业",[1]!s_info_industry_gics(W3512,1),IF($Y$3="wind二级行业",[1]!s_info_industry_gics(W3512,2),IF($Y$3="wind三级行业",[1]!s_info_industry_gics(W3512,3),IF($Y$3="wind四级行业",[1]!s_info_industry_gics(W3512,4),IF($Y$3="证监会门类行业",[1]!s_info_industry_csrc12_n(W3512,公司分析!D$5,1),""))))))))</f>
        <v>0</v>
      </c>
      <c r="Z3512" s="298" t="str">
        <f>IF(Y3512=行业比较!$E$6,ROW(),"")</f>
        <v/>
      </c>
    </row>
    <row r="3513" spans="22:26" x14ac:dyDescent="0.35">
      <c r="V3513" s="253">
        <f t="shared" si="62"/>
        <v>0</v>
      </c>
      <c r="W3513" s="348" t="str">
        <f>IF(板块成分!B3515="","",板块成分!B3515)</f>
        <v/>
      </c>
      <c r="X3513" s="270" t="str">
        <f>[1]!s_info_name(W3513)</f>
        <v>0</v>
      </c>
      <c r="Y3513" s="335" t="str">
        <f>IF($Y$3="申万一级行业",[1]!s_info_industry_sw_2021(W3513,公司分析!D$5,1),IF($Y$3="申万二级行业",[1]!s_info_industry_sw_2021(W3513,公司分析!D$5,2),IF($Y$3="申万三级行业",[1]!s_info_industry_sw_2021(W3513,公司分析!D$5,3),IF($Y$3="wind一级行业",[1]!s_info_industry_gics(W3513,1),IF($Y$3="wind二级行业",[1]!s_info_industry_gics(W3513,2),IF($Y$3="wind三级行业",[1]!s_info_industry_gics(W3513,3),IF($Y$3="wind四级行业",[1]!s_info_industry_gics(W3513,4),IF($Y$3="证监会门类行业",[1]!s_info_industry_csrc12_n(W3513,公司分析!D$5,1),""))))))))</f>
        <v>0</v>
      </c>
      <c r="Z3513" s="298" t="str">
        <f>IF(Y3513=行业比较!$E$6,ROW(),"")</f>
        <v/>
      </c>
    </row>
    <row r="3514" spans="22:26" x14ac:dyDescent="0.35">
      <c r="V3514" s="253">
        <f t="shared" si="62"/>
        <v>0</v>
      </c>
      <c r="W3514" s="348" t="str">
        <f>IF(板块成分!B3516="","",板块成分!B3516)</f>
        <v/>
      </c>
      <c r="X3514" s="270" t="str">
        <f>[1]!s_info_name(W3514)</f>
        <v>0</v>
      </c>
      <c r="Y3514" s="335" t="str">
        <f>IF($Y$3="申万一级行业",[1]!s_info_industry_sw_2021(W3514,公司分析!D$5,1),IF($Y$3="申万二级行业",[1]!s_info_industry_sw_2021(W3514,公司分析!D$5,2),IF($Y$3="申万三级行业",[1]!s_info_industry_sw_2021(W3514,公司分析!D$5,3),IF($Y$3="wind一级行业",[1]!s_info_industry_gics(W3514,1),IF($Y$3="wind二级行业",[1]!s_info_industry_gics(W3514,2),IF($Y$3="wind三级行业",[1]!s_info_industry_gics(W3514,3),IF($Y$3="wind四级行业",[1]!s_info_industry_gics(W3514,4),IF($Y$3="证监会门类行业",[1]!s_info_industry_csrc12_n(W3514,公司分析!D$5,1),""))))))))</f>
        <v>0</v>
      </c>
      <c r="Z3514" s="298" t="str">
        <f>IF(Y3514=行业比较!$E$6,ROW(),"")</f>
        <v/>
      </c>
    </row>
    <row r="3515" spans="22:26" x14ac:dyDescent="0.35">
      <c r="V3515" s="253">
        <f t="shared" si="62"/>
        <v>0</v>
      </c>
      <c r="W3515" s="348" t="str">
        <f>IF(板块成分!B3517="","",板块成分!B3517)</f>
        <v/>
      </c>
      <c r="X3515" s="270" t="str">
        <f>[1]!s_info_name(W3515)</f>
        <v>0</v>
      </c>
      <c r="Y3515" s="335" t="str">
        <f>IF($Y$3="申万一级行业",[1]!s_info_industry_sw_2021(W3515,公司分析!D$5,1),IF($Y$3="申万二级行业",[1]!s_info_industry_sw_2021(W3515,公司分析!D$5,2),IF($Y$3="申万三级行业",[1]!s_info_industry_sw_2021(W3515,公司分析!D$5,3),IF($Y$3="wind一级行业",[1]!s_info_industry_gics(W3515,1),IF($Y$3="wind二级行业",[1]!s_info_industry_gics(W3515,2),IF($Y$3="wind三级行业",[1]!s_info_industry_gics(W3515,3),IF($Y$3="wind四级行业",[1]!s_info_industry_gics(W3515,4),IF($Y$3="证监会门类行业",[1]!s_info_industry_csrc12_n(W3515,公司分析!D$5,1),""))))))))</f>
        <v>0</v>
      </c>
      <c r="Z3515" s="298" t="str">
        <f>IF(Y3515=行业比较!$E$6,ROW(),"")</f>
        <v/>
      </c>
    </row>
    <row r="3516" spans="22:26" x14ac:dyDescent="0.35">
      <c r="V3516" s="253">
        <f t="shared" si="62"/>
        <v>0</v>
      </c>
      <c r="W3516" s="348" t="str">
        <f>IF(板块成分!B3518="","",板块成分!B3518)</f>
        <v/>
      </c>
      <c r="X3516" s="270" t="str">
        <f>[1]!s_info_name(W3516)</f>
        <v>0</v>
      </c>
      <c r="Y3516" s="335" t="str">
        <f>IF($Y$3="申万一级行业",[1]!s_info_industry_sw_2021(W3516,公司分析!D$5,1),IF($Y$3="申万二级行业",[1]!s_info_industry_sw_2021(W3516,公司分析!D$5,2),IF($Y$3="申万三级行业",[1]!s_info_industry_sw_2021(W3516,公司分析!D$5,3),IF($Y$3="wind一级行业",[1]!s_info_industry_gics(W3516,1),IF($Y$3="wind二级行业",[1]!s_info_industry_gics(W3516,2),IF($Y$3="wind三级行业",[1]!s_info_industry_gics(W3516,3),IF($Y$3="wind四级行业",[1]!s_info_industry_gics(W3516,4),IF($Y$3="证监会门类行业",[1]!s_info_industry_csrc12_n(W3516,公司分析!D$5,1),""))))))))</f>
        <v>0</v>
      </c>
      <c r="Z3516" s="298" t="str">
        <f>IF(Y3516=行业比较!$E$6,ROW(),"")</f>
        <v/>
      </c>
    </row>
    <row r="3517" spans="22:26" x14ac:dyDescent="0.35">
      <c r="V3517" s="253">
        <f t="shared" si="62"/>
        <v>0</v>
      </c>
      <c r="W3517" s="348" t="str">
        <f>IF(板块成分!B3519="","",板块成分!B3519)</f>
        <v/>
      </c>
      <c r="X3517" s="270" t="str">
        <f>[1]!s_info_name(W3517)</f>
        <v>0</v>
      </c>
      <c r="Y3517" s="335" t="str">
        <f>IF($Y$3="申万一级行业",[1]!s_info_industry_sw_2021(W3517,公司分析!D$5,1),IF($Y$3="申万二级行业",[1]!s_info_industry_sw_2021(W3517,公司分析!D$5,2),IF($Y$3="申万三级行业",[1]!s_info_industry_sw_2021(W3517,公司分析!D$5,3),IF($Y$3="wind一级行业",[1]!s_info_industry_gics(W3517,1),IF($Y$3="wind二级行业",[1]!s_info_industry_gics(W3517,2),IF($Y$3="wind三级行业",[1]!s_info_industry_gics(W3517,3),IF($Y$3="wind四级行业",[1]!s_info_industry_gics(W3517,4),IF($Y$3="证监会门类行业",[1]!s_info_industry_csrc12_n(W3517,公司分析!D$5,1),""))))))))</f>
        <v>0</v>
      </c>
      <c r="Z3517" s="298" t="str">
        <f>IF(Y3517=行业比较!$E$6,ROW(),"")</f>
        <v/>
      </c>
    </row>
    <row r="3518" spans="22:26" x14ac:dyDescent="0.35">
      <c r="V3518" s="253">
        <f t="shared" si="62"/>
        <v>0</v>
      </c>
      <c r="W3518" s="348" t="str">
        <f>IF(板块成分!B3520="","",板块成分!B3520)</f>
        <v/>
      </c>
      <c r="X3518" s="270" t="str">
        <f>[1]!s_info_name(W3518)</f>
        <v>0</v>
      </c>
      <c r="Y3518" s="335" t="str">
        <f>IF($Y$3="申万一级行业",[1]!s_info_industry_sw_2021(W3518,公司分析!D$5,1),IF($Y$3="申万二级行业",[1]!s_info_industry_sw_2021(W3518,公司分析!D$5,2),IF($Y$3="申万三级行业",[1]!s_info_industry_sw_2021(W3518,公司分析!D$5,3),IF($Y$3="wind一级行业",[1]!s_info_industry_gics(W3518,1),IF($Y$3="wind二级行业",[1]!s_info_industry_gics(W3518,2),IF($Y$3="wind三级行业",[1]!s_info_industry_gics(W3518,3),IF($Y$3="wind四级行业",[1]!s_info_industry_gics(W3518,4),IF($Y$3="证监会门类行业",[1]!s_info_industry_csrc12_n(W3518,公司分析!D$5,1),""))))))))</f>
        <v>0</v>
      </c>
      <c r="Z3518" s="298" t="str">
        <f>IF(Y3518=行业比较!$E$6,ROW(),"")</f>
        <v/>
      </c>
    </row>
    <row r="3519" spans="22:26" x14ac:dyDescent="0.35">
      <c r="V3519" s="253">
        <f t="shared" si="62"/>
        <v>0</v>
      </c>
      <c r="W3519" s="348" t="str">
        <f>IF(板块成分!B3521="","",板块成分!B3521)</f>
        <v/>
      </c>
      <c r="X3519" s="270" t="str">
        <f>[1]!s_info_name(W3519)</f>
        <v>0</v>
      </c>
      <c r="Y3519" s="335" t="str">
        <f>IF($Y$3="申万一级行业",[1]!s_info_industry_sw_2021(W3519,公司分析!D$5,1),IF($Y$3="申万二级行业",[1]!s_info_industry_sw_2021(W3519,公司分析!D$5,2),IF($Y$3="申万三级行业",[1]!s_info_industry_sw_2021(W3519,公司分析!D$5,3),IF($Y$3="wind一级行业",[1]!s_info_industry_gics(W3519,1),IF($Y$3="wind二级行业",[1]!s_info_industry_gics(W3519,2),IF($Y$3="wind三级行业",[1]!s_info_industry_gics(W3519,3),IF($Y$3="wind四级行业",[1]!s_info_industry_gics(W3519,4),IF($Y$3="证监会门类行业",[1]!s_info_industry_csrc12_n(W3519,公司分析!D$5,1),""))))))))</f>
        <v>0</v>
      </c>
      <c r="Z3519" s="298" t="str">
        <f>IF(Y3519=行业比较!$E$6,ROW(),"")</f>
        <v/>
      </c>
    </row>
    <row r="3520" spans="22:26" x14ac:dyDescent="0.35">
      <c r="V3520" s="253">
        <f t="shared" si="62"/>
        <v>0</v>
      </c>
      <c r="W3520" s="348" t="str">
        <f>IF(板块成分!B3522="","",板块成分!B3522)</f>
        <v/>
      </c>
      <c r="X3520" s="270" t="str">
        <f>[1]!s_info_name(W3520)</f>
        <v>0</v>
      </c>
      <c r="Y3520" s="335" t="str">
        <f>IF($Y$3="申万一级行业",[1]!s_info_industry_sw_2021(W3520,公司分析!D$5,1),IF($Y$3="申万二级行业",[1]!s_info_industry_sw_2021(W3520,公司分析!D$5,2),IF($Y$3="申万三级行业",[1]!s_info_industry_sw_2021(W3520,公司分析!D$5,3),IF($Y$3="wind一级行业",[1]!s_info_industry_gics(W3520,1),IF($Y$3="wind二级行业",[1]!s_info_industry_gics(W3520,2),IF($Y$3="wind三级行业",[1]!s_info_industry_gics(W3520,3),IF($Y$3="wind四级行业",[1]!s_info_industry_gics(W3520,4),IF($Y$3="证监会门类行业",[1]!s_info_industry_csrc12_n(W3520,公司分析!D$5,1),""))))))))</f>
        <v>0</v>
      </c>
      <c r="Z3520" s="298" t="str">
        <f>IF(Y3520=行业比较!$E$6,ROW(),"")</f>
        <v/>
      </c>
    </row>
    <row r="3521" spans="22:26" x14ac:dyDescent="0.35">
      <c r="V3521" s="253">
        <f t="shared" si="62"/>
        <v>0</v>
      </c>
      <c r="W3521" s="348" t="str">
        <f>IF(板块成分!B3523="","",板块成分!B3523)</f>
        <v/>
      </c>
      <c r="X3521" s="270" t="str">
        <f>[1]!s_info_name(W3521)</f>
        <v>0</v>
      </c>
      <c r="Y3521" s="335" t="str">
        <f>IF($Y$3="申万一级行业",[1]!s_info_industry_sw_2021(W3521,公司分析!D$5,1),IF($Y$3="申万二级行业",[1]!s_info_industry_sw_2021(W3521,公司分析!D$5,2),IF($Y$3="申万三级行业",[1]!s_info_industry_sw_2021(W3521,公司分析!D$5,3),IF($Y$3="wind一级行业",[1]!s_info_industry_gics(W3521,1),IF($Y$3="wind二级行业",[1]!s_info_industry_gics(W3521,2),IF($Y$3="wind三级行业",[1]!s_info_industry_gics(W3521,3),IF($Y$3="wind四级行业",[1]!s_info_industry_gics(W3521,4),IF($Y$3="证监会门类行业",[1]!s_info_industry_csrc12_n(W3521,公司分析!D$5,1),""))))))))</f>
        <v>0</v>
      </c>
      <c r="Z3521" s="298" t="str">
        <f>IF(Y3521=行业比较!$E$6,ROW(),"")</f>
        <v/>
      </c>
    </row>
    <row r="3522" spans="22:26" x14ac:dyDescent="0.35">
      <c r="V3522" s="253">
        <f t="shared" si="62"/>
        <v>0</v>
      </c>
      <c r="W3522" s="348" t="str">
        <f>IF(板块成分!B3524="","",板块成分!B3524)</f>
        <v/>
      </c>
      <c r="X3522" s="270" t="str">
        <f>[1]!s_info_name(W3522)</f>
        <v>0</v>
      </c>
      <c r="Y3522" s="335" t="str">
        <f>IF($Y$3="申万一级行业",[1]!s_info_industry_sw_2021(W3522,公司分析!D$5,1),IF($Y$3="申万二级行业",[1]!s_info_industry_sw_2021(W3522,公司分析!D$5,2),IF($Y$3="申万三级行业",[1]!s_info_industry_sw_2021(W3522,公司分析!D$5,3),IF($Y$3="wind一级行业",[1]!s_info_industry_gics(W3522,1),IF($Y$3="wind二级行业",[1]!s_info_industry_gics(W3522,2),IF($Y$3="wind三级行业",[1]!s_info_industry_gics(W3522,3),IF($Y$3="wind四级行业",[1]!s_info_industry_gics(W3522,4),IF($Y$3="证监会门类行业",[1]!s_info_industry_csrc12_n(W3522,公司分析!D$5,1),""))))))))</f>
        <v>0</v>
      </c>
      <c r="Z3522" s="298" t="str">
        <f>IF(Y3522=行业比较!$E$6,ROW(),"")</f>
        <v/>
      </c>
    </row>
    <row r="3523" spans="22:26" x14ac:dyDescent="0.35">
      <c r="V3523" s="253">
        <f t="shared" si="62"/>
        <v>0</v>
      </c>
      <c r="W3523" s="348" t="str">
        <f>IF(板块成分!B3525="","",板块成分!B3525)</f>
        <v/>
      </c>
      <c r="X3523" s="270" t="str">
        <f>[1]!s_info_name(W3523)</f>
        <v>0</v>
      </c>
      <c r="Y3523" s="335" t="str">
        <f>IF($Y$3="申万一级行业",[1]!s_info_industry_sw_2021(W3523,公司分析!D$5,1),IF($Y$3="申万二级行业",[1]!s_info_industry_sw_2021(W3523,公司分析!D$5,2),IF($Y$3="申万三级行业",[1]!s_info_industry_sw_2021(W3523,公司分析!D$5,3),IF($Y$3="wind一级行业",[1]!s_info_industry_gics(W3523,1),IF($Y$3="wind二级行业",[1]!s_info_industry_gics(W3523,2),IF($Y$3="wind三级行业",[1]!s_info_industry_gics(W3523,3),IF($Y$3="wind四级行业",[1]!s_info_industry_gics(W3523,4),IF($Y$3="证监会门类行业",[1]!s_info_industry_csrc12_n(W3523,公司分析!D$5,1),""))))))))</f>
        <v>0</v>
      </c>
      <c r="Z3523" s="298" t="str">
        <f>IF(Y3523=行业比较!$E$6,ROW(),"")</f>
        <v/>
      </c>
    </row>
    <row r="3524" spans="22:26" x14ac:dyDescent="0.35">
      <c r="V3524" s="253">
        <f t="shared" si="62"/>
        <v>0</v>
      </c>
      <c r="W3524" s="348" t="str">
        <f>IF(板块成分!B3526="","",板块成分!B3526)</f>
        <v/>
      </c>
      <c r="X3524" s="270" t="str">
        <f>[1]!s_info_name(W3524)</f>
        <v>0</v>
      </c>
      <c r="Y3524" s="335" t="str">
        <f>IF($Y$3="申万一级行业",[1]!s_info_industry_sw_2021(W3524,公司分析!D$5,1),IF($Y$3="申万二级行业",[1]!s_info_industry_sw_2021(W3524,公司分析!D$5,2),IF($Y$3="申万三级行业",[1]!s_info_industry_sw_2021(W3524,公司分析!D$5,3),IF($Y$3="wind一级行业",[1]!s_info_industry_gics(W3524,1),IF($Y$3="wind二级行业",[1]!s_info_industry_gics(W3524,2),IF($Y$3="wind三级行业",[1]!s_info_industry_gics(W3524,3),IF($Y$3="wind四级行业",[1]!s_info_industry_gics(W3524,4),IF($Y$3="证监会门类行业",[1]!s_info_industry_csrc12_n(W3524,公司分析!D$5,1),""))))))))</f>
        <v>0</v>
      </c>
      <c r="Z3524" s="298" t="str">
        <f>IF(Y3524=行业比较!$E$6,ROW(),"")</f>
        <v/>
      </c>
    </row>
    <row r="3525" spans="22:26" x14ac:dyDescent="0.35">
      <c r="V3525" s="253">
        <f t="shared" ref="V3525:V3588" si="63">IF(Z3525="",0,RANK(Z3525,Z:Z,1))</f>
        <v>0</v>
      </c>
      <c r="W3525" s="348" t="str">
        <f>IF(板块成分!B3527="","",板块成分!B3527)</f>
        <v/>
      </c>
      <c r="X3525" s="270" t="str">
        <f>[1]!s_info_name(W3525)</f>
        <v>0</v>
      </c>
      <c r="Y3525" s="335" t="str">
        <f>IF($Y$3="申万一级行业",[1]!s_info_industry_sw_2021(W3525,公司分析!D$5,1),IF($Y$3="申万二级行业",[1]!s_info_industry_sw_2021(W3525,公司分析!D$5,2),IF($Y$3="申万三级行业",[1]!s_info_industry_sw_2021(W3525,公司分析!D$5,3),IF($Y$3="wind一级行业",[1]!s_info_industry_gics(W3525,1),IF($Y$3="wind二级行业",[1]!s_info_industry_gics(W3525,2),IF($Y$3="wind三级行业",[1]!s_info_industry_gics(W3525,3),IF($Y$3="wind四级行业",[1]!s_info_industry_gics(W3525,4),IF($Y$3="证监会门类行业",[1]!s_info_industry_csrc12_n(W3525,公司分析!D$5,1),""))))))))</f>
        <v>0</v>
      </c>
      <c r="Z3525" s="298" t="str">
        <f>IF(Y3525=行业比较!$E$6,ROW(),"")</f>
        <v/>
      </c>
    </row>
    <row r="3526" spans="22:26" x14ac:dyDescent="0.35">
      <c r="V3526" s="253">
        <f t="shared" si="63"/>
        <v>0</v>
      </c>
      <c r="W3526" s="348" t="str">
        <f>IF(板块成分!B3528="","",板块成分!B3528)</f>
        <v/>
      </c>
      <c r="X3526" s="270" t="str">
        <f>[1]!s_info_name(W3526)</f>
        <v>0</v>
      </c>
      <c r="Y3526" s="335" t="str">
        <f>IF($Y$3="申万一级行业",[1]!s_info_industry_sw_2021(W3526,公司分析!D$5,1),IF($Y$3="申万二级行业",[1]!s_info_industry_sw_2021(W3526,公司分析!D$5,2),IF($Y$3="申万三级行业",[1]!s_info_industry_sw_2021(W3526,公司分析!D$5,3),IF($Y$3="wind一级行业",[1]!s_info_industry_gics(W3526,1),IF($Y$3="wind二级行业",[1]!s_info_industry_gics(W3526,2),IF($Y$3="wind三级行业",[1]!s_info_industry_gics(W3526,3),IF($Y$3="wind四级行业",[1]!s_info_industry_gics(W3526,4),IF($Y$3="证监会门类行业",[1]!s_info_industry_csrc12_n(W3526,公司分析!D$5,1),""))))))))</f>
        <v>0</v>
      </c>
      <c r="Z3526" s="298" t="str">
        <f>IF(Y3526=行业比较!$E$6,ROW(),"")</f>
        <v/>
      </c>
    </row>
    <row r="3527" spans="22:26" x14ac:dyDescent="0.35">
      <c r="V3527" s="253">
        <f t="shared" si="63"/>
        <v>0</v>
      </c>
      <c r="W3527" s="348" t="str">
        <f>IF(板块成分!B3529="","",板块成分!B3529)</f>
        <v/>
      </c>
      <c r="X3527" s="270" t="str">
        <f>[1]!s_info_name(W3527)</f>
        <v>0</v>
      </c>
      <c r="Y3527" s="335" t="str">
        <f>IF($Y$3="申万一级行业",[1]!s_info_industry_sw_2021(W3527,公司分析!D$5,1),IF($Y$3="申万二级行业",[1]!s_info_industry_sw_2021(W3527,公司分析!D$5,2),IF($Y$3="申万三级行业",[1]!s_info_industry_sw_2021(W3527,公司分析!D$5,3),IF($Y$3="wind一级行业",[1]!s_info_industry_gics(W3527,1),IF($Y$3="wind二级行业",[1]!s_info_industry_gics(W3527,2),IF($Y$3="wind三级行业",[1]!s_info_industry_gics(W3527,3),IF($Y$3="wind四级行业",[1]!s_info_industry_gics(W3527,4),IF($Y$3="证监会门类行业",[1]!s_info_industry_csrc12_n(W3527,公司分析!D$5,1),""))))))))</f>
        <v>0</v>
      </c>
      <c r="Z3527" s="298" t="str">
        <f>IF(Y3527=行业比较!$E$6,ROW(),"")</f>
        <v/>
      </c>
    </row>
    <row r="3528" spans="22:26" x14ac:dyDescent="0.35">
      <c r="V3528" s="253">
        <f t="shared" si="63"/>
        <v>0</v>
      </c>
      <c r="W3528" s="348" t="str">
        <f>IF(板块成分!B3530="","",板块成分!B3530)</f>
        <v/>
      </c>
      <c r="X3528" s="270" t="str">
        <f>[1]!s_info_name(W3528)</f>
        <v>0</v>
      </c>
      <c r="Y3528" s="335" t="str">
        <f>IF($Y$3="申万一级行业",[1]!s_info_industry_sw_2021(W3528,公司分析!D$5,1),IF($Y$3="申万二级行业",[1]!s_info_industry_sw_2021(W3528,公司分析!D$5,2),IF($Y$3="申万三级行业",[1]!s_info_industry_sw_2021(W3528,公司分析!D$5,3),IF($Y$3="wind一级行业",[1]!s_info_industry_gics(W3528,1),IF($Y$3="wind二级行业",[1]!s_info_industry_gics(W3528,2),IF($Y$3="wind三级行业",[1]!s_info_industry_gics(W3528,3),IF($Y$3="wind四级行业",[1]!s_info_industry_gics(W3528,4),IF($Y$3="证监会门类行业",[1]!s_info_industry_csrc12_n(W3528,公司分析!D$5,1),""))))))))</f>
        <v>0</v>
      </c>
      <c r="Z3528" s="298" t="str">
        <f>IF(Y3528=行业比较!$E$6,ROW(),"")</f>
        <v/>
      </c>
    </row>
    <row r="3529" spans="22:26" x14ac:dyDescent="0.35">
      <c r="V3529" s="253">
        <f t="shared" si="63"/>
        <v>0</v>
      </c>
      <c r="W3529" s="348" t="str">
        <f>IF(板块成分!B3531="","",板块成分!B3531)</f>
        <v/>
      </c>
      <c r="X3529" s="270" t="str">
        <f>[1]!s_info_name(W3529)</f>
        <v>0</v>
      </c>
      <c r="Y3529" s="335" t="str">
        <f>IF($Y$3="申万一级行业",[1]!s_info_industry_sw_2021(W3529,公司分析!D$5,1),IF($Y$3="申万二级行业",[1]!s_info_industry_sw_2021(W3529,公司分析!D$5,2),IF($Y$3="申万三级行业",[1]!s_info_industry_sw_2021(W3529,公司分析!D$5,3),IF($Y$3="wind一级行业",[1]!s_info_industry_gics(W3529,1),IF($Y$3="wind二级行业",[1]!s_info_industry_gics(W3529,2),IF($Y$3="wind三级行业",[1]!s_info_industry_gics(W3529,3),IF($Y$3="wind四级行业",[1]!s_info_industry_gics(W3529,4),IF($Y$3="证监会门类行业",[1]!s_info_industry_csrc12_n(W3529,公司分析!D$5,1),""))))))))</f>
        <v>0</v>
      </c>
      <c r="Z3529" s="298" t="str">
        <f>IF(Y3529=行业比较!$E$6,ROW(),"")</f>
        <v/>
      </c>
    </row>
    <row r="3530" spans="22:26" x14ac:dyDescent="0.35">
      <c r="V3530" s="253">
        <f t="shared" si="63"/>
        <v>0</v>
      </c>
      <c r="W3530" s="348" t="str">
        <f>IF(板块成分!B3532="","",板块成分!B3532)</f>
        <v/>
      </c>
      <c r="X3530" s="270" t="str">
        <f>[1]!s_info_name(W3530)</f>
        <v>0</v>
      </c>
      <c r="Y3530" s="335" t="str">
        <f>IF($Y$3="申万一级行业",[1]!s_info_industry_sw_2021(W3530,公司分析!D$5,1),IF($Y$3="申万二级行业",[1]!s_info_industry_sw_2021(W3530,公司分析!D$5,2),IF($Y$3="申万三级行业",[1]!s_info_industry_sw_2021(W3530,公司分析!D$5,3),IF($Y$3="wind一级行业",[1]!s_info_industry_gics(W3530,1),IF($Y$3="wind二级行业",[1]!s_info_industry_gics(W3530,2),IF($Y$3="wind三级行业",[1]!s_info_industry_gics(W3530,3),IF($Y$3="wind四级行业",[1]!s_info_industry_gics(W3530,4),IF($Y$3="证监会门类行业",[1]!s_info_industry_csrc12_n(W3530,公司分析!D$5,1),""))))))))</f>
        <v>0</v>
      </c>
      <c r="Z3530" s="298" t="str">
        <f>IF(Y3530=行业比较!$E$6,ROW(),"")</f>
        <v/>
      </c>
    </row>
    <row r="3531" spans="22:26" x14ac:dyDescent="0.35">
      <c r="V3531" s="253">
        <f t="shared" si="63"/>
        <v>0</v>
      </c>
      <c r="W3531" s="348" t="str">
        <f>IF(板块成分!B3533="","",板块成分!B3533)</f>
        <v/>
      </c>
      <c r="X3531" s="270" t="str">
        <f>[1]!s_info_name(W3531)</f>
        <v>0</v>
      </c>
      <c r="Y3531" s="335" t="str">
        <f>IF($Y$3="申万一级行业",[1]!s_info_industry_sw_2021(W3531,公司分析!D$5,1),IF($Y$3="申万二级行业",[1]!s_info_industry_sw_2021(W3531,公司分析!D$5,2),IF($Y$3="申万三级行业",[1]!s_info_industry_sw_2021(W3531,公司分析!D$5,3),IF($Y$3="wind一级行业",[1]!s_info_industry_gics(W3531,1),IF($Y$3="wind二级行业",[1]!s_info_industry_gics(W3531,2),IF($Y$3="wind三级行业",[1]!s_info_industry_gics(W3531,3),IF($Y$3="wind四级行业",[1]!s_info_industry_gics(W3531,4),IF($Y$3="证监会门类行业",[1]!s_info_industry_csrc12_n(W3531,公司分析!D$5,1),""))))))))</f>
        <v>0</v>
      </c>
      <c r="Z3531" s="298" t="str">
        <f>IF(Y3531=行业比较!$E$6,ROW(),"")</f>
        <v/>
      </c>
    </row>
    <row r="3532" spans="22:26" x14ac:dyDescent="0.35">
      <c r="V3532" s="253">
        <f t="shared" si="63"/>
        <v>0</v>
      </c>
      <c r="W3532" s="348" t="str">
        <f>IF(板块成分!B3534="","",板块成分!B3534)</f>
        <v/>
      </c>
      <c r="X3532" s="270" t="str">
        <f>[1]!s_info_name(W3532)</f>
        <v>0</v>
      </c>
      <c r="Y3532" s="335" t="str">
        <f>IF($Y$3="申万一级行业",[1]!s_info_industry_sw_2021(W3532,公司分析!D$5,1),IF($Y$3="申万二级行业",[1]!s_info_industry_sw_2021(W3532,公司分析!D$5,2),IF($Y$3="申万三级行业",[1]!s_info_industry_sw_2021(W3532,公司分析!D$5,3),IF($Y$3="wind一级行业",[1]!s_info_industry_gics(W3532,1),IF($Y$3="wind二级行业",[1]!s_info_industry_gics(W3532,2),IF($Y$3="wind三级行业",[1]!s_info_industry_gics(W3532,3),IF($Y$3="wind四级行业",[1]!s_info_industry_gics(W3532,4),IF($Y$3="证监会门类行业",[1]!s_info_industry_csrc12_n(W3532,公司分析!D$5,1),""))))))))</f>
        <v>0</v>
      </c>
      <c r="Z3532" s="298" t="str">
        <f>IF(Y3532=行业比较!$E$6,ROW(),"")</f>
        <v/>
      </c>
    </row>
    <row r="3533" spans="22:26" x14ac:dyDescent="0.35">
      <c r="V3533" s="253">
        <f t="shared" si="63"/>
        <v>0</v>
      </c>
      <c r="W3533" s="348" t="str">
        <f>IF(板块成分!B3535="","",板块成分!B3535)</f>
        <v/>
      </c>
      <c r="X3533" s="270" t="str">
        <f>[1]!s_info_name(W3533)</f>
        <v>0</v>
      </c>
      <c r="Y3533" s="335" t="str">
        <f>IF($Y$3="申万一级行业",[1]!s_info_industry_sw_2021(W3533,公司分析!D$5,1),IF($Y$3="申万二级行业",[1]!s_info_industry_sw_2021(W3533,公司分析!D$5,2),IF($Y$3="申万三级行业",[1]!s_info_industry_sw_2021(W3533,公司分析!D$5,3),IF($Y$3="wind一级行业",[1]!s_info_industry_gics(W3533,1),IF($Y$3="wind二级行业",[1]!s_info_industry_gics(W3533,2),IF($Y$3="wind三级行业",[1]!s_info_industry_gics(W3533,3),IF($Y$3="wind四级行业",[1]!s_info_industry_gics(W3533,4),IF($Y$3="证监会门类行业",[1]!s_info_industry_csrc12_n(W3533,公司分析!D$5,1),""))))))))</f>
        <v>0</v>
      </c>
      <c r="Z3533" s="298" t="str">
        <f>IF(Y3533=行业比较!$E$6,ROW(),"")</f>
        <v/>
      </c>
    </row>
    <row r="3534" spans="22:26" x14ac:dyDescent="0.35">
      <c r="V3534" s="253">
        <f t="shared" si="63"/>
        <v>0</v>
      </c>
      <c r="W3534" s="348" t="str">
        <f>IF(板块成分!B3536="","",板块成分!B3536)</f>
        <v/>
      </c>
      <c r="X3534" s="270" t="str">
        <f>[1]!s_info_name(W3534)</f>
        <v>0</v>
      </c>
      <c r="Y3534" s="335" t="str">
        <f>IF($Y$3="申万一级行业",[1]!s_info_industry_sw_2021(W3534,公司分析!D$5,1),IF($Y$3="申万二级行业",[1]!s_info_industry_sw_2021(W3534,公司分析!D$5,2),IF($Y$3="申万三级行业",[1]!s_info_industry_sw_2021(W3534,公司分析!D$5,3),IF($Y$3="wind一级行业",[1]!s_info_industry_gics(W3534,1),IF($Y$3="wind二级行业",[1]!s_info_industry_gics(W3534,2),IF($Y$3="wind三级行业",[1]!s_info_industry_gics(W3534,3),IF($Y$3="wind四级行业",[1]!s_info_industry_gics(W3534,4),IF($Y$3="证监会门类行业",[1]!s_info_industry_csrc12_n(W3534,公司分析!D$5,1),""))))))))</f>
        <v>0</v>
      </c>
      <c r="Z3534" s="298" t="str">
        <f>IF(Y3534=行业比较!$E$6,ROW(),"")</f>
        <v/>
      </c>
    </row>
    <row r="3535" spans="22:26" x14ac:dyDescent="0.35">
      <c r="V3535" s="253">
        <f t="shared" si="63"/>
        <v>0</v>
      </c>
      <c r="W3535" s="348" t="str">
        <f>IF(板块成分!B3537="","",板块成分!B3537)</f>
        <v/>
      </c>
      <c r="X3535" s="270" t="str">
        <f>[1]!s_info_name(W3535)</f>
        <v>0</v>
      </c>
      <c r="Y3535" s="335" t="str">
        <f>IF($Y$3="申万一级行业",[1]!s_info_industry_sw_2021(W3535,公司分析!D$5,1),IF($Y$3="申万二级行业",[1]!s_info_industry_sw_2021(W3535,公司分析!D$5,2),IF($Y$3="申万三级行业",[1]!s_info_industry_sw_2021(W3535,公司分析!D$5,3),IF($Y$3="wind一级行业",[1]!s_info_industry_gics(W3535,1),IF($Y$3="wind二级行业",[1]!s_info_industry_gics(W3535,2),IF($Y$3="wind三级行业",[1]!s_info_industry_gics(W3535,3),IF($Y$3="wind四级行业",[1]!s_info_industry_gics(W3535,4),IF($Y$3="证监会门类行业",[1]!s_info_industry_csrc12_n(W3535,公司分析!D$5,1),""))))))))</f>
        <v>0</v>
      </c>
      <c r="Z3535" s="298" t="str">
        <f>IF(Y3535=行业比较!$E$6,ROW(),"")</f>
        <v/>
      </c>
    </row>
    <row r="3536" spans="22:26" x14ac:dyDescent="0.35">
      <c r="V3536" s="253">
        <f t="shared" si="63"/>
        <v>0</v>
      </c>
      <c r="W3536" s="348" t="str">
        <f>IF(板块成分!B3538="","",板块成分!B3538)</f>
        <v/>
      </c>
      <c r="X3536" s="270" t="str">
        <f>[1]!s_info_name(W3536)</f>
        <v>0</v>
      </c>
      <c r="Y3536" s="335" t="str">
        <f>IF($Y$3="申万一级行业",[1]!s_info_industry_sw_2021(W3536,公司分析!D$5,1),IF($Y$3="申万二级行业",[1]!s_info_industry_sw_2021(W3536,公司分析!D$5,2),IF($Y$3="申万三级行业",[1]!s_info_industry_sw_2021(W3536,公司分析!D$5,3),IF($Y$3="wind一级行业",[1]!s_info_industry_gics(W3536,1),IF($Y$3="wind二级行业",[1]!s_info_industry_gics(W3536,2),IF($Y$3="wind三级行业",[1]!s_info_industry_gics(W3536,3),IF($Y$3="wind四级行业",[1]!s_info_industry_gics(W3536,4),IF($Y$3="证监会门类行业",[1]!s_info_industry_csrc12_n(W3536,公司分析!D$5,1),""))))))))</f>
        <v>0</v>
      </c>
      <c r="Z3536" s="298" t="str">
        <f>IF(Y3536=行业比较!$E$6,ROW(),"")</f>
        <v/>
      </c>
    </row>
    <row r="3537" spans="22:26" x14ac:dyDescent="0.35">
      <c r="V3537" s="253">
        <f t="shared" si="63"/>
        <v>0</v>
      </c>
      <c r="W3537" s="348" t="str">
        <f>IF(板块成分!B3539="","",板块成分!B3539)</f>
        <v/>
      </c>
      <c r="X3537" s="270" t="str">
        <f>[1]!s_info_name(W3537)</f>
        <v>0</v>
      </c>
      <c r="Y3537" s="335" t="str">
        <f>IF($Y$3="申万一级行业",[1]!s_info_industry_sw_2021(W3537,公司分析!D$5,1),IF($Y$3="申万二级行业",[1]!s_info_industry_sw_2021(W3537,公司分析!D$5,2),IF($Y$3="申万三级行业",[1]!s_info_industry_sw_2021(W3537,公司分析!D$5,3),IF($Y$3="wind一级行业",[1]!s_info_industry_gics(W3537,1),IF($Y$3="wind二级行业",[1]!s_info_industry_gics(W3537,2),IF($Y$3="wind三级行业",[1]!s_info_industry_gics(W3537,3),IF($Y$3="wind四级行业",[1]!s_info_industry_gics(W3537,4),IF($Y$3="证监会门类行业",[1]!s_info_industry_csrc12_n(W3537,公司分析!D$5,1),""))))))))</f>
        <v>0</v>
      </c>
      <c r="Z3537" s="298" t="str">
        <f>IF(Y3537=行业比较!$E$6,ROW(),"")</f>
        <v/>
      </c>
    </row>
    <row r="3538" spans="22:26" x14ac:dyDescent="0.35">
      <c r="V3538" s="253">
        <f t="shared" si="63"/>
        <v>0</v>
      </c>
      <c r="W3538" s="348" t="str">
        <f>IF(板块成分!B3540="","",板块成分!B3540)</f>
        <v/>
      </c>
      <c r="X3538" s="270" t="str">
        <f>[1]!s_info_name(W3538)</f>
        <v>0</v>
      </c>
      <c r="Y3538" s="335" t="str">
        <f>IF($Y$3="申万一级行业",[1]!s_info_industry_sw_2021(W3538,公司分析!D$5,1),IF($Y$3="申万二级行业",[1]!s_info_industry_sw_2021(W3538,公司分析!D$5,2),IF($Y$3="申万三级行业",[1]!s_info_industry_sw_2021(W3538,公司分析!D$5,3),IF($Y$3="wind一级行业",[1]!s_info_industry_gics(W3538,1),IF($Y$3="wind二级行业",[1]!s_info_industry_gics(W3538,2),IF($Y$3="wind三级行业",[1]!s_info_industry_gics(W3538,3),IF($Y$3="wind四级行业",[1]!s_info_industry_gics(W3538,4),IF($Y$3="证监会门类行业",[1]!s_info_industry_csrc12_n(W3538,公司分析!D$5,1),""))))))))</f>
        <v>0</v>
      </c>
      <c r="Z3538" s="298" t="str">
        <f>IF(Y3538=行业比较!$E$6,ROW(),"")</f>
        <v/>
      </c>
    </row>
    <row r="3539" spans="22:26" x14ac:dyDescent="0.35">
      <c r="V3539" s="253">
        <f t="shared" si="63"/>
        <v>0</v>
      </c>
      <c r="W3539" s="348" t="str">
        <f>IF(板块成分!B3541="","",板块成分!B3541)</f>
        <v/>
      </c>
      <c r="X3539" s="270" t="str">
        <f>[1]!s_info_name(W3539)</f>
        <v>0</v>
      </c>
      <c r="Y3539" s="335" t="str">
        <f>IF($Y$3="申万一级行业",[1]!s_info_industry_sw_2021(W3539,公司分析!D$5,1),IF($Y$3="申万二级行业",[1]!s_info_industry_sw_2021(W3539,公司分析!D$5,2),IF($Y$3="申万三级行业",[1]!s_info_industry_sw_2021(W3539,公司分析!D$5,3),IF($Y$3="wind一级行业",[1]!s_info_industry_gics(W3539,1),IF($Y$3="wind二级行业",[1]!s_info_industry_gics(W3539,2),IF($Y$3="wind三级行业",[1]!s_info_industry_gics(W3539,3),IF($Y$3="wind四级行业",[1]!s_info_industry_gics(W3539,4),IF($Y$3="证监会门类行业",[1]!s_info_industry_csrc12_n(W3539,公司分析!D$5,1),""))))))))</f>
        <v>0</v>
      </c>
      <c r="Z3539" s="298" t="str">
        <f>IF(Y3539=行业比较!$E$6,ROW(),"")</f>
        <v/>
      </c>
    </row>
    <row r="3540" spans="22:26" x14ac:dyDescent="0.35">
      <c r="V3540" s="253">
        <f t="shared" si="63"/>
        <v>0</v>
      </c>
      <c r="W3540" s="348" t="str">
        <f>IF(板块成分!B3542="","",板块成分!B3542)</f>
        <v/>
      </c>
      <c r="X3540" s="270" t="str">
        <f>[1]!s_info_name(W3540)</f>
        <v>0</v>
      </c>
      <c r="Y3540" s="335" t="str">
        <f>IF($Y$3="申万一级行业",[1]!s_info_industry_sw_2021(W3540,公司分析!D$5,1),IF($Y$3="申万二级行业",[1]!s_info_industry_sw_2021(W3540,公司分析!D$5,2),IF($Y$3="申万三级行业",[1]!s_info_industry_sw_2021(W3540,公司分析!D$5,3),IF($Y$3="wind一级行业",[1]!s_info_industry_gics(W3540,1),IF($Y$3="wind二级行业",[1]!s_info_industry_gics(W3540,2),IF($Y$3="wind三级行业",[1]!s_info_industry_gics(W3540,3),IF($Y$3="wind四级行业",[1]!s_info_industry_gics(W3540,4),IF($Y$3="证监会门类行业",[1]!s_info_industry_csrc12_n(W3540,公司分析!D$5,1),""))))))))</f>
        <v>0</v>
      </c>
      <c r="Z3540" s="298" t="str">
        <f>IF(Y3540=行业比较!$E$6,ROW(),"")</f>
        <v/>
      </c>
    </row>
    <row r="3541" spans="22:26" x14ac:dyDescent="0.35">
      <c r="V3541" s="253">
        <f t="shared" si="63"/>
        <v>0</v>
      </c>
      <c r="W3541" s="348" t="str">
        <f>IF(板块成分!B3543="","",板块成分!B3543)</f>
        <v/>
      </c>
      <c r="X3541" s="270" t="str">
        <f>[1]!s_info_name(W3541)</f>
        <v>0</v>
      </c>
      <c r="Y3541" s="335" t="str">
        <f>IF($Y$3="申万一级行业",[1]!s_info_industry_sw_2021(W3541,公司分析!D$5,1),IF($Y$3="申万二级行业",[1]!s_info_industry_sw_2021(W3541,公司分析!D$5,2),IF($Y$3="申万三级行业",[1]!s_info_industry_sw_2021(W3541,公司分析!D$5,3),IF($Y$3="wind一级行业",[1]!s_info_industry_gics(W3541,1),IF($Y$3="wind二级行业",[1]!s_info_industry_gics(W3541,2),IF($Y$3="wind三级行业",[1]!s_info_industry_gics(W3541,3),IF($Y$3="wind四级行业",[1]!s_info_industry_gics(W3541,4),IF($Y$3="证监会门类行业",[1]!s_info_industry_csrc12_n(W3541,公司分析!D$5,1),""))))))))</f>
        <v>0</v>
      </c>
      <c r="Z3541" s="298" t="str">
        <f>IF(Y3541=行业比较!$E$6,ROW(),"")</f>
        <v/>
      </c>
    </row>
    <row r="3542" spans="22:26" x14ac:dyDescent="0.35">
      <c r="V3542" s="253">
        <f t="shared" si="63"/>
        <v>0</v>
      </c>
      <c r="W3542" s="348" t="str">
        <f>IF(板块成分!B3544="","",板块成分!B3544)</f>
        <v/>
      </c>
      <c r="X3542" s="270" t="str">
        <f>[1]!s_info_name(W3542)</f>
        <v>0</v>
      </c>
      <c r="Y3542" s="335" t="str">
        <f>IF($Y$3="申万一级行业",[1]!s_info_industry_sw_2021(W3542,公司分析!D$5,1),IF($Y$3="申万二级行业",[1]!s_info_industry_sw_2021(W3542,公司分析!D$5,2),IF($Y$3="申万三级行业",[1]!s_info_industry_sw_2021(W3542,公司分析!D$5,3),IF($Y$3="wind一级行业",[1]!s_info_industry_gics(W3542,1),IF($Y$3="wind二级行业",[1]!s_info_industry_gics(W3542,2),IF($Y$3="wind三级行业",[1]!s_info_industry_gics(W3542,3),IF($Y$3="wind四级行业",[1]!s_info_industry_gics(W3542,4),IF($Y$3="证监会门类行业",[1]!s_info_industry_csrc12_n(W3542,公司分析!D$5,1),""))))))))</f>
        <v>0</v>
      </c>
      <c r="Z3542" s="298" t="str">
        <f>IF(Y3542=行业比较!$E$6,ROW(),"")</f>
        <v/>
      </c>
    </row>
    <row r="3543" spans="22:26" x14ac:dyDescent="0.35">
      <c r="V3543" s="253">
        <f t="shared" si="63"/>
        <v>0</v>
      </c>
      <c r="W3543" s="348" t="str">
        <f>IF(板块成分!B3545="","",板块成分!B3545)</f>
        <v/>
      </c>
      <c r="X3543" s="270" t="str">
        <f>[1]!s_info_name(W3543)</f>
        <v>0</v>
      </c>
      <c r="Y3543" s="335" t="str">
        <f>IF($Y$3="申万一级行业",[1]!s_info_industry_sw_2021(W3543,公司分析!D$5,1),IF($Y$3="申万二级行业",[1]!s_info_industry_sw_2021(W3543,公司分析!D$5,2),IF($Y$3="申万三级行业",[1]!s_info_industry_sw_2021(W3543,公司分析!D$5,3),IF($Y$3="wind一级行业",[1]!s_info_industry_gics(W3543,1),IF($Y$3="wind二级行业",[1]!s_info_industry_gics(W3543,2),IF($Y$3="wind三级行业",[1]!s_info_industry_gics(W3543,3),IF($Y$3="wind四级行业",[1]!s_info_industry_gics(W3543,4),IF($Y$3="证监会门类行业",[1]!s_info_industry_csrc12_n(W3543,公司分析!D$5,1),""))))))))</f>
        <v>0</v>
      </c>
      <c r="Z3543" s="298" t="str">
        <f>IF(Y3543=行业比较!$E$6,ROW(),"")</f>
        <v/>
      </c>
    </row>
    <row r="3544" spans="22:26" x14ac:dyDescent="0.35">
      <c r="V3544" s="253">
        <f t="shared" si="63"/>
        <v>0</v>
      </c>
      <c r="W3544" s="348" t="str">
        <f>IF(板块成分!B3546="","",板块成分!B3546)</f>
        <v/>
      </c>
      <c r="X3544" s="270" t="str">
        <f>[1]!s_info_name(W3544)</f>
        <v>0</v>
      </c>
      <c r="Y3544" s="335" t="str">
        <f>IF($Y$3="申万一级行业",[1]!s_info_industry_sw_2021(W3544,公司分析!D$5,1),IF($Y$3="申万二级行业",[1]!s_info_industry_sw_2021(W3544,公司分析!D$5,2),IF($Y$3="申万三级行业",[1]!s_info_industry_sw_2021(W3544,公司分析!D$5,3),IF($Y$3="wind一级行业",[1]!s_info_industry_gics(W3544,1),IF($Y$3="wind二级行业",[1]!s_info_industry_gics(W3544,2),IF($Y$3="wind三级行业",[1]!s_info_industry_gics(W3544,3),IF($Y$3="wind四级行业",[1]!s_info_industry_gics(W3544,4),IF($Y$3="证监会门类行业",[1]!s_info_industry_csrc12_n(W3544,公司分析!D$5,1),""))))))))</f>
        <v>0</v>
      </c>
      <c r="Z3544" s="298" t="str">
        <f>IF(Y3544=行业比较!$E$6,ROW(),"")</f>
        <v/>
      </c>
    </row>
    <row r="3545" spans="22:26" x14ac:dyDescent="0.35">
      <c r="V3545" s="253">
        <f t="shared" si="63"/>
        <v>0</v>
      </c>
      <c r="W3545" s="348" t="str">
        <f>IF(板块成分!B3547="","",板块成分!B3547)</f>
        <v/>
      </c>
      <c r="X3545" s="270" t="str">
        <f>[1]!s_info_name(W3545)</f>
        <v>0</v>
      </c>
      <c r="Y3545" s="335" t="str">
        <f>IF($Y$3="申万一级行业",[1]!s_info_industry_sw_2021(W3545,公司分析!D$5,1),IF($Y$3="申万二级行业",[1]!s_info_industry_sw_2021(W3545,公司分析!D$5,2),IF($Y$3="申万三级行业",[1]!s_info_industry_sw_2021(W3545,公司分析!D$5,3),IF($Y$3="wind一级行业",[1]!s_info_industry_gics(W3545,1),IF($Y$3="wind二级行业",[1]!s_info_industry_gics(W3545,2),IF($Y$3="wind三级行业",[1]!s_info_industry_gics(W3545,3),IF($Y$3="wind四级行业",[1]!s_info_industry_gics(W3545,4),IF($Y$3="证监会门类行业",[1]!s_info_industry_csrc12_n(W3545,公司分析!D$5,1),""))))))))</f>
        <v>0</v>
      </c>
      <c r="Z3545" s="298" t="str">
        <f>IF(Y3545=行业比较!$E$6,ROW(),"")</f>
        <v/>
      </c>
    </row>
    <row r="3546" spans="22:26" x14ac:dyDescent="0.35">
      <c r="V3546" s="253">
        <f t="shared" si="63"/>
        <v>0</v>
      </c>
      <c r="W3546" s="348" t="str">
        <f>IF(板块成分!B3548="","",板块成分!B3548)</f>
        <v/>
      </c>
      <c r="X3546" s="270" t="str">
        <f>[1]!s_info_name(W3546)</f>
        <v>0</v>
      </c>
      <c r="Y3546" s="335" t="str">
        <f>IF($Y$3="申万一级行业",[1]!s_info_industry_sw_2021(W3546,公司分析!D$5,1),IF($Y$3="申万二级行业",[1]!s_info_industry_sw_2021(W3546,公司分析!D$5,2),IF($Y$3="申万三级行业",[1]!s_info_industry_sw_2021(W3546,公司分析!D$5,3),IF($Y$3="wind一级行业",[1]!s_info_industry_gics(W3546,1),IF($Y$3="wind二级行业",[1]!s_info_industry_gics(W3546,2),IF($Y$3="wind三级行业",[1]!s_info_industry_gics(W3546,3),IF($Y$3="wind四级行业",[1]!s_info_industry_gics(W3546,4),IF($Y$3="证监会门类行业",[1]!s_info_industry_csrc12_n(W3546,公司分析!D$5,1),""))))))))</f>
        <v>0</v>
      </c>
      <c r="Z3546" s="298" t="str">
        <f>IF(Y3546=行业比较!$E$6,ROW(),"")</f>
        <v/>
      </c>
    </row>
    <row r="3547" spans="22:26" x14ac:dyDescent="0.35">
      <c r="V3547" s="253">
        <f t="shared" si="63"/>
        <v>0</v>
      </c>
      <c r="W3547" s="348" t="str">
        <f>IF(板块成分!B3549="","",板块成分!B3549)</f>
        <v/>
      </c>
      <c r="X3547" s="270" t="str">
        <f>[1]!s_info_name(W3547)</f>
        <v>0</v>
      </c>
      <c r="Y3547" s="335" t="str">
        <f>IF($Y$3="申万一级行业",[1]!s_info_industry_sw_2021(W3547,公司分析!D$5,1),IF($Y$3="申万二级行业",[1]!s_info_industry_sw_2021(W3547,公司分析!D$5,2),IF($Y$3="申万三级行业",[1]!s_info_industry_sw_2021(W3547,公司分析!D$5,3),IF($Y$3="wind一级行业",[1]!s_info_industry_gics(W3547,1),IF($Y$3="wind二级行业",[1]!s_info_industry_gics(W3547,2),IF($Y$3="wind三级行业",[1]!s_info_industry_gics(W3547,3),IF($Y$3="wind四级行业",[1]!s_info_industry_gics(W3547,4),IF($Y$3="证监会门类行业",[1]!s_info_industry_csrc12_n(W3547,公司分析!D$5,1),""))))))))</f>
        <v>0</v>
      </c>
      <c r="Z3547" s="298" t="str">
        <f>IF(Y3547=行业比较!$E$6,ROW(),"")</f>
        <v/>
      </c>
    </row>
    <row r="3548" spans="22:26" x14ac:dyDescent="0.35">
      <c r="V3548" s="253">
        <f t="shared" si="63"/>
        <v>0</v>
      </c>
      <c r="W3548" s="348" t="str">
        <f>IF(板块成分!B3550="","",板块成分!B3550)</f>
        <v/>
      </c>
      <c r="X3548" s="270" t="str">
        <f>[1]!s_info_name(W3548)</f>
        <v>0</v>
      </c>
      <c r="Y3548" s="335" t="str">
        <f>IF($Y$3="申万一级行业",[1]!s_info_industry_sw_2021(W3548,公司分析!D$5,1),IF($Y$3="申万二级行业",[1]!s_info_industry_sw_2021(W3548,公司分析!D$5,2),IF($Y$3="申万三级行业",[1]!s_info_industry_sw_2021(W3548,公司分析!D$5,3),IF($Y$3="wind一级行业",[1]!s_info_industry_gics(W3548,1),IF($Y$3="wind二级行业",[1]!s_info_industry_gics(W3548,2),IF($Y$3="wind三级行业",[1]!s_info_industry_gics(W3548,3),IF($Y$3="wind四级行业",[1]!s_info_industry_gics(W3548,4),IF($Y$3="证监会门类行业",[1]!s_info_industry_csrc12_n(W3548,公司分析!D$5,1),""))))))))</f>
        <v>0</v>
      </c>
      <c r="Z3548" s="298" t="str">
        <f>IF(Y3548=行业比较!$E$6,ROW(),"")</f>
        <v/>
      </c>
    </row>
    <row r="3549" spans="22:26" x14ac:dyDescent="0.35">
      <c r="V3549" s="253">
        <f t="shared" si="63"/>
        <v>0</v>
      </c>
      <c r="W3549" s="348" t="str">
        <f>IF(板块成分!B3551="","",板块成分!B3551)</f>
        <v/>
      </c>
      <c r="X3549" s="270" t="str">
        <f>[1]!s_info_name(W3549)</f>
        <v>0</v>
      </c>
      <c r="Y3549" s="335" t="str">
        <f>IF($Y$3="申万一级行业",[1]!s_info_industry_sw_2021(W3549,公司分析!D$5,1),IF($Y$3="申万二级行业",[1]!s_info_industry_sw_2021(W3549,公司分析!D$5,2),IF($Y$3="申万三级行业",[1]!s_info_industry_sw_2021(W3549,公司分析!D$5,3),IF($Y$3="wind一级行业",[1]!s_info_industry_gics(W3549,1),IF($Y$3="wind二级行业",[1]!s_info_industry_gics(W3549,2),IF($Y$3="wind三级行业",[1]!s_info_industry_gics(W3549,3),IF($Y$3="wind四级行业",[1]!s_info_industry_gics(W3549,4),IF($Y$3="证监会门类行业",[1]!s_info_industry_csrc12_n(W3549,公司分析!D$5,1),""))))))))</f>
        <v>0</v>
      </c>
      <c r="Z3549" s="298" t="str">
        <f>IF(Y3549=行业比较!$E$6,ROW(),"")</f>
        <v/>
      </c>
    </row>
    <row r="3550" spans="22:26" x14ac:dyDescent="0.35">
      <c r="V3550" s="253">
        <f t="shared" si="63"/>
        <v>0</v>
      </c>
      <c r="W3550" s="348" t="str">
        <f>IF(板块成分!B3552="","",板块成分!B3552)</f>
        <v/>
      </c>
      <c r="X3550" s="270" t="str">
        <f>[1]!s_info_name(W3550)</f>
        <v>0</v>
      </c>
      <c r="Y3550" s="335" t="str">
        <f>IF($Y$3="申万一级行业",[1]!s_info_industry_sw_2021(W3550,公司分析!D$5,1),IF($Y$3="申万二级行业",[1]!s_info_industry_sw_2021(W3550,公司分析!D$5,2),IF($Y$3="申万三级行业",[1]!s_info_industry_sw_2021(W3550,公司分析!D$5,3),IF($Y$3="wind一级行业",[1]!s_info_industry_gics(W3550,1),IF($Y$3="wind二级行业",[1]!s_info_industry_gics(W3550,2),IF($Y$3="wind三级行业",[1]!s_info_industry_gics(W3550,3),IF($Y$3="wind四级行业",[1]!s_info_industry_gics(W3550,4),IF($Y$3="证监会门类行业",[1]!s_info_industry_csrc12_n(W3550,公司分析!D$5,1),""))))))))</f>
        <v>0</v>
      </c>
      <c r="Z3550" s="298" t="str">
        <f>IF(Y3550=行业比较!$E$6,ROW(),"")</f>
        <v/>
      </c>
    </row>
    <row r="3551" spans="22:26" x14ac:dyDescent="0.35">
      <c r="V3551" s="253">
        <f t="shared" si="63"/>
        <v>0</v>
      </c>
      <c r="W3551" s="348" t="str">
        <f>IF(板块成分!B3553="","",板块成分!B3553)</f>
        <v/>
      </c>
      <c r="X3551" s="270" t="str">
        <f>[1]!s_info_name(W3551)</f>
        <v>0</v>
      </c>
      <c r="Y3551" s="335" t="str">
        <f>IF($Y$3="申万一级行业",[1]!s_info_industry_sw_2021(W3551,公司分析!D$5,1),IF($Y$3="申万二级行业",[1]!s_info_industry_sw_2021(W3551,公司分析!D$5,2),IF($Y$3="申万三级行业",[1]!s_info_industry_sw_2021(W3551,公司分析!D$5,3),IF($Y$3="wind一级行业",[1]!s_info_industry_gics(W3551,1),IF($Y$3="wind二级行业",[1]!s_info_industry_gics(W3551,2),IF($Y$3="wind三级行业",[1]!s_info_industry_gics(W3551,3),IF($Y$3="wind四级行业",[1]!s_info_industry_gics(W3551,4),IF($Y$3="证监会门类行业",[1]!s_info_industry_csrc12_n(W3551,公司分析!D$5,1),""))))))))</f>
        <v>0</v>
      </c>
      <c r="Z3551" s="298" t="str">
        <f>IF(Y3551=行业比较!$E$6,ROW(),"")</f>
        <v/>
      </c>
    </row>
    <row r="3552" spans="22:26" x14ac:dyDescent="0.35">
      <c r="V3552" s="253">
        <f t="shared" si="63"/>
        <v>0</v>
      </c>
      <c r="W3552" s="348" t="str">
        <f>IF(板块成分!B3554="","",板块成分!B3554)</f>
        <v/>
      </c>
      <c r="X3552" s="270" t="str">
        <f>[1]!s_info_name(W3552)</f>
        <v>0</v>
      </c>
      <c r="Y3552" s="335" t="str">
        <f>IF($Y$3="申万一级行业",[1]!s_info_industry_sw_2021(W3552,公司分析!D$5,1),IF($Y$3="申万二级行业",[1]!s_info_industry_sw_2021(W3552,公司分析!D$5,2),IF($Y$3="申万三级行业",[1]!s_info_industry_sw_2021(W3552,公司分析!D$5,3),IF($Y$3="wind一级行业",[1]!s_info_industry_gics(W3552,1),IF($Y$3="wind二级行业",[1]!s_info_industry_gics(W3552,2),IF($Y$3="wind三级行业",[1]!s_info_industry_gics(W3552,3),IF($Y$3="wind四级行业",[1]!s_info_industry_gics(W3552,4),IF($Y$3="证监会门类行业",[1]!s_info_industry_csrc12_n(W3552,公司分析!D$5,1),""))))))))</f>
        <v>0</v>
      </c>
      <c r="Z3552" s="298" t="str">
        <f>IF(Y3552=行业比较!$E$6,ROW(),"")</f>
        <v/>
      </c>
    </row>
    <row r="3553" spans="22:26" x14ac:dyDescent="0.35">
      <c r="V3553" s="253">
        <f t="shared" si="63"/>
        <v>0</v>
      </c>
      <c r="W3553" s="348" t="str">
        <f>IF(板块成分!B3555="","",板块成分!B3555)</f>
        <v/>
      </c>
      <c r="X3553" s="270" t="str">
        <f>[1]!s_info_name(W3553)</f>
        <v>0</v>
      </c>
      <c r="Y3553" s="335" t="str">
        <f>IF($Y$3="申万一级行业",[1]!s_info_industry_sw_2021(W3553,公司分析!D$5,1),IF($Y$3="申万二级行业",[1]!s_info_industry_sw_2021(W3553,公司分析!D$5,2),IF($Y$3="申万三级行业",[1]!s_info_industry_sw_2021(W3553,公司分析!D$5,3),IF($Y$3="wind一级行业",[1]!s_info_industry_gics(W3553,1),IF($Y$3="wind二级行业",[1]!s_info_industry_gics(W3553,2),IF($Y$3="wind三级行业",[1]!s_info_industry_gics(W3553,3),IF($Y$3="wind四级行业",[1]!s_info_industry_gics(W3553,4),IF($Y$3="证监会门类行业",[1]!s_info_industry_csrc12_n(W3553,公司分析!D$5,1),""))))))))</f>
        <v>0</v>
      </c>
      <c r="Z3553" s="298" t="str">
        <f>IF(Y3553=行业比较!$E$6,ROW(),"")</f>
        <v/>
      </c>
    </row>
    <row r="3554" spans="22:26" x14ac:dyDescent="0.35">
      <c r="V3554" s="253">
        <f t="shared" si="63"/>
        <v>0</v>
      </c>
      <c r="W3554" s="348" t="str">
        <f>IF(板块成分!B3556="","",板块成分!B3556)</f>
        <v/>
      </c>
      <c r="X3554" s="270" t="str">
        <f>[1]!s_info_name(W3554)</f>
        <v>0</v>
      </c>
      <c r="Y3554" s="335" t="str">
        <f>IF($Y$3="申万一级行业",[1]!s_info_industry_sw_2021(W3554,公司分析!D$5,1),IF($Y$3="申万二级行业",[1]!s_info_industry_sw_2021(W3554,公司分析!D$5,2),IF($Y$3="申万三级行业",[1]!s_info_industry_sw_2021(W3554,公司分析!D$5,3),IF($Y$3="wind一级行业",[1]!s_info_industry_gics(W3554,1),IF($Y$3="wind二级行业",[1]!s_info_industry_gics(W3554,2),IF($Y$3="wind三级行业",[1]!s_info_industry_gics(W3554,3),IF($Y$3="wind四级行业",[1]!s_info_industry_gics(W3554,4),IF($Y$3="证监会门类行业",[1]!s_info_industry_csrc12_n(W3554,公司分析!D$5,1),""))))))))</f>
        <v>0</v>
      </c>
      <c r="Z3554" s="298" t="str">
        <f>IF(Y3554=行业比较!$E$6,ROW(),"")</f>
        <v/>
      </c>
    </row>
    <row r="3555" spans="22:26" x14ac:dyDescent="0.35">
      <c r="V3555" s="253">
        <f t="shared" si="63"/>
        <v>0</v>
      </c>
      <c r="W3555" s="348" t="str">
        <f>IF(板块成分!B3557="","",板块成分!B3557)</f>
        <v/>
      </c>
      <c r="X3555" s="270" t="str">
        <f>[1]!s_info_name(W3555)</f>
        <v>0</v>
      </c>
      <c r="Y3555" s="335" t="str">
        <f>IF($Y$3="申万一级行业",[1]!s_info_industry_sw_2021(W3555,公司分析!D$5,1),IF($Y$3="申万二级行业",[1]!s_info_industry_sw_2021(W3555,公司分析!D$5,2),IF($Y$3="申万三级行业",[1]!s_info_industry_sw_2021(W3555,公司分析!D$5,3),IF($Y$3="wind一级行业",[1]!s_info_industry_gics(W3555,1),IF($Y$3="wind二级行业",[1]!s_info_industry_gics(W3555,2),IF($Y$3="wind三级行业",[1]!s_info_industry_gics(W3555,3),IF($Y$3="wind四级行业",[1]!s_info_industry_gics(W3555,4),IF($Y$3="证监会门类行业",[1]!s_info_industry_csrc12_n(W3555,公司分析!D$5,1),""))))))))</f>
        <v>0</v>
      </c>
      <c r="Z3555" s="298" t="str">
        <f>IF(Y3555=行业比较!$E$6,ROW(),"")</f>
        <v/>
      </c>
    </row>
    <row r="3556" spans="22:26" x14ac:dyDescent="0.35">
      <c r="V3556" s="253">
        <f t="shared" si="63"/>
        <v>0</v>
      </c>
      <c r="W3556" s="348" t="str">
        <f>IF(板块成分!B3558="","",板块成分!B3558)</f>
        <v/>
      </c>
      <c r="X3556" s="270" t="str">
        <f>[1]!s_info_name(W3556)</f>
        <v>0</v>
      </c>
      <c r="Y3556" s="335" t="str">
        <f>IF($Y$3="申万一级行业",[1]!s_info_industry_sw_2021(W3556,公司分析!D$5,1),IF($Y$3="申万二级行业",[1]!s_info_industry_sw_2021(W3556,公司分析!D$5,2),IF($Y$3="申万三级行业",[1]!s_info_industry_sw_2021(W3556,公司分析!D$5,3),IF($Y$3="wind一级行业",[1]!s_info_industry_gics(W3556,1),IF($Y$3="wind二级行业",[1]!s_info_industry_gics(W3556,2),IF($Y$3="wind三级行业",[1]!s_info_industry_gics(W3556,3),IF($Y$3="wind四级行业",[1]!s_info_industry_gics(W3556,4),IF($Y$3="证监会门类行业",[1]!s_info_industry_csrc12_n(W3556,公司分析!D$5,1),""))))))))</f>
        <v>0</v>
      </c>
      <c r="Z3556" s="298" t="str">
        <f>IF(Y3556=行业比较!$E$6,ROW(),"")</f>
        <v/>
      </c>
    </row>
    <row r="3557" spans="22:26" x14ac:dyDescent="0.35">
      <c r="V3557" s="253">
        <f t="shared" si="63"/>
        <v>0</v>
      </c>
      <c r="W3557" s="348" t="str">
        <f>IF(板块成分!B3559="","",板块成分!B3559)</f>
        <v/>
      </c>
      <c r="X3557" s="270" t="str">
        <f>[1]!s_info_name(W3557)</f>
        <v>0</v>
      </c>
      <c r="Y3557" s="335" t="str">
        <f>IF($Y$3="申万一级行业",[1]!s_info_industry_sw_2021(W3557,公司分析!D$5,1),IF($Y$3="申万二级行业",[1]!s_info_industry_sw_2021(W3557,公司分析!D$5,2),IF($Y$3="申万三级行业",[1]!s_info_industry_sw_2021(W3557,公司分析!D$5,3),IF($Y$3="wind一级行业",[1]!s_info_industry_gics(W3557,1),IF($Y$3="wind二级行业",[1]!s_info_industry_gics(W3557,2),IF($Y$3="wind三级行业",[1]!s_info_industry_gics(W3557,3),IF($Y$3="wind四级行业",[1]!s_info_industry_gics(W3557,4),IF($Y$3="证监会门类行业",[1]!s_info_industry_csrc12_n(W3557,公司分析!D$5,1),""))))))))</f>
        <v>0</v>
      </c>
      <c r="Z3557" s="298" t="str">
        <f>IF(Y3557=行业比较!$E$6,ROW(),"")</f>
        <v/>
      </c>
    </row>
    <row r="3558" spans="22:26" x14ac:dyDescent="0.35">
      <c r="V3558" s="253">
        <f t="shared" si="63"/>
        <v>0</v>
      </c>
      <c r="W3558" s="348" t="str">
        <f>IF(板块成分!B3560="","",板块成分!B3560)</f>
        <v/>
      </c>
      <c r="X3558" s="270" t="str">
        <f>[1]!s_info_name(W3558)</f>
        <v>0</v>
      </c>
      <c r="Y3558" s="335" t="str">
        <f>IF($Y$3="申万一级行业",[1]!s_info_industry_sw_2021(W3558,公司分析!D$5,1),IF($Y$3="申万二级行业",[1]!s_info_industry_sw_2021(W3558,公司分析!D$5,2),IF($Y$3="申万三级行业",[1]!s_info_industry_sw_2021(W3558,公司分析!D$5,3),IF($Y$3="wind一级行业",[1]!s_info_industry_gics(W3558,1),IF($Y$3="wind二级行业",[1]!s_info_industry_gics(W3558,2),IF($Y$3="wind三级行业",[1]!s_info_industry_gics(W3558,3),IF($Y$3="wind四级行业",[1]!s_info_industry_gics(W3558,4),IF($Y$3="证监会门类行业",[1]!s_info_industry_csrc12_n(W3558,公司分析!D$5,1),""))))))))</f>
        <v>0</v>
      </c>
      <c r="Z3558" s="298" t="str">
        <f>IF(Y3558=行业比较!$E$6,ROW(),"")</f>
        <v/>
      </c>
    </row>
    <row r="3559" spans="22:26" x14ac:dyDescent="0.35">
      <c r="V3559" s="253">
        <f t="shared" si="63"/>
        <v>0</v>
      </c>
      <c r="W3559" s="348" t="str">
        <f>IF(板块成分!B3561="","",板块成分!B3561)</f>
        <v/>
      </c>
      <c r="X3559" s="270" t="str">
        <f>[1]!s_info_name(W3559)</f>
        <v>0</v>
      </c>
      <c r="Y3559" s="335" t="str">
        <f>IF($Y$3="申万一级行业",[1]!s_info_industry_sw_2021(W3559,公司分析!D$5,1),IF($Y$3="申万二级行业",[1]!s_info_industry_sw_2021(W3559,公司分析!D$5,2),IF($Y$3="申万三级行业",[1]!s_info_industry_sw_2021(W3559,公司分析!D$5,3),IF($Y$3="wind一级行业",[1]!s_info_industry_gics(W3559,1),IF($Y$3="wind二级行业",[1]!s_info_industry_gics(W3559,2),IF($Y$3="wind三级行业",[1]!s_info_industry_gics(W3559,3),IF($Y$3="wind四级行业",[1]!s_info_industry_gics(W3559,4),IF($Y$3="证监会门类行业",[1]!s_info_industry_csrc12_n(W3559,公司分析!D$5,1),""))))))))</f>
        <v>0</v>
      </c>
      <c r="Z3559" s="298" t="str">
        <f>IF(Y3559=行业比较!$E$6,ROW(),"")</f>
        <v/>
      </c>
    </row>
    <row r="3560" spans="22:26" x14ac:dyDescent="0.35">
      <c r="V3560" s="253">
        <f t="shared" si="63"/>
        <v>0</v>
      </c>
      <c r="W3560" s="348" t="str">
        <f>IF(板块成分!B3562="","",板块成分!B3562)</f>
        <v/>
      </c>
      <c r="X3560" s="270" t="str">
        <f>[1]!s_info_name(W3560)</f>
        <v>0</v>
      </c>
      <c r="Y3560" s="335" t="str">
        <f>IF($Y$3="申万一级行业",[1]!s_info_industry_sw_2021(W3560,公司分析!D$5,1),IF($Y$3="申万二级行业",[1]!s_info_industry_sw_2021(W3560,公司分析!D$5,2),IF($Y$3="申万三级行业",[1]!s_info_industry_sw_2021(W3560,公司分析!D$5,3),IF($Y$3="wind一级行业",[1]!s_info_industry_gics(W3560,1),IF($Y$3="wind二级行业",[1]!s_info_industry_gics(W3560,2),IF($Y$3="wind三级行业",[1]!s_info_industry_gics(W3560,3),IF($Y$3="wind四级行业",[1]!s_info_industry_gics(W3560,4),IF($Y$3="证监会门类行业",[1]!s_info_industry_csrc12_n(W3560,公司分析!D$5,1),""))))))))</f>
        <v>0</v>
      </c>
      <c r="Z3560" s="298" t="str">
        <f>IF(Y3560=行业比较!$E$6,ROW(),"")</f>
        <v/>
      </c>
    </row>
    <row r="3561" spans="22:26" x14ac:dyDescent="0.35">
      <c r="V3561" s="253">
        <f t="shared" si="63"/>
        <v>0</v>
      </c>
      <c r="W3561" s="348" t="str">
        <f>IF(板块成分!B3563="","",板块成分!B3563)</f>
        <v/>
      </c>
      <c r="X3561" s="270" t="str">
        <f>[1]!s_info_name(W3561)</f>
        <v>0</v>
      </c>
      <c r="Y3561" s="335" t="str">
        <f>IF($Y$3="申万一级行业",[1]!s_info_industry_sw_2021(W3561,公司分析!D$5,1),IF($Y$3="申万二级行业",[1]!s_info_industry_sw_2021(W3561,公司分析!D$5,2),IF($Y$3="申万三级行业",[1]!s_info_industry_sw_2021(W3561,公司分析!D$5,3),IF($Y$3="wind一级行业",[1]!s_info_industry_gics(W3561,1),IF($Y$3="wind二级行业",[1]!s_info_industry_gics(W3561,2),IF($Y$3="wind三级行业",[1]!s_info_industry_gics(W3561,3),IF($Y$3="wind四级行业",[1]!s_info_industry_gics(W3561,4),IF($Y$3="证监会门类行业",[1]!s_info_industry_csrc12_n(W3561,公司分析!D$5,1),""))))))))</f>
        <v>0</v>
      </c>
      <c r="Z3561" s="298" t="str">
        <f>IF(Y3561=行业比较!$E$6,ROW(),"")</f>
        <v/>
      </c>
    </row>
    <row r="3562" spans="22:26" x14ac:dyDescent="0.35">
      <c r="V3562" s="253">
        <f t="shared" si="63"/>
        <v>0</v>
      </c>
      <c r="W3562" s="348" t="str">
        <f>IF(板块成分!B3564="","",板块成分!B3564)</f>
        <v/>
      </c>
      <c r="X3562" s="270" t="str">
        <f>[1]!s_info_name(W3562)</f>
        <v>0</v>
      </c>
      <c r="Y3562" s="335" t="str">
        <f>IF($Y$3="申万一级行业",[1]!s_info_industry_sw_2021(W3562,公司分析!D$5,1),IF($Y$3="申万二级行业",[1]!s_info_industry_sw_2021(W3562,公司分析!D$5,2),IF($Y$3="申万三级行业",[1]!s_info_industry_sw_2021(W3562,公司分析!D$5,3),IF($Y$3="wind一级行业",[1]!s_info_industry_gics(W3562,1),IF($Y$3="wind二级行业",[1]!s_info_industry_gics(W3562,2),IF($Y$3="wind三级行业",[1]!s_info_industry_gics(W3562,3),IF($Y$3="wind四级行业",[1]!s_info_industry_gics(W3562,4),IF($Y$3="证监会门类行业",[1]!s_info_industry_csrc12_n(W3562,公司分析!D$5,1),""))))))))</f>
        <v>0</v>
      </c>
      <c r="Z3562" s="298" t="str">
        <f>IF(Y3562=行业比较!$E$6,ROW(),"")</f>
        <v/>
      </c>
    </row>
    <row r="3563" spans="22:26" x14ac:dyDescent="0.35">
      <c r="V3563" s="253">
        <f t="shared" si="63"/>
        <v>0</v>
      </c>
      <c r="W3563" s="348" t="str">
        <f>IF(板块成分!B3565="","",板块成分!B3565)</f>
        <v/>
      </c>
      <c r="X3563" s="270" t="str">
        <f>[1]!s_info_name(W3563)</f>
        <v>0</v>
      </c>
      <c r="Y3563" s="335" t="str">
        <f>IF($Y$3="申万一级行业",[1]!s_info_industry_sw_2021(W3563,公司分析!D$5,1),IF($Y$3="申万二级行业",[1]!s_info_industry_sw_2021(W3563,公司分析!D$5,2),IF($Y$3="申万三级行业",[1]!s_info_industry_sw_2021(W3563,公司分析!D$5,3),IF($Y$3="wind一级行业",[1]!s_info_industry_gics(W3563,1),IF($Y$3="wind二级行业",[1]!s_info_industry_gics(W3563,2),IF($Y$3="wind三级行业",[1]!s_info_industry_gics(W3563,3),IF($Y$3="wind四级行业",[1]!s_info_industry_gics(W3563,4),IF($Y$3="证监会门类行业",[1]!s_info_industry_csrc12_n(W3563,公司分析!D$5,1),""))))))))</f>
        <v>0</v>
      </c>
      <c r="Z3563" s="298" t="str">
        <f>IF(Y3563=行业比较!$E$6,ROW(),"")</f>
        <v/>
      </c>
    </row>
    <row r="3564" spans="22:26" x14ac:dyDescent="0.35">
      <c r="V3564" s="253">
        <f t="shared" si="63"/>
        <v>0</v>
      </c>
      <c r="W3564" s="348" t="str">
        <f>IF(板块成分!B3566="","",板块成分!B3566)</f>
        <v/>
      </c>
      <c r="X3564" s="270" t="str">
        <f>[1]!s_info_name(W3564)</f>
        <v>0</v>
      </c>
      <c r="Y3564" s="335" t="str">
        <f>IF($Y$3="申万一级行业",[1]!s_info_industry_sw_2021(W3564,公司分析!D$5,1),IF($Y$3="申万二级行业",[1]!s_info_industry_sw_2021(W3564,公司分析!D$5,2),IF($Y$3="申万三级行业",[1]!s_info_industry_sw_2021(W3564,公司分析!D$5,3),IF($Y$3="wind一级行业",[1]!s_info_industry_gics(W3564,1),IF($Y$3="wind二级行业",[1]!s_info_industry_gics(W3564,2),IF($Y$3="wind三级行业",[1]!s_info_industry_gics(W3564,3),IF($Y$3="wind四级行业",[1]!s_info_industry_gics(W3564,4),IF($Y$3="证监会门类行业",[1]!s_info_industry_csrc12_n(W3564,公司分析!D$5,1),""))))))))</f>
        <v>0</v>
      </c>
      <c r="Z3564" s="298" t="str">
        <f>IF(Y3564=行业比较!$E$6,ROW(),"")</f>
        <v/>
      </c>
    </row>
    <row r="3565" spans="22:26" x14ac:dyDescent="0.35">
      <c r="V3565" s="253">
        <f t="shared" si="63"/>
        <v>0</v>
      </c>
      <c r="W3565" s="348" t="str">
        <f>IF(板块成分!B3567="","",板块成分!B3567)</f>
        <v/>
      </c>
      <c r="X3565" s="270" t="str">
        <f>[1]!s_info_name(W3565)</f>
        <v>0</v>
      </c>
      <c r="Y3565" s="335" t="str">
        <f>IF($Y$3="申万一级行业",[1]!s_info_industry_sw_2021(W3565,公司分析!D$5,1),IF($Y$3="申万二级行业",[1]!s_info_industry_sw_2021(W3565,公司分析!D$5,2),IF($Y$3="申万三级行业",[1]!s_info_industry_sw_2021(W3565,公司分析!D$5,3),IF($Y$3="wind一级行业",[1]!s_info_industry_gics(W3565,1),IF($Y$3="wind二级行业",[1]!s_info_industry_gics(W3565,2),IF($Y$3="wind三级行业",[1]!s_info_industry_gics(W3565,3),IF($Y$3="wind四级行业",[1]!s_info_industry_gics(W3565,4),IF($Y$3="证监会门类行业",[1]!s_info_industry_csrc12_n(W3565,公司分析!D$5,1),""))))))))</f>
        <v>0</v>
      </c>
      <c r="Z3565" s="298" t="str">
        <f>IF(Y3565=行业比较!$E$6,ROW(),"")</f>
        <v/>
      </c>
    </row>
    <row r="3566" spans="22:26" x14ac:dyDescent="0.35">
      <c r="V3566" s="253">
        <f t="shared" si="63"/>
        <v>0</v>
      </c>
      <c r="W3566" s="348" t="str">
        <f>IF(板块成分!B3568="","",板块成分!B3568)</f>
        <v/>
      </c>
      <c r="X3566" s="270" t="str">
        <f>[1]!s_info_name(W3566)</f>
        <v>0</v>
      </c>
      <c r="Y3566" s="335" t="str">
        <f>IF($Y$3="申万一级行业",[1]!s_info_industry_sw_2021(W3566,公司分析!D$5,1),IF($Y$3="申万二级行业",[1]!s_info_industry_sw_2021(W3566,公司分析!D$5,2),IF($Y$3="申万三级行业",[1]!s_info_industry_sw_2021(W3566,公司分析!D$5,3),IF($Y$3="wind一级行业",[1]!s_info_industry_gics(W3566,1),IF($Y$3="wind二级行业",[1]!s_info_industry_gics(W3566,2),IF($Y$3="wind三级行业",[1]!s_info_industry_gics(W3566,3),IF($Y$3="wind四级行业",[1]!s_info_industry_gics(W3566,4),IF($Y$3="证监会门类行业",[1]!s_info_industry_csrc12_n(W3566,公司分析!D$5,1),""))))))))</f>
        <v>0</v>
      </c>
      <c r="Z3566" s="298" t="str">
        <f>IF(Y3566=行业比较!$E$6,ROW(),"")</f>
        <v/>
      </c>
    </row>
    <row r="3567" spans="22:26" x14ac:dyDescent="0.35">
      <c r="V3567" s="253">
        <f t="shared" si="63"/>
        <v>0</v>
      </c>
      <c r="W3567" s="348" t="str">
        <f>IF(板块成分!B3569="","",板块成分!B3569)</f>
        <v/>
      </c>
      <c r="X3567" s="270" t="str">
        <f>[1]!s_info_name(W3567)</f>
        <v>0</v>
      </c>
      <c r="Y3567" s="335" t="str">
        <f>IF($Y$3="申万一级行业",[1]!s_info_industry_sw_2021(W3567,公司分析!D$5,1),IF($Y$3="申万二级行业",[1]!s_info_industry_sw_2021(W3567,公司分析!D$5,2),IF($Y$3="申万三级行业",[1]!s_info_industry_sw_2021(W3567,公司分析!D$5,3),IF($Y$3="wind一级行业",[1]!s_info_industry_gics(W3567,1),IF($Y$3="wind二级行业",[1]!s_info_industry_gics(W3567,2),IF($Y$3="wind三级行业",[1]!s_info_industry_gics(W3567,3),IF($Y$3="wind四级行业",[1]!s_info_industry_gics(W3567,4),IF($Y$3="证监会门类行业",[1]!s_info_industry_csrc12_n(W3567,公司分析!D$5,1),""))))))))</f>
        <v>0</v>
      </c>
      <c r="Z3567" s="298" t="str">
        <f>IF(Y3567=行业比较!$E$6,ROW(),"")</f>
        <v/>
      </c>
    </row>
    <row r="3568" spans="22:26" x14ac:dyDescent="0.35">
      <c r="V3568" s="253">
        <f t="shared" si="63"/>
        <v>0</v>
      </c>
      <c r="W3568" s="348" t="str">
        <f>IF(板块成分!B3570="","",板块成分!B3570)</f>
        <v/>
      </c>
      <c r="X3568" s="270" t="str">
        <f>[1]!s_info_name(W3568)</f>
        <v>0</v>
      </c>
      <c r="Y3568" s="335" t="str">
        <f>IF($Y$3="申万一级行业",[1]!s_info_industry_sw_2021(W3568,公司分析!D$5,1),IF($Y$3="申万二级行业",[1]!s_info_industry_sw_2021(W3568,公司分析!D$5,2),IF($Y$3="申万三级行业",[1]!s_info_industry_sw_2021(W3568,公司分析!D$5,3),IF($Y$3="wind一级行业",[1]!s_info_industry_gics(W3568,1),IF($Y$3="wind二级行业",[1]!s_info_industry_gics(W3568,2),IF($Y$3="wind三级行业",[1]!s_info_industry_gics(W3568,3),IF($Y$3="wind四级行业",[1]!s_info_industry_gics(W3568,4),IF($Y$3="证监会门类行业",[1]!s_info_industry_csrc12_n(W3568,公司分析!D$5,1),""))))))))</f>
        <v>0</v>
      </c>
      <c r="Z3568" s="298" t="str">
        <f>IF(Y3568=行业比较!$E$6,ROW(),"")</f>
        <v/>
      </c>
    </row>
    <row r="3569" spans="22:26" x14ac:dyDescent="0.35">
      <c r="V3569" s="253">
        <f t="shared" si="63"/>
        <v>0</v>
      </c>
      <c r="W3569" s="348" t="str">
        <f>IF(板块成分!B3571="","",板块成分!B3571)</f>
        <v/>
      </c>
      <c r="X3569" s="270" t="str">
        <f>[1]!s_info_name(W3569)</f>
        <v>0</v>
      </c>
      <c r="Y3569" s="335" t="str">
        <f>IF($Y$3="申万一级行业",[1]!s_info_industry_sw_2021(W3569,公司分析!D$5,1),IF($Y$3="申万二级行业",[1]!s_info_industry_sw_2021(W3569,公司分析!D$5,2),IF($Y$3="申万三级行业",[1]!s_info_industry_sw_2021(W3569,公司分析!D$5,3),IF($Y$3="wind一级行业",[1]!s_info_industry_gics(W3569,1),IF($Y$3="wind二级行业",[1]!s_info_industry_gics(W3569,2),IF($Y$3="wind三级行业",[1]!s_info_industry_gics(W3569,3),IF($Y$3="wind四级行业",[1]!s_info_industry_gics(W3569,4),IF($Y$3="证监会门类行业",[1]!s_info_industry_csrc12_n(W3569,公司分析!D$5,1),""))))))))</f>
        <v>0</v>
      </c>
      <c r="Z3569" s="298" t="str">
        <f>IF(Y3569=行业比较!$E$6,ROW(),"")</f>
        <v/>
      </c>
    </row>
    <row r="3570" spans="22:26" x14ac:dyDescent="0.35">
      <c r="V3570" s="253">
        <f t="shared" si="63"/>
        <v>0</v>
      </c>
      <c r="W3570" s="348" t="str">
        <f>IF(板块成分!B3572="","",板块成分!B3572)</f>
        <v/>
      </c>
      <c r="X3570" s="270" t="str">
        <f>[1]!s_info_name(W3570)</f>
        <v>0</v>
      </c>
      <c r="Y3570" s="335" t="str">
        <f>IF($Y$3="申万一级行业",[1]!s_info_industry_sw_2021(W3570,公司分析!D$5,1),IF($Y$3="申万二级行业",[1]!s_info_industry_sw_2021(W3570,公司分析!D$5,2),IF($Y$3="申万三级行业",[1]!s_info_industry_sw_2021(W3570,公司分析!D$5,3),IF($Y$3="wind一级行业",[1]!s_info_industry_gics(W3570,1),IF($Y$3="wind二级行业",[1]!s_info_industry_gics(W3570,2),IF($Y$3="wind三级行业",[1]!s_info_industry_gics(W3570,3),IF($Y$3="wind四级行业",[1]!s_info_industry_gics(W3570,4),IF($Y$3="证监会门类行业",[1]!s_info_industry_csrc12_n(W3570,公司分析!D$5,1),""))))))))</f>
        <v>0</v>
      </c>
      <c r="Z3570" s="298" t="str">
        <f>IF(Y3570=行业比较!$E$6,ROW(),"")</f>
        <v/>
      </c>
    </row>
    <row r="3571" spans="22:26" x14ac:dyDescent="0.35">
      <c r="V3571" s="253">
        <f t="shared" si="63"/>
        <v>0</v>
      </c>
      <c r="W3571" s="348" t="str">
        <f>IF(板块成分!B3573="","",板块成分!B3573)</f>
        <v/>
      </c>
      <c r="X3571" s="270" t="str">
        <f>[1]!s_info_name(W3571)</f>
        <v>0</v>
      </c>
      <c r="Y3571" s="335" t="str">
        <f>IF($Y$3="申万一级行业",[1]!s_info_industry_sw_2021(W3571,公司分析!D$5,1),IF($Y$3="申万二级行业",[1]!s_info_industry_sw_2021(W3571,公司分析!D$5,2),IF($Y$3="申万三级行业",[1]!s_info_industry_sw_2021(W3571,公司分析!D$5,3),IF($Y$3="wind一级行业",[1]!s_info_industry_gics(W3571,1),IF($Y$3="wind二级行业",[1]!s_info_industry_gics(W3571,2),IF($Y$3="wind三级行业",[1]!s_info_industry_gics(W3571,3),IF($Y$3="wind四级行业",[1]!s_info_industry_gics(W3571,4),IF($Y$3="证监会门类行业",[1]!s_info_industry_csrc12_n(W3571,公司分析!D$5,1),""))))))))</f>
        <v>0</v>
      </c>
      <c r="Z3571" s="298" t="str">
        <f>IF(Y3571=行业比较!$E$6,ROW(),"")</f>
        <v/>
      </c>
    </row>
    <row r="3572" spans="22:26" x14ac:dyDescent="0.35">
      <c r="V3572" s="253">
        <f t="shared" si="63"/>
        <v>0</v>
      </c>
      <c r="W3572" s="348" t="str">
        <f>IF(板块成分!B3574="","",板块成分!B3574)</f>
        <v/>
      </c>
      <c r="X3572" s="270" t="str">
        <f>[1]!s_info_name(W3572)</f>
        <v>0</v>
      </c>
      <c r="Y3572" s="335" t="str">
        <f>IF($Y$3="申万一级行业",[1]!s_info_industry_sw_2021(W3572,公司分析!D$5,1),IF($Y$3="申万二级行业",[1]!s_info_industry_sw_2021(W3572,公司分析!D$5,2),IF($Y$3="申万三级行业",[1]!s_info_industry_sw_2021(W3572,公司分析!D$5,3),IF($Y$3="wind一级行业",[1]!s_info_industry_gics(W3572,1),IF($Y$3="wind二级行业",[1]!s_info_industry_gics(W3572,2),IF($Y$3="wind三级行业",[1]!s_info_industry_gics(W3572,3),IF($Y$3="wind四级行业",[1]!s_info_industry_gics(W3572,4),IF($Y$3="证监会门类行业",[1]!s_info_industry_csrc12_n(W3572,公司分析!D$5,1),""))))))))</f>
        <v>0</v>
      </c>
      <c r="Z3572" s="298" t="str">
        <f>IF(Y3572=行业比较!$E$6,ROW(),"")</f>
        <v/>
      </c>
    </row>
    <row r="3573" spans="22:26" x14ac:dyDescent="0.35">
      <c r="V3573" s="253">
        <f t="shared" si="63"/>
        <v>0</v>
      </c>
      <c r="W3573" s="348" t="str">
        <f>IF(板块成分!B3575="","",板块成分!B3575)</f>
        <v/>
      </c>
      <c r="X3573" s="270" t="str">
        <f>[1]!s_info_name(W3573)</f>
        <v>0</v>
      </c>
      <c r="Y3573" s="335" t="str">
        <f>IF($Y$3="申万一级行业",[1]!s_info_industry_sw_2021(W3573,公司分析!D$5,1),IF($Y$3="申万二级行业",[1]!s_info_industry_sw_2021(W3573,公司分析!D$5,2),IF($Y$3="申万三级行业",[1]!s_info_industry_sw_2021(W3573,公司分析!D$5,3),IF($Y$3="wind一级行业",[1]!s_info_industry_gics(W3573,1),IF($Y$3="wind二级行业",[1]!s_info_industry_gics(W3573,2),IF($Y$3="wind三级行业",[1]!s_info_industry_gics(W3573,3),IF($Y$3="wind四级行业",[1]!s_info_industry_gics(W3573,4),IF($Y$3="证监会门类行业",[1]!s_info_industry_csrc12_n(W3573,公司分析!D$5,1),""))))))))</f>
        <v>0</v>
      </c>
      <c r="Z3573" s="298" t="str">
        <f>IF(Y3573=行业比较!$E$6,ROW(),"")</f>
        <v/>
      </c>
    </row>
    <row r="3574" spans="22:26" x14ac:dyDescent="0.35">
      <c r="V3574" s="253">
        <f t="shared" si="63"/>
        <v>0</v>
      </c>
      <c r="W3574" s="348" t="str">
        <f>IF(板块成分!B3576="","",板块成分!B3576)</f>
        <v/>
      </c>
      <c r="X3574" s="270" t="str">
        <f>[1]!s_info_name(W3574)</f>
        <v>0</v>
      </c>
      <c r="Y3574" s="335" t="str">
        <f>IF($Y$3="申万一级行业",[1]!s_info_industry_sw_2021(W3574,公司分析!D$5,1),IF($Y$3="申万二级行业",[1]!s_info_industry_sw_2021(W3574,公司分析!D$5,2),IF($Y$3="申万三级行业",[1]!s_info_industry_sw_2021(W3574,公司分析!D$5,3),IF($Y$3="wind一级行业",[1]!s_info_industry_gics(W3574,1),IF($Y$3="wind二级行业",[1]!s_info_industry_gics(W3574,2),IF($Y$3="wind三级行业",[1]!s_info_industry_gics(W3574,3),IF($Y$3="wind四级行业",[1]!s_info_industry_gics(W3574,4),IF($Y$3="证监会门类行业",[1]!s_info_industry_csrc12_n(W3574,公司分析!D$5,1),""))))))))</f>
        <v>0</v>
      </c>
      <c r="Z3574" s="298" t="str">
        <f>IF(Y3574=行业比较!$E$6,ROW(),"")</f>
        <v/>
      </c>
    </row>
    <row r="3575" spans="22:26" x14ac:dyDescent="0.35">
      <c r="V3575" s="253">
        <f t="shared" si="63"/>
        <v>0</v>
      </c>
      <c r="W3575" s="348" t="str">
        <f>IF(板块成分!B3577="","",板块成分!B3577)</f>
        <v/>
      </c>
      <c r="X3575" s="270" t="str">
        <f>[1]!s_info_name(W3575)</f>
        <v>0</v>
      </c>
      <c r="Y3575" s="335" t="str">
        <f>IF($Y$3="申万一级行业",[1]!s_info_industry_sw_2021(W3575,公司分析!D$5,1),IF($Y$3="申万二级行业",[1]!s_info_industry_sw_2021(W3575,公司分析!D$5,2),IF($Y$3="申万三级行业",[1]!s_info_industry_sw_2021(W3575,公司分析!D$5,3),IF($Y$3="wind一级行业",[1]!s_info_industry_gics(W3575,1),IF($Y$3="wind二级行业",[1]!s_info_industry_gics(W3575,2),IF($Y$3="wind三级行业",[1]!s_info_industry_gics(W3575,3),IF($Y$3="wind四级行业",[1]!s_info_industry_gics(W3575,4),IF($Y$3="证监会门类行业",[1]!s_info_industry_csrc12_n(W3575,公司分析!D$5,1),""))))))))</f>
        <v>0</v>
      </c>
      <c r="Z3575" s="298" t="str">
        <f>IF(Y3575=行业比较!$E$6,ROW(),"")</f>
        <v/>
      </c>
    </row>
    <row r="3576" spans="22:26" x14ac:dyDescent="0.35">
      <c r="V3576" s="253">
        <f t="shared" si="63"/>
        <v>0</v>
      </c>
      <c r="W3576" s="348" t="str">
        <f>IF(板块成分!B3578="","",板块成分!B3578)</f>
        <v/>
      </c>
      <c r="X3576" s="270" t="str">
        <f>[1]!s_info_name(W3576)</f>
        <v>0</v>
      </c>
      <c r="Y3576" s="335" t="str">
        <f>IF($Y$3="申万一级行业",[1]!s_info_industry_sw_2021(W3576,公司分析!D$5,1),IF($Y$3="申万二级行业",[1]!s_info_industry_sw_2021(W3576,公司分析!D$5,2),IF($Y$3="申万三级行业",[1]!s_info_industry_sw_2021(W3576,公司分析!D$5,3),IF($Y$3="wind一级行业",[1]!s_info_industry_gics(W3576,1),IF($Y$3="wind二级行业",[1]!s_info_industry_gics(W3576,2),IF($Y$3="wind三级行业",[1]!s_info_industry_gics(W3576,3),IF($Y$3="wind四级行业",[1]!s_info_industry_gics(W3576,4),IF($Y$3="证监会门类行业",[1]!s_info_industry_csrc12_n(W3576,公司分析!D$5,1),""))))))))</f>
        <v>0</v>
      </c>
      <c r="Z3576" s="298" t="str">
        <f>IF(Y3576=行业比较!$E$6,ROW(),"")</f>
        <v/>
      </c>
    </row>
    <row r="3577" spans="22:26" x14ac:dyDescent="0.35">
      <c r="V3577" s="253">
        <f t="shared" si="63"/>
        <v>0</v>
      </c>
      <c r="W3577" s="348" t="str">
        <f>IF(板块成分!B3579="","",板块成分!B3579)</f>
        <v/>
      </c>
      <c r="X3577" s="270" t="str">
        <f>[1]!s_info_name(W3577)</f>
        <v>0</v>
      </c>
      <c r="Y3577" s="335" t="str">
        <f>IF($Y$3="申万一级行业",[1]!s_info_industry_sw_2021(W3577,公司分析!D$5,1),IF($Y$3="申万二级行业",[1]!s_info_industry_sw_2021(W3577,公司分析!D$5,2),IF($Y$3="申万三级行业",[1]!s_info_industry_sw_2021(W3577,公司分析!D$5,3),IF($Y$3="wind一级行业",[1]!s_info_industry_gics(W3577,1),IF($Y$3="wind二级行业",[1]!s_info_industry_gics(W3577,2),IF($Y$3="wind三级行业",[1]!s_info_industry_gics(W3577,3),IF($Y$3="wind四级行业",[1]!s_info_industry_gics(W3577,4),IF($Y$3="证监会门类行业",[1]!s_info_industry_csrc12_n(W3577,公司分析!D$5,1),""))))))))</f>
        <v>0</v>
      </c>
      <c r="Z3577" s="298" t="str">
        <f>IF(Y3577=行业比较!$E$6,ROW(),"")</f>
        <v/>
      </c>
    </row>
    <row r="3578" spans="22:26" x14ac:dyDescent="0.35">
      <c r="V3578" s="253">
        <f t="shared" si="63"/>
        <v>0</v>
      </c>
      <c r="W3578" s="348" t="str">
        <f>IF(板块成分!B3580="","",板块成分!B3580)</f>
        <v/>
      </c>
      <c r="X3578" s="270" t="str">
        <f>[1]!s_info_name(W3578)</f>
        <v>0</v>
      </c>
      <c r="Y3578" s="335" t="str">
        <f>IF($Y$3="申万一级行业",[1]!s_info_industry_sw_2021(W3578,公司分析!D$5,1),IF($Y$3="申万二级行业",[1]!s_info_industry_sw_2021(W3578,公司分析!D$5,2),IF($Y$3="申万三级行业",[1]!s_info_industry_sw_2021(W3578,公司分析!D$5,3),IF($Y$3="wind一级行业",[1]!s_info_industry_gics(W3578,1),IF($Y$3="wind二级行业",[1]!s_info_industry_gics(W3578,2),IF($Y$3="wind三级行业",[1]!s_info_industry_gics(W3578,3),IF($Y$3="wind四级行业",[1]!s_info_industry_gics(W3578,4),IF($Y$3="证监会门类行业",[1]!s_info_industry_csrc12_n(W3578,公司分析!D$5,1),""))))))))</f>
        <v>0</v>
      </c>
      <c r="Z3578" s="298" t="str">
        <f>IF(Y3578=行业比较!$E$6,ROW(),"")</f>
        <v/>
      </c>
    </row>
    <row r="3579" spans="22:26" x14ac:dyDescent="0.35">
      <c r="V3579" s="253">
        <f t="shared" si="63"/>
        <v>0</v>
      </c>
      <c r="W3579" s="348" t="str">
        <f>IF(板块成分!B3581="","",板块成分!B3581)</f>
        <v/>
      </c>
      <c r="X3579" s="270" t="str">
        <f>[1]!s_info_name(W3579)</f>
        <v>0</v>
      </c>
      <c r="Y3579" s="335" t="str">
        <f>IF($Y$3="申万一级行业",[1]!s_info_industry_sw_2021(W3579,公司分析!D$5,1),IF($Y$3="申万二级行业",[1]!s_info_industry_sw_2021(W3579,公司分析!D$5,2),IF($Y$3="申万三级行业",[1]!s_info_industry_sw_2021(W3579,公司分析!D$5,3),IF($Y$3="wind一级行业",[1]!s_info_industry_gics(W3579,1),IF($Y$3="wind二级行业",[1]!s_info_industry_gics(W3579,2),IF($Y$3="wind三级行业",[1]!s_info_industry_gics(W3579,3),IF($Y$3="wind四级行业",[1]!s_info_industry_gics(W3579,4),IF($Y$3="证监会门类行业",[1]!s_info_industry_csrc12_n(W3579,公司分析!D$5,1),""))))))))</f>
        <v>0</v>
      </c>
      <c r="Z3579" s="298" t="str">
        <f>IF(Y3579=行业比较!$E$6,ROW(),"")</f>
        <v/>
      </c>
    </row>
    <row r="3580" spans="22:26" x14ac:dyDescent="0.35">
      <c r="V3580" s="253">
        <f t="shared" si="63"/>
        <v>0</v>
      </c>
      <c r="W3580" s="348" t="str">
        <f>IF(板块成分!B3582="","",板块成分!B3582)</f>
        <v/>
      </c>
      <c r="X3580" s="270" t="str">
        <f>[1]!s_info_name(W3580)</f>
        <v>0</v>
      </c>
      <c r="Y3580" s="335" t="str">
        <f>IF($Y$3="申万一级行业",[1]!s_info_industry_sw_2021(W3580,公司分析!D$5,1),IF($Y$3="申万二级行业",[1]!s_info_industry_sw_2021(W3580,公司分析!D$5,2),IF($Y$3="申万三级行业",[1]!s_info_industry_sw_2021(W3580,公司分析!D$5,3),IF($Y$3="wind一级行业",[1]!s_info_industry_gics(W3580,1),IF($Y$3="wind二级行业",[1]!s_info_industry_gics(W3580,2),IF($Y$3="wind三级行业",[1]!s_info_industry_gics(W3580,3),IF($Y$3="wind四级行业",[1]!s_info_industry_gics(W3580,4),IF($Y$3="证监会门类行业",[1]!s_info_industry_csrc12_n(W3580,公司分析!D$5,1),""))))))))</f>
        <v>0</v>
      </c>
      <c r="Z3580" s="298" t="str">
        <f>IF(Y3580=行业比较!$E$6,ROW(),"")</f>
        <v/>
      </c>
    </row>
    <row r="3581" spans="22:26" x14ac:dyDescent="0.35">
      <c r="V3581" s="253">
        <f t="shared" si="63"/>
        <v>0</v>
      </c>
      <c r="W3581" s="348" t="str">
        <f>IF(板块成分!B3583="","",板块成分!B3583)</f>
        <v/>
      </c>
      <c r="X3581" s="270" t="str">
        <f>[1]!s_info_name(W3581)</f>
        <v>0</v>
      </c>
      <c r="Y3581" s="335" t="str">
        <f>IF($Y$3="申万一级行业",[1]!s_info_industry_sw_2021(W3581,公司分析!D$5,1),IF($Y$3="申万二级行业",[1]!s_info_industry_sw_2021(W3581,公司分析!D$5,2),IF($Y$3="申万三级行业",[1]!s_info_industry_sw_2021(W3581,公司分析!D$5,3),IF($Y$3="wind一级行业",[1]!s_info_industry_gics(W3581,1),IF($Y$3="wind二级行业",[1]!s_info_industry_gics(W3581,2),IF($Y$3="wind三级行业",[1]!s_info_industry_gics(W3581,3),IF($Y$3="wind四级行业",[1]!s_info_industry_gics(W3581,4),IF($Y$3="证监会门类行业",[1]!s_info_industry_csrc12_n(W3581,公司分析!D$5,1),""))))))))</f>
        <v>0</v>
      </c>
      <c r="Z3581" s="298" t="str">
        <f>IF(Y3581=行业比较!$E$6,ROW(),"")</f>
        <v/>
      </c>
    </row>
    <row r="3582" spans="22:26" x14ac:dyDescent="0.35">
      <c r="V3582" s="253">
        <f t="shared" si="63"/>
        <v>0</v>
      </c>
      <c r="W3582" s="348" t="str">
        <f>IF(板块成分!B3584="","",板块成分!B3584)</f>
        <v/>
      </c>
      <c r="X3582" s="270" t="str">
        <f>[1]!s_info_name(W3582)</f>
        <v>0</v>
      </c>
      <c r="Y3582" s="335" t="str">
        <f>IF($Y$3="申万一级行业",[1]!s_info_industry_sw_2021(W3582,公司分析!D$5,1),IF($Y$3="申万二级行业",[1]!s_info_industry_sw_2021(W3582,公司分析!D$5,2),IF($Y$3="申万三级行业",[1]!s_info_industry_sw_2021(W3582,公司分析!D$5,3),IF($Y$3="wind一级行业",[1]!s_info_industry_gics(W3582,1),IF($Y$3="wind二级行业",[1]!s_info_industry_gics(W3582,2),IF($Y$3="wind三级行业",[1]!s_info_industry_gics(W3582,3),IF($Y$3="wind四级行业",[1]!s_info_industry_gics(W3582,4),IF($Y$3="证监会门类行业",[1]!s_info_industry_csrc12_n(W3582,公司分析!D$5,1),""))))))))</f>
        <v>0</v>
      </c>
      <c r="Z3582" s="298" t="str">
        <f>IF(Y3582=行业比较!$E$6,ROW(),"")</f>
        <v/>
      </c>
    </row>
    <row r="3583" spans="22:26" x14ac:dyDescent="0.35">
      <c r="V3583" s="253">
        <f t="shared" si="63"/>
        <v>0</v>
      </c>
      <c r="W3583" s="348" t="str">
        <f>IF(板块成分!B3585="","",板块成分!B3585)</f>
        <v/>
      </c>
      <c r="X3583" s="270" t="str">
        <f>[1]!s_info_name(W3583)</f>
        <v>0</v>
      </c>
      <c r="Y3583" s="335" t="str">
        <f>IF($Y$3="申万一级行业",[1]!s_info_industry_sw_2021(W3583,公司分析!D$5,1),IF($Y$3="申万二级行业",[1]!s_info_industry_sw_2021(W3583,公司分析!D$5,2),IF($Y$3="申万三级行业",[1]!s_info_industry_sw_2021(W3583,公司分析!D$5,3),IF($Y$3="wind一级行业",[1]!s_info_industry_gics(W3583,1),IF($Y$3="wind二级行业",[1]!s_info_industry_gics(W3583,2),IF($Y$3="wind三级行业",[1]!s_info_industry_gics(W3583,3),IF($Y$3="wind四级行业",[1]!s_info_industry_gics(W3583,4),IF($Y$3="证监会门类行业",[1]!s_info_industry_csrc12_n(W3583,公司分析!D$5,1),""))))))))</f>
        <v>0</v>
      </c>
      <c r="Z3583" s="298" t="str">
        <f>IF(Y3583=行业比较!$E$6,ROW(),"")</f>
        <v/>
      </c>
    </row>
    <row r="3584" spans="22:26" x14ac:dyDescent="0.35">
      <c r="V3584" s="253">
        <f t="shared" si="63"/>
        <v>0</v>
      </c>
      <c r="W3584" s="348" t="str">
        <f>IF(板块成分!B3586="","",板块成分!B3586)</f>
        <v/>
      </c>
      <c r="X3584" s="270" t="str">
        <f>[1]!s_info_name(W3584)</f>
        <v>0</v>
      </c>
      <c r="Y3584" s="335" t="str">
        <f>IF($Y$3="申万一级行业",[1]!s_info_industry_sw_2021(W3584,公司分析!D$5,1),IF($Y$3="申万二级行业",[1]!s_info_industry_sw_2021(W3584,公司分析!D$5,2),IF($Y$3="申万三级行业",[1]!s_info_industry_sw_2021(W3584,公司分析!D$5,3),IF($Y$3="wind一级行业",[1]!s_info_industry_gics(W3584,1),IF($Y$3="wind二级行业",[1]!s_info_industry_gics(W3584,2),IF($Y$3="wind三级行业",[1]!s_info_industry_gics(W3584,3),IF($Y$3="wind四级行业",[1]!s_info_industry_gics(W3584,4),IF($Y$3="证监会门类行业",[1]!s_info_industry_csrc12_n(W3584,公司分析!D$5,1),""))))))))</f>
        <v>0</v>
      </c>
      <c r="Z3584" s="298" t="str">
        <f>IF(Y3584=行业比较!$E$6,ROW(),"")</f>
        <v/>
      </c>
    </row>
    <row r="3585" spans="22:26" x14ac:dyDescent="0.35">
      <c r="V3585" s="253">
        <f t="shared" si="63"/>
        <v>0</v>
      </c>
      <c r="W3585" s="348" t="str">
        <f>IF(板块成分!B3587="","",板块成分!B3587)</f>
        <v/>
      </c>
      <c r="X3585" s="270" t="str">
        <f>[1]!s_info_name(W3585)</f>
        <v>0</v>
      </c>
      <c r="Y3585" s="335" t="str">
        <f>IF($Y$3="申万一级行业",[1]!s_info_industry_sw_2021(W3585,公司分析!D$5,1),IF($Y$3="申万二级行业",[1]!s_info_industry_sw_2021(W3585,公司分析!D$5,2),IF($Y$3="申万三级行业",[1]!s_info_industry_sw_2021(W3585,公司分析!D$5,3),IF($Y$3="wind一级行业",[1]!s_info_industry_gics(W3585,1),IF($Y$3="wind二级行业",[1]!s_info_industry_gics(W3585,2),IF($Y$3="wind三级行业",[1]!s_info_industry_gics(W3585,3),IF($Y$3="wind四级行业",[1]!s_info_industry_gics(W3585,4),IF($Y$3="证监会门类行业",[1]!s_info_industry_csrc12_n(W3585,公司分析!D$5,1),""))))))))</f>
        <v>0</v>
      </c>
      <c r="Z3585" s="298" t="str">
        <f>IF(Y3585=行业比较!$E$6,ROW(),"")</f>
        <v/>
      </c>
    </row>
    <row r="3586" spans="22:26" x14ac:dyDescent="0.35">
      <c r="V3586" s="253">
        <f t="shared" si="63"/>
        <v>0</v>
      </c>
      <c r="W3586" s="348" t="str">
        <f>IF(板块成分!B3588="","",板块成分!B3588)</f>
        <v/>
      </c>
      <c r="X3586" s="270" t="str">
        <f>[1]!s_info_name(W3586)</f>
        <v>0</v>
      </c>
      <c r="Y3586" s="335" t="str">
        <f>IF($Y$3="申万一级行业",[1]!s_info_industry_sw_2021(W3586,公司分析!D$5,1),IF($Y$3="申万二级行业",[1]!s_info_industry_sw_2021(W3586,公司分析!D$5,2),IF($Y$3="申万三级行业",[1]!s_info_industry_sw_2021(W3586,公司分析!D$5,3),IF($Y$3="wind一级行业",[1]!s_info_industry_gics(W3586,1),IF($Y$3="wind二级行业",[1]!s_info_industry_gics(W3586,2),IF($Y$3="wind三级行业",[1]!s_info_industry_gics(W3586,3),IF($Y$3="wind四级行业",[1]!s_info_industry_gics(W3586,4),IF($Y$3="证监会门类行业",[1]!s_info_industry_csrc12_n(W3586,公司分析!D$5,1),""))))))))</f>
        <v>0</v>
      </c>
      <c r="Z3586" s="298" t="str">
        <f>IF(Y3586=行业比较!$E$6,ROW(),"")</f>
        <v/>
      </c>
    </row>
    <row r="3587" spans="22:26" x14ac:dyDescent="0.35">
      <c r="V3587" s="253">
        <f t="shared" si="63"/>
        <v>0</v>
      </c>
      <c r="W3587" s="348" t="str">
        <f>IF(板块成分!B3589="","",板块成分!B3589)</f>
        <v/>
      </c>
      <c r="X3587" s="270" t="str">
        <f>[1]!s_info_name(W3587)</f>
        <v>0</v>
      </c>
      <c r="Y3587" s="335" t="str">
        <f>IF($Y$3="申万一级行业",[1]!s_info_industry_sw_2021(W3587,公司分析!D$5,1),IF($Y$3="申万二级行业",[1]!s_info_industry_sw_2021(W3587,公司分析!D$5,2),IF($Y$3="申万三级行业",[1]!s_info_industry_sw_2021(W3587,公司分析!D$5,3),IF($Y$3="wind一级行业",[1]!s_info_industry_gics(W3587,1),IF($Y$3="wind二级行业",[1]!s_info_industry_gics(W3587,2),IF($Y$3="wind三级行业",[1]!s_info_industry_gics(W3587,3),IF($Y$3="wind四级行业",[1]!s_info_industry_gics(W3587,4),IF($Y$3="证监会门类行业",[1]!s_info_industry_csrc12_n(W3587,公司分析!D$5,1),""))))))))</f>
        <v>0</v>
      </c>
      <c r="Z3587" s="298" t="str">
        <f>IF(Y3587=行业比较!$E$6,ROW(),"")</f>
        <v/>
      </c>
    </row>
    <row r="3588" spans="22:26" x14ac:dyDescent="0.35">
      <c r="V3588" s="253">
        <f t="shared" si="63"/>
        <v>0</v>
      </c>
      <c r="W3588" s="348" t="str">
        <f>IF(板块成分!B3590="","",板块成分!B3590)</f>
        <v/>
      </c>
      <c r="X3588" s="270" t="str">
        <f>[1]!s_info_name(W3588)</f>
        <v>0</v>
      </c>
      <c r="Y3588" s="335" t="str">
        <f>IF($Y$3="申万一级行业",[1]!s_info_industry_sw_2021(W3588,公司分析!D$5,1),IF($Y$3="申万二级行业",[1]!s_info_industry_sw_2021(W3588,公司分析!D$5,2),IF($Y$3="申万三级行业",[1]!s_info_industry_sw_2021(W3588,公司分析!D$5,3),IF($Y$3="wind一级行业",[1]!s_info_industry_gics(W3588,1),IF($Y$3="wind二级行业",[1]!s_info_industry_gics(W3588,2),IF($Y$3="wind三级行业",[1]!s_info_industry_gics(W3588,3),IF($Y$3="wind四级行业",[1]!s_info_industry_gics(W3588,4),IF($Y$3="证监会门类行业",[1]!s_info_industry_csrc12_n(W3588,公司分析!D$5,1),""))))))))</f>
        <v>0</v>
      </c>
      <c r="Z3588" s="298" t="str">
        <f>IF(Y3588=行业比较!$E$6,ROW(),"")</f>
        <v/>
      </c>
    </row>
    <row r="3589" spans="22:26" x14ac:dyDescent="0.35">
      <c r="V3589" s="253">
        <f t="shared" ref="V3589:V3652" si="64">IF(Z3589="",0,RANK(Z3589,Z:Z,1))</f>
        <v>0</v>
      </c>
      <c r="W3589" s="348" t="str">
        <f>IF(板块成分!B3591="","",板块成分!B3591)</f>
        <v/>
      </c>
      <c r="X3589" s="270" t="str">
        <f>[1]!s_info_name(W3589)</f>
        <v>0</v>
      </c>
      <c r="Y3589" s="335" t="str">
        <f>IF($Y$3="申万一级行业",[1]!s_info_industry_sw_2021(W3589,公司分析!D$5,1),IF($Y$3="申万二级行业",[1]!s_info_industry_sw_2021(W3589,公司分析!D$5,2),IF($Y$3="申万三级行业",[1]!s_info_industry_sw_2021(W3589,公司分析!D$5,3),IF($Y$3="wind一级行业",[1]!s_info_industry_gics(W3589,1),IF($Y$3="wind二级行业",[1]!s_info_industry_gics(W3589,2),IF($Y$3="wind三级行业",[1]!s_info_industry_gics(W3589,3),IF($Y$3="wind四级行业",[1]!s_info_industry_gics(W3589,4),IF($Y$3="证监会门类行业",[1]!s_info_industry_csrc12_n(W3589,公司分析!D$5,1),""))))))))</f>
        <v>0</v>
      </c>
      <c r="Z3589" s="298" t="str">
        <f>IF(Y3589=行业比较!$E$6,ROW(),"")</f>
        <v/>
      </c>
    </row>
    <row r="3590" spans="22:26" x14ac:dyDescent="0.35">
      <c r="V3590" s="253">
        <f t="shared" si="64"/>
        <v>0</v>
      </c>
      <c r="W3590" s="348" t="str">
        <f>IF(板块成分!B3592="","",板块成分!B3592)</f>
        <v/>
      </c>
      <c r="X3590" s="270" t="str">
        <f>[1]!s_info_name(W3590)</f>
        <v>0</v>
      </c>
      <c r="Y3590" s="335" t="str">
        <f>IF($Y$3="申万一级行业",[1]!s_info_industry_sw_2021(W3590,公司分析!D$5,1),IF($Y$3="申万二级行业",[1]!s_info_industry_sw_2021(W3590,公司分析!D$5,2),IF($Y$3="申万三级行业",[1]!s_info_industry_sw_2021(W3590,公司分析!D$5,3),IF($Y$3="wind一级行业",[1]!s_info_industry_gics(W3590,1),IF($Y$3="wind二级行业",[1]!s_info_industry_gics(W3590,2),IF($Y$3="wind三级行业",[1]!s_info_industry_gics(W3590,3),IF($Y$3="wind四级行业",[1]!s_info_industry_gics(W3590,4),IF($Y$3="证监会门类行业",[1]!s_info_industry_csrc12_n(W3590,公司分析!D$5,1),""))))))))</f>
        <v>0</v>
      </c>
      <c r="Z3590" s="298" t="str">
        <f>IF(Y3590=行业比较!$E$6,ROW(),"")</f>
        <v/>
      </c>
    </row>
    <row r="3591" spans="22:26" x14ac:dyDescent="0.35">
      <c r="V3591" s="253">
        <f t="shared" si="64"/>
        <v>0</v>
      </c>
      <c r="W3591" s="348" t="str">
        <f>IF(板块成分!B3593="","",板块成分!B3593)</f>
        <v/>
      </c>
      <c r="X3591" s="270" t="str">
        <f>[1]!s_info_name(W3591)</f>
        <v>0</v>
      </c>
      <c r="Y3591" s="335" t="str">
        <f>IF($Y$3="申万一级行业",[1]!s_info_industry_sw_2021(W3591,公司分析!D$5,1),IF($Y$3="申万二级行业",[1]!s_info_industry_sw_2021(W3591,公司分析!D$5,2),IF($Y$3="申万三级行业",[1]!s_info_industry_sw_2021(W3591,公司分析!D$5,3),IF($Y$3="wind一级行业",[1]!s_info_industry_gics(W3591,1),IF($Y$3="wind二级行业",[1]!s_info_industry_gics(W3591,2),IF($Y$3="wind三级行业",[1]!s_info_industry_gics(W3591,3),IF($Y$3="wind四级行业",[1]!s_info_industry_gics(W3591,4),IF($Y$3="证监会门类行业",[1]!s_info_industry_csrc12_n(W3591,公司分析!D$5,1),""))))))))</f>
        <v>0</v>
      </c>
      <c r="Z3591" s="298" t="str">
        <f>IF(Y3591=行业比较!$E$6,ROW(),"")</f>
        <v/>
      </c>
    </row>
    <row r="3592" spans="22:26" x14ac:dyDescent="0.35">
      <c r="V3592" s="253">
        <f t="shared" si="64"/>
        <v>0</v>
      </c>
      <c r="W3592" s="348" t="str">
        <f>IF(板块成分!B3594="","",板块成分!B3594)</f>
        <v/>
      </c>
      <c r="X3592" s="270" t="str">
        <f>[1]!s_info_name(W3592)</f>
        <v>0</v>
      </c>
      <c r="Y3592" s="335" t="str">
        <f>IF($Y$3="申万一级行业",[1]!s_info_industry_sw_2021(W3592,公司分析!D$5,1),IF($Y$3="申万二级行业",[1]!s_info_industry_sw_2021(W3592,公司分析!D$5,2),IF($Y$3="申万三级行业",[1]!s_info_industry_sw_2021(W3592,公司分析!D$5,3),IF($Y$3="wind一级行业",[1]!s_info_industry_gics(W3592,1),IF($Y$3="wind二级行业",[1]!s_info_industry_gics(W3592,2),IF($Y$3="wind三级行业",[1]!s_info_industry_gics(W3592,3),IF($Y$3="wind四级行业",[1]!s_info_industry_gics(W3592,4),IF($Y$3="证监会门类行业",[1]!s_info_industry_csrc12_n(W3592,公司分析!D$5,1),""))))))))</f>
        <v>0</v>
      </c>
      <c r="Z3592" s="298" t="str">
        <f>IF(Y3592=行业比较!$E$6,ROW(),"")</f>
        <v/>
      </c>
    </row>
    <row r="3593" spans="22:26" x14ac:dyDescent="0.35">
      <c r="V3593" s="253">
        <f t="shared" si="64"/>
        <v>0</v>
      </c>
      <c r="W3593" s="348" t="str">
        <f>IF(板块成分!B3595="","",板块成分!B3595)</f>
        <v/>
      </c>
      <c r="X3593" s="270" t="str">
        <f>[1]!s_info_name(W3593)</f>
        <v>0</v>
      </c>
      <c r="Y3593" s="335" t="str">
        <f>IF($Y$3="申万一级行业",[1]!s_info_industry_sw_2021(W3593,公司分析!D$5,1),IF($Y$3="申万二级行业",[1]!s_info_industry_sw_2021(W3593,公司分析!D$5,2),IF($Y$3="申万三级行业",[1]!s_info_industry_sw_2021(W3593,公司分析!D$5,3),IF($Y$3="wind一级行业",[1]!s_info_industry_gics(W3593,1),IF($Y$3="wind二级行业",[1]!s_info_industry_gics(W3593,2),IF($Y$3="wind三级行业",[1]!s_info_industry_gics(W3593,3),IF($Y$3="wind四级行业",[1]!s_info_industry_gics(W3593,4),IF($Y$3="证监会门类行业",[1]!s_info_industry_csrc12_n(W3593,公司分析!D$5,1),""))))))))</f>
        <v>0</v>
      </c>
      <c r="Z3593" s="298" t="str">
        <f>IF(Y3593=行业比较!$E$6,ROW(),"")</f>
        <v/>
      </c>
    </row>
    <row r="3594" spans="22:26" x14ac:dyDescent="0.35">
      <c r="V3594" s="253">
        <f t="shared" si="64"/>
        <v>0</v>
      </c>
      <c r="W3594" s="348" t="str">
        <f>IF(板块成分!B3596="","",板块成分!B3596)</f>
        <v/>
      </c>
      <c r="X3594" s="270" t="str">
        <f>[1]!s_info_name(W3594)</f>
        <v>0</v>
      </c>
      <c r="Y3594" s="335" t="str">
        <f>IF($Y$3="申万一级行业",[1]!s_info_industry_sw_2021(W3594,公司分析!D$5,1),IF($Y$3="申万二级行业",[1]!s_info_industry_sw_2021(W3594,公司分析!D$5,2),IF($Y$3="申万三级行业",[1]!s_info_industry_sw_2021(W3594,公司分析!D$5,3),IF($Y$3="wind一级行业",[1]!s_info_industry_gics(W3594,1),IF($Y$3="wind二级行业",[1]!s_info_industry_gics(W3594,2),IF($Y$3="wind三级行业",[1]!s_info_industry_gics(W3594,3),IF($Y$3="wind四级行业",[1]!s_info_industry_gics(W3594,4),IF($Y$3="证监会门类行业",[1]!s_info_industry_csrc12_n(W3594,公司分析!D$5,1),""))))))))</f>
        <v>0</v>
      </c>
      <c r="Z3594" s="298" t="str">
        <f>IF(Y3594=行业比较!$E$6,ROW(),"")</f>
        <v/>
      </c>
    </row>
    <row r="3595" spans="22:26" x14ac:dyDescent="0.35">
      <c r="V3595" s="253">
        <f t="shared" si="64"/>
        <v>0</v>
      </c>
      <c r="W3595" s="348" t="str">
        <f>IF(板块成分!B3597="","",板块成分!B3597)</f>
        <v/>
      </c>
      <c r="X3595" s="270" t="str">
        <f>[1]!s_info_name(W3595)</f>
        <v>0</v>
      </c>
      <c r="Y3595" s="335" t="str">
        <f>IF($Y$3="申万一级行业",[1]!s_info_industry_sw_2021(W3595,公司分析!D$5,1),IF($Y$3="申万二级行业",[1]!s_info_industry_sw_2021(W3595,公司分析!D$5,2),IF($Y$3="申万三级行业",[1]!s_info_industry_sw_2021(W3595,公司分析!D$5,3),IF($Y$3="wind一级行业",[1]!s_info_industry_gics(W3595,1),IF($Y$3="wind二级行业",[1]!s_info_industry_gics(W3595,2),IF($Y$3="wind三级行业",[1]!s_info_industry_gics(W3595,3),IF($Y$3="wind四级行业",[1]!s_info_industry_gics(W3595,4),IF($Y$3="证监会门类行业",[1]!s_info_industry_csrc12_n(W3595,公司分析!D$5,1),""))))))))</f>
        <v>0</v>
      </c>
      <c r="Z3595" s="298" t="str">
        <f>IF(Y3595=行业比较!$E$6,ROW(),"")</f>
        <v/>
      </c>
    </row>
    <row r="3596" spans="22:26" x14ac:dyDescent="0.35">
      <c r="V3596" s="253">
        <f t="shared" si="64"/>
        <v>0</v>
      </c>
      <c r="W3596" s="348" t="str">
        <f>IF(板块成分!B3598="","",板块成分!B3598)</f>
        <v/>
      </c>
      <c r="X3596" s="270" t="str">
        <f>[1]!s_info_name(W3596)</f>
        <v>0</v>
      </c>
      <c r="Y3596" s="335" t="str">
        <f>IF($Y$3="申万一级行业",[1]!s_info_industry_sw_2021(W3596,公司分析!D$5,1),IF($Y$3="申万二级行业",[1]!s_info_industry_sw_2021(W3596,公司分析!D$5,2),IF($Y$3="申万三级行业",[1]!s_info_industry_sw_2021(W3596,公司分析!D$5,3),IF($Y$3="wind一级行业",[1]!s_info_industry_gics(W3596,1),IF($Y$3="wind二级行业",[1]!s_info_industry_gics(W3596,2),IF($Y$3="wind三级行业",[1]!s_info_industry_gics(W3596,3),IF($Y$3="wind四级行业",[1]!s_info_industry_gics(W3596,4),IF($Y$3="证监会门类行业",[1]!s_info_industry_csrc12_n(W3596,公司分析!D$5,1),""))))))))</f>
        <v>0</v>
      </c>
      <c r="Z3596" s="298" t="str">
        <f>IF(Y3596=行业比较!$E$6,ROW(),"")</f>
        <v/>
      </c>
    </row>
    <row r="3597" spans="22:26" x14ac:dyDescent="0.35">
      <c r="V3597" s="253">
        <f t="shared" si="64"/>
        <v>0</v>
      </c>
      <c r="W3597" s="348" t="str">
        <f>IF(板块成分!B3599="","",板块成分!B3599)</f>
        <v/>
      </c>
      <c r="X3597" s="270" t="str">
        <f>[1]!s_info_name(W3597)</f>
        <v>0</v>
      </c>
      <c r="Y3597" s="335" t="str">
        <f>IF($Y$3="申万一级行业",[1]!s_info_industry_sw_2021(W3597,公司分析!D$5,1),IF($Y$3="申万二级行业",[1]!s_info_industry_sw_2021(W3597,公司分析!D$5,2),IF($Y$3="申万三级行业",[1]!s_info_industry_sw_2021(W3597,公司分析!D$5,3),IF($Y$3="wind一级行业",[1]!s_info_industry_gics(W3597,1),IF($Y$3="wind二级行业",[1]!s_info_industry_gics(W3597,2),IF($Y$3="wind三级行业",[1]!s_info_industry_gics(W3597,3),IF($Y$3="wind四级行业",[1]!s_info_industry_gics(W3597,4),IF($Y$3="证监会门类行业",[1]!s_info_industry_csrc12_n(W3597,公司分析!D$5,1),""))))))))</f>
        <v>0</v>
      </c>
      <c r="Z3597" s="298" t="str">
        <f>IF(Y3597=行业比较!$E$6,ROW(),"")</f>
        <v/>
      </c>
    </row>
    <row r="3598" spans="22:26" x14ac:dyDescent="0.35">
      <c r="V3598" s="253">
        <f t="shared" si="64"/>
        <v>0</v>
      </c>
      <c r="W3598" s="348" t="str">
        <f>IF(板块成分!B3600="","",板块成分!B3600)</f>
        <v/>
      </c>
      <c r="X3598" s="270" t="str">
        <f>[1]!s_info_name(W3598)</f>
        <v>0</v>
      </c>
      <c r="Y3598" s="335" t="str">
        <f>IF($Y$3="申万一级行业",[1]!s_info_industry_sw_2021(W3598,公司分析!D$5,1),IF($Y$3="申万二级行业",[1]!s_info_industry_sw_2021(W3598,公司分析!D$5,2),IF($Y$3="申万三级行业",[1]!s_info_industry_sw_2021(W3598,公司分析!D$5,3),IF($Y$3="wind一级行业",[1]!s_info_industry_gics(W3598,1),IF($Y$3="wind二级行业",[1]!s_info_industry_gics(W3598,2),IF($Y$3="wind三级行业",[1]!s_info_industry_gics(W3598,3),IF($Y$3="wind四级行业",[1]!s_info_industry_gics(W3598,4),IF($Y$3="证监会门类行业",[1]!s_info_industry_csrc12_n(W3598,公司分析!D$5,1),""))))))))</f>
        <v>0</v>
      </c>
      <c r="Z3598" s="298" t="str">
        <f>IF(Y3598=行业比较!$E$6,ROW(),"")</f>
        <v/>
      </c>
    </row>
    <row r="3599" spans="22:26" x14ac:dyDescent="0.35">
      <c r="V3599" s="253">
        <f t="shared" si="64"/>
        <v>0</v>
      </c>
      <c r="W3599" s="348" t="str">
        <f>IF(板块成分!B3601="","",板块成分!B3601)</f>
        <v/>
      </c>
      <c r="X3599" s="270" t="str">
        <f>[1]!s_info_name(W3599)</f>
        <v>0</v>
      </c>
      <c r="Y3599" s="335" t="str">
        <f>IF($Y$3="申万一级行业",[1]!s_info_industry_sw_2021(W3599,公司分析!D$5,1),IF($Y$3="申万二级行业",[1]!s_info_industry_sw_2021(W3599,公司分析!D$5,2),IF($Y$3="申万三级行业",[1]!s_info_industry_sw_2021(W3599,公司分析!D$5,3),IF($Y$3="wind一级行业",[1]!s_info_industry_gics(W3599,1),IF($Y$3="wind二级行业",[1]!s_info_industry_gics(W3599,2),IF($Y$3="wind三级行业",[1]!s_info_industry_gics(W3599,3),IF($Y$3="wind四级行业",[1]!s_info_industry_gics(W3599,4),IF($Y$3="证监会门类行业",[1]!s_info_industry_csrc12_n(W3599,公司分析!D$5,1),""))))))))</f>
        <v>0</v>
      </c>
      <c r="Z3599" s="298" t="str">
        <f>IF(Y3599=行业比较!$E$6,ROW(),"")</f>
        <v/>
      </c>
    </row>
    <row r="3600" spans="22:26" x14ac:dyDescent="0.35">
      <c r="V3600" s="253">
        <f t="shared" si="64"/>
        <v>0</v>
      </c>
      <c r="W3600" s="348" t="str">
        <f>IF(板块成分!B3602="","",板块成分!B3602)</f>
        <v/>
      </c>
      <c r="X3600" s="270" t="str">
        <f>[1]!s_info_name(W3600)</f>
        <v>0</v>
      </c>
      <c r="Y3600" s="335" t="str">
        <f>IF($Y$3="申万一级行业",[1]!s_info_industry_sw_2021(W3600,公司分析!D$5,1),IF($Y$3="申万二级行业",[1]!s_info_industry_sw_2021(W3600,公司分析!D$5,2),IF($Y$3="申万三级行业",[1]!s_info_industry_sw_2021(W3600,公司分析!D$5,3),IF($Y$3="wind一级行业",[1]!s_info_industry_gics(W3600,1),IF($Y$3="wind二级行业",[1]!s_info_industry_gics(W3600,2),IF($Y$3="wind三级行业",[1]!s_info_industry_gics(W3600,3),IF($Y$3="wind四级行业",[1]!s_info_industry_gics(W3600,4),IF($Y$3="证监会门类行业",[1]!s_info_industry_csrc12_n(W3600,公司分析!D$5,1),""))))))))</f>
        <v>0</v>
      </c>
      <c r="Z3600" s="298" t="str">
        <f>IF(Y3600=行业比较!$E$6,ROW(),"")</f>
        <v/>
      </c>
    </row>
    <row r="3601" spans="22:26" x14ac:dyDescent="0.35">
      <c r="V3601" s="253">
        <f t="shared" si="64"/>
        <v>0</v>
      </c>
      <c r="W3601" s="348" t="str">
        <f>IF(板块成分!B3603="","",板块成分!B3603)</f>
        <v/>
      </c>
      <c r="X3601" s="270" t="str">
        <f>[1]!s_info_name(W3601)</f>
        <v>0</v>
      </c>
      <c r="Y3601" s="335" t="str">
        <f>IF($Y$3="申万一级行业",[1]!s_info_industry_sw_2021(W3601,公司分析!D$5,1),IF($Y$3="申万二级行业",[1]!s_info_industry_sw_2021(W3601,公司分析!D$5,2),IF($Y$3="申万三级行业",[1]!s_info_industry_sw_2021(W3601,公司分析!D$5,3),IF($Y$3="wind一级行业",[1]!s_info_industry_gics(W3601,1),IF($Y$3="wind二级行业",[1]!s_info_industry_gics(W3601,2),IF($Y$3="wind三级行业",[1]!s_info_industry_gics(W3601,3),IF($Y$3="wind四级行业",[1]!s_info_industry_gics(W3601,4),IF($Y$3="证监会门类行业",[1]!s_info_industry_csrc12_n(W3601,公司分析!D$5,1),""))))))))</f>
        <v>0</v>
      </c>
      <c r="Z3601" s="298" t="str">
        <f>IF(Y3601=行业比较!$E$6,ROW(),"")</f>
        <v/>
      </c>
    </row>
    <row r="3602" spans="22:26" x14ac:dyDescent="0.35">
      <c r="V3602" s="253">
        <f t="shared" si="64"/>
        <v>0</v>
      </c>
      <c r="W3602" s="348" t="str">
        <f>IF(板块成分!B3604="","",板块成分!B3604)</f>
        <v/>
      </c>
      <c r="X3602" s="270" t="str">
        <f>[1]!s_info_name(W3602)</f>
        <v>0</v>
      </c>
      <c r="Y3602" s="335" t="str">
        <f>IF($Y$3="申万一级行业",[1]!s_info_industry_sw_2021(W3602,公司分析!D$5,1),IF($Y$3="申万二级行业",[1]!s_info_industry_sw_2021(W3602,公司分析!D$5,2),IF($Y$3="申万三级行业",[1]!s_info_industry_sw_2021(W3602,公司分析!D$5,3),IF($Y$3="wind一级行业",[1]!s_info_industry_gics(W3602,1),IF($Y$3="wind二级行业",[1]!s_info_industry_gics(W3602,2),IF($Y$3="wind三级行业",[1]!s_info_industry_gics(W3602,3),IF($Y$3="wind四级行业",[1]!s_info_industry_gics(W3602,4),IF($Y$3="证监会门类行业",[1]!s_info_industry_csrc12_n(W3602,公司分析!D$5,1),""))))))))</f>
        <v>0</v>
      </c>
      <c r="Z3602" s="298" t="str">
        <f>IF(Y3602=行业比较!$E$6,ROW(),"")</f>
        <v/>
      </c>
    </row>
    <row r="3603" spans="22:26" x14ac:dyDescent="0.35">
      <c r="V3603" s="253">
        <f t="shared" si="64"/>
        <v>0</v>
      </c>
      <c r="W3603" s="348" t="str">
        <f>IF(板块成分!B3605="","",板块成分!B3605)</f>
        <v/>
      </c>
      <c r="X3603" s="270" t="str">
        <f>[1]!s_info_name(W3603)</f>
        <v>0</v>
      </c>
      <c r="Y3603" s="335" t="str">
        <f>IF($Y$3="申万一级行业",[1]!s_info_industry_sw_2021(W3603,公司分析!D$5,1),IF($Y$3="申万二级行业",[1]!s_info_industry_sw_2021(W3603,公司分析!D$5,2),IF($Y$3="申万三级行业",[1]!s_info_industry_sw_2021(W3603,公司分析!D$5,3),IF($Y$3="wind一级行业",[1]!s_info_industry_gics(W3603,1),IF($Y$3="wind二级行业",[1]!s_info_industry_gics(W3603,2),IF($Y$3="wind三级行业",[1]!s_info_industry_gics(W3603,3),IF($Y$3="wind四级行业",[1]!s_info_industry_gics(W3603,4),IF($Y$3="证监会门类行业",[1]!s_info_industry_csrc12_n(W3603,公司分析!D$5,1),""))))))))</f>
        <v>0</v>
      </c>
      <c r="Z3603" s="298" t="str">
        <f>IF(Y3603=行业比较!$E$6,ROW(),"")</f>
        <v/>
      </c>
    </row>
    <row r="3604" spans="22:26" x14ac:dyDescent="0.35">
      <c r="V3604" s="253">
        <f t="shared" si="64"/>
        <v>0</v>
      </c>
      <c r="W3604" s="348" t="str">
        <f>IF(板块成分!B3606="","",板块成分!B3606)</f>
        <v/>
      </c>
      <c r="X3604" s="270" t="str">
        <f>[1]!s_info_name(W3604)</f>
        <v>0</v>
      </c>
      <c r="Y3604" s="335" t="str">
        <f>IF($Y$3="申万一级行业",[1]!s_info_industry_sw_2021(W3604,公司分析!D$5,1),IF($Y$3="申万二级行业",[1]!s_info_industry_sw_2021(W3604,公司分析!D$5,2),IF($Y$3="申万三级行业",[1]!s_info_industry_sw_2021(W3604,公司分析!D$5,3),IF($Y$3="wind一级行业",[1]!s_info_industry_gics(W3604,1),IF($Y$3="wind二级行业",[1]!s_info_industry_gics(W3604,2),IF($Y$3="wind三级行业",[1]!s_info_industry_gics(W3604,3),IF($Y$3="wind四级行业",[1]!s_info_industry_gics(W3604,4),IF($Y$3="证监会门类行业",[1]!s_info_industry_csrc12_n(W3604,公司分析!D$5,1),""))))))))</f>
        <v>0</v>
      </c>
      <c r="Z3604" s="298" t="str">
        <f>IF(Y3604=行业比较!$E$6,ROW(),"")</f>
        <v/>
      </c>
    </row>
    <row r="3605" spans="22:26" x14ac:dyDescent="0.35">
      <c r="V3605" s="253">
        <f t="shared" si="64"/>
        <v>0</v>
      </c>
      <c r="W3605" s="348" t="str">
        <f>IF(板块成分!B3607="","",板块成分!B3607)</f>
        <v/>
      </c>
      <c r="X3605" s="270" t="str">
        <f>[1]!s_info_name(W3605)</f>
        <v>0</v>
      </c>
      <c r="Y3605" s="335" t="str">
        <f>IF($Y$3="申万一级行业",[1]!s_info_industry_sw_2021(W3605,公司分析!D$5,1),IF($Y$3="申万二级行业",[1]!s_info_industry_sw_2021(W3605,公司分析!D$5,2),IF($Y$3="申万三级行业",[1]!s_info_industry_sw_2021(W3605,公司分析!D$5,3),IF($Y$3="wind一级行业",[1]!s_info_industry_gics(W3605,1),IF($Y$3="wind二级行业",[1]!s_info_industry_gics(W3605,2),IF($Y$3="wind三级行业",[1]!s_info_industry_gics(W3605,3),IF($Y$3="wind四级行业",[1]!s_info_industry_gics(W3605,4),IF($Y$3="证监会门类行业",[1]!s_info_industry_csrc12_n(W3605,公司分析!D$5,1),""))))))))</f>
        <v>0</v>
      </c>
      <c r="Z3605" s="298" t="str">
        <f>IF(Y3605=行业比较!$E$6,ROW(),"")</f>
        <v/>
      </c>
    </row>
    <row r="3606" spans="22:26" x14ac:dyDescent="0.35">
      <c r="V3606" s="253">
        <f t="shared" si="64"/>
        <v>0</v>
      </c>
      <c r="W3606" s="348" t="str">
        <f>IF(板块成分!B3608="","",板块成分!B3608)</f>
        <v/>
      </c>
      <c r="X3606" s="270" t="str">
        <f>[1]!s_info_name(W3606)</f>
        <v>0</v>
      </c>
      <c r="Y3606" s="335" t="str">
        <f>IF($Y$3="申万一级行业",[1]!s_info_industry_sw_2021(W3606,公司分析!D$5,1),IF($Y$3="申万二级行业",[1]!s_info_industry_sw_2021(W3606,公司分析!D$5,2),IF($Y$3="申万三级行业",[1]!s_info_industry_sw_2021(W3606,公司分析!D$5,3),IF($Y$3="wind一级行业",[1]!s_info_industry_gics(W3606,1),IF($Y$3="wind二级行业",[1]!s_info_industry_gics(W3606,2),IF($Y$3="wind三级行业",[1]!s_info_industry_gics(W3606,3),IF($Y$3="wind四级行业",[1]!s_info_industry_gics(W3606,4),IF($Y$3="证监会门类行业",[1]!s_info_industry_csrc12_n(W3606,公司分析!D$5,1),""))))))))</f>
        <v>0</v>
      </c>
      <c r="Z3606" s="298" t="str">
        <f>IF(Y3606=行业比较!$E$6,ROW(),"")</f>
        <v/>
      </c>
    </row>
    <row r="3607" spans="22:26" x14ac:dyDescent="0.35">
      <c r="V3607" s="253">
        <f t="shared" si="64"/>
        <v>0</v>
      </c>
      <c r="W3607" s="348" t="str">
        <f>IF(板块成分!B3609="","",板块成分!B3609)</f>
        <v/>
      </c>
      <c r="X3607" s="270" t="str">
        <f>[1]!s_info_name(W3607)</f>
        <v>0</v>
      </c>
      <c r="Y3607" s="335" t="str">
        <f>IF($Y$3="申万一级行业",[1]!s_info_industry_sw_2021(W3607,公司分析!D$5,1),IF($Y$3="申万二级行业",[1]!s_info_industry_sw_2021(W3607,公司分析!D$5,2),IF($Y$3="申万三级行业",[1]!s_info_industry_sw_2021(W3607,公司分析!D$5,3),IF($Y$3="wind一级行业",[1]!s_info_industry_gics(W3607,1),IF($Y$3="wind二级行业",[1]!s_info_industry_gics(W3607,2),IF($Y$3="wind三级行业",[1]!s_info_industry_gics(W3607,3),IF($Y$3="wind四级行业",[1]!s_info_industry_gics(W3607,4),IF($Y$3="证监会门类行业",[1]!s_info_industry_csrc12_n(W3607,公司分析!D$5,1),""))))))))</f>
        <v>0</v>
      </c>
      <c r="Z3607" s="298" t="str">
        <f>IF(Y3607=行业比较!$E$6,ROW(),"")</f>
        <v/>
      </c>
    </row>
    <row r="3608" spans="22:26" x14ac:dyDescent="0.35">
      <c r="V3608" s="253">
        <f t="shared" si="64"/>
        <v>0</v>
      </c>
      <c r="W3608" s="348" t="str">
        <f>IF(板块成分!B3610="","",板块成分!B3610)</f>
        <v/>
      </c>
      <c r="X3608" s="270" t="str">
        <f>[1]!s_info_name(W3608)</f>
        <v>0</v>
      </c>
      <c r="Y3608" s="335" t="str">
        <f>IF($Y$3="申万一级行业",[1]!s_info_industry_sw_2021(W3608,公司分析!D$5,1),IF($Y$3="申万二级行业",[1]!s_info_industry_sw_2021(W3608,公司分析!D$5,2),IF($Y$3="申万三级行业",[1]!s_info_industry_sw_2021(W3608,公司分析!D$5,3),IF($Y$3="wind一级行业",[1]!s_info_industry_gics(W3608,1),IF($Y$3="wind二级行业",[1]!s_info_industry_gics(W3608,2),IF($Y$3="wind三级行业",[1]!s_info_industry_gics(W3608,3),IF($Y$3="wind四级行业",[1]!s_info_industry_gics(W3608,4),IF($Y$3="证监会门类行业",[1]!s_info_industry_csrc12_n(W3608,公司分析!D$5,1),""))))))))</f>
        <v>0</v>
      </c>
      <c r="Z3608" s="298" t="str">
        <f>IF(Y3608=行业比较!$E$6,ROW(),"")</f>
        <v/>
      </c>
    </row>
    <row r="3609" spans="22:26" x14ac:dyDescent="0.35">
      <c r="V3609" s="253">
        <f t="shared" si="64"/>
        <v>0</v>
      </c>
      <c r="W3609" s="348" t="str">
        <f>IF(板块成分!B3611="","",板块成分!B3611)</f>
        <v/>
      </c>
      <c r="X3609" s="270" t="str">
        <f>[1]!s_info_name(W3609)</f>
        <v>0</v>
      </c>
      <c r="Y3609" s="335" t="str">
        <f>IF($Y$3="申万一级行业",[1]!s_info_industry_sw_2021(W3609,公司分析!D$5,1),IF($Y$3="申万二级行业",[1]!s_info_industry_sw_2021(W3609,公司分析!D$5,2),IF($Y$3="申万三级行业",[1]!s_info_industry_sw_2021(W3609,公司分析!D$5,3),IF($Y$3="wind一级行业",[1]!s_info_industry_gics(W3609,1),IF($Y$3="wind二级行业",[1]!s_info_industry_gics(W3609,2),IF($Y$3="wind三级行业",[1]!s_info_industry_gics(W3609,3),IF($Y$3="wind四级行业",[1]!s_info_industry_gics(W3609,4),IF($Y$3="证监会门类行业",[1]!s_info_industry_csrc12_n(W3609,公司分析!D$5,1),""))))))))</f>
        <v>0</v>
      </c>
      <c r="Z3609" s="298" t="str">
        <f>IF(Y3609=行业比较!$E$6,ROW(),"")</f>
        <v/>
      </c>
    </row>
    <row r="3610" spans="22:26" x14ac:dyDescent="0.35">
      <c r="V3610" s="253">
        <f t="shared" si="64"/>
        <v>0</v>
      </c>
      <c r="W3610" s="348" t="str">
        <f>IF(板块成分!B3612="","",板块成分!B3612)</f>
        <v/>
      </c>
      <c r="X3610" s="270" t="str">
        <f>[1]!s_info_name(W3610)</f>
        <v>0</v>
      </c>
      <c r="Y3610" s="335" t="str">
        <f>IF($Y$3="申万一级行业",[1]!s_info_industry_sw_2021(W3610,公司分析!D$5,1),IF($Y$3="申万二级行业",[1]!s_info_industry_sw_2021(W3610,公司分析!D$5,2),IF($Y$3="申万三级行业",[1]!s_info_industry_sw_2021(W3610,公司分析!D$5,3),IF($Y$3="wind一级行业",[1]!s_info_industry_gics(W3610,1),IF($Y$3="wind二级行业",[1]!s_info_industry_gics(W3610,2),IF($Y$3="wind三级行业",[1]!s_info_industry_gics(W3610,3),IF($Y$3="wind四级行业",[1]!s_info_industry_gics(W3610,4),IF($Y$3="证监会门类行业",[1]!s_info_industry_csrc12_n(W3610,公司分析!D$5,1),""))))))))</f>
        <v>0</v>
      </c>
      <c r="Z3610" s="298" t="str">
        <f>IF(Y3610=行业比较!$E$6,ROW(),"")</f>
        <v/>
      </c>
    </row>
    <row r="3611" spans="22:26" x14ac:dyDescent="0.35">
      <c r="V3611" s="253">
        <f t="shared" si="64"/>
        <v>0</v>
      </c>
      <c r="W3611" s="348" t="str">
        <f>IF(板块成分!B3613="","",板块成分!B3613)</f>
        <v/>
      </c>
      <c r="X3611" s="270" t="str">
        <f>[1]!s_info_name(W3611)</f>
        <v>0</v>
      </c>
      <c r="Y3611" s="335" t="str">
        <f>IF($Y$3="申万一级行业",[1]!s_info_industry_sw_2021(W3611,公司分析!D$5,1),IF($Y$3="申万二级行业",[1]!s_info_industry_sw_2021(W3611,公司分析!D$5,2),IF($Y$3="申万三级行业",[1]!s_info_industry_sw_2021(W3611,公司分析!D$5,3),IF($Y$3="wind一级行业",[1]!s_info_industry_gics(W3611,1),IF($Y$3="wind二级行业",[1]!s_info_industry_gics(W3611,2),IF($Y$3="wind三级行业",[1]!s_info_industry_gics(W3611,3),IF($Y$3="wind四级行业",[1]!s_info_industry_gics(W3611,4),IF($Y$3="证监会门类行业",[1]!s_info_industry_csrc12_n(W3611,公司分析!D$5,1),""))))))))</f>
        <v>0</v>
      </c>
      <c r="Z3611" s="298" t="str">
        <f>IF(Y3611=行业比较!$E$6,ROW(),"")</f>
        <v/>
      </c>
    </row>
    <row r="3612" spans="22:26" x14ac:dyDescent="0.35">
      <c r="V3612" s="253">
        <f t="shared" si="64"/>
        <v>0</v>
      </c>
      <c r="W3612" s="348" t="str">
        <f>IF(板块成分!B3614="","",板块成分!B3614)</f>
        <v/>
      </c>
      <c r="X3612" s="270" t="str">
        <f>[1]!s_info_name(W3612)</f>
        <v>0</v>
      </c>
      <c r="Y3612" s="335" t="str">
        <f>IF($Y$3="申万一级行业",[1]!s_info_industry_sw_2021(W3612,公司分析!D$5,1),IF($Y$3="申万二级行业",[1]!s_info_industry_sw_2021(W3612,公司分析!D$5,2),IF($Y$3="申万三级行业",[1]!s_info_industry_sw_2021(W3612,公司分析!D$5,3),IF($Y$3="wind一级行业",[1]!s_info_industry_gics(W3612,1),IF($Y$3="wind二级行业",[1]!s_info_industry_gics(W3612,2),IF($Y$3="wind三级行业",[1]!s_info_industry_gics(W3612,3),IF($Y$3="wind四级行业",[1]!s_info_industry_gics(W3612,4),IF($Y$3="证监会门类行业",[1]!s_info_industry_csrc12_n(W3612,公司分析!D$5,1),""))))))))</f>
        <v>0</v>
      </c>
      <c r="Z3612" s="298" t="str">
        <f>IF(Y3612=行业比较!$E$6,ROW(),"")</f>
        <v/>
      </c>
    </row>
    <row r="3613" spans="22:26" x14ac:dyDescent="0.35">
      <c r="V3613" s="253">
        <f t="shared" si="64"/>
        <v>0</v>
      </c>
      <c r="W3613" s="348" t="str">
        <f>IF(板块成分!B3615="","",板块成分!B3615)</f>
        <v/>
      </c>
      <c r="X3613" s="270" t="str">
        <f>[1]!s_info_name(W3613)</f>
        <v>0</v>
      </c>
      <c r="Y3613" s="335" t="str">
        <f>IF($Y$3="申万一级行业",[1]!s_info_industry_sw_2021(W3613,公司分析!D$5,1),IF($Y$3="申万二级行业",[1]!s_info_industry_sw_2021(W3613,公司分析!D$5,2),IF($Y$3="申万三级行业",[1]!s_info_industry_sw_2021(W3613,公司分析!D$5,3),IF($Y$3="wind一级行业",[1]!s_info_industry_gics(W3613,1),IF($Y$3="wind二级行业",[1]!s_info_industry_gics(W3613,2),IF($Y$3="wind三级行业",[1]!s_info_industry_gics(W3613,3),IF($Y$3="wind四级行业",[1]!s_info_industry_gics(W3613,4),IF($Y$3="证监会门类行业",[1]!s_info_industry_csrc12_n(W3613,公司分析!D$5,1),""))))))))</f>
        <v>0</v>
      </c>
      <c r="Z3613" s="298" t="str">
        <f>IF(Y3613=行业比较!$E$6,ROW(),"")</f>
        <v/>
      </c>
    </row>
    <row r="3614" spans="22:26" x14ac:dyDescent="0.35">
      <c r="V3614" s="253">
        <f t="shared" si="64"/>
        <v>0</v>
      </c>
      <c r="W3614" s="348" t="str">
        <f>IF(板块成分!B3616="","",板块成分!B3616)</f>
        <v/>
      </c>
      <c r="X3614" s="270" t="str">
        <f>[1]!s_info_name(W3614)</f>
        <v>0</v>
      </c>
      <c r="Y3614" s="335" t="str">
        <f>IF($Y$3="申万一级行业",[1]!s_info_industry_sw_2021(W3614,公司分析!D$5,1),IF($Y$3="申万二级行业",[1]!s_info_industry_sw_2021(W3614,公司分析!D$5,2),IF($Y$3="申万三级行业",[1]!s_info_industry_sw_2021(W3614,公司分析!D$5,3),IF($Y$3="wind一级行业",[1]!s_info_industry_gics(W3614,1),IF($Y$3="wind二级行业",[1]!s_info_industry_gics(W3614,2),IF($Y$3="wind三级行业",[1]!s_info_industry_gics(W3614,3),IF($Y$3="wind四级行业",[1]!s_info_industry_gics(W3614,4),IF($Y$3="证监会门类行业",[1]!s_info_industry_csrc12_n(W3614,公司分析!D$5,1),""))))))))</f>
        <v>0</v>
      </c>
      <c r="Z3614" s="298" t="str">
        <f>IF(Y3614=行业比较!$E$6,ROW(),"")</f>
        <v/>
      </c>
    </row>
    <row r="3615" spans="22:26" x14ac:dyDescent="0.35">
      <c r="V3615" s="253">
        <f t="shared" si="64"/>
        <v>0</v>
      </c>
      <c r="W3615" s="348" t="str">
        <f>IF(板块成分!B3617="","",板块成分!B3617)</f>
        <v/>
      </c>
      <c r="X3615" s="270" t="str">
        <f>[1]!s_info_name(W3615)</f>
        <v>0</v>
      </c>
      <c r="Y3615" s="335" t="str">
        <f>IF($Y$3="申万一级行业",[1]!s_info_industry_sw_2021(W3615,公司分析!D$5,1),IF($Y$3="申万二级行业",[1]!s_info_industry_sw_2021(W3615,公司分析!D$5,2),IF($Y$3="申万三级行业",[1]!s_info_industry_sw_2021(W3615,公司分析!D$5,3),IF($Y$3="wind一级行业",[1]!s_info_industry_gics(W3615,1),IF($Y$3="wind二级行业",[1]!s_info_industry_gics(W3615,2),IF($Y$3="wind三级行业",[1]!s_info_industry_gics(W3615,3),IF($Y$3="wind四级行业",[1]!s_info_industry_gics(W3615,4),IF($Y$3="证监会门类行业",[1]!s_info_industry_csrc12_n(W3615,公司分析!D$5,1),""))))))))</f>
        <v>0</v>
      </c>
      <c r="Z3615" s="298" t="str">
        <f>IF(Y3615=行业比较!$E$6,ROW(),"")</f>
        <v/>
      </c>
    </row>
    <row r="3616" spans="22:26" x14ac:dyDescent="0.35">
      <c r="V3616" s="253">
        <f t="shared" si="64"/>
        <v>0</v>
      </c>
      <c r="W3616" s="348" t="str">
        <f>IF(板块成分!B3618="","",板块成分!B3618)</f>
        <v/>
      </c>
      <c r="X3616" s="270" t="str">
        <f>[1]!s_info_name(W3616)</f>
        <v>0</v>
      </c>
      <c r="Y3616" s="335" t="str">
        <f>IF($Y$3="申万一级行业",[1]!s_info_industry_sw_2021(W3616,公司分析!D$5,1),IF($Y$3="申万二级行业",[1]!s_info_industry_sw_2021(W3616,公司分析!D$5,2),IF($Y$3="申万三级行业",[1]!s_info_industry_sw_2021(W3616,公司分析!D$5,3),IF($Y$3="wind一级行业",[1]!s_info_industry_gics(W3616,1),IF($Y$3="wind二级行业",[1]!s_info_industry_gics(W3616,2),IF($Y$3="wind三级行业",[1]!s_info_industry_gics(W3616,3),IF($Y$3="wind四级行业",[1]!s_info_industry_gics(W3616,4),IF($Y$3="证监会门类行业",[1]!s_info_industry_csrc12_n(W3616,公司分析!D$5,1),""))))))))</f>
        <v>0</v>
      </c>
      <c r="Z3616" s="298" t="str">
        <f>IF(Y3616=行业比较!$E$6,ROW(),"")</f>
        <v/>
      </c>
    </row>
    <row r="3617" spans="22:26" x14ac:dyDescent="0.35">
      <c r="V3617" s="253">
        <f t="shared" si="64"/>
        <v>0</v>
      </c>
      <c r="W3617" s="348" t="str">
        <f>IF(板块成分!B3619="","",板块成分!B3619)</f>
        <v/>
      </c>
      <c r="X3617" s="270" t="str">
        <f>[1]!s_info_name(W3617)</f>
        <v>0</v>
      </c>
      <c r="Y3617" s="335" t="str">
        <f>IF($Y$3="申万一级行业",[1]!s_info_industry_sw_2021(W3617,公司分析!D$5,1),IF($Y$3="申万二级行业",[1]!s_info_industry_sw_2021(W3617,公司分析!D$5,2),IF($Y$3="申万三级行业",[1]!s_info_industry_sw_2021(W3617,公司分析!D$5,3),IF($Y$3="wind一级行业",[1]!s_info_industry_gics(W3617,1),IF($Y$3="wind二级行业",[1]!s_info_industry_gics(W3617,2),IF($Y$3="wind三级行业",[1]!s_info_industry_gics(W3617,3),IF($Y$3="wind四级行业",[1]!s_info_industry_gics(W3617,4),IF($Y$3="证监会门类行业",[1]!s_info_industry_csrc12_n(W3617,公司分析!D$5,1),""))))))))</f>
        <v>0</v>
      </c>
      <c r="Z3617" s="298" t="str">
        <f>IF(Y3617=行业比较!$E$6,ROW(),"")</f>
        <v/>
      </c>
    </row>
    <row r="3618" spans="22:26" x14ac:dyDescent="0.35">
      <c r="V3618" s="253">
        <f t="shared" si="64"/>
        <v>0</v>
      </c>
      <c r="W3618" s="348" t="str">
        <f>IF(板块成分!B3620="","",板块成分!B3620)</f>
        <v/>
      </c>
      <c r="X3618" s="270" t="str">
        <f>[1]!s_info_name(W3618)</f>
        <v>0</v>
      </c>
      <c r="Y3618" s="335" t="str">
        <f>IF($Y$3="申万一级行业",[1]!s_info_industry_sw_2021(W3618,公司分析!D$5,1),IF($Y$3="申万二级行业",[1]!s_info_industry_sw_2021(W3618,公司分析!D$5,2),IF($Y$3="申万三级行业",[1]!s_info_industry_sw_2021(W3618,公司分析!D$5,3),IF($Y$3="wind一级行业",[1]!s_info_industry_gics(W3618,1),IF($Y$3="wind二级行业",[1]!s_info_industry_gics(W3618,2),IF($Y$3="wind三级行业",[1]!s_info_industry_gics(W3618,3),IF($Y$3="wind四级行业",[1]!s_info_industry_gics(W3618,4),IF($Y$3="证监会门类行业",[1]!s_info_industry_csrc12_n(W3618,公司分析!D$5,1),""))))))))</f>
        <v>0</v>
      </c>
      <c r="Z3618" s="298" t="str">
        <f>IF(Y3618=行业比较!$E$6,ROW(),"")</f>
        <v/>
      </c>
    </row>
    <row r="3619" spans="22:26" x14ac:dyDescent="0.35">
      <c r="V3619" s="253">
        <f t="shared" si="64"/>
        <v>0</v>
      </c>
      <c r="W3619" s="348" t="str">
        <f>IF(板块成分!B3621="","",板块成分!B3621)</f>
        <v/>
      </c>
      <c r="X3619" s="270" t="str">
        <f>[1]!s_info_name(W3619)</f>
        <v>0</v>
      </c>
      <c r="Y3619" s="335" t="str">
        <f>IF($Y$3="申万一级行业",[1]!s_info_industry_sw_2021(W3619,公司分析!D$5,1),IF($Y$3="申万二级行业",[1]!s_info_industry_sw_2021(W3619,公司分析!D$5,2),IF($Y$3="申万三级行业",[1]!s_info_industry_sw_2021(W3619,公司分析!D$5,3),IF($Y$3="wind一级行业",[1]!s_info_industry_gics(W3619,1),IF($Y$3="wind二级行业",[1]!s_info_industry_gics(W3619,2),IF($Y$3="wind三级行业",[1]!s_info_industry_gics(W3619,3),IF($Y$3="wind四级行业",[1]!s_info_industry_gics(W3619,4),IF($Y$3="证监会门类行业",[1]!s_info_industry_csrc12_n(W3619,公司分析!D$5,1),""))))))))</f>
        <v>0</v>
      </c>
      <c r="Z3619" s="298" t="str">
        <f>IF(Y3619=行业比较!$E$6,ROW(),"")</f>
        <v/>
      </c>
    </row>
    <row r="3620" spans="22:26" x14ac:dyDescent="0.35">
      <c r="V3620" s="253">
        <f t="shared" si="64"/>
        <v>0</v>
      </c>
      <c r="W3620" s="348" t="str">
        <f>IF(板块成分!B3622="","",板块成分!B3622)</f>
        <v/>
      </c>
      <c r="X3620" s="270" t="str">
        <f>[1]!s_info_name(W3620)</f>
        <v>0</v>
      </c>
      <c r="Y3620" s="335" t="str">
        <f>IF($Y$3="申万一级行业",[1]!s_info_industry_sw_2021(W3620,公司分析!D$5,1),IF($Y$3="申万二级行业",[1]!s_info_industry_sw_2021(W3620,公司分析!D$5,2),IF($Y$3="申万三级行业",[1]!s_info_industry_sw_2021(W3620,公司分析!D$5,3),IF($Y$3="wind一级行业",[1]!s_info_industry_gics(W3620,1),IF($Y$3="wind二级行业",[1]!s_info_industry_gics(W3620,2),IF($Y$3="wind三级行业",[1]!s_info_industry_gics(W3620,3),IF($Y$3="wind四级行业",[1]!s_info_industry_gics(W3620,4),IF($Y$3="证监会门类行业",[1]!s_info_industry_csrc12_n(W3620,公司分析!D$5,1),""))))))))</f>
        <v>0</v>
      </c>
      <c r="Z3620" s="298" t="str">
        <f>IF(Y3620=行业比较!$E$6,ROW(),"")</f>
        <v/>
      </c>
    </row>
    <row r="3621" spans="22:26" x14ac:dyDescent="0.35">
      <c r="V3621" s="253">
        <f t="shared" si="64"/>
        <v>0</v>
      </c>
      <c r="W3621" s="348" t="str">
        <f>IF(板块成分!B3623="","",板块成分!B3623)</f>
        <v/>
      </c>
      <c r="X3621" s="270" t="str">
        <f>[1]!s_info_name(W3621)</f>
        <v>0</v>
      </c>
      <c r="Y3621" s="335" t="str">
        <f>IF($Y$3="申万一级行业",[1]!s_info_industry_sw_2021(W3621,公司分析!D$5,1),IF($Y$3="申万二级行业",[1]!s_info_industry_sw_2021(W3621,公司分析!D$5,2),IF($Y$3="申万三级行业",[1]!s_info_industry_sw_2021(W3621,公司分析!D$5,3),IF($Y$3="wind一级行业",[1]!s_info_industry_gics(W3621,1),IF($Y$3="wind二级行业",[1]!s_info_industry_gics(W3621,2),IF($Y$3="wind三级行业",[1]!s_info_industry_gics(W3621,3),IF($Y$3="wind四级行业",[1]!s_info_industry_gics(W3621,4),IF($Y$3="证监会门类行业",[1]!s_info_industry_csrc12_n(W3621,公司分析!D$5,1),""))))))))</f>
        <v>0</v>
      </c>
      <c r="Z3621" s="298" t="str">
        <f>IF(Y3621=行业比较!$E$6,ROW(),"")</f>
        <v/>
      </c>
    </row>
    <row r="3622" spans="22:26" x14ac:dyDescent="0.35">
      <c r="V3622" s="253">
        <f t="shared" si="64"/>
        <v>0</v>
      </c>
      <c r="W3622" s="348" t="str">
        <f>IF(板块成分!B3624="","",板块成分!B3624)</f>
        <v/>
      </c>
      <c r="X3622" s="270" t="str">
        <f>[1]!s_info_name(W3622)</f>
        <v>0</v>
      </c>
      <c r="Y3622" s="335" t="str">
        <f>IF($Y$3="申万一级行业",[1]!s_info_industry_sw_2021(W3622,公司分析!D$5,1),IF($Y$3="申万二级行业",[1]!s_info_industry_sw_2021(W3622,公司分析!D$5,2),IF($Y$3="申万三级行业",[1]!s_info_industry_sw_2021(W3622,公司分析!D$5,3),IF($Y$3="wind一级行业",[1]!s_info_industry_gics(W3622,1),IF($Y$3="wind二级行业",[1]!s_info_industry_gics(W3622,2),IF($Y$3="wind三级行业",[1]!s_info_industry_gics(W3622,3),IF($Y$3="wind四级行业",[1]!s_info_industry_gics(W3622,4),IF($Y$3="证监会门类行业",[1]!s_info_industry_csrc12_n(W3622,公司分析!D$5,1),""))))))))</f>
        <v>0</v>
      </c>
      <c r="Z3622" s="298" t="str">
        <f>IF(Y3622=行业比较!$E$6,ROW(),"")</f>
        <v/>
      </c>
    </row>
    <row r="3623" spans="22:26" x14ac:dyDescent="0.35">
      <c r="V3623" s="253">
        <f t="shared" si="64"/>
        <v>0</v>
      </c>
      <c r="W3623" s="348" t="str">
        <f>IF(板块成分!B3625="","",板块成分!B3625)</f>
        <v/>
      </c>
      <c r="X3623" s="270" t="str">
        <f>[1]!s_info_name(W3623)</f>
        <v>0</v>
      </c>
      <c r="Y3623" s="335" t="str">
        <f>IF($Y$3="申万一级行业",[1]!s_info_industry_sw_2021(W3623,公司分析!D$5,1),IF($Y$3="申万二级行业",[1]!s_info_industry_sw_2021(W3623,公司分析!D$5,2),IF($Y$3="申万三级行业",[1]!s_info_industry_sw_2021(W3623,公司分析!D$5,3),IF($Y$3="wind一级行业",[1]!s_info_industry_gics(W3623,1),IF($Y$3="wind二级行业",[1]!s_info_industry_gics(W3623,2),IF($Y$3="wind三级行业",[1]!s_info_industry_gics(W3623,3),IF($Y$3="wind四级行业",[1]!s_info_industry_gics(W3623,4),IF($Y$3="证监会门类行业",[1]!s_info_industry_csrc12_n(W3623,公司分析!D$5,1),""))))))))</f>
        <v>0</v>
      </c>
      <c r="Z3623" s="298" t="str">
        <f>IF(Y3623=行业比较!$E$6,ROW(),"")</f>
        <v/>
      </c>
    </row>
    <row r="3624" spans="22:26" x14ac:dyDescent="0.35">
      <c r="V3624" s="253">
        <f t="shared" si="64"/>
        <v>0</v>
      </c>
      <c r="W3624" s="348" t="str">
        <f>IF(板块成分!B3626="","",板块成分!B3626)</f>
        <v/>
      </c>
      <c r="X3624" s="270" t="str">
        <f>[1]!s_info_name(W3624)</f>
        <v>0</v>
      </c>
      <c r="Y3624" s="335" t="str">
        <f>IF($Y$3="申万一级行业",[1]!s_info_industry_sw_2021(W3624,公司分析!D$5,1),IF($Y$3="申万二级行业",[1]!s_info_industry_sw_2021(W3624,公司分析!D$5,2),IF($Y$3="申万三级行业",[1]!s_info_industry_sw_2021(W3624,公司分析!D$5,3),IF($Y$3="wind一级行业",[1]!s_info_industry_gics(W3624,1),IF($Y$3="wind二级行业",[1]!s_info_industry_gics(W3624,2),IF($Y$3="wind三级行业",[1]!s_info_industry_gics(W3624,3),IF($Y$3="wind四级行业",[1]!s_info_industry_gics(W3624,4),IF($Y$3="证监会门类行业",[1]!s_info_industry_csrc12_n(W3624,公司分析!D$5,1),""))))))))</f>
        <v>0</v>
      </c>
      <c r="Z3624" s="298" t="str">
        <f>IF(Y3624=行业比较!$E$6,ROW(),"")</f>
        <v/>
      </c>
    </row>
    <row r="3625" spans="22:26" x14ac:dyDescent="0.35">
      <c r="V3625" s="253">
        <f t="shared" si="64"/>
        <v>0</v>
      </c>
      <c r="W3625" s="348" t="str">
        <f>IF(板块成分!B3627="","",板块成分!B3627)</f>
        <v/>
      </c>
      <c r="X3625" s="270" t="str">
        <f>[1]!s_info_name(W3625)</f>
        <v>0</v>
      </c>
      <c r="Y3625" s="335" t="str">
        <f>IF($Y$3="申万一级行业",[1]!s_info_industry_sw_2021(W3625,公司分析!D$5,1),IF($Y$3="申万二级行业",[1]!s_info_industry_sw_2021(W3625,公司分析!D$5,2),IF($Y$3="申万三级行业",[1]!s_info_industry_sw_2021(W3625,公司分析!D$5,3),IF($Y$3="wind一级行业",[1]!s_info_industry_gics(W3625,1),IF($Y$3="wind二级行业",[1]!s_info_industry_gics(W3625,2),IF($Y$3="wind三级行业",[1]!s_info_industry_gics(W3625,3),IF($Y$3="wind四级行业",[1]!s_info_industry_gics(W3625,4),IF($Y$3="证监会门类行业",[1]!s_info_industry_csrc12_n(W3625,公司分析!D$5,1),""))))))))</f>
        <v>0</v>
      </c>
      <c r="Z3625" s="298" t="str">
        <f>IF(Y3625=行业比较!$E$6,ROW(),"")</f>
        <v/>
      </c>
    </row>
    <row r="3626" spans="22:26" x14ac:dyDescent="0.35">
      <c r="V3626" s="253">
        <f t="shared" si="64"/>
        <v>0</v>
      </c>
      <c r="W3626" s="348" t="str">
        <f>IF(板块成分!B3628="","",板块成分!B3628)</f>
        <v/>
      </c>
      <c r="X3626" s="270" t="str">
        <f>[1]!s_info_name(W3626)</f>
        <v>0</v>
      </c>
      <c r="Y3626" s="335" t="str">
        <f>IF($Y$3="申万一级行业",[1]!s_info_industry_sw_2021(W3626,公司分析!D$5,1),IF($Y$3="申万二级行业",[1]!s_info_industry_sw_2021(W3626,公司分析!D$5,2),IF($Y$3="申万三级行业",[1]!s_info_industry_sw_2021(W3626,公司分析!D$5,3),IF($Y$3="wind一级行业",[1]!s_info_industry_gics(W3626,1),IF($Y$3="wind二级行业",[1]!s_info_industry_gics(W3626,2),IF($Y$3="wind三级行业",[1]!s_info_industry_gics(W3626,3),IF($Y$3="wind四级行业",[1]!s_info_industry_gics(W3626,4),IF($Y$3="证监会门类行业",[1]!s_info_industry_csrc12_n(W3626,公司分析!D$5,1),""))))))))</f>
        <v>0</v>
      </c>
      <c r="Z3626" s="298" t="str">
        <f>IF(Y3626=行业比较!$E$6,ROW(),"")</f>
        <v/>
      </c>
    </row>
    <row r="3627" spans="22:26" x14ac:dyDescent="0.35">
      <c r="V3627" s="253">
        <f t="shared" si="64"/>
        <v>0</v>
      </c>
      <c r="W3627" s="348" t="str">
        <f>IF(板块成分!B3629="","",板块成分!B3629)</f>
        <v/>
      </c>
      <c r="X3627" s="270" t="str">
        <f>[1]!s_info_name(W3627)</f>
        <v>0</v>
      </c>
      <c r="Y3627" s="335" t="str">
        <f>IF($Y$3="申万一级行业",[1]!s_info_industry_sw_2021(W3627,公司分析!D$5,1),IF($Y$3="申万二级行业",[1]!s_info_industry_sw_2021(W3627,公司分析!D$5,2),IF($Y$3="申万三级行业",[1]!s_info_industry_sw_2021(W3627,公司分析!D$5,3),IF($Y$3="wind一级行业",[1]!s_info_industry_gics(W3627,1),IF($Y$3="wind二级行业",[1]!s_info_industry_gics(W3627,2),IF($Y$3="wind三级行业",[1]!s_info_industry_gics(W3627,3),IF($Y$3="wind四级行业",[1]!s_info_industry_gics(W3627,4),IF($Y$3="证监会门类行业",[1]!s_info_industry_csrc12_n(W3627,公司分析!D$5,1),""))))))))</f>
        <v>0</v>
      </c>
      <c r="Z3627" s="298" t="str">
        <f>IF(Y3627=行业比较!$E$6,ROW(),"")</f>
        <v/>
      </c>
    </row>
    <row r="3628" spans="22:26" x14ac:dyDescent="0.35">
      <c r="V3628" s="253">
        <f t="shared" si="64"/>
        <v>0</v>
      </c>
      <c r="W3628" s="348" t="str">
        <f>IF(板块成分!B3630="","",板块成分!B3630)</f>
        <v/>
      </c>
      <c r="X3628" s="270" t="str">
        <f>[1]!s_info_name(W3628)</f>
        <v>0</v>
      </c>
      <c r="Y3628" s="335" t="str">
        <f>IF($Y$3="申万一级行业",[1]!s_info_industry_sw_2021(W3628,公司分析!D$5,1),IF($Y$3="申万二级行业",[1]!s_info_industry_sw_2021(W3628,公司分析!D$5,2),IF($Y$3="申万三级行业",[1]!s_info_industry_sw_2021(W3628,公司分析!D$5,3),IF($Y$3="wind一级行业",[1]!s_info_industry_gics(W3628,1),IF($Y$3="wind二级行业",[1]!s_info_industry_gics(W3628,2),IF($Y$3="wind三级行业",[1]!s_info_industry_gics(W3628,3),IF($Y$3="wind四级行业",[1]!s_info_industry_gics(W3628,4),IF($Y$3="证监会门类行业",[1]!s_info_industry_csrc12_n(W3628,公司分析!D$5,1),""))))))))</f>
        <v>0</v>
      </c>
      <c r="Z3628" s="298" t="str">
        <f>IF(Y3628=行业比较!$E$6,ROW(),"")</f>
        <v/>
      </c>
    </row>
    <row r="3629" spans="22:26" x14ac:dyDescent="0.35">
      <c r="V3629" s="253">
        <f t="shared" si="64"/>
        <v>0</v>
      </c>
      <c r="W3629" s="348" t="str">
        <f>IF(板块成分!B3631="","",板块成分!B3631)</f>
        <v/>
      </c>
      <c r="X3629" s="270" t="str">
        <f>[1]!s_info_name(W3629)</f>
        <v>0</v>
      </c>
      <c r="Y3629" s="335" t="str">
        <f>IF($Y$3="申万一级行业",[1]!s_info_industry_sw_2021(W3629,公司分析!D$5,1),IF($Y$3="申万二级行业",[1]!s_info_industry_sw_2021(W3629,公司分析!D$5,2),IF($Y$3="申万三级行业",[1]!s_info_industry_sw_2021(W3629,公司分析!D$5,3),IF($Y$3="wind一级行业",[1]!s_info_industry_gics(W3629,1),IF($Y$3="wind二级行业",[1]!s_info_industry_gics(W3629,2),IF($Y$3="wind三级行业",[1]!s_info_industry_gics(W3629,3),IF($Y$3="wind四级行业",[1]!s_info_industry_gics(W3629,4),IF($Y$3="证监会门类行业",[1]!s_info_industry_csrc12_n(W3629,公司分析!D$5,1),""))))))))</f>
        <v>0</v>
      </c>
      <c r="Z3629" s="298" t="str">
        <f>IF(Y3629=行业比较!$E$6,ROW(),"")</f>
        <v/>
      </c>
    </row>
    <row r="3630" spans="22:26" x14ac:dyDescent="0.35">
      <c r="V3630" s="253">
        <f t="shared" si="64"/>
        <v>0</v>
      </c>
      <c r="W3630" s="348" t="str">
        <f>IF(板块成分!B3632="","",板块成分!B3632)</f>
        <v/>
      </c>
      <c r="X3630" s="270" t="str">
        <f>[1]!s_info_name(W3630)</f>
        <v>0</v>
      </c>
      <c r="Y3630" s="335" t="str">
        <f>IF($Y$3="申万一级行业",[1]!s_info_industry_sw_2021(W3630,公司分析!D$5,1),IF($Y$3="申万二级行业",[1]!s_info_industry_sw_2021(W3630,公司分析!D$5,2),IF($Y$3="申万三级行业",[1]!s_info_industry_sw_2021(W3630,公司分析!D$5,3),IF($Y$3="wind一级行业",[1]!s_info_industry_gics(W3630,1),IF($Y$3="wind二级行业",[1]!s_info_industry_gics(W3630,2),IF($Y$3="wind三级行业",[1]!s_info_industry_gics(W3630,3),IF($Y$3="wind四级行业",[1]!s_info_industry_gics(W3630,4),IF($Y$3="证监会门类行业",[1]!s_info_industry_csrc12_n(W3630,公司分析!D$5,1),""))))))))</f>
        <v>0</v>
      </c>
      <c r="Z3630" s="298" t="str">
        <f>IF(Y3630=行业比较!$E$6,ROW(),"")</f>
        <v/>
      </c>
    </row>
    <row r="3631" spans="22:26" x14ac:dyDescent="0.35">
      <c r="V3631" s="253">
        <f t="shared" si="64"/>
        <v>0</v>
      </c>
      <c r="W3631" s="348" t="str">
        <f>IF(板块成分!B3633="","",板块成分!B3633)</f>
        <v/>
      </c>
      <c r="X3631" s="270" t="str">
        <f>[1]!s_info_name(W3631)</f>
        <v>0</v>
      </c>
      <c r="Y3631" s="335" t="str">
        <f>IF($Y$3="申万一级行业",[1]!s_info_industry_sw_2021(W3631,公司分析!D$5,1),IF($Y$3="申万二级行业",[1]!s_info_industry_sw_2021(W3631,公司分析!D$5,2),IF($Y$3="申万三级行业",[1]!s_info_industry_sw_2021(W3631,公司分析!D$5,3),IF($Y$3="wind一级行业",[1]!s_info_industry_gics(W3631,1),IF($Y$3="wind二级行业",[1]!s_info_industry_gics(W3631,2),IF($Y$3="wind三级行业",[1]!s_info_industry_gics(W3631,3),IF($Y$3="wind四级行业",[1]!s_info_industry_gics(W3631,4),IF($Y$3="证监会门类行业",[1]!s_info_industry_csrc12_n(W3631,公司分析!D$5,1),""))))))))</f>
        <v>0</v>
      </c>
      <c r="Z3631" s="298" t="str">
        <f>IF(Y3631=行业比较!$E$6,ROW(),"")</f>
        <v/>
      </c>
    </row>
    <row r="3632" spans="22:26" x14ac:dyDescent="0.35">
      <c r="V3632" s="253">
        <f t="shared" si="64"/>
        <v>0</v>
      </c>
      <c r="W3632" s="348" t="str">
        <f>IF(板块成分!B3634="","",板块成分!B3634)</f>
        <v/>
      </c>
      <c r="X3632" s="270" t="str">
        <f>[1]!s_info_name(W3632)</f>
        <v>0</v>
      </c>
      <c r="Y3632" s="335" t="str">
        <f>IF($Y$3="申万一级行业",[1]!s_info_industry_sw_2021(W3632,公司分析!D$5,1),IF($Y$3="申万二级行业",[1]!s_info_industry_sw_2021(W3632,公司分析!D$5,2),IF($Y$3="申万三级行业",[1]!s_info_industry_sw_2021(W3632,公司分析!D$5,3),IF($Y$3="wind一级行业",[1]!s_info_industry_gics(W3632,1),IF($Y$3="wind二级行业",[1]!s_info_industry_gics(W3632,2),IF($Y$3="wind三级行业",[1]!s_info_industry_gics(W3632,3),IF($Y$3="wind四级行业",[1]!s_info_industry_gics(W3632,4),IF($Y$3="证监会门类行业",[1]!s_info_industry_csrc12_n(W3632,公司分析!D$5,1),""))))))))</f>
        <v>0</v>
      </c>
      <c r="Z3632" s="298" t="str">
        <f>IF(Y3632=行业比较!$E$6,ROW(),"")</f>
        <v/>
      </c>
    </row>
    <row r="3633" spans="22:26" x14ac:dyDescent="0.35">
      <c r="V3633" s="253">
        <f t="shared" si="64"/>
        <v>0</v>
      </c>
      <c r="W3633" s="348" t="str">
        <f>IF(板块成分!B3635="","",板块成分!B3635)</f>
        <v/>
      </c>
      <c r="X3633" s="270" t="str">
        <f>[1]!s_info_name(W3633)</f>
        <v>0</v>
      </c>
      <c r="Y3633" s="335" t="str">
        <f>IF($Y$3="申万一级行业",[1]!s_info_industry_sw_2021(W3633,公司分析!D$5,1),IF($Y$3="申万二级行业",[1]!s_info_industry_sw_2021(W3633,公司分析!D$5,2),IF($Y$3="申万三级行业",[1]!s_info_industry_sw_2021(W3633,公司分析!D$5,3),IF($Y$3="wind一级行业",[1]!s_info_industry_gics(W3633,1),IF($Y$3="wind二级行业",[1]!s_info_industry_gics(W3633,2),IF($Y$3="wind三级行业",[1]!s_info_industry_gics(W3633,3),IF($Y$3="wind四级行业",[1]!s_info_industry_gics(W3633,4),IF($Y$3="证监会门类行业",[1]!s_info_industry_csrc12_n(W3633,公司分析!D$5,1),""))))))))</f>
        <v>0</v>
      </c>
      <c r="Z3633" s="298" t="str">
        <f>IF(Y3633=行业比较!$E$6,ROW(),"")</f>
        <v/>
      </c>
    </row>
    <row r="3634" spans="22:26" x14ac:dyDescent="0.35">
      <c r="V3634" s="253">
        <f t="shared" si="64"/>
        <v>0</v>
      </c>
      <c r="W3634" s="348" t="str">
        <f>IF(板块成分!B3636="","",板块成分!B3636)</f>
        <v/>
      </c>
      <c r="X3634" s="270" t="str">
        <f>[1]!s_info_name(W3634)</f>
        <v>0</v>
      </c>
      <c r="Y3634" s="335" t="str">
        <f>IF($Y$3="申万一级行业",[1]!s_info_industry_sw_2021(W3634,公司分析!D$5,1),IF($Y$3="申万二级行业",[1]!s_info_industry_sw_2021(W3634,公司分析!D$5,2),IF($Y$3="申万三级行业",[1]!s_info_industry_sw_2021(W3634,公司分析!D$5,3),IF($Y$3="wind一级行业",[1]!s_info_industry_gics(W3634,1),IF($Y$3="wind二级行业",[1]!s_info_industry_gics(W3634,2),IF($Y$3="wind三级行业",[1]!s_info_industry_gics(W3634,3),IF($Y$3="wind四级行业",[1]!s_info_industry_gics(W3634,4),IF($Y$3="证监会门类行业",[1]!s_info_industry_csrc12_n(W3634,公司分析!D$5,1),""))))))))</f>
        <v>0</v>
      </c>
      <c r="Z3634" s="298" t="str">
        <f>IF(Y3634=行业比较!$E$6,ROW(),"")</f>
        <v/>
      </c>
    </row>
    <row r="3635" spans="22:26" x14ac:dyDescent="0.35">
      <c r="V3635" s="253">
        <f t="shared" si="64"/>
        <v>0</v>
      </c>
      <c r="W3635" s="348" t="str">
        <f>IF(板块成分!B3637="","",板块成分!B3637)</f>
        <v/>
      </c>
      <c r="X3635" s="270" t="str">
        <f>[1]!s_info_name(W3635)</f>
        <v>0</v>
      </c>
      <c r="Y3635" s="335" t="str">
        <f>IF($Y$3="申万一级行业",[1]!s_info_industry_sw_2021(W3635,公司分析!D$5,1),IF($Y$3="申万二级行业",[1]!s_info_industry_sw_2021(W3635,公司分析!D$5,2),IF($Y$3="申万三级行业",[1]!s_info_industry_sw_2021(W3635,公司分析!D$5,3),IF($Y$3="wind一级行业",[1]!s_info_industry_gics(W3635,1),IF($Y$3="wind二级行业",[1]!s_info_industry_gics(W3635,2),IF($Y$3="wind三级行业",[1]!s_info_industry_gics(W3635,3),IF($Y$3="wind四级行业",[1]!s_info_industry_gics(W3635,4),IF($Y$3="证监会门类行业",[1]!s_info_industry_csrc12_n(W3635,公司分析!D$5,1),""))))))))</f>
        <v>0</v>
      </c>
      <c r="Z3635" s="298" t="str">
        <f>IF(Y3635=行业比较!$E$6,ROW(),"")</f>
        <v/>
      </c>
    </row>
    <row r="3636" spans="22:26" x14ac:dyDescent="0.35">
      <c r="V3636" s="253">
        <f t="shared" si="64"/>
        <v>0</v>
      </c>
      <c r="W3636" s="348" t="str">
        <f>IF(板块成分!B3638="","",板块成分!B3638)</f>
        <v/>
      </c>
      <c r="X3636" s="270" t="str">
        <f>[1]!s_info_name(W3636)</f>
        <v>0</v>
      </c>
      <c r="Y3636" s="335" t="str">
        <f>IF($Y$3="申万一级行业",[1]!s_info_industry_sw_2021(W3636,公司分析!D$5,1),IF($Y$3="申万二级行业",[1]!s_info_industry_sw_2021(W3636,公司分析!D$5,2),IF($Y$3="申万三级行业",[1]!s_info_industry_sw_2021(W3636,公司分析!D$5,3),IF($Y$3="wind一级行业",[1]!s_info_industry_gics(W3636,1),IF($Y$3="wind二级行业",[1]!s_info_industry_gics(W3636,2),IF($Y$3="wind三级行业",[1]!s_info_industry_gics(W3636,3),IF($Y$3="wind四级行业",[1]!s_info_industry_gics(W3636,4),IF($Y$3="证监会门类行业",[1]!s_info_industry_csrc12_n(W3636,公司分析!D$5,1),""))))))))</f>
        <v>0</v>
      </c>
      <c r="Z3636" s="298" t="str">
        <f>IF(Y3636=行业比较!$E$6,ROW(),"")</f>
        <v/>
      </c>
    </row>
    <row r="3637" spans="22:26" x14ac:dyDescent="0.35">
      <c r="V3637" s="253">
        <f t="shared" si="64"/>
        <v>0</v>
      </c>
      <c r="W3637" s="348" t="str">
        <f>IF(板块成分!B3639="","",板块成分!B3639)</f>
        <v/>
      </c>
      <c r="X3637" s="270" t="str">
        <f>[1]!s_info_name(W3637)</f>
        <v>0</v>
      </c>
      <c r="Y3637" s="335" t="str">
        <f>IF($Y$3="申万一级行业",[1]!s_info_industry_sw_2021(W3637,公司分析!D$5,1),IF($Y$3="申万二级行业",[1]!s_info_industry_sw_2021(W3637,公司分析!D$5,2),IF($Y$3="申万三级行业",[1]!s_info_industry_sw_2021(W3637,公司分析!D$5,3),IF($Y$3="wind一级行业",[1]!s_info_industry_gics(W3637,1),IF($Y$3="wind二级行业",[1]!s_info_industry_gics(W3637,2),IF($Y$3="wind三级行业",[1]!s_info_industry_gics(W3637,3),IF($Y$3="wind四级行业",[1]!s_info_industry_gics(W3637,4),IF($Y$3="证监会门类行业",[1]!s_info_industry_csrc12_n(W3637,公司分析!D$5,1),""))))))))</f>
        <v>0</v>
      </c>
      <c r="Z3637" s="298" t="str">
        <f>IF(Y3637=行业比较!$E$6,ROW(),"")</f>
        <v/>
      </c>
    </row>
    <row r="3638" spans="22:26" x14ac:dyDescent="0.35">
      <c r="V3638" s="253">
        <f t="shared" si="64"/>
        <v>0</v>
      </c>
      <c r="W3638" s="348" t="str">
        <f>IF(板块成分!B3640="","",板块成分!B3640)</f>
        <v/>
      </c>
      <c r="X3638" s="270" t="str">
        <f>[1]!s_info_name(W3638)</f>
        <v>0</v>
      </c>
      <c r="Y3638" s="335" t="str">
        <f>IF($Y$3="申万一级行业",[1]!s_info_industry_sw_2021(W3638,公司分析!D$5,1),IF($Y$3="申万二级行业",[1]!s_info_industry_sw_2021(W3638,公司分析!D$5,2),IF($Y$3="申万三级行业",[1]!s_info_industry_sw_2021(W3638,公司分析!D$5,3),IF($Y$3="wind一级行业",[1]!s_info_industry_gics(W3638,1),IF($Y$3="wind二级行业",[1]!s_info_industry_gics(W3638,2),IF($Y$3="wind三级行业",[1]!s_info_industry_gics(W3638,3),IF($Y$3="wind四级行业",[1]!s_info_industry_gics(W3638,4),IF($Y$3="证监会门类行业",[1]!s_info_industry_csrc12_n(W3638,公司分析!D$5,1),""))))))))</f>
        <v>0</v>
      </c>
      <c r="Z3638" s="298" t="str">
        <f>IF(Y3638=行业比较!$E$6,ROW(),"")</f>
        <v/>
      </c>
    </row>
    <row r="3639" spans="22:26" x14ac:dyDescent="0.35">
      <c r="V3639" s="253">
        <f t="shared" si="64"/>
        <v>0</v>
      </c>
      <c r="W3639" s="348" t="str">
        <f>IF(板块成分!B3641="","",板块成分!B3641)</f>
        <v/>
      </c>
      <c r="X3639" s="270" t="str">
        <f>[1]!s_info_name(W3639)</f>
        <v>0</v>
      </c>
      <c r="Y3639" s="335" t="str">
        <f>IF($Y$3="申万一级行业",[1]!s_info_industry_sw_2021(W3639,公司分析!D$5,1),IF($Y$3="申万二级行业",[1]!s_info_industry_sw_2021(W3639,公司分析!D$5,2),IF($Y$3="申万三级行业",[1]!s_info_industry_sw_2021(W3639,公司分析!D$5,3),IF($Y$3="wind一级行业",[1]!s_info_industry_gics(W3639,1),IF($Y$3="wind二级行业",[1]!s_info_industry_gics(W3639,2),IF($Y$3="wind三级行业",[1]!s_info_industry_gics(W3639,3),IF($Y$3="wind四级行业",[1]!s_info_industry_gics(W3639,4),IF($Y$3="证监会门类行业",[1]!s_info_industry_csrc12_n(W3639,公司分析!D$5,1),""))))))))</f>
        <v>0</v>
      </c>
      <c r="Z3639" s="298" t="str">
        <f>IF(Y3639=行业比较!$E$6,ROW(),"")</f>
        <v/>
      </c>
    </row>
    <row r="3640" spans="22:26" x14ac:dyDescent="0.35">
      <c r="V3640" s="253">
        <f t="shared" si="64"/>
        <v>0</v>
      </c>
      <c r="W3640" s="348" t="str">
        <f>IF(板块成分!B3642="","",板块成分!B3642)</f>
        <v/>
      </c>
      <c r="X3640" s="270" t="str">
        <f>[1]!s_info_name(W3640)</f>
        <v>0</v>
      </c>
      <c r="Y3640" s="335" t="str">
        <f>IF($Y$3="申万一级行业",[1]!s_info_industry_sw_2021(W3640,公司分析!D$5,1),IF($Y$3="申万二级行业",[1]!s_info_industry_sw_2021(W3640,公司分析!D$5,2),IF($Y$3="申万三级行业",[1]!s_info_industry_sw_2021(W3640,公司分析!D$5,3),IF($Y$3="wind一级行业",[1]!s_info_industry_gics(W3640,1),IF($Y$3="wind二级行业",[1]!s_info_industry_gics(W3640,2),IF($Y$3="wind三级行业",[1]!s_info_industry_gics(W3640,3),IF($Y$3="wind四级行业",[1]!s_info_industry_gics(W3640,4),IF($Y$3="证监会门类行业",[1]!s_info_industry_csrc12_n(W3640,公司分析!D$5,1),""))))))))</f>
        <v>0</v>
      </c>
      <c r="Z3640" s="298" t="str">
        <f>IF(Y3640=行业比较!$E$6,ROW(),"")</f>
        <v/>
      </c>
    </row>
    <row r="3641" spans="22:26" x14ac:dyDescent="0.35">
      <c r="V3641" s="253">
        <f t="shared" si="64"/>
        <v>0</v>
      </c>
      <c r="W3641" s="348" t="str">
        <f>IF(板块成分!B3643="","",板块成分!B3643)</f>
        <v/>
      </c>
      <c r="X3641" s="270" t="str">
        <f>[1]!s_info_name(W3641)</f>
        <v>0</v>
      </c>
      <c r="Y3641" s="335" t="str">
        <f>IF($Y$3="申万一级行业",[1]!s_info_industry_sw_2021(W3641,公司分析!D$5,1),IF($Y$3="申万二级行业",[1]!s_info_industry_sw_2021(W3641,公司分析!D$5,2),IF($Y$3="申万三级行业",[1]!s_info_industry_sw_2021(W3641,公司分析!D$5,3),IF($Y$3="wind一级行业",[1]!s_info_industry_gics(W3641,1),IF($Y$3="wind二级行业",[1]!s_info_industry_gics(W3641,2),IF($Y$3="wind三级行业",[1]!s_info_industry_gics(W3641,3),IF($Y$3="wind四级行业",[1]!s_info_industry_gics(W3641,4),IF($Y$3="证监会门类行业",[1]!s_info_industry_csrc12_n(W3641,公司分析!D$5,1),""))))))))</f>
        <v>0</v>
      </c>
      <c r="Z3641" s="298" t="str">
        <f>IF(Y3641=行业比较!$E$6,ROW(),"")</f>
        <v/>
      </c>
    </row>
    <row r="3642" spans="22:26" x14ac:dyDescent="0.35">
      <c r="V3642" s="253">
        <f t="shared" si="64"/>
        <v>0</v>
      </c>
      <c r="W3642" s="348" t="str">
        <f>IF(板块成分!B3644="","",板块成分!B3644)</f>
        <v/>
      </c>
      <c r="X3642" s="270" t="str">
        <f>[1]!s_info_name(W3642)</f>
        <v>0</v>
      </c>
      <c r="Y3642" s="335" t="str">
        <f>IF($Y$3="申万一级行业",[1]!s_info_industry_sw_2021(W3642,公司分析!D$5,1),IF($Y$3="申万二级行业",[1]!s_info_industry_sw_2021(W3642,公司分析!D$5,2),IF($Y$3="申万三级行业",[1]!s_info_industry_sw_2021(W3642,公司分析!D$5,3),IF($Y$3="wind一级行业",[1]!s_info_industry_gics(W3642,1),IF($Y$3="wind二级行业",[1]!s_info_industry_gics(W3642,2),IF($Y$3="wind三级行业",[1]!s_info_industry_gics(W3642,3),IF($Y$3="wind四级行业",[1]!s_info_industry_gics(W3642,4),IF($Y$3="证监会门类行业",[1]!s_info_industry_csrc12_n(W3642,公司分析!D$5,1),""))))))))</f>
        <v>0</v>
      </c>
      <c r="Z3642" s="298" t="str">
        <f>IF(Y3642=行业比较!$E$6,ROW(),"")</f>
        <v/>
      </c>
    </row>
    <row r="3643" spans="22:26" x14ac:dyDescent="0.35">
      <c r="V3643" s="253">
        <f t="shared" si="64"/>
        <v>0</v>
      </c>
      <c r="W3643" s="348" t="str">
        <f>IF(板块成分!B3645="","",板块成分!B3645)</f>
        <v/>
      </c>
      <c r="X3643" s="270" t="str">
        <f>[1]!s_info_name(W3643)</f>
        <v>0</v>
      </c>
      <c r="Y3643" s="335" t="str">
        <f>IF($Y$3="申万一级行业",[1]!s_info_industry_sw_2021(W3643,公司分析!D$5,1),IF($Y$3="申万二级行业",[1]!s_info_industry_sw_2021(W3643,公司分析!D$5,2),IF($Y$3="申万三级行业",[1]!s_info_industry_sw_2021(W3643,公司分析!D$5,3),IF($Y$3="wind一级行业",[1]!s_info_industry_gics(W3643,1),IF($Y$3="wind二级行业",[1]!s_info_industry_gics(W3643,2),IF($Y$3="wind三级行业",[1]!s_info_industry_gics(W3643,3),IF($Y$3="wind四级行业",[1]!s_info_industry_gics(W3643,4),IF($Y$3="证监会门类行业",[1]!s_info_industry_csrc12_n(W3643,公司分析!D$5,1),""))))))))</f>
        <v>0</v>
      </c>
      <c r="Z3643" s="298" t="str">
        <f>IF(Y3643=行业比较!$E$6,ROW(),"")</f>
        <v/>
      </c>
    </row>
    <row r="3644" spans="22:26" x14ac:dyDescent="0.35">
      <c r="V3644" s="253">
        <f t="shared" si="64"/>
        <v>0</v>
      </c>
      <c r="W3644" s="348" t="str">
        <f>IF(板块成分!B3646="","",板块成分!B3646)</f>
        <v/>
      </c>
      <c r="X3644" s="270" t="str">
        <f>[1]!s_info_name(W3644)</f>
        <v>0</v>
      </c>
      <c r="Y3644" s="335" t="str">
        <f>IF($Y$3="申万一级行业",[1]!s_info_industry_sw_2021(W3644,公司分析!D$5,1),IF($Y$3="申万二级行业",[1]!s_info_industry_sw_2021(W3644,公司分析!D$5,2),IF($Y$3="申万三级行业",[1]!s_info_industry_sw_2021(W3644,公司分析!D$5,3),IF($Y$3="wind一级行业",[1]!s_info_industry_gics(W3644,1),IF($Y$3="wind二级行业",[1]!s_info_industry_gics(W3644,2),IF($Y$3="wind三级行业",[1]!s_info_industry_gics(W3644,3),IF($Y$3="wind四级行业",[1]!s_info_industry_gics(W3644,4),IF($Y$3="证监会门类行业",[1]!s_info_industry_csrc12_n(W3644,公司分析!D$5,1),""))))))))</f>
        <v>0</v>
      </c>
      <c r="Z3644" s="298" t="str">
        <f>IF(Y3644=行业比较!$E$6,ROW(),"")</f>
        <v/>
      </c>
    </row>
    <row r="3645" spans="22:26" x14ac:dyDescent="0.35">
      <c r="V3645" s="253">
        <f t="shared" si="64"/>
        <v>0</v>
      </c>
      <c r="W3645" s="348" t="str">
        <f>IF(板块成分!B3647="","",板块成分!B3647)</f>
        <v/>
      </c>
      <c r="X3645" s="270" t="str">
        <f>[1]!s_info_name(W3645)</f>
        <v>0</v>
      </c>
      <c r="Y3645" s="335" t="str">
        <f>IF($Y$3="申万一级行业",[1]!s_info_industry_sw_2021(W3645,公司分析!D$5,1),IF($Y$3="申万二级行业",[1]!s_info_industry_sw_2021(W3645,公司分析!D$5,2),IF($Y$3="申万三级行业",[1]!s_info_industry_sw_2021(W3645,公司分析!D$5,3),IF($Y$3="wind一级行业",[1]!s_info_industry_gics(W3645,1),IF($Y$3="wind二级行业",[1]!s_info_industry_gics(W3645,2),IF($Y$3="wind三级行业",[1]!s_info_industry_gics(W3645,3),IF($Y$3="wind四级行业",[1]!s_info_industry_gics(W3645,4),IF($Y$3="证监会门类行业",[1]!s_info_industry_csrc12_n(W3645,公司分析!D$5,1),""))))))))</f>
        <v>0</v>
      </c>
      <c r="Z3645" s="298" t="str">
        <f>IF(Y3645=行业比较!$E$6,ROW(),"")</f>
        <v/>
      </c>
    </row>
    <row r="3646" spans="22:26" x14ac:dyDescent="0.35">
      <c r="V3646" s="253">
        <f t="shared" si="64"/>
        <v>0</v>
      </c>
      <c r="W3646" s="348" t="str">
        <f>IF(板块成分!B3648="","",板块成分!B3648)</f>
        <v/>
      </c>
      <c r="X3646" s="270" t="str">
        <f>[1]!s_info_name(W3646)</f>
        <v>0</v>
      </c>
      <c r="Y3646" s="335" t="str">
        <f>IF($Y$3="申万一级行业",[1]!s_info_industry_sw_2021(W3646,公司分析!D$5,1),IF($Y$3="申万二级行业",[1]!s_info_industry_sw_2021(W3646,公司分析!D$5,2),IF($Y$3="申万三级行业",[1]!s_info_industry_sw_2021(W3646,公司分析!D$5,3),IF($Y$3="wind一级行业",[1]!s_info_industry_gics(W3646,1),IF($Y$3="wind二级行业",[1]!s_info_industry_gics(W3646,2),IF($Y$3="wind三级行业",[1]!s_info_industry_gics(W3646,3),IF($Y$3="wind四级行业",[1]!s_info_industry_gics(W3646,4),IF($Y$3="证监会门类行业",[1]!s_info_industry_csrc12_n(W3646,公司分析!D$5,1),""))))))))</f>
        <v>0</v>
      </c>
      <c r="Z3646" s="298" t="str">
        <f>IF(Y3646=行业比较!$E$6,ROW(),"")</f>
        <v/>
      </c>
    </row>
    <row r="3647" spans="22:26" x14ac:dyDescent="0.35">
      <c r="V3647" s="253">
        <f t="shared" si="64"/>
        <v>0</v>
      </c>
      <c r="W3647" s="348" t="str">
        <f>IF(板块成分!B3649="","",板块成分!B3649)</f>
        <v/>
      </c>
      <c r="X3647" s="270" t="str">
        <f>[1]!s_info_name(W3647)</f>
        <v>0</v>
      </c>
      <c r="Y3647" s="335" t="str">
        <f>IF($Y$3="申万一级行业",[1]!s_info_industry_sw_2021(W3647,公司分析!D$5,1),IF($Y$3="申万二级行业",[1]!s_info_industry_sw_2021(W3647,公司分析!D$5,2),IF($Y$3="申万三级行业",[1]!s_info_industry_sw_2021(W3647,公司分析!D$5,3),IF($Y$3="wind一级行业",[1]!s_info_industry_gics(W3647,1),IF($Y$3="wind二级行业",[1]!s_info_industry_gics(W3647,2),IF($Y$3="wind三级行业",[1]!s_info_industry_gics(W3647,3),IF($Y$3="wind四级行业",[1]!s_info_industry_gics(W3647,4),IF($Y$3="证监会门类行业",[1]!s_info_industry_csrc12_n(W3647,公司分析!D$5,1),""))))))))</f>
        <v>0</v>
      </c>
      <c r="Z3647" s="298" t="str">
        <f>IF(Y3647=行业比较!$E$6,ROW(),"")</f>
        <v/>
      </c>
    </row>
    <row r="3648" spans="22:26" x14ac:dyDescent="0.35">
      <c r="V3648" s="253">
        <f t="shared" si="64"/>
        <v>0</v>
      </c>
      <c r="W3648" s="348" t="str">
        <f>IF(板块成分!B3650="","",板块成分!B3650)</f>
        <v/>
      </c>
      <c r="X3648" s="270" t="str">
        <f>[1]!s_info_name(W3648)</f>
        <v>0</v>
      </c>
      <c r="Y3648" s="335" t="str">
        <f>IF($Y$3="申万一级行业",[1]!s_info_industry_sw_2021(W3648,公司分析!D$5,1),IF($Y$3="申万二级行业",[1]!s_info_industry_sw_2021(W3648,公司分析!D$5,2),IF($Y$3="申万三级行业",[1]!s_info_industry_sw_2021(W3648,公司分析!D$5,3),IF($Y$3="wind一级行业",[1]!s_info_industry_gics(W3648,1),IF($Y$3="wind二级行业",[1]!s_info_industry_gics(W3648,2),IF($Y$3="wind三级行业",[1]!s_info_industry_gics(W3648,3),IF($Y$3="wind四级行业",[1]!s_info_industry_gics(W3648,4),IF($Y$3="证监会门类行业",[1]!s_info_industry_csrc12_n(W3648,公司分析!D$5,1),""))))))))</f>
        <v>0</v>
      </c>
      <c r="Z3648" s="298" t="str">
        <f>IF(Y3648=行业比较!$E$6,ROW(),"")</f>
        <v/>
      </c>
    </row>
    <row r="3649" spans="22:26" x14ac:dyDescent="0.35">
      <c r="V3649" s="253">
        <f t="shared" si="64"/>
        <v>0</v>
      </c>
      <c r="W3649" s="348" t="str">
        <f>IF(板块成分!B3651="","",板块成分!B3651)</f>
        <v/>
      </c>
      <c r="X3649" s="270" t="str">
        <f>[1]!s_info_name(W3649)</f>
        <v>0</v>
      </c>
      <c r="Y3649" s="335" t="str">
        <f>IF($Y$3="申万一级行业",[1]!s_info_industry_sw_2021(W3649,公司分析!D$5,1),IF($Y$3="申万二级行业",[1]!s_info_industry_sw_2021(W3649,公司分析!D$5,2),IF($Y$3="申万三级行业",[1]!s_info_industry_sw_2021(W3649,公司分析!D$5,3),IF($Y$3="wind一级行业",[1]!s_info_industry_gics(W3649,1),IF($Y$3="wind二级行业",[1]!s_info_industry_gics(W3649,2),IF($Y$3="wind三级行业",[1]!s_info_industry_gics(W3649,3),IF($Y$3="wind四级行业",[1]!s_info_industry_gics(W3649,4),IF($Y$3="证监会门类行业",[1]!s_info_industry_csrc12_n(W3649,公司分析!D$5,1),""))))))))</f>
        <v>0</v>
      </c>
      <c r="Z3649" s="298" t="str">
        <f>IF(Y3649=行业比较!$E$6,ROW(),"")</f>
        <v/>
      </c>
    </row>
    <row r="3650" spans="22:26" x14ac:dyDescent="0.35">
      <c r="V3650" s="253">
        <f t="shared" si="64"/>
        <v>0</v>
      </c>
      <c r="W3650" s="348" t="str">
        <f>IF(板块成分!B3652="","",板块成分!B3652)</f>
        <v/>
      </c>
      <c r="X3650" s="270" t="str">
        <f>[1]!s_info_name(W3650)</f>
        <v>0</v>
      </c>
      <c r="Y3650" s="335" t="str">
        <f>IF($Y$3="申万一级行业",[1]!s_info_industry_sw_2021(W3650,公司分析!D$5,1),IF($Y$3="申万二级行业",[1]!s_info_industry_sw_2021(W3650,公司分析!D$5,2),IF($Y$3="申万三级行业",[1]!s_info_industry_sw_2021(W3650,公司分析!D$5,3),IF($Y$3="wind一级行业",[1]!s_info_industry_gics(W3650,1),IF($Y$3="wind二级行业",[1]!s_info_industry_gics(W3650,2),IF($Y$3="wind三级行业",[1]!s_info_industry_gics(W3650,3),IF($Y$3="wind四级行业",[1]!s_info_industry_gics(W3650,4),IF($Y$3="证监会门类行业",[1]!s_info_industry_csrc12_n(W3650,公司分析!D$5,1),""))))))))</f>
        <v>0</v>
      </c>
      <c r="Z3650" s="298" t="str">
        <f>IF(Y3650=行业比较!$E$6,ROW(),"")</f>
        <v/>
      </c>
    </row>
    <row r="3651" spans="22:26" x14ac:dyDescent="0.35">
      <c r="V3651" s="253">
        <f t="shared" si="64"/>
        <v>0</v>
      </c>
      <c r="W3651" s="348" t="str">
        <f>IF(板块成分!B3653="","",板块成分!B3653)</f>
        <v/>
      </c>
      <c r="X3651" s="270" t="str">
        <f>[1]!s_info_name(W3651)</f>
        <v>0</v>
      </c>
      <c r="Y3651" s="335" t="str">
        <f>IF($Y$3="申万一级行业",[1]!s_info_industry_sw_2021(W3651,公司分析!D$5,1),IF($Y$3="申万二级行业",[1]!s_info_industry_sw_2021(W3651,公司分析!D$5,2),IF($Y$3="申万三级行业",[1]!s_info_industry_sw_2021(W3651,公司分析!D$5,3),IF($Y$3="wind一级行业",[1]!s_info_industry_gics(W3651,1),IF($Y$3="wind二级行业",[1]!s_info_industry_gics(W3651,2),IF($Y$3="wind三级行业",[1]!s_info_industry_gics(W3651,3),IF($Y$3="wind四级行业",[1]!s_info_industry_gics(W3651,4),IF($Y$3="证监会门类行业",[1]!s_info_industry_csrc12_n(W3651,公司分析!D$5,1),""))))))))</f>
        <v>0</v>
      </c>
      <c r="Z3651" s="298" t="str">
        <f>IF(Y3651=行业比较!$E$6,ROW(),"")</f>
        <v/>
      </c>
    </row>
    <row r="3652" spans="22:26" x14ac:dyDescent="0.35">
      <c r="V3652" s="253">
        <f t="shared" si="64"/>
        <v>0</v>
      </c>
      <c r="W3652" s="348" t="str">
        <f>IF(板块成分!B3654="","",板块成分!B3654)</f>
        <v/>
      </c>
      <c r="X3652" s="270" t="str">
        <f>[1]!s_info_name(W3652)</f>
        <v>0</v>
      </c>
      <c r="Y3652" s="335" t="str">
        <f>IF($Y$3="申万一级行业",[1]!s_info_industry_sw_2021(W3652,公司分析!D$5,1),IF($Y$3="申万二级行业",[1]!s_info_industry_sw_2021(W3652,公司分析!D$5,2),IF($Y$3="申万三级行业",[1]!s_info_industry_sw_2021(W3652,公司分析!D$5,3),IF($Y$3="wind一级行业",[1]!s_info_industry_gics(W3652,1),IF($Y$3="wind二级行业",[1]!s_info_industry_gics(W3652,2),IF($Y$3="wind三级行业",[1]!s_info_industry_gics(W3652,3),IF($Y$3="wind四级行业",[1]!s_info_industry_gics(W3652,4),IF($Y$3="证监会门类行业",[1]!s_info_industry_csrc12_n(W3652,公司分析!D$5,1),""))))))))</f>
        <v>0</v>
      </c>
      <c r="Z3652" s="298" t="str">
        <f>IF(Y3652=行业比较!$E$6,ROW(),"")</f>
        <v/>
      </c>
    </row>
    <row r="3653" spans="22:26" x14ac:dyDescent="0.35">
      <c r="V3653" s="253">
        <f t="shared" ref="V3653:V3716" si="65">IF(Z3653="",0,RANK(Z3653,Z:Z,1))</f>
        <v>0</v>
      </c>
      <c r="W3653" s="348" t="str">
        <f>IF(板块成分!B3655="","",板块成分!B3655)</f>
        <v/>
      </c>
      <c r="X3653" s="270" t="str">
        <f>[1]!s_info_name(W3653)</f>
        <v>0</v>
      </c>
      <c r="Y3653" s="335" t="str">
        <f>IF($Y$3="申万一级行业",[1]!s_info_industry_sw_2021(W3653,公司分析!D$5,1),IF($Y$3="申万二级行业",[1]!s_info_industry_sw_2021(W3653,公司分析!D$5,2),IF($Y$3="申万三级行业",[1]!s_info_industry_sw_2021(W3653,公司分析!D$5,3),IF($Y$3="wind一级行业",[1]!s_info_industry_gics(W3653,1),IF($Y$3="wind二级行业",[1]!s_info_industry_gics(W3653,2),IF($Y$3="wind三级行业",[1]!s_info_industry_gics(W3653,3),IF($Y$3="wind四级行业",[1]!s_info_industry_gics(W3653,4),IF($Y$3="证监会门类行业",[1]!s_info_industry_csrc12_n(W3653,公司分析!D$5,1),""))))))))</f>
        <v>0</v>
      </c>
      <c r="Z3653" s="298" t="str">
        <f>IF(Y3653=行业比较!$E$6,ROW(),"")</f>
        <v/>
      </c>
    </row>
    <row r="3654" spans="22:26" x14ac:dyDescent="0.35">
      <c r="V3654" s="253">
        <f t="shared" si="65"/>
        <v>0</v>
      </c>
      <c r="W3654" s="348" t="str">
        <f>IF(板块成分!B3656="","",板块成分!B3656)</f>
        <v/>
      </c>
      <c r="X3654" s="270" t="str">
        <f>[1]!s_info_name(W3654)</f>
        <v>0</v>
      </c>
      <c r="Y3654" s="335" t="str">
        <f>IF($Y$3="申万一级行业",[1]!s_info_industry_sw_2021(W3654,公司分析!D$5,1),IF($Y$3="申万二级行业",[1]!s_info_industry_sw_2021(W3654,公司分析!D$5,2),IF($Y$3="申万三级行业",[1]!s_info_industry_sw_2021(W3654,公司分析!D$5,3),IF($Y$3="wind一级行业",[1]!s_info_industry_gics(W3654,1),IF($Y$3="wind二级行业",[1]!s_info_industry_gics(W3654,2),IF($Y$3="wind三级行业",[1]!s_info_industry_gics(W3654,3),IF($Y$3="wind四级行业",[1]!s_info_industry_gics(W3654,4),IF($Y$3="证监会门类行业",[1]!s_info_industry_csrc12_n(W3654,公司分析!D$5,1),""))))))))</f>
        <v>0</v>
      </c>
      <c r="Z3654" s="298" t="str">
        <f>IF(Y3654=行业比较!$E$6,ROW(),"")</f>
        <v/>
      </c>
    </row>
    <row r="3655" spans="22:26" x14ac:dyDescent="0.35">
      <c r="V3655" s="253">
        <f t="shared" si="65"/>
        <v>0</v>
      </c>
      <c r="W3655" s="348" t="str">
        <f>IF(板块成分!B3657="","",板块成分!B3657)</f>
        <v/>
      </c>
      <c r="X3655" s="270" t="str">
        <f>[1]!s_info_name(W3655)</f>
        <v>0</v>
      </c>
      <c r="Y3655" s="335" t="str">
        <f>IF($Y$3="申万一级行业",[1]!s_info_industry_sw_2021(W3655,公司分析!D$5,1),IF($Y$3="申万二级行业",[1]!s_info_industry_sw_2021(W3655,公司分析!D$5,2),IF($Y$3="申万三级行业",[1]!s_info_industry_sw_2021(W3655,公司分析!D$5,3),IF($Y$3="wind一级行业",[1]!s_info_industry_gics(W3655,1),IF($Y$3="wind二级行业",[1]!s_info_industry_gics(W3655,2),IF($Y$3="wind三级行业",[1]!s_info_industry_gics(W3655,3),IF($Y$3="wind四级行业",[1]!s_info_industry_gics(W3655,4),IF($Y$3="证监会门类行业",[1]!s_info_industry_csrc12_n(W3655,公司分析!D$5,1),""))))))))</f>
        <v>0</v>
      </c>
      <c r="Z3655" s="298" t="str">
        <f>IF(Y3655=行业比较!$E$6,ROW(),"")</f>
        <v/>
      </c>
    </row>
    <row r="3656" spans="22:26" x14ac:dyDescent="0.35">
      <c r="V3656" s="253">
        <f t="shared" si="65"/>
        <v>0</v>
      </c>
      <c r="W3656" s="348" t="str">
        <f>IF(板块成分!B3658="","",板块成分!B3658)</f>
        <v/>
      </c>
      <c r="X3656" s="270" t="str">
        <f>[1]!s_info_name(W3656)</f>
        <v>0</v>
      </c>
      <c r="Y3656" s="335" t="str">
        <f>IF($Y$3="申万一级行业",[1]!s_info_industry_sw_2021(W3656,公司分析!D$5,1),IF($Y$3="申万二级行业",[1]!s_info_industry_sw_2021(W3656,公司分析!D$5,2),IF($Y$3="申万三级行业",[1]!s_info_industry_sw_2021(W3656,公司分析!D$5,3),IF($Y$3="wind一级行业",[1]!s_info_industry_gics(W3656,1),IF($Y$3="wind二级行业",[1]!s_info_industry_gics(W3656,2),IF($Y$3="wind三级行业",[1]!s_info_industry_gics(W3656,3),IF($Y$3="wind四级行业",[1]!s_info_industry_gics(W3656,4),IF($Y$3="证监会门类行业",[1]!s_info_industry_csrc12_n(W3656,公司分析!D$5,1),""))))))))</f>
        <v>0</v>
      </c>
      <c r="Z3656" s="298" t="str">
        <f>IF(Y3656=行业比较!$E$6,ROW(),"")</f>
        <v/>
      </c>
    </row>
    <row r="3657" spans="22:26" x14ac:dyDescent="0.35">
      <c r="V3657" s="253">
        <f t="shared" si="65"/>
        <v>0</v>
      </c>
      <c r="W3657" s="348" t="str">
        <f>IF(板块成分!B3659="","",板块成分!B3659)</f>
        <v/>
      </c>
      <c r="X3657" s="270" t="str">
        <f>[1]!s_info_name(W3657)</f>
        <v>0</v>
      </c>
      <c r="Y3657" s="335" t="str">
        <f>IF($Y$3="申万一级行业",[1]!s_info_industry_sw_2021(W3657,公司分析!D$5,1),IF($Y$3="申万二级行业",[1]!s_info_industry_sw_2021(W3657,公司分析!D$5,2),IF($Y$3="申万三级行业",[1]!s_info_industry_sw_2021(W3657,公司分析!D$5,3),IF($Y$3="wind一级行业",[1]!s_info_industry_gics(W3657,1),IF($Y$3="wind二级行业",[1]!s_info_industry_gics(W3657,2),IF($Y$3="wind三级行业",[1]!s_info_industry_gics(W3657,3),IF($Y$3="wind四级行业",[1]!s_info_industry_gics(W3657,4),IF($Y$3="证监会门类行业",[1]!s_info_industry_csrc12_n(W3657,公司分析!D$5,1),""))))))))</f>
        <v>0</v>
      </c>
      <c r="Z3657" s="298" t="str">
        <f>IF(Y3657=行业比较!$E$6,ROW(),"")</f>
        <v/>
      </c>
    </row>
    <row r="3658" spans="22:26" x14ac:dyDescent="0.35">
      <c r="V3658" s="253">
        <f t="shared" si="65"/>
        <v>0</v>
      </c>
      <c r="W3658" s="348" t="str">
        <f>IF(板块成分!B3660="","",板块成分!B3660)</f>
        <v/>
      </c>
      <c r="X3658" s="270" t="str">
        <f>[1]!s_info_name(W3658)</f>
        <v>0</v>
      </c>
      <c r="Y3658" s="335" t="str">
        <f>IF($Y$3="申万一级行业",[1]!s_info_industry_sw_2021(W3658,公司分析!D$5,1),IF($Y$3="申万二级行业",[1]!s_info_industry_sw_2021(W3658,公司分析!D$5,2),IF($Y$3="申万三级行业",[1]!s_info_industry_sw_2021(W3658,公司分析!D$5,3),IF($Y$3="wind一级行业",[1]!s_info_industry_gics(W3658,1),IF($Y$3="wind二级行业",[1]!s_info_industry_gics(W3658,2),IF($Y$3="wind三级行业",[1]!s_info_industry_gics(W3658,3),IF($Y$3="wind四级行业",[1]!s_info_industry_gics(W3658,4),IF($Y$3="证监会门类行业",[1]!s_info_industry_csrc12_n(W3658,公司分析!D$5,1),""))))))))</f>
        <v>0</v>
      </c>
      <c r="Z3658" s="298" t="str">
        <f>IF(Y3658=行业比较!$E$6,ROW(),"")</f>
        <v/>
      </c>
    </row>
    <row r="3659" spans="22:26" x14ac:dyDescent="0.35">
      <c r="V3659" s="253">
        <f t="shared" si="65"/>
        <v>0</v>
      </c>
      <c r="W3659" s="348" t="str">
        <f>IF(板块成分!B3661="","",板块成分!B3661)</f>
        <v/>
      </c>
      <c r="X3659" s="270" t="str">
        <f>[1]!s_info_name(W3659)</f>
        <v>0</v>
      </c>
      <c r="Y3659" s="335" t="str">
        <f>IF($Y$3="申万一级行业",[1]!s_info_industry_sw_2021(W3659,公司分析!D$5,1),IF($Y$3="申万二级行业",[1]!s_info_industry_sw_2021(W3659,公司分析!D$5,2),IF($Y$3="申万三级行业",[1]!s_info_industry_sw_2021(W3659,公司分析!D$5,3),IF($Y$3="wind一级行业",[1]!s_info_industry_gics(W3659,1),IF($Y$3="wind二级行业",[1]!s_info_industry_gics(W3659,2),IF($Y$3="wind三级行业",[1]!s_info_industry_gics(W3659,3),IF($Y$3="wind四级行业",[1]!s_info_industry_gics(W3659,4),IF($Y$3="证监会门类行业",[1]!s_info_industry_csrc12_n(W3659,公司分析!D$5,1),""))))))))</f>
        <v>0</v>
      </c>
      <c r="Z3659" s="298" t="str">
        <f>IF(Y3659=行业比较!$E$6,ROW(),"")</f>
        <v/>
      </c>
    </row>
    <row r="3660" spans="22:26" x14ac:dyDescent="0.35">
      <c r="V3660" s="253">
        <f t="shared" si="65"/>
        <v>0</v>
      </c>
      <c r="W3660" s="348" t="str">
        <f>IF(板块成分!B3662="","",板块成分!B3662)</f>
        <v/>
      </c>
      <c r="X3660" s="270" t="str">
        <f>[1]!s_info_name(W3660)</f>
        <v>0</v>
      </c>
      <c r="Y3660" s="335" t="str">
        <f>IF($Y$3="申万一级行业",[1]!s_info_industry_sw_2021(W3660,公司分析!D$5,1),IF($Y$3="申万二级行业",[1]!s_info_industry_sw_2021(W3660,公司分析!D$5,2),IF($Y$3="申万三级行业",[1]!s_info_industry_sw_2021(W3660,公司分析!D$5,3),IF($Y$3="wind一级行业",[1]!s_info_industry_gics(W3660,1),IF($Y$3="wind二级行业",[1]!s_info_industry_gics(W3660,2),IF($Y$3="wind三级行业",[1]!s_info_industry_gics(W3660,3),IF($Y$3="wind四级行业",[1]!s_info_industry_gics(W3660,4),IF($Y$3="证监会门类行业",[1]!s_info_industry_csrc12_n(W3660,公司分析!D$5,1),""))))))))</f>
        <v>0</v>
      </c>
      <c r="Z3660" s="298" t="str">
        <f>IF(Y3660=行业比较!$E$6,ROW(),"")</f>
        <v/>
      </c>
    </row>
    <row r="3661" spans="22:26" x14ac:dyDescent="0.35">
      <c r="V3661" s="253">
        <f t="shared" si="65"/>
        <v>0</v>
      </c>
      <c r="W3661" s="348" t="str">
        <f>IF(板块成分!B3663="","",板块成分!B3663)</f>
        <v/>
      </c>
      <c r="X3661" s="270" t="str">
        <f>[1]!s_info_name(W3661)</f>
        <v>0</v>
      </c>
      <c r="Y3661" s="335" t="str">
        <f>IF($Y$3="申万一级行业",[1]!s_info_industry_sw_2021(W3661,公司分析!D$5,1),IF($Y$3="申万二级行业",[1]!s_info_industry_sw_2021(W3661,公司分析!D$5,2),IF($Y$3="申万三级行业",[1]!s_info_industry_sw_2021(W3661,公司分析!D$5,3),IF($Y$3="wind一级行业",[1]!s_info_industry_gics(W3661,1),IF($Y$3="wind二级行业",[1]!s_info_industry_gics(W3661,2),IF($Y$3="wind三级行业",[1]!s_info_industry_gics(W3661,3),IF($Y$3="wind四级行业",[1]!s_info_industry_gics(W3661,4),IF($Y$3="证监会门类行业",[1]!s_info_industry_csrc12_n(W3661,公司分析!D$5,1),""))))))))</f>
        <v>0</v>
      </c>
      <c r="Z3661" s="298" t="str">
        <f>IF(Y3661=行业比较!$E$6,ROW(),"")</f>
        <v/>
      </c>
    </row>
    <row r="3662" spans="22:26" x14ac:dyDescent="0.35">
      <c r="V3662" s="253">
        <f t="shared" si="65"/>
        <v>0</v>
      </c>
      <c r="W3662" s="348" t="str">
        <f>IF(板块成分!B3664="","",板块成分!B3664)</f>
        <v/>
      </c>
      <c r="X3662" s="270" t="str">
        <f>[1]!s_info_name(W3662)</f>
        <v>0</v>
      </c>
      <c r="Y3662" s="335" t="str">
        <f>IF($Y$3="申万一级行业",[1]!s_info_industry_sw_2021(W3662,公司分析!D$5,1),IF($Y$3="申万二级行业",[1]!s_info_industry_sw_2021(W3662,公司分析!D$5,2),IF($Y$3="申万三级行业",[1]!s_info_industry_sw_2021(W3662,公司分析!D$5,3),IF($Y$3="wind一级行业",[1]!s_info_industry_gics(W3662,1),IF($Y$3="wind二级行业",[1]!s_info_industry_gics(W3662,2),IF($Y$3="wind三级行业",[1]!s_info_industry_gics(W3662,3),IF($Y$3="wind四级行业",[1]!s_info_industry_gics(W3662,4),IF($Y$3="证监会门类行业",[1]!s_info_industry_csrc12_n(W3662,公司分析!D$5,1),""))))))))</f>
        <v>0</v>
      </c>
      <c r="Z3662" s="298" t="str">
        <f>IF(Y3662=行业比较!$E$6,ROW(),"")</f>
        <v/>
      </c>
    </row>
    <row r="3663" spans="22:26" x14ac:dyDescent="0.35">
      <c r="V3663" s="253">
        <f t="shared" si="65"/>
        <v>0</v>
      </c>
      <c r="W3663" s="348" t="str">
        <f>IF(板块成分!B3665="","",板块成分!B3665)</f>
        <v/>
      </c>
      <c r="X3663" s="270" t="str">
        <f>[1]!s_info_name(W3663)</f>
        <v>0</v>
      </c>
      <c r="Y3663" s="335" t="str">
        <f>IF($Y$3="申万一级行业",[1]!s_info_industry_sw_2021(W3663,公司分析!D$5,1),IF($Y$3="申万二级行业",[1]!s_info_industry_sw_2021(W3663,公司分析!D$5,2),IF($Y$3="申万三级行业",[1]!s_info_industry_sw_2021(W3663,公司分析!D$5,3),IF($Y$3="wind一级行业",[1]!s_info_industry_gics(W3663,1),IF($Y$3="wind二级行业",[1]!s_info_industry_gics(W3663,2),IF($Y$3="wind三级行业",[1]!s_info_industry_gics(W3663,3),IF($Y$3="wind四级行业",[1]!s_info_industry_gics(W3663,4),IF($Y$3="证监会门类行业",[1]!s_info_industry_csrc12_n(W3663,公司分析!D$5,1),""))))))))</f>
        <v>0</v>
      </c>
      <c r="Z3663" s="298" t="str">
        <f>IF(Y3663=行业比较!$E$6,ROW(),"")</f>
        <v/>
      </c>
    </row>
    <row r="3664" spans="22:26" x14ac:dyDescent="0.35">
      <c r="V3664" s="253">
        <f t="shared" si="65"/>
        <v>0</v>
      </c>
      <c r="W3664" s="348" t="str">
        <f>IF(板块成分!B3666="","",板块成分!B3666)</f>
        <v/>
      </c>
      <c r="X3664" s="270" t="str">
        <f>[1]!s_info_name(W3664)</f>
        <v>0</v>
      </c>
      <c r="Y3664" s="335" t="str">
        <f>IF($Y$3="申万一级行业",[1]!s_info_industry_sw_2021(W3664,公司分析!D$5,1),IF($Y$3="申万二级行业",[1]!s_info_industry_sw_2021(W3664,公司分析!D$5,2),IF($Y$3="申万三级行业",[1]!s_info_industry_sw_2021(W3664,公司分析!D$5,3),IF($Y$3="wind一级行业",[1]!s_info_industry_gics(W3664,1),IF($Y$3="wind二级行业",[1]!s_info_industry_gics(W3664,2),IF($Y$3="wind三级行业",[1]!s_info_industry_gics(W3664,3),IF($Y$3="wind四级行业",[1]!s_info_industry_gics(W3664,4),IF($Y$3="证监会门类行业",[1]!s_info_industry_csrc12_n(W3664,公司分析!D$5,1),""))))))))</f>
        <v>0</v>
      </c>
      <c r="Z3664" s="298" t="str">
        <f>IF(Y3664=行业比较!$E$6,ROW(),"")</f>
        <v/>
      </c>
    </row>
    <row r="3665" spans="22:26" x14ac:dyDescent="0.35">
      <c r="V3665" s="253">
        <f t="shared" si="65"/>
        <v>0</v>
      </c>
      <c r="W3665" s="348" t="str">
        <f>IF(板块成分!B3667="","",板块成分!B3667)</f>
        <v/>
      </c>
      <c r="X3665" s="270" t="str">
        <f>[1]!s_info_name(W3665)</f>
        <v>0</v>
      </c>
      <c r="Y3665" s="335" t="str">
        <f>IF($Y$3="申万一级行业",[1]!s_info_industry_sw_2021(W3665,公司分析!D$5,1),IF($Y$3="申万二级行业",[1]!s_info_industry_sw_2021(W3665,公司分析!D$5,2),IF($Y$3="申万三级行业",[1]!s_info_industry_sw_2021(W3665,公司分析!D$5,3),IF($Y$3="wind一级行业",[1]!s_info_industry_gics(W3665,1),IF($Y$3="wind二级行业",[1]!s_info_industry_gics(W3665,2),IF($Y$3="wind三级行业",[1]!s_info_industry_gics(W3665,3),IF($Y$3="wind四级行业",[1]!s_info_industry_gics(W3665,4),IF($Y$3="证监会门类行业",[1]!s_info_industry_csrc12_n(W3665,公司分析!D$5,1),""))))))))</f>
        <v>0</v>
      </c>
      <c r="Z3665" s="298" t="str">
        <f>IF(Y3665=行业比较!$E$6,ROW(),"")</f>
        <v/>
      </c>
    </row>
    <row r="3666" spans="22:26" x14ac:dyDescent="0.35">
      <c r="V3666" s="253">
        <f t="shared" si="65"/>
        <v>0</v>
      </c>
      <c r="W3666" s="348" t="str">
        <f>IF(板块成分!B3668="","",板块成分!B3668)</f>
        <v/>
      </c>
      <c r="X3666" s="270" t="str">
        <f>[1]!s_info_name(W3666)</f>
        <v>0</v>
      </c>
      <c r="Y3666" s="335" t="str">
        <f>IF($Y$3="申万一级行业",[1]!s_info_industry_sw_2021(W3666,公司分析!D$5,1),IF($Y$3="申万二级行业",[1]!s_info_industry_sw_2021(W3666,公司分析!D$5,2),IF($Y$3="申万三级行业",[1]!s_info_industry_sw_2021(W3666,公司分析!D$5,3),IF($Y$3="wind一级行业",[1]!s_info_industry_gics(W3666,1),IF($Y$3="wind二级行业",[1]!s_info_industry_gics(W3666,2),IF($Y$3="wind三级行业",[1]!s_info_industry_gics(W3666,3),IF($Y$3="wind四级行业",[1]!s_info_industry_gics(W3666,4),IF($Y$3="证监会门类行业",[1]!s_info_industry_csrc12_n(W3666,公司分析!D$5,1),""))))))))</f>
        <v>0</v>
      </c>
      <c r="Z3666" s="298" t="str">
        <f>IF(Y3666=行业比较!$E$6,ROW(),"")</f>
        <v/>
      </c>
    </row>
    <row r="3667" spans="22:26" x14ac:dyDescent="0.35">
      <c r="V3667" s="253">
        <f t="shared" si="65"/>
        <v>0</v>
      </c>
      <c r="W3667" s="348" t="str">
        <f>IF(板块成分!B3669="","",板块成分!B3669)</f>
        <v/>
      </c>
      <c r="X3667" s="270" t="str">
        <f>[1]!s_info_name(W3667)</f>
        <v>0</v>
      </c>
      <c r="Y3667" s="335" t="str">
        <f>IF($Y$3="申万一级行业",[1]!s_info_industry_sw_2021(W3667,公司分析!D$5,1),IF($Y$3="申万二级行业",[1]!s_info_industry_sw_2021(W3667,公司分析!D$5,2),IF($Y$3="申万三级行业",[1]!s_info_industry_sw_2021(W3667,公司分析!D$5,3),IF($Y$3="wind一级行业",[1]!s_info_industry_gics(W3667,1),IF($Y$3="wind二级行业",[1]!s_info_industry_gics(W3667,2),IF($Y$3="wind三级行业",[1]!s_info_industry_gics(W3667,3),IF($Y$3="wind四级行业",[1]!s_info_industry_gics(W3667,4),IF($Y$3="证监会门类行业",[1]!s_info_industry_csrc12_n(W3667,公司分析!D$5,1),""))))))))</f>
        <v>0</v>
      </c>
      <c r="Z3667" s="298" t="str">
        <f>IF(Y3667=行业比较!$E$6,ROW(),"")</f>
        <v/>
      </c>
    </row>
    <row r="3668" spans="22:26" x14ac:dyDescent="0.35">
      <c r="V3668" s="253">
        <f t="shared" si="65"/>
        <v>0</v>
      </c>
      <c r="W3668" s="348" t="str">
        <f>IF(板块成分!B3670="","",板块成分!B3670)</f>
        <v/>
      </c>
      <c r="X3668" s="270" t="str">
        <f>[1]!s_info_name(W3668)</f>
        <v>0</v>
      </c>
      <c r="Y3668" s="335" t="str">
        <f>IF($Y$3="申万一级行业",[1]!s_info_industry_sw_2021(W3668,公司分析!D$5,1),IF($Y$3="申万二级行业",[1]!s_info_industry_sw_2021(W3668,公司分析!D$5,2),IF($Y$3="申万三级行业",[1]!s_info_industry_sw_2021(W3668,公司分析!D$5,3),IF($Y$3="wind一级行业",[1]!s_info_industry_gics(W3668,1),IF($Y$3="wind二级行业",[1]!s_info_industry_gics(W3668,2),IF($Y$3="wind三级行业",[1]!s_info_industry_gics(W3668,3),IF($Y$3="wind四级行业",[1]!s_info_industry_gics(W3668,4),IF($Y$3="证监会门类行业",[1]!s_info_industry_csrc12_n(W3668,公司分析!D$5,1),""))))))))</f>
        <v>0</v>
      </c>
      <c r="Z3668" s="298" t="str">
        <f>IF(Y3668=行业比较!$E$6,ROW(),"")</f>
        <v/>
      </c>
    </row>
    <row r="3669" spans="22:26" x14ac:dyDescent="0.35">
      <c r="V3669" s="253">
        <f t="shared" si="65"/>
        <v>0</v>
      </c>
      <c r="W3669" s="348" t="str">
        <f>IF(板块成分!B3671="","",板块成分!B3671)</f>
        <v/>
      </c>
      <c r="X3669" s="270" t="str">
        <f>[1]!s_info_name(W3669)</f>
        <v>0</v>
      </c>
      <c r="Y3669" s="335" t="str">
        <f>IF($Y$3="申万一级行业",[1]!s_info_industry_sw_2021(W3669,公司分析!D$5,1),IF($Y$3="申万二级行业",[1]!s_info_industry_sw_2021(W3669,公司分析!D$5,2),IF($Y$3="申万三级行业",[1]!s_info_industry_sw_2021(W3669,公司分析!D$5,3),IF($Y$3="wind一级行业",[1]!s_info_industry_gics(W3669,1),IF($Y$3="wind二级行业",[1]!s_info_industry_gics(W3669,2),IF($Y$3="wind三级行业",[1]!s_info_industry_gics(W3669,3),IF($Y$3="wind四级行业",[1]!s_info_industry_gics(W3669,4),IF($Y$3="证监会门类行业",[1]!s_info_industry_csrc12_n(W3669,公司分析!D$5,1),""))))))))</f>
        <v>0</v>
      </c>
      <c r="Z3669" s="298" t="str">
        <f>IF(Y3669=行业比较!$E$6,ROW(),"")</f>
        <v/>
      </c>
    </row>
    <row r="3670" spans="22:26" x14ac:dyDescent="0.35">
      <c r="V3670" s="253">
        <f t="shared" si="65"/>
        <v>0</v>
      </c>
      <c r="W3670" s="348" t="str">
        <f>IF(板块成分!B3672="","",板块成分!B3672)</f>
        <v/>
      </c>
      <c r="X3670" s="270" t="str">
        <f>[1]!s_info_name(W3670)</f>
        <v>0</v>
      </c>
      <c r="Y3670" s="335" t="str">
        <f>IF($Y$3="申万一级行业",[1]!s_info_industry_sw_2021(W3670,公司分析!D$5,1),IF($Y$3="申万二级行业",[1]!s_info_industry_sw_2021(W3670,公司分析!D$5,2),IF($Y$3="申万三级行业",[1]!s_info_industry_sw_2021(W3670,公司分析!D$5,3),IF($Y$3="wind一级行业",[1]!s_info_industry_gics(W3670,1),IF($Y$3="wind二级行业",[1]!s_info_industry_gics(W3670,2),IF($Y$3="wind三级行业",[1]!s_info_industry_gics(W3670,3),IF($Y$3="wind四级行业",[1]!s_info_industry_gics(W3670,4),IF($Y$3="证监会门类行业",[1]!s_info_industry_csrc12_n(W3670,公司分析!D$5,1),""))))))))</f>
        <v>0</v>
      </c>
      <c r="Z3670" s="298" t="str">
        <f>IF(Y3670=行业比较!$E$6,ROW(),"")</f>
        <v/>
      </c>
    </row>
    <row r="3671" spans="22:26" x14ac:dyDescent="0.35">
      <c r="V3671" s="253">
        <f t="shared" si="65"/>
        <v>0</v>
      </c>
      <c r="W3671" s="348" t="str">
        <f>IF(板块成分!B3673="","",板块成分!B3673)</f>
        <v/>
      </c>
      <c r="X3671" s="270" t="str">
        <f>[1]!s_info_name(W3671)</f>
        <v>0</v>
      </c>
      <c r="Y3671" s="335" t="str">
        <f>IF($Y$3="申万一级行业",[1]!s_info_industry_sw_2021(W3671,公司分析!D$5,1),IF($Y$3="申万二级行业",[1]!s_info_industry_sw_2021(W3671,公司分析!D$5,2),IF($Y$3="申万三级行业",[1]!s_info_industry_sw_2021(W3671,公司分析!D$5,3),IF($Y$3="wind一级行业",[1]!s_info_industry_gics(W3671,1),IF($Y$3="wind二级行业",[1]!s_info_industry_gics(W3671,2),IF($Y$3="wind三级行业",[1]!s_info_industry_gics(W3671,3),IF($Y$3="wind四级行业",[1]!s_info_industry_gics(W3671,4),IF($Y$3="证监会门类行业",[1]!s_info_industry_csrc12_n(W3671,公司分析!D$5,1),""))))))))</f>
        <v>0</v>
      </c>
      <c r="Z3671" s="298" t="str">
        <f>IF(Y3671=行业比较!$E$6,ROW(),"")</f>
        <v/>
      </c>
    </row>
    <row r="3672" spans="22:26" x14ac:dyDescent="0.35">
      <c r="V3672" s="253">
        <f t="shared" si="65"/>
        <v>0</v>
      </c>
      <c r="W3672" s="348" t="str">
        <f>IF(板块成分!B3674="","",板块成分!B3674)</f>
        <v/>
      </c>
      <c r="X3672" s="270" t="str">
        <f>[1]!s_info_name(W3672)</f>
        <v>0</v>
      </c>
      <c r="Y3672" s="335" t="str">
        <f>IF($Y$3="申万一级行业",[1]!s_info_industry_sw_2021(W3672,公司分析!D$5,1),IF($Y$3="申万二级行业",[1]!s_info_industry_sw_2021(W3672,公司分析!D$5,2),IF($Y$3="申万三级行业",[1]!s_info_industry_sw_2021(W3672,公司分析!D$5,3),IF($Y$3="wind一级行业",[1]!s_info_industry_gics(W3672,1),IF($Y$3="wind二级行业",[1]!s_info_industry_gics(W3672,2),IF($Y$3="wind三级行业",[1]!s_info_industry_gics(W3672,3),IF($Y$3="wind四级行业",[1]!s_info_industry_gics(W3672,4),IF($Y$3="证监会门类行业",[1]!s_info_industry_csrc12_n(W3672,公司分析!D$5,1),""))))))))</f>
        <v>0</v>
      </c>
      <c r="Z3672" s="298" t="str">
        <f>IF(Y3672=行业比较!$E$6,ROW(),"")</f>
        <v/>
      </c>
    </row>
    <row r="3673" spans="22:26" x14ac:dyDescent="0.35">
      <c r="V3673" s="253">
        <f t="shared" si="65"/>
        <v>0</v>
      </c>
      <c r="W3673" s="348" t="str">
        <f>IF(板块成分!B3675="","",板块成分!B3675)</f>
        <v/>
      </c>
      <c r="X3673" s="270" t="str">
        <f>[1]!s_info_name(W3673)</f>
        <v>0</v>
      </c>
      <c r="Y3673" s="335" t="str">
        <f>IF($Y$3="申万一级行业",[1]!s_info_industry_sw_2021(W3673,公司分析!D$5,1),IF($Y$3="申万二级行业",[1]!s_info_industry_sw_2021(W3673,公司分析!D$5,2),IF($Y$3="申万三级行业",[1]!s_info_industry_sw_2021(W3673,公司分析!D$5,3),IF($Y$3="wind一级行业",[1]!s_info_industry_gics(W3673,1),IF($Y$3="wind二级行业",[1]!s_info_industry_gics(W3673,2),IF($Y$3="wind三级行业",[1]!s_info_industry_gics(W3673,3),IF($Y$3="wind四级行业",[1]!s_info_industry_gics(W3673,4),IF($Y$3="证监会门类行业",[1]!s_info_industry_csrc12_n(W3673,公司分析!D$5,1),""))))))))</f>
        <v>0</v>
      </c>
      <c r="Z3673" s="298" t="str">
        <f>IF(Y3673=行业比较!$E$6,ROW(),"")</f>
        <v/>
      </c>
    </row>
    <row r="3674" spans="22:26" x14ac:dyDescent="0.35">
      <c r="V3674" s="253">
        <f t="shared" si="65"/>
        <v>0</v>
      </c>
      <c r="W3674" s="348" t="str">
        <f>IF(板块成分!B3676="","",板块成分!B3676)</f>
        <v/>
      </c>
      <c r="X3674" s="270" t="str">
        <f>[1]!s_info_name(W3674)</f>
        <v>0</v>
      </c>
      <c r="Y3674" s="335" t="str">
        <f>IF($Y$3="申万一级行业",[1]!s_info_industry_sw_2021(W3674,公司分析!D$5,1),IF($Y$3="申万二级行业",[1]!s_info_industry_sw_2021(W3674,公司分析!D$5,2),IF($Y$3="申万三级行业",[1]!s_info_industry_sw_2021(W3674,公司分析!D$5,3),IF($Y$3="wind一级行业",[1]!s_info_industry_gics(W3674,1),IF($Y$3="wind二级行业",[1]!s_info_industry_gics(W3674,2),IF($Y$3="wind三级行业",[1]!s_info_industry_gics(W3674,3),IF($Y$3="wind四级行业",[1]!s_info_industry_gics(W3674,4),IF($Y$3="证监会门类行业",[1]!s_info_industry_csrc12_n(W3674,公司分析!D$5,1),""))))))))</f>
        <v>0</v>
      </c>
      <c r="Z3674" s="298" t="str">
        <f>IF(Y3674=行业比较!$E$6,ROW(),"")</f>
        <v/>
      </c>
    </row>
    <row r="3675" spans="22:26" x14ac:dyDescent="0.35">
      <c r="V3675" s="253">
        <f t="shared" si="65"/>
        <v>0</v>
      </c>
      <c r="W3675" s="348" t="str">
        <f>IF(板块成分!B3677="","",板块成分!B3677)</f>
        <v/>
      </c>
      <c r="X3675" s="270" t="str">
        <f>[1]!s_info_name(W3675)</f>
        <v>0</v>
      </c>
      <c r="Y3675" s="335" t="str">
        <f>IF($Y$3="申万一级行业",[1]!s_info_industry_sw_2021(W3675,公司分析!D$5,1),IF($Y$3="申万二级行业",[1]!s_info_industry_sw_2021(W3675,公司分析!D$5,2),IF($Y$3="申万三级行业",[1]!s_info_industry_sw_2021(W3675,公司分析!D$5,3),IF($Y$3="wind一级行业",[1]!s_info_industry_gics(W3675,1),IF($Y$3="wind二级行业",[1]!s_info_industry_gics(W3675,2),IF($Y$3="wind三级行业",[1]!s_info_industry_gics(W3675,3),IF($Y$3="wind四级行业",[1]!s_info_industry_gics(W3675,4),IF($Y$3="证监会门类行业",[1]!s_info_industry_csrc12_n(W3675,公司分析!D$5,1),""))))))))</f>
        <v>0</v>
      </c>
      <c r="Z3675" s="298" t="str">
        <f>IF(Y3675=行业比较!$E$6,ROW(),"")</f>
        <v/>
      </c>
    </row>
    <row r="3676" spans="22:26" x14ac:dyDescent="0.35">
      <c r="V3676" s="253">
        <f t="shared" si="65"/>
        <v>0</v>
      </c>
      <c r="W3676" s="348" t="str">
        <f>IF(板块成分!B3678="","",板块成分!B3678)</f>
        <v/>
      </c>
      <c r="X3676" s="270" t="str">
        <f>[1]!s_info_name(W3676)</f>
        <v>0</v>
      </c>
      <c r="Y3676" s="335" t="str">
        <f>IF($Y$3="申万一级行业",[1]!s_info_industry_sw_2021(W3676,公司分析!D$5,1),IF($Y$3="申万二级行业",[1]!s_info_industry_sw_2021(W3676,公司分析!D$5,2),IF($Y$3="申万三级行业",[1]!s_info_industry_sw_2021(W3676,公司分析!D$5,3),IF($Y$3="wind一级行业",[1]!s_info_industry_gics(W3676,1),IF($Y$3="wind二级行业",[1]!s_info_industry_gics(W3676,2),IF($Y$3="wind三级行业",[1]!s_info_industry_gics(W3676,3),IF($Y$3="wind四级行业",[1]!s_info_industry_gics(W3676,4),IF($Y$3="证监会门类行业",[1]!s_info_industry_csrc12_n(W3676,公司分析!D$5,1),""))))))))</f>
        <v>0</v>
      </c>
      <c r="Z3676" s="298" t="str">
        <f>IF(Y3676=行业比较!$E$6,ROW(),"")</f>
        <v/>
      </c>
    </row>
    <row r="3677" spans="22:26" x14ac:dyDescent="0.35">
      <c r="V3677" s="253">
        <f t="shared" si="65"/>
        <v>0</v>
      </c>
      <c r="W3677" s="348" t="str">
        <f>IF(板块成分!B3679="","",板块成分!B3679)</f>
        <v/>
      </c>
      <c r="X3677" s="270" t="str">
        <f>[1]!s_info_name(W3677)</f>
        <v>0</v>
      </c>
      <c r="Y3677" s="335" t="str">
        <f>IF($Y$3="申万一级行业",[1]!s_info_industry_sw_2021(W3677,公司分析!D$5,1),IF($Y$3="申万二级行业",[1]!s_info_industry_sw_2021(W3677,公司分析!D$5,2),IF($Y$3="申万三级行业",[1]!s_info_industry_sw_2021(W3677,公司分析!D$5,3),IF($Y$3="wind一级行业",[1]!s_info_industry_gics(W3677,1),IF($Y$3="wind二级行业",[1]!s_info_industry_gics(W3677,2),IF($Y$3="wind三级行业",[1]!s_info_industry_gics(W3677,3),IF($Y$3="wind四级行业",[1]!s_info_industry_gics(W3677,4),IF($Y$3="证监会门类行业",[1]!s_info_industry_csrc12_n(W3677,公司分析!D$5,1),""))))))))</f>
        <v>0</v>
      </c>
      <c r="Z3677" s="298" t="str">
        <f>IF(Y3677=行业比较!$E$6,ROW(),"")</f>
        <v/>
      </c>
    </row>
    <row r="3678" spans="22:26" x14ac:dyDescent="0.35">
      <c r="V3678" s="253">
        <f t="shared" si="65"/>
        <v>0</v>
      </c>
      <c r="W3678" s="348" t="str">
        <f>IF(板块成分!B3680="","",板块成分!B3680)</f>
        <v/>
      </c>
      <c r="X3678" s="270" t="str">
        <f>[1]!s_info_name(W3678)</f>
        <v>0</v>
      </c>
      <c r="Y3678" s="335" t="str">
        <f>IF($Y$3="申万一级行业",[1]!s_info_industry_sw_2021(W3678,公司分析!D$5,1),IF($Y$3="申万二级行业",[1]!s_info_industry_sw_2021(W3678,公司分析!D$5,2),IF($Y$3="申万三级行业",[1]!s_info_industry_sw_2021(W3678,公司分析!D$5,3),IF($Y$3="wind一级行业",[1]!s_info_industry_gics(W3678,1),IF($Y$3="wind二级行业",[1]!s_info_industry_gics(W3678,2),IF($Y$3="wind三级行业",[1]!s_info_industry_gics(W3678,3),IF($Y$3="wind四级行业",[1]!s_info_industry_gics(W3678,4),IF($Y$3="证监会门类行业",[1]!s_info_industry_csrc12_n(W3678,公司分析!D$5,1),""))))))))</f>
        <v>0</v>
      </c>
      <c r="Z3678" s="298" t="str">
        <f>IF(Y3678=行业比较!$E$6,ROW(),"")</f>
        <v/>
      </c>
    </row>
    <row r="3679" spans="22:26" x14ac:dyDescent="0.35">
      <c r="V3679" s="253">
        <f t="shared" si="65"/>
        <v>0</v>
      </c>
      <c r="W3679" s="348" t="str">
        <f>IF(板块成分!B3681="","",板块成分!B3681)</f>
        <v/>
      </c>
      <c r="X3679" s="270" t="str">
        <f>[1]!s_info_name(W3679)</f>
        <v>0</v>
      </c>
      <c r="Y3679" s="335" t="str">
        <f>IF($Y$3="申万一级行业",[1]!s_info_industry_sw_2021(W3679,公司分析!D$5,1),IF($Y$3="申万二级行业",[1]!s_info_industry_sw_2021(W3679,公司分析!D$5,2),IF($Y$3="申万三级行业",[1]!s_info_industry_sw_2021(W3679,公司分析!D$5,3),IF($Y$3="wind一级行业",[1]!s_info_industry_gics(W3679,1),IF($Y$3="wind二级行业",[1]!s_info_industry_gics(W3679,2),IF($Y$3="wind三级行业",[1]!s_info_industry_gics(W3679,3),IF($Y$3="wind四级行业",[1]!s_info_industry_gics(W3679,4),IF($Y$3="证监会门类行业",[1]!s_info_industry_csrc12_n(W3679,公司分析!D$5,1),""))))))))</f>
        <v>0</v>
      </c>
      <c r="Z3679" s="298" t="str">
        <f>IF(Y3679=行业比较!$E$6,ROW(),"")</f>
        <v/>
      </c>
    </row>
    <row r="3680" spans="22:26" x14ac:dyDescent="0.35">
      <c r="V3680" s="253">
        <f t="shared" si="65"/>
        <v>0</v>
      </c>
      <c r="W3680" s="348" t="str">
        <f>IF(板块成分!B3682="","",板块成分!B3682)</f>
        <v/>
      </c>
      <c r="X3680" s="270" t="str">
        <f>[1]!s_info_name(W3680)</f>
        <v>0</v>
      </c>
      <c r="Y3680" s="335" t="str">
        <f>IF($Y$3="申万一级行业",[1]!s_info_industry_sw_2021(W3680,公司分析!D$5,1),IF($Y$3="申万二级行业",[1]!s_info_industry_sw_2021(W3680,公司分析!D$5,2),IF($Y$3="申万三级行业",[1]!s_info_industry_sw_2021(W3680,公司分析!D$5,3),IF($Y$3="wind一级行业",[1]!s_info_industry_gics(W3680,1),IF($Y$3="wind二级行业",[1]!s_info_industry_gics(W3680,2),IF($Y$3="wind三级行业",[1]!s_info_industry_gics(W3680,3),IF($Y$3="wind四级行业",[1]!s_info_industry_gics(W3680,4),IF($Y$3="证监会门类行业",[1]!s_info_industry_csrc12_n(W3680,公司分析!D$5,1),""))))))))</f>
        <v>0</v>
      </c>
      <c r="Z3680" s="298" t="str">
        <f>IF(Y3680=行业比较!$E$6,ROW(),"")</f>
        <v/>
      </c>
    </row>
    <row r="3681" spans="22:26" x14ac:dyDescent="0.35">
      <c r="V3681" s="253">
        <f t="shared" si="65"/>
        <v>0</v>
      </c>
      <c r="W3681" s="348" t="str">
        <f>IF(板块成分!B3683="","",板块成分!B3683)</f>
        <v/>
      </c>
      <c r="X3681" s="270" t="str">
        <f>[1]!s_info_name(W3681)</f>
        <v>0</v>
      </c>
      <c r="Y3681" s="335" t="str">
        <f>IF($Y$3="申万一级行业",[1]!s_info_industry_sw_2021(W3681,公司分析!D$5,1),IF($Y$3="申万二级行业",[1]!s_info_industry_sw_2021(W3681,公司分析!D$5,2),IF($Y$3="申万三级行业",[1]!s_info_industry_sw_2021(W3681,公司分析!D$5,3),IF($Y$3="wind一级行业",[1]!s_info_industry_gics(W3681,1),IF($Y$3="wind二级行业",[1]!s_info_industry_gics(W3681,2),IF($Y$3="wind三级行业",[1]!s_info_industry_gics(W3681,3),IF($Y$3="wind四级行业",[1]!s_info_industry_gics(W3681,4),IF($Y$3="证监会门类行业",[1]!s_info_industry_csrc12_n(W3681,公司分析!D$5,1),""))))))))</f>
        <v>0</v>
      </c>
      <c r="Z3681" s="298" t="str">
        <f>IF(Y3681=行业比较!$E$6,ROW(),"")</f>
        <v/>
      </c>
    </row>
    <row r="3682" spans="22:26" x14ac:dyDescent="0.35">
      <c r="V3682" s="253">
        <f t="shared" si="65"/>
        <v>0</v>
      </c>
      <c r="W3682" s="348" t="str">
        <f>IF(板块成分!B3684="","",板块成分!B3684)</f>
        <v/>
      </c>
      <c r="X3682" s="270" t="str">
        <f>[1]!s_info_name(W3682)</f>
        <v>0</v>
      </c>
      <c r="Y3682" s="335" t="str">
        <f>IF($Y$3="申万一级行业",[1]!s_info_industry_sw_2021(W3682,公司分析!D$5,1),IF($Y$3="申万二级行业",[1]!s_info_industry_sw_2021(W3682,公司分析!D$5,2),IF($Y$3="申万三级行业",[1]!s_info_industry_sw_2021(W3682,公司分析!D$5,3),IF($Y$3="wind一级行业",[1]!s_info_industry_gics(W3682,1),IF($Y$3="wind二级行业",[1]!s_info_industry_gics(W3682,2),IF($Y$3="wind三级行业",[1]!s_info_industry_gics(W3682,3),IF($Y$3="wind四级行业",[1]!s_info_industry_gics(W3682,4),IF($Y$3="证监会门类行业",[1]!s_info_industry_csrc12_n(W3682,公司分析!D$5,1),""))))))))</f>
        <v>0</v>
      </c>
      <c r="Z3682" s="298" t="str">
        <f>IF(Y3682=行业比较!$E$6,ROW(),"")</f>
        <v/>
      </c>
    </row>
    <row r="3683" spans="22:26" x14ac:dyDescent="0.35">
      <c r="V3683" s="253">
        <f t="shared" si="65"/>
        <v>0</v>
      </c>
      <c r="W3683" s="348" t="str">
        <f>IF(板块成分!B3685="","",板块成分!B3685)</f>
        <v/>
      </c>
      <c r="X3683" s="270" t="str">
        <f>[1]!s_info_name(W3683)</f>
        <v>0</v>
      </c>
      <c r="Y3683" s="335" t="str">
        <f>IF($Y$3="申万一级行业",[1]!s_info_industry_sw_2021(W3683,公司分析!D$5,1),IF($Y$3="申万二级行业",[1]!s_info_industry_sw_2021(W3683,公司分析!D$5,2),IF($Y$3="申万三级行业",[1]!s_info_industry_sw_2021(W3683,公司分析!D$5,3),IF($Y$3="wind一级行业",[1]!s_info_industry_gics(W3683,1),IF($Y$3="wind二级行业",[1]!s_info_industry_gics(W3683,2),IF($Y$3="wind三级行业",[1]!s_info_industry_gics(W3683,3),IF($Y$3="wind四级行业",[1]!s_info_industry_gics(W3683,4),IF($Y$3="证监会门类行业",[1]!s_info_industry_csrc12_n(W3683,公司分析!D$5,1),""))))))))</f>
        <v>0</v>
      </c>
      <c r="Z3683" s="298" t="str">
        <f>IF(Y3683=行业比较!$E$6,ROW(),"")</f>
        <v/>
      </c>
    </row>
    <row r="3684" spans="22:26" x14ac:dyDescent="0.35">
      <c r="V3684" s="253">
        <f t="shared" si="65"/>
        <v>0</v>
      </c>
      <c r="W3684" s="348" t="str">
        <f>IF(板块成分!B3686="","",板块成分!B3686)</f>
        <v/>
      </c>
      <c r="X3684" s="270" t="str">
        <f>[1]!s_info_name(W3684)</f>
        <v>0</v>
      </c>
      <c r="Y3684" s="335" t="str">
        <f>IF($Y$3="申万一级行业",[1]!s_info_industry_sw_2021(W3684,公司分析!D$5,1),IF($Y$3="申万二级行业",[1]!s_info_industry_sw_2021(W3684,公司分析!D$5,2),IF($Y$3="申万三级行业",[1]!s_info_industry_sw_2021(W3684,公司分析!D$5,3),IF($Y$3="wind一级行业",[1]!s_info_industry_gics(W3684,1),IF($Y$3="wind二级行业",[1]!s_info_industry_gics(W3684,2),IF($Y$3="wind三级行业",[1]!s_info_industry_gics(W3684,3),IF($Y$3="wind四级行业",[1]!s_info_industry_gics(W3684,4),IF($Y$3="证监会门类行业",[1]!s_info_industry_csrc12_n(W3684,公司分析!D$5,1),""))))))))</f>
        <v>0</v>
      </c>
      <c r="Z3684" s="298" t="str">
        <f>IF(Y3684=行业比较!$E$6,ROW(),"")</f>
        <v/>
      </c>
    </row>
    <row r="3685" spans="22:26" x14ac:dyDescent="0.35">
      <c r="V3685" s="253">
        <f t="shared" si="65"/>
        <v>0</v>
      </c>
      <c r="W3685" s="348" t="str">
        <f>IF(板块成分!B3687="","",板块成分!B3687)</f>
        <v/>
      </c>
      <c r="X3685" s="270" t="str">
        <f>[1]!s_info_name(W3685)</f>
        <v>0</v>
      </c>
      <c r="Y3685" s="335" t="str">
        <f>IF($Y$3="申万一级行业",[1]!s_info_industry_sw_2021(W3685,公司分析!D$5,1),IF($Y$3="申万二级行业",[1]!s_info_industry_sw_2021(W3685,公司分析!D$5,2),IF($Y$3="申万三级行业",[1]!s_info_industry_sw_2021(W3685,公司分析!D$5,3),IF($Y$3="wind一级行业",[1]!s_info_industry_gics(W3685,1),IF($Y$3="wind二级行业",[1]!s_info_industry_gics(W3685,2),IF($Y$3="wind三级行业",[1]!s_info_industry_gics(W3685,3),IF($Y$3="wind四级行业",[1]!s_info_industry_gics(W3685,4),IF($Y$3="证监会门类行业",[1]!s_info_industry_csrc12_n(W3685,公司分析!D$5,1),""))))))))</f>
        <v>0</v>
      </c>
      <c r="Z3685" s="298" t="str">
        <f>IF(Y3685=行业比较!$E$6,ROW(),"")</f>
        <v/>
      </c>
    </row>
    <row r="3686" spans="22:26" x14ac:dyDescent="0.35">
      <c r="V3686" s="253">
        <f t="shared" si="65"/>
        <v>0</v>
      </c>
      <c r="W3686" s="348" t="str">
        <f>IF(板块成分!B3688="","",板块成分!B3688)</f>
        <v/>
      </c>
      <c r="X3686" s="270" t="str">
        <f>[1]!s_info_name(W3686)</f>
        <v>0</v>
      </c>
      <c r="Y3686" s="335" t="str">
        <f>IF($Y$3="申万一级行业",[1]!s_info_industry_sw_2021(W3686,公司分析!D$5,1),IF($Y$3="申万二级行业",[1]!s_info_industry_sw_2021(W3686,公司分析!D$5,2),IF($Y$3="申万三级行业",[1]!s_info_industry_sw_2021(W3686,公司分析!D$5,3),IF($Y$3="wind一级行业",[1]!s_info_industry_gics(W3686,1),IF($Y$3="wind二级行业",[1]!s_info_industry_gics(W3686,2),IF($Y$3="wind三级行业",[1]!s_info_industry_gics(W3686,3),IF($Y$3="wind四级行业",[1]!s_info_industry_gics(W3686,4),IF($Y$3="证监会门类行业",[1]!s_info_industry_csrc12_n(W3686,公司分析!D$5,1),""))))))))</f>
        <v>0</v>
      </c>
      <c r="Z3686" s="298" t="str">
        <f>IF(Y3686=行业比较!$E$6,ROW(),"")</f>
        <v/>
      </c>
    </row>
    <row r="3687" spans="22:26" x14ac:dyDescent="0.35">
      <c r="V3687" s="253">
        <f t="shared" si="65"/>
        <v>0</v>
      </c>
      <c r="W3687" s="348" t="str">
        <f>IF(板块成分!B3689="","",板块成分!B3689)</f>
        <v/>
      </c>
      <c r="X3687" s="270" t="str">
        <f>[1]!s_info_name(W3687)</f>
        <v>0</v>
      </c>
      <c r="Y3687" s="335" t="str">
        <f>IF($Y$3="申万一级行业",[1]!s_info_industry_sw_2021(W3687,公司分析!D$5,1),IF($Y$3="申万二级行业",[1]!s_info_industry_sw_2021(W3687,公司分析!D$5,2),IF($Y$3="申万三级行业",[1]!s_info_industry_sw_2021(W3687,公司分析!D$5,3),IF($Y$3="wind一级行业",[1]!s_info_industry_gics(W3687,1),IF($Y$3="wind二级行业",[1]!s_info_industry_gics(W3687,2),IF($Y$3="wind三级行业",[1]!s_info_industry_gics(W3687,3),IF($Y$3="wind四级行业",[1]!s_info_industry_gics(W3687,4),IF($Y$3="证监会门类行业",[1]!s_info_industry_csrc12_n(W3687,公司分析!D$5,1),""))))))))</f>
        <v>0</v>
      </c>
      <c r="Z3687" s="298" t="str">
        <f>IF(Y3687=行业比较!$E$6,ROW(),"")</f>
        <v/>
      </c>
    </row>
    <row r="3688" spans="22:26" x14ac:dyDescent="0.35">
      <c r="V3688" s="253">
        <f t="shared" si="65"/>
        <v>0</v>
      </c>
      <c r="W3688" s="348" t="str">
        <f>IF(板块成分!B3690="","",板块成分!B3690)</f>
        <v/>
      </c>
      <c r="X3688" s="270" t="str">
        <f>[1]!s_info_name(W3688)</f>
        <v>0</v>
      </c>
      <c r="Y3688" s="335" t="str">
        <f>IF($Y$3="申万一级行业",[1]!s_info_industry_sw_2021(W3688,公司分析!D$5,1),IF($Y$3="申万二级行业",[1]!s_info_industry_sw_2021(W3688,公司分析!D$5,2),IF($Y$3="申万三级行业",[1]!s_info_industry_sw_2021(W3688,公司分析!D$5,3),IF($Y$3="wind一级行业",[1]!s_info_industry_gics(W3688,1),IF($Y$3="wind二级行业",[1]!s_info_industry_gics(W3688,2),IF($Y$3="wind三级行业",[1]!s_info_industry_gics(W3688,3),IF($Y$3="wind四级行业",[1]!s_info_industry_gics(W3688,4),IF($Y$3="证监会门类行业",[1]!s_info_industry_csrc12_n(W3688,公司分析!D$5,1),""))))))))</f>
        <v>0</v>
      </c>
      <c r="Z3688" s="298" t="str">
        <f>IF(Y3688=行业比较!$E$6,ROW(),"")</f>
        <v/>
      </c>
    </row>
    <row r="3689" spans="22:26" x14ac:dyDescent="0.35">
      <c r="V3689" s="253">
        <f t="shared" si="65"/>
        <v>0</v>
      </c>
      <c r="W3689" s="348" t="str">
        <f>IF(板块成分!B3691="","",板块成分!B3691)</f>
        <v/>
      </c>
      <c r="X3689" s="270" t="str">
        <f>[1]!s_info_name(W3689)</f>
        <v>0</v>
      </c>
      <c r="Y3689" s="335" t="str">
        <f>IF($Y$3="申万一级行业",[1]!s_info_industry_sw_2021(W3689,公司分析!D$5,1),IF($Y$3="申万二级行业",[1]!s_info_industry_sw_2021(W3689,公司分析!D$5,2),IF($Y$3="申万三级行业",[1]!s_info_industry_sw_2021(W3689,公司分析!D$5,3),IF($Y$3="wind一级行业",[1]!s_info_industry_gics(W3689,1),IF($Y$3="wind二级行业",[1]!s_info_industry_gics(W3689,2),IF($Y$3="wind三级行业",[1]!s_info_industry_gics(W3689,3),IF($Y$3="wind四级行业",[1]!s_info_industry_gics(W3689,4),IF($Y$3="证监会门类行业",[1]!s_info_industry_csrc12_n(W3689,公司分析!D$5,1),""))))))))</f>
        <v>0</v>
      </c>
      <c r="Z3689" s="298" t="str">
        <f>IF(Y3689=行业比较!$E$6,ROW(),"")</f>
        <v/>
      </c>
    </row>
    <row r="3690" spans="22:26" x14ac:dyDescent="0.35">
      <c r="V3690" s="253">
        <f t="shared" si="65"/>
        <v>0</v>
      </c>
      <c r="W3690" s="348" t="str">
        <f>IF(板块成分!B3692="","",板块成分!B3692)</f>
        <v/>
      </c>
      <c r="X3690" s="270" t="str">
        <f>[1]!s_info_name(W3690)</f>
        <v>0</v>
      </c>
      <c r="Y3690" s="335" t="str">
        <f>IF($Y$3="申万一级行业",[1]!s_info_industry_sw_2021(W3690,公司分析!D$5,1),IF($Y$3="申万二级行业",[1]!s_info_industry_sw_2021(W3690,公司分析!D$5,2),IF($Y$3="申万三级行业",[1]!s_info_industry_sw_2021(W3690,公司分析!D$5,3),IF($Y$3="wind一级行业",[1]!s_info_industry_gics(W3690,1),IF($Y$3="wind二级行业",[1]!s_info_industry_gics(W3690,2),IF($Y$3="wind三级行业",[1]!s_info_industry_gics(W3690,3),IF($Y$3="wind四级行业",[1]!s_info_industry_gics(W3690,4),IF($Y$3="证监会门类行业",[1]!s_info_industry_csrc12_n(W3690,公司分析!D$5,1),""))))))))</f>
        <v>0</v>
      </c>
      <c r="Z3690" s="298" t="str">
        <f>IF(Y3690=行业比较!$E$6,ROW(),"")</f>
        <v/>
      </c>
    </row>
    <row r="3691" spans="22:26" x14ac:dyDescent="0.35">
      <c r="V3691" s="253">
        <f t="shared" si="65"/>
        <v>0</v>
      </c>
      <c r="W3691" s="348" t="str">
        <f>IF(板块成分!B3693="","",板块成分!B3693)</f>
        <v/>
      </c>
      <c r="X3691" s="270" t="str">
        <f>[1]!s_info_name(W3691)</f>
        <v>0</v>
      </c>
      <c r="Y3691" s="335" t="str">
        <f>IF($Y$3="申万一级行业",[1]!s_info_industry_sw_2021(W3691,公司分析!D$5,1),IF($Y$3="申万二级行业",[1]!s_info_industry_sw_2021(W3691,公司分析!D$5,2),IF($Y$3="申万三级行业",[1]!s_info_industry_sw_2021(W3691,公司分析!D$5,3),IF($Y$3="wind一级行业",[1]!s_info_industry_gics(W3691,1),IF($Y$3="wind二级行业",[1]!s_info_industry_gics(W3691,2),IF($Y$3="wind三级行业",[1]!s_info_industry_gics(W3691,3),IF($Y$3="wind四级行业",[1]!s_info_industry_gics(W3691,4),IF($Y$3="证监会门类行业",[1]!s_info_industry_csrc12_n(W3691,公司分析!D$5,1),""))))))))</f>
        <v>0</v>
      </c>
      <c r="Z3691" s="298" t="str">
        <f>IF(Y3691=行业比较!$E$6,ROW(),"")</f>
        <v/>
      </c>
    </row>
    <row r="3692" spans="22:26" x14ac:dyDescent="0.35">
      <c r="V3692" s="253">
        <f t="shared" si="65"/>
        <v>0</v>
      </c>
      <c r="W3692" s="348" t="str">
        <f>IF(板块成分!B3694="","",板块成分!B3694)</f>
        <v/>
      </c>
      <c r="X3692" s="270" t="str">
        <f>[1]!s_info_name(W3692)</f>
        <v>0</v>
      </c>
      <c r="Y3692" s="335" t="str">
        <f>IF($Y$3="申万一级行业",[1]!s_info_industry_sw_2021(W3692,公司分析!D$5,1),IF($Y$3="申万二级行业",[1]!s_info_industry_sw_2021(W3692,公司分析!D$5,2),IF($Y$3="申万三级行业",[1]!s_info_industry_sw_2021(W3692,公司分析!D$5,3),IF($Y$3="wind一级行业",[1]!s_info_industry_gics(W3692,1),IF($Y$3="wind二级行业",[1]!s_info_industry_gics(W3692,2),IF($Y$3="wind三级行业",[1]!s_info_industry_gics(W3692,3),IF($Y$3="wind四级行业",[1]!s_info_industry_gics(W3692,4),IF($Y$3="证监会门类行业",[1]!s_info_industry_csrc12_n(W3692,公司分析!D$5,1),""))))))))</f>
        <v>0</v>
      </c>
      <c r="Z3692" s="298" t="str">
        <f>IF(Y3692=行业比较!$E$6,ROW(),"")</f>
        <v/>
      </c>
    </row>
    <row r="3693" spans="22:26" x14ac:dyDescent="0.35">
      <c r="V3693" s="253">
        <f t="shared" si="65"/>
        <v>0</v>
      </c>
      <c r="W3693" s="348" t="str">
        <f>IF(板块成分!B3695="","",板块成分!B3695)</f>
        <v/>
      </c>
      <c r="X3693" s="270" t="str">
        <f>[1]!s_info_name(W3693)</f>
        <v>0</v>
      </c>
      <c r="Y3693" s="335" t="str">
        <f>IF($Y$3="申万一级行业",[1]!s_info_industry_sw_2021(W3693,公司分析!D$5,1),IF($Y$3="申万二级行业",[1]!s_info_industry_sw_2021(W3693,公司分析!D$5,2),IF($Y$3="申万三级行业",[1]!s_info_industry_sw_2021(W3693,公司分析!D$5,3),IF($Y$3="wind一级行业",[1]!s_info_industry_gics(W3693,1),IF($Y$3="wind二级行业",[1]!s_info_industry_gics(W3693,2),IF($Y$3="wind三级行业",[1]!s_info_industry_gics(W3693,3),IF($Y$3="wind四级行业",[1]!s_info_industry_gics(W3693,4),IF($Y$3="证监会门类行业",[1]!s_info_industry_csrc12_n(W3693,公司分析!D$5,1),""))))))))</f>
        <v>0</v>
      </c>
      <c r="Z3693" s="298" t="str">
        <f>IF(Y3693=行业比较!$E$6,ROW(),"")</f>
        <v/>
      </c>
    </row>
    <row r="3694" spans="22:26" x14ac:dyDescent="0.35">
      <c r="V3694" s="253">
        <f t="shared" si="65"/>
        <v>0</v>
      </c>
      <c r="W3694" s="348" t="str">
        <f>IF(板块成分!B3696="","",板块成分!B3696)</f>
        <v/>
      </c>
      <c r="X3694" s="270" t="str">
        <f>[1]!s_info_name(W3694)</f>
        <v>0</v>
      </c>
      <c r="Y3694" s="335" t="str">
        <f>IF($Y$3="申万一级行业",[1]!s_info_industry_sw_2021(W3694,公司分析!D$5,1),IF($Y$3="申万二级行业",[1]!s_info_industry_sw_2021(W3694,公司分析!D$5,2),IF($Y$3="申万三级行业",[1]!s_info_industry_sw_2021(W3694,公司分析!D$5,3),IF($Y$3="wind一级行业",[1]!s_info_industry_gics(W3694,1),IF($Y$3="wind二级行业",[1]!s_info_industry_gics(W3694,2),IF($Y$3="wind三级行业",[1]!s_info_industry_gics(W3694,3),IF($Y$3="wind四级行业",[1]!s_info_industry_gics(W3694,4),IF($Y$3="证监会门类行业",[1]!s_info_industry_csrc12_n(W3694,公司分析!D$5,1),""))))))))</f>
        <v>0</v>
      </c>
      <c r="Z3694" s="298" t="str">
        <f>IF(Y3694=行业比较!$E$6,ROW(),"")</f>
        <v/>
      </c>
    </row>
    <row r="3695" spans="22:26" x14ac:dyDescent="0.35">
      <c r="V3695" s="253">
        <f t="shared" si="65"/>
        <v>0</v>
      </c>
      <c r="W3695" s="348" t="str">
        <f>IF(板块成分!B3697="","",板块成分!B3697)</f>
        <v/>
      </c>
      <c r="X3695" s="270" t="str">
        <f>[1]!s_info_name(W3695)</f>
        <v>0</v>
      </c>
      <c r="Y3695" s="335" t="str">
        <f>IF($Y$3="申万一级行业",[1]!s_info_industry_sw_2021(W3695,公司分析!D$5,1),IF($Y$3="申万二级行业",[1]!s_info_industry_sw_2021(W3695,公司分析!D$5,2),IF($Y$3="申万三级行业",[1]!s_info_industry_sw_2021(W3695,公司分析!D$5,3),IF($Y$3="wind一级行业",[1]!s_info_industry_gics(W3695,1),IF($Y$3="wind二级行业",[1]!s_info_industry_gics(W3695,2),IF($Y$3="wind三级行业",[1]!s_info_industry_gics(W3695,3),IF($Y$3="wind四级行业",[1]!s_info_industry_gics(W3695,4),IF($Y$3="证监会门类行业",[1]!s_info_industry_csrc12_n(W3695,公司分析!D$5,1),""))))))))</f>
        <v>0</v>
      </c>
      <c r="Z3695" s="298" t="str">
        <f>IF(Y3695=行业比较!$E$6,ROW(),"")</f>
        <v/>
      </c>
    </row>
    <row r="3696" spans="22:26" x14ac:dyDescent="0.35">
      <c r="V3696" s="253">
        <f t="shared" si="65"/>
        <v>0</v>
      </c>
      <c r="W3696" s="348" t="str">
        <f>IF(板块成分!B3698="","",板块成分!B3698)</f>
        <v/>
      </c>
      <c r="X3696" s="270" t="str">
        <f>[1]!s_info_name(W3696)</f>
        <v>0</v>
      </c>
      <c r="Y3696" s="335" t="str">
        <f>IF($Y$3="申万一级行业",[1]!s_info_industry_sw_2021(W3696,公司分析!D$5,1),IF($Y$3="申万二级行业",[1]!s_info_industry_sw_2021(W3696,公司分析!D$5,2),IF($Y$3="申万三级行业",[1]!s_info_industry_sw_2021(W3696,公司分析!D$5,3),IF($Y$3="wind一级行业",[1]!s_info_industry_gics(W3696,1),IF($Y$3="wind二级行业",[1]!s_info_industry_gics(W3696,2),IF($Y$3="wind三级行业",[1]!s_info_industry_gics(W3696,3),IF($Y$3="wind四级行业",[1]!s_info_industry_gics(W3696,4),IF($Y$3="证监会门类行业",[1]!s_info_industry_csrc12_n(W3696,公司分析!D$5,1),""))))))))</f>
        <v>0</v>
      </c>
      <c r="Z3696" s="298" t="str">
        <f>IF(Y3696=行业比较!$E$6,ROW(),"")</f>
        <v/>
      </c>
    </row>
    <row r="3697" spans="22:26" x14ac:dyDescent="0.35">
      <c r="V3697" s="253">
        <f t="shared" si="65"/>
        <v>0</v>
      </c>
      <c r="W3697" s="348" t="str">
        <f>IF(板块成分!B3699="","",板块成分!B3699)</f>
        <v/>
      </c>
      <c r="X3697" s="270" t="str">
        <f>[1]!s_info_name(W3697)</f>
        <v>0</v>
      </c>
      <c r="Y3697" s="335" t="str">
        <f>IF($Y$3="申万一级行业",[1]!s_info_industry_sw_2021(W3697,公司分析!D$5,1),IF($Y$3="申万二级行业",[1]!s_info_industry_sw_2021(W3697,公司分析!D$5,2),IF($Y$3="申万三级行业",[1]!s_info_industry_sw_2021(W3697,公司分析!D$5,3),IF($Y$3="wind一级行业",[1]!s_info_industry_gics(W3697,1),IF($Y$3="wind二级行业",[1]!s_info_industry_gics(W3697,2),IF($Y$3="wind三级行业",[1]!s_info_industry_gics(W3697,3),IF($Y$3="wind四级行业",[1]!s_info_industry_gics(W3697,4),IF($Y$3="证监会门类行业",[1]!s_info_industry_csrc12_n(W3697,公司分析!D$5,1),""))))))))</f>
        <v>0</v>
      </c>
      <c r="Z3697" s="298" t="str">
        <f>IF(Y3697=行业比较!$E$6,ROW(),"")</f>
        <v/>
      </c>
    </row>
    <row r="3698" spans="22:26" x14ac:dyDescent="0.35">
      <c r="V3698" s="253">
        <f t="shared" si="65"/>
        <v>0</v>
      </c>
      <c r="W3698" s="348" t="str">
        <f>IF(板块成分!B3700="","",板块成分!B3700)</f>
        <v/>
      </c>
      <c r="X3698" s="270" t="str">
        <f>[1]!s_info_name(W3698)</f>
        <v>0</v>
      </c>
      <c r="Y3698" s="335" t="str">
        <f>IF($Y$3="申万一级行业",[1]!s_info_industry_sw_2021(W3698,公司分析!D$5,1),IF($Y$3="申万二级行业",[1]!s_info_industry_sw_2021(W3698,公司分析!D$5,2),IF($Y$3="申万三级行业",[1]!s_info_industry_sw_2021(W3698,公司分析!D$5,3),IF($Y$3="wind一级行业",[1]!s_info_industry_gics(W3698,1),IF($Y$3="wind二级行业",[1]!s_info_industry_gics(W3698,2),IF($Y$3="wind三级行业",[1]!s_info_industry_gics(W3698,3),IF($Y$3="wind四级行业",[1]!s_info_industry_gics(W3698,4),IF($Y$3="证监会门类行业",[1]!s_info_industry_csrc12_n(W3698,公司分析!D$5,1),""))))))))</f>
        <v>0</v>
      </c>
      <c r="Z3698" s="298" t="str">
        <f>IF(Y3698=行业比较!$E$6,ROW(),"")</f>
        <v/>
      </c>
    </row>
    <row r="3699" spans="22:26" x14ac:dyDescent="0.35">
      <c r="V3699" s="253">
        <f t="shared" si="65"/>
        <v>0</v>
      </c>
      <c r="W3699" s="348" t="str">
        <f>IF(板块成分!B3701="","",板块成分!B3701)</f>
        <v/>
      </c>
      <c r="X3699" s="270" t="str">
        <f>[1]!s_info_name(W3699)</f>
        <v>0</v>
      </c>
      <c r="Y3699" s="335" t="str">
        <f>IF($Y$3="申万一级行业",[1]!s_info_industry_sw_2021(W3699,公司分析!D$5,1),IF($Y$3="申万二级行业",[1]!s_info_industry_sw_2021(W3699,公司分析!D$5,2),IF($Y$3="申万三级行业",[1]!s_info_industry_sw_2021(W3699,公司分析!D$5,3),IF($Y$3="wind一级行业",[1]!s_info_industry_gics(W3699,1),IF($Y$3="wind二级行业",[1]!s_info_industry_gics(W3699,2),IF($Y$3="wind三级行业",[1]!s_info_industry_gics(W3699,3),IF($Y$3="wind四级行业",[1]!s_info_industry_gics(W3699,4),IF($Y$3="证监会门类行业",[1]!s_info_industry_csrc12_n(W3699,公司分析!D$5,1),""))))))))</f>
        <v>0</v>
      </c>
      <c r="Z3699" s="298" t="str">
        <f>IF(Y3699=行业比较!$E$6,ROW(),"")</f>
        <v/>
      </c>
    </row>
    <row r="3700" spans="22:26" x14ac:dyDescent="0.35">
      <c r="V3700" s="253">
        <f t="shared" si="65"/>
        <v>0</v>
      </c>
      <c r="W3700" s="348" t="str">
        <f>IF(板块成分!B3702="","",板块成分!B3702)</f>
        <v/>
      </c>
      <c r="X3700" s="270" t="str">
        <f>[1]!s_info_name(W3700)</f>
        <v>0</v>
      </c>
      <c r="Y3700" s="335" t="str">
        <f>IF($Y$3="申万一级行业",[1]!s_info_industry_sw_2021(W3700,公司分析!D$5,1),IF($Y$3="申万二级行业",[1]!s_info_industry_sw_2021(W3700,公司分析!D$5,2),IF($Y$3="申万三级行业",[1]!s_info_industry_sw_2021(W3700,公司分析!D$5,3),IF($Y$3="wind一级行业",[1]!s_info_industry_gics(W3700,1),IF($Y$3="wind二级行业",[1]!s_info_industry_gics(W3700,2),IF($Y$3="wind三级行业",[1]!s_info_industry_gics(W3700,3),IF($Y$3="wind四级行业",[1]!s_info_industry_gics(W3700,4),IF($Y$3="证监会门类行业",[1]!s_info_industry_csrc12_n(W3700,公司分析!D$5,1),""))))))))</f>
        <v>0</v>
      </c>
      <c r="Z3700" s="298" t="str">
        <f>IF(Y3700=行业比较!$E$6,ROW(),"")</f>
        <v/>
      </c>
    </row>
    <row r="3701" spans="22:26" x14ac:dyDescent="0.35">
      <c r="V3701" s="253">
        <f t="shared" si="65"/>
        <v>0</v>
      </c>
      <c r="W3701" s="348" t="str">
        <f>IF(板块成分!B3703="","",板块成分!B3703)</f>
        <v/>
      </c>
      <c r="X3701" s="270" t="str">
        <f>[1]!s_info_name(W3701)</f>
        <v>0</v>
      </c>
      <c r="Y3701" s="335" t="str">
        <f>IF($Y$3="申万一级行业",[1]!s_info_industry_sw_2021(W3701,公司分析!D$5,1),IF($Y$3="申万二级行业",[1]!s_info_industry_sw_2021(W3701,公司分析!D$5,2),IF($Y$3="申万三级行业",[1]!s_info_industry_sw_2021(W3701,公司分析!D$5,3),IF($Y$3="wind一级行业",[1]!s_info_industry_gics(W3701,1),IF($Y$3="wind二级行业",[1]!s_info_industry_gics(W3701,2),IF($Y$3="wind三级行业",[1]!s_info_industry_gics(W3701,3),IF($Y$3="wind四级行业",[1]!s_info_industry_gics(W3701,4),IF($Y$3="证监会门类行业",[1]!s_info_industry_csrc12_n(W3701,公司分析!D$5,1),""))))))))</f>
        <v>0</v>
      </c>
      <c r="Z3701" s="298" t="str">
        <f>IF(Y3701=行业比较!$E$6,ROW(),"")</f>
        <v/>
      </c>
    </row>
    <row r="3702" spans="22:26" x14ac:dyDescent="0.35">
      <c r="V3702" s="253">
        <f t="shared" si="65"/>
        <v>0</v>
      </c>
      <c r="W3702" s="348" t="str">
        <f>IF(板块成分!B3704="","",板块成分!B3704)</f>
        <v/>
      </c>
      <c r="X3702" s="270" t="str">
        <f>[1]!s_info_name(W3702)</f>
        <v>0</v>
      </c>
      <c r="Y3702" s="335" t="str">
        <f>IF($Y$3="申万一级行业",[1]!s_info_industry_sw_2021(W3702,公司分析!D$5,1),IF($Y$3="申万二级行业",[1]!s_info_industry_sw_2021(W3702,公司分析!D$5,2),IF($Y$3="申万三级行业",[1]!s_info_industry_sw_2021(W3702,公司分析!D$5,3),IF($Y$3="wind一级行业",[1]!s_info_industry_gics(W3702,1),IF($Y$3="wind二级行业",[1]!s_info_industry_gics(W3702,2),IF($Y$3="wind三级行业",[1]!s_info_industry_gics(W3702,3),IF($Y$3="wind四级行业",[1]!s_info_industry_gics(W3702,4),IF($Y$3="证监会门类行业",[1]!s_info_industry_csrc12_n(W3702,公司分析!D$5,1),""))))))))</f>
        <v>0</v>
      </c>
      <c r="Z3702" s="298" t="str">
        <f>IF(Y3702=行业比较!$E$6,ROW(),"")</f>
        <v/>
      </c>
    </row>
    <row r="3703" spans="22:26" x14ac:dyDescent="0.35">
      <c r="V3703" s="253">
        <f t="shared" si="65"/>
        <v>0</v>
      </c>
      <c r="W3703" s="348" t="str">
        <f>IF(板块成分!B3705="","",板块成分!B3705)</f>
        <v/>
      </c>
      <c r="X3703" s="270" t="str">
        <f>[1]!s_info_name(W3703)</f>
        <v>0</v>
      </c>
      <c r="Y3703" s="335" t="str">
        <f>IF($Y$3="申万一级行业",[1]!s_info_industry_sw_2021(W3703,公司分析!D$5,1),IF($Y$3="申万二级行业",[1]!s_info_industry_sw_2021(W3703,公司分析!D$5,2),IF($Y$3="申万三级行业",[1]!s_info_industry_sw_2021(W3703,公司分析!D$5,3),IF($Y$3="wind一级行业",[1]!s_info_industry_gics(W3703,1),IF($Y$3="wind二级行业",[1]!s_info_industry_gics(W3703,2),IF($Y$3="wind三级行业",[1]!s_info_industry_gics(W3703,3),IF($Y$3="wind四级行业",[1]!s_info_industry_gics(W3703,4),IF($Y$3="证监会门类行业",[1]!s_info_industry_csrc12_n(W3703,公司分析!D$5,1),""))))))))</f>
        <v>0</v>
      </c>
      <c r="Z3703" s="298" t="str">
        <f>IF(Y3703=行业比较!$E$6,ROW(),"")</f>
        <v/>
      </c>
    </row>
    <row r="3704" spans="22:26" x14ac:dyDescent="0.35">
      <c r="V3704" s="253">
        <f t="shared" si="65"/>
        <v>0</v>
      </c>
      <c r="W3704" s="348" t="str">
        <f>IF(板块成分!B3706="","",板块成分!B3706)</f>
        <v/>
      </c>
      <c r="X3704" s="270" t="str">
        <f>[1]!s_info_name(W3704)</f>
        <v>0</v>
      </c>
      <c r="Y3704" s="335" t="str">
        <f>IF($Y$3="申万一级行业",[1]!s_info_industry_sw_2021(W3704,公司分析!D$5,1),IF($Y$3="申万二级行业",[1]!s_info_industry_sw_2021(W3704,公司分析!D$5,2),IF($Y$3="申万三级行业",[1]!s_info_industry_sw_2021(W3704,公司分析!D$5,3),IF($Y$3="wind一级行业",[1]!s_info_industry_gics(W3704,1),IF($Y$3="wind二级行业",[1]!s_info_industry_gics(W3704,2),IF($Y$3="wind三级行业",[1]!s_info_industry_gics(W3704,3),IF($Y$3="wind四级行业",[1]!s_info_industry_gics(W3704,4),IF($Y$3="证监会门类行业",[1]!s_info_industry_csrc12_n(W3704,公司分析!D$5,1),""))))))))</f>
        <v>0</v>
      </c>
      <c r="Z3704" s="298" t="str">
        <f>IF(Y3704=行业比较!$E$6,ROW(),"")</f>
        <v/>
      </c>
    </row>
    <row r="3705" spans="22:26" x14ac:dyDescent="0.35">
      <c r="V3705" s="253">
        <f t="shared" si="65"/>
        <v>0</v>
      </c>
      <c r="W3705" s="348" t="str">
        <f>IF(板块成分!B3707="","",板块成分!B3707)</f>
        <v/>
      </c>
      <c r="X3705" s="270" t="str">
        <f>[1]!s_info_name(W3705)</f>
        <v>0</v>
      </c>
      <c r="Y3705" s="335" t="str">
        <f>IF($Y$3="申万一级行业",[1]!s_info_industry_sw_2021(W3705,公司分析!D$5,1),IF($Y$3="申万二级行业",[1]!s_info_industry_sw_2021(W3705,公司分析!D$5,2),IF($Y$3="申万三级行业",[1]!s_info_industry_sw_2021(W3705,公司分析!D$5,3),IF($Y$3="wind一级行业",[1]!s_info_industry_gics(W3705,1),IF($Y$3="wind二级行业",[1]!s_info_industry_gics(W3705,2),IF($Y$3="wind三级行业",[1]!s_info_industry_gics(W3705,3),IF($Y$3="wind四级行业",[1]!s_info_industry_gics(W3705,4),IF($Y$3="证监会门类行业",[1]!s_info_industry_csrc12_n(W3705,公司分析!D$5,1),""))))))))</f>
        <v>0</v>
      </c>
      <c r="Z3705" s="298" t="str">
        <f>IF(Y3705=行业比较!$E$6,ROW(),"")</f>
        <v/>
      </c>
    </row>
    <row r="3706" spans="22:26" x14ac:dyDescent="0.35">
      <c r="V3706" s="253">
        <f t="shared" si="65"/>
        <v>0</v>
      </c>
      <c r="W3706" s="348" t="str">
        <f>IF(板块成分!B3708="","",板块成分!B3708)</f>
        <v/>
      </c>
      <c r="X3706" s="270" t="str">
        <f>[1]!s_info_name(W3706)</f>
        <v>0</v>
      </c>
      <c r="Y3706" s="335" t="str">
        <f>IF($Y$3="申万一级行业",[1]!s_info_industry_sw_2021(W3706,公司分析!D$5,1),IF($Y$3="申万二级行业",[1]!s_info_industry_sw_2021(W3706,公司分析!D$5,2),IF($Y$3="申万三级行业",[1]!s_info_industry_sw_2021(W3706,公司分析!D$5,3),IF($Y$3="wind一级行业",[1]!s_info_industry_gics(W3706,1),IF($Y$3="wind二级行业",[1]!s_info_industry_gics(W3706,2),IF($Y$3="wind三级行业",[1]!s_info_industry_gics(W3706,3),IF($Y$3="wind四级行业",[1]!s_info_industry_gics(W3706,4),IF($Y$3="证监会门类行业",[1]!s_info_industry_csrc12_n(W3706,公司分析!D$5,1),""))))))))</f>
        <v>0</v>
      </c>
      <c r="Z3706" s="298" t="str">
        <f>IF(Y3706=行业比较!$E$6,ROW(),"")</f>
        <v/>
      </c>
    </row>
    <row r="3707" spans="22:26" x14ac:dyDescent="0.35">
      <c r="V3707" s="253">
        <f t="shared" si="65"/>
        <v>0</v>
      </c>
      <c r="W3707" s="348" t="str">
        <f>IF(板块成分!B3709="","",板块成分!B3709)</f>
        <v/>
      </c>
      <c r="X3707" s="270" t="str">
        <f>[1]!s_info_name(W3707)</f>
        <v>0</v>
      </c>
      <c r="Y3707" s="335" t="str">
        <f>IF($Y$3="申万一级行业",[1]!s_info_industry_sw_2021(W3707,公司分析!D$5,1),IF($Y$3="申万二级行业",[1]!s_info_industry_sw_2021(W3707,公司分析!D$5,2),IF($Y$3="申万三级行业",[1]!s_info_industry_sw_2021(W3707,公司分析!D$5,3),IF($Y$3="wind一级行业",[1]!s_info_industry_gics(W3707,1),IF($Y$3="wind二级行业",[1]!s_info_industry_gics(W3707,2),IF($Y$3="wind三级行业",[1]!s_info_industry_gics(W3707,3),IF($Y$3="wind四级行业",[1]!s_info_industry_gics(W3707,4),IF($Y$3="证监会门类行业",[1]!s_info_industry_csrc12_n(W3707,公司分析!D$5,1),""))))))))</f>
        <v>0</v>
      </c>
      <c r="Z3707" s="298" t="str">
        <f>IF(Y3707=行业比较!$E$6,ROW(),"")</f>
        <v/>
      </c>
    </row>
    <row r="3708" spans="22:26" x14ac:dyDescent="0.35">
      <c r="V3708" s="253">
        <f t="shared" si="65"/>
        <v>0</v>
      </c>
      <c r="W3708" s="348" t="str">
        <f>IF(板块成分!B3710="","",板块成分!B3710)</f>
        <v/>
      </c>
      <c r="X3708" s="270" t="str">
        <f>[1]!s_info_name(W3708)</f>
        <v>0</v>
      </c>
      <c r="Y3708" s="335" t="str">
        <f>IF($Y$3="申万一级行业",[1]!s_info_industry_sw_2021(W3708,公司分析!D$5,1),IF($Y$3="申万二级行业",[1]!s_info_industry_sw_2021(W3708,公司分析!D$5,2),IF($Y$3="申万三级行业",[1]!s_info_industry_sw_2021(W3708,公司分析!D$5,3),IF($Y$3="wind一级行业",[1]!s_info_industry_gics(W3708,1),IF($Y$3="wind二级行业",[1]!s_info_industry_gics(W3708,2),IF($Y$3="wind三级行业",[1]!s_info_industry_gics(W3708,3),IF($Y$3="wind四级行业",[1]!s_info_industry_gics(W3708,4),IF($Y$3="证监会门类行业",[1]!s_info_industry_csrc12_n(W3708,公司分析!D$5,1),""))))))))</f>
        <v>0</v>
      </c>
      <c r="Z3708" s="298" t="str">
        <f>IF(Y3708=行业比较!$E$6,ROW(),"")</f>
        <v/>
      </c>
    </row>
    <row r="3709" spans="22:26" x14ac:dyDescent="0.35">
      <c r="V3709" s="253">
        <f t="shared" si="65"/>
        <v>0</v>
      </c>
      <c r="W3709" s="348" t="str">
        <f>IF(板块成分!B3711="","",板块成分!B3711)</f>
        <v/>
      </c>
      <c r="X3709" s="270" t="str">
        <f>[1]!s_info_name(W3709)</f>
        <v>0</v>
      </c>
      <c r="Y3709" s="335" t="str">
        <f>IF($Y$3="申万一级行业",[1]!s_info_industry_sw_2021(W3709,公司分析!D$5,1),IF($Y$3="申万二级行业",[1]!s_info_industry_sw_2021(W3709,公司分析!D$5,2),IF($Y$3="申万三级行业",[1]!s_info_industry_sw_2021(W3709,公司分析!D$5,3),IF($Y$3="wind一级行业",[1]!s_info_industry_gics(W3709,1),IF($Y$3="wind二级行业",[1]!s_info_industry_gics(W3709,2),IF($Y$3="wind三级行业",[1]!s_info_industry_gics(W3709,3),IF($Y$3="wind四级行业",[1]!s_info_industry_gics(W3709,4),IF($Y$3="证监会门类行业",[1]!s_info_industry_csrc12_n(W3709,公司分析!D$5,1),""))))))))</f>
        <v>0</v>
      </c>
      <c r="Z3709" s="298" t="str">
        <f>IF(Y3709=行业比较!$E$6,ROW(),"")</f>
        <v/>
      </c>
    </row>
    <row r="3710" spans="22:26" x14ac:dyDescent="0.35">
      <c r="V3710" s="253">
        <f t="shared" si="65"/>
        <v>0</v>
      </c>
      <c r="W3710" s="348" t="str">
        <f>IF(板块成分!B3712="","",板块成分!B3712)</f>
        <v/>
      </c>
      <c r="X3710" s="270" t="str">
        <f>[1]!s_info_name(W3710)</f>
        <v>0</v>
      </c>
      <c r="Y3710" s="335" t="str">
        <f>IF($Y$3="申万一级行业",[1]!s_info_industry_sw_2021(W3710,公司分析!D$5,1),IF($Y$3="申万二级行业",[1]!s_info_industry_sw_2021(W3710,公司分析!D$5,2),IF($Y$3="申万三级行业",[1]!s_info_industry_sw_2021(W3710,公司分析!D$5,3),IF($Y$3="wind一级行业",[1]!s_info_industry_gics(W3710,1),IF($Y$3="wind二级行业",[1]!s_info_industry_gics(W3710,2),IF($Y$3="wind三级行业",[1]!s_info_industry_gics(W3710,3),IF($Y$3="wind四级行业",[1]!s_info_industry_gics(W3710,4),IF($Y$3="证监会门类行业",[1]!s_info_industry_csrc12_n(W3710,公司分析!D$5,1),""))))))))</f>
        <v>0</v>
      </c>
      <c r="Z3710" s="298" t="str">
        <f>IF(Y3710=行业比较!$E$6,ROW(),"")</f>
        <v/>
      </c>
    </row>
    <row r="3711" spans="22:26" x14ac:dyDescent="0.35">
      <c r="V3711" s="253">
        <f t="shared" si="65"/>
        <v>0</v>
      </c>
      <c r="W3711" s="348" t="str">
        <f>IF(板块成分!B3713="","",板块成分!B3713)</f>
        <v/>
      </c>
      <c r="X3711" s="270" t="str">
        <f>[1]!s_info_name(W3711)</f>
        <v>0</v>
      </c>
      <c r="Y3711" s="335" t="str">
        <f>IF($Y$3="申万一级行业",[1]!s_info_industry_sw_2021(W3711,公司分析!D$5,1),IF($Y$3="申万二级行业",[1]!s_info_industry_sw_2021(W3711,公司分析!D$5,2),IF($Y$3="申万三级行业",[1]!s_info_industry_sw_2021(W3711,公司分析!D$5,3),IF($Y$3="wind一级行业",[1]!s_info_industry_gics(W3711,1),IF($Y$3="wind二级行业",[1]!s_info_industry_gics(W3711,2),IF($Y$3="wind三级行业",[1]!s_info_industry_gics(W3711,3),IF($Y$3="wind四级行业",[1]!s_info_industry_gics(W3711,4),IF($Y$3="证监会门类行业",[1]!s_info_industry_csrc12_n(W3711,公司分析!D$5,1),""))))))))</f>
        <v>0</v>
      </c>
      <c r="Z3711" s="298" t="str">
        <f>IF(Y3711=行业比较!$E$6,ROW(),"")</f>
        <v/>
      </c>
    </row>
    <row r="3712" spans="22:26" x14ac:dyDescent="0.35">
      <c r="V3712" s="253">
        <f t="shared" si="65"/>
        <v>0</v>
      </c>
      <c r="W3712" s="348" t="str">
        <f>IF(板块成分!B3714="","",板块成分!B3714)</f>
        <v/>
      </c>
      <c r="X3712" s="270" t="str">
        <f>[1]!s_info_name(W3712)</f>
        <v>0</v>
      </c>
      <c r="Y3712" s="335" t="str">
        <f>IF($Y$3="申万一级行业",[1]!s_info_industry_sw_2021(W3712,公司分析!D$5,1),IF($Y$3="申万二级行业",[1]!s_info_industry_sw_2021(W3712,公司分析!D$5,2),IF($Y$3="申万三级行业",[1]!s_info_industry_sw_2021(W3712,公司分析!D$5,3),IF($Y$3="wind一级行业",[1]!s_info_industry_gics(W3712,1),IF($Y$3="wind二级行业",[1]!s_info_industry_gics(W3712,2),IF($Y$3="wind三级行业",[1]!s_info_industry_gics(W3712,3),IF($Y$3="wind四级行业",[1]!s_info_industry_gics(W3712,4),IF($Y$3="证监会门类行业",[1]!s_info_industry_csrc12_n(W3712,公司分析!D$5,1),""))))))))</f>
        <v>0</v>
      </c>
      <c r="Z3712" s="298" t="str">
        <f>IF(Y3712=行业比较!$E$6,ROW(),"")</f>
        <v/>
      </c>
    </row>
    <row r="3713" spans="22:26" x14ac:dyDescent="0.35">
      <c r="V3713" s="253">
        <f t="shared" si="65"/>
        <v>0</v>
      </c>
      <c r="W3713" s="348" t="str">
        <f>IF(板块成分!B3715="","",板块成分!B3715)</f>
        <v/>
      </c>
      <c r="X3713" s="270" t="str">
        <f>[1]!s_info_name(W3713)</f>
        <v>0</v>
      </c>
      <c r="Y3713" s="335" t="str">
        <f>IF($Y$3="申万一级行业",[1]!s_info_industry_sw_2021(W3713,公司分析!D$5,1),IF($Y$3="申万二级行业",[1]!s_info_industry_sw_2021(W3713,公司分析!D$5,2),IF($Y$3="申万三级行业",[1]!s_info_industry_sw_2021(W3713,公司分析!D$5,3),IF($Y$3="wind一级行业",[1]!s_info_industry_gics(W3713,1),IF($Y$3="wind二级行业",[1]!s_info_industry_gics(W3713,2),IF($Y$3="wind三级行业",[1]!s_info_industry_gics(W3713,3),IF($Y$3="wind四级行业",[1]!s_info_industry_gics(W3713,4),IF($Y$3="证监会门类行业",[1]!s_info_industry_csrc12_n(W3713,公司分析!D$5,1),""))))))))</f>
        <v>0</v>
      </c>
      <c r="Z3713" s="298" t="str">
        <f>IF(Y3713=行业比较!$E$6,ROW(),"")</f>
        <v/>
      </c>
    </row>
    <row r="3714" spans="22:26" x14ac:dyDescent="0.35">
      <c r="V3714" s="253">
        <f t="shared" si="65"/>
        <v>0</v>
      </c>
      <c r="W3714" s="348" t="str">
        <f>IF(板块成分!B3716="","",板块成分!B3716)</f>
        <v/>
      </c>
      <c r="X3714" s="270" t="str">
        <f>[1]!s_info_name(W3714)</f>
        <v>0</v>
      </c>
      <c r="Y3714" s="335" t="str">
        <f>IF($Y$3="申万一级行业",[1]!s_info_industry_sw_2021(W3714,公司分析!D$5,1),IF($Y$3="申万二级行业",[1]!s_info_industry_sw_2021(W3714,公司分析!D$5,2),IF($Y$3="申万三级行业",[1]!s_info_industry_sw_2021(W3714,公司分析!D$5,3),IF($Y$3="wind一级行业",[1]!s_info_industry_gics(W3714,1),IF($Y$3="wind二级行业",[1]!s_info_industry_gics(W3714,2),IF($Y$3="wind三级行业",[1]!s_info_industry_gics(W3714,3),IF($Y$3="wind四级行业",[1]!s_info_industry_gics(W3714,4),IF($Y$3="证监会门类行业",[1]!s_info_industry_csrc12_n(W3714,公司分析!D$5,1),""))))))))</f>
        <v>0</v>
      </c>
      <c r="Z3714" s="298" t="str">
        <f>IF(Y3714=行业比较!$E$6,ROW(),"")</f>
        <v/>
      </c>
    </row>
    <row r="3715" spans="22:26" x14ac:dyDescent="0.35">
      <c r="V3715" s="253">
        <f t="shared" si="65"/>
        <v>0</v>
      </c>
      <c r="W3715" s="348" t="str">
        <f>IF(板块成分!B3717="","",板块成分!B3717)</f>
        <v/>
      </c>
      <c r="X3715" s="270" t="str">
        <f>[1]!s_info_name(W3715)</f>
        <v>0</v>
      </c>
      <c r="Y3715" s="335" t="str">
        <f>IF($Y$3="申万一级行业",[1]!s_info_industry_sw_2021(W3715,公司分析!D$5,1),IF($Y$3="申万二级行业",[1]!s_info_industry_sw_2021(W3715,公司分析!D$5,2),IF($Y$3="申万三级行业",[1]!s_info_industry_sw_2021(W3715,公司分析!D$5,3),IF($Y$3="wind一级行业",[1]!s_info_industry_gics(W3715,1),IF($Y$3="wind二级行业",[1]!s_info_industry_gics(W3715,2),IF($Y$3="wind三级行业",[1]!s_info_industry_gics(W3715,3),IF($Y$3="wind四级行业",[1]!s_info_industry_gics(W3715,4),IF($Y$3="证监会门类行业",[1]!s_info_industry_csrc12_n(W3715,公司分析!D$5,1),""))))))))</f>
        <v>0</v>
      </c>
      <c r="Z3715" s="298" t="str">
        <f>IF(Y3715=行业比较!$E$6,ROW(),"")</f>
        <v/>
      </c>
    </row>
    <row r="3716" spans="22:26" x14ac:dyDescent="0.35">
      <c r="V3716" s="253">
        <f t="shared" si="65"/>
        <v>0</v>
      </c>
      <c r="W3716" s="348" t="str">
        <f>IF(板块成分!B3718="","",板块成分!B3718)</f>
        <v/>
      </c>
      <c r="X3716" s="270" t="str">
        <f>[1]!s_info_name(W3716)</f>
        <v>0</v>
      </c>
      <c r="Y3716" s="335" t="str">
        <f>IF($Y$3="申万一级行业",[1]!s_info_industry_sw_2021(W3716,公司分析!D$5,1),IF($Y$3="申万二级行业",[1]!s_info_industry_sw_2021(W3716,公司分析!D$5,2),IF($Y$3="申万三级行业",[1]!s_info_industry_sw_2021(W3716,公司分析!D$5,3),IF($Y$3="wind一级行业",[1]!s_info_industry_gics(W3716,1),IF($Y$3="wind二级行业",[1]!s_info_industry_gics(W3716,2),IF($Y$3="wind三级行业",[1]!s_info_industry_gics(W3716,3),IF($Y$3="wind四级行业",[1]!s_info_industry_gics(W3716,4),IF($Y$3="证监会门类行业",[1]!s_info_industry_csrc12_n(W3716,公司分析!D$5,1),""))))))))</f>
        <v>0</v>
      </c>
      <c r="Z3716" s="298" t="str">
        <f>IF(Y3716=行业比较!$E$6,ROW(),"")</f>
        <v/>
      </c>
    </row>
    <row r="3717" spans="22:26" x14ac:dyDescent="0.35">
      <c r="V3717" s="253">
        <f t="shared" ref="V3717:V3780" si="66">IF(Z3717="",0,RANK(Z3717,Z:Z,1))</f>
        <v>0</v>
      </c>
      <c r="W3717" s="348" t="str">
        <f>IF(板块成分!B3719="","",板块成分!B3719)</f>
        <v/>
      </c>
      <c r="X3717" s="270" t="str">
        <f>[1]!s_info_name(W3717)</f>
        <v>0</v>
      </c>
      <c r="Y3717" s="335" t="str">
        <f>IF($Y$3="申万一级行业",[1]!s_info_industry_sw_2021(W3717,公司分析!D$5,1),IF($Y$3="申万二级行业",[1]!s_info_industry_sw_2021(W3717,公司分析!D$5,2),IF($Y$3="申万三级行业",[1]!s_info_industry_sw_2021(W3717,公司分析!D$5,3),IF($Y$3="wind一级行业",[1]!s_info_industry_gics(W3717,1),IF($Y$3="wind二级行业",[1]!s_info_industry_gics(W3717,2),IF($Y$3="wind三级行业",[1]!s_info_industry_gics(W3717,3),IF($Y$3="wind四级行业",[1]!s_info_industry_gics(W3717,4),IF($Y$3="证监会门类行业",[1]!s_info_industry_csrc12_n(W3717,公司分析!D$5,1),""))))))))</f>
        <v>0</v>
      </c>
      <c r="Z3717" s="298" t="str">
        <f>IF(Y3717=行业比较!$E$6,ROW(),"")</f>
        <v/>
      </c>
    </row>
    <row r="3718" spans="22:26" x14ac:dyDescent="0.35">
      <c r="V3718" s="253">
        <f t="shared" si="66"/>
        <v>0</v>
      </c>
      <c r="W3718" s="348" t="str">
        <f>IF(板块成分!B3720="","",板块成分!B3720)</f>
        <v/>
      </c>
      <c r="X3718" s="270" t="str">
        <f>[1]!s_info_name(W3718)</f>
        <v>0</v>
      </c>
      <c r="Y3718" s="335" t="str">
        <f>IF($Y$3="申万一级行业",[1]!s_info_industry_sw_2021(W3718,公司分析!D$5,1),IF($Y$3="申万二级行业",[1]!s_info_industry_sw_2021(W3718,公司分析!D$5,2),IF($Y$3="申万三级行业",[1]!s_info_industry_sw_2021(W3718,公司分析!D$5,3),IF($Y$3="wind一级行业",[1]!s_info_industry_gics(W3718,1),IF($Y$3="wind二级行业",[1]!s_info_industry_gics(W3718,2),IF($Y$3="wind三级行业",[1]!s_info_industry_gics(W3718,3),IF($Y$3="wind四级行业",[1]!s_info_industry_gics(W3718,4),IF($Y$3="证监会门类行业",[1]!s_info_industry_csrc12_n(W3718,公司分析!D$5,1),""))))))))</f>
        <v>0</v>
      </c>
      <c r="Z3718" s="298" t="str">
        <f>IF(Y3718=行业比较!$E$6,ROW(),"")</f>
        <v/>
      </c>
    </row>
    <row r="3719" spans="22:26" x14ac:dyDescent="0.35">
      <c r="V3719" s="253">
        <f t="shared" si="66"/>
        <v>0</v>
      </c>
      <c r="W3719" s="348" t="str">
        <f>IF(板块成分!B3721="","",板块成分!B3721)</f>
        <v/>
      </c>
      <c r="X3719" s="270" t="str">
        <f>[1]!s_info_name(W3719)</f>
        <v>0</v>
      </c>
      <c r="Y3719" s="335" t="str">
        <f>IF($Y$3="申万一级行业",[1]!s_info_industry_sw_2021(W3719,公司分析!D$5,1),IF($Y$3="申万二级行业",[1]!s_info_industry_sw_2021(W3719,公司分析!D$5,2),IF($Y$3="申万三级行业",[1]!s_info_industry_sw_2021(W3719,公司分析!D$5,3),IF($Y$3="wind一级行业",[1]!s_info_industry_gics(W3719,1),IF($Y$3="wind二级行业",[1]!s_info_industry_gics(W3719,2),IF($Y$3="wind三级行业",[1]!s_info_industry_gics(W3719,3),IF($Y$3="wind四级行业",[1]!s_info_industry_gics(W3719,4),IF($Y$3="证监会门类行业",[1]!s_info_industry_csrc12_n(W3719,公司分析!D$5,1),""))))))))</f>
        <v>0</v>
      </c>
      <c r="Z3719" s="298" t="str">
        <f>IF(Y3719=行业比较!$E$6,ROW(),"")</f>
        <v/>
      </c>
    </row>
    <row r="3720" spans="22:26" x14ac:dyDescent="0.35">
      <c r="V3720" s="253">
        <f t="shared" si="66"/>
        <v>0</v>
      </c>
      <c r="W3720" s="348" t="str">
        <f>IF(板块成分!B3722="","",板块成分!B3722)</f>
        <v/>
      </c>
      <c r="X3720" s="270" t="str">
        <f>[1]!s_info_name(W3720)</f>
        <v>0</v>
      </c>
      <c r="Y3720" s="335" t="str">
        <f>IF($Y$3="申万一级行业",[1]!s_info_industry_sw_2021(W3720,公司分析!D$5,1),IF($Y$3="申万二级行业",[1]!s_info_industry_sw_2021(W3720,公司分析!D$5,2),IF($Y$3="申万三级行业",[1]!s_info_industry_sw_2021(W3720,公司分析!D$5,3),IF($Y$3="wind一级行业",[1]!s_info_industry_gics(W3720,1),IF($Y$3="wind二级行业",[1]!s_info_industry_gics(W3720,2),IF($Y$3="wind三级行业",[1]!s_info_industry_gics(W3720,3),IF($Y$3="wind四级行业",[1]!s_info_industry_gics(W3720,4),IF($Y$3="证监会门类行业",[1]!s_info_industry_csrc12_n(W3720,公司分析!D$5,1),""))))))))</f>
        <v>0</v>
      </c>
      <c r="Z3720" s="298" t="str">
        <f>IF(Y3720=行业比较!$E$6,ROW(),"")</f>
        <v/>
      </c>
    </row>
    <row r="3721" spans="22:26" x14ac:dyDescent="0.35">
      <c r="V3721" s="253">
        <f t="shared" si="66"/>
        <v>0</v>
      </c>
      <c r="W3721" s="348" t="str">
        <f>IF(板块成分!B3723="","",板块成分!B3723)</f>
        <v/>
      </c>
      <c r="X3721" s="270" t="str">
        <f>[1]!s_info_name(W3721)</f>
        <v>0</v>
      </c>
      <c r="Y3721" s="335" t="str">
        <f>IF($Y$3="申万一级行业",[1]!s_info_industry_sw_2021(W3721,公司分析!D$5,1),IF($Y$3="申万二级行业",[1]!s_info_industry_sw_2021(W3721,公司分析!D$5,2),IF($Y$3="申万三级行业",[1]!s_info_industry_sw_2021(W3721,公司分析!D$5,3),IF($Y$3="wind一级行业",[1]!s_info_industry_gics(W3721,1),IF($Y$3="wind二级行业",[1]!s_info_industry_gics(W3721,2),IF($Y$3="wind三级行业",[1]!s_info_industry_gics(W3721,3),IF($Y$3="wind四级行业",[1]!s_info_industry_gics(W3721,4),IF($Y$3="证监会门类行业",[1]!s_info_industry_csrc12_n(W3721,公司分析!D$5,1),""))))))))</f>
        <v>0</v>
      </c>
      <c r="Z3721" s="298" t="str">
        <f>IF(Y3721=行业比较!$E$6,ROW(),"")</f>
        <v/>
      </c>
    </row>
    <row r="3722" spans="22:26" x14ac:dyDescent="0.35">
      <c r="V3722" s="253">
        <f t="shared" si="66"/>
        <v>0</v>
      </c>
      <c r="W3722" s="348" t="str">
        <f>IF(板块成分!B3724="","",板块成分!B3724)</f>
        <v/>
      </c>
      <c r="X3722" s="270" t="str">
        <f>[1]!s_info_name(W3722)</f>
        <v>0</v>
      </c>
      <c r="Y3722" s="335" t="str">
        <f>IF($Y$3="申万一级行业",[1]!s_info_industry_sw_2021(W3722,公司分析!D$5,1),IF($Y$3="申万二级行业",[1]!s_info_industry_sw_2021(W3722,公司分析!D$5,2),IF($Y$3="申万三级行业",[1]!s_info_industry_sw_2021(W3722,公司分析!D$5,3),IF($Y$3="wind一级行业",[1]!s_info_industry_gics(W3722,1),IF($Y$3="wind二级行业",[1]!s_info_industry_gics(W3722,2),IF($Y$3="wind三级行业",[1]!s_info_industry_gics(W3722,3),IF($Y$3="wind四级行业",[1]!s_info_industry_gics(W3722,4),IF($Y$3="证监会门类行业",[1]!s_info_industry_csrc12_n(W3722,公司分析!D$5,1),""))))))))</f>
        <v>0</v>
      </c>
      <c r="Z3722" s="298" t="str">
        <f>IF(Y3722=行业比较!$E$6,ROW(),"")</f>
        <v/>
      </c>
    </row>
    <row r="3723" spans="22:26" x14ac:dyDescent="0.35">
      <c r="V3723" s="253">
        <f t="shared" si="66"/>
        <v>0</v>
      </c>
      <c r="W3723" s="348" t="str">
        <f>IF(板块成分!B3725="","",板块成分!B3725)</f>
        <v/>
      </c>
      <c r="X3723" s="270" t="str">
        <f>[1]!s_info_name(W3723)</f>
        <v>0</v>
      </c>
      <c r="Y3723" s="335" t="str">
        <f>IF($Y$3="申万一级行业",[1]!s_info_industry_sw_2021(W3723,公司分析!D$5,1),IF($Y$3="申万二级行业",[1]!s_info_industry_sw_2021(W3723,公司分析!D$5,2),IF($Y$3="申万三级行业",[1]!s_info_industry_sw_2021(W3723,公司分析!D$5,3),IF($Y$3="wind一级行业",[1]!s_info_industry_gics(W3723,1),IF($Y$3="wind二级行业",[1]!s_info_industry_gics(W3723,2),IF($Y$3="wind三级行业",[1]!s_info_industry_gics(W3723,3),IF($Y$3="wind四级行业",[1]!s_info_industry_gics(W3723,4),IF($Y$3="证监会门类行业",[1]!s_info_industry_csrc12_n(W3723,公司分析!D$5,1),""))))))))</f>
        <v>0</v>
      </c>
      <c r="Z3723" s="298" t="str">
        <f>IF(Y3723=行业比较!$E$6,ROW(),"")</f>
        <v/>
      </c>
    </row>
    <row r="3724" spans="22:26" x14ac:dyDescent="0.35">
      <c r="V3724" s="253">
        <f t="shared" si="66"/>
        <v>0</v>
      </c>
      <c r="W3724" s="348" t="str">
        <f>IF(板块成分!B3726="","",板块成分!B3726)</f>
        <v/>
      </c>
      <c r="X3724" s="270" t="str">
        <f>[1]!s_info_name(W3724)</f>
        <v>0</v>
      </c>
      <c r="Y3724" s="335" t="str">
        <f>IF($Y$3="申万一级行业",[1]!s_info_industry_sw_2021(W3724,公司分析!D$5,1),IF($Y$3="申万二级行业",[1]!s_info_industry_sw_2021(W3724,公司分析!D$5,2),IF($Y$3="申万三级行业",[1]!s_info_industry_sw_2021(W3724,公司分析!D$5,3),IF($Y$3="wind一级行业",[1]!s_info_industry_gics(W3724,1),IF($Y$3="wind二级行业",[1]!s_info_industry_gics(W3724,2),IF($Y$3="wind三级行业",[1]!s_info_industry_gics(W3724,3),IF($Y$3="wind四级行业",[1]!s_info_industry_gics(W3724,4),IF($Y$3="证监会门类行业",[1]!s_info_industry_csrc12_n(W3724,公司分析!D$5,1),""))))))))</f>
        <v>0</v>
      </c>
      <c r="Z3724" s="298" t="str">
        <f>IF(Y3724=行业比较!$E$6,ROW(),"")</f>
        <v/>
      </c>
    </row>
    <row r="3725" spans="22:26" x14ac:dyDescent="0.35">
      <c r="V3725" s="253">
        <f t="shared" si="66"/>
        <v>0</v>
      </c>
      <c r="W3725" s="348" t="str">
        <f>IF(板块成分!B3727="","",板块成分!B3727)</f>
        <v/>
      </c>
      <c r="X3725" s="270" t="str">
        <f>[1]!s_info_name(W3725)</f>
        <v>0</v>
      </c>
      <c r="Y3725" s="335" t="str">
        <f>IF($Y$3="申万一级行业",[1]!s_info_industry_sw_2021(W3725,公司分析!D$5,1),IF($Y$3="申万二级行业",[1]!s_info_industry_sw_2021(W3725,公司分析!D$5,2),IF($Y$3="申万三级行业",[1]!s_info_industry_sw_2021(W3725,公司分析!D$5,3),IF($Y$3="wind一级行业",[1]!s_info_industry_gics(W3725,1),IF($Y$3="wind二级行业",[1]!s_info_industry_gics(W3725,2),IF($Y$3="wind三级行业",[1]!s_info_industry_gics(W3725,3),IF($Y$3="wind四级行业",[1]!s_info_industry_gics(W3725,4),IF($Y$3="证监会门类行业",[1]!s_info_industry_csrc12_n(W3725,公司分析!D$5,1),""))))))))</f>
        <v>0</v>
      </c>
      <c r="Z3725" s="298" t="str">
        <f>IF(Y3725=行业比较!$E$6,ROW(),"")</f>
        <v/>
      </c>
    </row>
    <row r="3726" spans="22:26" x14ac:dyDescent="0.35">
      <c r="V3726" s="253">
        <f t="shared" si="66"/>
        <v>0</v>
      </c>
      <c r="W3726" s="348" t="str">
        <f>IF(板块成分!B3728="","",板块成分!B3728)</f>
        <v/>
      </c>
      <c r="X3726" s="270" t="str">
        <f>[1]!s_info_name(W3726)</f>
        <v>0</v>
      </c>
      <c r="Y3726" s="335" t="str">
        <f>IF($Y$3="申万一级行业",[1]!s_info_industry_sw_2021(W3726,公司分析!D$5,1),IF($Y$3="申万二级行业",[1]!s_info_industry_sw_2021(W3726,公司分析!D$5,2),IF($Y$3="申万三级行业",[1]!s_info_industry_sw_2021(W3726,公司分析!D$5,3),IF($Y$3="wind一级行业",[1]!s_info_industry_gics(W3726,1),IF($Y$3="wind二级行业",[1]!s_info_industry_gics(W3726,2),IF($Y$3="wind三级行业",[1]!s_info_industry_gics(W3726,3),IF($Y$3="wind四级行业",[1]!s_info_industry_gics(W3726,4),IF($Y$3="证监会门类行业",[1]!s_info_industry_csrc12_n(W3726,公司分析!D$5,1),""))))))))</f>
        <v>0</v>
      </c>
      <c r="Z3726" s="298" t="str">
        <f>IF(Y3726=行业比较!$E$6,ROW(),"")</f>
        <v/>
      </c>
    </row>
    <row r="3727" spans="22:26" x14ac:dyDescent="0.35">
      <c r="V3727" s="253">
        <f t="shared" si="66"/>
        <v>0</v>
      </c>
      <c r="W3727" s="348" t="str">
        <f>IF(板块成分!B3729="","",板块成分!B3729)</f>
        <v/>
      </c>
      <c r="X3727" s="270" t="str">
        <f>[1]!s_info_name(W3727)</f>
        <v>0</v>
      </c>
      <c r="Y3727" s="335" t="str">
        <f>IF($Y$3="申万一级行业",[1]!s_info_industry_sw_2021(W3727,公司分析!D$5,1),IF($Y$3="申万二级行业",[1]!s_info_industry_sw_2021(W3727,公司分析!D$5,2),IF($Y$3="申万三级行业",[1]!s_info_industry_sw_2021(W3727,公司分析!D$5,3),IF($Y$3="wind一级行业",[1]!s_info_industry_gics(W3727,1),IF($Y$3="wind二级行业",[1]!s_info_industry_gics(W3727,2),IF($Y$3="wind三级行业",[1]!s_info_industry_gics(W3727,3),IF($Y$3="wind四级行业",[1]!s_info_industry_gics(W3727,4),IF($Y$3="证监会门类行业",[1]!s_info_industry_csrc12_n(W3727,公司分析!D$5,1),""))))))))</f>
        <v>0</v>
      </c>
      <c r="Z3727" s="298" t="str">
        <f>IF(Y3727=行业比较!$E$6,ROW(),"")</f>
        <v/>
      </c>
    </row>
    <row r="3728" spans="22:26" x14ac:dyDescent="0.35">
      <c r="V3728" s="253">
        <f t="shared" si="66"/>
        <v>0</v>
      </c>
      <c r="W3728" s="348" t="str">
        <f>IF(板块成分!B3730="","",板块成分!B3730)</f>
        <v/>
      </c>
      <c r="X3728" s="270" t="str">
        <f>[1]!s_info_name(W3728)</f>
        <v>0</v>
      </c>
      <c r="Y3728" s="335" t="str">
        <f>IF($Y$3="申万一级行业",[1]!s_info_industry_sw_2021(W3728,公司分析!D$5,1),IF($Y$3="申万二级行业",[1]!s_info_industry_sw_2021(W3728,公司分析!D$5,2),IF($Y$3="申万三级行业",[1]!s_info_industry_sw_2021(W3728,公司分析!D$5,3),IF($Y$3="wind一级行业",[1]!s_info_industry_gics(W3728,1),IF($Y$3="wind二级行业",[1]!s_info_industry_gics(W3728,2),IF($Y$3="wind三级行业",[1]!s_info_industry_gics(W3728,3),IF($Y$3="wind四级行业",[1]!s_info_industry_gics(W3728,4),IF($Y$3="证监会门类行业",[1]!s_info_industry_csrc12_n(W3728,公司分析!D$5,1),""))))))))</f>
        <v>0</v>
      </c>
      <c r="Z3728" s="298" t="str">
        <f>IF(Y3728=行业比较!$E$6,ROW(),"")</f>
        <v/>
      </c>
    </row>
    <row r="3729" spans="22:26" x14ac:dyDescent="0.35">
      <c r="V3729" s="253">
        <f t="shared" si="66"/>
        <v>0</v>
      </c>
      <c r="W3729" s="348" t="str">
        <f>IF(板块成分!B3731="","",板块成分!B3731)</f>
        <v/>
      </c>
      <c r="X3729" s="270" t="str">
        <f>[1]!s_info_name(W3729)</f>
        <v>0</v>
      </c>
      <c r="Y3729" s="335" t="str">
        <f>IF($Y$3="申万一级行业",[1]!s_info_industry_sw_2021(W3729,公司分析!D$5,1),IF($Y$3="申万二级行业",[1]!s_info_industry_sw_2021(W3729,公司分析!D$5,2),IF($Y$3="申万三级行业",[1]!s_info_industry_sw_2021(W3729,公司分析!D$5,3),IF($Y$3="wind一级行业",[1]!s_info_industry_gics(W3729,1),IF($Y$3="wind二级行业",[1]!s_info_industry_gics(W3729,2),IF($Y$3="wind三级行业",[1]!s_info_industry_gics(W3729,3),IF($Y$3="wind四级行业",[1]!s_info_industry_gics(W3729,4),IF($Y$3="证监会门类行业",[1]!s_info_industry_csrc12_n(W3729,公司分析!D$5,1),""))))))))</f>
        <v>0</v>
      </c>
      <c r="Z3729" s="298" t="str">
        <f>IF(Y3729=行业比较!$E$6,ROW(),"")</f>
        <v/>
      </c>
    </row>
    <row r="3730" spans="22:26" x14ac:dyDescent="0.35">
      <c r="V3730" s="253">
        <f t="shared" si="66"/>
        <v>0</v>
      </c>
      <c r="W3730" s="348" t="str">
        <f>IF(板块成分!B3732="","",板块成分!B3732)</f>
        <v/>
      </c>
      <c r="X3730" s="270" t="str">
        <f>[1]!s_info_name(W3730)</f>
        <v>0</v>
      </c>
      <c r="Y3730" s="335" t="str">
        <f>IF($Y$3="申万一级行业",[1]!s_info_industry_sw_2021(W3730,公司分析!D$5,1),IF($Y$3="申万二级行业",[1]!s_info_industry_sw_2021(W3730,公司分析!D$5,2),IF($Y$3="申万三级行业",[1]!s_info_industry_sw_2021(W3730,公司分析!D$5,3),IF($Y$3="wind一级行业",[1]!s_info_industry_gics(W3730,1),IF($Y$3="wind二级行业",[1]!s_info_industry_gics(W3730,2),IF($Y$3="wind三级行业",[1]!s_info_industry_gics(W3730,3),IF($Y$3="wind四级行业",[1]!s_info_industry_gics(W3730,4),IF($Y$3="证监会门类行业",[1]!s_info_industry_csrc12_n(W3730,公司分析!D$5,1),""))))))))</f>
        <v>0</v>
      </c>
      <c r="Z3730" s="298" t="str">
        <f>IF(Y3730=行业比较!$E$6,ROW(),"")</f>
        <v/>
      </c>
    </row>
    <row r="3731" spans="22:26" x14ac:dyDescent="0.35">
      <c r="V3731" s="253">
        <f t="shared" si="66"/>
        <v>0</v>
      </c>
      <c r="W3731" s="348" t="str">
        <f>IF(板块成分!B3733="","",板块成分!B3733)</f>
        <v/>
      </c>
      <c r="X3731" s="270" t="str">
        <f>[1]!s_info_name(W3731)</f>
        <v>0</v>
      </c>
      <c r="Y3731" s="335" t="str">
        <f>IF($Y$3="申万一级行业",[1]!s_info_industry_sw_2021(W3731,公司分析!D$5,1),IF($Y$3="申万二级行业",[1]!s_info_industry_sw_2021(W3731,公司分析!D$5,2),IF($Y$3="申万三级行业",[1]!s_info_industry_sw_2021(W3731,公司分析!D$5,3),IF($Y$3="wind一级行业",[1]!s_info_industry_gics(W3731,1),IF($Y$3="wind二级行业",[1]!s_info_industry_gics(W3731,2),IF($Y$3="wind三级行业",[1]!s_info_industry_gics(W3731,3),IF($Y$3="wind四级行业",[1]!s_info_industry_gics(W3731,4),IF($Y$3="证监会门类行业",[1]!s_info_industry_csrc12_n(W3731,公司分析!D$5,1),""))))))))</f>
        <v>0</v>
      </c>
      <c r="Z3731" s="298" t="str">
        <f>IF(Y3731=行业比较!$E$6,ROW(),"")</f>
        <v/>
      </c>
    </row>
    <row r="3732" spans="22:26" x14ac:dyDescent="0.35">
      <c r="V3732" s="253">
        <f t="shared" si="66"/>
        <v>0</v>
      </c>
      <c r="W3732" s="348" t="str">
        <f>IF(板块成分!B3734="","",板块成分!B3734)</f>
        <v/>
      </c>
      <c r="X3732" s="270" t="str">
        <f>[1]!s_info_name(W3732)</f>
        <v>0</v>
      </c>
      <c r="Y3732" s="335" t="str">
        <f>IF($Y$3="申万一级行业",[1]!s_info_industry_sw_2021(W3732,公司分析!D$5,1),IF($Y$3="申万二级行业",[1]!s_info_industry_sw_2021(W3732,公司分析!D$5,2),IF($Y$3="申万三级行业",[1]!s_info_industry_sw_2021(W3732,公司分析!D$5,3),IF($Y$3="wind一级行业",[1]!s_info_industry_gics(W3732,1),IF($Y$3="wind二级行业",[1]!s_info_industry_gics(W3732,2),IF($Y$3="wind三级行业",[1]!s_info_industry_gics(W3732,3),IF($Y$3="wind四级行业",[1]!s_info_industry_gics(W3732,4),IF($Y$3="证监会门类行业",[1]!s_info_industry_csrc12_n(W3732,公司分析!D$5,1),""))))))))</f>
        <v>0</v>
      </c>
      <c r="Z3732" s="298" t="str">
        <f>IF(Y3732=行业比较!$E$6,ROW(),"")</f>
        <v/>
      </c>
    </row>
    <row r="3733" spans="22:26" x14ac:dyDescent="0.35">
      <c r="V3733" s="253">
        <f t="shared" si="66"/>
        <v>0</v>
      </c>
      <c r="W3733" s="348" t="str">
        <f>IF(板块成分!B3735="","",板块成分!B3735)</f>
        <v/>
      </c>
      <c r="X3733" s="270" t="str">
        <f>[1]!s_info_name(W3733)</f>
        <v>0</v>
      </c>
      <c r="Y3733" s="335" t="str">
        <f>IF($Y$3="申万一级行业",[1]!s_info_industry_sw_2021(W3733,公司分析!D$5,1),IF($Y$3="申万二级行业",[1]!s_info_industry_sw_2021(W3733,公司分析!D$5,2),IF($Y$3="申万三级行业",[1]!s_info_industry_sw_2021(W3733,公司分析!D$5,3),IF($Y$3="wind一级行业",[1]!s_info_industry_gics(W3733,1),IF($Y$3="wind二级行业",[1]!s_info_industry_gics(W3733,2),IF($Y$3="wind三级行业",[1]!s_info_industry_gics(W3733,3),IF($Y$3="wind四级行业",[1]!s_info_industry_gics(W3733,4),IF($Y$3="证监会门类行业",[1]!s_info_industry_csrc12_n(W3733,公司分析!D$5,1),""))))))))</f>
        <v>0</v>
      </c>
      <c r="Z3733" s="298" t="str">
        <f>IF(Y3733=行业比较!$E$6,ROW(),"")</f>
        <v/>
      </c>
    </row>
    <row r="3734" spans="22:26" x14ac:dyDescent="0.35">
      <c r="V3734" s="253">
        <f t="shared" si="66"/>
        <v>0</v>
      </c>
      <c r="W3734" s="348" t="str">
        <f>IF(板块成分!B3736="","",板块成分!B3736)</f>
        <v/>
      </c>
      <c r="X3734" s="270" t="str">
        <f>[1]!s_info_name(W3734)</f>
        <v>0</v>
      </c>
      <c r="Y3734" s="335" t="str">
        <f>IF($Y$3="申万一级行业",[1]!s_info_industry_sw_2021(W3734,公司分析!D$5,1),IF($Y$3="申万二级行业",[1]!s_info_industry_sw_2021(W3734,公司分析!D$5,2),IF($Y$3="申万三级行业",[1]!s_info_industry_sw_2021(W3734,公司分析!D$5,3),IF($Y$3="wind一级行业",[1]!s_info_industry_gics(W3734,1),IF($Y$3="wind二级行业",[1]!s_info_industry_gics(W3734,2),IF($Y$3="wind三级行业",[1]!s_info_industry_gics(W3734,3),IF($Y$3="wind四级行业",[1]!s_info_industry_gics(W3734,4),IF($Y$3="证监会门类行业",[1]!s_info_industry_csrc12_n(W3734,公司分析!D$5,1),""))))))))</f>
        <v>0</v>
      </c>
      <c r="Z3734" s="298" t="str">
        <f>IF(Y3734=行业比较!$E$6,ROW(),"")</f>
        <v/>
      </c>
    </row>
    <row r="3735" spans="22:26" x14ac:dyDescent="0.35">
      <c r="V3735" s="253">
        <f t="shared" si="66"/>
        <v>0</v>
      </c>
      <c r="W3735" s="348" t="str">
        <f>IF(板块成分!B3737="","",板块成分!B3737)</f>
        <v/>
      </c>
      <c r="X3735" s="270" t="str">
        <f>[1]!s_info_name(W3735)</f>
        <v>0</v>
      </c>
      <c r="Y3735" s="335" t="str">
        <f>IF($Y$3="申万一级行业",[1]!s_info_industry_sw_2021(W3735,公司分析!D$5,1),IF($Y$3="申万二级行业",[1]!s_info_industry_sw_2021(W3735,公司分析!D$5,2),IF($Y$3="申万三级行业",[1]!s_info_industry_sw_2021(W3735,公司分析!D$5,3),IF($Y$3="wind一级行业",[1]!s_info_industry_gics(W3735,1),IF($Y$3="wind二级行业",[1]!s_info_industry_gics(W3735,2),IF($Y$3="wind三级行业",[1]!s_info_industry_gics(W3735,3),IF($Y$3="wind四级行业",[1]!s_info_industry_gics(W3735,4),IF($Y$3="证监会门类行业",[1]!s_info_industry_csrc12_n(W3735,公司分析!D$5,1),""))))))))</f>
        <v>0</v>
      </c>
      <c r="Z3735" s="298" t="str">
        <f>IF(Y3735=行业比较!$E$6,ROW(),"")</f>
        <v/>
      </c>
    </row>
    <row r="3736" spans="22:26" x14ac:dyDescent="0.35">
      <c r="V3736" s="253">
        <f t="shared" si="66"/>
        <v>0</v>
      </c>
      <c r="W3736" s="348" t="str">
        <f>IF(板块成分!B3738="","",板块成分!B3738)</f>
        <v/>
      </c>
      <c r="X3736" s="270" t="str">
        <f>[1]!s_info_name(W3736)</f>
        <v>0</v>
      </c>
      <c r="Y3736" s="335" t="str">
        <f>IF($Y$3="申万一级行业",[1]!s_info_industry_sw_2021(W3736,公司分析!D$5,1),IF($Y$3="申万二级行业",[1]!s_info_industry_sw_2021(W3736,公司分析!D$5,2),IF($Y$3="申万三级行业",[1]!s_info_industry_sw_2021(W3736,公司分析!D$5,3),IF($Y$3="wind一级行业",[1]!s_info_industry_gics(W3736,1),IF($Y$3="wind二级行业",[1]!s_info_industry_gics(W3736,2),IF($Y$3="wind三级行业",[1]!s_info_industry_gics(W3736,3),IF($Y$3="wind四级行业",[1]!s_info_industry_gics(W3736,4),IF($Y$3="证监会门类行业",[1]!s_info_industry_csrc12_n(W3736,公司分析!D$5,1),""))))))))</f>
        <v>0</v>
      </c>
      <c r="Z3736" s="298" t="str">
        <f>IF(Y3736=行业比较!$E$6,ROW(),"")</f>
        <v/>
      </c>
    </row>
    <row r="3737" spans="22:26" x14ac:dyDescent="0.35">
      <c r="V3737" s="253">
        <f t="shared" si="66"/>
        <v>0</v>
      </c>
      <c r="W3737" s="348" t="str">
        <f>IF(板块成分!B3739="","",板块成分!B3739)</f>
        <v/>
      </c>
      <c r="X3737" s="270" t="str">
        <f>[1]!s_info_name(W3737)</f>
        <v>0</v>
      </c>
      <c r="Y3737" s="335" t="str">
        <f>IF($Y$3="申万一级行业",[1]!s_info_industry_sw_2021(W3737,公司分析!D$5,1),IF($Y$3="申万二级行业",[1]!s_info_industry_sw_2021(W3737,公司分析!D$5,2),IF($Y$3="申万三级行业",[1]!s_info_industry_sw_2021(W3737,公司分析!D$5,3),IF($Y$3="wind一级行业",[1]!s_info_industry_gics(W3737,1),IF($Y$3="wind二级行业",[1]!s_info_industry_gics(W3737,2),IF($Y$3="wind三级行业",[1]!s_info_industry_gics(W3737,3),IF($Y$3="wind四级行业",[1]!s_info_industry_gics(W3737,4),IF($Y$3="证监会门类行业",[1]!s_info_industry_csrc12_n(W3737,公司分析!D$5,1),""))))))))</f>
        <v>0</v>
      </c>
      <c r="Z3737" s="298" t="str">
        <f>IF(Y3737=行业比较!$E$6,ROW(),"")</f>
        <v/>
      </c>
    </row>
    <row r="3738" spans="22:26" x14ac:dyDescent="0.35">
      <c r="V3738" s="253">
        <f t="shared" si="66"/>
        <v>0</v>
      </c>
      <c r="W3738" s="348" t="str">
        <f>IF(板块成分!B3740="","",板块成分!B3740)</f>
        <v/>
      </c>
      <c r="X3738" s="270" t="str">
        <f>[1]!s_info_name(W3738)</f>
        <v>0</v>
      </c>
      <c r="Y3738" s="335" t="str">
        <f>IF($Y$3="申万一级行业",[1]!s_info_industry_sw_2021(W3738,公司分析!D$5,1),IF($Y$3="申万二级行业",[1]!s_info_industry_sw_2021(W3738,公司分析!D$5,2),IF($Y$3="申万三级行业",[1]!s_info_industry_sw_2021(W3738,公司分析!D$5,3),IF($Y$3="wind一级行业",[1]!s_info_industry_gics(W3738,1),IF($Y$3="wind二级行业",[1]!s_info_industry_gics(W3738,2),IF($Y$3="wind三级行业",[1]!s_info_industry_gics(W3738,3),IF($Y$3="wind四级行业",[1]!s_info_industry_gics(W3738,4),IF($Y$3="证监会门类行业",[1]!s_info_industry_csrc12_n(W3738,公司分析!D$5,1),""))))))))</f>
        <v>0</v>
      </c>
      <c r="Z3738" s="298" t="str">
        <f>IF(Y3738=行业比较!$E$6,ROW(),"")</f>
        <v/>
      </c>
    </row>
    <row r="3739" spans="22:26" x14ac:dyDescent="0.35">
      <c r="V3739" s="253">
        <f t="shared" si="66"/>
        <v>0</v>
      </c>
      <c r="W3739" s="348" t="str">
        <f>IF(板块成分!B3741="","",板块成分!B3741)</f>
        <v/>
      </c>
      <c r="X3739" s="270" t="str">
        <f>[1]!s_info_name(W3739)</f>
        <v>0</v>
      </c>
      <c r="Y3739" s="335" t="str">
        <f>IF($Y$3="申万一级行业",[1]!s_info_industry_sw_2021(W3739,公司分析!D$5,1),IF($Y$3="申万二级行业",[1]!s_info_industry_sw_2021(W3739,公司分析!D$5,2),IF($Y$3="申万三级行业",[1]!s_info_industry_sw_2021(W3739,公司分析!D$5,3),IF($Y$3="wind一级行业",[1]!s_info_industry_gics(W3739,1),IF($Y$3="wind二级行业",[1]!s_info_industry_gics(W3739,2),IF($Y$3="wind三级行业",[1]!s_info_industry_gics(W3739,3),IF($Y$3="wind四级行业",[1]!s_info_industry_gics(W3739,4),IF($Y$3="证监会门类行业",[1]!s_info_industry_csrc12_n(W3739,公司分析!D$5,1),""))))))))</f>
        <v>0</v>
      </c>
      <c r="Z3739" s="298" t="str">
        <f>IF(Y3739=行业比较!$E$6,ROW(),"")</f>
        <v/>
      </c>
    </row>
    <row r="3740" spans="22:26" x14ac:dyDescent="0.35">
      <c r="V3740" s="253">
        <f t="shared" si="66"/>
        <v>0</v>
      </c>
      <c r="W3740" s="348" t="str">
        <f>IF(板块成分!B3742="","",板块成分!B3742)</f>
        <v/>
      </c>
      <c r="X3740" s="270" t="str">
        <f>[1]!s_info_name(W3740)</f>
        <v>0</v>
      </c>
      <c r="Y3740" s="335" t="str">
        <f>IF($Y$3="申万一级行业",[1]!s_info_industry_sw_2021(W3740,公司分析!D$5,1),IF($Y$3="申万二级行业",[1]!s_info_industry_sw_2021(W3740,公司分析!D$5,2),IF($Y$3="申万三级行业",[1]!s_info_industry_sw_2021(W3740,公司分析!D$5,3),IF($Y$3="wind一级行业",[1]!s_info_industry_gics(W3740,1),IF($Y$3="wind二级行业",[1]!s_info_industry_gics(W3740,2),IF($Y$3="wind三级行业",[1]!s_info_industry_gics(W3740,3),IF($Y$3="wind四级行业",[1]!s_info_industry_gics(W3740,4),IF($Y$3="证监会门类行业",[1]!s_info_industry_csrc12_n(W3740,公司分析!D$5,1),""))))))))</f>
        <v>0</v>
      </c>
      <c r="Z3740" s="298" t="str">
        <f>IF(Y3740=行业比较!$E$6,ROW(),"")</f>
        <v/>
      </c>
    </row>
    <row r="3741" spans="22:26" x14ac:dyDescent="0.35">
      <c r="V3741" s="253">
        <f t="shared" si="66"/>
        <v>0</v>
      </c>
      <c r="W3741" s="348" t="str">
        <f>IF(板块成分!B3743="","",板块成分!B3743)</f>
        <v/>
      </c>
      <c r="X3741" s="270" t="str">
        <f>[1]!s_info_name(W3741)</f>
        <v>0</v>
      </c>
      <c r="Y3741" s="335" t="str">
        <f>IF($Y$3="申万一级行业",[1]!s_info_industry_sw_2021(W3741,公司分析!D$5,1),IF($Y$3="申万二级行业",[1]!s_info_industry_sw_2021(W3741,公司分析!D$5,2),IF($Y$3="申万三级行业",[1]!s_info_industry_sw_2021(W3741,公司分析!D$5,3),IF($Y$3="wind一级行业",[1]!s_info_industry_gics(W3741,1),IF($Y$3="wind二级行业",[1]!s_info_industry_gics(W3741,2),IF($Y$3="wind三级行业",[1]!s_info_industry_gics(W3741,3),IF($Y$3="wind四级行业",[1]!s_info_industry_gics(W3741,4),IF($Y$3="证监会门类行业",[1]!s_info_industry_csrc12_n(W3741,公司分析!D$5,1),""))))))))</f>
        <v>0</v>
      </c>
      <c r="Z3741" s="298" t="str">
        <f>IF(Y3741=行业比较!$E$6,ROW(),"")</f>
        <v/>
      </c>
    </row>
    <row r="3742" spans="22:26" x14ac:dyDescent="0.35">
      <c r="V3742" s="253">
        <f t="shared" si="66"/>
        <v>0</v>
      </c>
      <c r="W3742" s="348" t="str">
        <f>IF(板块成分!B3744="","",板块成分!B3744)</f>
        <v/>
      </c>
      <c r="X3742" s="270" t="str">
        <f>[1]!s_info_name(W3742)</f>
        <v>0</v>
      </c>
      <c r="Y3742" s="335" t="str">
        <f>IF($Y$3="申万一级行业",[1]!s_info_industry_sw_2021(W3742,公司分析!D$5,1),IF($Y$3="申万二级行业",[1]!s_info_industry_sw_2021(W3742,公司分析!D$5,2),IF($Y$3="申万三级行业",[1]!s_info_industry_sw_2021(W3742,公司分析!D$5,3),IF($Y$3="wind一级行业",[1]!s_info_industry_gics(W3742,1),IF($Y$3="wind二级行业",[1]!s_info_industry_gics(W3742,2),IF($Y$3="wind三级行业",[1]!s_info_industry_gics(W3742,3),IF($Y$3="wind四级行业",[1]!s_info_industry_gics(W3742,4),IF($Y$3="证监会门类行业",[1]!s_info_industry_csrc12_n(W3742,公司分析!D$5,1),""))))))))</f>
        <v>0</v>
      </c>
      <c r="Z3742" s="298" t="str">
        <f>IF(Y3742=行业比较!$E$6,ROW(),"")</f>
        <v/>
      </c>
    </row>
    <row r="3743" spans="22:26" x14ac:dyDescent="0.35">
      <c r="V3743" s="253">
        <f t="shared" si="66"/>
        <v>0</v>
      </c>
      <c r="W3743" s="348" t="str">
        <f>IF(板块成分!B3745="","",板块成分!B3745)</f>
        <v/>
      </c>
      <c r="X3743" s="270" t="str">
        <f>[1]!s_info_name(W3743)</f>
        <v>0</v>
      </c>
      <c r="Y3743" s="335" t="str">
        <f>IF($Y$3="申万一级行业",[1]!s_info_industry_sw_2021(W3743,公司分析!D$5,1),IF($Y$3="申万二级行业",[1]!s_info_industry_sw_2021(W3743,公司分析!D$5,2),IF($Y$3="申万三级行业",[1]!s_info_industry_sw_2021(W3743,公司分析!D$5,3),IF($Y$3="wind一级行业",[1]!s_info_industry_gics(W3743,1),IF($Y$3="wind二级行业",[1]!s_info_industry_gics(W3743,2),IF($Y$3="wind三级行业",[1]!s_info_industry_gics(W3743,3),IF($Y$3="wind四级行业",[1]!s_info_industry_gics(W3743,4),IF($Y$3="证监会门类行业",[1]!s_info_industry_csrc12_n(W3743,公司分析!D$5,1),""))))))))</f>
        <v>0</v>
      </c>
      <c r="Z3743" s="298" t="str">
        <f>IF(Y3743=行业比较!$E$6,ROW(),"")</f>
        <v/>
      </c>
    </row>
    <row r="3744" spans="22:26" x14ac:dyDescent="0.35">
      <c r="V3744" s="253">
        <f t="shared" si="66"/>
        <v>0</v>
      </c>
      <c r="W3744" s="348" t="str">
        <f>IF(板块成分!B3746="","",板块成分!B3746)</f>
        <v/>
      </c>
      <c r="X3744" s="270" t="str">
        <f>[1]!s_info_name(W3744)</f>
        <v>0</v>
      </c>
      <c r="Y3744" s="335" t="str">
        <f>IF($Y$3="申万一级行业",[1]!s_info_industry_sw_2021(W3744,公司分析!D$5,1),IF($Y$3="申万二级行业",[1]!s_info_industry_sw_2021(W3744,公司分析!D$5,2),IF($Y$3="申万三级行业",[1]!s_info_industry_sw_2021(W3744,公司分析!D$5,3),IF($Y$3="wind一级行业",[1]!s_info_industry_gics(W3744,1),IF($Y$3="wind二级行业",[1]!s_info_industry_gics(W3744,2),IF($Y$3="wind三级行业",[1]!s_info_industry_gics(W3744,3),IF($Y$3="wind四级行业",[1]!s_info_industry_gics(W3744,4),IF($Y$3="证监会门类行业",[1]!s_info_industry_csrc12_n(W3744,公司分析!D$5,1),""))))))))</f>
        <v>0</v>
      </c>
      <c r="Z3744" s="298" t="str">
        <f>IF(Y3744=行业比较!$E$6,ROW(),"")</f>
        <v/>
      </c>
    </row>
    <row r="3745" spans="22:26" x14ac:dyDescent="0.35">
      <c r="V3745" s="253">
        <f t="shared" si="66"/>
        <v>0</v>
      </c>
      <c r="W3745" s="348" t="str">
        <f>IF(板块成分!B3747="","",板块成分!B3747)</f>
        <v/>
      </c>
      <c r="X3745" s="270" t="str">
        <f>[1]!s_info_name(W3745)</f>
        <v>0</v>
      </c>
      <c r="Y3745" s="335" t="str">
        <f>IF($Y$3="申万一级行业",[1]!s_info_industry_sw_2021(W3745,公司分析!D$5,1),IF($Y$3="申万二级行业",[1]!s_info_industry_sw_2021(W3745,公司分析!D$5,2),IF($Y$3="申万三级行业",[1]!s_info_industry_sw_2021(W3745,公司分析!D$5,3),IF($Y$3="wind一级行业",[1]!s_info_industry_gics(W3745,1),IF($Y$3="wind二级行业",[1]!s_info_industry_gics(W3745,2),IF($Y$3="wind三级行业",[1]!s_info_industry_gics(W3745,3),IF($Y$3="wind四级行业",[1]!s_info_industry_gics(W3745,4),IF($Y$3="证监会门类行业",[1]!s_info_industry_csrc12_n(W3745,公司分析!D$5,1),""))))))))</f>
        <v>0</v>
      </c>
      <c r="Z3745" s="298" t="str">
        <f>IF(Y3745=行业比较!$E$6,ROW(),"")</f>
        <v/>
      </c>
    </row>
    <row r="3746" spans="22:26" x14ac:dyDescent="0.35">
      <c r="V3746" s="253">
        <f t="shared" si="66"/>
        <v>0</v>
      </c>
      <c r="W3746" s="348" t="str">
        <f>IF(板块成分!B3748="","",板块成分!B3748)</f>
        <v/>
      </c>
      <c r="X3746" s="270" t="str">
        <f>[1]!s_info_name(W3746)</f>
        <v>0</v>
      </c>
      <c r="Y3746" s="335" t="str">
        <f>IF($Y$3="申万一级行业",[1]!s_info_industry_sw_2021(W3746,公司分析!D$5,1),IF($Y$3="申万二级行业",[1]!s_info_industry_sw_2021(W3746,公司分析!D$5,2),IF($Y$3="申万三级行业",[1]!s_info_industry_sw_2021(W3746,公司分析!D$5,3),IF($Y$3="wind一级行业",[1]!s_info_industry_gics(W3746,1),IF($Y$3="wind二级行业",[1]!s_info_industry_gics(W3746,2),IF($Y$3="wind三级行业",[1]!s_info_industry_gics(W3746,3),IF($Y$3="wind四级行业",[1]!s_info_industry_gics(W3746,4),IF($Y$3="证监会门类行业",[1]!s_info_industry_csrc12_n(W3746,公司分析!D$5,1),""))))))))</f>
        <v>0</v>
      </c>
      <c r="Z3746" s="298" t="str">
        <f>IF(Y3746=行业比较!$E$6,ROW(),"")</f>
        <v/>
      </c>
    </row>
    <row r="3747" spans="22:26" x14ac:dyDescent="0.35">
      <c r="V3747" s="253">
        <f t="shared" si="66"/>
        <v>0</v>
      </c>
      <c r="W3747" s="348" t="str">
        <f>IF(板块成分!B3749="","",板块成分!B3749)</f>
        <v/>
      </c>
      <c r="X3747" s="270" t="str">
        <f>[1]!s_info_name(W3747)</f>
        <v>0</v>
      </c>
      <c r="Y3747" s="335" t="str">
        <f>IF($Y$3="申万一级行业",[1]!s_info_industry_sw_2021(W3747,公司分析!D$5,1),IF($Y$3="申万二级行业",[1]!s_info_industry_sw_2021(W3747,公司分析!D$5,2),IF($Y$3="申万三级行业",[1]!s_info_industry_sw_2021(W3747,公司分析!D$5,3),IF($Y$3="wind一级行业",[1]!s_info_industry_gics(W3747,1),IF($Y$3="wind二级行业",[1]!s_info_industry_gics(W3747,2),IF($Y$3="wind三级行业",[1]!s_info_industry_gics(W3747,3),IF($Y$3="wind四级行业",[1]!s_info_industry_gics(W3747,4),IF($Y$3="证监会门类行业",[1]!s_info_industry_csrc12_n(W3747,公司分析!D$5,1),""))))))))</f>
        <v>0</v>
      </c>
      <c r="Z3747" s="298" t="str">
        <f>IF(Y3747=行业比较!$E$6,ROW(),"")</f>
        <v/>
      </c>
    </row>
    <row r="3748" spans="22:26" x14ac:dyDescent="0.35">
      <c r="V3748" s="253">
        <f t="shared" si="66"/>
        <v>0</v>
      </c>
      <c r="W3748" s="348" t="str">
        <f>IF(板块成分!B3750="","",板块成分!B3750)</f>
        <v/>
      </c>
      <c r="X3748" s="270" t="str">
        <f>[1]!s_info_name(W3748)</f>
        <v>0</v>
      </c>
      <c r="Y3748" s="335" t="str">
        <f>IF($Y$3="申万一级行业",[1]!s_info_industry_sw_2021(W3748,公司分析!D$5,1),IF($Y$3="申万二级行业",[1]!s_info_industry_sw_2021(W3748,公司分析!D$5,2),IF($Y$3="申万三级行业",[1]!s_info_industry_sw_2021(W3748,公司分析!D$5,3),IF($Y$3="wind一级行业",[1]!s_info_industry_gics(W3748,1),IF($Y$3="wind二级行业",[1]!s_info_industry_gics(W3748,2),IF($Y$3="wind三级行业",[1]!s_info_industry_gics(W3748,3),IF($Y$3="wind四级行业",[1]!s_info_industry_gics(W3748,4),IF($Y$3="证监会门类行业",[1]!s_info_industry_csrc12_n(W3748,公司分析!D$5,1),""))))))))</f>
        <v>0</v>
      </c>
      <c r="Z3748" s="298" t="str">
        <f>IF(Y3748=行业比较!$E$6,ROW(),"")</f>
        <v/>
      </c>
    </row>
    <row r="3749" spans="22:26" x14ac:dyDescent="0.35">
      <c r="V3749" s="253">
        <f t="shared" si="66"/>
        <v>0</v>
      </c>
      <c r="W3749" s="348" t="str">
        <f>IF(板块成分!B3751="","",板块成分!B3751)</f>
        <v/>
      </c>
      <c r="X3749" s="270" t="str">
        <f>[1]!s_info_name(W3749)</f>
        <v>0</v>
      </c>
      <c r="Y3749" s="335" t="str">
        <f>IF($Y$3="申万一级行业",[1]!s_info_industry_sw_2021(W3749,公司分析!D$5,1),IF($Y$3="申万二级行业",[1]!s_info_industry_sw_2021(W3749,公司分析!D$5,2),IF($Y$3="申万三级行业",[1]!s_info_industry_sw_2021(W3749,公司分析!D$5,3),IF($Y$3="wind一级行业",[1]!s_info_industry_gics(W3749,1),IF($Y$3="wind二级行业",[1]!s_info_industry_gics(W3749,2),IF($Y$3="wind三级行业",[1]!s_info_industry_gics(W3749,3),IF($Y$3="wind四级行业",[1]!s_info_industry_gics(W3749,4),IF($Y$3="证监会门类行业",[1]!s_info_industry_csrc12_n(W3749,公司分析!D$5,1),""))))))))</f>
        <v>0</v>
      </c>
      <c r="Z3749" s="298" t="str">
        <f>IF(Y3749=行业比较!$E$6,ROW(),"")</f>
        <v/>
      </c>
    </row>
    <row r="3750" spans="22:26" x14ac:dyDescent="0.35">
      <c r="V3750" s="253">
        <f t="shared" si="66"/>
        <v>0</v>
      </c>
      <c r="W3750" s="348" t="str">
        <f>IF(板块成分!B3752="","",板块成分!B3752)</f>
        <v/>
      </c>
      <c r="X3750" s="270" t="str">
        <f>[1]!s_info_name(W3750)</f>
        <v>0</v>
      </c>
      <c r="Y3750" s="335" t="str">
        <f>IF($Y$3="申万一级行业",[1]!s_info_industry_sw_2021(W3750,公司分析!D$5,1),IF($Y$3="申万二级行业",[1]!s_info_industry_sw_2021(W3750,公司分析!D$5,2),IF($Y$3="申万三级行业",[1]!s_info_industry_sw_2021(W3750,公司分析!D$5,3),IF($Y$3="wind一级行业",[1]!s_info_industry_gics(W3750,1),IF($Y$3="wind二级行业",[1]!s_info_industry_gics(W3750,2),IF($Y$3="wind三级行业",[1]!s_info_industry_gics(W3750,3),IF($Y$3="wind四级行业",[1]!s_info_industry_gics(W3750,4),IF($Y$3="证监会门类行业",[1]!s_info_industry_csrc12_n(W3750,公司分析!D$5,1),""))))))))</f>
        <v>0</v>
      </c>
      <c r="Z3750" s="298" t="str">
        <f>IF(Y3750=行业比较!$E$6,ROW(),"")</f>
        <v/>
      </c>
    </row>
    <row r="3751" spans="22:26" x14ac:dyDescent="0.35">
      <c r="V3751" s="253">
        <f t="shared" si="66"/>
        <v>0</v>
      </c>
      <c r="W3751" s="348" t="str">
        <f>IF(板块成分!B3753="","",板块成分!B3753)</f>
        <v/>
      </c>
      <c r="X3751" s="270" t="str">
        <f>[1]!s_info_name(W3751)</f>
        <v>0</v>
      </c>
      <c r="Y3751" s="335" t="str">
        <f>IF($Y$3="申万一级行业",[1]!s_info_industry_sw_2021(W3751,公司分析!D$5,1),IF($Y$3="申万二级行业",[1]!s_info_industry_sw_2021(W3751,公司分析!D$5,2),IF($Y$3="申万三级行业",[1]!s_info_industry_sw_2021(W3751,公司分析!D$5,3),IF($Y$3="wind一级行业",[1]!s_info_industry_gics(W3751,1),IF($Y$3="wind二级行业",[1]!s_info_industry_gics(W3751,2),IF($Y$3="wind三级行业",[1]!s_info_industry_gics(W3751,3),IF($Y$3="wind四级行业",[1]!s_info_industry_gics(W3751,4),IF($Y$3="证监会门类行业",[1]!s_info_industry_csrc12_n(W3751,公司分析!D$5,1),""))))))))</f>
        <v>0</v>
      </c>
      <c r="Z3751" s="298" t="str">
        <f>IF(Y3751=行业比较!$E$6,ROW(),"")</f>
        <v/>
      </c>
    </row>
    <row r="3752" spans="22:26" x14ac:dyDescent="0.35">
      <c r="V3752" s="253">
        <f t="shared" si="66"/>
        <v>0</v>
      </c>
      <c r="W3752" s="348" t="str">
        <f>IF(板块成分!B3754="","",板块成分!B3754)</f>
        <v/>
      </c>
      <c r="X3752" s="270" t="str">
        <f>[1]!s_info_name(W3752)</f>
        <v>0</v>
      </c>
      <c r="Y3752" s="335" t="str">
        <f>IF($Y$3="申万一级行业",[1]!s_info_industry_sw_2021(W3752,公司分析!D$5,1),IF($Y$3="申万二级行业",[1]!s_info_industry_sw_2021(W3752,公司分析!D$5,2),IF($Y$3="申万三级行业",[1]!s_info_industry_sw_2021(W3752,公司分析!D$5,3),IF($Y$3="wind一级行业",[1]!s_info_industry_gics(W3752,1),IF($Y$3="wind二级行业",[1]!s_info_industry_gics(W3752,2),IF($Y$3="wind三级行业",[1]!s_info_industry_gics(W3752,3),IF($Y$3="wind四级行业",[1]!s_info_industry_gics(W3752,4),IF($Y$3="证监会门类行业",[1]!s_info_industry_csrc12_n(W3752,公司分析!D$5,1),""))))))))</f>
        <v>0</v>
      </c>
      <c r="Z3752" s="298" t="str">
        <f>IF(Y3752=行业比较!$E$6,ROW(),"")</f>
        <v/>
      </c>
    </row>
    <row r="3753" spans="22:26" x14ac:dyDescent="0.35">
      <c r="V3753" s="253">
        <f t="shared" si="66"/>
        <v>0</v>
      </c>
      <c r="W3753" s="348" t="str">
        <f>IF(板块成分!B3755="","",板块成分!B3755)</f>
        <v/>
      </c>
      <c r="X3753" s="270" t="str">
        <f>[1]!s_info_name(W3753)</f>
        <v>0</v>
      </c>
      <c r="Y3753" s="335" t="str">
        <f>IF($Y$3="申万一级行业",[1]!s_info_industry_sw_2021(W3753,公司分析!D$5,1),IF($Y$3="申万二级行业",[1]!s_info_industry_sw_2021(W3753,公司分析!D$5,2),IF($Y$3="申万三级行业",[1]!s_info_industry_sw_2021(W3753,公司分析!D$5,3),IF($Y$3="wind一级行业",[1]!s_info_industry_gics(W3753,1),IF($Y$3="wind二级行业",[1]!s_info_industry_gics(W3753,2),IF($Y$3="wind三级行业",[1]!s_info_industry_gics(W3753,3),IF($Y$3="wind四级行业",[1]!s_info_industry_gics(W3753,4),IF($Y$3="证监会门类行业",[1]!s_info_industry_csrc12_n(W3753,公司分析!D$5,1),""))))))))</f>
        <v>0</v>
      </c>
      <c r="Z3753" s="298" t="str">
        <f>IF(Y3753=行业比较!$E$6,ROW(),"")</f>
        <v/>
      </c>
    </row>
    <row r="3754" spans="22:26" x14ac:dyDescent="0.35">
      <c r="V3754" s="253">
        <f t="shared" si="66"/>
        <v>0</v>
      </c>
      <c r="W3754" s="348" t="str">
        <f>IF(板块成分!B3756="","",板块成分!B3756)</f>
        <v/>
      </c>
      <c r="X3754" s="270" t="str">
        <f>[1]!s_info_name(W3754)</f>
        <v>0</v>
      </c>
      <c r="Y3754" s="335" t="str">
        <f>IF($Y$3="申万一级行业",[1]!s_info_industry_sw_2021(W3754,公司分析!D$5,1),IF($Y$3="申万二级行业",[1]!s_info_industry_sw_2021(W3754,公司分析!D$5,2),IF($Y$3="申万三级行业",[1]!s_info_industry_sw_2021(W3754,公司分析!D$5,3),IF($Y$3="wind一级行业",[1]!s_info_industry_gics(W3754,1),IF($Y$3="wind二级行业",[1]!s_info_industry_gics(W3754,2),IF($Y$3="wind三级行业",[1]!s_info_industry_gics(W3754,3),IF($Y$3="wind四级行业",[1]!s_info_industry_gics(W3754,4),IF($Y$3="证监会门类行业",[1]!s_info_industry_csrc12_n(W3754,公司分析!D$5,1),""))))))))</f>
        <v>0</v>
      </c>
      <c r="Z3754" s="298" t="str">
        <f>IF(Y3754=行业比较!$E$6,ROW(),"")</f>
        <v/>
      </c>
    </row>
    <row r="3755" spans="22:26" x14ac:dyDescent="0.35">
      <c r="V3755" s="253">
        <f t="shared" si="66"/>
        <v>0</v>
      </c>
      <c r="W3755" s="348" t="str">
        <f>IF(板块成分!B3757="","",板块成分!B3757)</f>
        <v/>
      </c>
      <c r="X3755" s="270" t="str">
        <f>[1]!s_info_name(W3755)</f>
        <v>0</v>
      </c>
      <c r="Y3755" s="335" t="str">
        <f>IF($Y$3="申万一级行业",[1]!s_info_industry_sw_2021(W3755,公司分析!D$5,1),IF($Y$3="申万二级行业",[1]!s_info_industry_sw_2021(W3755,公司分析!D$5,2),IF($Y$3="申万三级行业",[1]!s_info_industry_sw_2021(W3755,公司分析!D$5,3),IF($Y$3="wind一级行业",[1]!s_info_industry_gics(W3755,1),IF($Y$3="wind二级行业",[1]!s_info_industry_gics(W3755,2),IF($Y$3="wind三级行业",[1]!s_info_industry_gics(W3755,3),IF($Y$3="wind四级行业",[1]!s_info_industry_gics(W3755,4),IF($Y$3="证监会门类行业",[1]!s_info_industry_csrc12_n(W3755,公司分析!D$5,1),""))))))))</f>
        <v>0</v>
      </c>
      <c r="Z3755" s="298" t="str">
        <f>IF(Y3755=行业比较!$E$6,ROW(),"")</f>
        <v/>
      </c>
    </row>
    <row r="3756" spans="22:26" x14ac:dyDescent="0.35">
      <c r="V3756" s="253">
        <f t="shared" si="66"/>
        <v>0</v>
      </c>
      <c r="W3756" s="348" t="str">
        <f>IF(板块成分!B3758="","",板块成分!B3758)</f>
        <v/>
      </c>
      <c r="X3756" s="270" t="str">
        <f>[1]!s_info_name(W3756)</f>
        <v>0</v>
      </c>
      <c r="Y3756" s="335" t="str">
        <f>IF($Y$3="申万一级行业",[1]!s_info_industry_sw_2021(W3756,公司分析!D$5,1),IF($Y$3="申万二级行业",[1]!s_info_industry_sw_2021(W3756,公司分析!D$5,2),IF($Y$3="申万三级行业",[1]!s_info_industry_sw_2021(W3756,公司分析!D$5,3),IF($Y$3="wind一级行业",[1]!s_info_industry_gics(W3756,1),IF($Y$3="wind二级行业",[1]!s_info_industry_gics(W3756,2),IF($Y$3="wind三级行业",[1]!s_info_industry_gics(W3756,3),IF($Y$3="wind四级行业",[1]!s_info_industry_gics(W3756,4),IF($Y$3="证监会门类行业",[1]!s_info_industry_csrc12_n(W3756,公司分析!D$5,1),""))))))))</f>
        <v>0</v>
      </c>
      <c r="Z3756" s="298" t="str">
        <f>IF(Y3756=行业比较!$E$6,ROW(),"")</f>
        <v/>
      </c>
    </row>
    <row r="3757" spans="22:26" x14ac:dyDescent="0.35">
      <c r="V3757" s="253">
        <f t="shared" si="66"/>
        <v>0</v>
      </c>
      <c r="W3757" s="348" t="str">
        <f>IF(板块成分!B3759="","",板块成分!B3759)</f>
        <v/>
      </c>
      <c r="X3757" s="270" t="str">
        <f>[1]!s_info_name(W3757)</f>
        <v>0</v>
      </c>
      <c r="Y3757" s="335" t="str">
        <f>IF($Y$3="申万一级行业",[1]!s_info_industry_sw_2021(W3757,公司分析!D$5,1),IF($Y$3="申万二级行业",[1]!s_info_industry_sw_2021(W3757,公司分析!D$5,2),IF($Y$3="申万三级行业",[1]!s_info_industry_sw_2021(W3757,公司分析!D$5,3),IF($Y$3="wind一级行业",[1]!s_info_industry_gics(W3757,1),IF($Y$3="wind二级行业",[1]!s_info_industry_gics(W3757,2),IF($Y$3="wind三级行业",[1]!s_info_industry_gics(W3757,3),IF($Y$3="wind四级行业",[1]!s_info_industry_gics(W3757,4),IF($Y$3="证监会门类行业",[1]!s_info_industry_csrc12_n(W3757,公司分析!D$5,1),""))))))))</f>
        <v>0</v>
      </c>
      <c r="Z3757" s="298" t="str">
        <f>IF(Y3757=行业比较!$E$6,ROW(),"")</f>
        <v/>
      </c>
    </row>
    <row r="3758" spans="22:26" x14ac:dyDescent="0.35">
      <c r="V3758" s="253">
        <f t="shared" si="66"/>
        <v>0</v>
      </c>
      <c r="W3758" s="348" t="str">
        <f>IF(板块成分!B3760="","",板块成分!B3760)</f>
        <v/>
      </c>
      <c r="X3758" s="270" t="str">
        <f>[1]!s_info_name(W3758)</f>
        <v>0</v>
      </c>
      <c r="Y3758" s="335" t="str">
        <f>IF($Y$3="申万一级行业",[1]!s_info_industry_sw_2021(W3758,公司分析!D$5,1),IF($Y$3="申万二级行业",[1]!s_info_industry_sw_2021(W3758,公司分析!D$5,2),IF($Y$3="申万三级行业",[1]!s_info_industry_sw_2021(W3758,公司分析!D$5,3),IF($Y$3="wind一级行业",[1]!s_info_industry_gics(W3758,1),IF($Y$3="wind二级行业",[1]!s_info_industry_gics(W3758,2),IF($Y$3="wind三级行业",[1]!s_info_industry_gics(W3758,3),IF($Y$3="wind四级行业",[1]!s_info_industry_gics(W3758,4),IF($Y$3="证监会门类行业",[1]!s_info_industry_csrc12_n(W3758,公司分析!D$5,1),""))))))))</f>
        <v>0</v>
      </c>
      <c r="Z3758" s="298" t="str">
        <f>IF(Y3758=行业比较!$E$6,ROW(),"")</f>
        <v/>
      </c>
    </row>
    <row r="3759" spans="22:26" x14ac:dyDescent="0.35">
      <c r="V3759" s="253">
        <f t="shared" si="66"/>
        <v>0</v>
      </c>
      <c r="W3759" s="348" t="str">
        <f>IF(板块成分!B3761="","",板块成分!B3761)</f>
        <v/>
      </c>
      <c r="X3759" s="270" t="str">
        <f>[1]!s_info_name(W3759)</f>
        <v>0</v>
      </c>
      <c r="Y3759" s="335" t="str">
        <f>IF($Y$3="申万一级行业",[1]!s_info_industry_sw_2021(W3759,公司分析!D$5,1),IF($Y$3="申万二级行业",[1]!s_info_industry_sw_2021(W3759,公司分析!D$5,2),IF($Y$3="申万三级行业",[1]!s_info_industry_sw_2021(W3759,公司分析!D$5,3),IF($Y$3="wind一级行业",[1]!s_info_industry_gics(W3759,1),IF($Y$3="wind二级行业",[1]!s_info_industry_gics(W3759,2),IF($Y$3="wind三级行业",[1]!s_info_industry_gics(W3759,3),IF($Y$3="wind四级行业",[1]!s_info_industry_gics(W3759,4),IF($Y$3="证监会门类行业",[1]!s_info_industry_csrc12_n(W3759,公司分析!D$5,1),""))))))))</f>
        <v>0</v>
      </c>
      <c r="Z3759" s="298" t="str">
        <f>IF(Y3759=行业比较!$E$6,ROW(),"")</f>
        <v/>
      </c>
    </row>
    <row r="3760" spans="22:26" x14ac:dyDescent="0.35">
      <c r="V3760" s="253">
        <f t="shared" si="66"/>
        <v>0</v>
      </c>
      <c r="W3760" s="348" t="str">
        <f>IF(板块成分!B3762="","",板块成分!B3762)</f>
        <v/>
      </c>
      <c r="X3760" s="270" t="str">
        <f>[1]!s_info_name(W3760)</f>
        <v>0</v>
      </c>
      <c r="Y3760" s="335" t="str">
        <f>IF($Y$3="申万一级行业",[1]!s_info_industry_sw_2021(W3760,公司分析!D$5,1),IF($Y$3="申万二级行业",[1]!s_info_industry_sw_2021(W3760,公司分析!D$5,2),IF($Y$3="申万三级行业",[1]!s_info_industry_sw_2021(W3760,公司分析!D$5,3),IF($Y$3="wind一级行业",[1]!s_info_industry_gics(W3760,1),IF($Y$3="wind二级行业",[1]!s_info_industry_gics(W3760,2),IF($Y$3="wind三级行业",[1]!s_info_industry_gics(W3760,3),IF($Y$3="wind四级行业",[1]!s_info_industry_gics(W3760,4),IF($Y$3="证监会门类行业",[1]!s_info_industry_csrc12_n(W3760,公司分析!D$5,1),""))))))))</f>
        <v>0</v>
      </c>
      <c r="Z3760" s="298" t="str">
        <f>IF(Y3760=行业比较!$E$6,ROW(),"")</f>
        <v/>
      </c>
    </row>
    <row r="3761" spans="22:26" x14ac:dyDescent="0.35">
      <c r="V3761" s="253">
        <f t="shared" si="66"/>
        <v>0</v>
      </c>
      <c r="W3761" s="348" t="str">
        <f>IF(板块成分!B3763="","",板块成分!B3763)</f>
        <v/>
      </c>
      <c r="X3761" s="270" t="str">
        <f>[1]!s_info_name(W3761)</f>
        <v>0</v>
      </c>
      <c r="Y3761" s="335" t="str">
        <f>IF($Y$3="申万一级行业",[1]!s_info_industry_sw_2021(W3761,公司分析!D$5,1),IF($Y$3="申万二级行业",[1]!s_info_industry_sw_2021(W3761,公司分析!D$5,2),IF($Y$3="申万三级行业",[1]!s_info_industry_sw_2021(W3761,公司分析!D$5,3),IF($Y$3="wind一级行业",[1]!s_info_industry_gics(W3761,1),IF($Y$3="wind二级行业",[1]!s_info_industry_gics(W3761,2),IF($Y$3="wind三级行业",[1]!s_info_industry_gics(W3761,3),IF($Y$3="wind四级行业",[1]!s_info_industry_gics(W3761,4),IF($Y$3="证监会门类行业",[1]!s_info_industry_csrc12_n(W3761,公司分析!D$5,1),""))))))))</f>
        <v>0</v>
      </c>
      <c r="Z3761" s="298" t="str">
        <f>IF(Y3761=行业比较!$E$6,ROW(),"")</f>
        <v/>
      </c>
    </row>
    <row r="3762" spans="22:26" x14ac:dyDescent="0.35">
      <c r="V3762" s="253">
        <f t="shared" si="66"/>
        <v>0</v>
      </c>
      <c r="W3762" s="348" t="str">
        <f>IF(板块成分!B3764="","",板块成分!B3764)</f>
        <v/>
      </c>
      <c r="X3762" s="270" t="str">
        <f>[1]!s_info_name(W3762)</f>
        <v>0</v>
      </c>
      <c r="Y3762" s="335" t="str">
        <f>IF($Y$3="申万一级行业",[1]!s_info_industry_sw_2021(W3762,公司分析!D$5,1),IF($Y$3="申万二级行业",[1]!s_info_industry_sw_2021(W3762,公司分析!D$5,2),IF($Y$3="申万三级行业",[1]!s_info_industry_sw_2021(W3762,公司分析!D$5,3),IF($Y$3="wind一级行业",[1]!s_info_industry_gics(W3762,1),IF($Y$3="wind二级行业",[1]!s_info_industry_gics(W3762,2),IF($Y$3="wind三级行业",[1]!s_info_industry_gics(W3762,3),IF($Y$3="wind四级行业",[1]!s_info_industry_gics(W3762,4),IF($Y$3="证监会门类行业",[1]!s_info_industry_csrc12_n(W3762,公司分析!D$5,1),""))))))))</f>
        <v>0</v>
      </c>
      <c r="Z3762" s="298" t="str">
        <f>IF(Y3762=行业比较!$E$6,ROW(),"")</f>
        <v/>
      </c>
    </row>
    <row r="3763" spans="22:26" x14ac:dyDescent="0.35">
      <c r="V3763" s="253">
        <f t="shared" si="66"/>
        <v>0</v>
      </c>
      <c r="W3763" s="348" t="str">
        <f>IF(板块成分!B3765="","",板块成分!B3765)</f>
        <v/>
      </c>
      <c r="X3763" s="270" t="str">
        <f>[1]!s_info_name(W3763)</f>
        <v>0</v>
      </c>
      <c r="Y3763" s="335" t="str">
        <f>IF($Y$3="申万一级行业",[1]!s_info_industry_sw_2021(W3763,公司分析!D$5,1),IF($Y$3="申万二级行业",[1]!s_info_industry_sw_2021(W3763,公司分析!D$5,2),IF($Y$3="申万三级行业",[1]!s_info_industry_sw_2021(W3763,公司分析!D$5,3),IF($Y$3="wind一级行业",[1]!s_info_industry_gics(W3763,1),IF($Y$3="wind二级行业",[1]!s_info_industry_gics(W3763,2),IF($Y$3="wind三级行业",[1]!s_info_industry_gics(W3763,3),IF($Y$3="wind四级行业",[1]!s_info_industry_gics(W3763,4),IF($Y$3="证监会门类行业",[1]!s_info_industry_csrc12_n(W3763,公司分析!D$5,1),""))))))))</f>
        <v>0</v>
      </c>
      <c r="Z3763" s="298" t="str">
        <f>IF(Y3763=行业比较!$E$6,ROW(),"")</f>
        <v/>
      </c>
    </row>
    <row r="3764" spans="22:26" x14ac:dyDescent="0.35">
      <c r="V3764" s="253">
        <f t="shared" si="66"/>
        <v>0</v>
      </c>
      <c r="W3764" s="348" t="str">
        <f>IF(板块成分!B3766="","",板块成分!B3766)</f>
        <v/>
      </c>
      <c r="X3764" s="270" t="str">
        <f>[1]!s_info_name(W3764)</f>
        <v>0</v>
      </c>
      <c r="Y3764" s="335" t="str">
        <f>IF($Y$3="申万一级行业",[1]!s_info_industry_sw_2021(W3764,公司分析!D$5,1),IF($Y$3="申万二级行业",[1]!s_info_industry_sw_2021(W3764,公司分析!D$5,2),IF($Y$3="申万三级行业",[1]!s_info_industry_sw_2021(W3764,公司分析!D$5,3),IF($Y$3="wind一级行业",[1]!s_info_industry_gics(W3764,1),IF($Y$3="wind二级行业",[1]!s_info_industry_gics(W3764,2),IF($Y$3="wind三级行业",[1]!s_info_industry_gics(W3764,3),IF($Y$3="wind四级行业",[1]!s_info_industry_gics(W3764,4),IF($Y$3="证监会门类行业",[1]!s_info_industry_csrc12_n(W3764,公司分析!D$5,1),""))))))))</f>
        <v>0</v>
      </c>
      <c r="Z3764" s="298" t="str">
        <f>IF(Y3764=行业比较!$E$6,ROW(),"")</f>
        <v/>
      </c>
    </row>
    <row r="3765" spans="22:26" x14ac:dyDescent="0.35">
      <c r="V3765" s="253">
        <f t="shared" si="66"/>
        <v>0</v>
      </c>
      <c r="W3765" s="348" t="str">
        <f>IF(板块成分!B3767="","",板块成分!B3767)</f>
        <v/>
      </c>
      <c r="X3765" s="270" t="str">
        <f>[1]!s_info_name(W3765)</f>
        <v>0</v>
      </c>
      <c r="Y3765" s="335" t="str">
        <f>IF($Y$3="申万一级行业",[1]!s_info_industry_sw_2021(W3765,公司分析!D$5,1),IF($Y$3="申万二级行业",[1]!s_info_industry_sw_2021(W3765,公司分析!D$5,2),IF($Y$3="申万三级行业",[1]!s_info_industry_sw_2021(W3765,公司分析!D$5,3),IF($Y$3="wind一级行业",[1]!s_info_industry_gics(W3765,1),IF($Y$3="wind二级行业",[1]!s_info_industry_gics(W3765,2),IF($Y$3="wind三级行业",[1]!s_info_industry_gics(W3765,3),IF($Y$3="wind四级行业",[1]!s_info_industry_gics(W3765,4),IF($Y$3="证监会门类行业",[1]!s_info_industry_csrc12_n(W3765,公司分析!D$5,1),""))))))))</f>
        <v>0</v>
      </c>
      <c r="Z3765" s="298" t="str">
        <f>IF(Y3765=行业比较!$E$6,ROW(),"")</f>
        <v/>
      </c>
    </row>
    <row r="3766" spans="22:26" x14ac:dyDescent="0.35">
      <c r="V3766" s="253">
        <f t="shared" si="66"/>
        <v>0</v>
      </c>
      <c r="W3766" s="348" t="str">
        <f>IF(板块成分!B3768="","",板块成分!B3768)</f>
        <v/>
      </c>
      <c r="X3766" s="270" t="str">
        <f>[1]!s_info_name(W3766)</f>
        <v>0</v>
      </c>
      <c r="Y3766" s="335" t="str">
        <f>IF($Y$3="申万一级行业",[1]!s_info_industry_sw_2021(W3766,公司分析!D$5,1),IF($Y$3="申万二级行业",[1]!s_info_industry_sw_2021(W3766,公司分析!D$5,2),IF($Y$3="申万三级行业",[1]!s_info_industry_sw_2021(W3766,公司分析!D$5,3),IF($Y$3="wind一级行业",[1]!s_info_industry_gics(W3766,1),IF($Y$3="wind二级行业",[1]!s_info_industry_gics(W3766,2),IF($Y$3="wind三级行业",[1]!s_info_industry_gics(W3766,3),IF($Y$3="wind四级行业",[1]!s_info_industry_gics(W3766,4),IF($Y$3="证监会门类行业",[1]!s_info_industry_csrc12_n(W3766,公司分析!D$5,1),""))))))))</f>
        <v>0</v>
      </c>
      <c r="Z3766" s="298" t="str">
        <f>IF(Y3766=行业比较!$E$6,ROW(),"")</f>
        <v/>
      </c>
    </row>
    <row r="3767" spans="22:26" x14ac:dyDescent="0.35">
      <c r="V3767" s="253">
        <f t="shared" si="66"/>
        <v>0</v>
      </c>
      <c r="W3767" s="348" t="str">
        <f>IF(板块成分!B3769="","",板块成分!B3769)</f>
        <v/>
      </c>
      <c r="X3767" s="270" t="str">
        <f>[1]!s_info_name(W3767)</f>
        <v>0</v>
      </c>
      <c r="Y3767" s="335" t="str">
        <f>IF($Y$3="申万一级行业",[1]!s_info_industry_sw_2021(W3767,公司分析!D$5,1),IF($Y$3="申万二级行业",[1]!s_info_industry_sw_2021(W3767,公司分析!D$5,2),IF($Y$3="申万三级行业",[1]!s_info_industry_sw_2021(W3767,公司分析!D$5,3),IF($Y$3="wind一级行业",[1]!s_info_industry_gics(W3767,1),IF($Y$3="wind二级行业",[1]!s_info_industry_gics(W3767,2),IF($Y$3="wind三级行业",[1]!s_info_industry_gics(W3767,3),IF($Y$3="wind四级行业",[1]!s_info_industry_gics(W3767,4),IF($Y$3="证监会门类行业",[1]!s_info_industry_csrc12_n(W3767,公司分析!D$5,1),""))))))))</f>
        <v>0</v>
      </c>
      <c r="Z3767" s="298" t="str">
        <f>IF(Y3767=行业比较!$E$6,ROW(),"")</f>
        <v/>
      </c>
    </row>
    <row r="3768" spans="22:26" x14ac:dyDescent="0.35">
      <c r="V3768" s="253">
        <f t="shared" si="66"/>
        <v>0</v>
      </c>
      <c r="W3768" s="348" t="str">
        <f>IF(板块成分!B3770="","",板块成分!B3770)</f>
        <v/>
      </c>
      <c r="X3768" s="270" t="str">
        <f>[1]!s_info_name(W3768)</f>
        <v>0</v>
      </c>
      <c r="Y3768" s="335" t="str">
        <f>IF($Y$3="申万一级行业",[1]!s_info_industry_sw_2021(W3768,公司分析!D$5,1),IF($Y$3="申万二级行业",[1]!s_info_industry_sw_2021(W3768,公司分析!D$5,2),IF($Y$3="申万三级行业",[1]!s_info_industry_sw_2021(W3768,公司分析!D$5,3),IF($Y$3="wind一级行业",[1]!s_info_industry_gics(W3768,1),IF($Y$3="wind二级行业",[1]!s_info_industry_gics(W3768,2),IF($Y$3="wind三级行业",[1]!s_info_industry_gics(W3768,3),IF($Y$3="wind四级行业",[1]!s_info_industry_gics(W3768,4),IF($Y$3="证监会门类行业",[1]!s_info_industry_csrc12_n(W3768,公司分析!D$5,1),""))))))))</f>
        <v>0</v>
      </c>
      <c r="Z3768" s="298" t="str">
        <f>IF(Y3768=行业比较!$E$6,ROW(),"")</f>
        <v/>
      </c>
    </row>
    <row r="3769" spans="22:26" x14ac:dyDescent="0.35">
      <c r="V3769" s="253">
        <f t="shared" si="66"/>
        <v>0</v>
      </c>
      <c r="W3769" s="348" t="str">
        <f>IF(板块成分!B3771="","",板块成分!B3771)</f>
        <v/>
      </c>
      <c r="X3769" s="270" t="str">
        <f>[1]!s_info_name(W3769)</f>
        <v>0</v>
      </c>
      <c r="Y3769" s="335" t="str">
        <f>IF($Y$3="申万一级行业",[1]!s_info_industry_sw_2021(W3769,公司分析!D$5,1),IF($Y$3="申万二级行业",[1]!s_info_industry_sw_2021(W3769,公司分析!D$5,2),IF($Y$3="申万三级行业",[1]!s_info_industry_sw_2021(W3769,公司分析!D$5,3),IF($Y$3="wind一级行业",[1]!s_info_industry_gics(W3769,1),IF($Y$3="wind二级行业",[1]!s_info_industry_gics(W3769,2),IF($Y$3="wind三级行业",[1]!s_info_industry_gics(W3769,3),IF($Y$3="wind四级行业",[1]!s_info_industry_gics(W3769,4),IF($Y$3="证监会门类行业",[1]!s_info_industry_csrc12_n(W3769,公司分析!D$5,1),""))))))))</f>
        <v>0</v>
      </c>
      <c r="Z3769" s="298" t="str">
        <f>IF(Y3769=行业比较!$E$6,ROW(),"")</f>
        <v/>
      </c>
    </row>
    <row r="3770" spans="22:26" x14ac:dyDescent="0.35">
      <c r="V3770" s="253">
        <f t="shared" si="66"/>
        <v>0</v>
      </c>
      <c r="W3770" s="348" t="str">
        <f>IF(板块成分!B3772="","",板块成分!B3772)</f>
        <v/>
      </c>
      <c r="X3770" s="270" t="str">
        <f>[1]!s_info_name(W3770)</f>
        <v>0</v>
      </c>
      <c r="Y3770" s="335" t="str">
        <f>IF($Y$3="申万一级行业",[1]!s_info_industry_sw_2021(W3770,公司分析!D$5,1),IF($Y$3="申万二级行业",[1]!s_info_industry_sw_2021(W3770,公司分析!D$5,2),IF($Y$3="申万三级行业",[1]!s_info_industry_sw_2021(W3770,公司分析!D$5,3),IF($Y$3="wind一级行业",[1]!s_info_industry_gics(W3770,1),IF($Y$3="wind二级行业",[1]!s_info_industry_gics(W3770,2),IF($Y$3="wind三级行业",[1]!s_info_industry_gics(W3770,3),IF($Y$3="wind四级行业",[1]!s_info_industry_gics(W3770,4),IF($Y$3="证监会门类行业",[1]!s_info_industry_csrc12_n(W3770,公司分析!D$5,1),""))))))))</f>
        <v>0</v>
      </c>
      <c r="Z3770" s="298" t="str">
        <f>IF(Y3770=行业比较!$E$6,ROW(),"")</f>
        <v/>
      </c>
    </row>
    <row r="3771" spans="22:26" x14ac:dyDescent="0.35">
      <c r="V3771" s="253">
        <f t="shared" si="66"/>
        <v>0</v>
      </c>
      <c r="W3771" s="348" t="str">
        <f>IF(板块成分!B3773="","",板块成分!B3773)</f>
        <v/>
      </c>
      <c r="X3771" s="270" t="str">
        <f>[1]!s_info_name(W3771)</f>
        <v>0</v>
      </c>
      <c r="Y3771" s="335" t="str">
        <f>IF($Y$3="申万一级行业",[1]!s_info_industry_sw_2021(W3771,公司分析!D$5,1),IF($Y$3="申万二级行业",[1]!s_info_industry_sw_2021(W3771,公司分析!D$5,2),IF($Y$3="申万三级行业",[1]!s_info_industry_sw_2021(W3771,公司分析!D$5,3),IF($Y$3="wind一级行业",[1]!s_info_industry_gics(W3771,1),IF($Y$3="wind二级行业",[1]!s_info_industry_gics(W3771,2),IF($Y$3="wind三级行业",[1]!s_info_industry_gics(W3771,3),IF($Y$3="wind四级行业",[1]!s_info_industry_gics(W3771,4),IF($Y$3="证监会门类行业",[1]!s_info_industry_csrc12_n(W3771,公司分析!D$5,1),""))))))))</f>
        <v>0</v>
      </c>
      <c r="Z3771" s="298" t="str">
        <f>IF(Y3771=行业比较!$E$6,ROW(),"")</f>
        <v/>
      </c>
    </row>
    <row r="3772" spans="22:26" x14ac:dyDescent="0.35">
      <c r="V3772" s="253">
        <f t="shared" si="66"/>
        <v>0</v>
      </c>
      <c r="W3772" s="348" t="str">
        <f>IF(板块成分!B3774="","",板块成分!B3774)</f>
        <v/>
      </c>
      <c r="X3772" s="270" t="str">
        <f>[1]!s_info_name(W3772)</f>
        <v>0</v>
      </c>
      <c r="Y3772" s="335" t="str">
        <f>IF($Y$3="申万一级行业",[1]!s_info_industry_sw_2021(W3772,公司分析!D$5,1),IF($Y$3="申万二级行业",[1]!s_info_industry_sw_2021(W3772,公司分析!D$5,2),IF($Y$3="申万三级行业",[1]!s_info_industry_sw_2021(W3772,公司分析!D$5,3),IF($Y$3="wind一级行业",[1]!s_info_industry_gics(W3772,1),IF($Y$3="wind二级行业",[1]!s_info_industry_gics(W3772,2),IF($Y$3="wind三级行业",[1]!s_info_industry_gics(W3772,3),IF($Y$3="wind四级行业",[1]!s_info_industry_gics(W3772,4),IF($Y$3="证监会门类行业",[1]!s_info_industry_csrc12_n(W3772,公司分析!D$5,1),""))))))))</f>
        <v>0</v>
      </c>
      <c r="Z3772" s="298" t="str">
        <f>IF(Y3772=行业比较!$E$6,ROW(),"")</f>
        <v/>
      </c>
    </row>
    <row r="3773" spans="22:26" x14ac:dyDescent="0.35">
      <c r="V3773" s="253">
        <f t="shared" si="66"/>
        <v>0</v>
      </c>
      <c r="W3773" s="348" t="str">
        <f>IF(板块成分!B3775="","",板块成分!B3775)</f>
        <v/>
      </c>
      <c r="X3773" s="270" t="str">
        <f>[1]!s_info_name(W3773)</f>
        <v>0</v>
      </c>
      <c r="Y3773" s="335" t="str">
        <f>IF($Y$3="申万一级行业",[1]!s_info_industry_sw_2021(W3773,公司分析!D$5,1),IF($Y$3="申万二级行业",[1]!s_info_industry_sw_2021(W3773,公司分析!D$5,2),IF($Y$3="申万三级行业",[1]!s_info_industry_sw_2021(W3773,公司分析!D$5,3),IF($Y$3="wind一级行业",[1]!s_info_industry_gics(W3773,1),IF($Y$3="wind二级行业",[1]!s_info_industry_gics(W3773,2),IF($Y$3="wind三级行业",[1]!s_info_industry_gics(W3773,3),IF($Y$3="wind四级行业",[1]!s_info_industry_gics(W3773,4),IF($Y$3="证监会门类行业",[1]!s_info_industry_csrc12_n(W3773,公司分析!D$5,1),""))))))))</f>
        <v>0</v>
      </c>
      <c r="Z3773" s="298" t="str">
        <f>IF(Y3773=行业比较!$E$6,ROW(),"")</f>
        <v/>
      </c>
    </row>
    <row r="3774" spans="22:26" x14ac:dyDescent="0.35">
      <c r="V3774" s="253">
        <f t="shared" si="66"/>
        <v>0</v>
      </c>
      <c r="W3774" s="348" t="str">
        <f>IF(板块成分!B3776="","",板块成分!B3776)</f>
        <v/>
      </c>
      <c r="X3774" s="270" t="str">
        <f>[1]!s_info_name(W3774)</f>
        <v>0</v>
      </c>
      <c r="Y3774" s="335" t="str">
        <f>IF($Y$3="申万一级行业",[1]!s_info_industry_sw_2021(W3774,公司分析!D$5,1),IF($Y$3="申万二级行业",[1]!s_info_industry_sw_2021(W3774,公司分析!D$5,2),IF($Y$3="申万三级行业",[1]!s_info_industry_sw_2021(W3774,公司分析!D$5,3),IF($Y$3="wind一级行业",[1]!s_info_industry_gics(W3774,1),IF($Y$3="wind二级行业",[1]!s_info_industry_gics(W3774,2),IF($Y$3="wind三级行业",[1]!s_info_industry_gics(W3774,3),IF($Y$3="wind四级行业",[1]!s_info_industry_gics(W3774,4),IF($Y$3="证监会门类行业",[1]!s_info_industry_csrc12_n(W3774,公司分析!D$5,1),""))))))))</f>
        <v>0</v>
      </c>
      <c r="Z3774" s="298" t="str">
        <f>IF(Y3774=行业比较!$E$6,ROW(),"")</f>
        <v/>
      </c>
    </row>
    <row r="3775" spans="22:26" x14ac:dyDescent="0.35">
      <c r="V3775" s="253">
        <f t="shared" si="66"/>
        <v>0</v>
      </c>
      <c r="W3775" s="348" t="str">
        <f>IF(板块成分!B3777="","",板块成分!B3777)</f>
        <v/>
      </c>
      <c r="X3775" s="270" t="str">
        <f>[1]!s_info_name(W3775)</f>
        <v>0</v>
      </c>
      <c r="Y3775" s="335" t="str">
        <f>IF($Y$3="申万一级行业",[1]!s_info_industry_sw_2021(W3775,公司分析!D$5,1),IF($Y$3="申万二级行业",[1]!s_info_industry_sw_2021(W3775,公司分析!D$5,2),IF($Y$3="申万三级行业",[1]!s_info_industry_sw_2021(W3775,公司分析!D$5,3),IF($Y$3="wind一级行业",[1]!s_info_industry_gics(W3775,1),IF($Y$3="wind二级行业",[1]!s_info_industry_gics(W3775,2),IF($Y$3="wind三级行业",[1]!s_info_industry_gics(W3775,3),IF($Y$3="wind四级行业",[1]!s_info_industry_gics(W3775,4),IF($Y$3="证监会门类行业",[1]!s_info_industry_csrc12_n(W3775,公司分析!D$5,1),""))))))))</f>
        <v>0</v>
      </c>
      <c r="Z3775" s="298" t="str">
        <f>IF(Y3775=行业比较!$E$6,ROW(),"")</f>
        <v/>
      </c>
    </row>
    <row r="3776" spans="22:26" x14ac:dyDescent="0.35">
      <c r="V3776" s="253">
        <f t="shared" si="66"/>
        <v>0</v>
      </c>
      <c r="W3776" s="348" t="str">
        <f>IF(板块成分!B3778="","",板块成分!B3778)</f>
        <v/>
      </c>
      <c r="X3776" s="270" t="str">
        <f>[1]!s_info_name(W3776)</f>
        <v>0</v>
      </c>
      <c r="Y3776" s="335" t="str">
        <f>IF($Y$3="申万一级行业",[1]!s_info_industry_sw_2021(W3776,公司分析!D$5,1),IF($Y$3="申万二级行业",[1]!s_info_industry_sw_2021(W3776,公司分析!D$5,2),IF($Y$3="申万三级行业",[1]!s_info_industry_sw_2021(W3776,公司分析!D$5,3),IF($Y$3="wind一级行业",[1]!s_info_industry_gics(W3776,1),IF($Y$3="wind二级行业",[1]!s_info_industry_gics(W3776,2),IF($Y$3="wind三级行业",[1]!s_info_industry_gics(W3776,3),IF($Y$3="wind四级行业",[1]!s_info_industry_gics(W3776,4),IF($Y$3="证监会门类行业",[1]!s_info_industry_csrc12_n(W3776,公司分析!D$5,1),""))))))))</f>
        <v>0</v>
      </c>
      <c r="Z3776" s="298" t="str">
        <f>IF(Y3776=行业比较!$E$6,ROW(),"")</f>
        <v/>
      </c>
    </row>
    <row r="3777" spans="22:26" x14ac:dyDescent="0.35">
      <c r="V3777" s="253">
        <f t="shared" si="66"/>
        <v>0</v>
      </c>
      <c r="W3777" s="348" t="str">
        <f>IF(板块成分!B3779="","",板块成分!B3779)</f>
        <v/>
      </c>
      <c r="X3777" s="270" t="str">
        <f>[1]!s_info_name(W3777)</f>
        <v>0</v>
      </c>
      <c r="Y3777" s="335" t="str">
        <f>IF($Y$3="申万一级行业",[1]!s_info_industry_sw_2021(W3777,公司分析!D$5,1),IF($Y$3="申万二级行业",[1]!s_info_industry_sw_2021(W3777,公司分析!D$5,2),IF($Y$3="申万三级行业",[1]!s_info_industry_sw_2021(W3777,公司分析!D$5,3),IF($Y$3="wind一级行业",[1]!s_info_industry_gics(W3777,1),IF($Y$3="wind二级行业",[1]!s_info_industry_gics(W3777,2),IF($Y$3="wind三级行业",[1]!s_info_industry_gics(W3777,3),IF($Y$3="wind四级行业",[1]!s_info_industry_gics(W3777,4),IF($Y$3="证监会门类行业",[1]!s_info_industry_csrc12_n(W3777,公司分析!D$5,1),""))))))))</f>
        <v>0</v>
      </c>
      <c r="Z3777" s="298" t="str">
        <f>IF(Y3777=行业比较!$E$6,ROW(),"")</f>
        <v/>
      </c>
    </row>
    <row r="3778" spans="22:26" x14ac:dyDescent="0.35">
      <c r="V3778" s="253">
        <f t="shared" si="66"/>
        <v>0</v>
      </c>
      <c r="W3778" s="348" t="str">
        <f>IF(板块成分!B3780="","",板块成分!B3780)</f>
        <v/>
      </c>
      <c r="X3778" s="270" t="str">
        <f>[1]!s_info_name(W3778)</f>
        <v>0</v>
      </c>
      <c r="Y3778" s="335" t="str">
        <f>IF($Y$3="申万一级行业",[1]!s_info_industry_sw_2021(W3778,公司分析!D$5,1),IF($Y$3="申万二级行业",[1]!s_info_industry_sw_2021(W3778,公司分析!D$5,2),IF($Y$3="申万三级行业",[1]!s_info_industry_sw_2021(W3778,公司分析!D$5,3),IF($Y$3="wind一级行业",[1]!s_info_industry_gics(W3778,1),IF($Y$3="wind二级行业",[1]!s_info_industry_gics(W3778,2),IF($Y$3="wind三级行业",[1]!s_info_industry_gics(W3778,3),IF($Y$3="wind四级行业",[1]!s_info_industry_gics(W3778,4),IF($Y$3="证监会门类行业",[1]!s_info_industry_csrc12_n(W3778,公司分析!D$5,1),""))))))))</f>
        <v>0</v>
      </c>
      <c r="Z3778" s="298" t="str">
        <f>IF(Y3778=行业比较!$E$6,ROW(),"")</f>
        <v/>
      </c>
    </row>
    <row r="3779" spans="22:26" x14ac:dyDescent="0.35">
      <c r="V3779" s="253">
        <f t="shared" si="66"/>
        <v>0</v>
      </c>
      <c r="W3779" s="348" t="str">
        <f>IF(板块成分!B3781="","",板块成分!B3781)</f>
        <v/>
      </c>
      <c r="X3779" s="270" t="str">
        <f>[1]!s_info_name(W3779)</f>
        <v>0</v>
      </c>
      <c r="Y3779" s="335" t="str">
        <f>IF($Y$3="申万一级行业",[1]!s_info_industry_sw_2021(W3779,公司分析!D$5,1),IF($Y$3="申万二级行业",[1]!s_info_industry_sw_2021(W3779,公司分析!D$5,2),IF($Y$3="申万三级行业",[1]!s_info_industry_sw_2021(W3779,公司分析!D$5,3),IF($Y$3="wind一级行业",[1]!s_info_industry_gics(W3779,1),IF($Y$3="wind二级行业",[1]!s_info_industry_gics(W3779,2),IF($Y$3="wind三级行业",[1]!s_info_industry_gics(W3779,3),IF($Y$3="wind四级行业",[1]!s_info_industry_gics(W3779,4),IF($Y$3="证监会门类行业",[1]!s_info_industry_csrc12_n(W3779,公司分析!D$5,1),""))))))))</f>
        <v>0</v>
      </c>
      <c r="Z3779" s="298" t="str">
        <f>IF(Y3779=行业比较!$E$6,ROW(),"")</f>
        <v/>
      </c>
    </row>
    <row r="3780" spans="22:26" x14ac:dyDescent="0.35">
      <c r="V3780" s="253">
        <f t="shared" si="66"/>
        <v>0</v>
      </c>
      <c r="W3780" s="348" t="str">
        <f>IF(板块成分!B3782="","",板块成分!B3782)</f>
        <v/>
      </c>
      <c r="X3780" s="270" t="str">
        <f>[1]!s_info_name(W3780)</f>
        <v>0</v>
      </c>
      <c r="Y3780" s="335" t="str">
        <f>IF($Y$3="申万一级行业",[1]!s_info_industry_sw_2021(W3780,公司分析!D$5,1),IF($Y$3="申万二级行业",[1]!s_info_industry_sw_2021(W3780,公司分析!D$5,2),IF($Y$3="申万三级行业",[1]!s_info_industry_sw_2021(W3780,公司分析!D$5,3),IF($Y$3="wind一级行业",[1]!s_info_industry_gics(W3780,1),IF($Y$3="wind二级行业",[1]!s_info_industry_gics(W3780,2),IF($Y$3="wind三级行业",[1]!s_info_industry_gics(W3780,3),IF($Y$3="wind四级行业",[1]!s_info_industry_gics(W3780,4),IF($Y$3="证监会门类行业",[1]!s_info_industry_csrc12_n(W3780,公司分析!D$5,1),""))))))))</f>
        <v>0</v>
      </c>
      <c r="Z3780" s="298" t="str">
        <f>IF(Y3780=行业比较!$E$6,ROW(),"")</f>
        <v/>
      </c>
    </row>
    <row r="3781" spans="22:26" x14ac:dyDescent="0.35">
      <c r="V3781" s="253">
        <f t="shared" ref="V3781:V3844" si="67">IF(Z3781="",0,RANK(Z3781,Z:Z,1))</f>
        <v>0</v>
      </c>
      <c r="W3781" s="348" t="str">
        <f>IF(板块成分!B3783="","",板块成分!B3783)</f>
        <v/>
      </c>
      <c r="X3781" s="270" t="str">
        <f>[1]!s_info_name(W3781)</f>
        <v>0</v>
      </c>
      <c r="Y3781" s="335" t="str">
        <f>IF($Y$3="申万一级行业",[1]!s_info_industry_sw_2021(W3781,公司分析!D$5,1),IF($Y$3="申万二级行业",[1]!s_info_industry_sw_2021(W3781,公司分析!D$5,2),IF($Y$3="申万三级行业",[1]!s_info_industry_sw_2021(W3781,公司分析!D$5,3),IF($Y$3="wind一级行业",[1]!s_info_industry_gics(W3781,1),IF($Y$3="wind二级行业",[1]!s_info_industry_gics(W3781,2),IF($Y$3="wind三级行业",[1]!s_info_industry_gics(W3781,3),IF($Y$3="wind四级行业",[1]!s_info_industry_gics(W3781,4),IF($Y$3="证监会门类行业",[1]!s_info_industry_csrc12_n(W3781,公司分析!D$5,1),""))))))))</f>
        <v>0</v>
      </c>
      <c r="Z3781" s="298" t="str">
        <f>IF(Y3781=行业比较!$E$6,ROW(),"")</f>
        <v/>
      </c>
    </row>
    <row r="3782" spans="22:26" x14ac:dyDescent="0.35">
      <c r="V3782" s="253">
        <f t="shared" si="67"/>
        <v>0</v>
      </c>
      <c r="W3782" s="348" t="str">
        <f>IF(板块成分!B3784="","",板块成分!B3784)</f>
        <v/>
      </c>
      <c r="X3782" s="270" t="str">
        <f>[1]!s_info_name(W3782)</f>
        <v>0</v>
      </c>
      <c r="Y3782" s="335" t="str">
        <f>IF($Y$3="申万一级行业",[1]!s_info_industry_sw_2021(W3782,公司分析!D$5,1),IF($Y$3="申万二级行业",[1]!s_info_industry_sw_2021(W3782,公司分析!D$5,2),IF($Y$3="申万三级行业",[1]!s_info_industry_sw_2021(W3782,公司分析!D$5,3),IF($Y$3="wind一级行业",[1]!s_info_industry_gics(W3782,1),IF($Y$3="wind二级行业",[1]!s_info_industry_gics(W3782,2),IF($Y$3="wind三级行业",[1]!s_info_industry_gics(W3782,3),IF($Y$3="wind四级行业",[1]!s_info_industry_gics(W3782,4),IF($Y$3="证监会门类行业",[1]!s_info_industry_csrc12_n(W3782,公司分析!D$5,1),""))))))))</f>
        <v>0</v>
      </c>
      <c r="Z3782" s="298" t="str">
        <f>IF(Y3782=行业比较!$E$6,ROW(),"")</f>
        <v/>
      </c>
    </row>
    <row r="3783" spans="22:26" x14ac:dyDescent="0.35">
      <c r="V3783" s="253">
        <f t="shared" si="67"/>
        <v>0</v>
      </c>
      <c r="W3783" s="348" t="str">
        <f>IF(板块成分!B3785="","",板块成分!B3785)</f>
        <v/>
      </c>
      <c r="X3783" s="270" t="str">
        <f>[1]!s_info_name(W3783)</f>
        <v>0</v>
      </c>
      <c r="Y3783" s="335" t="str">
        <f>IF($Y$3="申万一级行业",[1]!s_info_industry_sw_2021(W3783,公司分析!D$5,1),IF($Y$3="申万二级行业",[1]!s_info_industry_sw_2021(W3783,公司分析!D$5,2),IF($Y$3="申万三级行业",[1]!s_info_industry_sw_2021(W3783,公司分析!D$5,3),IF($Y$3="wind一级行业",[1]!s_info_industry_gics(W3783,1),IF($Y$3="wind二级行业",[1]!s_info_industry_gics(W3783,2),IF($Y$3="wind三级行业",[1]!s_info_industry_gics(W3783,3),IF($Y$3="wind四级行业",[1]!s_info_industry_gics(W3783,4),IF($Y$3="证监会门类行业",[1]!s_info_industry_csrc12_n(W3783,公司分析!D$5,1),""))))))))</f>
        <v>0</v>
      </c>
      <c r="Z3783" s="298" t="str">
        <f>IF(Y3783=行业比较!$E$6,ROW(),"")</f>
        <v/>
      </c>
    </row>
    <row r="3784" spans="22:26" x14ac:dyDescent="0.35">
      <c r="V3784" s="253">
        <f t="shared" si="67"/>
        <v>0</v>
      </c>
      <c r="W3784" s="348" t="str">
        <f>IF(板块成分!B3786="","",板块成分!B3786)</f>
        <v/>
      </c>
      <c r="X3784" s="270" t="str">
        <f>[1]!s_info_name(W3784)</f>
        <v>0</v>
      </c>
      <c r="Y3784" s="335" t="str">
        <f>IF($Y$3="申万一级行业",[1]!s_info_industry_sw_2021(W3784,公司分析!D$5,1),IF($Y$3="申万二级行业",[1]!s_info_industry_sw_2021(W3784,公司分析!D$5,2),IF($Y$3="申万三级行业",[1]!s_info_industry_sw_2021(W3784,公司分析!D$5,3),IF($Y$3="wind一级行业",[1]!s_info_industry_gics(W3784,1),IF($Y$3="wind二级行业",[1]!s_info_industry_gics(W3784,2),IF($Y$3="wind三级行业",[1]!s_info_industry_gics(W3784,3),IF($Y$3="wind四级行业",[1]!s_info_industry_gics(W3784,4),IF($Y$3="证监会门类行业",[1]!s_info_industry_csrc12_n(W3784,公司分析!D$5,1),""))))))))</f>
        <v>0</v>
      </c>
      <c r="Z3784" s="298" t="str">
        <f>IF(Y3784=行业比较!$E$6,ROW(),"")</f>
        <v/>
      </c>
    </row>
    <row r="3785" spans="22:26" x14ac:dyDescent="0.35">
      <c r="V3785" s="253">
        <f t="shared" si="67"/>
        <v>0</v>
      </c>
      <c r="W3785" s="348" t="str">
        <f>IF(板块成分!B3787="","",板块成分!B3787)</f>
        <v/>
      </c>
      <c r="X3785" s="270" t="str">
        <f>[1]!s_info_name(W3785)</f>
        <v>0</v>
      </c>
      <c r="Y3785" s="335" t="str">
        <f>IF($Y$3="申万一级行业",[1]!s_info_industry_sw_2021(W3785,公司分析!D$5,1),IF($Y$3="申万二级行业",[1]!s_info_industry_sw_2021(W3785,公司分析!D$5,2),IF($Y$3="申万三级行业",[1]!s_info_industry_sw_2021(W3785,公司分析!D$5,3),IF($Y$3="wind一级行业",[1]!s_info_industry_gics(W3785,1),IF($Y$3="wind二级行业",[1]!s_info_industry_gics(W3785,2),IF($Y$3="wind三级行业",[1]!s_info_industry_gics(W3785,3),IF($Y$3="wind四级行业",[1]!s_info_industry_gics(W3785,4),IF($Y$3="证监会门类行业",[1]!s_info_industry_csrc12_n(W3785,公司分析!D$5,1),""))))))))</f>
        <v>0</v>
      </c>
      <c r="Z3785" s="298" t="str">
        <f>IF(Y3785=行业比较!$E$6,ROW(),"")</f>
        <v/>
      </c>
    </row>
    <row r="3786" spans="22:26" x14ac:dyDescent="0.35">
      <c r="V3786" s="253">
        <f t="shared" si="67"/>
        <v>0</v>
      </c>
      <c r="W3786" s="348" t="str">
        <f>IF(板块成分!B3788="","",板块成分!B3788)</f>
        <v/>
      </c>
      <c r="X3786" s="270" t="str">
        <f>[1]!s_info_name(W3786)</f>
        <v>0</v>
      </c>
      <c r="Y3786" s="335" t="str">
        <f>IF($Y$3="申万一级行业",[1]!s_info_industry_sw_2021(W3786,公司分析!D$5,1),IF($Y$3="申万二级行业",[1]!s_info_industry_sw_2021(W3786,公司分析!D$5,2),IF($Y$3="申万三级行业",[1]!s_info_industry_sw_2021(W3786,公司分析!D$5,3),IF($Y$3="wind一级行业",[1]!s_info_industry_gics(W3786,1),IF($Y$3="wind二级行业",[1]!s_info_industry_gics(W3786,2),IF($Y$3="wind三级行业",[1]!s_info_industry_gics(W3786,3),IF($Y$3="wind四级行业",[1]!s_info_industry_gics(W3786,4),IF($Y$3="证监会门类行业",[1]!s_info_industry_csrc12_n(W3786,公司分析!D$5,1),""))))))))</f>
        <v>0</v>
      </c>
      <c r="Z3786" s="298" t="str">
        <f>IF(Y3786=行业比较!$E$6,ROW(),"")</f>
        <v/>
      </c>
    </row>
    <row r="3787" spans="22:26" x14ac:dyDescent="0.35">
      <c r="V3787" s="253">
        <f t="shared" si="67"/>
        <v>0</v>
      </c>
      <c r="W3787" s="348" t="str">
        <f>IF(板块成分!B3789="","",板块成分!B3789)</f>
        <v/>
      </c>
      <c r="X3787" s="270" t="str">
        <f>[1]!s_info_name(W3787)</f>
        <v>0</v>
      </c>
      <c r="Y3787" s="335" t="str">
        <f>IF($Y$3="申万一级行业",[1]!s_info_industry_sw_2021(W3787,公司分析!D$5,1),IF($Y$3="申万二级行业",[1]!s_info_industry_sw_2021(W3787,公司分析!D$5,2),IF($Y$3="申万三级行业",[1]!s_info_industry_sw_2021(W3787,公司分析!D$5,3),IF($Y$3="wind一级行业",[1]!s_info_industry_gics(W3787,1),IF($Y$3="wind二级行业",[1]!s_info_industry_gics(W3787,2),IF($Y$3="wind三级行业",[1]!s_info_industry_gics(W3787,3),IF($Y$3="wind四级行业",[1]!s_info_industry_gics(W3787,4),IF($Y$3="证监会门类行业",[1]!s_info_industry_csrc12_n(W3787,公司分析!D$5,1),""))))))))</f>
        <v>0</v>
      </c>
      <c r="Z3787" s="298" t="str">
        <f>IF(Y3787=行业比较!$E$6,ROW(),"")</f>
        <v/>
      </c>
    </row>
    <row r="3788" spans="22:26" x14ac:dyDescent="0.35">
      <c r="V3788" s="253">
        <f t="shared" si="67"/>
        <v>0</v>
      </c>
      <c r="W3788" s="348" t="str">
        <f>IF(板块成分!B3790="","",板块成分!B3790)</f>
        <v/>
      </c>
      <c r="X3788" s="270" t="str">
        <f>[1]!s_info_name(W3788)</f>
        <v>0</v>
      </c>
      <c r="Y3788" s="335" t="str">
        <f>IF($Y$3="申万一级行业",[1]!s_info_industry_sw_2021(W3788,公司分析!D$5,1),IF($Y$3="申万二级行业",[1]!s_info_industry_sw_2021(W3788,公司分析!D$5,2),IF($Y$3="申万三级行业",[1]!s_info_industry_sw_2021(W3788,公司分析!D$5,3),IF($Y$3="wind一级行业",[1]!s_info_industry_gics(W3788,1),IF($Y$3="wind二级行业",[1]!s_info_industry_gics(W3788,2),IF($Y$3="wind三级行业",[1]!s_info_industry_gics(W3788,3),IF($Y$3="wind四级行业",[1]!s_info_industry_gics(W3788,4),IF($Y$3="证监会门类行业",[1]!s_info_industry_csrc12_n(W3788,公司分析!D$5,1),""))))))))</f>
        <v>0</v>
      </c>
      <c r="Z3788" s="298" t="str">
        <f>IF(Y3788=行业比较!$E$6,ROW(),"")</f>
        <v/>
      </c>
    </row>
    <row r="3789" spans="22:26" x14ac:dyDescent="0.35">
      <c r="V3789" s="253">
        <f t="shared" si="67"/>
        <v>0</v>
      </c>
      <c r="W3789" s="348" t="str">
        <f>IF(板块成分!B3791="","",板块成分!B3791)</f>
        <v/>
      </c>
      <c r="X3789" s="270" t="str">
        <f>[1]!s_info_name(W3789)</f>
        <v>0</v>
      </c>
      <c r="Y3789" s="335" t="str">
        <f>IF($Y$3="申万一级行业",[1]!s_info_industry_sw_2021(W3789,公司分析!D$5,1),IF($Y$3="申万二级行业",[1]!s_info_industry_sw_2021(W3789,公司分析!D$5,2),IF($Y$3="申万三级行业",[1]!s_info_industry_sw_2021(W3789,公司分析!D$5,3),IF($Y$3="wind一级行业",[1]!s_info_industry_gics(W3789,1),IF($Y$3="wind二级行业",[1]!s_info_industry_gics(W3789,2),IF($Y$3="wind三级行业",[1]!s_info_industry_gics(W3789,3),IF($Y$3="wind四级行业",[1]!s_info_industry_gics(W3789,4),IF($Y$3="证监会门类行业",[1]!s_info_industry_csrc12_n(W3789,公司分析!D$5,1),""))))))))</f>
        <v>0</v>
      </c>
      <c r="Z3789" s="298" t="str">
        <f>IF(Y3789=行业比较!$E$6,ROW(),"")</f>
        <v/>
      </c>
    </row>
    <row r="3790" spans="22:26" x14ac:dyDescent="0.35">
      <c r="V3790" s="253">
        <f t="shared" si="67"/>
        <v>0</v>
      </c>
      <c r="W3790" s="348" t="str">
        <f>IF(板块成分!B3792="","",板块成分!B3792)</f>
        <v/>
      </c>
      <c r="X3790" s="270" t="str">
        <f>[1]!s_info_name(W3790)</f>
        <v>0</v>
      </c>
      <c r="Y3790" s="335" t="str">
        <f>IF($Y$3="申万一级行业",[1]!s_info_industry_sw_2021(W3790,公司分析!D$5,1),IF($Y$3="申万二级行业",[1]!s_info_industry_sw_2021(W3790,公司分析!D$5,2),IF($Y$3="申万三级行业",[1]!s_info_industry_sw_2021(W3790,公司分析!D$5,3),IF($Y$3="wind一级行业",[1]!s_info_industry_gics(W3790,1),IF($Y$3="wind二级行业",[1]!s_info_industry_gics(W3790,2),IF($Y$3="wind三级行业",[1]!s_info_industry_gics(W3790,3),IF($Y$3="wind四级行业",[1]!s_info_industry_gics(W3790,4),IF($Y$3="证监会门类行业",[1]!s_info_industry_csrc12_n(W3790,公司分析!D$5,1),""))))))))</f>
        <v>0</v>
      </c>
      <c r="Z3790" s="298" t="str">
        <f>IF(Y3790=行业比较!$E$6,ROW(),"")</f>
        <v/>
      </c>
    </row>
    <row r="3791" spans="22:26" x14ac:dyDescent="0.35">
      <c r="V3791" s="253">
        <f t="shared" si="67"/>
        <v>0</v>
      </c>
      <c r="W3791" s="348" t="str">
        <f>IF(板块成分!B3793="","",板块成分!B3793)</f>
        <v/>
      </c>
      <c r="X3791" s="270" t="str">
        <f>[1]!s_info_name(W3791)</f>
        <v>0</v>
      </c>
      <c r="Y3791" s="335" t="str">
        <f>IF($Y$3="申万一级行业",[1]!s_info_industry_sw_2021(W3791,公司分析!D$5,1),IF($Y$3="申万二级行业",[1]!s_info_industry_sw_2021(W3791,公司分析!D$5,2),IF($Y$3="申万三级行业",[1]!s_info_industry_sw_2021(W3791,公司分析!D$5,3),IF($Y$3="wind一级行业",[1]!s_info_industry_gics(W3791,1),IF($Y$3="wind二级行业",[1]!s_info_industry_gics(W3791,2),IF($Y$3="wind三级行业",[1]!s_info_industry_gics(W3791,3),IF($Y$3="wind四级行业",[1]!s_info_industry_gics(W3791,4),IF($Y$3="证监会门类行业",[1]!s_info_industry_csrc12_n(W3791,公司分析!D$5,1),""))))))))</f>
        <v>0</v>
      </c>
      <c r="Z3791" s="298" t="str">
        <f>IF(Y3791=行业比较!$E$6,ROW(),"")</f>
        <v/>
      </c>
    </row>
    <row r="3792" spans="22:26" x14ac:dyDescent="0.35">
      <c r="V3792" s="253">
        <f t="shared" si="67"/>
        <v>0</v>
      </c>
      <c r="W3792" s="348" t="str">
        <f>IF(板块成分!B3794="","",板块成分!B3794)</f>
        <v/>
      </c>
      <c r="X3792" s="270" t="str">
        <f>[1]!s_info_name(W3792)</f>
        <v>0</v>
      </c>
      <c r="Y3792" s="335" t="str">
        <f>IF($Y$3="申万一级行业",[1]!s_info_industry_sw_2021(W3792,公司分析!D$5,1),IF($Y$3="申万二级行业",[1]!s_info_industry_sw_2021(W3792,公司分析!D$5,2),IF($Y$3="申万三级行业",[1]!s_info_industry_sw_2021(W3792,公司分析!D$5,3),IF($Y$3="wind一级行业",[1]!s_info_industry_gics(W3792,1),IF($Y$3="wind二级行业",[1]!s_info_industry_gics(W3792,2),IF($Y$3="wind三级行业",[1]!s_info_industry_gics(W3792,3),IF($Y$3="wind四级行业",[1]!s_info_industry_gics(W3792,4),IF($Y$3="证监会门类行业",[1]!s_info_industry_csrc12_n(W3792,公司分析!D$5,1),""))))))))</f>
        <v>0</v>
      </c>
      <c r="Z3792" s="298" t="str">
        <f>IF(Y3792=行业比较!$E$6,ROW(),"")</f>
        <v/>
      </c>
    </row>
    <row r="3793" spans="22:26" x14ac:dyDescent="0.35">
      <c r="V3793" s="253">
        <f t="shared" si="67"/>
        <v>0</v>
      </c>
      <c r="W3793" s="348" t="str">
        <f>IF(板块成分!B3795="","",板块成分!B3795)</f>
        <v/>
      </c>
      <c r="X3793" s="270" t="str">
        <f>[1]!s_info_name(W3793)</f>
        <v>0</v>
      </c>
      <c r="Y3793" s="335" t="str">
        <f>IF($Y$3="申万一级行业",[1]!s_info_industry_sw_2021(W3793,公司分析!D$5,1),IF($Y$3="申万二级行业",[1]!s_info_industry_sw_2021(W3793,公司分析!D$5,2),IF($Y$3="申万三级行业",[1]!s_info_industry_sw_2021(W3793,公司分析!D$5,3),IF($Y$3="wind一级行业",[1]!s_info_industry_gics(W3793,1),IF($Y$3="wind二级行业",[1]!s_info_industry_gics(W3793,2),IF($Y$3="wind三级行业",[1]!s_info_industry_gics(W3793,3),IF($Y$3="wind四级行业",[1]!s_info_industry_gics(W3793,4),IF($Y$3="证监会门类行业",[1]!s_info_industry_csrc12_n(W3793,公司分析!D$5,1),""))))))))</f>
        <v>0</v>
      </c>
      <c r="Z3793" s="298" t="str">
        <f>IF(Y3793=行业比较!$E$6,ROW(),"")</f>
        <v/>
      </c>
    </row>
    <row r="3794" spans="22:26" x14ac:dyDescent="0.35">
      <c r="V3794" s="253">
        <f t="shared" si="67"/>
        <v>0</v>
      </c>
      <c r="W3794" s="348" t="str">
        <f>IF(板块成分!B3796="","",板块成分!B3796)</f>
        <v/>
      </c>
      <c r="X3794" s="270" t="str">
        <f>[1]!s_info_name(W3794)</f>
        <v>0</v>
      </c>
      <c r="Y3794" s="335" t="str">
        <f>IF($Y$3="申万一级行业",[1]!s_info_industry_sw_2021(W3794,公司分析!D$5,1),IF($Y$3="申万二级行业",[1]!s_info_industry_sw_2021(W3794,公司分析!D$5,2),IF($Y$3="申万三级行业",[1]!s_info_industry_sw_2021(W3794,公司分析!D$5,3),IF($Y$3="wind一级行业",[1]!s_info_industry_gics(W3794,1),IF($Y$3="wind二级行业",[1]!s_info_industry_gics(W3794,2),IF($Y$3="wind三级行业",[1]!s_info_industry_gics(W3794,3),IF($Y$3="wind四级行业",[1]!s_info_industry_gics(W3794,4),IF($Y$3="证监会门类行业",[1]!s_info_industry_csrc12_n(W3794,公司分析!D$5,1),""))))))))</f>
        <v>0</v>
      </c>
      <c r="Z3794" s="298" t="str">
        <f>IF(Y3794=行业比较!$E$6,ROW(),"")</f>
        <v/>
      </c>
    </row>
    <row r="3795" spans="22:26" x14ac:dyDescent="0.35">
      <c r="V3795" s="253">
        <f t="shared" si="67"/>
        <v>0</v>
      </c>
      <c r="W3795" s="348" t="str">
        <f>IF(板块成分!B3797="","",板块成分!B3797)</f>
        <v/>
      </c>
      <c r="X3795" s="270" t="str">
        <f>[1]!s_info_name(W3795)</f>
        <v>0</v>
      </c>
      <c r="Y3795" s="335" t="str">
        <f>IF($Y$3="申万一级行业",[1]!s_info_industry_sw_2021(W3795,公司分析!D$5,1),IF($Y$3="申万二级行业",[1]!s_info_industry_sw_2021(W3795,公司分析!D$5,2),IF($Y$3="申万三级行业",[1]!s_info_industry_sw_2021(W3795,公司分析!D$5,3),IF($Y$3="wind一级行业",[1]!s_info_industry_gics(W3795,1),IF($Y$3="wind二级行业",[1]!s_info_industry_gics(W3795,2),IF($Y$3="wind三级行业",[1]!s_info_industry_gics(W3795,3),IF($Y$3="wind四级行业",[1]!s_info_industry_gics(W3795,4),IF($Y$3="证监会门类行业",[1]!s_info_industry_csrc12_n(W3795,公司分析!D$5,1),""))))))))</f>
        <v>0</v>
      </c>
      <c r="Z3795" s="298" t="str">
        <f>IF(Y3795=行业比较!$E$6,ROW(),"")</f>
        <v/>
      </c>
    </row>
    <row r="3796" spans="22:26" x14ac:dyDescent="0.35">
      <c r="V3796" s="253">
        <f t="shared" si="67"/>
        <v>0</v>
      </c>
      <c r="W3796" s="348" t="str">
        <f>IF(板块成分!B3798="","",板块成分!B3798)</f>
        <v/>
      </c>
      <c r="X3796" s="270" t="str">
        <f>[1]!s_info_name(W3796)</f>
        <v>0</v>
      </c>
      <c r="Y3796" s="335" t="str">
        <f>IF($Y$3="申万一级行业",[1]!s_info_industry_sw_2021(W3796,公司分析!D$5,1),IF($Y$3="申万二级行业",[1]!s_info_industry_sw_2021(W3796,公司分析!D$5,2),IF($Y$3="申万三级行业",[1]!s_info_industry_sw_2021(W3796,公司分析!D$5,3),IF($Y$3="wind一级行业",[1]!s_info_industry_gics(W3796,1),IF($Y$3="wind二级行业",[1]!s_info_industry_gics(W3796,2),IF($Y$3="wind三级行业",[1]!s_info_industry_gics(W3796,3),IF($Y$3="wind四级行业",[1]!s_info_industry_gics(W3796,4),IF($Y$3="证监会门类行业",[1]!s_info_industry_csrc12_n(W3796,公司分析!D$5,1),""))))))))</f>
        <v>0</v>
      </c>
      <c r="Z3796" s="298" t="str">
        <f>IF(Y3796=行业比较!$E$6,ROW(),"")</f>
        <v/>
      </c>
    </row>
    <row r="3797" spans="22:26" x14ac:dyDescent="0.35">
      <c r="V3797" s="253">
        <f t="shared" si="67"/>
        <v>0</v>
      </c>
      <c r="W3797" s="348" t="str">
        <f>IF(板块成分!B3799="","",板块成分!B3799)</f>
        <v/>
      </c>
      <c r="X3797" s="270" t="str">
        <f>[1]!s_info_name(W3797)</f>
        <v>0</v>
      </c>
      <c r="Y3797" s="335" t="str">
        <f>IF($Y$3="申万一级行业",[1]!s_info_industry_sw_2021(W3797,公司分析!D$5,1),IF($Y$3="申万二级行业",[1]!s_info_industry_sw_2021(W3797,公司分析!D$5,2),IF($Y$3="申万三级行业",[1]!s_info_industry_sw_2021(W3797,公司分析!D$5,3),IF($Y$3="wind一级行业",[1]!s_info_industry_gics(W3797,1),IF($Y$3="wind二级行业",[1]!s_info_industry_gics(W3797,2),IF($Y$3="wind三级行业",[1]!s_info_industry_gics(W3797,3),IF($Y$3="wind四级行业",[1]!s_info_industry_gics(W3797,4),IF($Y$3="证监会门类行业",[1]!s_info_industry_csrc12_n(W3797,公司分析!D$5,1),""))))))))</f>
        <v>0</v>
      </c>
      <c r="Z3797" s="298" t="str">
        <f>IF(Y3797=行业比较!$E$6,ROW(),"")</f>
        <v/>
      </c>
    </row>
    <row r="3798" spans="22:26" x14ac:dyDescent="0.35">
      <c r="V3798" s="253">
        <f t="shared" si="67"/>
        <v>0</v>
      </c>
      <c r="W3798" s="348" t="str">
        <f>IF(板块成分!B3800="","",板块成分!B3800)</f>
        <v/>
      </c>
      <c r="X3798" s="270" t="str">
        <f>[1]!s_info_name(W3798)</f>
        <v>0</v>
      </c>
      <c r="Y3798" s="335" t="str">
        <f>IF($Y$3="申万一级行业",[1]!s_info_industry_sw_2021(W3798,公司分析!D$5,1),IF($Y$3="申万二级行业",[1]!s_info_industry_sw_2021(W3798,公司分析!D$5,2),IF($Y$3="申万三级行业",[1]!s_info_industry_sw_2021(W3798,公司分析!D$5,3),IF($Y$3="wind一级行业",[1]!s_info_industry_gics(W3798,1),IF($Y$3="wind二级行业",[1]!s_info_industry_gics(W3798,2),IF($Y$3="wind三级行业",[1]!s_info_industry_gics(W3798,3),IF($Y$3="wind四级行业",[1]!s_info_industry_gics(W3798,4),IF($Y$3="证监会门类行业",[1]!s_info_industry_csrc12_n(W3798,公司分析!D$5,1),""))))))))</f>
        <v>0</v>
      </c>
      <c r="Z3798" s="298" t="str">
        <f>IF(Y3798=行业比较!$E$6,ROW(),"")</f>
        <v/>
      </c>
    </row>
    <row r="3799" spans="22:26" x14ac:dyDescent="0.35">
      <c r="V3799" s="253">
        <f t="shared" si="67"/>
        <v>0</v>
      </c>
      <c r="W3799" s="348" t="str">
        <f>IF(板块成分!B3801="","",板块成分!B3801)</f>
        <v/>
      </c>
      <c r="X3799" s="270" t="str">
        <f>[1]!s_info_name(W3799)</f>
        <v>0</v>
      </c>
      <c r="Y3799" s="335" t="str">
        <f>IF($Y$3="申万一级行业",[1]!s_info_industry_sw_2021(W3799,公司分析!D$5,1),IF($Y$3="申万二级行业",[1]!s_info_industry_sw_2021(W3799,公司分析!D$5,2),IF($Y$3="申万三级行业",[1]!s_info_industry_sw_2021(W3799,公司分析!D$5,3),IF($Y$3="wind一级行业",[1]!s_info_industry_gics(W3799,1),IF($Y$3="wind二级行业",[1]!s_info_industry_gics(W3799,2),IF($Y$3="wind三级行业",[1]!s_info_industry_gics(W3799,3),IF($Y$3="wind四级行业",[1]!s_info_industry_gics(W3799,4),IF($Y$3="证监会门类行业",[1]!s_info_industry_csrc12_n(W3799,公司分析!D$5,1),""))))))))</f>
        <v>0</v>
      </c>
      <c r="Z3799" s="298" t="str">
        <f>IF(Y3799=行业比较!$E$6,ROW(),"")</f>
        <v/>
      </c>
    </row>
    <row r="3800" spans="22:26" x14ac:dyDescent="0.35">
      <c r="V3800" s="253">
        <f t="shared" si="67"/>
        <v>0</v>
      </c>
      <c r="W3800" s="348" t="str">
        <f>IF(板块成分!B3802="","",板块成分!B3802)</f>
        <v/>
      </c>
      <c r="X3800" s="270" t="str">
        <f>[1]!s_info_name(W3800)</f>
        <v>0</v>
      </c>
      <c r="Y3800" s="335" t="str">
        <f>IF($Y$3="申万一级行业",[1]!s_info_industry_sw_2021(W3800,公司分析!D$5,1),IF($Y$3="申万二级行业",[1]!s_info_industry_sw_2021(W3800,公司分析!D$5,2),IF($Y$3="申万三级行业",[1]!s_info_industry_sw_2021(W3800,公司分析!D$5,3),IF($Y$3="wind一级行业",[1]!s_info_industry_gics(W3800,1),IF($Y$3="wind二级行业",[1]!s_info_industry_gics(W3800,2),IF($Y$3="wind三级行业",[1]!s_info_industry_gics(W3800,3),IF($Y$3="wind四级行业",[1]!s_info_industry_gics(W3800,4),IF($Y$3="证监会门类行业",[1]!s_info_industry_csrc12_n(W3800,公司分析!D$5,1),""))))))))</f>
        <v>0</v>
      </c>
      <c r="Z3800" s="298" t="str">
        <f>IF(Y3800=行业比较!$E$6,ROW(),"")</f>
        <v/>
      </c>
    </row>
    <row r="3801" spans="22:26" x14ac:dyDescent="0.35">
      <c r="V3801" s="253">
        <f t="shared" si="67"/>
        <v>0</v>
      </c>
      <c r="W3801" s="348" t="str">
        <f>IF(板块成分!B3803="","",板块成分!B3803)</f>
        <v/>
      </c>
      <c r="X3801" s="270" t="str">
        <f>[1]!s_info_name(W3801)</f>
        <v>0</v>
      </c>
      <c r="Y3801" s="335" t="str">
        <f>IF($Y$3="申万一级行业",[1]!s_info_industry_sw_2021(W3801,公司分析!D$5,1),IF($Y$3="申万二级行业",[1]!s_info_industry_sw_2021(W3801,公司分析!D$5,2),IF($Y$3="申万三级行业",[1]!s_info_industry_sw_2021(W3801,公司分析!D$5,3),IF($Y$3="wind一级行业",[1]!s_info_industry_gics(W3801,1),IF($Y$3="wind二级行业",[1]!s_info_industry_gics(W3801,2),IF($Y$3="wind三级行业",[1]!s_info_industry_gics(W3801,3),IF($Y$3="wind四级行业",[1]!s_info_industry_gics(W3801,4),IF($Y$3="证监会门类行业",[1]!s_info_industry_csrc12_n(W3801,公司分析!D$5,1),""))))))))</f>
        <v>0</v>
      </c>
      <c r="Z3801" s="298" t="str">
        <f>IF(Y3801=行业比较!$E$6,ROW(),"")</f>
        <v/>
      </c>
    </row>
    <row r="3802" spans="22:26" x14ac:dyDescent="0.35">
      <c r="V3802" s="253">
        <f t="shared" si="67"/>
        <v>0</v>
      </c>
      <c r="W3802" s="348" t="str">
        <f>IF(板块成分!B3804="","",板块成分!B3804)</f>
        <v/>
      </c>
      <c r="X3802" s="270" t="str">
        <f>[1]!s_info_name(W3802)</f>
        <v>0</v>
      </c>
      <c r="Y3802" s="335" t="str">
        <f>IF($Y$3="申万一级行业",[1]!s_info_industry_sw_2021(W3802,公司分析!D$5,1),IF($Y$3="申万二级行业",[1]!s_info_industry_sw_2021(W3802,公司分析!D$5,2),IF($Y$3="申万三级行业",[1]!s_info_industry_sw_2021(W3802,公司分析!D$5,3),IF($Y$3="wind一级行业",[1]!s_info_industry_gics(W3802,1),IF($Y$3="wind二级行业",[1]!s_info_industry_gics(W3802,2),IF($Y$3="wind三级行业",[1]!s_info_industry_gics(W3802,3),IF($Y$3="wind四级行业",[1]!s_info_industry_gics(W3802,4),IF($Y$3="证监会门类行业",[1]!s_info_industry_csrc12_n(W3802,公司分析!D$5,1),""))))))))</f>
        <v>0</v>
      </c>
      <c r="Z3802" s="298" t="str">
        <f>IF(Y3802=行业比较!$E$6,ROW(),"")</f>
        <v/>
      </c>
    </row>
    <row r="3803" spans="22:26" x14ac:dyDescent="0.35">
      <c r="V3803" s="253">
        <f t="shared" si="67"/>
        <v>0</v>
      </c>
      <c r="W3803" s="348" t="str">
        <f>IF(板块成分!B3805="","",板块成分!B3805)</f>
        <v/>
      </c>
      <c r="X3803" s="270" t="str">
        <f>[1]!s_info_name(W3803)</f>
        <v>0</v>
      </c>
      <c r="Y3803" s="335" t="str">
        <f>IF($Y$3="申万一级行业",[1]!s_info_industry_sw_2021(W3803,公司分析!D$5,1),IF($Y$3="申万二级行业",[1]!s_info_industry_sw_2021(W3803,公司分析!D$5,2),IF($Y$3="申万三级行业",[1]!s_info_industry_sw_2021(W3803,公司分析!D$5,3),IF($Y$3="wind一级行业",[1]!s_info_industry_gics(W3803,1),IF($Y$3="wind二级行业",[1]!s_info_industry_gics(W3803,2),IF($Y$3="wind三级行业",[1]!s_info_industry_gics(W3803,3),IF($Y$3="wind四级行业",[1]!s_info_industry_gics(W3803,4),IF($Y$3="证监会门类行业",[1]!s_info_industry_csrc12_n(W3803,公司分析!D$5,1),""))))))))</f>
        <v>0</v>
      </c>
      <c r="Z3803" s="298" t="str">
        <f>IF(Y3803=行业比较!$E$6,ROW(),"")</f>
        <v/>
      </c>
    </row>
    <row r="3804" spans="22:26" x14ac:dyDescent="0.35">
      <c r="V3804" s="253">
        <f t="shared" si="67"/>
        <v>0</v>
      </c>
      <c r="W3804" s="348" t="str">
        <f>IF(板块成分!B3806="","",板块成分!B3806)</f>
        <v/>
      </c>
      <c r="X3804" s="270" t="str">
        <f>[1]!s_info_name(W3804)</f>
        <v>0</v>
      </c>
      <c r="Y3804" s="335" t="str">
        <f>IF($Y$3="申万一级行业",[1]!s_info_industry_sw_2021(W3804,公司分析!D$5,1),IF($Y$3="申万二级行业",[1]!s_info_industry_sw_2021(W3804,公司分析!D$5,2),IF($Y$3="申万三级行业",[1]!s_info_industry_sw_2021(W3804,公司分析!D$5,3),IF($Y$3="wind一级行业",[1]!s_info_industry_gics(W3804,1),IF($Y$3="wind二级行业",[1]!s_info_industry_gics(W3804,2),IF($Y$3="wind三级行业",[1]!s_info_industry_gics(W3804,3),IF($Y$3="wind四级行业",[1]!s_info_industry_gics(W3804,4),IF($Y$3="证监会门类行业",[1]!s_info_industry_csrc12_n(W3804,公司分析!D$5,1),""))))))))</f>
        <v>0</v>
      </c>
      <c r="Z3804" s="298" t="str">
        <f>IF(Y3804=行业比较!$E$6,ROW(),"")</f>
        <v/>
      </c>
    </row>
    <row r="3805" spans="22:26" x14ac:dyDescent="0.35">
      <c r="V3805" s="253">
        <f t="shared" si="67"/>
        <v>0</v>
      </c>
      <c r="W3805" s="348" t="str">
        <f>IF(板块成分!B3807="","",板块成分!B3807)</f>
        <v/>
      </c>
      <c r="X3805" s="270" t="str">
        <f>[1]!s_info_name(W3805)</f>
        <v>0</v>
      </c>
      <c r="Y3805" s="335" t="str">
        <f>IF($Y$3="申万一级行业",[1]!s_info_industry_sw_2021(W3805,公司分析!D$5,1),IF($Y$3="申万二级行业",[1]!s_info_industry_sw_2021(W3805,公司分析!D$5,2),IF($Y$3="申万三级行业",[1]!s_info_industry_sw_2021(W3805,公司分析!D$5,3),IF($Y$3="wind一级行业",[1]!s_info_industry_gics(W3805,1),IF($Y$3="wind二级行业",[1]!s_info_industry_gics(W3805,2),IF($Y$3="wind三级行业",[1]!s_info_industry_gics(W3805,3),IF($Y$3="wind四级行业",[1]!s_info_industry_gics(W3805,4),IF($Y$3="证监会门类行业",[1]!s_info_industry_csrc12_n(W3805,公司分析!D$5,1),""))))))))</f>
        <v>0</v>
      </c>
      <c r="Z3805" s="298" t="str">
        <f>IF(Y3805=行业比较!$E$6,ROW(),"")</f>
        <v/>
      </c>
    </row>
    <row r="3806" spans="22:26" x14ac:dyDescent="0.35">
      <c r="V3806" s="253">
        <f t="shared" si="67"/>
        <v>0</v>
      </c>
      <c r="W3806" s="348" t="str">
        <f>IF(板块成分!B3808="","",板块成分!B3808)</f>
        <v/>
      </c>
      <c r="X3806" s="270" t="str">
        <f>[1]!s_info_name(W3806)</f>
        <v>0</v>
      </c>
      <c r="Y3806" s="335" t="str">
        <f>IF($Y$3="申万一级行业",[1]!s_info_industry_sw_2021(W3806,公司分析!D$5,1),IF($Y$3="申万二级行业",[1]!s_info_industry_sw_2021(W3806,公司分析!D$5,2),IF($Y$3="申万三级行业",[1]!s_info_industry_sw_2021(W3806,公司分析!D$5,3),IF($Y$3="wind一级行业",[1]!s_info_industry_gics(W3806,1),IF($Y$3="wind二级行业",[1]!s_info_industry_gics(W3806,2),IF($Y$3="wind三级行业",[1]!s_info_industry_gics(W3806,3),IF($Y$3="wind四级行业",[1]!s_info_industry_gics(W3806,4),IF($Y$3="证监会门类行业",[1]!s_info_industry_csrc12_n(W3806,公司分析!D$5,1),""))))))))</f>
        <v>0</v>
      </c>
      <c r="Z3806" s="298" t="str">
        <f>IF(Y3806=行业比较!$E$6,ROW(),"")</f>
        <v/>
      </c>
    </row>
    <row r="3807" spans="22:26" x14ac:dyDescent="0.35">
      <c r="V3807" s="253">
        <f t="shared" si="67"/>
        <v>0</v>
      </c>
      <c r="W3807" s="348" t="str">
        <f>IF(板块成分!B3809="","",板块成分!B3809)</f>
        <v/>
      </c>
      <c r="X3807" s="270" t="str">
        <f>[1]!s_info_name(W3807)</f>
        <v>0</v>
      </c>
      <c r="Y3807" s="335" t="str">
        <f>IF($Y$3="申万一级行业",[1]!s_info_industry_sw_2021(W3807,公司分析!D$5,1),IF($Y$3="申万二级行业",[1]!s_info_industry_sw_2021(W3807,公司分析!D$5,2),IF($Y$3="申万三级行业",[1]!s_info_industry_sw_2021(W3807,公司分析!D$5,3),IF($Y$3="wind一级行业",[1]!s_info_industry_gics(W3807,1),IF($Y$3="wind二级行业",[1]!s_info_industry_gics(W3807,2),IF($Y$3="wind三级行业",[1]!s_info_industry_gics(W3807,3),IF($Y$3="wind四级行业",[1]!s_info_industry_gics(W3807,4),IF($Y$3="证监会门类行业",[1]!s_info_industry_csrc12_n(W3807,公司分析!D$5,1),""))))))))</f>
        <v>0</v>
      </c>
      <c r="Z3807" s="298" t="str">
        <f>IF(Y3807=行业比较!$E$6,ROW(),"")</f>
        <v/>
      </c>
    </row>
    <row r="3808" spans="22:26" x14ac:dyDescent="0.35">
      <c r="V3808" s="253">
        <f t="shared" si="67"/>
        <v>0</v>
      </c>
      <c r="W3808" s="348" t="str">
        <f>IF(板块成分!B3810="","",板块成分!B3810)</f>
        <v/>
      </c>
      <c r="X3808" s="270" t="str">
        <f>[1]!s_info_name(W3808)</f>
        <v>0</v>
      </c>
      <c r="Y3808" s="335" t="str">
        <f>IF($Y$3="申万一级行业",[1]!s_info_industry_sw_2021(W3808,公司分析!D$5,1),IF($Y$3="申万二级行业",[1]!s_info_industry_sw_2021(W3808,公司分析!D$5,2),IF($Y$3="申万三级行业",[1]!s_info_industry_sw_2021(W3808,公司分析!D$5,3),IF($Y$3="wind一级行业",[1]!s_info_industry_gics(W3808,1),IF($Y$3="wind二级行业",[1]!s_info_industry_gics(W3808,2),IF($Y$3="wind三级行业",[1]!s_info_industry_gics(W3808,3),IF($Y$3="wind四级行业",[1]!s_info_industry_gics(W3808,4),IF($Y$3="证监会门类行业",[1]!s_info_industry_csrc12_n(W3808,公司分析!D$5,1),""))))))))</f>
        <v>0</v>
      </c>
      <c r="Z3808" s="298" t="str">
        <f>IF(Y3808=行业比较!$E$6,ROW(),"")</f>
        <v/>
      </c>
    </row>
    <row r="3809" spans="22:26" x14ac:dyDescent="0.35">
      <c r="V3809" s="253">
        <f t="shared" si="67"/>
        <v>0</v>
      </c>
      <c r="W3809" s="348" t="str">
        <f>IF(板块成分!B3811="","",板块成分!B3811)</f>
        <v/>
      </c>
      <c r="X3809" s="270" t="str">
        <f>[1]!s_info_name(W3809)</f>
        <v>0</v>
      </c>
      <c r="Y3809" s="335" t="str">
        <f>IF($Y$3="申万一级行业",[1]!s_info_industry_sw_2021(W3809,公司分析!D$5,1),IF($Y$3="申万二级行业",[1]!s_info_industry_sw_2021(W3809,公司分析!D$5,2),IF($Y$3="申万三级行业",[1]!s_info_industry_sw_2021(W3809,公司分析!D$5,3),IF($Y$3="wind一级行业",[1]!s_info_industry_gics(W3809,1),IF($Y$3="wind二级行业",[1]!s_info_industry_gics(W3809,2),IF($Y$3="wind三级行业",[1]!s_info_industry_gics(W3809,3),IF($Y$3="wind四级行业",[1]!s_info_industry_gics(W3809,4),IF($Y$3="证监会门类行业",[1]!s_info_industry_csrc12_n(W3809,公司分析!D$5,1),""))))))))</f>
        <v>0</v>
      </c>
      <c r="Z3809" s="298" t="str">
        <f>IF(Y3809=行业比较!$E$6,ROW(),"")</f>
        <v/>
      </c>
    </row>
    <row r="3810" spans="22:26" x14ac:dyDescent="0.35">
      <c r="V3810" s="253">
        <f t="shared" si="67"/>
        <v>0</v>
      </c>
      <c r="W3810" s="348" t="str">
        <f>IF(板块成分!B3812="","",板块成分!B3812)</f>
        <v/>
      </c>
      <c r="X3810" s="270" t="str">
        <f>[1]!s_info_name(W3810)</f>
        <v>0</v>
      </c>
      <c r="Y3810" s="335" t="str">
        <f>IF($Y$3="申万一级行业",[1]!s_info_industry_sw_2021(W3810,公司分析!D$5,1),IF($Y$3="申万二级行业",[1]!s_info_industry_sw_2021(W3810,公司分析!D$5,2),IF($Y$3="申万三级行业",[1]!s_info_industry_sw_2021(W3810,公司分析!D$5,3),IF($Y$3="wind一级行业",[1]!s_info_industry_gics(W3810,1),IF($Y$3="wind二级行业",[1]!s_info_industry_gics(W3810,2),IF($Y$3="wind三级行业",[1]!s_info_industry_gics(W3810,3),IF($Y$3="wind四级行业",[1]!s_info_industry_gics(W3810,4),IF($Y$3="证监会门类行业",[1]!s_info_industry_csrc12_n(W3810,公司分析!D$5,1),""))))))))</f>
        <v>0</v>
      </c>
      <c r="Z3810" s="298" t="str">
        <f>IF(Y3810=行业比较!$E$6,ROW(),"")</f>
        <v/>
      </c>
    </row>
    <row r="3811" spans="22:26" x14ac:dyDescent="0.35">
      <c r="V3811" s="253">
        <f t="shared" si="67"/>
        <v>0</v>
      </c>
      <c r="W3811" s="348" t="str">
        <f>IF(板块成分!B3813="","",板块成分!B3813)</f>
        <v/>
      </c>
      <c r="X3811" s="270" t="str">
        <f>[1]!s_info_name(W3811)</f>
        <v>0</v>
      </c>
      <c r="Y3811" s="335" t="str">
        <f>IF($Y$3="申万一级行业",[1]!s_info_industry_sw_2021(W3811,公司分析!D$5,1),IF($Y$3="申万二级行业",[1]!s_info_industry_sw_2021(W3811,公司分析!D$5,2),IF($Y$3="申万三级行业",[1]!s_info_industry_sw_2021(W3811,公司分析!D$5,3),IF($Y$3="wind一级行业",[1]!s_info_industry_gics(W3811,1),IF($Y$3="wind二级行业",[1]!s_info_industry_gics(W3811,2),IF($Y$3="wind三级行业",[1]!s_info_industry_gics(W3811,3),IF($Y$3="wind四级行业",[1]!s_info_industry_gics(W3811,4),IF($Y$3="证监会门类行业",[1]!s_info_industry_csrc12_n(W3811,公司分析!D$5,1),""))))))))</f>
        <v>0</v>
      </c>
      <c r="Z3811" s="298" t="str">
        <f>IF(Y3811=行业比较!$E$6,ROW(),"")</f>
        <v/>
      </c>
    </row>
    <row r="3812" spans="22:26" x14ac:dyDescent="0.35">
      <c r="V3812" s="253">
        <f t="shared" si="67"/>
        <v>0</v>
      </c>
      <c r="W3812" s="348" t="str">
        <f>IF(板块成分!B3814="","",板块成分!B3814)</f>
        <v/>
      </c>
      <c r="X3812" s="270" t="str">
        <f>[1]!s_info_name(W3812)</f>
        <v>0</v>
      </c>
      <c r="Y3812" s="335" t="str">
        <f>IF($Y$3="申万一级行业",[1]!s_info_industry_sw_2021(W3812,公司分析!D$5,1),IF($Y$3="申万二级行业",[1]!s_info_industry_sw_2021(W3812,公司分析!D$5,2),IF($Y$3="申万三级行业",[1]!s_info_industry_sw_2021(W3812,公司分析!D$5,3),IF($Y$3="wind一级行业",[1]!s_info_industry_gics(W3812,1),IF($Y$3="wind二级行业",[1]!s_info_industry_gics(W3812,2),IF($Y$3="wind三级行业",[1]!s_info_industry_gics(W3812,3),IF($Y$3="wind四级行业",[1]!s_info_industry_gics(W3812,4),IF($Y$3="证监会门类行业",[1]!s_info_industry_csrc12_n(W3812,公司分析!D$5,1),""))))))))</f>
        <v>0</v>
      </c>
      <c r="Z3812" s="298" t="str">
        <f>IF(Y3812=行业比较!$E$6,ROW(),"")</f>
        <v/>
      </c>
    </row>
    <row r="3813" spans="22:26" x14ac:dyDescent="0.35">
      <c r="V3813" s="253">
        <f t="shared" si="67"/>
        <v>0</v>
      </c>
      <c r="W3813" s="348" t="str">
        <f>IF(板块成分!B3815="","",板块成分!B3815)</f>
        <v/>
      </c>
      <c r="X3813" s="270" t="str">
        <f>[1]!s_info_name(W3813)</f>
        <v>0</v>
      </c>
      <c r="Y3813" s="335" t="str">
        <f>IF($Y$3="申万一级行业",[1]!s_info_industry_sw_2021(W3813,公司分析!D$5,1),IF($Y$3="申万二级行业",[1]!s_info_industry_sw_2021(W3813,公司分析!D$5,2),IF($Y$3="申万三级行业",[1]!s_info_industry_sw_2021(W3813,公司分析!D$5,3),IF($Y$3="wind一级行业",[1]!s_info_industry_gics(W3813,1),IF($Y$3="wind二级行业",[1]!s_info_industry_gics(W3813,2),IF($Y$3="wind三级行业",[1]!s_info_industry_gics(W3813,3),IF($Y$3="wind四级行业",[1]!s_info_industry_gics(W3813,4),IF($Y$3="证监会门类行业",[1]!s_info_industry_csrc12_n(W3813,公司分析!D$5,1),""))))))))</f>
        <v>0</v>
      </c>
      <c r="Z3813" s="298" t="str">
        <f>IF(Y3813=行业比较!$E$6,ROW(),"")</f>
        <v/>
      </c>
    </row>
    <row r="3814" spans="22:26" x14ac:dyDescent="0.35">
      <c r="V3814" s="253">
        <f t="shared" si="67"/>
        <v>0</v>
      </c>
      <c r="W3814" s="348" t="str">
        <f>IF(板块成分!B3816="","",板块成分!B3816)</f>
        <v/>
      </c>
      <c r="X3814" s="270" t="str">
        <f>[1]!s_info_name(W3814)</f>
        <v>0</v>
      </c>
      <c r="Y3814" s="335" t="str">
        <f>IF($Y$3="申万一级行业",[1]!s_info_industry_sw_2021(W3814,公司分析!D$5,1),IF($Y$3="申万二级行业",[1]!s_info_industry_sw_2021(W3814,公司分析!D$5,2),IF($Y$3="申万三级行业",[1]!s_info_industry_sw_2021(W3814,公司分析!D$5,3),IF($Y$3="wind一级行业",[1]!s_info_industry_gics(W3814,1),IF($Y$3="wind二级行业",[1]!s_info_industry_gics(W3814,2),IF($Y$3="wind三级行业",[1]!s_info_industry_gics(W3814,3),IF($Y$3="wind四级行业",[1]!s_info_industry_gics(W3814,4),IF($Y$3="证监会门类行业",[1]!s_info_industry_csrc12_n(W3814,公司分析!D$5,1),""))))))))</f>
        <v>0</v>
      </c>
      <c r="Z3814" s="298" t="str">
        <f>IF(Y3814=行业比较!$E$6,ROW(),"")</f>
        <v/>
      </c>
    </row>
    <row r="3815" spans="22:26" x14ac:dyDescent="0.35">
      <c r="V3815" s="253">
        <f t="shared" si="67"/>
        <v>0</v>
      </c>
      <c r="W3815" s="348" t="str">
        <f>IF(板块成分!B3817="","",板块成分!B3817)</f>
        <v/>
      </c>
      <c r="X3815" s="270" t="str">
        <f>[1]!s_info_name(W3815)</f>
        <v>0</v>
      </c>
      <c r="Y3815" s="335" t="str">
        <f>IF($Y$3="申万一级行业",[1]!s_info_industry_sw_2021(W3815,公司分析!D$5,1),IF($Y$3="申万二级行业",[1]!s_info_industry_sw_2021(W3815,公司分析!D$5,2),IF($Y$3="申万三级行业",[1]!s_info_industry_sw_2021(W3815,公司分析!D$5,3),IF($Y$3="wind一级行业",[1]!s_info_industry_gics(W3815,1),IF($Y$3="wind二级行业",[1]!s_info_industry_gics(W3815,2),IF($Y$3="wind三级行业",[1]!s_info_industry_gics(W3815,3),IF($Y$3="wind四级行业",[1]!s_info_industry_gics(W3815,4),IF($Y$3="证监会门类行业",[1]!s_info_industry_csrc12_n(W3815,公司分析!D$5,1),""))))))))</f>
        <v>0</v>
      </c>
      <c r="Z3815" s="298" t="str">
        <f>IF(Y3815=行业比较!$E$6,ROW(),"")</f>
        <v/>
      </c>
    </row>
    <row r="3816" spans="22:26" x14ac:dyDescent="0.35">
      <c r="V3816" s="253">
        <f t="shared" si="67"/>
        <v>0</v>
      </c>
      <c r="W3816" s="348" t="str">
        <f>IF(板块成分!B3818="","",板块成分!B3818)</f>
        <v/>
      </c>
      <c r="X3816" s="270" t="str">
        <f>[1]!s_info_name(W3816)</f>
        <v>0</v>
      </c>
      <c r="Y3816" s="335" t="str">
        <f>IF($Y$3="申万一级行业",[1]!s_info_industry_sw_2021(W3816,公司分析!D$5,1),IF($Y$3="申万二级行业",[1]!s_info_industry_sw_2021(W3816,公司分析!D$5,2),IF($Y$3="申万三级行业",[1]!s_info_industry_sw_2021(W3816,公司分析!D$5,3),IF($Y$3="wind一级行业",[1]!s_info_industry_gics(W3816,1),IF($Y$3="wind二级行业",[1]!s_info_industry_gics(W3816,2),IF($Y$3="wind三级行业",[1]!s_info_industry_gics(W3816,3),IF($Y$3="wind四级行业",[1]!s_info_industry_gics(W3816,4),IF($Y$3="证监会门类行业",[1]!s_info_industry_csrc12_n(W3816,公司分析!D$5,1),""))))))))</f>
        <v>0</v>
      </c>
      <c r="Z3816" s="298" t="str">
        <f>IF(Y3816=行业比较!$E$6,ROW(),"")</f>
        <v/>
      </c>
    </row>
    <row r="3817" spans="22:26" x14ac:dyDescent="0.35">
      <c r="V3817" s="253">
        <f t="shared" si="67"/>
        <v>0</v>
      </c>
      <c r="W3817" s="348" t="str">
        <f>IF(板块成分!B3819="","",板块成分!B3819)</f>
        <v/>
      </c>
      <c r="X3817" s="270" t="str">
        <f>[1]!s_info_name(W3817)</f>
        <v>0</v>
      </c>
      <c r="Y3817" s="335" t="str">
        <f>IF($Y$3="申万一级行业",[1]!s_info_industry_sw_2021(W3817,公司分析!D$5,1),IF($Y$3="申万二级行业",[1]!s_info_industry_sw_2021(W3817,公司分析!D$5,2),IF($Y$3="申万三级行业",[1]!s_info_industry_sw_2021(W3817,公司分析!D$5,3),IF($Y$3="wind一级行业",[1]!s_info_industry_gics(W3817,1),IF($Y$3="wind二级行业",[1]!s_info_industry_gics(W3817,2),IF($Y$3="wind三级行业",[1]!s_info_industry_gics(W3817,3),IF($Y$3="wind四级行业",[1]!s_info_industry_gics(W3817,4),IF($Y$3="证监会门类行业",[1]!s_info_industry_csrc12_n(W3817,公司分析!D$5,1),""))))))))</f>
        <v>0</v>
      </c>
      <c r="Z3817" s="298" t="str">
        <f>IF(Y3817=行业比较!$E$6,ROW(),"")</f>
        <v/>
      </c>
    </row>
    <row r="3818" spans="22:26" x14ac:dyDescent="0.35">
      <c r="V3818" s="253">
        <f t="shared" si="67"/>
        <v>0</v>
      </c>
      <c r="W3818" s="348" t="str">
        <f>IF(板块成分!B3820="","",板块成分!B3820)</f>
        <v/>
      </c>
      <c r="X3818" s="270" t="str">
        <f>[1]!s_info_name(W3818)</f>
        <v>0</v>
      </c>
      <c r="Y3818" s="335" t="str">
        <f>IF($Y$3="申万一级行业",[1]!s_info_industry_sw_2021(W3818,公司分析!D$5,1),IF($Y$3="申万二级行业",[1]!s_info_industry_sw_2021(W3818,公司分析!D$5,2),IF($Y$3="申万三级行业",[1]!s_info_industry_sw_2021(W3818,公司分析!D$5,3),IF($Y$3="wind一级行业",[1]!s_info_industry_gics(W3818,1),IF($Y$3="wind二级行业",[1]!s_info_industry_gics(W3818,2),IF($Y$3="wind三级行业",[1]!s_info_industry_gics(W3818,3),IF($Y$3="wind四级行业",[1]!s_info_industry_gics(W3818,4),IF($Y$3="证监会门类行业",[1]!s_info_industry_csrc12_n(W3818,公司分析!D$5,1),""))))))))</f>
        <v>0</v>
      </c>
      <c r="Z3818" s="298" t="str">
        <f>IF(Y3818=行业比较!$E$6,ROW(),"")</f>
        <v/>
      </c>
    </row>
    <row r="3819" spans="22:26" x14ac:dyDescent="0.35">
      <c r="V3819" s="253">
        <f t="shared" si="67"/>
        <v>0</v>
      </c>
      <c r="W3819" s="348" t="str">
        <f>IF(板块成分!B3821="","",板块成分!B3821)</f>
        <v/>
      </c>
      <c r="X3819" s="270" t="str">
        <f>[1]!s_info_name(W3819)</f>
        <v>0</v>
      </c>
      <c r="Y3819" s="335" t="str">
        <f>IF($Y$3="申万一级行业",[1]!s_info_industry_sw_2021(W3819,公司分析!D$5,1),IF($Y$3="申万二级行业",[1]!s_info_industry_sw_2021(W3819,公司分析!D$5,2),IF($Y$3="申万三级行业",[1]!s_info_industry_sw_2021(W3819,公司分析!D$5,3),IF($Y$3="wind一级行业",[1]!s_info_industry_gics(W3819,1),IF($Y$3="wind二级行业",[1]!s_info_industry_gics(W3819,2),IF($Y$3="wind三级行业",[1]!s_info_industry_gics(W3819,3),IF($Y$3="wind四级行业",[1]!s_info_industry_gics(W3819,4),IF($Y$3="证监会门类行业",[1]!s_info_industry_csrc12_n(W3819,公司分析!D$5,1),""))))))))</f>
        <v>0</v>
      </c>
      <c r="Z3819" s="298" t="str">
        <f>IF(Y3819=行业比较!$E$6,ROW(),"")</f>
        <v/>
      </c>
    </row>
    <row r="3820" spans="22:26" x14ac:dyDescent="0.35">
      <c r="V3820" s="253">
        <f t="shared" si="67"/>
        <v>0</v>
      </c>
      <c r="W3820" s="348" t="str">
        <f>IF(板块成分!B3822="","",板块成分!B3822)</f>
        <v/>
      </c>
      <c r="X3820" s="270" t="str">
        <f>[1]!s_info_name(W3820)</f>
        <v>0</v>
      </c>
      <c r="Y3820" s="335" t="str">
        <f>IF($Y$3="申万一级行业",[1]!s_info_industry_sw_2021(W3820,公司分析!D$5,1),IF($Y$3="申万二级行业",[1]!s_info_industry_sw_2021(W3820,公司分析!D$5,2),IF($Y$3="申万三级行业",[1]!s_info_industry_sw_2021(W3820,公司分析!D$5,3),IF($Y$3="wind一级行业",[1]!s_info_industry_gics(W3820,1),IF($Y$3="wind二级行业",[1]!s_info_industry_gics(W3820,2),IF($Y$3="wind三级行业",[1]!s_info_industry_gics(W3820,3),IF($Y$3="wind四级行业",[1]!s_info_industry_gics(W3820,4),IF($Y$3="证监会门类行业",[1]!s_info_industry_csrc12_n(W3820,公司分析!D$5,1),""))))))))</f>
        <v>0</v>
      </c>
      <c r="Z3820" s="298" t="str">
        <f>IF(Y3820=行业比较!$E$6,ROW(),"")</f>
        <v/>
      </c>
    </row>
    <row r="3821" spans="22:26" x14ac:dyDescent="0.35">
      <c r="V3821" s="253">
        <f t="shared" si="67"/>
        <v>0</v>
      </c>
      <c r="W3821" s="348" t="str">
        <f>IF(板块成分!B3823="","",板块成分!B3823)</f>
        <v/>
      </c>
      <c r="X3821" s="270" t="str">
        <f>[1]!s_info_name(W3821)</f>
        <v>0</v>
      </c>
      <c r="Y3821" s="335" t="str">
        <f>IF($Y$3="申万一级行业",[1]!s_info_industry_sw_2021(W3821,公司分析!D$5,1),IF($Y$3="申万二级行业",[1]!s_info_industry_sw_2021(W3821,公司分析!D$5,2),IF($Y$3="申万三级行业",[1]!s_info_industry_sw_2021(W3821,公司分析!D$5,3),IF($Y$3="wind一级行业",[1]!s_info_industry_gics(W3821,1),IF($Y$3="wind二级行业",[1]!s_info_industry_gics(W3821,2),IF($Y$3="wind三级行业",[1]!s_info_industry_gics(W3821,3),IF($Y$3="wind四级行业",[1]!s_info_industry_gics(W3821,4),IF($Y$3="证监会门类行业",[1]!s_info_industry_csrc12_n(W3821,公司分析!D$5,1),""))))))))</f>
        <v>0</v>
      </c>
      <c r="Z3821" s="298" t="str">
        <f>IF(Y3821=行业比较!$E$6,ROW(),"")</f>
        <v/>
      </c>
    </row>
    <row r="3822" spans="22:26" x14ac:dyDescent="0.35">
      <c r="V3822" s="253">
        <f t="shared" si="67"/>
        <v>0</v>
      </c>
      <c r="W3822" s="348" t="str">
        <f>IF(板块成分!B3824="","",板块成分!B3824)</f>
        <v/>
      </c>
      <c r="X3822" s="270" t="str">
        <f>[1]!s_info_name(W3822)</f>
        <v>0</v>
      </c>
      <c r="Y3822" s="335" t="str">
        <f>IF($Y$3="申万一级行业",[1]!s_info_industry_sw_2021(W3822,公司分析!D$5,1),IF($Y$3="申万二级行业",[1]!s_info_industry_sw_2021(W3822,公司分析!D$5,2),IF($Y$3="申万三级行业",[1]!s_info_industry_sw_2021(W3822,公司分析!D$5,3),IF($Y$3="wind一级行业",[1]!s_info_industry_gics(W3822,1),IF($Y$3="wind二级行业",[1]!s_info_industry_gics(W3822,2),IF($Y$3="wind三级行业",[1]!s_info_industry_gics(W3822,3),IF($Y$3="wind四级行业",[1]!s_info_industry_gics(W3822,4),IF($Y$3="证监会门类行业",[1]!s_info_industry_csrc12_n(W3822,公司分析!D$5,1),""))))))))</f>
        <v>0</v>
      </c>
      <c r="Z3822" s="298" t="str">
        <f>IF(Y3822=行业比较!$E$6,ROW(),"")</f>
        <v/>
      </c>
    </row>
    <row r="3823" spans="22:26" x14ac:dyDescent="0.35">
      <c r="V3823" s="253">
        <f t="shared" si="67"/>
        <v>0</v>
      </c>
      <c r="W3823" s="348" t="str">
        <f>IF(板块成分!B3825="","",板块成分!B3825)</f>
        <v/>
      </c>
      <c r="X3823" s="270" t="str">
        <f>[1]!s_info_name(W3823)</f>
        <v>0</v>
      </c>
      <c r="Y3823" s="335" t="str">
        <f>IF($Y$3="申万一级行业",[1]!s_info_industry_sw_2021(W3823,公司分析!D$5,1),IF($Y$3="申万二级行业",[1]!s_info_industry_sw_2021(W3823,公司分析!D$5,2),IF($Y$3="申万三级行业",[1]!s_info_industry_sw_2021(W3823,公司分析!D$5,3),IF($Y$3="wind一级行业",[1]!s_info_industry_gics(W3823,1),IF($Y$3="wind二级行业",[1]!s_info_industry_gics(W3823,2),IF($Y$3="wind三级行业",[1]!s_info_industry_gics(W3823,3),IF($Y$3="wind四级行业",[1]!s_info_industry_gics(W3823,4),IF($Y$3="证监会门类行业",[1]!s_info_industry_csrc12_n(W3823,公司分析!D$5,1),""))))))))</f>
        <v>0</v>
      </c>
      <c r="Z3823" s="298" t="str">
        <f>IF(Y3823=行业比较!$E$6,ROW(),"")</f>
        <v/>
      </c>
    </row>
    <row r="3824" spans="22:26" x14ac:dyDescent="0.35">
      <c r="V3824" s="253">
        <f t="shared" si="67"/>
        <v>0</v>
      </c>
      <c r="W3824" s="348" t="str">
        <f>IF(板块成分!B3826="","",板块成分!B3826)</f>
        <v/>
      </c>
      <c r="X3824" s="270" t="str">
        <f>[1]!s_info_name(W3824)</f>
        <v>0</v>
      </c>
      <c r="Y3824" s="335" t="str">
        <f>IF($Y$3="申万一级行业",[1]!s_info_industry_sw_2021(W3824,公司分析!D$5,1),IF($Y$3="申万二级行业",[1]!s_info_industry_sw_2021(W3824,公司分析!D$5,2),IF($Y$3="申万三级行业",[1]!s_info_industry_sw_2021(W3824,公司分析!D$5,3),IF($Y$3="wind一级行业",[1]!s_info_industry_gics(W3824,1),IF($Y$3="wind二级行业",[1]!s_info_industry_gics(W3824,2),IF($Y$3="wind三级行业",[1]!s_info_industry_gics(W3824,3),IF($Y$3="wind四级行业",[1]!s_info_industry_gics(W3824,4),IF($Y$3="证监会门类行业",[1]!s_info_industry_csrc12_n(W3824,公司分析!D$5,1),""))))))))</f>
        <v>0</v>
      </c>
      <c r="Z3824" s="298" t="str">
        <f>IF(Y3824=行业比较!$E$6,ROW(),"")</f>
        <v/>
      </c>
    </row>
    <row r="3825" spans="22:26" x14ac:dyDescent="0.35">
      <c r="V3825" s="253">
        <f t="shared" si="67"/>
        <v>0</v>
      </c>
      <c r="W3825" s="348" t="str">
        <f>IF(板块成分!B3827="","",板块成分!B3827)</f>
        <v/>
      </c>
      <c r="X3825" s="270" t="str">
        <f>[1]!s_info_name(W3825)</f>
        <v>0</v>
      </c>
      <c r="Y3825" s="335" t="str">
        <f>IF($Y$3="申万一级行业",[1]!s_info_industry_sw_2021(W3825,公司分析!D$5,1),IF($Y$3="申万二级行业",[1]!s_info_industry_sw_2021(W3825,公司分析!D$5,2),IF($Y$3="申万三级行业",[1]!s_info_industry_sw_2021(W3825,公司分析!D$5,3),IF($Y$3="wind一级行业",[1]!s_info_industry_gics(W3825,1),IF($Y$3="wind二级行业",[1]!s_info_industry_gics(W3825,2),IF($Y$3="wind三级行业",[1]!s_info_industry_gics(W3825,3),IF($Y$3="wind四级行业",[1]!s_info_industry_gics(W3825,4),IF($Y$3="证监会门类行业",[1]!s_info_industry_csrc12_n(W3825,公司分析!D$5,1),""))))))))</f>
        <v>0</v>
      </c>
      <c r="Z3825" s="298" t="str">
        <f>IF(Y3825=行业比较!$E$6,ROW(),"")</f>
        <v/>
      </c>
    </row>
    <row r="3826" spans="22:26" x14ac:dyDescent="0.35">
      <c r="V3826" s="253">
        <f t="shared" si="67"/>
        <v>0</v>
      </c>
      <c r="W3826" s="348" t="str">
        <f>IF(板块成分!B3828="","",板块成分!B3828)</f>
        <v/>
      </c>
      <c r="X3826" s="270" t="str">
        <f>[1]!s_info_name(W3826)</f>
        <v>0</v>
      </c>
      <c r="Y3826" s="335" t="str">
        <f>IF($Y$3="申万一级行业",[1]!s_info_industry_sw_2021(W3826,公司分析!D$5,1),IF($Y$3="申万二级行业",[1]!s_info_industry_sw_2021(W3826,公司分析!D$5,2),IF($Y$3="申万三级行业",[1]!s_info_industry_sw_2021(W3826,公司分析!D$5,3),IF($Y$3="wind一级行业",[1]!s_info_industry_gics(W3826,1),IF($Y$3="wind二级行业",[1]!s_info_industry_gics(W3826,2),IF($Y$3="wind三级行业",[1]!s_info_industry_gics(W3826,3),IF($Y$3="wind四级行业",[1]!s_info_industry_gics(W3826,4),IF($Y$3="证监会门类行业",[1]!s_info_industry_csrc12_n(W3826,公司分析!D$5,1),""))))))))</f>
        <v>0</v>
      </c>
      <c r="Z3826" s="298" t="str">
        <f>IF(Y3826=行业比较!$E$6,ROW(),"")</f>
        <v/>
      </c>
    </row>
    <row r="3827" spans="22:26" x14ac:dyDescent="0.35">
      <c r="V3827" s="253">
        <f t="shared" si="67"/>
        <v>0</v>
      </c>
      <c r="W3827" s="348" t="str">
        <f>IF(板块成分!B3829="","",板块成分!B3829)</f>
        <v/>
      </c>
      <c r="X3827" s="270" t="str">
        <f>[1]!s_info_name(W3827)</f>
        <v>0</v>
      </c>
      <c r="Y3827" s="335" t="str">
        <f>IF($Y$3="申万一级行业",[1]!s_info_industry_sw_2021(W3827,公司分析!D$5,1),IF($Y$3="申万二级行业",[1]!s_info_industry_sw_2021(W3827,公司分析!D$5,2),IF($Y$3="申万三级行业",[1]!s_info_industry_sw_2021(W3827,公司分析!D$5,3),IF($Y$3="wind一级行业",[1]!s_info_industry_gics(W3827,1),IF($Y$3="wind二级行业",[1]!s_info_industry_gics(W3827,2),IF($Y$3="wind三级行业",[1]!s_info_industry_gics(W3827,3),IF($Y$3="wind四级行业",[1]!s_info_industry_gics(W3827,4),IF($Y$3="证监会门类行业",[1]!s_info_industry_csrc12_n(W3827,公司分析!D$5,1),""))))))))</f>
        <v>0</v>
      </c>
      <c r="Z3827" s="298" t="str">
        <f>IF(Y3827=行业比较!$E$6,ROW(),"")</f>
        <v/>
      </c>
    </row>
    <row r="3828" spans="22:26" x14ac:dyDescent="0.35">
      <c r="V3828" s="253">
        <f t="shared" si="67"/>
        <v>0</v>
      </c>
      <c r="W3828" s="348" t="str">
        <f>IF(板块成分!B3830="","",板块成分!B3830)</f>
        <v/>
      </c>
      <c r="X3828" s="270" t="str">
        <f>[1]!s_info_name(W3828)</f>
        <v>0</v>
      </c>
      <c r="Y3828" s="335" t="str">
        <f>IF($Y$3="申万一级行业",[1]!s_info_industry_sw_2021(W3828,公司分析!D$5,1),IF($Y$3="申万二级行业",[1]!s_info_industry_sw_2021(W3828,公司分析!D$5,2),IF($Y$3="申万三级行业",[1]!s_info_industry_sw_2021(W3828,公司分析!D$5,3),IF($Y$3="wind一级行业",[1]!s_info_industry_gics(W3828,1),IF($Y$3="wind二级行业",[1]!s_info_industry_gics(W3828,2),IF($Y$3="wind三级行业",[1]!s_info_industry_gics(W3828,3),IF($Y$3="wind四级行业",[1]!s_info_industry_gics(W3828,4),IF($Y$3="证监会门类行业",[1]!s_info_industry_csrc12_n(W3828,公司分析!D$5,1),""))))))))</f>
        <v>0</v>
      </c>
      <c r="Z3828" s="298" t="str">
        <f>IF(Y3828=行业比较!$E$6,ROW(),"")</f>
        <v/>
      </c>
    </row>
    <row r="3829" spans="22:26" x14ac:dyDescent="0.35">
      <c r="V3829" s="253">
        <f t="shared" si="67"/>
        <v>0</v>
      </c>
      <c r="W3829" s="348" t="str">
        <f>IF(板块成分!B3831="","",板块成分!B3831)</f>
        <v/>
      </c>
      <c r="X3829" s="270" t="str">
        <f>[1]!s_info_name(W3829)</f>
        <v>0</v>
      </c>
      <c r="Y3829" s="335" t="str">
        <f>IF($Y$3="申万一级行业",[1]!s_info_industry_sw_2021(W3829,公司分析!D$5,1),IF($Y$3="申万二级行业",[1]!s_info_industry_sw_2021(W3829,公司分析!D$5,2),IF($Y$3="申万三级行业",[1]!s_info_industry_sw_2021(W3829,公司分析!D$5,3),IF($Y$3="wind一级行业",[1]!s_info_industry_gics(W3829,1),IF($Y$3="wind二级行业",[1]!s_info_industry_gics(W3829,2),IF($Y$3="wind三级行业",[1]!s_info_industry_gics(W3829,3),IF($Y$3="wind四级行业",[1]!s_info_industry_gics(W3829,4),IF($Y$3="证监会门类行业",[1]!s_info_industry_csrc12_n(W3829,公司分析!D$5,1),""))))))))</f>
        <v>0</v>
      </c>
      <c r="Z3829" s="298" t="str">
        <f>IF(Y3829=行业比较!$E$6,ROW(),"")</f>
        <v/>
      </c>
    </row>
    <row r="3830" spans="22:26" x14ac:dyDescent="0.35">
      <c r="V3830" s="253">
        <f t="shared" si="67"/>
        <v>0</v>
      </c>
      <c r="W3830" s="348" t="str">
        <f>IF(板块成分!B3832="","",板块成分!B3832)</f>
        <v/>
      </c>
      <c r="X3830" s="270" t="str">
        <f>[1]!s_info_name(W3830)</f>
        <v>0</v>
      </c>
      <c r="Y3830" s="335" t="str">
        <f>IF($Y$3="申万一级行业",[1]!s_info_industry_sw_2021(W3830,公司分析!D$5,1),IF($Y$3="申万二级行业",[1]!s_info_industry_sw_2021(W3830,公司分析!D$5,2),IF($Y$3="申万三级行业",[1]!s_info_industry_sw_2021(W3830,公司分析!D$5,3),IF($Y$3="wind一级行业",[1]!s_info_industry_gics(W3830,1),IF($Y$3="wind二级行业",[1]!s_info_industry_gics(W3830,2),IF($Y$3="wind三级行业",[1]!s_info_industry_gics(W3830,3),IF($Y$3="wind四级行业",[1]!s_info_industry_gics(W3830,4),IF($Y$3="证监会门类行业",[1]!s_info_industry_csrc12_n(W3830,公司分析!D$5,1),""))))))))</f>
        <v>0</v>
      </c>
      <c r="Z3830" s="298" t="str">
        <f>IF(Y3830=行业比较!$E$6,ROW(),"")</f>
        <v/>
      </c>
    </row>
    <row r="3831" spans="22:26" x14ac:dyDescent="0.35">
      <c r="V3831" s="253">
        <f t="shared" si="67"/>
        <v>0</v>
      </c>
      <c r="W3831" s="348" t="str">
        <f>IF(板块成分!B3833="","",板块成分!B3833)</f>
        <v/>
      </c>
      <c r="X3831" s="270" t="str">
        <f>[1]!s_info_name(W3831)</f>
        <v>0</v>
      </c>
      <c r="Y3831" s="335" t="str">
        <f>IF($Y$3="申万一级行业",[1]!s_info_industry_sw_2021(W3831,公司分析!D$5,1),IF($Y$3="申万二级行业",[1]!s_info_industry_sw_2021(W3831,公司分析!D$5,2),IF($Y$3="申万三级行业",[1]!s_info_industry_sw_2021(W3831,公司分析!D$5,3),IF($Y$3="wind一级行业",[1]!s_info_industry_gics(W3831,1),IF($Y$3="wind二级行业",[1]!s_info_industry_gics(W3831,2),IF($Y$3="wind三级行业",[1]!s_info_industry_gics(W3831,3),IF($Y$3="wind四级行业",[1]!s_info_industry_gics(W3831,4),IF($Y$3="证监会门类行业",[1]!s_info_industry_csrc12_n(W3831,公司分析!D$5,1),""))))))))</f>
        <v>0</v>
      </c>
      <c r="Z3831" s="298" t="str">
        <f>IF(Y3831=行业比较!$E$6,ROW(),"")</f>
        <v/>
      </c>
    </row>
    <row r="3832" spans="22:26" x14ac:dyDescent="0.35">
      <c r="V3832" s="253">
        <f t="shared" si="67"/>
        <v>0</v>
      </c>
      <c r="W3832" s="348" t="str">
        <f>IF(板块成分!B3834="","",板块成分!B3834)</f>
        <v/>
      </c>
      <c r="X3832" s="270" t="str">
        <f>[1]!s_info_name(W3832)</f>
        <v>0</v>
      </c>
      <c r="Y3832" s="335" t="str">
        <f>IF($Y$3="申万一级行业",[1]!s_info_industry_sw_2021(W3832,公司分析!D$5,1),IF($Y$3="申万二级行业",[1]!s_info_industry_sw_2021(W3832,公司分析!D$5,2),IF($Y$3="申万三级行业",[1]!s_info_industry_sw_2021(W3832,公司分析!D$5,3),IF($Y$3="wind一级行业",[1]!s_info_industry_gics(W3832,1),IF($Y$3="wind二级行业",[1]!s_info_industry_gics(W3832,2),IF($Y$3="wind三级行业",[1]!s_info_industry_gics(W3832,3),IF($Y$3="wind四级行业",[1]!s_info_industry_gics(W3832,4),IF($Y$3="证监会门类行业",[1]!s_info_industry_csrc12_n(W3832,公司分析!D$5,1),""))))))))</f>
        <v>0</v>
      </c>
      <c r="Z3832" s="298" t="str">
        <f>IF(Y3832=行业比较!$E$6,ROW(),"")</f>
        <v/>
      </c>
    </row>
    <row r="3833" spans="22:26" x14ac:dyDescent="0.35">
      <c r="V3833" s="253">
        <f t="shared" si="67"/>
        <v>0</v>
      </c>
      <c r="W3833" s="348" t="str">
        <f>IF(板块成分!B3835="","",板块成分!B3835)</f>
        <v/>
      </c>
      <c r="X3833" s="270" t="str">
        <f>[1]!s_info_name(W3833)</f>
        <v>0</v>
      </c>
      <c r="Y3833" s="335" t="str">
        <f>IF($Y$3="申万一级行业",[1]!s_info_industry_sw_2021(W3833,公司分析!D$5,1),IF($Y$3="申万二级行业",[1]!s_info_industry_sw_2021(W3833,公司分析!D$5,2),IF($Y$3="申万三级行业",[1]!s_info_industry_sw_2021(W3833,公司分析!D$5,3),IF($Y$3="wind一级行业",[1]!s_info_industry_gics(W3833,1),IF($Y$3="wind二级行业",[1]!s_info_industry_gics(W3833,2),IF($Y$3="wind三级行业",[1]!s_info_industry_gics(W3833,3),IF($Y$3="wind四级行业",[1]!s_info_industry_gics(W3833,4),IF($Y$3="证监会门类行业",[1]!s_info_industry_csrc12_n(W3833,公司分析!D$5,1),""))))))))</f>
        <v>0</v>
      </c>
      <c r="Z3833" s="298" t="str">
        <f>IF(Y3833=行业比较!$E$6,ROW(),"")</f>
        <v/>
      </c>
    </row>
    <row r="3834" spans="22:26" x14ac:dyDescent="0.35">
      <c r="V3834" s="253">
        <f t="shared" si="67"/>
        <v>0</v>
      </c>
      <c r="W3834" s="348" t="str">
        <f>IF(板块成分!B3836="","",板块成分!B3836)</f>
        <v/>
      </c>
      <c r="X3834" s="270" t="str">
        <f>[1]!s_info_name(W3834)</f>
        <v>0</v>
      </c>
      <c r="Y3834" s="335" t="str">
        <f>IF($Y$3="申万一级行业",[1]!s_info_industry_sw_2021(W3834,公司分析!D$5,1),IF($Y$3="申万二级行业",[1]!s_info_industry_sw_2021(W3834,公司分析!D$5,2),IF($Y$3="申万三级行业",[1]!s_info_industry_sw_2021(W3834,公司分析!D$5,3),IF($Y$3="wind一级行业",[1]!s_info_industry_gics(W3834,1),IF($Y$3="wind二级行业",[1]!s_info_industry_gics(W3834,2),IF($Y$3="wind三级行业",[1]!s_info_industry_gics(W3834,3),IF($Y$3="wind四级行业",[1]!s_info_industry_gics(W3834,4),IF($Y$3="证监会门类行业",[1]!s_info_industry_csrc12_n(W3834,公司分析!D$5,1),""))))))))</f>
        <v>0</v>
      </c>
      <c r="Z3834" s="298" t="str">
        <f>IF(Y3834=行业比较!$E$6,ROW(),"")</f>
        <v/>
      </c>
    </row>
    <row r="3835" spans="22:26" x14ac:dyDescent="0.35">
      <c r="V3835" s="253">
        <f t="shared" si="67"/>
        <v>0</v>
      </c>
      <c r="W3835" s="348" t="str">
        <f>IF(板块成分!B3837="","",板块成分!B3837)</f>
        <v/>
      </c>
      <c r="X3835" s="270" t="str">
        <f>[1]!s_info_name(W3835)</f>
        <v>0</v>
      </c>
      <c r="Y3835" s="335" t="str">
        <f>IF($Y$3="申万一级行业",[1]!s_info_industry_sw_2021(W3835,公司分析!D$5,1),IF($Y$3="申万二级行业",[1]!s_info_industry_sw_2021(W3835,公司分析!D$5,2),IF($Y$3="申万三级行业",[1]!s_info_industry_sw_2021(W3835,公司分析!D$5,3),IF($Y$3="wind一级行业",[1]!s_info_industry_gics(W3835,1),IF($Y$3="wind二级行业",[1]!s_info_industry_gics(W3835,2),IF($Y$3="wind三级行业",[1]!s_info_industry_gics(W3835,3),IF($Y$3="wind四级行业",[1]!s_info_industry_gics(W3835,4),IF($Y$3="证监会门类行业",[1]!s_info_industry_csrc12_n(W3835,公司分析!D$5,1),""))))))))</f>
        <v>0</v>
      </c>
      <c r="Z3835" s="298" t="str">
        <f>IF(Y3835=行业比较!$E$6,ROW(),"")</f>
        <v/>
      </c>
    </row>
    <row r="3836" spans="22:26" x14ac:dyDescent="0.35">
      <c r="V3836" s="253">
        <f t="shared" si="67"/>
        <v>0</v>
      </c>
      <c r="W3836" s="348" t="str">
        <f>IF(板块成分!B3838="","",板块成分!B3838)</f>
        <v/>
      </c>
      <c r="X3836" s="270" t="str">
        <f>[1]!s_info_name(W3836)</f>
        <v>0</v>
      </c>
      <c r="Y3836" s="335" t="str">
        <f>IF($Y$3="申万一级行业",[1]!s_info_industry_sw_2021(W3836,公司分析!D$5,1),IF($Y$3="申万二级行业",[1]!s_info_industry_sw_2021(W3836,公司分析!D$5,2),IF($Y$3="申万三级行业",[1]!s_info_industry_sw_2021(W3836,公司分析!D$5,3),IF($Y$3="wind一级行业",[1]!s_info_industry_gics(W3836,1),IF($Y$3="wind二级行业",[1]!s_info_industry_gics(W3836,2),IF($Y$3="wind三级行业",[1]!s_info_industry_gics(W3836,3),IF($Y$3="wind四级行业",[1]!s_info_industry_gics(W3836,4),IF($Y$3="证监会门类行业",[1]!s_info_industry_csrc12_n(W3836,公司分析!D$5,1),""))))))))</f>
        <v>0</v>
      </c>
      <c r="Z3836" s="298" t="str">
        <f>IF(Y3836=行业比较!$E$6,ROW(),"")</f>
        <v/>
      </c>
    </row>
    <row r="3837" spans="22:26" x14ac:dyDescent="0.35">
      <c r="V3837" s="253">
        <f t="shared" si="67"/>
        <v>0</v>
      </c>
      <c r="W3837" s="348" t="str">
        <f>IF(板块成分!B3839="","",板块成分!B3839)</f>
        <v/>
      </c>
      <c r="X3837" s="270" t="str">
        <f>[1]!s_info_name(W3837)</f>
        <v>0</v>
      </c>
      <c r="Y3837" s="335" t="str">
        <f>IF($Y$3="申万一级行业",[1]!s_info_industry_sw_2021(W3837,公司分析!D$5,1),IF($Y$3="申万二级行业",[1]!s_info_industry_sw_2021(W3837,公司分析!D$5,2),IF($Y$3="申万三级行业",[1]!s_info_industry_sw_2021(W3837,公司分析!D$5,3),IF($Y$3="wind一级行业",[1]!s_info_industry_gics(W3837,1),IF($Y$3="wind二级行业",[1]!s_info_industry_gics(W3837,2),IF($Y$3="wind三级行业",[1]!s_info_industry_gics(W3837,3),IF($Y$3="wind四级行业",[1]!s_info_industry_gics(W3837,4),IF($Y$3="证监会门类行业",[1]!s_info_industry_csrc12_n(W3837,公司分析!D$5,1),""))))))))</f>
        <v>0</v>
      </c>
      <c r="Z3837" s="298" t="str">
        <f>IF(Y3837=行业比较!$E$6,ROW(),"")</f>
        <v/>
      </c>
    </row>
    <row r="3838" spans="22:26" x14ac:dyDescent="0.35">
      <c r="V3838" s="253">
        <f t="shared" si="67"/>
        <v>0</v>
      </c>
      <c r="W3838" s="348" t="str">
        <f>IF(板块成分!B3840="","",板块成分!B3840)</f>
        <v/>
      </c>
      <c r="X3838" s="270" t="str">
        <f>[1]!s_info_name(W3838)</f>
        <v>0</v>
      </c>
      <c r="Y3838" s="335" t="str">
        <f>IF($Y$3="申万一级行业",[1]!s_info_industry_sw_2021(W3838,公司分析!D$5,1),IF($Y$3="申万二级行业",[1]!s_info_industry_sw_2021(W3838,公司分析!D$5,2),IF($Y$3="申万三级行业",[1]!s_info_industry_sw_2021(W3838,公司分析!D$5,3),IF($Y$3="wind一级行业",[1]!s_info_industry_gics(W3838,1),IF($Y$3="wind二级行业",[1]!s_info_industry_gics(W3838,2),IF($Y$3="wind三级行业",[1]!s_info_industry_gics(W3838,3),IF($Y$3="wind四级行业",[1]!s_info_industry_gics(W3838,4),IF($Y$3="证监会门类行业",[1]!s_info_industry_csrc12_n(W3838,公司分析!D$5,1),""))))))))</f>
        <v>0</v>
      </c>
      <c r="Z3838" s="298" t="str">
        <f>IF(Y3838=行业比较!$E$6,ROW(),"")</f>
        <v/>
      </c>
    </row>
    <row r="3839" spans="22:26" x14ac:dyDescent="0.35">
      <c r="V3839" s="253">
        <f t="shared" si="67"/>
        <v>0</v>
      </c>
      <c r="W3839" s="348" t="str">
        <f>IF(板块成分!B3841="","",板块成分!B3841)</f>
        <v/>
      </c>
      <c r="X3839" s="270" t="str">
        <f>[1]!s_info_name(W3839)</f>
        <v>0</v>
      </c>
      <c r="Y3839" s="335" t="str">
        <f>IF($Y$3="申万一级行业",[1]!s_info_industry_sw_2021(W3839,公司分析!D$5,1),IF($Y$3="申万二级行业",[1]!s_info_industry_sw_2021(W3839,公司分析!D$5,2),IF($Y$3="申万三级行业",[1]!s_info_industry_sw_2021(W3839,公司分析!D$5,3),IF($Y$3="wind一级行业",[1]!s_info_industry_gics(W3839,1),IF($Y$3="wind二级行业",[1]!s_info_industry_gics(W3839,2),IF($Y$3="wind三级行业",[1]!s_info_industry_gics(W3839,3),IF($Y$3="wind四级行业",[1]!s_info_industry_gics(W3839,4),IF($Y$3="证监会门类行业",[1]!s_info_industry_csrc12_n(W3839,公司分析!D$5,1),""))))))))</f>
        <v>0</v>
      </c>
      <c r="Z3839" s="298" t="str">
        <f>IF(Y3839=行业比较!$E$6,ROW(),"")</f>
        <v/>
      </c>
    </row>
    <row r="3840" spans="22:26" x14ac:dyDescent="0.35">
      <c r="V3840" s="253">
        <f t="shared" si="67"/>
        <v>0</v>
      </c>
      <c r="W3840" s="348" t="str">
        <f>IF(板块成分!B3842="","",板块成分!B3842)</f>
        <v/>
      </c>
      <c r="X3840" s="270" t="str">
        <f>[1]!s_info_name(W3840)</f>
        <v>0</v>
      </c>
      <c r="Y3840" s="335" t="str">
        <f>IF($Y$3="申万一级行业",[1]!s_info_industry_sw_2021(W3840,公司分析!D$5,1),IF($Y$3="申万二级行业",[1]!s_info_industry_sw_2021(W3840,公司分析!D$5,2),IF($Y$3="申万三级行业",[1]!s_info_industry_sw_2021(W3840,公司分析!D$5,3),IF($Y$3="wind一级行业",[1]!s_info_industry_gics(W3840,1),IF($Y$3="wind二级行业",[1]!s_info_industry_gics(W3840,2),IF($Y$3="wind三级行业",[1]!s_info_industry_gics(W3840,3),IF($Y$3="wind四级行业",[1]!s_info_industry_gics(W3840,4),IF($Y$3="证监会门类行业",[1]!s_info_industry_csrc12_n(W3840,公司分析!D$5,1),""))))))))</f>
        <v>0</v>
      </c>
      <c r="Z3840" s="298" t="str">
        <f>IF(Y3840=行业比较!$E$6,ROW(),"")</f>
        <v/>
      </c>
    </row>
    <row r="3841" spans="22:26" x14ac:dyDescent="0.35">
      <c r="V3841" s="253">
        <f t="shared" si="67"/>
        <v>0</v>
      </c>
      <c r="W3841" s="348" t="str">
        <f>IF(板块成分!B3843="","",板块成分!B3843)</f>
        <v/>
      </c>
      <c r="X3841" s="270" t="str">
        <f>[1]!s_info_name(W3841)</f>
        <v>0</v>
      </c>
      <c r="Y3841" s="335" t="str">
        <f>IF($Y$3="申万一级行业",[1]!s_info_industry_sw_2021(W3841,公司分析!D$5,1),IF($Y$3="申万二级行业",[1]!s_info_industry_sw_2021(W3841,公司分析!D$5,2),IF($Y$3="申万三级行业",[1]!s_info_industry_sw_2021(W3841,公司分析!D$5,3),IF($Y$3="wind一级行业",[1]!s_info_industry_gics(W3841,1),IF($Y$3="wind二级行业",[1]!s_info_industry_gics(W3841,2),IF($Y$3="wind三级行业",[1]!s_info_industry_gics(W3841,3),IF($Y$3="wind四级行业",[1]!s_info_industry_gics(W3841,4),IF($Y$3="证监会门类行业",[1]!s_info_industry_csrc12_n(W3841,公司分析!D$5,1),""))))))))</f>
        <v>0</v>
      </c>
      <c r="Z3841" s="298" t="str">
        <f>IF(Y3841=行业比较!$E$6,ROW(),"")</f>
        <v/>
      </c>
    </row>
    <row r="3842" spans="22:26" x14ac:dyDescent="0.35">
      <c r="V3842" s="253">
        <f t="shared" si="67"/>
        <v>0</v>
      </c>
      <c r="W3842" s="348" t="str">
        <f>IF(板块成分!B3844="","",板块成分!B3844)</f>
        <v/>
      </c>
      <c r="X3842" s="270" t="str">
        <f>[1]!s_info_name(W3842)</f>
        <v>0</v>
      </c>
      <c r="Y3842" s="335" t="str">
        <f>IF($Y$3="申万一级行业",[1]!s_info_industry_sw_2021(W3842,公司分析!D$5,1),IF($Y$3="申万二级行业",[1]!s_info_industry_sw_2021(W3842,公司分析!D$5,2),IF($Y$3="申万三级行业",[1]!s_info_industry_sw_2021(W3842,公司分析!D$5,3),IF($Y$3="wind一级行业",[1]!s_info_industry_gics(W3842,1),IF($Y$3="wind二级行业",[1]!s_info_industry_gics(W3842,2),IF($Y$3="wind三级行业",[1]!s_info_industry_gics(W3842,3),IF($Y$3="wind四级行业",[1]!s_info_industry_gics(W3842,4),IF($Y$3="证监会门类行业",[1]!s_info_industry_csrc12_n(W3842,公司分析!D$5,1),""))))))))</f>
        <v>0</v>
      </c>
      <c r="Z3842" s="298" t="str">
        <f>IF(Y3842=行业比较!$E$6,ROW(),"")</f>
        <v/>
      </c>
    </row>
    <row r="3843" spans="22:26" x14ac:dyDescent="0.35">
      <c r="V3843" s="253">
        <f t="shared" si="67"/>
        <v>0</v>
      </c>
      <c r="W3843" s="348" t="str">
        <f>IF(板块成分!B3845="","",板块成分!B3845)</f>
        <v/>
      </c>
      <c r="X3843" s="270" t="str">
        <f>[1]!s_info_name(W3843)</f>
        <v>0</v>
      </c>
      <c r="Y3843" s="335" t="str">
        <f>IF($Y$3="申万一级行业",[1]!s_info_industry_sw_2021(W3843,公司分析!D$5,1),IF($Y$3="申万二级行业",[1]!s_info_industry_sw_2021(W3843,公司分析!D$5,2),IF($Y$3="申万三级行业",[1]!s_info_industry_sw_2021(W3843,公司分析!D$5,3),IF($Y$3="wind一级行业",[1]!s_info_industry_gics(W3843,1),IF($Y$3="wind二级行业",[1]!s_info_industry_gics(W3843,2),IF($Y$3="wind三级行业",[1]!s_info_industry_gics(W3843,3),IF($Y$3="wind四级行业",[1]!s_info_industry_gics(W3843,4),IF($Y$3="证监会门类行业",[1]!s_info_industry_csrc12_n(W3843,公司分析!D$5,1),""))))))))</f>
        <v>0</v>
      </c>
      <c r="Z3843" s="298" t="str">
        <f>IF(Y3843=行业比较!$E$6,ROW(),"")</f>
        <v/>
      </c>
    </row>
    <row r="3844" spans="22:26" x14ac:dyDescent="0.35">
      <c r="V3844" s="253">
        <f t="shared" si="67"/>
        <v>0</v>
      </c>
      <c r="W3844" s="348" t="str">
        <f>IF(板块成分!B3846="","",板块成分!B3846)</f>
        <v/>
      </c>
      <c r="X3844" s="270" t="str">
        <f>[1]!s_info_name(W3844)</f>
        <v>0</v>
      </c>
      <c r="Y3844" s="335" t="str">
        <f>IF($Y$3="申万一级行业",[1]!s_info_industry_sw_2021(W3844,公司分析!D$5,1),IF($Y$3="申万二级行业",[1]!s_info_industry_sw_2021(W3844,公司分析!D$5,2),IF($Y$3="申万三级行业",[1]!s_info_industry_sw_2021(W3844,公司分析!D$5,3),IF($Y$3="wind一级行业",[1]!s_info_industry_gics(W3844,1),IF($Y$3="wind二级行业",[1]!s_info_industry_gics(W3844,2),IF($Y$3="wind三级行业",[1]!s_info_industry_gics(W3844,3),IF($Y$3="wind四级行业",[1]!s_info_industry_gics(W3844,4),IF($Y$3="证监会门类行业",[1]!s_info_industry_csrc12_n(W3844,公司分析!D$5,1),""))))))))</f>
        <v>0</v>
      </c>
      <c r="Z3844" s="298" t="str">
        <f>IF(Y3844=行业比较!$E$6,ROW(),"")</f>
        <v/>
      </c>
    </row>
    <row r="3845" spans="22:26" x14ac:dyDescent="0.35">
      <c r="V3845" s="253">
        <f t="shared" ref="V3845:V3908" si="68">IF(Z3845="",0,RANK(Z3845,Z:Z,1))</f>
        <v>0</v>
      </c>
      <c r="W3845" s="348" t="str">
        <f>IF(板块成分!B3847="","",板块成分!B3847)</f>
        <v/>
      </c>
      <c r="X3845" s="270" t="str">
        <f>[1]!s_info_name(W3845)</f>
        <v>0</v>
      </c>
      <c r="Y3845" s="335" t="str">
        <f>IF($Y$3="申万一级行业",[1]!s_info_industry_sw_2021(W3845,公司分析!D$5,1),IF($Y$3="申万二级行业",[1]!s_info_industry_sw_2021(W3845,公司分析!D$5,2),IF($Y$3="申万三级行业",[1]!s_info_industry_sw_2021(W3845,公司分析!D$5,3),IF($Y$3="wind一级行业",[1]!s_info_industry_gics(W3845,1),IF($Y$3="wind二级行业",[1]!s_info_industry_gics(W3845,2),IF($Y$3="wind三级行业",[1]!s_info_industry_gics(W3845,3),IF($Y$3="wind四级行业",[1]!s_info_industry_gics(W3845,4),IF($Y$3="证监会门类行业",[1]!s_info_industry_csrc12_n(W3845,公司分析!D$5,1),""))))))))</f>
        <v>0</v>
      </c>
      <c r="Z3845" s="298" t="str">
        <f>IF(Y3845=行业比较!$E$6,ROW(),"")</f>
        <v/>
      </c>
    </row>
    <row r="3846" spans="22:26" x14ac:dyDescent="0.35">
      <c r="V3846" s="253">
        <f t="shared" si="68"/>
        <v>0</v>
      </c>
      <c r="W3846" s="348" t="str">
        <f>IF(板块成分!B3848="","",板块成分!B3848)</f>
        <v/>
      </c>
      <c r="X3846" s="270" t="str">
        <f>[1]!s_info_name(W3846)</f>
        <v>0</v>
      </c>
      <c r="Y3846" s="335" t="str">
        <f>IF($Y$3="申万一级行业",[1]!s_info_industry_sw_2021(W3846,公司分析!D$5,1),IF($Y$3="申万二级行业",[1]!s_info_industry_sw_2021(W3846,公司分析!D$5,2),IF($Y$3="申万三级行业",[1]!s_info_industry_sw_2021(W3846,公司分析!D$5,3),IF($Y$3="wind一级行业",[1]!s_info_industry_gics(W3846,1),IF($Y$3="wind二级行业",[1]!s_info_industry_gics(W3846,2),IF($Y$3="wind三级行业",[1]!s_info_industry_gics(W3846,3),IF($Y$3="wind四级行业",[1]!s_info_industry_gics(W3846,4),IF($Y$3="证监会门类行业",[1]!s_info_industry_csrc12_n(W3846,公司分析!D$5,1),""))))))))</f>
        <v>0</v>
      </c>
      <c r="Z3846" s="298" t="str">
        <f>IF(Y3846=行业比较!$E$6,ROW(),"")</f>
        <v/>
      </c>
    </row>
    <row r="3847" spans="22:26" x14ac:dyDescent="0.35">
      <c r="V3847" s="253">
        <f t="shared" si="68"/>
        <v>0</v>
      </c>
      <c r="W3847" s="348" t="str">
        <f>IF(板块成分!B3849="","",板块成分!B3849)</f>
        <v/>
      </c>
      <c r="X3847" s="270" t="str">
        <f>[1]!s_info_name(W3847)</f>
        <v>0</v>
      </c>
      <c r="Y3847" s="335" t="str">
        <f>IF($Y$3="申万一级行业",[1]!s_info_industry_sw_2021(W3847,公司分析!D$5,1),IF($Y$3="申万二级行业",[1]!s_info_industry_sw_2021(W3847,公司分析!D$5,2),IF($Y$3="申万三级行业",[1]!s_info_industry_sw_2021(W3847,公司分析!D$5,3),IF($Y$3="wind一级行业",[1]!s_info_industry_gics(W3847,1),IF($Y$3="wind二级行业",[1]!s_info_industry_gics(W3847,2),IF($Y$3="wind三级行业",[1]!s_info_industry_gics(W3847,3),IF($Y$3="wind四级行业",[1]!s_info_industry_gics(W3847,4),IF($Y$3="证监会门类行业",[1]!s_info_industry_csrc12_n(W3847,公司分析!D$5,1),""))))))))</f>
        <v>0</v>
      </c>
      <c r="Z3847" s="298" t="str">
        <f>IF(Y3847=行业比较!$E$6,ROW(),"")</f>
        <v/>
      </c>
    </row>
    <row r="3848" spans="22:26" x14ac:dyDescent="0.35">
      <c r="V3848" s="253">
        <f t="shared" si="68"/>
        <v>0</v>
      </c>
      <c r="W3848" s="348" t="str">
        <f>IF(板块成分!B3850="","",板块成分!B3850)</f>
        <v/>
      </c>
      <c r="X3848" s="270" t="str">
        <f>[1]!s_info_name(W3848)</f>
        <v>0</v>
      </c>
      <c r="Y3848" s="335" t="str">
        <f>IF($Y$3="申万一级行业",[1]!s_info_industry_sw_2021(W3848,公司分析!D$5,1),IF($Y$3="申万二级行业",[1]!s_info_industry_sw_2021(W3848,公司分析!D$5,2),IF($Y$3="申万三级行业",[1]!s_info_industry_sw_2021(W3848,公司分析!D$5,3),IF($Y$3="wind一级行业",[1]!s_info_industry_gics(W3848,1),IF($Y$3="wind二级行业",[1]!s_info_industry_gics(W3848,2),IF($Y$3="wind三级行业",[1]!s_info_industry_gics(W3848,3),IF($Y$3="wind四级行业",[1]!s_info_industry_gics(W3848,4),IF($Y$3="证监会门类行业",[1]!s_info_industry_csrc12_n(W3848,公司分析!D$5,1),""))))))))</f>
        <v>0</v>
      </c>
      <c r="Z3848" s="298" t="str">
        <f>IF(Y3848=行业比较!$E$6,ROW(),"")</f>
        <v/>
      </c>
    </row>
    <row r="3849" spans="22:26" x14ac:dyDescent="0.35">
      <c r="V3849" s="253">
        <f t="shared" si="68"/>
        <v>0</v>
      </c>
      <c r="W3849" s="348" t="str">
        <f>IF(板块成分!B3851="","",板块成分!B3851)</f>
        <v/>
      </c>
      <c r="X3849" s="270" t="str">
        <f>[1]!s_info_name(W3849)</f>
        <v>0</v>
      </c>
      <c r="Y3849" s="335" t="str">
        <f>IF($Y$3="申万一级行业",[1]!s_info_industry_sw_2021(W3849,公司分析!D$5,1),IF($Y$3="申万二级行业",[1]!s_info_industry_sw_2021(W3849,公司分析!D$5,2),IF($Y$3="申万三级行业",[1]!s_info_industry_sw_2021(W3849,公司分析!D$5,3),IF($Y$3="wind一级行业",[1]!s_info_industry_gics(W3849,1),IF($Y$3="wind二级行业",[1]!s_info_industry_gics(W3849,2),IF($Y$3="wind三级行业",[1]!s_info_industry_gics(W3849,3),IF($Y$3="wind四级行业",[1]!s_info_industry_gics(W3849,4),IF($Y$3="证监会门类行业",[1]!s_info_industry_csrc12_n(W3849,公司分析!D$5,1),""))))))))</f>
        <v>0</v>
      </c>
      <c r="Z3849" s="298" t="str">
        <f>IF(Y3849=行业比较!$E$6,ROW(),"")</f>
        <v/>
      </c>
    </row>
    <row r="3850" spans="22:26" x14ac:dyDescent="0.35">
      <c r="V3850" s="253">
        <f t="shared" si="68"/>
        <v>0</v>
      </c>
      <c r="W3850" s="348" t="str">
        <f>IF(板块成分!B3852="","",板块成分!B3852)</f>
        <v/>
      </c>
      <c r="X3850" s="270" t="str">
        <f>[1]!s_info_name(W3850)</f>
        <v>0</v>
      </c>
      <c r="Y3850" s="335" t="str">
        <f>IF($Y$3="申万一级行业",[1]!s_info_industry_sw_2021(W3850,公司分析!D$5,1),IF($Y$3="申万二级行业",[1]!s_info_industry_sw_2021(W3850,公司分析!D$5,2),IF($Y$3="申万三级行业",[1]!s_info_industry_sw_2021(W3850,公司分析!D$5,3),IF($Y$3="wind一级行业",[1]!s_info_industry_gics(W3850,1),IF($Y$3="wind二级行业",[1]!s_info_industry_gics(W3850,2),IF($Y$3="wind三级行业",[1]!s_info_industry_gics(W3850,3),IF($Y$3="wind四级行业",[1]!s_info_industry_gics(W3850,4),IF($Y$3="证监会门类行业",[1]!s_info_industry_csrc12_n(W3850,公司分析!D$5,1),""))))))))</f>
        <v>0</v>
      </c>
      <c r="Z3850" s="298" t="str">
        <f>IF(Y3850=行业比较!$E$6,ROW(),"")</f>
        <v/>
      </c>
    </row>
    <row r="3851" spans="22:26" x14ac:dyDescent="0.35">
      <c r="V3851" s="253">
        <f t="shared" si="68"/>
        <v>0</v>
      </c>
      <c r="W3851" s="348" t="str">
        <f>IF(板块成分!B3853="","",板块成分!B3853)</f>
        <v/>
      </c>
      <c r="X3851" s="270" t="str">
        <f>[1]!s_info_name(W3851)</f>
        <v>0</v>
      </c>
      <c r="Y3851" s="335" t="str">
        <f>IF($Y$3="申万一级行业",[1]!s_info_industry_sw_2021(W3851,公司分析!D$5,1),IF($Y$3="申万二级行业",[1]!s_info_industry_sw_2021(W3851,公司分析!D$5,2),IF($Y$3="申万三级行业",[1]!s_info_industry_sw_2021(W3851,公司分析!D$5,3),IF($Y$3="wind一级行业",[1]!s_info_industry_gics(W3851,1),IF($Y$3="wind二级行业",[1]!s_info_industry_gics(W3851,2),IF($Y$3="wind三级行业",[1]!s_info_industry_gics(W3851,3),IF($Y$3="wind四级行业",[1]!s_info_industry_gics(W3851,4),IF($Y$3="证监会门类行业",[1]!s_info_industry_csrc12_n(W3851,公司分析!D$5,1),""))))))))</f>
        <v>0</v>
      </c>
      <c r="Z3851" s="298" t="str">
        <f>IF(Y3851=行业比较!$E$6,ROW(),"")</f>
        <v/>
      </c>
    </row>
    <row r="3852" spans="22:26" x14ac:dyDescent="0.35">
      <c r="V3852" s="253">
        <f t="shared" si="68"/>
        <v>0</v>
      </c>
      <c r="W3852" s="348" t="str">
        <f>IF(板块成分!B3854="","",板块成分!B3854)</f>
        <v/>
      </c>
      <c r="X3852" s="270" t="str">
        <f>[1]!s_info_name(W3852)</f>
        <v>0</v>
      </c>
      <c r="Y3852" s="335" t="str">
        <f>IF($Y$3="申万一级行业",[1]!s_info_industry_sw_2021(W3852,公司分析!D$5,1),IF($Y$3="申万二级行业",[1]!s_info_industry_sw_2021(W3852,公司分析!D$5,2),IF($Y$3="申万三级行业",[1]!s_info_industry_sw_2021(W3852,公司分析!D$5,3),IF($Y$3="wind一级行业",[1]!s_info_industry_gics(W3852,1),IF($Y$3="wind二级行业",[1]!s_info_industry_gics(W3852,2),IF($Y$3="wind三级行业",[1]!s_info_industry_gics(W3852,3),IF($Y$3="wind四级行业",[1]!s_info_industry_gics(W3852,4),IF($Y$3="证监会门类行业",[1]!s_info_industry_csrc12_n(W3852,公司分析!D$5,1),""))))))))</f>
        <v>0</v>
      </c>
      <c r="Z3852" s="298" t="str">
        <f>IF(Y3852=行业比较!$E$6,ROW(),"")</f>
        <v/>
      </c>
    </row>
    <row r="3853" spans="22:26" x14ac:dyDescent="0.35">
      <c r="V3853" s="253">
        <f t="shared" si="68"/>
        <v>0</v>
      </c>
      <c r="W3853" s="348" t="str">
        <f>IF(板块成分!B3855="","",板块成分!B3855)</f>
        <v/>
      </c>
      <c r="X3853" s="270" t="str">
        <f>[1]!s_info_name(W3853)</f>
        <v>0</v>
      </c>
      <c r="Y3853" s="335" t="str">
        <f>IF($Y$3="申万一级行业",[1]!s_info_industry_sw_2021(W3853,公司分析!D$5,1),IF($Y$3="申万二级行业",[1]!s_info_industry_sw_2021(W3853,公司分析!D$5,2),IF($Y$3="申万三级行业",[1]!s_info_industry_sw_2021(W3853,公司分析!D$5,3),IF($Y$3="wind一级行业",[1]!s_info_industry_gics(W3853,1),IF($Y$3="wind二级行业",[1]!s_info_industry_gics(W3853,2),IF($Y$3="wind三级行业",[1]!s_info_industry_gics(W3853,3),IF($Y$3="wind四级行业",[1]!s_info_industry_gics(W3853,4),IF($Y$3="证监会门类行业",[1]!s_info_industry_csrc12_n(W3853,公司分析!D$5,1),""))))))))</f>
        <v>0</v>
      </c>
      <c r="Z3853" s="298" t="str">
        <f>IF(Y3853=行业比较!$E$6,ROW(),"")</f>
        <v/>
      </c>
    </row>
    <row r="3854" spans="22:26" x14ac:dyDescent="0.35">
      <c r="V3854" s="253">
        <f t="shared" si="68"/>
        <v>0</v>
      </c>
      <c r="W3854" s="348" t="str">
        <f>IF(板块成分!B3856="","",板块成分!B3856)</f>
        <v/>
      </c>
      <c r="X3854" s="270" t="str">
        <f>[1]!s_info_name(W3854)</f>
        <v>0</v>
      </c>
      <c r="Y3854" s="335" t="str">
        <f>IF($Y$3="申万一级行业",[1]!s_info_industry_sw_2021(W3854,公司分析!D$5,1),IF($Y$3="申万二级行业",[1]!s_info_industry_sw_2021(W3854,公司分析!D$5,2),IF($Y$3="申万三级行业",[1]!s_info_industry_sw_2021(W3854,公司分析!D$5,3),IF($Y$3="wind一级行业",[1]!s_info_industry_gics(W3854,1),IF($Y$3="wind二级行业",[1]!s_info_industry_gics(W3854,2),IF($Y$3="wind三级行业",[1]!s_info_industry_gics(W3854,3),IF($Y$3="wind四级行业",[1]!s_info_industry_gics(W3854,4),IF($Y$3="证监会门类行业",[1]!s_info_industry_csrc12_n(W3854,公司分析!D$5,1),""))))))))</f>
        <v>0</v>
      </c>
      <c r="Z3854" s="298" t="str">
        <f>IF(Y3854=行业比较!$E$6,ROW(),"")</f>
        <v/>
      </c>
    </row>
    <row r="3855" spans="22:26" x14ac:dyDescent="0.35">
      <c r="V3855" s="253">
        <f t="shared" si="68"/>
        <v>0</v>
      </c>
      <c r="W3855" s="348" t="str">
        <f>IF(板块成分!B3857="","",板块成分!B3857)</f>
        <v/>
      </c>
      <c r="X3855" s="270" t="str">
        <f>[1]!s_info_name(W3855)</f>
        <v>0</v>
      </c>
      <c r="Y3855" s="335" t="str">
        <f>IF($Y$3="申万一级行业",[1]!s_info_industry_sw_2021(W3855,公司分析!D$5,1),IF($Y$3="申万二级行业",[1]!s_info_industry_sw_2021(W3855,公司分析!D$5,2),IF($Y$3="申万三级行业",[1]!s_info_industry_sw_2021(W3855,公司分析!D$5,3),IF($Y$3="wind一级行业",[1]!s_info_industry_gics(W3855,1),IF($Y$3="wind二级行业",[1]!s_info_industry_gics(W3855,2),IF($Y$3="wind三级行业",[1]!s_info_industry_gics(W3855,3),IF($Y$3="wind四级行业",[1]!s_info_industry_gics(W3855,4),IF($Y$3="证监会门类行业",[1]!s_info_industry_csrc12_n(W3855,公司分析!D$5,1),""))))))))</f>
        <v>0</v>
      </c>
      <c r="Z3855" s="298" t="str">
        <f>IF(Y3855=行业比较!$E$6,ROW(),"")</f>
        <v/>
      </c>
    </row>
    <row r="3856" spans="22:26" x14ac:dyDescent="0.35">
      <c r="V3856" s="253">
        <f t="shared" si="68"/>
        <v>0</v>
      </c>
      <c r="W3856" s="348" t="str">
        <f>IF(板块成分!B3858="","",板块成分!B3858)</f>
        <v/>
      </c>
      <c r="X3856" s="270" t="str">
        <f>[1]!s_info_name(W3856)</f>
        <v>0</v>
      </c>
      <c r="Y3856" s="335" t="str">
        <f>IF($Y$3="申万一级行业",[1]!s_info_industry_sw_2021(W3856,公司分析!D$5,1),IF($Y$3="申万二级行业",[1]!s_info_industry_sw_2021(W3856,公司分析!D$5,2),IF($Y$3="申万三级行业",[1]!s_info_industry_sw_2021(W3856,公司分析!D$5,3),IF($Y$3="wind一级行业",[1]!s_info_industry_gics(W3856,1),IF($Y$3="wind二级行业",[1]!s_info_industry_gics(W3856,2),IF($Y$3="wind三级行业",[1]!s_info_industry_gics(W3856,3),IF($Y$3="wind四级行业",[1]!s_info_industry_gics(W3856,4),IF($Y$3="证监会门类行业",[1]!s_info_industry_csrc12_n(W3856,公司分析!D$5,1),""))))))))</f>
        <v>0</v>
      </c>
      <c r="Z3856" s="298" t="str">
        <f>IF(Y3856=行业比较!$E$6,ROW(),"")</f>
        <v/>
      </c>
    </row>
    <row r="3857" spans="22:26" x14ac:dyDescent="0.35">
      <c r="V3857" s="253">
        <f t="shared" si="68"/>
        <v>0</v>
      </c>
      <c r="W3857" s="348" t="str">
        <f>IF(板块成分!B3859="","",板块成分!B3859)</f>
        <v/>
      </c>
      <c r="X3857" s="270" t="str">
        <f>[1]!s_info_name(W3857)</f>
        <v>0</v>
      </c>
      <c r="Y3857" s="335" t="str">
        <f>IF($Y$3="申万一级行业",[1]!s_info_industry_sw_2021(W3857,公司分析!D$5,1),IF($Y$3="申万二级行业",[1]!s_info_industry_sw_2021(W3857,公司分析!D$5,2),IF($Y$3="申万三级行业",[1]!s_info_industry_sw_2021(W3857,公司分析!D$5,3),IF($Y$3="wind一级行业",[1]!s_info_industry_gics(W3857,1),IF($Y$3="wind二级行业",[1]!s_info_industry_gics(W3857,2),IF($Y$3="wind三级行业",[1]!s_info_industry_gics(W3857,3),IF($Y$3="wind四级行业",[1]!s_info_industry_gics(W3857,4),IF($Y$3="证监会门类行业",[1]!s_info_industry_csrc12_n(W3857,公司分析!D$5,1),""))))))))</f>
        <v>0</v>
      </c>
      <c r="Z3857" s="298" t="str">
        <f>IF(Y3857=行业比较!$E$6,ROW(),"")</f>
        <v/>
      </c>
    </row>
    <row r="3858" spans="22:26" x14ac:dyDescent="0.35">
      <c r="V3858" s="253">
        <f t="shared" si="68"/>
        <v>0</v>
      </c>
      <c r="W3858" s="348" t="str">
        <f>IF(板块成分!B3860="","",板块成分!B3860)</f>
        <v/>
      </c>
      <c r="X3858" s="270" t="str">
        <f>[1]!s_info_name(W3858)</f>
        <v>0</v>
      </c>
      <c r="Y3858" s="335" t="str">
        <f>IF($Y$3="申万一级行业",[1]!s_info_industry_sw_2021(W3858,公司分析!D$5,1),IF($Y$3="申万二级行业",[1]!s_info_industry_sw_2021(W3858,公司分析!D$5,2),IF($Y$3="申万三级行业",[1]!s_info_industry_sw_2021(W3858,公司分析!D$5,3),IF($Y$3="wind一级行业",[1]!s_info_industry_gics(W3858,1),IF($Y$3="wind二级行业",[1]!s_info_industry_gics(W3858,2),IF($Y$3="wind三级行业",[1]!s_info_industry_gics(W3858,3),IF($Y$3="wind四级行业",[1]!s_info_industry_gics(W3858,4),IF($Y$3="证监会门类行业",[1]!s_info_industry_csrc12_n(W3858,公司分析!D$5,1),""))))))))</f>
        <v>0</v>
      </c>
      <c r="Z3858" s="298" t="str">
        <f>IF(Y3858=行业比较!$E$6,ROW(),"")</f>
        <v/>
      </c>
    </row>
    <row r="3859" spans="22:26" x14ac:dyDescent="0.35">
      <c r="V3859" s="253">
        <f t="shared" si="68"/>
        <v>0</v>
      </c>
      <c r="W3859" s="348" t="str">
        <f>IF(板块成分!B3861="","",板块成分!B3861)</f>
        <v/>
      </c>
      <c r="X3859" s="270" t="str">
        <f>[1]!s_info_name(W3859)</f>
        <v>0</v>
      </c>
      <c r="Y3859" s="335" t="str">
        <f>IF($Y$3="申万一级行业",[1]!s_info_industry_sw_2021(W3859,公司分析!D$5,1),IF($Y$3="申万二级行业",[1]!s_info_industry_sw_2021(W3859,公司分析!D$5,2),IF($Y$3="申万三级行业",[1]!s_info_industry_sw_2021(W3859,公司分析!D$5,3),IF($Y$3="wind一级行业",[1]!s_info_industry_gics(W3859,1),IF($Y$3="wind二级行业",[1]!s_info_industry_gics(W3859,2),IF($Y$3="wind三级行业",[1]!s_info_industry_gics(W3859,3),IF($Y$3="wind四级行业",[1]!s_info_industry_gics(W3859,4),IF($Y$3="证监会门类行业",[1]!s_info_industry_csrc12_n(W3859,公司分析!D$5,1),""))))))))</f>
        <v>0</v>
      </c>
      <c r="Z3859" s="298" t="str">
        <f>IF(Y3859=行业比较!$E$6,ROW(),"")</f>
        <v/>
      </c>
    </row>
    <row r="3860" spans="22:26" x14ac:dyDescent="0.35">
      <c r="V3860" s="253">
        <f t="shared" si="68"/>
        <v>0</v>
      </c>
      <c r="W3860" s="348" t="str">
        <f>IF(板块成分!B3862="","",板块成分!B3862)</f>
        <v/>
      </c>
      <c r="X3860" s="270" t="str">
        <f>[1]!s_info_name(W3860)</f>
        <v>0</v>
      </c>
      <c r="Y3860" s="335" t="str">
        <f>IF($Y$3="申万一级行业",[1]!s_info_industry_sw_2021(W3860,公司分析!D$5,1),IF($Y$3="申万二级行业",[1]!s_info_industry_sw_2021(W3860,公司分析!D$5,2),IF($Y$3="申万三级行业",[1]!s_info_industry_sw_2021(W3860,公司分析!D$5,3),IF($Y$3="wind一级行业",[1]!s_info_industry_gics(W3860,1),IF($Y$3="wind二级行业",[1]!s_info_industry_gics(W3860,2),IF($Y$3="wind三级行业",[1]!s_info_industry_gics(W3860,3),IF($Y$3="wind四级行业",[1]!s_info_industry_gics(W3860,4),IF($Y$3="证监会门类行业",[1]!s_info_industry_csrc12_n(W3860,公司分析!D$5,1),""))))))))</f>
        <v>0</v>
      </c>
      <c r="Z3860" s="298" t="str">
        <f>IF(Y3860=行业比较!$E$6,ROW(),"")</f>
        <v/>
      </c>
    </row>
    <row r="3861" spans="22:26" x14ac:dyDescent="0.35">
      <c r="V3861" s="253">
        <f t="shared" si="68"/>
        <v>0</v>
      </c>
      <c r="W3861" s="348" t="str">
        <f>IF(板块成分!B3863="","",板块成分!B3863)</f>
        <v/>
      </c>
      <c r="X3861" s="270" t="str">
        <f>[1]!s_info_name(W3861)</f>
        <v>0</v>
      </c>
      <c r="Y3861" s="335" t="str">
        <f>IF($Y$3="申万一级行业",[1]!s_info_industry_sw_2021(W3861,公司分析!D$5,1),IF($Y$3="申万二级行业",[1]!s_info_industry_sw_2021(W3861,公司分析!D$5,2),IF($Y$3="申万三级行业",[1]!s_info_industry_sw_2021(W3861,公司分析!D$5,3),IF($Y$3="wind一级行业",[1]!s_info_industry_gics(W3861,1),IF($Y$3="wind二级行业",[1]!s_info_industry_gics(W3861,2),IF($Y$3="wind三级行业",[1]!s_info_industry_gics(W3861,3),IF($Y$3="wind四级行业",[1]!s_info_industry_gics(W3861,4),IF($Y$3="证监会门类行业",[1]!s_info_industry_csrc12_n(W3861,公司分析!D$5,1),""))))))))</f>
        <v>0</v>
      </c>
      <c r="Z3861" s="298" t="str">
        <f>IF(Y3861=行业比较!$E$6,ROW(),"")</f>
        <v/>
      </c>
    </row>
    <row r="3862" spans="22:26" x14ac:dyDescent="0.35">
      <c r="V3862" s="253">
        <f t="shared" si="68"/>
        <v>0</v>
      </c>
      <c r="W3862" s="348" t="str">
        <f>IF(板块成分!B3864="","",板块成分!B3864)</f>
        <v/>
      </c>
      <c r="X3862" s="270" t="str">
        <f>[1]!s_info_name(W3862)</f>
        <v>0</v>
      </c>
      <c r="Y3862" s="335" t="str">
        <f>IF($Y$3="申万一级行业",[1]!s_info_industry_sw_2021(W3862,公司分析!D$5,1),IF($Y$3="申万二级行业",[1]!s_info_industry_sw_2021(W3862,公司分析!D$5,2),IF($Y$3="申万三级行业",[1]!s_info_industry_sw_2021(W3862,公司分析!D$5,3),IF($Y$3="wind一级行业",[1]!s_info_industry_gics(W3862,1),IF($Y$3="wind二级行业",[1]!s_info_industry_gics(W3862,2),IF($Y$3="wind三级行业",[1]!s_info_industry_gics(W3862,3),IF($Y$3="wind四级行业",[1]!s_info_industry_gics(W3862,4),IF($Y$3="证监会门类行业",[1]!s_info_industry_csrc12_n(W3862,公司分析!D$5,1),""))))))))</f>
        <v>0</v>
      </c>
      <c r="Z3862" s="298" t="str">
        <f>IF(Y3862=行业比较!$E$6,ROW(),"")</f>
        <v/>
      </c>
    </row>
    <row r="3863" spans="22:26" x14ac:dyDescent="0.35">
      <c r="V3863" s="253">
        <f t="shared" si="68"/>
        <v>0</v>
      </c>
      <c r="W3863" s="348" t="str">
        <f>IF(板块成分!B3865="","",板块成分!B3865)</f>
        <v/>
      </c>
      <c r="X3863" s="270" t="str">
        <f>[1]!s_info_name(W3863)</f>
        <v>0</v>
      </c>
      <c r="Y3863" s="335" t="str">
        <f>IF($Y$3="申万一级行业",[1]!s_info_industry_sw_2021(W3863,公司分析!D$5,1),IF($Y$3="申万二级行业",[1]!s_info_industry_sw_2021(W3863,公司分析!D$5,2),IF($Y$3="申万三级行业",[1]!s_info_industry_sw_2021(W3863,公司分析!D$5,3),IF($Y$3="wind一级行业",[1]!s_info_industry_gics(W3863,1),IF($Y$3="wind二级行业",[1]!s_info_industry_gics(W3863,2),IF($Y$3="wind三级行业",[1]!s_info_industry_gics(W3863,3),IF($Y$3="wind四级行业",[1]!s_info_industry_gics(W3863,4),IF($Y$3="证监会门类行业",[1]!s_info_industry_csrc12_n(W3863,公司分析!D$5,1),""))))))))</f>
        <v>0</v>
      </c>
      <c r="Z3863" s="298" t="str">
        <f>IF(Y3863=行业比较!$E$6,ROW(),"")</f>
        <v/>
      </c>
    </row>
    <row r="3864" spans="22:26" x14ac:dyDescent="0.35">
      <c r="V3864" s="253">
        <f t="shared" si="68"/>
        <v>0</v>
      </c>
      <c r="W3864" s="348" t="str">
        <f>IF(板块成分!B3866="","",板块成分!B3866)</f>
        <v/>
      </c>
      <c r="X3864" s="270" t="str">
        <f>[1]!s_info_name(W3864)</f>
        <v>0</v>
      </c>
      <c r="Y3864" s="335" t="str">
        <f>IF($Y$3="申万一级行业",[1]!s_info_industry_sw_2021(W3864,公司分析!D$5,1),IF($Y$3="申万二级行业",[1]!s_info_industry_sw_2021(W3864,公司分析!D$5,2),IF($Y$3="申万三级行业",[1]!s_info_industry_sw_2021(W3864,公司分析!D$5,3),IF($Y$3="wind一级行业",[1]!s_info_industry_gics(W3864,1),IF($Y$3="wind二级行业",[1]!s_info_industry_gics(W3864,2),IF($Y$3="wind三级行业",[1]!s_info_industry_gics(W3864,3),IF($Y$3="wind四级行业",[1]!s_info_industry_gics(W3864,4),IF($Y$3="证监会门类行业",[1]!s_info_industry_csrc12_n(W3864,公司分析!D$5,1),""))))))))</f>
        <v>0</v>
      </c>
      <c r="Z3864" s="298" t="str">
        <f>IF(Y3864=行业比较!$E$6,ROW(),"")</f>
        <v/>
      </c>
    </row>
    <row r="3865" spans="22:26" x14ac:dyDescent="0.35">
      <c r="V3865" s="253">
        <f t="shared" si="68"/>
        <v>0</v>
      </c>
      <c r="W3865" s="348" t="str">
        <f>IF(板块成分!B3867="","",板块成分!B3867)</f>
        <v/>
      </c>
      <c r="X3865" s="270" t="str">
        <f>[1]!s_info_name(W3865)</f>
        <v>0</v>
      </c>
      <c r="Y3865" s="335" t="str">
        <f>IF($Y$3="申万一级行业",[1]!s_info_industry_sw_2021(W3865,公司分析!D$5,1),IF($Y$3="申万二级行业",[1]!s_info_industry_sw_2021(W3865,公司分析!D$5,2),IF($Y$3="申万三级行业",[1]!s_info_industry_sw_2021(W3865,公司分析!D$5,3),IF($Y$3="wind一级行业",[1]!s_info_industry_gics(W3865,1),IF($Y$3="wind二级行业",[1]!s_info_industry_gics(W3865,2),IF($Y$3="wind三级行业",[1]!s_info_industry_gics(W3865,3),IF($Y$3="wind四级行业",[1]!s_info_industry_gics(W3865,4),IF($Y$3="证监会门类行业",[1]!s_info_industry_csrc12_n(W3865,公司分析!D$5,1),""))))))))</f>
        <v>0</v>
      </c>
      <c r="Z3865" s="298" t="str">
        <f>IF(Y3865=行业比较!$E$6,ROW(),"")</f>
        <v/>
      </c>
    </row>
    <row r="3866" spans="22:26" x14ac:dyDescent="0.35">
      <c r="V3866" s="253">
        <f t="shared" si="68"/>
        <v>0</v>
      </c>
      <c r="W3866" s="348" t="str">
        <f>IF(板块成分!B3868="","",板块成分!B3868)</f>
        <v/>
      </c>
      <c r="X3866" s="270" t="str">
        <f>[1]!s_info_name(W3866)</f>
        <v>0</v>
      </c>
      <c r="Y3866" s="335" t="str">
        <f>IF($Y$3="申万一级行业",[1]!s_info_industry_sw_2021(W3866,公司分析!D$5,1),IF($Y$3="申万二级行业",[1]!s_info_industry_sw_2021(W3866,公司分析!D$5,2),IF($Y$3="申万三级行业",[1]!s_info_industry_sw_2021(W3866,公司分析!D$5,3),IF($Y$3="wind一级行业",[1]!s_info_industry_gics(W3866,1),IF($Y$3="wind二级行业",[1]!s_info_industry_gics(W3866,2),IF($Y$3="wind三级行业",[1]!s_info_industry_gics(W3866,3),IF($Y$3="wind四级行业",[1]!s_info_industry_gics(W3866,4),IF($Y$3="证监会门类行业",[1]!s_info_industry_csrc12_n(W3866,公司分析!D$5,1),""))))))))</f>
        <v>0</v>
      </c>
      <c r="Z3866" s="298" t="str">
        <f>IF(Y3866=行业比较!$E$6,ROW(),"")</f>
        <v/>
      </c>
    </row>
    <row r="3867" spans="22:26" x14ac:dyDescent="0.35">
      <c r="V3867" s="253">
        <f t="shared" si="68"/>
        <v>0</v>
      </c>
      <c r="W3867" s="348" t="str">
        <f>IF(板块成分!B3869="","",板块成分!B3869)</f>
        <v/>
      </c>
      <c r="X3867" s="270" t="str">
        <f>[1]!s_info_name(W3867)</f>
        <v>0</v>
      </c>
      <c r="Y3867" s="335" t="str">
        <f>IF($Y$3="申万一级行业",[1]!s_info_industry_sw_2021(W3867,公司分析!D$5,1),IF($Y$3="申万二级行业",[1]!s_info_industry_sw_2021(W3867,公司分析!D$5,2),IF($Y$3="申万三级行业",[1]!s_info_industry_sw_2021(W3867,公司分析!D$5,3),IF($Y$3="wind一级行业",[1]!s_info_industry_gics(W3867,1),IF($Y$3="wind二级行业",[1]!s_info_industry_gics(W3867,2),IF($Y$3="wind三级行业",[1]!s_info_industry_gics(W3867,3),IF($Y$3="wind四级行业",[1]!s_info_industry_gics(W3867,4),IF($Y$3="证监会门类行业",[1]!s_info_industry_csrc12_n(W3867,公司分析!D$5,1),""))))))))</f>
        <v>0</v>
      </c>
      <c r="Z3867" s="298" t="str">
        <f>IF(Y3867=行业比较!$E$6,ROW(),"")</f>
        <v/>
      </c>
    </row>
    <row r="3868" spans="22:26" x14ac:dyDescent="0.35">
      <c r="V3868" s="253">
        <f t="shared" si="68"/>
        <v>0</v>
      </c>
      <c r="W3868" s="348" t="str">
        <f>IF(板块成分!B3870="","",板块成分!B3870)</f>
        <v/>
      </c>
      <c r="X3868" s="270" t="str">
        <f>[1]!s_info_name(W3868)</f>
        <v>0</v>
      </c>
      <c r="Y3868" s="335" t="str">
        <f>IF($Y$3="申万一级行业",[1]!s_info_industry_sw_2021(W3868,公司分析!D$5,1),IF($Y$3="申万二级行业",[1]!s_info_industry_sw_2021(W3868,公司分析!D$5,2),IF($Y$3="申万三级行业",[1]!s_info_industry_sw_2021(W3868,公司分析!D$5,3),IF($Y$3="wind一级行业",[1]!s_info_industry_gics(W3868,1),IF($Y$3="wind二级行业",[1]!s_info_industry_gics(W3868,2),IF($Y$3="wind三级行业",[1]!s_info_industry_gics(W3868,3),IF($Y$3="wind四级行业",[1]!s_info_industry_gics(W3868,4),IF($Y$3="证监会门类行业",[1]!s_info_industry_csrc12_n(W3868,公司分析!D$5,1),""))))))))</f>
        <v>0</v>
      </c>
      <c r="Z3868" s="298" t="str">
        <f>IF(Y3868=行业比较!$E$6,ROW(),"")</f>
        <v/>
      </c>
    </row>
    <row r="3869" spans="22:26" x14ac:dyDescent="0.35">
      <c r="V3869" s="253">
        <f t="shared" si="68"/>
        <v>0</v>
      </c>
      <c r="W3869" s="348" t="str">
        <f>IF(板块成分!B3871="","",板块成分!B3871)</f>
        <v/>
      </c>
      <c r="X3869" s="270" t="str">
        <f>[1]!s_info_name(W3869)</f>
        <v>0</v>
      </c>
      <c r="Y3869" s="335" t="str">
        <f>IF($Y$3="申万一级行业",[1]!s_info_industry_sw_2021(W3869,公司分析!D$5,1),IF($Y$3="申万二级行业",[1]!s_info_industry_sw_2021(W3869,公司分析!D$5,2),IF($Y$3="申万三级行业",[1]!s_info_industry_sw_2021(W3869,公司分析!D$5,3),IF($Y$3="wind一级行业",[1]!s_info_industry_gics(W3869,1),IF($Y$3="wind二级行业",[1]!s_info_industry_gics(W3869,2),IF($Y$3="wind三级行业",[1]!s_info_industry_gics(W3869,3),IF($Y$3="wind四级行业",[1]!s_info_industry_gics(W3869,4),IF($Y$3="证监会门类行业",[1]!s_info_industry_csrc12_n(W3869,公司分析!D$5,1),""))))))))</f>
        <v>0</v>
      </c>
      <c r="Z3869" s="298" t="str">
        <f>IF(Y3869=行业比较!$E$6,ROW(),"")</f>
        <v/>
      </c>
    </row>
    <row r="3870" spans="22:26" x14ac:dyDescent="0.35">
      <c r="V3870" s="253">
        <f t="shared" si="68"/>
        <v>0</v>
      </c>
      <c r="W3870" s="348" t="str">
        <f>IF(板块成分!B3872="","",板块成分!B3872)</f>
        <v/>
      </c>
      <c r="X3870" s="270" t="str">
        <f>[1]!s_info_name(W3870)</f>
        <v>0</v>
      </c>
      <c r="Y3870" s="335" t="str">
        <f>IF($Y$3="申万一级行业",[1]!s_info_industry_sw_2021(W3870,公司分析!D$5,1),IF($Y$3="申万二级行业",[1]!s_info_industry_sw_2021(W3870,公司分析!D$5,2),IF($Y$3="申万三级行业",[1]!s_info_industry_sw_2021(W3870,公司分析!D$5,3),IF($Y$3="wind一级行业",[1]!s_info_industry_gics(W3870,1),IF($Y$3="wind二级行业",[1]!s_info_industry_gics(W3870,2),IF($Y$3="wind三级行业",[1]!s_info_industry_gics(W3870,3),IF($Y$3="wind四级行业",[1]!s_info_industry_gics(W3870,4),IF($Y$3="证监会门类行业",[1]!s_info_industry_csrc12_n(W3870,公司分析!D$5,1),""))))))))</f>
        <v>0</v>
      </c>
      <c r="Z3870" s="298" t="str">
        <f>IF(Y3870=行业比较!$E$6,ROW(),"")</f>
        <v/>
      </c>
    </row>
    <row r="3871" spans="22:26" x14ac:dyDescent="0.35">
      <c r="V3871" s="253">
        <f t="shared" si="68"/>
        <v>0</v>
      </c>
      <c r="W3871" s="348" t="str">
        <f>IF(板块成分!B3873="","",板块成分!B3873)</f>
        <v/>
      </c>
      <c r="X3871" s="270" t="str">
        <f>[1]!s_info_name(W3871)</f>
        <v>0</v>
      </c>
      <c r="Y3871" s="335" t="str">
        <f>IF($Y$3="申万一级行业",[1]!s_info_industry_sw_2021(W3871,公司分析!D$5,1),IF($Y$3="申万二级行业",[1]!s_info_industry_sw_2021(W3871,公司分析!D$5,2),IF($Y$3="申万三级行业",[1]!s_info_industry_sw_2021(W3871,公司分析!D$5,3),IF($Y$3="wind一级行业",[1]!s_info_industry_gics(W3871,1),IF($Y$3="wind二级行业",[1]!s_info_industry_gics(W3871,2),IF($Y$3="wind三级行业",[1]!s_info_industry_gics(W3871,3),IF($Y$3="wind四级行业",[1]!s_info_industry_gics(W3871,4),IF($Y$3="证监会门类行业",[1]!s_info_industry_csrc12_n(W3871,公司分析!D$5,1),""))))))))</f>
        <v>0</v>
      </c>
      <c r="Z3871" s="298" t="str">
        <f>IF(Y3871=行业比较!$E$6,ROW(),"")</f>
        <v/>
      </c>
    </row>
    <row r="3872" spans="22:26" x14ac:dyDescent="0.35">
      <c r="V3872" s="253">
        <f t="shared" si="68"/>
        <v>0</v>
      </c>
      <c r="W3872" s="348" t="str">
        <f>IF(板块成分!B3874="","",板块成分!B3874)</f>
        <v/>
      </c>
      <c r="X3872" s="270" t="str">
        <f>[1]!s_info_name(W3872)</f>
        <v>0</v>
      </c>
      <c r="Y3872" s="335" t="str">
        <f>IF($Y$3="申万一级行业",[1]!s_info_industry_sw_2021(W3872,公司分析!D$5,1),IF($Y$3="申万二级行业",[1]!s_info_industry_sw_2021(W3872,公司分析!D$5,2),IF($Y$3="申万三级行业",[1]!s_info_industry_sw_2021(W3872,公司分析!D$5,3),IF($Y$3="wind一级行业",[1]!s_info_industry_gics(W3872,1),IF($Y$3="wind二级行业",[1]!s_info_industry_gics(W3872,2),IF($Y$3="wind三级行业",[1]!s_info_industry_gics(W3872,3),IF($Y$3="wind四级行业",[1]!s_info_industry_gics(W3872,4),IF($Y$3="证监会门类行业",[1]!s_info_industry_csrc12_n(W3872,公司分析!D$5,1),""))))))))</f>
        <v>0</v>
      </c>
      <c r="Z3872" s="298" t="str">
        <f>IF(Y3872=行业比较!$E$6,ROW(),"")</f>
        <v/>
      </c>
    </row>
    <row r="3873" spans="22:26" x14ac:dyDescent="0.35">
      <c r="V3873" s="253">
        <f t="shared" si="68"/>
        <v>0</v>
      </c>
      <c r="W3873" s="348" t="str">
        <f>IF(板块成分!B3875="","",板块成分!B3875)</f>
        <v/>
      </c>
      <c r="X3873" s="270" t="str">
        <f>[1]!s_info_name(W3873)</f>
        <v>0</v>
      </c>
      <c r="Y3873" s="335" t="str">
        <f>IF($Y$3="申万一级行业",[1]!s_info_industry_sw_2021(W3873,公司分析!D$5,1),IF($Y$3="申万二级行业",[1]!s_info_industry_sw_2021(W3873,公司分析!D$5,2),IF($Y$3="申万三级行业",[1]!s_info_industry_sw_2021(W3873,公司分析!D$5,3),IF($Y$3="wind一级行业",[1]!s_info_industry_gics(W3873,1),IF($Y$3="wind二级行业",[1]!s_info_industry_gics(W3873,2),IF($Y$3="wind三级行业",[1]!s_info_industry_gics(W3873,3),IF($Y$3="wind四级行业",[1]!s_info_industry_gics(W3873,4),IF($Y$3="证监会门类行业",[1]!s_info_industry_csrc12_n(W3873,公司分析!D$5,1),""))))))))</f>
        <v>0</v>
      </c>
      <c r="Z3873" s="298" t="str">
        <f>IF(Y3873=行业比较!$E$6,ROW(),"")</f>
        <v/>
      </c>
    </row>
    <row r="3874" spans="22:26" x14ac:dyDescent="0.35">
      <c r="V3874" s="253">
        <f t="shared" si="68"/>
        <v>0</v>
      </c>
      <c r="W3874" s="348" t="str">
        <f>IF(板块成分!B3876="","",板块成分!B3876)</f>
        <v/>
      </c>
      <c r="X3874" s="270" t="str">
        <f>[1]!s_info_name(W3874)</f>
        <v>0</v>
      </c>
      <c r="Y3874" s="335" t="str">
        <f>IF($Y$3="申万一级行业",[1]!s_info_industry_sw_2021(W3874,公司分析!D$5,1),IF($Y$3="申万二级行业",[1]!s_info_industry_sw_2021(W3874,公司分析!D$5,2),IF($Y$3="申万三级行业",[1]!s_info_industry_sw_2021(W3874,公司分析!D$5,3),IF($Y$3="wind一级行业",[1]!s_info_industry_gics(W3874,1),IF($Y$3="wind二级行业",[1]!s_info_industry_gics(W3874,2),IF($Y$3="wind三级行业",[1]!s_info_industry_gics(W3874,3),IF($Y$3="wind四级行业",[1]!s_info_industry_gics(W3874,4),IF($Y$3="证监会门类行业",[1]!s_info_industry_csrc12_n(W3874,公司分析!D$5,1),""))))))))</f>
        <v>0</v>
      </c>
      <c r="Z3874" s="298" t="str">
        <f>IF(Y3874=行业比较!$E$6,ROW(),"")</f>
        <v/>
      </c>
    </row>
    <row r="3875" spans="22:26" x14ac:dyDescent="0.35">
      <c r="V3875" s="253">
        <f t="shared" si="68"/>
        <v>0</v>
      </c>
      <c r="W3875" s="348" t="str">
        <f>IF(板块成分!B3877="","",板块成分!B3877)</f>
        <v/>
      </c>
      <c r="X3875" s="270" t="str">
        <f>[1]!s_info_name(W3875)</f>
        <v>0</v>
      </c>
      <c r="Y3875" s="335" t="str">
        <f>IF($Y$3="申万一级行业",[1]!s_info_industry_sw_2021(W3875,公司分析!D$5,1),IF($Y$3="申万二级行业",[1]!s_info_industry_sw_2021(W3875,公司分析!D$5,2),IF($Y$3="申万三级行业",[1]!s_info_industry_sw_2021(W3875,公司分析!D$5,3),IF($Y$3="wind一级行业",[1]!s_info_industry_gics(W3875,1),IF($Y$3="wind二级行业",[1]!s_info_industry_gics(W3875,2),IF($Y$3="wind三级行业",[1]!s_info_industry_gics(W3875,3),IF($Y$3="wind四级行业",[1]!s_info_industry_gics(W3875,4),IF($Y$3="证监会门类行业",[1]!s_info_industry_csrc12_n(W3875,公司分析!D$5,1),""))))))))</f>
        <v>0</v>
      </c>
      <c r="Z3875" s="298" t="str">
        <f>IF(Y3875=行业比较!$E$6,ROW(),"")</f>
        <v/>
      </c>
    </row>
    <row r="3876" spans="22:26" x14ac:dyDescent="0.35">
      <c r="V3876" s="253">
        <f t="shared" si="68"/>
        <v>0</v>
      </c>
      <c r="W3876" s="348" t="str">
        <f>IF(板块成分!B3878="","",板块成分!B3878)</f>
        <v/>
      </c>
      <c r="X3876" s="270" t="str">
        <f>[1]!s_info_name(W3876)</f>
        <v>0</v>
      </c>
      <c r="Y3876" s="335" t="str">
        <f>IF($Y$3="申万一级行业",[1]!s_info_industry_sw_2021(W3876,公司分析!D$5,1),IF($Y$3="申万二级行业",[1]!s_info_industry_sw_2021(W3876,公司分析!D$5,2),IF($Y$3="申万三级行业",[1]!s_info_industry_sw_2021(W3876,公司分析!D$5,3),IF($Y$3="wind一级行业",[1]!s_info_industry_gics(W3876,1),IF($Y$3="wind二级行业",[1]!s_info_industry_gics(W3876,2),IF($Y$3="wind三级行业",[1]!s_info_industry_gics(W3876,3),IF($Y$3="wind四级行业",[1]!s_info_industry_gics(W3876,4),IF($Y$3="证监会门类行业",[1]!s_info_industry_csrc12_n(W3876,公司分析!D$5,1),""))))))))</f>
        <v>0</v>
      </c>
      <c r="Z3876" s="298" t="str">
        <f>IF(Y3876=行业比较!$E$6,ROW(),"")</f>
        <v/>
      </c>
    </row>
    <row r="3877" spans="22:26" x14ac:dyDescent="0.35">
      <c r="V3877" s="253">
        <f t="shared" si="68"/>
        <v>0</v>
      </c>
      <c r="W3877" s="348" t="str">
        <f>IF(板块成分!B3879="","",板块成分!B3879)</f>
        <v/>
      </c>
      <c r="X3877" s="270" t="str">
        <f>[1]!s_info_name(W3877)</f>
        <v>0</v>
      </c>
      <c r="Y3877" s="335" t="str">
        <f>IF($Y$3="申万一级行业",[1]!s_info_industry_sw_2021(W3877,公司分析!D$5,1),IF($Y$3="申万二级行业",[1]!s_info_industry_sw_2021(W3877,公司分析!D$5,2),IF($Y$3="申万三级行业",[1]!s_info_industry_sw_2021(W3877,公司分析!D$5,3),IF($Y$3="wind一级行业",[1]!s_info_industry_gics(W3877,1),IF($Y$3="wind二级行业",[1]!s_info_industry_gics(W3877,2),IF($Y$3="wind三级行业",[1]!s_info_industry_gics(W3877,3),IF($Y$3="wind四级行业",[1]!s_info_industry_gics(W3877,4),IF($Y$3="证监会门类行业",[1]!s_info_industry_csrc12_n(W3877,公司分析!D$5,1),""))))))))</f>
        <v>0</v>
      </c>
      <c r="Z3877" s="298" t="str">
        <f>IF(Y3877=行业比较!$E$6,ROW(),"")</f>
        <v/>
      </c>
    </row>
    <row r="3878" spans="22:26" x14ac:dyDescent="0.35">
      <c r="V3878" s="253">
        <f t="shared" si="68"/>
        <v>0</v>
      </c>
      <c r="W3878" s="348" t="str">
        <f>IF(板块成分!B3880="","",板块成分!B3880)</f>
        <v/>
      </c>
      <c r="X3878" s="270" t="str">
        <f>[1]!s_info_name(W3878)</f>
        <v>0</v>
      </c>
      <c r="Y3878" s="335" t="str">
        <f>IF($Y$3="申万一级行业",[1]!s_info_industry_sw_2021(W3878,公司分析!D$5,1),IF($Y$3="申万二级行业",[1]!s_info_industry_sw_2021(W3878,公司分析!D$5,2),IF($Y$3="申万三级行业",[1]!s_info_industry_sw_2021(W3878,公司分析!D$5,3),IF($Y$3="wind一级行业",[1]!s_info_industry_gics(W3878,1),IF($Y$3="wind二级行业",[1]!s_info_industry_gics(W3878,2),IF($Y$3="wind三级行业",[1]!s_info_industry_gics(W3878,3),IF($Y$3="wind四级行业",[1]!s_info_industry_gics(W3878,4),IF($Y$3="证监会门类行业",[1]!s_info_industry_csrc12_n(W3878,公司分析!D$5,1),""))))))))</f>
        <v>0</v>
      </c>
      <c r="Z3878" s="298" t="str">
        <f>IF(Y3878=行业比较!$E$6,ROW(),"")</f>
        <v/>
      </c>
    </row>
    <row r="3879" spans="22:26" x14ac:dyDescent="0.35">
      <c r="V3879" s="253">
        <f t="shared" si="68"/>
        <v>0</v>
      </c>
      <c r="W3879" s="348" t="str">
        <f>IF(板块成分!B3881="","",板块成分!B3881)</f>
        <v/>
      </c>
      <c r="X3879" s="270" t="str">
        <f>[1]!s_info_name(W3879)</f>
        <v>0</v>
      </c>
      <c r="Y3879" s="335" t="str">
        <f>IF($Y$3="申万一级行业",[1]!s_info_industry_sw_2021(W3879,公司分析!D$5,1),IF($Y$3="申万二级行业",[1]!s_info_industry_sw_2021(W3879,公司分析!D$5,2),IF($Y$3="申万三级行业",[1]!s_info_industry_sw_2021(W3879,公司分析!D$5,3),IF($Y$3="wind一级行业",[1]!s_info_industry_gics(W3879,1),IF($Y$3="wind二级行业",[1]!s_info_industry_gics(W3879,2),IF($Y$3="wind三级行业",[1]!s_info_industry_gics(W3879,3),IF($Y$3="wind四级行业",[1]!s_info_industry_gics(W3879,4),IF($Y$3="证监会门类行业",[1]!s_info_industry_csrc12_n(W3879,公司分析!D$5,1),""))))))))</f>
        <v>0</v>
      </c>
      <c r="Z3879" s="298" t="str">
        <f>IF(Y3879=行业比较!$E$6,ROW(),"")</f>
        <v/>
      </c>
    </row>
    <row r="3880" spans="22:26" x14ac:dyDescent="0.35">
      <c r="V3880" s="253">
        <f t="shared" si="68"/>
        <v>0</v>
      </c>
      <c r="W3880" s="348" t="str">
        <f>IF(板块成分!B3882="","",板块成分!B3882)</f>
        <v/>
      </c>
      <c r="X3880" s="270" t="str">
        <f>[1]!s_info_name(W3880)</f>
        <v>0</v>
      </c>
      <c r="Y3880" s="335" t="str">
        <f>IF($Y$3="申万一级行业",[1]!s_info_industry_sw_2021(W3880,公司分析!D$5,1),IF($Y$3="申万二级行业",[1]!s_info_industry_sw_2021(W3880,公司分析!D$5,2),IF($Y$3="申万三级行业",[1]!s_info_industry_sw_2021(W3880,公司分析!D$5,3),IF($Y$3="wind一级行业",[1]!s_info_industry_gics(W3880,1),IF($Y$3="wind二级行业",[1]!s_info_industry_gics(W3880,2),IF($Y$3="wind三级行业",[1]!s_info_industry_gics(W3880,3),IF($Y$3="wind四级行业",[1]!s_info_industry_gics(W3880,4),IF($Y$3="证监会门类行业",[1]!s_info_industry_csrc12_n(W3880,公司分析!D$5,1),""))))))))</f>
        <v>0</v>
      </c>
      <c r="Z3880" s="298" t="str">
        <f>IF(Y3880=行业比较!$E$6,ROW(),"")</f>
        <v/>
      </c>
    </row>
    <row r="3881" spans="22:26" x14ac:dyDescent="0.35">
      <c r="V3881" s="253">
        <f t="shared" si="68"/>
        <v>0</v>
      </c>
      <c r="W3881" s="348" t="str">
        <f>IF(板块成分!B3883="","",板块成分!B3883)</f>
        <v/>
      </c>
      <c r="X3881" s="270" t="str">
        <f>[1]!s_info_name(W3881)</f>
        <v>0</v>
      </c>
      <c r="Y3881" s="335" t="str">
        <f>IF($Y$3="申万一级行业",[1]!s_info_industry_sw_2021(W3881,公司分析!D$5,1),IF($Y$3="申万二级行业",[1]!s_info_industry_sw_2021(W3881,公司分析!D$5,2),IF($Y$3="申万三级行业",[1]!s_info_industry_sw_2021(W3881,公司分析!D$5,3),IF($Y$3="wind一级行业",[1]!s_info_industry_gics(W3881,1),IF($Y$3="wind二级行业",[1]!s_info_industry_gics(W3881,2),IF($Y$3="wind三级行业",[1]!s_info_industry_gics(W3881,3),IF($Y$3="wind四级行业",[1]!s_info_industry_gics(W3881,4),IF($Y$3="证监会门类行业",[1]!s_info_industry_csrc12_n(W3881,公司分析!D$5,1),""))))))))</f>
        <v>0</v>
      </c>
      <c r="Z3881" s="298" t="str">
        <f>IF(Y3881=行业比较!$E$6,ROW(),"")</f>
        <v/>
      </c>
    </row>
    <row r="3882" spans="22:26" x14ac:dyDescent="0.35">
      <c r="V3882" s="253">
        <f t="shared" si="68"/>
        <v>0</v>
      </c>
      <c r="W3882" s="348" t="str">
        <f>IF(板块成分!B3884="","",板块成分!B3884)</f>
        <v/>
      </c>
      <c r="X3882" s="270" t="str">
        <f>[1]!s_info_name(W3882)</f>
        <v>0</v>
      </c>
      <c r="Y3882" s="335" t="str">
        <f>IF($Y$3="申万一级行业",[1]!s_info_industry_sw_2021(W3882,公司分析!D$5,1),IF($Y$3="申万二级行业",[1]!s_info_industry_sw_2021(W3882,公司分析!D$5,2),IF($Y$3="申万三级行业",[1]!s_info_industry_sw_2021(W3882,公司分析!D$5,3),IF($Y$3="wind一级行业",[1]!s_info_industry_gics(W3882,1),IF($Y$3="wind二级行业",[1]!s_info_industry_gics(W3882,2),IF($Y$3="wind三级行业",[1]!s_info_industry_gics(W3882,3),IF($Y$3="wind四级行业",[1]!s_info_industry_gics(W3882,4),IF($Y$3="证监会门类行业",[1]!s_info_industry_csrc12_n(W3882,公司分析!D$5,1),""))))))))</f>
        <v>0</v>
      </c>
      <c r="Z3882" s="298" t="str">
        <f>IF(Y3882=行业比较!$E$6,ROW(),"")</f>
        <v/>
      </c>
    </row>
    <row r="3883" spans="22:26" x14ac:dyDescent="0.35">
      <c r="V3883" s="253">
        <f t="shared" si="68"/>
        <v>0</v>
      </c>
      <c r="W3883" s="348" t="str">
        <f>IF(板块成分!B3885="","",板块成分!B3885)</f>
        <v/>
      </c>
      <c r="X3883" s="270" t="str">
        <f>[1]!s_info_name(W3883)</f>
        <v>0</v>
      </c>
      <c r="Y3883" s="335" t="str">
        <f>IF($Y$3="申万一级行业",[1]!s_info_industry_sw_2021(W3883,公司分析!D$5,1),IF($Y$3="申万二级行业",[1]!s_info_industry_sw_2021(W3883,公司分析!D$5,2),IF($Y$3="申万三级行业",[1]!s_info_industry_sw_2021(W3883,公司分析!D$5,3),IF($Y$3="wind一级行业",[1]!s_info_industry_gics(W3883,1),IF($Y$3="wind二级行业",[1]!s_info_industry_gics(W3883,2),IF($Y$3="wind三级行业",[1]!s_info_industry_gics(W3883,3),IF($Y$3="wind四级行业",[1]!s_info_industry_gics(W3883,4),IF($Y$3="证监会门类行业",[1]!s_info_industry_csrc12_n(W3883,公司分析!D$5,1),""))))))))</f>
        <v>0</v>
      </c>
      <c r="Z3883" s="298" t="str">
        <f>IF(Y3883=行业比较!$E$6,ROW(),"")</f>
        <v/>
      </c>
    </row>
    <row r="3884" spans="22:26" x14ac:dyDescent="0.35">
      <c r="V3884" s="253">
        <f t="shared" si="68"/>
        <v>0</v>
      </c>
      <c r="W3884" s="348" t="str">
        <f>IF(板块成分!B3886="","",板块成分!B3886)</f>
        <v/>
      </c>
      <c r="X3884" s="270" t="str">
        <f>[1]!s_info_name(W3884)</f>
        <v>0</v>
      </c>
      <c r="Y3884" s="335" t="str">
        <f>IF($Y$3="申万一级行业",[1]!s_info_industry_sw_2021(W3884,公司分析!D$5,1),IF($Y$3="申万二级行业",[1]!s_info_industry_sw_2021(W3884,公司分析!D$5,2),IF($Y$3="申万三级行业",[1]!s_info_industry_sw_2021(W3884,公司分析!D$5,3),IF($Y$3="wind一级行业",[1]!s_info_industry_gics(W3884,1),IF($Y$3="wind二级行业",[1]!s_info_industry_gics(W3884,2),IF($Y$3="wind三级行业",[1]!s_info_industry_gics(W3884,3),IF($Y$3="wind四级行业",[1]!s_info_industry_gics(W3884,4),IF($Y$3="证监会门类行业",[1]!s_info_industry_csrc12_n(W3884,公司分析!D$5,1),""))))))))</f>
        <v>0</v>
      </c>
      <c r="Z3884" s="298" t="str">
        <f>IF(Y3884=行业比较!$E$6,ROW(),"")</f>
        <v/>
      </c>
    </row>
    <row r="3885" spans="22:26" x14ac:dyDescent="0.35">
      <c r="V3885" s="253">
        <f t="shared" si="68"/>
        <v>0</v>
      </c>
      <c r="W3885" s="348" t="str">
        <f>IF(板块成分!B3887="","",板块成分!B3887)</f>
        <v/>
      </c>
      <c r="X3885" s="270" t="str">
        <f>[1]!s_info_name(W3885)</f>
        <v>0</v>
      </c>
      <c r="Y3885" s="335" t="str">
        <f>IF($Y$3="申万一级行业",[1]!s_info_industry_sw_2021(W3885,公司分析!D$5,1),IF($Y$3="申万二级行业",[1]!s_info_industry_sw_2021(W3885,公司分析!D$5,2),IF($Y$3="申万三级行业",[1]!s_info_industry_sw_2021(W3885,公司分析!D$5,3),IF($Y$3="wind一级行业",[1]!s_info_industry_gics(W3885,1),IF($Y$3="wind二级行业",[1]!s_info_industry_gics(W3885,2),IF($Y$3="wind三级行业",[1]!s_info_industry_gics(W3885,3),IF($Y$3="wind四级行业",[1]!s_info_industry_gics(W3885,4),IF($Y$3="证监会门类行业",[1]!s_info_industry_csrc12_n(W3885,公司分析!D$5,1),""))))))))</f>
        <v>0</v>
      </c>
      <c r="Z3885" s="298" t="str">
        <f>IF(Y3885=行业比较!$E$6,ROW(),"")</f>
        <v/>
      </c>
    </row>
    <row r="3886" spans="22:26" x14ac:dyDescent="0.35">
      <c r="V3886" s="253">
        <f t="shared" si="68"/>
        <v>0</v>
      </c>
      <c r="W3886" s="348" t="str">
        <f>IF(板块成分!B3888="","",板块成分!B3888)</f>
        <v/>
      </c>
      <c r="X3886" s="270" t="str">
        <f>[1]!s_info_name(W3886)</f>
        <v>0</v>
      </c>
      <c r="Y3886" s="335" t="str">
        <f>IF($Y$3="申万一级行业",[1]!s_info_industry_sw_2021(W3886,公司分析!D$5,1),IF($Y$3="申万二级行业",[1]!s_info_industry_sw_2021(W3886,公司分析!D$5,2),IF($Y$3="申万三级行业",[1]!s_info_industry_sw_2021(W3886,公司分析!D$5,3),IF($Y$3="wind一级行业",[1]!s_info_industry_gics(W3886,1),IF($Y$3="wind二级行业",[1]!s_info_industry_gics(W3886,2),IF($Y$3="wind三级行业",[1]!s_info_industry_gics(W3886,3),IF($Y$3="wind四级行业",[1]!s_info_industry_gics(W3886,4),IF($Y$3="证监会门类行业",[1]!s_info_industry_csrc12_n(W3886,公司分析!D$5,1),""))))))))</f>
        <v>0</v>
      </c>
      <c r="Z3886" s="298" t="str">
        <f>IF(Y3886=行业比较!$E$6,ROW(),"")</f>
        <v/>
      </c>
    </row>
    <row r="3887" spans="22:26" x14ac:dyDescent="0.35">
      <c r="V3887" s="253">
        <f t="shared" si="68"/>
        <v>0</v>
      </c>
      <c r="W3887" s="348" t="str">
        <f>IF(板块成分!B3889="","",板块成分!B3889)</f>
        <v/>
      </c>
      <c r="X3887" s="270" t="str">
        <f>[1]!s_info_name(W3887)</f>
        <v>0</v>
      </c>
      <c r="Y3887" s="335" t="str">
        <f>IF($Y$3="申万一级行业",[1]!s_info_industry_sw_2021(W3887,公司分析!D$5,1),IF($Y$3="申万二级行业",[1]!s_info_industry_sw_2021(W3887,公司分析!D$5,2),IF($Y$3="申万三级行业",[1]!s_info_industry_sw_2021(W3887,公司分析!D$5,3),IF($Y$3="wind一级行业",[1]!s_info_industry_gics(W3887,1),IF($Y$3="wind二级行业",[1]!s_info_industry_gics(W3887,2),IF($Y$3="wind三级行业",[1]!s_info_industry_gics(W3887,3),IF($Y$3="wind四级行业",[1]!s_info_industry_gics(W3887,4),IF($Y$3="证监会门类行业",[1]!s_info_industry_csrc12_n(W3887,公司分析!D$5,1),""))))))))</f>
        <v>0</v>
      </c>
      <c r="Z3887" s="298" t="str">
        <f>IF(Y3887=行业比较!$E$6,ROW(),"")</f>
        <v/>
      </c>
    </row>
    <row r="3888" spans="22:26" x14ac:dyDescent="0.35">
      <c r="V3888" s="253">
        <f t="shared" si="68"/>
        <v>0</v>
      </c>
      <c r="W3888" s="348" t="str">
        <f>IF(板块成分!B3890="","",板块成分!B3890)</f>
        <v/>
      </c>
      <c r="X3888" s="270" t="str">
        <f>[1]!s_info_name(W3888)</f>
        <v>0</v>
      </c>
      <c r="Y3888" s="335" t="str">
        <f>IF($Y$3="申万一级行业",[1]!s_info_industry_sw_2021(W3888,公司分析!D$5,1),IF($Y$3="申万二级行业",[1]!s_info_industry_sw_2021(W3888,公司分析!D$5,2),IF($Y$3="申万三级行业",[1]!s_info_industry_sw_2021(W3888,公司分析!D$5,3),IF($Y$3="wind一级行业",[1]!s_info_industry_gics(W3888,1),IF($Y$3="wind二级行业",[1]!s_info_industry_gics(W3888,2),IF($Y$3="wind三级行业",[1]!s_info_industry_gics(W3888,3),IF($Y$3="wind四级行业",[1]!s_info_industry_gics(W3888,4),IF($Y$3="证监会门类行业",[1]!s_info_industry_csrc12_n(W3888,公司分析!D$5,1),""))))))))</f>
        <v>0</v>
      </c>
      <c r="Z3888" s="298" t="str">
        <f>IF(Y3888=行业比较!$E$6,ROW(),"")</f>
        <v/>
      </c>
    </row>
    <row r="3889" spans="22:26" x14ac:dyDescent="0.35">
      <c r="V3889" s="253">
        <f t="shared" si="68"/>
        <v>0</v>
      </c>
      <c r="W3889" s="348" t="str">
        <f>IF(板块成分!B3891="","",板块成分!B3891)</f>
        <v/>
      </c>
      <c r="X3889" s="270" t="str">
        <f>[1]!s_info_name(W3889)</f>
        <v>0</v>
      </c>
      <c r="Y3889" s="335" t="str">
        <f>IF($Y$3="申万一级行业",[1]!s_info_industry_sw_2021(W3889,公司分析!D$5,1),IF($Y$3="申万二级行业",[1]!s_info_industry_sw_2021(W3889,公司分析!D$5,2),IF($Y$3="申万三级行业",[1]!s_info_industry_sw_2021(W3889,公司分析!D$5,3),IF($Y$3="wind一级行业",[1]!s_info_industry_gics(W3889,1),IF($Y$3="wind二级行业",[1]!s_info_industry_gics(W3889,2),IF($Y$3="wind三级行业",[1]!s_info_industry_gics(W3889,3),IF($Y$3="wind四级行业",[1]!s_info_industry_gics(W3889,4),IF($Y$3="证监会门类行业",[1]!s_info_industry_csrc12_n(W3889,公司分析!D$5,1),""))))))))</f>
        <v>0</v>
      </c>
      <c r="Z3889" s="298" t="str">
        <f>IF(Y3889=行业比较!$E$6,ROW(),"")</f>
        <v/>
      </c>
    </row>
    <row r="3890" spans="22:26" x14ac:dyDescent="0.35">
      <c r="V3890" s="253">
        <f t="shared" si="68"/>
        <v>0</v>
      </c>
      <c r="W3890" s="348" t="str">
        <f>IF(板块成分!B3892="","",板块成分!B3892)</f>
        <v/>
      </c>
      <c r="X3890" s="270" t="str">
        <f>[1]!s_info_name(W3890)</f>
        <v>0</v>
      </c>
      <c r="Y3890" s="335" t="str">
        <f>IF($Y$3="申万一级行业",[1]!s_info_industry_sw_2021(W3890,公司分析!D$5,1),IF($Y$3="申万二级行业",[1]!s_info_industry_sw_2021(W3890,公司分析!D$5,2),IF($Y$3="申万三级行业",[1]!s_info_industry_sw_2021(W3890,公司分析!D$5,3),IF($Y$3="wind一级行业",[1]!s_info_industry_gics(W3890,1),IF($Y$3="wind二级行业",[1]!s_info_industry_gics(W3890,2),IF($Y$3="wind三级行业",[1]!s_info_industry_gics(W3890,3),IF($Y$3="wind四级行业",[1]!s_info_industry_gics(W3890,4),IF($Y$3="证监会门类行业",[1]!s_info_industry_csrc12_n(W3890,公司分析!D$5,1),""))))))))</f>
        <v>0</v>
      </c>
      <c r="Z3890" s="298" t="str">
        <f>IF(Y3890=行业比较!$E$6,ROW(),"")</f>
        <v/>
      </c>
    </row>
    <row r="3891" spans="22:26" x14ac:dyDescent="0.35">
      <c r="V3891" s="253">
        <f t="shared" si="68"/>
        <v>0</v>
      </c>
      <c r="W3891" s="348" t="str">
        <f>IF(板块成分!B3893="","",板块成分!B3893)</f>
        <v/>
      </c>
      <c r="X3891" s="270" t="str">
        <f>[1]!s_info_name(W3891)</f>
        <v>0</v>
      </c>
      <c r="Y3891" s="335" t="str">
        <f>IF($Y$3="申万一级行业",[1]!s_info_industry_sw_2021(W3891,公司分析!D$5,1),IF($Y$3="申万二级行业",[1]!s_info_industry_sw_2021(W3891,公司分析!D$5,2),IF($Y$3="申万三级行业",[1]!s_info_industry_sw_2021(W3891,公司分析!D$5,3),IF($Y$3="wind一级行业",[1]!s_info_industry_gics(W3891,1),IF($Y$3="wind二级行业",[1]!s_info_industry_gics(W3891,2),IF($Y$3="wind三级行业",[1]!s_info_industry_gics(W3891,3),IF($Y$3="wind四级行业",[1]!s_info_industry_gics(W3891,4),IF($Y$3="证监会门类行业",[1]!s_info_industry_csrc12_n(W3891,公司分析!D$5,1),""))))))))</f>
        <v>0</v>
      </c>
      <c r="Z3891" s="298" t="str">
        <f>IF(Y3891=行业比较!$E$6,ROW(),"")</f>
        <v/>
      </c>
    </row>
    <row r="3892" spans="22:26" x14ac:dyDescent="0.35">
      <c r="V3892" s="253">
        <f t="shared" si="68"/>
        <v>0</v>
      </c>
      <c r="W3892" s="348" t="str">
        <f>IF(板块成分!B3894="","",板块成分!B3894)</f>
        <v/>
      </c>
      <c r="X3892" s="270" t="str">
        <f>[1]!s_info_name(W3892)</f>
        <v>0</v>
      </c>
      <c r="Y3892" s="335" t="str">
        <f>IF($Y$3="申万一级行业",[1]!s_info_industry_sw_2021(W3892,公司分析!D$5,1),IF($Y$3="申万二级行业",[1]!s_info_industry_sw_2021(W3892,公司分析!D$5,2),IF($Y$3="申万三级行业",[1]!s_info_industry_sw_2021(W3892,公司分析!D$5,3),IF($Y$3="wind一级行业",[1]!s_info_industry_gics(W3892,1),IF($Y$3="wind二级行业",[1]!s_info_industry_gics(W3892,2),IF($Y$3="wind三级行业",[1]!s_info_industry_gics(W3892,3),IF($Y$3="wind四级行业",[1]!s_info_industry_gics(W3892,4),IF($Y$3="证监会门类行业",[1]!s_info_industry_csrc12_n(W3892,公司分析!D$5,1),""))))))))</f>
        <v>0</v>
      </c>
      <c r="Z3892" s="298" t="str">
        <f>IF(Y3892=行业比较!$E$6,ROW(),"")</f>
        <v/>
      </c>
    </row>
    <row r="3893" spans="22:26" x14ac:dyDescent="0.35">
      <c r="V3893" s="253">
        <f t="shared" si="68"/>
        <v>0</v>
      </c>
      <c r="W3893" s="348" t="str">
        <f>IF(板块成分!B3895="","",板块成分!B3895)</f>
        <v/>
      </c>
      <c r="X3893" s="270" t="str">
        <f>[1]!s_info_name(W3893)</f>
        <v>0</v>
      </c>
      <c r="Y3893" s="335" t="str">
        <f>IF($Y$3="申万一级行业",[1]!s_info_industry_sw_2021(W3893,公司分析!D$5,1),IF($Y$3="申万二级行业",[1]!s_info_industry_sw_2021(W3893,公司分析!D$5,2),IF($Y$3="申万三级行业",[1]!s_info_industry_sw_2021(W3893,公司分析!D$5,3),IF($Y$3="wind一级行业",[1]!s_info_industry_gics(W3893,1),IF($Y$3="wind二级行业",[1]!s_info_industry_gics(W3893,2),IF($Y$3="wind三级行业",[1]!s_info_industry_gics(W3893,3),IF($Y$3="wind四级行业",[1]!s_info_industry_gics(W3893,4),IF($Y$3="证监会门类行业",[1]!s_info_industry_csrc12_n(W3893,公司分析!D$5,1),""))))))))</f>
        <v>0</v>
      </c>
      <c r="Z3893" s="298" t="str">
        <f>IF(Y3893=行业比较!$E$6,ROW(),"")</f>
        <v/>
      </c>
    </row>
    <row r="3894" spans="22:26" x14ac:dyDescent="0.35">
      <c r="V3894" s="253">
        <f t="shared" si="68"/>
        <v>0</v>
      </c>
      <c r="W3894" s="348" t="str">
        <f>IF(板块成分!B3896="","",板块成分!B3896)</f>
        <v/>
      </c>
      <c r="X3894" s="270" t="str">
        <f>[1]!s_info_name(W3894)</f>
        <v>0</v>
      </c>
      <c r="Y3894" s="335" t="str">
        <f>IF($Y$3="申万一级行业",[1]!s_info_industry_sw_2021(W3894,公司分析!D$5,1),IF($Y$3="申万二级行业",[1]!s_info_industry_sw_2021(W3894,公司分析!D$5,2),IF($Y$3="申万三级行业",[1]!s_info_industry_sw_2021(W3894,公司分析!D$5,3),IF($Y$3="wind一级行业",[1]!s_info_industry_gics(W3894,1),IF($Y$3="wind二级行业",[1]!s_info_industry_gics(W3894,2),IF($Y$3="wind三级行业",[1]!s_info_industry_gics(W3894,3),IF($Y$3="wind四级行业",[1]!s_info_industry_gics(W3894,4),IF($Y$3="证监会门类行业",[1]!s_info_industry_csrc12_n(W3894,公司分析!D$5,1),""))))))))</f>
        <v>0</v>
      </c>
      <c r="Z3894" s="298" t="str">
        <f>IF(Y3894=行业比较!$E$6,ROW(),"")</f>
        <v/>
      </c>
    </row>
    <row r="3895" spans="22:26" x14ac:dyDescent="0.35">
      <c r="V3895" s="253">
        <f t="shared" si="68"/>
        <v>0</v>
      </c>
      <c r="W3895" s="348" t="str">
        <f>IF(板块成分!B3897="","",板块成分!B3897)</f>
        <v/>
      </c>
      <c r="X3895" s="270" t="str">
        <f>[1]!s_info_name(W3895)</f>
        <v>0</v>
      </c>
      <c r="Y3895" s="335" t="str">
        <f>IF($Y$3="申万一级行业",[1]!s_info_industry_sw_2021(W3895,公司分析!D$5,1),IF($Y$3="申万二级行业",[1]!s_info_industry_sw_2021(W3895,公司分析!D$5,2),IF($Y$3="申万三级行业",[1]!s_info_industry_sw_2021(W3895,公司分析!D$5,3),IF($Y$3="wind一级行业",[1]!s_info_industry_gics(W3895,1),IF($Y$3="wind二级行业",[1]!s_info_industry_gics(W3895,2),IF($Y$3="wind三级行业",[1]!s_info_industry_gics(W3895,3),IF($Y$3="wind四级行业",[1]!s_info_industry_gics(W3895,4),IF($Y$3="证监会门类行业",[1]!s_info_industry_csrc12_n(W3895,公司分析!D$5,1),""))))))))</f>
        <v>0</v>
      </c>
      <c r="Z3895" s="298" t="str">
        <f>IF(Y3895=行业比较!$E$6,ROW(),"")</f>
        <v/>
      </c>
    </row>
    <row r="3896" spans="22:26" x14ac:dyDescent="0.35">
      <c r="V3896" s="253">
        <f t="shared" si="68"/>
        <v>0</v>
      </c>
      <c r="W3896" s="348" t="str">
        <f>IF(板块成分!B3898="","",板块成分!B3898)</f>
        <v/>
      </c>
      <c r="X3896" s="270" t="str">
        <f>[1]!s_info_name(W3896)</f>
        <v>0</v>
      </c>
      <c r="Y3896" s="335" t="str">
        <f>IF($Y$3="申万一级行业",[1]!s_info_industry_sw_2021(W3896,公司分析!D$5,1),IF($Y$3="申万二级行业",[1]!s_info_industry_sw_2021(W3896,公司分析!D$5,2),IF($Y$3="申万三级行业",[1]!s_info_industry_sw_2021(W3896,公司分析!D$5,3),IF($Y$3="wind一级行业",[1]!s_info_industry_gics(W3896,1),IF($Y$3="wind二级行业",[1]!s_info_industry_gics(W3896,2),IF($Y$3="wind三级行业",[1]!s_info_industry_gics(W3896,3),IF($Y$3="wind四级行业",[1]!s_info_industry_gics(W3896,4),IF($Y$3="证监会门类行业",[1]!s_info_industry_csrc12_n(W3896,公司分析!D$5,1),""))))))))</f>
        <v>0</v>
      </c>
      <c r="Z3896" s="298" t="str">
        <f>IF(Y3896=行业比较!$E$6,ROW(),"")</f>
        <v/>
      </c>
    </row>
    <row r="3897" spans="22:26" x14ac:dyDescent="0.35">
      <c r="V3897" s="253">
        <f t="shared" si="68"/>
        <v>0</v>
      </c>
      <c r="W3897" s="348" t="str">
        <f>IF(板块成分!B3899="","",板块成分!B3899)</f>
        <v/>
      </c>
      <c r="X3897" s="270" t="str">
        <f>[1]!s_info_name(W3897)</f>
        <v>0</v>
      </c>
      <c r="Y3897" s="335" t="str">
        <f>IF($Y$3="申万一级行业",[1]!s_info_industry_sw_2021(W3897,公司分析!D$5,1),IF($Y$3="申万二级行业",[1]!s_info_industry_sw_2021(W3897,公司分析!D$5,2),IF($Y$3="申万三级行业",[1]!s_info_industry_sw_2021(W3897,公司分析!D$5,3),IF($Y$3="wind一级行业",[1]!s_info_industry_gics(W3897,1),IF($Y$3="wind二级行业",[1]!s_info_industry_gics(W3897,2),IF($Y$3="wind三级行业",[1]!s_info_industry_gics(W3897,3),IF($Y$3="wind四级行业",[1]!s_info_industry_gics(W3897,4),IF($Y$3="证监会门类行业",[1]!s_info_industry_csrc12_n(W3897,公司分析!D$5,1),""))))))))</f>
        <v>0</v>
      </c>
      <c r="Z3897" s="298" t="str">
        <f>IF(Y3897=行业比较!$E$6,ROW(),"")</f>
        <v/>
      </c>
    </row>
    <row r="3898" spans="22:26" x14ac:dyDescent="0.35">
      <c r="V3898" s="253">
        <f t="shared" si="68"/>
        <v>0</v>
      </c>
      <c r="W3898" s="348" t="str">
        <f>IF(板块成分!B3900="","",板块成分!B3900)</f>
        <v/>
      </c>
      <c r="X3898" s="270" t="str">
        <f>[1]!s_info_name(W3898)</f>
        <v>0</v>
      </c>
      <c r="Y3898" s="335" t="str">
        <f>IF($Y$3="申万一级行业",[1]!s_info_industry_sw_2021(W3898,公司分析!D$5,1),IF($Y$3="申万二级行业",[1]!s_info_industry_sw_2021(W3898,公司分析!D$5,2),IF($Y$3="申万三级行业",[1]!s_info_industry_sw_2021(W3898,公司分析!D$5,3),IF($Y$3="wind一级行业",[1]!s_info_industry_gics(W3898,1),IF($Y$3="wind二级行业",[1]!s_info_industry_gics(W3898,2),IF($Y$3="wind三级行业",[1]!s_info_industry_gics(W3898,3),IF($Y$3="wind四级行业",[1]!s_info_industry_gics(W3898,4),IF($Y$3="证监会门类行业",[1]!s_info_industry_csrc12_n(W3898,公司分析!D$5,1),""))))))))</f>
        <v>0</v>
      </c>
      <c r="Z3898" s="298" t="str">
        <f>IF(Y3898=行业比较!$E$6,ROW(),"")</f>
        <v/>
      </c>
    </row>
    <row r="3899" spans="22:26" x14ac:dyDescent="0.35">
      <c r="V3899" s="253">
        <f t="shared" si="68"/>
        <v>0</v>
      </c>
      <c r="W3899" s="348" t="str">
        <f>IF(板块成分!B3901="","",板块成分!B3901)</f>
        <v/>
      </c>
      <c r="X3899" s="270" t="str">
        <f>[1]!s_info_name(W3899)</f>
        <v>0</v>
      </c>
      <c r="Y3899" s="335" t="str">
        <f>IF($Y$3="申万一级行业",[1]!s_info_industry_sw_2021(W3899,公司分析!D$5,1),IF($Y$3="申万二级行业",[1]!s_info_industry_sw_2021(W3899,公司分析!D$5,2),IF($Y$3="申万三级行业",[1]!s_info_industry_sw_2021(W3899,公司分析!D$5,3),IF($Y$3="wind一级行业",[1]!s_info_industry_gics(W3899,1),IF($Y$3="wind二级行业",[1]!s_info_industry_gics(W3899,2),IF($Y$3="wind三级行业",[1]!s_info_industry_gics(W3899,3),IF($Y$3="wind四级行业",[1]!s_info_industry_gics(W3899,4),IF($Y$3="证监会门类行业",[1]!s_info_industry_csrc12_n(W3899,公司分析!D$5,1),""))))))))</f>
        <v>0</v>
      </c>
      <c r="Z3899" s="298" t="str">
        <f>IF(Y3899=行业比较!$E$6,ROW(),"")</f>
        <v/>
      </c>
    </row>
    <row r="3900" spans="22:26" x14ac:dyDescent="0.35">
      <c r="V3900" s="253">
        <f t="shared" si="68"/>
        <v>0</v>
      </c>
      <c r="W3900" s="348" t="str">
        <f>IF(板块成分!B3902="","",板块成分!B3902)</f>
        <v/>
      </c>
      <c r="X3900" s="270" t="str">
        <f>[1]!s_info_name(W3900)</f>
        <v>0</v>
      </c>
      <c r="Y3900" s="335" t="str">
        <f>IF($Y$3="申万一级行业",[1]!s_info_industry_sw_2021(W3900,公司分析!D$5,1),IF($Y$3="申万二级行业",[1]!s_info_industry_sw_2021(W3900,公司分析!D$5,2),IF($Y$3="申万三级行业",[1]!s_info_industry_sw_2021(W3900,公司分析!D$5,3),IF($Y$3="wind一级行业",[1]!s_info_industry_gics(W3900,1),IF($Y$3="wind二级行业",[1]!s_info_industry_gics(W3900,2),IF($Y$3="wind三级行业",[1]!s_info_industry_gics(W3900,3),IF($Y$3="wind四级行业",[1]!s_info_industry_gics(W3900,4),IF($Y$3="证监会门类行业",[1]!s_info_industry_csrc12_n(W3900,公司分析!D$5,1),""))))))))</f>
        <v>0</v>
      </c>
      <c r="Z3900" s="298" t="str">
        <f>IF(Y3900=行业比较!$E$6,ROW(),"")</f>
        <v/>
      </c>
    </row>
    <row r="3901" spans="22:26" x14ac:dyDescent="0.35">
      <c r="V3901" s="253">
        <f t="shared" si="68"/>
        <v>0</v>
      </c>
      <c r="W3901" s="348" t="str">
        <f>IF(板块成分!B3903="","",板块成分!B3903)</f>
        <v/>
      </c>
      <c r="X3901" s="270" t="str">
        <f>[1]!s_info_name(W3901)</f>
        <v>0</v>
      </c>
      <c r="Y3901" s="335" t="str">
        <f>IF($Y$3="申万一级行业",[1]!s_info_industry_sw_2021(W3901,公司分析!D$5,1),IF($Y$3="申万二级行业",[1]!s_info_industry_sw_2021(W3901,公司分析!D$5,2),IF($Y$3="申万三级行业",[1]!s_info_industry_sw_2021(W3901,公司分析!D$5,3),IF($Y$3="wind一级行业",[1]!s_info_industry_gics(W3901,1),IF($Y$3="wind二级行业",[1]!s_info_industry_gics(W3901,2),IF($Y$3="wind三级行业",[1]!s_info_industry_gics(W3901,3),IF($Y$3="wind四级行业",[1]!s_info_industry_gics(W3901,4),IF($Y$3="证监会门类行业",[1]!s_info_industry_csrc12_n(W3901,公司分析!D$5,1),""))))))))</f>
        <v>0</v>
      </c>
      <c r="Z3901" s="298" t="str">
        <f>IF(Y3901=行业比较!$E$6,ROW(),"")</f>
        <v/>
      </c>
    </row>
    <row r="3902" spans="22:26" x14ac:dyDescent="0.35">
      <c r="V3902" s="253">
        <f t="shared" si="68"/>
        <v>0</v>
      </c>
      <c r="W3902" s="348" t="str">
        <f>IF(板块成分!B3904="","",板块成分!B3904)</f>
        <v/>
      </c>
      <c r="X3902" s="270" t="str">
        <f>[1]!s_info_name(W3902)</f>
        <v>0</v>
      </c>
      <c r="Y3902" s="335" t="str">
        <f>IF($Y$3="申万一级行业",[1]!s_info_industry_sw_2021(W3902,公司分析!D$5,1),IF($Y$3="申万二级行业",[1]!s_info_industry_sw_2021(W3902,公司分析!D$5,2),IF($Y$3="申万三级行业",[1]!s_info_industry_sw_2021(W3902,公司分析!D$5,3),IF($Y$3="wind一级行业",[1]!s_info_industry_gics(W3902,1),IF($Y$3="wind二级行业",[1]!s_info_industry_gics(W3902,2),IF($Y$3="wind三级行业",[1]!s_info_industry_gics(W3902,3),IF($Y$3="wind四级行业",[1]!s_info_industry_gics(W3902,4),IF($Y$3="证监会门类行业",[1]!s_info_industry_csrc12_n(W3902,公司分析!D$5,1),""))))))))</f>
        <v>0</v>
      </c>
      <c r="Z3902" s="298" t="str">
        <f>IF(Y3902=行业比较!$E$6,ROW(),"")</f>
        <v/>
      </c>
    </row>
    <row r="3903" spans="22:26" x14ac:dyDescent="0.35">
      <c r="V3903" s="253">
        <f t="shared" si="68"/>
        <v>0</v>
      </c>
      <c r="W3903" s="348" t="str">
        <f>IF(板块成分!B3905="","",板块成分!B3905)</f>
        <v/>
      </c>
      <c r="X3903" s="270" t="str">
        <f>[1]!s_info_name(W3903)</f>
        <v>0</v>
      </c>
      <c r="Y3903" s="335" t="str">
        <f>IF($Y$3="申万一级行业",[1]!s_info_industry_sw_2021(W3903,公司分析!D$5,1),IF($Y$3="申万二级行业",[1]!s_info_industry_sw_2021(W3903,公司分析!D$5,2),IF($Y$3="申万三级行业",[1]!s_info_industry_sw_2021(W3903,公司分析!D$5,3),IF($Y$3="wind一级行业",[1]!s_info_industry_gics(W3903,1),IF($Y$3="wind二级行业",[1]!s_info_industry_gics(W3903,2),IF($Y$3="wind三级行业",[1]!s_info_industry_gics(W3903,3),IF($Y$3="wind四级行业",[1]!s_info_industry_gics(W3903,4),IF($Y$3="证监会门类行业",[1]!s_info_industry_csrc12_n(W3903,公司分析!D$5,1),""))))))))</f>
        <v>0</v>
      </c>
      <c r="Z3903" s="298" t="str">
        <f>IF(Y3903=行业比较!$E$6,ROW(),"")</f>
        <v/>
      </c>
    </row>
    <row r="3904" spans="22:26" x14ac:dyDescent="0.35">
      <c r="V3904" s="253">
        <f t="shared" si="68"/>
        <v>0</v>
      </c>
      <c r="W3904" s="348" t="str">
        <f>IF(板块成分!B3906="","",板块成分!B3906)</f>
        <v/>
      </c>
      <c r="X3904" s="270" t="str">
        <f>[1]!s_info_name(W3904)</f>
        <v>0</v>
      </c>
      <c r="Y3904" s="335" t="str">
        <f>IF($Y$3="申万一级行业",[1]!s_info_industry_sw_2021(W3904,公司分析!D$5,1),IF($Y$3="申万二级行业",[1]!s_info_industry_sw_2021(W3904,公司分析!D$5,2),IF($Y$3="申万三级行业",[1]!s_info_industry_sw_2021(W3904,公司分析!D$5,3),IF($Y$3="wind一级行业",[1]!s_info_industry_gics(W3904,1),IF($Y$3="wind二级行业",[1]!s_info_industry_gics(W3904,2),IF($Y$3="wind三级行业",[1]!s_info_industry_gics(W3904,3),IF($Y$3="wind四级行业",[1]!s_info_industry_gics(W3904,4),IF($Y$3="证监会门类行业",[1]!s_info_industry_csrc12_n(W3904,公司分析!D$5,1),""))))))))</f>
        <v>0</v>
      </c>
      <c r="Z3904" s="298" t="str">
        <f>IF(Y3904=行业比较!$E$6,ROW(),"")</f>
        <v/>
      </c>
    </row>
    <row r="3905" spans="22:26" x14ac:dyDescent="0.35">
      <c r="V3905" s="253">
        <f t="shared" si="68"/>
        <v>0</v>
      </c>
      <c r="W3905" s="348" t="str">
        <f>IF(板块成分!B3907="","",板块成分!B3907)</f>
        <v/>
      </c>
      <c r="X3905" s="270" t="str">
        <f>[1]!s_info_name(W3905)</f>
        <v>0</v>
      </c>
      <c r="Y3905" s="335" t="str">
        <f>IF($Y$3="申万一级行业",[1]!s_info_industry_sw_2021(W3905,公司分析!D$5,1),IF($Y$3="申万二级行业",[1]!s_info_industry_sw_2021(W3905,公司分析!D$5,2),IF($Y$3="申万三级行业",[1]!s_info_industry_sw_2021(W3905,公司分析!D$5,3),IF($Y$3="wind一级行业",[1]!s_info_industry_gics(W3905,1),IF($Y$3="wind二级行业",[1]!s_info_industry_gics(W3905,2),IF($Y$3="wind三级行业",[1]!s_info_industry_gics(W3905,3),IF($Y$3="wind四级行业",[1]!s_info_industry_gics(W3905,4),IF($Y$3="证监会门类行业",[1]!s_info_industry_csrc12_n(W3905,公司分析!D$5,1),""))))))))</f>
        <v>0</v>
      </c>
      <c r="Z3905" s="298" t="str">
        <f>IF(Y3905=行业比较!$E$6,ROW(),"")</f>
        <v/>
      </c>
    </row>
    <row r="3906" spans="22:26" x14ac:dyDescent="0.35">
      <c r="V3906" s="253">
        <f t="shared" si="68"/>
        <v>0</v>
      </c>
      <c r="W3906" s="348" t="str">
        <f>IF(板块成分!B3908="","",板块成分!B3908)</f>
        <v/>
      </c>
      <c r="X3906" s="270" t="str">
        <f>[1]!s_info_name(W3906)</f>
        <v>0</v>
      </c>
      <c r="Y3906" s="335" t="str">
        <f>IF($Y$3="申万一级行业",[1]!s_info_industry_sw_2021(W3906,公司分析!D$5,1),IF($Y$3="申万二级行业",[1]!s_info_industry_sw_2021(W3906,公司分析!D$5,2),IF($Y$3="申万三级行业",[1]!s_info_industry_sw_2021(W3906,公司分析!D$5,3),IF($Y$3="wind一级行业",[1]!s_info_industry_gics(W3906,1),IF($Y$3="wind二级行业",[1]!s_info_industry_gics(W3906,2),IF($Y$3="wind三级行业",[1]!s_info_industry_gics(W3906,3),IF($Y$3="wind四级行业",[1]!s_info_industry_gics(W3906,4),IF($Y$3="证监会门类行业",[1]!s_info_industry_csrc12_n(W3906,公司分析!D$5,1),""))))))))</f>
        <v>0</v>
      </c>
      <c r="Z3906" s="298" t="str">
        <f>IF(Y3906=行业比较!$E$6,ROW(),"")</f>
        <v/>
      </c>
    </row>
    <row r="3907" spans="22:26" x14ac:dyDescent="0.35">
      <c r="V3907" s="253">
        <f t="shared" si="68"/>
        <v>0</v>
      </c>
      <c r="W3907" s="348" t="str">
        <f>IF(板块成分!B3909="","",板块成分!B3909)</f>
        <v/>
      </c>
      <c r="X3907" s="270" t="str">
        <f>[1]!s_info_name(W3907)</f>
        <v>0</v>
      </c>
      <c r="Y3907" s="335" t="str">
        <f>IF($Y$3="申万一级行业",[1]!s_info_industry_sw_2021(W3907,公司分析!D$5,1),IF($Y$3="申万二级行业",[1]!s_info_industry_sw_2021(W3907,公司分析!D$5,2),IF($Y$3="申万三级行业",[1]!s_info_industry_sw_2021(W3907,公司分析!D$5,3),IF($Y$3="wind一级行业",[1]!s_info_industry_gics(W3907,1),IF($Y$3="wind二级行业",[1]!s_info_industry_gics(W3907,2),IF($Y$3="wind三级行业",[1]!s_info_industry_gics(W3907,3),IF($Y$3="wind四级行业",[1]!s_info_industry_gics(W3907,4),IF($Y$3="证监会门类行业",[1]!s_info_industry_csrc12_n(W3907,公司分析!D$5,1),""))))))))</f>
        <v>0</v>
      </c>
      <c r="Z3907" s="298" t="str">
        <f>IF(Y3907=行业比较!$E$6,ROW(),"")</f>
        <v/>
      </c>
    </row>
    <row r="3908" spans="22:26" x14ac:dyDescent="0.35">
      <c r="V3908" s="253">
        <f t="shared" si="68"/>
        <v>0</v>
      </c>
      <c r="W3908" s="348" t="str">
        <f>IF(板块成分!B3910="","",板块成分!B3910)</f>
        <v/>
      </c>
      <c r="X3908" s="270" t="str">
        <f>[1]!s_info_name(W3908)</f>
        <v>0</v>
      </c>
      <c r="Y3908" s="335" t="str">
        <f>IF($Y$3="申万一级行业",[1]!s_info_industry_sw_2021(W3908,公司分析!D$5,1),IF($Y$3="申万二级行业",[1]!s_info_industry_sw_2021(W3908,公司分析!D$5,2),IF($Y$3="申万三级行业",[1]!s_info_industry_sw_2021(W3908,公司分析!D$5,3),IF($Y$3="wind一级行业",[1]!s_info_industry_gics(W3908,1),IF($Y$3="wind二级行业",[1]!s_info_industry_gics(W3908,2),IF($Y$3="wind三级行业",[1]!s_info_industry_gics(W3908,3),IF($Y$3="wind四级行业",[1]!s_info_industry_gics(W3908,4),IF($Y$3="证监会门类行业",[1]!s_info_industry_csrc12_n(W3908,公司分析!D$5,1),""))))))))</f>
        <v>0</v>
      </c>
      <c r="Z3908" s="298" t="str">
        <f>IF(Y3908=行业比较!$E$6,ROW(),"")</f>
        <v/>
      </c>
    </row>
    <row r="3909" spans="22:26" x14ac:dyDescent="0.35">
      <c r="V3909" s="253">
        <f t="shared" ref="V3909:V3972" si="69">IF(Z3909="",0,RANK(Z3909,Z:Z,1))</f>
        <v>0</v>
      </c>
      <c r="W3909" s="348" t="str">
        <f>IF(板块成分!B3911="","",板块成分!B3911)</f>
        <v/>
      </c>
      <c r="X3909" s="270" t="str">
        <f>[1]!s_info_name(W3909)</f>
        <v>0</v>
      </c>
      <c r="Y3909" s="335" t="str">
        <f>IF($Y$3="申万一级行业",[1]!s_info_industry_sw_2021(W3909,公司分析!D$5,1),IF($Y$3="申万二级行业",[1]!s_info_industry_sw_2021(W3909,公司分析!D$5,2),IF($Y$3="申万三级行业",[1]!s_info_industry_sw_2021(W3909,公司分析!D$5,3),IF($Y$3="wind一级行业",[1]!s_info_industry_gics(W3909,1),IF($Y$3="wind二级行业",[1]!s_info_industry_gics(W3909,2),IF($Y$3="wind三级行业",[1]!s_info_industry_gics(W3909,3),IF($Y$3="wind四级行业",[1]!s_info_industry_gics(W3909,4),IF($Y$3="证监会门类行业",[1]!s_info_industry_csrc12_n(W3909,公司分析!D$5,1),""))))))))</f>
        <v>0</v>
      </c>
      <c r="Z3909" s="298" t="str">
        <f>IF(Y3909=行业比较!$E$6,ROW(),"")</f>
        <v/>
      </c>
    </row>
    <row r="3910" spans="22:26" x14ac:dyDescent="0.35">
      <c r="V3910" s="253">
        <f t="shared" si="69"/>
        <v>0</v>
      </c>
      <c r="W3910" s="348" t="str">
        <f>IF(板块成分!B3912="","",板块成分!B3912)</f>
        <v/>
      </c>
      <c r="X3910" s="270" t="str">
        <f>[1]!s_info_name(W3910)</f>
        <v>0</v>
      </c>
      <c r="Y3910" s="335" t="str">
        <f>IF($Y$3="申万一级行业",[1]!s_info_industry_sw_2021(W3910,公司分析!D$5,1),IF($Y$3="申万二级行业",[1]!s_info_industry_sw_2021(W3910,公司分析!D$5,2),IF($Y$3="申万三级行业",[1]!s_info_industry_sw_2021(W3910,公司分析!D$5,3),IF($Y$3="wind一级行业",[1]!s_info_industry_gics(W3910,1),IF($Y$3="wind二级行业",[1]!s_info_industry_gics(W3910,2),IF($Y$3="wind三级行业",[1]!s_info_industry_gics(W3910,3),IF($Y$3="wind四级行业",[1]!s_info_industry_gics(W3910,4),IF($Y$3="证监会门类行业",[1]!s_info_industry_csrc12_n(W3910,公司分析!D$5,1),""))))))))</f>
        <v>0</v>
      </c>
      <c r="Z3910" s="298" t="str">
        <f>IF(Y3910=行业比较!$E$6,ROW(),"")</f>
        <v/>
      </c>
    </row>
    <row r="3911" spans="22:26" x14ac:dyDescent="0.35">
      <c r="V3911" s="253">
        <f t="shared" si="69"/>
        <v>0</v>
      </c>
      <c r="W3911" s="348" t="str">
        <f>IF(板块成分!B3913="","",板块成分!B3913)</f>
        <v/>
      </c>
      <c r="X3911" s="270" t="str">
        <f>[1]!s_info_name(W3911)</f>
        <v>0</v>
      </c>
      <c r="Y3911" s="335" t="str">
        <f>IF($Y$3="申万一级行业",[1]!s_info_industry_sw_2021(W3911,公司分析!D$5,1),IF($Y$3="申万二级行业",[1]!s_info_industry_sw_2021(W3911,公司分析!D$5,2),IF($Y$3="申万三级行业",[1]!s_info_industry_sw_2021(W3911,公司分析!D$5,3),IF($Y$3="wind一级行业",[1]!s_info_industry_gics(W3911,1),IF($Y$3="wind二级行业",[1]!s_info_industry_gics(W3911,2),IF($Y$3="wind三级行业",[1]!s_info_industry_gics(W3911,3),IF($Y$3="wind四级行业",[1]!s_info_industry_gics(W3911,4),IF($Y$3="证监会门类行业",[1]!s_info_industry_csrc12_n(W3911,公司分析!D$5,1),""))))))))</f>
        <v>0</v>
      </c>
      <c r="Z3911" s="298" t="str">
        <f>IF(Y3911=行业比较!$E$6,ROW(),"")</f>
        <v/>
      </c>
    </row>
    <row r="3912" spans="22:26" x14ac:dyDescent="0.35">
      <c r="V3912" s="253">
        <f t="shared" si="69"/>
        <v>0</v>
      </c>
      <c r="W3912" s="348" t="str">
        <f>IF(板块成分!B3914="","",板块成分!B3914)</f>
        <v/>
      </c>
      <c r="X3912" s="270" t="str">
        <f>[1]!s_info_name(W3912)</f>
        <v>0</v>
      </c>
      <c r="Y3912" s="335" t="str">
        <f>IF($Y$3="申万一级行业",[1]!s_info_industry_sw_2021(W3912,公司分析!D$5,1),IF($Y$3="申万二级行业",[1]!s_info_industry_sw_2021(W3912,公司分析!D$5,2),IF($Y$3="申万三级行业",[1]!s_info_industry_sw_2021(W3912,公司分析!D$5,3),IF($Y$3="wind一级行业",[1]!s_info_industry_gics(W3912,1),IF($Y$3="wind二级行业",[1]!s_info_industry_gics(W3912,2),IF($Y$3="wind三级行业",[1]!s_info_industry_gics(W3912,3),IF($Y$3="wind四级行业",[1]!s_info_industry_gics(W3912,4),IF($Y$3="证监会门类行业",[1]!s_info_industry_csrc12_n(W3912,公司分析!D$5,1),""))))))))</f>
        <v>0</v>
      </c>
      <c r="Z3912" s="298" t="str">
        <f>IF(Y3912=行业比较!$E$6,ROW(),"")</f>
        <v/>
      </c>
    </row>
    <row r="3913" spans="22:26" x14ac:dyDescent="0.35">
      <c r="V3913" s="253">
        <f t="shared" si="69"/>
        <v>0</v>
      </c>
      <c r="W3913" s="348" t="str">
        <f>IF(板块成分!B3915="","",板块成分!B3915)</f>
        <v/>
      </c>
      <c r="X3913" s="270" t="str">
        <f>[1]!s_info_name(W3913)</f>
        <v>0</v>
      </c>
      <c r="Y3913" s="335" t="str">
        <f>IF($Y$3="申万一级行业",[1]!s_info_industry_sw_2021(W3913,公司分析!D$5,1),IF($Y$3="申万二级行业",[1]!s_info_industry_sw_2021(W3913,公司分析!D$5,2),IF($Y$3="申万三级行业",[1]!s_info_industry_sw_2021(W3913,公司分析!D$5,3),IF($Y$3="wind一级行业",[1]!s_info_industry_gics(W3913,1),IF($Y$3="wind二级行业",[1]!s_info_industry_gics(W3913,2),IF($Y$3="wind三级行业",[1]!s_info_industry_gics(W3913,3),IF($Y$3="wind四级行业",[1]!s_info_industry_gics(W3913,4),IF($Y$3="证监会门类行业",[1]!s_info_industry_csrc12_n(W3913,公司分析!D$5,1),""))))))))</f>
        <v>0</v>
      </c>
      <c r="Z3913" s="298" t="str">
        <f>IF(Y3913=行业比较!$E$6,ROW(),"")</f>
        <v/>
      </c>
    </row>
    <row r="3914" spans="22:26" x14ac:dyDescent="0.35">
      <c r="V3914" s="253">
        <f t="shared" si="69"/>
        <v>0</v>
      </c>
      <c r="W3914" s="348" t="str">
        <f>IF(板块成分!B3916="","",板块成分!B3916)</f>
        <v/>
      </c>
      <c r="X3914" s="270" t="str">
        <f>[1]!s_info_name(W3914)</f>
        <v>0</v>
      </c>
      <c r="Y3914" s="335" t="str">
        <f>IF($Y$3="申万一级行业",[1]!s_info_industry_sw_2021(W3914,公司分析!D$5,1),IF($Y$3="申万二级行业",[1]!s_info_industry_sw_2021(W3914,公司分析!D$5,2),IF($Y$3="申万三级行业",[1]!s_info_industry_sw_2021(W3914,公司分析!D$5,3),IF($Y$3="wind一级行业",[1]!s_info_industry_gics(W3914,1),IF($Y$3="wind二级行业",[1]!s_info_industry_gics(W3914,2),IF($Y$3="wind三级行业",[1]!s_info_industry_gics(W3914,3),IF($Y$3="wind四级行业",[1]!s_info_industry_gics(W3914,4),IF($Y$3="证监会门类行业",[1]!s_info_industry_csrc12_n(W3914,公司分析!D$5,1),""))))))))</f>
        <v>0</v>
      </c>
      <c r="Z3914" s="298" t="str">
        <f>IF(Y3914=行业比较!$E$6,ROW(),"")</f>
        <v/>
      </c>
    </row>
    <row r="3915" spans="22:26" x14ac:dyDescent="0.35">
      <c r="V3915" s="253">
        <f t="shared" si="69"/>
        <v>0</v>
      </c>
      <c r="W3915" s="348" t="str">
        <f>IF(板块成分!B3917="","",板块成分!B3917)</f>
        <v/>
      </c>
      <c r="X3915" s="270" t="str">
        <f>[1]!s_info_name(W3915)</f>
        <v>0</v>
      </c>
      <c r="Y3915" s="335" t="str">
        <f>IF($Y$3="申万一级行业",[1]!s_info_industry_sw_2021(W3915,公司分析!D$5,1),IF($Y$3="申万二级行业",[1]!s_info_industry_sw_2021(W3915,公司分析!D$5,2),IF($Y$3="申万三级行业",[1]!s_info_industry_sw_2021(W3915,公司分析!D$5,3),IF($Y$3="wind一级行业",[1]!s_info_industry_gics(W3915,1),IF($Y$3="wind二级行业",[1]!s_info_industry_gics(W3915,2),IF($Y$3="wind三级行业",[1]!s_info_industry_gics(W3915,3),IF($Y$3="wind四级行业",[1]!s_info_industry_gics(W3915,4),IF($Y$3="证监会门类行业",[1]!s_info_industry_csrc12_n(W3915,公司分析!D$5,1),""))))))))</f>
        <v>0</v>
      </c>
      <c r="Z3915" s="298" t="str">
        <f>IF(Y3915=行业比较!$E$6,ROW(),"")</f>
        <v/>
      </c>
    </row>
    <row r="3916" spans="22:26" x14ac:dyDescent="0.35">
      <c r="V3916" s="253">
        <f t="shared" si="69"/>
        <v>0</v>
      </c>
      <c r="W3916" s="348" t="str">
        <f>IF(板块成分!B3918="","",板块成分!B3918)</f>
        <v/>
      </c>
      <c r="X3916" s="270" t="str">
        <f>[1]!s_info_name(W3916)</f>
        <v>0</v>
      </c>
      <c r="Y3916" s="335" t="str">
        <f>IF($Y$3="申万一级行业",[1]!s_info_industry_sw_2021(W3916,公司分析!D$5,1),IF($Y$3="申万二级行业",[1]!s_info_industry_sw_2021(W3916,公司分析!D$5,2),IF($Y$3="申万三级行业",[1]!s_info_industry_sw_2021(W3916,公司分析!D$5,3),IF($Y$3="wind一级行业",[1]!s_info_industry_gics(W3916,1),IF($Y$3="wind二级行业",[1]!s_info_industry_gics(W3916,2),IF($Y$3="wind三级行业",[1]!s_info_industry_gics(W3916,3),IF($Y$3="wind四级行业",[1]!s_info_industry_gics(W3916,4),IF($Y$3="证监会门类行业",[1]!s_info_industry_csrc12_n(W3916,公司分析!D$5,1),""))))))))</f>
        <v>0</v>
      </c>
      <c r="Z3916" s="298" t="str">
        <f>IF(Y3916=行业比较!$E$6,ROW(),"")</f>
        <v/>
      </c>
    </row>
    <row r="3917" spans="22:26" x14ac:dyDescent="0.35">
      <c r="V3917" s="253">
        <f t="shared" si="69"/>
        <v>0</v>
      </c>
      <c r="W3917" s="348" t="str">
        <f>IF(板块成分!B3919="","",板块成分!B3919)</f>
        <v/>
      </c>
      <c r="X3917" s="270" t="str">
        <f>[1]!s_info_name(W3917)</f>
        <v>0</v>
      </c>
      <c r="Y3917" s="335" t="str">
        <f>IF($Y$3="申万一级行业",[1]!s_info_industry_sw_2021(W3917,公司分析!D$5,1),IF($Y$3="申万二级行业",[1]!s_info_industry_sw_2021(W3917,公司分析!D$5,2),IF($Y$3="申万三级行业",[1]!s_info_industry_sw_2021(W3917,公司分析!D$5,3),IF($Y$3="wind一级行业",[1]!s_info_industry_gics(W3917,1),IF($Y$3="wind二级行业",[1]!s_info_industry_gics(W3917,2),IF($Y$3="wind三级行业",[1]!s_info_industry_gics(W3917,3),IF($Y$3="wind四级行业",[1]!s_info_industry_gics(W3917,4),IF($Y$3="证监会门类行业",[1]!s_info_industry_csrc12_n(W3917,公司分析!D$5,1),""))))))))</f>
        <v>0</v>
      </c>
      <c r="Z3917" s="298" t="str">
        <f>IF(Y3917=行业比较!$E$6,ROW(),"")</f>
        <v/>
      </c>
    </row>
    <row r="3918" spans="22:26" x14ac:dyDescent="0.35">
      <c r="V3918" s="253">
        <f t="shared" si="69"/>
        <v>0</v>
      </c>
      <c r="W3918" s="348" t="str">
        <f>IF(板块成分!B3920="","",板块成分!B3920)</f>
        <v/>
      </c>
      <c r="X3918" s="270" t="str">
        <f>[1]!s_info_name(W3918)</f>
        <v>0</v>
      </c>
      <c r="Y3918" s="335" t="str">
        <f>IF($Y$3="申万一级行业",[1]!s_info_industry_sw_2021(W3918,公司分析!D$5,1),IF($Y$3="申万二级行业",[1]!s_info_industry_sw_2021(W3918,公司分析!D$5,2),IF($Y$3="申万三级行业",[1]!s_info_industry_sw_2021(W3918,公司分析!D$5,3),IF($Y$3="wind一级行业",[1]!s_info_industry_gics(W3918,1),IF($Y$3="wind二级行业",[1]!s_info_industry_gics(W3918,2),IF($Y$3="wind三级行业",[1]!s_info_industry_gics(W3918,3),IF($Y$3="wind四级行业",[1]!s_info_industry_gics(W3918,4),IF($Y$3="证监会门类行业",[1]!s_info_industry_csrc12_n(W3918,公司分析!D$5,1),""))))))))</f>
        <v>0</v>
      </c>
      <c r="Z3918" s="298" t="str">
        <f>IF(Y3918=行业比较!$E$6,ROW(),"")</f>
        <v/>
      </c>
    </row>
    <row r="3919" spans="22:26" x14ac:dyDescent="0.35">
      <c r="V3919" s="253">
        <f t="shared" si="69"/>
        <v>0</v>
      </c>
      <c r="W3919" s="348" t="str">
        <f>IF(板块成分!B3921="","",板块成分!B3921)</f>
        <v/>
      </c>
      <c r="X3919" s="270" t="str">
        <f>[1]!s_info_name(W3919)</f>
        <v>0</v>
      </c>
      <c r="Y3919" s="335" t="str">
        <f>IF($Y$3="申万一级行业",[1]!s_info_industry_sw_2021(W3919,公司分析!D$5,1),IF($Y$3="申万二级行业",[1]!s_info_industry_sw_2021(W3919,公司分析!D$5,2),IF($Y$3="申万三级行业",[1]!s_info_industry_sw_2021(W3919,公司分析!D$5,3),IF($Y$3="wind一级行业",[1]!s_info_industry_gics(W3919,1),IF($Y$3="wind二级行业",[1]!s_info_industry_gics(W3919,2),IF($Y$3="wind三级行业",[1]!s_info_industry_gics(W3919,3),IF($Y$3="wind四级行业",[1]!s_info_industry_gics(W3919,4),IF($Y$3="证监会门类行业",[1]!s_info_industry_csrc12_n(W3919,公司分析!D$5,1),""))))))))</f>
        <v>0</v>
      </c>
      <c r="Z3919" s="298" t="str">
        <f>IF(Y3919=行业比较!$E$6,ROW(),"")</f>
        <v/>
      </c>
    </row>
    <row r="3920" spans="22:26" x14ac:dyDescent="0.35">
      <c r="V3920" s="253">
        <f t="shared" si="69"/>
        <v>0</v>
      </c>
      <c r="W3920" s="348" t="str">
        <f>IF(板块成分!B3922="","",板块成分!B3922)</f>
        <v/>
      </c>
      <c r="X3920" s="270" t="str">
        <f>[1]!s_info_name(W3920)</f>
        <v>0</v>
      </c>
      <c r="Y3920" s="335" t="str">
        <f>IF($Y$3="申万一级行业",[1]!s_info_industry_sw_2021(W3920,公司分析!D$5,1),IF($Y$3="申万二级行业",[1]!s_info_industry_sw_2021(W3920,公司分析!D$5,2),IF($Y$3="申万三级行业",[1]!s_info_industry_sw_2021(W3920,公司分析!D$5,3),IF($Y$3="wind一级行业",[1]!s_info_industry_gics(W3920,1),IF($Y$3="wind二级行业",[1]!s_info_industry_gics(W3920,2),IF($Y$3="wind三级行业",[1]!s_info_industry_gics(W3920,3),IF($Y$3="wind四级行业",[1]!s_info_industry_gics(W3920,4),IF($Y$3="证监会门类行业",[1]!s_info_industry_csrc12_n(W3920,公司分析!D$5,1),""))))))))</f>
        <v>0</v>
      </c>
      <c r="Z3920" s="298" t="str">
        <f>IF(Y3920=行业比较!$E$6,ROW(),"")</f>
        <v/>
      </c>
    </row>
    <row r="3921" spans="22:26" x14ac:dyDescent="0.35">
      <c r="V3921" s="253">
        <f t="shared" si="69"/>
        <v>0</v>
      </c>
      <c r="W3921" s="348" t="str">
        <f>IF(板块成分!B3923="","",板块成分!B3923)</f>
        <v/>
      </c>
      <c r="X3921" s="270" t="str">
        <f>[1]!s_info_name(W3921)</f>
        <v>0</v>
      </c>
      <c r="Y3921" s="335" t="str">
        <f>IF($Y$3="申万一级行业",[1]!s_info_industry_sw_2021(W3921,公司分析!D$5,1),IF($Y$3="申万二级行业",[1]!s_info_industry_sw_2021(W3921,公司分析!D$5,2),IF($Y$3="申万三级行业",[1]!s_info_industry_sw_2021(W3921,公司分析!D$5,3),IF($Y$3="wind一级行业",[1]!s_info_industry_gics(W3921,1),IF($Y$3="wind二级行业",[1]!s_info_industry_gics(W3921,2),IF($Y$3="wind三级行业",[1]!s_info_industry_gics(W3921,3),IF($Y$3="wind四级行业",[1]!s_info_industry_gics(W3921,4),IF($Y$3="证监会门类行业",[1]!s_info_industry_csrc12_n(W3921,公司分析!D$5,1),""))))))))</f>
        <v>0</v>
      </c>
      <c r="Z3921" s="298" t="str">
        <f>IF(Y3921=行业比较!$E$6,ROW(),"")</f>
        <v/>
      </c>
    </row>
    <row r="3922" spans="22:26" x14ac:dyDescent="0.35">
      <c r="V3922" s="253">
        <f t="shared" si="69"/>
        <v>0</v>
      </c>
      <c r="W3922" s="348" t="str">
        <f>IF(板块成分!B3924="","",板块成分!B3924)</f>
        <v/>
      </c>
      <c r="X3922" s="270" t="str">
        <f>[1]!s_info_name(W3922)</f>
        <v>0</v>
      </c>
      <c r="Y3922" s="335" t="str">
        <f>IF($Y$3="申万一级行业",[1]!s_info_industry_sw_2021(W3922,公司分析!D$5,1),IF($Y$3="申万二级行业",[1]!s_info_industry_sw_2021(W3922,公司分析!D$5,2),IF($Y$3="申万三级行业",[1]!s_info_industry_sw_2021(W3922,公司分析!D$5,3),IF($Y$3="wind一级行业",[1]!s_info_industry_gics(W3922,1),IF($Y$3="wind二级行业",[1]!s_info_industry_gics(W3922,2),IF($Y$3="wind三级行业",[1]!s_info_industry_gics(W3922,3),IF($Y$3="wind四级行业",[1]!s_info_industry_gics(W3922,4),IF($Y$3="证监会门类行业",[1]!s_info_industry_csrc12_n(W3922,公司分析!D$5,1),""))))))))</f>
        <v>0</v>
      </c>
      <c r="Z3922" s="298" t="str">
        <f>IF(Y3922=行业比较!$E$6,ROW(),"")</f>
        <v/>
      </c>
    </row>
    <row r="3923" spans="22:26" x14ac:dyDescent="0.35">
      <c r="V3923" s="253">
        <f t="shared" si="69"/>
        <v>0</v>
      </c>
      <c r="W3923" s="348" t="str">
        <f>IF(板块成分!B3925="","",板块成分!B3925)</f>
        <v/>
      </c>
      <c r="X3923" s="270" t="str">
        <f>[1]!s_info_name(W3923)</f>
        <v>0</v>
      </c>
      <c r="Y3923" s="335" t="str">
        <f>IF($Y$3="申万一级行业",[1]!s_info_industry_sw_2021(W3923,公司分析!D$5,1),IF($Y$3="申万二级行业",[1]!s_info_industry_sw_2021(W3923,公司分析!D$5,2),IF($Y$3="申万三级行业",[1]!s_info_industry_sw_2021(W3923,公司分析!D$5,3),IF($Y$3="wind一级行业",[1]!s_info_industry_gics(W3923,1),IF($Y$3="wind二级行业",[1]!s_info_industry_gics(W3923,2),IF($Y$3="wind三级行业",[1]!s_info_industry_gics(W3923,3),IF($Y$3="wind四级行业",[1]!s_info_industry_gics(W3923,4),IF($Y$3="证监会门类行业",[1]!s_info_industry_csrc12_n(W3923,公司分析!D$5,1),""))))))))</f>
        <v>0</v>
      </c>
      <c r="Z3923" s="298" t="str">
        <f>IF(Y3923=行业比较!$E$6,ROW(),"")</f>
        <v/>
      </c>
    </row>
    <row r="3924" spans="22:26" x14ac:dyDescent="0.35">
      <c r="V3924" s="253">
        <f t="shared" si="69"/>
        <v>0</v>
      </c>
      <c r="W3924" s="348" t="str">
        <f>IF(板块成分!B3926="","",板块成分!B3926)</f>
        <v/>
      </c>
      <c r="X3924" s="270" t="str">
        <f>[1]!s_info_name(W3924)</f>
        <v>0</v>
      </c>
      <c r="Y3924" s="335" t="str">
        <f>IF($Y$3="申万一级行业",[1]!s_info_industry_sw_2021(W3924,公司分析!D$5,1),IF($Y$3="申万二级行业",[1]!s_info_industry_sw_2021(W3924,公司分析!D$5,2),IF($Y$3="申万三级行业",[1]!s_info_industry_sw_2021(W3924,公司分析!D$5,3),IF($Y$3="wind一级行业",[1]!s_info_industry_gics(W3924,1),IF($Y$3="wind二级行业",[1]!s_info_industry_gics(W3924,2),IF($Y$3="wind三级行业",[1]!s_info_industry_gics(W3924,3),IF($Y$3="wind四级行业",[1]!s_info_industry_gics(W3924,4),IF($Y$3="证监会门类行业",[1]!s_info_industry_csrc12_n(W3924,公司分析!D$5,1),""))))))))</f>
        <v>0</v>
      </c>
      <c r="Z3924" s="298" t="str">
        <f>IF(Y3924=行业比较!$E$6,ROW(),"")</f>
        <v/>
      </c>
    </row>
    <row r="3925" spans="22:26" x14ac:dyDescent="0.35">
      <c r="V3925" s="253">
        <f t="shared" si="69"/>
        <v>0</v>
      </c>
      <c r="W3925" s="348" t="str">
        <f>IF(板块成分!B3927="","",板块成分!B3927)</f>
        <v/>
      </c>
      <c r="X3925" s="270" t="str">
        <f>[1]!s_info_name(W3925)</f>
        <v>0</v>
      </c>
      <c r="Y3925" s="335" t="str">
        <f>IF($Y$3="申万一级行业",[1]!s_info_industry_sw_2021(W3925,公司分析!D$5,1),IF($Y$3="申万二级行业",[1]!s_info_industry_sw_2021(W3925,公司分析!D$5,2),IF($Y$3="申万三级行业",[1]!s_info_industry_sw_2021(W3925,公司分析!D$5,3),IF($Y$3="wind一级行业",[1]!s_info_industry_gics(W3925,1),IF($Y$3="wind二级行业",[1]!s_info_industry_gics(W3925,2),IF($Y$3="wind三级行业",[1]!s_info_industry_gics(W3925,3),IF($Y$3="wind四级行业",[1]!s_info_industry_gics(W3925,4),IF($Y$3="证监会门类行业",[1]!s_info_industry_csrc12_n(W3925,公司分析!D$5,1),""))))))))</f>
        <v>0</v>
      </c>
      <c r="Z3925" s="298" t="str">
        <f>IF(Y3925=行业比较!$E$6,ROW(),"")</f>
        <v/>
      </c>
    </row>
    <row r="3926" spans="22:26" x14ac:dyDescent="0.35">
      <c r="V3926" s="253">
        <f t="shared" si="69"/>
        <v>0</v>
      </c>
      <c r="W3926" s="348" t="str">
        <f>IF(板块成分!B3928="","",板块成分!B3928)</f>
        <v/>
      </c>
      <c r="X3926" s="270" t="str">
        <f>[1]!s_info_name(W3926)</f>
        <v>0</v>
      </c>
      <c r="Y3926" s="335" t="str">
        <f>IF($Y$3="申万一级行业",[1]!s_info_industry_sw_2021(W3926,公司分析!D$5,1),IF($Y$3="申万二级行业",[1]!s_info_industry_sw_2021(W3926,公司分析!D$5,2),IF($Y$3="申万三级行业",[1]!s_info_industry_sw_2021(W3926,公司分析!D$5,3),IF($Y$3="wind一级行业",[1]!s_info_industry_gics(W3926,1),IF($Y$3="wind二级行业",[1]!s_info_industry_gics(W3926,2),IF($Y$3="wind三级行业",[1]!s_info_industry_gics(W3926,3),IF($Y$3="wind四级行业",[1]!s_info_industry_gics(W3926,4),IF($Y$3="证监会门类行业",[1]!s_info_industry_csrc12_n(W3926,公司分析!D$5,1),""))))))))</f>
        <v>0</v>
      </c>
      <c r="Z3926" s="298" t="str">
        <f>IF(Y3926=行业比较!$E$6,ROW(),"")</f>
        <v/>
      </c>
    </row>
    <row r="3927" spans="22:26" x14ac:dyDescent="0.35">
      <c r="V3927" s="253">
        <f t="shared" si="69"/>
        <v>0</v>
      </c>
      <c r="W3927" s="348" t="str">
        <f>IF(板块成分!B3929="","",板块成分!B3929)</f>
        <v/>
      </c>
      <c r="X3927" s="270" t="str">
        <f>[1]!s_info_name(W3927)</f>
        <v>0</v>
      </c>
      <c r="Y3927" s="335" t="str">
        <f>IF($Y$3="申万一级行业",[1]!s_info_industry_sw_2021(W3927,公司分析!D$5,1),IF($Y$3="申万二级行业",[1]!s_info_industry_sw_2021(W3927,公司分析!D$5,2),IF($Y$3="申万三级行业",[1]!s_info_industry_sw_2021(W3927,公司分析!D$5,3),IF($Y$3="wind一级行业",[1]!s_info_industry_gics(W3927,1),IF($Y$3="wind二级行业",[1]!s_info_industry_gics(W3927,2),IF($Y$3="wind三级行业",[1]!s_info_industry_gics(W3927,3),IF($Y$3="wind四级行业",[1]!s_info_industry_gics(W3927,4),IF($Y$3="证监会门类行业",[1]!s_info_industry_csrc12_n(W3927,公司分析!D$5,1),""))))))))</f>
        <v>0</v>
      </c>
      <c r="Z3927" s="298" t="str">
        <f>IF(Y3927=行业比较!$E$6,ROW(),"")</f>
        <v/>
      </c>
    </row>
    <row r="3928" spans="22:26" x14ac:dyDescent="0.35">
      <c r="V3928" s="253">
        <f t="shared" si="69"/>
        <v>0</v>
      </c>
      <c r="W3928" s="348" t="str">
        <f>IF(板块成分!B3930="","",板块成分!B3930)</f>
        <v/>
      </c>
      <c r="X3928" s="270" t="str">
        <f>[1]!s_info_name(W3928)</f>
        <v>0</v>
      </c>
      <c r="Y3928" s="335" t="str">
        <f>IF($Y$3="申万一级行业",[1]!s_info_industry_sw_2021(W3928,公司分析!D$5,1),IF($Y$3="申万二级行业",[1]!s_info_industry_sw_2021(W3928,公司分析!D$5,2),IF($Y$3="申万三级行业",[1]!s_info_industry_sw_2021(W3928,公司分析!D$5,3),IF($Y$3="wind一级行业",[1]!s_info_industry_gics(W3928,1),IF($Y$3="wind二级行业",[1]!s_info_industry_gics(W3928,2),IF($Y$3="wind三级行业",[1]!s_info_industry_gics(W3928,3),IF($Y$3="wind四级行业",[1]!s_info_industry_gics(W3928,4),IF($Y$3="证监会门类行业",[1]!s_info_industry_csrc12_n(W3928,公司分析!D$5,1),""))))))))</f>
        <v>0</v>
      </c>
      <c r="Z3928" s="298" t="str">
        <f>IF(Y3928=行业比较!$E$6,ROW(),"")</f>
        <v/>
      </c>
    </row>
    <row r="3929" spans="22:26" x14ac:dyDescent="0.35">
      <c r="V3929" s="253">
        <f t="shared" si="69"/>
        <v>0</v>
      </c>
      <c r="W3929" s="348" t="str">
        <f>IF(板块成分!B3931="","",板块成分!B3931)</f>
        <v/>
      </c>
      <c r="X3929" s="270" t="str">
        <f>[1]!s_info_name(W3929)</f>
        <v>0</v>
      </c>
      <c r="Y3929" s="335" t="str">
        <f>IF($Y$3="申万一级行业",[1]!s_info_industry_sw_2021(W3929,公司分析!D$5,1),IF($Y$3="申万二级行业",[1]!s_info_industry_sw_2021(W3929,公司分析!D$5,2),IF($Y$3="申万三级行业",[1]!s_info_industry_sw_2021(W3929,公司分析!D$5,3),IF($Y$3="wind一级行业",[1]!s_info_industry_gics(W3929,1),IF($Y$3="wind二级行业",[1]!s_info_industry_gics(W3929,2),IF($Y$3="wind三级行业",[1]!s_info_industry_gics(W3929,3),IF($Y$3="wind四级行业",[1]!s_info_industry_gics(W3929,4),IF($Y$3="证监会门类行业",[1]!s_info_industry_csrc12_n(W3929,公司分析!D$5,1),""))))))))</f>
        <v>0</v>
      </c>
      <c r="Z3929" s="298" t="str">
        <f>IF(Y3929=行业比较!$E$6,ROW(),"")</f>
        <v/>
      </c>
    </row>
    <row r="3930" spans="22:26" x14ac:dyDescent="0.35">
      <c r="V3930" s="253">
        <f t="shared" si="69"/>
        <v>0</v>
      </c>
      <c r="W3930" s="348" t="str">
        <f>IF(板块成分!B3932="","",板块成分!B3932)</f>
        <v/>
      </c>
      <c r="X3930" s="270" t="str">
        <f>[1]!s_info_name(W3930)</f>
        <v>0</v>
      </c>
      <c r="Y3930" s="335" t="str">
        <f>IF($Y$3="申万一级行业",[1]!s_info_industry_sw_2021(W3930,公司分析!D$5,1),IF($Y$3="申万二级行业",[1]!s_info_industry_sw_2021(W3930,公司分析!D$5,2),IF($Y$3="申万三级行业",[1]!s_info_industry_sw_2021(W3930,公司分析!D$5,3),IF($Y$3="wind一级行业",[1]!s_info_industry_gics(W3930,1),IF($Y$3="wind二级行业",[1]!s_info_industry_gics(W3930,2),IF($Y$3="wind三级行业",[1]!s_info_industry_gics(W3930,3),IF($Y$3="wind四级行业",[1]!s_info_industry_gics(W3930,4),IF($Y$3="证监会门类行业",[1]!s_info_industry_csrc12_n(W3930,公司分析!D$5,1),""))))))))</f>
        <v>0</v>
      </c>
      <c r="Z3930" s="298" t="str">
        <f>IF(Y3930=行业比较!$E$6,ROW(),"")</f>
        <v/>
      </c>
    </row>
    <row r="3931" spans="22:26" x14ac:dyDescent="0.35">
      <c r="V3931" s="253">
        <f t="shared" si="69"/>
        <v>0</v>
      </c>
      <c r="W3931" s="348" t="str">
        <f>IF(板块成分!B3933="","",板块成分!B3933)</f>
        <v/>
      </c>
      <c r="X3931" s="270" t="str">
        <f>[1]!s_info_name(W3931)</f>
        <v>0</v>
      </c>
      <c r="Y3931" s="335" t="str">
        <f>IF($Y$3="申万一级行业",[1]!s_info_industry_sw_2021(W3931,公司分析!D$5,1),IF($Y$3="申万二级行业",[1]!s_info_industry_sw_2021(W3931,公司分析!D$5,2),IF($Y$3="申万三级行业",[1]!s_info_industry_sw_2021(W3931,公司分析!D$5,3),IF($Y$3="wind一级行业",[1]!s_info_industry_gics(W3931,1),IF($Y$3="wind二级行业",[1]!s_info_industry_gics(W3931,2),IF($Y$3="wind三级行业",[1]!s_info_industry_gics(W3931,3),IF($Y$3="wind四级行业",[1]!s_info_industry_gics(W3931,4),IF($Y$3="证监会门类行业",[1]!s_info_industry_csrc12_n(W3931,公司分析!D$5,1),""))))))))</f>
        <v>0</v>
      </c>
      <c r="Z3931" s="298" t="str">
        <f>IF(Y3931=行业比较!$E$6,ROW(),"")</f>
        <v/>
      </c>
    </row>
    <row r="3932" spans="22:26" x14ac:dyDescent="0.35">
      <c r="V3932" s="253">
        <f t="shared" si="69"/>
        <v>0</v>
      </c>
      <c r="W3932" s="348" t="str">
        <f>IF(板块成分!B3934="","",板块成分!B3934)</f>
        <v/>
      </c>
      <c r="X3932" s="270" t="str">
        <f>[1]!s_info_name(W3932)</f>
        <v>0</v>
      </c>
      <c r="Y3932" s="335" t="str">
        <f>IF($Y$3="申万一级行业",[1]!s_info_industry_sw_2021(W3932,公司分析!D$5,1),IF($Y$3="申万二级行业",[1]!s_info_industry_sw_2021(W3932,公司分析!D$5,2),IF($Y$3="申万三级行业",[1]!s_info_industry_sw_2021(W3932,公司分析!D$5,3),IF($Y$3="wind一级行业",[1]!s_info_industry_gics(W3932,1),IF($Y$3="wind二级行业",[1]!s_info_industry_gics(W3932,2),IF($Y$3="wind三级行业",[1]!s_info_industry_gics(W3932,3),IF($Y$3="wind四级行业",[1]!s_info_industry_gics(W3932,4),IF($Y$3="证监会门类行业",[1]!s_info_industry_csrc12_n(W3932,公司分析!D$5,1),""))))))))</f>
        <v>0</v>
      </c>
      <c r="Z3932" s="298" t="str">
        <f>IF(Y3932=行业比较!$E$6,ROW(),"")</f>
        <v/>
      </c>
    </row>
    <row r="3933" spans="22:26" x14ac:dyDescent="0.35">
      <c r="V3933" s="253">
        <f t="shared" si="69"/>
        <v>0</v>
      </c>
      <c r="W3933" s="348" t="str">
        <f>IF(板块成分!B3935="","",板块成分!B3935)</f>
        <v/>
      </c>
      <c r="X3933" s="270" t="str">
        <f>[1]!s_info_name(W3933)</f>
        <v>0</v>
      </c>
      <c r="Y3933" s="335" t="str">
        <f>IF($Y$3="申万一级行业",[1]!s_info_industry_sw_2021(W3933,公司分析!D$5,1),IF($Y$3="申万二级行业",[1]!s_info_industry_sw_2021(W3933,公司分析!D$5,2),IF($Y$3="申万三级行业",[1]!s_info_industry_sw_2021(W3933,公司分析!D$5,3),IF($Y$3="wind一级行业",[1]!s_info_industry_gics(W3933,1),IF($Y$3="wind二级行业",[1]!s_info_industry_gics(W3933,2),IF($Y$3="wind三级行业",[1]!s_info_industry_gics(W3933,3),IF($Y$3="wind四级行业",[1]!s_info_industry_gics(W3933,4),IF($Y$3="证监会门类行业",[1]!s_info_industry_csrc12_n(W3933,公司分析!D$5,1),""))))))))</f>
        <v>0</v>
      </c>
      <c r="Z3933" s="298" t="str">
        <f>IF(Y3933=行业比较!$E$6,ROW(),"")</f>
        <v/>
      </c>
    </row>
    <row r="3934" spans="22:26" x14ac:dyDescent="0.35">
      <c r="V3934" s="253">
        <f t="shared" si="69"/>
        <v>0</v>
      </c>
      <c r="W3934" s="348" t="str">
        <f>IF(板块成分!B3936="","",板块成分!B3936)</f>
        <v/>
      </c>
      <c r="X3934" s="270" t="str">
        <f>[1]!s_info_name(W3934)</f>
        <v>0</v>
      </c>
      <c r="Y3934" s="335" t="str">
        <f>IF($Y$3="申万一级行业",[1]!s_info_industry_sw_2021(W3934,公司分析!D$5,1),IF($Y$3="申万二级行业",[1]!s_info_industry_sw_2021(W3934,公司分析!D$5,2),IF($Y$3="申万三级行业",[1]!s_info_industry_sw_2021(W3934,公司分析!D$5,3),IF($Y$3="wind一级行业",[1]!s_info_industry_gics(W3934,1),IF($Y$3="wind二级行业",[1]!s_info_industry_gics(W3934,2),IF($Y$3="wind三级行业",[1]!s_info_industry_gics(W3934,3),IF($Y$3="wind四级行业",[1]!s_info_industry_gics(W3934,4),IF($Y$3="证监会门类行业",[1]!s_info_industry_csrc12_n(W3934,公司分析!D$5,1),""))))))))</f>
        <v>0</v>
      </c>
      <c r="Z3934" s="298" t="str">
        <f>IF(Y3934=行业比较!$E$6,ROW(),"")</f>
        <v/>
      </c>
    </row>
    <row r="3935" spans="22:26" x14ac:dyDescent="0.35">
      <c r="V3935" s="253">
        <f t="shared" si="69"/>
        <v>0</v>
      </c>
      <c r="W3935" s="348" t="str">
        <f>IF(板块成分!B3937="","",板块成分!B3937)</f>
        <v/>
      </c>
      <c r="X3935" s="270" t="str">
        <f>[1]!s_info_name(W3935)</f>
        <v>0</v>
      </c>
      <c r="Y3935" s="335" t="str">
        <f>IF($Y$3="申万一级行业",[1]!s_info_industry_sw_2021(W3935,公司分析!D$5,1),IF($Y$3="申万二级行业",[1]!s_info_industry_sw_2021(W3935,公司分析!D$5,2),IF($Y$3="申万三级行业",[1]!s_info_industry_sw_2021(W3935,公司分析!D$5,3),IF($Y$3="wind一级行业",[1]!s_info_industry_gics(W3935,1),IF($Y$3="wind二级行业",[1]!s_info_industry_gics(W3935,2),IF($Y$3="wind三级行业",[1]!s_info_industry_gics(W3935,3),IF($Y$3="wind四级行业",[1]!s_info_industry_gics(W3935,4),IF($Y$3="证监会门类行业",[1]!s_info_industry_csrc12_n(W3935,公司分析!D$5,1),""))))))))</f>
        <v>0</v>
      </c>
      <c r="Z3935" s="298" t="str">
        <f>IF(Y3935=行业比较!$E$6,ROW(),"")</f>
        <v/>
      </c>
    </row>
    <row r="3936" spans="22:26" x14ac:dyDescent="0.35">
      <c r="V3936" s="253">
        <f t="shared" si="69"/>
        <v>0</v>
      </c>
      <c r="W3936" s="348" t="str">
        <f>IF(板块成分!B3938="","",板块成分!B3938)</f>
        <v/>
      </c>
      <c r="X3936" s="270" t="str">
        <f>[1]!s_info_name(W3936)</f>
        <v>0</v>
      </c>
      <c r="Y3936" s="335" t="str">
        <f>IF($Y$3="申万一级行业",[1]!s_info_industry_sw_2021(W3936,公司分析!D$5,1),IF($Y$3="申万二级行业",[1]!s_info_industry_sw_2021(W3936,公司分析!D$5,2),IF($Y$3="申万三级行业",[1]!s_info_industry_sw_2021(W3936,公司分析!D$5,3),IF($Y$3="wind一级行业",[1]!s_info_industry_gics(W3936,1),IF($Y$3="wind二级行业",[1]!s_info_industry_gics(W3936,2),IF($Y$3="wind三级行业",[1]!s_info_industry_gics(W3936,3),IF($Y$3="wind四级行业",[1]!s_info_industry_gics(W3936,4),IF($Y$3="证监会门类行业",[1]!s_info_industry_csrc12_n(W3936,公司分析!D$5,1),""))))))))</f>
        <v>0</v>
      </c>
      <c r="Z3936" s="298" t="str">
        <f>IF(Y3936=行业比较!$E$6,ROW(),"")</f>
        <v/>
      </c>
    </row>
    <row r="3937" spans="22:26" x14ac:dyDescent="0.35">
      <c r="V3937" s="253">
        <f t="shared" si="69"/>
        <v>0</v>
      </c>
      <c r="W3937" s="348" t="str">
        <f>IF(板块成分!B3939="","",板块成分!B3939)</f>
        <v/>
      </c>
      <c r="X3937" s="270" t="str">
        <f>[1]!s_info_name(W3937)</f>
        <v>0</v>
      </c>
      <c r="Y3937" s="335" t="str">
        <f>IF($Y$3="申万一级行业",[1]!s_info_industry_sw_2021(W3937,公司分析!D$5,1),IF($Y$3="申万二级行业",[1]!s_info_industry_sw_2021(W3937,公司分析!D$5,2),IF($Y$3="申万三级行业",[1]!s_info_industry_sw_2021(W3937,公司分析!D$5,3),IF($Y$3="wind一级行业",[1]!s_info_industry_gics(W3937,1),IF($Y$3="wind二级行业",[1]!s_info_industry_gics(W3937,2),IF($Y$3="wind三级行业",[1]!s_info_industry_gics(W3937,3),IF($Y$3="wind四级行业",[1]!s_info_industry_gics(W3937,4),IF($Y$3="证监会门类行业",[1]!s_info_industry_csrc12_n(W3937,公司分析!D$5,1),""))))))))</f>
        <v>0</v>
      </c>
      <c r="Z3937" s="298" t="str">
        <f>IF(Y3937=行业比较!$E$6,ROW(),"")</f>
        <v/>
      </c>
    </row>
    <row r="3938" spans="22:26" x14ac:dyDescent="0.35">
      <c r="V3938" s="253">
        <f t="shared" si="69"/>
        <v>0</v>
      </c>
      <c r="W3938" s="348" t="str">
        <f>IF(板块成分!B3940="","",板块成分!B3940)</f>
        <v/>
      </c>
      <c r="X3938" s="270" t="str">
        <f>[1]!s_info_name(W3938)</f>
        <v>0</v>
      </c>
      <c r="Y3938" s="335" t="str">
        <f>IF($Y$3="申万一级行业",[1]!s_info_industry_sw_2021(W3938,公司分析!D$5,1),IF($Y$3="申万二级行业",[1]!s_info_industry_sw_2021(W3938,公司分析!D$5,2),IF($Y$3="申万三级行业",[1]!s_info_industry_sw_2021(W3938,公司分析!D$5,3),IF($Y$3="wind一级行业",[1]!s_info_industry_gics(W3938,1),IF($Y$3="wind二级行业",[1]!s_info_industry_gics(W3938,2),IF($Y$3="wind三级行业",[1]!s_info_industry_gics(W3938,3),IF($Y$3="wind四级行业",[1]!s_info_industry_gics(W3938,4),IF($Y$3="证监会门类行业",[1]!s_info_industry_csrc12_n(W3938,公司分析!D$5,1),""))))))))</f>
        <v>0</v>
      </c>
      <c r="Z3938" s="298" t="str">
        <f>IF(Y3938=行业比较!$E$6,ROW(),"")</f>
        <v/>
      </c>
    </row>
    <row r="3939" spans="22:26" x14ac:dyDescent="0.35">
      <c r="V3939" s="253">
        <f t="shared" si="69"/>
        <v>0</v>
      </c>
      <c r="W3939" s="348" t="str">
        <f>IF(板块成分!B3941="","",板块成分!B3941)</f>
        <v/>
      </c>
      <c r="X3939" s="270" t="str">
        <f>[1]!s_info_name(W3939)</f>
        <v>0</v>
      </c>
      <c r="Y3939" s="335" t="str">
        <f>IF($Y$3="申万一级行业",[1]!s_info_industry_sw_2021(W3939,公司分析!D$5,1),IF($Y$3="申万二级行业",[1]!s_info_industry_sw_2021(W3939,公司分析!D$5,2),IF($Y$3="申万三级行业",[1]!s_info_industry_sw_2021(W3939,公司分析!D$5,3),IF($Y$3="wind一级行业",[1]!s_info_industry_gics(W3939,1),IF($Y$3="wind二级行业",[1]!s_info_industry_gics(W3939,2),IF($Y$3="wind三级行业",[1]!s_info_industry_gics(W3939,3),IF($Y$3="wind四级行业",[1]!s_info_industry_gics(W3939,4),IF($Y$3="证监会门类行业",[1]!s_info_industry_csrc12_n(W3939,公司分析!D$5,1),""))))))))</f>
        <v>0</v>
      </c>
      <c r="Z3939" s="298" t="str">
        <f>IF(Y3939=行业比较!$E$6,ROW(),"")</f>
        <v/>
      </c>
    </row>
    <row r="3940" spans="22:26" x14ac:dyDescent="0.35">
      <c r="V3940" s="253">
        <f t="shared" si="69"/>
        <v>0</v>
      </c>
      <c r="W3940" s="348" t="str">
        <f>IF(板块成分!B3942="","",板块成分!B3942)</f>
        <v/>
      </c>
      <c r="X3940" s="270" t="str">
        <f>[1]!s_info_name(W3940)</f>
        <v>0</v>
      </c>
      <c r="Y3940" s="335" t="str">
        <f>IF($Y$3="申万一级行业",[1]!s_info_industry_sw_2021(W3940,公司分析!D$5,1),IF($Y$3="申万二级行业",[1]!s_info_industry_sw_2021(W3940,公司分析!D$5,2),IF($Y$3="申万三级行业",[1]!s_info_industry_sw_2021(W3940,公司分析!D$5,3),IF($Y$3="wind一级行业",[1]!s_info_industry_gics(W3940,1),IF($Y$3="wind二级行业",[1]!s_info_industry_gics(W3940,2),IF($Y$3="wind三级行业",[1]!s_info_industry_gics(W3940,3),IF($Y$3="wind四级行业",[1]!s_info_industry_gics(W3940,4),IF($Y$3="证监会门类行业",[1]!s_info_industry_csrc12_n(W3940,公司分析!D$5,1),""))))))))</f>
        <v>0</v>
      </c>
      <c r="Z3940" s="298" t="str">
        <f>IF(Y3940=行业比较!$E$6,ROW(),"")</f>
        <v/>
      </c>
    </row>
    <row r="3941" spans="22:26" x14ac:dyDescent="0.35">
      <c r="V3941" s="253">
        <f t="shared" si="69"/>
        <v>0</v>
      </c>
      <c r="W3941" s="348" t="str">
        <f>IF(板块成分!B3943="","",板块成分!B3943)</f>
        <v/>
      </c>
      <c r="X3941" s="270" t="str">
        <f>[1]!s_info_name(W3941)</f>
        <v>0</v>
      </c>
      <c r="Y3941" s="335" t="str">
        <f>IF($Y$3="申万一级行业",[1]!s_info_industry_sw_2021(W3941,公司分析!D$5,1),IF($Y$3="申万二级行业",[1]!s_info_industry_sw_2021(W3941,公司分析!D$5,2),IF($Y$3="申万三级行业",[1]!s_info_industry_sw_2021(W3941,公司分析!D$5,3),IF($Y$3="wind一级行业",[1]!s_info_industry_gics(W3941,1),IF($Y$3="wind二级行业",[1]!s_info_industry_gics(W3941,2),IF($Y$3="wind三级行业",[1]!s_info_industry_gics(W3941,3),IF($Y$3="wind四级行业",[1]!s_info_industry_gics(W3941,4),IF($Y$3="证监会门类行业",[1]!s_info_industry_csrc12_n(W3941,公司分析!D$5,1),""))))))))</f>
        <v>0</v>
      </c>
      <c r="Z3941" s="298" t="str">
        <f>IF(Y3941=行业比较!$E$6,ROW(),"")</f>
        <v/>
      </c>
    </row>
    <row r="3942" spans="22:26" x14ac:dyDescent="0.35">
      <c r="V3942" s="253">
        <f t="shared" si="69"/>
        <v>0</v>
      </c>
      <c r="W3942" s="348" t="str">
        <f>IF(板块成分!B3944="","",板块成分!B3944)</f>
        <v/>
      </c>
      <c r="X3942" s="270" t="str">
        <f>[1]!s_info_name(W3942)</f>
        <v>0</v>
      </c>
      <c r="Y3942" s="335" t="str">
        <f>IF($Y$3="申万一级行业",[1]!s_info_industry_sw_2021(W3942,公司分析!D$5,1),IF($Y$3="申万二级行业",[1]!s_info_industry_sw_2021(W3942,公司分析!D$5,2),IF($Y$3="申万三级行业",[1]!s_info_industry_sw_2021(W3942,公司分析!D$5,3),IF($Y$3="wind一级行业",[1]!s_info_industry_gics(W3942,1),IF($Y$3="wind二级行业",[1]!s_info_industry_gics(W3942,2),IF($Y$3="wind三级行业",[1]!s_info_industry_gics(W3942,3),IF($Y$3="wind四级行业",[1]!s_info_industry_gics(W3942,4),IF($Y$3="证监会门类行业",[1]!s_info_industry_csrc12_n(W3942,公司分析!D$5,1),""))))))))</f>
        <v>0</v>
      </c>
      <c r="Z3942" s="298" t="str">
        <f>IF(Y3942=行业比较!$E$6,ROW(),"")</f>
        <v/>
      </c>
    </row>
    <row r="3943" spans="22:26" x14ac:dyDescent="0.35">
      <c r="V3943" s="253">
        <f t="shared" si="69"/>
        <v>0</v>
      </c>
      <c r="W3943" s="348" t="str">
        <f>IF(板块成分!B3945="","",板块成分!B3945)</f>
        <v/>
      </c>
      <c r="X3943" s="270" t="str">
        <f>[1]!s_info_name(W3943)</f>
        <v>0</v>
      </c>
      <c r="Y3943" s="335" t="str">
        <f>IF($Y$3="申万一级行业",[1]!s_info_industry_sw_2021(W3943,公司分析!D$5,1),IF($Y$3="申万二级行业",[1]!s_info_industry_sw_2021(W3943,公司分析!D$5,2),IF($Y$3="申万三级行业",[1]!s_info_industry_sw_2021(W3943,公司分析!D$5,3),IF($Y$3="wind一级行业",[1]!s_info_industry_gics(W3943,1),IF($Y$3="wind二级行业",[1]!s_info_industry_gics(W3943,2),IF($Y$3="wind三级行业",[1]!s_info_industry_gics(W3943,3),IF($Y$3="wind四级行业",[1]!s_info_industry_gics(W3943,4),IF($Y$3="证监会门类行业",[1]!s_info_industry_csrc12_n(W3943,公司分析!D$5,1),""))))))))</f>
        <v>0</v>
      </c>
      <c r="Z3943" s="298" t="str">
        <f>IF(Y3943=行业比较!$E$6,ROW(),"")</f>
        <v/>
      </c>
    </row>
    <row r="3944" spans="22:26" x14ac:dyDescent="0.35">
      <c r="V3944" s="253">
        <f t="shared" si="69"/>
        <v>0</v>
      </c>
      <c r="W3944" s="348" t="str">
        <f>IF(板块成分!B3946="","",板块成分!B3946)</f>
        <v/>
      </c>
      <c r="X3944" s="270" t="str">
        <f>[1]!s_info_name(W3944)</f>
        <v>0</v>
      </c>
      <c r="Y3944" s="335" t="str">
        <f>IF($Y$3="申万一级行业",[1]!s_info_industry_sw_2021(W3944,公司分析!D$5,1),IF($Y$3="申万二级行业",[1]!s_info_industry_sw_2021(W3944,公司分析!D$5,2),IF($Y$3="申万三级行业",[1]!s_info_industry_sw_2021(W3944,公司分析!D$5,3),IF($Y$3="wind一级行业",[1]!s_info_industry_gics(W3944,1),IF($Y$3="wind二级行业",[1]!s_info_industry_gics(W3944,2),IF($Y$3="wind三级行业",[1]!s_info_industry_gics(W3944,3),IF($Y$3="wind四级行业",[1]!s_info_industry_gics(W3944,4),IF($Y$3="证监会门类行业",[1]!s_info_industry_csrc12_n(W3944,公司分析!D$5,1),""))))))))</f>
        <v>0</v>
      </c>
      <c r="Z3944" s="298" t="str">
        <f>IF(Y3944=行业比较!$E$6,ROW(),"")</f>
        <v/>
      </c>
    </row>
    <row r="3945" spans="22:26" x14ac:dyDescent="0.35">
      <c r="V3945" s="253">
        <f t="shared" si="69"/>
        <v>0</v>
      </c>
      <c r="W3945" s="348" t="str">
        <f>IF(板块成分!B3947="","",板块成分!B3947)</f>
        <v/>
      </c>
      <c r="X3945" s="270" t="str">
        <f>[1]!s_info_name(W3945)</f>
        <v>0</v>
      </c>
      <c r="Y3945" s="335" t="str">
        <f>IF($Y$3="申万一级行业",[1]!s_info_industry_sw_2021(W3945,公司分析!D$5,1),IF($Y$3="申万二级行业",[1]!s_info_industry_sw_2021(W3945,公司分析!D$5,2),IF($Y$3="申万三级行业",[1]!s_info_industry_sw_2021(W3945,公司分析!D$5,3),IF($Y$3="wind一级行业",[1]!s_info_industry_gics(W3945,1),IF($Y$3="wind二级行业",[1]!s_info_industry_gics(W3945,2),IF($Y$3="wind三级行业",[1]!s_info_industry_gics(W3945,3),IF($Y$3="wind四级行业",[1]!s_info_industry_gics(W3945,4),IF($Y$3="证监会门类行业",[1]!s_info_industry_csrc12_n(W3945,公司分析!D$5,1),""))))))))</f>
        <v>0</v>
      </c>
      <c r="Z3945" s="298" t="str">
        <f>IF(Y3945=行业比较!$E$6,ROW(),"")</f>
        <v/>
      </c>
    </row>
    <row r="3946" spans="22:26" x14ac:dyDescent="0.35">
      <c r="V3946" s="253">
        <f t="shared" si="69"/>
        <v>0</v>
      </c>
      <c r="W3946" s="348" t="str">
        <f>IF(板块成分!B3948="","",板块成分!B3948)</f>
        <v/>
      </c>
      <c r="X3946" s="270" t="str">
        <f>[1]!s_info_name(W3946)</f>
        <v>0</v>
      </c>
      <c r="Y3946" s="335" t="str">
        <f>IF($Y$3="申万一级行业",[1]!s_info_industry_sw_2021(W3946,公司分析!D$5,1),IF($Y$3="申万二级行业",[1]!s_info_industry_sw_2021(W3946,公司分析!D$5,2),IF($Y$3="申万三级行业",[1]!s_info_industry_sw_2021(W3946,公司分析!D$5,3),IF($Y$3="wind一级行业",[1]!s_info_industry_gics(W3946,1),IF($Y$3="wind二级行业",[1]!s_info_industry_gics(W3946,2),IF($Y$3="wind三级行业",[1]!s_info_industry_gics(W3946,3),IF($Y$3="wind四级行业",[1]!s_info_industry_gics(W3946,4),IF($Y$3="证监会门类行业",[1]!s_info_industry_csrc12_n(W3946,公司分析!D$5,1),""))))))))</f>
        <v>0</v>
      </c>
      <c r="Z3946" s="298" t="str">
        <f>IF(Y3946=行业比较!$E$6,ROW(),"")</f>
        <v/>
      </c>
    </row>
    <row r="3947" spans="22:26" x14ac:dyDescent="0.35">
      <c r="V3947" s="253">
        <f t="shared" si="69"/>
        <v>0</v>
      </c>
      <c r="W3947" s="348" t="str">
        <f>IF(板块成分!B3949="","",板块成分!B3949)</f>
        <v/>
      </c>
      <c r="X3947" s="270" t="str">
        <f>[1]!s_info_name(W3947)</f>
        <v>0</v>
      </c>
      <c r="Y3947" s="335" t="str">
        <f>IF($Y$3="申万一级行业",[1]!s_info_industry_sw_2021(W3947,公司分析!D$5,1),IF($Y$3="申万二级行业",[1]!s_info_industry_sw_2021(W3947,公司分析!D$5,2),IF($Y$3="申万三级行业",[1]!s_info_industry_sw_2021(W3947,公司分析!D$5,3),IF($Y$3="wind一级行业",[1]!s_info_industry_gics(W3947,1),IF($Y$3="wind二级行业",[1]!s_info_industry_gics(W3947,2),IF($Y$3="wind三级行业",[1]!s_info_industry_gics(W3947,3),IF($Y$3="wind四级行业",[1]!s_info_industry_gics(W3947,4),IF($Y$3="证监会门类行业",[1]!s_info_industry_csrc12_n(W3947,公司分析!D$5,1),""))))))))</f>
        <v>0</v>
      </c>
      <c r="Z3947" s="298" t="str">
        <f>IF(Y3947=行业比较!$E$6,ROW(),"")</f>
        <v/>
      </c>
    </row>
    <row r="3948" spans="22:26" x14ac:dyDescent="0.35">
      <c r="V3948" s="253">
        <f t="shared" si="69"/>
        <v>0</v>
      </c>
      <c r="W3948" s="348" t="str">
        <f>IF(板块成分!B3950="","",板块成分!B3950)</f>
        <v/>
      </c>
      <c r="X3948" s="270" t="str">
        <f>[1]!s_info_name(W3948)</f>
        <v>0</v>
      </c>
      <c r="Y3948" s="335" t="str">
        <f>IF($Y$3="申万一级行业",[1]!s_info_industry_sw_2021(W3948,公司分析!D$5,1),IF($Y$3="申万二级行业",[1]!s_info_industry_sw_2021(W3948,公司分析!D$5,2),IF($Y$3="申万三级行业",[1]!s_info_industry_sw_2021(W3948,公司分析!D$5,3),IF($Y$3="wind一级行业",[1]!s_info_industry_gics(W3948,1),IF($Y$3="wind二级行业",[1]!s_info_industry_gics(W3948,2),IF($Y$3="wind三级行业",[1]!s_info_industry_gics(W3948,3),IF($Y$3="wind四级行业",[1]!s_info_industry_gics(W3948,4),IF($Y$3="证监会门类行业",[1]!s_info_industry_csrc12_n(W3948,公司分析!D$5,1),""))))))))</f>
        <v>0</v>
      </c>
      <c r="Z3948" s="298" t="str">
        <f>IF(Y3948=行业比较!$E$6,ROW(),"")</f>
        <v/>
      </c>
    </row>
    <row r="3949" spans="22:26" x14ac:dyDescent="0.35">
      <c r="V3949" s="253">
        <f t="shared" si="69"/>
        <v>0</v>
      </c>
      <c r="W3949" s="348" t="str">
        <f>IF(板块成分!B3951="","",板块成分!B3951)</f>
        <v/>
      </c>
      <c r="X3949" s="270" t="str">
        <f>[1]!s_info_name(W3949)</f>
        <v>0</v>
      </c>
      <c r="Y3949" s="335" t="str">
        <f>IF($Y$3="申万一级行业",[1]!s_info_industry_sw_2021(W3949,公司分析!D$5,1),IF($Y$3="申万二级行业",[1]!s_info_industry_sw_2021(W3949,公司分析!D$5,2),IF($Y$3="申万三级行业",[1]!s_info_industry_sw_2021(W3949,公司分析!D$5,3),IF($Y$3="wind一级行业",[1]!s_info_industry_gics(W3949,1),IF($Y$3="wind二级行业",[1]!s_info_industry_gics(W3949,2),IF($Y$3="wind三级行业",[1]!s_info_industry_gics(W3949,3),IF($Y$3="wind四级行业",[1]!s_info_industry_gics(W3949,4),IF($Y$3="证监会门类行业",[1]!s_info_industry_csrc12_n(W3949,公司分析!D$5,1),""))))))))</f>
        <v>0</v>
      </c>
      <c r="Z3949" s="298" t="str">
        <f>IF(Y3949=行业比较!$E$6,ROW(),"")</f>
        <v/>
      </c>
    </row>
    <row r="3950" spans="22:26" x14ac:dyDescent="0.35">
      <c r="V3950" s="253">
        <f t="shared" si="69"/>
        <v>0</v>
      </c>
      <c r="W3950" s="348" t="str">
        <f>IF(板块成分!B3952="","",板块成分!B3952)</f>
        <v/>
      </c>
      <c r="X3950" s="270" t="str">
        <f>[1]!s_info_name(W3950)</f>
        <v>0</v>
      </c>
      <c r="Y3950" s="335" t="str">
        <f>IF($Y$3="申万一级行业",[1]!s_info_industry_sw_2021(W3950,公司分析!D$5,1),IF($Y$3="申万二级行业",[1]!s_info_industry_sw_2021(W3950,公司分析!D$5,2),IF($Y$3="申万三级行业",[1]!s_info_industry_sw_2021(W3950,公司分析!D$5,3),IF($Y$3="wind一级行业",[1]!s_info_industry_gics(W3950,1),IF($Y$3="wind二级行业",[1]!s_info_industry_gics(W3950,2),IF($Y$3="wind三级行业",[1]!s_info_industry_gics(W3950,3),IF($Y$3="wind四级行业",[1]!s_info_industry_gics(W3950,4),IF($Y$3="证监会门类行业",[1]!s_info_industry_csrc12_n(W3950,公司分析!D$5,1),""))))))))</f>
        <v>0</v>
      </c>
      <c r="Z3950" s="298" t="str">
        <f>IF(Y3950=行业比较!$E$6,ROW(),"")</f>
        <v/>
      </c>
    </row>
    <row r="3951" spans="22:26" x14ac:dyDescent="0.35">
      <c r="V3951" s="253">
        <f t="shared" si="69"/>
        <v>0</v>
      </c>
      <c r="W3951" s="348" t="str">
        <f>IF(板块成分!B3953="","",板块成分!B3953)</f>
        <v/>
      </c>
      <c r="X3951" s="270" t="str">
        <f>[1]!s_info_name(W3951)</f>
        <v>0</v>
      </c>
      <c r="Y3951" s="335" t="str">
        <f>IF($Y$3="申万一级行业",[1]!s_info_industry_sw_2021(W3951,公司分析!D$5,1),IF($Y$3="申万二级行业",[1]!s_info_industry_sw_2021(W3951,公司分析!D$5,2),IF($Y$3="申万三级行业",[1]!s_info_industry_sw_2021(W3951,公司分析!D$5,3),IF($Y$3="wind一级行业",[1]!s_info_industry_gics(W3951,1),IF($Y$3="wind二级行业",[1]!s_info_industry_gics(W3951,2),IF($Y$3="wind三级行业",[1]!s_info_industry_gics(W3951,3),IF($Y$3="wind四级行业",[1]!s_info_industry_gics(W3951,4),IF($Y$3="证监会门类行业",[1]!s_info_industry_csrc12_n(W3951,公司分析!D$5,1),""))))))))</f>
        <v>0</v>
      </c>
      <c r="Z3951" s="298" t="str">
        <f>IF(Y3951=行业比较!$E$6,ROW(),"")</f>
        <v/>
      </c>
    </row>
    <row r="3952" spans="22:26" x14ac:dyDescent="0.35">
      <c r="V3952" s="253">
        <f t="shared" si="69"/>
        <v>0</v>
      </c>
      <c r="W3952" s="348" t="str">
        <f>IF(板块成分!B3954="","",板块成分!B3954)</f>
        <v/>
      </c>
      <c r="X3952" s="270" t="str">
        <f>[1]!s_info_name(W3952)</f>
        <v>0</v>
      </c>
      <c r="Y3952" s="335" t="str">
        <f>IF($Y$3="申万一级行业",[1]!s_info_industry_sw_2021(W3952,公司分析!D$5,1),IF($Y$3="申万二级行业",[1]!s_info_industry_sw_2021(W3952,公司分析!D$5,2),IF($Y$3="申万三级行业",[1]!s_info_industry_sw_2021(W3952,公司分析!D$5,3),IF($Y$3="wind一级行业",[1]!s_info_industry_gics(W3952,1),IF($Y$3="wind二级行业",[1]!s_info_industry_gics(W3952,2),IF($Y$3="wind三级行业",[1]!s_info_industry_gics(W3952,3),IF($Y$3="wind四级行业",[1]!s_info_industry_gics(W3952,4),IF($Y$3="证监会门类行业",[1]!s_info_industry_csrc12_n(W3952,公司分析!D$5,1),""))))))))</f>
        <v>0</v>
      </c>
      <c r="Z3952" s="298" t="str">
        <f>IF(Y3952=行业比较!$E$6,ROW(),"")</f>
        <v/>
      </c>
    </row>
    <row r="3953" spans="22:26" x14ac:dyDescent="0.35">
      <c r="V3953" s="253">
        <f t="shared" si="69"/>
        <v>0</v>
      </c>
      <c r="W3953" s="348" t="str">
        <f>IF(板块成分!B3955="","",板块成分!B3955)</f>
        <v/>
      </c>
      <c r="X3953" s="270" t="str">
        <f>[1]!s_info_name(W3953)</f>
        <v>0</v>
      </c>
      <c r="Y3953" s="335" t="str">
        <f>IF($Y$3="申万一级行业",[1]!s_info_industry_sw_2021(W3953,公司分析!D$5,1),IF($Y$3="申万二级行业",[1]!s_info_industry_sw_2021(W3953,公司分析!D$5,2),IF($Y$3="申万三级行业",[1]!s_info_industry_sw_2021(W3953,公司分析!D$5,3),IF($Y$3="wind一级行业",[1]!s_info_industry_gics(W3953,1),IF($Y$3="wind二级行业",[1]!s_info_industry_gics(W3953,2),IF($Y$3="wind三级行业",[1]!s_info_industry_gics(W3953,3),IF($Y$3="wind四级行业",[1]!s_info_industry_gics(W3953,4),IF($Y$3="证监会门类行业",[1]!s_info_industry_csrc12_n(W3953,公司分析!D$5,1),""))))))))</f>
        <v>0</v>
      </c>
      <c r="Z3953" s="298" t="str">
        <f>IF(Y3953=行业比较!$E$6,ROW(),"")</f>
        <v/>
      </c>
    </row>
    <row r="3954" spans="22:26" x14ac:dyDescent="0.35">
      <c r="V3954" s="253">
        <f t="shared" si="69"/>
        <v>0</v>
      </c>
      <c r="W3954" s="348" t="str">
        <f>IF(板块成分!B3956="","",板块成分!B3956)</f>
        <v/>
      </c>
      <c r="X3954" s="270" t="str">
        <f>[1]!s_info_name(W3954)</f>
        <v>0</v>
      </c>
      <c r="Y3954" s="335" t="str">
        <f>IF($Y$3="申万一级行业",[1]!s_info_industry_sw_2021(W3954,公司分析!D$5,1),IF($Y$3="申万二级行业",[1]!s_info_industry_sw_2021(W3954,公司分析!D$5,2),IF($Y$3="申万三级行业",[1]!s_info_industry_sw_2021(W3954,公司分析!D$5,3),IF($Y$3="wind一级行业",[1]!s_info_industry_gics(W3954,1),IF($Y$3="wind二级行业",[1]!s_info_industry_gics(W3954,2),IF($Y$3="wind三级行业",[1]!s_info_industry_gics(W3954,3),IF($Y$3="wind四级行业",[1]!s_info_industry_gics(W3954,4),IF($Y$3="证监会门类行业",[1]!s_info_industry_csrc12_n(W3954,公司分析!D$5,1),""))))))))</f>
        <v>0</v>
      </c>
      <c r="Z3954" s="298" t="str">
        <f>IF(Y3954=行业比较!$E$6,ROW(),"")</f>
        <v/>
      </c>
    </row>
    <row r="3955" spans="22:26" x14ac:dyDescent="0.35">
      <c r="V3955" s="253">
        <f t="shared" si="69"/>
        <v>0</v>
      </c>
      <c r="W3955" s="348" t="str">
        <f>IF(板块成分!B3957="","",板块成分!B3957)</f>
        <v/>
      </c>
      <c r="X3955" s="270" t="str">
        <f>[1]!s_info_name(W3955)</f>
        <v>0</v>
      </c>
      <c r="Y3955" s="335" t="str">
        <f>IF($Y$3="申万一级行业",[1]!s_info_industry_sw_2021(W3955,公司分析!D$5,1),IF($Y$3="申万二级行业",[1]!s_info_industry_sw_2021(W3955,公司分析!D$5,2),IF($Y$3="申万三级行业",[1]!s_info_industry_sw_2021(W3955,公司分析!D$5,3),IF($Y$3="wind一级行业",[1]!s_info_industry_gics(W3955,1),IF($Y$3="wind二级行业",[1]!s_info_industry_gics(W3955,2),IF($Y$3="wind三级行业",[1]!s_info_industry_gics(W3955,3),IF($Y$3="wind四级行业",[1]!s_info_industry_gics(W3955,4),IF($Y$3="证监会门类行业",[1]!s_info_industry_csrc12_n(W3955,公司分析!D$5,1),""))))))))</f>
        <v>0</v>
      </c>
      <c r="Z3955" s="298" t="str">
        <f>IF(Y3955=行业比较!$E$6,ROW(),"")</f>
        <v/>
      </c>
    </row>
    <row r="3956" spans="22:26" x14ac:dyDescent="0.35">
      <c r="V3956" s="253">
        <f t="shared" si="69"/>
        <v>0</v>
      </c>
      <c r="W3956" s="348" t="str">
        <f>IF(板块成分!B3958="","",板块成分!B3958)</f>
        <v/>
      </c>
      <c r="X3956" s="270" t="str">
        <f>[1]!s_info_name(W3956)</f>
        <v>0</v>
      </c>
      <c r="Y3956" s="335" t="str">
        <f>IF($Y$3="申万一级行业",[1]!s_info_industry_sw_2021(W3956,公司分析!D$5,1),IF($Y$3="申万二级行业",[1]!s_info_industry_sw_2021(W3956,公司分析!D$5,2),IF($Y$3="申万三级行业",[1]!s_info_industry_sw_2021(W3956,公司分析!D$5,3),IF($Y$3="wind一级行业",[1]!s_info_industry_gics(W3956,1),IF($Y$3="wind二级行业",[1]!s_info_industry_gics(W3956,2),IF($Y$3="wind三级行业",[1]!s_info_industry_gics(W3956,3),IF($Y$3="wind四级行业",[1]!s_info_industry_gics(W3956,4),IF($Y$3="证监会门类行业",[1]!s_info_industry_csrc12_n(W3956,公司分析!D$5,1),""))))))))</f>
        <v>0</v>
      </c>
      <c r="Z3956" s="298" t="str">
        <f>IF(Y3956=行业比较!$E$6,ROW(),"")</f>
        <v/>
      </c>
    </row>
    <row r="3957" spans="22:26" x14ac:dyDescent="0.35">
      <c r="V3957" s="253">
        <f t="shared" si="69"/>
        <v>0</v>
      </c>
      <c r="W3957" s="348" t="str">
        <f>IF(板块成分!B3959="","",板块成分!B3959)</f>
        <v/>
      </c>
      <c r="X3957" s="270" t="str">
        <f>[1]!s_info_name(W3957)</f>
        <v>0</v>
      </c>
      <c r="Y3957" s="335" t="str">
        <f>IF($Y$3="申万一级行业",[1]!s_info_industry_sw_2021(W3957,公司分析!D$5,1),IF($Y$3="申万二级行业",[1]!s_info_industry_sw_2021(W3957,公司分析!D$5,2),IF($Y$3="申万三级行业",[1]!s_info_industry_sw_2021(W3957,公司分析!D$5,3),IF($Y$3="wind一级行业",[1]!s_info_industry_gics(W3957,1),IF($Y$3="wind二级行业",[1]!s_info_industry_gics(W3957,2),IF($Y$3="wind三级行业",[1]!s_info_industry_gics(W3957,3),IF($Y$3="wind四级行业",[1]!s_info_industry_gics(W3957,4),IF($Y$3="证监会门类行业",[1]!s_info_industry_csrc12_n(W3957,公司分析!D$5,1),""))))))))</f>
        <v>0</v>
      </c>
      <c r="Z3957" s="298" t="str">
        <f>IF(Y3957=行业比较!$E$6,ROW(),"")</f>
        <v/>
      </c>
    </row>
    <row r="3958" spans="22:26" x14ac:dyDescent="0.35">
      <c r="V3958" s="253">
        <f t="shared" si="69"/>
        <v>0</v>
      </c>
      <c r="W3958" s="348" t="str">
        <f>IF(板块成分!B3960="","",板块成分!B3960)</f>
        <v/>
      </c>
      <c r="X3958" s="270" t="str">
        <f>[1]!s_info_name(W3958)</f>
        <v>0</v>
      </c>
      <c r="Y3958" s="335" t="str">
        <f>IF($Y$3="申万一级行业",[1]!s_info_industry_sw_2021(W3958,公司分析!D$5,1),IF($Y$3="申万二级行业",[1]!s_info_industry_sw_2021(W3958,公司分析!D$5,2),IF($Y$3="申万三级行业",[1]!s_info_industry_sw_2021(W3958,公司分析!D$5,3),IF($Y$3="wind一级行业",[1]!s_info_industry_gics(W3958,1),IF($Y$3="wind二级行业",[1]!s_info_industry_gics(W3958,2),IF($Y$3="wind三级行业",[1]!s_info_industry_gics(W3958,3),IF($Y$3="wind四级行业",[1]!s_info_industry_gics(W3958,4),IF($Y$3="证监会门类行业",[1]!s_info_industry_csrc12_n(W3958,公司分析!D$5,1),""))))))))</f>
        <v>0</v>
      </c>
      <c r="Z3958" s="298" t="str">
        <f>IF(Y3958=行业比较!$E$6,ROW(),"")</f>
        <v/>
      </c>
    </row>
    <row r="3959" spans="22:26" x14ac:dyDescent="0.35">
      <c r="V3959" s="253">
        <f t="shared" si="69"/>
        <v>0</v>
      </c>
      <c r="W3959" s="348" t="str">
        <f>IF(板块成分!B3961="","",板块成分!B3961)</f>
        <v/>
      </c>
      <c r="X3959" s="270" t="str">
        <f>[1]!s_info_name(W3959)</f>
        <v>0</v>
      </c>
      <c r="Y3959" s="335" t="str">
        <f>IF($Y$3="申万一级行业",[1]!s_info_industry_sw_2021(W3959,公司分析!D$5,1),IF($Y$3="申万二级行业",[1]!s_info_industry_sw_2021(W3959,公司分析!D$5,2),IF($Y$3="申万三级行业",[1]!s_info_industry_sw_2021(W3959,公司分析!D$5,3),IF($Y$3="wind一级行业",[1]!s_info_industry_gics(W3959,1),IF($Y$3="wind二级行业",[1]!s_info_industry_gics(W3959,2),IF($Y$3="wind三级行业",[1]!s_info_industry_gics(W3959,3),IF($Y$3="wind四级行业",[1]!s_info_industry_gics(W3959,4),IF($Y$3="证监会门类行业",[1]!s_info_industry_csrc12_n(W3959,公司分析!D$5,1),""))))))))</f>
        <v>0</v>
      </c>
      <c r="Z3959" s="298" t="str">
        <f>IF(Y3959=行业比较!$E$6,ROW(),"")</f>
        <v/>
      </c>
    </row>
    <row r="3960" spans="22:26" x14ac:dyDescent="0.35">
      <c r="V3960" s="253">
        <f t="shared" si="69"/>
        <v>0</v>
      </c>
      <c r="W3960" s="348" t="str">
        <f>IF(板块成分!B3962="","",板块成分!B3962)</f>
        <v/>
      </c>
      <c r="X3960" s="270" t="str">
        <f>[1]!s_info_name(W3960)</f>
        <v>0</v>
      </c>
      <c r="Y3960" s="335" t="str">
        <f>IF($Y$3="申万一级行业",[1]!s_info_industry_sw_2021(W3960,公司分析!D$5,1),IF($Y$3="申万二级行业",[1]!s_info_industry_sw_2021(W3960,公司分析!D$5,2),IF($Y$3="申万三级行业",[1]!s_info_industry_sw_2021(W3960,公司分析!D$5,3),IF($Y$3="wind一级行业",[1]!s_info_industry_gics(W3960,1),IF($Y$3="wind二级行业",[1]!s_info_industry_gics(W3960,2),IF($Y$3="wind三级行业",[1]!s_info_industry_gics(W3960,3),IF($Y$3="wind四级行业",[1]!s_info_industry_gics(W3960,4),IF($Y$3="证监会门类行业",[1]!s_info_industry_csrc12_n(W3960,公司分析!D$5,1),""))))))))</f>
        <v>0</v>
      </c>
      <c r="Z3960" s="298" t="str">
        <f>IF(Y3960=行业比较!$E$6,ROW(),"")</f>
        <v/>
      </c>
    </row>
    <row r="3961" spans="22:26" x14ac:dyDescent="0.35">
      <c r="V3961" s="253">
        <f t="shared" si="69"/>
        <v>0</v>
      </c>
      <c r="W3961" s="348" t="str">
        <f>IF(板块成分!B3963="","",板块成分!B3963)</f>
        <v/>
      </c>
      <c r="X3961" s="270" t="str">
        <f>[1]!s_info_name(W3961)</f>
        <v>0</v>
      </c>
      <c r="Y3961" s="335" t="str">
        <f>IF($Y$3="申万一级行业",[1]!s_info_industry_sw_2021(W3961,公司分析!D$5,1),IF($Y$3="申万二级行业",[1]!s_info_industry_sw_2021(W3961,公司分析!D$5,2),IF($Y$3="申万三级行业",[1]!s_info_industry_sw_2021(W3961,公司分析!D$5,3),IF($Y$3="wind一级行业",[1]!s_info_industry_gics(W3961,1),IF($Y$3="wind二级行业",[1]!s_info_industry_gics(W3961,2),IF($Y$3="wind三级行业",[1]!s_info_industry_gics(W3961,3),IF($Y$3="wind四级行业",[1]!s_info_industry_gics(W3961,4),IF($Y$3="证监会门类行业",[1]!s_info_industry_csrc12_n(W3961,公司分析!D$5,1),""))))))))</f>
        <v>0</v>
      </c>
      <c r="Z3961" s="298" t="str">
        <f>IF(Y3961=行业比较!$E$6,ROW(),"")</f>
        <v/>
      </c>
    </row>
    <row r="3962" spans="22:26" x14ac:dyDescent="0.35">
      <c r="V3962" s="253">
        <f t="shared" si="69"/>
        <v>0</v>
      </c>
      <c r="W3962" s="348" t="str">
        <f>IF(板块成分!B3964="","",板块成分!B3964)</f>
        <v/>
      </c>
      <c r="X3962" s="270" t="str">
        <f>[1]!s_info_name(W3962)</f>
        <v>0</v>
      </c>
      <c r="Y3962" s="335" t="str">
        <f>IF($Y$3="申万一级行业",[1]!s_info_industry_sw_2021(W3962,公司分析!D$5,1),IF($Y$3="申万二级行业",[1]!s_info_industry_sw_2021(W3962,公司分析!D$5,2),IF($Y$3="申万三级行业",[1]!s_info_industry_sw_2021(W3962,公司分析!D$5,3),IF($Y$3="wind一级行业",[1]!s_info_industry_gics(W3962,1),IF($Y$3="wind二级行业",[1]!s_info_industry_gics(W3962,2),IF($Y$3="wind三级行业",[1]!s_info_industry_gics(W3962,3),IF($Y$3="wind四级行业",[1]!s_info_industry_gics(W3962,4),IF($Y$3="证监会门类行业",[1]!s_info_industry_csrc12_n(W3962,公司分析!D$5,1),""))))))))</f>
        <v>0</v>
      </c>
      <c r="Z3962" s="298" t="str">
        <f>IF(Y3962=行业比较!$E$6,ROW(),"")</f>
        <v/>
      </c>
    </row>
    <row r="3963" spans="22:26" x14ac:dyDescent="0.35">
      <c r="V3963" s="253">
        <f t="shared" si="69"/>
        <v>0</v>
      </c>
      <c r="W3963" s="348" t="str">
        <f>IF(板块成分!B3965="","",板块成分!B3965)</f>
        <v/>
      </c>
      <c r="X3963" s="270" t="str">
        <f>[1]!s_info_name(W3963)</f>
        <v>0</v>
      </c>
      <c r="Y3963" s="335" t="str">
        <f>IF($Y$3="申万一级行业",[1]!s_info_industry_sw_2021(W3963,公司分析!D$5,1),IF($Y$3="申万二级行业",[1]!s_info_industry_sw_2021(W3963,公司分析!D$5,2),IF($Y$3="申万三级行业",[1]!s_info_industry_sw_2021(W3963,公司分析!D$5,3),IF($Y$3="wind一级行业",[1]!s_info_industry_gics(W3963,1),IF($Y$3="wind二级行业",[1]!s_info_industry_gics(W3963,2),IF($Y$3="wind三级行业",[1]!s_info_industry_gics(W3963,3),IF($Y$3="wind四级行业",[1]!s_info_industry_gics(W3963,4),IF($Y$3="证监会门类行业",[1]!s_info_industry_csrc12_n(W3963,公司分析!D$5,1),""))))))))</f>
        <v>0</v>
      </c>
      <c r="Z3963" s="298" t="str">
        <f>IF(Y3963=行业比较!$E$6,ROW(),"")</f>
        <v/>
      </c>
    </row>
    <row r="3964" spans="22:26" x14ac:dyDescent="0.35">
      <c r="V3964" s="253">
        <f t="shared" si="69"/>
        <v>0</v>
      </c>
      <c r="W3964" s="348" t="str">
        <f>IF(板块成分!B3966="","",板块成分!B3966)</f>
        <v/>
      </c>
      <c r="X3964" s="270" t="str">
        <f>[1]!s_info_name(W3964)</f>
        <v>0</v>
      </c>
      <c r="Y3964" s="335" t="str">
        <f>IF($Y$3="申万一级行业",[1]!s_info_industry_sw_2021(W3964,公司分析!D$5,1),IF($Y$3="申万二级行业",[1]!s_info_industry_sw_2021(W3964,公司分析!D$5,2),IF($Y$3="申万三级行业",[1]!s_info_industry_sw_2021(W3964,公司分析!D$5,3),IF($Y$3="wind一级行业",[1]!s_info_industry_gics(W3964,1),IF($Y$3="wind二级行业",[1]!s_info_industry_gics(W3964,2),IF($Y$3="wind三级行业",[1]!s_info_industry_gics(W3964,3),IF($Y$3="wind四级行业",[1]!s_info_industry_gics(W3964,4),IF($Y$3="证监会门类行业",[1]!s_info_industry_csrc12_n(W3964,公司分析!D$5,1),""))))))))</f>
        <v>0</v>
      </c>
      <c r="Z3964" s="298" t="str">
        <f>IF(Y3964=行业比较!$E$6,ROW(),"")</f>
        <v/>
      </c>
    </row>
    <row r="3965" spans="22:26" x14ac:dyDescent="0.35">
      <c r="V3965" s="253">
        <f t="shared" si="69"/>
        <v>0</v>
      </c>
      <c r="W3965" s="348" t="str">
        <f>IF(板块成分!B3967="","",板块成分!B3967)</f>
        <v/>
      </c>
      <c r="X3965" s="270" t="str">
        <f>[1]!s_info_name(W3965)</f>
        <v>0</v>
      </c>
      <c r="Y3965" s="335" t="str">
        <f>IF($Y$3="申万一级行业",[1]!s_info_industry_sw_2021(W3965,公司分析!D$5,1),IF($Y$3="申万二级行业",[1]!s_info_industry_sw_2021(W3965,公司分析!D$5,2),IF($Y$3="申万三级行业",[1]!s_info_industry_sw_2021(W3965,公司分析!D$5,3),IF($Y$3="wind一级行业",[1]!s_info_industry_gics(W3965,1),IF($Y$3="wind二级行业",[1]!s_info_industry_gics(W3965,2),IF($Y$3="wind三级行业",[1]!s_info_industry_gics(W3965,3),IF($Y$3="wind四级行业",[1]!s_info_industry_gics(W3965,4),IF($Y$3="证监会门类行业",[1]!s_info_industry_csrc12_n(W3965,公司分析!D$5,1),""))))))))</f>
        <v>0</v>
      </c>
      <c r="Z3965" s="298" t="str">
        <f>IF(Y3965=行业比较!$E$6,ROW(),"")</f>
        <v/>
      </c>
    </row>
    <row r="3966" spans="22:26" x14ac:dyDescent="0.35">
      <c r="V3966" s="253">
        <f t="shared" si="69"/>
        <v>0</v>
      </c>
      <c r="W3966" s="348" t="str">
        <f>IF(板块成分!B3968="","",板块成分!B3968)</f>
        <v/>
      </c>
      <c r="X3966" s="270" t="str">
        <f>[1]!s_info_name(W3966)</f>
        <v>0</v>
      </c>
      <c r="Y3966" s="335" t="str">
        <f>IF($Y$3="申万一级行业",[1]!s_info_industry_sw_2021(W3966,公司分析!D$5,1),IF($Y$3="申万二级行业",[1]!s_info_industry_sw_2021(W3966,公司分析!D$5,2),IF($Y$3="申万三级行业",[1]!s_info_industry_sw_2021(W3966,公司分析!D$5,3),IF($Y$3="wind一级行业",[1]!s_info_industry_gics(W3966,1),IF($Y$3="wind二级行业",[1]!s_info_industry_gics(W3966,2),IF($Y$3="wind三级行业",[1]!s_info_industry_gics(W3966,3),IF($Y$3="wind四级行业",[1]!s_info_industry_gics(W3966,4),IF($Y$3="证监会门类行业",[1]!s_info_industry_csrc12_n(W3966,公司分析!D$5,1),""))))))))</f>
        <v>0</v>
      </c>
      <c r="Z3966" s="298" t="str">
        <f>IF(Y3966=行业比较!$E$6,ROW(),"")</f>
        <v/>
      </c>
    </row>
    <row r="3967" spans="22:26" x14ac:dyDescent="0.35">
      <c r="V3967" s="253">
        <f t="shared" si="69"/>
        <v>0</v>
      </c>
      <c r="W3967" s="348" t="str">
        <f>IF(板块成分!B3969="","",板块成分!B3969)</f>
        <v/>
      </c>
      <c r="X3967" s="270" t="str">
        <f>[1]!s_info_name(W3967)</f>
        <v>0</v>
      </c>
      <c r="Y3967" s="335" t="str">
        <f>IF($Y$3="申万一级行业",[1]!s_info_industry_sw_2021(W3967,公司分析!D$5,1),IF($Y$3="申万二级行业",[1]!s_info_industry_sw_2021(W3967,公司分析!D$5,2),IF($Y$3="申万三级行业",[1]!s_info_industry_sw_2021(W3967,公司分析!D$5,3),IF($Y$3="wind一级行业",[1]!s_info_industry_gics(W3967,1),IF($Y$3="wind二级行业",[1]!s_info_industry_gics(W3967,2),IF($Y$3="wind三级行业",[1]!s_info_industry_gics(W3967,3),IF($Y$3="wind四级行业",[1]!s_info_industry_gics(W3967,4),IF($Y$3="证监会门类行业",[1]!s_info_industry_csrc12_n(W3967,公司分析!D$5,1),""))))))))</f>
        <v>0</v>
      </c>
      <c r="Z3967" s="298" t="str">
        <f>IF(Y3967=行业比较!$E$6,ROW(),"")</f>
        <v/>
      </c>
    </row>
    <row r="3968" spans="22:26" x14ac:dyDescent="0.35">
      <c r="V3968" s="253">
        <f t="shared" si="69"/>
        <v>0</v>
      </c>
      <c r="W3968" s="348" t="str">
        <f>IF(板块成分!B3970="","",板块成分!B3970)</f>
        <v/>
      </c>
      <c r="X3968" s="270" t="str">
        <f>[1]!s_info_name(W3968)</f>
        <v>0</v>
      </c>
      <c r="Y3968" s="335" t="str">
        <f>IF($Y$3="申万一级行业",[1]!s_info_industry_sw_2021(W3968,公司分析!D$5,1),IF($Y$3="申万二级行业",[1]!s_info_industry_sw_2021(W3968,公司分析!D$5,2),IF($Y$3="申万三级行业",[1]!s_info_industry_sw_2021(W3968,公司分析!D$5,3),IF($Y$3="wind一级行业",[1]!s_info_industry_gics(W3968,1),IF($Y$3="wind二级行业",[1]!s_info_industry_gics(W3968,2),IF($Y$3="wind三级行业",[1]!s_info_industry_gics(W3968,3),IF($Y$3="wind四级行业",[1]!s_info_industry_gics(W3968,4),IF($Y$3="证监会门类行业",[1]!s_info_industry_csrc12_n(W3968,公司分析!D$5,1),""))))))))</f>
        <v>0</v>
      </c>
      <c r="Z3968" s="298" t="str">
        <f>IF(Y3968=行业比较!$E$6,ROW(),"")</f>
        <v/>
      </c>
    </row>
    <row r="3969" spans="22:26" x14ac:dyDescent="0.35">
      <c r="V3969" s="253">
        <f t="shared" si="69"/>
        <v>0</v>
      </c>
      <c r="W3969" s="348" t="str">
        <f>IF(板块成分!B3971="","",板块成分!B3971)</f>
        <v/>
      </c>
      <c r="X3969" s="270" t="str">
        <f>[1]!s_info_name(W3969)</f>
        <v>0</v>
      </c>
      <c r="Y3969" s="335" t="str">
        <f>IF($Y$3="申万一级行业",[1]!s_info_industry_sw_2021(W3969,公司分析!D$5,1),IF($Y$3="申万二级行业",[1]!s_info_industry_sw_2021(W3969,公司分析!D$5,2),IF($Y$3="申万三级行业",[1]!s_info_industry_sw_2021(W3969,公司分析!D$5,3),IF($Y$3="wind一级行业",[1]!s_info_industry_gics(W3969,1),IF($Y$3="wind二级行业",[1]!s_info_industry_gics(W3969,2),IF($Y$3="wind三级行业",[1]!s_info_industry_gics(W3969,3),IF($Y$3="wind四级行业",[1]!s_info_industry_gics(W3969,4),IF($Y$3="证监会门类行业",[1]!s_info_industry_csrc12_n(W3969,公司分析!D$5,1),""))))))))</f>
        <v>0</v>
      </c>
      <c r="Z3969" s="298" t="str">
        <f>IF(Y3969=行业比较!$E$6,ROW(),"")</f>
        <v/>
      </c>
    </row>
    <row r="3970" spans="22:26" x14ac:dyDescent="0.35">
      <c r="V3970" s="253">
        <f t="shared" si="69"/>
        <v>0</v>
      </c>
      <c r="W3970" s="348" t="str">
        <f>IF(板块成分!B3972="","",板块成分!B3972)</f>
        <v/>
      </c>
      <c r="X3970" s="270" t="str">
        <f>[1]!s_info_name(W3970)</f>
        <v>0</v>
      </c>
      <c r="Y3970" s="335" t="str">
        <f>IF($Y$3="申万一级行业",[1]!s_info_industry_sw_2021(W3970,公司分析!D$5,1),IF($Y$3="申万二级行业",[1]!s_info_industry_sw_2021(W3970,公司分析!D$5,2),IF($Y$3="申万三级行业",[1]!s_info_industry_sw_2021(W3970,公司分析!D$5,3),IF($Y$3="wind一级行业",[1]!s_info_industry_gics(W3970,1),IF($Y$3="wind二级行业",[1]!s_info_industry_gics(W3970,2),IF($Y$3="wind三级行业",[1]!s_info_industry_gics(W3970,3),IF($Y$3="wind四级行业",[1]!s_info_industry_gics(W3970,4),IF($Y$3="证监会门类行业",[1]!s_info_industry_csrc12_n(W3970,公司分析!D$5,1),""))))))))</f>
        <v>0</v>
      </c>
      <c r="Z3970" s="298" t="str">
        <f>IF(Y3970=行业比较!$E$6,ROW(),"")</f>
        <v/>
      </c>
    </row>
    <row r="3971" spans="22:26" x14ac:dyDescent="0.35">
      <c r="V3971" s="253">
        <f t="shared" si="69"/>
        <v>0</v>
      </c>
      <c r="W3971" s="348" t="str">
        <f>IF(板块成分!B3973="","",板块成分!B3973)</f>
        <v/>
      </c>
      <c r="X3971" s="270" t="str">
        <f>[1]!s_info_name(W3971)</f>
        <v>0</v>
      </c>
      <c r="Y3971" s="335" t="str">
        <f>IF($Y$3="申万一级行业",[1]!s_info_industry_sw_2021(W3971,公司分析!D$5,1),IF($Y$3="申万二级行业",[1]!s_info_industry_sw_2021(W3971,公司分析!D$5,2),IF($Y$3="申万三级行业",[1]!s_info_industry_sw_2021(W3971,公司分析!D$5,3),IF($Y$3="wind一级行业",[1]!s_info_industry_gics(W3971,1),IF($Y$3="wind二级行业",[1]!s_info_industry_gics(W3971,2),IF($Y$3="wind三级行业",[1]!s_info_industry_gics(W3971,3),IF($Y$3="wind四级行业",[1]!s_info_industry_gics(W3971,4),IF($Y$3="证监会门类行业",[1]!s_info_industry_csrc12_n(W3971,公司分析!D$5,1),""))))))))</f>
        <v>0</v>
      </c>
      <c r="Z3971" s="298" t="str">
        <f>IF(Y3971=行业比较!$E$6,ROW(),"")</f>
        <v/>
      </c>
    </row>
    <row r="3972" spans="22:26" x14ac:dyDescent="0.35">
      <c r="V3972" s="253">
        <f t="shared" si="69"/>
        <v>0</v>
      </c>
      <c r="W3972" s="348" t="str">
        <f>IF(板块成分!B3974="","",板块成分!B3974)</f>
        <v/>
      </c>
      <c r="X3972" s="270" t="str">
        <f>[1]!s_info_name(W3972)</f>
        <v>0</v>
      </c>
      <c r="Y3972" s="335" t="str">
        <f>IF($Y$3="申万一级行业",[1]!s_info_industry_sw_2021(W3972,公司分析!D$5,1),IF($Y$3="申万二级行业",[1]!s_info_industry_sw_2021(W3972,公司分析!D$5,2),IF($Y$3="申万三级行业",[1]!s_info_industry_sw_2021(W3972,公司分析!D$5,3),IF($Y$3="wind一级行业",[1]!s_info_industry_gics(W3972,1),IF($Y$3="wind二级行业",[1]!s_info_industry_gics(W3972,2),IF($Y$3="wind三级行业",[1]!s_info_industry_gics(W3972,3),IF($Y$3="wind四级行业",[1]!s_info_industry_gics(W3972,4),IF($Y$3="证监会门类行业",[1]!s_info_industry_csrc12_n(W3972,公司分析!D$5,1),""))))))))</f>
        <v>0</v>
      </c>
      <c r="Z3972" s="298" t="str">
        <f>IF(Y3972=行业比较!$E$6,ROW(),"")</f>
        <v/>
      </c>
    </row>
    <row r="3973" spans="22:26" x14ac:dyDescent="0.35">
      <c r="V3973" s="253">
        <f t="shared" ref="V3973:V4036" si="70">IF(Z3973="",0,RANK(Z3973,Z:Z,1))</f>
        <v>0</v>
      </c>
      <c r="W3973" s="348" t="str">
        <f>IF(板块成分!B3975="","",板块成分!B3975)</f>
        <v/>
      </c>
      <c r="X3973" s="270" t="str">
        <f>[1]!s_info_name(W3973)</f>
        <v>0</v>
      </c>
      <c r="Y3973" s="335" t="str">
        <f>IF($Y$3="申万一级行业",[1]!s_info_industry_sw_2021(W3973,公司分析!D$5,1),IF($Y$3="申万二级行业",[1]!s_info_industry_sw_2021(W3973,公司分析!D$5,2),IF($Y$3="申万三级行业",[1]!s_info_industry_sw_2021(W3973,公司分析!D$5,3),IF($Y$3="wind一级行业",[1]!s_info_industry_gics(W3973,1),IF($Y$3="wind二级行业",[1]!s_info_industry_gics(W3973,2),IF($Y$3="wind三级行业",[1]!s_info_industry_gics(W3973,3),IF($Y$3="wind四级行业",[1]!s_info_industry_gics(W3973,4),IF($Y$3="证监会门类行业",[1]!s_info_industry_csrc12_n(W3973,公司分析!D$5,1),""))))))))</f>
        <v>0</v>
      </c>
      <c r="Z3973" s="298" t="str">
        <f>IF(Y3973=行业比较!$E$6,ROW(),"")</f>
        <v/>
      </c>
    </row>
    <row r="3974" spans="22:26" x14ac:dyDescent="0.35">
      <c r="V3974" s="253">
        <f t="shared" si="70"/>
        <v>0</v>
      </c>
      <c r="W3974" s="348" t="str">
        <f>IF(板块成分!B3976="","",板块成分!B3976)</f>
        <v/>
      </c>
      <c r="X3974" s="270" t="str">
        <f>[1]!s_info_name(W3974)</f>
        <v>0</v>
      </c>
      <c r="Y3974" s="335" t="str">
        <f>IF($Y$3="申万一级行业",[1]!s_info_industry_sw_2021(W3974,公司分析!D$5,1),IF($Y$3="申万二级行业",[1]!s_info_industry_sw_2021(W3974,公司分析!D$5,2),IF($Y$3="申万三级行业",[1]!s_info_industry_sw_2021(W3974,公司分析!D$5,3),IF($Y$3="wind一级行业",[1]!s_info_industry_gics(W3974,1),IF($Y$3="wind二级行业",[1]!s_info_industry_gics(W3974,2),IF($Y$3="wind三级行业",[1]!s_info_industry_gics(W3974,3),IF($Y$3="wind四级行业",[1]!s_info_industry_gics(W3974,4),IF($Y$3="证监会门类行业",[1]!s_info_industry_csrc12_n(W3974,公司分析!D$5,1),""))))))))</f>
        <v>0</v>
      </c>
      <c r="Z3974" s="298" t="str">
        <f>IF(Y3974=行业比较!$E$6,ROW(),"")</f>
        <v/>
      </c>
    </row>
    <row r="3975" spans="22:26" x14ac:dyDescent="0.35">
      <c r="V3975" s="253">
        <f t="shared" si="70"/>
        <v>0</v>
      </c>
      <c r="W3975" s="348" t="str">
        <f>IF(板块成分!B3977="","",板块成分!B3977)</f>
        <v/>
      </c>
      <c r="X3975" s="270" t="str">
        <f>[1]!s_info_name(W3975)</f>
        <v>0</v>
      </c>
      <c r="Y3975" s="335" t="str">
        <f>IF($Y$3="申万一级行业",[1]!s_info_industry_sw_2021(W3975,公司分析!D$5,1),IF($Y$3="申万二级行业",[1]!s_info_industry_sw_2021(W3975,公司分析!D$5,2),IF($Y$3="申万三级行业",[1]!s_info_industry_sw_2021(W3975,公司分析!D$5,3),IF($Y$3="wind一级行业",[1]!s_info_industry_gics(W3975,1),IF($Y$3="wind二级行业",[1]!s_info_industry_gics(W3975,2),IF($Y$3="wind三级行业",[1]!s_info_industry_gics(W3975,3),IF($Y$3="wind四级行业",[1]!s_info_industry_gics(W3975,4),IF($Y$3="证监会门类行业",[1]!s_info_industry_csrc12_n(W3975,公司分析!D$5,1),""))))))))</f>
        <v>0</v>
      </c>
      <c r="Z3975" s="298" t="str">
        <f>IF(Y3975=行业比较!$E$6,ROW(),"")</f>
        <v/>
      </c>
    </row>
    <row r="3976" spans="22:26" x14ac:dyDescent="0.35">
      <c r="V3976" s="253">
        <f t="shared" si="70"/>
        <v>0</v>
      </c>
      <c r="W3976" s="348" t="str">
        <f>IF(板块成分!B3978="","",板块成分!B3978)</f>
        <v/>
      </c>
      <c r="X3976" s="270" t="str">
        <f>[1]!s_info_name(W3976)</f>
        <v>0</v>
      </c>
      <c r="Y3976" s="335" t="str">
        <f>IF($Y$3="申万一级行业",[1]!s_info_industry_sw_2021(W3976,公司分析!D$5,1),IF($Y$3="申万二级行业",[1]!s_info_industry_sw_2021(W3976,公司分析!D$5,2),IF($Y$3="申万三级行业",[1]!s_info_industry_sw_2021(W3976,公司分析!D$5,3),IF($Y$3="wind一级行业",[1]!s_info_industry_gics(W3976,1),IF($Y$3="wind二级行业",[1]!s_info_industry_gics(W3976,2),IF($Y$3="wind三级行业",[1]!s_info_industry_gics(W3976,3),IF($Y$3="wind四级行业",[1]!s_info_industry_gics(W3976,4),IF($Y$3="证监会门类行业",[1]!s_info_industry_csrc12_n(W3976,公司分析!D$5,1),""))))))))</f>
        <v>0</v>
      </c>
      <c r="Z3976" s="298" t="str">
        <f>IF(Y3976=行业比较!$E$6,ROW(),"")</f>
        <v/>
      </c>
    </row>
    <row r="3977" spans="22:26" x14ac:dyDescent="0.35">
      <c r="V3977" s="253">
        <f t="shared" si="70"/>
        <v>0</v>
      </c>
      <c r="W3977" s="348" t="str">
        <f>IF(板块成分!B3979="","",板块成分!B3979)</f>
        <v/>
      </c>
      <c r="X3977" s="270" t="str">
        <f>[1]!s_info_name(W3977)</f>
        <v>0</v>
      </c>
      <c r="Y3977" s="335" t="str">
        <f>IF($Y$3="申万一级行业",[1]!s_info_industry_sw_2021(W3977,公司分析!D$5,1),IF($Y$3="申万二级行业",[1]!s_info_industry_sw_2021(W3977,公司分析!D$5,2),IF($Y$3="申万三级行业",[1]!s_info_industry_sw_2021(W3977,公司分析!D$5,3),IF($Y$3="wind一级行业",[1]!s_info_industry_gics(W3977,1),IF($Y$3="wind二级行业",[1]!s_info_industry_gics(W3977,2),IF($Y$3="wind三级行业",[1]!s_info_industry_gics(W3977,3),IF($Y$3="wind四级行业",[1]!s_info_industry_gics(W3977,4),IF($Y$3="证监会门类行业",[1]!s_info_industry_csrc12_n(W3977,公司分析!D$5,1),""))))))))</f>
        <v>0</v>
      </c>
      <c r="Z3977" s="298" t="str">
        <f>IF(Y3977=行业比较!$E$6,ROW(),"")</f>
        <v/>
      </c>
    </row>
    <row r="3978" spans="22:26" x14ac:dyDescent="0.35">
      <c r="V3978" s="253">
        <f t="shared" si="70"/>
        <v>0</v>
      </c>
      <c r="W3978" s="348" t="str">
        <f>IF(板块成分!B3980="","",板块成分!B3980)</f>
        <v/>
      </c>
      <c r="X3978" s="270" t="str">
        <f>[1]!s_info_name(W3978)</f>
        <v>0</v>
      </c>
      <c r="Y3978" s="335" t="str">
        <f>IF($Y$3="申万一级行业",[1]!s_info_industry_sw_2021(W3978,公司分析!D$5,1),IF($Y$3="申万二级行业",[1]!s_info_industry_sw_2021(W3978,公司分析!D$5,2),IF($Y$3="申万三级行业",[1]!s_info_industry_sw_2021(W3978,公司分析!D$5,3),IF($Y$3="wind一级行业",[1]!s_info_industry_gics(W3978,1),IF($Y$3="wind二级行业",[1]!s_info_industry_gics(W3978,2),IF($Y$3="wind三级行业",[1]!s_info_industry_gics(W3978,3),IF($Y$3="wind四级行业",[1]!s_info_industry_gics(W3978,4),IF($Y$3="证监会门类行业",[1]!s_info_industry_csrc12_n(W3978,公司分析!D$5,1),""))))))))</f>
        <v>0</v>
      </c>
      <c r="Z3978" s="298" t="str">
        <f>IF(Y3978=行业比较!$E$6,ROW(),"")</f>
        <v/>
      </c>
    </row>
    <row r="3979" spans="22:26" x14ac:dyDescent="0.35">
      <c r="V3979" s="253">
        <f t="shared" si="70"/>
        <v>0</v>
      </c>
      <c r="W3979" s="348" t="str">
        <f>IF(板块成分!B3981="","",板块成分!B3981)</f>
        <v/>
      </c>
      <c r="X3979" s="270" t="str">
        <f>[1]!s_info_name(W3979)</f>
        <v>0</v>
      </c>
      <c r="Y3979" s="335" t="str">
        <f>IF($Y$3="申万一级行业",[1]!s_info_industry_sw_2021(W3979,公司分析!D$5,1),IF($Y$3="申万二级行业",[1]!s_info_industry_sw_2021(W3979,公司分析!D$5,2),IF($Y$3="申万三级行业",[1]!s_info_industry_sw_2021(W3979,公司分析!D$5,3),IF($Y$3="wind一级行业",[1]!s_info_industry_gics(W3979,1),IF($Y$3="wind二级行业",[1]!s_info_industry_gics(W3979,2),IF($Y$3="wind三级行业",[1]!s_info_industry_gics(W3979,3),IF($Y$3="wind四级行业",[1]!s_info_industry_gics(W3979,4),IF($Y$3="证监会门类行业",[1]!s_info_industry_csrc12_n(W3979,公司分析!D$5,1),""))))))))</f>
        <v>0</v>
      </c>
      <c r="Z3979" s="298" t="str">
        <f>IF(Y3979=行业比较!$E$6,ROW(),"")</f>
        <v/>
      </c>
    </row>
    <row r="3980" spans="22:26" x14ac:dyDescent="0.35">
      <c r="V3980" s="253">
        <f t="shared" si="70"/>
        <v>0</v>
      </c>
      <c r="W3980" s="348" t="str">
        <f>IF(板块成分!B3982="","",板块成分!B3982)</f>
        <v/>
      </c>
      <c r="X3980" s="270" t="str">
        <f>[1]!s_info_name(W3980)</f>
        <v>0</v>
      </c>
      <c r="Y3980" s="335" t="str">
        <f>IF($Y$3="申万一级行业",[1]!s_info_industry_sw_2021(W3980,公司分析!D$5,1),IF($Y$3="申万二级行业",[1]!s_info_industry_sw_2021(W3980,公司分析!D$5,2),IF($Y$3="申万三级行业",[1]!s_info_industry_sw_2021(W3980,公司分析!D$5,3),IF($Y$3="wind一级行业",[1]!s_info_industry_gics(W3980,1),IF($Y$3="wind二级行业",[1]!s_info_industry_gics(W3980,2),IF($Y$3="wind三级行业",[1]!s_info_industry_gics(W3980,3),IF($Y$3="wind四级行业",[1]!s_info_industry_gics(W3980,4),IF($Y$3="证监会门类行业",[1]!s_info_industry_csrc12_n(W3980,公司分析!D$5,1),""))))))))</f>
        <v>0</v>
      </c>
      <c r="Z3980" s="298" t="str">
        <f>IF(Y3980=行业比较!$E$6,ROW(),"")</f>
        <v/>
      </c>
    </row>
    <row r="3981" spans="22:26" x14ac:dyDescent="0.35">
      <c r="V3981" s="253">
        <f t="shared" si="70"/>
        <v>0</v>
      </c>
      <c r="W3981" s="348" t="str">
        <f>IF(板块成分!B3983="","",板块成分!B3983)</f>
        <v/>
      </c>
      <c r="X3981" s="270" t="str">
        <f>[1]!s_info_name(W3981)</f>
        <v>0</v>
      </c>
      <c r="Y3981" s="335" t="str">
        <f>IF($Y$3="申万一级行业",[1]!s_info_industry_sw_2021(W3981,公司分析!D$5,1),IF($Y$3="申万二级行业",[1]!s_info_industry_sw_2021(W3981,公司分析!D$5,2),IF($Y$3="申万三级行业",[1]!s_info_industry_sw_2021(W3981,公司分析!D$5,3),IF($Y$3="wind一级行业",[1]!s_info_industry_gics(W3981,1),IF($Y$3="wind二级行业",[1]!s_info_industry_gics(W3981,2),IF($Y$3="wind三级行业",[1]!s_info_industry_gics(W3981,3),IF($Y$3="wind四级行业",[1]!s_info_industry_gics(W3981,4),IF($Y$3="证监会门类行业",[1]!s_info_industry_csrc12_n(W3981,公司分析!D$5,1),""))))))))</f>
        <v>0</v>
      </c>
      <c r="Z3981" s="298" t="str">
        <f>IF(Y3981=行业比较!$E$6,ROW(),"")</f>
        <v/>
      </c>
    </row>
    <row r="3982" spans="22:26" x14ac:dyDescent="0.35">
      <c r="V3982" s="253">
        <f t="shared" si="70"/>
        <v>0</v>
      </c>
      <c r="W3982" s="348" t="str">
        <f>IF(板块成分!B3984="","",板块成分!B3984)</f>
        <v/>
      </c>
      <c r="X3982" s="270" t="str">
        <f>[1]!s_info_name(W3982)</f>
        <v>0</v>
      </c>
      <c r="Y3982" s="335" t="str">
        <f>IF($Y$3="申万一级行业",[1]!s_info_industry_sw_2021(W3982,公司分析!D$5,1),IF($Y$3="申万二级行业",[1]!s_info_industry_sw_2021(W3982,公司分析!D$5,2),IF($Y$3="申万三级行业",[1]!s_info_industry_sw_2021(W3982,公司分析!D$5,3),IF($Y$3="wind一级行业",[1]!s_info_industry_gics(W3982,1),IF($Y$3="wind二级行业",[1]!s_info_industry_gics(W3982,2),IF($Y$3="wind三级行业",[1]!s_info_industry_gics(W3982,3),IF($Y$3="wind四级行业",[1]!s_info_industry_gics(W3982,4),IF($Y$3="证监会门类行业",[1]!s_info_industry_csrc12_n(W3982,公司分析!D$5,1),""))))))))</f>
        <v>0</v>
      </c>
      <c r="Z3982" s="298" t="str">
        <f>IF(Y3982=行业比较!$E$6,ROW(),"")</f>
        <v/>
      </c>
    </row>
    <row r="3983" spans="22:26" x14ac:dyDescent="0.35">
      <c r="V3983" s="253">
        <f t="shared" si="70"/>
        <v>0</v>
      </c>
      <c r="W3983" s="348" t="str">
        <f>IF(板块成分!B3985="","",板块成分!B3985)</f>
        <v/>
      </c>
      <c r="X3983" s="270" t="str">
        <f>[1]!s_info_name(W3983)</f>
        <v>0</v>
      </c>
      <c r="Y3983" s="335" t="str">
        <f>IF($Y$3="申万一级行业",[1]!s_info_industry_sw_2021(W3983,公司分析!D$5,1),IF($Y$3="申万二级行业",[1]!s_info_industry_sw_2021(W3983,公司分析!D$5,2),IF($Y$3="申万三级行业",[1]!s_info_industry_sw_2021(W3983,公司分析!D$5,3),IF($Y$3="wind一级行业",[1]!s_info_industry_gics(W3983,1),IF($Y$3="wind二级行业",[1]!s_info_industry_gics(W3983,2),IF($Y$3="wind三级行业",[1]!s_info_industry_gics(W3983,3),IF($Y$3="wind四级行业",[1]!s_info_industry_gics(W3983,4),IF($Y$3="证监会门类行业",[1]!s_info_industry_csrc12_n(W3983,公司分析!D$5,1),""))))))))</f>
        <v>0</v>
      </c>
      <c r="Z3983" s="298" t="str">
        <f>IF(Y3983=行业比较!$E$6,ROW(),"")</f>
        <v/>
      </c>
    </row>
    <row r="3984" spans="22:26" x14ac:dyDescent="0.35">
      <c r="V3984" s="253">
        <f t="shared" si="70"/>
        <v>0</v>
      </c>
      <c r="W3984" s="348" t="str">
        <f>IF(板块成分!B3986="","",板块成分!B3986)</f>
        <v/>
      </c>
      <c r="X3984" s="270" t="str">
        <f>[1]!s_info_name(W3984)</f>
        <v>0</v>
      </c>
      <c r="Y3984" s="335" t="str">
        <f>IF($Y$3="申万一级行业",[1]!s_info_industry_sw_2021(W3984,公司分析!D$5,1),IF($Y$3="申万二级行业",[1]!s_info_industry_sw_2021(W3984,公司分析!D$5,2),IF($Y$3="申万三级行业",[1]!s_info_industry_sw_2021(W3984,公司分析!D$5,3),IF($Y$3="wind一级行业",[1]!s_info_industry_gics(W3984,1),IF($Y$3="wind二级行业",[1]!s_info_industry_gics(W3984,2),IF($Y$3="wind三级行业",[1]!s_info_industry_gics(W3984,3),IF($Y$3="wind四级行业",[1]!s_info_industry_gics(W3984,4),IF($Y$3="证监会门类行业",[1]!s_info_industry_csrc12_n(W3984,公司分析!D$5,1),""))))))))</f>
        <v>0</v>
      </c>
      <c r="Z3984" s="298" t="str">
        <f>IF(Y3984=行业比较!$E$6,ROW(),"")</f>
        <v/>
      </c>
    </row>
    <row r="3985" spans="22:26" x14ac:dyDescent="0.35">
      <c r="V3985" s="253">
        <f t="shared" si="70"/>
        <v>0</v>
      </c>
      <c r="W3985" s="348" t="str">
        <f>IF(板块成分!B3987="","",板块成分!B3987)</f>
        <v/>
      </c>
      <c r="X3985" s="270" t="str">
        <f>[1]!s_info_name(W3985)</f>
        <v>0</v>
      </c>
      <c r="Y3985" s="335" t="str">
        <f>IF($Y$3="申万一级行业",[1]!s_info_industry_sw_2021(W3985,公司分析!D$5,1),IF($Y$3="申万二级行业",[1]!s_info_industry_sw_2021(W3985,公司分析!D$5,2),IF($Y$3="申万三级行业",[1]!s_info_industry_sw_2021(W3985,公司分析!D$5,3),IF($Y$3="wind一级行业",[1]!s_info_industry_gics(W3985,1),IF($Y$3="wind二级行业",[1]!s_info_industry_gics(W3985,2),IF($Y$3="wind三级行业",[1]!s_info_industry_gics(W3985,3),IF($Y$3="wind四级行业",[1]!s_info_industry_gics(W3985,4),IF($Y$3="证监会门类行业",[1]!s_info_industry_csrc12_n(W3985,公司分析!D$5,1),""))))))))</f>
        <v>0</v>
      </c>
      <c r="Z3985" s="298" t="str">
        <f>IF(Y3985=行业比较!$E$6,ROW(),"")</f>
        <v/>
      </c>
    </row>
    <row r="3986" spans="22:26" x14ac:dyDescent="0.35">
      <c r="V3986" s="253">
        <f t="shared" si="70"/>
        <v>0</v>
      </c>
      <c r="W3986" s="348" t="str">
        <f>IF(板块成分!B3988="","",板块成分!B3988)</f>
        <v/>
      </c>
      <c r="X3986" s="270" t="str">
        <f>[1]!s_info_name(W3986)</f>
        <v>0</v>
      </c>
      <c r="Y3986" s="335" t="str">
        <f>IF($Y$3="申万一级行业",[1]!s_info_industry_sw_2021(W3986,公司分析!D$5,1),IF($Y$3="申万二级行业",[1]!s_info_industry_sw_2021(W3986,公司分析!D$5,2),IF($Y$3="申万三级行业",[1]!s_info_industry_sw_2021(W3986,公司分析!D$5,3),IF($Y$3="wind一级行业",[1]!s_info_industry_gics(W3986,1),IF($Y$3="wind二级行业",[1]!s_info_industry_gics(W3986,2),IF($Y$3="wind三级行业",[1]!s_info_industry_gics(W3986,3),IF($Y$3="wind四级行业",[1]!s_info_industry_gics(W3986,4),IF($Y$3="证监会门类行业",[1]!s_info_industry_csrc12_n(W3986,公司分析!D$5,1),""))))))))</f>
        <v>0</v>
      </c>
      <c r="Z3986" s="298" t="str">
        <f>IF(Y3986=行业比较!$E$6,ROW(),"")</f>
        <v/>
      </c>
    </row>
    <row r="3987" spans="22:26" x14ac:dyDescent="0.35">
      <c r="V3987" s="253">
        <f t="shared" si="70"/>
        <v>0</v>
      </c>
      <c r="W3987" s="348" t="str">
        <f>IF(板块成分!B3989="","",板块成分!B3989)</f>
        <v/>
      </c>
      <c r="X3987" s="270" t="str">
        <f>[1]!s_info_name(W3987)</f>
        <v>0</v>
      </c>
      <c r="Y3987" s="335" t="str">
        <f>IF($Y$3="申万一级行业",[1]!s_info_industry_sw_2021(W3987,公司分析!D$5,1),IF($Y$3="申万二级行业",[1]!s_info_industry_sw_2021(W3987,公司分析!D$5,2),IF($Y$3="申万三级行业",[1]!s_info_industry_sw_2021(W3987,公司分析!D$5,3),IF($Y$3="wind一级行业",[1]!s_info_industry_gics(W3987,1),IF($Y$3="wind二级行业",[1]!s_info_industry_gics(W3987,2),IF($Y$3="wind三级行业",[1]!s_info_industry_gics(W3987,3),IF($Y$3="wind四级行业",[1]!s_info_industry_gics(W3987,4),IF($Y$3="证监会门类行业",[1]!s_info_industry_csrc12_n(W3987,公司分析!D$5,1),""))))))))</f>
        <v>0</v>
      </c>
      <c r="Z3987" s="298" t="str">
        <f>IF(Y3987=行业比较!$E$6,ROW(),"")</f>
        <v/>
      </c>
    </row>
    <row r="3988" spans="22:26" x14ac:dyDescent="0.35">
      <c r="V3988" s="253">
        <f t="shared" si="70"/>
        <v>0</v>
      </c>
      <c r="W3988" s="348" t="str">
        <f>IF(板块成分!B3990="","",板块成分!B3990)</f>
        <v/>
      </c>
      <c r="X3988" s="270" t="str">
        <f>[1]!s_info_name(W3988)</f>
        <v>0</v>
      </c>
      <c r="Y3988" s="335" t="str">
        <f>IF($Y$3="申万一级行业",[1]!s_info_industry_sw_2021(W3988,公司分析!D$5,1),IF($Y$3="申万二级行业",[1]!s_info_industry_sw_2021(W3988,公司分析!D$5,2),IF($Y$3="申万三级行业",[1]!s_info_industry_sw_2021(W3988,公司分析!D$5,3),IF($Y$3="wind一级行业",[1]!s_info_industry_gics(W3988,1),IF($Y$3="wind二级行业",[1]!s_info_industry_gics(W3988,2),IF($Y$3="wind三级行业",[1]!s_info_industry_gics(W3988,3),IF($Y$3="wind四级行业",[1]!s_info_industry_gics(W3988,4),IF($Y$3="证监会门类行业",[1]!s_info_industry_csrc12_n(W3988,公司分析!D$5,1),""))))))))</f>
        <v>0</v>
      </c>
      <c r="Z3988" s="298" t="str">
        <f>IF(Y3988=行业比较!$E$6,ROW(),"")</f>
        <v/>
      </c>
    </row>
    <row r="3989" spans="22:26" x14ac:dyDescent="0.35">
      <c r="V3989" s="253">
        <f t="shared" si="70"/>
        <v>0</v>
      </c>
      <c r="W3989" s="348" t="str">
        <f>IF(板块成分!B3991="","",板块成分!B3991)</f>
        <v/>
      </c>
      <c r="X3989" s="270" t="str">
        <f>[1]!s_info_name(W3989)</f>
        <v>0</v>
      </c>
      <c r="Y3989" s="335" t="str">
        <f>IF($Y$3="申万一级行业",[1]!s_info_industry_sw_2021(W3989,公司分析!D$5,1),IF($Y$3="申万二级行业",[1]!s_info_industry_sw_2021(W3989,公司分析!D$5,2),IF($Y$3="申万三级行业",[1]!s_info_industry_sw_2021(W3989,公司分析!D$5,3),IF($Y$3="wind一级行业",[1]!s_info_industry_gics(W3989,1),IF($Y$3="wind二级行业",[1]!s_info_industry_gics(W3989,2),IF($Y$3="wind三级行业",[1]!s_info_industry_gics(W3989,3),IF($Y$3="wind四级行业",[1]!s_info_industry_gics(W3989,4),IF($Y$3="证监会门类行业",[1]!s_info_industry_csrc12_n(W3989,公司分析!D$5,1),""))))))))</f>
        <v>0</v>
      </c>
      <c r="Z3989" s="298" t="str">
        <f>IF(Y3989=行业比较!$E$6,ROW(),"")</f>
        <v/>
      </c>
    </row>
    <row r="3990" spans="22:26" x14ac:dyDescent="0.35">
      <c r="V3990" s="253">
        <f t="shared" si="70"/>
        <v>0</v>
      </c>
      <c r="W3990" s="348" t="str">
        <f>IF(板块成分!B3992="","",板块成分!B3992)</f>
        <v/>
      </c>
      <c r="X3990" s="270" t="str">
        <f>[1]!s_info_name(W3990)</f>
        <v>0</v>
      </c>
      <c r="Y3990" s="335" t="str">
        <f>IF($Y$3="申万一级行业",[1]!s_info_industry_sw_2021(W3990,公司分析!D$5,1),IF($Y$3="申万二级行业",[1]!s_info_industry_sw_2021(W3990,公司分析!D$5,2),IF($Y$3="申万三级行业",[1]!s_info_industry_sw_2021(W3990,公司分析!D$5,3),IF($Y$3="wind一级行业",[1]!s_info_industry_gics(W3990,1),IF($Y$3="wind二级行业",[1]!s_info_industry_gics(W3990,2),IF($Y$3="wind三级行业",[1]!s_info_industry_gics(W3990,3),IF($Y$3="wind四级行业",[1]!s_info_industry_gics(W3990,4),IF($Y$3="证监会门类行业",[1]!s_info_industry_csrc12_n(W3990,公司分析!D$5,1),""))))))))</f>
        <v>0</v>
      </c>
      <c r="Z3990" s="298" t="str">
        <f>IF(Y3990=行业比较!$E$6,ROW(),"")</f>
        <v/>
      </c>
    </row>
    <row r="3991" spans="22:26" x14ac:dyDescent="0.35">
      <c r="V3991" s="253">
        <f t="shared" si="70"/>
        <v>0</v>
      </c>
      <c r="W3991" s="348" t="str">
        <f>IF(板块成分!B3993="","",板块成分!B3993)</f>
        <v/>
      </c>
      <c r="X3991" s="270" t="str">
        <f>[1]!s_info_name(W3991)</f>
        <v>0</v>
      </c>
      <c r="Y3991" s="335" t="str">
        <f>IF($Y$3="申万一级行业",[1]!s_info_industry_sw_2021(W3991,公司分析!D$5,1),IF($Y$3="申万二级行业",[1]!s_info_industry_sw_2021(W3991,公司分析!D$5,2),IF($Y$3="申万三级行业",[1]!s_info_industry_sw_2021(W3991,公司分析!D$5,3),IF($Y$3="wind一级行业",[1]!s_info_industry_gics(W3991,1),IF($Y$3="wind二级行业",[1]!s_info_industry_gics(W3991,2),IF($Y$3="wind三级行业",[1]!s_info_industry_gics(W3991,3),IF($Y$3="wind四级行业",[1]!s_info_industry_gics(W3991,4),IF($Y$3="证监会门类行业",[1]!s_info_industry_csrc12_n(W3991,公司分析!D$5,1),""))))))))</f>
        <v>0</v>
      </c>
      <c r="Z3991" s="298" t="str">
        <f>IF(Y3991=行业比较!$E$6,ROW(),"")</f>
        <v/>
      </c>
    </row>
    <row r="3992" spans="22:26" x14ac:dyDescent="0.35">
      <c r="V3992" s="253">
        <f t="shared" si="70"/>
        <v>0</v>
      </c>
      <c r="W3992" s="348" t="str">
        <f>IF(板块成分!B3994="","",板块成分!B3994)</f>
        <v/>
      </c>
      <c r="X3992" s="270" t="str">
        <f>[1]!s_info_name(W3992)</f>
        <v>0</v>
      </c>
      <c r="Y3992" s="335" t="str">
        <f>IF($Y$3="申万一级行业",[1]!s_info_industry_sw_2021(W3992,公司分析!D$5,1),IF($Y$3="申万二级行业",[1]!s_info_industry_sw_2021(W3992,公司分析!D$5,2),IF($Y$3="申万三级行业",[1]!s_info_industry_sw_2021(W3992,公司分析!D$5,3),IF($Y$3="wind一级行业",[1]!s_info_industry_gics(W3992,1),IF($Y$3="wind二级行业",[1]!s_info_industry_gics(W3992,2),IF($Y$3="wind三级行业",[1]!s_info_industry_gics(W3992,3),IF($Y$3="wind四级行业",[1]!s_info_industry_gics(W3992,4),IF($Y$3="证监会门类行业",[1]!s_info_industry_csrc12_n(W3992,公司分析!D$5,1),""))))))))</f>
        <v>0</v>
      </c>
      <c r="Z3992" s="298" t="str">
        <f>IF(Y3992=行业比较!$E$6,ROW(),"")</f>
        <v/>
      </c>
    </row>
    <row r="3993" spans="22:26" x14ac:dyDescent="0.35">
      <c r="V3993" s="253">
        <f t="shared" si="70"/>
        <v>0</v>
      </c>
      <c r="W3993" s="348" t="str">
        <f>IF(板块成分!B3995="","",板块成分!B3995)</f>
        <v/>
      </c>
      <c r="X3993" s="270" t="str">
        <f>[1]!s_info_name(W3993)</f>
        <v>0</v>
      </c>
      <c r="Y3993" s="335" t="str">
        <f>IF($Y$3="申万一级行业",[1]!s_info_industry_sw_2021(W3993,公司分析!D$5,1),IF($Y$3="申万二级行业",[1]!s_info_industry_sw_2021(W3993,公司分析!D$5,2),IF($Y$3="申万三级行业",[1]!s_info_industry_sw_2021(W3993,公司分析!D$5,3),IF($Y$3="wind一级行业",[1]!s_info_industry_gics(W3993,1),IF($Y$3="wind二级行业",[1]!s_info_industry_gics(W3993,2),IF($Y$3="wind三级行业",[1]!s_info_industry_gics(W3993,3),IF($Y$3="wind四级行业",[1]!s_info_industry_gics(W3993,4),IF($Y$3="证监会门类行业",[1]!s_info_industry_csrc12_n(W3993,公司分析!D$5,1),""))))))))</f>
        <v>0</v>
      </c>
      <c r="Z3993" s="298" t="str">
        <f>IF(Y3993=行业比较!$E$6,ROW(),"")</f>
        <v/>
      </c>
    </row>
    <row r="3994" spans="22:26" x14ac:dyDescent="0.35">
      <c r="V3994" s="253">
        <f t="shared" si="70"/>
        <v>0</v>
      </c>
      <c r="W3994" s="348" t="str">
        <f>IF(板块成分!B3996="","",板块成分!B3996)</f>
        <v/>
      </c>
      <c r="X3994" s="270" t="str">
        <f>[1]!s_info_name(W3994)</f>
        <v>0</v>
      </c>
      <c r="Y3994" s="335" t="str">
        <f>IF($Y$3="申万一级行业",[1]!s_info_industry_sw_2021(W3994,公司分析!D$5,1),IF($Y$3="申万二级行业",[1]!s_info_industry_sw_2021(W3994,公司分析!D$5,2),IF($Y$3="申万三级行业",[1]!s_info_industry_sw_2021(W3994,公司分析!D$5,3),IF($Y$3="wind一级行业",[1]!s_info_industry_gics(W3994,1),IF($Y$3="wind二级行业",[1]!s_info_industry_gics(W3994,2),IF($Y$3="wind三级行业",[1]!s_info_industry_gics(W3994,3),IF($Y$3="wind四级行业",[1]!s_info_industry_gics(W3994,4),IF($Y$3="证监会门类行业",[1]!s_info_industry_csrc12_n(W3994,公司分析!D$5,1),""))))))))</f>
        <v>0</v>
      </c>
      <c r="Z3994" s="298" t="str">
        <f>IF(Y3994=行业比较!$E$6,ROW(),"")</f>
        <v/>
      </c>
    </row>
    <row r="3995" spans="22:26" x14ac:dyDescent="0.35">
      <c r="V3995" s="253">
        <f t="shared" si="70"/>
        <v>0</v>
      </c>
      <c r="W3995" s="348" t="str">
        <f>IF(板块成分!B3997="","",板块成分!B3997)</f>
        <v/>
      </c>
      <c r="X3995" s="270" t="str">
        <f>[1]!s_info_name(W3995)</f>
        <v>0</v>
      </c>
      <c r="Y3995" s="335" t="str">
        <f>IF($Y$3="申万一级行业",[1]!s_info_industry_sw_2021(W3995,公司分析!D$5,1),IF($Y$3="申万二级行业",[1]!s_info_industry_sw_2021(W3995,公司分析!D$5,2),IF($Y$3="申万三级行业",[1]!s_info_industry_sw_2021(W3995,公司分析!D$5,3),IF($Y$3="wind一级行业",[1]!s_info_industry_gics(W3995,1),IF($Y$3="wind二级行业",[1]!s_info_industry_gics(W3995,2),IF($Y$3="wind三级行业",[1]!s_info_industry_gics(W3995,3),IF($Y$3="wind四级行业",[1]!s_info_industry_gics(W3995,4),IF($Y$3="证监会门类行业",[1]!s_info_industry_csrc12_n(W3995,公司分析!D$5,1),""))))))))</f>
        <v>0</v>
      </c>
      <c r="Z3995" s="298" t="str">
        <f>IF(Y3995=行业比较!$E$6,ROW(),"")</f>
        <v/>
      </c>
    </row>
    <row r="3996" spans="22:26" x14ac:dyDescent="0.35">
      <c r="V3996" s="253">
        <f t="shared" si="70"/>
        <v>0</v>
      </c>
      <c r="W3996" s="348" t="str">
        <f>IF(板块成分!B3998="","",板块成分!B3998)</f>
        <v/>
      </c>
      <c r="X3996" s="270" t="str">
        <f>[1]!s_info_name(W3996)</f>
        <v>0</v>
      </c>
      <c r="Y3996" s="335" t="str">
        <f>IF($Y$3="申万一级行业",[1]!s_info_industry_sw_2021(W3996,公司分析!D$5,1),IF($Y$3="申万二级行业",[1]!s_info_industry_sw_2021(W3996,公司分析!D$5,2),IF($Y$3="申万三级行业",[1]!s_info_industry_sw_2021(W3996,公司分析!D$5,3),IF($Y$3="wind一级行业",[1]!s_info_industry_gics(W3996,1),IF($Y$3="wind二级行业",[1]!s_info_industry_gics(W3996,2),IF($Y$3="wind三级行业",[1]!s_info_industry_gics(W3996,3),IF($Y$3="wind四级行业",[1]!s_info_industry_gics(W3996,4),IF($Y$3="证监会门类行业",[1]!s_info_industry_csrc12_n(W3996,公司分析!D$5,1),""))))))))</f>
        <v>0</v>
      </c>
      <c r="Z3996" s="298" t="str">
        <f>IF(Y3996=行业比较!$E$6,ROW(),"")</f>
        <v/>
      </c>
    </row>
    <row r="3997" spans="22:26" x14ac:dyDescent="0.35">
      <c r="V3997" s="253">
        <f t="shared" si="70"/>
        <v>0</v>
      </c>
      <c r="W3997" s="348" t="str">
        <f>IF(板块成分!B3999="","",板块成分!B3999)</f>
        <v/>
      </c>
      <c r="X3997" s="270" t="str">
        <f>[1]!s_info_name(W3997)</f>
        <v>0</v>
      </c>
      <c r="Y3997" s="335" t="str">
        <f>IF($Y$3="申万一级行业",[1]!s_info_industry_sw_2021(W3997,公司分析!D$5,1),IF($Y$3="申万二级行业",[1]!s_info_industry_sw_2021(W3997,公司分析!D$5,2),IF($Y$3="申万三级行业",[1]!s_info_industry_sw_2021(W3997,公司分析!D$5,3),IF($Y$3="wind一级行业",[1]!s_info_industry_gics(W3997,1),IF($Y$3="wind二级行业",[1]!s_info_industry_gics(W3997,2),IF($Y$3="wind三级行业",[1]!s_info_industry_gics(W3997,3),IF($Y$3="wind四级行业",[1]!s_info_industry_gics(W3997,4),IF($Y$3="证监会门类行业",[1]!s_info_industry_csrc12_n(W3997,公司分析!D$5,1),""))))))))</f>
        <v>0</v>
      </c>
      <c r="Z3997" s="298" t="str">
        <f>IF(Y3997=行业比较!$E$6,ROW(),"")</f>
        <v/>
      </c>
    </row>
    <row r="3998" spans="22:26" x14ac:dyDescent="0.35">
      <c r="V3998" s="253">
        <f t="shared" si="70"/>
        <v>0</v>
      </c>
      <c r="W3998" s="348" t="str">
        <f>IF(板块成分!B4000="","",板块成分!B4000)</f>
        <v/>
      </c>
      <c r="X3998" s="270" t="str">
        <f>[1]!s_info_name(W3998)</f>
        <v>0</v>
      </c>
      <c r="Y3998" s="335" t="str">
        <f>IF($Y$3="申万一级行业",[1]!s_info_industry_sw_2021(W3998,公司分析!D$5,1),IF($Y$3="申万二级行业",[1]!s_info_industry_sw_2021(W3998,公司分析!D$5,2),IF($Y$3="申万三级行业",[1]!s_info_industry_sw_2021(W3998,公司分析!D$5,3),IF($Y$3="wind一级行业",[1]!s_info_industry_gics(W3998,1),IF($Y$3="wind二级行业",[1]!s_info_industry_gics(W3998,2),IF($Y$3="wind三级行业",[1]!s_info_industry_gics(W3998,3),IF($Y$3="wind四级行业",[1]!s_info_industry_gics(W3998,4),IF($Y$3="证监会门类行业",[1]!s_info_industry_csrc12_n(W3998,公司分析!D$5,1),""))))))))</f>
        <v>0</v>
      </c>
      <c r="Z3998" s="298" t="str">
        <f>IF(Y3998=行业比较!$E$6,ROW(),"")</f>
        <v/>
      </c>
    </row>
    <row r="3999" spans="22:26" x14ac:dyDescent="0.35">
      <c r="V3999" s="253">
        <f t="shared" si="70"/>
        <v>0</v>
      </c>
      <c r="W3999" s="348" t="str">
        <f>IF(板块成分!B4001="","",板块成分!B4001)</f>
        <v/>
      </c>
      <c r="X3999" s="270" t="str">
        <f>[1]!s_info_name(W3999)</f>
        <v>0</v>
      </c>
      <c r="Y3999" s="335" t="str">
        <f>IF($Y$3="申万一级行业",[1]!s_info_industry_sw_2021(W3999,公司分析!D$5,1),IF($Y$3="申万二级行业",[1]!s_info_industry_sw_2021(W3999,公司分析!D$5,2),IF($Y$3="申万三级行业",[1]!s_info_industry_sw_2021(W3999,公司分析!D$5,3),IF($Y$3="wind一级行业",[1]!s_info_industry_gics(W3999,1),IF($Y$3="wind二级行业",[1]!s_info_industry_gics(W3999,2),IF($Y$3="wind三级行业",[1]!s_info_industry_gics(W3999,3),IF($Y$3="wind四级行业",[1]!s_info_industry_gics(W3999,4),IF($Y$3="证监会门类行业",[1]!s_info_industry_csrc12_n(W3999,公司分析!D$5,1),""))))))))</f>
        <v>0</v>
      </c>
      <c r="Z3999" s="298" t="str">
        <f>IF(Y3999=行业比较!$E$6,ROW(),"")</f>
        <v/>
      </c>
    </row>
    <row r="4000" spans="22:26" x14ac:dyDescent="0.35">
      <c r="V4000" s="253">
        <f t="shared" si="70"/>
        <v>0</v>
      </c>
      <c r="W4000" s="348" t="str">
        <f>IF(板块成分!B4002="","",板块成分!B4002)</f>
        <v/>
      </c>
      <c r="X4000" s="270" t="str">
        <f>[1]!s_info_name(W4000)</f>
        <v>0</v>
      </c>
      <c r="Y4000" s="335" t="str">
        <f>IF($Y$3="申万一级行业",[1]!s_info_industry_sw_2021(W4000,公司分析!D$5,1),IF($Y$3="申万二级行业",[1]!s_info_industry_sw_2021(W4000,公司分析!D$5,2),IF($Y$3="申万三级行业",[1]!s_info_industry_sw_2021(W4000,公司分析!D$5,3),IF($Y$3="wind一级行业",[1]!s_info_industry_gics(W4000,1),IF($Y$3="wind二级行业",[1]!s_info_industry_gics(W4000,2),IF($Y$3="wind三级行业",[1]!s_info_industry_gics(W4000,3),IF($Y$3="wind四级行业",[1]!s_info_industry_gics(W4000,4),IF($Y$3="证监会门类行业",[1]!s_info_industry_csrc12_n(W4000,公司分析!D$5,1),""))))))))</f>
        <v>0</v>
      </c>
      <c r="Z4000" s="298" t="str">
        <f>IF(Y4000=行业比较!$E$6,ROW(),"")</f>
        <v/>
      </c>
    </row>
    <row r="4001" spans="22:26" x14ac:dyDescent="0.35">
      <c r="V4001" s="253">
        <f t="shared" si="70"/>
        <v>0</v>
      </c>
      <c r="W4001" s="348" t="str">
        <f>IF(板块成分!B4003="","",板块成分!B4003)</f>
        <v/>
      </c>
      <c r="X4001" s="270" t="str">
        <f>[1]!s_info_name(W4001)</f>
        <v>0</v>
      </c>
      <c r="Y4001" s="335" t="str">
        <f>IF($Y$3="申万一级行业",[1]!s_info_industry_sw_2021(W4001,公司分析!D$5,1),IF($Y$3="申万二级行业",[1]!s_info_industry_sw_2021(W4001,公司分析!D$5,2),IF($Y$3="申万三级行业",[1]!s_info_industry_sw_2021(W4001,公司分析!D$5,3),IF($Y$3="wind一级行业",[1]!s_info_industry_gics(W4001,1),IF($Y$3="wind二级行业",[1]!s_info_industry_gics(W4001,2),IF($Y$3="wind三级行业",[1]!s_info_industry_gics(W4001,3),IF($Y$3="wind四级行业",[1]!s_info_industry_gics(W4001,4),IF($Y$3="证监会门类行业",[1]!s_info_industry_csrc12_n(W4001,公司分析!D$5,1),""))))))))</f>
        <v>0</v>
      </c>
      <c r="Z4001" s="298" t="str">
        <f>IF(Y4001=行业比较!$E$6,ROW(),"")</f>
        <v/>
      </c>
    </row>
    <row r="4002" spans="22:26" x14ac:dyDescent="0.35">
      <c r="V4002" s="253">
        <f t="shared" si="70"/>
        <v>0</v>
      </c>
      <c r="W4002" s="348" t="str">
        <f>IF(板块成分!B4004="","",板块成分!B4004)</f>
        <v/>
      </c>
      <c r="X4002" s="270" t="str">
        <f>[1]!s_info_name(W4002)</f>
        <v>0</v>
      </c>
      <c r="Y4002" s="335" t="str">
        <f>IF($Y$3="申万一级行业",[1]!s_info_industry_sw_2021(W4002,公司分析!D$5,1),IF($Y$3="申万二级行业",[1]!s_info_industry_sw_2021(W4002,公司分析!D$5,2),IF($Y$3="申万三级行业",[1]!s_info_industry_sw_2021(W4002,公司分析!D$5,3),IF($Y$3="wind一级行业",[1]!s_info_industry_gics(W4002,1),IF($Y$3="wind二级行业",[1]!s_info_industry_gics(W4002,2),IF($Y$3="wind三级行业",[1]!s_info_industry_gics(W4002,3),IF($Y$3="wind四级行业",[1]!s_info_industry_gics(W4002,4),IF($Y$3="证监会门类行业",[1]!s_info_industry_csrc12_n(W4002,公司分析!D$5,1),""))))))))</f>
        <v>0</v>
      </c>
      <c r="Z4002" s="298" t="str">
        <f>IF(Y4002=行业比较!$E$6,ROW(),"")</f>
        <v/>
      </c>
    </row>
    <row r="4003" spans="22:26" x14ac:dyDescent="0.35">
      <c r="V4003" s="253">
        <f t="shared" si="70"/>
        <v>0</v>
      </c>
      <c r="W4003" s="348" t="str">
        <f>IF(板块成分!B4005="","",板块成分!B4005)</f>
        <v/>
      </c>
      <c r="X4003" s="270" t="str">
        <f>[1]!s_info_name(W4003)</f>
        <v>0</v>
      </c>
      <c r="Y4003" s="335" t="str">
        <f>IF($Y$3="申万一级行业",[1]!s_info_industry_sw_2021(W4003,公司分析!D$5,1),IF($Y$3="申万二级行业",[1]!s_info_industry_sw_2021(W4003,公司分析!D$5,2),IF($Y$3="申万三级行业",[1]!s_info_industry_sw_2021(W4003,公司分析!D$5,3),IF($Y$3="wind一级行业",[1]!s_info_industry_gics(W4003,1),IF($Y$3="wind二级行业",[1]!s_info_industry_gics(W4003,2),IF($Y$3="wind三级行业",[1]!s_info_industry_gics(W4003,3),IF($Y$3="wind四级行业",[1]!s_info_industry_gics(W4003,4),IF($Y$3="证监会门类行业",[1]!s_info_industry_csrc12_n(W4003,公司分析!D$5,1),""))))))))</f>
        <v>0</v>
      </c>
      <c r="Z4003" s="298" t="str">
        <f>IF(Y4003=行业比较!$E$6,ROW(),"")</f>
        <v/>
      </c>
    </row>
    <row r="4004" spans="22:26" x14ac:dyDescent="0.35">
      <c r="V4004" s="253">
        <f t="shared" si="70"/>
        <v>0</v>
      </c>
      <c r="W4004" s="348" t="str">
        <f>IF(板块成分!B4006="","",板块成分!B4006)</f>
        <v/>
      </c>
      <c r="X4004" s="270" t="str">
        <f>[1]!s_info_name(W4004)</f>
        <v>0</v>
      </c>
      <c r="Y4004" s="335" t="str">
        <f>IF($Y$3="申万一级行业",[1]!s_info_industry_sw_2021(W4004,公司分析!D$5,1),IF($Y$3="申万二级行业",[1]!s_info_industry_sw_2021(W4004,公司分析!D$5,2),IF($Y$3="申万三级行业",[1]!s_info_industry_sw_2021(W4004,公司分析!D$5,3),IF($Y$3="wind一级行业",[1]!s_info_industry_gics(W4004,1),IF($Y$3="wind二级行业",[1]!s_info_industry_gics(W4004,2),IF($Y$3="wind三级行业",[1]!s_info_industry_gics(W4004,3),IF($Y$3="wind四级行业",[1]!s_info_industry_gics(W4004,4),IF($Y$3="证监会门类行业",[1]!s_info_industry_csrc12_n(W4004,公司分析!D$5,1),""))))))))</f>
        <v>0</v>
      </c>
      <c r="Z4004" s="298" t="str">
        <f>IF(Y4004=行业比较!$E$6,ROW(),"")</f>
        <v/>
      </c>
    </row>
    <row r="4005" spans="22:26" x14ac:dyDescent="0.35">
      <c r="V4005" s="253">
        <f t="shared" si="70"/>
        <v>0</v>
      </c>
      <c r="W4005" s="348" t="str">
        <f>IF(板块成分!B4007="","",板块成分!B4007)</f>
        <v/>
      </c>
      <c r="X4005" s="270" t="str">
        <f>[1]!s_info_name(W4005)</f>
        <v>0</v>
      </c>
      <c r="Y4005" s="335" t="str">
        <f>IF($Y$3="申万一级行业",[1]!s_info_industry_sw_2021(W4005,公司分析!D$5,1),IF($Y$3="申万二级行业",[1]!s_info_industry_sw_2021(W4005,公司分析!D$5,2),IF($Y$3="申万三级行业",[1]!s_info_industry_sw_2021(W4005,公司分析!D$5,3),IF($Y$3="wind一级行业",[1]!s_info_industry_gics(W4005,1),IF($Y$3="wind二级行业",[1]!s_info_industry_gics(W4005,2),IF($Y$3="wind三级行业",[1]!s_info_industry_gics(W4005,3),IF($Y$3="wind四级行业",[1]!s_info_industry_gics(W4005,4),IF($Y$3="证监会门类行业",[1]!s_info_industry_csrc12_n(W4005,公司分析!D$5,1),""))))))))</f>
        <v>0</v>
      </c>
      <c r="Z4005" s="298" t="str">
        <f>IF(Y4005=行业比较!$E$6,ROW(),"")</f>
        <v/>
      </c>
    </row>
    <row r="4006" spans="22:26" x14ac:dyDescent="0.35">
      <c r="V4006" s="253">
        <f t="shared" si="70"/>
        <v>0</v>
      </c>
      <c r="W4006" s="348" t="str">
        <f>IF(板块成分!B4008="","",板块成分!B4008)</f>
        <v/>
      </c>
      <c r="X4006" s="270" t="str">
        <f>[1]!s_info_name(W4006)</f>
        <v>0</v>
      </c>
      <c r="Y4006" s="335" t="str">
        <f>IF($Y$3="申万一级行业",[1]!s_info_industry_sw_2021(W4006,公司分析!D$5,1),IF($Y$3="申万二级行业",[1]!s_info_industry_sw_2021(W4006,公司分析!D$5,2),IF($Y$3="申万三级行业",[1]!s_info_industry_sw_2021(W4006,公司分析!D$5,3),IF($Y$3="wind一级行业",[1]!s_info_industry_gics(W4006,1),IF($Y$3="wind二级行业",[1]!s_info_industry_gics(W4006,2),IF($Y$3="wind三级行业",[1]!s_info_industry_gics(W4006,3),IF($Y$3="wind四级行业",[1]!s_info_industry_gics(W4006,4),IF($Y$3="证监会门类行业",[1]!s_info_industry_csrc12_n(W4006,公司分析!D$5,1),""))))))))</f>
        <v>0</v>
      </c>
      <c r="Z4006" s="298" t="str">
        <f>IF(Y4006=行业比较!$E$6,ROW(),"")</f>
        <v/>
      </c>
    </row>
    <row r="4007" spans="22:26" x14ac:dyDescent="0.35">
      <c r="V4007" s="253">
        <f t="shared" si="70"/>
        <v>0</v>
      </c>
      <c r="W4007" s="348" t="str">
        <f>IF(板块成分!B4009="","",板块成分!B4009)</f>
        <v/>
      </c>
      <c r="X4007" s="270" t="str">
        <f>[1]!s_info_name(W4007)</f>
        <v>0</v>
      </c>
      <c r="Y4007" s="335" t="str">
        <f>IF($Y$3="申万一级行业",[1]!s_info_industry_sw_2021(W4007,公司分析!D$5,1),IF($Y$3="申万二级行业",[1]!s_info_industry_sw_2021(W4007,公司分析!D$5,2),IF($Y$3="申万三级行业",[1]!s_info_industry_sw_2021(W4007,公司分析!D$5,3),IF($Y$3="wind一级行业",[1]!s_info_industry_gics(W4007,1),IF($Y$3="wind二级行业",[1]!s_info_industry_gics(W4007,2),IF($Y$3="wind三级行业",[1]!s_info_industry_gics(W4007,3),IF($Y$3="wind四级行业",[1]!s_info_industry_gics(W4007,4),IF($Y$3="证监会门类行业",[1]!s_info_industry_csrc12_n(W4007,公司分析!D$5,1),""))))))))</f>
        <v>0</v>
      </c>
      <c r="Z4007" s="298" t="str">
        <f>IF(Y4007=行业比较!$E$6,ROW(),"")</f>
        <v/>
      </c>
    </row>
    <row r="4008" spans="22:26" x14ac:dyDescent="0.35">
      <c r="V4008" s="253">
        <f t="shared" si="70"/>
        <v>0</v>
      </c>
      <c r="W4008" s="348" t="str">
        <f>IF(板块成分!B4010="","",板块成分!B4010)</f>
        <v/>
      </c>
      <c r="X4008" s="270" t="str">
        <f>[1]!s_info_name(W4008)</f>
        <v>0</v>
      </c>
      <c r="Y4008" s="335" t="str">
        <f>IF($Y$3="申万一级行业",[1]!s_info_industry_sw_2021(W4008,公司分析!D$5,1),IF($Y$3="申万二级行业",[1]!s_info_industry_sw_2021(W4008,公司分析!D$5,2),IF($Y$3="申万三级行业",[1]!s_info_industry_sw_2021(W4008,公司分析!D$5,3),IF($Y$3="wind一级行业",[1]!s_info_industry_gics(W4008,1),IF($Y$3="wind二级行业",[1]!s_info_industry_gics(W4008,2),IF($Y$3="wind三级行业",[1]!s_info_industry_gics(W4008,3),IF($Y$3="wind四级行业",[1]!s_info_industry_gics(W4008,4),IF($Y$3="证监会门类行业",[1]!s_info_industry_csrc12_n(W4008,公司分析!D$5,1),""))))))))</f>
        <v>0</v>
      </c>
      <c r="Z4008" s="298" t="str">
        <f>IF(Y4008=行业比较!$E$6,ROW(),"")</f>
        <v/>
      </c>
    </row>
    <row r="4009" spans="22:26" x14ac:dyDescent="0.35">
      <c r="V4009" s="253">
        <f t="shared" si="70"/>
        <v>0</v>
      </c>
      <c r="W4009" s="348" t="str">
        <f>IF(板块成分!B4011="","",板块成分!B4011)</f>
        <v/>
      </c>
      <c r="X4009" s="270" t="str">
        <f>[1]!s_info_name(W4009)</f>
        <v>0</v>
      </c>
      <c r="Y4009" s="335" t="str">
        <f>IF($Y$3="申万一级行业",[1]!s_info_industry_sw_2021(W4009,公司分析!D$5,1),IF($Y$3="申万二级行业",[1]!s_info_industry_sw_2021(W4009,公司分析!D$5,2),IF($Y$3="申万三级行业",[1]!s_info_industry_sw_2021(W4009,公司分析!D$5,3),IF($Y$3="wind一级行业",[1]!s_info_industry_gics(W4009,1),IF($Y$3="wind二级行业",[1]!s_info_industry_gics(W4009,2),IF($Y$3="wind三级行业",[1]!s_info_industry_gics(W4009,3),IF($Y$3="wind四级行业",[1]!s_info_industry_gics(W4009,4),IF($Y$3="证监会门类行业",[1]!s_info_industry_csrc12_n(W4009,公司分析!D$5,1),""))))))))</f>
        <v>0</v>
      </c>
      <c r="Z4009" s="298" t="str">
        <f>IF(Y4009=行业比较!$E$6,ROW(),"")</f>
        <v/>
      </c>
    </row>
    <row r="4010" spans="22:26" x14ac:dyDescent="0.35">
      <c r="V4010" s="253">
        <f t="shared" si="70"/>
        <v>0</v>
      </c>
      <c r="W4010" s="348" t="str">
        <f>IF(板块成分!B4012="","",板块成分!B4012)</f>
        <v/>
      </c>
      <c r="X4010" s="270" t="str">
        <f>[1]!s_info_name(W4010)</f>
        <v>0</v>
      </c>
      <c r="Y4010" s="335" t="str">
        <f>IF($Y$3="申万一级行业",[1]!s_info_industry_sw_2021(W4010,公司分析!D$5,1),IF($Y$3="申万二级行业",[1]!s_info_industry_sw_2021(W4010,公司分析!D$5,2),IF($Y$3="申万三级行业",[1]!s_info_industry_sw_2021(W4010,公司分析!D$5,3),IF($Y$3="wind一级行业",[1]!s_info_industry_gics(W4010,1),IF($Y$3="wind二级行业",[1]!s_info_industry_gics(W4010,2),IF($Y$3="wind三级行业",[1]!s_info_industry_gics(W4010,3),IF($Y$3="wind四级行业",[1]!s_info_industry_gics(W4010,4),IF($Y$3="证监会门类行业",[1]!s_info_industry_csrc12_n(W4010,公司分析!D$5,1),""))))))))</f>
        <v>0</v>
      </c>
      <c r="Z4010" s="298" t="str">
        <f>IF(Y4010=行业比较!$E$6,ROW(),"")</f>
        <v/>
      </c>
    </row>
    <row r="4011" spans="22:26" x14ac:dyDescent="0.35">
      <c r="V4011" s="253">
        <f t="shared" si="70"/>
        <v>0</v>
      </c>
      <c r="W4011" s="348" t="str">
        <f>IF(板块成分!B4013="","",板块成分!B4013)</f>
        <v/>
      </c>
      <c r="X4011" s="270" t="str">
        <f>[1]!s_info_name(W4011)</f>
        <v>0</v>
      </c>
      <c r="Y4011" s="335" t="str">
        <f>IF($Y$3="申万一级行业",[1]!s_info_industry_sw_2021(W4011,公司分析!D$5,1),IF($Y$3="申万二级行业",[1]!s_info_industry_sw_2021(W4011,公司分析!D$5,2),IF($Y$3="申万三级行业",[1]!s_info_industry_sw_2021(W4011,公司分析!D$5,3),IF($Y$3="wind一级行业",[1]!s_info_industry_gics(W4011,1),IF($Y$3="wind二级行业",[1]!s_info_industry_gics(W4011,2),IF($Y$3="wind三级行业",[1]!s_info_industry_gics(W4011,3),IF($Y$3="wind四级行业",[1]!s_info_industry_gics(W4011,4),IF($Y$3="证监会门类行业",[1]!s_info_industry_csrc12_n(W4011,公司分析!D$5,1),""))))))))</f>
        <v>0</v>
      </c>
      <c r="Z4011" s="298" t="str">
        <f>IF(Y4011=行业比较!$E$6,ROW(),"")</f>
        <v/>
      </c>
    </row>
    <row r="4012" spans="22:26" x14ac:dyDescent="0.35">
      <c r="V4012" s="253">
        <f t="shared" si="70"/>
        <v>0</v>
      </c>
      <c r="W4012" s="348" t="str">
        <f>IF(板块成分!B4014="","",板块成分!B4014)</f>
        <v/>
      </c>
      <c r="X4012" s="270" t="str">
        <f>[1]!s_info_name(W4012)</f>
        <v>0</v>
      </c>
      <c r="Y4012" s="335" t="str">
        <f>IF($Y$3="申万一级行业",[1]!s_info_industry_sw_2021(W4012,公司分析!D$5,1),IF($Y$3="申万二级行业",[1]!s_info_industry_sw_2021(W4012,公司分析!D$5,2),IF($Y$3="申万三级行业",[1]!s_info_industry_sw_2021(W4012,公司分析!D$5,3),IF($Y$3="wind一级行业",[1]!s_info_industry_gics(W4012,1),IF($Y$3="wind二级行业",[1]!s_info_industry_gics(W4012,2),IF($Y$3="wind三级行业",[1]!s_info_industry_gics(W4012,3),IF($Y$3="wind四级行业",[1]!s_info_industry_gics(W4012,4),IF($Y$3="证监会门类行业",[1]!s_info_industry_csrc12_n(W4012,公司分析!D$5,1),""))))))))</f>
        <v>0</v>
      </c>
      <c r="Z4012" s="298" t="str">
        <f>IF(Y4012=行业比较!$E$6,ROW(),"")</f>
        <v/>
      </c>
    </row>
    <row r="4013" spans="22:26" x14ac:dyDescent="0.35">
      <c r="V4013" s="253">
        <f t="shared" si="70"/>
        <v>0</v>
      </c>
      <c r="W4013" s="348" t="str">
        <f>IF(板块成分!B4015="","",板块成分!B4015)</f>
        <v/>
      </c>
      <c r="X4013" s="270" t="str">
        <f>[1]!s_info_name(W4013)</f>
        <v>0</v>
      </c>
      <c r="Y4013" s="335" t="str">
        <f>IF($Y$3="申万一级行业",[1]!s_info_industry_sw_2021(W4013,公司分析!D$5,1),IF($Y$3="申万二级行业",[1]!s_info_industry_sw_2021(W4013,公司分析!D$5,2),IF($Y$3="申万三级行业",[1]!s_info_industry_sw_2021(W4013,公司分析!D$5,3),IF($Y$3="wind一级行业",[1]!s_info_industry_gics(W4013,1),IF($Y$3="wind二级行业",[1]!s_info_industry_gics(W4013,2),IF($Y$3="wind三级行业",[1]!s_info_industry_gics(W4013,3),IF($Y$3="wind四级行业",[1]!s_info_industry_gics(W4013,4),IF($Y$3="证监会门类行业",[1]!s_info_industry_csrc12_n(W4013,公司分析!D$5,1),""))))))))</f>
        <v>0</v>
      </c>
      <c r="Z4013" s="298" t="str">
        <f>IF(Y4013=行业比较!$E$6,ROW(),"")</f>
        <v/>
      </c>
    </row>
    <row r="4014" spans="22:26" x14ac:dyDescent="0.35">
      <c r="V4014" s="253">
        <f t="shared" si="70"/>
        <v>0</v>
      </c>
      <c r="W4014" s="348" t="str">
        <f>IF(板块成分!B4016="","",板块成分!B4016)</f>
        <v/>
      </c>
      <c r="X4014" s="270" t="str">
        <f>[1]!s_info_name(W4014)</f>
        <v>0</v>
      </c>
      <c r="Y4014" s="335" t="str">
        <f>IF($Y$3="申万一级行业",[1]!s_info_industry_sw_2021(W4014,公司分析!D$5,1),IF($Y$3="申万二级行业",[1]!s_info_industry_sw_2021(W4014,公司分析!D$5,2),IF($Y$3="申万三级行业",[1]!s_info_industry_sw_2021(W4014,公司分析!D$5,3),IF($Y$3="wind一级行业",[1]!s_info_industry_gics(W4014,1),IF($Y$3="wind二级行业",[1]!s_info_industry_gics(W4014,2),IF($Y$3="wind三级行业",[1]!s_info_industry_gics(W4014,3),IF($Y$3="wind四级行业",[1]!s_info_industry_gics(W4014,4),IF($Y$3="证监会门类行业",[1]!s_info_industry_csrc12_n(W4014,公司分析!D$5,1),""))))))))</f>
        <v>0</v>
      </c>
      <c r="Z4014" s="298" t="str">
        <f>IF(Y4014=行业比较!$E$6,ROW(),"")</f>
        <v/>
      </c>
    </row>
    <row r="4015" spans="22:26" x14ac:dyDescent="0.35">
      <c r="V4015" s="253">
        <f t="shared" si="70"/>
        <v>0</v>
      </c>
      <c r="W4015" s="348" t="str">
        <f>IF(板块成分!B4017="","",板块成分!B4017)</f>
        <v/>
      </c>
      <c r="X4015" s="270" t="str">
        <f>[1]!s_info_name(W4015)</f>
        <v>0</v>
      </c>
      <c r="Y4015" s="335" t="str">
        <f>IF($Y$3="申万一级行业",[1]!s_info_industry_sw_2021(W4015,公司分析!D$5,1),IF($Y$3="申万二级行业",[1]!s_info_industry_sw_2021(W4015,公司分析!D$5,2),IF($Y$3="申万三级行业",[1]!s_info_industry_sw_2021(W4015,公司分析!D$5,3),IF($Y$3="wind一级行业",[1]!s_info_industry_gics(W4015,1),IF($Y$3="wind二级行业",[1]!s_info_industry_gics(W4015,2),IF($Y$3="wind三级行业",[1]!s_info_industry_gics(W4015,3),IF($Y$3="wind四级行业",[1]!s_info_industry_gics(W4015,4),IF($Y$3="证监会门类行业",[1]!s_info_industry_csrc12_n(W4015,公司分析!D$5,1),""))))))))</f>
        <v>0</v>
      </c>
      <c r="Z4015" s="298" t="str">
        <f>IF(Y4015=行业比较!$E$6,ROW(),"")</f>
        <v/>
      </c>
    </row>
    <row r="4016" spans="22:26" x14ac:dyDescent="0.35">
      <c r="V4016" s="253">
        <f t="shared" si="70"/>
        <v>0</v>
      </c>
      <c r="W4016" s="348" t="str">
        <f>IF(板块成分!B4018="","",板块成分!B4018)</f>
        <v/>
      </c>
      <c r="X4016" s="270" t="str">
        <f>[1]!s_info_name(W4016)</f>
        <v>0</v>
      </c>
      <c r="Y4016" s="335" t="str">
        <f>IF($Y$3="申万一级行业",[1]!s_info_industry_sw_2021(W4016,公司分析!D$5,1),IF($Y$3="申万二级行业",[1]!s_info_industry_sw_2021(W4016,公司分析!D$5,2),IF($Y$3="申万三级行业",[1]!s_info_industry_sw_2021(W4016,公司分析!D$5,3),IF($Y$3="wind一级行业",[1]!s_info_industry_gics(W4016,1),IF($Y$3="wind二级行业",[1]!s_info_industry_gics(W4016,2),IF($Y$3="wind三级行业",[1]!s_info_industry_gics(W4016,3),IF($Y$3="wind四级行业",[1]!s_info_industry_gics(W4016,4),IF($Y$3="证监会门类行业",[1]!s_info_industry_csrc12_n(W4016,公司分析!D$5,1),""))))))))</f>
        <v>0</v>
      </c>
      <c r="Z4016" s="298" t="str">
        <f>IF(Y4016=行业比较!$E$6,ROW(),"")</f>
        <v/>
      </c>
    </row>
    <row r="4017" spans="22:26" x14ac:dyDescent="0.35">
      <c r="V4017" s="253">
        <f t="shared" si="70"/>
        <v>0</v>
      </c>
      <c r="W4017" s="348" t="str">
        <f>IF(板块成分!B4019="","",板块成分!B4019)</f>
        <v/>
      </c>
      <c r="X4017" s="270" t="str">
        <f>[1]!s_info_name(W4017)</f>
        <v>0</v>
      </c>
      <c r="Y4017" s="335" t="str">
        <f>IF($Y$3="申万一级行业",[1]!s_info_industry_sw_2021(W4017,公司分析!D$5,1),IF($Y$3="申万二级行业",[1]!s_info_industry_sw_2021(W4017,公司分析!D$5,2),IF($Y$3="申万三级行业",[1]!s_info_industry_sw_2021(W4017,公司分析!D$5,3),IF($Y$3="wind一级行业",[1]!s_info_industry_gics(W4017,1),IF($Y$3="wind二级行业",[1]!s_info_industry_gics(W4017,2),IF($Y$3="wind三级行业",[1]!s_info_industry_gics(W4017,3),IF($Y$3="wind四级行业",[1]!s_info_industry_gics(W4017,4),IF($Y$3="证监会门类行业",[1]!s_info_industry_csrc12_n(W4017,公司分析!D$5,1),""))))))))</f>
        <v>0</v>
      </c>
      <c r="Z4017" s="298" t="str">
        <f>IF(Y4017=行业比较!$E$6,ROW(),"")</f>
        <v/>
      </c>
    </row>
    <row r="4018" spans="22:26" x14ac:dyDescent="0.35">
      <c r="V4018" s="253">
        <f t="shared" si="70"/>
        <v>0</v>
      </c>
      <c r="W4018" s="348" t="str">
        <f>IF(板块成分!B4020="","",板块成分!B4020)</f>
        <v/>
      </c>
      <c r="X4018" s="270" t="str">
        <f>[1]!s_info_name(W4018)</f>
        <v>0</v>
      </c>
      <c r="Y4018" s="335" t="str">
        <f>IF($Y$3="申万一级行业",[1]!s_info_industry_sw_2021(W4018,公司分析!D$5,1),IF($Y$3="申万二级行业",[1]!s_info_industry_sw_2021(W4018,公司分析!D$5,2),IF($Y$3="申万三级行业",[1]!s_info_industry_sw_2021(W4018,公司分析!D$5,3),IF($Y$3="wind一级行业",[1]!s_info_industry_gics(W4018,1),IF($Y$3="wind二级行业",[1]!s_info_industry_gics(W4018,2),IF($Y$3="wind三级行业",[1]!s_info_industry_gics(W4018,3),IF($Y$3="wind四级行业",[1]!s_info_industry_gics(W4018,4),IF($Y$3="证监会门类行业",[1]!s_info_industry_csrc12_n(W4018,公司分析!D$5,1),""))))))))</f>
        <v>0</v>
      </c>
      <c r="Z4018" s="298" t="str">
        <f>IF(Y4018=行业比较!$E$6,ROW(),"")</f>
        <v/>
      </c>
    </row>
    <row r="4019" spans="22:26" x14ac:dyDescent="0.35">
      <c r="V4019" s="253">
        <f t="shared" si="70"/>
        <v>0</v>
      </c>
      <c r="W4019" s="348" t="str">
        <f>IF(板块成分!B4021="","",板块成分!B4021)</f>
        <v/>
      </c>
      <c r="X4019" s="270" t="str">
        <f>[1]!s_info_name(W4019)</f>
        <v>0</v>
      </c>
      <c r="Y4019" s="335" t="str">
        <f>IF($Y$3="申万一级行业",[1]!s_info_industry_sw_2021(W4019,公司分析!D$5,1),IF($Y$3="申万二级行业",[1]!s_info_industry_sw_2021(W4019,公司分析!D$5,2),IF($Y$3="申万三级行业",[1]!s_info_industry_sw_2021(W4019,公司分析!D$5,3),IF($Y$3="wind一级行业",[1]!s_info_industry_gics(W4019,1),IF($Y$3="wind二级行业",[1]!s_info_industry_gics(W4019,2),IF($Y$3="wind三级行业",[1]!s_info_industry_gics(W4019,3),IF($Y$3="wind四级行业",[1]!s_info_industry_gics(W4019,4),IF($Y$3="证监会门类行业",[1]!s_info_industry_csrc12_n(W4019,公司分析!D$5,1),""))))))))</f>
        <v>0</v>
      </c>
      <c r="Z4019" s="298" t="str">
        <f>IF(Y4019=行业比较!$E$6,ROW(),"")</f>
        <v/>
      </c>
    </row>
    <row r="4020" spans="22:26" x14ac:dyDescent="0.35">
      <c r="V4020" s="253">
        <f t="shared" si="70"/>
        <v>0</v>
      </c>
      <c r="W4020" s="348" t="str">
        <f>IF(板块成分!B4022="","",板块成分!B4022)</f>
        <v/>
      </c>
      <c r="X4020" s="270" t="str">
        <f>[1]!s_info_name(W4020)</f>
        <v>0</v>
      </c>
      <c r="Y4020" s="335" t="str">
        <f>IF($Y$3="申万一级行业",[1]!s_info_industry_sw_2021(W4020,公司分析!D$5,1),IF($Y$3="申万二级行业",[1]!s_info_industry_sw_2021(W4020,公司分析!D$5,2),IF($Y$3="申万三级行业",[1]!s_info_industry_sw_2021(W4020,公司分析!D$5,3),IF($Y$3="wind一级行业",[1]!s_info_industry_gics(W4020,1),IF($Y$3="wind二级行业",[1]!s_info_industry_gics(W4020,2),IF($Y$3="wind三级行业",[1]!s_info_industry_gics(W4020,3),IF($Y$3="wind四级行业",[1]!s_info_industry_gics(W4020,4),IF($Y$3="证监会门类行业",[1]!s_info_industry_csrc12_n(W4020,公司分析!D$5,1),""))))))))</f>
        <v>0</v>
      </c>
      <c r="Z4020" s="298" t="str">
        <f>IF(Y4020=行业比较!$E$6,ROW(),"")</f>
        <v/>
      </c>
    </row>
    <row r="4021" spans="22:26" x14ac:dyDescent="0.35">
      <c r="V4021" s="253">
        <f t="shared" si="70"/>
        <v>0</v>
      </c>
      <c r="W4021" s="348" t="str">
        <f>IF(板块成分!B4023="","",板块成分!B4023)</f>
        <v/>
      </c>
      <c r="X4021" s="270" t="str">
        <f>[1]!s_info_name(W4021)</f>
        <v>0</v>
      </c>
      <c r="Y4021" s="335" t="str">
        <f>IF($Y$3="申万一级行业",[1]!s_info_industry_sw_2021(W4021,公司分析!D$5,1),IF($Y$3="申万二级行业",[1]!s_info_industry_sw_2021(W4021,公司分析!D$5,2),IF($Y$3="申万三级行业",[1]!s_info_industry_sw_2021(W4021,公司分析!D$5,3),IF($Y$3="wind一级行业",[1]!s_info_industry_gics(W4021,1),IF($Y$3="wind二级行业",[1]!s_info_industry_gics(W4021,2),IF($Y$3="wind三级行业",[1]!s_info_industry_gics(W4021,3),IF($Y$3="wind四级行业",[1]!s_info_industry_gics(W4021,4),IF($Y$3="证监会门类行业",[1]!s_info_industry_csrc12_n(W4021,公司分析!D$5,1),""))))))))</f>
        <v>0</v>
      </c>
      <c r="Z4021" s="298" t="str">
        <f>IF(Y4021=行业比较!$E$6,ROW(),"")</f>
        <v/>
      </c>
    </row>
    <row r="4022" spans="22:26" x14ac:dyDescent="0.35">
      <c r="V4022" s="253">
        <f t="shared" si="70"/>
        <v>0</v>
      </c>
      <c r="W4022" s="348" t="str">
        <f>IF(板块成分!B4024="","",板块成分!B4024)</f>
        <v/>
      </c>
      <c r="X4022" s="270" t="str">
        <f>[1]!s_info_name(W4022)</f>
        <v>0</v>
      </c>
      <c r="Y4022" s="335" t="str">
        <f>IF($Y$3="申万一级行业",[1]!s_info_industry_sw_2021(W4022,公司分析!D$5,1),IF($Y$3="申万二级行业",[1]!s_info_industry_sw_2021(W4022,公司分析!D$5,2),IF($Y$3="申万三级行业",[1]!s_info_industry_sw_2021(W4022,公司分析!D$5,3),IF($Y$3="wind一级行业",[1]!s_info_industry_gics(W4022,1),IF($Y$3="wind二级行业",[1]!s_info_industry_gics(W4022,2),IF($Y$3="wind三级行业",[1]!s_info_industry_gics(W4022,3),IF($Y$3="wind四级行业",[1]!s_info_industry_gics(W4022,4),IF($Y$3="证监会门类行业",[1]!s_info_industry_csrc12_n(W4022,公司分析!D$5,1),""))))))))</f>
        <v>0</v>
      </c>
      <c r="Z4022" s="298" t="str">
        <f>IF(Y4022=行业比较!$E$6,ROW(),"")</f>
        <v/>
      </c>
    </row>
    <row r="4023" spans="22:26" x14ac:dyDescent="0.35">
      <c r="V4023" s="253">
        <f t="shared" si="70"/>
        <v>0</v>
      </c>
      <c r="W4023" s="348" t="str">
        <f>IF(板块成分!B4025="","",板块成分!B4025)</f>
        <v/>
      </c>
      <c r="X4023" s="270" t="str">
        <f>[1]!s_info_name(W4023)</f>
        <v>0</v>
      </c>
      <c r="Y4023" s="335" t="str">
        <f>IF($Y$3="申万一级行业",[1]!s_info_industry_sw_2021(W4023,公司分析!D$5,1),IF($Y$3="申万二级行业",[1]!s_info_industry_sw_2021(W4023,公司分析!D$5,2),IF($Y$3="申万三级行业",[1]!s_info_industry_sw_2021(W4023,公司分析!D$5,3),IF($Y$3="wind一级行业",[1]!s_info_industry_gics(W4023,1),IF($Y$3="wind二级行业",[1]!s_info_industry_gics(W4023,2),IF($Y$3="wind三级行业",[1]!s_info_industry_gics(W4023,3),IF($Y$3="wind四级行业",[1]!s_info_industry_gics(W4023,4),IF($Y$3="证监会门类行业",[1]!s_info_industry_csrc12_n(W4023,公司分析!D$5,1),""))))))))</f>
        <v>0</v>
      </c>
      <c r="Z4023" s="298" t="str">
        <f>IF(Y4023=行业比较!$E$6,ROW(),"")</f>
        <v/>
      </c>
    </row>
    <row r="4024" spans="22:26" x14ac:dyDescent="0.35">
      <c r="V4024" s="253">
        <f t="shared" si="70"/>
        <v>0</v>
      </c>
      <c r="W4024" s="348" t="str">
        <f>IF(板块成分!B4026="","",板块成分!B4026)</f>
        <v/>
      </c>
      <c r="X4024" s="270" t="str">
        <f>[1]!s_info_name(W4024)</f>
        <v>0</v>
      </c>
      <c r="Y4024" s="335" t="str">
        <f>IF($Y$3="申万一级行业",[1]!s_info_industry_sw_2021(W4024,公司分析!D$5,1),IF($Y$3="申万二级行业",[1]!s_info_industry_sw_2021(W4024,公司分析!D$5,2),IF($Y$3="申万三级行业",[1]!s_info_industry_sw_2021(W4024,公司分析!D$5,3),IF($Y$3="wind一级行业",[1]!s_info_industry_gics(W4024,1),IF($Y$3="wind二级行业",[1]!s_info_industry_gics(W4024,2),IF($Y$3="wind三级行业",[1]!s_info_industry_gics(W4024,3),IF($Y$3="wind四级行业",[1]!s_info_industry_gics(W4024,4),IF($Y$3="证监会门类行业",[1]!s_info_industry_csrc12_n(W4024,公司分析!D$5,1),""))))))))</f>
        <v>0</v>
      </c>
      <c r="Z4024" s="298" t="str">
        <f>IF(Y4024=行业比较!$E$6,ROW(),"")</f>
        <v/>
      </c>
    </row>
    <row r="4025" spans="22:26" x14ac:dyDescent="0.35">
      <c r="V4025" s="253">
        <f t="shared" si="70"/>
        <v>0</v>
      </c>
      <c r="W4025" s="348" t="str">
        <f>IF(板块成分!B4027="","",板块成分!B4027)</f>
        <v/>
      </c>
      <c r="X4025" s="270" t="str">
        <f>[1]!s_info_name(W4025)</f>
        <v>0</v>
      </c>
      <c r="Y4025" s="335" t="str">
        <f>IF($Y$3="申万一级行业",[1]!s_info_industry_sw_2021(W4025,公司分析!D$5,1),IF($Y$3="申万二级行业",[1]!s_info_industry_sw_2021(W4025,公司分析!D$5,2),IF($Y$3="申万三级行业",[1]!s_info_industry_sw_2021(W4025,公司分析!D$5,3),IF($Y$3="wind一级行业",[1]!s_info_industry_gics(W4025,1),IF($Y$3="wind二级行业",[1]!s_info_industry_gics(W4025,2),IF($Y$3="wind三级行业",[1]!s_info_industry_gics(W4025,3),IF($Y$3="wind四级行业",[1]!s_info_industry_gics(W4025,4),IF($Y$3="证监会门类行业",[1]!s_info_industry_csrc12_n(W4025,公司分析!D$5,1),""))))))))</f>
        <v>0</v>
      </c>
      <c r="Z4025" s="298" t="str">
        <f>IF(Y4025=行业比较!$E$6,ROW(),"")</f>
        <v/>
      </c>
    </row>
    <row r="4026" spans="22:26" x14ac:dyDescent="0.35">
      <c r="V4026" s="253">
        <f t="shared" si="70"/>
        <v>0</v>
      </c>
      <c r="W4026" s="348" t="str">
        <f>IF(板块成分!B4028="","",板块成分!B4028)</f>
        <v/>
      </c>
      <c r="X4026" s="270" t="str">
        <f>[1]!s_info_name(W4026)</f>
        <v>0</v>
      </c>
      <c r="Y4026" s="335" t="str">
        <f>IF($Y$3="申万一级行业",[1]!s_info_industry_sw_2021(W4026,公司分析!D$5,1),IF($Y$3="申万二级行业",[1]!s_info_industry_sw_2021(W4026,公司分析!D$5,2),IF($Y$3="申万三级行业",[1]!s_info_industry_sw_2021(W4026,公司分析!D$5,3),IF($Y$3="wind一级行业",[1]!s_info_industry_gics(W4026,1),IF($Y$3="wind二级行业",[1]!s_info_industry_gics(W4026,2),IF($Y$3="wind三级行业",[1]!s_info_industry_gics(W4026,3),IF($Y$3="wind四级行业",[1]!s_info_industry_gics(W4026,4),IF($Y$3="证监会门类行业",[1]!s_info_industry_csrc12_n(W4026,公司分析!D$5,1),""))))))))</f>
        <v>0</v>
      </c>
      <c r="Z4026" s="298" t="str">
        <f>IF(Y4026=行业比较!$E$6,ROW(),"")</f>
        <v/>
      </c>
    </row>
    <row r="4027" spans="22:26" x14ac:dyDescent="0.35">
      <c r="V4027" s="253">
        <f t="shared" si="70"/>
        <v>0</v>
      </c>
      <c r="W4027" s="348" t="str">
        <f>IF(板块成分!B4029="","",板块成分!B4029)</f>
        <v/>
      </c>
      <c r="X4027" s="270" t="str">
        <f>[1]!s_info_name(W4027)</f>
        <v>0</v>
      </c>
      <c r="Y4027" s="335" t="str">
        <f>IF($Y$3="申万一级行业",[1]!s_info_industry_sw_2021(W4027,公司分析!D$5,1),IF($Y$3="申万二级行业",[1]!s_info_industry_sw_2021(W4027,公司分析!D$5,2),IF($Y$3="申万三级行业",[1]!s_info_industry_sw_2021(W4027,公司分析!D$5,3),IF($Y$3="wind一级行业",[1]!s_info_industry_gics(W4027,1),IF($Y$3="wind二级行业",[1]!s_info_industry_gics(W4027,2),IF($Y$3="wind三级行业",[1]!s_info_industry_gics(W4027,3),IF($Y$3="wind四级行业",[1]!s_info_industry_gics(W4027,4),IF($Y$3="证监会门类行业",[1]!s_info_industry_csrc12_n(W4027,公司分析!D$5,1),""))))))))</f>
        <v>0</v>
      </c>
      <c r="Z4027" s="298" t="str">
        <f>IF(Y4027=行业比较!$E$6,ROW(),"")</f>
        <v/>
      </c>
    </row>
    <row r="4028" spans="22:26" x14ac:dyDescent="0.35">
      <c r="V4028" s="253">
        <f t="shared" si="70"/>
        <v>0</v>
      </c>
      <c r="W4028" s="348" t="str">
        <f>IF(板块成分!B4030="","",板块成分!B4030)</f>
        <v/>
      </c>
      <c r="X4028" s="270" t="str">
        <f>[1]!s_info_name(W4028)</f>
        <v>0</v>
      </c>
      <c r="Y4028" s="335" t="str">
        <f>IF($Y$3="申万一级行业",[1]!s_info_industry_sw_2021(W4028,公司分析!D$5,1),IF($Y$3="申万二级行业",[1]!s_info_industry_sw_2021(W4028,公司分析!D$5,2),IF($Y$3="申万三级行业",[1]!s_info_industry_sw_2021(W4028,公司分析!D$5,3),IF($Y$3="wind一级行业",[1]!s_info_industry_gics(W4028,1),IF($Y$3="wind二级行业",[1]!s_info_industry_gics(W4028,2),IF($Y$3="wind三级行业",[1]!s_info_industry_gics(W4028,3),IF($Y$3="wind四级行业",[1]!s_info_industry_gics(W4028,4),IF($Y$3="证监会门类行业",[1]!s_info_industry_csrc12_n(W4028,公司分析!D$5,1),""))))))))</f>
        <v>0</v>
      </c>
      <c r="Z4028" s="298" t="str">
        <f>IF(Y4028=行业比较!$E$6,ROW(),"")</f>
        <v/>
      </c>
    </row>
    <row r="4029" spans="22:26" x14ac:dyDescent="0.35">
      <c r="V4029" s="253">
        <f t="shared" si="70"/>
        <v>0</v>
      </c>
      <c r="W4029" s="348" t="str">
        <f>IF(板块成分!B4031="","",板块成分!B4031)</f>
        <v/>
      </c>
      <c r="X4029" s="270" t="str">
        <f>[1]!s_info_name(W4029)</f>
        <v>0</v>
      </c>
      <c r="Y4029" s="335" t="str">
        <f>IF($Y$3="申万一级行业",[1]!s_info_industry_sw_2021(W4029,公司分析!D$5,1),IF($Y$3="申万二级行业",[1]!s_info_industry_sw_2021(W4029,公司分析!D$5,2),IF($Y$3="申万三级行业",[1]!s_info_industry_sw_2021(W4029,公司分析!D$5,3),IF($Y$3="wind一级行业",[1]!s_info_industry_gics(W4029,1),IF($Y$3="wind二级行业",[1]!s_info_industry_gics(W4029,2),IF($Y$3="wind三级行业",[1]!s_info_industry_gics(W4029,3),IF($Y$3="wind四级行业",[1]!s_info_industry_gics(W4029,4),IF($Y$3="证监会门类行业",[1]!s_info_industry_csrc12_n(W4029,公司分析!D$5,1),""))))))))</f>
        <v>0</v>
      </c>
      <c r="Z4029" s="298" t="str">
        <f>IF(Y4029=行业比较!$E$6,ROW(),"")</f>
        <v/>
      </c>
    </row>
    <row r="4030" spans="22:26" x14ac:dyDescent="0.35">
      <c r="V4030" s="253">
        <f t="shared" si="70"/>
        <v>0</v>
      </c>
      <c r="W4030" s="348" t="str">
        <f>IF(板块成分!B4032="","",板块成分!B4032)</f>
        <v/>
      </c>
      <c r="X4030" s="270" t="str">
        <f>[1]!s_info_name(W4030)</f>
        <v>0</v>
      </c>
      <c r="Y4030" s="335" t="str">
        <f>IF($Y$3="申万一级行业",[1]!s_info_industry_sw_2021(W4030,公司分析!D$5,1),IF($Y$3="申万二级行业",[1]!s_info_industry_sw_2021(W4030,公司分析!D$5,2),IF($Y$3="申万三级行业",[1]!s_info_industry_sw_2021(W4030,公司分析!D$5,3),IF($Y$3="wind一级行业",[1]!s_info_industry_gics(W4030,1),IF($Y$3="wind二级行业",[1]!s_info_industry_gics(W4030,2),IF($Y$3="wind三级行业",[1]!s_info_industry_gics(W4030,3),IF($Y$3="wind四级行业",[1]!s_info_industry_gics(W4030,4),IF($Y$3="证监会门类行业",[1]!s_info_industry_csrc12_n(W4030,公司分析!D$5,1),""))))))))</f>
        <v>0</v>
      </c>
      <c r="Z4030" s="298" t="str">
        <f>IF(Y4030=行业比较!$E$6,ROW(),"")</f>
        <v/>
      </c>
    </row>
    <row r="4031" spans="22:26" x14ac:dyDescent="0.35">
      <c r="V4031" s="253">
        <f t="shared" si="70"/>
        <v>0</v>
      </c>
      <c r="W4031" s="348" t="str">
        <f>IF(板块成分!B4033="","",板块成分!B4033)</f>
        <v/>
      </c>
      <c r="X4031" s="270" t="str">
        <f>[1]!s_info_name(W4031)</f>
        <v>0</v>
      </c>
      <c r="Y4031" s="335" t="str">
        <f>IF($Y$3="申万一级行业",[1]!s_info_industry_sw_2021(W4031,公司分析!D$5,1),IF($Y$3="申万二级行业",[1]!s_info_industry_sw_2021(W4031,公司分析!D$5,2),IF($Y$3="申万三级行业",[1]!s_info_industry_sw_2021(W4031,公司分析!D$5,3),IF($Y$3="wind一级行业",[1]!s_info_industry_gics(W4031,1),IF($Y$3="wind二级行业",[1]!s_info_industry_gics(W4031,2),IF($Y$3="wind三级行业",[1]!s_info_industry_gics(W4031,3),IF($Y$3="wind四级行业",[1]!s_info_industry_gics(W4031,4),IF($Y$3="证监会门类行业",[1]!s_info_industry_csrc12_n(W4031,公司分析!D$5,1),""))))))))</f>
        <v>0</v>
      </c>
      <c r="Z4031" s="298" t="str">
        <f>IF(Y4031=行业比较!$E$6,ROW(),"")</f>
        <v/>
      </c>
    </row>
    <row r="4032" spans="22:26" x14ac:dyDescent="0.35">
      <c r="V4032" s="253">
        <f t="shared" si="70"/>
        <v>0</v>
      </c>
      <c r="W4032" s="348" t="str">
        <f>IF(板块成分!B4034="","",板块成分!B4034)</f>
        <v/>
      </c>
      <c r="X4032" s="270" t="str">
        <f>[1]!s_info_name(W4032)</f>
        <v>0</v>
      </c>
      <c r="Y4032" s="335" t="str">
        <f>IF($Y$3="申万一级行业",[1]!s_info_industry_sw_2021(W4032,公司分析!D$5,1),IF($Y$3="申万二级行业",[1]!s_info_industry_sw_2021(W4032,公司分析!D$5,2),IF($Y$3="申万三级行业",[1]!s_info_industry_sw_2021(W4032,公司分析!D$5,3),IF($Y$3="wind一级行业",[1]!s_info_industry_gics(W4032,1),IF($Y$3="wind二级行业",[1]!s_info_industry_gics(W4032,2),IF($Y$3="wind三级行业",[1]!s_info_industry_gics(W4032,3),IF($Y$3="wind四级行业",[1]!s_info_industry_gics(W4032,4),IF($Y$3="证监会门类行业",[1]!s_info_industry_csrc12_n(W4032,公司分析!D$5,1),""))))))))</f>
        <v>0</v>
      </c>
      <c r="Z4032" s="298" t="str">
        <f>IF(Y4032=行业比较!$E$6,ROW(),"")</f>
        <v/>
      </c>
    </row>
    <row r="4033" spans="22:26" x14ac:dyDescent="0.35">
      <c r="V4033" s="253">
        <f t="shared" si="70"/>
        <v>0</v>
      </c>
      <c r="W4033" s="348" t="str">
        <f>IF(板块成分!B4035="","",板块成分!B4035)</f>
        <v/>
      </c>
      <c r="X4033" s="270" t="str">
        <f>[1]!s_info_name(W4033)</f>
        <v>0</v>
      </c>
      <c r="Y4033" s="335" t="str">
        <f>IF($Y$3="申万一级行业",[1]!s_info_industry_sw_2021(W4033,公司分析!D$5,1),IF($Y$3="申万二级行业",[1]!s_info_industry_sw_2021(W4033,公司分析!D$5,2),IF($Y$3="申万三级行业",[1]!s_info_industry_sw_2021(W4033,公司分析!D$5,3),IF($Y$3="wind一级行业",[1]!s_info_industry_gics(W4033,1),IF($Y$3="wind二级行业",[1]!s_info_industry_gics(W4033,2),IF($Y$3="wind三级行业",[1]!s_info_industry_gics(W4033,3),IF($Y$3="wind四级行业",[1]!s_info_industry_gics(W4033,4),IF($Y$3="证监会门类行业",[1]!s_info_industry_csrc12_n(W4033,公司分析!D$5,1),""))))))))</f>
        <v>0</v>
      </c>
      <c r="Z4033" s="298" t="str">
        <f>IF(Y4033=行业比较!$E$6,ROW(),"")</f>
        <v/>
      </c>
    </row>
    <row r="4034" spans="22:26" x14ac:dyDescent="0.35">
      <c r="V4034" s="253">
        <f t="shared" si="70"/>
        <v>0</v>
      </c>
      <c r="W4034" s="348" t="str">
        <f>IF(板块成分!B4036="","",板块成分!B4036)</f>
        <v/>
      </c>
      <c r="X4034" s="270" t="str">
        <f>[1]!s_info_name(W4034)</f>
        <v>0</v>
      </c>
      <c r="Y4034" s="335" t="str">
        <f>IF($Y$3="申万一级行业",[1]!s_info_industry_sw_2021(W4034,公司分析!D$5,1),IF($Y$3="申万二级行业",[1]!s_info_industry_sw_2021(W4034,公司分析!D$5,2),IF($Y$3="申万三级行业",[1]!s_info_industry_sw_2021(W4034,公司分析!D$5,3),IF($Y$3="wind一级行业",[1]!s_info_industry_gics(W4034,1),IF($Y$3="wind二级行业",[1]!s_info_industry_gics(W4034,2),IF($Y$3="wind三级行业",[1]!s_info_industry_gics(W4034,3),IF($Y$3="wind四级行业",[1]!s_info_industry_gics(W4034,4),IF($Y$3="证监会门类行业",[1]!s_info_industry_csrc12_n(W4034,公司分析!D$5,1),""))))))))</f>
        <v>0</v>
      </c>
      <c r="Z4034" s="298" t="str">
        <f>IF(Y4034=行业比较!$E$6,ROW(),"")</f>
        <v/>
      </c>
    </row>
    <row r="4035" spans="22:26" x14ac:dyDescent="0.35">
      <c r="V4035" s="253">
        <f t="shared" si="70"/>
        <v>0</v>
      </c>
      <c r="W4035" s="348" t="str">
        <f>IF(板块成分!B4037="","",板块成分!B4037)</f>
        <v/>
      </c>
      <c r="X4035" s="270" t="str">
        <f>[1]!s_info_name(W4035)</f>
        <v>0</v>
      </c>
      <c r="Y4035" s="335" t="str">
        <f>IF($Y$3="申万一级行业",[1]!s_info_industry_sw_2021(W4035,公司分析!D$5,1),IF($Y$3="申万二级行业",[1]!s_info_industry_sw_2021(W4035,公司分析!D$5,2),IF($Y$3="申万三级行业",[1]!s_info_industry_sw_2021(W4035,公司分析!D$5,3),IF($Y$3="wind一级行业",[1]!s_info_industry_gics(W4035,1),IF($Y$3="wind二级行业",[1]!s_info_industry_gics(W4035,2),IF($Y$3="wind三级行业",[1]!s_info_industry_gics(W4035,3),IF($Y$3="wind四级行业",[1]!s_info_industry_gics(W4035,4),IF($Y$3="证监会门类行业",[1]!s_info_industry_csrc12_n(W4035,公司分析!D$5,1),""))))))))</f>
        <v>0</v>
      </c>
      <c r="Z4035" s="298" t="str">
        <f>IF(Y4035=行业比较!$E$6,ROW(),"")</f>
        <v/>
      </c>
    </row>
    <row r="4036" spans="22:26" x14ac:dyDescent="0.35">
      <c r="V4036" s="253">
        <f t="shared" si="70"/>
        <v>0</v>
      </c>
      <c r="W4036" s="348" t="str">
        <f>IF(板块成分!B4038="","",板块成分!B4038)</f>
        <v/>
      </c>
      <c r="X4036" s="270" t="str">
        <f>[1]!s_info_name(W4036)</f>
        <v>0</v>
      </c>
      <c r="Y4036" s="335" t="str">
        <f>IF($Y$3="申万一级行业",[1]!s_info_industry_sw_2021(W4036,公司分析!D$5,1),IF($Y$3="申万二级行业",[1]!s_info_industry_sw_2021(W4036,公司分析!D$5,2),IF($Y$3="申万三级行业",[1]!s_info_industry_sw_2021(W4036,公司分析!D$5,3),IF($Y$3="wind一级行业",[1]!s_info_industry_gics(W4036,1),IF($Y$3="wind二级行业",[1]!s_info_industry_gics(W4036,2),IF($Y$3="wind三级行业",[1]!s_info_industry_gics(W4036,3),IF($Y$3="wind四级行业",[1]!s_info_industry_gics(W4036,4),IF($Y$3="证监会门类行业",[1]!s_info_industry_csrc12_n(W4036,公司分析!D$5,1),""))))))))</f>
        <v>0</v>
      </c>
      <c r="Z4036" s="298" t="str">
        <f>IF(Y4036=行业比较!$E$6,ROW(),"")</f>
        <v/>
      </c>
    </row>
    <row r="4037" spans="22:26" x14ac:dyDescent="0.35">
      <c r="V4037" s="253">
        <f t="shared" ref="V4037:V4100" si="71">IF(Z4037="",0,RANK(Z4037,Z:Z,1))</f>
        <v>0</v>
      </c>
      <c r="W4037" s="348" t="str">
        <f>IF(板块成分!B4039="","",板块成分!B4039)</f>
        <v/>
      </c>
      <c r="X4037" s="270" t="str">
        <f>[1]!s_info_name(W4037)</f>
        <v>0</v>
      </c>
      <c r="Y4037" s="335" t="str">
        <f>IF($Y$3="申万一级行业",[1]!s_info_industry_sw_2021(W4037,公司分析!D$5,1),IF($Y$3="申万二级行业",[1]!s_info_industry_sw_2021(W4037,公司分析!D$5,2),IF($Y$3="申万三级行业",[1]!s_info_industry_sw_2021(W4037,公司分析!D$5,3),IF($Y$3="wind一级行业",[1]!s_info_industry_gics(W4037,1),IF($Y$3="wind二级行业",[1]!s_info_industry_gics(W4037,2),IF($Y$3="wind三级行业",[1]!s_info_industry_gics(W4037,3),IF($Y$3="wind四级行业",[1]!s_info_industry_gics(W4037,4),IF($Y$3="证监会门类行业",[1]!s_info_industry_csrc12_n(W4037,公司分析!D$5,1),""))))))))</f>
        <v>0</v>
      </c>
      <c r="Z4037" s="298" t="str">
        <f>IF(Y4037=行业比较!$E$6,ROW(),"")</f>
        <v/>
      </c>
    </row>
    <row r="4038" spans="22:26" x14ac:dyDescent="0.35">
      <c r="V4038" s="253">
        <f t="shared" si="71"/>
        <v>0</v>
      </c>
      <c r="W4038" s="348" t="str">
        <f>IF(板块成分!B4040="","",板块成分!B4040)</f>
        <v/>
      </c>
      <c r="X4038" s="270" t="str">
        <f>[1]!s_info_name(W4038)</f>
        <v>0</v>
      </c>
      <c r="Y4038" s="335" t="str">
        <f>IF($Y$3="申万一级行业",[1]!s_info_industry_sw_2021(W4038,公司分析!D$5,1),IF($Y$3="申万二级行业",[1]!s_info_industry_sw_2021(W4038,公司分析!D$5,2),IF($Y$3="申万三级行业",[1]!s_info_industry_sw_2021(W4038,公司分析!D$5,3),IF($Y$3="wind一级行业",[1]!s_info_industry_gics(W4038,1),IF($Y$3="wind二级行业",[1]!s_info_industry_gics(W4038,2),IF($Y$3="wind三级行业",[1]!s_info_industry_gics(W4038,3),IF($Y$3="wind四级行业",[1]!s_info_industry_gics(W4038,4),IF($Y$3="证监会门类行业",[1]!s_info_industry_csrc12_n(W4038,公司分析!D$5,1),""))))))))</f>
        <v>0</v>
      </c>
      <c r="Z4038" s="298" t="str">
        <f>IF(Y4038=行业比较!$E$6,ROW(),"")</f>
        <v/>
      </c>
    </row>
    <row r="4039" spans="22:26" x14ac:dyDescent="0.35">
      <c r="V4039" s="253">
        <f t="shared" si="71"/>
        <v>0</v>
      </c>
      <c r="W4039" s="348" t="str">
        <f>IF(板块成分!B4041="","",板块成分!B4041)</f>
        <v/>
      </c>
      <c r="X4039" s="270" t="str">
        <f>[1]!s_info_name(W4039)</f>
        <v>0</v>
      </c>
      <c r="Y4039" s="335" t="str">
        <f>IF($Y$3="申万一级行业",[1]!s_info_industry_sw_2021(W4039,公司分析!D$5,1),IF($Y$3="申万二级行业",[1]!s_info_industry_sw_2021(W4039,公司分析!D$5,2),IF($Y$3="申万三级行业",[1]!s_info_industry_sw_2021(W4039,公司分析!D$5,3),IF($Y$3="wind一级行业",[1]!s_info_industry_gics(W4039,1),IF($Y$3="wind二级行业",[1]!s_info_industry_gics(W4039,2),IF($Y$3="wind三级行业",[1]!s_info_industry_gics(W4039,3),IF($Y$3="wind四级行业",[1]!s_info_industry_gics(W4039,4),IF($Y$3="证监会门类行业",[1]!s_info_industry_csrc12_n(W4039,公司分析!D$5,1),""))))))))</f>
        <v>0</v>
      </c>
      <c r="Z4039" s="298" t="str">
        <f>IF(Y4039=行业比较!$E$6,ROW(),"")</f>
        <v/>
      </c>
    </row>
    <row r="4040" spans="22:26" x14ac:dyDescent="0.35">
      <c r="V4040" s="253">
        <f t="shared" si="71"/>
        <v>0</v>
      </c>
      <c r="W4040" s="348" t="str">
        <f>IF(板块成分!B4042="","",板块成分!B4042)</f>
        <v/>
      </c>
      <c r="X4040" s="270" t="str">
        <f>[1]!s_info_name(W4040)</f>
        <v>0</v>
      </c>
      <c r="Y4040" s="335" t="str">
        <f>IF($Y$3="申万一级行业",[1]!s_info_industry_sw_2021(W4040,公司分析!D$5,1),IF($Y$3="申万二级行业",[1]!s_info_industry_sw_2021(W4040,公司分析!D$5,2),IF($Y$3="申万三级行业",[1]!s_info_industry_sw_2021(W4040,公司分析!D$5,3),IF($Y$3="wind一级行业",[1]!s_info_industry_gics(W4040,1),IF($Y$3="wind二级行业",[1]!s_info_industry_gics(W4040,2),IF($Y$3="wind三级行业",[1]!s_info_industry_gics(W4040,3),IF($Y$3="wind四级行业",[1]!s_info_industry_gics(W4040,4),IF($Y$3="证监会门类行业",[1]!s_info_industry_csrc12_n(W4040,公司分析!D$5,1),""))))))))</f>
        <v>0</v>
      </c>
      <c r="Z4040" s="298" t="str">
        <f>IF(Y4040=行业比较!$E$6,ROW(),"")</f>
        <v/>
      </c>
    </row>
    <row r="4041" spans="22:26" x14ac:dyDescent="0.35">
      <c r="V4041" s="253">
        <f t="shared" si="71"/>
        <v>0</v>
      </c>
      <c r="W4041" s="348" t="str">
        <f>IF(板块成分!B4043="","",板块成分!B4043)</f>
        <v/>
      </c>
      <c r="X4041" s="270" t="str">
        <f>[1]!s_info_name(W4041)</f>
        <v>0</v>
      </c>
      <c r="Y4041" s="335" t="str">
        <f>IF($Y$3="申万一级行业",[1]!s_info_industry_sw_2021(W4041,公司分析!D$5,1),IF($Y$3="申万二级行业",[1]!s_info_industry_sw_2021(W4041,公司分析!D$5,2),IF($Y$3="申万三级行业",[1]!s_info_industry_sw_2021(W4041,公司分析!D$5,3),IF($Y$3="wind一级行业",[1]!s_info_industry_gics(W4041,1),IF($Y$3="wind二级行业",[1]!s_info_industry_gics(W4041,2),IF($Y$3="wind三级行业",[1]!s_info_industry_gics(W4041,3),IF($Y$3="wind四级行业",[1]!s_info_industry_gics(W4041,4),IF($Y$3="证监会门类行业",[1]!s_info_industry_csrc12_n(W4041,公司分析!D$5,1),""))))))))</f>
        <v>0</v>
      </c>
      <c r="Z4041" s="298" t="str">
        <f>IF(Y4041=行业比较!$E$6,ROW(),"")</f>
        <v/>
      </c>
    </row>
    <row r="4042" spans="22:26" x14ac:dyDescent="0.35">
      <c r="V4042" s="253">
        <f t="shared" si="71"/>
        <v>0</v>
      </c>
      <c r="W4042" s="348" t="str">
        <f>IF(板块成分!B4044="","",板块成分!B4044)</f>
        <v/>
      </c>
      <c r="X4042" s="270" t="str">
        <f>[1]!s_info_name(W4042)</f>
        <v>0</v>
      </c>
      <c r="Y4042" s="335" t="str">
        <f>IF($Y$3="申万一级行业",[1]!s_info_industry_sw_2021(W4042,公司分析!D$5,1),IF($Y$3="申万二级行业",[1]!s_info_industry_sw_2021(W4042,公司分析!D$5,2),IF($Y$3="申万三级行业",[1]!s_info_industry_sw_2021(W4042,公司分析!D$5,3),IF($Y$3="wind一级行业",[1]!s_info_industry_gics(W4042,1),IF($Y$3="wind二级行业",[1]!s_info_industry_gics(W4042,2),IF($Y$3="wind三级行业",[1]!s_info_industry_gics(W4042,3),IF($Y$3="wind四级行业",[1]!s_info_industry_gics(W4042,4),IF($Y$3="证监会门类行业",[1]!s_info_industry_csrc12_n(W4042,公司分析!D$5,1),""))))))))</f>
        <v>0</v>
      </c>
      <c r="Z4042" s="298" t="str">
        <f>IF(Y4042=行业比较!$E$6,ROW(),"")</f>
        <v/>
      </c>
    </row>
    <row r="4043" spans="22:26" x14ac:dyDescent="0.35">
      <c r="V4043" s="253">
        <f t="shared" si="71"/>
        <v>0</v>
      </c>
      <c r="W4043" s="348" t="str">
        <f>IF(板块成分!B4045="","",板块成分!B4045)</f>
        <v/>
      </c>
      <c r="X4043" s="270" t="str">
        <f>[1]!s_info_name(W4043)</f>
        <v>0</v>
      </c>
      <c r="Y4043" s="335" t="str">
        <f>IF($Y$3="申万一级行业",[1]!s_info_industry_sw_2021(W4043,公司分析!D$5,1),IF($Y$3="申万二级行业",[1]!s_info_industry_sw_2021(W4043,公司分析!D$5,2),IF($Y$3="申万三级行业",[1]!s_info_industry_sw_2021(W4043,公司分析!D$5,3),IF($Y$3="wind一级行业",[1]!s_info_industry_gics(W4043,1),IF($Y$3="wind二级行业",[1]!s_info_industry_gics(W4043,2),IF($Y$3="wind三级行业",[1]!s_info_industry_gics(W4043,3),IF($Y$3="wind四级行业",[1]!s_info_industry_gics(W4043,4),IF($Y$3="证监会门类行业",[1]!s_info_industry_csrc12_n(W4043,公司分析!D$5,1),""))))))))</f>
        <v>0</v>
      </c>
      <c r="Z4043" s="298" t="str">
        <f>IF(Y4043=行业比较!$E$6,ROW(),"")</f>
        <v/>
      </c>
    </row>
    <row r="4044" spans="22:26" x14ac:dyDescent="0.35">
      <c r="V4044" s="253">
        <f t="shared" si="71"/>
        <v>0</v>
      </c>
      <c r="W4044" s="348" t="str">
        <f>IF(板块成分!B4046="","",板块成分!B4046)</f>
        <v/>
      </c>
      <c r="X4044" s="270" t="str">
        <f>[1]!s_info_name(W4044)</f>
        <v>0</v>
      </c>
      <c r="Y4044" s="335" t="str">
        <f>IF($Y$3="申万一级行业",[1]!s_info_industry_sw_2021(W4044,公司分析!D$5,1),IF($Y$3="申万二级行业",[1]!s_info_industry_sw_2021(W4044,公司分析!D$5,2),IF($Y$3="申万三级行业",[1]!s_info_industry_sw_2021(W4044,公司分析!D$5,3),IF($Y$3="wind一级行业",[1]!s_info_industry_gics(W4044,1),IF($Y$3="wind二级行业",[1]!s_info_industry_gics(W4044,2),IF($Y$3="wind三级行业",[1]!s_info_industry_gics(W4044,3),IF($Y$3="wind四级行业",[1]!s_info_industry_gics(W4044,4),IF($Y$3="证监会门类行业",[1]!s_info_industry_csrc12_n(W4044,公司分析!D$5,1),""))))))))</f>
        <v>0</v>
      </c>
      <c r="Z4044" s="298" t="str">
        <f>IF(Y4044=行业比较!$E$6,ROW(),"")</f>
        <v/>
      </c>
    </row>
    <row r="4045" spans="22:26" x14ac:dyDescent="0.35">
      <c r="V4045" s="253">
        <f t="shared" si="71"/>
        <v>0</v>
      </c>
      <c r="W4045" s="348" t="str">
        <f>IF(板块成分!B4047="","",板块成分!B4047)</f>
        <v/>
      </c>
      <c r="X4045" s="270" t="str">
        <f>[1]!s_info_name(W4045)</f>
        <v>0</v>
      </c>
      <c r="Y4045" s="335" t="str">
        <f>IF($Y$3="申万一级行业",[1]!s_info_industry_sw_2021(W4045,公司分析!D$5,1),IF($Y$3="申万二级行业",[1]!s_info_industry_sw_2021(W4045,公司分析!D$5,2),IF($Y$3="申万三级行业",[1]!s_info_industry_sw_2021(W4045,公司分析!D$5,3),IF($Y$3="wind一级行业",[1]!s_info_industry_gics(W4045,1),IF($Y$3="wind二级行业",[1]!s_info_industry_gics(W4045,2),IF($Y$3="wind三级行业",[1]!s_info_industry_gics(W4045,3),IF($Y$3="wind四级行业",[1]!s_info_industry_gics(W4045,4),IF($Y$3="证监会门类行业",[1]!s_info_industry_csrc12_n(W4045,公司分析!D$5,1),""))))))))</f>
        <v>0</v>
      </c>
      <c r="Z4045" s="298" t="str">
        <f>IF(Y4045=行业比较!$E$6,ROW(),"")</f>
        <v/>
      </c>
    </row>
    <row r="4046" spans="22:26" x14ac:dyDescent="0.35">
      <c r="V4046" s="253">
        <f t="shared" si="71"/>
        <v>0</v>
      </c>
      <c r="W4046" s="348" t="str">
        <f>IF(板块成分!B4048="","",板块成分!B4048)</f>
        <v/>
      </c>
      <c r="X4046" s="270" t="str">
        <f>[1]!s_info_name(W4046)</f>
        <v>0</v>
      </c>
      <c r="Y4046" s="335" t="str">
        <f>IF($Y$3="申万一级行业",[1]!s_info_industry_sw_2021(W4046,公司分析!D$5,1),IF($Y$3="申万二级行业",[1]!s_info_industry_sw_2021(W4046,公司分析!D$5,2),IF($Y$3="申万三级行业",[1]!s_info_industry_sw_2021(W4046,公司分析!D$5,3),IF($Y$3="wind一级行业",[1]!s_info_industry_gics(W4046,1),IF($Y$3="wind二级行业",[1]!s_info_industry_gics(W4046,2),IF($Y$3="wind三级行业",[1]!s_info_industry_gics(W4046,3),IF($Y$3="wind四级行业",[1]!s_info_industry_gics(W4046,4),IF($Y$3="证监会门类行业",[1]!s_info_industry_csrc12_n(W4046,公司分析!D$5,1),""))))))))</f>
        <v>0</v>
      </c>
      <c r="Z4046" s="298" t="str">
        <f>IF(Y4046=行业比较!$E$6,ROW(),"")</f>
        <v/>
      </c>
    </row>
    <row r="4047" spans="22:26" x14ac:dyDescent="0.35">
      <c r="V4047" s="253">
        <f t="shared" si="71"/>
        <v>0</v>
      </c>
      <c r="W4047" s="348" t="str">
        <f>IF(板块成分!B4049="","",板块成分!B4049)</f>
        <v/>
      </c>
      <c r="X4047" s="270" t="str">
        <f>[1]!s_info_name(W4047)</f>
        <v>0</v>
      </c>
      <c r="Y4047" s="335" t="str">
        <f>IF($Y$3="申万一级行业",[1]!s_info_industry_sw_2021(W4047,公司分析!D$5,1),IF($Y$3="申万二级行业",[1]!s_info_industry_sw_2021(W4047,公司分析!D$5,2),IF($Y$3="申万三级行业",[1]!s_info_industry_sw_2021(W4047,公司分析!D$5,3),IF($Y$3="wind一级行业",[1]!s_info_industry_gics(W4047,1),IF($Y$3="wind二级行业",[1]!s_info_industry_gics(W4047,2),IF($Y$3="wind三级行业",[1]!s_info_industry_gics(W4047,3),IF($Y$3="wind四级行业",[1]!s_info_industry_gics(W4047,4),IF($Y$3="证监会门类行业",[1]!s_info_industry_csrc12_n(W4047,公司分析!D$5,1),""))))))))</f>
        <v>0</v>
      </c>
      <c r="Z4047" s="298" t="str">
        <f>IF(Y4047=行业比较!$E$6,ROW(),"")</f>
        <v/>
      </c>
    </row>
    <row r="4048" spans="22:26" x14ac:dyDescent="0.35">
      <c r="V4048" s="253">
        <f t="shared" si="71"/>
        <v>0</v>
      </c>
      <c r="W4048" s="348" t="str">
        <f>IF(板块成分!B4050="","",板块成分!B4050)</f>
        <v/>
      </c>
      <c r="X4048" s="270" t="str">
        <f>[1]!s_info_name(W4048)</f>
        <v>0</v>
      </c>
      <c r="Y4048" s="335" t="str">
        <f>IF($Y$3="申万一级行业",[1]!s_info_industry_sw_2021(W4048,公司分析!D$5,1),IF($Y$3="申万二级行业",[1]!s_info_industry_sw_2021(W4048,公司分析!D$5,2),IF($Y$3="申万三级行业",[1]!s_info_industry_sw_2021(W4048,公司分析!D$5,3),IF($Y$3="wind一级行业",[1]!s_info_industry_gics(W4048,1),IF($Y$3="wind二级行业",[1]!s_info_industry_gics(W4048,2),IF($Y$3="wind三级行业",[1]!s_info_industry_gics(W4048,3),IF($Y$3="wind四级行业",[1]!s_info_industry_gics(W4048,4),IF($Y$3="证监会门类行业",[1]!s_info_industry_csrc12_n(W4048,公司分析!D$5,1),""))))))))</f>
        <v>0</v>
      </c>
      <c r="Z4048" s="298" t="str">
        <f>IF(Y4048=行业比较!$E$6,ROW(),"")</f>
        <v/>
      </c>
    </row>
    <row r="4049" spans="22:26" x14ac:dyDescent="0.35">
      <c r="V4049" s="253">
        <f t="shared" si="71"/>
        <v>0</v>
      </c>
      <c r="W4049" s="348" t="str">
        <f>IF(板块成分!B4051="","",板块成分!B4051)</f>
        <v/>
      </c>
      <c r="X4049" s="270" t="str">
        <f>[1]!s_info_name(W4049)</f>
        <v>0</v>
      </c>
      <c r="Y4049" s="335" t="str">
        <f>IF($Y$3="申万一级行业",[1]!s_info_industry_sw_2021(W4049,公司分析!D$5,1),IF($Y$3="申万二级行业",[1]!s_info_industry_sw_2021(W4049,公司分析!D$5,2),IF($Y$3="申万三级行业",[1]!s_info_industry_sw_2021(W4049,公司分析!D$5,3),IF($Y$3="wind一级行业",[1]!s_info_industry_gics(W4049,1),IF($Y$3="wind二级行业",[1]!s_info_industry_gics(W4049,2),IF($Y$3="wind三级行业",[1]!s_info_industry_gics(W4049,3),IF($Y$3="wind四级行业",[1]!s_info_industry_gics(W4049,4),IF($Y$3="证监会门类行业",[1]!s_info_industry_csrc12_n(W4049,公司分析!D$5,1),""))))))))</f>
        <v>0</v>
      </c>
      <c r="Z4049" s="298" t="str">
        <f>IF(Y4049=行业比较!$E$6,ROW(),"")</f>
        <v/>
      </c>
    </row>
    <row r="4050" spans="22:26" x14ac:dyDescent="0.35">
      <c r="V4050" s="253">
        <f t="shared" si="71"/>
        <v>0</v>
      </c>
      <c r="W4050" s="348" t="str">
        <f>IF(板块成分!B4052="","",板块成分!B4052)</f>
        <v/>
      </c>
      <c r="X4050" s="270" t="str">
        <f>[1]!s_info_name(W4050)</f>
        <v>0</v>
      </c>
      <c r="Y4050" s="335" t="str">
        <f>IF($Y$3="申万一级行业",[1]!s_info_industry_sw_2021(W4050,公司分析!D$5,1),IF($Y$3="申万二级行业",[1]!s_info_industry_sw_2021(W4050,公司分析!D$5,2),IF($Y$3="申万三级行业",[1]!s_info_industry_sw_2021(W4050,公司分析!D$5,3),IF($Y$3="wind一级行业",[1]!s_info_industry_gics(W4050,1),IF($Y$3="wind二级行业",[1]!s_info_industry_gics(W4050,2),IF($Y$3="wind三级行业",[1]!s_info_industry_gics(W4050,3),IF($Y$3="wind四级行业",[1]!s_info_industry_gics(W4050,4),IF($Y$3="证监会门类行业",[1]!s_info_industry_csrc12_n(W4050,公司分析!D$5,1),""))))))))</f>
        <v>0</v>
      </c>
      <c r="Z4050" s="298" t="str">
        <f>IF(Y4050=行业比较!$E$6,ROW(),"")</f>
        <v/>
      </c>
    </row>
    <row r="4051" spans="22:26" x14ac:dyDescent="0.35">
      <c r="V4051" s="253">
        <f t="shared" si="71"/>
        <v>0</v>
      </c>
      <c r="W4051" s="348" t="str">
        <f>IF(板块成分!B4053="","",板块成分!B4053)</f>
        <v/>
      </c>
      <c r="X4051" s="270" t="str">
        <f>[1]!s_info_name(W4051)</f>
        <v>0</v>
      </c>
      <c r="Y4051" s="335" t="str">
        <f>IF($Y$3="申万一级行业",[1]!s_info_industry_sw_2021(W4051,公司分析!D$5,1),IF($Y$3="申万二级行业",[1]!s_info_industry_sw_2021(W4051,公司分析!D$5,2),IF($Y$3="申万三级行业",[1]!s_info_industry_sw_2021(W4051,公司分析!D$5,3),IF($Y$3="wind一级行业",[1]!s_info_industry_gics(W4051,1),IF($Y$3="wind二级行业",[1]!s_info_industry_gics(W4051,2),IF($Y$3="wind三级行业",[1]!s_info_industry_gics(W4051,3),IF($Y$3="wind四级行业",[1]!s_info_industry_gics(W4051,4),IF($Y$3="证监会门类行业",[1]!s_info_industry_csrc12_n(W4051,公司分析!D$5,1),""))))))))</f>
        <v>0</v>
      </c>
      <c r="Z4051" s="298" t="str">
        <f>IF(Y4051=行业比较!$E$6,ROW(),"")</f>
        <v/>
      </c>
    </row>
    <row r="4052" spans="22:26" x14ac:dyDescent="0.35">
      <c r="V4052" s="253">
        <f t="shared" si="71"/>
        <v>0</v>
      </c>
      <c r="W4052" s="348" t="str">
        <f>IF(板块成分!B4054="","",板块成分!B4054)</f>
        <v/>
      </c>
      <c r="X4052" s="270" t="str">
        <f>[1]!s_info_name(W4052)</f>
        <v>0</v>
      </c>
      <c r="Y4052" s="335" t="str">
        <f>IF($Y$3="申万一级行业",[1]!s_info_industry_sw_2021(W4052,公司分析!D$5,1),IF($Y$3="申万二级行业",[1]!s_info_industry_sw_2021(W4052,公司分析!D$5,2),IF($Y$3="申万三级行业",[1]!s_info_industry_sw_2021(W4052,公司分析!D$5,3),IF($Y$3="wind一级行业",[1]!s_info_industry_gics(W4052,1),IF($Y$3="wind二级行业",[1]!s_info_industry_gics(W4052,2),IF($Y$3="wind三级行业",[1]!s_info_industry_gics(W4052,3),IF($Y$3="wind四级行业",[1]!s_info_industry_gics(W4052,4),IF($Y$3="证监会门类行业",[1]!s_info_industry_csrc12_n(W4052,公司分析!D$5,1),""))))))))</f>
        <v>0</v>
      </c>
      <c r="Z4052" s="298" t="str">
        <f>IF(Y4052=行业比较!$E$6,ROW(),"")</f>
        <v/>
      </c>
    </row>
    <row r="4053" spans="22:26" x14ac:dyDescent="0.35">
      <c r="V4053" s="253">
        <f t="shared" si="71"/>
        <v>0</v>
      </c>
      <c r="W4053" s="348" t="str">
        <f>IF(板块成分!B4055="","",板块成分!B4055)</f>
        <v/>
      </c>
      <c r="X4053" s="270" t="str">
        <f>[1]!s_info_name(W4053)</f>
        <v>0</v>
      </c>
      <c r="Y4053" s="335" t="str">
        <f>IF($Y$3="申万一级行业",[1]!s_info_industry_sw_2021(W4053,公司分析!D$5,1),IF($Y$3="申万二级行业",[1]!s_info_industry_sw_2021(W4053,公司分析!D$5,2),IF($Y$3="申万三级行业",[1]!s_info_industry_sw_2021(W4053,公司分析!D$5,3),IF($Y$3="wind一级行业",[1]!s_info_industry_gics(W4053,1),IF($Y$3="wind二级行业",[1]!s_info_industry_gics(W4053,2),IF($Y$3="wind三级行业",[1]!s_info_industry_gics(W4053,3),IF($Y$3="wind四级行业",[1]!s_info_industry_gics(W4053,4),IF($Y$3="证监会门类行业",[1]!s_info_industry_csrc12_n(W4053,公司分析!D$5,1),""))))))))</f>
        <v>0</v>
      </c>
      <c r="Z4053" s="298" t="str">
        <f>IF(Y4053=行业比较!$E$6,ROW(),"")</f>
        <v/>
      </c>
    </row>
    <row r="4054" spans="22:26" x14ac:dyDescent="0.35">
      <c r="V4054" s="253">
        <f t="shared" si="71"/>
        <v>0</v>
      </c>
      <c r="W4054" s="348" t="str">
        <f>IF(板块成分!B4056="","",板块成分!B4056)</f>
        <v/>
      </c>
      <c r="X4054" s="270" t="str">
        <f>[1]!s_info_name(W4054)</f>
        <v>0</v>
      </c>
      <c r="Y4054" s="335" t="str">
        <f>IF($Y$3="申万一级行业",[1]!s_info_industry_sw_2021(W4054,公司分析!D$5,1),IF($Y$3="申万二级行业",[1]!s_info_industry_sw_2021(W4054,公司分析!D$5,2),IF($Y$3="申万三级行业",[1]!s_info_industry_sw_2021(W4054,公司分析!D$5,3),IF($Y$3="wind一级行业",[1]!s_info_industry_gics(W4054,1),IF($Y$3="wind二级行业",[1]!s_info_industry_gics(W4054,2),IF($Y$3="wind三级行业",[1]!s_info_industry_gics(W4054,3),IF($Y$3="wind四级行业",[1]!s_info_industry_gics(W4054,4),IF($Y$3="证监会门类行业",[1]!s_info_industry_csrc12_n(W4054,公司分析!D$5,1),""))))))))</f>
        <v>0</v>
      </c>
      <c r="Z4054" s="298" t="str">
        <f>IF(Y4054=行业比较!$E$6,ROW(),"")</f>
        <v/>
      </c>
    </row>
    <row r="4055" spans="22:26" x14ac:dyDescent="0.35">
      <c r="V4055" s="253">
        <f t="shared" si="71"/>
        <v>0</v>
      </c>
      <c r="W4055" s="348" t="str">
        <f>IF(板块成分!B4057="","",板块成分!B4057)</f>
        <v/>
      </c>
      <c r="X4055" s="270" t="str">
        <f>[1]!s_info_name(W4055)</f>
        <v>0</v>
      </c>
      <c r="Y4055" s="335" t="str">
        <f>IF($Y$3="申万一级行业",[1]!s_info_industry_sw_2021(W4055,公司分析!D$5,1),IF($Y$3="申万二级行业",[1]!s_info_industry_sw_2021(W4055,公司分析!D$5,2),IF($Y$3="申万三级行业",[1]!s_info_industry_sw_2021(W4055,公司分析!D$5,3),IF($Y$3="wind一级行业",[1]!s_info_industry_gics(W4055,1),IF($Y$3="wind二级行业",[1]!s_info_industry_gics(W4055,2),IF($Y$3="wind三级行业",[1]!s_info_industry_gics(W4055,3),IF($Y$3="wind四级行业",[1]!s_info_industry_gics(W4055,4),IF($Y$3="证监会门类行业",[1]!s_info_industry_csrc12_n(W4055,公司分析!D$5,1),""))))))))</f>
        <v>0</v>
      </c>
      <c r="Z4055" s="298" t="str">
        <f>IF(Y4055=行业比较!$E$6,ROW(),"")</f>
        <v/>
      </c>
    </row>
    <row r="4056" spans="22:26" x14ac:dyDescent="0.35">
      <c r="V4056" s="253">
        <f t="shared" si="71"/>
        <v>0</v>
      </c>
      <c r="W4056" s="348" t="str">
        <f>IF(板块成分!B4058="","",板块成分!B4058)</f>
        <v/>
      </c>
      <c r="X4056" s="270" t="str">
        <f>[1]!s_info_name(W4056)</f>
        <v>0</v>
      </c>
      <c r="Y4056" s="335" t="str">
        <f>IF($Y$3="申万一级行业",[1]!s_info_industry_sw_2021(W4056,公司分析!D$5,1),IF($Y$3="申万二级行业",[1]!s_info_industry_sw_2021(W4056,公司分析!D$5,2),IF($Y$3="申万三级行业",[1]!s_info_industry_sw_2021(W4056,公司分析!D$5,3),IF($Y$3="wind一级行业",[1]!s_info_industry_gics(W4056,1),IF($Y$3="wind二级行业",[1]!s_info_industry_gics(W4056,2),IF($Y$3="wind三级行业",[1]!s_info_industry_gics(W4056,3),IF($Y$3="wind四级行业",[1]!s_info_industry_gics(W4056,4),IF($Y$3="证监会门类行业",[1]!s_info_industry_csrc12_n(W4056,公司分析!D$5,1),""))))))))</f>
        <v>0</v>
      </c>
      <c r="Z4056" s="298" t="str">
        <f>IF(Y4056=行业比较!$E$6,ROW(),"")</f>
        <v/>
      </c>
    </row>
    <row r="4057" spans="22:26" x14ac:dyDescent="0.35">
      <c r="V4057" s="253">
        <f t="shared" si="71"/>
        <v>0</v>
      </c>
      <c r="W4057" s="348" t="str">
        <f>IF(板块成分!B4059="","",板块成分!B4059)</f>
        <v/>
      </c>
      <c r="X4057" s="270" t="str">
        <f>[1]!s_info_name(W4057)</f>
        <v>0</v>
      </c>
      <c r="Y4057" s="335" t="str">
        <f>IF($Y$3="申万一级行业",[1]!s_info_industry_sw_2021(W4057,公司分析!D$5,1),IF($Y$3="申万二级行业",[1]!s_info_industry_sw_2021(W4057,公司分析!D$5,2),IF($Y$3="申万三级行业",[1]!s_info_industry_sw_2021(W4057,公司分析!D$5,3),IF($Y$3="wind一级行业",[1]!s_info_industry_gics(W4057,1),IF($Y$3="wind二级行业",[1]!s_info_industry_gics(W4057,2),IF($Y$3="wind三级行业",[1]!s_info_industry_gics(W4057,3),IF($Y$3="wind四级行业",[1]!s_info_industry_gics(W4057,4),IF($Y$3="证监会门类行业",[1]!s_info_industry_csrc12_n(W4057,公司分析!D$5,1),""))))))))</f>
        <v>0</v>
      </c>
      <c r="Z4057" s="298" t="str">
        <f>IF(Y4057=行业比较!$E$6,ROW(),"")</f>
        <v/>
      </c>
    </row>
    <row r="4058" spans="22:26" x14ac:dyDescent="0.35">
      <c r="V4058" s="253">
        <f t="shared" si="71"/>
        <v>0</v>
      </c>
      <c r="W4058" s="348" t="str">
        <f>IF(板块成分!B4060="","",板块成分!B4060)</f>
        <v/>
      </c>
      <c r="X4058" s="270" t="str">
        <f>[1]!s_info_name(W4058)</f>
        <v>0</v>
      </c>
      <c r="Y4058" s="335" t="str">
        <f>IF($Y$3="申万一级行业",[1]!s_info_industry_sw_2021(W4058,公司分析!D$5,1),IF($Y$3="申万二级行业",[1]!s_info_industry_sw_2021(W4058,公司分析!D$5,2),IF($Y$3="申万三级行业",[1]!s_info_industry_sw_2021(W4058,公司分析!D$5,3),IF($Y$3="wind一级行业",[1]!s_info_industry_gics(W4058,1),IF($Y$3="wind二级行业",[1]!s_info_industry_gics(W4058,2),IF($Y$3="wind三级行业",[1]!s_info_industry_gics(W4058,3),IF($Y$3="wind四级行业",[1]!s_info_industry_gics(W4058,4),IF($Y$3="证监会门类行业",[1]!s_info_industry_csrc12_n(W4058,公司分析!D$5,1),""))))))))</f>
        <v>0</v>
      </c>
      <c r="Z4058" s="298" t="str">
        <f>IF(Y4058=行业比较!$E$6,ROW(),"")</f>
        <v/>
      </c>
    </row>
    <row r="4059" spans="22:26" x14ac:dyDescent="0.35">
      <c r="V4059" s="253">
        <f t="shared" si="71"/>
        <v>0</v>
      </c>
      <c r="W4059" s="348" t="str">
        <f>IF(板块成分!B4061="","",板块成分!B4061)</f>
        <v/>
      </c>
      <c r="X4059" s="270" t="str">
        <f>[1]!s_info_name(W4059)</f>
        <v>0</v>
      </c>
      <c r="Y4059" s="335" t="str">
        <f>IF($Y$3="申万一级行业",[1]!s_info_industry_sw_2021(W4059,公司分析!D$5,1),IF($Y$3="申万二级行业",[1]!s_info_industry_sw_2021(W4059,公司分析!D$5,2),IF($Y$3="申万三级行业",[1]!s_info_industry_sw_2021(W4059,公司分析!D$5,3),IF($Y$3="wind一级行业",[1]!s_info_industry_gics(W4059,1),IF($Y$3="wind二级行业",[1]!s_info_industry_gics(W4059,2),IF($Y$3="wind三级行业",[1]!s_info_industry_gics(W4059,3),IF($Y$3="wind四级行业",[1]!s_info_industry_gics(W4059,4),IF($Y$3="证监会门类行业",[1]!s_info_industry_csrc12_n(W4059,公司分析!D$5,1),""))))))))</f>
        <v>0</v>
      </c>
      <c r="Z4059" s="298" t="str">
        <f>IF(Y4059=行业比较!$E$6,ROW(),"")</f>
        <v/>
      </c>
    </row>
    <row r="4060" spans="22:26" x14ac:dyDescent="0.35">
      <c r="V4060" s="253">
        <f t="shared" si="71"/>
        <v>0</v>
      </c>
      <c r="W4060" s="348" t="str">
        <f>IF(板块成分!B4062="","",板块成分!B4062)</f>
        <v/>
      </c>
      <c r="X4060" s="270" t="str">
        <f>[1]!s_info_name(W4060)</f>
        <v>0</v>
      </c>
      <c r="Y4060" s="335" t="str">
        <f>IF($Y$3="申万一级行业",[1]!s_info_industry_sw_2021(W4060,公司分析!D$5,1),IF($Y$3="申万二级行业",[1]!s_info_industry_sw_2021(W4060,公司分析!D$5,2),IF($Y$3="申万三级行业",[1]!s_info_industry_sw_2021(W4060,公司分析!D$5,3),IF($Y$3="wind一级行业",[1]!s_info_industry_gics(W4060,1),IF($Y$3="wind二级行业",[1]!s_info_industry_gics(W4060,2),IF($Y$3="wind三级行业",[1]!s_info_industry_gics(W4060,3),IF($Y$3="wind四级行业",[1]!s_info_industry_gics(W4060,4),IF($Y$3="证监会门类行业",[1]!s_info_industry_csrc12_n(W4060,公司分析!D$5,1),""))))))))</f>
        <v>0</v>
      </c>
      <c r="Z4060" s="298" t="str">
        <f>IF(Y4060=行业比较!$E$6,ROW(),"")</f>
        <v/>
      </c>
    </row>
    <row r="4061" spans="22:26" x14ac:dyDescent="0.35">
      <c r="V4061" s="253">
        <f t="shared" si="71"/>
        <v>0</v>
      </c>
      <c r="W4061" s="348" t="str">
        <f>IF(板块成分!B4063="","",板块成分!B4063)</f>
        <v/>
      </c>
      <c r="X4061" s="270" t="str">
        <f>[1]!s_info_name(W4061)</f>
        <v>0</v>
      </c>
      <c r="Y4061" s="335" t="str">
        <f>IF($Y$3="申万一级行业",[1]!s_info_industry_sw_2021(W4061,公司分析!D$5,1),IF($Y$3="申万二级行业",[1]!s_info_industry_sw_2021(W4061,公司分析!D$5,2),IF($Y$3="申万三级行业",[1]!s_info_industry_sw_2021(W4061,公司分析!D$5,3),IF($Y$3="wind一级行业",[1]!s_info_industry_gics(W4061,1),IF($Y$3="wind二级行业",[1]!s_info_industry_gics(W4061,2),IF($Y$3="wind三级行业",[1]!s_info_industry_gics(W4061,3),IF($Y$3="wind四级行业",[1]!s_info_industry_gics(W4061,4),IF($Y$3="证监会门类行业",[1]!s_info_industry_csrc12_n(W4061,公司分析!D$5,1),""))))))))</f>
        <v>0</v>
      </c>
      <c r="Z4061" s="298" t="str">
        <f>IF(Y4061=行业比较!$E$6,ROW(),"")</f>
        <v/>
      </c>
    </row>
    <row r="4062" spans="22:26" x14ac:dyDescent="0.35">
      <c r="V4062" s="253">
        <f t="shared" si="71"/>
        <v>0</v>
      </c>
      <c r="W4062" s="348" t="str">
        <f>IF(板块成分!B4064="","",板块成分!B4064)</f>
        <v/>
      </c>
      <c r="X4062" s="270" t="str">
        <f>[1]!s_info_name(W4062)</f>
        <v>0</v>
      </c>
      <c r="Y4062" s="335" t="str">
        <f>IF($Y$3="申万一级行业",[1]!s_info_industry_sw_2021(W4062,公司分析!D$5,1),IF($Y$3="申万二级行业",[1]!s_info_industry_sw_2021(W4062,公司分析!D$5,2),IF($Y$3="申万三级行业",[1]!s_info_industry_sw_2021(W4062,公司分析!D$5,3),IF($Y$3="wind一级行业",[1]!s_info_industry_gics(W4062,1),IF($Y$3="wind二级行业",[1]!s_info_industry_gics(W4062,2),IF($Y$3="wind三级行业",[1]!s_info_industry_gics(W4062,3),IF($Y$3="wind四级行业",[1]!s_info_industry_gics(W4062,4),IF($Y$3="证监会门类行业",[1]!s_info_industry_csrc12_n(W4062,公司分析!D$5,1),""))))))))</f>
        <v>0</v>
      </c>
      <c r="Z4062" s="298" t="str">
        <f>IF(Y4062=行业比较!$E$6,ROW(),"")</f>
        <v/>
      </c>
    </row>
    <row r="4063" spans="22:26" x14ac:dyDescent="0.35">
      <c r="V4063" s="253">
        <f t="shared" si="71"/>
        <v>0</v>
      </c>
      <c r="W4063" s="348" t="str">
        <f>IF(板块成分!B4065="","",板块成分!B4065)</f>
        <v/>
      </c>
      <c r="X4063" s="270" t="str">
        <f>[1]!s_info_name(W4063)</f>
        <v>0</v>
      </c>
      <c r="Y4063" s="335" t="str">
        <f>IF($Y$3="申万一级行业",[1]!s_info_industry_sw_2021(W4063,公司分析!D$5,1),IF($Y$3="申万二级行业",[1]!s_info_industry_sw_2021(W4063,公司分析!D$5,2),IF($Y$3="申万三级行业",[1]!s_info_industry_sw_2021(W4063,公司分析!D$5,3),IF($Y$3="wind一级行业",[1]!s_info_industry_gics(W4063,1),IF($Y$3="wind二级行业",[1]!s_info_industry_gics(W4063,2),IF($Y$3="wind三级行业",[1]!s_info_industry_gics(W4063,3),IF($Y$3="wind四级行业",[1]!s_info_industry_gics(W4063,4),IF($Y$3="证监会门类行业",[1]!s_info_industry_csrc12_n(W4063,公司分析!D$5,1),""))))))))</f>
        <v>0</v>
      </c>
      <c r="Z4063" s="298" t="str">
        <f>IF(Y4063=行业比较!$E$6,ROW(),"")</f>
        <v/>
      </c>
    </row>
    <row r="4064" spans="22:26" x14ac:dyDescent="0.35">
      <c r="V4064" s="253">
        <f t="shared" si="71"/>
        <v>0</v>
      </c>
      <c r="W4064" s="348" t="str">
        <f>IF(板块成分!B4066="","",板块成分!B4066)</f>
        <v/>
      </c>
      <c r="X4064" s="270" t="str">
        <f>[1]!s_info_name(W4064)</f>
        <v>0</v>
      </c>
      <c r="Y4064" s="335" t="str">
        <f>IF($Y$3="申万一级行业",[1]!s_info_industry_sw_2021(W4064,公司分析!D$5,1),IF($Y$3="申万二级行业",[1]!s_info_industry_sw_2021(W4064,公司分析!D$5,2),IF($Y$3="申万三级行业",[1]!s_info_industry_sw_2021(W4064,公司分析!D$5,3),IF($Y$3="wind一级行业",[1]!s_info_industry_gics(W4064,1),IF($Y$3="wind二级行业",[1]!s_info_industry_gics(W4064,2),IF($Y$3="wind三级行业",[1]!s_info_industry_gics(W4064,3),IF($Y$3="wind四级行业",[1]!s_info_industry_gics(W4064,4),IF($Y$3="证监会门类行业",[1]!s_info_industry_csrc12_n(W4064,公司分析!D$5,1),""))))))))</f>
        <v>0</v>
      </c>
      <c r="Z4064" s="298" t="str">
        <f>IF(Y4064=行业比较!$E$6,ROW(),"")</f>
        <v/>
      </c>
    </row>
    <row r="4065" spans="22:26" x14ac:dyDescent="0.35">
      <c r="V4065" s="253">
        <f t="shared" si="71"/>
        <v>0</v>
      </c>
      <c r="W4065" s="348" t="str">
        <f>IF(板块成分!B4067="","",板块成分!B4067)</f>
        <v/>
      </c>
      <c r="X4065" s="270" t="str">
        <f>[1]!s_info_name(W4065)</f>
        <v>0</v>
      </c>
      <c r="Y4065" s="335" t="str">
        <f>IF($Y$3="申万一级行业",[1]!s_info_industry_sw_2021(W4065,公司分析!D$5,1),IF($Y$3="申万二级行业",[1]!s_info_industry_sw_2021(W4065,公司分析!D$5,2),IF($Y$3="申万三级行业",[1]!s_info_industry_sw_2021(W4065,公司分析!D$5,3),IF($Y$3="wind一级行业",[1]!s_info_industry_gics(W4065,1),IF($Y$3="wind二级行业",[1]!s_info_industry_gics(W4065,2),IF($Y$3="wind三级行业",[1]!s_info_industry_gics(W4065,3),IF($Y$3="wind四级行业",[1]!s_info_industry_gics(W4065,4),IF($Y$3="证监会门类行业",[1]!s_info_industry_csrc12_n(W4065,公司分析!D$5,1),""))))))))</f>
        <v>0</v>
      </c>
      <c r="Z4065" s="298" t="str">
        <f>IF(Y4065=行业比较!$E$6,ROW(),"")</f>
        <v/>
      </c>
    </row>
    <row r="4066" spans="22:26" x14ac:dyDescent="0.35">
      <c r="V4066" s="253">
        <f t="shared" si="71"/>
        <v>0</v>
      </c>
      <c r="W4066" s="348" t="str">
        <f>IF(板块成分!B4068="","",板块成分!B4068)</f>
        <v/>
      </c>
      <c r="X4066" s="270" t="str">
        <f>[1]!s_info_name(W4066)</f>
        <v>0</v>
      </c>
      <c r="Y4066" s="335" t="str">
        <f>IF($Y$3="申万一级行业",[1]!s_info_industry_sw_2021(W4066,公司分析!D$5,1),IF($Y$3="申万二级行业",[1]!s_info_industry_sw_2021(W4066,公司分析!D$5,2),IF($Y$3="申万三级行业",[1]!s_info_industry_sw_2021(W4066,公司分析!D$5,3),IF($Y$3="wind一级行业",[1]!s_info_industry_gics(W4066,1),IF($Y$3="wind二级行业",[1]!s_info_industry_gics(W4066,2),IF($Y$3="wind三级行业",[1]!s_info_industry_gics(W4066,3),IF($Y$3="wind四级行业",[1]!s_info_industry_gics(W4066,4),IF($Y$3="证监会门类行业",[1]!s_info_industry_csrc12_n(W4066,公司分析!D$5,1),""))))))))</f>
        <v>0</v>
      </c>
      <c r="Z4066" s="298" t="str">
        <f>IF(Y4066=行业比较!$E$6,ROW(),"")</f>
        <v/>
      </c>
    </row>
    <row r="4067" spans="22:26" x14ac:dyDescent="0.35">
      <c r="V4067" s="253">
        <f t="shared" si="71"/>
        <v>0</v>
      </c>
      <c r="W4067" s="348" t="str">
        <f>IF(板块成分!B4069="","",板块成分!B4069)</f>
        <v/>
      </c>
      <c r="X4067" s="270" t="str">
        <f>[1]!s_info_name(W4067)</f>
        <v>0</v>
      </c>
      <c r="Y4067" s="335" t="str">
        <f>IF($Y$3="申万一级行业",[1]!s_info_industry_sw_2021(W4067,公司分析!D$5,1),IF($Y$3="申万二级行业",[1]!s_info_industry_sw_2021(W4067,公司分析!D$5,2),IF($Y$3="申万三级行业",[1]!s_info_industry_sw_2021(W4067,公司分析!D$5,3),IF($Y$3="wind一级行业",[1]!s_info_industry_gics(W4067,1),IF($Y$3="wind二级行业",[1]!s_info_industry_gics(W4067,2),IF($Y$3="wind三级行业",[1]!s_info_industry_gics(W4067,3),IF($Y$3="wind四级行业",[1]!s_info_industry_gics(W4067,4),IF($Y$3="证监会门类行业",[1]!s_info_industry_csrc12_n(W4067,公司分析!D$5,1),""))))))))</f>
        <v>0</v>
      </c>
      <c r="Z4067" s="298" t="str">
        <f>IF(Y4067=行业比较!$E$6,ROW(),"")</f>
        <v/>
      </c>
    </row>
    <row r="4068" spans="22:26" x14ac:dyDescent="0.35">
      <c r="V4068" s="253">
        <f t="shared" si="71"/>
        <v>0</v>
      </c>
      <c r="W4068" s="348" t="str">
        <f>IF(板块成分!B4070="","",板块成分!B4070)</f>
        <v/>
      </c>
      <c r="X4068" s="270" t="str">
        <f>[1]!s_info_name(W4068)</f>
        <v>0</v>
      </c>
      <c r="Y4068" s="335" t="str">
        <f>IF($Y$3="申万一级行业",[1]!s_info_industry_sw_2021(W4068,公司分析!D$5,1),IF($Y$3="申万二级行业",[1]!s_info_industry_sw_2021(W4068,公司分析!D$5,2),IF($Y$3="申万三级行业",[1]!s_info_industry_sw_2021(W4068,公司分析!D$5,3),IF($Y$3="wind一级行业",[1]!s_info_industry_gics(W4068,1),IF($Y$3="wind二级行业",[1]!s_info_industry_gics(W4068,2),IF($Y$3="wind三级行业",[1]!s_info_industry_gics(W4068,3),IF($Y$3="wind四级行业",[1]!s_info_industry_gics(W4068,4),IF($Y$3="证监会门类行业",[1]!s_info_industry_csrc12_n(W4068,公司分析!D$5,1),""))))))))</f>
        <v>0</v>
      </c>
      <c r="Z4068" s="298" t="str">
        <f>IF(Y4068=行业比较!$E$6,ROW(),"")</f>
        <v/>
      </c>
    </row>
    <row r="4069" spans="22:26" x14ac:dyDescent="0.35">
      <c r="V4069" s="253">
        <f t="shared" si="71"/>
        <v>0</v>
      </c>
      <c r="W4069" s="348" t="str">
        <f>IF(板块成分!B4071="","",板块成分!B4071)</f>
        <v/>
      </c>
      <c r="X4069" s="270" t="str">
        <f>[1]!s_info_name(W4069)</f>
        <v>0</v>
      </c>
      <c r="Y4069" s="335" t="str">
        <f>IF($Y$3="申万一级行业",[1]!s_info_industry_sw_2021(W4069,公司分析!D$5,1),IF($Y$3="申万二级行业",[1]!s_info_industry_sw_2021(W4069,公司分析!D$5,2),IF($Y$3="申万三级行业",[1]!s_info_industry_sw_2021(W4069,公司分析!D$5,3),IF($Y$3="wind一级行业",[1]!s_info_industry_gics(W4069,1),IF($Y$3="wind二级行业",[1]!s_info_industry_gics(W4069,2),IF($Y$3="wind三级行业",[1]!s_info_industry_gics(W4069,3),IF($Y$3="wind四级行业",[1]!s_info_industry_gics(W4069,4),IF($Y$3="证监会门类行业",[1]!s_info_industry_csrc12_n(W4069,公司分析!D$5,1),""))))))))</f>
        <v>0</v>
      </c>
      <c r="Z4069" s="298" t="str">
        <f>IF(Y4069=行业比较!$E$6,ROW(),"")</f>
        <v/>
      </c>
    </row>
    <row r="4070" spans="22:26" x14ac:dyDescent="0.35">
      <c r="V4070" s="253">
        <f t="shared" si="71"/>
        <v>0</v>
      </c>
      <c r="W4070" s="348" t="str">
        <f>IF(板块成分!B4072="","",板块成分!B4072)</f>
        <v/>
      </c>
      <c r="X4070" s="270" t="str">
        <f>[1]!s_info_name(W4070)</f>
        <v>0</v>
      </c>
      <c r="Y4070" s="335" t="str">
        <f>IF($Y$3="申万一级行业",[1]!s_info_industry_sw_2021(W4070,公司分析!D$5,1),IF($Y$3="申万二级行业",[1]!s_info_industry_sw_2021(W4070,公司分析!D$5,2),IF($Y$3="申万三级行业",[1]!s_info_industry_sw_2021(W4070,公司分析!D$5,3),IF($Y$3="wind一级行业",[1]!s_info_industry_gics(W4070,1),IF($Y$3="wind二级行业",[1]!s_info_industry_gics(W4070,2),IF($Y$3="wind三级行业",[1]!s_info_industry_gics(W4070,3),IF($Y$3="wind四级行业",[1]!s_info_industry_gics(W4070,4),IF($Y$3="证监会门类行业",[1]!s_info_industry_csrc12_n(W4070,公司分析!D$5,1),""))))))))</f>
        <v>0</v>
      </c>
      <c r="Z4070" s="298" t="str">
        <f>IF(Y4070=行业比较!$E$6,ROW(),"")</f>
        <v/>
      </c>
    </row>
    <row r="4071" spans="22:26" x14ac:dyDescent="0.35">
      <c r="V4071" s="253">
        <f t="shared" si="71"/>
        <v>0</v>
      </c>
      <c r="W4071" s="348" t="str">
        <f>IF(板块成分!B4073="","",板块成分!B4073)</f>
        <v/>
      </c>
      <c r="X4071" s="270" t="str">
        <f>[1]!s_info_name(W4071)</f>
        <v>0</v>
      </c>
      <c r="Y4071" s="335" t="str">
        <f>IF($Y$3="申万一级行业",[1]!s_info_industry_sw_2021(W4071,公司分析!D$5,1),IF($Y$3="申万二级行业",[1]!s_info_industry_sw_2021(W4071,公司分析!D$5,2),IF($Y$3="申万三级行业",[1]!s_info_industry_sw_2021(W4071,公司分析!D$5,3),IF($Y$3="wind一级行业",[1]!s_info_industry_gics(W4071,1),IF($Y$3="wind二级行业",[1]!s_info_industry_gics(W4071,2),IF($Y$3="wind三级行业",[1]!s_info_industry_gics(W4071,3),IF($Y$3="wind四级行业",[1]!s_info_industry_gics(W4071,4),IF($Y$3="证监会门类行业",[1]!s_info_industry_csrc12_n(W4071,公司分析!D$5,1),""))))))))</f>
        <v>0</v>
      </c>
      <c r="Z4071" s="298" t="str">
        <f>IF(Y4071=行业比较!$E$6,ROW(),"")</f>
        <v/>
      </c>
    </row>
    <row r="4072" spans="22:26" x14ac:dyDescent="0.35">
      <c r="V4072" s="253">
        <f t="shared" si="71"/>
        <v>0</v>
      </c>
      <c r="W4072" s="348" t="str">
        <f>IF(板块成分!B4074="","",板块成分!B4074)</f>
        <v/>
      </c>
      <c r="X4072" s="270" t="str">
        <f>[1]!s_info_name(W4072)</f>
        <v>0</v>
      </c>
      <c r="Y4072" s="335" t="str">
        <f>IF($Y$3="申万一级行业",[1]!s_info_industry_sw_2021(W4072,公司分析!D$5,1),IF($Y$3="申万二级行业",[1]!s_info_industry_sw_2021(W4072,公司分析!D$5,2),IF($Y$3="申万三级行业",[1]!s_info_industry_sw_2021(W4072,公司分析!D$5,3),IF($Y$3="wind一级行业",[1]!s_info_industry_gics(W4072,1),IF($Y$3="wind二级行业",[1]!s_info_industry_gics(W4072,2),IF($Y$3="wind三级行业",[1]!s_info_industry_gics(W4072,3),IF($Y$3="wind四级行业",[1]!s_info_industry_gics(W4072,4),IF($Y$3="证监会门类行业",[1]!s_info_industry_csrc12_n(W4072,公司分析!D$5,1),""))))))))</f>
        <v>0</v>
      </c>
      <c r="Z4072" s="298" t="str">
        <f>IF(Y4072=行业比较!$E$6,ROW(),"")</f>
        <v/>
      </c>
    </row>
    <row r="4073" spans="22:26" x14ac:dyDescent="0.35">
      <c r="V4073" s="253">
        <f t="shared" si="71"/>
        <v>0</v>
      </c>
      <c r="W4073" s="348" t="str">
        <f>IF(板块成分!B4075="","",板块成分!B4075)</f>
        <v/>
      </c>
      <c r="X4073" s="270" t="str">
        <f>[1]!s_info_name(W4073)</f>
        <v>0</v>
      </c>
      <c r="Y4073" s="335" t="str">
        <f>IF($Y$3="申万一级行业",[1]!s_info_industry_sw_2021(W4073,公司分析!D$5,1),IF($Y$3="申万二级行业",[1]!s_info_industry_sw_2021(W4073,公司分析!D$5,2),IF($Y$3="申万三级行业",[1]!s_info_industry_sw_2021(W4073,公司分析!D$5,3),IF($Y$3="wind一级行业",[1]!s_info_industry_gics(W4073,1),IF($Y$3="wind二级行业",[1]!s_info_industry_gics(W4073,2),IF($Y$3="wind三级行业",[1]!s_info_industry_gics(W4073,3),IF($Y$3="wind四级行业",[1]!s_info_industry_gics(W4073,4),IF($Y$3="证监会门类行业",[1]!s_info_industry_csrc12_n(W4073,公司分析!D$5,1),""))))))))</f>
        <v>0</v>
      </c>
      <c r="Z4073" s="298" t="str">
        <f>IF(Y4073=行业比较!$E$6,ROW(),"")</f>
        <v/>
      </c>
    </row>
    <row r="4074" spans="22:26" x14ac:dyDescent="0.35">
      <c r="V4074" s="253">
        <f t="shared" si="71"/>
        <v>0</v>
      </c>
      <c r="W4074" s="348" t="str">
        <f>IF(板块成分!B4076="","",板块成分!B4076)</f>
        <v/>
      </c>
      <c r="X4074" s="270" t="str">
        <f>[1]!s_info_name(W4074)</f>
        <v>0</v>
      </c>
      <c r="Y4074" s="335" t="str">
        <f>IF($Y$3="申万一级行业",[1]!s_info_industry_sw_2021(W4074,公司分析!D$5,1),IF($Y$3="申万二级行业",[1]!s_info_industry_sw_2021(W4074,公司分析!D$5,2),IF($Y$3="申万三级行业",[1]!s_info_industry_sw_2021(W4074,公司分析!D$5,3),IF($Y$3="wind一级行业",[1]!s_info_industry_gics(W4074,1),IF($Y$3="wind二级行业",[1]!s_info_industry_gics(W4074,2),IF($Y$3="wind三级行业",[1]!s_info_industry_gics(W4074,3),IF($Y$3="wind四级行业",[1]!s_info_industry_gics(W4074,4),IF($Y$3="证监会门类行业",[1]!s_info_industry_csrc12_n(W4074,公司分析!D$5,1),""))))))))</f>
        <v>0</v>
      </c>
      <c r="Z4074" s="298" t="str">
        <f>IF(Y4074=行业比较!$E$6,ROW(),"")</f>
        <v/>
      </c>
    </row>
    <row r="4075" spans="22:26" x14ac:dyDescent="0.35">
      <c r="V4075" s="253">
        <f t="shared" si="71"/>
        <v>0</v>
      </c>
      <c r="W4075" s="348" t="str">
        <f>IF(板块成分!B4077="","",板块成分!B4077)</f>
        <v/>
      </c>
      <c r="X4075" s="270" t="str">
        <f>[1]!s_info_name(W4075)</f>
        <v>0</v>
      </c>
      <c r="Y4075" s="335" t="str">
        <f>IF($Y$3="申万一级行业",[1]!s_info_industry_sw_2021(W4075,公司分析!D$5,1),IF($Y$3="申万二级行业",[1]!s_info_industry_sw_2021(W4075,公司分析!D$5,2),IF($Y$3="申万三级行业",[1]!s_info_industry_sw_2021(W4075,公司分析!D$5,3),IF($Y$3="wind一级行业",[1]!s_info_industry_gics(W4075,1),IF($Y$3="wind二级行业",[1]!s_info_industry_gics(W4075,2),IF($Y$3="wind三级行业",[1]!s_info_industry_gics(W4075,3),IF($Y$3="wind四级行业",[1]!s_info_industry_gics(W4075,4),IF($Y$3="证监会门类行业",[1]!s_info_industry_csrc12_n(W4075,公司分析!D$5,1),""))))))))</f>
        <v>0</v>
      </c>
      <c r="Z4075" s="298" t="str">
        <f>IF(Y4075=行业比较!$E$6,ROW(),"")</f>
        <v/>
      </c>
    </row>
    <row r="4076" spans="22:26" x14ac:dyDescent="0.35">
      <c r="V4076" s="253">
        <f t="shared" si="71"/>
        <v>0</v>
      </c>
      <c r="W4076" s="348" t="str">
        <f>IF(板块成分!B4078="","",板块成分!B4078)</f>
        <v/>
      </c>
      <c r="X4076" s="270" t="str">
        <f>[1]!s_info_name(W4076)</f>
        <v>0</v>
      </c>
      <c r="Y4076" s="335" t="str">
        <f>IF($Y$3="申万一级行业",[1]!s_info_industry_sw_2021(W4076,公司分析!D$5,1),IF($Y$3="申万二级行业",[1]!s_info_industry_sw_2021(W4076,公司分析!D$5,2),IF($Y$3="申万三级行业",[1]!s_info_industry_sw_2021(W4076,公司分析!D$5,3),IF($Y$3="wind一级行业",[1]!s_info_industry_gics(W4076,1),IF($Y$3="wind二级行业",[1]!s_info_industry_gics(W4076,2),IF($Y$3="wind三级行业",[1]!s_info_industry_gics(W4076,3),IF($Y$3="wind四级行业",[1]!s_info_industry_gics(W4076,4),IF($Y$3="证监会门类行业",[1]!s_info_industry_csrc12_n(W4076,公司分析!D$5,1),""))))))))</f>
        <v>0</v>
      </c>
      <c r="Z4076" s="298" t="str">
        <f>IF(Y4076=行业比较!$E$6,ROW(),"")</f>
        <v/>
      </c>
    </row>
    <row r="4077" spans="22:26" x14ac:dyDescent="0.35">
      <c r="V4077" s="253">
        <f t="shared" si="71"/>
        <v>0</v>
      </c>
      <c r="W4077" s="348" t="str">
        <f>IF(板块成分!B4079="","",板块成分!B4079)</f>
        <v/>
      </c>
      <c r="X4077" s="270" t="str">
        <f>[1]!s_info_name(W4077)</f>
        <v>0</v>
      </c>
      <c r="Y4077" s="335" t="str">
        <f>IF($Y$3="申万一级行业",[1]!s_info_industry_sw_2021(W4077,公司分析!D$5,1),IF($Y$3="申万二级行业",[1]!s_info_industry_sw_2021(W4077,公司分析!D$5,2),IF($Y$3="申万三级行业",[1]!s_info_industry_sw_2021(W4077,公司分析!D$5,3),IF($Y$3="wind一级行业",[1]!s_info_industry_gics(W4077,1),IF($Y$3="wind二级行业",[1]!s_info_industry_gics(W4077,2),IF($Y$3="wind三级行业",[1]!s_info_industry_gics(W4077,3),IF($Y$3="wind四级行业",[1]!s_info_industry_gics(W4077,4),IF($Y$3="证监会门类行业",[1]!s_info_industry_csrc12_n(W4077,公司分析!D$5,1),""))))))))</f>
        <v>0</v>
      </c>
      <c r="Z4077" s="298" t="str">
        <f>IF(Y4077=行业比较!$E$6,ROW(),"")</f>
        <v/>
      </c>
    </row>
    <row r="4078" spans="22:26" x14ac:dyDescent="0.35">
      <c r="V4078" s="253">
        <f t="shared" si="71"/>
        <v>0</v>
      </c>
      <c r="W4078" s="348" t="str">
        <f>IF(板块成分!B4080="","",板块成分!B4080)</f>
        <v/>
      </c>
      <c r="X4078" s="270" t="str">
        <f>[1]!s_info_name(W4078)</f>
        <v>0</v>
      </c>
      <c r="Y4078" s="335" t="str">
        <f>IF($Y$3="申万一级行业",[1]!s_info_industry_sw_2021(W4078,公司分析!D$5,1),IF($Y$3="申万二级行业",[1]!s_info_industry_sw_2021(W4078,公司分析!D$5,2),IF($Y$3="申万三级行业",[1]!s_info_industry_sw_2021(W4078,公司分析!D$5,3),IF($Y$3="wind一级行业",[1]!s_info_industry_gics(W4078,1),IF($Y$3="wind二级行业",[1]!s_info_industry_gics(W4078,2),IF($Y$3="wind三级行业",[1]!s_info_industry_gics(W4078,3),IF($Y$3="wind四级行业",[1]!s_info_industry_gics(W4078,4),IF($Y$3="证监会门类行业",[1]!s_info_industry_csrc12_n(W4078,公司分析!D$5,1),""))))))))</f>
        <v>0</v>
      </c>
      <c r="Z4078" s="298" t="str">
        <f>IF(Y4078=行业比较!$E$6,ROW(),"")</f>
        <v/>
      </c>
    </row>
    <row r="4079" spans="22:26" x14ac:dyDescent="0.35">
      <c r="V4079" s="253">
        <f t="shared" si="71"/>
        <v>0</v>
      </c>
      <c r="W4079" s="348" t="str">
        <f>IF(板块成分!B4081="","",板块成分!B4081)</f>
        <v/>
      </c>
      <c r="X4079" s="270" t="str">
        <f>[1]!s_info_name(W4079)</f>
        <v>0</v>
      </c>
      <c r="Y4079" s="335" t="str">
        <f>IF($Y$3="申万一级行业",[1]!s_info_industry_sw_2021(W4079,公司分析!D$5,1),IF($Y$3="申万二级行业",[1]!s_info_industry_sw_2021(W4079,公司分析!D$5,2),IF($Y$3="申万三级行业",[1]!s_info_industry_sw_2021(W4079,公司分析!D$5,3),IF($Y$3="wind一级行业",[1]!s_info_industry_gics(W4079,1),IF($Y$3="wind二级行业",[1]!s_info_industry_gics(W4079,2),IF($Y$3="wind三级行业",[1]!s_info_industry_gics(W4079,3),IF($Y$3="wind四级行业",[1]!s_info_industry_gics(W4079,4),IF($Y$3="证监会门类行业",[1]!s_info_industry_csrc12_n(W4079,公司分析!D$5,1),""))))))))</f>
        <v>0</v>
      </c>
      <c r="Z4079" s="298" t="str">
        <f>IF(Y4079=行业比较!$E$6,ROW(),"")</f>
        <v/>
      </c>
    </row>
    <row r="4080" spans="22:26" x14ac:dyDescent="0.35">
      <c r="V4080" s="253">
        <f t="shared" si="71"/>
        <v>0</v>
      </c>
      <c r="W4080" s="348" t="str">
        <f>IF(板块成分!B4082="","",板块成分!B4082)</f>
        <v/>
      </c>
      <c r="X4080" s="270" t="str">
        <f>[1]!s_info_name(W4080)</f>
        <v>0</v>
      </c>
      <c r="Y4080" s="335" t="str">
        <f>IF($Y$3="申万一级行业",[1]!s_info_industry_sw_2021(W4080,公司分析!D$5,1),IF($Y$3="申万二级行业",[1]!s_info_industry_sw_2021(W4080,公司分析!D$5,2),IF($Y$3="申万三级行业",[1]!s_info_industry_sw_2021(W4080,公司分析!D$5,3),IF($Y$3="wind一级行业",[1]!s_info_industry_gics(W4080,1),IF($Y$3="wind二级行业",[1]!s_info_industry_gics(W4080,2),IF($Y$3="wind三级行业",[1]!s_info_industry_gics(W4080,3),IF($Y$3="wind四级行业",[1]!s_info_industry_gics(W4080,4),IF($Y$3="证监会门类行业",[1]!s_info_industry_csrc12_n(W4080,公司分析!D$5,1),""))))))))</f>
        <v>0</v>
      </c>
      <c r="Z4080" s="298" t="str">
        <f>IF(Y4080=行业比较!$E$6,ROW(),"")</f>
        <v/>
      </c>
    </row>
    <row r="4081" spans="22:26" x14ac:dyDescent="0.35">
      <c r="V4081" s="253">
        <f t="shared" si="71"/>
        <v>0</v>
      </c>
      <c r="W4081" s="348" t="str">
        <f>IF(板块成分!B4083="","",板块成分!B4083)</f>
        <v/>
      </c>
      <c r="X4081" s="270" t="str">
        <f>[1]!s_info_name(W4081)</f>
        <v>0</v>
      </c>
      <c r="Y4081" s="335" t="str">
        <f>IF($Y$3="申万一级行业",[1]!s_info_industry_sw_2021(W4081,公司分析!D$5,1),IF($Y$3="申万二级行业",[1]!s_info_industry_sw_2021(W4081,公司分析!D$5,2),IF($Y$3="申万三级行业",[1]!s_info_industry_sw_2021(W4081,公司分析!D$5,3),IF($Y$3="wind一级行业",[1]!s_info_industry_gics(W4081,1),IF($Y$3="wind二级行业",[1]!s_info_industry_gics(W4081,2),IF($Y$3="wind三级行业",[1]!s_info_industry_gics(W4081,3),IF($Y$3="wind四级行业",[1]!s_info_industry_gics(W4081,4),IF($Y$3="证监会门类行业",[1]!s_info_industry_csrc12_n(W4081,公司分析!D$5,1),""))))))))</f>
        <v>0</v>
      </c>
      <c r="Z4081" s="298" t="str">
        <f>IF(Y4081=行业比较!$E$6,ROW(),"")</f>
        <v/>
      </c>
    </row>
    <row r="4082" spans="22:26" x14ac:dyDescent="0.35">
      <c r="V4082" s="253">
        <f t="shared" si="71"/>
        <v>0</v>
      </c>
      <c r="W4082" s="348" t="str">
        <f>IF(板块成分!B4084="","",板块成分!B4084)</f>
        <v/>
      </c>
      <c r="X4082" s="270" t="str">
        <f>[1]!s_info_name(W4082)</f>
        <v>0</v>
      </c>
      <c r="Y4082" s="335" t="str">
        <f>IF($Y$3="申万一级行业",[1]!s_info_industry_sw_2021(W4082,公司分析!D$5,1),IF($Y$3="申万二级行业",[1]!s_info_industry_sw_2021(W4082,公司分析!D$5,2),IF($Y$3="申万三级行业",[1]!s_info_industry_sw_2021(W4082,公司分析!D$5,3),IF($Y$3="wind一级行业",[1]!s_info_industry_gics(W4082,1),IF($Y$3="wind二级行业",[1]!s_info_industry_gics(W4082,2),IF($Y$3="wind三级行业",[1]!s_info_industry_gics(W4082,3),IF($Y$3="wind四级行业",[1]!s_info_industry_gics(W4082,4),IF($Y$3="证监会门类行业",[1]!s_info_industry_csrc12_n(W4082,公司分析!D$5,1),""))))))))</f>
        <v>0</v>
      </c>
      <c r="Z4082" s="298" t="str">
        <f>IF(Y4082=行业比较!$E$6,ROW(),"")</f>
        <v/>
      </c>
    </row>
    <row r="4083" spans="22:26" x14ac:dyDescent="0.35">
      <c r="V4083" s="253">
        <f t="shared" si="71"/>
        <v>0</v>
      </c>
      <c r="W4083" s="348" t="str">
        <f>IF(板块成分!B4085="","",板块成分!B4085)</f>
        <v/>
      </c>
      <c r="X4083" s="270" t="str">
        <f>[1]!s_info_name(W4083)</f>
        <v>0</v>
      </c>
      <c r="Y4083" s="335" t="str">
        <f>IF($Y$3="申万一级行业",[1]!s_info_industry_sw_2021(W4083,公司分析!D$5,1),IF($Y$3="申万二级行业",[1]!s_info_industry_sw_2021(W4083,公司分析!D$5,2),IF($Y$3="申万三级行业",[1]!s_info_industry_sw_2021(W4083,公司分析!D$5,3),IF($Y$3="wind一级行业",[1]!s_info_industry_gics(W4083,1),IF($Y$3="wind二级行业",[1]!s_info_industry_gics(W4083,2),IF($Y$3="wind三级行业",[1]!s_info_industry_gics(W4083,3),IF($Y$3="wind四级行业",[1]!s_info_industry_gics(W4083,4),IF($Y$3="证监会门类行业",[1]!s_info_industry_csrc12_n(W4083,公司分析!D$5,1),""))))))))</f>
        <v>0</v>
      </c>
      <c r="Z4083" s="298" t="str">
        <f>IF(Y4083=行业比较!$E$6,ROW(),"")</f>
        <v/>
      </c>
    </row>
    <row r="4084" spans="22:26" x14ac:dyDescent="0.35">
      <c r="V4084" s="253">
        <f t="shared" si="71"/>
        <v>0</v>
      </c>
      <c r="W4084" s="348" t="str">
        <f>IF(板块成分!B4086="","",板块成分!B4086)</f>
        <v/>
      </c>
      <c r="X4084" s="270" t="str">
        <f>[1]!s_info_name(W4084)</f>
        <v>0</v>
      </c>
      <c r="Y4084" s="335" t="str">
        <f>IF($Y$3="申万一级行业",[1]!s_info_industry_sw_2021(W4084,公司分析!D$5,1),IF($Y$3="申万二级行业",[1]!s_info_industry_sw_2021(W4084,公司分析!D$5,2),IF($Y$3="申万三级行业",[1]!s_info_industry_sw_2021(W4084,公司分析!D$5,3),IF($Y$3="wind一级行业",[1]!s_info_industry_gics(W4084,1),IF($Y$3="wind二级行业",[1]!s_info_industry_gics(W4084,2),IF($Y$3="wind三级行业",[1]!s_info_industry_gics(W4084,3),IF($Y$3="wind四级行业",[1]!s_info_industry_gics(W4084,4),IF($Y$3="证监会门类行业",[1]!s_info_industry_csrc12_n(W4084,公司分析!D$5,1),""))))))))</f>
        <v>0</v>
      </c>
      <c r="Z4084" s="298" t="str">
        <f>IF(Y4084=行业比较!$E$6,ROW(),"")</f>
        <v/>
      </c>
    </row>
    <row r="4085" spans="22:26" x14ac:dyDescent="0.35">
      <c r="V4085" s="253">
        <f t="shared" si="71"/>
        <v>0</v>
      </c>
      <c r="W4085" s="348" t="str">
        <f>IF(板块成分!B4087="","",板块成分!B4087)</f>
        <v/>
      </c>
      <c r="X4085" s="270" t="str">
        <f>[1]!s_info_name(W4085)</f>
        <v>0</v>
      </c>
      <c r="Y4085" s="335" t="str">
        <f>IF($Y$3="申万一级行业",[1]!s_info_industry_sw_2021(W4085,公司分析!D$5,1),IF($Y$3="申万二级行业",[1]!s_info_industry_sw_2021(W4085,公司分析!D$5,2),IF($Y$3="申万三级行业",[1]!s_info_industry_sw_2021(W4085,公司分析!D$5,3),IF($Y$3="wind一级行业",[1]!s_info_industry_gics(W4085,1),IF($Y$3="wind二级行业",[1]!s_info_industry_gics(W4085,2),IF($Y$3="wind三级行业",[1]!s_info_industry_gics(W4085,3),IF($Y$3="wind四级行业",[1]!s_info_industry_gics(W4085,4),IF($Y$3="证监会门类行业",[1]!s_info_industry_csrc12_n(W4085,公司分析!D$5,1),""))))))))</f>
        <v>0</v>
      </c>
      <c r="Z4085" s="298" t="str">
        <f>IF(Y4085=行业比较!$E$6,ROW(),"")</f>
        <v/>
      </c>
    </row>
    <row r="4086" spans="22:26" x14ac:dyDescent="0.35">
      <c r="V4086" s="253">
        <f t="shared" si="71"/>
        <v>0</v>
      </c>
      <c r="W4086" s="348" t="str">
        <f>IF(板块成分!B4088="","",板块成分!B4088)</f>
        <v/>
      </c>
      <c r="X4086" s="270" t="str">
        <f>[1]!s_info_name(W4086)</f>
        <v>0</v>
      </c>
      <c r="Y4086" s="335" t="str">
        <f>IF($Y$3="申万一级行业",[1]!s_info_industry_sw_2021(W4086,公司分析!D$5,1),IF($Y$3="申万二级行业",[1]!s_info_industry_sw_2021(W4086,公司分析!D$5,2),IF($Y$3="申万三级行业",[1]!s_info_industry_sw_2021(W4086,公司分析!D$5,3),IF($Y$3="wind一级行业",[1]!s_info_industry_gics(W4086,1),IF($Y$3="wind二级行业",[1]!s_info_industry_gics(W4086,2),IF($Y$3="wind三级行业",[1]!s_info_industry_gics(W4086,3),IF($Y$3="wind四级行业",[1]!s_info_industry_gics(W4086,4),IF($Y$3="证监会门类行业",[1]!s_info_industry_csrc12_n(W4086,公司分析!D$5,1),""))))))))</f>
        <v>0</v>
      </c>
      <c r="Z4086" s="298" t="str">
        <f>IF(Y4086=行业比较!$E$6,ROW(),"")</f>
        <v/>
      </c>
    </row>
    <row r="4087" spans="22:26" x14ac:dyDescent="0.35">
      <c r="V4087" s="253">
        <f t="shared" si="71"/>
        <v>0</v>
      </c>
      <c r="W4087" s="348" t="str">
        <f>IF(板块成分!B4089="","",板块成分!B4089)</f>
        <v/>
      </c>
      <c r="X4087" s="270" t="str">
        <f>[1]!s_info_name(W4087)</f>
        <v>0</v>
      </c>
      <c r="Y4087" s="335" t="str">
        <f>IF($Y$3="申万一级行业",[1]!s_info_industry_sw_2021(W4087,公司分析!D$5,1),IF($Y$3="申万二级行业",[1]!s_info_industry_sw_2021(W4087,公司分析!D$5,2),IF($Y$3="申万三级行业",[1]!s_info_industry_sw_2021(W4087,公司分析!D$5,3),IF($Y$3="wind一级行业",[1]!s_info_industry_gics(W4087,1),IF($Y$3="wind二级行业",[1]!s_info_industry_gics(W4087,2),IF($Y$3="wind三级行业",[1]!s_info_industry_gics(W4087,3),IF($Y$3="wind四级行业",[1]!s_info_industry_gics(W4087,4),IF($Y$3="证监会门类行业",[1]!s_info_industry_csrc12_n(W4087,公司分析!D$5,1),""))))))))</f>
        <v>0</v>
      </c>
      <c r="Z4087" s="298" t="str">
        <f>IF(Y4087=行业比较!$E$6,ROW(),"")</f>
        <v/>
      </c>
    </row>
    <row r="4088" spans="22:26" x14ac:dyDescent="0.35">
      <c r="V4088" s="253">
        <f t="shared" si="71"/>
        <v>0</v>
      </c>
      <c r="W4088" s="348" t="str">
        <f>IF(板块成分!B4090="","",板块成分!B4090)</f>
        <v/>
      </c>
      <c r="X4088" s="270" t="str">
        <f>[1]!s_info_name(W4088)</f>
        <v>0</v>
      </c>
      <c r="Y4088" s="335" t="str">
        <f>IF($Y$3="申万一级行业",[1]!s_info_industry_sw_2021(W4088,公司分析!D$5,1),IF($Y$3="申万二级行业",[1]!s_info_industry_sw_2021(W4088,公司分析!D$5,2),IF($Y$3="申万三级行业",[1]!s_info_industry_sw_2021(W4088,公司分析!D$5,3),IF($Y$3="wind一级行业",[1]!s_info_industry_gics(W4088,1),IF($Y$3="wind二级行业",[1]!s_info_industry_gics(W4088,2),IF($Y$3="wind三级行业",[1]!s_info_industry_gics(W4088,3),IF($Y$3="wind四级行业",[1]!s_info_industry_gics(W4088,4),IF($Y$3="证监会门类行业",[1]!s_info_industry_csrc12_n(W4088,公司分析!D$5,1),""))))))))</f>
        <v>0</v>
      </c>
      <c r="Z4088" s="298" t="str">
        <f>IF(Y4088=行业比较!$E$6,ROW(),"")</f>
        <v/>
      </c>
    </row>
    <row r="4089" spans="22:26" x14ac:dyDescent="0.35">
      <c r="V4089" s="253">
        <f t="shared" si="71"/>
        <v>0</v>
      </c>
      <c r="W4089" s="348" t="str">
        <f>IF(板块成分!B4091="","",板块成分!B4091)</f>
        <v/>
      </c>
      <c r="X4089" s="270" t="str">
        <f>[1]!s_info_name(W4089)</f>
        <v>0</v>
      </c>
      <c r="Y4089" s="335" t="str">
        <f>IF($Y$3="申万一级行业",[1]!s_info_industry_sw_2021(W4089,公司分析!D$5,1),IF($Y$3="申万二级行业",[1]!s_info_industry_sw_2021(W4089,公司分析!D$5,2),IF($Y$3="申万三级行业",[1]!s_info_industry_sw_2021(W4089,公司分析!D$5,3),IF($Y$3="wind一级行业",[1]!s_info_industry_gics(W4089,1),IF($Y$3="wind二级行业",[1]!s_info_industry_gics(W4089,2),IF($Y$3="wind三级行业",[1]!s_info_industry_gics(W4089,3),IF($Y$3="wind四级行业",[1]!s_info_industry_gics(W4089,4),IF($Y$3="证监会门类行业",[1]!s_info_industry_csrc12_n(W4089,公司分析!D$5,1),""))))))))</f>
        <v>0</v>
      </c>
      <c r="Z4089" s="298" t="str">
        <f>IF(Y4089=行业比较!$E$6,ROW(),"")</f>
        <v/>
      </c>
    </row>
    <row r="4090" spans="22:26" x14ac:dyDescent="0.35">
      <c r="V4090" s="253">
        <f t="shared" si="71"/>
        <v>0</v>
      </c>
      <c r="W4090" s="348" t="str">
        <f>IF(板块成分!B4092="","",板块成分!B4092)</f>
        <v/>
      </c>
      <c r="X4090" s="270" t="str">
        <f>[1]!s_info_name(W4090)</f>
        <v>0</v>
      </c>
      <c r="Y4090" s="335" t="str">
        <f>IF($Y$3="申万一级行业",[1]!s_info_industry_sw_2021(W4090,公司分析!D$5,1),IF($Y$3="申万二级行业",[1]!s_info_industry_sw_2021(W4090,公司分析!D$5,2),IF($Y$3="申万三级行业",[1]!s_info_industry_sw_2021(W4090,公司分析!D$5,3),IF($Y$3="wind一级行业",[1]!s_info_industry_gics(W4090,1),IF($Y$3="wind二级行业",[1]!s_info_industry_gics(W4090,2),IF($Y$3="wind三级行业",[1]!s_info_industry_gics(W4090,3),IF($Y$3="wind四级行业",[1]!s_info_industry_gics(W4090,4),IF($Y$3="证监会门类行业",[1]!s_info_industry_csrc12_n(W4090,公司分析!D$5,1),""))))))))</f>
        <v>0</v>
      </c>
      <c r="Z4090" s="298" t="str">
        <f>IF(Y4090=行业比较!$E$6,ROW(),"")</f>
        <v/>
      </c>
    </row>
    <row r="4091" spans="22:26" x14ac:dyDescent="0.35">
      <c r="V4091" s="253">
        <f t="shared" si="71"/>
        <v>0</v>
      </c>
      <c r="W4091" s="348" t="str">
        <f>IF(板块成分!B4093="","",板块成分!B4093)</f>
        <v/>
      </c>
      <c r="X4091" s="270" t="str">
        <f>[1]!s_info_name(W4091)</f>
        <v>0</v>
      </c>
      <c r="Y4091" s="335" t="str">
        <f>IF($Y$3="申万一级行业",[1]!s_info_industry_sw_2021(W4091,公司分析!D$5,1),IF($Y$3="申万二级行业",[1]!s_info_industry_sw_2021(W4091,公司分析!D$5,2),IF($Y$3="申万三级行业",[1]!s_info_industry_sw_2021(W4091,公司分析!D$5,3),IF($Y$3="wind一级行业",[1]!s_info_industry_gics(W4091,1),IF($Y$3="wind二级行业",[1]!s_info_industry_gics(W4091,2),IF($Y$3="wind三级行业",[1]!s_info_industry_gics(W4091,3),IF($Y$3="wind四级行业",[1]!s_info_industry_gics(W4091,4),IF($Y$3="证监会门类行业",[1]!s_info_industry_csrc12_n(W4091,公司分析!D$5,1),""))))))))</f>
        <v>0</v>
      </c>
      <c r="Z4091" s="298" t="str">
        <f>IF(Y4091=行业比较!$E$6,ROW(),"")</f>
        <v/>
      </c>
    </row>
    <row r="4092" spans="22:26" x14ac:dyDescent="0.35">
      <c r="V4092" s="253">
        <f t="shared" si="71"/>
        <v>0</v>
      </c>
      <c r="W4092" s="348" t="str">
        <f>IF(板块成分!B4094="","",板块成分!B4094)</f>
        <v/>
      </c>
      <c r="X4092" s="270" t="str">
        <f>[1]!s_info_name(W4092)</f>
        <v>0</v>
      </c>
      <c r="Y4092" s="335" t="str">
        <f>IF($Y$3="申万一级行业",[1]!s_info_industry_sw_2021(W4092,公司分析!D$5,1),IF($Y$3="申万二级行业",[1]!s_info_industry_sw_2021(W4092,公司分析!D$5,2),IF($Y$3="申万三级行业",[1]!s_info_industry_sw_2021(W4092,公司分析!D$5,3),IF($Y$3="wind一级行业",[1]!s_info_industry_gics(W4092,1),IF($Y$3="wind二级行业",[1]!s_info_industry_gics(W4092,2),IF($Y$3="wind三级行业",[1]!s_info_industry_gics(W4092,3),IF($Y$3="wind四级行业",[1]!s_info_industry_gics(W4092,4),IF($Y$3="证监会门类行业",[1]!s_info_industry_csrc12_n(W4092,公司分析!D$5,1),""))))))))</f>
        <v>0</v>
      </c>
      <c r="Z4092" s="298" t="str">
        <f>IF(Y4092=行业比较!$E$6,ROW(),"")</f>
        <v/>
      </c>
    </row>
    <row r="4093" spans="22:26" x14ac:dyDescent="0.35">
      <c r="V4093" s="253">
        <f t="shared" si="71"/>
        <v>0</v>
      </c>
      <c r="W4093" s="348" t="str">
        <f>IF(板块成分!B4095="","",板块成分!B4095)</f>
        <v/>
      </c>
      <c r="X4093" s="270" t="str">
        <f>[1]!s_info_name(W4093)</f>
        <v>0</v>
      </c>
      <c r="Y4093" s="335" t="str">
        <f>IF($Y$3="申万一级行业",[1]!s_info_industry_sw_2021(W4093,公司分析!D$5,1),IF($Y$3="申万二级行业",[1]!s_info_industry_sw_2021(W4093,公司分析!D$5,2),IF($Y$3="申万三级行业",[1]!s_info_industry_sw_2021(W4093,公司分析!D$5,3),IF($Y$3="wind一级行业",[1]!s_info_industry_gics(W4093,1),IF($Y$3="wind二级行业",[1]!s_info_industry_gics(W4093,2),IF($Y$3="wind三级行业",[1]!s_info_industry_gics(W4093,3),IF($Y$3="wind四级行业",[1]!s_info_industry_gics(W4093,4),IF($Y$3="证监会门类行业",[1]!s_info_industry_csrc12_n(W4093,公司分析!D$5,1),""))))))))</f>
        <v>0</v>
      </c>
      <c r="Z4093" s="298" t="str">
        <f>IF(Y4093=行业比较!$E$6,ROW(),"")</f>
        <v/>
      </c>
    </row>
    <row r="4094" spans="22:26" x14ac:dyDescent="0.35">
      <c r="V4094" s="253">
        <f t="shared" si="71"/>
        <v>0</v>
      </c>
      <c r="W4094" s="348" t="str">
        <f>IF(板块成分!B4096="","",板块成分!B4096)</f>
        <v/>
      </c>
      <c r="X4094" s="270" t="str">
        <f>[1]!s_info_name(W4094)</f>
        <v>0</v>
      </c>
      <c r="Y4094" s="335" t="str">
        <f>IF($Y$3="申万一级行业",[1]!s_info_industry_sw_2021(W4094,公司分析!D$5,1),IF($Y$3="申万二级行业",[1]!s_info_industry_sw_2021(W4094,公司分析!D$5,2),IF($Y$3="申万三级行业",[1]!s_info_industry_sw_2021(W4094,公司分析!D$5,3),IF($Y$3="wind一级行业",[1]!s_info_industry_gics(W4094,1),IF($Y$3="wind二级行业",[1]!s_info_industry_gics(W4094,2),IF($Y$3="wind三级行业",[1]!s_info_industry_gics(W4094,3),IF($Y$3="wind四级行业",[1]!s_info_industry_gics(W4094,4),IF($Y$3="证监会门类行业",[1]!s_info_industry_csrc12_n(W4094,公司分析!D$5,1),""))))))))</f>
        <v>0</v>
      </c>
      <c r="Z4094" s="298" t="str">
        <f>IF(Y4094=行业比较!$E$6,ROW(),"")</f>
        <v/>
      </c>
    </row>
    <row r="4095" spans="22:26" x14ac:dyDescent="0.35">
      <c r="V4095" s="253">
        <f t="shared" si="71"/>
        <v>0</v>
      </c>
      <c r="W4095" s="348" t="str">
        <f>IF(板块成分!B4097="","",板块成分!B4097)</f>
        <v/>
      </c>
      <c r="X4095" s="270" t="str">
        <f>[1]!s_info_name(W4095)</f>
        <v>0</v>
      </c>
      <c r="Y4095" s="335" t="str">
        <f>IF($Y$3="申万一级行业",[1]!s_info_industry_sw_2021(W4095,公司分析!D$5,1),IF($Y$3="申万二级行业",[1]!s_info_industry_sw_2021(W4095,公司分析!D$5,2),IF($Y$3="申万三级行业",[1]!s_info_industry_sw_2021(W4095,公司分析!D$5,3),IF($Y$3="wind一级行业",[1]!s_info_industry_gics(W4095,1),IF($Y$3="wind二级行业",[1]!s_info_industry_gics(W4095,2),IF($Y$3="wind三级行业",[1]!s_info_industry_gics(W4095,3),IF($Y$3="wind四级行业",[1]!s_info_industry_gics(W4095,4),IF($Y$3="证监会门类行业",[1]!s_info_industry_csrc12_n(W4095,公司分析!D$5,1),""))))))))</f>
        <v>0</v>
      </c>
      <c r="Z4095" s="298" t="str">
        <f>IF(Y4095=行业比较!$E$6,ROW(),"")</f>
        <v/>
      </c>
    </row>
    <row r="4096" spans="22:26" x14ac:dyDescent="0.35">
      <c r="V4096" s="253">
        <f t="shared" si="71"/>
        <v>0</v>
      </c>
      <c r="W4096" s="348" t="str">
        <f>IF(板块成分!B4098="","",板块成分!B4098)</f>
        <v/>
      </c>
      <c r="X4096" s="270" t="str">
        <f>[1]!s_info_name(W4096)</f>
        <v>0</v>
      </c>
      <c r="Y4096" s="335" t="str">
        <f>IF($Y$3="申万一级行业",[1]!s_info_industry_sw_2021(W4096,公司分析!D$5,1),IF($Y$3="申万二级行业",[1]!s_info_industry_sw_2021(W4096,公司分析!D$5,2),IF($Y$3="申万三级行业",[1]!s_info_industry_sw_2021(W4096,公司分析!D$5,3),IF($Y$3="wind一级行业",[1]!s_info_industry_gics(W4096,1),IF($Y$3="wind二级行业",[1]!s_info_industry_gics(W4096,2),IF($Y$3="wind三级行业",[1]!s_info_industry_gics(W4096,3),IF($Y$3="wind四级行业",[1]!s_info_industry_gics(W4096,4),IF($Y$3="证监会门类行业",[1]!s_info_industry_csrc12_n(W4096,公司分析!D$5,1),""))))))))</f>
        <v>0</v>
      </c>
      <c r="Z4096" s="298" t="str">
        <f>IF(Y4096=行业比较!$E$6,ROW(),"")</f>
        <v/>
      </c>
    </row>
    <row r="4097" spans="22:26" x14ac:dyDescent="0.35">
      <c r="V4097" s="253">
        <f t="shared" si="71"/>
        <v>0</v>
      </c>
      <c r="W4097" s="348" t="str">
        <f>IF(板块成分!B4099="","",板块成分!B4099)</f>
        <v/>
      </c>
      <c r="X4097" s="270" t="str">
        <f>[1]!s_info_name(W4097)</f>
        <v>0</v>
      </c>
      <c r="Y4097" s="335" t="str">
        <f>IF($Y$3="申万一级行业",[1]!s_info_industry_sw_2021(W4097,公司分析!D$5,1),IF($Y$3="申万二级行业",[1]!s_info_industry_sw_2021(W4097,公司分析!D$5,2),IF($Y$3="申万三级行业",[1]!s_info_industry_sw_2021(W4097,公司分析!D$5,3),IF($Y$3="wind一级行业",[1]!s_info_industry_gics(W4097,1),IF($Y$3="wind二级行业",[1]!s_info_industry_gics(W4097,2),IF($Y$3="wind三级行业",[1]!s_info_industry_gics(W4097,3),IF($Y$3="wind四级行业",[1]!s_info_industry_gics(W4097,4),IF($Y$3="证监会门类行业",[1]!s_info_industry_csrc12_n(W4097,公司分析!D$5,1),""))))))))</f>
        <v>0</v>
      </c>
      <c r="Z4097" s="298" t="str">
        <f>IF(Y4097=行业比较!$E$6,ROW(),"")</f>
        <v/>
      </c>
    </row>
    <row r="4098" spans="22:26" x14ac:dyDescent="0.35">
      <c r="V4098" s="253">
        <f t="shared" si="71"/>
        <v>0</v>
      </c>
      <c r="W4098" s="348" t="str">
        <f>IF(板块成分!B4100="","",板块成分!B4100)</f>
        <v/>
      </c>
      <c r="X4098" s="270" t="str">
        <f>[1]!s_info_name(W4098)</f>
        <v>0</v>
      </c>
      <c r="Y4098" s="335" t="str">
        <f>IF($Y$3="申万一级行业",[1]!s_info_industry_sw_2021(W4098,公司分析!D$5,1),IF($Y$3="申万二级行业",[1]!s_info_industry_sw_2021(W4098,公司分析!D$5,2),IF($Y$3="申万三级行业",[1]!s_info_industry_sw_2021(W4098,公司分析!D$5,3),IF($Y$3="wind一级行业",[1]!s_info_industry_gics(W4098,1),IF($Y$3="wind二级行业",[1]!s_info_industry_gics(W4098,2),IF($Y$3="wind三级行业",[1]!s_info_industry_gics(W4098,3),IF($Y$3="wind四级行业",[1]!s_info_industry_gics(W4098,4),IF($Y$3="证监会门类行业",[1]!s_info_industry_csrc12_n(W4098,公司分析!D$5,1),""))))))))</f>
        <v>0</v>
      </c>
      <c r="Z4098" s="298" t="str">
        <f>IF(Y4098=行业比较!$E$6,ROW(),"")</f>
        <v/>
      </c>
    </row>
    <row r="4099" spans="22:26" x14ac:dyDescent="0.35">
      <c r="V4099" s="253">
        <f t="shared" si="71"/>
        <v>0</v>
      </c>
      <c r="W4099" s="348" t="str">
        <f>IF(板块成分!B4101="","",板块成分!B4101)</f>
        <v/>
      </c>
      <c r="X4099" s="270" t="str">
        <f>[1]!s_info_name(W4099)</f>
        <v>0</v>
      </c>
      <c r="Y4099" s="335" t="str">
        <f>IF($Y$3="申万一级行业",[1]!s_info_industry_sw_2021(W4099,公司分析!D$5,1),IF($Y$3="申万二级行业",[1]!s_info_industry_sw_2021(W4099,公司分析!D$5,2),IF($Y$3="申万三级行业",[1]!s_info_industry_sw_2021(W4099,公司分析!D$5,3),IF($Y$3="wind一级行业",[1]!s_info_industry_gics(W4099,1),IF($Y$3="wind二级行业",[1]!s_info_industry_gics(W4099,2),IF($Y$3="wind三级行业",[1]!s_info_industry_gics(W4099,3),IF($Y$3="wind四级行业",[1]!s_info_industry_gics(W4099,4),IF($Y$3="证监会门类行业",[1]!s_info_industry_csrc12_n(W4099,公司分析!D$5,1),""))))))))</f>
        <v>0</v>
      </c>
      <c r="Z4099" s="298" t="str">
        <f>IF(Y4099=行业比较!$E$6,ROW(),"")</f>
        <v/>
      </c>
    </row>
    <row r="4100" spans="22:26" x14ac:dyDescent="0.35">
      <c r="V4100" s="253">
        <f t="shared" si="71"/>
        <v>0</v>
      </c>
      <c r="W4100" s="348" t="str">
        <f>IF(板块成分!B4102="","",板块成分!B4102)</f>
        <v/>
      </c>
      <c r="X4100" s="270" t="str">
        <f>[1]!s_info_name(W4100)</f>
        <v>0</v>
      </c>
      <c r="Y4100" s="335" t="str">
        <f>IF($Y$3="申万一级行业",[1]!s_info_industry_sw_2021(W4100,公司分析!D$5,1),IF($Y$3="申万二级行业",[1]!s_info_industry_sw_2021(W4100,公司分析!D$5,2),IF($Y$3="申万三级行业",[1]!s_info_industry_sw_2021(W4100,公司分析!D$5,3),IF($Y$3="wind一级行业",[1]!s_info_industry_gics(W4100,1),IF($Y$3="wind二级行业",[1]!s_info_industry_gics(W4100,2),IF($Y$3="wind三级行业",[1]!s_info_industry_gics(W4100,3),IF($Y$3="wind四级行业",[1]!s_info_industry_gics(W4100,4),IF($Y$3="证监会门类行业",[1]!s_info_industry_csrc12_n(W4100,公司分析!D$5,1),""))))))))</f>
        <v>0</v>
      </c>
      <c r="Z4100" s="298" t="str">
        <f>IF(Y4100=行业比较!$E$6,ROW(),"")</f>
        <v/>
      </c>
    </row>
    <row r="4101" spans="22:26" x14ac:dyDescent="0.35">
      <c r="V4101" s="253">
        <f t="shared" ref="V4101:V4164" si="72">IF(Z4101="",0,RANK(Z4101,Z:Z,1))</f>
        <v>0</v>
      </c>
      <c r="W4101" s="348" t="str">
        <f>IF(板块成分!B4103="","",板块成分!B4103)</f>
        <v/>
      </c>
      <c r="X4101" s="270" t="str">
        <f>[1]!s_info_name(W4101)</f>
        <v>0</v>
      </c>
      <c r="Y4101" s="335" t="str">
        <f>IF($Y$3="申万一级行业",[1]!s_info_industry_sw_2021(W4101,公司分析!D$5,1),IF($Y$3="申万二级行业",[1]!s_info_industry_sw_2021(W4101,公司分析!D$5,2),IF($Y$3="申万三级行业",[1]!s_info_industry_sw_2021(W4101,公司分析!D$5,3),IF($Y$3="wind一级行业",[1]!s_info_industry_gics(W4101,1),IF($Y$3="wind二级行业",[1]!s_info_industry_gics(W4101,2),IF($Y$3="wind三级行业",[1]!s_info_industry_gics(W4101,3),IF($Y$3="wind四级行业",[1]!s_info_industry_gics(W4101,4),IF($Y$3="证监会门类行业",[1]!s_info_industry_csrc12_n(W4101,公司分析!D$5,1),""))))))))</f>
        <v>0</v>
      </c>
      <c r="Z4101" s="298" t="str">
        <f>IF(Y4101=行业比较!$E$6,ROW(),"")</f>
        <v/>
      </c>
    </row>
    <row r="4102" spans="22:26" x14ac:dyDescent="0.35">
      <c r="V4102" s="253">
        <f t="shared" si="72"/>
        <v>0</v>
      </c>
      <c r="W4102" s="348" t="str">
        <f>IF(板块成分!B4104="","",板块成分!B4104)</f>
        <v/>
      </c>
      <c r="X4102" s="270" t="str">
        <f>[1]!s_info_name(W4102)</f>
        <v>0</v>
      </c>
      <c r="Y4102" s="335" t="str">
        <f>IF($Y$3="申万一级行业",[1]!s_info_industry_sw_2021(W4102,公司分析!D$5,1),IF($Y$3="申万二级行业",[1]!s_info_industry_sw_2021(W4102,公司分析!D$5,2),IF($Y$3="申万三级行业",[1]!s_info_industry_sw_2021(W4102,公司分析!D$5,3),IF($Y$3="wind一级行业",[1]!s_info_industry_gics(W4102,1),IF($Y$3="wind二级行业",[1]!s_info_industry_gics(W4102,2),IF($Y$3="wind三级行业",[1]!s_info_industry_gics(W4102,3),IF($Y$3="wind四级行业",[1]!s_info_industry_gics(W4102,4),IF($Y$3="证监会门类行业",[1]!s_info_industry_csrc12_n(W4102,公司分析!D$5,1),""))))))))</f>
        <v>0</v>
      </c>
      <c r="Z4102" s="298" t="str">
        <f>IF(Y4102=行业比较!$E$6,ROW(),"")</f>
        <v/>
      </c>
    </row>
    <row r="4103" spans="22:26" x14ac:dyDescent="0.35">
      <c r="V4103" s="253">
        <f t="shared" si="72"/>
        <v>0</v>
      </c>
      <c r="W4103" s="348" t="str">
        <f>IF(板块成分!B4105="","",板块成分!B4105)</f>
        <v/>
      </c>
      <c r="X4103" s="270" t="str">
        <f>[1]!s_info_name(W4103)</f>
        <v>0</v>
      </c>
      <c r="Y4103" s="335" t="str">
        <f>IF($Y$3="申万一级行业",[1]!s_info_industry_sw_2021(W4103,公司分析!D$5,1),IF($Y$3="申万二级行业",[1]!s_info_industry_sw_2021(W4103,公司分析!D$5,2),IF($Y$3="申万三级行业",[1]!s_info_industry_sw_2021(W4103,公司分析!D$5,3),IF($Y$3="wind一级行业",[1]!s_info_industry_gics(W4103,1),IF($Y$3="wind二级行业",[1]!s_info_industry_gics(W4103,2),IF($Y$3="wind三级行业",[1]!s_info_industry_gics(W4103,3),IF($Y$3="wind四级行业",[1]!s_info_industry_gics(W4103,4),IF($Y$3="证监会门类行业",[1]!s_info_industry_csrc12_n(W4103,公司分析!D$5,1),""))))))))</f>
        <v>0</v>
      </c>
      <c r="Z4103" s="298" t="str">
        <f>IF(Y4103=行业比较!$E$6,ROW(),"")</f>
        <v/>
      </c>
    </row>
    <row r="4104" spans="22:26" x14ac:dyDescent="0.35">
      <c r="V4104" s="253">
        <f t="shared" si="72"/>
        <v>0</v>
      </c>
      <c r="W4104" s="348" t="str">
        <f>IF(板块成分!B4106="","",板块成分!B4106)</f>
        <v/>
      </c>
      <c r="X4104" s="270" t="str">
        <f>[1]!s_info_name(W4104)</f>
        <v>0</v>
      </c>
      <c r="Y4104" s="335" t="str">
        <f>IF($Y$3="申万一级行业",[1]!s_info_industry_sw_2021(W4104,公司分析!D$5,1),IF($Y$3="申万二级行业",[1]!s_info_industry_sw_2021(W4104,公司分析!D$5,2),IF($Y$3="申万三级行业",[1]!s_info_industry_sw_2021(W4104,公司分析!D$5,3),IF($Y$3="wind一级行业",[1]!s_info_industry_gics(W4104,1),IF($Y$3="wind二级行业",[1]!s_info_industry_gics(W4104,2),IF($Y$3="wind三级行业",[1]!s_info_industry_gics(W4104,3),IF($Y$3="wind四级行业",[1]!s_info_industry_gics(W4104,4),IF($Y$3="证监会门类行业",[1]!s_info_industry_csrc12_n(W4104,公司分析!D$5,1),""))))))))</f>
        <v>0</v>
      </c>
      <c r="Z4104" s="298" t="str">
        <f>IF(Y4104=行业比较!$E$6,ROW(),"")</f>
        <v/>
      </c>
    </row>
    <row r="4105" spans="22:26" x14ac:dyDescent="0.35">
      <c r="V4105" s="253">
        <f t="shared" si="72"/>
        <v>0</v>
      </c>
      <c r="W4105" s="348" t="str">
        <f>IF(板块成分!B4107="","",板块成分!B4107)</f>
        <v/>
      </c>
      <c r="X4105" s="270" t="str">
        <f>[1]!s_info_name(W4105)</f>
        <v>0</v>
      </c>
      <c r="Y4105" s="335" t="str">
        <f>IF($Y$3="申万一级行业",[1]!s_info_industry_sw_2021(W4105,公司分析!D$5,1),IF($Y$3="申万二级行业",[1]!s_info_industry_sw_2021(W4105,公司分析!D$5,2),IF($Y$3="申万三级行业",[1]!s_info_industry_sw_2021(W4105,公司分析!D$5,3),IF($Y$3="wind一级行业",[1]!s_info_industry_gics(W4105,1),IF($Y$3="wind二级行业",[1]!s_info_industry_gics(W4105,2),IF($Y$3="wind三级行业",[1]!s_info_industry_gics(W4105,3),IF($Y$3="wind四级行业",[1]!s_info_industry_gics(W4105,4),IF($Y$3="证监会门类行业",[1]!s_info_industry_csrc12_n(W4105,公司分析!D$5,1),""))))))))</f>
        <v>0</v>
      </c>
      <c r="Z4105" s="298" t="str">
        <f>IF(Y4105=行业比较!$E$6,ROW(),"")</f>
        <v/>
      </c>
    </row>
    <row r="4106" spans="22:26" x14ac:dyDescent="0.35">
      <c r="V4106" s="253">
        <f t="shared" si="72"/>
        <v>0</v>
      </c>
      <c r="W4106" s="348" t="str">
        <f>IF(板块成分!B4108="","",板块成分!B4108)</f>
        <v/>
      </c>
      <c r="X4106" s="270" t="str">
        <f>[1]!s_info_name(W4106)</f>
        <v>0</v>
      </c>
      <c r="Y4106" s="335" t="str">
        <f>IF($Y$3="申万一级行业",[1]!s_info_industry_sw_2021(W4106,公司分析!D$5,1),IF($Y$3="申万二级行业",[1]!s_info_industry_sw_2021(W4106,公司分析!D$5,2),IF($Y$3="申万三级行业",[1]!s_info_industry_sw_2021(W4106,公司分析!D$5,3),IF($Y$3="wind一级行业",[1]!s_info_industry_gics(W4106,1),IF($Y$3="wind二级行业",[1]!s_info_industry_gics(W4106,2),IF($Y$3="wind三级行业",[1]!s_info_industry_gics(W4106,3),IF($Y$3="wind四级行业",[1]!s_info_industry_gics(W4106,4),IF($Y$3="证监会门类行业",[1]!s_info_industry_csrc12_n(W4106,公司分析!D$5,1),""))))))))</f>
        <v>0</v>
      </c>
      <c r="Z4106" s="298" t="str">
        <f>IF(Y4106=行业比较!$E$6,ROW(),"")</f>
        <v/>
      </c>
    </row>
    <row r="4107" spans="22:26" x14ac:dyDescent="0.35">
      <c r="V4107" s="253">
        <f t="shared" si="72"/>
        <v>0</v>
      </c>
      <c r="W4107" s="348" t="str">
        <f>IF(板块成分!B4109="","",板块成分!B4109)</f>
        <v/>
      </c>
      <c r="X4107" s="270" t="str">
        <f>[1]!s_info_name(W4107)</f>
        <v>0</v>
      </c>
      <c r="Y4107" s="335" t="str">
        <f>IF($Y$3="申万一级行业",[1]!s_info_industry_sw_2021(W4107,公司分析!D$5,1),IF($Y$3="申万二级行业",[1]!s_info_industry_sw_2021(W4107,公司分析!D$5,2),IF($Y$3="申万三级行业",[1]!s_info_industry_sw_2021(W4107,公司分析!D$5,3),IF($Y$3="wind一级行业",[1]!s_info_industry_gics(W4107,1),IF($Y$3="wind二级行业",[1]!s_info_industry_gics(W4107,2),IF($Y$3="wind三级行业",[1]!s_info_industry_gics(W4107,3),IF($Y$3="wind四级行业",[1]!s_info_industry_gics(W4107,4),IF($Y$3="证监会门类行业",[1]!s_info_industry_csrc12_n(W4107,公司分析!D$5,1),""))))))))</f>
        <v>0</v>
      </c>
      <c r="Z4107" s="298" t="str">
        <f>IF(Y4107=行业比较!$E$6,ROW(),"")</f>
        <v/>
      </c>
    </row>
    <row r="4108" spans="22:26" x14ac:dyDescent="0.35">
      <c r="V4108" s="253">
        <f t="shared" si="72"/>
        <v>0</v>
      </c>
      <c r="W4108" s="348" t="str">
        <f>IF(板块成分!B4110="","",板块成分!B4110)</f>
        <v/>
      </c>
      <c r="X4108" s="270" t="str">
        <f>[1]!s_info_name(W4108)</f>
        <v>0</v>
      </c>
      <c r="Y4108" s="335" t="str">
        <f>IF($Y$3="申万一级行业",[1]!s_info_industry_sw_2021(W4108,公司分析!D$5,1),IF($Y$3="申万二级行业",[1]!s_info_industry_sw_2021(W4108,公司分析!D$5,2),IF($Y$3="申万三级行业",[1]!s_info_industry_sw_2021(W4108,公司分析!D$5,3),IF($Y$3="wind一级行业",[1]!s_info_industry_gics(W4108,1),IF($Y$3="wind二级行业",[1]!s_info_industry_gics(W4108,2),IF($Y$3="wind三级行业",[1]!s_info_industry_gics(W4108,3),IF($Y$3="wind四级行业",[1]!s_info_industry_gics(W4108,4),IF($Y$3="证监会门类行业",[1]!s_info_industry_csrc12_n(W4108,公司分析!D$5,1),""))))))))</f>
        <v>0</v>
      </c>
      <c r="Z4108" s="298" t="str">
        <f>IF(Y4108=行业比较!$E$6,ROW(),"")</f>
        <v/>
      </c>
    </row>
    <row r="4109" spans="22:26" x14ac:dyDescent="0.35">
      <c r="V4109" s="253">
        <f t="shared" si="72"/>
        <v>0</v>
      </c>
      <c r="W4109" s="348" t="str">
        <f>IF(板块成分!B4111="","",板块成分!B4111)</f>
        <v/>
      </c>
      <c r="X4109" s="270" t="str">
        <f>[1]!s_info_name(W4109)</f>
        <v>0</v>
      </c>
      <c r="Y4109" s="335" t="str">
        <f>IF($Y$3="申万一级行业",[1]!s_info_industry_sw_2021(W4109,公司分析!D$5,1),IF($Y$3="申万二级行业",[1]!s_info_industry_sw_2021(W4109,公司分析!D$5,2),IF($Y$3="申万三级行业",[1]!s_info_industry_sw_2021(W4109,公司分析!D$5,3),IF($Y$3="wind一级行业",[1]!s_info_industry_gics(W4109,1),IF($Y$3="wind二级行业",[1]!s_info_industry_gics(W4109,2),IF($Y$3="wind三级行业",[1]!s_info_industry_gics(W4109,3),IF($Y$3="wind四级行业",[1]!s_info_industry_gics(W4109,4),IF($Y$3="证监会门类行业",[1]!s_info_industry_csrc12_n(W4109,公司分析!D$5,1),""))))))))</f>
        <v>0</v>
      </c>
      <c r="Z4109" s="298" t="str">
        <f>IF(Y4109=行业比较!$E$6,ROW(),"")</f>
        <v/>
      </c>
    </row>
    <row r="4110" spans="22:26" x14ac:dyDescent="0.35">
      <c r="V4110" s="253">
        <f t="shared" si="72"/>
        <v>0</v>
      </c>
      <c r="W4110" s="348" t="str">
        <f>IF(板块成分!B4112="","",板块成分!B4112)</f>
        <v/>
      </c>
      <c r="X4110" s="270" t="str">
        <f>[1]!s_info_name(W4110)</f>
        <v>0</v>
      </c>
      <c r="Y4110" s="335" t="str">
        <f>IF($Y$3="申万一级行业",[1]!s_info_industry_sw_2021(W4110,公司分析!D$5,1),IF($Y$3="申万二级行业",[1]!s_info_industry_sw_2021(W4110,公司分析!D$5,2),IF($Y$3="申万三级行业",[1]!s_info_industry_sw_2021(W4110,公司分析!D$5,3),IF($Y$3="wind一级行业",[1]!s_info_industry_gics(W4110,1),IF($Y$3="wind二级行业",[1]!s_info_industry_gics(W4110,2),IF($Y$3="wind三级行业",[1]!s_info_industry_gics(W4110,3),IF($Y$3="wind四级行业",[1]!s_info_industry_gics(W4110,4),IF($Y$3="证监会门类行业",[1]!s_info_industry_csrc12_n(W4110,公司分析!D$5,1),""))))))))</f>
        <v>0</v>
      </c>
      <c r="Z4110" s="298" t="str">
        <f>IF(Y4110=行业比较!$E$6,ROW(),"")</f>
        <v/>
      </c>
    </row>
    <row r="4111" spans="22:26" x14ac:dyDescent="0.35">
      <c r="V4111" s="253">
        <f t="shared" si="72"/>
        <v>0</v>
      </c>
      <c r="W4111" s="348" t="str">
        <f>IF(板块成分!B4113="","",板块成分!B4113)</f>
        <v/>
      </c>
      <c r="X4111" s="270" t="str">
        <f>[1]!s_info_name(W4111)</f>
        <v>0</v>
      </c>
      <c r="Y4111" s="335" t="str">
        <f>IF($Y$3="申万一级行业",[1]!s_info_industry_sw_2021(W4111,公司分析!D$5,1),IF($Y$3="申万二级行业",[1]!s_info_industry_sw_2021(W4111,公司分析!D$5,2),IF($Y$3="申万三级行业",[1]!s_info_industry_sw_2021(W4111,公司分析!D$5,3),IF($Y$3="wind一级行业",[1]!s_info_industry_gics(W4111,1),IF($Y$3="wind二级行业",[1]!s_info_industry_gics(W4111,2),IF($Y$3="wind三级行业",[1]!s_info_industry_gics(W4111,3),IF($Y$3="wind四级行业",[1]!s_info_industry_gics(W4111,4),IF($Y$3="证监会门类行业",[1]!s_info_industry_csrc12_n(W4111,公司分析!D$5,1),""))))))))</f>
        <v>0</v>
      </c>
      <c r="Z4111" s="298" t="str">
        <f>IF(Y4111=行业比较!$E$6,ROW(),"")</f>
        <v/>
      </c>
    </row>
    <row r="4112" spans="22:26" x14ac:dyDescent="0.35">
      <c r="V4112" s="253">
        <f t="shared" si="72"/>
        <v>0</v>
      </c>
      <c r="W4112" s="348" t="str">
        <f>IF(板块成分!B4114="","",板块成分!B4114)</f>
        <v/>
      </c>
      <c r="X4112" s="270" t="str">
        <f>[1]!s_info_name(W4112)</f>
        <v>0</v>
      </c>
      <c r="Y4112" s="335" t="str">
        <f>IF($Y$3="申万一级行业",[1]!s_info_industry_sw_2021(W4112,公司分析!D$5,1),IF($Y$3="申万二级行业",[1]!s_info_industry_sw_2021(W4112,公司分析!D$5,2),IF($Y$3="申万三级行业",[1]!s_info_industry_sw_2021(W4112,公司分析!D$5,3),IF($Y$3="wind一级行业",[1]!s_info_industry_gics(W4112,1),IF($Y$3="wind二级行业",[1]!s_info_industry_gics(W4112,2),IF($Y$3="wind三级行业",[1]!s_info_industry_gics(W4112,3),IF($Y$3="wind四级行业",[1]!s_info_industry_gics(W4112,4),IF($Y$3="证监会门类行业",[1]!s_info_industry_csrc12_n(W4112,公司分析!D$5,1),""))))))))</f>
        <v>0</v>
      </c>
      <c r="Z4112" s="298" t="str">
        <f>IF(Y4112=行业比较!$E$6,ROW(),"")</f>
        <v/>
      </c>
    </row>
    <row r="4113" spans="22:26" x14ac:dyDescent="0.35">
      <c r="V4113" s="253">
        <f t="shared" si="72"/>
        <v>0</v>
      </c>
      <c r="W4113" s="348" t="str">
        <f>IF(板块成分!B4115="","",板块成分!B4115)</f>
        <v/>
      </c>
      <c r="X4113" s="270" t="str">
        <f>[1]!s_info_name(W4113)</f>
        <v>0</v>
      </c>
      <c r="Y4113" s="335" t="str">
        <f>IF($Y$3="申万一级行业",[1]!s_info_industry_sw_2021(W4113,公司分析!D$5,1),IF($Y$3="申万二级行业",[1]!s_info_industry_sw_2021(W4113,公司分析!D$5,2),IF($Y$3="申万三级行业",[1]!s_info_industry_sw_2021(W4113,公司分析!D$5,3),IF($Y$3="wind一级行业",[1]!s_info_industry_gics(W4113,1),IF($Y$3="wind二级行业",[1]!s_info_industry_gics(W4113,2),IF($Y$3="wind三级行业",[1]!s_info_industry_gics(W4113,3),IF($Y$3="wind四级行业",[1]!s_info_industry_gics(W4113,4),IF($Y$3="证监会门类行业",[1]!s_info_industry_csrc12_n(W4113,公司分析!D$5,1),""))))))))</f>
        <v>0</v>
      </c>
      <c r="Z4113" s="298" t="str">
        <f>IF(Y4113=行业比较!$E$6,ROW(),"")</f>
        <v/>
      </c>
    </row>
    <row r="4114" spans="22:26" x14ac:dyDescent="0.35">
      <c r="V4114" s="253">
        <f t="shared" si="72"/>
        <v>0</v>
      </c>
      <c r="W4114" s="348" t="str">
        <f>IF(板块成分!B4116="","",板块成分!B4116)</f>
        <v/>
      </c>
      <c r="X4114" s="270" t="str">
        <f>[1]!s_info_name(W4114)</f>
        <v>0</v>
      </c>
      <c r="Y4114" s="335" t="str">
        <f>IF($Y$3="申万一级行业",[1]!s_info_industry_sw_2021(W4114,公司分析!D$5,1),IF($Y$3="申万二级行业",[1]!s_info_industry_sw_2021(W4114,公司分析!D$5,2),IF($Y$3="申万三级行业",[1]!s_info_industry_sw_2021(W4114,公司分析!D$5,3),IF($Y$3="wind一级行业",[1]!s_info_industry_gics(W4114,1),IF($Y$3="wind二级行业",[1]!s_info_industry_gics(W4114,2),IF($Y$3="wind三级行业",[1]!s_info_industry_gics(W4114,3),IF($Y$3="wind四级行业",[1]!s_info_industry_gics(W4114,4),IF($Y$3="证监会门类行业",[1]!s_info_industry_csrc12_n(W4114,公司分析!D$5,1),""))))))))</f>
        <v>0</v>
      </c>
      <c r="Z4114" s="298" t="str">
        <f>IF(Y4114=行业比较!$E$6,ROW(),"")</f>
        <v/>
      </c>
    </row>
    <row r="4115" spans="22:26" x14ac:dyDescent="0.35">
      <c r="V4115" s="253">
        <f t="shared" si="72"/>
        <v>0</v>
      </c>
      <c r="W4115" s="348" t="str">
        <f>IF(板块成分!B4117="","",板块成分!B4117)</f>
        <v/>
      </c>
      <c r="X4115" s="270" t="str">
        <f>[1]!s_info_name(W4115)</f>
        <v>0</v>
      </c>
      <c r="Y4115" s="335" t="str">
        <f>IF($Y$3="申万一级行业",[1]!s_info_industry_sw_2021(W4115,公司分析!D$5,1),IF($Y$3="申万二级行业",[1]!s_info_industry_sw_2021(W4115,公司分析!D$5,2),IF($Y$3="申万三级行业",[1]!s_info_industry_sw_2021(W4115,公司分析!D$5,3),IF($Y$3="wind一级行业",[1]!s_info_industry_gics(W4115,1),IF($Y$3="wind二级行业",[1]!s_info_industry_gics(W4115,2),IF($Y$3="wind三级行业",[1]!s_info_industry_gics(W4115,3),IF($Y$3="wind四级行业",[1]!s_info_industry_gics(W4115,4),IF($Y$3="证监会门类行业",[1]!s_info_industry_csrc12_n(W4115,公司分析!D$5,1),""))))))))</f>
        <v>0</v>
      </c>
      <c r="Z4115" s="298" t="str">
        <f>IF(Y4115=行业比较!$E$6,ROW(),"")</f>
        <v/>
      </c>
    </row>
    <row r="4116" spans="22:26" x14ac:dyDescent="0.35">
      <c r="V4116" s="253">
        <f t="shared" si="72"/>
        <v>0</v>
      </c>
      <c r="W4116" s="348" t="str">
        <f>IF(板块成分!B4118="","",板块成分!B4118)</f>
        <v/>
      </c>
      <c r="X4116" s="270" t="str">
        <f>[1]!s_info_name(W4116)</f>
        <v>0</v>
      </c>
      <c r="Y4116" s="335" t="str">
        <f>IF($Y$3="申万一级行业",[1]!s_info_industry_sw_2021(W4116,公司分析!D$5,1),IF($Y$3="申万二级行业",[1]!s_info_industry_sw_2021(W4116,公司分析!D$5,2),IF($Y$3="申万三级行业",[1]!s_info_industry_sw_2021(W4116,公司分析!D$5,3),IF($Y$3="wind一级行业",[1]!s_info_industry_gics(W4116,1),IF($Y$3="wind二级行业",[1]!s_info_industry_gics(W4116,2),IF($Y$3="wind三级行业",[1]!s_info_industry_gics(W4116,3),IF($Y$3="wind四级行业",[1]!s_info_industry_gics(W4116,4),IF($Y$3="证监会门类行业",[1]!s_info_industry_csrc12_n(W4116,公司分析!D$5,1),""))))))))</f>
        <v>0</v>
      </c>
      <c r="Z4116" s="298" t="str">
        <f>IF(Y4116=行业比较!$E$6,ROW(),"")</f>
        <v/>
      </c>
    </row>
    <row r="4117" spans="22:26" x14ac:dyDescent="0.35">
      <c r="V4117" s="253">
        <f t="shared" si="72"/>
        <v>0</v>
      </c>
      <c r="W4117" s="348" t="str">
        <f>IF(板块成分!B4119="","",板块成分!B4119)</f>
        <v/>
      </c>
      <c r="X4117" s="270" t="str">
        <f>[1]!s_info_name(W4117)</f>
        <v>0</v>
      </c>
      <c r="Y4117" s="335" t="str">
        <f>IF($Y$3="申万一级行业",[1]!s_info_industry_sw_2021(W4117,公司分析!D$5,1),IF($Y$3="申万二级行业",[1]!s_info_industry_sw_2021(W4117,公司分析!D$5,2),IF($Y$3="申万三级行业",[1]!s_info_industry_sw_2021(W4117,公司分析!D$5,3),IF($Y$3="wind一级行业",[1]!s_info_industry_gics(W4117,1),IF($Y$3="wind二级行业",[1]!s_info_industry_gics(W4117,2),IF($Y$3="wind三级行业",[1]!s_info_industry_gics(W4117,3),IF($Y$3="wind四级行业",[1]!s_info_industry_gics(W4117,4),IF($Y$3="证监会门类行业",[1]!s_info_industry_csrc12_n(W4117,公司分析!D$5,1),""))))))))</f>
        <v>0</v>
      </c>
      <c r="Z4117" s="298" t="str">
        <f>IF(Y4117=行业比较!$E$6,ROW(),"")</f>
        <v/>
      </c>
    </row>
    <row r="4118" spans="22:26" x14ac:dyDescent="0.35">
      <c r="V4118" s="253">
        <f t="shared" si="72"/>
        <v>0</v>
      </c>
      <c r="W4118" s="348" t="str">
        <f>IF(板块成分!B4120="","",板块成分!B4120)</f>
        <v/>
      </c>
      <c r="X4118" s="270" t="str">
        <f>[1]!s_info_name(W4118)</f>
        <v>0</v>
      </c>
      <c r="Y4118" s="335" t="str">
        <f>IF($Y$3="申万一级行业",[1]!s_info_industry_sw_2021(W4118,公司分析!D$5,1),IF($Y$3="申万二级行业",[1]!s_info_industry_sw_2021(W4118,公司分析!D$5,2),IF($Y$3="申万三级行业",[1]!s_info_industry_sw_2021(W4118,公司分析!D$5,3),IF($Y$3="wind一级行业",[1]!s_info_industry_gics(W4118,1),IF($Y$3="wind二级行业",[1]!s_info_industry_gics(W4118,2),IF($Y$3="wind三级行业",[1]!s_info_industry_gics(W4118,3),IF($Y$3="wind四级行业",[1]!s_info_industry_gics(W4118,4),IF($Y$3="证监会门类行业",[1]!s_info_industry_csrc12_n(W4118,公司分析!D$5,1),""))))))))</f>
        <v>0</v>
      </c>
      <c r="Z4118" s="298" t="str">
        <f>IF(Y4118=行业比较!$E$6,ROW(),"")</f>
        <v/>
      </c>
    </row>
    <row r="4119" spans="22:26" x14ac:dyDescent="0.35">
      <c r="V4119" s="253">
        <f t="shared" si="72"/>
        <v>0</v>
      </c>
      <c r="W4119" s="348" t="str">
        <f>IF(板块成分!B4121="","",板块成分!B4121)</f>
        <v/>
      </c>
      <c r="X4119" s="270" t="str">
        <f>[1]!s_info_name(W4119)</f>
        <v>0</v>
      </c>
      <c r="Y4119" s="335" t="str">
        <f>IF($Y$3="申万一级行业",[1]!s_info_industry_sw_2021(W4119,公司分析!D$5,1),IF($Y$3="申万二级行业",[1]!s_info_industry_sw_2021(W4119,公司分析!D$5,2),IF($Y$3="申万三级行业",[1]!s_info_industry_sw_2021(W4119,公司分析!D$5,3),IF($Y$3="wind一级行业",[1]!s_info_industry_gics(W4119,1),IF($Y$3="wind二级行业",[1]!s_info_industry_gics(W4119,2),IF($Y$3="wind三级行业",[1]!s_info_industry_gics(W4119,3),IF($Y$3="wind四级行业",[1]!s_info_industry_gics(W4119,4),IF($Y$3="证监会门类行业",[1]!s_info_industry_csrc12_n(W4119,公司分析!D$5,1),""))))))))</f>
        <v>0</v>
      </c>
      <c r="Z4119" s="298" t="str">
        <f>IF(Y4119=行业比较!$E$6,ROW(),"")</f>
        <v/>
      </c>
    </row>
    <row r="4120" spans="22:26" x14ac:dyDescent="0.35">
      <c r="V4120" s="253">
        <f t="shared" si="72"/>
        <v>0</v>
      </c>
      <c r="W4120" s="348" t="str">
        <f>IF(板块成分!B4122="","",板块成分!B4122)</f>
        <v/>
      </c>
      <c r="X4120" s="270" t="str">
        <f>[1]!s_info_name(W4120)</f>
        <v>0</v>
      </c>
      <c r="Y4120" s="335" t="str">
        <f>IF($Y$3="申万一级行业",[1]!s_info_industry_sw_2021(W4120,公司分析!D$5,1),IF($Y$3="申万二级行业",[1]!s_info_industry_sw_2021(W4120,公司分析!D$5,2),IF($Y$3="申万三级行业",[1]!s_info_industry_sw_2021(W4120,公司分析!D$5,3),IF($Y$3="wind一级行业",[1]!s_info_industry_gics(W4120,1),IF($Y$3="wind二级行业",[1]!s_info_industry_gics(W4120,2),IF($Y$3="wind三级行业",[1]!s_info_industry_gics(W4120,3),IF($Y$3="wind四级行业",[1]!s_info_industry_gics(W4120,4),IF($Y$3="证监会门类行业",[1]!s_info_industry_csrc12_n(W4120,公司分析!D$5,1),""))))))))</f>
        <v>0</v>
      </c>
      <c r="Z4120" s="298" t="str">
        <f>IF(Y4120=行业比较!$E$6,ROW(),"")</f>
        <v/>
      </c>
    </row>
    <row r="4121" spans="22:26" x14ac:dyDescent="0.35">
      <c r="V4121" s="253">
        <f t="shared" si="72"/>
        <v>0</v>
      </c>
      <c r="W4121" s="348" t="str">
        <f>IF(板块成分!B4123="","",板块成分!B4123)</f>
        <v/>
      </c>
      <c r="X4121" s="270" t="str">
        <f>[1]!s_info_name(W4121)</f>
        <v>0</v>
      </c>
      <c r="Y4121" s="335" t="str">
        <f>IF($Y$3="申万一级行业",[1]!s_info_industry_sw_2021(W4121,公司分析!D$5,1),IF($Y$3="申万二级行业",[1]!s_info_industry_sw_2021(W4121,公司分析!D$5,2),IF($Y$3="申万三级行业",[1]!s_info_industry_sw_2021(W4121,公司分析!D$5,3),IF($Y$3="wind一级行业",[1]!s_info_industry_gics(W4121,1),IF($Y$3="wind二级行业",[1]!s_info_industry_gics(W4121,2),IF($Y$3="wind三级行业",[1]!s_info_industry_gics(W4121,3),IF($Y$3="wind四级行业",[1]!s_info_industry_gics(W4121,4),IF($Y$3="证监会门类行业",[1]!s_info_industry_csrc12_n(W4121,公司分析!D$5,1),""))))))))</f>
        <v>0</v>
      </c>
      <c r="Z4121" s="298" t="str">
        <f>IF(Y4121=行业比较!$E$6,ROW(),"")</f>
        <v/>
      </c>
    </row>
    <row r="4122" spans="22:26" x14ac:dyDescent="0.35">
      <c r="V4122" s="253">
        <f t="shared" si="72"/>
        <v>0</v>
      </c>
      <c r="W4122" s="348" t="str">
        <f>IF(板块成分!B4124="","",板块成分!B4124)</f>
        <v/>
      </c>
      <c r="X4122" s="270" t="str">
        <f>[1]!s_info_name(W4122)</f>
        <v>0</v>
      </c>
      <c r="Y4122" s="335" t="str">
        <f>IF($Y$3="申万一级行业",[1]!s_info_industry_sw_2021(W4122,公司分析!D$5,1),IF($Y$3="申万二级行业",[1]!s_info_industry_sw_2021(W4122,公司分析!D$5,2),IF($Y$3="申万三级行业",[1]!s_info_industry_sw_2021(W4122,公司分析!D$5,3),IF($Y$3="wind一级行业",[1]!s_info_industry_gics(W4122,1),IF($Y$3="wind二级行业",[1]!s_info_industry_gics(W4122,2),IF($Y$3="wind三级行业",[1]!s_info_industry_gics(W4122,3),IF($Y$3="wind四级行业",[1]!s_info_industry_gics(W4122,4),IF($Y$3="证监会门类行业",[1]!s_info_industry_csrc12_n(W4122,公司分析!D$5,1),""))))))))</f>
        <v>0</v>
      </c>
      <c r="Z4122" s="298" t="str">
        <f>IF(Y4122=行业比较!$E$6,ROW(),"")</f>
        <v/>
      </c>
    </row>
    <row r="4123" spans="22:26" x14ac:dyDescent="0.35">
      <c r="V4123" s="253">
        <f t="shared" si="72"/>
        <v>0</v>
      </c>
      <c r="W4123" s="348" t="str">
        <f>IF(板块成分!B4125="","",板块成分!B4125)</f>
        <v/>
      </c>
      <c r="X4123" s="270" t="str">
        <f>[1]!s_info_name(W4123)</f>
        <v>0</v>
      </c>
      <c r="Y4123" s="335" t="str">
        <f>IF($Y$3="申万一级行业",[1]!s_info_industry_sw_2021(W4123,公司分析!D$5,1),IF($Y$3="申万二级行业",[1]!s_info_industry_sw_2021(W4123,公司分析!D$5,2),IF($Y$3="申万三级行业",[1]!s_info_industry_sw_2021(W4123,公司分析!D$5,3),IF($Y$3="wind一级行业",[1]!s_info_industry_gics(W4123,1),IF($Y$3="wind二级行业",[1]!s_info_industry_gics(W4123,2),IF($Y$3="wind三级行业",[1]!s_info_industry_gics(W4123,3),IF($Y$3="wind四级行业",[1]!s_info_industry_gics(W4123,4),IF($Y$3="证监会门类行业",[1]!s_info_industry_csrc12_n(W4123,公司分析!D$5,1),""))))))))</f>
        <v>0</v>
      </c>
      <c r="Z4123" s="298" t="str">
        <f>IF(Y4123=行业比较!$E$6,ROW(),"")</f>
        <v/>
      </c>
    </row>
    <row r="4124" spans="22:26" x14ac:dyDescent="0.35">
      <c r="V4124" s="253">
        <f t="shared" si="72"/>
        <v>0</v>
      </c>
      <c r="W4124" s="348" t="str">
        <f>IF(板块成分!B4126="","",板块成分!B4126)</f>
        <v/>
      </c>
      <c r="X4124" s="270" t="str">
        <f>[1]!s_info_name(W4124)</f>
        <v>0</v>
      </c>
      <c r="Y4124" s="335" t="str">
        <f>IF($Y$3="申万一级行业",[1]!s_info_industry_sw_2021(W4124,公司分析!D$5,1),IF($Y$3="申万二级行业",[1]!s_info_industry_sw_2021(W4124,公司分析!D$5,2),IF($Y$3="申万三级行业",[1]!s_info_industry_sw_2021(W4124,公司分析!D$5,3),IF($Y$3="wind一级行业",[1]!s_info_industry_gics(W4124,1),IF($Y$3="wind二级行业",[1]!s_info_industry_gics(W4124,2),IF($Y$3="wind三级行业",[1]!s_info_industry_gics(W4124,3),IF($Y$3="wind四级行业",[1]!s_info_industry_gics(W4124,4),IF($Y$3="证监会门类行业",[1]!s_info_industry_csrc12_n(W4124,公司分析!D$5,1),""))))))))</f>
        <v>0</v>
      </c>
      <c r="Z4124" s="298" t="str">
        <f>IF(Y4124=行业比较!$E$6,ROW(),"")</f>
        <v/>
      </c>
    </row>
    <row r="4125" spans="22:26" x14ac:dyDescent="0.35">
      <c r="V4125" s="253">
        <f t="shared" si="72"/>
        <v>0</v>
      </c>
      <c r="W4125" s="348" t="str">
        <f>IF(板块成分!B4127="","",板块成分!B4127)</f>
        <v/>
      </c>
      <c r="X4125" s="270" t="str">
        <f>[1]!s_info_name(W4125)</f>
        <v>0</v>
      </c>
      <c r="Y4125" s="335" t="str">
        <f>IF($Y$3="申万一级行业",[1]!s_info_industry_sw_2021(W4125,公司分析!D$5,1),IF($Y$3="申万二级行业",[1]!s_info_industry_sw_2021(W4125,公司分析!D$5,2),IF($Y$3="申万三级行业",[1]!s_info_industry_sw_2021(W4125,公司分析!D$5,3),IF($Y$3="wind一级行业",[1]!s_info_industry_gics(W4125,1),IF($Y$3="wind二级行业",[1]!s_info_industry_gics(W4125,2),IF($Y$3="wind三级行业",[1]!s_info_industry_gics(W4125,3),IF($Y$3="wind四级行业",[1]!s_info_industry_gics(W4125,4),IF($Y$3="证监会门类行业",[1]!s_info_industry_csrc12_n(W4125,公司分析!D$5,1),""))))))))</f>
        <v>0</v>
      </c>
      <c r="Z4125" s="298" t="str">
        <f>IF(Y4125=行业比较!$E$6,ROW(),"")</f>
        <v/>
      </c>
    </row>
    <row r="4126" spans="22:26" x14ac:dyDescent="0.35">
      <c r="V4126" s="253">
        <f t="shared" si="72"/>
        <v>0</v>
      </c>
      <c r="W4126" s="348" t="str">
        <f>IF(板块成分!B4128="","",板块成分!B4128)</f>
        <v/>
      </c>
      <c r="X4126" s="270" t="str">
        <f>[1]!s_info_name(W4126)</f>
        <v>0</v>
      </c>
      <c r="Y4126" s="335" t="str">
        <f>IF($Y$3="申万一级行业",[1]!s_info_industry_sw_2021(W4126,公司分析!D$5,1),IF($Y$3="申万二级行业",[1]!s_info_industry_sw_2021(W4126,公司分析!D$5,2),IF($Y$3="申万三级行业",[1]!s_info_industry_sw_2021(W4126,公司分析!D$5,3),IF($Y$3="wind一级行业",[1]!s_info_industry_gics(W4126,1),IF($Y$3="wind二级行业",[1]!s_info_industry_gics(W4126,2),IF($Y$3="wind三级行业",[1]!s_info_industry_gics(W4126,3),IF($Y$3="wind四级行业",[1]!s_info_industry_gics(W4126,4),IF($Y$3="证监会门类行业",[1]!s_info_industry_csrc12_n(W4126,公司分析!D$5,1),""))))))))</f>
        <v>0</v>
      </c>
      <c r="Z4126" s="298" t="str">
        <f>IF(Y4126=行业比较!$E$6,ROW(),"")</f>
        <v/>
      </c>
    </row>
    <row r="4127" spans="22:26" x14ac:dyDescent="0.35">
      <c r="V4127" s="253">
        <f t="shared" si="72"/>
        <v>0</v>
      </c>
      <c r="W4127" s="348" t="str">
        <f>IF(板块成分!B4129="","",板块成分!B4129)</f>
        <v/>
      </c>
      <c r="X4127" s="270" t="str">
        <f>[1]!s_info_name(W4127)</f>
        <v>0</v>
      </c>
      <c r="Y4127" s="335" t="str">
        <f>IF($Y$3="申万一级行业",[1]!s_info_industry_sw_2021(W4127,公司分析!D$5,1),IF($Y$3="申万二级行业",[1]!s_info_industry_sw_2021(W4127,公司分析!D$5,2),IF($Y$3="申万三级行业",[1]!s_info_industry_sw_2021(W4127,公司分析!D$5,3),IF($Y$3="wind一级行业",[1]!s_info_industry_gics(W4127,1),IF($Y$3="wind二级行业",[1]!s_info_industry_gics(W4127,2),IF($Y$3="wind三级行业",[1]!s_info_industry_gics(W4127,3),IF($Y$3="wind四级行业",[1]!s_info_industry_gics(W4127,4),IF($Y$3="证监会门类行业",[1]!s_info_industry_csrc12_n(W4127,公司分析!D$5,1),""))))))))</f>
        <v>0</v>
      </c>
      <c r="Z4127" s="298" t="str">
        <f>IF(Y4127=行业比较!$E$6,ROW(),"")</f>
        <v/>
      </c>
    </row>
    <row r="4128" spans="22:26" x14ac:dyDescent="0.35">
      <c r="V4128" s="253">
        <f t="shared" si="72"/>
        <v>0</v>
      </c>
      <c r="W4128" s="348" t="str">
        <f>IF(板块成分!B4130="","",板块成分!B4130)</f>
        <v/>
      </c>
      <c r="X4128" s="270" t="str">
        <f>[1]!s_info_name(W4128)</f>
        <v>0</v>
      </c>
      <c r="Y4128" s="335" t="str">
        <f>IF($Y$3="申万一级行业",[1]!s_info_industry_sw_2021(W4128,公司分析!D$5,1),IF($Y$3="申万二级行业",[1]!s_info_industry_sw_2021(W4128,公司分析!D$5,2),IF($Y$3="申万三级行业",[1]!s_info_industry_sw_2021(W4128,公司分析!D$5,3),IF($Y$3="wind一级行业",[1]!s_info_industry_gics(W4128,1),IF($Y$3="wind二级行业",[1]!s_info_industry_gics(W4128,2),IF($Y$3="wind三级行业",[1]!s_info_industry_gics(W4128,3),IF($Y$3="wind四级行业",[1]!s_info_industry_gics(W4128,4),IF($Y$3="证监会门类行业",[1]!s_info_industry_csrc12_n(W4128,公司分析!D$5,1),""))))))))</f>
        <v>0</v>
      </c>
      <c r="Z4128" s="298" t="str">
        <f>IF(Y4128=行业比较!$E$6,ROW(),"")</f>
        <v/>
      </c>
    </row>
    <row r="4129" spans="22:26" x14ac:dyDescent="0.35">
      <c r="V4129" s="253">
        <f t="shared" si="72"/>
        <v>0</v>
      </c>
      <c r="W4129" s="348" t="str">
        <f>IF(板块成分!B4131="","",板块成分!B4131)</f>
        <v/>
      </c>
      <c r="X4129" s="270" t="str">
        <f>[1]!s_info_name(W4129)</f>
        <v>0</v>
      </c>
      <c r="Y4129" s="335" t="str">
        <f>IF($Y$3="申万一级行业",[1]!s_info_industry_sw_2021(W4129,公司分析!D$5,1),IF($Y$3="申万二级行业",[1]!s_info_industry_sw_2021(W4129,公司分析!D$5,2),IF($Y$3="申万三级行业",[1]!s_info_industry_sw_2021(W4129,公司分析!D$5,3),IF($Y$3="wind一级行业",[1]!s_info_industry_gics(W4129,1),IF($Y$3="wind二级行业",[1]!s_info_industry_gics(W4129,2),IF($Y$3="wind三级行业",[1]!s_info_industry_gics(W4129,3),IF($Y$3="wind四级行业",[1]!s_info_industry_gics(W4129,4),IF($Y$3="证监会门类行业",[1]!s_info_industry_csrc12_n(W4129,公司分析!D$5,1),""))))))))</f>
        <v>0</v>
      </c>
      <c r="Z4129" s="298" t="str">
        <f>IF(Y4129=行业比较!$E$6,ROW(),"")</f>
        <v/>
      </c>
    </row>
    <row r="4130" spans="22:26" x14ac:dyDescent="0.35">
      <c r="V4130" s="253">
        <f t="shared" si="72"/>
        <v>0</v>
      </c>
      <c r="W4130" s="348" t="str">
        <f>IF(板块成分!B4132="","",板块成分!B4132)</f>
        <v/>
      </c>
      <c r="X4130" s="270" t="str">
        <f>[1]!s_info_name(W4130)</f>
        <v>0</v>
      </c>
      <c r="Y4130" s="335" t="str">
        <f>IF($Y$3="申万一级行业",[1]!s_info_industry_sw_2021(W4130,公司分析!D$5,1),IF($Y$3="申万二级行业",[1]!s_info_industry_sw_2021(W4130,公司分析!D$5,2),IF($Y$3="申万三级行业",[1]!s_info_industry_sw_2021(W4130,公司分析!D$5,3),IF($Y$3="wind一级行业",[1]!s_info_industry_gics(W4130,1),IF($Y$3="wind二级行业",[1]!s_info_industry_gics(W4130,2),IF($Y$3="wind三级行业",[1]!s_info_industry_gics(W4130,3),IF($Y$3="wind四级行业",[1]!s_info_industry_gics(W4130,4),IF($Y$3="证监会门类行业",[1]!s_info_industry_csrc12_n(W4130,公司分析!D$5,1),""))))))))</f>
        <v>0</v>
      </c>
      <c r="Z4130" s="298" t="str">
        <f>IF(Y4130=行业比较!$E$6,ROW(),"")</f>
        <v/>
      </c>
    </row>
    <row r="4131" spans="22:26" x14ac:dyDescent="0.35">
      <c r="V4131" s="253">
        <f t="shared" si="72"/>
        <v>0</v>
      </c>
      <c r="W4131" s="348" t="str">
        <f>IF(板块成分!B4133="","",板块成分!B4133)</f>
        <v/>
      </c>
      <c r="X4131" s="270" t="str">
        <f>[1]!s_info_name(W4131)</f>
        <v>0</v>
      </c>
      <c r="Y4131" s="335" t="str">
        <f>IF($Y$3="申万一级行业",[1]!s_info_industry_sw_2021(W4131,公司分析!D$5,1),IF($Y$3="申万二级行业",[1]!s_info_industry_sw_2021(W4131,公司分析!D$5,2),IF($Y$3="申万三级行业",[1]!s_info_industry_sw_2021(W4131,公司分析!D$5,3),IF($Y$3="wind一级行业",[1]!s_info_industry_gics(W4131,1),IF($Y$3="wind二级行业",[1]!s_info_industry_gics(W4131,2),IF($Y$3="wind三级行业",[1]!s_info_industry_gics(W4131,3),IF($Y$3="wind四级行业",[1]!s_info_industry_gics(W4131,4),IF($Y$3="证监会门类行业",[1]!s_info_industry_csrc12_n(W4131,公司分析!D$5,1),""))))))))</f>
        <v>0</v>
      </c>
      <c r="Z4131" s="298" t="str">
        <f>IF(Y4131=行业比较!$E$6,ROW(),"")</f>
        <v/>
      </c>
    </row>
    <row r="4132" spans="22:26" x14ac:dyDescent="0.35">
      <c r="V4132" s="253">
        <f t="shared" si="72"/>
        <v>0</v>
      </c>
      <c r="W4132" s="348" t="str">
        <f>IF(板块成分!B4134="","",板块成分!B4134)</f>
        <v/>
      </c>
      <c r="X4132" s="270" t="str">
        <f>[1]!s_info_name(W4132)</f>
        <v>0</v>
      </c>
      <c r="Y4132" s="335" t="str">
        <f>IF($Y$3="申万一级行业",[1]!s_info_industry_sw_2021(W4132,公司分析!D$5,1),IF($Y$3="申万二级行业",[1]!s_info_industry_sw_2021(W4132,公司分析!D$5,2),IF($Y$3="申万三级行业",[1]!s_info_industry_sw_2021(W4132,公司分析!D$5,3),IF($Y$3="wind一级行业",[1]!s_info_industry_gics(W4132,1),IF($Y$3="wind二级行业",[1]!s_info_industry_gics(W4132,2),IF($Y$3="wind三级行业",[1]!s_info_industry_gics(W4132,3),IF($Y$3="wind四级行业",[1]!s_info_industry_gics(W4132,4),IF($Y$3="证监会门类行业",[1]!s_info_industry_csrc12_n(W4132,公司分析!D$5,1),""))))))))</f>
        <v>0</v>
      </c>
      <c r="Z4132" s="298" t="str">
        <f>IF(Y4132=行业比较!$E$6,ROW(),"")</f>
        <v/>
      </c>
    </row>
    <row r="4133" spans="22:26" x14ac:dyDescent="0.35">
      <c r="V4133" s="253">
        <f t="shared" si="72"/>
        <v>0</v>
      </c>
      <c r="W4133" s="348" t="str">
        <f>IF(板块成分!B4135="","",板块成分!B4135)</f>
        <v/>
      </c>
      <c r="X4133" s="270" t="str">
        <f>[1]!s_info_name(W4133)</f>
        <v>0</v>
      </c>
      <c r="Y4133" s="335" t="str">
        <f>IF($Y$3="申万一级行业",[1]!s_info_industry_sw_2021(W4133,公司分析!D$5,1),IF($Y$3="申万二级行业",[1]!s_info_industry_sw_2021(W4133,公司分析!D$5,2),IF($Y$3="申万三级行业",[1]!s_info_industry_sw_2021(W4133,公司分析!D$5,3),IF($Y$3="wind一级行业",[1]!s_info_industry_gics(W4133,1),IF($Y$3="wind二级行业",[1]!s_info_industry_gics(W4133,2),IF($Y$3="wind三级行业",[1]!s_info_industry_gics(W4133,3),IF($Y$3="wind四级行业",[1]!s_info_industry_gics(W4133,4),IF($Y$3="证监会门类行业",[1]!s_info_industry_csrc12_n(W4133,公司分析!D$5,1),""))))))))</f>
        <v>0</v>
      </c>
      <c r="Z4133" s="298" t="str">
        <f>IF(Y4133=行业比较!$E$6,ROW(),"")</f>
        <v/>
      </c>
    </row>
    <row r="4134" spans="22:26" x14ac:dyDescent="0.35">
      <c r="V4134" s="253">
        <f t="shared" si="72"/>
        <v>0</v>
      </c>
      <c r="W4134" s="348" t="str">
        <f>IF(板块成分!B4136="","",板块成分!B4136)</f>
        <v/>
      </c>
      <c r="X4134" s="270" t="str">
        <f>[1]!s_info_name(W4134)</f>
        <v>0</v>
      </c>
      <c r="Y4134" s="335" t="str">
        <f>IF($Y$3="申万一级行业",[1]!s_info_industry_sw_2021(W4134,公司分析!D$5,1),IF($Y$3="申万二级行业",[1]!s_info_industry_sw_2021(W4134,公司分析!D$5,2),IF($Y$3="申万三级行业",[1]!s_info_industry_sw_2021(W4134,公司分析!D$5,3),IF($Y$3="wind一级行业",[1]!s_info_industry_gics(W4134,1),IF($Y$3="wind二级行业",[1]!s_info_industry_gics(W4134,2),IF($Y$3="wind三级行业",[1]!s_info_industry_gics(W4134,3),IF($Y$3="wind四级行业",[1]!s_info_industry_gics(W4134,4),IF($Y$3="证监会门类行业",[1]!s_info_industry_csrc12_n(W4134,公司分析!D$5,1),""))))))))</f>
        <v>0</v>
      </c>
      <c r="Z4134" s="298" t="str">
        <f>IF(Y4134=行业比较!$E$6,ROW(),"")</f>
        <v/>
      </c>
    </row>
    <row r="4135" spans="22:26" x14ac:dyDescent="0.35">
      <c r="V4135" s="253">
        <f t="shared" si="72"/>
        <v>0</v>
      </c>
      <c r="W4135" s="348" t="str">
        <f>IF(板块成分!B4137="","",板块成分!B4137)</f>
        <v/>
      </c>
      <c r="X4135" s="270" t="str">
        <f>[1]!s_info_name(W4135)</f>
        <v>0</v>
      </c>
      <c r="Y4135" s="335" t="str">
        <f>IF($Y$3="申万一级行业",[1]!s_info_industry_sw_2021(W4135,公司分析!D$5,1),IF($Y$3="申万二级行业",[1]!s_info_industry_sw_2021(W4135,公司分析!D$5,2),IF($Y$3="申万三级行业",[1]!s_info_industry_sw_2021(W4135,公司分析!D$5,3),IF($Y$3="wind一级行业",[1]!s_info_industry_gics(W4135,1),IF($Y$3="wind二级行业",[1]!s_info_industry_gics(W4135,2),IF($Y$3="wind三级行业",[1]!s_info_industry_gics(W4135,3),IF($Y$3="wind四级行业",[1]!s_info_industry_gics(W4135,4),IF($Y$3="证监会门类行业",[1]!s_info_industry_csrc12_n(W4135,公司分析!D$5,1),""))))))))</f>
        <v>0</v>
      </c>
      <c r="Z4135" s="298" t="str">
        <f>IF(Y4135=行业比较!$E$6,ROW(),"")</f>
        <v/>
      </c>
    </row>
    <row r="4136" spans="22:26" x14ac:dyDescent="0.35">
      <c r="V4136" s="253">
        <f t="shared" si="72"/>
        <v>0</v>
      </c>
      <c r="W4136" s="348" t="str">
        <f>IF(板块成分!B4138="","",板块成分!B4138)</f>
        <v/>
      </c>
      <c r="X4136" s="270" t="str">
        <f>[1]!s_info_name(W4136)</f>
        <v>0</v>
      </c>
      <c r="Y4136" s="335" t="str">
        <f>IF($Y$3="申万一级行业",[1]!s_info_industry_sw_2021(W4136,公司分析!D$5,1),IF($Y$3="申万二级行业",[1]!s_info_industry_sw_2021(W4136,公司分析!D$5,2),IF($Y$3="申万三级行业",[1]!s_info_industry_sw_2021(W4136,公司分析!D$5,3),IF($Y$3="wind一级行业",[1]!s_info_industry_gics(W4136,1),IF($Y$3="wind二级行业",[1]!s_info_industry_gics(W4136,2),IF($Y$3="wind三级行业",[1]!s_info_industry_gics(W4136,3),IF($Y$3="wind四级行业",[1]!s_info_industry_gics(W4136,4),IF($Y$3="证监会门类行业",[1]!s_info_industry_csrc12_n(W4136,公司分析!D$5,1),""))))))))</f>
        <v>0</v>
      </c>
      <c r="Z4136" s="298" t="str">
        <f>IF(Y4136=行业比较!$E$6,ROW(),"")</f>
        <v/>
      </c>
    </row>
    <row r="4137" spans="22:26" x14ac:dyDescent="0.35">
      <c r="V4137" s="253">
        <f t="shared" si="72"/>
        <v>0</v>
      </c>
      <c r="W4137" s="348" t="str">
        <f>IF(板块成分!B4139="","",板块成分!B4139)</f>
        <v/>
      </c>
      <c r="X4137" s="270" t="str">
        <f>[1]!s_info_name(W4137)</f>
        <v>0</v>
      </c>
      <c r="Y4137" s="335" t="str">
        <f>IF($Y$3="申万一级行业",[1]!s_info_industry_sw_2021(W4137,公司分析!D$5,1),IF($Y$3="申万二级行业",[1]!s_info_industry_sw_2021(W4137,公司分析!D$5,2),IF($Y$3="申万三级行业",[1]!s_info_industry_sw_2021(W4137,公司分析!D$5,3),IF($Y$3="wind一级行业",[1]!s_info_industry_gics(W4137,1),IF($Y$3="wind二级行业",[1]!s_info_industry_gics(W4137,2),IF($Y$3="wind三级行业",[1]!s_info_industry_gics(W4137,3),IF($Y$3="wind四级行业",[1]!s_info_industry_gics(W4137,4),IF($Y$3="证监会门类行业",[1]!s_info_industry_csrc12_n(W4137,公司分析!D$5,1),""))))))))</f>
        <v>0</v>
      </c>
      <c r="Z4137" s="298" t="str">
        <f>IF(Y4137=行业比较!$E$6,ROW(),"")</f>
        <v/>
      </c>
    </row>
    <row r="4138" spans="22:26" x14ac:dyDescent="0.35">
      <c r="V4138" s="253">
        <f t="shared" si="72"/>
        <v>0</v>
      </c>
      <c r="W4138" s="348" t="str">
        <f>IF(板块成分!B4140="","",板块成分!B4140)</f>
        <v/>
      </c>
      <c r="X4138" s="270" t="str">
        <f>[1]!s_info_name(W4138)</f>
        <v>0</v>
      </c>
      <c r="Y4138" s="335" t="str">
        <f>IF($Y$3="申万一级行业",[1]!s_info_industry_sw_2021(W4138,公司分析!D$5,1),IF($Y$3="申万二级行业",[1]!s_info_industry_sw_2021(W4138,公司分析!D$5,2),IF($Y$3="申万三级行业",[1]!s_info_industry_sw_2021(W4138,公司分析!D$5,3),IF($Y$3="wind一级行业",[1]!s_info_industry_gics(W4138,1),IF($Y$3="wind二级行业",[1]!s_info_industry_gics(W4138,2),IF($Y$3="wind三级行业",[1]!s_info_industry_gics(W4138,3),IF($Y$3="wind四级行业",[1]!s_info_industry_gics(W4138,4),IF($Y$3="证监会门类行业",[1]!s_info_industry_csrc12_n(W4138,公司分析!D$5,1),""))))))))</f>
        <v>0</v>
      </c>
      <c r="Z4138" s="298" t="str">
        <f>IF(Y4138=行业比较!$E$6,ROW(),"")</f>
        <v/>
      </c>
    </row>
    <row r="4139" spans="22:26" x14ac:dyDescent="0.35">
      <c r="V4139" s="253">
        <f t="shared" si="72"/>
        <v>0</v>
      </c>
      <c r="W4139" s="348" t="str">
        <f>IF(板块成分!B4141="","",板块成分!B4141)</f>
        <v/>
      </c>
      <c r="X4139" s="270" t="str">
        <f>[1]!s_info_name(W4139)</f>
        <v>0</v>
      </c>
      <c r="Y4139" s="335" t="str">
        <f>IF($Y$3="申万一级行业",[1]!s_info_industry_sw_2021(W4139,公司分析!D$5,1),IF($Y$3="申万二级行业",[1]!s_info_industry_sw_2021(W4139,公司分析!D$5,2),IF($Y$3="申万三级行业",[1]!s_info_industry_sw_2021(W4139,公司分析!D$5,3),IF($Y$3="wind一级行业",[1]!s_info_industry_gics(W4139,1),IF($Y$3="wind二级行业",[1]!s_info_industry_gics(W4139,2),IF($Y$3="wind三级行业",[1]!s_info_industry_gics(W4139,3),IF($Y$3="wind四级行业",[1]!s_info_industry_gics(W4139,4),IF($Y$3="证监会门类行业",[1]!s_info_industry_csrc12_n(W4139,公司分析!D$5,1),""))))))))</f>
        <v>0</v>
      </c>
      <c r="Z4139" s="298" t="str">
        <f>IF(Y4139=行业比较!$E$6,ROW(),"")</f>
        <v/>
      </c>
    </row>
    <row r="4140" spans="22:26" x14ac:dyDescent="0.35">
      <c r="V4140" s="253">
        <f t="shared" si="72"/>
        <v>0</v>
      </c>
      <c r="W4140" s="348" t="str">
        <f>IF(板块成分!B4142="","",板块成分!B4142)</f>
        <v/>
      </c>
      <c r="X4140" s="270" t="str">
        <f>[1]!s_info_name(W4140)</f>
        <v>0</v>
      </c>
      <c r="Y4140" s="335" t="str">
        <f>IF($Y$3="申万一级行业",[1]!s_info_industry_sw_2021(W4140,公司分析!D$5,1),IF($Y$3="申万二级行业",[1]!s_info_industry_sw_2021(W4140,公司分析!D$5,2),IF($Y$3="申万三级行业",[1]!s_info_industry_sw_2021(W4140,公司分析!D$5,3),IF($Y$3="wind一级行业",[1]!s_info_industry_gics(W4140,1),IF($Y$3="wind二级行业",[1]!s_info_industry_gics(W4140,2),IF($Y$3="wind三级行业",[1]!s_info_industry_gics(W4140,3),IF($Y$3="wind四级行业",[1]!s_info_industry_gics(W4140,4),IF($Y$3="证监会门类行业",[1]!s_info_industry_csrc12_n(W4140,公司分析!D$5,1),""))))))))</f>
        <v>0</v>
      </c>
      <c r="Z4140" s="298" t="str">
        <f>IF(Y4140=行业比较!$E$6,ROW(),"")</f>
        <v/>
      </c>
    </row>
    <row r="4141" spans="22:26" x14ac:dyDescent="0.35">
      <c r="V4141" s="253">
        <f t="shared" si="72"/>
        <v>0</v>
      </c>
      <c r="W4141" s="348" t="str">
        <f>IF(板块成分!B4143="","",板块成分!B4143)</f>
        <v/>
      </c>
      <c r="X4141" s="270" t="str">
        <f>[1]!s_info_name(W4141)</f>
        <v>0</v>
      </c>
      <c r="Y4141" s="335" t="str">
        <f>IF($Y$3="申万一级行业",[1]!s_info_industry_sw_2021(W4141,公司分析!D$5,1),IF($Y$3="申万二级行业",[1]!s_info_industry_sw_2021(W4141,公司分析!D$5,2),IF($Y$3="申万三级行业",[1]!s_info_industry_sw_2021(W4141,公司分析!D$5,3),IF($Y$3="wind一级行业",[1]!s_info_industry_gics(W4141,1),IF($Y$3="wind二级行业",[1]!s_info_industry_gics(W4141,2),IF($Y$3="wind三级行业",[1]!s_info_industry_gics(W4141,3),IF($Y$3="wind四级行业",[1]!s_info_industry_gics(W4141,4),IF($Y$3="证监会门类行业",[1]!s_info_industry_csrc12_n(W4141,公司分析!D$5,1),""))))))))</f>
        <v>0</v>
      </c>
      <c r="Z4141" s="298" t="str">
        <f>IF(Y4141=行业比较!$E$6,ROW(),"")</f>
        <v/>
      </c>
    </row>
    <row r="4142" spans="22:26" x14ac:dyDescent="0.35">
      <c r="V4142" s="253">
        <f t="shared" si="72"/>
        <v>0</v>
      </c>
      <c r="W4142" s="348" t="str">
        <f>IF(板块成分!B4144="","",板块成分!B4144)</f>
        <v/>
      </c>
      <c r="X4142" s="270" t="str">
        <f>[1]!s_info_name(W4142)</f>
        <v>0</v>
      </c>
      <c r="Y4142" s="335" t="str">
        <f>IF($Y$3="申万一级行业",[1]!s_info_industry_sw_2021(W4142,公司分析!D$5,1),IF($Y$3="申万二级行业",[1]!s_info_industry_sw_2021(W4142,公司分析!D$5,2),IF($Y$3="申万三级行业",[1]!s_info_industry_sw_2021(W4142,公司分析!D$5,3),IF($Y$3="wind一级行业",[1]!s_info_industry_gics(W4142,1),IF($Y$3="wind二级行业",[1]!s_info_industry_gics(W4142,2),IF($Y$3="wind三级行业",[1]!s_info_industry_gics(W4142,3),IF($Y$3="wind四级行业",[1]!s_info_industry_gics(W4142,4),IF($Y$3="证监会门类行业",[1]!s_info_industry_csrc12_n(W4142,公司分析!D$5,1),""))))))))</f>
        <v>0</v>
      </c>
      <c r="Z4142" s="298" t="str">
        <f>IF(Y4142=行业比较!$E$6,ROW(),"")</f>
        <v/>
      </c>
    </row>
    <row r="4143" spans="22:26" x14ac:dyDescent="0.35">
      <c r="V4143" s="253">
        <f t="shared" si="72"/>
        <v>0</v>
      </c>
      <c r="W4143" s="348" t="str">
        <f>IF(板块成分!B4145="","",板块成分!B4145)</f>
        <v/>
      </c>
      <c r="X4143" s="270" t="str">
        <f>[1]!s_info_name(W4143)</f>
        <v>0</v>
      </c>
      <c r="Y4143" s="335" t="str">
        <f>IF($Y$3="申万一级行业",[1]!s_info_industry_sw_2021(W4143,公司分析!D$5,1),IF($Y$3="申万二级行业",[1]!s_info_industry_sw_2021(W4143,公司分析!D$5,2),IF($Y$3="申万三级行业",[1]!s_info_industry_sw_2021(W4143,公司分析!D$5,3),IF($Y$3="wind一级行业",[1]!s_info_industry_gics(W4143,1),IF($Y$3="wind二级行业",[1]!s_info_industry_gics(W4143,2),IF($Y$3="wind三级行业",[1]!s_info_industry_gics(W4143,3),IF($Y$3="wind四级行业",[1]!s_info_industry_gics(W4143,4),IF($Y$3="证监会门类行业",[1]!s_info_industry_csrc12_n(W4143,公司分析!D$5,1),""))))))))</f>
        <v>0</v>
      </c>
      <c r="Z4143" s="298" t="str">
        <f>IF(Y4143=行业比较!$E$6,ROW(),"")</f>
        <v/>
      </c>
    </row>
    <row r="4144" spans="22:26" x14ac:dyDescent="0.35">
      <c r="V4144" s="253">
        <f t="shared" si="72"/>
        <v>0</v>
      </c>
      <c r="W4144" s="348" t="str">
        <f>IF(板块成分!B4146="","",板块成分!B4146)</f>
        <v/>
      </c>
      <c r="X4144" s="270" t="str">
        <f>[1]!s_info_name(W4144)</f>
        <v>0</v>
      </c>
      <c r="Y4144" s="335" t="str">
        <f>IF($Y$3="申万一级行业",[1]!s_info_industry_sw_2021(W4144,公司分析!D$5,1),IF($Y$3="申万二级行业",[1]!s_info_industry_sw_2021(W4144,公司分析!D$5,2),IF($Y$3="申万三级行业",[1]!s_info_industry_sw_2021(W4144,公司分析!D$5,3),IF($Y$3="wind一级行业",[1]!s_info_industry_gics(W4144,1),IF($Y$3="wind二级行业",[1]!s_info_industry_gics(W4144,2),IF($Y$3="wind三级行业",[1]!s_info_industry_gics(W4144,3),IF($Y$3="wind四级行业",[1]!s_info_industry_gics(W4144,4),IF($Y$3="证监会门类行业",[1]!s_info_industry_csrc12_n(W4144,公司分析!D$5,1),""))))))))</f>
        <v>0</v>
      </c>
      <c r="Z4144" s="298" t="str">
        <f>IF(Y4144=行业比较!$E$6,ROW(),"")</f>
        <v/>
      </c>
    </row>
    <row r="4145" spans="22:26" x14ac:dyDescent="0.35">
      <c r="V4145" s="253">
        <f t="shared" si="72"/>
        <v>0</v>
      </c>
      <c r="W4145" s="348" t="str">
        <f>IF(板块成分!B4147="","",板块成分!B4147)</f>
        <v/>
      </c>
      <c r="X4145" s="270" t="str">
        <f>[1]!s_info_name(W4145)</f>
        <v>0</v>
      </c>
      <c r="Y4145" s="335" t="str">
        <f>IF($Y$3="申万一级行业",[1]!s_info_industry_sw_2021(W4145,公司分析!D$5,1),IF($Y$3="申万二级行业",[1]!s_info_industry_sw_2021(W4145,公司分析!D$5,2),IF($Y$3="申万三级行业",[1]!s_info_industry_sw_2021(W4145,公司分析!D$5,3),IF($Y$3="wind一级行业",[1]!s_info_industry_gics(W4145,1),IF($Y$3="wind二级行业",[1]!s_info_industry_gics(W4145,2),IF($Y$3="wind三级行业",[1]!s_info_industry_gics(W4145,3),IF($Y$3="wind四级行业",[1]!s_info_industry_gics(W4145,4),IF($Y$3="证监会门类行业",[1]!s_info_industry_csrc12_n(W4145,公司分析!D$5,1),""))))))))</f>
        <v>0</v>
      </c>
      <c r="Z4145" s="298" t="str">
        <f>IF(Y4145=行业比较!$E$6,ROW(),"")</f>
        <v/>
      </c>
    </row>
    <row r="4146" spans="22:26" x14ac:dyDescent="0.35">
      <c r="V4146" s="253">
        <f t="shared" si="72"/>
        <v>0</v>
      </c>
      <c r="W4146" s="348" t="str">
        <f>IF(板块成分!B4148="","",板块成分!B4148)</f>
        <v/>
      </c>
      <c r="X4146" s="270" t="str">
        <f>[1]!s_info_name(W4146)</f>
        <v>0</v>
      </c>
      <c r="Y4146" s="335" t="str">
        <f>IF($Y$3="申万一级行业",[1]!s_info_industry_sw_2021(W4146,公司分析!D$5,1),IF($Y$3="申万二级行业",[1]!s_info_industry_sw_2021(W4146,公司分析!D$5,2),IF($Y$3="申万三级行业",[1]!s_info_industry_sw_2021(W4146,公司分析!D$5,3),IF($Y$3="wind一级行业",[1]!s_info_industry_gics(W4146,1),IF($Y$3="wind二级行业",[1]!s_info_industry_gics(W4146,2),IF($Y$3="wind三级行业",[1]!s_info_industry_gics(W4146,3),IF($Y$3="wind四级行业",[1]!s_info_industry_gics(W4146,4),IF($Y$3="证监会门类行业",[1]!s_info_industry_csrc12_n(W4146,公司分析!D$5,1),""))))))))</f>
        <v>0</v>
      </c>
      <c r="Z4146" s="298" t="str">
        <f>IF(Y4146=行业比较!$E$6,ROW(),"")</f>
        <v/>
      </c>
    </row>
    <row r="4147" spans="22:26" x14ac:dyDescent="0.35">
      <c r="V4147" s="253">
        <f t="shared" si="72"/>
        <v>0</v>
      </c>
      <c r="W4147" s="348" t="str">
        <f>IF(板块成分!B4149="","",板块成分!B4149)</f>
        <v/>
      </c>
      <c r="X4147" s="270" t="str">
        <f>[1]!s_info_name(W4147)</f>
        <v>0</v>
      </c>
      <c r="Y4147" s="335" t="str">
        <f>IF($Y$3="申万一级行业",[1]!s_info_industry_sw_2021(W4147,公司分析!D$5,1),IF($Y$3="申万二级行业",[1]!s_info_industry_sw_2021(W4147,公司分析!D$5,2),IF($Y$3="申万三级行业",[1]!s_info_industry_sw_2021(W4147,公司分析!D$5,3),IF($Y$3="wind一级行业",[1]!s_info_industry_gics(W4147,1),IF($Y$3="wind二级行业",[1]!s_info_industry_gics(W4147,2),IF($Y$3="wind三级行业",[1]!s_info_industry_gics(W4147,3),IF($Y$3="wind四级行业",[1]!s_info_industry_gics(W4147,4),IF($Y$3="证监会门类行业",[1]!s_info_industry_csrc12_n(W4147,公司分析!D$5,1),""))))))))</f>
        <v>0</v>
      </c>
      <c r="Z4147" s="298" t="str">
        <f>IF(Y4147=行业比较!$E$6,ROW(),"")</f>
        <v/>
      </c>
    </row>
    <row r="4148" spans="22:26" x14ac:dyDescent="0.35">
      <c r="V4148" s="253">
        <f t="shared" si="72"/>
        <v>0</v>
      </c>
      <c r="W4148" s="348" t="str">
        <f>IF(板块成分!B4150="","",板块成分!B4150)</f>
        <v/>
      </c>
      <c r="X4148" s="270" t="str">
        <f>[1]!s_info_name(W4148)</f>
        <v>0</v>
      </c>
      <c r="Y4148" s="335" t="str">
        <f>IF($Y$3="申万一级行业",[1]!s_info_industry_sw_2021(W4148,公司分析!D$5,1),IF($Y$3="申万二级行业",[1]!s_info_industry_sw_2021(W4148,公司分析!D$5,2),IF($Y$3="申万三级行业",[1]!s_info_industry_sw_2021(W4148,公司分析!D$5,3),IF($Y$3="wind一级行业",[1]!s_info_industry_gics(W4148,1),IF($Y$3="wind二级行业",[1]!s_info_industry_gics(W4148,2),IF($Y$3="wind三级行业",[1]!s_info_industry_gics(W4148,3),IF($Y$3="wind四级行业",[1]!s_info_industry_gics(W4148,4),IF($Y$3="证监会门类行业",[1]!s_info_industry_csrc12_n(W4148,公司分析!D$5,1),""))))))))</f>
        <v>0</v>
      </c>
      <c r="Z4148" s="298" t="str">
        <f>IF(Y4148=行业比较!$E$6,ROW(),"")</f>
        <v/>
      </c>
    </row>
    <row r="4149" spans="22:26" x14ac:dyDescent="0.35">
      <c r="V4149" s="253">
        <f t="shared" si="72"/>
        <v>0</v>
      </c>
      <c r="W4149" s="348" t="str">
        <f>IF(板块成分!B4151="","",板块成分!B4151)</f>
        <v/>
      </c>
      <c r="X4149" s="270" t="str">
        <f>[1]!s_info_name(W4149)</f>
        <v>0</v>
      </c>
      <c r="Y4149" s="335" t="str">
        <f>IF($Y$3="申万一级行业",[1]!s_info_industry_sw_2021(W4149,公司分析!D$5,1),IF($Y$3="申万二级行业",[1]!s_info_industry_sw_2021(W4149,公司分析!D$5,2),IF($Y$3="申万三级行业",[1]!s_info_industry_sw_2021(W4149,公司分析!D$5,3),IF($Y$3="wind一级行业",[1]!s_info_industry_gics(W4149,1),IF($Y$3="wind二级行业",[1]!s_info_industry_gics(W4149,2),IF($Y$3="wind三级行业",[1]!s_info_industry_gics(W4149,3),IF($Y$3="wind四级行业",[1]!s_info_industry_gics(W4149,4),IF($Y$3="证监会门类行业",[1]!s_info_industry_csrc12_n(W4149,公司分析!D$5,1),""))))))))</f>
        <v>0</v>
      </c>
      <c r="Z4149" s="298" t="str">
        <f>IF(Y4149=行业比较!$E$6,ROW(),"")</f>
        <v/>
      </c>
    </row>
    <row r="4150" spans="22:26" x14ac:dyDescent="0.35">
      <c r="V4150" s="253">
        <f t="shared" si="72"/>
        <v>0</v>
      </c>
      <c r="W4150" s="348" t="str">
        <f>IF(板块成分!B4152="","",板块成分!B4152)</f>
        <v/>
      </c>
      <c r="X4150" s="270" t="str">
        <f>[1]!s_info_name(W4150)</f>
        <v>0</v>
      </c>
      <c r="Y4150" s="335" t="str">
        <f>IF($Y$3="申万一级行业",[1]!s_info_industry_sw_2021(W4150,公司分析!D$5,1),IF($Y$3="申万二级行业",[1]!s_info_industry_sw_2021(W4150,公司分析!D$5,2),IF($Y$3="申万三级行业",[1]!s_info_industry_sw_2021(W4150,公司分析!D$5,3),IF($Y$3="wind一级行业",[1]!s_info_industry_gics(W4150,1),IF($Y$3="wind二级行业",[1]!s_info_industry_gics(W4150,2),IF($Y$3="wind三级行业",[1]!s_info_industry_gics(W4150,3),IF($Y$3="wind四级行业",[1]!s_info_industry_gics(W4150,4),IF($Y$3="证监会门类行业",[1]!s_info_industry_csrc12_n(W4150,公司分析!D$5,1),""))))))))</f>
        <v>0</v>
      </c>
      <c r="Z4150" s="298" t="str">
        <f>IF(Y4150=行业比较!$E$6,ROW(),"")</f>
        <v/>
      </c>
    </row>
    <row r="4151" spans="22:26" x14ac:dyDescent="0.35">
      <c r="V4151" s="253">
        <f t="shared" si="72"/>
        <v>0</v>
      </c>
      <c r="W4151" s="348" t="str">
        <f>IF(板块成分!B4153="","",板块成分!B4153)</f>
        <v/>
      </c>
      <c r="X4151" s="270" t="str">
        <f>[1]!s_info_name(W4151)</f>
        <v>0</v>
      </c>
      <c r="Y4151" s="335" t="str">
        <f>IF($Y$3="申万一级行业",[1]!s_info_industry_sw_2021(W4151,公司分析!D$5,1),IF($Y$3="申万二级行业",[1]!s_info_industry_sw_2021(W4151,公司分析!D$5,2),IF($Y$3="申万三级行业",[1]!s_info_industry_sw_2021(W4151,公司分析!D$5,3),IF($Y$3="wind一级行业",[1]!s_info_industry_gics(W4151,1),IF($Y$3="wind二级行业",[1]!s_info_industry_gics(W4151,2),IF($Y$3="wind三级行业",[1]!s_info_industry_gics(W4151,3),IF($Y$3="wind四级行业",[1]!s_info_industry_gics(W4151,4),IF($Y$3="证监会门类行业",[1]!s_info_industry_csrc12_n(W4151,公司分析!D$5,1),""))))))))</f>
        <v>0</v>
      </c>
      <c r="Z4151" s="298" t="str">
        <f>IF(Y4151=行业比较!$E$6,ROW(),"")</f>
        <v/>
      </c>
    </row>
    <row r="4152" spans="22:26" x14ac:dyDescent="0.35">
      <c r="V4152" s="253">
        <f t="shared" si="72"/>
        <v>0</v>
      </c>
      <c r="W4152" s="348" t="str">
        <f>IF(板块成分!B4154="","",板块成分!B4154)</f>
        <v/>
      </c>
      <c r="X4152" s="270" t="str">
        <f>[1]!s_info_name(W4152)</f>
        <v>0</v>
      </c>
      <c r="Y4152" s="335" t="str">
        <f>IF($Y$3="申万一级行业",[1]!s_info_industry_sw_2021(W4152,公司分析!D$5,1),IF($Y$3="申万二级行业",[1]!s_info_industry_sw_2021(W4152,公司分析!D$5,2),IF($Y$3="申万三级行业",[1]!s_info_industry_sw_2021(W4152,公司分析!D$5,3),IF($Y$3="wind一级行业",[1]!s_info_industry_gics(W4152,1),IF($Y$3="wind二级行业",[1]!s_info_industry_gics(W4152,2),IF($Y$3="wind三级行业",[1]!s_info_industry_gics(W4152,3),IF($Y$3="wind四级行业",[1]!s_info_industry_gics(W4152,4),IF($Y$3="证监会门类行业",[1]!s_info_industry_csrc12_n(W4152,公司分析!D$5,1),""))))))))</f>
        <v>0</v>
      </c>
      <c r="Z4152" s="298" t="str">
        <f>IF(Y4152=行业比较!$E$6,ROW(),"")</f>
        <v/>
      </c>
    </row>
    <row r="4153" spans="22:26" x14ac:dyDescent="0.35">
      <c r="V4153" s="253">
        <f t="shared" si="72"/>
        <v>0</v>
      </c>
      <c r="W4153" s="348" t="str">
        <f>IF(板块成分!B4155="","",板块成分!B4155)</f>
        <v/>
      </c>
      <c r="X4153" s="270" t="str">
        <f>[1]!s_info_name(W4153)</f>
        <v>0</v>
      </c>
      <c r="Y4153" s="335" t="str">
        <f>IF($Y$3="申万一级行业",[1]!s_info_industry_sw_2021(W4153,公司分析!D$5,1),IF($Y$3="申万二级行业",[1]!s_info_industry_sw_2021(W4153,公司分析!D$5,2),IF($Y$3="申万三级行业",[1]!s_info_industry_sw_2021(W4153,公司分析!D$5,3),IF($Y$3="wind一级行业",[1]!s_info_industry_gics(W4153,1),IF($Y$3="wind二级行业",[1]!s_info_industry_gics(W4153,2),IF($Y$3="wind三级行业",[1]!s_info_industry_gics(W4153,3),IF($Y$3="wind四级行业",[1]!s_info_industry_gics(W4153,4),IF($Y$3="证监会门类行业",[1]!s_info_industry_csrc12_n(W4153,公司分析!D$5,1),""))))))))</f>
        <v>0</v>
      </c>
      <c r="Z4153" s="298" t="str">
        <f>IF(Y4153=行业比较!$E$6,ROW(),"")</f>
        <v/>
      </c>
    </row>
    <row r="4154" spans="22:26" x14ac:dyDescent="0.35">
      <c r="V4154" s="253">
        <f t="shared" si="72"/>
        <v>0</v>
      </c>
      <c r="W4154" s="348" t="str">
        <f>IF(板块成分!B4156="","",板块成分!B4156)</f>
        <v/>
      </c>
      <c r="X4154" s="270" t="str">
        <f>[1]!s_info_name(W4154)</f>
        <v>0</v>
      </c>
      <c r="Y4154" s="335" t="str">
        <f>IF($Y$3="申万一级行业",[1]!s_info_industry_sw_2021(W4154,公司分析!D$5,1),IF($Y$3="申万二级行业",[1]!s_info_industry_sw_2021(W4154,公司分析!D$5,2),IF($Y$3="申万三级行业",[1]!s_info_industry_sw_2021(W4154,公司分析!D$5,3),IF($Y$3="wind一级行业",[1]!s_info_industry_gics(W4154,1),IF($Y$3="wind二级行业",[1]!s_info_industry_gics(W4154,2),IF($Y$3="wind三级行业",[1]!s_info_industry_gics(W4154,3),IF($Y$3="wind四级行业",[1]!s_info_industry_gics(W4154,4),IF($Y$3="证监会门类行业",[1]!s_info_industry_csrc12_n(W4154,公司分析!D$5,1),""))))))))</f>
        <v>0</v>
      </c>
      <c r="Z4154" s="298" t="str">
        <f>IF(Y4154=行业比较!$E$6,ROW(),"")</f>
        <v/>
      </c>
    </row>
    <row r="4155" spans="22:26" x14ac:dyDescent="0.35">
      <c r="V4155" s="253">
        <f t="shared" si="72"/>
        <v>0</v>
      </c>
      <c r="W4155" s="348" t="str">
        <f>IF(板块成分!B4157="","",板块成分!B4157)</f>
        <v/>
      </c>
      <c r="X4155" s="270" t="str">
        <f>[1]!s_info_name(W4155)</f>
        <v>0</v>
      </c>
      <c r="Y4155" s="335" t="str">
        <f>IF($Y$3="申万一级行业",[1]!s_info_industry_sw_2021(W4155,公司分析!D$5,1),IF($Y$3="申万二级行业",[1]!s_info_industry_sw_2021(W4155,公司分析!D$5,2),IF($Y$3="申万三级行业",[1]!s_info_industry_sw_2021(W4155,公司分析!D$5,3),IF($Y$3="wind一级行业",[1]!s_info_industry_gics(W4155,1),IF($Y$3="wind二级行业",[1]!s_info_industry_gics(W4155,2),IF($Y$3="wind三级行业",[1]!s_info_industry_gics(W4155,3),IF($Y$3="wind四级行业",[1]!s_info_industry_gics(W4155,4),IF($Y$3="证监会门类行业",[1]!s_info_industry_csrc12_n(W4155,公司分析!D$5,1),""))))))))</f>
        <v>0</v>
      </c>
      <c r="Z4155" s="298" t="str">
        <f>IF(Y4155=行业比较!$E$6,ROW(),"")</f>
        <v/>
      </c>
    </row>
    <row r="4156" spans="22:26" x14ac:dyDescent="0.35">
      <c r="V4156" s="253">
        <f t="shared" si="72"/>
        <v>0</v>
      </c>
      <c r="W4156" s="348" t="str">
        <f>IF(板块成分!B4158="","",板块成分!B4158)</f>
        <v/>
      </c>
      <c r="X4156" s="270" t="str">
        <f>[1]!s_info_name(W4156)</f>
        <v>0</v>
      </c>
      <c r="Y4156" s="335" t="str">
        <f>IF($Y$3="申万一级行业",[1]!s_info_industry_sw_2021(W4156,公司分析!D$5,1),IF($Y$3="申万二级行业",[1]!s_info_industry_sw_2021(W4156,公司分析!D$5,2),IF($Y$3="申万三级行业",[1]!s_info_industry_sw_2021(W4156,公司分析!D$5,3),IF($Y$3="wind一级行业",[1]!s_info_industry_gics(W4156,1),IF($Y$3="wind二级行业",[1]!s_info_industry_gics(W4156,2),IF($Y$3="wind三级行业",[1]!s_info_industry_gics(W4156,3),IF($Y$3="wind四级行业",[1]!s_info_industry_gics(W4156,4),IF($Y$3="证监会门类行业",[1]!s_info_industry_csrc12_n(W4156,公司分析!D$5,1),""))))))))</f>
        <v>0</v>
      </c>
      <c r="Z4156" s="298" t="str">
        <f>IF(Y4156=行业比较!$E$6,ROW(),"")</f>
        <v/>
      </c>
    </row>
    <row r="4157" spans="22:26" x14ac:dyDescent="0.35">
      <c r="V4157" s="253">
        <f t="shared" si="72"/>
        <v>0</v>
      </c>
      <c r="W4157" s="348" t="str">
        <f>IF(板块成分!B4159="","",板块成分!B4159)</f>
        <v/>
      </c>
      <c r="X4157" s="270" t="str">
        <f>[1]!s_info_name(W4157)</f>
        <v>0</v>
      </c>
      <c r="Y4157" s="335" t="str">
        <f>IF($Y$3="申万一级行业",[1]!s_info_industry_sw_2021(W4157,公司分析!D$5,1),IF($Y$3="申万二级行业",[1]!s_info_industry_sw_2021(W4157,公司分析!D$5,2),IF($Y$3="申万三级行业",[1]!s_info_industry_sw_2021(W4157,公司分析!D$5,3),IF($Y$3="wind一级行业",[1]!s_info_industry_gics(W4157,1),IF($Y$3="wind二级行业",[1]!s_info_industry_gics(W4157,2),IF($Y$3="wind三级行业",[1]!s_info_industry_gics(W4157,3),IF($Y$3="wind四级行业",[1]!s_info_industry_gics(W4157,4),IF($Y$3="证监会门类行业",[1]!s_info_industry_csrc12_n(W4157,公司分析!D$5,1),""))))))))</f>
        <v>0</v>
      </c>
      <c r="Z4157" s="298" t="str">
        <f>IF(Y4157=行业比较!$E$6,ROW(),"")</f>
        <v/>
      </c>
    </row>
    <row r="4158" spans="22:26" x14ac:dyDescent="0.35">
      <c r="V4158" s="253">
        <f t="shared" si="72"/>
        <v>0</v>
      </c>
      <c r="W4158" s="348" t="str">
        <f>IF(板块成分!B4160="","",板块成分!B4160)</f>
        <v/>
      </c>
      <c r="X4158" s="270" t="str">
        <f>[1]!s_info_name(W4158)</f>
        <v>0</v>
      </c>
      <c r="Y4158" s="335" t="str">
        <f>IF($Y$3="申万一级行业",[1]!s_info_industry_sw_2021(W4158,公司分析!D$5,1),IF($Y$3="申万二级行业",[1]!s_info_industry_sw_2021(W4158,公司分析!D$5,2),IF($Y$3="申万三级行业",[1]!s_info_industry_sw_2021(W4158,公司分析!D$5,3),IF($Y$3="wind一级行业",[1]!s_info_industry_gics(W4158,1),IF($Y$3="wind二级行业",[1]!s_info_industry_gics(W4158,2),IF($Y$3="wind三级行业",[1]!s_info_industry_gics(W4158,3),IF($Y$3="wind四级行业",[1]!s_info_industry_gics(W4158,4),IF($Y$3="证监会门类行业",[1]!s_info_industry_csrc12_n(W4158,公司分析!D$5,1),""))))))))</f>
        <v>0</v>
      </c>
      <c r="Z4158" s="298" t="str">
        <f>IF(Y4158=行业比较!$E$6,ROW(),"")</f>
        <v/>
      </c>
    </row>
    <row r="4159" spans="22:26" x14ac:dyDescent="0.35">
      <c r="V4159" s="253">
        <f t="shared" si="72"/>
        <v>0</v>
      </c>
      <c r="W4159" s="348" t="str">
        <f>IF(板块成分!B4161="","",板块成分!B4161)</f>
        <v/>
      </c>
      <c r="X4159" s="270" t="str">
        <f>[1]!s_info_name(W4159)</f>
        <v>0</v>
      </c>
      <c r="Y4159" s="335" t="str">
        <f>IF($Y$3="申万一级行业",[1]!s_info_industry_sw_2021(W4159,公司分析!D$5,1),IF($Y$3="申万二级行业",[1]!s_info_industry_sw_2021(W4159,公司分析!D$5,2),IF($Y$3="申万三级行业",[1]!s_info_industry_sw_2021(W4159,公司分析!D$5,3),IF($Y$3="wind一级行业",[1]!s_info_industry_gics(W4159,1),IF($Y$3="wind二级行业",[1]!s_info_industry_gics(W4159,2),IF($Y$3="wind三级行业",[1]!s_info_industry_gics(W4159,3),IF($Y$3="wind四级行业",[1]!s_info_industry_gics(W4159,4),IF($Y$3="证监会门类行业",[1]!s_info_industry_csrc12_n(W4159,公司分析!D$5,1),""))))))))</f>
        <v>0</v>
      </c>
      <c r="Z4159" s="298" t="str">
        <f>IF(Y4159=行业比较!$E$6,ROW(),"")</f>
        <v/>
      </c>
    </row>
    <row r="4160" spans="22:26" x14ac:dyDescent="0.35">
      <c r="V4160" s="253">
        <f t="shared" si="72"/>
        <v>0</v>
      </c>
      <c r="W4160" s="348" t="str">
        <f>IF(板块成分!B4162="","",板块成分!B4162)</f>
        <v/>
      </c>
      <c r="X4160" s="270" t="str">
        <f>[1]!s_info_name(W4160)</f>
        <v>0</v>
      </c>
      <c r="Y4160" s="335" t="str">
        <f>IF($Y$3="申万一级行业",[1]!s_info_industry_sw_2021(W4160,公司分析!D$5,1),IF($Y$3="申万二级行业",[1]!s_info_industry_sw_2021(W4160,公司分析!D$5,2),IF($Y$3="申万三级行业",[1]!s_info_industry_sw_2021(W4160,公司分析!D$5,3),IF($Y$3="wind一级行业",[1]!s_info_industry_gics(W4160,1),IF($Y$3="wind二级行业",[1]!s_info_industry_gics(W4160,2),IF($Y$3="wind三级行业",[1]!s_info_industry_gics(W4160,3),IF($Y$3="wind四级行业",[1]!s_info_industry_gics(W4160,4),IF($Y$3="证监会门类行业",[1]!s_info_industry_csrc12_n(W4160,公司分析!D$5,1),""))))))))</f>
        <v>0</v>
      </c>
      <c r="Z4160" s="298" t="str">
        <f>IF(Y4160=行业比较!$E$6,ROW(),"")</f>
        <v/>
      </c>
    </row>
    <row r="4161" spans="22:26" x14ac:dyDescent="0.35">
      <c r="V4161" s="253">
        <f t="shared" si="72"/>
        <v>0</v>
      </c>
      <c r="W4161" s="348" t="str">
        <f>IF(板块成分!B4163="","",板块成分!B4163)</f>
        <v/>
      </c>
      <c r="X4161" s="270" t="str">
        <f>[1]!s_info_name(W4161)</f>
        <v>0</v>
      </c>
      <c r="Y4161" s="335" t="str">
        <f>IF($Y$3="申万一级行业",[1]!s_info_industry_sw_2021(W4161,公司分析!D$5,1),IF($Y$3="申万二级行业",[1]!s_info_industry_sw_2021(W4161,公司分析!D$5,2),IF($Y$3="申万三级行业",[1]!s_info_industry_sw_2021(W4161,公司分析!D$5,3),IF($Y$3="wind一级行业",[1]!s_info_industry_gics(W4161,1),IF($Y$3="wind二级行业",[1]!s_info_industry_gics(W4161,2),IF($Y$3="wind三级行业",[1]!s_info_industry_gics(W4161,3),IF($Y$3="wind四级行业",[1]!s_info_industry_gics(W4161,4),IF($Y$3="证监会门类行业",[1]!s_info_industry_csrc12_n(W4161,公司分析!D$5,1),""))))))))</f>
        <v>0</v>
      </c>
      <c r="Z4161" s="298" t="str">
        <f>IF(Y4161=行业比较!$E$6,ROW(),"")</f>
        <v/>
      </c>
    </row>
    <row r="4162" spans="22:26" x14ac:dyDescent="0.35">
      <c r="V4162" s="253">
        <f t="shared" si="72"/>
        <v>0</v>
      </c>
      <c r="W4162" s="348" t="str">
        <f>IF(板块成分!B4164="","",板块成分!B4164)</f>
        <v/>
      </c>
      <c r="X4162" s="270" t="str">
        <f>[1]!s_info_name(W4162)</f>
        <v>0</v>
      </c>
      <c r="Y4162" s="335" t="str">
        <f>IF($Y$3="申万一级行业",[1]!s_info_industry_sw_2021(W4162,公司分析!D$5,1),IF($Y$3="申万二级行业",[1]!s_info_industry_sw_2021(W4162,公司分析!D$5,2),IF($Y$3="申万三级行业",[1]!s_info_industry_sw_2021(W4162,公司分析!D$5,3),IF($Y$3="wind一级行业",[1]!s_info_industry_gics(W4162,1),IF($Y$3="wind二级行业",[1]!s_info_industry_gics(W4162,2),IF($Y$3="wind三级行业",[1]!s_info_industry_gics(W4162,3),IF($Y$3="wind四级行业",[1]!s_info_industry_gics(W4162,4),IF($Y$3="证监会门类行业",[1]!s_info_industry_csrc12_n(W4162,公司分析!D$5,1),""))))))))</f>
        <v>0</v>
      </c>
      <c r="Z4162" s="298" t="str">
        <f>IF(Y4162=行业比较!$E$6,ROW(),"")</f>
        <v/>
      </c>
    </row>
    <row r="4163" spans="22:26" x14ac:dyDescent="0.35">
      <c r="V4163" s="253">
        <f t="shared" si="72"/>
        <v>0</v>
      </c>
      <c r="W4163" s="348" t="str">
        <f>IF(板块成分!B4165="","",板块成分!B4165)</f>
        <v/>
      </c>
      <c r="X4163" s="270" t="str">
        <f>[1]!s_info_name(W4163)</f>
        <v>0</v>
      </c>
      <c r="Y4163" s="335" t="str">
        <f>IF($Y$3="申万一级行业",[1]!s_info_industry_sw_2021(W4163,公司分析!D$5,1),IF($Y$3="申万二级行业",[1]!s_info_industry_sw_2021(W4163,公司分析!D$5,2),IF($Y$3="申万三级行业",[1]!s_info_industry_sw_2021(W4163,公司分析!D$5,3),IF($Y$3="wind一级行业",[1]!s_info_industry_gics(W4163,1),IF($Y$3="wind二级行业",[1]!s_info_industry_gics(W4163,2),IF($Y$3="wind三级行业",[1]!s_info_industry_gics(W4163,3),IF($Y$3="wind四级行业",[1]!s_info_industry_gics(W4163,4),IF($Y$3="证监会门类行业",[1]!s_info_industry_csrc12_n(W4163,公司分析!D$5,1),""))))))))</f>
        <v>0</v>
      </c>
      <c r="Z4163" s="298" t="str">
        <f>IF(Y4163=行业比较!$E$6,ROW(),"")</f>
        <v/>
      </c>
    </row>
    <row r="4164" spans="22:26" x14ac:dyDescent="0.35">
      <c r="V4164" s="253">
        <f t="shared" si="72"/>
        <v>0</v>
      </c>
      <c r="W4164" s="348" t="str">
        <f>IF(板块成分!B4166="","",板块成分!B4166)</f>
        <v/>
      </c>
      <c r="X4164" s="270" t="str">
        <f>[1]!s_info_name(W4164)</f>
        <v>0</v>
      </c>
      <c r="Y4164" s="335" t="str">
        <f>IF($Y$3="申万一级行业",[1]!s_info_industry_sw_2021(W4164,公司分析!D$5,1),IF($Y$3="申万二级行业",[1]!s_info_industry_sw_2021(W4164,公司分析!D$5,2),IF($Y$3="申万三级行业",[1]!s_info_industry_sw_2021(W4164,公司分析!D$5,3),IF($Y$3="wind一级行业",[1]!s_info_industry_gics(W4164,1),IF($Y$3="wind二级行业",[1]!s_info_industry_gics(W4164,2),IF($Y$3="wind三级行业",[1]!s_info_industry_gics(W4164,3),IF($Y$3="wind四级行业",[1]!s_info_industry_gics(W4164,4),IF($Y$3="证监会门类行业",[1]!s_info_industry_csrc12_n(W4164,公司分析!D$5,1),""))))))))</f>
        <v>0</v>
      </c>
      <c r="Z4164" s="298" t="str">
        <f>IF(Y4164=行业比较!$E$6,ROW(),"")</f>
        <v/>
      </c>
    </row>
    <row r="4165" spans="22:26" x14ac:dyDescent="0.35">
      <c r="V4165" s="253">
        <f t="shared" ref="V4165:V4228" si="73">IF(Z4165="",0,RANK(Z4165,Z:Z,1))</f>
        <v>0</v>
      </c>
      <c r="W4165" s="348" t="str">
        <f>IF(板块成分!B4167="","",板块成分!B4167)</f>
        <v/>
      </c>
      <c r="X4165" s="270" t="str">
        <f>[1]!s_info_name(W4165)</f>
        <v>0</v>
      </c>
      <c r="Y4165" s="335" t="str">
        <f>IF($Y$3="申万一级行业",[1]!s_info_industry_sw_2021(W4165,公司分析!D$5,1),IF($Y$3="申万二级行业",[1]!s_info_industry_sw_2021(W4165,公司分析!D$5,2),IF($Y$3="申万三级行业",[1]!s_info_industry_sw_2021(W4165,公司分析!D$5,3),IF($Y$3="wind一级行业",[1]!s_info_industry_gics(W4165,1),IF($Y$3="wind二级行业",[1]!s_info_industry_gics(W4165,2),IF($Y$3="wind三级行业",[1]!s_info_industry_gics(W4165,3),IF($Y$3="wind四级行业",[1]!s_info_industry_gics(W4165,4),IF($Y$3="证监会门类行业",[1]!s_info_industry_csrc12_n(W4165,公司分析!D$5,1),""))))))))</f>
        <v>0</v>
      </c>
      <c r="Z4165" s="298" t="str">
        <f>IF(Y4165=行业比较!$E$6,ROW(),"")</f>
        <v/>
      </c>
    </row>
    <row r="4166" spans="22:26" x14ac:dyDescent="0.35">
      <c r="V4166" s="253">
        <f t="shared" si="73"/>
        <v>0</v>
      </c>
      <c r="W4166" s="348" t="str">
        <f>IF(板块成分!B4168="","",板块成分!B4168)</f>
        <v/>
      </c>
      <c r="X4166" s="270" t="str">
        <f>[1]!s_info_name(W4166)</f>
        <v>0</v>
      </c>
      <c r="Y4166" s="335" t="str">
        <f>IF($Y$3="申万一级行业",[1]!s_info_industry_sw_2021(W4166,公司分析!D$5,1),IF($Y$3="申万二级行业",[1]!s_info_industry_sw_2021(W4166,公司分析!D$5,2),IF($Y$3="申万三级行业",[1]!s_info_industry_sw_2021(W4166,公司分析!D$5,3),IF($Y$3="wind一级行业",[1]!s_info_industry_gics(W4166,1),IF($Y$3="wind二级行业",[1]!s_info_industry_gics(W4166,2),IF($Y$3="wind三级行业",[1]!s_info_industry_gics(W4166,3),IF($Y$3="wind四级行业",[1]!s_info_industry_gics(W4166,4),IF($Y$3="证监会门类行业",[1]!s_info_industry_csrc12_n(W4166,公司分析!D$5,1),""))))))))</f>
        <v>0</v>
      </c>
      <c r="Z4166" s="298" t="str">
        <f>IF(Y4166=行业比较!$E$6,ROW(),"")</f>
        <v/>
      </c>
    </row>
    <row r="4167" spans="22:26" x14ac:dyDescent="0.35">
      <c r="V4167" s="253">
        <f t="shared" si="73"/>
        <v>0</v>
      </c>
      <c r="W4167" s="348" t="str">
        <f>IF(板块成分!B4169="","",板块成分!B4169)</f>
        <v/>
      </c>
      <c r="X4167" s="270" t="str">
        <f>[1]!s_info_name(W4167)</f>
        <v>0</v>
      </c>
      <c r="Y4167" s="335" t="str">
        <f>IF($Y$3="申万一级行业",[1]!s_info_industry_sw_2021(W4167,公司分析!D$5,1),IF($Y$3="申万二级行业",[1]!s_info_industry_sw_2021(W4167,公司分析!D$5,2),IF($Y$3="申万三级行业",[1]!s_info_industry_sw_2021(W4167,公司分析!D$5,3),IF($Y$3="wind一级行业",[1]!s_info_industry_gics(W4167,1),IF($Y$3="wind二级行业",[1]!s_info_industry_gics(W4167,2),IF($Y$3="wind三级行业",[1]!s_info_industry_gics(W4167,3),IF($Y$3="wind四级行业",[1]!s_info_industry_gics(W4167,4),IF($Y$3="证监会门类行业",[1]!s_info_industry_csrc12_n(W4167,公司分析!D$5,1),""))))))))</f>
        <v>0</v>
      </c>
      <c r="Z4167" s="298" t="str">
        <f>IF(Y4167=行业比较!$E$6,ROW(),"")</f>
        <v/>
      </c>
    </row>
    <row r="4168" spans="22:26" x14ac:dyDescent="0.35">
      <c r="V4168" s="253">
        <f t="shared" si="73"/>
        <v>0</v>
      </c>
      <c r="W4168" s="348" t="str">
        <f>IF(板块成分!B4170="","",板块成分!B4170)</f>
        <v/>
      </c>
      <c r="X4168" s="270" t="str">
        <f>[1]!s_info_name(W4168)</f>
        <v>0</v>
      </c>
      <c r="Y4168" s="335" t="str">
        <f>IF($Y$3="申万一级行业",[1]!s_info_industry_sw_2021(W4168,公司分析!D$5,1),IF($Y$3="申万二级行业",[1]!s_info_industry_sw_2021(W4168,公司分析!D$5,2),IF($Y$3="申万三级行业",[1]!s_info_industry_sw_2021(W4168,公司分析!D$5,3),IF($Y$3="wind一级行业",[1]!s_info_industry_gics(W4168,1),IF($Y$3="wind二级行业",[1]!s_info_industry_gics(W4168,2),IF($Y$3="wind三级行业",[1]!s_info_industry_gics(W4168,3),IF($Y$3="wind四级行业",[1]!s_info_industry_gics(W4168,4),IF($Y$3="证监会门类行业",[1]!s_info_industry_csrc12_n(W4168,公司分析!D$5,1),""))))))))</f>
        <v>0</v>
      </c>
      <c r="Z4168" s="298" t="str">
        <f>IF(Y4168=行业比较!$E$6,ROW(),"")</f>
        <v/>
      </c>
    </row>
    <row r="4169" spans="22:26" x14ac:dyDescent="0.35">
      <c r="V4169" s="253">
        <f t="shared" si="73"/>
        <v>0</v>
      </c>
      <c r="W4169" s="348" t="str">
        <f>IF(板块成分!B4171="","",板块成分!B4171)</f>
        <v/>
      </c>
      <c r="X4169" s="270" t="str">
        <f>[1]!s_info_name(W4169)</f>
        <v>0</v>
      </c>
      <c r="Y4169" s="335" t="str">
        <f>IF($Y$3="申万一级行业",[1]!s_info_industry_sw_2021(W4169,公司分析!D$5,1),IF($Y$3="申万二级行业",[1]!s_info_industry_sw_2021(W4169,公司分析!D$5,2),IF($Y$3="申万三级行业",[1]!s_info_industry_sw_2021(W4169,公司分析!D$5,3),IF($Y$3="wind一级行业",[1]!s_info_industry_gics(W4169,1),IF($Y$3="wind二级行业",[1]!s_info_industry_gics(W4169,2),IF($Y$3="wind三级行业",[1]!s_info_industry_gics(W4169,3),IF($Y$3="wind四级行业",[1]!s_info_industry_gics(W4169,4),IF($Y$3="证监会门类行业",[1]!s_info_industry_csrc12_n(W4169,公司分析!D$5,1),""))))))))</f>
        <v>0</v>
      </c>
      <c r="Z4169" s="298" t="str">
        <f>IF(Y4169=行业比较!$E$6,ROW(),"")</f>
        <v/>
      </c>
    </row>
    <row r="4170" spans="22:26" x14ac:dyDescent="0.35">
      <c r="V4170" s="253">
        <f t="shared" si="73"/>
        <v>0</v>
      </c>
      <c r="W4170" s="348" t="str">
        <f>IF(板块成分!B4172="","",板块成分!B4172)</f>
        <v/>
      </c>
      <c r="X4170" s="270" t="str">
        <f>[1]!s_info_name(W4170)</f>
        <v>0</v>
      </c>
      <c r="Y4170" s="335" t="str">
        <f>IF($Y$3="申万一级行业",[1]!s_info_industry_sw_2021(W4170,公司分析!D$5,1),IF($Y$3="申万二级行业",[1]!s_info_industry_sw_2021(W4170,公司分析!D$5,2),IF($Y$3="申万三级行业",[1]!s_info_industry_sw_2021(W4170,公司分析!D$5,3),IF($Y$3="wind一级行业",[1]!s_info_industry_gics(W4170,1),IF($Y$3="wind二级行业",[1]!s_info_industry_gics(W4170,2),IF($Y$3="wind三级行业",[1]!s_info_industry_gics(W4170,3),IF($Y$3="wind四级行业",[1]!s_info_industry_gics(W4170,4),IF($Y$3="证监会门类行业",[1]!s_info_industry_csrc12_n(W4170,公司分析!D$5,1),""))))))))</f>
        <v>0</v>
      </c>
      <c r="Z4170" s="298" t="str">
        <f>IF(Y4170=行业比较!$E$6,ROW(),"")</f>
        <v/>
      </c>
    </row>
    <row r="4171" spans="22:26" x14ac:dyDescent="0.35">
      <c r="V4171" s="253">
        <f t="shared" si="73"/>
        <v>0</v>
      </c>
      <c r="W4171" s="348" t="str">
        <f>IF(板块成分!B4173="","",板块成分!B4173)</f>
        <v/>
      </c>
      <c r="X4171" s="270" t="str">
        <f>[1]!s_info_name(W4171)</f>
        <v>0</v>
      </c>
      <c r="Y4171" s="335" t="str">
        <f>IF($Y$3="申万一级行业",[1]!s_info_industry_sw_2021(W4171,公司分析!D$5,1),IF($Y$3="申万二级行业",[1]!s_info_industry_sw_2021(W4171,公司分析!D$5,2),IF($Y$3="申万三级行业",[1]!s_info_industry_sw_2021(W4171,公司分析!D$5,3),IF($Y$3="wind一级行业",[1]!s_info_industry_gics(W4171,1),IF($Y$3="wind二级行业",[1]!s_info_industry_gics(W4171,2),IF($Y$3="wind三级行业",[1]!s_info_industry_gics(W4171,3),IF($Y$3="wind四级行业",[1]!s_info_industry_gics(W4171,4),IF($Y$3="证监会门类行业",[1]!s_info_industry_csrc12_n(W4171,公司分析!D$5,1),""))))))))</f>
        <v>0</v>
      </c>
      <c r="Z4171" s="298" t="str">
        <f>IF(Y4171=行业比较!$E$6,ROW(),"")</f>
        <v/>
      </c>
    </row>
    <row r="4172" spans="22:26" x14ac:dyDescent="0.35">
      <c r="V4172" s="253">
        <f t="shared" si="73"/>
        <v>0</v>
      </c>
      <c r="W4172" s="348" t="str">
        <f>IF(板块成分!B4174="","",板块成分!B4174)</f>
        <v/>
      </c>
      <c r="X4172" s="270" t="str">
        <f>[1]!s_info_name(W4172)</f>
        <v>0</v>
      </c>
      <c r="Y4172" s="335" t="str">
        <f>IF($Y$3="申万一级行业",[1]!s_info_industry_sw_2021(W4172,公司分析!D$5,1),IF($Y$3="申万二级行业",[1]!s_info_industry_sw_2021(W4172,公司分析!D$5,2),IF($Y$3="申万三级行业",[1]!s_info_industry_sw_2021(W4172,公司分析!D$5,3),IF($Y$3="wind一级行业",[1]!s_info_industry_gics(W4172,1),IF($Y$3="wind二级行业",[1]!s_info_industry_gics(W4172,2),IF($Y$3="wind三级行业",[1]!s_info_industry_gics(W4172,3),IF($Y$3="wind四级行业",[1]!s_info_industry_gics(W4172,4),IF($Y$3="证监会门类行业",[1]!s_info_industry_csrc12_n(W4172,公司分析!D$5,1),""))))))))</f>
        <v>0</v>
      </c>
      <c r="Z4172" s="298" t="str">
        <f>IF(Y4172=行业比较!$E$6,ROW(),"")</f>
        <v/>
      </c>
    </row>
    <row r="4173" spans="22:26" x14ac:dyDescent="0.35">
      <c r="V4173" s="253">
        <f t="shared" si="73"/>
        <v>0</v>
      </c>
      <c r="W4173" s="348" t="str">
        <f>IF(板块成分!B4175="","",板块成分!B4175)</f>
        <v/>
      </c>
      <c r="X4173" s="270" t="str">
        <f>[1]!s_info_name(W4173)</f>
        <v>0</v>
      </c>
      <c r="Y4173" s="335" t="str">
        <f>IF($Y$3="申万一级行业",[1]!s_info_industry_sw_2021(W4173,公司分析!D$5,1),IF($Y$3="申万二级行业",[1]!s_info_industry_sw_2021(W4173,公司分析!D$5,2),IF($Y$3="申万三级行业",[1]!s_info_industry_sw_2021(W4173,公司分析!D$5,3),IF($Y$3="wind一级行业",[1]!s_info_industry_gics(W4173,1),IF($Y$3="wind二级行业",[1]!s_info_industry_gics(W4173,2),IF($Y$3="wind三级行业",[1]!s_info_industry_gics(W4173,3),IF($Y$3="wind四级行业",[1]!s_info_industry_gics(W4173,4),IF($Y$3="证监会门类行业",[1]!s_info_industry_csrc12_n(W4173,公司分析!D$5,1),""))))))))</f>
        <v>0</v>
      </c>
      <c r="Z4173" s="298" t="str">
        <f>IF(Y4173=行业比较!$E$6,ROW(),"")</f>
        <v/>
      </c>
    </row>
    <row r="4174" spans="22:26" x14ac:dyDescent="0.35">
      <c r="V4174" s="253">
        <f t="shared" si="73"/>
        <v>0</v>
      </c>
      <c r="W4174" s="348" t="str">
        <f>IF(板块成分!B4176="","",板块成分!B4176)</f>
        <v/>
      </c>
      <c r="X4174" s="270" t="str">
        <f>[1]!s_info_name(W4174)</f>
        <v>0</v>
      </c>
      <c r="Y4174" s="335" t="str">
        <f>IF($Y$3="申万一级行业",[1]!s_info_industry_sw_2021(W4174,公司分析!D$5,1),IF($Y$3="申万二级行业",[1]!s_info_industry_sw_2021(W4174,公司分析!D$5,2),IF($Y$3="申万三级行业",[1]!s_info_industry_sw_2021(W4174,公司分析!D$5,3),IF($Y$3="wind一级行业",[1]!s_info_industry_gics(W4174,1),IF($Y$3="wind二级行业",[1]!s_info_industry_gics(W4174,2),IF($Y$3="wind三级行业",[1]!s_info_industry_gics(W4174,3),IF($Y$3="wind四级行业",[1]!s_info_industry_gics(W4174,4),IF($Y$3="证监会门类行业",[1]!s_info_industry_csrc12_n(W4174,公司分析!D$5,1),""))))))))</f>
        <v>0</v>
      </c>
      <c r="Z4174" s="298" t="str">
        <f>IF(Y4174=行业比较!$E$6,ROW(),"")</f>
        <v/>
      </c>
    </row>
    <row r="4175" spans="22:26" x14ac:dyDescent="0.35">
      <c r="V4175" s="253">
        <f t="shared" si="73"/>
        <v>0</v>
      </c>
      <c r="W4175" s="348" t="str">
        <f>IF(板块成分!B4177="","",板块成分!B4177)</f>
        <v/>
      </c>
      <c r="X4175" s="270" t="str">
        <f>[1]!s_info_name(W4175)</f>
        <v>0</v>
      </c>
      <c r="Y4175" s="335" t="str">
        <f>IF($Y$3="申万一级行业",[1]!s_info_industry_sw_2021(W4175,公司分析!D$5,1),IF($Y$3="申万二级行业",[1]!s_info_industry_sw_2021(W4175,公司分析!D$5,2),IF($Y$3="申万三级行业",[1]!s_info_industry_sw_2021(W4175,公司分析!D$5,3),IF($Y$3="wind一级行业",[1]!s_info_industry_gics(W4175,1),IF($Y$3="wind二级行业",[1]!s_info_industry_gics(W4175,2),IF($Y$3="wind三级行业",[1]!s_info_industry_gics(W4175,3),IF($Y$3="wind四级行业",[1]!s_info_industry_gics(W4175,4),IF($Y$3="证监会门类行业",[1]!s_info_industry_csrc12_n(W4175,公司分析!D$5,1),""))))))))</f>
        <v>0</v>
      </c>
      <c r="Z4175" s="298" t="str">
        <f>IF(Y4175=行业比较!$E$6,ROW(),"")</f>
        <v/>
      </c>
    </row>
    <row r="4176" spans="22:26" x14ac:dyDescent="0.35">
      <c r="V4176" s="253">
        <f t="shared" si="73"/>
        <v>0</v>
      </c>
      <c r="W4176" s="348" t="str">
        <f>IF(板块成分!B4178="","",板块成分!B4178)</f>
        <v/>
      </c>
      <c r="X4176" s="270" t="str">
        <f>[1]!s_info_name(W4176)</f>
        <v>0</v>
      </c>
      <c r="Y4176" s="335" t="str">
        <f>IF($Y$3="申万一级行业",[1]!s_info_industry_sw_2021(W4176,公司分析!D$5,1),IF($Y$3="申万二级行业",[1]!s_info_industry_sw_2021(W4176,公司分析!D$5,2),IF($Y$3="申万三级行业",[1]!s_info_industry_sw_2021(W4176,公司分析!D$5,3),IF($Y$3="wind一级行业",[1]!s_info_industry_gics(W4176,1),IF($Y$3="wind二级行业",[1]!s_info_industry_gics(W4176,2),IF($Y$3="wind三级行业",[1]!s_info_industry_gics(W4176,3),IF($Y$3="wind四级行业",[1]!s_info_industry_gics(W4176,4),IF($Y$3="证监会门类行业",[1]!s_info_industry_csrc12_n(W4176,公司分析!D$5,1),""))))))))</f>
        <v>0</v>
      </c>
      <c r="Z4176" s="298" t="str">
        <f>IF(Y4176=行业比较!$E$6,ROW(),"")</f>
        <v/>
      </c>
    </row>
    <row r="4177" spans="22:26" x14ac:dyDescent="0.35">
      <c r="V4177" s="253">
        <f t="shared" si="73"/>
        <v>0</v>
      </c>
      <c r="W4177" s="348" t="str">
        <f>IF(板块成分!B4179="","",板块成分!B4179)</f>
        <v/>
      </c>
      <c r="X4177" s="270" t="str">
        <f>[1]!s_info_name(W4177)</f>
        <v>0</v>
      </c>
      <c r="Y4177" s="335" t="str">
        <f>IF($Y$3="申万一级行业",[1]!s_info_industry_sw_2021(W4177,公司分析!D$5,1),IF($Y$3="申万二级行业",[1]!s_info_industry_sw_2021(W4177,公司分析!D$5,2),IF($Y$3="申万三级行业",[1]!s_info_industry_sw_2021(W4177,公司分析!D$5,3),IF($Y$3="wind一级行业",[1]!s_info_industry_gics(W4177,1),IF($Y$3="wind二级行业",[1]!s_info_industry_gics(W4177,2),IF($Y$3="wind三级行业",[1]!s_info_industry_gics(W4177,3),IF($Y$3="wind四级行业",[1]!s_info_industry_gics(W4177,4),IF($Y$3="证监会门类行业",[1]!s_info_industry_csrc12_n(W4177,公司分析!D$5,1),""))))))))</f>
        <v>0</v>
      </c>
      <c r="Z4177" s="298" t="str">
        <f>IF(Y4177=行业比较!$E$6,ROW(),"")</f>
        <v/>
      </c>
    </row>
    <row r="4178" spans="22:26" x14ac:dyDescent="0.35">
      <c r="V4178" s="253">
        <f t="shared" si="73"/>
        <v>0</v>
      </c>
      <c r="W4178" s="348" t="str">
        <f>IF(板块成分!B4180="","",板块成分!B4180)</f>
        <v/>
      </c>
      <c r="X4178" s="270" t="str">
        <f>[1]!s_info_name(W4178)</f>
        <v>0</v>
      </c>
      <c r="Y4178" s="335" t="str">
        <f>IF($Y$3="申万一级行业",[1]!s_info_industry_sw_2021(W4178,公司分析!D$5,1),IF($Y$3="申万二级行业",[1]!s_info_industry_sw_2021(W4178,公司分析!D$5,2),IF($Y$3="申万三级行业",[1]!s_info_industry_sw_2021(W4178,公司分析!D$5,3),IF($Y$3="wind一级行业",[1]!s_info_industry_gics(W4178,1),IF($Y$3="wind二级行业",[1]!s_info_industry_gics(W4178,2),IF($Y$3="wind三级行业",[1]!s_info_industry_gics(W4178,3),IF($Y$3="wind四级行业",[1]!s_info_industry_gics(W4178,4),IF($Y$3="证监会门类行业",[1]!s_info_industry_csrc12_n(W4178,公司分析!D$5,1),""))))))))</f>
        <v>0</v>
      </c>
      <c r="Z4178" s="298" t="str">
        <f>IF(Y4178=行业比较!$E$6,ROW(),"")</f>
        <v/>
      </c>
    </row>
    <row r="4179" spans="22:26" x14ac:dyDescent="0.35">
      <c r="V4179" s="253">
        <f t="shared" si="73"/>
        <v>0</v>
      </c>
      <c r="W4179" s="348" t="str">
        <f>IF(板块成分!B4181="","",板块成分!B4181)</f>
        <v/>
      </c>
      <c r="X4179" s="270" t="str">
        <f>[1]!s_info_name(W4179)</f>
        <v>0</v>
      </c>
      <c r="Y4179" s="335" t="str">
        <f>IF($Y$3="申万一级行业",[1]!s_info_industry_sw_2021(W4179,公司分析!D$5,1),IF($Y$3="申万二级行业",[1]!s_info_industry_sw_2021(W4179,公司分析!D$5,2),IF($Y$3="申万三级行业",[1]!s_info_industry_sw_2021(W4179,公司分析!D$5,3),IF($Y$3="wind一级行业",[1]!s_info_industry_gics(W4179,1),IF($Y$3="wind二级行业",[1]!s_info_industry_gics(W4179,2),IF($Y$3="wind三级行业",[1]!s_info_industry_gics(W4179,3),IF($Y$3="wind四级行业",[1]!s_info_industry_gics(W4179,4),IF($Y$3="证监会门类行业",[1]!s_info_industry_csrc12_n(W4179,公司分析!D$5,1),""))))))))</f>
        <v>0</v>
      </c>
      <c r="Z4179" s="298" t="str">
        <f>IF(Y4179=行业比较!$E$6,ROW(),"")</f>
        <v/>
      </c>
    </row>
    <row r="4180" spans="22:26" x14ac:dyDescent="0.35">
      <c r="V4180" s="253">
        <f t="shared" si="73"/>
        <v>0</v>
      </c>
      <c r="W4180" s="348" t="str">
        <f>IF(板块成分!B4182="","",板块成分!B4182)</f>
        <v/>
      </c>
      <c r="X4180" s="270" t="str">
        <f>[1]!s_info_name(W4180)</f>
        <v>0</v>
      </c>
      <c r="Y4180" s="335" t="str">
        <f>IF($Y$3="申万一级行业",[1]!s_info_industry_sw_2021(W4180,公司分析!D$5,1),IF($Y$3="申万二级行业",[1]!s_info_industry_sw_2021(W4180,公司分析!D$5,2),IF($Y$3="申万三级行业",[1]!s_info_industry_sw_2021(W4180,公司分析!D$5,3),IF($Y$3="wind一级行业",[1]!s_info_industry_gics(W4180,1),IF($Y$3="wind二级行业",[1]!s_info_industry_gics(W4180,2),IF($Y$3="wind三级行业",[1]!s_info_industry_gics(W4180,3),IF($Y$3="wind四级行业",[1]!s_info_industry_gics(W4180,4),IF($Y$3="证监会门类行业",[1]!s_info_industry_csrc12_n(W4180,公司分析!D$5,1),""))))))))</f>
        <v>0</v>
      </c>
      <c r="Z4180" s="298" t="str">
        <f>IF(Y4180=行业比较!$E$6,ROW(),"")</f>
        <v/>
      </c>
    </row>
    <row r="4181" spans="22:26" x14ac:dyDescent="0.35">
      <c r="V4181" s="253">
        <f t="shared" si="73"/>
        <v>0</v>
      </c>
      <c r="W4181" s="348" t="str">
        <f>IF(板块成分!B4183="","",板块成分!B4183)</f>
        <v/>
      </c>
      <c r="X4181" s="270" t="str">
        <f>[1]!s_info_name(W4181)</f>
        <v>0</v>
      </c>
      <c r="Y4181" s="335" t="str">
        <f>IF($Y$3="申万一级行业",[1]!s_info_industry_sw_2021(W4181,公司分析!D$5,1),IF($Y$3="申万二级行业",[1]!s_info_industry_sw_2021(W4181,公司分析!D$5,2),IF($Y$3="申万三级行业",[1]!s_info_industry_sw_2021(W4181,公司分析!D$5,3),IF($Y$3="wind一级行业",[1]!s_info_industry_gics(W4181,1),IF($Y$3="wind二级行业",[1]!s_info_industry_gics(W4181,2),IF($Y$3="wind三级行业",[1]!s_info_industry_gics(W4181,3),IF($Y$3="wind四级行业",[1]!s_info_industry_gics(W4181,4),IF($Y$3="证监会门类行业",[1]!s_info_industry_csrc12_n(W4181,公司分析!D$5,1),""))))))))</f>
        <v>0</v>
      </c>
      <c r="Z4181" s="298" t="str">
        <f>IF(Y4181=行业比较!$E$6,ROW(),"")</f>
        <v/>
      </c>
    </row>
    <row r="4182" spans="22:26" x14ac:dyDescent="0.35">
      <c r="V4182" s="253">
        <f t="shared" si="73"/>
        <v>0</v>
      </c>
      <c r="W4182" s="348" t="str">
        <f>IF(板块成分!B4184="","",板块成分!B4184)</f>
        <v/>
      </c>
      <c r="X4182" s="270" t="str">
        <f>[1]!s_info_name(W4182)</f>
        <v>0</v>
      </c>
      <c r="Y4182" s="335" t="str">
        <f>IF($Y$3="申万一级行业",[1]!s_info_industry_sw_2021(W4182,公司分析!D$5,1),IF($Y$3="申万二级行业",[1]!s_info_industry_sw_2021(W4182,公司分析!D$5,2),IF($Y$3="申万三级行业",[1]!s_info_industry_sw_2021(W4182,公司分析!D$5,3),IF($Y$3="wind一级行业",[1]!s_info_industry_gics(W4182,1),IF($Y$3="wind二级行业",[1]!s_info_industry_gics(W4182,2),IF($Y$3="wind三级行业",[1]!s_info_industry_gics(W4182,3),IF($Y$3="wind四级行业",[1]!s_info_industry_gics(W4182,4),IF($Y$3="证监会门类行业",[1]!s_info_industry_csrc12_n(W4182,公司分析!D$5,1),""))))))))</f>
        <v>0</v>
      </c>
      <c r="Z4182" s="298" t="str">
        <f>IF(Y4182=行业比较!$E$6,ROW(),"")</f>
        <v/>
      </c>
    </row>
    <row r="4183" spans="22:26" x14ac:dyDescent="0.35">
      <c r="V4183" s="253">
        <f t="shared" si="73"/>
        <v>0</v>
      </c>
      <c r="W4183" s="348" t="str">
        <f>IF(板块成分!B4185="","",板块成分!B4185)</f>
        <v/>
      </c>
      <c r="X4183" s="270" t="str">
        <f>[1]!s_info_name(W4183)</f>
        <v>0</v>
      </c>
      <c r="Y4183" s="335" t="str">
        <f>IF($Y$3="申万一级行业",[1]!s_info_industry_sw_2021(W4183,公司分析!D$5,1),IF($Y$3="申万二级行业",[1]!s_info_industry_sw_2021(W4183,公司分析!D$5,2),IF($Y$3="申万三级行业",[1]!s_info_industry_sw_2021(W4183,公司分析!D$5,3),IF($Y$3="wind一级行业",[1]!s_info_industry_gics(W4183,1),IF($Y$3="wind二级行业",[1]!s_info_industry_gics(W4183,2),IF($Y$3="wind三级行业",[1]!s_info_industry_gics(W4183,3),IF($Y$3="wind四级行业",[1]!s_info_industry_gics(W4183,4),IF($Y$3="证监会门类行业",[1]!s_info_industry_csrc12_n(W4183,公司分析!D$5,1),""))))))))</f>
        <v>0</v>
      </c>
      <c r="Z4183" s="298" t="str">
        <f>IF(Y4183=行业比较!$E$6,ROW(),"")</f>
        <v/>
      </c>
    </row>
    <row r="4184" spans="22:26" x14ac:dyDescent="0.35">
      <c r="V4184" s="253">
        <f t="shared" si="73"/>
        <v>0</v>
      </c>
      <c r="W4184" s="348" t="str">
        <f>IF(板块成分!B4186="","",板块成分!B4186)</f>
        <v/>
      </c>
      <c r="X4184" s="270" t="str">
        <f>[1]!s_info_name(W4184)</f>
        <v>0</v>
      </c>
      <c r="Y4184" s="335" t="str">
        <f>IF($Y$3="申万一级行业",[1]!s_info_industry_sw_2021(W4184,公司分析!D$5,1),IF($Y$3="申万二级行业",[1]!s_info_industry_sw_2021(W4184,公司分析!D$5,2),IF($Y$3="申万三级行业",[1]!s_info_industry_sw_2021(W4184,公司分析!D$5,3),IF($Y$3="wind一级行业",[1]!s_info_industry_gics(W4184,1),IF($Y$3="wind二级行业",[1]!s_info_industry_gics(W4184,2),IF($Y$3="wind三级行业",[1]!s_info_industry_gics(W4184,3),IF($Y$3="wind四级行业",[1]!s_info_industry_gics(W4184,4),IF($Y$3="证监会门类行业",[1]!s_info_industry_csrc12_n(W4184,公司分析!D$5,1),""))))))))</f>
        <v>0</v>
      </c>
      <c r="Z4184" s="298" t="str">
        <f>IF(Y4184=行业比较!$E$6,ROW(),"")</f>
        <v/>
      </c>
    </row>
    <row r="4185" spans="22:26" x14ac:dyDescent="0.35">
      <c r="V4185" s="253">
        <f t="shared" si="73"/>
        <v>0</v>
      </c>
      <c r="W4185" s="348" t="str">
        <f>IF(板块成分!B4187="","",板块成分!B4187)</f>
        <v/>
      </c>
      <c r="X4185" s="270" t="str">
        <f>[1]!s_info_name(W4185)</f>
        <v>0</v>
      </c>
      <c r="Y4185" s="335" t="str">
        <f>IF($Y$3="申万一级行业",[1]!s_info_industry_sw_2021(W4185,公司分析!D$5,1),IF($Y$3="申万二级行业",[1]!s_info_industry_sw_2021(W4185,公司分析!D$5,2),IF($Y$3="申万三级行业",[1]!s_info_industry_sw_2021(W4185,公司分析!D$5,3),IF($Y$3="wind一级行业",[1]!s_info_industry_gics(W4185,1),IF($Y$3="wind二级行业",[1]!s_info_industry_gics(W4185,2),IF($Y$3="wind三级行业",[1]!s_info_industry_gics(W4185,3),IF($Y$3="wind四级行业",[1]!s_info_industry_gics(W4185,4),IF($Y$3="证监会门类行业",[1]!s_info_industry_csrc12_n(W4185,公司分析!D$5,1),""))))))))</f>
        <v>0</v>
      </c>
      <c r="Z4185" s="298" t="str">
        <f>IF(Y4185=行业比较!$E$6,ROW(),"")</f>
        <v/>
      </c>
    </row>
    <row r="4186" spans="22:26" x14ac:dyDescent="0.35">
      <c r="V4186" s="253">
        <f t="shared" si="73"/>
        <v>0</v>
      </c>
      <c r="W4186" s="348" t="str">
        <f>IF(板块成分!B4188="","",板块成分!B4188)</f>
        <v/>
      </c>
      <c r="X4186" s="270" t="str">
        <f>[1]!s_info_name(W4186)</f>
        <v>0</v>
      </c>
      <c r="Y4186" s="335" t="str">
        <f>IF($Y$3="申万一级行业",[1]!s_info_industry_sw_2021(W4186,公司分析!D$5,1),IF($Y$3="申万二级行业",[1]!s_info_industry_sw_2021(W4186,公司分析!D$5,2),IF($Y$3="申万三级行业",[1]!s_info_industry_sw_2021(W4186,公司分析!D$5,3),IF($Y$3="wind一级行业",[1]!s_info_industry_gics(W4186,1),IF($Y$3="wind二级行业",[1]!s_info_industry_gics(W4186,2),IF($Y$3="wind三级行业",[1]!s_info_industry_gics(W4186,3),IF($Y$3="wind四级行业",[1]!s_info_industry_gics(W4186,4),IF($Y$3="证监会门类行业",[1]!s_info_industry_csrc12_n(W4186,公司分析!D$5,1),""))))))))</f>
        <v>0</v>
      </c>
      <c r="Z4186" s="298" t="str">
        <f>IF(Y4186=行业比较!$E$6,ROW(),"")</f>
        <v/>
      </c>
    </row>
    <row r="4187" spans="22:26" x14ac:dyDescent="0.35">
      <c r="V4187" s="253">
        <f t="shared" si="73"/>
        <v>0</v>
      </c>
      <c r="W4187" s="348" t="str">
        <f>IF(板块成分!B4189="","",板块成分!B4189)</f>
        <v/>
      </c>
      <c r="X4187" s="270" t="str">
        <f>[1]!s_info_name(W4187)</f>
        <v>0</v>
      </c>
      <c r="Y4187" s="335" t="str">
        <f>IF($Y$3="申万一级行业",[1]!s_info_industry_sw_2021(W4187,公司分析!D$5,1),IF($Y$3="申万二级行业",[1]!s_info_industry_sw_2021(W4187,公司分析!D$5,2),IF($Y$3="申万三级行业",[1]!s_info_industry_sw_2021(W4187,公司分析!D$5,3),IF($Y$3="wind一级行业",[1]!s_info_industry_gics(W4187,1),IF($Y$3="wind二级行业",[1]!s_info_industry_gics(W4187,2),IF($Y$3="wind三级行业",[1]!s_info_industry_gics(W4187,3),IF($Y$3="wind四级行业",[1]!s_info_industry_gics(W4187,4),IF($Y$3="证监会门类行业",[1]!s_info_industry_csrc12_n(W4187,公司分析!D$5,1),""))))))))</f>
        <v>0</v>
      </c>
      <c r="Z4187" s="298" t="str">
        <f>IF(Y4187=行业比较!$E$6,ROW(),"")</f>
        <v/>
      </c>
    </row>
    <row r="4188" spans="22:26" x14ac:dyDescent="0.35">
      <c r="V4188" s="253">
        <f t="shared" si="73"/>
        <v>0</v>
      </c>
      <c r="W4188" s="348" t="str">
        <f>IF(板块成分!B4190="","",板块成分!B4190)</f>
        <v/>
      </c>
      <c r="X4188" s="270" t="str">
        <f>[1]!s_info_name(W4188)</f>
        <v>0</v>
      </c>
      <c r="Y4188" s="335" t="str">
        <f>IF($Y$3="申万一级行业",[1]!s_info_industry_sw_2021(W4188,公司分析!D$5,1),IF($Y$3="申万二级行业",[1]!s_info_industry_sw_2021(W4188,公司分析!D$5,2),IF($Y$3="申万三级行业",[1]!s_info_industry_sw_2021(W4188,公司分析!D$5,3),IF($Y$3="wind一级行业",[1]!s_info_industry_gics(W4188,1),IF($Y$3="wind二级行业",[1]!s_info_industry_gics(W4188,2),IF($Y$3="wind三级行业",[1]!s_info_industry_gics(W4188,3),IF($Y$3="wind四级行业",[1]!s_info_industry_gics(W4188,4),IF($Y$3="证监会门类行业",[1]!s_info_industry_csrc12_n(W4188,公司分析!D$5,1),""))))))))</f>
        <v>0</v>
      </c>
      <c r="Z4188" s="298" t="str">
        <f>IF(Y4188=行业比较!$E$6,ROW(),"")</f>
        <v/>
      </c>
    </row>
    <row r="4189" spans="22:26" x14ac:dyDescent="0.35">
      <c r="V4189" s="253">
        <f t="shared" si="73"/>
        <v>0</v>
      </c>
      <c r="W4189" s="348" t="str">
        <f>IF(板块成分!B4191="","",板块成分!B4191)</f>
        <v/>
      </c>
      <c r="X4189" s="270" t="str">
        <f>[1]!s_info_name(W4189)</f>
        <v>0</v>
      </c>
      <c r="Y4189" s="335" t="str">
        <f>IF($Y$3="申万一级行业",[1]!s_info_industry_sw_2021(W4189,公司分析!D$5,1),IF($Y$3="申万二级行业",[1]!s_info_industry_sw_2021(W4189,公司分析!D$5,2),IF($Y$3="申万三级行业",[1]!s_info_industry_sw_2021(W4189,公司分析!D$5,3),IF($Y$3="wind一级行业",[1]!s_info_industry_gics(W4189,1),IF($Y$3="wind二级行业",[1]!s_info_industry_gics(W4189,2),IF($Y$3="wind三级行业",[1]!s_info_industry_gics(W4189,3),IF($Y$3="wind四级行业",[1]!s_info_industry_gics(W4189,4),IF($Y$3="证监会门类行业",[1]!s_info_industry_csrc12_n(W4189,公司分析!D$5,1),""))))))))</f>
        <v>0</v>
      </c>
      <c r="Z4189" s="298" t="str">
        <f>IF(Y4189=行业比较!$E$6,ROW(),"")</f>
        <v/>
      </c>
    </row>
    <row r="4190" spans="22:26" x14ac:dyDescent="0.35">
      <c r="V4190" s="253">
        <f t="shared" si="73"/>
        <v>0</v>
      </c>
      <c r="W4190" s="348" t="str">
        <f>IF(板块成分!B4192="","",板块成分!B4192)</f>
        <v/>
      </c>
      <c r="X4190" s="270" t="str">
        <f>[1]!s_info_name(W4190)</f>
        <v>0</v>
      </c>
      <c r="Y4190" s="335" t="str">
        <f>IF($Y$3="申万一级行业",[1]!s_info_industry_sw_2021(W4190,公司分析!D$5,1),IF($Y$3="申万二级行业",[1]!s_info_industry_sw_2021(W4190,公司分析!D$5,2),IF($Y$3="申万三级行业",[1]!s_info_industry_sw_2021(W4190,公司分析!D$5,3),IF($Y$3="wind一级行业",[1]!s_info_industry_gics(W4190,1),IF($Y$3="wind二级行业",[1]!s_info_industry_gics(W4190,2),IF($Y$3="wind三级行业",[1]!s_info_industry_gics(W4190,3),IF($Y$3="wind四级行业",[1]!s_info_industry_gics(W4190,4),IF($Y$3="证监会门类行业",[1]!s_info_industry_csrc12_n(W4190,公司分析!D$5,1),""))))))))</f>
        <v>0</v>
      </c>
      <c r="Z4190" s="298" t="str">
        <f>IF(Y4190=行业比较!$E$6,ROW(),"")</f>
        <v/>
      </c>
    </row>
    <row r="4191" spans="22:26" x14ac:dyDescent="0.35">
      <c r="V4191" s="253">
        <f t="shared" si="73"/>
        <v>0</v>
      </c>
      <c r="W4191" s="348" t="str">
        <f>IF(板块成分!B4193="","",板块成分!B4193)</f>
        <v/>
      </c>
      <c r="X4191" s="270" t="str">
        <f>[1]!s_info_name(W4191)</f>
        <v>0</v>
      </c>
      <c r="Y4191" s="335" t="str">
        <f>IF($Y$3="申万一级行业",[1]!s_info_industry_sw_2021(W4191,公司分析!D$5,1),IF($Y$3="申万二级行业",[1]!s_info_industry_sw_2021(W4191,公司分析!D$5,2),IF($Y$3="申万三级行业",[1]!s_info_industry_sw_2021(W4191,公司分析!D$5,3),IF($Y$3="wind一级行业",[1]!s_info_industry_gics(W4191,1),IF($Y$3="wind二级行业",[1]!s_info_industry_gics(W4191,2),IF($Y$3="wind三级行业",[1]!s_info_industry_gics(W4191,3),IF($Y$3="wind四级行业",[1]!s_info_industry_gics(W4191,4),IF($Y$3="证监会门类行业",[1]!s_info_industry_csrc12_n(W4191,公司分析!D$5,1),""))))))))</f>
        <v>0</v>
      </c>
      <c r="Z4191" s="298" t="str">
        <f>IF(Y4191=行业比较!$E$6,ROW(),"")</f>
        <v/>
      </c>
    </row>
    <row r="4192" spans="22:26" x14ac:dyDescent="0.35">
      <c r="V4192" s="253">
        <f t="shared" si="73"/>
        <v>0</v>
      </c>
      <c r="W4192" s="348" t="str">
        <f>IF(板块成分!B4194="","",板块成分!B4194)</f>
        <v/>
      </c>
      <c r="X4192" s="270" t="str">
        <f>[1]!s_info_name(W4192)</f>
        <v>0</v>
      </c>
      <c r="Y4192" s="335" t="str">
        <f>IF($Y$3="申万一级行业",[1]!s_info_industry_sw_2021(W4192,公司分析!D$5,1),IF($Y$3="申万二级行业",[1]!s_info_industry_sw_2021(W4192,公司分析!D$5,2),IF($Y$3="申万三级行业",[1]!s_info_industry_sw_2021(W4192,公司分析!D$5,3),IF($Y$3="wind一级行业",[1]!s_info_industry_gics(W4192,1),IF($Y$3="wind二级行业",[1]!s_info_industry_gics(W4192,2),IF($Y$3="wind三级行业",[1]!s_info_industry_gics(W4192,3),IF($Y$3="wind四级行业",[1]!s_info_industry_gics(W4192,4),IF($Y$3="证监会门类行业",[1]!s_info_industry_csrc12_n(W4192,公司分析!D$5,1),""))))))))</f>
        <v>0</v>
      </c>
      <c r="Z4192" s="298" t="str">
        <f>IF(Y4192=行业比较!$E$6,ROW(),"")</f>
        <v/>
      </c>
    </row>
    <row r="4193" spans="22:26" x14ac:dyDescent="0.35">
      <c r="V4193" s="253">
        <f t="shared" si="73"/>
        <v>0</v>
      </c>
      <c r="W4193" s="348" t="str">
        <f>IF(板块成分!B4195="","",板块成分!B4195)</f>
        <v/>
      </c>
      <c r="X4193" s="270" t="str">
        <f>[1]!s_info_name(W4193)</f>
        <v>0</v>
      </c>
      <c r="Y4193" s="335" t="str">
        <f>IF($Y$3="申万一级行业",[1]!s_info_industry_sw_2021(W4193,公司分析!D$5,1),IF($Y$3="申万二级行业",[1]!s_info_industry_sw_2021(W4193,公司分析!D$5,2),IF($Y$3="申万三级行业",[1]!s_info_industry_sw_2021(W4193,公司分析!D$5,3),IF($Y$3="wind一级行业",[1]!s_info_industry_gics(W4193,1),IF($Y$3="wind二级行业",[1]!s_info_industry_gics(W4193,2),IF($Y$3="wind三级行业",[1]!s_info_industry_gics(W4193,3),IF($Y$3="wind四级行业",[1]!s_info_industry_gics(W4193,4),IF($Y$3="证监会门类行业",[1]!s_info_industry_csrc12_n(W4193,公司分析!D$5,1),""))))))))</f>
        <v>0</v>
      </c>
      <c r="Z4193" s="298" t="str">
        <f>IF(Y4193=行业比较!$E$6,ROW(),"")</f>
        <v/>
      </c>
    </row>
    <row r="4194" spans="22:26" x14ac:dyDescent="0.35">
      <c r="V4194" s="253">
        <f t="shared" si="73"/>
        <v>0</v>
      </c>
      <c r="W4194" s="348" t="str">
        <f>IF(板块成分!B4196="","",板块成分!B4196)</f>
        <v/>
      </c>
      <c r="X4194" s="270" t="str">
        <f>[1]!s_info_name(W4194)</f>
        <v>0</v>
      </c>
      <c r="Y4194" s="335" t="str">
        <f>IF($Y$3="申万一级行业",[1]!s_info_industry_sw_2021(W4194,公司分析!D$5,1),IF($Y$3="申万二级行业",[1]!s_info_industry_sw_2021(W4194,公司分析!D$5,2),IF($Y$3="申万三级行业",[1]!s_info_industry_sw_2021(W4194,公司分析!D$5,3),IF($Y$3="wind一级行业",[1]!s_info_industry_gics(W4194,1),IF($Y$3="wind二级行业",[1]!s_info_industry_gics(W4194,2),IF($Y$3="wind三级行业",[1]!s_info_industry_gics(W4194,3),IF($Y$3="wind四级行业",[1]!s_info_industry_gics(W4194,4),IF($Y$3="证监会门类行业",[1]!s_info_industry_csrc12_n(W4194,公司分析!D$5,1),""))))))))</f>
        <v>0</v>
      </c>
      <c r="Z4194" s="298" t="str">
        <f>IF(Y4194=行业比较!$E$6,ROW(),"")</f>
        <v/>
      </c>
    </row>
    <row r="4195" spans="22:26" x14ac:dyDescent="0.35">
      <c r="V4195" s="253">
        <f t="shared" si="73"/>
        <v>0</v>
      </c>
      <c r="W4195" s="348" t="str">
        <f>IF(板块成分!B4197="","",板块成分!B4197)</f>
        <v/>
      </c>
      <c r="X4195" s="270" t="str">
        <f>[1]!s_info_name(W4195)</f>
        <v>0</v>
      </c>
      <c r="Y4195" s="335" t="str">
        <f>IF($Y$3="申万一级行业",[1]!s_info_industry_sw_2021(W4195,公司分析!D$5,1),IF($Y$3="申万二级行业",[1]!s_info_industry_sw_2021(W4195,公司分析!D$5,2),IF($Y$3="申万三级行业",[1]!s_info_industry_sw_2021(W4195,公司分析!D$5,3),IF($Y$3="wind一级行业",[1]!s_info_industry_gics(W4195,1),IF($Y$3="wind二级行业",[1]!s_info_industry_gics(W4195,2),IF($Y$3="wind三级行业",[1]!s_info_industry_gics(W4195,3),IF($Y$3="wind四级行业",[1]!s_info_industry_gics(W4195,4),IF($Y$3="证监会门类行业",[1]!s_info_industry_csrc12_n(W4195,公司分析!D$5,1),""))))))))</f>
        <v>0</v>
      </c>
      <c r="Z4195" s="298" t="str">
        <f>IF(Y4195=行业比较!$E$6,ROW(),"")</f>
        <v/>
      </c>
    </row>
    <row r="4196" spans="22:26" x14ac:dyDescent="0.35">
      <c r="V4196" s="253">
        <f t="shared" si="73"/>
        <v>0</v>
      </c>
      <c r="W4196" s="348" t="str">
        <f>IF(板块成分!B4198="","",板块成分!B4198)</f>
        <v/>
      </c>
      <c r="X4196" s="270" t="str">
        <f>[1]!s_info_name(W4196)</f>
        <v>0</v>
      </c>
      <c r="Y4196" s="335" t="str">
        <f>IF($Y$3="申万一级行业",[1]!s_info_industry_sw_2021(W4196,公司分析!D$5,1),IF($Y$3="申万二级行业",[1]!s_info_industry_sw_2021(W4196,公司分析!D$5,2),IF($Y$3="申万三级行业",[1]!s_info_industry_sw_2021(W4196,公司分析!D$5,3),IF($Y$3="wind一级行业",[1]!s_info_industry_gics(W4196,1),IF($Y$3="wind二级行业",[1]!s_info_industry_gics(W4196,2),IF($Y$3="wind三级行业",[1]!s_info_industry_gics(W4196,3),IF($Y$3="wind四级行业",[1]!s_info_industry_gics(W4196,4),IF($Y$3="证监会门类行业",[1]!s_info_industry_csrc12_n(W4196,公司分析!D$5,1),""))))))))</f>
        <v>0</v>
      </c>
      <c r="Z4196" s="298" t="str">
        <f>IF(Y4196=行业比较!$E$6,ROW(),"")</f>
        <v/>
      </c>
    </row>
    <row r="4197" spans="22:26" x14ac:dyDescent="0.35">
      <c r="V4197" s="253">
        <f t="shared" si="73"/>
        <v>0</v>
      </c>
      <c r="W4197" s="348" t="str">
        <f>IF(板块成分!B4199="","",板块成分!B4199)</f>
        <v/>
      </c>
      <c r="X4197" s="270" t="str">
        <f>[1]!s_info_name(W4197)</f>
        <v>0</v>
      </c>
      <c r="Y4197" s="335" t="str">
        <f>IF($Y$3="申万一级行业",[1]!s_info_industry_sw_2021(W4197,公司分析!D$5,1),IF($Y$3="申万二级行业",[1]!s_info_industry_sw_2021(W4197,公司分析!D$5,2),IF($Y$3="申万三级行业",[1]!s_info_industry_sw_2021(W4197,公司分析!D$5,3),IF($Y$3="wind一级行业",[1]!s_info_industry_gics(W4197,1),IF($Y$3="wind二级行业",[1]!s_info_industry_gics(W4197,2),IF($Y$3="wind三级行业",[1]!s_info_industry_gics(W4197,3),IF($Y$3="wind四级行业",[1]!s_info_industry_gics(W4197,4),IF($Y$3="证监会门类行业",[1]!s_info_industry_csrc12_n(W4197,公司分析!D$5,1),""))))))))</f>
        <v>0</v>
      </c>
      <c r="Z4197" s="298" t="str">
        <f>IF(Y4197=行业比较!$E$6,ROW(),"")</f>
        <v/>
      </c>
    </row>
    <row r="4198" spans="22:26" x14ac:dyDescent="0.35">
      <c r="V4198" s="253">
        <f t="shared" si="73"/>
        <v>0</v>
      </c>
      <c r="W4198" s="348" t="str">
        <f>IF(板块成分!B4200="","",板块成分!B4200)</f>
        <v/>
      </c>
      <c r="X4198" s="270" t="str">
        <f>[1]!s_info_name(W4198)</f>
        <v>0</v>
      </c>
      <c r="Y4198" s="335" t="str">
        <f>IF($Y$3="申万一级行业",[1]!s_info_industry_sw_2021(W4198,公司分析!D$5,1),IF($Y$3="申万二级行业",[1]!s_info_industry_sw_2021(W4198,公司分析!D$5,2),IF($Y$3="申万三级行业",[1]!s_info_industry_sw_2021(W4198,公司分析!D$5,3),IF($Y$3="wind一级行业",[1]!s_info_industry_gics(W4198,1),IF($Y$3="wind二级行业",[1]!s_info_industry_gics(W4198,2),IF($Y$3="wind三级行业",[1]!s_info_industry_gics(W4198,3),IF($Y$3="wind四级行业",[1]!s_info_industry_gics(W4198,4),IF($Y$3="证监会门类行业",[1]!s_info_industry_csrc12_n(W4198,公司分析!D$5,1),""))))))))</f>
        <v>0</v>
      </c>
      <c r="Z4198" s="298" t="str">
        <f>IF(Y4198=行业比较!$E$6,ROW(),"")</f>
        <v/>
      </c>
    </row>
    <row r="4199" spans="22:26" x14ac:dyDescent="0.35">
      <c r="V4199" s="253">
        <f t="shared" si="73"/>
        <v>0</v>
      </c>
      <c r="W4199" s="348" t="str">
        <f>IF(板块成分!B4201="","",板块成分!B4201)</f>
        <v/>
      </c>
      <c r="X4199" s="270" t="str">
        <f>[1]!s_info_name(W4199)</f>
        <v>0</v>
      </c>
      <c r="Y4199" s="335" t="str">
        <f>IF($Y$3="申万一级行业",[1]!s_info_industry_sw_2021(W4199,公司分析!D$5,1),IF($Y$3="申万二级行业",[1]!s_info_industry_sw_2021(W4199,公司分析!D$5,2),IF($Y$3="申万三级行业",[1]!s_info_industry_sw_2021(W4199,公司分析!D$5,3),IF($Y$3="wind一级行业",[1]!s_info_industry_gics(W4199,1),IF($Y$3="wind二级行业",[1]!s_info_industry_gics(W4199,2),IF($Y$3="wind三级行业",[1]!s_info_industry_gics(W4199,3),IF($Y$3="wind四级行业",[1]!s_info_industry_gics(W4199,4),IF($Y$3="证监会门类行业",[1]!s_info_industry_csrc12_n(W4199,公司分析!D$5,1),""))))))))</f>
        <v>0</v>
      </c>
      <c r="Z4199" s="298" t="str">
        <f>IF(Y4199=行业比较!$E$6,ROW(),"")</f>
        <v/>
      </c>
    </row>
    <row r="4200" spans="22:26" x14ac:dyDescent="0.35">
      <c r="V4200" s="253">
        <f t="shared" si="73"/>
        <v>0</v>
      </c>
      <c r="W4200" s="348" t="str">
        <f>IF(板块成分!B4202="","",板块成分!B4202)</f>
        <v/>
      </c>
      <c r="X4200" s="270" t="str">
        <f>[1]!s_info_name(W4200)</f>
        <v>0</v>
      </c>
      <c r="Y4200" s="335" t="str">
        <f>IF($Y$3="申万一级行业",[1]!s_info_industry_sw_2021(W4200,公司分析!D$5,1),IF($Y$3="申万二级行业",[1]!s_info_industry_sw_2021(W4200,公司分析!D$5,2),IF($Y$3="申万三级行业",[1]!s_info_industry_sw_2021(W4200,公司分析!D$5,3),IF($Y$3="wind一级行业",[1]!s_info_industry_gics(W4200,1),IF($Y$3="wind二级行业",[1]!s_info_industry_gics(W4200,2),IF($Y$3="wind三级行业",[1]!s_info_industry_gics(W4200,3),IF($Y$3="wind四级行业",[1]!s_info_industry_gics(W4200,4),IF($Y$3="证监会门类行业",[1]!s_info_industry_csrc12_n(W4200,公司分析!D$5,1),""))))))))</f>
        <v>0</v>
      </c>
      <c r="Z4200" s="298" t="str">
        <f>IF(Y4200=行业比较!$E$6,ROW(),"")</f>
        <v/>
      </c>
    </row>
    <row r="4201" spans="22:26" x14ac:dyDescent="0.35">
      <c r="V4201" s="253">
        <f t="shared" si="73"/>
        <v>0</v>
      </c>
      <c r="W4201" s="348" t="str">
        <f>IF(板块成分!B4203="","",板块成分!B4203)</f>
        <v/>
      </c>
      <c r="X4201" s="270" t="str">
        <f>[1]!s_info_name(W4201)</f>
        <v>0</v>
      </c>
      <c r="Y4201" s="335" t="str">
        <f>IF($Y$3="申万一级行业",[1]!s_info_industry_sw_2021(W4201,公司分析!D$5,1),IF($Y$3="申万二级行业",[1]!s_info_industry_sw_2021(W4201,公司分析!D$5,2),IF($Y$3="申万三级行业",[1]!s_info_industry_sw_2021(W4201,公司分析!D$5,3),IF($Y$3="wind一级行业",[1]!s_info_industry_gics(W4201,1),IF($Y$3="wind二级行业",[1]!s_info_industry_gics(W4201,2),IF($Y$3="wind三级行业",[1]!s_info_industry_gics(W4201,3),IF($Y$3="wind四级行业",[1]!s_info_industry_gics(W4201,4),IF($Y$3="证监会门类行业",[1]!s_info_industry_csrc12_n(W4201,公司分析!D$5,1),""))))))))</f>
        <v>0</v>
      </c>
      <c r="Z4201" s="298" t="str">
        <f>IF(Y4201=行业比较!$E$6,ROW(),"")</f>
        <v/>
      </c>
    </row>
    <row r="4202" spans="22:26" x14ac:dyDescent="0.35">
      <c r="V4202" s="253">
        <f t="shared" si="73"/>
        <v>0</v>
      </c>
      <c r="W4202" s="348" t="str">
        <f>IF(板块成分!B4204="","",板块成分!B4204)</f>
        <v/>
      </c>
      <c r="X4202" s="270" t="str">
        <f>[1]!s_info_name(W4202)</f>
        <v>0</v>
      </c>
      <c r="Y4202" s="335" t="str">
        <f>IF($Y$3="申万一级行业",[1]!s_info_industry_sw_2021(W4202,公司分析!D$5,1),IF($Y$3="申万二级行业",[1]!s_info_industry_sw_2021(W4202,公司分析!D$5,2),IF($Y$3="申万三级行业",[1]!s_info_industry_sw_2021(W4202,公司分析!D$5,3),IF($Y$3="wind一级行业",[1]!s_info_industry_gics(W4202,1),IF($Y$3="wind二级行业",[1]!s_info_industry_gics(W4202,2),IF($Y$3="wind三级行业",[1]!s_info_industry_gics(W4202,3),IF($Y$3="wind四级行业",[1]!s_info_industry_gics(W4202,4),IF($Y$3="证监会门类行业",[1]!s_info_industry_csrc12_n(W4202,公司分析!D$5,1),""))))))))</f>
        <v>0</v>
      </c>
      <c r="Z4202" s="298" t="str">
        <f>IF(Y4202=行业比较!$E$6,ROW(),"")</f>
        <v/>
      </c>
    </row>
    <row r="4203" spans="22:26" x14ac:dyDescent="0.35">
      <c r="V4203" s="253">
        <f t="shared" si="73"/>
        <v>0</v>
      </c>
      <c r="W4203" s="348" t="str">
        <f>IF(板块成分!B4205="","",板块成分!B4205)</f>
        <v/>
      </c>
      <c r="X4203" s="270" t="str">
        <f>[1]!s_info_name(W4203)</f>
        <v>0</v>
      </c>
      <c r="Y4203" s="335" t="str">
        <f>IF($Y$3="申万一级行业",[1]!s_info_industry_sw_2021(W4203,公司分析!D$5,1),IF($Y$3="申万二级行业",[1]!s_info_industry_sw_2021(W4203,公司分析!D$5,2),IF($Y$3="申万三级行业",[1]!s_info_industry_sw_2021(W4203,公司分析!D$5,3),IF($Y$3="wind一级行业",[1]!s_info_industry_gics(W4203,1),IF($Y$3="wind二级行业",[1]!s_info_industry_gics(W4203,2),IF($Y$3="wind三级行业",[1]!s_info_industry_gics(W4203,3),IF($Y$3="wind四级行业",[1]!s_info_industry_gics(W4203,4),IF($Y$3="证监会门类行业",[1]!s_info_industry_csrc12_n(W4203,公司分析!D$5,1),""))))))))</f>
        <v>0</v>
      </c>
      <c r="Z4203" s="298" t="str">
        <f>IF(Y4203=行业比较!$E$6,ROW(),"")</f>
        <v/>
      </c>
    </row>
    <row r="4204" spans="22:26" x14ac:dyDescent="0.35">
      <c r="V4204" s="253">
        <f t="shared" si="73"/>
        <v>0</v>
      </c>
      <c r="W4204" s="348" t="str">
        <f>IF(板块成分!B4206="","",板块成分!B4206)</f>
        <v/>
      </c>
      <c r="X4204" s="270" t="str">
        <f>[1]!s_info_name(W4204)</f>
        <v>0</v>
      </c>
      <c r="Y4204" s="335" t="str">
        <f>IF($Y$3="申万一级行业",[1]!s_info_industry_sw_2021(W4204,公司分析!D$5,1),IF($Y$3="申万二级行业",[1]!s_info_industry_sw_2021(W4204,公司分析!D$5,2),IF($Y$3="申万三级行业",[1]!s_info_industry_sw_2021(W4204,公司分析!D$5,3),IF($Y$3="wind一级行业",[1]!s_info_industry_gics(W4204,1),IF($Y$3="wind二级行业",[1]!s_info_industry_gics(W4204,2),IF($Y$3="wind三级行业",[1]!s_info_industry_gics(W4204,3),IF($Y$3="wind四级行业",[1]!s_info_industry_gics(W4204,4),IF($Y$3="证监会门类行业",[1]!s_info_industry_csrc12_n(W4204,公司分析!D$5,1),""))))))))</f>
        <v>0</v>
      </c>
      <c r="Z4204" s="298" t="str">
        <f>IF(Y4204=行业比较!$E$6,ROW(),"")</f>
        <v/>
      </c>
    </row>
    <row r="4205" spans="22:26" x14ac:dyDescent="0.35">
      <c r="V4205" s="253">
        <f t="shared" si="73"/>
        <v>0</v>
      </c>
      <c r="W4205" s="348" t="str">
        <f>IF(板块成分!B4207="","",板块成分!B4207)</f>
        <v/>
      </c>
      <c r="X4205" s="270" t="str">
        <f>[1]!s_info_name(W4205)</f>
        <v>0</v>
      </c>
      <c r="Y4205" s="335" t="str">
        <f>IF($Y$3="申万一级行业",[1]!s_info_industry_sw_2021(W4205,公司分析!D$5,1),IF($Y$3="申万二级行业",[1]!s_info_industry_sw_2021(W4205,公司分析!D$5,2),IF($Y$3="申万三级行业",[1]!s_info_industry_sw_2021(W4205,公司分析!D$5,3),IF($Y$3="wind一级行业",[1]!s_info_industry_gics(W4205,1),IF($Y$3="wind二级行业",[1]!s_info_industry_gics(W4205,2),IF($Y$3="wind三级行业",[1]!s_info_industry_gics(W4205,3),IF($Y$3="wind四级行业",[1]!s_info_industry_gics(W4205,4),IF($Y$3="证监会门类行业",[1]!s_info_industry_csrc12_n(W4205,公司分析!D$5,1),""))))))))</f>
        <v>0</v>
      </c>
      <c r="Z4205" s="298" t="str">
        <f>IF(Y4205=行业比较!$E$6,ROW(),"")</f>
        <v/>
      </c>
    </row>
    <row r="4206" spans="22:26" x14ac:dyDescent="0.35">
      <c r="V4206" s="253">
        <f t="shared" si="73"/>
        <v>0</v>
      </c>
      <c r="W4206" s="348" t="str">
        <f>IF(板块成分!B4208="","",板块成分!B4208)</f>
        <v/>
      </c>
      <c r="X4206" s="270" t="str">
        <f>[1]!s_info_name(W4206)</f>
        <v>0</v>
      </c>
      <c r="Y4206" s="335" t="str">
        <f>IF($Y$3="申万一级行业",[1]!s_info_industry_sw_2021(W4206,公司分析!D$5,1),IF($Y$3="申万二级行业",[1]!s_info_industry_sw_2021(W4206,公司分析!D$5,2),IF($Y$3="申万三级行业",[1]!s_info_industry_sw_2021(W4206,公司分析!D$5,3),IF($Y$3="wind一级行业",[1]!s_info_industry_gics(W4206,1),IF($Y$3="wind二级行业",[1]!s_info_industry_gics(W4206,2),IF($Y$3="wind三级行业",[1]!s_info_industry_gics(W4206,3),IF($Y$3="wind四级行业",[1]!s_info_industry_gics(W4206,4),IF($Y$3="证监会门类行业",[1]!s_info_industry_csrc12_n(W4206,公司分析!D$5,1),""))))))))</f>
        <v>0</v>
      </c>
      <c r="Z4206" s="298" t="str">
        <f>IF(Y4206=行业比较!$E$6,ROW(),"")</f>
        <v/>
      </c>
    </row>
    <row r="4207" spans="22:26" x14ac:dyDescent="0.35">
      <c r="V4207" s="253">
        <f t="shared" si="73"/>
        <v>0</v>
      </c>
      <c r="W4207" s="348" t="str">
        <f>IF(板块成分!B4209="","",板块成分!B4209)</f>
        <v/>
      </c>
      <c r="X4207" s="270" t="str">
        <f>[1]!s_info_name(W4207)</f>
        <v>0</v>
      </c>
      <c r="Y4207" s="335" t="str">
        <f>IF($Y$3="申万一级行业",[1]!s_info_industry_sw_2021(W4207,公司分析!D$5,1),IF($Y$3="申万二级行业",[1]!s_info_industry_sw_2021(W4207,公司分析!D$5,2),IF($Y$3="申万三级行业",[1]!s_info_industry_sw_2021(W4207,公司分析!D$5,3),IF($Y$3="wind一级行业",[1]!s_info_industry_gics(W4207,1),IF($Y$3="wind二级行业",[1]!s_info_industry_gics(W4207,2),IF($Y$3="wind三级行业",[1]!s_info_industry_gics(W4207,3),IF($Y$3="wind四级行业",[1]!s_info_industry_gics(W4207,4),IF($Y$3="证监会门类行业",[1]!s_info_industry_csrc12_n(W4207,公司分析!D$5,1),""))))))))</f>
        <v>0</v>
      </c>
      <c r="Z4207" s="298" t="str">
        <f>IF(Y4207=行业比较!$E$6,ROW(),"")</f>
        <v/>
      </c>
    </row>
    <row r="4208" spans="22:26" x14ac:dyDescent="0.35">
      <c r="V4208" s="253">
        <f t="shared" si="73"/>
        <v>0</v>
      </c>
      <c r="W4208" s="348" t="str">
        <f>IF(板块成分!B4210="","",板块成分!B4210)</f>
        <v/>
      </c>
      <c r="X4208" s="270" t="str">
        <f>[1]!s_info_name(W4208)</f>
        <v>0</v>
      </c>
      <c r="Y4208" s="335" t="str">
        <f>IF($Y$3="申万一级行业",[1]!s_info_industry_sw_2021(W4208,公司分析!D$5,1),IF($Y$3="申万二级行业",[1]!s_info_industry_sw_2021(W4208,公司分析!D$5,2),IF($Y$3="申万三级行业",[1]!s_info_industry_sw_2021(W4208,公司分析!D$5,3),IF($Y$3="wind一级行业",[1]!s_info_industry_gics(W4208,1),IF($Y$3="wind二级行业",[1]!s_info_industry_gics(W4208,2),IF($Y$3="wind三级行业",[1]!s_info_industry_gics(W4208,3),IF($Y$3="wind四级行业",[1]!s_info_industry_gics(W4208,4),IF($Y$3="证监会门类行业",[1]!s_info_industry_csrc12_n(W4208,公司分析!D$5,1),""))))))))</f>
        <v>0</v>
      </c>
      <c r="Z4208" s="298" t="str">
        <f>IF(Y4208=行业比较!$E$6,ROW(),"")</f>
        <v/>
      </c>
    </row>
    <row r="4209" spans="22:26" x14ac:dyDescent="0.35">
      <c r="V4209" s="253">
        <f t="shared" si="73"/>
        <v>0</v>
      </c>
      <c r="W4209" s="348" t="str">
        <f>IF(板块成分!B4211="","",板块成分!B4211)</f>
        <v/>
      </c>
      <c r="X4209" s="270" t="str">
        <f>[1]!s_info_name(W4209)</f>
        <v>0</v>
      </c>
      <c r="Y4209" s="335" t="str">
        <f>IF($Y$3="申万一级行业",[1]!s_info_industry_sw_2021(W4209,公司分析!D$5,1),IF($Y$3="申万二级行业",[1]!s_info_industry_sw_2021(W4209,公司分析!D$5,2),IF($Y$3="申万三级行业",[1]!s_info_industry_sw_2021(W4209,公司分析!D$5,3),IF($Y$3="wind一级行业",[1]!s_info_industry_gics(W4209,1),IF($Y$3="wind二级行业",[1]!s_info_industry_gics(W4209,2),IF($Y$3="wind三级行业",[1]!s_info_industry_gics(W4209,3),IF($Y$3="wind四级行业",[1]!s_info_industry_gics(W4209,4),IF($Y$3="证监会门类行业",[1]!s_info_industry_csrc12_n(W4209,公司分析!D$5,1),""))))))))</f>
        <v>0</v>
      </c>
      <c r="Z4209" s="298" t="str">
        <f>IF(Y4209=行业比较!$E$6,ROW(),"")</f>
        <v/>
      </c>
    </row>
    <row r="4210" spans="22:26" x14ac:dyDescent="0.35">
      <c r="V4210" s="253">
        <f t="shared" si="73"/>
        <v>0</v>
      </c>
      <c r="W4210" s="348" t="str">
        <f>IF(板块成分!B4212="","",板块成分!B4212)</f>
        <v/>
      </c>
      <c r="X4210" s="270" t="str">
        <f>[1]!s_info_name(W4210)</f>
        <v>0</v>
      </c>
      <c r="Y4210" s="335" t="str">
        <f>IF($Y$3="申万一级行业",[1]!s_info_industry_sw_2021(W4210,公司分析!D$5,1),IF($Y$3="申万二级行业",[1]!s_info_industry_sw_2021(W4210,公司分析!D$5,2),IF($Y$3="申万三级行业",[1]!s_info_industry_sw_2021(W4210,公司分析!D$5,3),IF($Y$3="wind一级行业",[1]!s_info_industry_gics(W4210,1),IF($Y$3="wind二级行业",[1]!s_info_industry_gics(W4210,2),IF($Y$3="wind三级行业",[1]!s_info_industry_gics(W4210,3),IF($Y$3="wind四级行业",[1]!s_info_industry_gics(W4210,4),IF($Y$3="证监会门类行业",[1]!s_info_industry_csrc12_n(W4210,公司分析!D$5,1),""))))))))</f>
        <v>0</v>
      </c>
      <c r="Z4210" s="298" t="str">
        <f>IF(Y4210=行业比较!$E$6,ROW(),"")</f>
        <v/>
      </c>
    </row>
    <row r="4211" spans="22:26" x14ac:dyDescent="0.35">
      <c r="V4211" s="253">
        <f t="shared" si="73"/>
        <v>0</v>
      </c>
      <c r="W4211" s="348" t="str">
        <f>IF(板块成分!B4213="","",板块成分!B4213)</f>
        <v/>
      </c>
      <c r="X4211" s="270" t="str">
        <f>[1]!s_info_name(W4211)</f>
        <v>0</v>
      </c>
      <c r="Y4211" s="335" t="str">
        <f>IF($Y$3="申万一级行业",[1]!s_info_industry_sw_2021(W4211,公司分析!D$5,1),IF($Y$3="申万二级行业",[1]!s_info_industry_sw_2021(W4211,公司分析!D$5,2),IF($Y$3="申万三级行业",[1]!s_info_industry_sw_2021(W4211,公司分析!D$5,3),IF($Y$3="wind一级行业",[1]!s_info_industry_gics(W4211,1),IF($Y$3="wind二级行业",[1]!s_info_industry_gics(W4211,2),IF($Y$3="wind三级行业",[1]!s_info_industry_gics(W4211,3),IF($Y$3="wind四级行业",[1]!s_info_industry_gics(W4211,4),IF($Y$3="证监会门类行业",[1]!s_info_industry_csrc12_n(W4211,公司分析!D$5,1),""))))))))</f>
        <v>0</v>
      </c>
      <c r="Z4211" s="298" t="str">
        <f>IF(Y4211=行业比较!$E$6,ROW(),"")</f>
        <v/>
      </c>
    </row>
    <row r="4212" spans="22:26" x14ac:dyDescent="0.35">
      <c r="V4212" s="253">
        <f t="shared" si="73"/>
        <v>0</v>
      </c>
      <c r="W4212" s="348" t="str">
        <f>IF(板块成分!B4214="","",板块成分!B4214)</f>
        <v/>
      </c>
      <c r="X4212" s="270" t="str">
        <f>[1]!s_info_name(W4212)</f>
        <v>0</v>
      </c>
      <c r="Y4212" s="335" t="str">
        <f>IF($Y$3="申万一级行业",[1]!s_info_industry_sw_2021(W4212,公司分析!D$5,1),IF($Y$3="申万二级行业",[1]!s_info_industry_sw_2021(W4212,公司分析!D$5,2),IF($Y$3="申万三级行业",[1]!s_info_industry_sw_2021(W4212,公司分析!D$5,3),IF($Y$3="wind一级行业",[1]!s_info_industry_gics(W4212,1),IF($Y$3="wind二级行业",[1]!s_info_industry_gics(W4212,2),IF($Y$3="wind三级行业",[1]!s_info_industry_gics(W4212,3),IF($Y$3="wind四级行业",[1]!s_info_industry_gics(W4212,4),IF($Y$3="证监会门类行业",[1]!s_info_industry_csrc12_n(W4212,公司分析!D$5,1),""))))))))</f>
        <v>0</v>
      </c>
      <c r="Z4212" s="298" t="str">
        <f>IF(Y4212=行业比较!$E$6,ROW(),"")</f>
        <v/>
      </c>
    </row>
    <row r="4213" spans="22:26" x14ac:dyDescent="0.35">
      <c r="V4213" s="253">
        <f t="shared" si="73"/>
        <v>0</v>
      </c>
      <c r="W4213" s="348" t="str">
        <f>IF(板块成分!B4215="","",板块成分!B4215)</f>
        <v/>
      </c>
      <c r="X4213" s="270" t="str">
        <f>[1]!s_info_name(W4213)</f>
        <v>0</v>
      </c>
      <c r="Y4213" s="335" t="str">
        <f>IF($Y$3="申万一级行业",[1]!s_info_industry_sw_2021(W4213,公司分析!D$5,1),IF($Y$3="申万二级行业",[1]!s_info_industry_sw_2021(W4213,公司分析!D$5,2),IF($Y$3="申万三级行业",[1]!s_info_industry_sw_2021(W4213,公司分析!D$5,3),IF($Y$3="wind一级行业",[1]!s_info_industry_gics(W4213,1),IF($Y$3="wind二级行业",[1]!s_info_industry_gics(W4213,2),IF($Y$3="wind三级行业",[1]!s_info_industry_gics(W4213,3),IF($Y$3="wind四级行业",[1]!s_info_industry_gics(W4213,4),IF($Y$3="证监会门类行业",[1]!s_info_industry_csrc12_n(W4213,公司分析!D$5,1),""))))))))</f>
        <v>0</v>
      </c>
      <c r="Z4213" s="298" t="str">
        <f>IF(Y4213=行业比较!$E$6,ROW(),"")</f>
        <v/>
      </c>
    </row>
    <row r="4214" spans="22:26" x14ac:dyDescent="0.35">
      <c r="V4214" s="253">
        <f t="shared" si="73"/>
        <v>0</v>
      </c>
      <c r="W4214" s="348" t="str">
        <f>IF(板块成分!B4216="","",板块成分!B4216)</f>
        <v/>
      </c>
      <c r="X4214" s="270" t="str">
        <f>[1]!s_info_name(W4214)</f>
        <v>0</v>
      </c>
      <c r="Y4214" s="335" t="str">
        <f>IF($Y$3="申万一级行业",[1]!s_info_industry_sw_2021(W4214,公司分析!D$5,1),IF($Y$3="申万二级行业",[1]!s_info_industry_sw_2021(W4214,公司分析!D$5,2),IF($Y$3="申万三级行业",[1]!s_info_industry_sw_2021(W4214,公司分析!D$5,3),IF($Y$3="wind一级行业",[1]!s_info_industry_gics(W4214,1),IF($Y$3="wind二级行业",[1]!s_info_industry_gics(W4214,2),IF($Y$3="wind三级行业",[1]!s_info_industry_gics(W4214,3),IF($Y$3="wind四级行业",[1]!s_info_industry_gics(W4214,4),IF($Y$3="证监会门类行业",[1]!s_info_industry_csrc12_n(W4214,公司分析!D$5,1),""))))))))</f>
        <v>0</v>
      </c>
      <c r="Z4214" s="298" t="str">
        <f>IF(Y4214=行业比较!$E$6,ROW(),"")</f>
        <v/>
      </c>
    </row>
    <row r="4215" spans="22:26" x14ac:dyDescent="0.35">
      <c r="V4215" s="253">
        <f t="shared" si="73"/>
        <v>0</v>
      </c>
      <c r="W4215" s="348" t="str">
        <f>IF(板块成分!B4217="","",板块成分!B4217)</f>
        <v/>
      </c>
      <c r="X4215" s="270" t="str">
        <f>[1]!s_info_name(W4215)</f>
        <v>0</v>
      </c>
      <c r="Y4215" s="335" t="str">
        <f>IF($Y$3="申万一级行业",[1]!s_info_industry_sw_2021(W4215,公司分析!D$5,1),IF($Y$3="申万二级行业",[1]!s_info_industry_sw_2021(W4215,公司分析!D$5,2),IF($Y$3="申万三级行业",[1]!s_info_industry_sw_2021(W4215,公司分析!D$5,3),IF($Y$3="wind一级行业",[1]!s_info_industry_gics(W4215,1),IF($Y$3="wind二级行业",[1]!s_info_industry_gics(W4215,2),IF($Y$3="wind三级行业",[1]!s_info_industry_gics(W4215,3),IF($Y$3="wind四级行业",[1]!s_info_industry_gics(W4215,4),IF($Y$3="证监会门类行业",[1]!s_info_industry_csrc12_n(W4215,公司分析!D$5,1),""))))))))</f>
        <v>0</v>
      </c>
      <c r="Z4215" s="298" t="str">
        <f>IF(Y4215=行业比较!$E$6,ROW(),"")</f>
        <v/>
      </c>
    </row>
    <row r="4216" spans="22:26" x14ac:dyDescent="0.35">
      <c r="V4216" s="253">
        <f t="shared" si="73"/>
        <v>0</v>
      </c>
      <c r="W4216" s="348" t="str">
        <f>IF(板块成分!B4218="","",板块成分!B4218)</f>
        <v/>
      </c>
      <c r="X4216" s="270" t="str">
        <f>[1]!s_info_name(W4216)</f>
        <v>0</v>
      </c>
      <c r="Y4216" s="335" t="str">
        <f>IF($Y$3="申万一级行业",[1]!s_info_industry_sw_2021(W4216,公司分析!D$5,1),IF($Y$3="申万二级行业",[1]!s_info_industry_sw_2021(W4216,公司分析!D$5,2),IF($Y$3="申万三级行业",[1]!s_info_industry_sw_2021(W4216,公司分析!D$5,3),IF($Y$3="wind一级行业",[1]!s_info_industry_gics(W4216,1),IF($Y$3="wind二级行业",[1]!s_info_industry_gics(W4216,2),IF($Y$3="wind三级行业",[1]!s_info_industry_gics(W4216,3),IF($Y$3="wind四级行业",[1]!s_info_industry_gics(W4216,4),IF($Y$3="证监会门类行业",[1]!s_info_industry_csrc12_n(W4216,公司分析!D$5,1),""))))))))</f>
        <v>0</v>
      </c>
      <c r="Z4216" s="298" t="str">
        <f>IF(Y4216=行业比较!$E$6,ROW(),"")</f>
        <v/>
      </c>
    </row>
    <row r="4217" spans="22:26" x14ac:dyDescent="0.35">
      <c r="V4217" s="253">
        <f t="shared" si="73"/>
        <v>0</v>
      </c>
      <c r="W4217" s="348" t="str">
        <f>IF(板块成分!B4219="","",板块成分!B4219)</f>
        <v/>
      </c>
      <c r="X4217" s="270" t="str">
        <f>[1]!s_info_name(W4217)</f>
        <v>0</v>
      </c>
      <c r="Y4217" s="335" t="str">
        <f>IF($Y$3="申万一级行业",[1]!s_info_industry_sw_2021(W4217,公司分析!D$5,1),IF($Y$3="申万二级行业",[1]!s_info_industry_sw_2021(W4217,公司分析!D$5,2),IF($Y$3="申万三级行业",[1]!s_info_industry_sw_2021(W4217,公司分析!D$5,3),IF($Y$3="wind一级行业",[1]!s_info_industry_gics(W4217,1),IF($Y$3="wind二级行业",[1]!s_info_industry_gics(W4217,2),IF($Y$3="wind三级行业",[1]!s_info_industry_gics(W4217,3),IF($Y$3="wind四级行业",[1]!s_info_industry_gics(W4217,4),IF($Y$3="证监会门类行业",[1]!s_info_industry_csrc12_n(W4217,公司分析!D$5,1),""))))))))</f>
        <v>0</v>
      </c>
      <c r="Z4217" s="298" t="str">
        <f>IF(Y4217=行业比较!$E$6,ROW(),"")</f>
        <v/>
      </c>
    </row>
    <row r="4218" spans="22:26" x14ac:dyDescent="0.35">
      <c r="V4218" s="253">
        <f t="shared" si="73"/>
        <v>0</v>
      </c>
      <c r="W4218" s="348" t="str">
        <f>IF(板块成分!B4220="","",板块成分!B4220)</f>
        <v/>
      </c>
      <c r="X4218" s="270" t="str">
        <f>[1]!s_info_name(W4218)</f>
        <v>0</v>
      </c>
      <c r="Y4218" s="335" t="str">
        <f>IF($Y$3="申万一级行业",[1]!s_info_industry_sw_2021(W4218,公司分析!D$5,1),IF($Y$3="申万二级行业",[1]!s_info_industry_sw_2021(W4218,公司分析!D$5,2),IF($Y$3="申万三级行业",[1]!s_info_industry_sw_2021(W4218,公司分析!D$5,3),IF($Y$3="wind一级行业",[1]!s_info_industry_gics(W4218,1),IF($Y$3="wind二级行业",[1]!s_info_industry_gics(W4218,2),IF($Y$3="wind三级行业",[1]!s_info_industry_gics(W4218,3),IF($Y$3="wind四级行业",[1]!s_info_industry_gics(W4218,4),IF($Y$3="证监会门类行业",[1]!s_info_industry_csrc12_n(W4218,公司分析!D$5,1),""))))))))</f>
        <v>0</v>
      </c>
      <c r="Z4218" s="298" t="str">
        <f>IF(Y4218=行业比较!$E$6,ROW(),"")</f>
        <v/>
      </c>
    </row>
    <row r="4219" spans="22:26" x14ac:dyDescent="0.35">
      <c r="V4219" s="253">
        <f t="shared" si="73"/>
        <v>0</v>
      </c>
      <c r="W4219" s="348" t="str">
        <f>IF(板块成分!B4221="","",板块成分!B4221)</f>
        <v/>
      </c>
      <c r="X4219" s="270" t="str">
        <f>[1]!s_info_name(W4219)</f>
        <v>0</v>
      </c>
      <c r="Y4219" s="335" t="str">
        <f>IF($Y$3="申万一级行业",[1]!s_info_industry_sw_2021(W4219,公司分析!D$5,1),IF($Y$3="申万二级行业",[1]!s_info_industry_sw_2021(W4219,公司分析!D$5,2),IF($Y$3="申万三级行业",[1]!s_info_industry_sw_2021(W4219,公司分析!D$5,3),IF($Y$3="wind一级行业",[1]!s_info_industry_gics(W4219,1),IF($Y$3="wind二级行业",[1]!s_info_industry_gics(W4219,2),IF($Y$3="wind三级行业",[1]!s_info_industry_gics(W4219,3),IF($Y$3="wind四级行业",[1]!s_info_industry_gics(W4219,4),IF($Y$3="证监会门类行业",[1]!s_info_industry_csrc12_n(W4219,公司分析!D$5,1),""))))))))</f>
        <v>0</v>
      </c>
      <c r="Z4219" s="298" t="str">
        <f>IF(Y4219=行业比较!$E$6,ROW(),"")</f>
        <v/>
      </c>
    </row>
    <row r="4220" spans="22:26" x14ac:dyDescent="0.35">
      <c r="V4220" s="253">
        <f t="shared" si="73"/>
        <v>0</v>
      </c>
      <c r="W4220" s="348" t="str">
        <f>IF(板块成分!B4222="","",板块成分!B4222)</f>
        <v/>
      </c>
      <c r="X4220" s="270" t="str">
        <f>[1]!s_info_name(W4220)</f>
        <v>0</v>
      </c>
      <c r="Y4220" s="335" t="str">
        <f>IF($Y$3="申万一级行业",[1]!s_info_industry_sw_2021(W4220,公司分析!D$5,1),IF($Y$3="申万二级行业",[1]!s_info_industry_sw_2021(W4220,公司分析!D$5,2),IF($Y$3="申万三级行业",[1]!s_info_industry_sw_2021(W4220,公司分析!D$5,3),IF($Y$3="wind一级行业",[1]!s_info_industry_gics(W4220,1),IF($Y$3="wind二级行业",[1]!s_info_industry_gics(W4220,2),IF($Y$3="wind三级行业",[1]!s_info_industry_gics(W4220,3),IF($Y$3="wind四级行业",[1]!s_info_industry_gics(W4220,4),IF($Y$3="证监会门类行业",[1]!s_info_industry_csrc12_n(W4220,公司分析!D$5,1),""))))))))</f>
        <v>0</v>
      </c>
      <c r="Z4220" s="298" t="str">
        <f>IF(Y4220=行业比较!$E$6,ROW(),"")</f>
        <v/>
      </c>
    </row>
    <row r="4221" spans="22:26" x14ac:dyDescent="0.35">
      <c r="V4221" s="253">
        <f t="shared" si="73"/>
        <v>0</v>
      </c>
      <c r="W4221" s="348" t="str">
        <f>IF(板块成分!B4223="","",板块成分!B4223)</f>
        <v/>
      </c>
      <c r="X4221" s="270" t="str">
        <f>[1]!s_info_name(W4221)</f>
        <v>0</v>
      </c>
      <c r="Y4221" s="335" t="str">
        <f>IF($Y$3="申万一级行业",[1]!s_info_industry_sw_2021(W4221,公司分析!D$5,1),IF($Y$3="申万二级行业",[1]!s_info_industry_sw_2021(W4221,公司分析!D$5,2),IF($Y$3="申万三级行业",[1]!s_info_industry_sw_2021(W4221,公司分析!D$5,3),IF($Y$3="wind一级行业",[1]!s_info_industry_gics(W4221,1),IF($Y$3="wind二级行业",[1]!s_info_industry_gics(W4221,2),IF($Y$3="wind三级行业",[1]!s_info_industry_gics(W4221,3),IF($Y$3="wind四级行业",[1]!s_info_industry_gics(W4221,4),IF($Y$3="证监会门类行业",[1]!s_info_industry_csrc12_n(W4221,公司分析!D$5,1),""))))))))</f>
        <v>0</v>
      </c>
      <c r="Z4221" s="298" t="str">
        <f>IF(Y4221=行业比较!$E$6,ROW(),"")</f>
        <v/>
      </c>
    </row>
    <row r="4222" spans="22:26" x14ac:dyDescent="0.35">
      <c r="V4222" s="253">
        <f t="shared" si="73"/>
        <v>0</v>
      </c>
      <c r="W4222" s="348" t="str">
        <f>IF(板块成分!B4224="","",板块成分!B4224)</f>
        <v/>
      </c>
      <c r="X4222" s="270" t="str">
        <f>[1]!s_info_name(W4222)</f>
        <v>0</v>
      </c>
      <c r="Y4222" s="335" t="str">
        <f>IF($Y$3="申万一级行业",[1]!s_info_industry_sw_2021(W4222,公司分析!D$5,1),IF($Y$3="申万二级行业",[1]!s_info_industry_sw_2021(W4222,公司分析!D$5,2),IF($Y$3="申万三级行业",[1]!s_info_industry_sw_2021(W4222,公司分析!D$5,3),IF($Y$3="wind一级行业",[1]!s_info_industry_gics(W4222,1),IF($Y$3="wind二级行业",[1]!s_info_industry_gics(W4222,2),IF($Y$3="wind三级行业",[1]!s_info_industry_gics(W4222,3),IF($Y$3="wind四级行业",[1]!s_info_industry_gics(W4222,4),IF($Y$3="证监会门类行业",[1]!s_info_industry_csrc12_n(W4222,公司分析!D$5,1),""))))))))</f>
        <v>0</v>
      </c>
      <c r="Z4222" s="298" t="str">
        <f>IF(Y4222=行业比较!$E$6,ROW(),"")</f>
        <v/>
      </c>
    </row>
    <row r="4223" spans="22:26" x14ac:dyDescent="0.35">
      <c r="V4223" s="253">
        <f t="shared" si="73"/>
        <v>0</v>
      </c>
      <c r="W4223" s="348" t="str">
        <f>IF(板块成分!B4225="","",板块成分!B4225)</f>
        <v/>
      </c>
      <c r="X4223" s="270" t="str">
        <f>[1]!s_info_name(W4223)</f>
        <v>0</v>
      </c>
      <c r="Y4223" s="335" t="str">
        <f>IF($Y$3="申万一级行业",[1]!s_info_industry_sw_2021(W4223,公司分析!D$5,1),IF($Y$3="申万二级行业",[1]!s_info_industry_sw_2021(W4223,公司分析!D$5,2),IF($Y$3="申万三级行业",[1]!s_info_industry_sw_2021(W4223,公司分析!D$5,3),IF($Y$3="wind一级行业",[1]!s_info_industry_gics(W4223,1),IF($Y$3="wind二级行业",[1]!s_info_industry_gics(W4223,2),IF($Y$3="wind三级行业",[1]!s_info_industry_gics(W4223,3),IF($Y$3="wind四级行业",[1]!s_info_industry_gics(W4223,4),IF($Y$3="证监会门类行业",[1]!s_info_industry_csrc12_n(W4223,公司分析!D$5,1),""))))))))</f>
        <v>0</v>
      </c>
      <c r="Z4223" s="298" t="str">
        <f>IF(Y4223=行业比较!$E$6,ROW(),"")</f>
        <v/>
      </c>
    </row>
    <row r="4224" spans="22:26" x14ac:dyDescent="0.35">
      <c r="V4224" s="253">
        <f t="shared" si="73"/>
        <v>0</v>
      </c>
      <c r="W4224" s="348" t="str">
        <f>IF(板块成分!B4226="","",板块成分!B4226)</f>
        <v/>
      </c>
      <c r="X4224" s="270" t="str">
        <f>[1]!s_info_name(W4224)</f>
        <v>0</v>
      </c>
      <c r="Y4224" s="335" t="str">
        <f>IF($Y$3="申万一级行业",[1]!s_info_industry_sw_2021(W4224,公司分析!D$5,1),IF($Y$3="申万二级行业",[1]!s_info_industry_sw_2021(W4224,公司分析!D$5,2),IF($Y$3="申万三级行业",[1]!s_info_industry_sw_2021(W4224,公司分析!D$5,3),IF($Y$3="wind一级行业",[1]!s_info_industry_gics(W4224,1),IF($Y$3="wind二级行业",[1]!s_info_industry_gics(W4224,2),IF($Y$3="wind三级行业",[1]!s_info_industry_gics(W4224,3),IF($Y$3="wind四级行业",[1]!s_info_industry_gics(W4224,4),IF($Y$3="证监会门类行业",[1]!s_info_industry_csrc12_n(W4224,公司分析!D$5,1),""))))))))</f>
        <v>0</v>
      </c>
      <c r="Z4224" s="298" t="str">
        <f>IF(Y4224=行业比较!$E$6,ROW(),"")</f>
        <v/>
      </c>
    </row>
    <row r="4225" spans="22:26" x14ac:dyDescent="0.35">
      <c r="V4225" s="253">
        <f t="shared" si="73"/>
        <v>0</v>
      </c>
      <c r="W4225" s="348" t="str">
        <f>IF(板块成分!B4227="","",板块成分!B4227)</f>
        <v/>
      </c>
      <c r="X4225" s="270" t="str">
        <f>[1]!s_info_name(W4225)</f>
        <v>0</v>
      </c>
      <c r="Y4225" s="335" t="str">
        <f>IF($Y$3="申万一级行业",[1]!s_info_industry_sw_2021(W4225,公司分析!D$5,1),IF($Y$3="申万二级行业",[1]!s_info_industry_sw_2021(W4225,公司分析!D$5,2),IF($Y$3="申万三级行业",[1]!s_info_industry_sw_2021(W4225,公司分析!D$5,3),IF($Y$3="wind一级行业",[1]!s_info_industry_gics(W4225,1),IF($Y$3="wind二级行业",[1]!s_info_industry_gics(W4225,2),IF($Y$3="wind三级行业",[1]!s_info_industry_gics(W4225,3),IF($Y$3="wind四级行业",[1]!s_info_industry_gics(W4225,4),IF($Y$3="证监会门类行业",[1]!s_info_industry_csrc12_n(W4225,公司分析!D$5,1),""))))))))</f>
        <v>0</v>
      </c>
      <c r="Z4225" s="298" t="str">
        <f>IF(Y4225=行业比较!$E$6,ROW(),"")</f>
        <v/>
      </c>
    </row>
    <row r="4226" spans="22:26" x14ac:dyDescent="0.35">
      <c r="V4226" s="253">
        <f t="shared" si="73"/>
        <v>0</v>
      </c>
      <c r="W4226" s="348" t="str">
        <f>IF(板块成分!B4228="","",板块成分!B4228)</f>
        <v/>
      </c>
      <c r="X4226" s="270" t="str">
        <f>[1]!s_info_name(W4226)</f>
        <v>0</v>
      </c>
      <c r="Y4226" s="335" t="str">
        <f>IF($Y$3="申万一级行业",[1]!s_info_industry_sw_2021(W4226,公司分析!D$5,1),IF($Y$3="申万二级行业",[1]!s_info_industry_sw_2021(W4226,公司分析!D$5,2),IF($Y$3="申万三级行业",[1]!s_info_industry_sw_2021(W4226,公司分析!D$5,3),IF($Y$3="wind一级行业",[1]!s_info_industry_gics(W4226,1),IF($Y$3="wind二级行业",[1]!s_info_industry_gics(W4226,2),IF($Y$3="wind三级行业",[1]!s_info_industry_gics(W4226,3),IF($Y$3="wind四级行业",[1]!s_info_industry_gics(W4226,4),IF($Y$3="证监会门类行业",[1]!s_info_industry_csrc12_n(W4226,公司分析!D$5,1),""))))))))</f>
        <v>0</v>
      </c>
      <c r="Z4226" s="298" t="str">
        <f>IF(Y4226=行业比较!$E$6,ROW(),"")</f>
        <v/>
      </c>
    </row>
    <row r="4227" spans="22:26" x14ac:dyDescent="0.35">
      <c r="V4227" s="253">
        <f t="shared" si="73"/>
        <v>0</v>
      </c>
      <c r="W4227" s="348" t="str">
        <f>IF(板块成分!B4229="","",板块成分!B4229)</f>
        <v/>
      </c>
      <c r="X4227" s="270" t="str">
        <f>[1]!s_info_name(W4227)</f>
        <v>0</v>
      </c>
      <c r="Y4227" s="335" t="str">
        <f>IF($Y$3="申万一级行业",[1]!s_info_industry_sw_2021(W4227,公司分析!D$5,1),IF($Y$3="申万二级行业",[1]!s_info_industry_sw_2021(W4227,公司分析!D$5,2),IF($Y$3="申万三级行业",[1]!s_info_industry_sw_2021(W4227,公司分析!D$5,3),IF($Y$3="wind一级行业",[1]!s_info_industry_gics(W4227,1),IF($Y$3="wind二级行业",[1]!s_info_industry_gics(W4227,2),IF($Y$3="wind三级行业",[1]!s_info_industry_gics(W4227,3),IF($Y$3="wind四级行业",[1]!s_info_industry_gics(W4227,4),IF($Y$3="证监会门类行业",[1]!s_info_industry_csrc12_n(W4227,公司分析!D$5,1),""))))))))</f>
        <v>0</v>
      </c>
      <c r="Z4227" s="298" t="str">
        <f>IF(Y4227=行业比较!$E$6,ROW(),"")</f>
        <v/>
      </c>
    </row>
    <row r="4228" spans="22:26" x14ac:dyDescent="0.35">
      <c r="V4228" s="253">
        <f t="shared" si="73"/>
        <v>0</v>
      </c>
      <c r="W4228" s="348" t="str">
        <f>IF(板块成分!B4230="","",板块成分!B4230)</f>
        <v/>
      </c>
      <c r="X4228" s="270" t="str">
        <f>[1]!s_info_name(W4228)</f>
        <v>0</v>
      </c>
      <c r="Y4228" s="335" t="str">
        <f>IF($Y$3="申万一级行业",[1]!s_info_industry_sw_2021(W4228,公司分析!D$5,1),IF($Y$3="申万二级行业",[1]!s_info_industry_sw_2021(W4228,公司分析!D$5,2),IF($Y$3="申万三级行业",[1]!s_info_industry_sw_2021(W4228,公司分析!D$5,3),IF($Y$3="wind一级行业",[1]!s_info_industry_gics(W4228,1),IF($Y$3="wind二级行业",[1]!s_info_industry_gics(W4228,2),IF($Y$3="wind三级行业",[1]!s_info_industry_gics(W4228,3),IF($Y$3="wind四级行业",[1]!s_info_industry_gics(W4228,4),IF($Y$3="证监会门类行业",[1]!s_info_industry_csrc12_n(W4228,公司分析!D$5,1),""))))))))</f>
        <v>0</v>
      </c>
      <c r="Z4228" s="298" t="str">
        <f>IF(Y4228=行业比较!$E$6,ROW(),"")</f>
        <v/>
      </c>
    </row>
    <row r="4229" spans="22:26" x14ac:dyDescent="0.35">
      <c r="V4229" s="253">
        <f t="shared" ref="V4229:V4292" si="74">IF(Z4229="",0,RANK(Z4229,Z:Z,1))</f>
        <v>0</v>
      </c>
      <c r="W4229" s="348" t="str">
        <f>IF(板块成分!B4231="","",板块成分!B4231)</f>
        <v/>
      </c>
      <c r="X4229" s="270" t="str">
        <f>[1]!s_info_name(W4229)</f>
        <v>0</v>
      </c>
      <c r="Y4229" s="335" t="str">
        <f>IF($Y$3="申万一级行业",[1]!s_info_industry_sw_2021(W4229,公司分析!D$5,1),IF($Y$3="申万二级行业",[1]!s_info_industry_sw_2021(W4229,公司分析!D$5,2),IF($Y$3="申万三级行业",[1]!s_info_industry_sw_2021(W4229,公司分析!D$5,3),IF($Y$3="wind一级行业",[1]!s_info_industry_gics(W4229,1),IF($Y$3="wind二级行业",[1]!s_info_industry_gics(W4229,2),IF($Y$3="wind三级行业",[1]!s_info_industry_gics(W4229,3),IF($Y$3="wind四级行业",[1]!s_info_industry_gics(W4229,4),IF($Y$3="证监会门类行业",[1]!s_info_industry_csrc12_n(W4229,公司分析!D$5,1),""))))))))</f>
        <v>0</v>
      </c>
      <c r="Z4229" s="298" t="str">
        <f>IF(Y4229=行业比较!$E$6,ROW(),"")</f>
        <v/>
      </c>
    </row>
    <row r="4230" spans="22:26" x14ac:dyDescent="0.35">
      <c r="V4230" s="253">
        <f t="shared" si="74"/>
        <v>0</v>
      </c>
      <c r="W4230" s="348" t="str">
        <f>IF(板块成分!B4232="","",板块成分!B4232)</f>
        <v/>
      </c>
      <c r="X4230" s="270" t="str">
        <f>[1]!s_info_name(W4230)</f>
        <v>0</v>
      </c>
      <c r="Y4230" s="335" t="str">
        <f>IF($Y$3="申万一级行业",[1]!s_info_industry_sw_2021(W4230,公司分析!D$5,1),IF($Y$3="申万二级行业",[1]!s_info_industry_sw_2021(W4230,公司分析!D$5,2),IF($Y$3="申万三级行业",[1]!s_info_industry_sw_2021(W4230,公司分析!D$5,3),IF($Y$3="wind一级行业",[1]!s_info_industry_gics(W4230,1),IF($Y$3="wind二级行业",[1]!s_info_industry_gics(W4230,2),IF($Y$3="wind三级行业",[1]!s_info_industry_gics(W4230,3),IF($Y$3="wind四级行业",[1]!s_info_industry_gics(W4230,4),IF($Y$3="证监会门类行业",[1]!s_info_industry_csrc12_n(W4230,公司分析!D$5,1),""))))))))</f>
        <v>0</v>
      </c>
      <c r="Z4230" s="298" t="str">
        <f>IF(Y4230=行业比较!$E$6,ROW(),"")</f>
        <v/>
      </c>
    </row>
    <row r="4231" spans="22:26" x14ac:dyDescent="0.35">
      <c r="V4231" s="253">
        <f t="shared" si="74"/>
        <v>0</v>
      </c>
      <c r="W4231" s="348" t="str">
        <f>IF(板块成分!B4233="","",板块成分!B4233)</f>
        <v/>
      </c>
      <c r="X4231" s="270" t="str">
        <f>[1]!s_info_name(W4231)</f>
        <v>0</v>
      </c>
      <c r="Y4231" s="335" t="str">
        <f>IF($Y$3="申万一级行业",[1]!s_info_industry_sw_2021(W4231,公司分析!D$5,1),IF($Y$3="申万二级行业",[1]!s_info_industry_sw_2021(W4231,公司分析!D$5,2),IF($Y$3="申万三级行业",[1]!s_info_industry_sw_2021(W4231,公司分析!D$5,3),IF($Y$3="wind一级行业",[1]!s_info_industry_gics(W4231,1),IF($Y$3="wind二级行业",[1]!s_info_industry_gics(W4231,2),IF($Y$3="wind三级行业",[1]!s_info_industry_gics(W4231,3),IF($Y$3="wind四级行业",[1]!s_info_industry_gics(W4231,4),IF($Y$3="证监会门类行业",[1]!s_info_industry_csrc12_n(W4231,公司分析!D$5,1),""))))))))</f>
        <v>0</v>
      </c>
      <c r="Z4231" s="298" t="str">
        <f>IF(Y4231=行业比较!$E$6,ROW(),"")</f>
        <v/>
      </c>
    </row>
    <row r="4232" spans="22:26" x14ac:dyDescent="0.35">
      <c r="V4232" s="253">
        <f t="shared" si="74"/>
        <v>0</v>
      </c>
      <c r="W4232" s="348" t="str">
        <f>IF(板块成分!B4234="","",板块成分!B4234)</f>
        <v/>
      </c>
      <c r="X4232" s="270" t="str">
        <f>[1]!s_info_name(W4232)</f>
        <v>0</v>
      </c>
      <c r="Y4232" s="335" t="str">
        <f>IF($Y$3="申万一级行业",[1]!s_info_industry_sw_2021(W4232,公司分析!D$5,1),IF($Y$3="申万二级行业",[1]!s_info_industry_sw_2021(W4232,公司分析!D$5,2),IF($Y$3="申万三级行业",[1]!s_info_industry_sw_2021(W4232,公司分析!D$5,3),IF($Y$3="wind一级行业",[1]!s_info_industry_gics(W4232,1),IF($Y$3="wind二级行业",[1]!s_info_industry_gics(W4232,2),IF($Y$3="wind三级行业",[1]!s_info_industry_gics(W4232,3),IF($Y$3="wind四级行业",[1]!s_info_industry_gics(W4232,4),IF($Y$3="证监会门类行业",[1]!s_info_industry_csrc12_n(W4232,公司分析!D$5,1),""))))))))</f>
        <v>0</v>
      </c>
      <c r="Z4232" s="298" t="str">
        <f>IF(Y4232=行业比较!$E$6,ROW(),"")</f>
        <v/>
      </c>
    </row>
    <row r="4233" spans="22:26" x14ac:dyDescent="0.35">
      <c r="V4233" s="253">
        <f t="shared" si="74"/>
        <v>0</v>
      </c>
      <c r="W4233" s="348" t="str">
        <f>IF(板块成分!B4235="","",板块成分!B4235)</f>
        <v/>
      </c>
      <c r="X4233" s="270" t="str">
        <f>[1]!s_info_name(W4233)</f>
        <v>0</v>
      </c>
      <c r="Y4233" s="335" t="str">
        <f>IF($Y$3="申万一级行业",[1]!s_info_industry_sw_2021(W4233,公司分析!D$5,1),IF($Y$3="申万二级行业",[1]!s_info_industry_sw_2021(W4233,公司分析!D$5,2),IF($Y$3="申万三级行业",[1]!s_info_industry_sw_2021(W4233,公司分析!D$5,3),IF($Y$3="wind一级行业",[1]!s_info_industry_gics(W4233,1),IF($Y$3="wind二级行业",[1]!s_info_industry_gics(W4233,2),IF($Y$3="wind三级行业",[1]!s_info_industry_gics(W4233,3),IF($Y$3="wind四级行业",[1]!s_info_industry_gics(W4233,4),IF($Y$3="证监会门类行业",[1]!s_info_industry_csrc12_n(W4233,公司分析!D$5,1),""))))))))</f>
        <v>0</v>
      </c>
      <c r="Z4233" s="298" t="str">
        <f>IF(Y4233=行业比较!$E$6,ROW(),"")</f>
        <v/>
      </c>
    </row>
    <row r="4234" spans="22:26" x14ac:dyDescent="0.35">
      <c r="V4234" s="253">
        <f t="shared" si="74"/>
        <v>0</v>
      </c>
      <c r="W4234" s="348" t="str">
        <f>IF(板块成分!B4236="","",板块成分!B4236)</f>
        <v/>
      </c>
      <c r="X4234" s="270" t="str">
        <f>[1]!s_info_name(W4234)</f>
        <v>0</v>
      </c>
      <c r="Y4234" s="335" t="str">
        <f>IF($Y$3="申万一级行业",[1]!s_info_industry_sw_2021(W4234,公司分析!D$5,1),IF($Y$3="申万二级行业",[1]!s_info_industry_sw_2021(W4234,公司分析!D$5,2),IF($Y$3="申万三级行业",[1]!s_info_industry_sw_2021(W4234,公司分析!D$5,3),IF($Y$3="wind一级行业",[1]!s_info_industry_gics(W4234,1),IF($Y$3="wind二级行业",[1]!s_info_industry_gics(W4234,2),IF($Y$3="wind三级行业",[1]!s_info_industry_gics(W4234,3),IF($Y$3="wind四级行业",[1]!s_info_industry_gics(W4234,4),IF($Y$3="证监会门类行业",[1]!s_info_industry_csrc12_n(W4234,公司分析!D$5,1),""))))))))</f>
        <v>0</v>
      </c>
      <c r="Z4234" s="298" t="str">
        <f>IF(Y4234=行业比较!$E$6,ROW(),"")</f>
        <v/>
      </c>
    </row>
    <row r="4235" spans="22:26" x14ac:dyDescent="0.35">
      <c r="V4235" s="253">
        <f t="shared" si="74"/>
        <v>0</v>
      </c>
      <c r="W4235" s="348" t="str">
        <f>IF(板块成分!B4237="","",板块成分!B4237)</f>
        <v/>
      </c>
      <c r="X4235" s="270" t="str">
        <f>[1]!s_info_name(W4235)</f>
        <v>0</v>
      </c>
      <c r="Y4235" s="335" t="str">
        <f>IF($Y$3="申万一级行业",[1]!s_info_industry_sw_2021(W4235,公司分析!D$5,1),IF($Y$3="申万二级行业",[1]!s_info_industry_sw_2021(W4235,公司分析!D$5,2),IF($Y$3="申万三级行业",[1]!s_info_industry_sw_2021(W4235,公司分析!D$5,3),IF($Y$3="wind一级行业",[1]!s_info_industry_gics(W4235,1),IF($Y$3="wind二级行业",[1]!s_info_industry_gics(W4235,2),IF($Y$3="wind三级行业",[1]!s_info_industry_gics(W4235,3),IF($Y$3="wind四级行业",[1]!s_info_industry_gics(W4235,4),IF($Y$3="证监会门类行业",[1]!s_info_industry_csrc12_n(W4235,公司分析!D$5,1),""))))))))</f>
        <v>0</v>
      </c>
      <c r="Z4235" s="298" t="str">
        <f>IF(Y4235=行业比较!$E$6,ROW(),"")</f>
        <v/>
      </c>
    </row>
    <row r="4236" spans="22:26" x14ac:dyDescent="0.35">
      <c r="V4236" s="253">
        <f t="shared" si="74"/>
        <v>0</v>
      </c>
      <c r="W4236" s="348" t="str">
        <f>IF(板块成分!B4238="","",板块成分!B4238)</f>
        <v/>
      </c>
      <c r="X4236" s="270" t="str">
        <f>[1]!s_info_name(W4236)</f>
        <v>0</v>
      </c>
      <c r="Y4236" s="335" t="str">
        <f>IF($Y$3="申万一级行业",[1]!s_info_industry_sw_2021(W4236,公司分析!D$5,1),IF($Y$3="申万二级行业",[1]!s_info_industry_sw_2021(W4236,公司分析!D$5,2),IF($Y$3="申万三级行业",[1]!s_info_industry_sw_2021(W4236,公司分析!D$5,3),IF($Y$3="wind一级行业",[1]!s_info_industry_gics(W4236,1),IF($Y$3="wind二级行业",[1]!s_info_industry_gics(W4236,2),IF($Y$3="wind三级行业",[1]!s_info_industry_gics(W4236,3),IF($Y$3="wind四级行业",[1]!s_info_industry_gics(W4236,4),IF($Y$3="证监会门类行业",[1]!s_info_industry_csrc12_n(W4236,公司分析!D$5,1),""))))))))</f>
        <v>0</v>
      </c>
      <c r="Z4236" s="298" t="str">
        <f>IF(Y4236=行业比较!$E$6,ROW(),"")</f>
        <v/>
      </c>
    </row>
    <row r="4237" spans="22:26" x14ac:dyDescent="0.35">
      <c r="V4237" s="253">
        <f t="shared" si="74"/>
        <v>0</v>
      </c>
      <c r="W4237" s="348" t="str">
        <f>IF(板块成分!B4239="","",板块成分!B4239)</f>
        <v/>
      </c>
      <c r="X4237" s="270" t="str">
        <f>[1]!s_info_name(W4237)</f>
        <v>0</v>
      </c>
      <c r="Y4237" s="335" t="str">
        <f>IF($Y$3="申万一级行业",[1]!s_info_industry_sw_2021(W4237,公司分析!D$5,1),IF($Y$3="申万二级行业",[1]!s_info_industry_sw_2021(W4237,公司分析!D$5,2),IF($Y$3="申万三级行业",[1]!s_info_industry_sw_2021(W4237,公司分析!D$5,3),IF($Y$3="wind一级行业",[1]!s_info_industry_gics(W4237,1),IF($Y$3="wind二级行业",[1]!s_info_industry_gics(W4237,2),IF($Y$3="wind三级行业",[1]!s_info_industry_gics(W4237,3),IF($Y$3="wind四级行业",[1]!s_info_industry_gics(W4237,4),IF($Y$3="证监会门类行业",[1]!s_info_industry_csrc12_n(W4237,公司分析!D$5,1),""))))))))</f>
        <v>0</v>
      </c>
      <c r="Z4237" s="298" t="str">
        <f>IF(Y4237=行业比较!$E$6,ROW(),"")</f>
        <v/>
      </c>
    </row>
    <row r="4238" spans="22:26" x14ac:dyDescent="0.35">
      <c r="V4238" s="253">
        <f t="shared" si="74"/>
        <v>0</v>
      </c>
      <c r="W4238" s="348" t="str">
        <f>IF(板块成分!B4240="","",板块成分!B4240)</f>
        <v/>
      </c>
      <c r="X4238" s="270" t="str">
        <f>[1]!s_info_name(W4238)</f>
        <v>0</v>
      </c>
      <c r="Y4238" s="335" t="str">
        <f>IF($Y$3="申万一级行业",[1]!s_info_industry_sw_2021(W4238,公司分析!D$5,1),IF($Y$3="申万二级行业",[1]!s_info_industry_sw_2021(W4238,公司分析!D$5,2),IF($Y$3="申万三级行业",[1]!s_info_industry_sw_2021(W4238,公司分析!D$5,3),IF($Y$3="wind一级行业",[1]!s_info_industry_gics(W4238,1),IF($Y$3="wind二级行业",[1]!s_info_industry_gics(W4238,2),IF($Y$3="wind三级行业",[1]!s_info_industry_gics(W4238,3),IF($Y$3="wind四级行业",[1]!s_info_industry_gics(W4238,4),IF($Y$3="证监会门类行业",[1]!s_info_industry_csrc12_n(W4238,公司分析!D$5,1),""))))))))</f>
        <v>0</v>
      </c>
      <c r="Z4238" s="298" t="str">
        <f>IF(Y4238=行业比较!$E$6,ROW(),"")</f>
        <v/>
      </c>
    </row>
    <row r="4239" spans="22:26" x14ac:dyDescent="0.35">
      <c r="V4239" s="253">
        <f t="shared" si="74"/>
        <v>0</v>
      </c>
      <c r="W4239" s="348" t="str">
        <f>IF(板块成分!B4241="","",板块成分!B4241)</f>
        <v/>
      </c>
      <c r="X4239" s="270" t="str">
        <f>[1]!s_info_name(W4239)</f>
        <v>0</v>
      </c>
      <c r="Y4239" s="335" t="str">
        <f>IF($Y$3="申万一级行业",[1]!s_info_industry_sw_2021(W4239,公司分析!D$5,1),IF($Y$3="申万二级行业",[1]!s_info_industry_sw_2021(W4239,公司分析!D$5,2),IF($Y$3="申万三级行业",[1]!s_info_industry_sw_2021(W4239,公司分析!D$5,3),IF($Y$3="wind一级行业",[1]!s_info_industry_gics(W4239,1),IF($Y$3="wind二级行业",[1]!s_info_industry_gics(W4239,2),IF($Y$3="wind三级行业",[1]!s_info_industry_gics(W4239,3),IF($Y$3="wind四级行业",[1]!s_info_industry_gics(W4239,4),IF($Y$3="证监会门类行业",[1]!s_info_industry_csrc12_n(W4239,公司分析!D$5,1),""))))))))</f>
        <v>0</v>
      </c>
      <c r="Z4239" s="298" t="str">
        <f>IF(Y4239=行业比较!$E$6,ROW(),"")</f>
        <v/>
      </c>
    </row>
    <row r="4240" spans="22:26" x14ac:dyDescent="0.35">
      <c r="V4240" s="253">
        <f t="shared" si="74"/>
        <v>0</v>
      </c>
      <c r="W4240" s="348" t="str">
        <f>IF(板块成分!B4242="","",板块成分!B4242)</f>
        <v/>
      </c>
      <c r="X4240" s="270" t="str">
        <f>[1]!s_info_name(W4240)</f>
        <v>0</v>
      </c>
      <c r="Y4240" s="335" t="str">
        <f>IF($Y$3="申万一级行业",[1]!s_info_industry_sw_2021(W4240,公司分析!D$5,1),IF($Y$3="申万二级行业",[1]!s_info_industry_sw_2021(W4240,公司分析!D$5,2),IF($Y$3="申万三级行业",[1]!s_info_industry_sw_2021(W4240,公司分析!D$5,3),IF($Y$3="wind一级行业",[1]!s_info_industry_gics(W4240,1),IF($Y$3="wind二级行业",[1]!s_info_industry_gics(W4240,2),IF($Y$3="wind三级行业",[1]!s_info_industry_gics(W4240,3),IF($Y$3="wind四级行业",[1]!s_info_industry_gics(W4240,4),IF($Y$3="证监会门类行业",[1]!s_info_industry_csrc12_n(W4240,公司分析!D$5,1),""))))))))</f>
        <v>0</v>
      </c>
      <c r="Z4240" s="298" t="str">
        <f>IF(Y4240=行业比较!$E$6,ROW(),"")</f>
        <v/>
      </c>
    </row>
    <row r="4241" spans="22:26" x14ac:dyDescent="0.35">
      <c r="V4241" s="253">
        <f t="shared" si="74"/>
        <v>0</v>
      </c>
      <c r="W4241" s="348" t="str">
        <f>IF(板块成分!B4243="","",板块成分!B4243)</f>
        <v/>
      </c>
      <c r="X4241" s="270" t="str">
        <f>[1]!s_info_name(W4241)</f>
        <v>0</v>
      </c>
      <c r="Y4241" s="335" t="str">
        <f>IF($Y$3="申万一级行业",[1]!s_info_industry_sw_2021(W4241,公司分析!D$5,1),IF($Y$3="申万二级行业",[1]!s_info_industry_sw_2021(W4241,公司分析!D$5,2),IF($Y$3="申万三级行业",[1]!s_info_industry_sw_2021(W4241,公司分析!D$5,3),IF($Y$3="wind一级行业",[1]!s_info_industry_gics(W4241,1),IF($Y$3="wind二级行业",[1]!s_info_industry_gics(W4241,2),IF($Y$3="wind三级行业",[1]!s_info_industry_gics(W4241,3),IF($Y$3="wind四级行业",[1]!s_info_industry_gics(W4241,4),IF($Y$3="证监会门类行业",[1]!s_info_industry_csrc12_n(W4241,公司分析!D$5,1),""))))))))</f>
        <v>0</v>
      </c>
      <c r="Z4241" s="298" t="str">
        <f>IF(Y4241=行业比较!$E$6,ROW(),"")</f>
        <v/>
      </c>
    </row>
    <row r="4242" spans="22:26" x14ac:dyDescent="0.35">
      <c r="V4242" s="253">
        <f t="shared" si="74"/>
        <v>0</v>
      </c>
      <c r="W4242" s="348" t="str">
        <f>IF(板块成分!B4244="","",板块成分!B4244)</f>
        <v/>
      </c>
      <c r="X4242" s="270" t="str">
        <f>[1]!s_info_name(W4242)</f>
        <v>0</v>
      </c>
      <c r="Y4242" s="335" t="str">
        <f>IF($Y$3="申万一级行业",[1]!s_info_industry_sw_2021(W4242,公司分析!D$5,1),IF($Y$3="申万二级行业",[1]!s_info_industry_sw_2021(W4242,公司分析!D$5,2),IF($Y$3="申万三级行业",[1]!s_info_industry_sw_2021(W4242,公司分析!D$5,3),IF($Y$3="wind一级行业",[1]!s_info_industry_gics(W4242,1),IF($Y$3="wind二级行业",[1]!s_info_industry_gics(W4242,2),IF($Y$3="wind三级行业",[1]!s_info_industry_gics(W4242,3),IF($Y$3="wind四级行业",[1]!s_info_industry_gics(W4242,4),IF($Y$3="证监会门类行业",[1]!s_info_industry_csrc12_n(W4242,公司分析!D$5,1),""))))))))</f>
        <v>0</v>
      </c>
      <c r="Z4242" s="298" t="str">
        <f>IF(Y4242=行业比较!$E$6,ROW(),"")</f>
        <v/>
      </c>
    </row>
    <row r="4243" spans="22:26" x14ac:dyDescent="0.35">
      <c r="V4243" s="253">
        <f t="shared" si="74"/>
        <v>0</v>
      </c>
      <c r="W4243" s="348" t="str">
        <f>IF(板块成分!B4245="","",板块成分!B4245)</f>
        <v/>
      </c>
      <c r="X4243" s="270" t="str">
        <f>[1]!s_info_name(W4243)</f>
        <v>0</v>
      </c>
      <c r="Y4243" s="335" t="str">
        <f>IF($Y$3="申万一级行业",[1]!s_info_industry_sw_2021(W4243,公司分析!D$5,1),IF($Y$3="申万二级行业",[1]!s_info_industry_sw_2021(W4243,公司分析!D$5,2),IF($Y$3="申万三级行业",[1]!s_info_industry_sw_2021(W4243,公司分析!D$5,3),IF($Y$3="wind一级行业",[1]!s_info_industry_gics(W4243,1),IF($Y$3="wind二级行业",[1]!s_info_industry_gics(W4243,2),IF($Y$3="wind三级行业",[1]!s_info_industry_gics(W4243,3),IF($Y$3="wind四级行业",[1]!s_info_industry_gics(W4243,4),IF($Y$3="证监会门类行业",[1]!s_info_industry_csrc12_n(W4243,公司分析!D$5,1),""))))))))</f>
        <v>0</v>
      </c>
      <c r="Z4243" s="298" t="str">
        <f>IF(Y4243=行业比较!$E$6,ROW(),"")</f>
        <v/>
      </c>
    </row>
    <row r="4244" spans="22:26" x14ac:dyDescent="0.35">
      <c r="V4244" s="253">
        <f t="shared" si="74"/>
        <v>0</v>
      </c>
      <c r="W4244" s="348" t="str">
        <f>IF(板块成分!B4246="","",板块成分!B4246)</f>
        <v/>
      </c>
      <c r="X4244" s="270" t="str">
        <f>[1]!s_info_name(W4244)</f>
        <v>0</v>
      </c>
      <c r="Y4244" s="335" t="str">
        <f>IF($Y$3="申万一级行业",[1]!s_info_industry_sw_2021(W4244,公司分析!D$5,1),IF($Y$3="申万二级行业",[1]!s_info_industry_sw_2021(W4244,公司分析!D$5,2),IF($Y$3="申万三级行业",[1]!s_info_industry_sw_2021(W4244,公司分析!D$5,3),IF($Y$3="wind一级行业",[1]!s_info_industry_gics(W4244,1),IF($Y$3="wind二级行业",[1]!s_info_industry_gics(W4244,2),IF($Y$3="wind三级行业",[1]!s_info_industry_gics(W4244,3),IF($Y$3="wind四级行业",[1]!s_info_industry_gics(W4244,4),IF($Y$3="证监会门类行业",[1]!s_info_industry_csrc12_n(W4244,公司分析!D$5,1),""))))))))</f>
        <v>0</v>
      </c>
      <c r="Z4244" s="298" t="str">
        <f>IF(Y4244=行业比较!$E$6,ROW(),"")</f>
        <v/>
      </c>
    </row>
    <row r="4245" spans="22:26" x14ac:dyDescent="0.35">
      <c r="V4245" s="253">
        <f t="shared" si="74"/>
        <v>0</v>
      </c>
      <c r="W4245" s="348" t="str">
        <f>IF(板块成分!B4247="","",板块成分!B4247)</f>
        <v/>
      </c>
      <c r="X4245" s="270" t="str">
        <f>[1]!s_info_name(W4245)</f>
        <v>0</v>
      </c>
      <c r="Y4245" s="335" t="str">
        <f>IF($Y$3="申万一级行业",[1]!s_info_industry_sw_2021(W4245,公司分析!D$5,1),IF($Y$3="申万二级行业",[1]!s_info_industry_sw_2021(W4245,公司分析!D$5,2),IF($Y$3="申万三级行业",[1]!s_info_industry_sw_2021(W4245,公司分析!D$5,3),IF($Y$3="wind一级行业",[1]!s_info_industry_gics(W4245,1),IF($Y$3="wind二级行业",[1]!s_info_industry_gics(W4245,2),IF($Y$3="wind三级行业",[1]!s_info_industry_gics(W4245,3),IF($Y$3="wind四级行业",[1]!s_info_industry_gics(W4245,4),IF($Y$3="证监会门类行业",[1]!s_info_industry_csrc12_n(W4245,公司分析!D$5,1),""))))))))</f>
        <v>0</v>
      </c>
      <c r="Z4245" s="298" t="str">
        <f>IF(Y4245=行业比较!$E$6,ROW(),"")</f>
        <v/>
      </c>
    </row>
    <row r="4246" spans="22:26" x14ac:dyDescent="0.35">
      <c r="V4246" s="253">
        <f t="shared" si="74"/>
        <v>0</v>
      </c>
      <c r="W4246" s="348" t="str">
        <f>IF(板块成分!B4248="","",板块成分!B4248)</f>
        <v/>
      </c>
      <c r="X4246" s="270" t="str">
        <f>[1]!s_info_name(W4246)</f>
        <v>0</v>
      </c>
      <c r="Y4246" s="335" t="str">
        <f>IF($Y$3="申万一级行业",[1]!s_info_industry_sw_2021(W4246,公司分析!D$5,1),IF($Y$3="申万二级行业",[1]!s_info_industry_sw_2021(W4246,公司分析!D$5,2),IF($Y$3="申万三级行业",[1]!s_info_industry_sw_2021(W4246,公司分析!D$5,3),IF($Y$3="wind一级行业",[1]!s_info_industry_gics(W4246,1),IF($Y$3="wind二级行业",[1]!s_info_industry_gics(W4246,2),IF($Y$3="wind三级行业",[1]!s_info_industry_gics(W4246,3),IF($Y$3="wind四级行业",[1]!s_info_industry_gics(W4246,4),IF($Y$3="证监会门类行业",[1]!s_info_industry_csrc12_n(W4246,公司分析!D$5,1),""))))))))</f>
        <v>0</v>
      </c>
      <c r="Z4246" s="298" t="str">
        <f>IF(Y4246=行业比较!$E$6,ROW(),"")</f>
        <v/>
      </c>
    </row>
    <row r="4247" spans="22:26" x14ac:dyDescent="0.35">
      <c r="V4247" s="253">
        <f t="shared" si="74"/>
        <v>0</v>
      </c>
      <c r="W4247" s="348" t="str">
        <f>IF(板块成分!B4249="","",板块成分!B4249)</f>
        <v/>
      </c>
      <c r="X4247" s="270" t="str">
        <f>[1]!s_info_name(W4247)</f>
        <v>0</v>
      </c>
      <c r="Y4247" s="335" t="str">
        <f>IF($Y$3="申万一级行业",[1]!s_info_industry_sw_2021(W4247,公司分析!D$5,1),IF($Y$3="申万二级行业",[1]!s_info_industry_sw_2021(W4247,公司分析!D$5,2),IF($Y$3="申万三级行业",[1]!s_info_industry_sw_2021(W4247,公司分析!D$5,3),IF($Y$3="wind一级行业",[1]!s_info_industry_gics(W4247,1),IF($Y$3="wind二级行业",[1]!s_info_industry_gics(W4247,2),IF($Y$3="wind三级行业",[1]!s_info_industry_gics(W4247,3),IF($Y$3="wind四级行业",[1]!s_info_industry_gics(W4247,4),IF($Y$3="证监会门类行业",[1]!s_info_industry_csrc12_n(W4247,公司分析!D$5,1),""))))))))</f>
        <v>0</v>
      </c>
      <c r="Z4247" s="298" t="str">
        <f>IF(Y4247=行业比较!$E$6,ROW(),"")</f>
        <v/>
      </c>
    </row>
    <row r="4248" spans="22:26" x14ac:dyDescent="0.35">
      <c r="V4248" s="253">
        <f t="shared" si="74"/>
        <v>0</v>
      </c>
      <c r="W4248" s="348" t="str">
        <f>IF(板块成分!B4250="","",板块成分!B4250)</f>
        <v/>
      </c>
      <c r="X4248" s="270" t="str">
        <f>[1]!s_info_name(W4248)</f>
        <v>0</v>
      </c>
      <c r="Y4248" s="335" t="str">
        <f>IF($Y$3="申万一级行业",[1]!s_info_industry_sw_2021(W4248,公司分析!D$5,1),IF($Y$3="申万二级行业",[1]!s_info_industry_sw_2021(W4248,公司分析!D$5,2),IF($Y$3="申万三级行业",[1]!s_info_industry_sw_2021(W4248,公司分析!D$5,3),IF($Y$3="wind一级行业",[1]!s_info_industry_gics(W4248,1),IF($Y$3="wind二级行业",[1]!s_info_industry_gics(W4248,2),IF($Y$3="wind三级行业",[1]!s_info_industry_gics(W4248,3),IF($Y$3="wind四级行业",[1]!s_info_industry_gics(W4248,4),IF($Y$3="证监会门类行业",[1]!s_info_industry_csrc12_n(W4248,公司分析!D$5,1),""))))))))</f>
        <v>0</v>
      </c>
      <c r="Z4248" s="298" t="str">
        <f>IF(Y4248=行业比较!$E$6,ROW(),"")</f>
        <v/>
      </c>
    </row>
    <row r="4249" spans="22:26" x14ac:dyDescent="0.35">
      <c r="V4249" s="253">
        <f t="shared" si="74"/>
        <v>0</v>
      </c>
      <c r="W4249" s="348" t="str">
        <f>IF(板块成分!B4251="","",板块成分!B4251)</f>
        <v/>
      </c>
      <c r="X4249" s="270" t="str">
        <f>[1]!s_info_name(W4249)</f>
        <v>0</v>
      </c>
      <c r="Y4249" s="335" t="str">
        <f>IF($Y$3="申万一级行业",[1]!s_info_industry_sw_2021(W4249,公司分析!D$5,1),IF($Y$3="申万二级行业",[1]!s_info_industry_sw_2021(W4249,公司分析!D$5,2),IF($Y$3="申万三级行业",[1]!s_info_industry_sw_2021(W4249,公司分析!D$5,3),IF($Y$3="wind一级行业",[1]!s_info_industry_gics(W4249,1),IF($Y$3="wind二级行业",[1]!s_info_industry_gics(W4249,2),IF($Y$3="wind三级行业",[1]!s_info_industry_gics(W4249,3),IF($Y$3="wind四级行业",[1]!s_info_industry_gics(W4249,4),IF($Y$3="证监会门类行业",[1]!s_info_industry_csrc12_n(W4249,公司分析!D$5,1),""))))))))</f>
        <v>0</v>
      </c>
      <c r="Z4249" s="298" t="str">
        <f>IF(Y4249=行业比较!$E$6,ROW(),"")</f>
        <v/>
      </c>
    </row>
    <row r="4250" spans="22:26" x14ac:dyDescent="0.35">
      <c r="V4250" s="253">
        <f t="shared" si="74"/>
        <v>0</v>
      </c>
      <c r="W4250" s="348" t="str">
        <f>IF(板块成分!B4252="","",板块成分!B4252)</f>
        <v/>
      </c>
      <c r="X4250" s="270" t="str">
        <f>[1]!s_info_name(W4250)</f>
        <v>0</v>
      </c>
      <c r="Y4250" s="335" t="str">
        <f>IF($Y$3="申万一级行业",[1]!s_info_industry_sw_2021(W4250,公司分析!D$5,1),IF($Y$3="申万二级行业",[1]!s_info_industry_sw_2021(W4250,公司分析!D$5,2),IF($Y$3="申万三级行业",[1]!s_info_industry_sw_2021(W4250,公司分析!D$5,3),IF($Y$3="wind一级行业",[1]!s_info_industry_gics(W4250,1),IF($Y$3="wind二级行业",[1]!s_info_industry_gics(W4250,2),IF($Y$3="wind三级行业",[1]!s_info_industry_gics(W4250,3),IF($Y$3="wind四级行业",[1]!s_info_industry_gics(W4250,4),IF($Y$3="证监会门类行业",[1]!s_info_industry_csrc12_n(W4250,公司分析!D$5,1),""))))))))</f>
        <v>0</v>
      </c>
      <c r="Z4250" s="298" t="str">
        <f>IF(Y4250=行业比较!$E$6,ROW(),"")</f>
        <v/>
      </c>
    </row>
    <row r="4251" spans="22:26" x14ac:dyDescent="0.35">
      <c r="V4251" s="253">
        <f t="shared" si="74"/>
        <v>0</v>
      </c>
      <c r="W4251" s="348" t="str">
        <f>IF(板块成分!B4253="","",板块成分!B4253)</f>
        <v/>
      </c>
      <c r="X4251" s="270" t="str">
        <f>[1]!s_info_name(W4251)</f>
        <v>0</v>
      </c>
      <c r="Y4251" s="335" t="str">
        <f>IF($Y$3="申万一级行业",[1]!s_info_industry_sw_2021(W4251,公司分析!D$5,1),IF($Y$3="申万二级行业",[1]!s_info_industry_sw_2021(W4251,公司分析!D$5,2),IF($Y$3="申万三级行业",[1]!s_info_industry_sw_2021(W4251,公司分析!D$5,3),IF($Y$3="wind一级行业",[1]!s_info_industry_gics(W4251,1),IF($Y$3="wind二级行业",[1]!s_info_industry_gics(W4251,2),IF($Y$3="wind三级行业",[1]!s_info_industry_gics(W4251,3),IF($Y$3="wind四级行业",[1]!s_info_industry_gics(W4251,4),IF($Y$3="证监会门类行业",[1]!s_info_industry_csrc12_n(W4251,公司分析!D$5,1),""))))))))</f>
        <v>0</v>
      </c>
      <c r="Z4251" s="298" t="str">
        <f>IF(Y4251=行业比较!$E$6,ROW(),"")</f>
        <v/>
      </c>
    </row>
    <row r="4252" spans="22:26" x14ac:dyDescent="0.35">
      <c r="V4252" s="253">
        <f t="shared" si="74"/>
        <v>0</v>
      </c>
      <c r="W4252" s="348" t="str">
        <f>IF(板块成分!B4254="","",板块成分!B4254)</f>
        <v/>
      </c>
      <c r="X4252" s="270" t="str">
        <f>[1]!s_info_name(W4252)</f>
        <v>0</v>
      </c>
      <c r="Y4252" s="335" t="str">
        <f>IF($Y$3="申万一级行业",[1]!s_info_industry_sw_2021(W4252,公司分析!D$5,1),IF($Y$3="申万二级行业",[1]!s_info_industry_sw_2021(W4252,公司分析!D$5,2),IF($Y$3="申万三级行业",[1]!s_info_industry_sw_2021(W4252,公司分析!D$5,3),IF($Y$3="wind一级行业",[1]!s_info_industry_gics(W4252,1),IF($Y$3="wind二级行业",[1]!s_info_industry_gics(W4252,2),IF($Y$3="wind三级行业",[1]!s_info_industry_gics(W4252,3),IF($Y$3="wind四级行业",[1]!s_info_industry_gics(W4252,4),IF($Y$3="证监会门类行业",[1]!s_info_industry_csrc12_n(W4252,公司分析!D$5,1),""))))))))</f>
        <v>0</v>
      </c>
      <c r="Z4252" s="298" t="str">
        <f>IF(Y4252=行业比较!$E$6,ROW(),"")</f>
        <v/>
      </c>
    </row>
    <row r="4253" spans="22:26" x14ac:dyDescent="0.35">
      <c r="V4253" s="253">
        <f t="shared" si="74"/>
        <v>0</v>
      </c>
      <c r="W4253" s="348" t="str">
        <f>IF(板块成分!B4255="","",板块成分!B4255)</f>
        <v/>
      </c>
      <c r="X4253" s="270" t="str">
        <f>[1]!s_info_name(W4253)</f>
        <v>0</v>
      </c>
      <c r="Y4253" s="335" t="str">
        <f>IF($Y$3="申万一级行业",[1]!s_info_industry_sw_2021(W4253,公司分析!D$5,1),IF($Y$3="申万二级行业",[1]!s_info_industry_sw_2021(W4253,公司分析!D$5,2),IF($Y$3="申万三级行业",[1]!s_info_industry_sw_2021(W4253,公司分析!D$5,3),IF($Y$3="wind一级行业",[1]!s_info_industry_gics(W4253,1),IF($Y$3="wind二级行业",[1]!s_info_industry_gics(W4253,2),IF($Y$3="wind三级行业",[1]!s_info_industry_gics(W4253,3),IF($Y$3="wind四级行业",[1]!s_info_industry_gics(W4253,4),IF($Y$3="证监会门类行业",[1]!s_info_industry_csrc12_n(W4253,公司分析!D$5,1),""))))))))</f>
        <v>0</v>
      </c>
      <c r="Z4253" s="298" t="str">
        <f>IF(Y4253=行业比较!$E$6,ROW(),"")</f>
        <v/>
      </c>
    </row>
    <row r="4254" spans="22:26" x14ac:dyDescent="0.35">
      <c r="V4254" s="253">
        <f t="shared" si="74"/>
        <v>0</v>
      </c>
      <c r="W4254" s="348" t="str">
        <f>IF(板块成分!B4256="","",板块成分!B4256)</f>
        <v/>
      </c>
      <c r="X4254" s="270" t="str">
        <f>[1]!s_info_name(W4254)</f>
        <v>0</v>
      </c>
      <c r="Y4254" s="335" t="str">
        <f>IF($Y$3="申万一级行业",[1]!s_info_industry_sw_2021(W4254,公司分析!D$5,1),IF($Y$3="申万二级行业",[1]!s_info_industry_sw_2021(W4254,公司分析!D$5,2),IF($Y$3="申万三级行业",[1]!s_info_industry_sw_2021(W4254,公司分析!D$5,3),IF($Y$3="wind一级行业",[1]!s_info_industry_gics(W4254,1),IF($Y$3="wind二级行业",[1]!s_info_industry_gics(W4254,2),IF($Y$3="wind三级行业",[1]!s_info_industry_gics(W4254,3),IF($Y$3="wind四级行业",[1]!s_info_industry_gics(W4254,4),IF($Y$3="证监会门类行业",[1]!s_info_industry_csrc12_n(W4254,公司分析!D$5,1),""))))))))</f>
        <v>0</v>
      </c>
      <c r="Z4254" s="298" t="str">
        <f>IF(Y4254=行业比较!$E$6,ROW(),"")</f>
        <v/>
      </c>
    </row>
    <row r="4255" spans="22:26" x14ac:dyDescent="0.35">
      <c r="V4255" s="253">
        <f t="shared" si="74"/>
        <v>0</v>
      </c>
      <c r="W4255" s="348" t="str">
        <f>IF(板块成分!B4257="","",板块成分!B4257)</f>
        <v/>
      </c>
      <c r="X4255" s="270" t="str">
        <f>[1]!s_info_name(W4255)</f>
        <v>0</v>
      </c>
      <c r="Y4255" s="335" t="str">
        <f>IF($Y$3="申万一级行业",[1]!s_info_industry_sw_2021(W4255,公司分析!D$5,1),IF($Y$3="申万二级行业",[1]!s_info_industry_sw_2021(W4255,公司分析!D$5,2),IF($Y$3="申万三级行业",[1]!s_info_industry_sw_2021(W4255,公司分析!D$5,3),IF($Y$3="wind一级行业",[1]!s_info_industry_gics(W4255,1),IF($Y$3="wind二级行业",[1]!s_info_industry_gics(W4255,2),IF($Y$3="wind三级行业",[1]!s_info_industry_gics(W4255,3),IF($Y$3="wind四级行业",[1]!s_info_industry_gics(W4255,4),IF($Y$3="证监会门类行业",[1]!s_info_industry_csrc12_n(W4255,公司分析!D$5,1),""))))))))</f>
        <v>0</v>
      </c>
      <c r="Z4255" s="298" t="str">
        <f>IF(Y4255=行业比较!$E$6,ROW(),"")</f>
        <v/>
      </c>
    </row>
    <row r="4256" spans="22:26" x14ac:dyDescent="0.35">
      <c r="V4256" s="253">
        <f t="shared" si="74"/>
        <v>0</v>
      </c>
      <c r="W4256" s="348" t="str">
        <f>IF(板块成分!B4258="","",板块成分!B4258)</f>
        <v/>
      </c>
      <c r="X4256" s="270" t="str">
        <f>[1]!s_info_name(W4256)</f>
        <v>0</v>
      </c>
      <c r="Y4256" s="335" t="str">
        <f>IF($Y$3="申万一级行业",[1]!s_info_industry_sw_2021(W4256,公司分析!D$5,1),IF($Y$3="申万二级行业",[1]!s_info_industry_sw_2021(W4256,公司分析!D$5,2),IF($Y$3="申万三级行业",[1]!s_info_industry_sw_2021(W4256,公司分析!D$5,3),IF($Y$3="wind一级行业",[1]!s_info_industry_gics(W4256,1),IF($Y$3="wind二级行业",[1]!s_info_industry_gics(W4256,2),IF($Y$3="wind三级行业",[1]!s_info_industry_gics(W4256,3),IF($Y$3="wind四级行业",[1]!s_info_industry_gics(W4256,4),IF($Y$3="证监会门类行业",[1]!s_info_industry_csrc12_n(W4256,公司分析!D$5,1),""))))))))</f>
        <v>0</v>
      </c>
      <c r="Z4256" s="298" t="str">
        <f>IF(Y4256=行业比较!$E$6,ROW(),"")</f>
        <v/>
      </c>
    </row>
    <row r="4257" spans="22:26" x14ac:dyDescent="0.35">
      <c r="V4257" s="253">
        <f t="shared" si="74"/>
        <v>0</v>
      </c>
      <c r="W4257" s="348" t="str">
        <f>IF(板块成分!B4259="","",板块成分!B4259)</f>
        <v/>
      </c>
      <c r="X4257" s="270" t="str">
        <f>[1]!s_info_name(W4257)</f>
        <v>0</v>
      </c>
      <c r="Y4257" s="335" t="str">
        <f>IF($Y$3="申万一级行业",[1]!s_info_industry_sw_2021(W4257,公司分析!D$5,1),IF($Y$3="申万二级行业",[1]!s_info_industry_sw_2021(W4257,公司分析!D$5,2),IF($Y$3="申万三级行业",[1]!s_info_industry_sw_2021(W4257,公司分析!D$5,3),IF($Y$3="wind一级行业",[1]!s_info_industry_gics(W4257,1),IF($Y$3="wind二级行业",[1]!s_info_industry_gics(W4257,2),IF($Y$3="wind三级行业",[1]!s_info_industry_gics(W4257,3),IF($Y$3="wind四级行业",[1]!s_info_industry_gics(W4257,4),IF($Y$3="证监会门类行业",[1]!s_info_industry_csrc12_n(W4257,公司分析!D$5,1),""))))))))</f>
        <v>0</v>
      </c>
      <c r="Z4257" s="298" t="str">
        <f>IF(Y4257=行业比较!$E$6,ROW(),"")</f>
        <v/>
      </c>
    </row>
    <row r="4258" spans="22:26" x14ac:dyDescent="0.35">
      <c r="V4258" s="253">
        <f t="shared" si="74"/>
        <v>0</v>
      </c>
      <c r="W4258" s="348" t="str">
        <f>IF(板块成分!B4260="","",板块成分!B4260)</f>
        <v/>
      </c>
      <c r="X4258" s="270" t="str">
        <f>[1]!s_info_name(W4258)</f>
        <v>0</v>
      </c>
      <c r="Y4258" s="335" t="str">
        <f>IF($Y$3="申万一级行业",[1]!s_info_industry_sw_2021(W4258,公司分析!D$5,1),IF($Y$3="申万二级行业",[1]!s_info_industry_sw_2021(W4258,公司分析!D$5,2),IF($Y$3="申万三级行业",[1]!s_info_industry_sw_2021(W4258,公司分析!D$5,3),IF($Y$3="wind一级行业",[1]!s_info_industry_gics(W4258,1),IF($Y$3="wind二级行业",[1]!s_info_industry_gics(W4258,2),IF($Y$3="wind三级行业",[1]!s_info_industry_gics(W4258,3),IF($Y$3="wind四级行业",[1]!s_info_industry_gics(W4258,4),IF($Y$3="证监会门类行业",[1]!s_info_industry_csrc12_n(W4258,公司分析!D$5,1),""))))))))</f>
        <v>0</v>
      </c>
      <c r="Z4258" s="298" t="str">
        <f>IF(Y4258=行业比较!$E$6,ROW(),"")</f>
        <v/>
      </c>
    </row>
    <row r="4259" spans="22:26" x14ac:dyDescent="0.35">
      <c r="V4259" s="253">
        <f t="shared" si="74"/>
        <v>0</v>
      </c>
      <c r="W4259" s="348" t="str">
        <f>IF(板块成分!B4261="","",板块成分!B4261)</f>
        <v/>
      </c>
      <c r="X4259" s="270" t="str">
        <f>[1]!s_info_name(W4259)</f>
        <v>0</v>
      </c>
      <c r="Y4259" s="335" t="str">
        <f>IF($Y$3="申万一级行业",[1]!s_info_industry_sw_2021(W4259,公司分析!D$5,1),IF($Y$3="申万二级行业",[1]!s_info_industry_sw_2021(W4259,公司分析!D$5,2),IF($Y$3="申万三级行业",[1]!s_info_industry_sw_2021(W4259,公司分析!D$5,3),IF($Y$3="wind一级行业",[1]!s_info_industry_gics(W4259,1),IF($Y$3="wind二级行业",[1]!s_info_industry_gics(W4259,2),IF($Y$3="wind三级行业",[1]!s_info_industry_gics(W4259,3),IF($Y$3="wind四级行业",[1]!s_info_industry_gics(W4259,4),IF($Y$3="证监会门类行业",[1]!s_info_industry_csrc12_n(W4259,公司分析!D$5,1),""))))))))</f>
        <v>0</v>
      </c>
      <c r="Z4259" s="298" t="str">
        <f>IF(Y4259=行业比较!$E$6,ROW(),"")</f>
        <v/>
      </c>
    </row>
    <row r="4260" spans="22:26" x14ac:dyDescent="0.35">
      <c r="V4260" s="253">
        <f t="shared" si="74"/>
        <v>0</v>
      </c>
      <c r="W4260" s="348" t="str">
        <f>IF(板块成分!B4262="","",板块成分!B4262)</f>
        <v/>
      </c>
      <c r="X4260" s="270" t="str">
        <f>[1]!s_info_name(W4260)</f>
        <v>0</v>
      </c>
      <c r="Y4260" s="335" t="str">
        <f>IF($Y$3="申万一级行业",[1]!s_info_industry_sw_2021(W4260,公司分析!D$5,1),IF($Y$3="申万二级行业",[1]!s_info_industry_sw_2021(W4260,公司分析!D$5,2),IF($Y$3="申万三级行业",[1]!s_info_industry_sw_2021(W4260,公司分析!D$5,3),IF($Y$3="wind一级行业",[1]!s_info_industry_gics(W4260,1),IF($Y$3="wind二级行业",[1]!s_info_industry_gics(W4260,2),IF($Y$3="wind三级行业",[1]!s_info_industry_gics(W4260,3),IF($Y$3="wind四级行业",[1]!s_info_industry_gics(W4260,4),IF($Y$3="证监会门类行业",[1]!s_info_industry_csrc12_n(W4260,公司分析!D$5,1),""))))))))</f>
        <v>0</v>
      </c>
      <c r="Z4260" s="298" t="str">
        <f>IF(Y4260=行业比较!$E$6,ROW(),"")</f>
        <v/>
      </c>
    </row>
    <row r="4261" spans="22:26" x14ac:dyDescent="0.35">
      <c r="V4261" s="253">
        <f t="shared" si="74"/>
        <v>0</v>
      </c>
      <c r="W4261" s="348" t="str">
        <f>IF(板块成分!B4263="","",板块成分!B4263)</f>
        <v/>
      </c>
      <c r="X4261" s="270" t="str">
        <f>[1]!s_info_name(W4261)</f>
        <v>0</v>
      </c>
      <c r="Y4261" s="335" t="str">
        <f>IF($Y$3="申万一级行业",[1]!s_info_industry_sw_2021(W4261,公司分析!D$5,1),IF($Y$3="申万二级行业",[1]!s_info_industry_sw_2021(W4261,公司分析!D$5,2),IF($Y$3="申万三级行业",[1]!s_info_industry_sw_2021(W4261,公司分析!D$5,3),IF($Y$3="wind一级行业",[1]!s_info_industry_gics(W4261,1),IF($Y$3="wind二级行业",[1]!s_info_industry_gics(W4261,2),IF($Y$3="wind三级行业",[1]!s_info_industry_gics(W4261,3),IF($Y$3="wind四级行业",[1]!s_info_industry_gics(W4261,4),IF($Y$3="证监会门类行业",[1]!s_info_industry_csrc12_n(W4261,公司分析!D$5,1),""))))))))</f>
        <v>0</v>
      </c>
      <c r="Z4261" s="298" t="str">
        <f>IF(Y4261=行业比较!$E$6,ROW(),"")</f>
        <v/>
      </c>
    </row>
    <row r="4262" spans="22:26" x14ac:dyDescent="0.35">
      <c r="V4262" s="253">
        <f t="shared" si="74"/>
        <v>0</v>
      </c>
      <c r="W4262" s="348" t="str">
        <f>IF(板块成分!B4264="","",板块成分!B4264)</f>
        <v/>
      </c>
      <c r="X4262" s="270" t="str">
        <f>[1]!s_info_name(W4262)</f>
        <v>0</v>
      </c>
      <c r="Y4262" s="335" t="str">
        <f>IF($Y$3="申万一级行业",[1]!s_info_industry_sw_2021(W4262,公司分析!D$5,1),IF($Y$3="申万二级行业",[1]!s_info_industry_sw_2021(W4262,公司分析!D$5,2),IF($Y$3="申万三级行业",[1]!s_info_industry_sw_2021(W4262,公司分析!D$5,3),IF($Y$3="wind一级行业",[1]!s_info_industry_gics(W4262,1),IF($Y$3="wind二级行业",[1]!s_info_industry_gics(W4262,2),IF($Y$3="wind三级行业",[1]!s_info_industry_gics(W4262,3),IF($Y$3="wind四级行业",[1]!s_info_industry_gics(W4262,4),IF($Y$3="证监会门类行业",[1]!s_info_industry_csrc12_n(W4262,公司分析!D$5,1),""))))))))</f>
        <v>0</v>
      </c>
      <c r="Z4262" s="298" t="str">
        <f>IF(Y4262=行业比较!$E$6,ROW(),"")</f>
        <v/>
      </c>
    </row>
    <row r="4263" spans="22:26" x14ac:dyDescent="0.35">
      <c r="V4263" s="253">
        <f t="shared" si="74"/>
        <v>0</v>
      </c>
      <c r="W4263" s="348" t="str">
        <f>IF(板块成分!B4265="","",板块成分!B4265)</f>
        <v/>
      </c>
      <c r="X4263" s="270" t="str">
        <f>[1]!s_info_name(W4263)</f>
        <v>0</v>
      </c>
      <c r="Y4263" s="335" t="str">
        <f>IF($Y$3="申万一级行业",[1]!s_info_industry_sw_2021(W4263,公司分析!D$5,1),IF($Y$3="申万二级行业",[1]!s_info_industry_sw_2021(W4263,公司分析!D$5,2),IF($Y$3="申万三级行业",[1]!s_info_industry_sw_2021(W4263,公司分析!D$5,3),IF($Y$3="wind一级行业",[1]!s_info_industry_gics(W4263,1),IF($Y$3="wind二级行业",[1]!s_info_industry_gics(W4263,2),IF($Y$3="wind三级行业",[1]!s_info_industry_gics(W4263,3),IF($Y$3="wind四级行业",[1]!s_info_industry_gics(W4263,4),IF($Y$3="证监会门类行业",[1]!s_info_industry_csrc12_n(W4263,公司分析!D$5,1),""))))))))</f>
        <v>0</v>
      </c>
      <c r="Z4263" s="298" t="str">
        <f>IF(Y4263=行业比较!$E$6,ROW(),"")</f>
        <v/>
      </c>
    </row>
    <row r="4264" spans="22:26" x14ac:dyDescent="0.35">
      <c r="V4264" s="253">
        <f t="shared" si="74"/>
        <v>0</v>
      </c>
      <c r="W4264" s="348" t="str">
        <f>IF(板块成分!B4266="","",板块成分!B4266)</f>
        <v/>
      </c>
      <c r="X4264" s="270" t="str">
        <f>[1]!s_info_name(W4264)</f>
        <v>0</v>
      </c>
      <c r="Y4264" s="335" t="str">
        <f>IF($Y$3="申万一级行业",[1]!s_info_industry_sw_2021(W4264,公司分析!D$5,1),IF($Y$3="申万二级行业",[1]!s_info_industry_sw_2021(W4264,公司分析!D$5,2),IF($Y$3="申万三级行业",[1]!s_info_industry_sw_2021(W4264,公司分析!D$5,3),IF($Y$3="wind一级行业",[1]!s_info_industry_gics(W4264,1),IF($Y$3="wind二级行业",[1]!s_info_industry_gics(W4264,2),IF($Y$3="wind三级行业",[1]!s_info_industry_gics(W4264,3),IF($Y$3="wind四级行业",[1]!s_info_industry_gics(W4264,4),IF($Y$3="证监会门类行业",[1]!s_info_industry_csrc12_n(W4264,公司分析!D$5,1),""))))))))</f>
        <v>0</v>
      </c>
      <c r="Z4264" s="298" t="str">
        <f>IF(Y4264=行业比较!$E$6,ROW(),"")</f>
        <v/>
      </c>
    </row>
    <row r="4265" spans="22:26" x14ac:dyDescent="0.35">
      <c r="V4265" s="253">
        <f t="shared" si="74"/>
        <v>0</v>
      </c>
      <c r="W4265" s="348" t="str">
        <f>IF(板块成分!B4267="","",板块成分!B4267)</f>
        <v/>
      </c>
      <c r="X4265" s="270" t="str">
        <f>[1]!s_info_name(W4265)</f>
        <v>0</v>
      </c>
      <c r="Y4265" s="335" t="str">
        <f>IF($Y$3="申万一级行业",[1]!s_info_industry_sw_2021(W4265,公司分析!D$5,1),IF($Y$3="申万二级行业",[1]!s_info_industry_sw_2021(W4265,公司分析!D$5,2),IF($Y$3="申万三级行业",[1]!s_info_industry_sw_2021(W4265,公司分析!D$5,3),IF($Y$3="wind一级行业",[1]!s_info_industry_gics(W4265,1),IF($Y$3="wind二级行业",[1]!s_info_industry_gics(W4265,2),IF($Y$3="wind三级行业",[1]!s_info_industry_gics(W4265,3),IF($Y$3="wind四级行业",[1]!s_info_industry_gics(W4265,4),IF($Y$3="证监会门类行业",[1]!s_info_industry_csrc12_n(W4265,公司分析!D$5,1),""))))))))</f>
        <v>0</v>
      </c>
      <c r="Z4265" s="298" t="str">
        <f>IF(Y4265=行业比较!$E$6,ROW(),"")</f>
        <v/>
      </c>
    </row>
    <row r="4266" spans="22:26" x14ac:dyDescent="0.35">
      <c r="V4266" s="253">
        <f t="shared" si="74"/>
        <v>0</v>
      </c>
      <c r="W4266" s="348" t="str">
        <f>IF(板块成分!B4268="","",板块成分!B4268)</f>
        <v/>
      </c>
      <c r="X4266" s="270" t="str">
        <f>[1]!s_info_name(W4266)</f>
        <v>0</v>
      </c>
      <c r="Y4266" s="335" t="str">
        <f>IF($Y$3="申万一级行业",[1]!s_info_industry_sw_2021(W4266,公司分析!D$5,1),IF($Y$3="申万二级行业",[1]!s_info_industry_sw_2021(W4266,公司分析!D$5,2),IF($Y$3="申万三级行业",[1]!s_info_industry_sw_2021(W4266,公司分析!D$5,3),IF($Y$3="wind一级行业",[1]!s_info_industry_gics(W4266,1),IF($Y$3="wind二级行业",[1]!s_info_industry_gics(W4266,2),IF($Y$3="wind三级行业",[1]!s_info_industry_gics(W4266,3),IF($Y$3="wind四级行业",[1]!s_info_industry_gics(W4266,4),IF($Y$3="证监会门类行业",[1]!s_info_industry_csrc12_n(W4266,公司分析!D$5,1),""))))))))</f>
        <v>0</v>
      </c>
      <c r="Z4266" s="298" t="str">
        <f>IF(Y4266=行业比较!$E$6,ROW(),"")</f>
        <v/>
      </c>
    </row>
    <row r="4267" spans="22:26" x14ac:dyDescent="0.35">
      <c r="V4267" s="253">
        <f t="shared" si="74"/>
        <v>0</v>
      </c>
      <c r="W4267" s="348" t="str">
        <f>IF(板块成分!B4269="","",板块成分!B4269)</f>
        <v/>
      </c>
      <c r="X4267" s="270" t="str">
        <f>[1]!s_info_name(W4267)</f>
        <v>0</v>
      </c>
      <c r="Y4267" s="335" t="str">
        <f>IF($Y$3="申万一级行业",[1]!s_info_industry_sw_2021(W4267,公司分析!D$5,1),IF($Y$3="申万二级行业",[1]!s_info_industry_sw_2021(W4267,公司分析!D$5,2),IF($Y$3="申万三级行业",[1]!s_info_industry_sw_2021(W4267,公司分析!D$5,3),IF($Y$3="wind一级行业",[1]!s_info_industry_gics(W4267,1),IF($Y$3="wind二级行业",[1]!s_info_industry_gics(W4267,2),IF($Y$3="wind三级行业",[1]!s_info_industry_gics(W4267,3),IF($Y$3="wind四级行业",[1]!s_info_industry_gics(W4267,4),IF($Y$3="证监会门类行业",[1]!s_info_industry_csrc12_n(W4267,公司分析!D$5,1),""))))))))</f>
        <v>0</v>
      </c>
      <c r="Z4267" s="298" t="str">
        <f>IF(Y4267=行业比较!$E$6,ROW(),"")</f>
        <v/>
      </c>
    </row>
    <row r="4268" spans="22:26" x14ac:dyDescent="0.35">
      <c r="V4268" s="253">
        <f t="shared" si="74"/>
        <v>0</v>
      </c>
      <c r="W4268" s="348" t="str">
        <f>IF(板块成分!B4270="","",板块成分!B4270)</f>
        <v/>
      </c>
      <c r="X4268" s="270" t="str">
        <f>[1]!s_info_name(W4268)</f>
        <v>0</v>
      </c>
      <c r="Y4268" s="335" t="str">
        <f>IF($Y$3="申万一级行业",[1]!s_info_industry_sw_2021(W4268,公司分析!D$5,1),IF($Y$3="申万二级行业",[1]!s_info_industry_sw_2021(W4268,公司分析!D$5,2),IF($Y$3="申万三级行业",[1]!s_info_industry_sw_2021(W4268,公司分析!D$5,3),IF($Y$3="wind一级行业",[1]!s_info_industry_gics(W4268,1),IF($Y$3="wind二级行业",[1]!s_info_industry_gics(W4268,2),IF($Y$3="wind三级行业",[1]!s_info_industry_gics(W4268,3),IF($Y$3="wind四级行业",[1]!s_info_industry_gics(W4268,4),IF($Y$3="证监会门类行业",[1]!s_info_industry_csrc12_n(W4268,公司分析!D$5,1),""))))))))</f>
        <v>0</v>
      </c>
      <c r="Z4268" s="298" t="str">
        <f>IF(Y4268=行业比较!$E$6,ROW(),"")</f>
        <v/>
      </c>
    </row>
    <row r="4269" spans="22:26" x14ac:dyDescent="0.35">
      <c r="V4269" s="253">
        <f t="shared" si="74"/>
        <v>0</v>
      </c>
      <c r="W4269" s="348" t="str">
        <f>IF(板块成分!B4271="","",板块成分!B4271)</f>
        <v/>
      </c>
      <c r="X4269" s="270" t="str">
        <f>[1]!s_info_name(W4269)</f>
        <v>0</v>
      </c>
      <c r="Y4269" s="335" t="str">
        <f>IF($Y$3="申万一级行业",[1]!s_info_industry_sw_2021(W4269,公司分析!D$5,1),IF($Y$3="申万二级行业",[1]!s_info_industry_sw_2021(W4269,公司分析!D$5,2),IF($Y$3="申万三级行业",[1]!s_info_industry_sw_2021(W4269,公司分析!D$5,3),IF($Y$3="wind一级行业",[1]!s_info_industry_gics(W4269,1),IF($Y$3="wind二级行业",[1]!s_info_industry_gics(W4269,2),IF($Y$3="wind三级行业",[1]!s_info_industry_gics(W4269,3),IF($Y$3="wind四级行业",[1]!s_info_industry_gics(W4269,4),IF($Y$3="证监会门类行业",[1]!s_info_industry_csrc12_n(W4269,公司分析!D$5,1),""))))))))</f>
        <v>0</v>
      </c>
      <c r="Z4269" s="298" t="str">
        <f>IF(Y4269=行业比较!$E$6,ROW(),"")</f>
        <v/>
      </c>
    </row>
    <row r="4270" spans="22:26" x14ac:dyDescent="0.35">
      <c r="V4270" s="253">
        <f t="shared" si="74"/>
        <v>0</v>
      </c>
      <c r="W4270" s="348" t="str">
        <f>IF(板块成分!B4272="","",板块成分!B4272)</f>
        <v/>
      </c>
      <c r="X4270" s="270" t="str">
        <f>[1]!s_info_name(W4270)</f>
        <v>0</v>
      </c>
      <c r="Y4270" s="335" t="str">
        <f>IF($Y$3="申万一级行业",[1]!s_info_industry_sw_2021(W4270,公司分析!D$5,1),IF($Y$3="申万二级行业",[1]!s_info_industry_sw_2021(W4270,公司分析!D$5,2),IF($Y$3="申万三级行业",[1]!s_info_industry_sw_2021(W4270,公司分析!D$5,3),IF($Y$3="wind一级行业",[1]!s_info_industry_gics(W4270,1),IF($Y$3="wind二级行业",[1]!s_info_industry_gics(W4270,2),IF($Y$3="wind三级行业",[1]!s_info_industry_gics(W4270,3),IF($Y$3="wind四级行业",[1]!s_info_industry_gics(W4270,4),IF($Y$3="证监会门类行业",[1]!s_info_industry_csrc12_n(W4270,公司分析!D$5,1),""))))))))</f>
        <v>0</v>
      </c>
      <c r="Z4270" s="298" t="str">
        <f>IF(Y4270=行业比较!$E$6,ROW(),"")</f>
        <v/>
      </c>
    </row>
    <row r="4271" spans="22:26" x14ac:dyDescent="0.35">
      <c r="V4271" s="253">
        <f t="shared" si="74"/>
        <v>0</v>
      </c>
      <c r="W4271" s="348" t="str">
        <f>IF(板块成分!B4273="","",板块成分!B4273)</f>
        <v/>
      </c>
      <c r="X4271" s="270" t="str">
        <f>[1]!s_info_name(W4271)</f>
        <v>0</v>
      </c>
      <c r="Y4271" s="335" t="str">
        <f>IF($Y$3="申万一级行业",[1]!s_info_industry_sw_2021(W4271,公司分析!D$5,1),IF($Y$3="申万二级行业",[1]!s_info_industry_sw_2021(W4271,公司分析!D$5,2),IF($Y$3="申万三级行业",[1]!s_info_industry_sw_2021(W4271,公司分析!D$5,3),IF($Y$3="wind一级行业",[1]!s_info_industry_gics(W4271,1),IF($Y$3="wind二级行业",[1]!s_info_industry_gics(W4271,2),IF($Y$3="wind三级行业",[1]!s_info_industry_gics(W4271,3),IF($Y$3="wind四级行业",[1]!s_info_industry_gics(W4271,4),IF($Y$3="证监会门类行业",[1]!s_info_industry_csrc12_n(W4271,公司分析!D$5,1),""))))))))</f>
        <v>0</v>
      </c>
      <c r="Z4271" s="298" t="str">
        <f>IF(Y4271=行业比较!$E$6,ROW(),"")</f>
        <v/>
      </c>
    </row>
    <row r="4272" spans="22:26" x14ac:dyDescent="0.35">
      <c r="V4272" s="253">
        <f t="shared" si="74"/>
        <v>0</v>
      </c>
      <c r="W4272" s="348" t="str">
        <f>IF(板块成分!B4274="","",板块成分!B4274)</f>
        <v/>
      </c>
      <c r="X4272" s="270" t="str">
        <f>[1]!s_info_name(W4272)</f>
        <v>0</v>
      </c>
      <c r="Y4272" s="335" t="str">
        <f>IF($Y$3="申万一级行业",[1]!s_info_industry_sw_2021(W4272,公司分析!D$5,1),IF($Y$3="申万二级行业",[1]!s_info_industry_sw_2021(W4272,公司分析!D$5,2),IF($Y$3="申万三级行业",[1]!s_info_industry_sw_2021(W4272,公司分析!D$5,3),IF($Y$3="wind一级行业",[1]!s_info_industry_gics(W4272,1),IF($Y$3="wind二级行业",[1]!s_info_industry_gics(W4272,2),IF($Y$3="wind三级行业",[1]!s_info_industry_gics(W4272,3),IF($Y$3="wind四级行业",[1]!s_info_industry_gics(W4272,4),IF($Y$3="证监会门类行业",[1]!s_info_industry_csrc12_n(W4272,公司分析!D$5,1),""))))))))</f>
        <v>0</v>
      </c>
      <c r="Z4272" s="298" t="str">
        <f>IF(Y4272=行业比较!$E$6,ROW(),"")</f>
        <v/>
      </c>
    </row>
    <row r="4273" spans="22:26" x14ac:dyDescent="0.35">
      <c r="V4273" s="253">
        <f t="shared" si="74"/>
        <v>0</v>
      </c>
      <c r="W4273" s="348" t="str">
        <f>IF(板块成分!B4275="","",板块成分!B4275)</f>
        <v/>
      </c>
      <c r="X4273" s="270" t="str">
        <f>[1]!s_info_name(W4273)</f>
        <v>0</v>
      </c>
      <c r="Y4273" s="335" t="str">
        <f>IF($Y$3="申万一级行业",[1]!s_info_industry_sw_2021(W4273,公司分析!D$5,1),IF($Y$3="申万二级行业",[1]!s_info_industry_sw_2021(W4273,公司分析!D$5,2),IF($Y$3="申万三级行业",[1]!s_info_industry_sw_2021(W4273,公司分析!D$5,3),IF($Y$3="wind一级行业",[1]!s_info_industry_gics(W4273,1),IF($Y$3="wind二级行业",[1]!s_info_industry_gics(W4273,2),IF($Y$3="wind三级行业",[1]!s_info_industry_gics(W4273,3),IF($Y$3="wind四级行业",[1]!s_info_industry_gics(W4273,4),IF($Y$3="证监会门类行业",[1]!s_info_industry_csrc12_n(W4273,公司分析!D$5,1),""))))))))</f>
        <v>0</v>
      </c>
      <c r="Z4273" s="298" t="str">
        <f>IF(Y4273=行业比较!$E$6,ROW(),"")</f>
        <v/>
      </c>
    </row>
    <row r="4274" spans="22:26" x14ac:dyDescent="0.35">
      <c r="V4274" s="253">
        <f t="shared" si="74"/>
        <v>0</v>
      </c>
      <c r="W4274" s="348" t="str">
        <f>IF(板块成分!B4276="","",板块成分!B4276)</f>
        <v/>
      </c>
      <c r="X4274" s="270" t="str">
        <f>[1]!s_info_name(W4274)</f>
        <v>0</v>
      </c>
      <c r="Y4274" s="335" t="str">
        <f>IF($Y$3="申万一级行业",[1]!s_info_industry_sw_2021(W4274,公司分析!D$5,1),IF($Y$3="申万二级行业",[1]!s_info_industry_sw_2021(W4274,公司分析!D$5,2),IF($Y$3="申万三级行业",[1]!s_info_industry_sw_2021(W4274,公司分析!D$5,3),IF($Y$3="wind一级行业",[1]!s_info_industry_gics(W4274,1),IF($Y$3="wind二级行业",[1]!s_info_industry_gics(W4274,2),IF($Y$3="wind三级行业",[1]!s_info_industry_gics(W4274,3),IF($Y$3="wind四级行业",[1]!s_info_industry_gics(W4274,4),IF($Y$3="证监会门类行业",[1]!s_info_industry_csrc12_n(W4274,公司分析!D$5,1),""))))))))</f>
        <v>0</v>
      </c>
      <c r="Z4274" s="298" t="str">
        <f>IF(Y4274=行业比较!$E$6,ROW(),"")</f>
        <v/>
      </c>
    </row>
    <row r="4275" spans="22:26" x14ac:dyDescent="0.35">
      <c r="V4275" s="253">
        <f t="shared" si="74"/>
        <v>0</v>
      </c>
      <c r="W4275" s="348" t="str">
        <f>IF(板块成分!B4277="","",板块成分!B4277)</f>
        <v/>
      </c>
      <c r="X4275" s="270" t="str">
        <f>[1]!s_info_name(W4275)</f>
        <v>0</v>
      </c>
      <c r="Y4275" s="335" t="str">
        <f>IF($Y$3="申万一级行业",[1]!s_info_industry_sw_2021(W4275,公司分析!D$5,1),IF($Y$3="申万二级行业",[1]!s_info_industry_sw_2021(W4275,公司分析!D$5,2),IF($Y$3="申万三级行业",[1]!s_info_industry_sw_2021(W4275,公司分析!D$5,3),IF($Y$3="wind一级行业",[1]!s_info_industry_gics(W4275,1),IF($Y$3="wind二级行业",[1]!s_info_industry_gics(W4275,2),IF($Y$3="wind三级行业",[1]!s_info_industry_gics(W4275,3),IF($Y$3="wind四级行业",[1]!s_info_industry_gics(W4275,4),IF($Y$3="证监会门类行业",[1]!s_info_industry_csrc12_n(W4275,公司分析!D$5,1),""))))))))</f>
        <v>0</v>
      </c>
      <c r="Z4275" s="298" t="str">
        <f>IF(Y4275=行业比较!$E$6,ROW(),"")</f>
        <v/>
      </c>
    </row>
    <row r="4276" spans="22:26" x14ac:dyDescent="0.35">
      <c r="V4276" s="253">
        <f t="shared" si="74"/>
        <v>0</v>
      </c>
      <c r="W4276" s="348" t="str">
        <f>IF(板块成分!B4278="","",板块成分!B4278)</f>
        <v/>
      </c>
      <c r="X4276" s="270" t="str">
        <f>[1]!s_info_name(W4276)</f>
        <v>0</v>
      </c>
      <c r="Y4276" s="335" t="str">
        <f>IF($Y$3="申万一级行业",[1]!s_info_industry_sw_2021(W4276,公司分析!D$5,1),IF($Y$3="申万二级行业",[1]!s_info_industry_sw_2021(W4276,公司分析!D$5,2),IF($Y$3="申万三级行业",[1]!s_info_industry_sw_2021(W4276,公司分析!D$5,3),IF($Y$3="wind一级行业",[1]!s_info_industry_gics(W4276,1),IF($Y$3="wind二级行业",[1]!s_info_industry_gics(W4276,2),IF($Y$3="wind三级行业",[1]!s_info_industry_gics(W4276,3),IF($Y$3="wind四级行业",[1]!s_info_industry_gics(W4276,4),IF($Y$3="证监会门类行业",[1]!s_info_industry_csrc12_n(W4276,公司分析!D$5,1),""))))))))</f>
        <v>0</v>
      </c>
      <c r="Z4276" s="298" t="str">
        <f>IF(Y4276=行业比较!$E$6,ROW(),"")</f>
        <v/>
      </c>
    </row>
    <row r="4277" spans="22:26" x14ac:dyDescent="0.35">
      <c r="V4277" s="253">
        <f t="shared" si="74"/>
        <v>0</v>
      </c>
      <c r="W4277" s="348" t="str">
        <f>IF(板块成分!B4279="","",板块成分!B4279)</f>
        <v/>
      </c>
      <c r="X4277" s="270" t="str">
        <f>[1]!s_info_name(W4277)</f>
        <v>0</v>
      </c>
      <c r="Y4277" s="335" t="str">
        <f>IF($Y$3="申万一级行业",[1]!s_info_industry_sw_2021(W4277,公司分析!D$5,1),IF($Y$3="申万二级行业",[1]!s_info_industry_sw_2021(W4277,公司分析!D$5,2),IF($Y$3="申万三级行业",[1]!s_info_industry_sw_2021(W4277,公司分析!D$5,3),IF($Y$3="wind一级行业",[1]!s_info_industry_gics(W4277,1),IF($Y$3="wind二级行业",[1]!s_info_industry_gics(W4277,2),IF($Y$3="wind三级行业",[1]!s_info_industry_gics(W4277,3),IF($Y$3="wind四级行业",[1]!s_info_industry_gics(W4277,4),IF($Y$3="证监会门类行业",[1]!s_info_industry_csrc12_n(W4277,公司分析!D$5,1),""))))))))</f>
        <v>0</v>
      </c>
      <c r="Z4277" s="298" t="str">
        <f>IF(Y4277=行业比较!$E$6,ROW(),"")</f>
        <v/>
      </c>
    </row>
    <row r="4278" spans="22:26" x14ac:dyDescent="0.35">
      <c r="V4278" s="253">
        <f t="shared" si="74"/>
        <v>0</v>
      </c>
      <c r="W4278" s="348" t="str">
        <f>IF(板块成分!B4280="","",板块成分!B4280)</f>
        <v/>
      </c>
      <c r="X4278" s="270" t="str">
        <f>[1]!s_info_name(W4278)</f>
        <v>0</v>
      </c>
      <c r="Y4278" s="335" t="str">
        <f>IF($Y$3="申万一级行业",[1]!s_info_industry_sw_2021(W4278,公司分析!D$5,1),IF($Y$3="申万二级行业",[1]!s_info_industry_sw_2021(W4278,公司分析!D$5,2),IF($Y$3="申万三级行业",[1]!s_info_industry_sw_2021(W4278,公司分析!D$5,3),IF($Y$3="wind一级行业",[1]!s_info_industry_gics(W4278,1),IF($Y$3="wind二级行业",[1]!s_info_industry_gics(W4278,2),IF($Y$3="wind三级行业",[1]!s_info_industry_gics(W4278,3),IF($Y$3="wind四级行业",[1]!s_info_industry_gics(W4278,4),IF($Y$3="证监会门类行业",[1]!s_info_industry_csrc12_n(W4278,公司分析!D$5,1),""))))))))</f>
        <v>0</v>
      </c>
      <c r="Z4278" s="298" t="str">
        <f>IF(Y4278=行业比较!$E$6,ROW(),"")</f>
        <v/>
      </c>
    </row>
    <row r="4279" spans="22:26" x14ac:dyDescent="0.35">
      <c r="V4279" s="253">
        <f t="shared" si="74"/>
        <v>0</v>
      </c>
      <c r="W4279" s="348" t="str">
        <f>IF(板块成分!B4281="","",板块成分!B4281)</f>
        <v/>
      </c>
      <c r="X4279" s="270" t="str">
        <f>[1]!s_info_name(W4279)</f>
        <v>0</v>
      </c>
      <c r="Y4279" s="335" t="str">
        <f>IF($Y$3="申万一级行业",[1]!s_info_industry_sw_2021(W4279,公司分析!D$5,1),IF($Y$3="申万二级行业",[1]!s_info_industry_sw_2021(W4279,公司分析!D$5,2),IF($Y$3="申万三级行业",[1]!s_info_industry_sw_2021(W4279,公司分析!D$5,3),IF($Y$3="wind一级行业",[1]!s_info_industry_gics(W4279,1),IF($Y$3="wind二级行业",[1]!s_info_industry_gics(W4279,2),IF($Y$3="wind三级行业",[1]!s_info_industry_gics(W4279,3),IF($Y$3="wind四级行业",[1]!s_info_industry_gics(W4279,4),IF($Y$3="证监会门类行业",[1]!s_info_industry_csrc12_n(W4279,公司分析!D$5,1),""))))))))</f>
        <v>0</v>
      </c>
      <c r="Z4279" s="298" t="str">
        <f>IF(Y4279=行业比较!$E$6,ROW(),"")</f>
        <v/>
      </c>
    </row>
    <row r="4280" spans="22:26" x14ac:dyDescent="0.35">
      <c r="V4280" s="253">
        <f t="shared" si="74"/>
        <v>0</v>
      </c>
      <c r="W4280" s="348" t="str">
        <f>IF(板块成分!B4282="","",板块成分!B4282)</f>
        <v/>
      </c>
      <c r="X4280" s="270" t="str">
        <f>[1]!s_info_name(W4280)</f>
        <v>0</v>
      </c>
      <c r="Y4280" s="335" t="str">
        <f>IF($Y$3="申万一级行业",[1]!s_info_industry_sw_2021(W4280,公司分析!D$5,1),IF($Y$3="申万二级行业",[1]!s_info_industry_sw_2021(W4280,公司分析!D$5,2),IF($Y$3="申万三级行业",[1]!s_info_industry_sw_2021(W4280,公司分析!D$5,3),IF($Y$3="wind一级行业",[1]!s_info_industry_gics(W4280,1),IF($Y$3="wind二级行业",[1]!s_info_industry_gics(W4280,2),IF($Y$3="wind三级行业",[1]!s_info_industry_gics(W4280,3),IF($Y$3="wind四级行业",[1]!s_info_industry_gics(W4280,4),IF($Y$3="证监会门类行业",[1]!s_info_industry_csrc12_n(W4280,公司分析!D$5,1),""))))))))</f>
        <v>0</v>
      </c>
      <c r="Z4280" s="298" t="str">
        <f>IF(Y4280=行业比较!$E$6,ROW(),"")</f>
        <v/>
      </c>
    </row>
    <row r="4281" spans="22:26" x14ac:dyDescent="0.35">
      <c r="V4281" s="253">
        <f t="shared" si="74"/>
        <v>0</v>
      </c>
      <c r="W4281" s="348" t="str">
        <f>IF(板块成分!B4283="","",板块成分!B4283)</f>
        <v/>
      </c>
      <c r="X4281" s="270" t="str">
        <f>[1]!s_info_name(W4281)</f>
        <v>0</v>
      </c>
      <c r="Y4281" s="335" t="str">
        <f>IF($Y$3="申万一级行业",[1]!s_info_industry_sw_2021(W4281,公司分析!D$5,1),IF($Y$3="申万二级行业",[1]!s_info_industry_sw_2021(W4281,公司分析!D$5,2),IF($Y$3="申万三级行业",[1]!s_info_industry_sw_2021(W4281,公司分析!D$5,3),IF($Y$3="wind一级行业",[1]!s_info_industry_gics(W4281,1),IF($Y$3="wind二级行业",[1]!s_info_industry_gics(W4281,2),IF($Y$3="wind三级行业",[1]!s_info_industry_gics(W4281,3),IF($Y$3="wind四级行业",[1]!s_info_industry_gics(W4281,4),IF($Y$3="证监会门类行业",[1]!s_info_industry_csrc12_n(W4281,公司分析!D$5,1),""))))))))</f>
        <v>0</v>
      </c>
      <c r="Z4281" s="298" t="str">
        <f>IF(Y4281=行业比较!$E$6,ROW(),"")</f>
        <v/>
      </c>
    </row>
    <row r="4282" spans="22:26" x14ac:dyDescent="0.35">
      <c r="V4282" s="253">
        <f t="shared" si="74"/>
        <v>0</v>
      </c>
      <c r="W4282" s="348" t="str">
        <f>IF(板块成分!B4284="","",板块成分!B4284)</f>
        <v/>
      </c>
      <c r="X4282" s="270" t="str">
        <f>[1]!s_info_name(W4282)</f>
        <v>0</v>
      </c>
      <c r="Y4282" s="335" t="str">
        <f>IF($Y$3="申万一级行业",[1]!s_info_industry_sw_2021(W4282,公司分析!D$5,1),IF($Y$3="申万二级行业",[1]!s_info_industry_sw_2021(W4282,公司分析!D$5,2),IF($Y$3="申万三级行业",[1]!s_info_industry_sw_2021(W4282,公司分析!D$5,3),IF($Y$3="wind一级行业",[1]!s_info_industry_gics(W4282,1),IF($Y$3="wind二级行业",[1]!s_info_industry_gics(W4282,2),IF($Y$3="wind三级行业",[1]!s_info_industry_gics(W4282,3),IF($Y$3="wind四级行业",[1]!s_info_industry_gics(W4282,4),IF($Y$3="证监会门类行业",[1]!s_info_industry_csrc12_n(W4282,公司分析!D$5,1),""))))))))</f>
        <v>0</v>
      </c>
      <c r="Z4282" s="298" t="str">
        <f>IF(Y4282=行业比较!$E$6,ROW(),"")</f>
        <v/>
      </c>
    </row>
    <row r="4283" spans="22:26" x14ac:dyDescent="0.35">
      <c r="V4283" s="253">
        <f t="shared" si="74"/>
        <v>0</v>
      </c>
      <c r="W4283" s="348" t="str">
        <f>IF(板块成分!B4285="","",板块成分!B4285)</f>
        <v/>
      </c>
      <c r="X4283" s="270" t="str">
        <f>[1]!s_info_name(W4283)</f>
        <v>0</v>
      </c>
      <c r="Y4283" s="335" t="str">
        <f>IF($Y$3="申万一级行业",[1]!s_info_industry_sw_2021(W4283,公司分析!D$5,1),IF($Y$3="申万二级行业",[1]!s_info_industry_sw_2021(W4283,公司分析!D$5,2),IF($Y$3="申万三级行业",[1]!s_info_industry_sw_2021(W4283,公司分析!D$5,3),IF($Y$3="wind一级行业",[1]!s_info_industry_gics(W4283,1),IF($Y$3="wind二级行业",[1]!s_info_industry_gics(W4283,2),IF($Y$3="wind三级行业",[1]!s_info_industry_gics(W4283,3),IF($Y$3="wind四级行业",[1]!s_info_industry_gics(W4283,4),IF($Y$3="证监会门类行业",[1]!s_info_industry_csrc12_n(W4283,公司分析!D$5,1),""))))))))</f>
        <v>0</v>
      </c>
      <c r="Z4283" s="298" t="str">
        <f>IF(Y4283=行业比较!$E$6,ROW(),"")</f>
        <v/>
      </c>
    </row>
    <row r="4284" spans="22:26" x14ac:dyDescent="0.35">
      <c r="V4284" s="253">
        <f t="shared" si="74"/>
        <v>0</v>
      </c>
      <c r="W4284" s="348" t="str">
        <f>IF(板块成分!B4286="","",板块成分!B4286)</f>
        <v/>
      </c>
      <c r="X4284" s="270" t="str">
        <f>[1]!s_info_name(W4284)</f>
        <v>0</v>
      </c>
      <c r="Y4284" s="335" t="str">
        <f>IF($Y$3="申万一级行业",[1]!s_info_industry_sw_2021(W4284,公司分析!D$5,1),IF($Y$3="申万二级行业",[1]!s_info_industry_sw_2021(W4284,公司分析!D$5,2),IF($Y$3="申万三级行业",[1]!s_info_industry_sw_2021(W4284,公司分析!D$5,3),IF($Y$3="wind一级行业",[1]!s_info_industry_gics(W4284,1),IF($Y$3="wind二级行业",[1]!s_info_industry_gics(W4284,2),IF($Y$3="wind三级行业",[1]!s_info_industry_gics(W4284,3),IF($Y$3="wind四级行业",[1]!s_info_industry_gics(W4284,4),IF($Y$3="证监会门类行业",[1]!s_info_industry_csrc12_n(W4284,公司分析!D$5,1),""))))))))</f>
        <v>0</v>
      </c>
      <c r="Z4284" s="298" t="str">
        <f>IF(Y4284=行业比较!$E$6,ROW(),"")</f>
        <v/>
      </c>
    </row>
    <row r="4285" spans="22:26" x14ac:dyDescent="0.35">
      <c r="V4285" s="253">
        <f t="shared" si="74"/>
        <v>0</v>
      </c>
      <c r="W4285" s="348" t="str">
        <f>IF(板块成分!B4287="","",板块成分!B4287)</f>
        <v/>
      </c>
      <c r="X4285" s="270" t="str">
        <f>[1]!s_info_name(W4285)</f>
        <v>0</v>
      </c>
      <c r="Y4285" s="335" t="str">
        <f>IF($Y$3="申万一级行业",[1]!s_info_industry_sw_2021(W4285,公司分析!D$5,1),IF($Y$3="申万二级行业",[1]!s_info_industry_sw_2021(W4285,公司分析!D$5,2),IF($Y$3="申万三级行业",[1]!s_info_industry_sw_2021(W4285,公司分析!D$5,3),IF($Y$3="wind一级行业",[1]!s_info_industry_gics(W4285,1),IF($Y$3="wind二级行业",[1]!s_info_industry_gics(W4285,2),IF($Y$3="wind三级行业",[1]!s_info_industry_gics(W4285,3),IF($Y$3="wind四级行业",[1]!s_info_industry_gics(W4285,4),IF($Y$3="证监会门类行业",[1]!s_info_industry_csrc12_n(W4285,公司分析!D$5,1),""))))))))</f>
        <v>0</v>
      </c>
      <c r="Z4285" s="298" t="str">
        <f>IF(Y4285=行业比较!$E$6,ROW(),"")</f>
        <v/>
      </c>
    </row>
    <row r="4286" spans="22:26" x14ac:dyDescent="0.35">
      <c r="V4286" s="253">
        <f t="shared" si="74"/>
        <v>0</v>
      </c>
      <c r="W4286" s="348" t="str">
        <f>IF(板块成分!B4288="","",板块成分!B4288)</f>
        <v/>
      </c>
      <c r="X4286" s="270" t="str">
        <f>[1]!s_info_name(W4286)</f>
        <v>0</v>
      </c>
      <c r="Y4286" s="335" t="str">
        <f>IF($Y$3="申万一级行业",[1]!s_info_industry_sw_2021(W4286,公司分析!D$5,1),IF($Y$3="申万二级行业",[1]!s_info_industry_sw_2021(W4286,公司分析!D$5,2),IF($Y$3="申万三级行业",[1]!s_info_industry_sw_2021(W4286,公司分析!D$5,3),IF($Y$3="wind一级行业",[1]!s_info_industry_gics(W4286,1),IF($Y$3="wind二级行业",[1]!s_info_industry_gics(W4286,2),IF($Y$3="wind三级行业",[1]!s_info_industry_gics(W4286,3),IF($Y$3="wind四级行业",[1]!s_info_industry_gics(W4286,4),IF($Y$3="证监会门类行业",[1]!s_info_industry_csrc12_n(W4286,公司分析!D$5,1),""))))))))</f>
        <v>0</v>
      </c>
      <c r="Z4286" s="298" t="str">
        <f>IF(Y4286=行业比较!$E$6,ROW(),"")</f>
        <v/>
      </c>
    </row>
    <row r="4287" spans="22:26" x14ac:dyDescent="0.35">
      <c r="V4287" s="253">
        <f t="shared" si="74"/>
        <v>0</v>
      </c>
      <c r="W4287" s="348" t="str">
        <f>IF(板块成分!B4289="","",板块成分!B4289)</f>
        <v/>
      </c>
      <c r="X4287" s="270" t="str">
        <f>[1]!s_info_name(W4287)</f>
        <v>0</v>
      </c>
      <c r="Y4287" s="335" t="str">
        <f>IF($Y$3="申万一级行业",[1]!s_info_industry_sw_2021(W4287,公司分析!D$5,1),IF($Y$3="申万二级行业",[1]!s_info_industry_sw_2021(W4287,公司分析!D$5,2),IF($Y$3="申万三级行业",[1]!s_info_industry_sw_2021(W4287,公司分析!D$5,3),IF($Y$3="wind一级行业",[1]!s_info_industry_gics(W4287,1),IF($Y$3="wind二级行业",[1]!s_info_industry_gics(W4287,2),IF($Y$3="wind三级行业",[1]!s_info_industry_gics(W4287,3),IF($Y$3="wind四级行业",[1]!s_info_industry_gics(W4287,4),IF($Y$3="证监会门类行业",[1]!s_info_industry_csrc12_n(W4287,公司分析!D$5,1),""))))))))</f>
        <v>0</v>
      </c>
      <c r="Z4287" s="298" t="str">
        <f>IF(Y4287=行业比较!$E$6,ROW(),"")</f>
        <v/>
      </c>
    </row>
    <row r="4288" spans="22:26" x14ac:dyDescent="0.35">
      <c r="V4288" s="253">
        <f t="shared" si="74"/>
        <v>0</v>
      </c>
      <c r="W4288" s="348" t="str">
        <f>IF(板块成分!B4290="","",板块成分!B4290)</f>
        <v/>
      </c>
      <c r="X4288" s="270" t="str">
        <f>[1]!s_info_name(W4288)</f>
        <v>0</v>
      </c>
      <c r="Y4288" s="335" t="str">
        <f>IF($Y$3="申万一级行业",[1]!s_info_industry_sw_2021(W4288,公司分析!D$5,1),IF($Y$3="申万二级行业",[1]!s_info_industry_sw_2021(W4288,公司分析!D$5,2),IF($Y$3="申万三级行业",[1]!s_info_industry_sw_2021(W4288,公司分析!D$5,3),IF($Y$3="wind一级行业",[1]!s_info_industry_gics(W4288,1),IF($Y$3="wind二级行业",[1]!s_info_industry_gics(W4288,2),IF($Y$3="wind三级行业",[1]!s_info_industry_gics(W4288,3),IF($Y$3="wind四级行业",[1]!s_info_industry_gics(W4288,4),IF($Y$3="证监会门类行业",[1]!s_info_industry_csrc12_n(W4288,公司分析!D$5,1),""))))))))</f>
        <v>0</v>
      </c>
      <c r="Z4288" s="298" t="str">
        <f>IF(Y4288=行业比较!$E$6,ROW(),"")</f>
        <v/>
      </c>
    </row>
    <row r="4289" spans="22:26" x14ac:dyDescent="0.35">
      <c r="V4289" s="253">
        <f t="shared" si="74"/>
        <v>0</v>
      </c>
      <c r="W4289" s="348" t="str">
        <f>IF(板块成分!B4291="","",板块成分!B4291)</f>
        <v/>
      </c>
      <c r="X4289" s="270" t="str">
        <f>[1]!s_info_name(W4289)</f>
        <v>0</v>
      </c>
      <c r="Y4289" s="335" t="str">
        <f>IF($Y$3="申万一级行业",[1]!s_info_industry_sw_2021(W4289,公司分析!D$5,1),IF($Y$3="申万二级行业",[1]!s_info_industry_sw_2021(W4289,公司分析!D$5,2),IF($Y$3="申万三级行业",[1]!s_info_industry_sw_2021(W4289,公司分析!D$5,3),IF($Y$3="wind一级行业",[1]!s_info_industry_gics(W4289,1),IF($Y$3="wind二级行业",[1]!s_info_industry_gics(W4289,2),IF($Y$3="wind三级行业",[1]!s_info_industry_gics(W4289,3),IF($Y$3="wind四级行业",[1]!s_info_industry_gics(W4289,4),IF($Y$3="证监会门类行业",[1]!s_info_industry_csrc12_n(W4289,公司分析!D$5,1),""))))))))</f>
        <v>0</v>
      </c>
      <c r="Z4289" s="298" t="str">
        <f>IF(Y4289=行业比较!$E$6,ROW(),"")</f>
        <v/>
      </c>
    </row>
    <row r="4290" spans="22:26" x14ac:dyDescent="0.35">
      <c r="V4290" s="253">
        <f t="shared" si="74"/>
        <v>0</v>
      </c>
      <c r="W4290" s="348" t="str">
        <f>IF(板块成分!B4292="","",板块成分!B4292)</f>
        <v/>
      </c>
      <c r="X4290" s="270" t="str">
        <f>[1]!s_info_name(W4290)</f>
        <v>0</v>
      </c>
      <c r="Y4290" s="335" t="str">
        <f>IF($Y$3="申万一级行业",[1]!s_info_industry_sw_2021(W4290,公司分析!D$5,1),IF($Y$3="申万二级行业",[1]!s_info_industry_sw_2021(W4290,公司分析!D$5,2),IF($Y$3="申万三级行业",[1]!s_info_industry_sw_2021(W4290,公司分析!D$5,3),IF($Y$3="wind一级行业",[1]!s_info_industry_gics(W4290,1),IF($Y$3="wind二级行业",[1]!s_info_industry_gics(W4290,2),IF($Y$3="wind三级行业",[1]!s_info_industry_gics(W4290,3),IF($Y$3="wind四级行业",[1]!s_info_industry_gics(W4290,4),IF($Y$3="证监会门类行业",[1]!s_info_industry_csrc12_n(W4290,公司分析!D$5,1),""))))))))</f>
        <v>0</v>
      </c>
      <c r="Z4290" s="298" t="str">
        <f>IF(Y4290=行业比较!$E$6,ROW(),"")</f>
        <v/>
      </c>
    </row>
    <row r="4291" spans="22:26" x14ac:dyDescent="0.35">
      <c r="V4291" s="253">
        <f t="shared" si="74"/>
        <v>0</v>
      </c>
      <c r="W4291" s="348" t="str">
        <f>IF(板块成分!B4293="","",板块成分!B4293)</f>
        <v/>
      </c>
      <c r="X4291" s="270" t="str">
        <f>[1]!s_info_name(W4291)</f>
        <v>0</v>
      </c>
      <c r="Y4291" s="335" t="str">
        <f>IF($Y$3="申万一级行业",[1]!s_info_industry_sw_2021(W4291,公司分析!D$5,1),IF($Y$3="申万二级行业",[1]!s_info_industry_sw_2021(W4291,公司分析!D$5,2),IF($Y$3="申万三级行业",[1]!s_info_industry_sw_2021(W4291,公司分析!D$5,3),IF($Y$3="wind一级行业",[1]!s_info_industry_gics(W4291,1),IF($Y$3="wind二级行业",[1]!s_info_industry_gics(W4291,2),IF($Y$3="wind三级行业",[1]!s_info_industry_gics(W4291,3),IF($Y$3="wind四级行业",[1]!s_info_industry_gics(W4291,4),IF($Y$3="证监会门类行业",[1]!s_info_industry_csrc12_n(W4291,公司分析!D$5,1),""))))))))</f>
        <v>0</v>
      </c>
      <c r="Z4291" s="298" t="str">
        <f>IF(Y4291=行业比较!$E$6,ROW(),"")</f>
        <v/>
      </c>
    </row>
    <row r="4292" spans="22:26" x14ac:dyDescent="0.35">
      <c r="V4292" s="253">
        <f t="shared" si="74"/>
        <v>0</v>
      </c>
      <c r="W4292" s="348" t="str">
        <f>IF(板块成分!B4294="","",板块成分!B4294)</f>
        <v/>
      </c>
      <c r="X4292" s="270" t="str">
        <f>[1]!s_info_name(W4292)</f>
        <v>0</v>
      </c>
      <c r="Y4292" s="335" t="str">
        <f>IF($Y$3="申万一级行业",[1]!s_info_industry_sw_2021(W4292,公司分析!D$5,1),IF($Y$3="申万二级行业",[1]!s_info_industry_sw_2021(W4292,公司分析!D$5,2),IF($Y$3="申万三级行业",[1]!s_info_industry_sw_2021(W4292,公司分析!D$5,3),IF($Y$3="wind一级行业",[1]!s_info_industry_gics(W4292,1),IF($Y$3="wind二级行业",[1]!s_info_industry_gics(W4292,2),IF($Y$3="wind三级行业",[1]!s_info_industry_gics(W4292,3),IF($Y$3="wind四级行业",[1]!s_info_industry_gics(W4292,4),IF($Y$3="证监会门类行业",[1]!s_info_industry_csrc12_n(W4292,公司分析!D$5,1),""))))))))</f>
        <v>0</v>
      </c>
      <c r="Z4292" s="298" t="str">
        <f>IF(Y4292=行业比较!$E$6,ROW(),"")</f>
        <v/>
      </c>
    </row>
    <row r="4293" spans="22:26" x14ac:dyDescent="0.35">
      <c r="V4293" s="253">
        <f t="shared" ref="V4293:V4356" si="75">IF(Z4293="",0,RANK(Z4293,Z:Z,1))</f>
        <v>0</v>
      </c>
      <c r="W4293" s="348" t="str">
        <f>IF(板块成分!B4295="","",板块成分!B4295)</f>
        <v/>
      </c>
      <c r="X4293" s="270" t="str">
        <f>[1]!s_info_name(W4293)</f>
        <v>0</v>
      </c>
      <c r="Y4293" s="335" t="str">
        <f>IF($Y$3="申万一级行业",[1]!s_info_industry_sw_2021(W4293,公司分析!D$5,1),IF($Y$3="申万二级行业",[1]!s_info_industry_sw_2021(W4293,公司分析!D$5,2),IF($Y$3="申万三级行业",[1]!s_info_industry_sw_2021(W4293,公司分析!D$5,3),IF($Y$3="wind一级行业",[1]!s_info_industry_gics(W4293,1),IF($Y$3="wind二级行业",[1]!s_info_industry_gics(W4293,2),IF($Y$3="wind三级行业",[1]!s_info_industry_gics(W4293,3),IF($Y$3="wind四级行业",[1]!s_info_industry_gics(W4293,4),IF($Y$3="证监会门类行业",[1]!s_info_industry_csrc12_n(W4293,公司分析!D$5,1),""))))))))</f>
        <v>0</v>
      </c>
      <c r="Z4293" s="298" t="str">
        <f>IF(Y4293=行业比较!$E$6,ROW(),"")</f>
        <v/>
      </c>
    </row>
    <row r="4294" spans="22:26" x14ac:dyDescent="0.35">
      <c r="V4294" s="253">
        <f t="shared" si="75"/>
        <v>0</v>
      </c>
      <c r="W4294" s="348" t="str">
        <f>IF(板块成分!B4296="","",板块成分!B4296)</f>
        <v/>
      </c>
      <c r="X4294" s="270" t="str">
        <f>[1]!s_info_name(W4294)</f>
        <v>0</v>
      </c>
      <c r="Y4294" s="335" t="str">
        <f>IF($Y$3="申万一级行业",[1]!s_info_industry_sw_2021(W4294,公司分析!D$5,1),IF($Y$3="申万二级行业",[1]!s_info_industry_sw_2021(W4294,公司分析!D$5,2),IF($Y$3="申万三级行业",[1]!s_info_industry_sw_2021(W4294,公司分析!D$5,3),IF($Y$3="wind一级行业",[1]!s_info_industry_gics(W4294,1),IF($Y$3="wind二级行业",[1]!s_info_industry_gics(W4294,2),IF($Y$3="wind三级行业",[1]!s_info_industry_gics(W4294,3),IF($Y$3="wind四级行业",[1]!s_info_industry_gics(W4294,4),IF($Y$3="证监会门类行业",[1]!s_info_industry_csrc12_n(W4294,公司分析!D$5,1),""))))))))</f>
        <v>0</v>
      </c>
      <c r="Z4294" s="298" t="str">
        <f>IF(Y4294=行业比较!$E$6,ROW(),"")</f>
        <v/>
      </c>
    </row>
    <row r="4295" spans="22:26" x14ac:dyDescent="0.35">
      <c r="V4295" s="253">
        <f t="shared" si="75"/>
        <v>0</v>
      </c>
      <c r="W4295" s="348" t="str">
        <f>IF(板块成分!B4297="","",板块成分!B4297)</f>
        <v/>
      </c>
      <c r="X4295" s="270" t="str">
        <f>[1]!s_info_name(W4295)</f>
        <v>0</v>
      </c>
      <c r="Y4295" s="335" t="str">
        <f>IF($Y$3="申万一级行业",[1]!s_info_industry_sw_2021(W4295,公司分析!D$5,1),IF($Y$3="申万二级行业",[1]!s_info_industry_sw_2021(W4295,公司分析!D$5,2),IF($Y$3="申万三级行业",[1]!s_info_industry_sw_2021(W4295,公司分析!D$5,3),IF($Y$3="wind一级行业",[1]!s_info_industry_gics(W4295,1),IF($Y$3="wind二级行业",[1]!s_info_industry_gics(W4295,2),IF($Y$3="wind三级行业",[1]!s_info_industry_gics(W4295,3),IF($Y$3="wind四级行业",[1]!s_info_industry_gics(W4295,4),IF($Y$3="证监会门类行业",[1]!s_info_industry_csrc12_n(W4295,公司分析!D$5,1),""))))))))</f>
        <v>0</v>
      </c>
      <c r="Z4295" s="298" t="str">
        <f>IF(Y4295=行业比较!$E$6,ROW(),"")</f>
        <v/>
      </c>
    </row>
    <row r="4296" spans="22:26" x14ac:dyDescent="0.35">
      <c r="V4296" s="253">
        <f t="shared" si="75"/>
        <v>0</v>
      </c>
      <c r="W4296" s="348" t="str">
        <f>IF(板块成分!B4298="","",板块成分!B4298)</f>
        <v/>
      </c>
      <c r="X4296" s="270" t="str">
        <f>[1]!s_info_name(W4296)</f>
        <v>0</v>
      </c>
      <c r="Y4296" s="335" t="str">
        <f>IF($Y$3="申万一级行业",[1]!s_info_industry_sw_2021(W4296,公司分析!D$5,1),IF($Y$3="申万二级行业",[1]!s_info_industry_sw_2021(W4296,公司分析!D$5,2),IF($Y$3="申万三级行业",[1]!s_info_industry_sw_2021(W4296,公司分析!D$5,3),IF($Y$3="wind一级行业",[1]!s_info_industry_gics(W4296,1),IF($Y$3="wind二级行业",[1]!s_info_industry_gics(W4296,2),IF($Y$3="wind三级行业",[1]!s_info_industry_gics(W4296,3),IF($Y$3="wind四级行业",[1]!s_info_industry_gics(W4296,4),IF($Y$3="证监会门类行业",[1]!s_info_industry_csrc12_n(W4296,公司分析!D$5,1),""))))))))</f>
        <v>0</v>
      </c>
      <c r="Z4296" s="298" t="str">
        <f>IF(Y4296=行业比较!$E$6,ROW(),"")</f>
        <v/>
      </c>
    </row>
    <row r="4297" spans="22:26" x14ac:dyDescent="0.35">
      <c r="V4297" s="253">
        <f t="shared" si="75"/>
        <v>0</v>
      </c>
      <c r="W4297" s="348" t="str">
        <f>IF(板块成分!B4299="","",板块成分!B4299)</f>
        <v/>
      </c>
      <c r="X4297" s="270" t="str">
        <f>[1]!s_info_name(W4297)</f>
        <v>0</v>
      </c>
      <c r="Y4297" s="335" t="str">
        <f>IF($Y$3="申万一级行业",[1]!s_info_industry_sw_2021(W4297,公司分析!D$5,1),IF($Y$3="申万二级行业",[1]!s_info_industry_sw_2021(W4297,公司分析!D$5,2),IF($Y$3="申万三级行业",[1]!s_info_industry_sw_2021(W4297,公司分析!D$5,3),IF($Y$3="wind一级行业",[1]!s_info_industry_gics(W4297,1),IF($Y$3="wind二级行业",[1]!s_info_industry_gics(W4297,2),IF($Y$3="wind三级行业",[1]!s_info_industry_gics(W4297,3),IF($Y$3="wind四级行业",[1]!s_info_industry_gics(W4297,4),IF($Y$3="证监会门类行业",[1]!s_info_industry_csrc12_n(W4297,公司分析!D$5,1),""))))))))</f>
        <v>0</v>
      </c>
      <c r="Z4297" s="298" t="str">
        <f>IF(Y4297=行业比较!$E$6,ROW(),"")</f>
        <v/>
      </c>
    </row>
    <row r="4298" spans="22:26" x14ac:dyDescent="0.35">
      <c r="V4298" s="253">
        <f t="shared" si="75"/>
        <v>0</v>
      </c>
      <c r="W4298" s="348" t="str">
        <f>IF(板块成分!B4300="","",板块成分!B4300)</f>
        <v/>
      </c>
      <c r="X4298" s="270" t="str">
        <f>[1]!s_info_name(W4298)</f>
        <v>0</v>
      </c>
      <c r="Y4298" s="335" t="str">
        <f>IF($Y$3="申万一级行业",[1]!s_info_industry_sw_2021(W4298,公司分析!D$5,1),IF($Y$3="申万二级行业",[1]!s_info_industry_sw_2021(W4298,公司分析!D$5,2),IF($Y$3="申万三级行业",[1]!s_info_industry_sw_2021(W4298,公司分析!D$5,3),IF($Y$3="wind一级行业",[1]!s_info_industry_gics(W4298,1),IF($Y$3="wind二级行业",[1]!s_info_industry_gics(W4298,2),IF($Y$3="wind三级行业",[1]!s_info_industry_gics(W4298,3),IF($Y$3="wind四级行业",[1]!s_info_industry_gics(W4298,4),IF($Y$3="证监会门类行业",[1]!s_info_industry_csrc12_n(W4298,公司分析!D$5,1),""))))))))</f>
        <v>0</v>
      </c>
      <c r="Z4298" s="298" t="str">
        <f>IF(Y4298=行业比较!$E$6,ROW(),"")</f>
        <v/>
      </c>
    </row>
    <row r="4299" spans="22:26" x14ac:dyDescent="0.35">
      <c r="V4299" s="253">
        <f t="shared" si="75"/>
        <v>0</v>
      </c>
      <c r="W4299" s="348" t="str">
        <f>IF(板块成分!B4301="","",板块成分!B4301)</f>
        <v/>
      </c>
      <c r="X4299" s="270" t="str">
        <f>[1]!s_info_name(W4299)</f>
        <v>0</v>
      </c>
      <c r="Y4299" s="335" t="str">
        <f>IF($Y$3="申万一级行业",[1]!s_info_industry_sw_2021(W4299,公司分析!D$5,1),IF($Y$3="申万二级行业",[1]!s_info_industry_sw_2021(W4299,公司分析!D$5,2),IF($Y$3="申万三级行业",[1]!s_info_industry_sw_2021(W4299,公司分析!D$5,3),IF($Y$3="wind一级行业",[1]!s_info_industry_gics(W4299,1),IF($Y$3="wind二级行业",[1]!s_info_industry_gics(W4299,2),IF($Y$3="wind三级行业",[1]!s_info_industry_gics(W4299,3),IF($Y$3="wind四级行业",[1]!s_info_industry_gics(W4299,4),IF($Y$3="证监会门类行业",[1]!s_info_industry_csrc12_n(W4299,公司分析!D$5,1),""))))))))</f>
        <v>0</v>
      </c>
      <c r="Z4299" s="298" t="str">
        <f>IF(Y4299=行业比较!$E$6,ROW(),"")</f>
        <v/>
      </c>
    </row>
    <row r="4300" spans="22:26" x14ac:dyDescent="0.35">
      <c r="V4300" s="253">
        <f t="shared" si="75"/>
        <v>0</v>
      </c>
      <c r="W4300" s="348" t="str">
        <f>IF(板块成分!B4302="","",板块成分!B4302)</f>
        <v/>
      </c>
      <c r="X4300" s="270" t="str">
        <f>[1]!s_info_name(W4300)</f>
        <v>0</v>
      </c>
      <c r="Y4300" s="335" t="str">
        <f>IF($Y$3="申万一级行业",[1]!s_info_industry_sw_2021(W4300,公司分析!D$5,1),IF($Y$3="申万二级行业",[1]!s_info_industry_sw_2021(W4300,公司分析!D$5,2),IF($Y$3="申万三级行业",[1]!s_info_industry_sw_2021(W4300,公司分析!D$5,3),IF($Y$3="wind一级行业",[1]!s_info_industry_gics(W4300,1),IF($Y$3="wind二级行业",[1]!s_info_industry_gics(W4300,2),IF($Y$3="wind三级行业",[1]!s_info_industry_gics(W4300,3),IF($Y$3="wind四级行业",[1]!s_info_industry_gics(W4300,4),IF($Y$3="证监会门类行业",[1]!s_info_industry_csrc12_n(W4300,公司分析!D$5,1),""))))))))</f>
        <v>0</v>
      </c>
      <c r="Z4300" s="298" t="str">
        <f>IF(Y4300=行业比较!$E$6,ROW(),"")</f>
        <v/>
      </c>
    </row>
    <row r="4301" spans="22:26" x14ac:dyDescent="0.35">
      <c r="V4301" s="253">
        <f t="shared" si="75"/>
        <v>0</v>
      </c>
      <c r="W4301" s="348" t="str">
        <f>IF(板块成分!B4303="","",板块成分!B4303)</f>
        <v/>
      </c>
      <c r="X4301" s="270" t="str">
        <f>[1]!s_info_name(W4301)</f>
        <v>0</v>
      </c>
      <c r="Y4301" s="335" t="str">
        <f>IF($Y$3="申万一级行业",[1]!s_info_industry_sw_2021(W4301,公司分析!D$5,1),IF($Y$3="申万二级行业",[1]!s_info_industry_sw_2021(W4301,公司分析!D$5,2),IF($Y$3="申万三级行业",[1]!s_info_industry_sw_2021(W4301,公司分析!D$5,3),IF($Y$3="wind一级行业",[1]!s_info_industry_gics(W4301,1),IF($Y$3="wind二级行业",[1]!s_info_industry_gics(W4301,2),IF($Y$3="wind三级行业",[1]!s_info_industry_gics(W4301,3),IF($Y$3="wind四级行业",[1]!s_info_industry_gics(W4301,4),IF($Y$3="证监会门类行业",[1]!s_info_industry_csrc12_n(W4301,公司分析!D$5,1),""))))))))</f>
        <v>0</v>
      </c>
      <c r="Z4301" s="298" t="str">
        <f>IF(Y4301=行业比较!$E$6,ROW(),"")</f>
        <v/>
      </c>
    </row>
    <row r="4302" spans="22:26" x14ac:dyDescent="0.35">
      <c r="V4302" s="253">
        <f t="shared" si="75"/>
        <v>0</v>
      </c>
      <c r="W4302" s="348" t="str">
        <f>IF(板块成分!B4304="","",板块成分!B4304)</f>
        <v/>
      </c>
      <c r="X4302" s="270" t="str">
        <f>[1]!s_info_name(W4302)</f>
        <v>0</v>
      </c>
      <c r="Y4302" s="335" t="str">
        <f>IF($Y$3="申万一级行业",[1]!s_info_industry_sw_2021(W4302,公司分析!D$5,1),IF($Y$3="申万二级行业",[1]!s_info_industry_sw_2021(W4302,公司分析!D$5,2),IF($Y$3="申万三级行业",[1]!s_info_industry_sw_2021(W4302,公司分析!D$5,3),IF($Y$3="wind一级行业",[1]!s_info_industry_gics(W4302,1),IF($Y$3="wind二级行业",[1]!s_info_industry_gics(W4302,2),IF($Y$3="wind三级行业",[1]!s_info_industry_gics(W4302,3),IF($Y$3="wind四级行业",[1]!s_info_industry_gics(W4302,4),IF($Y$3="证监会门类行业",[1]!s_info_industry_csrc12_n(W4302,公司分析!D$5,1),""))))))))</f>
        <v>0</v>
      </c>
      <c r="Z4302" s="298" t="str">
        <f>IF(Y4302=行业比较!$E$6,ROW(),"")</f>
        <v/>
      </c>
    </row>
    <row r="4303" spans="22:26" x14ac:dyDescent="0.35">
      <c r="V4303" s="253">
        <f t="shared" si="75"/>
        <v>0</v>
      </c>
      <c r="W4303" s="348" t="str">
        <f>IF(板块成分!B4305="","",板块成分!B4305)</f>
        <v/>
      </c>
      <c r="X4303" s="270" t="str">
        <f>[1]!s_info_name(W4303)</f>
        <v>0</v>
      </c>
      <c r="Y4303" s="335" t="str">
        <f>IF($Y$3="申万一级行业",[1]!s_info_industry_sw_2021(W4303,公司分析!D$5,1),IF($Y$3="申万二级行业",[1]!s_info_industry_sw_2021(W4303,公司分析!D$5,2),IF($Y$3="申万三级行业",[1]!s_info_industry_sw_2021(W4303,公司分析!D$5,3),IF($Y$3="wind一级行业",[1]!s_info_industry_gics(W4303,1),IF($Y$3="wind二级行业",[1]!s_info_industry_gics(W4303,2),IF($Y$3="wind三级行业",[1]!s_info_industry_gics(W4303,3),IF($Y$3="wind四级行业",[1]!s_info_industry_gics(W4303,4),IF($Y$3="证监会门类行业",[1]!s_info_industry_csrc12_n(W4303,公司分析!D$5,1),""))))))))</f>
        <v>0</v>
      </c>
      <c r="Z4303" s="298" t="str">
        <f>IF(Y4303=行业比较!$E$6,ROW(),"")</f>
        <v/>
      </c>
    </row>
    <row r="4304" spans="22:26" x14ac:dyDescent="0.35">
      <c r="V4304" s="253">
        <f t="shared" si="75"/>
        <v>0</v>
      </c>
      <c r="W4304" s="348" t="str">
        <f>IF(板块成分!B4306="","",板块成分!B4306)</f>
        <v/>
      </c>
      <c r="X4304" s="270" t="str">
        <f>[1]!s_info_name(W4304)</f>
        <v>0</v>
      </c>
      <c r="Y4304" s="335" t="str">
        <f>IF($Y$3="申万一级行业",[1]!s_info_industry_sw_2021(W4304,公司分析!D$5,1),IF($Y$3="申万二级行业",[1]!s_info_industry_sw_2021(W4304,公司分析!D$5,2),IF($Y$3="申万三级行业",[1]!s_info_industry_sw_2021(W4304,公司分析!D$5,3),IF($Y$3="wind一级行业",[1]!s_info_industry_gics(W4304,1),IF($Y$3="wind二级行业",[1]!s_info_industry_gics(W4304,2),IF($Y$3="wind三级行业",[1]!s_info_industry_gics(W4304,3),IF($Y$3="wind四级行业",[1]!s_info_industry_gics(W4304,4),IF($Y$3="证监会门类行业",[1]!s_info_industry_csrc12_n(W4304,公司分析!D$5,1),""))))))))</f>
        <v>0</v>
      </c>
      <c r="Z4304" s="298" t="str">
        <f>IF(Y4304=行业比较!$E$6,ROW(),"")</f>
        <v/>
      </c>
    </row>
    <row r="4305" spans="22:26" x14ac:dyDescent="0.35">
      <c r="V4305" s="253">
        <f t="shared" si="75"/>
        <v>0</v>
      </c>
      <c r="W4305" s="348" t="str">
        <f>IF(板块成分!B4307="","",板块成分!B4307)</f>
        <v/>
      </c>
      <c r="X4305" s="270" t="str">
        <f>[1]!s_info_name(W4305)</f>
        <v>0</v>
      </c>
      <c r="Y4305" s="335" t="str">
        <f>IF($Y$3="申万一级行业",[1]!s_info_industry_sw_2021(W4305,公司分析!D$5,1),IF($Y$3="申万二级行业",[1]!s_info_industry_sw_2021(W4305,公司分析!D$5,2),IF($Y$3="申万三级行业",[1]!s_info_industry_sw_2021(W4305,公司分析!D$5,3),IF($Y$3="wind一级行业",[1]!s_info_industry_gics(W4305,1),IF($Y$3="wind二级行业",[1]!s_info_industry_gics(W4305,2),IF($Y$3="wind三级行业",[1]!s_info_industry_gics(W4305,3),IF($Y$3="wind四级行业",[1]!s_info_industry_gics(W4305,4),IF($Y$3="证监会门类行业",[1]!s_info_industry_csrc12_n(W4305,公司分析!D$5,1),""))))))))</f>
        <v>0</v>
      </c>
      <c r="Z4305" s="298" t="str">
        <f>IF(Y4305=行业比较!$E$6,ROW(),"")</f>
        <v/>
      </c>
    </row>
    <row r="4306" spans="22:26" x14ac:dyDescent="0.35">
      <c r="V4306" s="253">
        <f t="shared" si="75"/>
        <v>0</v>
      </c>
      <c r="W4306" s="348" t="str">
        <f>IF(板块成分!B4308="","",板块成分!B4308)</f>
        <v/>
      </c>
      <c r="X4306" s="270" t="str">
        <f>[1]!s_info_name(W4306)</f>
        <v>0</v>
      </c>
      <c r="Y4306" s="335" t="str">
        <f>IF($Y$3="申万一级行业",[1]!s_info_industry_sw_2021(W4306,公司分析!D$5,1),IF($Y$3="申万二级行业",[1]!s_info_industry_sw_2021(W4306,公司分析!D$5,2),IF($Y$3="申万三级行业",[1]!s_info_industry_sw_2021(W4306,公司分析!D$5,3),IF($Y$3="wind一级行业",[1]!s_info_industry_gics(W4306,1),IF($Y$3="wind二级行业",[1]!s_info_industry_gics(W4306,2),IF($Y$3="wind三级行业",[1]!s_info_industry_gics(W4306,3),IF($Y$3="wind四级行业",[1]!s_info_industry_gics(W4306,4),IF($Y$3="证监会门类行业",[1]!s_info_industry_csrc12_n(W4306,公司分析!D$5,1),""))))))))</f>
        <v>0</v>
      </c>
      <c r="Z4306" s="298" t="str">
        <f>IF(Y4306=行业比较!$E$6,ROW(),"")</f>
        <v/>
      </c>
    </row>
    <row r="4307" spans="22:26" x14ac:dyDescent="0.35">
      <c r="V4307" s="253">
        <f t="shared" si="75"/>
        <v>0</v>
      </c>
      <c r="W4307" s="348" t="str">
        <f>IF(板块成分!B4309="","",板块成分!B4309)</f>
        <v/>
      </c>
      <c r="X4307" s="270" t="str">
        <f>[1]!s_info_name(W4307)</f>
        <v>0</v>
      </c>
      <c r="Y4307" s="335" t="str">
        <f>IF($Y$3="申万一级行业",[1]!s_info_industry_sw_2021(W4307,公司分析!D$5,1),IF($Y$3="申万二级行业",[1]!s_info_industry_sw_2021(W4307,公司分析!D$5,2),IF($Y$3="申万三级行业",[1]!s_info_industry_sw_2021(W4307,公司分析!D$5,3),IF($Y$3="wind一级行业",[1]!s_info_industry_gics(W4307,1),IF($Y$3="wind二级行业",[1]!s_info_industry_gics(W4307,2),IF($Y$3="wind三级行业",[1]!s_info_industry_gics(W4307,3),IF($Y$3="wind四级行业",[1]!s_info_industry_gics(W4307,4),IF($Y$3="证监会门类行业",[1]!s_info_industry_csrc12_n(W4307,公司分析!D$5,1),""))))))))</f>
        <v>0</v>
      </c>
      <c r="Z4307" s="298" t="str">
        <f>IF(Y4307=行业比较!$E$6,ROW(),"")</f>
        <v/>
      </c>
    </row>
    <row r="4308" spans="22:26" x14ac:dyDescent="0.35">
      <c r="V4308" s="253">
        <f t="shared" si="75"/>
        <v>0</v>
      </c>
      <c r="W4308" s="348" t="str">
        <f>IF(板块成分!B4310="","",板块成分!B4310)</f>
        <v/>
      </c>
      <c r="X4308" s="270" t="str">
        <f>[1]!s_info_name(W4308)</f>
        <v>0</v>
      </c>
      <c r="Y4308" s="335" t="str">
        <f>IF($Y$3="申万一级行业",[1]!s_info_industry_sw_2021(W4308,公司分析!D$5,1),IF($Y$3="申万二级行业",[1]!s_info_industry_sw_2021(W4308,公司分析!D$5,2),IF($Y$3="申万三级行业",[1]!s_info_industry_sw_2021(W4308,公司分析!D$5,3),IF($Y$3="wind一级行业",[1]!s_info_industry_gics(W4308,1),IF($Y$3="wind二级行业",[1]!s_info_industry_gics(W4308,2),IF($Y$3="wind三级行业",[1]!s_info_industry_gics(W4308,3),IF($Y$3="wind四级行业",[1]!s_info_industry_gics(W4308,4),IF($Y$3="证监会门类行业",[1]!s_info_industry_csrc12_n(W4308,公司分析!D$5,1),""))))))))</f>
        <v>0</v>
      </c>
      <c r="Z4308" s="298" t="str">
        <f>IF(Y4308=行业比较!$E$6,ROW(),"")</f>
        <v/>
      </c>
    </row>
    <row r="4309" spans="22:26" x14ac:dyDescent="0.35">
      <c r="V4309" s="253">
        <f t="shared" si="75"/>
        <v>0</v>
      </c>
      <c r="W4309" s="348" t="str">
        <f>IF(板块成分!B4311="","",板块成分!B4311)</f>
        <v/>
      </c>
      <c r="X4309" s="270" t="str">
        <f>[1]!s_info_name(W4309)</f>
        <v>0</v>
      </c>
      <c r="Y4309" s="335" t="str">
        <f>IF($Y$3="申万一级行业",[1]!s_info_industry_sw_2021(W4309,公司分析!D$5,1),IF($Y$3="申万二级行业",[1]!s_info_industry_sw_2021(W4309,公司分析!D$5,2),IF($Y$3="申万三级行业",[1]!s_info_industry_sw_2021(W4309,公司分析!D$5,3),IF($Y$3="wind一级行业",[1]!s_info_industry_gics(W4309,1),IF($Y$3="wind二级行业",[1]!s_info_industry_gics(W4309,2),IF($Y$3="wind三级行业",[1]!s_info_industry_gics(W4309,3),IF($Y$3="wind四级行业",[1]!s_info_industry_gics(W4309,4),IF($Y$3="证监会门类行业",[1]!s_info_industry_csrc12_n(W4309,公司分析!D$5,1),""))))))))</f>
        <v>0</v>
      </c>
      <c r="Z4309" s="298" t="str">
        <f>IF(Y4309=行业比较!$E$6,ROW(),"")</f>
        <v/>
      </c>
    </row>
    <row r="4310" spans="22:26" x14ac:dyDescent="0.35">
      <c r="V4310" s="253">
        <f t="shared" si="75"/>
        <v>0</v>
      </c>
      <c r="W4310" s="348" t="str">
        <f>IF(板块成分!B4312="","",板块成分!B4312)</f>
        <v/>
      </c>
      <c r="X4310" s="270" t="str">
        <f>[1]!s_info_name(W4310)</f>
        <v>0</v>
      </c>
      <c r="Y4310" s="335" t="str">
        <f>IF($Y$3="申万一级行业",[1]!s_info_industry_sw_2021(W4310,公司分析!D$5,1),IF($Y$3="申万二级行业",[1]!s_info_industry_sw_2021(W4310,公司分析!D$5,2),IF($Y$3="申万三级行业",[1]!s_info_industry_sw_2021(W4310,公司分析!D$5,3),IF($Y$3="wind一级行业",[1]!s_info_industry_gics(W4310,1),IF($Y$3="wind二级行业",[1]!s_info_industry_gics(W4310,2),IF($Y$3="wind三级行业",[1]!s_info_industry_gics(W4310,3),IF($Y$3="wind四级行业",[1]!s_info_industry_gics(W4310,4),IF($Y$3="证监会门类行业",[1]!s_info_industry_csrc12_n(W4310,公司分析!D$5,1),""))))))))</f>
        <v>0</v>
      </c>
      <c r="Z4310" s="298" t="str">
        <f>IF(Y4310=行业比较!$E$6,ROW(),"")</f>
        <v/>
      </c>
    </row>
    <row r="4311" spans="22:26" x14ac:dyDescent="0.35">
      <c r="V4311" s="253">
        <f t="shared" si="75"/>
        <v>0</v>
      </c>
      <c r="W4311" s="348" t="str">
        <f>IF(板块成分!B4313="","",板块成分!B4313)</f>
        <v/>
      </c>
      <c r="X4311" s="270" t="str">
        <f>[1]!s_info_name(W4311)</f>
        <v>0</v>
      </c>
      <c r="Y4311" s="335" t="str">
        <f>IF($Y$3="申万一级行业",[1]!s_info_industry_sw_2021(W4311,公司分析!D$5,1),IF($Y$3="申万二级行业",[1]!s_info_industry_sw_2021(W4311,公司分析!D$5,2),IF($Y$3="申万三级行业",[1]!s_info_industry_sw_2021(W4311,公司分析!D$5,3),IF($Y$3="wind一级行业",[1]!s_info_industry_gics(W4311,1),IF($Y$3="wind二级行业",[1]!s_info_industry_gics(W4311,2),IF($Y$3="wind三级行业",[1]!s_info_industry_gics(W4311,3),IF($Y$3="wind四级行业",[1]!s_info_industry_gics(W4311,4),IF($Y$3="证监会门类行业",[1]!s_info_industry_csrc12_n(W4311,公司分析!D$5,1),""))))))))</f>
        <v>0</v>
      </c>
      <c r="Z4311" s="298" t="str">
        <f>IF(Y4311=行业比较!$E$6,ROW(),"")</f>
        <v/>
      </c>
    </row>
    <row r="4312" spans="22:26" x14ac:dyDescent="0.35">
      <c r="V4312" s="253">
        <f t="shared" si="75"/>
        <v>0</v>
      </c>
      <c r="W4312" s="348" t="str">
        <f>IF(板块成分!B4314="","",板块成分!B4314)</f>
        <v/>
      </c>
      <c r="X4312" s="270" t="str">
        <f>[1]!s_info_name(W4312)</f>
        <v>0</v>
      </c>
      <c r="Y4312" s="335" t="str">
        <f>IF($Y$3="申万一级行业",[1]!s_info_industry_sw_2021(W4312,公司分析!D$5,1),IF($Y$3="申万二级行业",[1]!s_info_industry_sw_2021(W4312,公司分析!D$5,2),IF($Y$3="申万三级行业",[1]!s_info_industry_sw_2021(W4312,公司分析!D$5,3),IF($Y$3="wind一级行业",[1]!s_info_industry_gics(W4312,1),IF($Y$3="wind二级行业",[1]!s_info_industry_gics(W4312,2),IF($Y$3="wind三级行业",[1]!s_info_industry_gics(W4312,3),IF($Y$3="wind四级行业",[1]!s_info_industry_gics(W4312,4),IF($Y$3="证监会门类行业",[1]!s_info_industry_csrc12_n(W4312,公司分析!D$5,1),""))))))))</f>
        <v>0</v>
      </c>
      <c r="Z4312" s="298" t="str">
        <f>IF(Y4312=行业比较!$E$6,ROW(),"")</f>
        <v/>
      </c>
    </row>
    <row r="4313" spans="22:26" x14ac:dyDescent="0.35">
      <c r="V4313" s="253">
        <f t="shared" si="75"/>
        <v>0</v>
      </c>
      <c r="W4313" s="348" t="str">
        <f>IF(板块成分!B4315="","",板块成分!B4315)</f>
        <v/>
      </c>
      <c r="X4313" s="270" t="str">
        <f>[1]!s_info_name(W4313)</f>
        <v>0</v>
      </c>
      <c r="Y4313" s="335" t="str">
        <f>IF($Y$3="申万一级行业",[1]!s_info_industry_sw_2021(W4313,公司分析!D$5,1),IF($Y$3="申万二级行业",[1]!s_info_industry_sw_2021(W4313,公司分析!D$5,2),IF($Y$3="申万三级行业",[1]!s_info_industry_sw_2021(W4313,公司分析!D$5,3),IF($Y$3="wind一级行业",[1]!s_info_industry_gics(W4313,1),IF($Y$3="wind二级行业",[1]!s_info_industry_gics(W4313,2),IF($Y$3="wind三级行业",[1]!s_info_industry_gics(W4313,3),IF($Y$3="wind四级行业",[1]!s_info_industry_gics(W4313,4),IF($Y$3="证监会门类行业",[1]!s_info_industry_csrc12_n(W4313,公司分析!D$5,1),""))))))))</f>
        <v>0</v>
      </c>
      <c r="Z4313" s="298" t="str">
        <f>IF(Y4313=行业比较!$E$6,ROW(),"")</f>
        <v/>
      </c>
    </row>
    <row r="4314" spans="22:26" x14ac:dyDescent="0.35">
      <c r="V4314" s="253">
        <f t="shared" si="75"/>
        <v>0</v>
      </c>
      <c r="W4314" s="348" t="str">
        <f>IF(板块成分!B4316="","",板块成分!B4316)</f>
        <v/>
      </c>
      <c r="X4314" s="270" t="str">
        <f>[1]!s_info_name(W4314)</f>
        <v>0</v>
      </c>
      <c r="Y4314" s="335" t="str">
        <f>IF($Y$3="申万一级行业",[1]!s_info_industry_sw_2021(W4314,公司分析!D$5,1),IF($Y$3="申万二级行业",[1]!s_info_industry_sw_2021(W4314,公司分析!D$5,2),IF($Y$3="申万三级行业",[1]!s_info_industry_sw_2021(W4314,公司分析!D$5,3),IF($Y$3="wind一级行业",[1]!s_info_industry_gics(W4314,1),IF($Y$3="wind二级行业",[1]!s_info_industry_gics(W4314,2),IF($Y$3="wind三级行业",[1]!s_info_industry_gics(W4314,3),IF($Y$3="wind四级行业",[1]!s_info_industry_gics(W4314,4),IF($Y$3="证监会门类行业",[1]!s_info_industry_csrc12_n(W4314,公司分析!D$5,1),""))))))))</f>
        <v>0</v>
      </c>
      <c r="Z4314" s="298" t="str">
        <f>IF(Y4314=行业比较!$E$6,ROW(),"")</f>
        <v/>
      </c>
    </row>
    <row r="4315" spans="22:26" x14ac:dyDescent="0.35">
      <c r="V4315" s="253">
        <f t="shared" si="75"/>
        <v>0</v>
      </c>
      <c r="W4315" s="348" t="str">
        <f>IF(板块成分!B4317="","",板块成分!B4317)</f>
        <v/>
      </c>
      <c r="X4315" s="270" t="str">
        <f>[1]!s_info_name(W4315)</f>
        <v>0</v>
      </c>
      <c r="Y4315" s="335" t="str">
        <f>IF($Y$3="申万一级行业",[1]!s_info_industry_sw_2021(W4315,公司分析!D$5,1),IF($Y$3="申万二级行业",[1]!s_info_industry_sw_2021(W4315,公司分析!D$5,2),IF($Y$3="申万三级行业",[1]!s_info_industry_sw_2021(W4315,公司分析!D$5,3),IF($Y$3="wind一级行业",[1]!s_info_industry_gics(W4315,1),IF($Y$3="wind二级行业",[1]!s_info_industry_gics(W4315,2),IF($Y$3="wind三级行业",[1]!s_info_industry_gics(W4315,3),IF($Y$3="wind四级行业",[1]!s_info_industry_gics(W4315,4),IF($Y$3="证监会门类行业",[1]!s_info_industry_csrc12_n(W4315,公司分析!D$5,1),""))))))))</f>
        <v>0</v>
      </c>
      <c r="Z4315" s="298" t="str">
        <f>IF(Y4315=行业比较!$E$6,ROW(),"")</f>
        <v/>
      </c>
    </row>
    <row r="4316" spans="22:26" x14ac:dyDescent="0.35">
      <c r="V4316" s="253">
        <f t="shared" si="75"/>
        <v>0</v>
      </c>
      <c r="W4316" s="348" t="str">
        <f>IF(板块成分!B4318="","",板块成分!B4318)</f>
        <v/>
      </c>
      <c r="X4316" s="270" t="str">
        <f>[1]!s_info_name(W4316)</f>
        <v>0</v>
      </c>
      <c r="Y4316" s="335" t="str">
        <f>IF($Y$3="申万一级行业",[1]!s_info_industry_sw_2021(W4316,公司分析!D$5,1),IF($Y$3="申万二级行业",[1]!s_info_industry_sw_2021(W4316,公司分析!D$5,2),IF($Y$3="申万三级行业",[1]!s_info_industry_sw_2021(W4316,公司分析!D$5,3),IF($Y$3="wind一级行业",[1]!s_info_industry_gics(W4316,1),IF($Y$3="wind二级行业",[1]!s_info_industry_gics(W4316,2),IF($Y$3="wind三级行业",[1]!s_info_industry_gics(W4316,3),IF($Y$3="wind四级行业",[1]!s_info_industry_gics(W4316,4),IF($Y$3="证监会门类行业",[1]!s_info_industry_csrc12_n(W4316,公司分析!D$5,1),""))))))))</f>
        <v>0</v>
      </c>
      <c r="Z4316" s="298" t="str">
        <f>IF(Y4316=行业比较!$E$6,ROW(),"")</f>
        <v/>
      </c>
    </row>
    <row r="4317" spans="22:26" x14ac:dyDescent="0.35">
      <c r="V4317" s="253">
        <f t="shared" si="75"/>
        <v>0</v>
      </c>
      <c r="W4317" s="348" t="str">
        <f>IF(板块成分!B4319="","",板块成分!B4319)</f>
        <v/>
      </c>
      <c r="X4317" s="270" t="str">
        <f>[1]!s_info_name(W4317)</f>
        <v>0</v>
      </c>
      <c r="Y4317" s="335" t="str">
        <f>IF($Y$3="申万一级行业",[1]!s_info_industry_sw_2021(W4317,公司分析!D$5,1),IF($Y$3="申万二级行业",[1]!s_info_industry_sw_2021(W4317,公司分析!D$5,2),IF($Y$3="申万三级行业",[1]!s_info_industry_sw_2021(W4317,公司分析!D$5,3),IF($Y$3="wind一级行业",[1]!s_info_industry_gics(W4317,1),IF($Y$3="wind二级行业",[1]!s_info_industry_gics(W4317,2),IF($Y$3="wind三级行业",[1]!s_info_industry_gics(W4317,3),IF($Y$3="wind四级行业",[1]!s_info_industry_gics(W4317,4),IF($Y$3="证监会门类行业",[1]!s_info_industry_csrc12_n(W4317,公司分析!D$5,1),""))))))))</f>
        <v>0</v>
      </c>
      <c r="Z4317" s="298" t="str">
        <f>IF(Y4317=行业比较!$E$6,ROW(),"")</f>
        <v/>
      </c>
    </row>
    <row r="4318" spans="22:26" x14ac:dyDescent="0.35">
      <c r="V4318" s="253">
        <f t="shared" si="75"/>
        <v>0</v>
      </c>
      <c r="W4318" s="348" t="str">
        <f>IF(板块成分!B4320="","",板块成分!B4320)</f>
        <v/>
      </c>
      <c r="X4318" s="270" t="str">
        <f>[1]!s_info_name(W4318)</f>
        <v>0</v>
      </c>
      <c r="Y4318" s="335" t="str">
        <f>IF($Y$3="申万一级行业",[1]!s_info_industry_sw_2021(W4318,公司分析!D$5,1),IF($Y$3="申万二级行业",[1]!s_info_industry_sw_2021(W4318,公司分析!D$5,2),IF($Y$3="申万三级行业",[1]!s_info_industry_sw_2021(W4318,公司分析!D$5,3),IF($Y$3="wind一级行业",[1]!s_info_industry_gics(W4318,1),IF($Y$3="wind二级行业",[1]!s_info_industry_gics(W4318,2),IF($Y$3="wind三级行业",[1]!s_info_industry_gics(W4318,3),IF($Y$3="wind四级行业",[1]!s_info_industry_gics(W4318,4),IF($Y$3="证监会门类行业",[1]!s_info_industry_csrc12_n(W4318,公司分析!D$5,1),""))))))))</f>
        <v>0</v>
      </c>
      <c r="Z4318" s="298" t="str">
        <f>IF(Y4318=行业比较!$E$6,ROW(),"")</f>
        <v/>
      </c>
    </row>
    <row r="4319" spans="22:26" x14ac:dyDescent="0.35">
      <c r="V4319" s="253">
        <f t="shared" si="75"/>
        <v>0</v>
      </c>
      <c r="W4319" s="348" t="str">
        <f>IF(板块成分!B4321="","",板块成分!B4321)</f>
        <v/>
      </c>
      <c r="X4319" s="270" t="str">
        <f>[1]!s_info_name(W4319)</f>
        <v>0</v>
      </c>
      <c r="Y4319" s="335" t="str">
        <f>IF($Y$3="申万一级行业",[1]!s_info_industry_sw_2021(W4319,公司分析!D$5,1),IF($Y$3="申万二级行业",[1]!s_info_industry_sw_2021(W4319,公司分析!D$5,2),IF($Y$3="申万三级行业",[1]!s_info_industry_sw_2021(W4319,公司分析!D$5,3),IF($Y$3="wind一级行业",[1]!s_info_industry_gics(W4319,1),IF($Y$3="wind二级行业",[1]!s_info_industry_gics(W4319,2),IF($Y$3="wind三级行业",[1]!s_info_industry_gics(W4319,3),IF($Y$3="wind四级行业",[1]!s_info_industry_gics(W4319,4),IF($Y$3="证监会门类行业",[1]!s_info_industry_csrc12_n(W4319,公司分析!D$5,1),""))))))))</f>
        <v>0</v>
      </c>
      <c r="Z4319" s="298" t="str">
        <f>IF(Y4319=行业比较!$E$6,ROW(),"")</f>
        <v/>
      </c>
    </row>
    <row r="4320" spans="22:26" x14ac:dyDescent="0.35">
      <c r="V4320" s="253">
        <f t="shared" si="75"/>
        <v>0</v>
      </c>
      <c r="W4320" s="348" t="str">
        <f>IF(板块成分!B4322="","",板块成分!B4322)</f>
        <v/>
      </c>
      <c r="X4320" s="270" t="str">
        <f>[1]!s_info_name(W4320)</f>
        <v>0</v>
      </c>
      <c r="Y4320" s="335" t="str">
        <f>IF($Y$3="申万一级行业",[1]!s_info_industry_sw_2021(W4320,公司分析!D$5,1),IF($Y$3="申万二级行业",[1]!s_info_industry_sw_2021(W4320,公司分析!D$5,2),IF($Y$3="申万三级行业",[1]!s_info_industry_sw_2021(W4320,公司分析!D$5,3),IF($Y$3="wind一级行业",[1]!s_info_industry_gics(W4320,1),IF($Y$3="wind二级行业",[1]!s_info_industry_gics(W4320,2),IF($Y$3="wind三级行业",[1]!s_info_industry_gics(W4320,3),IF($Y$3="wind四级行业",[1]!s_info_industry_gics(W4320,4),IF($Y$3="证监会门类行业",[1]!s_info_industry_csrc12_n(W4320,公司分析!D$5,1),""))))))))</f>
        <v>0</v>
      </c>
      <c r="Z4320" s="298" t="str">
        <f>IF(Y4320=行业比较!$E$6,ROW(),"")</f>
        <v/>
      </c>
    </row>
    <row r="4321" spans="22:26" x14ac:dyDescent="0.35">
      <c r="V4321" s="253">
        <f t="shared" si="75"/>
        <v>0</v>
      </c>
      <c r="W4321" s="348" t="str">
        <f>IF(板块成分!B4323="","",板块成分!B4323)</f>
        <v/>
      </c>
      <c r="X4321" s="270" t="str">
        <f>[1]!s_info_name(W4321)</f>
        <v>0</v>
      </c>
      <c r="Y4321" s="335" t="str">
        <f>IF($Y$3="申万一级行业",[1]!s_info_industry_sw_2021(W4321,公司分析!D$5,1),IF($Y$3="申万二级行业",[1]!s_info_industry_sw_2021(W4321,公司分析!D$5,2),IF($Y$3="申万三级行业",[1]!s_info_industry_sw_2021(W4321,公司分析!D$5,3),IF($Y$3="wind一级行业",[1]!s_info_industry_gics(W4321,1),IF($Y$3="wind二级行业",[1]!s_info_industry_gics(W4321,2),IF($Y$3="wind三级行业",[1]!s_info_industry_gics(W4321,3),IF($Y$3="wind四级行业",[1]!s_info_industry_gics(W4321,4),IF($Y$3="证监会门类行业",[1]!s_info_industry_csrc12_n(W4321,公司分析!D$5,1),""))))))))</f>
        <v>0</v>
      </c>
      <c r="Z4321" s="298" t="str">
        <f>IF(Y4321=行业比较!$E$6,ROW(),"")</f>
        <v/>
      </c>
    </row>
    <row r="4322" spans="22:26" x14ac:dyDescent="0.35">
      <c r="V4322" s="253">
        <f t="shared" si="75"/>
        <v>0</v>
      </c>
      <c r="W4322" s="348" t="str">
        <f>IF(板块成分!B4324="","",板块成分!B4324)</f>
        <v/>
      </c>
      <c r="X4322" s="270" t="str">
        <f>[1]!s_info_name(W4322)</f>
        <v>0</v>
      </c>
      <c r="Y4322" s="335" t="str">
        <f>IF($Y$3="申万一级行业",[1]!s_info_industry_sw_2021(W4322,公司分析!D$5,1),IF($Y$3="申万二级行业",[1]!s_info_industry_sw_2021(W4322,公司分析!D$5,2),IF($Y$3="申万三级行业",[1]!s_info_industry_sw_2021(W4322,公司分析!D$5,3),IF($Y$3="wind一级行业",[1]!s_info_industry_gics(W4322,1),IF($Y$3="wind二级行业",[1]!s_info_industry_gics(W4322,2),IF($Y$3="wind三级行业",[1]!s_info_industry_gics(W4322,3),IF($Y$3="wind四级行业",[1]!s_info_industry_gics(W4322,4),IF($Y$3="证监会门类行业",[1]!s_info_industry_csrc12_n(W4322,公司分析!D$5,1),""))))))))</f>
        <v>0</v>
      </c>
      <c r="Z4322" s="298" t="str">
        <f>IF(Y4322=行业比较!$E$6,ROW(),"")</f>
        <v/>
      </c>
    </row>
    <row r="4323" spans="22:26" x14ac:dyDescent="0.35">
      <c r="V4323" s="253">
        <f t="shared" si="75"/>
        <v>0</v>
      </c>
      <c r="W4323" s="348" t="str">
        <f>IF(板块成分!B4325="","",板块成分!B4325)</f>
        <v/>
      </c>
      <c r="X4323" s="270" t="str">
        <f>[1]!s_info_name(W4323)</f>
        <v>0</v>
      </c>
      <c r="Y4323" s="335" t="str">
        <f>IF($Y$3="申万一级行业",[1]!s_info_industry_sw_2021(W4323,公司分析!D$5,1),IF($Y$3="申万二级行业",[1]!s_info_industry_sw_2021(W4323,公司分析!D$5,2),IF($Y$3="申万三级行业",[1]!s_info_industry_sw_2021(W4323,公司分析!D$5,3),IF($Y$3="wind一级行业",[1]!s_info_industry_gics(W4323,1),IF($Y$3="wind二级行业",[1]!s_info_industry_gics(W4323,2),IF($Y$3="wind三级行业",[1]!s_info_industry_gics(W4323,3),IF($Y$3="wind四级行业",[1]!s_info_industry_gics(W4323,4),IF($Y$3="证监会门类行业",[1]!s_info_industry_csrc12_n(W4323,公司分析!D$5,1),""))))))))</f>
        <v>0</v>
      </c>
      <c r="Z4323" s="298" t="str">
        <f>IF(Y4323=行业比较!$E$6,ROW(),"")</f>
        <v/>
      </c>
    </row>
    <row r="4324" spans="22:26" x14ac:dyDescent="0.35">
      <c r="V4324" s="253">
        <f t="shared" si="75"/>
        <v>0</v>
      </c>
      <c r="W4324" s="348" t="str">
        <f>IF(板块成分!B4326="","",板块成分!B4326)</f>
        <v/>
      </c>
      <c r="X4324" s="270" t="str">
        <f>[1]!s_info_name(W4324)</f>
        <v>0</v>
      </c>
      <c r="Y4324" s="335" t="str">
        <f>IF($Y$3="申万一级行业",[1]!s_info_industry_sw_2021(W4324,公司分析!D$5,1),IF($Y$3="申万二级行业",[1]!s_info_industry_sw_2021(W4324,公司分析!D$5,2),IF($Y$3="申万三级行业",[1]!s_info_industry_sw_2021(W4324,公司分析!D$5,3),IF($Y$3="wind一级行业",[1]!s_info_industry_gics(W4324,1),IF($Y$3="wind二级行业",[1]!s_info_industry_gics(W4324,2),IF($Y$3="wind三级行业",[1]!s_info_industry_gics(W4324,3),IF($Y$3="wind四级行业",[1]!s_info_industry_gics(W4324,4),IF($Y$3="证监会门类行业",[1]!s_info_industry_csrc12_n(W4324,公司分析!D$5,1),""))))))))</f>
        <v>0</v>
      </c>
      <c r="Z4324" s="298" t="str">
        <f>IF(Y4324=行业比较!$E$6,ROW(),"")</f>
        <v/>
      </c>
    </row>
    <row r="4325" spans="22:26" x14ac:dyDescent="0.35">
      <c r="V4325" s="253">
        <f t="shared" si="75"/>
        <v>0</v>
      </c>
      <c r="W4325" s="348" t="str">
        <f>IF(板块成分!B4327="","",板块成分!B4327)</f>
        <v/>
      </c>
      <c r="X4325" s="270" t="str">
        <f>[1]!s_info_name(W4325)</f>
        <v>0</v>
      </c>
      <c r="Y4325" s="335" t="str">
        <f>IF($Y$3="申万一级行业",[1]!s_info_industry_sw_2021(W4325,公司分析!D$5,1),IF($Y$3="申万二级行业",[1]!s_info_industry_sw_2021(W4325,公司分析!D$5,2),IF($Y$3="申万三级行业",[1]!s_info_industry_sw_2021(W4325,公司分析!D$5,3),IF($Y$3="wind一级行业",[1]!s_info_industry_gics(W4325,1),IF($Y$3="wind二级行业",[1]!s_info_industry_gics(W4325,2),IF($Y$3="wind三级行业",[1]!s_info_industry_gics(W4325,3),IF($Y$3="wind四级行业",[1]!s_info_industry_gics(W4325,4),IF($Y$3="证监会门类行业",[1]!s_info_industry_csrc12_n(W4325,公司分析!D$5,1),""))))))))</f>
        <v>0</v>
      </c>
      <c r="Z4325" s="298" t="str">
        <f>IF(Y4325=行业比较!$E$6,ROW(),"")</f>
        <v/>
      </c>
    </row>
    <row r="4326" spans="22:26" x14ac:dyDescent="0.35">
      <c r="V4326" s="253">
        <f t="shared" si="75"/>
        <v>0</v>
      </c>
      <c r="W4326" s="348" t="str">
        <f>IF(板块成分!B4328="","",板块成分!B4328)</f>
        <v/>
      </c>
      <c r="X4326" s="270" t="str">
        <f>[1]!s_info_name(W4326)</f>
        <v>0</v>
      </c>
      <c r="Y4326" s="335" t="str">
        <f>IF($Y$3="申万一级行业",[1]!s_info_industry_sw_2021(W4326,公司分析!D$5,1),IF($Y$3="申万二级行业",[1]!s_info_industry_sw_2021(W4326,公司分析!D$5,2),IF($Y$3="申万三级行业",[1]!s_info_industry_sw_2021(W4326,公司分析!D$5,3),IF($Y$3="wind一级行业",[1]!s_info_industry_gics(W4326,1),IF($Y$3="wind二级行业",[1]!s_info_industry_gics(W4326,2),IF($Y$3="wind三级行业",[1]!s_info_industry_gics(W4326,3),IF($Y$3="wind四级行业",[1]!s_info_industry_gics(W4326,4),IF($Y$3="证监会门类行业",[1]!s_info_industry_csrc12_n(W4326,公司分析!D$5,1),""))))))))</f>
        <v>0</v>
      </c>
      <c r="Z4326" s="298" t="str">
        <f>IF(Y4326=行业比较!$E$6,ROW(),"")</f>
        <v/>
      </c>
    </row>
    <row r="4327" spans="22:26" x14ac:dyDescent="0.35">
      <c r="V4327" s="253">
        <f t="shared" si="75"/>
        <v>0</v>
      </c>
      <c r="W4327" s="348" t="str">
        <f>IF(板块成分!B4329="","",板块成分!B4329)</f>
        <v/>
      </c>
      <c r="X4327" s="270" t="str">
        <f>[1]!s_info_name(W4327)</f>
        <v>0</v>
      </c>
      <c r="Y4327" s="335" t="str">
        <f>IF($Y$3="申万一级行业",[1]!s_info_industry_sw_2021(W4327,公司分析!D$5,1),IF($Y$3="申万二级行业",[1]!s_info_industry_sw_2021(W4327,公司分析!D$5,2),IF($Y$3="申万三级行业",[1]!s_info_industry_sw_2021(W4327,公司分析!D$5,3),IF($Y$3="wind一级行业",[1]!s_info_industry_gics(W4327,1),IF($Y$3="wind二级行业",[1]!s_info_industry_gics(W4327,2),IF($Y$3="wind三级行业",[1]!s_info_industry_gics(W4327,3),IF($Y$3="wind四级行业",[1]!s_info_industry_gics(W4327,4),IF($Y$3="证监会门类行业",[1]!s_info_industry_csrc12_n(W4327,公司分析!D$5,1),""))))))))</f>
        <v>0</v>
      </c>
      <c r="Z4327" s="298" t="str">
        <f>IF(Y4327=行业比较!$E$6,ROW(),"")</f>
        <v/>
      </c>
    </row>
    <row r="4328" spans="22:26" x14ac:dyDescent="0.35">
      <c r="V4328" s="253">
        <f t="shared" si="75"/>
        <v>0</v>
      </c>
      <c r="W4328" s="348" t="str">
        <f>IF(板块成分!B4330="","",板块成分!B4330)</f>
        <v/>
      </c>
      <c r="X4328" s="270" t="str">
        <f>[1]!s_info_name(W4328)</f>
        <v>0</v>
      </c>
      <c r="Y4328" s="335" t="str">
        <f>IF($Y$3="申万一级行业",[1]!s_info_industry_sw_2021(W4328,公司分析!D$5,1),IF($Y$3="申万二级行业",[1]!s_info_industry_sw_2021(W4328,公司分析!D$5,2),IF($Y$3="申万三级行业",[1]!s_info_industry_sw_2021(W4328,公司分析!D$5,3),IF($Y$3="wind一级行业",[1]!s_info_industry_gics(W4328,1),IF($Y$3="wind二级行业",[1]!s_info_industry_gics(W4328,2),IF($Y$3="wind三级行业",[1]!s_info_industry_gics(W4328,3),IF($Y$3="wind四级行业",[1]!s_info_industry_gics(W4328,4),IF($Y$3="证监会门类行业",[1]!s_info_industry_csrc12_n(W4328,公司分析!D$5,1),""))))))))</f>
        <v>0</v>
      </c>
      <c r="Z4328" s="298" t="str">
        <f>IF(Y4328=行业比较!$E$6,ROW(),"")</f>
        <v/>
      </c>
    </row>
    <row r="4329" spans="22:26" x14ac:dyDescent="0.35">
      <c r="V4329" s="253">
        <f t="shared" si="75"/>
        <v>0</v>
      </c>
      <c r="W4329" s="348" t="str">
        <f>IF(板块成分!B4331="","",板块成分!B4331)</f>
        <v/>
      </c>
      <c r="X4329" s="270" t="str">
        <f>[1]!s_info_name(W4329)</f>
        <v>0</v>
      </c>
      <c r="Y4329" s="335" t="str">
        <f>IF($Y$3="申万一级行业",[1]!s_info_industry_sw_2021(W4329,公司分析!D$5,1),IF($Y$3="申万二级行业",[1]!s_info_industry_sw_2021(W4329,公司分析!D$5,2),IF($Y$3="申万三级行业",[1]!s_info_industry_sw_2021(W4329,公司分析!D$5,3),IF($Y$3="wind一级行业",[1]!s_info_industry_gics(W4329,1),IF($Y$3="wind二级行业",[1]!s_info_industry_gics(W4329,2),IF($Y$3="wind三级行业",[1]!s_info_industry_gics(W4329,3),IF($Y$3="wind四级行业",[1]!s_info_industry_gics(W4329,4),IF($Y$3="证监会门类行业",[1]!s_info_industry_csrc12_n(W4329,公司分析!D$5,1),""))))))))</f>
        <v>0</v>
      </c>
      <c r="Z4329" s="298" t="str">
        <f>IF(Y4329=行业比较!$E$6,ROW(),"")</f>
        <v/>
      </c>
    </row>
    <row r="4330" spans="22:26" x14ac:dyDescent="0.35">
      <c r="V4330" s="253">
        <f t="shared" si="75"/>
        <v>0</v>
      </c>
      <c r="W4330" s="348" t="str">
        <f>IF(板块成分!B4332="","",板块成分!B4332)</f>
        <v/>
      </c>
      <c r="X4330" s="270" t="str">
        <f>[1]!s_info_name(W4330)</f>
        <v>0</v>
      </c>
      <c r="Y4330" s="335" t="str">
        <f>IF($Y$3="申万一级行业",[1]!s_info_industry_sw_2021(W4330,公司分析!D$5,1),IF($Y$3="申万二级行业",[1]!s_info_industry_sw_2021(W4330,公司分析!D$5,2),IF($Y$3="申万三级行业",[1]!s_info_industry_sw_2021(W4330,公司分析!D$5,3),IF($Y$3="wind一级行业",[1]!s_info_industry_gics(W4330,1),IF($Y$3="wind二级行业",[1]!s_info_industry_gics(W4330,2),IF($Y$3="wind三级行业",[1]!s_info_industry_gics(W4330,3),IF($Y$3="wind四级行业",[1]!s_info_industry_gics(W4330,4),IF($Y$3="证监会门类行业",[1]!s_info_industry_csrc12_n(W4330,公司分析!D$5,1),""))))))))</f>
        <v>0</v>
      </c>
      <c r="Z4330" s="298" t="str">
        <f>IF(Y4330=行业比较!$E$6,ROW(),"")</f>
        <v/>
      </c>
    </row>
    <row r="4331" spans="22:26" x14ac:dyDescent="0.35">
      <c r="V4331" s="253">
        <f t="shared" si="75"/>
        <v>0</v>
      </c>
      <c r="W4331" s="348" t="str">
        <f>IF(板块成分!B4333="","",板块成分!B4333)</f>
        <v/>
      </c>
      <c r="X4331" s="270" t="str">
        <f>[1]!s_info_name(W4331)</f>
        <v>0</v>
      </c>
      <c r="Y4331" s="335" t="str">
        <f>IF($Y$3="申万一级行业",[1]!s_info_industry_sw_2021(W4331,公司分析!D$5,1),IF($Y$3="申万二级行业",[1]!s_info_industry_sw_2021(W4331,公司分析!D$5,2),IF($Y$3="申万三级行业",[1]!s_info_industry_sw_2021(W4331,公司分析!D$5,3),IF($Y$3="wind一级行业",[1]!s_info_industry_gics(W4331,1),IF($Y$3="wind二级行业",[1]!s_info_industry_gics(W4331,2),IF($Y$3="wind三级行业",[1]!s_info_industry_gics(W4331,3),IF($Y$3="wind四级行业",[1]!s_info_industry_gics(W4331,4),IF($Y$3="证监会门类行业",[1]!s_info_industry_csrc12_n(W4331,公司分析!D$5,1),""))))))))</f>
        <v>0</v>
      </c>
      <c r="Z4331" s="298" t="str">
        <f>IF(Y4331=行业比较!$E$6,ROW(),"")</f>
        <v/>
      </c>
    </row>
    <row r="4332" spans="22:26" x14ac:dyDescent="0.35">
      <c r="V4332" s="253">
        <f t="shared" si="75"/>
        <v>0</v>
      </c>
      <c r="W4332" s="348" t="str">
        <f>IF(板块成分!B4334="","",板块成分!B4334)</f>
        <v/>
      </c>
      <c r="X4332" s="270" t="str">
        <f>[1]!s_info_name(W4332)</f>
        <v>0</v>
      </c>
      <c r="Y4332" s="335" t="str">
        <f>IF($Y$3="申万一级行业",[1]!s_info_industry_sw_2021(W4332,公司分析!D$5,1),IF($Y$3="申万二级行业",[1]!s_info_industry_sw_2021(W4332,公司分析!D$5,2),IF($Y$3="申万三级行业",[1]!s_info_industry_sw_2021(W4332,公司分析!D$5,3),IF($Y$3="wind一级行业",[1]!s_info_industry_gics(W4332,1),IF($Y$3="wind二级行业",[1]!s_info_industry_gics(W4332,2),IF($Y$3="wind三级行业",[1]!s_info_industry_gics(W4332,3),IF($Y$3="wind四级行业",[1]!s_info_industry_gics(W4332,4),IF($Y$3="证监会门类行业",[1]!s_info_industry_csrc12_n(W4332,公司分析!D$5,1),""))))))))</f>
        <v>0</v>
      </c>
      <c r="Z4332" s="298" t="str">
        <f>IF(Y4332=行业比较!$E$6,ROW(),"")</f>
        <v/>
      </c>
    </row>
    <row r="4333" spans="22:26" x14ac:dyDescent="0.35">
      <c r="V4333" s="253">
        <f t="shared" si="75"/>
        <v>0</v>
      </c>
      <c r="W4333" s="348" t="str">
        <f>IF(板块成分!B4335="","",板块成分!B4335)</f>
        <v/>
      </c>
      <c r="X4333" s="270" t="str">
        <f>[1]!s_info_name(W4333)</f>
        <v>0</v>
      </c>
      <c r="Y4333" s="335" t="str">
        <f>IF($Y$3="申万一级行业",[1]!s_info_industry_sw_2021(W4333,公司分析!D$5,1),IF($Y$3="申万二级行业",[1]!s_info_industry_sw_2021(W4333,公司分析!D$5,2),IF($Y$3="申万三级行业",[1]!s_info_industry_sw_2021(W4333,公司分析!D$5,3),IF($Y$3="wind一级行业",[1]!s_info_industry_gics(W4333,1),IF($Y$3="wind二级行业",[1]!s_info_industry_gics(W4333,2),IF($Y$3="wind三级行业",[1]!s_info_industry_gics(W4333,3),IF($Y$3="wind四级行业",[1]!s_info_industry_gics(W4333,4),IF($Y$3="证监会门类行业",[1]!s_info_industry_csrc12_n(W4333,公司分析!D$5,1),""))))))))</f>
        <v>0</v>
      </c>
      <c r="Z4333" s="298" t="str">
        <f>IF(Y4333=行业比较!$E$6,ROW(),"")</f>
        <v/>
      </c>
    </row>
    <row r="4334" spans="22:26" x14ac:dyDescent="0.35">
      <c r="V4334" s="253">
        <f t="shared" si="75"/>
        <v>0</v>
      </c>
      <c r="W4334" s="348" t="str">
        <f>IF(板块成分!B4336="","",板块成分!B4336)</f>
        <v/>
      </c>
      <c r="X4334" s="270" t="str">
        <f>[1]!s_info_name(W4334)</f>
        <v>0</v>
      </c>
      <c r="Y4334" s="335" t="str">
        <f>IF($Y$3="申万一级行业",[1]!s_info_industry_sw_2021(W4334,公司分析!D$5,1),IF($Y$3="申万二级行业",[1]!s_info_industry_sw_2021(W4334,公司分析!D$5,2),IF($Y$3="申万三级行业",[1]!s_info_industry_sw_2021(W4334,公司分析!D$5,3),IF($Y$3="wind一级行业",[1]!s_info_industry_gics(W4334,1),IF($Y$3="wind二级行业",[1]!s_info_industry_gics(W4334,2),IF($Y$3="wind三级行业",[1]!s_info_industry_gics(W4334,3),IF($Y$3="wind四级行业",[1]!s_info_industry_gics(W4334,4),IF($Y$3="证监会门类行业",[1]!s_info_industry_csrc12_n(W4334,公司分析!D$5,1),""))))))))</f>
        <v>0</v>
      </c>
      <c r="Z4334" s="298" t="str">
        <f>IF(Y4334=行业比较!$E$6,ROW(),"")</f>
        <v/>
      </c>
    </row>
    <row r="4335" spans="22:26" x14ac:dyDescent="0.35">
      <c r="V4335" s="253">
        <f t="shared" si="75"/>
        <v>0</v>
      </c>
      <c r="W4335" s="348" t="str">
        <f>IF(板块成分!B4337="","",板块成分!B4337)</f>
        <v/>
      </c>
      <c r="X4335" s="270" t="str">
        <f>[1]!s_info_name(W4335)</f>
        <v>0</v>
      </c>
      <c r="Y4335" s="335" t="str">
        <f>IF($Y$3="申万一级行业",[1]!s_info_industry_sw_2021(W4335,公司分析!D$5,1),IF($Y$3="申万二级行业",[1]!s_info_industry_sw_2021(W4335,公司分析!D$5,2),IF($Y$3="申万三级行业",[1]!s_info_industry_sw_2021(W4335,公司分析!D$5,3),IF($Y$3="wind一级行业",[1]!s_info_industry_gics(W4335,1),IF($Y$3="wind二级行业",[1]!s_info_industry_gics(W4335,2),IF($Y$3="wind三级行业",[1]!s_info_industry_gics(W4335,3),IF($Y$3="wind四级行业",[1]!s_info_industry_gics(W4335,4),IF($Y$3="证监会门类行业",[1]!s_info_industry_csrc12_n(W4335,公司分析!D$5,1),""))))))))</f>
        <v>0</v>
      </c>
      <c r="Z4335" s="298" t="str">
        <f>IF(Y4335=行业比较!$E$6,ROW(),"")</f>
        <v/>
      </c>
    </row>
    <row r="4336" spans="22:26" x14ac:dyDescent="0.35">
      <c r="V4336" s="253">
        <f t="shared" si="75"/>
        <v>0</v>
      </c>
      <c r="W4336" s="348" t="str">
        <f>IF(板块成分!B4338="","",板块成分!B4338)</f>
        <v/>
      </c>
      <c r="X4336" s="270" t="str">
        <f>[1]!s_info_name(W4336)</f>
        <v>0</v>
      </c>
      <c r="Y4336" s="335" t="str">
        <f>IF($Y$3="申万一级行业",[1]!s_info_industry_sw_2021(W4336,公司分析!D$5,1),IF($Y$3="申万二级行业",[1]!s_info_industry_sw_2021(W4336,公司分析!D$5,2),IF($Y$3="申万三级行业",[1]!s_info_industry_sw_2021(W4336,公司分析!D$5,3),IF($Y$3="wind一级行业",[1]!s_info_industry_gics(W4336,1),IF($Y$3="wind二级行业",[1]!s_info_industry_gics(W4336,2),IF($Y$3="wind三级行业",[1]!s_info_industry_gics(W4336,3),IF($Y$3="wind四级行业",[1]!s_info_industry_gics(W4336,4),IF($Y$3="证监会门类行业",[1]!s_info_industry_csrc12_n(W4336,公司分析!D$5,1),""))))))))</f>
        <v>0</v>
      </c>
      <c r="Z4336" s="298" t="str">
        <f>IF(Y4336=行业比较!$E$6,ROW(),"")</f>
        <v/>
      </c>
    </row>
    <row r="4337" spans="22:26" x14ac:dyDescent="0.35">
      <c r="V4337" s="253">
        <f t="shared" si="75"/>
        <v>0</v>
      </c>
      <c r="W4337" s="348" t="str">
        <f>IF(板块成分!B4339="","",板块成分!B4339)</f>
        <v/>
      </c>
      <c r="X4337" s="270" t="str">
        <f>[1]!s_info_name(W4337)</f>
        <v>0</v>
      </c>
      <c r="Y4337" s="335" t="str">
        <f>IF($Y$3="申万一级行业",[1]!s_info_industry_sw_2021(W4337,公司分析!D$5,1),IF($Y$3="申万二级行业",[1]!s_info_industry_sw_2021(W4337,公司分析!D$5,2),IF($Y$3="申万三级行业",[1]!s_info_industry_sw_2021(W4337,公司分析!D$5,3),IF($Y$3="wind一级行业",[1]!s_info_industry_gics(W4337,1),IF($Y$3="wind二级行业",[1]!s_info_industry_gics(W4337,2),IF($Y$3="wind三级行业",[1]!s_info_industry_gics(W4337,3),IF($Y$3="wind四级行业",[1]!s_info_industry_gics(W4337,4),IF($Y$3="证监会门类行业",[1]!s_info_industry_csrc12_n(W4337,公司分析!D$5,1),""))))))))</f>
        <v>0</v>
      </c>
      <c r="Z4337" s="298" t="str">
        <f>IF(Y4337=行业比较!$E$6,ROW(),"")</f>
        <v/>
      </c>
    </row>
    <row r="4338" spans="22:26" x14ac:dyDescent="0.35">
      <c r="V4338" s="253">
        <f t="shared" si="75"/>
        <v>0</v>
      </c>
      <c r="W4338" s="348" t="str">
        <f>IF(板块成分!B4340="","",板块成分!B4340)</f>
        <v/>
      </c>
      <c r="X4338" s="270" t="str">
        <f>[1]!s_info_name(W4338)</f>
        <v>0</v>
      </c>
      <c r="Y4338" s="335" t="str">
        <f>IF($Y$3="申万一级行业",[1]!s_info_industry_sw_2021(W4338,公司分析!D$5,1),IF($Y$3="申万二级行业",[1]!s_info_industry_sw_2021(W4338,公司分析!D$5,2),IF($Y$3="申万三级行业",[1]!s_info_industry_sw_2021(W4338,公司分析!D$5,3),IF($Y$3="wind一级行业",[1]!s_info_industry_gics(W4338,1),IF($Y$3="wind二级行业",[1]!s_info_industry_gics(W4338,2),IF($Y$3="wind三级行业",[1]!s_info_industry_gics(W4338,3),IF($Y$3="wind四级行业",[1]!s_info_industry_gics(W4338,4),IF($Y$3="证监会门类行业",[1]!s_info_industry_csrc12_n(W4338,公司分析!D$5,1),""))))))))</f>
        <v>0</v>
      </c>
      <c r="Z4338" s="298" t="str">
        <f>IF(Y4338=行业比较!$E$6,ROW(),"")</f>
        <v/>
      </c>
    </row>
    <row r="4339" spans="22:26" x14ac:dyDescent="0.35">
      <c r="V4339" s="253">
        <f t="shared" si="75"/>
        <v>0</v>
      </c>
      <c r="W4339" s="348" t="str">
        <f>IF(板块成分!B4341="","",板块成分!B4341)</f>
        <v/>
      </c>
      <c r="X4339" s="270" t="str">
        <f>[1]!s_info_name(W4339)</f>
        <v>0</v>
      </c>
      <c r="Y4339" s="335" t="str">
        <f>IF($Y$3="申万一级行业",[1]!s_info_industry_sw_2021(W4339,公司分析!D$5,1),IF($Y$3="申万二级行业",[1]!s_info_industry_sw_2021(W4339,公司分析!D$5,2),IF($Y$3="申万三级行业",[1]!s_info_industry_sw_2021(W4339,公司分析!D$5,3),IF($Y$3="wind一级行业",[1]!s_info_industry_gics(W4339,1),IF($Y$3="wind二级行业",[1]!s_info_industry_gics(W4339,2),IF($Y$3="wind三级行业",[1]!s_info_industry_gics(W4339,3),IF($Y$3="wind四级行业",[1]!s_info_industry_gics(W4339,4),IF($Y$3="证监会门类行业",[1]!s_info_industry_csrc12_n(W4339,公司分析!D$5,1),""))))))))</f>
        <v>0</v>
      </c>
      <c r="Z4339" s="298" t="str">
        <f>IF(Y4339=行业比较!$E$6,ROW(),"")</f>
        <v/>
      </c>
    </row>
    <row r="4340" spans="22:26" x14ac:dyDescent="0.35">
      <c r="V4340" s="253">
        <f t="shared" si="75"/>
        <v>0</v>
      </c>
      <c r="W4340" s="348" t="str">
        <f>IF(板块成分!B4342="","",板块成分!B4342)</f>
        <v/>
      </c>
      <c r="X4340" s="270" t="str">
        <f>[1]!s_info_name(W4340)</f>
        <v>0</v>
      </c>
      <c r="Y4340" s="335" t="str">
        <f>IF($Y$3="申万一级行业",[1]!s_info_industry_sw_2021(W4340,公司分析!D$5,1),IF($Y$3="申万二级行业",[1]!s_info_industry_sw_2021(W4340,公司分析!D$5,2),IF($Y$3="申万三级行业",[1]!s_info_industry_sw_2021(W4340,公司分析!D$5,3),IF($Y$3="wind一级行业",[1]!s_info_industry_gics(W4340,1),IF($Y$3="wind二级行业",[1]!s_info_industry_gics(W4340,2),IF($Y$3="wind三级行业",[1]!s_info_industry_gics(W4340,3),IF($Y$3="wind四级行业",[1]!s_info_industry_gics(W4340,4),IF($Y$3="证监会门类行业",[1]!s_info_industry_csrc12_n(W4340,公司分析!D$5,1),""))))))))</f>
        <v>0</v>
      </c>
      <c r="Z4340" s="298" t="str">
        <f>IF(Y4340=行业比较!$E$6,ROW(),"")</f>
        <v/>
      </c>
    </row>
    <row r="4341" spans="22:26" x14ac:dyDescent="0.35">
      <c r="V4341" s="253">
        <f t="shared" si="75"/>
        <v>0</v>
      </c>
      <c r="W4341" s="348" t="str">
        <f>IF(板块成分!B4343="","",板块成分!B4343)</f>
        <v/>
      </c>
      <c r="X4341" s="270" t="str">
        <f>[1]!s_info_name(W4341)</f>
        <v>0</v>
      </c>
      <c r="Y4341" s="335" t="str">
        <f>IF($Y$3="申万一级行业",[1]!s_info_industry_sw_2021(W4341,公司分析!D$5,1),IF($Y$3="申万二级行业",[1]!s_info_industry_sw_2021(W4341,公司分析!D$5,2),IF($Y$3="申万三级行业",[1]!s_info_industry_sw_2021(W4341,公司分析!D$5,3),IF($Y$3="wind一级行业",[1]!s_info_industry_gics(W4341,1),IF($Y$3="wind二级行业",[1]!s_info_industry_gics(W4341,2),IF($Y$3="wind三级行业",[1]!s_info_industry_gics(W4341,3),IF($Y$3="wind四级行业",[1]!s_info_industry_gics(W4341,4),IF($Y$3="证监会门类行业",[1]!s_info_industry_csrc12_n(W4341,公司分析!D$5,1),""))))))))</f>
        <v>0</v>
      </c>
      <c r="Z4341" s="298" t="str">
        <f>IF(Y4341=行业比较!$E$6,ROW(),"")</f>
        <v/>
      </c>
    </row>
    <row r="4342" spans="22:26" x14ac:dyDescent="0.35">
      <c r="V4342" s="253">
        <f t="shared" si="75"/>
        <v>0</v>
      </c>
      <c r="W4342" s="348" t="str">
        <f>IF(板块成分!B4344="","",板块成分!B4344)</f>
        <v/>
      </c>
      <c r="X4342" s="270" t="str">
        <f>[1]!s_info_name(W4342)</f>
        <v>0</v>
      </c>
      <c r="Y4342" s="335" t="str">
        <f>IF($Y$3="申万一级行业",[1]!s_info_industry_sw_2021(W4342,公司分析!D$5,1),IF($Y$3="申万二级行业",[1]!s_info_industry_sw_2021(W4342,公司分析!D$5,2),IF($Y$3="申万三级行业",[1]!s_info_industry_sw_2021(W4342,公司分析!D$5,3),IF($Y$3="wind一级行业",[1]!s_info_industry_gics(W4342,1),IF($Y$3="wind二级行业",[1]!s_info_industry_gics(W4342,2),IF($Y$3="wind三级行业",[1]!s_info_industry_gics(W4342,3),IF($Y$3="wind四级行业",[1]!s_info_industry_gics(W4342,4),IF($Y$3="证监会门类行业",[1]!s_info_industry_csrc12_n(W4342,公司分析!D$5,1),""))))))))</f>
        <v>0</v>
      </c>
      <c r="Z4342" s="298" t="str">
        <f>IF(Y4342=行业比较!$E$6,ROW(),"")</f>
        <v/>
      </c>
    </row>
    <row r="4343" spans="22:26" x14ac:dyDescent="0.35">
      <c r="V4343" s="253">
        <f t="shared" si="75"/>
        <v>0</v>
      </c>
      <c r="W4343" s="348" t="str">
        <f>IF(板块成分!B4345="","",板块成分!B4345)</f>
        <v/>
      </c>
      <c r="X4343" s="270" t="str">
        <f>[1]!s_info_name(W4343)</f>
        <v>0</v>
      </c>
      <c r="Y4343" s="335" t="str">
        <f>IF($Y$3="申万一级行业",[1]!s_info_industry_sw_2021(W4343,公司分析!D$5,1),IF($Y$3="申万二级行业",[1]!s_info_industry_sw_2021(W4343,公司分析!D$5,2),IF($Y$3="申万三级行业",[1]!s_info_industry_sw_2021(W4343,公司分析!D$5,3),IF($Y$3="wind一级行业",[1]!s_info_industry_gics(W4343,1),IF($Y$3="wind二级行业",[1]!s_info_industry_gics(W4343,2),IF($Y$3="wind三级行业",[1]!s_info_industry_gics(W4343,3),IF($Y$3="wind四级行业",[1]!s_info_industry_gics(W4343,4),IF($Y$3="证监会门类行业",[1]!s_info_industry_csrc12_n(W4343,公司分析!D$5,1),""))))))))</f>
        <v>0</v>
      </c>
      <c r="Z4343" s="298" t="str">
        <f>IF(Y4343=行业比较!$E$6,ROW(),"")</f>
        <v/>
      </c>
    </row>
    <row r="4344" spans="22:26" x14ac:dyDescent="0.35">
      <c r="V4344" s="253">
        <f t="shared" si="75"/>
        <v>0</v>
      </c>
      <c r="W4344" s="348" t="str">
        <f>IF(板块成分!B4346="","",板块成分!B4346)</f>
        <v/>
      </c>
      <c r="X4344" s="270" t="str">
        <f>[1]!s_info_name(W4344)</f>
        <v>0</v>
      </c>
      <c r="Y4344" s="335" t="str">
        <f>IF($Y$3="申万一级行业",[1]!s_info_industry_sw_2021(W4344,公司分析!D$5,1),IF($Y$3="申万二级行业",[1]!s_info_industry_sw_2021(W4344,公司分析!D$5,2),IF($Y$3="申万三级行业",[1]!s_info_industry_sw_2021(W4344,公司分析!D$5,3),IF($Y$3="wind一级行业",[1]!s_info_industry_gics(W4344,1),IF($Y$3="wind二级行业",[1]!s_info_industry_gics(W4344,2),IF($Y$3="wind三级行业",[1]!s_info_industry_gics(W4344,3),IF($Y$3="wind四级行业",[1]!s_info_industry_gics(W4344,4),IF($Y$3="证监会门类行业",[1]!s_info_industry_csrc12_n(W4344,公司分析!D$5,1),""))))))))</f>
        <v>0</v>
      </c>
      <c r="Z4344" s="298" t="str">
        <f>IF(Y4344=行业比较!$E$6,ROW(),"")</f>
        <v/>
      </c>
    </row>
    <row r="4345" spans="22:26" x14ac:dyDescent="0.35">
      <c r="V4345" s="253">
        <f t="shared" si="75"/>
        <v>0</v>
      </c>
      <c r="W4345" s="348" t="str">
        <f>IF(板块成分!B4347="","",板块成分!B4347)</f>
        <v/>
      </c>
      <c r="X4345" s="270" t="str">
        <f>[1]!s_info_name(W4345)</f>
        <v>0</v>
      </c>
      <c r="Y4345" s="335" t="str">
        <f>IF($Y$3="申万一级行业",[1]!s_info_industry_sw_2021(W4345,公司分析!D$5,1),IF($Y$3="申万二级行业",[1]!s_info_industry_sw_2021(W4345,公司分析!D$5,2),IF($Y$3="申万三级行业",[1]!s_info_industry_sw_2021(W4345,公司分析!D$5,3),IF($Y$3="wind一级行业",[1]!s_info_industry_gics(W4345,1),IF($Y$3="wind二级行业",[1]!s_info_industry_gics(W4345,2),IF($Y$3="wind三级行业",[1]!s_info_industry_gics(W4345,3),IF($Y$3="wind四级行业",[1]!s_info_industry_gics(W4345,4),IF($Y$3="证监会门类行业",[1]!s_info_industry_csrc12_n(W4345,公司分析!D$5,1),""))))))))</f>
        <v>0</v>
      </c>
      <c r="Z4345" s="298" t="str">
        <f>IF(Y4345=行业比较!$E$6,ROW(),"")</f>
        <v/>
      </c>
    </row>
    <row r="4346" spans="22:26" x14ac:dyDescent="0.35">
      <c r="V4346" s="253">
        <f t="shared" si="75"/>
        <v>0</v>
      </c>
      <c r="W4346" s="348" t="str">
        <f>IF(板块成分!B4348="","",板块成分!B4348)</f>
        <v/>
      </c>
      <c r="X4346" s="270" t="str">
        <f>[1]!s_info_name(W4346)</f>
        <v>0</v>
      </c>
      <c r="Y4346" s="335" t="str">
        <f>IF($Y$3="申万一级行业",[1]!s_info_industry_sw_2021(W4346,公司分析!D$5,1),IF($Y$3="申万二级行业",[1]!s_info_industry_sw_2021(W4346,公司分析!D$5,2),IF($Y$3="申万三级行业",[1]!s_info_industry_sw_2021(W4346,公司分析!D$5,3),IF($Y$3="wind一级行业",[1]!s_info_industry_gics(W4346,1),IF($Y$3="wind二级行业",[1]!s_info_industry_gics(W4346,2),IF($Y$3="wind三级行业",[1]!s_info_industry_gics(W4346,3),IF($Y$3="wind四级行业",[1]!s_info_industry_gics(W4346,4),IF($Y$3="证监会门类行业",[1]!s_info_industry_csrc12_n(W4346,公司分析!D$5,1),""))))))))</f>
        <v>0</v>
      </c>
      <c r="Z4346" s="298" t="str">
        <f>IF(Y4346=行业比较!$E$6,ROW(),"")</f>
        <v/>
      </c>
    </row>
    <row r="4347" spans="22:26" x14ac:dyDescent="0.35">
      <c r="V4347" s="253">
        <f t="shared" si="75"/>
        <v>0</v>
      </c>
      <c r="W4347" s="348" t="str">
        <f>IF(板块成分!B4349="","",板块成分!B4349)</f>
        <v/>
      </c>
      <c r="X4347" s="270" t="str">
        <f>[1]!s_info_name(W4347)</f>
        <v>0</v>
      </c>
      <c r="Y4347" s="335" t="str">
        <f>IF($Y$3="申万一级行业",[1]!s_info_industry_sw_2021(W4347,公司分析!D$5,1),IF($Y$3="申万二级行业",[1]!s_info_industry_sw_2021(W4347,公司分析!D$5,2),IF($Y$3="申万三级行业",[1]!s_info_industry_sw_2021(W4347,公司分析!D$5,3),IF($Y$3="wind一级行业",[1]!s_info_industry_gics(W4347,1),IF($Y$3="wind二级行业",[1]!s_info_industry_gics(W4347,2),IF($Y$3="wind三级行业",[1]!s_info_industry_gics(W4347,3),IF($Y$3="wind四级行业",[1]!s_info_industry_gics(W4347,4),IF($Y$3="证监会门类行业",[1]!s_info_industry_csrc12_n(W4347,公司分析!D$5,1),""))))))))</f>
        <v>0</v>
      </c>
      <c r="Z4347" s="298" t="str">
        <f>IF(Y4347=行业比较!$E$6,ROW(),"")</f>
        <v/>
      </c>
    </row>
    <row r="4348" spans="22:26" x14ac:dyDescent="0.35">
      <c r="V4348" s="253">
        <f t="shared" si="75"/>
        <v>0</v>
      </c>
      <c r="W4348" s="348" t="str">
        <f>IF(板块成分!B4350="","",板块成分!B4350)</f>
        <v/>
      </c>
      <c r="X4348" s="270" t="str">
        <f>[1]!s_info_name(W4348)</f>
        <v>0</v>
      </c>
      <c r="Y4348" s="335" t="str">
        <f>IF($Y$3="申万一级行业",[1]!s_info_industry_sw_2021(W4348,公司分析!D$5,1),IF($Y$3="申万二级行业",[1]!s_info_industry_sw_2021(W4348,公司分析!D$5,2),IF($Y$3="申万三级行业",[1]!s_info_industry_sw_2021(W4348,公司分析!D$5,3),IF($Y$3="wind一级行业",[1]!s_info_industry_gics(W4348,1),IF($Y$3="wind二级行业",[1]!s_info_industry_gics(W4348,2),IF($Y$3="wind三级行业",[1]!s_info_industry_gics(W4348,3),IF($Y$3="wind四级行业",[1]!s_info_industry_gics(W4348,4),IF($Y$3="证监会门类行业",[1]!s_info_industry_csrc12_n(W4348,公司分析!D$5,1),""))))))))</f>
        <v>0</v>
      </c>
      <c r="Z4348" s="298" t="str">
        <f>IF(Y4348=行业比较!$E$6,ROW(),"")</f>
        <v/>
      </c>
    </row>
    <row r="4349" spans="22:26" x14ac:dyDescent="0.35">
      <c r="V4349" s="253">
        <f t="shared" si="75"/>
        <v>0</v>
      </c>
      <c r="W4349" s="348" t="str">
        <f>IF(板块成分!B4351="","",板块成分!B4351)</f>
        <v/>
      </c>
      <c r="X4349" s="270" t="str">
        <f>[1]!s_info_name(W4349)</f>
        <v>0</v>
      </c>
      <c r="Y4349" s="335" t="str">
        <f>IF($Y$3="申万一级行业",[1]!s_info_industry_sw_2021(W4349,公司分析!D$5,1),IF($Y$3="申万二级行业",[1]!s_info_industry_sw_2021(W4349,公司分析!D$5,2),IF($Y$3="申万三级行业",[1]!s_info_industry_sw_2021(W4349,公司分析!D$5,3),IF($Y$3="wind一级行业",[1]!s_info_industry_gics(W4349,1),IF($Y$3="wind二级行业",[1]!s_info_industry_gics(W4349,2),IF($Y$3="wind三级行业",[1]!s_info_industry_gics(W4349,3),IF($Y$3="wind四级行业",[1]!s_info_industry_gics(W4349,4),IF($Y$3="证监会门类行业",[1]!s_info_industry_csrc12_n(W4349,公司分析!D$5,1),""))))))))</f>
        <v>0</v>
      </c>
      <c r="Z4349" s="298" t="str">
        <f>IF(Y4349=行业比较!$E$6,ROW(),"")</f>
        <v/>
      </c>
    </row>
    <row r="4350" spans="22:26" x14ac:dyDescent="0.35">
      <c r="V4350" s="253">
        <f t="shared" si="75"/>
        <v>0</v>
      </c>
      <c r="W4350" s="348" t="str">
        <f>IF(板块成分!B4352="","",板块成分!B4352)</f>
        <v/>
      </c>
      <c r="X4350" s="270" t="str">
        <f>[1]!s_info_name(W4350)</f>
        <v>0</v>
      </c>
      <c r="Y4350" s="335" t="str">
        <f>IF($Y$3="申万一级行业",[1]!s_info_industry_sw_2021(W4350,公司分析!D$5,1),IF($Y$3="申万二级行业",[1]!s_info_industry_sw_2021(W4350,公司分析!D$5,2),IF($Y$3="申万三级行业",[1]!s_info_industry_sw_2021(W4350,公司分析!D$5,3),IF($Y$3="wind一级行业",[1]!s_info_industry_gics(W4350,1),IF($Y$3="wind二级行业",[1]!s_info_industry_gics(W4350,2),IF($Y$3="wind三级行业",[1]!s_info_industry_gics(W4350,3),IF($Y$3="wind四级行业",[1]!s_info_industry_gics(W4350,4),IF($Y$3="证监会门类行业",[1]!s_info_industry_csrc12_n(W4350,公司分析!D$5,1),""))))))))</f>
        <v>0</v>
      </c>
      <c r="Z4350" s="298" t="str">
        <f>IF(Y4350=行业比较!$E$6,ROW(),"")</f>
        <v/>
      </c>
    </row>
    <row r="4351" spans="22:26" x14ac:dyDescent="0.35">
      <c r="V4351" s="253">
        <f t="shared" si="75"/>
        <v>0</v>
      </c>
      <c r="W4351" s="348" t="str">
        <f>IF(板块成分!B4353="","",板块成分!B4353)</f>
        <v/>
      </c>
      <c r="X4351" s="270" t="str">
        <f>[1]!s_info_name(W4351)</f>
        <v>0</v>
      </c>
      <c r="Y4351" s="335" t="str">
        <f>IF($Y$3="申万一级行业",[1]!s_info_industry_sw_2021(W4351,公司分析!D$5,1),IF($Y$3="申万二级行业",[1]!s_info_industry_sw_2021(W4351,公司分析!D$5,2),IF($Y$3="申万三级行业",[1]!s_info_industry_sw_2021(W4351,公司分析!D$5,3),IF($Y$3="wind一级行业",[1]!s_info_industry_gics(W4351,1),IF($Y$3="wind二级行业",[1]!s_info_industry_gics(W4351,2),IF($Y$3="wind三级行业",[1]!s_info_industry_gics(W4351,3),IF($Y$3="wind四级行业",[1]!s_info_industry_gics(W4351,4),IF($Y$3="证监会门类行业",[1]!s_info_industry_csrc12_n(W4351,公司分析!D$5,1),""))))))))</f>
        <v>0</v>
      </c>
      <c r="Z4351" s="298" t="str">
        <f>IF(Y4351=行业比较!$E$6,ROW(),"")</f>
        <v/>
      </c>
    </row>
    <row r="4352" spans="22:26" x14ac:dyDescent="0.35">
      <c r="V4352" s="253">
        <f t="shared" si="75"/>
        <v>0</v>
      </c>
      <c r="W4352" s="348" t="str">
        <f>IF(板块成分!B4354="","",板块成分!B4354)</f>
        <v/>
      </c>
      <c r="X4352" s="270" t="str">
        <f>[1]!s_info_name(W4352)</f>
        <v>0</v>
      </c>
      <c r="Y4352" s="335" t="str">
        <f>IF($Y$3="申万一级行业",[1]!s_info_industry_sw_2021(W4352,公司分析!D$5,1),IF($Y$3="申万二级行业",[1]!s_info_industry_sw_2021(W4352,公司分析!D$5,2),IF($Y$3="申万三级行业",[1]!s_info_industry_sw_2021(W4352,公司分析!D$5,3),IF($Y$3="wind一级行业",[1]!s_info_industry_gics(W4352,1),IF($Y$3="wind二级行业",[1]!s_info_industry_gics(W4352,2),IF($Y$3="wind三级行业",[1]!s_info_industry_gics(W4352,3),IF($Y$3="wind四级行业",[1]!s_info_industry_gics(W4352,4),IF($Y$3="证监会门类行业",[1]!s_info_industry_csrc12_n(W4352,公司分析!D$5,1),""))))))))</f>
        <v>0</v>
      </c>
      <c r="Z4352" s="298" t="str">
        <f>IF(Y4352=行业比较!$E$6,ROW(),"")</f>
        <v/>
      </c>
    </row>
    <row r="4353" spans="22:26" x14ac:dyDescent="0.35">
      <c r="V4353" s="253">
        <f t="shared" si="75"/>
        <v>0</v>
      </c>
      <c r="W4353" s="348" t="str">
        <f>IF(板块成分!B4355="","",板块成分!B4355)</f>
        <v/>
      </c>
      <c r="X4353" s="270" t="str">
        <f>[1]!s_info_name(W4353)</f>
        <v>0</v>
      </c>
      <c r="Y4353" s="335" t="str">
        <f>IF($Y$3="申万一级行业",[1]!s_info_industry_sw_2021(W4353,公司分析!D$5,1),IF($Y$3="申万二级行业",[1]!s_info_industry_sw_2021(W4353,公司分析!D$5,2),IF($Y$3="申万三级行业",[1]!s_info_industry_sw_2021(W4353,公司分析!D$5,3),IF($Y$3="wind一级行业",[1]!s_info_industry_gics(W4353,1),IF($Y$3="wind二级行业",[1]!s_info_industry_gics(W4353,2),IF($Y$3="wind三级行业",[1]!s_info_industry_gics(W4353,3),IF($Y$3="wind四级行业",[1]!s_info_industry_gics(W4353,4),IF($Y$3="证监会门类行业",[1]!s_info_industry_csrc12_n(W4353,公司分析!D$5,1),""))))))))</f>
        <v>0</v>
      </c>
      <c r="Z4353" s="298" t="str">
        <f>IF(Y4353=行业比较!$E$6,ROW(),"")</f>
        <v/>
      </c>
    </row>
    <row r="4354" spans="22:26" x14ac:dyDescent="0.35">
      <c r="V4354" s="253">
        <f t="shared" si="75"/>
        <v>0</v>
      </c>
      <c r="W4354" s="348" t="str">
        <f>IF(板块成分!B4356="","",板块成分!B4356)</f>
        <v/>
      </c>
      <c r="X4354" s="270" t="str">
        <f>[1]!s_info_name(W4354)</f>
        <v>0</v>
      </c>
      <c r="Y4354" s="335" t="str">
        <f>IF($Y$3="申万一级行业",[1]!s_info_industry_sw_2021(W4354,公司分析!D$5,1),IF($Y$3="申万二级行业",[1]!s_info_industry_sw_2021(W4354,公司分析!D$5,2),IF($Y$3="申万三级行业",[1]!s_info_industry_sw_2021(W4354,公司分析!D$5,3),IF($Y$3="wind一级行业",[1]!s_info_industry_gics(W4354,1),IF($Y$3="wind二级行业",[1]!s_info_industry_gics(W4354,2),IF($Y$3="wind三级行业",[1]!s_info_industry_gics(W4354,3),IF($Y$3="wind四级行业",[1]!s_info_industry_gics(W4354,4),IF($Y$3="证监会门类行业",[1]!s_info_industry_csrc12_n(W4354,公司分析!D$5,1),""))))))))</f>
        <v>0</v>
      </c>
      <c r="Z4354" s="298" t="str">
        <f>IF(Y4354=行业比较!$E$6,ROW(),"")</f>
        <v/>
      </c>
    </row>
    <row r="4355" spans="22:26" x14ac:dyDescent="0.35">
      <c r="V4355" s="253">
        <f t="shared" si="75"/>
        <v>0</v>
      </c>
      <c r="W4355" s="348" t="str">
        <f>IF(板块成分!B4357="","",板块成分!B4357)</f>
        <v/>
      </c>
      <c r="X4355" s="270" t="str">
        <f>[1]!s_info_name(W4355)</f>
        <v>0</v>
      </c>
      <c r="Y4355" s="335" t="str">
        <f>IF($Y$3="申万一级行业",[1]!s_info_industry_sw_2021(W4355,公司分析!D$5,1),IF($Y$3="申万二级行业",[1]!s_info_industry_sw_2021(W4355,公司分析!D$5,2),IF($Y$3="申万三级行业",[1]!s_info_industry_sw_2021(W4355,公司分析!D$5,3),IF($Y$3="wind一级行业",[1]!s_info_industry_gics(W4355,1),IF($Y$3="wind二级行业",[1]!s_info_industry_gics(W4355,2),IF($Y$3="wind三级行业",[1]!s_info_industry_gics(W4355,3),IF($Y$3="wind四级行业",[1]!s_info_industry_gics(W4355,4),IF($Y$3="证监会门类行业",[1]!s_info_industry_csrc12_n(W4355,公司分析!D$5,1),""))))))))</f>
        <v>0</v>
      </c>
      <c r="Z4355" s="298" t="str">
        <f>IF(Y4355=行业比较!$E$6,ROW(),"")</f>
        <v/>
      </c>
    </row>
    <row r="4356" spans="22:26" x14ac:dyDescent="0.35">
      <c r="V4356" s="253">
        <f t="shared" si="75"/>
        <v>0</v>
      </c>
      <c r="W4356" s="348" t="str">
        <f>IF(板块成分!B4358="","",板块成分!B4358)</f>
        <v/>
      </c>
      <c r="X4356" s="270" t="str">
        <f>[1]!s_info_name(W4356)</f>
        <v>0</v>
      </c>
      <c r="Y4356" s="335" t="str">
        <f>IF($Y$3="申万一级行业",[1]!s_info_industry_sw_2021(W4356,公司分析!D$5,1),IF($Y$3="申万二级行业",[1]!s_info_industry_sw_2021(W4356,公司分析!D$5,2),IF($Y$3="申万三级行业",[1]!s_info_industry_sw_2021(W4356,公司分析!D$5,3),IF($Y$3="wind一级行业",[1]!s_info_industry_gics(W4356,1),IF($Y$3="wind二级行业",[1]!s_info_industry_gics(W4356,2),IF($Y$3="wind三级行业",[1]!s_info_industry_gics(W4356,3),IF($Y$3="wind四级行业",[1]!s_info_industry_gics(W4356,4),IF($Y$3="证监会门类行业",[1]!s_info_industry_csrc12_n(W4356,公司分析!D$5,1),""))))))))</f>
        <v>0</v>
      </c>
      <c r="Z4356" s="298" t="str">
        <f>IF(Y4356=行业比较!$E$6,ROW(),"")</f>
        <v/>
      </c>
    </row>
    <row r="4357" spans="22:26" x14ac:dyDescent="0.35">
      <c r="V4357" s="253">
        <f t="shared" ref="V4357:V4420" si="76">IF(Z4357="",0,RANK(Z4357,Z:Z,1))</f>
        <v>0</v>
      </c>
      <c r="W4357" s="348" t="str">
        <f>IF(板块成分!B4359="","",板块成分!B4359)</f>
        <v/>
      </c>
      <c r="X4357" s="270" t="str">
        <f>[1]!s_info_name(W4357)</f>
        <v>0</v>
      </c>
      <c r="Y4357" s="335" t="str">
        <f>IF($Y$3="申万一级行业",[1]!s_info_industry_sw_2021(W4357,公司分析!D$5,1),IF($Y$3="申万二级行业",[1]!s_info_industry_sw_2021(W4357,公司分析!D$5,2),IF($Y$3="申万三级行业",[1]!s_info_industry_sw_2021(W4357,公司分析!D$5,3),IF($Y$3="wind一级行业",[1]!s_info_industry_gics(W4357,1),IF($Y$3="wind二级行业",[1]!s_info_industry_gics(W4357,2),IF($Y$3="wind三级行业",[1]!s_info_industry_gics(W4357,3),IF($Y$3="wind四级行业",[1]!s_info_industry_gics(W4357,4),IF($Y$3="证监会门类行业",[1]!s_info_industry_csrc12_n(W4357,公司分析!D$5,1),""))))))))</f>
        <v>0</v>
      </c>
      <c r="Z4357" s="298" t="str">
        <f>IF(Y4357=行业比较!$E$6,ROW(),"")</f>
        <v/>
      </c>
    </row>
    <row r="4358" spans="22:26" x14ac:dyDescent="0.35">
      <c r="V4358" s="253">
        <f t="shared" si="76"/>
        <v>0</v>
      </c>
      <c r="W4358" s="348" t="str">
        <f>IF(板块成分!B4360="","",板块成分!B4360)</f>
        <v/>
      </c>
      <c r="X4358" s="270" t="str">
        <f>[1]!s_info_name(W4358)</f>
        <v>0</v>
      </c>
      <c r="Y4358" s="335" t="str">
        <f>IF($Y$3="申万一级行业",[1]!s_info_industry_sw_2021(W4358,公司分析!D$5,1),IF($Y$3="申万二级行业",[1]!s_info_industry_sw_2021(W4358,公司分析!D$5,2),IF($Y$3="申万三级行业",[1]!s_info_industry_sw_2021(W4358,公司分析!D$5,3),IF($Y$3="wind一级行业",[1]!s_info_industry_gics(W4358,1),IF($Y$3="wind二级行业",[1]!s_info_industry_gics(W4358,2),IF($Y$3="wind三级行业",[1]!s_info_industry_gics(W4358,3),IF($Y$3="wind四级行业",[1]!s_info_industry_gics(W4358,4),IF($Y$3="证监会门类行业",[1]!s_info_industry_csrc12_n(W4358,公司分析!D$5,1),""))))))))</f>
        <v>0</v>
      </c>
      <c r="Z4358" s="298" t="str">
        <f>IF(Y4358=行业比较!$E$6,ROW(),"")</f>
        <v/>
      </c>
    </row>
    <row r="4359" spans="22:26" x14ac:dyDescent="0.35">
      <c r="V4359" s="253">
        <f t="shared" si="76"/>
        <v>0</v>
      </c>
      <c r="W4359" s="348" t="str">
        <f>IF(板块成分!B4361="","",板块成分!B4361)</f>
        <v/>
      </c>
      <c r="X4359" s="270" t="str">
        <f>[1]!s_info_name(W4359)</f>
        <v>0</v>
      </c>
      <c r="Y4359" s="335" t="str">
        <f>IF($Y$3="申万一级行业",[1]!s_info_industry_sw_2021(W4359,公司分析!D$5,1),IF($Y$3="申万二级行业",[1]!s_info_industry_sw_2021(W4359,公司分析!D$5,2),IF($Y$3="申万三级行业",[1]!s_info_industry_sw_2021(W4359,公司分析!D$5,3),IF($Y$3="wind一级行业",[1]!s_info_industry_gics(W4359,1),IF($Y$3="wind二级行业",[1]!s_info_industry_gics(W4359,2),IF($Y$3="wind三级行业",[1]!s_info_industry_gics(W4359,3),IF($Y$3="wind四级行业",[1]!s_info_industry_gics(W4359,4),IF($Y$3="证监会门类行业",[1]!s_info_industry_csrc12_n(W4359,公司分析!D$5,1),""))))))))</f>
        <v>0</v>
      </c>
      <c r="Z4359" s="298" t="str">
        <f>IF(Y4359=行业比较!$E$6,ROW(),"")</f>
        <v/>
      </c>
    </row>
    <row r="4360" spans="22:26" x14ac:dyDescent="0.35">
      <c r="V4360" s="253">
        <f t="shared" si="76"/>
        <v>0</v>
      </c>
      <c r="W4360" s="348" t="str">
        <f>IF(板块成分!B4362="","",板块成分!B4362)</f>
        <v/>
      </c>
      <c r="X4360" s="270" t="str">
        <f>[1]!s_info_name(W4360)</f>
        <v>0</v>
      </c>
      <c r="Y4360" s="335" t="str">
        <f>IF($Y$3="申万一级行业",[1]!s_info_industry_sw_2021(W4360,公司分析!D$5,1),IF($Y$3="申万二级行业",[1]!s_info_industry_sw_2021(W4360,公司分析!D$5,2),IF($Y$3="申万三级行业",[1]!s_info_industry_sw_2021(W4360,公司分析!D$5,3),IF($Y$3="wind一级行业",[1]!s_info_industry_gics(W4360,1),IF($Y$3="wind二级行业",[1]!s_info_industry_gics(W4360,2),IF($Y$3="wind三级行业",[1]!s_info_industry_gics(W4360,3),IF($Y$3="wind四级行业",[1]!s_info_industry_gics(W4360,4),IF($Y$3="证监会门类行业",[1]!s_info_industry_csrc12_n(W4360,公司分析!D$5,1),""))))))))</f>
        <v>0</v>
      </c>
      <c r="Z4360" s="298" t="str">
        <f>IF(Y4360=行业比较!$E$6,ROW(),"")</f>
        <v/>
      </c>
    </row>
    <row r="4361" spans="22:26" x14ac:dyDescent="0.35">
      <c r="V4361" s="253">
        <f t="shared" si="76"/>
        <v>0</v>
      </c>
      <c r="W4361" s="348" t="str">
        <f>IF(板块成分!B4363="","",板块成分!B4363)</f>
        <v/>
      </c>
      <c r="X4361" s="270" t="str">
        <f>[1]!s_info_name(W4361)</f>
        <v>0</v>
      </c>
      <c r="Y4361" s="335" t="str">
        <f>IF($Y$3="申万一级行业",[1]!s_info_industry_sw_2021(W4361,公司分析!D$5,1),IF($Y$3="申万二级行业",[1]!s_info_industry_sw_2021(W4361,公司分析!D$5,2),IF($Y$3="申万三级行业",[1]!s_info_industry_sw_2021(W4361,公司分析!D$5,3),IF($Y$3="wind一级行业",[1]!s_info_industry_gics(W4361,1),IF($Y$3="wind二级行业",[1]!s_info_industry_gics(W4361,2),IF($Y$3="wind三级行业",[1]!s_info_industry_gics(W4361,3),IF($Y$3="wind四级行业",[1]!s_info_industry_gics(W4361,4),IF($Y$3="证监会门类行业",[1]!s_info_industry_csrc12_n(W4361,公司分析!D$5,1),""))))))))</f>
        <v>0</v>
      </c>
      <c r="Z4361" s="298" t="str">
        <f>IF(Y4361=行业比较!$E$6,ROW(),"")</f>
        <v/>
      </c>
    </row>
    <row r="4362" spans="22:26" x14ac:dyDescent="0.35">
      <c r="V4362" s="253">
        <f t="shared" si="76"/>
        <v>0</v>
      </c>
      <c r="W4362" s="348" t="str">
        <f>IF(板块成分!B4364="","",板块成分!B4364)</f>
        <v/>
      </c>
      <c r="X4362" s="270" t="str">
        <f>[1]!s_info_name(W4362)</f>
        <v>0</v>
      </c>
      <c r="Y4362" s="335" t="str">
        <f>IF($Y$3="申万一级行业",[1]!s_info_industry_sw_2021(W4362,公司分析!D$5,1),IF($Y$3="申万二级行业",[1]!s_info_industry_sw_2021(W4362,公司分析!D$5,2),IF($Y$3="申万三级行业",[1]!s_info_industry_sw_2021(W4362,公司分析!D$5,3),IF($Y$3="wind一级行业",[1]!s_info_industry_gics(W4362,1),IF($Y$3="wind二级行业",[1]!s_info_industry_gics(W4362,2),IF($Y$3="wind三级行业",[1]!s_info_industry_gics(W4362,3),IF($Y$3="wind四级行业",[1]!s_info_industry_gics(W4362,4),IF($Y$3="证监会门类行业",[1]!s_info_industry_csrc12_n(W4362,公司分析!D$5,1),""))))))))</f>
        <v>0</v>
      </c>
      <c r="Z4362" s="298" t="str">
        <f>IF(Y4362=行业比较!$E$6,ROW(),"")</f>
        <v/>
      </c>
    </row>
    <row r="4363" spans="22:26" x14ac:dyDescent="0.35">
      <c r="V4363" s="253">
        <f t="shared" si="76"/>
        <v>0</v>
      </c>
      <c r="W4363" s="348" t="str">
        <f>IF(板块成分!B4365="","",板块成分!B4365)</f>
        <v/>
      </c>
      <c r="X4363" s="270" t="str">
        <f>[1]!s_info_name(W4363)</f>
        <v>0</v>
      </c>
      <c r="Y4363" s="335" t="str">
        <f>IF($Y$3="申万一级行业",[1]!s_info_industry_sw_2021(W4363,公司分析!D$5,1),IF($Y$3="申万二级行业",[1]!s_info_industry_sw_2021(W4363,公司分析!D$5,2),IF($Y$3="申万三级行业",[1]!s_info_industry_sw_2021(W4363,公司分析!D$5,3),IF($Y$3="wind一级行业",[1]!s_info_industry_gics(W4363,1),IF($Y$3="wind二级行业",[1]!s_info_industry_gics(W4363,2),IF($Y$3="wind三级行业",[1]!s_info_industry_gics(W4363,3),IF($Y$3="wind四级行业",[1]!s_info_industry_gics(W4363,4),IF($Y$3="证监会门类行业",[1]!s_info_industry_csrc12_n(W4363,公司分析!D$5,1),""))))))))</f>
        <v>0</v>
      </c>
      <c r="Z4363" s="298" t="str">
        <f>IF(Y4363=行业比较!$E$6,ROW(),"")</f>
        <v/>
      </c>
    </row>
    <row r="4364" spans="22:26" x14ac:dyDescent="0.35">
      <c r="V4364" s="253">
        <f t="shared" si="76"/>
        <v>0</v>
      </c>
      <c r="W4364" s="348" t="str">
        <f>IF(板块成分!B4366="","",板块成分!B4366)</f>
        <v/>
      </c>
      <c r="X4364" s="270" t="str">
        <f>[1]!s_info_name(W4364)</f>
        <v>0</v>
      </c>
      <c r="Y4364" s="335" t="str">
        <f>IF($Y$3="申万一级行业",[1]!s_info_industry_sw_2021(W4364,公司分析!D$5,1),IF($Y$3="申万二级行业",[1]!s_info_industry_sw_2021(W4364,公司分析!D$5,2),IF($Y$3="申万三级行业",[1]!s_info_industry_sw_2021(W4364,公司分析!D$5,3),IF($Y$3="wind一级行业",[1]!s_info_industry_gics(W4364,1),IF($Y$3="wind二级行业",[1]!s_info_industry_gics(W4364,2),IF($Y$3="wind三级行业",[1]!s_info_industry_gics(W4364,3),IF($Y$3="wind四级行业",[1]!s_info_industry_gics(W4364,4),IF($Y$3="证监会门类行业",[1]!s_info_industry_csrc12_n(W4364,公司分析!D$5,1),""))))))))</f>
        <v>0</v>
      </c>
      <c r="Z4364" s="298" t="str">
        <f>IF(Y4364=行业比较!$E$6,ROW(),"")</f>
        <v/>
      </c>
    </row>
    <row r="4365" spans="22:26" x14ac:dyDescent="0.35">
      <c r="V4365" s="253">
        <f t="shared" si="76"/>
        <v>0</v>
      </c>
      <c r="W4365" s="348" t="str">
        <f>IF(板块成分!B4367="","",板块成分!B4367)</f>
        <v/>
      </c>
      <c r="X4365" s="270" t="str">
        <f>[1]!s_info_name(W4365)</f>
        <v>0</v>
      </c>
      <c r="Y4365" s="335" t="str">
        <f>IF($Y$3="申万一级行业",[1]!s_info_industry_sw_2021(W4365,公司分析!D$5,1),IF($Y$3="申万二级行业",[1]!s_info_industry_sw_2021(W4365,公司分析!D$5,2),IF($Y$3="申万三级行业",[1]!s_info_industry_sw_2021(W4365,公司分析!D$5,3),IF($Y$3="wind一级行业",[1]!s_info_industry_gics(W4365,1),IF($Y$3="wind二级行业",[1]!s_info_industry_gics(W4365,2),IF($Y$3="wind三级行业",[1]!s_info_industry_gics(W4365,3),IF($Y$3="wind四级行业",[1]!s_info_industry_gics(W4365,4),IF($Y$3="证监会门类行业",[1]!s_info_industry_csrc12_n(W4365,公司分析!D$5,1),""))))))))</f>
        <v>0</v>
      </c>
      <c r="Z4365" s="298" t="str">
        <f>IF(Y4365=行业比较!$E$6,ROW(),"")</f>
        <v/>
      </c>
    </row>
    <row r="4366" spans="22:26" x14ac:dyDescent="0.35">
      <c r="V4366" s="253">
        <f t="shared" si="76"/>
        <v>0</v>
      </c>
      <c r="W4366" s="348" t="str">
        <f>IF(板块成分!B4368="","",板块成分!B4368)</f>
        <v/>
      </c>
      <c r="X4366" s="270" t="str">
        <f>[1]!s_info_name(W4366)</f>
        <v>0</v>
      </c>
      <c r="Y4366" s="335" t="str">
        <f>IF($Y$3="申万一级行业",[1]!s_info_industry_sw_2021(W4366,公司分析!D$5,1),IF($Y$3="申万二级行业",[1]!s_info_industry_sw_2021(W4366,公司分析!D$5,2),IF($Y$3="申万三级行业",[1]!s_info_industry_sw_2021(W4366,公司分析!D$5,3),IF($Y$3="wind一级行业",[1]!s_info_industry_gics(W4366,1),IF($Y$3="wind二级行业",[1]!s_info_industry_gics(W4366,2),IF($Y$3="wind三级行业",[1]!s_info_industry_gics(W4366,3),IF($Y$3="wind四级行业",[1]!s_info_industry_gics(W4366,4),IF($Y$3="证监会门类行业",[1]!s_info_industry_csrc12_n(W4366,公司分析!D$5,1),""))))))))</f>
        <v>0</v>
      </c>
      <c r="Z4366" s="298" t="str">
        <f>IF(Y4366=行业比较!$E$6,ROW(),"")</f>
        <v/>
      </c>
    </row>
    <row r="4367" spans="22:26" x14ac:dyDescent="0.35">
      <c r="V4367" s="253">
        <f t="shared" si="76"/>
        <v>0</v>
      </c>
      <c r="W4367" s="348" t="str">
        <f>IF(板块成分!B4369="","",板块成分!B4369)</f>
        <v/>
      </c>
      <c r="X4367" s="270" t="str">
        <f>[1]!s_info_name(W4367)</f>
        <v>0</v>
      </c>
      <c r="Y4367" s="335" t="str">
        <f>IF($Y$3="申万一级行业",[1]!s_info_industry_sw_2021(W4367,公司分析!D$5,1),IF($Y$3="申万二级行业",[1]!s_info_industry_sw_2021(W4367,公司分析!D$5,2),IF($Y$3="申万三级行业",[1]!s_info_industry_sw_2021(W4367,公司分析!D$5,3),IF($Y$3="wind一级行业",[1]!s_info_industry_gics(W4367,1),IF($Y$3="wind二级行业",[1]!s_info_industry_gics(W4367,2),IF($Y$3="wind三级行业",[1]!s_info_industry_gics(W4367,3),IF($Y$3="wind四级行业",[1]!s_info_industry_gics(W4367,4),IF($Y$3="证监会门类行业",[1]!s_info_industry_csrc12_n(W4367,公司分析!D$5,1),""))))))))</f>
        <v>0</v>
      </c>
      <c r="Z4367" s="298" t="str">
        <f>IF(Y4367=行业比较!$E$6,ROW(),"")</f>
        <v/>
      </c>
    </row>
    <row r="4368" spans="22:26" x14ac:dyDescent="0.35">
      <c r="V4368" s="253">
        <f t="shared" si="76"/>
        <v>0</v>
      </c>
      <c r="W4368" s="348" t="str">
        <f>IF(板块成分!B4370="","",板块成分!B4370)</f>
        <v/>
      </c>
      <c r="X4368" s="270" t="str">
        <f>[1]!s_info_name(W4368)</f>
        <v>0</v>
      </c>
      <c r="Y4368" s="335" t="str">
        <f>IF($Y$3="申万一级行业",[1]!s_info_industry_sw_2021(W4368,公司分析!D$5,1),IF($Y$3="申万二级行业",[1]!s_info_industry_sw_2021(W4368,公司分析!D$5,2),IF($Y$3="申万三级行业",[1]!s_info_industry_sw_2021(W4368,公司分析!D$5,3),IF($Y$3="wind一级行业",[1]!s_info_industry_gics(W4368,1),IF($Y$3="wind二级行业",[1]!s_info_industry_gics(W4368,2),IF($Y$3="wind三级行业",[1]!s_info_industry_gics(W4368,3),IF($Y$3="wind四级行业",[1]!s_info_industry_gics(W4368,4),IF($Y$3="证监会门类行业",[1]!s_info_industry_csrc12_n(W4368,公司分析!D$5,1),""))))))))</f>
        <v>0</v>
      </c>
      <c r="Z4368" s="298" t="str">
        <f>IF(Y4368=行业比较!$E$6,ROW(),"")</f>
        <v/>
      </c>
    </row>
    <row r="4369" spans="22:26" x14ac:dyDescent="0.35">
      <c r="V4369" s="253">
        <f t="shared" si="76"/>
        <v>0</v>
      </c>
      <c r="W4369" s="348" t="str">
        <f>IF(板块成分!B4371="","",板块成分!B4371)</f>
        <v/>
      </c>
      <c r="X4369" s="270" t="str">
        <f>[1]!s_info_name(W4369)</f>
        <v>0</v>
      </c>
      <c r="Y4369" s="335" t="str">
        <f>IF($Y$3="申万一级行业",[1]!s_info_industry_sw_2021(W4369,公司分析!D$5,1),IF($Y$3="申万二级行业",[1]!s_info_industry_sw_2021(W4369,公司分析!D$5,2),IF($Y$3="申万三级行业",[1]!s_info_industry_sw_2021(W4369,公司分析!D$5,3),IF($Y$3="wind一级行业",[1]!s_info_industry_gics(W4369,1),IF($Y$3="wind二级行业",[1]!s_info_industry_gics(W4369,2),IF($Y$3="wind三级行业",[1]!s_info_industry_gics(W4369,3),IF($Y$3="wind四级行业",[1]!s_info_industry_gics(W4369,4),IF($Y$3="证监会门类行业",[1]!s_info_industry_csrc12_n(W4369,公司分析!D$5,1),""))))))))</f>
        <v>0</v>
      </c>
      <c r="Z4369" s="298" t="str">
        <f>IF(Y4369=行业比较!$E$6,ROW(),"")</f>
        <v/>
      </c>
    </row>
    <row r="4370" spans="22:26" x14ac:dyDescent="0.35">
      <c r="V4370" s="253">
        <f t="shared" si="76"/>
        <v>0</v>
      </c>
      <c r="W4370" s="348" t="str">
        <f>IF(板块成分!B4372="","",板块成分!B4372)</f>
        <v/>
      </c>
      <c r="X4370" s="270" t="str">
        <f>[1]!s_info_name(W4370)</f>
        <v>0</v>
      </c>
      <c r="Y4370" s="335" t="str">
        <f>IF($Y$3="申万一级行业",[1]!s_info_industry_sw_2021(W4370,公司分析!D$5,1),IF($Y$3="申万二级行业",[1]!s_info_industry_sw_2021(W4370,公司分析!D$5,2),IF($Y$3="申万三级行业",[1]!s_info_industry_sw_2021(W4370,公司分析!D$5,3),IF($Y$3="wind一级行业",[1]!s_info_industry_gics(W4370,1),IF($Y$3="wind二级行业",[1]!s_info_industry_gics(W4370,2),IF($Y$3="wind三级行业",[1]!s_info_industry_gics(W4370,3),IF($Y$3="wind四级行业",[1]!s_info_industry_gics(W4370,4),IF($Y$3="证监会门类行业",[1]!s_info_industry_csrc12_n(W4370,公司分析!D$5,1),""))))))))</f>
        <v>0</v>
      </c>
      <c r="Z4370" s="298" t="str">
        <f>IF(Y4370=行业比较!$E$6,ROW(),"")</f>
        <v/>
      </c>
    </row>
    <row r="4371" spans="22:26" x14ac:dyDescent="0.35">
      <c r="V4371" s="253">
        <f t="shared" si="76"/>
        <v>0</v>
      </c>
      <c r="W4371" s="348" t="str">
        <f>IF(板块成分!B4373="","",板块成分!B4373)</f>
        <v/>
      </c>
      <c r="X4371" s="270" t="str">
        <f>[1]!s_info_name(W4371)</f>
        <v>0</v>
      </c>
      <c r="Y4371" s="335" t="str">
        <f>IF($Y$3="申万一级行业",[1]!s_info_industry_sw_2021(W4371,公司分析!D$5,1),IF($Y$3="申万二级行业",[1]!s_info_industry_sw_2021(W4371,公司分析!D$5,2),IF($Y$3="申万三级行业",[1]!s_info_industry_sw_2021(W4371,公司分析!D$5,3),IF($Y$3="wind一级行业",[1]!s_info_industry_gics(W4371,1),IF($Y$3="wind二级行业",[1]!s_info_industry_gics(W4371,2),IF($Y$3="wind三级行业",[1]!s_info_industry_gics(W4371,3),IF($Y$3="wind四级行业",[1]!s_info_industry_gics(W4371,4),IF($Y$3="证监会门类行业",[1]!s_info_industry_csrc12_n(W4371,公司分析!D$5,1),""))))))))</f>
        <v>0</v>
      </c>
      <c r="Z4371" s="298" t="str">
        <f>IF(Y4371=行业比较!$E$6,ROW(),"")</f>
        <v/>
      </c>
    </row>
    <row r="4372" spans="22:26" x14ac:dyDescent="0.35">
      <c r="V4372" s="253">
        <f t="shared" si="76"/>
        <v>0</v>
      </c>
      <c r="W4372" s="348" t="str">
        <f>IF(板块成分!B4374="","",板块成分!B4374)</f>
        <v/>
      </c>
      <c r="X4372" s="270" t="str">
        <f>[1]!s_info_name(W4372)</f>
        <v>0</v>
      </c>
      <c r="Y4372" s="335" t="str">
        <f>IF($Y$3="申万一级行业",[1]!s_info_industry_sw_2021(W4372,公司分析!D$5,1),IF($Y$3="申万二级行业",[1]!s_info_industry_sw_2021(W4372,公司分析!D$5,2),IF($Y$3="申万三级行业",[1]!s_info_industry_sw_2021(W4372,公司分析!D$5,3),IF($Y$3="wind一级行业",[1]!s_info_industry_gics(W4372,1),IF($Y$3="wind二级行业",[1]!s_info_industry_gics(W4372,2),IF($Y$3="wind三级行业",[1]!s_info_industry_gics(W4372,3),IF($Y$3="wind四级行业",[1]!s_info_industry_gics(W4372,4),IF($Y$3="证监会门类行业",[1]!s_info_industry_csrc12_n(W4372,公司分析!D$5,1),""))))))))</f>
        <v>0</v>
      </c>
      <c r="Z4372" s="298" t="str">
        <f>IF(Y4372=行业比较!$E$6,ROW(),"")</f>
        <v/>
      </c>
    </row>
    <row r="4373" spans="22:26" x14ac:dyDescent="0.35">
      <c r="V4373" s="253">
        <f t="shared" si="76"/>
        <v>0</v>
      </c>
      <c r="W4373" s="348" t="str">
        <f>IF(板块成分!B4375="","",板块成分!B4375)</f>
        <v/>
      </c>
      <c r="X4373" s="270" t="str">
        <f>[1]!s_info_name(W4373)</f>
        <v>0</v>
      </c>
      <c r="Y4373" s="335" t="str">
        <f>IF($Y$3="申万一级行业",[1]!s_info_industry_sw_2021(W4373,公司分析!D$5,1),IF($Y$3="申万二级行业",[1]!s_info_industry_sw_2021(W4373,公司分析!D$5,2),IF($Y$3="申万三级行业",[1]!s_info_industry_sw_2021(W4373,公司分析!D$5,3),IF($Y$3="wind一级行业",[1]!s_info_industry_gics(W4373,1),IF($Y$3="wind二级行业",[1]!s_info_industry_gics(W4373,2),IF($Y$3="wind三级行业",[1]!s_info_industry_gics(W4373,3),IF($Y$3="wind四级行业",[1]!s_info_industry_gics(W4373,4),IF($Y$3="证监会门类行业",[1]!s_info_industry_csrc12_n(W4373,公司分析!D$5,1),""))))))))</f>
        <v>0</v>
      </c>
      <c r="Z4373" s="298" t="str">
        <f>IF(Y4373=行业比较!$E$6,ROW(),"")</f>
        <v/>
      </c>
    </row>
    <row r="4374" spans="22:26" x14ac:dyDescent="0.35">
      <c r="V4374" s="253">
        <f t="shared" si="76"/>
        <v>0</v>
      </c>
      <c r="W4374" s="348" t="str">
        <f>IF(板块成分!B4376="","",板块成分!B4376)</f>
        <v/>
      </c>
      <c r="X4374" s="270" t="str">
        <f>[1]!s_info_name(W4374)</f>
        <v>0</v>
      </c>
      <c r="Y4374" s="335" t="str">
        <f>IF($Y$3="申万一级行业",[1]!s_info_industry_sw_2021(W4374,公司分析!D$5,1),IF($Y$3="申万二级行业",[1]!s_info_industry_sw_2021(W4374,公司分析!D$5,2),IF($Y$3="申万三级行业",[1]!s_info_industry_sw_2021(W4374,公司分析!D$5,3),IF($Y$3="wind一级行业",[1]!s_info_industry_gics(W4374,1),IF($Y$3="wind二级行业",[1]!s_info_industry_gics(W4374,2),IF($Y$3="wind三级行业",[1]!s_info_industry_gics(W4374,3),IF($Y$3="wind四级行业",[1]!s_info_industry_gics(W4374,4),IF($Y$3="证监会门类行业",[1]!s_info_industry_csrc12_n(W4374,公司分析!D$5,1),""))))))))</f>
        <v>0</v>
      </c>
      <c r="Z4374" s="298" t="str">
        <f>IF(Y4374=行业比较!$E$6,ROW(),"")</f>
        <v/>
      </c>
    </row>
    <row r="4375" spans="22:26" x14ac:dyDescent="0.35">
      <c r="V4375" s="253">
        <f t="shared" si="76"/>
        <v>0</v>
      </c>
      <c r="W4375" s="348" t="str">
        <f>IF(板块成分!B4377="","",板块成分!B4377)</f>
        <v/>
      </c>
      <c r="X4375" s="270" t="str">
        <f>[1]!s_info_name(W4375)</f>
        <v>0</v>
      </c>
      <c r="Y4375" s="335" t="str">
        <f>IF($Y$3="申万一级行业",[1]!s_info_industry_sw_2021(W4375,公司分析!D$5,1),IF($Y$3="申万二级行业",[1]!s_info_industry_sw_2021(W4375,公司分析!D$5,2),IF($Y$3="申万三级行业",[1]!s_info_industry_sw_2021(W4375,公司分析!D$5,3),IF($Y$3="wind一级行业",[1]!s_info_industry_gics(W4375,1),IF($Y$3="wind二级行业",[1]!s_info_industry_gics(W4375,2),IF($Y$3="wind三级行业",[1]!s_info_industry_gics(W4375,3),IF($Y$3="wind四级行业",[1]!s_info_industry_gics(W4375,4),IF($Y$3="证监会门类行业",[1]!s_info_industry_csrc12_n(W4375,公司分析!D$5,1),""))))))))</f>
        <v>0</v>
      </c>
      <c r="Z4375" s="298" t="str">
        <f>IF(Y4375=行业比较!$E$6,ROW(),"")</f>
        <v/>
      </c>
    </row>
    <row r="4376" spans="22:26" x14ac:dyDescent="0.35">
      <c r="V4376" s="253">
        <f t="shared" si="76"/>
        <v>0</v>
      </c>
      <c r="W4376" s="348" t="str">
        <f>IF(板块成分!B4378="","",板块成分!B4378)</f>
        <v/>
      </c>
      <c r="X4376" s="270" t="str">
        <f>[1]!s_info_name(W4376)</f>
        <v>0</v>
      </c>
      <c r="Y4376" s="335" t="str">
        <f>IF($Y$3="申万一级行业",[1]!s_info_industry_sw_2021(W4376,公司分析!D$5,1),IF($Y$3="申万二级行业",[1]!s_info_industry_sw_2021(W4376,公司分析!D$5,2),IF($Y$3="申万三级行业",[1]!s_info_industry_sw_2021(W4376,公司分析!D$5,3),IF($Y$3="wind一级行业",[1]!s_info_industry_gics(W4376,1),IF($Y$3="wind二级行业",[1]!s_info_industry_gics(W4376,2),IF($Y$3="wind三级行业",[1]!s_info_industry_gics(W4376,3),IF($Y$3="wind四级行业",[1]!s_info_industry_gics(W4376,4),IF($Y$3="证监会门类行业",[1]!s_info_industry_csrc12_n(W4376,公司分析!D$5,1),""))))))))</f>
        <v>0</v>
      </c>
      <c r="Z4376" s="298" t="str">
        <f>IF(Y4376=行业比较!$E$6,ROW(),"")</f>
        <v/>
      </c>
    </row>
    <row r="4377" spans="22:26" x14ac:dyDescent="0.35">
      <c r="V4377" s="253">
        <f t="shared" si="76"/>
        <v>0</v>
      </c>
      <c r="W4377" s="348" t="str">
        <f>IF(板块成分!B4379="","",板块成分!B4379)</f>
        <v/>
      </c>
      <c r="X4377" s="270" t="str">
        <f>[1]!s_info_name(W4377)</f>
        <v>0</v>
      </c>
      <c r="Y4377" s="335" t="str">
        <f>IF($Y$3="申万一级行业",[1]!s_info_industry_sw_2021(W4377,公司分析!D$5,1),IF($Y$3="申万二级行业",[1]!s_info_industry_sw_2021(W4377,公司分析!D$5,2),IF($Y$3="申万三级行业",[1]!s_info_industry_sw_2021(W4377,公司分析!D$5,3),IF($Y$3="wind一级行业",[1]!s_info_industry_gics(W4377,1),IF($Y$3="wind二级行业",[1]!s_info_industry_gics(W4377,2),IF($Y$3="wind三级行业",[1]!s_info_industry_gics(W4377,3),IF($Y$3="wind四级行业",[1]!s_info_industry_gics(W4377,4),IF($Y$3="证监会门类行业",[1]!s_info_industry_csrc12_n(W4377,公司分析!D$5,1),""))))))))</f>
        <v>0</v>
      </c>
      <c r="Z4377" s="298" t="str">
        <f>IF(Y4377=行业比较!$E$6,ROW(),"")</f>
        <v/>
      </c>
    </row>
    <row r="4378" spans="22:26" x14ac:dyDescent="0.35">
      <c r="V4378" s="253">
        <f t="shared" si="76"/>
        <v>0</v>
      </c>
      <c r="W4378" s="348" t="str">
        <f>IF(板块成分!B4380="","",板块成分!B4380)</f>
        <v/>
      </c>
      <c r="X4378" s="270" t="str">
        <f>[1]!s_info_name(W4378)</f>
        <v>0</v>
      </c>
      <c r="Y4378" s="335" t="str">
        <f>IF($Y$3="申万一级行业",[1]!s_info_industry_sw_2021(W4378,公司分析!D$5,1),IF($Y$3="申万二级行业",[1]!s_info_industry_sw_2021(W4378,公司分析!D$5,2),IF($Y$3="申万三级行业",[1]!s_info_industry_sw_2021(W4378,公司分析!D$5,3),IF($Y$3="wind一级行业",[1]!s_info_industry_gics(W4378,1),IF($Y$3="wind二级行业",[1]!s_info_industry_gics(W4378,2),IF($Y$3="wind三级行业",[1]!s_info_industry_gics(W4378,3),IF($Y$3="wind四级行业",[1]!s_info_industry_gics(W4378,4),IF($Y$3="证监会门类行业",[1]!s_info_industry_csrc12_n(W4378,公司分析!D$5,1),""))))))))</f>
        <v>0</v>
      </c>
      <c r="Z4378" s="298" t="str">
        <f>IF(Y4378=行业比较!$E$6,ROW(),"")</f>
        <v/>
      </c>
    </row>
    <row r="4379" spans="22:26" x14ac:dyDescent="0.35">
      <c r="V4379" s="253">
        <f t="shared" si="76"/>
        <v>0</v>
      </c>
      <c r="W4379" s="348" t="str">
        <f>IF(板块成分!B4381="","",板块成分!B4381)</f>
        <v/>
      </c>
      <c r="X4379" s="270" t="str">
        <f>[1]!s_info_name(W4379)</f>
        <v>0</v>
      </c>
      <c r="Y4379" s="335" t="str">
        <f>IF($Y$3="申万一级行业",[1]!s_info_industry_sw_2021(W4379,公司分析!D$5,1),IF($Y$3="申万二级行业",[1]!s_info_industry_sw_2021(W4379,公司分析!D$5,2),IF($Y$3="申万三级行业",[1]!s_info_industry_sw_2021(W4379,公司分析!D$5,3),IF($Y$3="wind一级行业",[1]!s_info_industry_gics(W4379,1),IF($Y$3="wind二级行业",[1]!s_info_industry_gics(W4379,2),IF($Y$3="wind三级行业",[1]!s_info_industry_gics(W4379,3),IF($Y$3="wind四级行业",[1]!s_info_industry_gics(W4379,4),IF($Y$3="证监会门类行业",[1]!s_info_industry_csrc12_n(W4379,公司分析!D$5,1),""))))))))</f>
        <v>0</v>
      </c>
      <c r="Z4379" s="298" t="str">
        <f>IF(Y4379=行业比较!$E$6,ROW(),"")</f>
        <v/>
      </c>
    </row>
    <row r="4380" spans="22:26" x14ac:dyDescent="0.35">
      <c r="V4380" s="253">
        <f t="shared" si="76"/>
        <v>0</v>
      </c>
      <c r="W4380" s="348" t="str">
        <f>IF(板块成分!B4382="","",板块成分!B4382)</f>
        <v/>
      </c>
      <c r="X4380" s="270" t="str">
        <f>[1]!s_info_name(W4380)</f>
        <v>0</v>
      </c>
      <c r="Y4380" s="335" t="str">
        <f>IF($Y$3="申万一级行业",[1]!s_info_industry_sw_2021(W4380,公司分析!D$5,1),IF($Y$3="申万二级行业",[1]!s_info_industry_sw_2021(W4380,公司分析!D$5,2),IF($Y$3="申万三级行业",[1]!s_info_industry_sw_2021(W4380,公司分析!D$5,3),IF($Y$3="wind一级行业",[1]!s_info_industry_gics(W4380,1),IF($Y$3="wind二级行业",[1]!s_info_industry_gics(W4380,2),IF($Y$3="wind三级行业",[1]!s_info_industry_gics(W4380,3),IF($Y$3="wind四级行业",[1]!s_info_industry_gics(W4380,4),IF($Y$3="证监会门类行业",[1]!s_info_industry_csrc12_n(W4380,公司分析!D$5,1),""))))))))</f>
        <v>0</v>
      </c>
      <c r="Z4380" s="298" t="str">
        <f>IF(Y4380=行业比较!$E$6,ROW(),"")</f>
        <v/>
      </c>
    </row>
    <row r="4381" spans="22:26" x14ac:dyDescent="0.35">
      <c r="V4381" s="253">
        <f t="shared" si="76"/>
        <v>0</v>
      </c>
      <c r="W4381" s="348" t="str">
        <f>IF(板块成分!B4383="","",板块成分!B4383)</f>
        <v/>
      </c>
      <c r="X4381" s="270" t="str">
        <f>[1]!s_info_name(W4381)</f>
        <v>0</v>
      </c>
      <c r="Y4381" s="335" t="str">
        <f>IF($Y$3="申万一级行业",[1]!s_info_industry_sw_2021(W4381,公司分析!D$5,1),IF($Y$3="申万二级行业",[1]!s_info_industry_sw_2021(W4381,公司分析!D$5,2),IF($Y$3="申万三级行业",[1]!s_info_industry_sw_2021(W4381,公司分析!D$5,3),IF($Y$3="wind一级行业",[1]!s_info_industry_gics(W4381,1),IF($Y$3="wind二级行业",[1]!s_info_industry_gics(W4381,2),IF($Y$3="wind三级行业",[1]!s_info_industry_gics(W4381,3),IF($Y$3="wind四级行业",[1]!s_info_industry_gics(W4381,4),IF($Y$3="证监会门类行业",[1]!s_info_industry_csrc12_n(W4381,公司分析!D$5,1),""))))))))</f>
        <v>0</v>
      </c>
      <c r="Z4381" s="298" t="str">
        <f>IF(Y4381=行业比较!$E$6,ROW(),"")</f>
        <v/>
      </c>
    </row>
    <row r="4382" spans="22:26" x14ac:dyDescent="0.35">
      <c r="V4382" s="253">
        <f t="shared" si="76"/>
        <v>0</v>
      </c>
      <c r="W4382" s="348" t="str">
        <f>IF(板块成分!B4384="","",板块成分!B4384)</f>
        <v/>
      </c>
      <c r="X4382" s="270" t="str">
        <f>[1]!s_info_name(W4382)</f>
        <v>0</v>
      </c>
      <c r="Y4382" s="335" t="str">
        <f>IF($Y$3="申万一级行业",[1]!s_info_industry_sw_2021(W4382,公司分析!D$5,1),IF($Y$3="申万二级行业",[1]!s_info_industry_sw_2021(W4382,公司分析!D$5,2),IF($Y$3="申万三级行业",[1]!s_info_industry_sw_2021(W4382,公司分析!D$5,3),IF($Y$3="wind一级行业",[1]!s_info_industry_gics(W4382,1),IF($Y$3="wind二级行业",[1]!s_info_industry_gics(W4382,2),IF($Y$3="wind三级行业",[1]!s_info_industry_gics(W4382,3),IF($Y$3="wind四级行业",[1]!s_info_industry_gics(W4382,4),IF($Y$3="证监会门类行业",[1]!s_info_industry_csrc12_n(W4382,公司分析!D$5,1),""))))))))</f>
        <v>0</v>
      </c>
      <c r="Z4382" s="298" t="str">
        <f>IF(Y4382=行业比较!$E$6,ROW(),"")</f>
        <v/>
      </c>
    </row>
    <row r="4383" spans="22:26" x14ac:dyDescent="0.35">
      <c r="V4383" s="253">
        <f t="shared" si="76"/>
        <v>0</v>
      </c>
      <c r="W4383" s="348" t="str">
        <f>IF(板块成分!B4385="","",板块成分!B4385)</f>
        <v/>
      </c>
      <c r="X4383" s="270" t="str">
        <f>[1]!s_info_name(W4383)</f>
        <v>0</v>
      </c>
      <c r="Y4383" s="335" t="str">
        <f>IF($Y$3="申万一级行业",[1]!s_info_industry_sw_2021(W4383,公司分析!D$5,1),IF($Y$3="申万二级行业",[1]!s_info_industry_sw_2021(W4383,公司分析!D$5,2),IF($Y$3="申万三级行业",[1]!s_info_industry_sw_2021(W4383,公司分析!D$5,3),IF($Y$3="wind一级行业",[1]!s_info_industry_gics(W4383,1),IF($Y$3="wind二级行业",[1]!s_info_industry_gics(W4383,2),IF($Y$3="wind三级行业",[1]!s_info_industry_gics(W4383,3),IF($Y$3="wind四级行业",[1]!s_info_industry_gics(W4383,4),IF($Y$3="证监会门类行业",[1]!s_info_industry_csrc12_n(W4383,公司分析!D$5,1),""))))))))</f>
        <v>0</v>
      </c>
      <c r="Z4383" s="298" t="str">
        <f>IF(Y4383=行业比较!$E$6,ROW(),"")</f>
        <v/>
      </c>
    </row>
    <row r="4384" spans="22:26" x14ac:dyDescent="0.35">
      <c r="V4384" s="253">
        <f t="shared" si="76"/>
        <v>0</v>
      </c>
      <c r="W4384" s="348" t="str">
        <f>IF(板块成分!B4386="","",板块成分!B4386)</f>
        <v/>
      </c>
      <c r="X4384" s="270" t="str">
        <f>[1]!s_info_name(W4384)</f>
        <v>0</v>
      </c>
      <c r="Y4384" s="335" t="str">
        <f>IF($Y$3="申万一级行业",[1]!s_info_industry_sw_2021(W4384,公司分析!D$5,1),IF($Y$3="申万二级行业",[1]!s_info_industry_sw_2021(W4384,公司分析!D$5,2),IF($Y$3="申万三级行业",[1]!s_info_industry_sw_2021(W4384,公司分析!D$5,3),IF($Y$3="wind一级行业",[1]!s_info_industry_gics(W4384,1),IF($Y$3="wind二级行业",[1]!s_info_industry_gics(W4384,2),IF($Y$3="wind三级行业",[1]!s_info_industry_gics(W4384,3),IF($Y$3="wind四级行业",[1]!s_info_industry_gics(W4384,4),IF($Y$3="证监会门类行业",[1]!s_info_industry_csrc12_n(W4384,公司分析!D$5,1),""))))))))</f>
        <v>0</v>
      </c>
      <c r="Z4384" s="298" t="str">
        <f>IF(Y4384=行业比较!$E$6,ROW(),"")</f>
        <v/>
      </c>
    </row>
    <row r="4385" spans="22:26" x14ac:dyDescent="0.35">
      <c r="V4385" s="253">
        <f t="shared" si="76"/>
        <v>0</v>
      </c>
      <c r="W4385" s="348" t="str">
        <f>IF(板块成分!B4387="","",板块成分!B4387)</f>
        <v/>
      </c>
      <c r="X4385" s="270" t="str">
        <f>[1]!s_info_name(W4385)</f>
        <v>0</v>
      </c>
      <c r="Y4385" s="335" t="str">
        <f>IF($Y$3="申万一级行业",[1]!s_info_industry_sw_2021(W4385,公司分析!D$5,1),IF($Y$3="申万二级行业",[1]!s_info_industry_sw_2021(W4385,公司分析!D$5,2),IF($Y$3="申万三级行业",[1]!s_info_industry_sw_2021(W4385,公司分析!D$5,3),IF($Y$3="wind一级行业",[1]!s_info_industry_gics(W4385,1),IF($Y$3="wind二级行业",[1]!s_info_industry_gics(W4385,2),IF($Y$3="wind三级行业",[1]!s_info_industry_gics(W4385,3),IF($Y$3="wind四级行业",[1]!s_info_industry_gics(W4385,4),IF($Y$3="证监会门类行业",[1]!s_info_industry_csrc12_n(W4385,公司分析!D$5,1),""))))))))</f>
        <v>0</v>
      </c>
      <c r="Z4385" s="298" t="str">
        <f>IF(Y4385=行业比较!$E$6,ROW(),"")</f>
        <v/>
      </c>
    </row>
    <row r="4386" spans="22:26" x14ac:dyDescent="0.35">
      <c r="V4386" s="253">
        <f t="shared" si="76"/>
        <v>0</v>
      </c>
      <c r="W4386" s="348" t="str">
        <f>IF(板块成分!B4388="","",板块成分!B4388)</f>
        <v/>
      </c>
      <c r="X4386" s="270" t="str">
        <f>[1]!s_info_name(W4386)</f>
        <v>0</v>
      </c>
      <c r="Y4386" s="335" t="str">
        <f>IF($Y$3="申万一级行业",[1]!s_info_industry_sw_2021(W4386,公司分析!D$5,1),IF($Y$3="申万二级行业",[1]!s_info_industry_sw_2021(W4386,公司分析!D$5,2),IF($Y$3="申万三级行业",[1]!s_info_industry_sw_2021(W4386,公司分析!D$5,3),IF($Y$3="wind一级行业",[1]!s_info_industry_gics(W4386,1),IF($Y$3="wind二级行业",[1]!s_info_industry_gics(W4386,2),IF($Y$3="wind三级行业",[1]!s_info_industry_gics(W4386,3),IF($Y$3="wind四级行业",[1]!s_info_industry_gics(W4386,4),IF($Y$3="证监会门类行业",[1]!s_info_industry_csrc12_n(W4386,公司分析!D$5,1),""))))))))</f>
        <v>0</v>
      </c>
      <c r="Z4386" s="298" t="str">
        <f>IF(Y4386=行业比较!$E$6,ROW(),"")</f>
        <v/>
      </c>
    </row>
    <row r="4387" spans="22:26" x14ac:dyDescent="0.35">
      <c r="V4387" s="253">
        <f t="shared" si="76"/>
        <v>0</v>
      </c>
      <c r="W4387" s="348" t="str">
        <f>IF(板块成分!B4389="","",板块成分!B4389)</f>
        <v/>
      </c>
      <c r="X4387" s="270" t="str">
        <f>[1]!s_info_name(W4387)</f>
        <v>0</v>
      </c>
      <c r="Y4387" s="335" t="str">
        <f>IF($Y$3="申万一级行业",[1]!s_info_industry_sw_2021(W4387,公司分析!D$5,1),IF($Y$3="申万二级行业",[1]!s_info_industry_sw_2021(W4387,公司分析!D$5,2),IF($Y$3="申万三级行业",[1]!s_info_industry_sw_2021(W4387,公司分析!D$5,3),IF($Y$3="wind一级行业",[1]!s_info_industry_gics(W4387,1),IF($Y$3="wind二级行业",[1]!s_info_industry_gics(W4387,2),IF($Y$3="wind三级行业",[1]!s_info_industry_gics(W4387,3),IF($Y$3="wind四级行业",[1]!s_info_industry_gics(W4387,4),IF($Y$3="证监会门类行业",[1]!s_info_industry_csrc12_n(W4387,公司分析!D$5,1),""))))))))</f>
        <v>0</v>
      </c>
      <c r="Z4387" s="298" t="str">
        <f>IF(Y4387=行业比较!$E$6,ROW(),"")</f>
        <v/>
      </c>
    </row>
    <row r="4388" spans="22:26" x14ac:dyDescent="0.35">
      <c r="V4388" s="253">
        <f t="shared" si="76"/>
        <v>0</v>
      </c>
      <c r="W4388" s="348" t="str">
        <f>IF(板块成分!B4390="","",板块成分!B4390)</f>
        <v/>
      </c>
      <c r="X4388" s="270" t="str">
        <f>[1]!s_info_name(W4388)</f>
        <v>0</v>
      </c>
      <c r="Y4388" s="335" t="str">
        <f>IF($Y$3="申万一级行业",[1]!s_info_industry_sw_2021(W4388,公司分析!D$5,1),IF($Y$3="申万二级行业",[1]!s_info_industry_sw_2021(W4388,公司分析!D$5,2),IF($Y$3="申万三级行业",[1]!s_info_industry_sw_2021(W4388,公司分析!D$5,3),IF($Y$3="wind一级行业",[1]!s_info_industry_gics(W4388,1),IF($Y$3="wind二级行业",[1]!s_info_industry_gics(W4388,2),IF($Y$3="wind三级行业",[1]!s_info_industry_gics(W4388,3),IF($Y$3="wind四级行业",[1]!s_info_industry_gics(W4388,4),IF($Y$3="证监会门类行业",[1]!s_info_industry_csrc12_n(W4388,公司分析!D$5,1),""))))))))</f>
        <v>0</v>
      </c>
      <c r="Z4388" s="298" t="str">
        <f>IF(Y4388=行业比较!$E$6,ROW(),"")</f>
        <v/>
      </c>
    </row>
    <row r="4389" spans="22:26" x14ac:dyDescent="0.35">
      <c r="V4389" s="253">
        <f t="shared" si="76"/>
        <v>0</v>
      </c>
      <c r="W4389" s="348" t="str">
        <f>IF(板块成分!B4391="","",板块成分!B4391)</f>
        <v/>
      </c>
      <c r="X4389" s="270" t="str">
        <f>[1]!s_info_name(W4389)</f>
        <v>0</v>
      </c>
      <c r="Y4389" s="335" t="str">
        <f>IF($Y$3="申万一级行业",[1]!s_info_industry_sw_2021(W4389,公司分析!D$5,1),IF($Y$3="申万二级行业",[1]!s_info_industry_sw_2021(W4389,公司分析!D$5,2),IF($Y$3="申万三级行业",[1]!s_info_industry_sw_2021(W4389,公司分析!D$5,3),IF($Y$3="wind一级行业",[1]!s_info_industry_gics(W4389,1),IF($Y$3="wind二级行业",[1]!s_info_industry_gics(W4389,2),IF($Y$3="wind三级行业",[1]!s_info_industry_gics(W4389,3),IF($Y$3="wind四级行业",[1]!s_info_industry_gics(W4389,4),IF($Y$3="证监会门类行业",[1]!s_info_industry_csrc12_n(W4389,公司分析!D$5,1),""))))))))</f>
        <v>0</v>
      </c>
      <c r="Z4389" s="298" t="str">
        <f>IF(Y4389=行业比较!$E$6,ROW(),"")</f>
        <v/>
      </c>
    </row>
    <row r="4390" spans="22:26" x14ac:dyDescent="0.35">
      <c r="V4390" s="253">
        <f t="shared" si="76"/>
        <v>0</v>
      </c>
      <c r="W4390" s="348" t="str">
        <f>IF(板块成分!B4392="","",板块成分!B4392)</f>
        <v/>
      </c>
      <c r="X4390" s="270" t="str">
        <f>[1]!s_info_name(W4390)</f>
        <v>0</v>
      </c>
      <c r="Y4390" s="335" t="str">
        <f>IF($Y$3="申万一级行业",[1]!s_info_industry_sw_2021(W4390,公司分析!D$5,1),IF($Y$3="申万二级行业",[1]!s_info_industry_sw_2021(W4390,公司分析!D$5,2),IF($Y$3="申万三级行业",[1]!s_info_industry_sw_2021(W4390,公司分析!D$5,3),IF($Y$3="wind一级行业",[1]!s_info_industry_gics(W4390,1),IF($Y$3="wind二级行业",[1]!s_info_industry_gics(W4390,2),IF($Y$3="wind三级行业",[1]!s_info_industry_gics(W4390,3),IF($Y$3="wind四级行业",[1]!s_info_industry_gics(W4390,4),IF($Y$3="证监会门类行业",[1]!s_info_industry_csrc12_n(W4390,公司分析!D$5,1),""))))))))</f>
        <v>0</v>
      </c>
      <c r="Z4390" s="298" t="str">
        <f>IF(Y4390=行业比较!$E$6,ROW(),"")</f>
        <v/>
      </c>
    </row>
    <row r="4391" spans="22:26" x14ac:dyDescent="0.35">
      <c r="V4391" s="253">
        <f t="shared" si="76"/>
        <v>0</v>
      </c>
      <c r="W4391" s="348" t="str">
        <f>IF(板块成分!B4393="","",板块成分!B4393)</f>
        <v/>
      </c>
      <c r="X4391" s="270" t="str">
        <f>[1]!s_info_name(W4391)</f>
        <v>0</v>
      </c>
      <c r="Y4391" s="335" t="str">
        <f>IF($Y$3="申万一级行业",[1]!s_info_industry_sw_2021(W4391,公司分析!D$5,1),IF($Y$3="申万二级行业",[1]!s_info_industry_sw_2021(W4391,公司分析!D$5,2),IF($Y$3="申万三级行业",[1]!s_info_industry_sw_2021(W4391,公司分析!D$5,3),IF($Y$3="wind一级行业",[1]!s_info_industry_gics(W4391,1),IF($Y$3="wind二级行业",[1]!s_info_industry_gics(W4391,2),IF($Y$3="wind三级行业",[1]!s_info_industry_gics(W4391,3),IF($Y$3="wind四级行业",[1]!s_info_industry_gics(W4391,4),IF($Y$3="证监会门类行业",[1]!s_info_industry_csrc12_n(W4391,公司分析!D$5,1),""))))))))</f>
        <v>0</v>
      </c>
      <c r="Z4391" s="298" t="str">
        <f>IF(Y4391=行业比较!$E$6,ROW(),"")</f>
        <v/>
      </c>
    </row>
    <row r="4392" spans="22:26" x14ac:dyDescent="0.35">
      <c r="V4392" s="253">
        <f t="shared" si="76"/>
        <v>0</v>
      </c>
      <c r="W4392" s="348" t="str">
        <f>IF(板块成分!B4394="","",板块成分!B4394)</f>
        <v/>
      </c>
      <c r="X4392" s="270" t="str">
        <f>[1]!s_info_name(W4392)</f>
        <v>0</v>
      </c>
      <c r="Y4392" s="335" t="str">
        <f>IF($Y$3="申万一级行业",[1]!s_info_industry_sw_2021(W4392,公司分析!D$5,1),IF($Y$3="申万二级行业",[1]!s_info_industry_sw_2021(W4392,公司分析!D$5,2),IF($Y$3="申万三级行业",[1]!s_info_industry_sw_2021(W4392,公司分析!D$5,3),IF($Y$3="wind一级行业",[1]!s_info_industry_gics(W4392,1),IF($Y$3="wind二级行业",[1]!s_info_industry_gics(W4392,2),IF($Y$3="wind三级行业",[1]!s_info_industry_gics(W4392,3),IF($Y$3="wind四级行业",[1]!s_info_industry_gics(W4392,4),IF($Y$3="证监会门类行业",[1]!s_info_industry_csrc12_n(W4392,公司分析!D$5,1),""))))))))</f>
        <v>0</v>
      </c>
      <c r="Z4392" s="298" t="str">
        <f>IF(Y4392=行业比较!$E$6,ROW(),"")</f>
        <v/>
      </c>
    </row>
    <row r="4393" spans="22:26" x14ac:dyDescent="0.35">
      <c r="V4393" s="253">
        <f t="shared" si="76"/>
        <v>0</v>
      </c>
      <c r="W4393" s="348" t="str">
        <f>IF(板块成分!B4395="","",板块成分!B4395)</f>
        <v/>
      </c>
      <c r="X4393" s="270" t="str">
        <f>[1]!s_info_name(W4393)</f>
        <v>0</v>
      </c>
      <c r="Y4393" s="335" t="str">
        <f>IF($Y$3="申万一级行业",[1]!s_info_industry_sw_2021(W4393,公司分析!D$5,1),IF($Y$3="申万二级行业",[1]!s_info_industry_sw_2021(W4393,公司分析!D$5,2),IF($Y$3="申万三级行业",[1]!s_info_industry_sw_2021(W4393,公司分析!D$5,3),IF($Y$3="wind一级行业",[1]!s_info_industry_gics(W4393,1),IF($Y$3="wind二级行业",[1]!s_info_industry_gics(W4393,2),IF($Y$3="wind三级行业",[1]!s_info_industry_gics(W4393,3),IF($Y$3="wind四级行业",[1]!s_info_industry_gics(W4393,4),IF($Y$3="证监会门类行业",[1]!s_info_industry_csrc12_n(W4393,公司分析!D$5,1),""))))))))</f>
        <v>0</v>
      </c>
      <c r="Z4393" s="298" t="str">
        <f>IF(Y4393=行业比较!$E$6,ROW(),"")</f>
        <v/>
      </c>
    </row>
    <row r="4394" spans="22:26" x14ac:dyDescent="0.35">
      <c r="V4394" s="253">
        <f t="shared" si="76"/>
        <v>0</v>
      </c>
      <c r="W4394" s="348" t="str">
        <f>IF(板块成分!B4396="","",板块成分!B4396)</f>
        <v/>
      </c>
      <c r="X4394" s="270" t="str">
        <f>[1]!s_info_name(W4394)</f>
        <v>0</v>
      </c>
      <c r="Y4394" s="335" t="str">
        <f>IF($Y$3="申万一级行业",[1]!s_info_industry_sw_2021(W4394,公司分析!D$5,1),IF($Y$3="申万二级行业",[1]!s_info_industry_sw_2021(W4394,公司分析!D$5,2),IF($Y$3="申万三级行业",[1]!s_info_industry_sw_2021(W4394,公司分析!D$5,3),IF($Y$3="wind一级行业",[1]!s_info_industry_gics(W4394,1),IF($Y$3="wind二级行业",[1]!s_info_industry_gics(W4394,2),IF($Y$3="wind三级行业",[1]!s_info_industry_gics(W4394,3),IF($Y$3="wind四级行业",[1]!s_info_industry_gics(W4394,4),IF($Y$3="证监会门类行业",[1]!s_info_industry_csrc12_n(W4394,公司分析!D$5,1),""))))))))</f>
        <v>0</v>
      </c>
      <c r="Z4394" s="298" t="str">
        <f>IF(Y4394=行业比较!$E$6,ROW(),"")</f>
        <v/>
      </c>
    </row>
    <row r="4395" spans="22:26" x14ac:dyDescent="0.35">
      <c r="V4395" s="253">
        <f t="shared" si="76"/>
        <v>0</v>
      </c>
      <c r="W4395" s="348" t="str">
        <f>IF(板块成分!B4397="","",板块成分!B4397)</f>
        <v/>
      </c>
      <c r="X4395" s="270" t="str">
        <f>[1]!s_info_name(W4395)</f>
        <v>0</v>
      </c>
      <c r="Y4395" s="335" t="str">
        <f>IF($Y$3="申万一级行业",[1]!s_info_industry_sw_2021(W4395,公司分析!D$5,1),IF($Y$3="申万二级行业",[1]!s_info_industry_sw_2021(W4395,公司分析!D$5,2),IF($Y$3="申万三级行业",[1]!s_info_industry_sw_2021(W4395,公司分析!D$5,3),IF($Y$3="wind一级行业",[1]!s_info_industry_gics(W4395,1),IF($Y$3="wind二级行业",[1]!s_info_industry_gics(W4395,2),IF($Y$3="wind三级行业",[1]!s_info_industry_gics(W4395,3),IF($Y$3="wind四级行业",[1]!s_info_industry_gics(W4395,4),IF($Y$3="证监会门类行业",[1]!s_info_industry_csrc12_n(W4395,公司分析!D$5,1),""))))))))</f>
        <v>0</v>
      </c>
      <c r="Z4395" s="298" t="str">
        <f>IF(Y4395=行业比较!$E$6,ROW(),"")</f>
        <v/>
      </c>
    </row>
    <row r="4396" spans="22:26" x14ac:dyDescent="0.35">
      <c r="V4396" s="253">
        <f t="shared" si="76"/>
        <v>0</v>
      </c>
      <c r="W4396" s="348" t="str">
        <f>IF(板块成分!B4398="","",板块成分!B4398)</f>
        <v/>
      </c>
      <c r="X4396" s="270" t="str">
        <f>[1]!s_info_name(W4396)</f>
        <v>0</v>
      </c>
      <c r="Y4396" s="335" t="str">
        <f>IF($Y$3="申万一级行业",[1]!s_info_industry_sw_2021(W4396,公司分析!D$5,1),IF($Y$3="申万二级行业",[1]!s_info_industry_sw_2021(W4396,公司分析!D$5,2),IF($Y$3="申万三级行业",[1]!s_info_industry_sw_2021(W4396,公司分析!D$5,3),IF($Y$3="wind一级行业",[1]!s_info_industry_gics(W4396,1),IF($Y$3="wind二级行业",[1]!s_info_industry_gics(W4396,2),IF($Y$3="wind三级行业",[1]!s_info_industry_gics(W4396,3),IF($Y$3="wind四级行业",[1]!s_info_industry_gics(W4396,4),IF($Y$3="证监会门类行业",[1]!s_info_industry_csrc12_n(W4396,公司分析!D$5,1),""))))))))</f>
        <v>0</v>
      </c>
      <c r="Z4396" s="298" t="str">
        <f>IF(Y4396=行业比较!$E$6,ROW(),"")</f>
        <v/>
      </c>
    </row>
    <row r="4397" spans="22:26" x14ac:dyDescent="0.35">
      <c r="V4397" s="253">
        <f t="shared" si="76"/>
        <v>0</v>
      </c>
      <c r="W4397" s="348" t="str">
        <f>IF(板块成分!B4399="","",板块成分!B4399)</f>
        <v/>
      </c>
      <c r="X4397" s="270" t="str">
        <f>[1]!s_info_name(W4397)</f>
        <v>0</v>
      </c>
      <c r="Y4397" s="335" t="str">
        <f>IF($Y$3="申万一级行业",[1]!s_info_industry_sw_2021(W4397,公司分析!D$5,1),IF($Y$3="申万二级行业",[1]!s_info_industry_sw_2021(W4397,公司分析!D$5,2),IF($Y$3="申万三级行业",[1]!s_info_industry_sw_2021(W4397,公司分析!D$5,3),IF($Y$3="wind一级行业",[1]!s_info_industry_gics(W4397,1),IF($Y$3="wind二级行业",[1]!s_info_industry_gics(W4397,2),IF($Y$3="wind三级行业",[1]!s_info_industry_gics(W4397,3),IF($Y$3="wind四级行业",[1]!s_info_industry_gics(W4397,4),IF($Y$3="证监会门类行业",[1]!s_info_industry_csrc12_n(W4397,公司分析!D$5,1),""))))))))</f>
        <v>0</v>
      </c>
      <c r="Z4397" s="298" t="str">
        <f>IF(Y4397=行业比较!$E$6,ROW(),"")</f>
        <v/>
      </c>
    </row>
    <row r="4398" spans="22:26" x14ac:dyDescent="0.35">
      <c r="V4398" s="253">
        <f t="shared" si="76"/>
        <v>0</v>
      </c>
      <c r="W4398" s="348" t="str">
        <f>IF(板块成分!B4400="","",板块成分!B4400)</f>
        <v/>
      </c>
      <c r="X4398" s="270" t="str">
        <f>[1]!s_info_name(W4398)</f>
        <v>0</v>
      </c>
      <c r="Y4398" s="335" t="str">
        <f>IF($Y$3="申万一级行业",[1]!s_info_industry_sw_2021(W4398,公司分析!D$5,1),IF($Y$3="申万二级行业",[1]!s_info_industry_sw_2021(W4398,公司分析!D$5,2),IF($Y$3="申万三级行业",[1]!s_info_industry_sw_2021(W4398,公司分析!D$5,3),IF($Y$3="wind一级行业",[1]!s_info_industry_gics(W4398,1),IF($Y$3="wind二级行业",[1]!s_info_industry_gics(W4398,2),IF($Y$3="wind三级行业",[1]!s_info_industry_gics(W4398,3),IF($Y$3="wind四级行业",[1]!s_info_industry_gics(W4398,4),IF($Y$3="证监会门类行业",[1]!s_info_industry_csrc12_n(W4398,公司分析!D$5,1),""))))))))</f>
        <v>0</v>
      </c>
      <c r="Z4398" s="298" t="str">
        <f>IF(Y4398=行业比较!$E$6,ROW(),"")</f>
        <v/>
      </c>
    </row>
    <row r="4399" spans="22:26" x14ac:dyDescent="0.35">
      <c r="V4399" s="253">
        <f t="shared" si="76"/>
        <v>0</v>
      </c>
      <c r="W4399" s="348" t="str">
        <f>IF(板块成分!B4401="","",板块成分!B4401)</f>
        <v/>
      </c>
      <c r="X4399" s="270" t="str">
        <f>[1]!s_info_name(W4399)</f>
        <v>0</v>
      </c>
      <c r="Y4399" s="335" t="str">
        <f>IF($Y$3="申万一级行业",[1]!s_info_industry_sw_2021(W4399,公司分析!D$5,1),IF($Y$3="申万二级行业",[1]!s_info_industry_sw_2021(W4399,公司分析!D$5,2),IF($Y$3="申万三级行业",[1]!s_info_industry_sw_2021(W4399,公司分析!D$5,3),IF($Y$3="wind一级行业",[1]!s_info_industry_gics(W4399,1),IF($Y$3="wind二级行业",[1]!s_info_industry_gics(W4399,2),IF($Y$3="wind三级行业",[1]!s_info_industry_gics(W4399,3),IF($Y$3="wind四级行业",[1]!s_info_industry_gics(W4399,4),IF($Y$3="证监会门类行业",[1]!s_info_industry_csrc12_n(W4399,公司分析!D$5,1),""))))))))</f>
        <v>0</v>
      </c>
      <c r="Z4399" s="298" t="str">
        <f>IF(Y4399=行业比较!$E$6,ROW(),"")</f>
        <v/>
      </c>
    </row>
    <row r="4400" spans="22:26" x14ac:dyDescent="0.35">
      <c r="V4400" s="253">
        <f t="shared" si="76"/>
        <v>0</v>
      </c>
      <c r="W4400" s="348" t="str">
        <f>IF(板块成分!B4402="","",板块成分!B4402)</f>
        <v/>
      </c>
      <c r="X4400" s="270" t="str">
        <f>[1]!s_info_name(W4400)</f>
        <v>0</v>
      </c>
      <c r="Y4400" s="335" t="str">
        <f>IF($Y$3="申万一级行业",[1]!s_info_industry_sw_2021(W4400,公司分析!D$5,1),IF($Y$3="申万二级行业",[1]!s_info_industry_sw_2021(W4400,公司分析!D$5,2),IF($Y$3="申万三级行业",[1]!s_info_industry_sw_2021(W4400,公司分析!D$5,3),IF($Y$3="wind一级行业",[1]!s_info_industry_gics(W4400,1),IF($Y$3="wind二级行业",[1]!s_info_industry_gics(W4400,2),IF($Y$3="wind三级行业",[1]!s_info_industry_gics(W4400,3),IF($Y$3="wind四级行业",[1]!s_info_industry_gics(W4400,4),IF($Y$3="证监会门类行业",[1]!s_info_industry_csrc12_n(W4400,公司分析!D$5,1),""))))))))</f>
        <v>0</v>
      </c>
      <c r="Z4400" s="298" t="str">
        <f>IF(Y4400=行业比较!$E$6,ROW(),"")</f>
        <v/>
      </c>
    </row>
    <row r="4401" spans="22:26" x14ac:dyDescent="0.35">
      <c r="V4401" s="253">
        <f t="shared" si="76"/>
        <v>0</v>
      </c>
      <c r="W4401" s="348" t="str">
        <f>IF(板块成分!B4403="","",板块成分!B4403)</f>
        <v/>
      </c>
      <c r="X4401" s="270" t="str">
        <f>[1]!s_info_name(W4401)</f>
        <v>0</v>
      </c>
      <c r="Y4401" s="335" t="str">
        <f>IF($Y$3="申万一级行业",[1]!s_info_industry_sw_2021(W4401,公司分析!D$5,1),IF($Y$3="申万二级行业",[1]!s_info_industry_sw_2021(W4401,公司分析!D$5,2),IF($Y$3="申万三级行业",[1]!s_info_industry_sw_2021(W4401,公司分析!D$5,3),IF($Y$3="wind一级行业",[1]!s_info_industry_gics(W4401,1),IF($Y$3="wind二级行业",[1]!s_info_industry_gics(W4401,2),IF($Y$3="wind三级行业",[1]!s_info_industry_gics(W4401,3),IF($Y$3="wind四级行业",[1]!s_info_industry_gics(W4401,4),IF($Y$3="证监会门类行业",[1]!s_info_industry_csrc12_n(W4401,公司分析!D$5,1),""))))))))</f>
        <v>0</v>
      </c>
      <c r="Z4401" s="298" t="str">
        <f>IF(Y4401=行业比较!$E$6,ROW(),"")</f>
        <v/>
      </c>
    </row>
    <row r="4402" spans="22:26" x14ac:dyDescent="0.35">
      <c r="V4402" s="253">
        <f t="shared" si="76"/>
        <v>0</v>
      </c>
      <c r="W4402" s="348" t="str">
        <f>IF(板块成分!B4404="","",板块成分!B4404)</f>
        <v/>
      </c>
      <c r="X4402" s="270" t="str">
        <f>[1]!s_info_name(W4402)</f>
        <v>0</v>
      </c>
      <c r="Y4402" s="335" t="str">
        <f>IF($Y$3="申万一级行业",[1]!s_info_industry_sw_2021(W4402,公司分析!D$5,1),IF($Y$3="申万二级行业",[1]!s_info_industry_sw_2021(W4402,公司分析!D$5,2),IF($Y$3="申万三级行业",[1]!s_info_industry_sw_2021(W4402,公司分析!D$5,3),IF($Y$3="wind一级行业",[1]!s_info_industry_gics(W4402,1),IF($Y$3="wind二级行业",[1]!s_info_industry_gics(W4402,2),IF($Y$3="wind三级行业",[1]!s_info_industry_gics(W4402,3),IF($Y$3="wind四级行业",[1]!s_info_industry_gics(W4402,4),IF($Y$3="证监会门类行业",[1]!s_info_industry_csrc12_n(W4402,公司分析!D$5,1),""))))))))</f>
        <v>0</v>
      </c>
      <c r="Z4402" s="298" t="str">
        <f>IF(Y4402=行业比较!$E$6,ROW(),"")</f>
        <v/>
      </c>
    </row>
    <row r="4403" spans="22:26" x14ac:dyDescent="0.35">
      <c r="V4403" s="253">
        <f t="shared" si="76"/>
        <v>0</v>
      </c>
      <c r="W4403" s="348" t="str">
        <f>IF(板块成分!B4405="","",板块成分!B4405)</f>
        <v/>
      </c>
      <c r="X4403" s="270" t="str">
        <f>[1]!s_info_name(W4403)</f>
        <v>0</v>
      </c>
      <c r="Y4403" s="335" t="str">
        <f>IF($Y$3="申万一级行业",[1]!s_info_industry_sw_2021(W4403,公司分析!D$5,1),IF($Y$3="申万二级行业",[1]!s_info_industry_sw_2021(W4403,公司分析!D$5,2),IF($Y$3="申万三级行业",[1]!s_info_industry_sw_2021(W4403,公司分析!D$5,3),IF($Y$3="wind一级行业",[1]!s_info_industry_gics(W4403,1),IF($Y$3="wind二级行业",[1]!s_info_industry_gics(W4403,2),IF($Y$3="wind三级行业",[1]!s_info_industry_gics(W4403,3),IF($Y$3="wind四级行业",[1]!s_info_industry_gics(W4403,4),IF($Y$3="证监会门类行业",[1]!s_info_industry_csrc12_n(W4403,公司分析!D$5,1),""))))))))</f>
        <v>0</v>
      </c>
      <c r="Z4403" s="298" t="str">
        <f>IF(Y4403=行业比较!$E$6,ROW(),"")</f>
        <v/>
      </c>
    </row>
    <row r="4404" spans="22:26" x14ac:dyDescent="0.35">
      <c r="V4404" s="253">
        <f t="shared" si="76"/>
        <v>0</v>
      </c>
      <c r="W4404" s="348" t="str">
        <f>IF(板块成分!B4406="","",板块成分!B4406)</f>
        <v/>
      </c>
      <c r="X4404" s="270" t="str">
        <f>[1]!s_info_name(W4404)</f>
        <v>0</v>
      </c>
      <c r="Y4404" s="335" t="str">
        <f>IF($Y$3="申万一级行业",[1]!s_info_industry_sw_2021(W4404,公司分析!D$5,1),IF($Y$3="申万二级行业",[1]!s_info_industry_sw_2021(W4404,公司分析!D$5,2),IF($Y$3="申万三级行业",[1]!s_info_industry_sw_2021(W4404,公司分析!D$5,3),IF($Y$3="wind一级行业",[1]!s_info_industry_gics(W4404,1),IF($Y$3="wind二级行业",[1]!s_info_industry_gics(W4404,2),IF($Y$3="wind三级行业",[1]!s_info_industry_gics(W4404,3),IF($Y$3="wind四级行业",[1]!s_info_industry_gics(W4404,4),IF($Y$3="证监会门类行业",[1]!s_info_industry_csrc12_n(W4404,公司分析!D$5,1),""))))))))</f>
        <v>0</v>
      </c>
      <c r="Z4404" s="298" t="str">
        <f>IF(Y4404=行业比较!$E$6,ROW(),"")</f>
        <v/>
      </c>
    </row>
    <row r="4405" spans="22:26" x14ac:dyDescent="0.35">
      <c r="V4405" s="253">
        <f t="shared" si="76"/>
        <v>0</v>
      </c>
      <c r="W4405" s="348" t="str">
        <f>IF(板块成分!B4407="","",板块成分!B4407)</f>
        <v/>
      </c>
      <c r="X4405" s="270" t="str">
        <f>[1]!s_info_name(W4405)</f>
        <v>0</v>
      </c>
      <c r="Y4405" s="335" t="str">
        <f>IF($Y$3="申万一级行业",[1]!s_info_industry_sw_2021(W4405,公司分析!D$5,1),IF($Y$3="申万二级行业",[1]!s_info_industry_sw_2021(W4405,公司分析!D$5,2),IF($Y$3="申万三级行业",[1]!s_info_industry_sw_2021(W4405,公司分析!D$5,3),IF($Y$3="wind一级行业",[1]!s_info_industry_gics(W4405,1),IF($Y$3="wind二级行业",[1]!s_info_industry_gics(W4405,2),IF($Y$3="wind三级行业",[1]!s_info_industry_gics(W4405,3),IF($Y$3="wind四级行业",[1]!s_info_industry_gics(W4405,4),IF($Y$3="证监会门类行业",[1]!s_info_industry_csrc12_n(W4405,公司分析!D$5,1),""))))))))</f>
        <v>0</v>
      </c>
      <c r="Z4405" s="298" t="str">
        <f>IF(Y4405=行业比较!$E$6,ROW(),"")</f>
        <v/>
      </c>
    </row>
    <row r="4406" spans="22:26" x14ac:dyDescent="0.35">
      <c r="V4406" s="253">
        <f t="shared" si="76"/>
        <v>0</v>
      </c>
      <c r="W4406" s="348" t="str">
        <f>IF(板块成分!B4408="","",板块成分!B4408)</f>
        <v/>
      </c>
      <c r="X4406" s="270" t="str">
        <f>[1]!s_info_name(W4406)</f>
        <v>0</v>
      </c>
      <c r="Y4406" s="335" t="str">
        <f>IF($Y$3="申万一级行业",[1]!s_info_industry_sw_2021(W4406,公司分析!D$5,1),IF($Y$3="申万二级行业",[1]!s_info_industry_sw_2021(W4406,公司分析!D$5,2),IF($Y$3="申万三级行业",[1]!s_info_industry_sw_2021(W4406,公司分析!D$5,3),IF($Y$3="wind一级行业",[1]!s_info_industry_gics(W4406,1),IF($Y$3="wind二级行业",[1]!s_info_industry_gics(W4406,2),IF($Y$3="wind三级行业",[1]!s_info_industry_gics(W4406,3),IF($Y$3="wind四级行业",[1]!s_info_industry_gics(W4406,4),IF($Y$3="证监会门类行业",[1]!s_info_industry_csrc12_n(W4406,公司分析!D$5,1),""))))))))</f>
        <v>0</v>
      </c>
      <c r="Z4406" s="298" t="str">
        <f>IF(Y4406=行业比较!$E$6,ROW(),"")</f>
        <v/>
      </c>
    </row>
    <row r="4407" spans="22:26" x14ac:dyDescent="0.35">
      <c r="V4407" s="253">
        <f t="shared" si="76"/>
        <v>0</v>
      </c>
      <c r="W4407" s="348" t="str">
        <f>IF(板块成分!B4409="","",板块成分!B4409)</f>
        <v/>
      </c>
      <c r="X4407" s="270" t="str">
        <f>[1]!s_info_name(W4407)</f>
        <v>0</v>
      </c>
      <c r="Y4407" s="335" t="str">
        <f>IF($Y$3="申万一级行业",[1]!s_info_industry_sw_2021(W4407,公司分析!D$5,1),IF($Y$3="申万二级行业",[1]!s_info_industry_sw_2021(W4407,公司分析!D$5,2),IF($Y$3="申万三级行业",[1]!s_info_industry_sw_2021(W4407,公司分析!D$5,3),IF($Y$3="wind一级行业",[1]!s_info_industry_gics(W4407,1),IF($Y$3="wind二级行业",[1]!s_info_industry_gics(W4407,2),IF($Y$3="wind三级行业",[1]!s_info_industry_gics(W4407,3),IF($Y$3="wind四级行业",[1]!s_info_industry_gics(W4407,4),IF($Y$3="证监会门类行业",[1]!s_info_industry_csrc12_n(W4407,公司分析!D$5,1),""))))))))</f>
        <v>0</v>
      </c>
      <c r="Z4407" s="298" t="str">
        <f>IF(Y4407=行业比较!$E$6,ROW(),"")</f>
        <v/>
      </c>
    </row>
    <row r="4408" spans="22:26" x14ac:dyDescent="0.35">
      <c r="V4408" s="253">
        <f t="shared" si="76"/>
        <v>0</v>
      </c>
      <c r="W4408" s="348" t="str">
        <f>IF(板块成分!B4410="","",板块成分!B4410)</f>
        <v/>
      </c>
      <c r="X4408" s="270" t="str">
        <f>[1]!s_info_name(W4408)</f>
        <v>0</v>
      </c>
      <c r="Y4408" s="335" t="str">
        <f>IF($Y$3="申万一级行业",[1]!s_info_industry_sw_2021(W4408,公司分析!D$5,1),IF($Y$3="申万二级行业",[1]!s_info_industry_sw_2021(W4408,公司分析!D$5,2),IF($Y$3="申万三级行业",[1]!s_info_industry_sw_2021(W4408,公司分析!D$5,3),IF($Y$3="wind一级行业",[1]!s_info_industry_gics(W4408,1),IF($Y$3="wind二级行业",[1]!s_info_industry_gics(W4408,2),IF($Y$3="wind三级行业",[1]!s_info_industry_gics(W4408,3),IF($Y$3="wind四级行业",[1]!s_info_industry_gics(W4408,4),IF($Y$3="证监会门类行业",[1]!s_info_industry_csrc12_n(W4408,公司分析!D$5,1),""))))))))</f>
        <v>0</v>
      </c>
      <c r="Z4408" s="298" t="str">
        <f>IF(Y4408=行业比较!$E$6,ROW(),"")</f>
        <v/>
      </c>
    </row>
    <row r="4409" spans="22:26" x14ac:dyDescent="0.35">
      <c r="V4409" s="253">
        <f t="shared" si="76"/>
        <v>0</v>
      </c>
      <c r="W4409" s="348" t="str">
        <f>IF(板块成分!B4411="","",板块成分!B4411)</f>
        <v/>
      </c>
      <c r="X4409" s="270" t="str">
        <f>[1]!s_info_name(W4409)</f>
        <v>0</v>
      </c>
      <c r="Y4409" s="335" t="str">
        <f>IF($Y$3="申万一级行业",[1]!s_info_industry_sw_2021(W4409,公司分析!D$5,1),IF($Y$3="申万二级行业",[1]!s_info_industry_sw_2021(W4409,公司分析!D$5,2),IF($Y$3="申万三级行业",[1]!s_info_industry_sw_2021(W4409,公司分析!D$5,3),IF($Y$3="wind一级行业",[1]!s_info_industry_gics(W4409,1),IF($Y$3="wind二级行业",[1]!s_info_industry_gics(W4409,2),IF($Y$3="wind三级行业",[1]!s_info_industry_gics(W4409,3),IF($Y$3="wind四级行业",[1]!s_info_industry_gics(W4409,4),IF($Y$3="证监会门类行业",[1]!s_info_industry_csrc12_n(W4409,公司分析!D$5,1),""))))))))</f>
        <v>0</v>
      </c>
      <c r="Z4409" s="298" t="str">
        <f>IF(Y4409=行业比较!$E$6,ROW(),"")</f>
        <v/>
      </c>
    </row>
    <row r="4410" spans="22:26" x14ac:dyDescent="0.35">
      <c r="V4410" s="253">
        <f t="shared" si="76"/>
        <v>0</v>
      </c>
      <c r="W4410" s="348" t="str">
        <f>IF(板块成分!B4412="","",板块成分!B4412)</f>
        <v/>
      </c>
      <c r="X4410" s="270" t="str">
        <f>[1]!s_info_name(W4410)</f>
        <v>0</v>
      </c>
      <c r="Y4410" s="335" t="str">
        <f>IF($Y$3="申万一级行业",[1]!s_info_industry_sw_2021(W4410,公司分析!D$5,1),IF($Y$3="申万二级行业",[1]!s_info_industry_sw_2021(W4410,公司分析!D$5,2),IF($Y$3="申万三级行业",[1]!s_info_industry_sw_2021(W4410,公司分析!D$5,3),IF($Y$3="wind一级行业",[1]!s_info_industry_gics(W4410,1),IF($Y$3="wind二级行业",[1]!s_info_industry_gics(W4410,2),IF($Y$3="wind三级行业",[1]!s_info_industry_gics(W4410,3),IF($Y$3="wind四级行业",[1]!s_info_industry_gics(W4410,4),IF($Y$3="证监会门类行业",[1]!s_info_industry_csrc12_n(W4410,公司分析!D$5,1),""))))))))</f>
        <v>0</v>
      </c>
      <c r="Z4410" s="298" t="str">
        <f>IF(Y4410=行业比较!$E$6,ROW(),"")</f>
        <v/>
      </c>
    </row>
    <row r="4411" spans="22:26" x14ac:dyDescent="0.35">
      <c r="V4411" s="253">
        <f t="shared" si="76"/>
        <v>0</v>
      </c>
      <c r="W4411" s="348" t="str">
        <f>IF(板块成分!B4413="","",板块成分!B4413)</f>
        <v/>
      </c>
      <c r="X4411" s="270" t="str">
        <f>[1]!s_info_name(W4411)</f>
        <v>0</v>
      </c>
      <c r="Y4411" s="335" t="str">
        <f>IF($Y$3="申万一级行业",[1]!s_info_industry_sw_2021(W4411,公司分析!D$5,1),IF($Y$3="申万二级行业",[1]!s_info_industry_sw_2021(W4411,公司分析!D$5,2),IF($Y$3="申万三级行业",[1]!s_info_industry_sw_2021(W4411,公司分析!D$5,3),IF($Y$3="wind一级行业",[1]!s_info_industry_gics(W4411,1),IF($Y$3="wind二级行业",[1]!s_info_industry_gics(W4411,2),IF($Y$3="wind三级行业",[1]!s_info_industry_gics(W4411,3),IF($Y$3="wind四级行业",[1]!s_info_industry_gics(W4411,4),IF($Y$3="证监会门类行业",[1]!s_info_industry_csrc12_n(W4411,公司分析!D$5,1),""))))))))</f>
        <v>0</v>
      </c>
      <c r="Z4411" s="298" t="str">
        <f>IF(Y4411=行业比较!$E$6,ROW(),"")</f>
        <v/>
      </c>
    </row>
    <row r="4412" spans="22:26" x14ac:dyDescent="0.35">
      <c r="V4412" s="253">
        <f t="shared" si="76"/>
        <v>0</v>
      </c>
      <c r="W4412" s="348" t="str">
        <f>IF(板块成分!B4414="","",板块成分!B4414)</f>
        <v/>
      </c>
      <c r="X4412" s="270" t="str">
        <f>[1]!s_info_name(W4412)</f>
        <v>0</v>
      </c>
      <c r="Y4412" s="335" t="str">
        <f>IF($Y$3="申万一级行业",[1]!s_info_industry_sw_2021(W4412,公司分析!D$5,1),IF($Y$3="申万二级行业",[1]!s_info_industry_sw_2021(W4412,公司分析!D$5,2),IF($Y$3="申万三级行业",[1]!s_info_industry_sw_2021(W4412,公司分析!D$5,3),IF($Y$3="wind一级行业",[1]!s_info_industry_gics(W4412,1),IF($Y$3="wind二级行业",[1]!s_info_industry_gics(W4412,2),IF($Y$3="wind三级行业",[1]!s_info_industry_gics(W4412,3),IF($Y$3="wind四级行业",[1]!s_info_industry_gics(W4412,4),IF($Y$3="证监会门类行业",[1]!s_info_industry_csrc12_n(W4412,公司分析!D$5,1),""))))))))</f>
        <v>0</v>
      </c>
      <c r="Z4412" s="298" t="str">
        <f>IF(Y4412=行业比较!$E$6,ROW(),"")</f>
        <v/>
      </c>
    </row>
    <row r="4413" spans="22:26" x14ac:dyDescent="0.35">
      <c r="V4413" s="253">
        <f t="shared" si="76"/>
        <v>0</v>
      </c>
      <c r="W4413" s="348" t="str">
        <f>IF(板块成分!B4415="","",板块成分!B4415)</f>
        <v/>
      </c>
      <c r="X4413" s="270" t="str">
        <f>[1]!s_info_name(W4413)</f>
        <v>0</v>
      </c>
      <c r="Y4413" s="335" t="str">
        <f>IF($Y$3="申万一级行业",[1]!s_info_industry_sw_2021(W4413,公司分析!D$5,1),IF($Y$3="申万二级行业",[1]!s_info_industry_sw_2021(W4413,公司分析!D$5,2),IF($Y$3="申万三级行业",[1]!s_info_industry_sw_2021(W4413,公司分析!D$5,3),IF($Y$3="wind一级行业",[1]!s_info_industry_gics(W4413,1),IF($Y$3="wind二级行业",[1]!s_info_industry_gics(W4413,2),IF($Y$3="wind三级行业",[1]!s_info_industry_gics(W4413,3),IF($Y$3="wind四级行业",[1]!s_info_industry_gics(W4413,4),IF($Y$3="证监会门类行业",[1]!s_info_industry_csrc12_n(W4413,公司分析!D$5,1),""))))))))</f>
        <v>0</v>
      </c>
      <c r="Z4413" s="298" t="str">
        <f>IF(Y4413=行业比较!$E$6,ROW(),"")</f>
        <v/>
      </c>
    </row>
    <row r="4414" spans="22:26" x14ac:dyDescent="0.35">
      <c r="V4414" s="253">
        <f t="shared" si="76"/>
        <v>0</v>
      </c>
      <c r="W4414" s="348" t="str">
        <f>IF(板块成分!B4416="","",板块成分!B4416)</f>
        <v/>
      </c>
      <c r="X4414" s="270" t="str">
        <f>[1]!s_info_name(W4414)</f>
        <v>0</v>
      </c>
      <c r="Y4414" s="335" t="str">
        <f>IF($Y$3="申万一级行业",[1]!s_info_industry_sw_2021(W4414,公司分析!D$5,1),IF($Y$3="申万二级行业",[1]!s_info_industry_sw_2021(W4414,公司分析!D$5,2),IF($Y$3="申万三级行业",[1]!s_info_industry_sw_2021(W4414,公司分析!D$5,3),IF($Y$3="wind一级行业",[1]!s_info_industry_gics(W4414,1),IF($Y$3="wind二级行业",[1]!s_info_industry_gics(W4414,2),IF($Y$3="wind三级行业",[1]!s_info_industry_gics(W4414,3),IF($Y$3="wind四级行业",[1]!s_info_industry_gics(W4414,4),IF($Y$3="证监会门类行业",[1]!s_info_industry_csrc12_n(W4414,公司分析!D$5,1),""))))))))</f>
        <v>0</v>
      </c>
      <c r="Z4414" s="298" t="str">
        <f>IF(Y4414=行业比较!$E$6,ROW(),"")</f>
        <v/>
      </c>
    </row>
    <row r="4415" spans="22:26" x14ac:dyDescent="0.35">
      <c r="V4415" s="253">
        <f t="shared" si="76"/>
        <v>0</v>
      </c>
      <c r="W4415" s="348" t="str">
        <f>IF(板块成分!B4417="","",板块成分!B4417)</f>
        <v/>
      </c>
      <c r="X4415" s="270" t="str">
        <f>[1]!s_info_name(W4415)</f>
        <v>0</v>
      </c>
      <c r="Y4415" s="335" t="str">
        <f>IF($Y$3="申万一级行业",[1]!s_info_industry_sw_2021(W4415,公司分析!D$5,1),IF($Y$3="申万二级行业",[1]!s_info_industry_sw_2021(W4415,公司分析!D$5,2),IF($Y$3="申万三级行业",[1]!s_info_industry_sw_2021(W4415,公司分析!D$5,3),IF($Y$3="wind一级行业",[1]!s_info_industry_gics(W4415,1),IF($Y$3="wind二级行业",[1]!s_info_industry_gics(W4415,2),IF($Y$3="wind三级行业",[1]!s_info_industry_gics(W4415,3),IF($Y$3="wind四级行业",[1]!s_info_industry_gics(W4415,4),IF($Y$3="证监会门类行业",[1]!s_info_industry_csrc12_n(W4415,公司分析!D$5,1),""))))))))</f>
        <v>0</v>
      </c>
      <c r="Z4415" s="298" t="str">
        <f>IF(Y4415=行业比较!$E$6,ROW(),"")</f>
        <v/>
      </c>
    </row>
    <row r="4416" spans="22:26" x14ac:dyDescent="0.35">
      <c r="V4416" s="253">
        <f t="shared" si="76"/>
        <v>0</v>
      </c>
      <c r="W4416" s="348" t="str">
        <f>IF(板块成分!B4418="","",板块成分!B4418)</f>
        <v/>
      </c>
      <c r="X4416" s="270" t="str">
        <f>[1]!s_info_name(W4416)</f>
        <v>0</v>
      </c>
      <c r="Y4416" s="335" t="str">
        <f>IF($Y$3="申万一级行业",[1]!s_info_industry_sw_2021(W4416,公司分析!D$5,1),IF($Y$3="申万二级行业",[1]!s_info_industry_sw_2021(W4416,公司分析!D$5,2),IF($Y$3="申万三级行业",[1]!s_info_industry_sw_2021(W4416,公司分析!D$5,3),IF($Y$3="wind一级行业",[1]!s_info_industry_gics(W4416,1),IF($Y$3="wind二级行业",[1]!s_info_industry_gics(W4416,2),IF($Y$3="wind三级行业",[1]!s_info_industry_gics(W4416,3),IF($Y$3="wind四级行业",[1]!s_info_industry_gics(W4416,4),IF($Y$3="证监会门类行业",[1]!s_info_industry_csrc12_n(W4416,公司分析!D$5,1),""))))))))</f>
        <v>0</v>
      </c>
      <c r="Z4416" s="298" t="str">
        <f>IF(Y4416=行业比较!$E$6,ROW(),"")</f>
        <v/>
      </c>
    </row>
    <row r="4417" spans="22:26" x14ac:dyDescent="0.35">
      <c r="V4417" s="253">
        <f t="shared" si="76"/>
        <v>0</v>
      </c>
      <c r="W4417" s="348" t="str">
        <f>IF(板块成分!B4419="","",板块成分!B4419)</f>
        <v/>
      </c>
      <c r="X4417" s="270" t="str">
        <f>[1]!s_info_name(W4417)</f>
        <v>0</v>
      </c>
      <c r="Y4417" s="335" t="str">
        <f>IF($Y$3="申万一级行业",[1]!s_info_industry_sw_2021(W4417,公司分析!D$5,1),IF($Y$3="申万二级行业",[1]!s_info_industry_sw_2021(W4417,公司分析!D$5,2),IF($Y$3="申万三级行业",[1]!s_info_industry_sw_2021(W4417,公司分析!D$5,3),IF($Y$3="wind一级行业",[1]!s_info_industry_gics(W4417,1),IF($Y$3="wind二级行业",[1]!s_info_industry_gics(W4417,2),IF($Y$3="wind三级行业",[1]!s_info_industry_gics(W4417,3),IF($Y$3="wind四级行业",[1]!s_info_industry_gics(W4417,4),IF($Y$3="证监会门类行业",[1]!s_info_industry_csrc12_n(W4417,公司分析!D$5,1),""))))))))</f>
        <v>0</v>
      </c>
      <c r="Z4417" s="298" t="str">
        <f>IF(Y4417=行业比较!$E$6,ROW(),"")</f>
        <v/>
      </c>
    </row>
    <row r="4418" spans="22:26" x14ac:dyDescent="0.35">
      <c r="V4418" s="253">
        <f t="shared" si="76"/>
        <v>0</v>
      </c>
      <c r="W4418" s="348" t="str">
        <f>IF(板块成分!B4420="","",板块成分!B4420)</f>
        <v/>
      </c>
      <c r="X4418" s="270" t="str">
        <f>[1]!s_info_name(W4418)</f>
        <v>0</v>
      </c>
      <c r="Y4418" s="335" t="str">
        <f>IF($Y$3="申万一级行业",[1]!s_info_industry_sw_2021(W4418,公司分析!D$5,1),IF($Y$3="申万二级行业",[1]!s_info_industry_sw_2021(W4418,公司分析!D$5,2),IF($Y$3="申万三级行业",[1]!s_info_industry_sw_2021(W4418,公司分析!D$5,3),IF($Y$3="wind一级行业",[1]!s_info_industry_gics(W4418,1),IF($Y$3="wind二级行业",[1]!s_info_industry_gics(W4418,2),IF($Y$3="wind三级行业",[1]!s_info_industry_gics(W4418,3),IF($Y$3="wind四级行业",[1]!s_info_industry_gics(W4418,4),IF($Y$3="证监会门类行业",[1]!s_info_industry_csrc12_n(W4418,公司分析!D$5,1),""))))))))</f>
        <v>0</v>
      </c>
      <c r="Z4418" s="298" t="str">
        <f>IF(Y4418=行业比较!$E$6,ROW(),"")</f>
        <v/>
      </c>
    </row>
    <row r="4419" spans="22:26" x14ac:dyDescent="0.35">
      <c r="V4419" s="253">
        <f t="shared" si="76"/>
        <v>0</v>
      </c>
      <c r="W4419" s="348" t="str">
        <f>IF(板块成分!B4421="","",板块成分!B4421)</f>
        <v/>
      </c>
      <c r="X4419" s="270" t="str">
        <f>[1]!s_info_name(W4419)</f>
        <v>0</v>
      </c>
      <c r="Y4419" s="335" t="str">
        <f>IF($Y$3="申万一级行业",[1]!s_info_industry_sw_2021(W4419,公司分析!D$5,1),IF($Y$3="申万二级行业",[1]!s_info_industry_sw_2021(W4419,公司分析!D$5,2),IF($Y$3="申万三级行业",[1]!s_info_industry_sw_2021(W4419,公司分析!D$5,3),IF($Y$3="wind一级行业",[1]!s_info_industry_gics(W4419,1),IF($Y$3="wind二级行业",[1]!s_info_industry_gics(W4419,2),IF($Y$3="wind三级行业",[1]!s_info_industry_gics(W4419,3),IF($Y$3="wind四级行业",[1]!s_info_industry_gics(W4419,4),IF($Y$3="证监会门类行业",[1]!s_info_industry_csrc12_n(W4419,公司分析!D$5,1),""))))))))</f>
        <v>0</v>
      </c>
      <c r="Z4419" s="298" t="str">
        <f>IF(Y4419=行业比较!$E$6,ROW(),"")</f>
        <v/>
      </c>
    </row>
    <row r="4420" spans="22:26" x14ac:dyDescent="0.35">
      <c r="V4420" s="253">
        <f t="shared" si="76"/>
        <v>0</v>
      </c>
      <c r="W4420" s="348" t="str">
        <f>IF(板块成分!B4422="","",板块成分!B4422)</f>
        <v/>
      </c>
      <c r="X4420" s="270" t="str">
        <f>[1]!s_info_name(W4420)</f>
        <v>0</v>
      </c>
      <c r="Y4420" s="335" t="str">
        <f>IF($Y$3="申万一级行业",[1]!s_info_industry_sw_2021(W4420,公司分析!D$5,1),IF($Y$3="申万二级行业",[1]!s_info_industry_sw_2021(W4420,公司分析!D$5,2),IF($Y$3="申万三级行业",[1]!s_info_industry_sw_2021(W4420,公司分析!D$5,3),IF($Y$3="wind一级行业",[1]!s_info_industry_gics(W4420,1),IF($Y$3="wind二级行业",[1]!s_info_industry_gics(W4420,2),IF($Y$3="wind三级行业",[1]!s_info_industry_gics(W4420,3),IF($Y$3="wind四级行业",[1]!s_info_industry_gics(W4420,4),IF($Y$3="证监会门类行业",[1]!s_info_industry_csrc12_n(W4420,公司分析!D$5,1),""))))))))</f>
        <v>0</v>
      </c>
      <c r="Z4420" s="298" t="str">
        <f>IF(Y4420=行业比较!$E$6,ROW(),"")</f>
        <v/>
      </c>
    </row>
    <row r="4421" spans="22:26" x14ac:dyDescent="0.35">
      <c r="V4421" s="253">
        <f t="shared" ref="V4421:V4484" si="77">IF(Z4421="",0,RANK(Z4421,Z:Z,1))</f>
        <v>0</v>
      </c>
      <c r="W4421" s="348" t="str">
        <f>IF(板块成分!B4423="","",板块成分!B4423)</f>
        <v/>
      </c>
      <c r="X4421" s="270" t="str">
        <f>[1]!s_info_name(W4421)</f>
        <v>0</v>
      </c>
      <c r="Y4421" s="335" t="str">
        <f>IF($Y$3="申万一级行业",[1]!s_info_industry_sw_2021(W4421,公司分析!D$5,1),IF($Y$3="申万二级行业",[1]!s_info_industry_sw_2021(W4421,公司分析!D$5,2),IF($Y$3="申万三级行业",[1]!s_info_industry_sw_2021(W4421,公司分析!D$5,3),IF($Y$3="wind一级行业",[1]!s_info_industry_gics(W4421,1),IF($Y$3="wind二级行业",[1]!s_info_industry_gics(W4421,2),IF($Y$3="wind三级行业",[1]!s_info_industry_gics(W4421,3),IF($Y$3="wind四级行业",[1]!s_info_industry_gics(W4421,4),IF($Y$3="证监会门类行业",[1]!s_info_industry_csrc12_n(W4421,公司分析!D$5,1),""))))))))</f>
        <v>0</v>
      </c>
      <c r="Z4421" s="298" t="str">
        <f>IF(Y4421=行业比较!$E$6,ROW(),"")</f>
        <v/>
      </c>
    </row>
    <row r="4422" spans="22:26" x14ac:dyDescent="0.35">
      <c r="V4422" s="253">
        <f t="shared" si="77"/>
        <v>0</v>
      </c>
      <c r="W4422" s="348" t="str">
        <f>IF(板块成分!B4424="","",板块成分!B4424)</f>
        <v/>
      </c>
      <c r="X4422" s="270" t="str">
        <f>[1]!s_info_name(W4422)</f>
        <v>0</v>
      </c>
      <c r="Y4422" s="335" t="str">
        <f>IF($Y$3="申万一级行业",[1]!s_info_industry_sw_2021(W4422,公司分析!D$5,1),IF($Y$3="申万二级行业",[1]!s_info_industry_sw_2021(W4422,公司分析!D$5,2),IF($Y$3="申万三级行业",[1]!s_info_industry_sw_2021(W4422,公司分析!D$5,3),IF($Y$3="wind一级行业",[1]!s_info_industry_gics(W4422,1),IF($Y$3="wind二级行业",[1]!s_info_industry_gics(W4422,2),IF($Y$3="wind三级行业",[1]!s_info_industry_gics(W4422,3),IF($Y$3="wind四级行业",[1]!s_info_industry_gics(W4422,4),IF($Y$3="证监会门类行业",[1]!s_info_industry_csrc12_n(W4422,公司分析!D$5,1),""))))))))</f>
        <v>0</v>
      </c>
      <c r="Z4422" s="298" t="str">
        <f>IF(Y4422=行业比较!$E$6,ROW(),"")</f>
        <v/>
      </c>
    </row>
    <row r="4423" spans="22:26" x14ac:dyDescent="0.35">
      <c r="V4423" s="253">
        <f t="shared" si="77"/>
        <v>0</v>
      </c>
      <c r="W4423" s="348" t="str">
        <f>IF(板块成分!B4425="","",板块成分!B4425)</f>
        <v/>
      </c>
      <c r="X4423" s="270" t="str">
        <f>[1]!s_info_name(W4423)</f>
        <v>0</v>
      </c>
      <c r="Y4423" s="335" t="str">
        <f>IF($Y$3="申万一级行业",[1]!s_info_industry_sw_2021(W4423,公司分析!D$5,1),IF($Y$3="申万二级行业",[1]!s_info_industry_sw_2021(W4423,公司分析!D$5,2),IF($Y$3="申万三级行业",[1]!s_info_industry_sw_2021(W4423,公司分析!D$5,3),IF($Y$3="wind一级行业",[1]!s_info_industry_gics(W4423,1),IF($Y$3="wind二级行业",[1]!s_info_industry_gics(W4423,2),IF($Y$3="wind三级行业",[1]!s_info_industry_gics(W4423,3),IF($Y$3="wind四级行业",[1]!s_info_industry_gics(W4423,4),IF($Y$3="证监会门类行业",[1]!s_info_industry_csrc12_n(W4423,公司分析!D$5,1),""))))))))</f>
        <v>0</v>
      </c>
      <c r="Z4423" s="298" t="str">
        <f>IF(Y4423=行业比较!$E$6,ROW(),"")</f>
        <v/>
      </c>
    </row>
    <row r="4424" spans="22:26" x14ac:dyDescent="0.35">
      <c r="V4424" s="253">
        <f t="shared" si="77"/>
        <v>0</v>
      </c>
      <c r="W4424" s="348" t="str">
        <f>IF(板块成分!B4426="","",板块成分!B4426)</f>
        <v/>
      </c>
      <c r="X4424" s="270" t="str">
        <f>[1]!s_info_name(W4424)</f>
        <v>0</v>
      </c>
      <c r="Y4424" s="335" t="str">
        <f>IF($Y$3="申万一级行业",[1]!s_info_industry_sw_2021(W4424,公司分析!D$5,1),IF($Y$3="申万二级行业",[1]!s_info_industry_sw_2021(W4424,公司分析!D$5,2),IF($Y$3="申万三级行业",[1]!s_info_industry_sw_2021(W4424,公司分析!D$5,3),IF($Y$3="wind一级行业",[1]!s_info_industry_gics(W4424,1),IF($Y$3="wind二级行业",[1]!s_info_industry_gics(W4424,2),IF($Y$3="wind三级行业",[1]!s_info_industry_gics(W4424,3),IF($Y$3="wind四级行业",[1]!s_info_industry_gics(W4424,4),IF($Y$3="证监会门类行业",[1]!s_info_industry_csrc12_n(W4424,公司分析!D$5,1),""))))))))</f>
        <v>0</v>
      </c>
      <c r="Z4424" s="298" t="str">
        <f>IF(Y4424=行业比较!$E$6,ROW(),"")</f>
        <v/>
      </c>
    </row>
    <row r="4425" spans="22:26" x14ac:dyDescent="0.35">
      <c r="V4425" s="253">
        <f t="shared" si="77"/>
        <v>0</v>
      </c>
      <c r="W4425" s="348" t="str">
        <f>IF(板块成分!B4427="","",板块成分!B4427)</f>
        <v/>
      </c>
      <c r="X4425" s="270" t="str">
        <f>[1]!s_info_name(W4425)</f>
        <v>0</v>
      </c>
      <c r="Y4425" s="335" t="str">
        <f>IF($Y$3="申万一级行业",[1]!s_info_industry_sw_2021(W4425,公司分析!D$5,1),IF($Y$3="申万二级行业",[1]!s_info_industry_sw_2021(W4425,公司分析!D$5,2),IF($Y$3="申万三级行业",[1]!s_info_industry_sw_2021(W4425,公司分析!D$5,3),IF($Y$3="wind一级行业",[1]!s_info_industry_gics(W4425,1),IF($Y$3="wind二级行业",[1]!s_info_industry_gics(W4425,2),IF($Y$3="wind三级行业",[1]!s_info_industry_gics(W4425,3),IF($Y$3="wind四级行业",[1]!s_info_industry_gics(W4425,4),IF($Y$3="证监会门类行业",[1]!s_info_industry_csrc12_n(W4425,公司分析!D$5,1),""))))))))</f>
        <v>0</v>
      </c>
      <c r="Z4425" s="298" t="str">
        <f>IF(Y4425=行业比较!$E$6,ROW(),"")</f>
        <v/>
      </c>
    </row>
    <row r="4426" spans="22:26" x14ac:dyDescent="0.35">
      <c r="V4426" s="253">
        <f t="shared" si="77"/>
        <v>0</v>
      </c>
      <c r="W4426" s="348" t="str">
        <f>IF(板块成分!B4428="","",板块成分!B4428)</f>
        <v/>
      </c>
      <c r="X4426" s="270" t="str">
        <f>[1]!s_info_name(W4426)</f>
        <v>0</v>
      </c>
      <c r="Y4426" s="335" t="str">
        <f>IF($Y$3="申万一级行业",[1]!s_info_industry_sw_2021(W4426,公司分析!D$5,1),IF($Y$3="申万二级行业",[1]!s_info_industry_sw_2021(W4426,公司分析!D$5,2),IF($Y$3="申万三级行业",[1]!s_info_industry_sw_2021(W4426,公司分析!D$5,3),IF($Y$3="wind一级行业",[1]!s_info_industry_gics(W4426,1),IF($Y$3="wind二级行业",[1]!s_info_industry_gics(W4426,2),IF($Y$3="wind三级行业",[1]!s_info_industry_gics(W4426,3),IF($Y$3="wind四级行业",[1]!s_info_industry_gics(W4426,4),IF($Y$3="证监会门类行业",[1]!s_info_industry_csrc12_n(W4426,公司分析!D$5,1),""))))))))</f>
        <v>0</v>
      </c>
      <c r="Z4426" s="298" t="str">
        <f>IF(Y4426=行业比较!$E$6,ROW(),"")</f>
        <v/>
      </c>
    </row>
    <row r="4427" spans="22:26" x14ac:dyDescent="0.35">
      <c r="V4427" s="253">
        <f t="shared" si="77"/>
        <v>0</v>
      </c>
      <c r="W4427" s="348" t="str">
        <f>IF(板块成分!B4429="","",板块成分!B4429)</f>
        <v/>
      </c>
      <c r="X4427" s="270" t="str">
        <f>[1]!s_info_name(W4427)</f>
        <v>0</v>
      </c>
      <c r="Y4427" s="335" t="str">
        <f>IF($Y$3="申万一级行业",[1]!s_info_industry_sw_2021(W4427,公司分析!D$5,1),IF($Y$3="申万二级行业",[1]!s_info_industry_sw_2021(W4427,公司分析!D$5,2),IF($Y$3="申万三级行业",[1]!s_info_industry_sw_2021(W4427,公司分析!D$5,3),IF($Y$3="wind一级行业",[1]!s_info_industry_gics(W4427,1),IF($Y$3="wind二级行业",[1]!s_info_industry_gics(W4427,2),IF($Y$3="wind三级行业",[1]!s_info_industry_gics(W4427,3),IF($Y$3="wind四级行业",[1]!s_info_industry_gics(W4427,4),IF($Y$3="证监会门类行业",[1]!s_info_industry_csrc12_n(W4427,公司分析!D$5,1),""))))))))</f>
        <v>0</v>
      </c>
      <c r="Z4427" s="298" t="str">
        <f>IF(Y4427=行业比较!$E$6,ROW(),"")</f>
        <v/>
      </c>
    </row>
    <row r="4428" spans="22:26" x14ac:dyDescent="0.35">
      <c r="V4428" s="253">
        <f t="shared" si="77"/>
        <v>0</v>
      </c>
      <c r="W4428" s="348" t="str">
        <f>IF(板块成分!B4430="","",板块成分!B4430)</f>
        <v/>
      </c>
      <c r="X4428" s="270" t="str">
        <f>[1]!s_info_name(W4428)</f>
        <v>0</v>
      </c>
      <c r="Y4428" s="335" t="str">
        <f>IF($Y$3="申万一级行业",[1]!s_info_industry_sw_2021(W4428,公司分析!D$5,1),IF($Y$3="申万二级行业",[1]!s_info_industry_sw_2021(W4428,公司分析!D$5,2),IF($Y$3="申万三级行业",[1]!s_info_industry_sw_2021(W4428,公司分析!D$5,3),IF($Y$3="wind一级行业",[1]!s_info_industry_gics(W4428,1),IF($Y$3="wind二级行业",[1]!s_info_industry_gics(W4428,2),IF($Y$3="wind三级行业",[1]!s_info_industry_gics(W4428,3),IF($Y$3="wind四级行业",[1]!s_info_industry_gics(W4428,4),IF($Y$3="证监会门类行业",[1]!s_info_industry_csrc12_n(W4428,公司分析!D$5,1),""))))))))</f>
        <v>0</v>
      </c>
      <c r="Z4428" s="298" t="str">
        <f>IF(Y4428=行业比较!$E$6,ROW(),"")</f>
        <v/>
      </c>
    </row>
    <row r="4429" spans="22:26" x14ac:dyDescent="0.35">
      <c r="V4429" s="253">
        <f t="shared" si="77"/>
        <v>0</v>
      </c>
      <c r="W4429" s="348" t="str">
        <f>IF(板块成分!B4431="","",板块成分!B4431)</f>
        <v/>
      </c>
      <c r="X4429" s="270" t="str">
        <f>[1]!s_info_name(W4429)</f>
        <v>0</v>
      </c>
      <c r="Y4429" s="335" t="str">
        <f>IF($Y$3="申万一级行业",[1]!s_info_industry_sw_2021(W4429,公司分析!D$5,1),IF($Y$3="申万二级行业",[1]!s_info_industry_sw_2021(W4429,公司分析!D$5,2),IF($Y$3="申万三级行业",[1]!s_info_industry_sw_2021(W4429,公司分析!D$5,3),IF($Y$3="wind一级行业",[1]!s_info_industry_gics(W4429,1),IF($Y$3="wind二级行业",[1]!s_info_industry_gics(W4429,2),IF($Y$3="wind三级行业",[1]!s_info_industry_gics(W4429,3),IF($Y$3="wind四级行业",[1]!s_info_industry_gics(W4429,4),IF($Y$3="证监会门类行业",[1]!s_info_industry_csrc12_n(W4429,公司分析!D$5,1),""))))))))</f>
        <v>0</v>
      </c>
      <c r="Z4429" s="298" t="str">
        <f>IF(Y4429=行业比较!$E$6,ROW(),"")</f>
        <v/>
      </c>
    </row>
    <row r="4430" spans="22:26" x14ac:dyDescent="0.35">
      <c r="V4430" s="253">
        <f t="shared" si="77"/>
        <v>0</v>
      </c>
      <c r="W4430" s="348" t="str">
        <f>IF(板块成分!B4432="","",板块成分!B4432)</f>
        <v/>
      </c>
      <c r="X4430" s="270" t="str">
        <f>[1]!s_info_name(W4430)</f>
        <v>0</v>
      </c>
      <c r="Y4430" s="335" t="str">
        <f>IF($Y$3="申万一级行业",[1]!s_info_industry_sw_2021(W4430,公司分析!D$5,1),IF($Y$3="申万二级行业",[1]!s_info_industry_sw_2021(W4430,公司分析!D$5,2),IF($Y$3="申万三级行业",[1]!s_info_industry_sw_2021(W4430,公司分析!D$5,3),IF($Y$3="wind一级行业",[1]!s_info_industry_gics(W4430,1),IF($Y$3="wind二级行业",[1]!s_info_industry_gics(W4430,2),IF($Y$3="wind三级行业",[1]!s_info_industry_gics(W4430,3),IF($Y$3="wind四级行业",[1]!s_info_industry_gics(W4430,4),IF($Y$3="证监会门类行业",[1]!s_info_industry_csrc12_n(W4430,公司分析!D$5,1),""))))))))</f>
        <v>0</v>
      </c>
      <c r="Z4430" s="298" t="str">
        <f>IF(Y4430=行业比较!$E$6,ROW(),"")</f>
        <v/>
      </c>
    </row>
    <row r="4431" spans="22:26" x14ac:dyDescent="0.35">
      <c r="V4431" s="253">
        <f t="shared" si="77"/>
        <v>0</v>
      </c>
      <c r="W4431" s="348" t="str">
        <f>IF(板块成分!B4433="","",板块成分!B4433)</f>
        <v/>
      </c>
      <c r="X4431" s="270" t="str">
        <f>[1]!s_info_name(W4431)</f>
        <v>0</v>
      </c>
      <c r="Y4431" s="335" t="str">
        <f>IF($Y$3="申万一级行业",[1]!s_info_industry_sw_2021(W4431,公司分析!D$5,1),IF($Y$3="申万二级行业",[1]!s_info_industry_sw_2021(W4431,公司分析!D$5,2),IF($Y$3="申万三级行业",[1]!s_info_industry_sw_2021(W4431,公司分析!D$5,3),IF($Y$3="wind一级行业",[1]!s_info_industry_gics(W4431,1),IF($Y$3="wind二级行业",[1]!s_info_industry_gics(W4431,2),IF($Y$3="wind三级行业",[1]!s_info_industry_gics(W4431,3),IF($Y$3="wind四级行业",[1]!s_info_industry_gics(W4431,4),IF($Y$3="证监会门类行业",[1]!s_info_industry_csrc12_n(W4431,公司分析!D$5,1),""))))))))</f>
        <v>0</v>
      </c>
      <c r="Z4431" s="298" t="str">
        <f>IF(Y4431=行业比较!$E$6,ROW(),"")</f>
        <v/>
      </c>
    </row>
    <row r="4432" spans="22:26" x14ac:dyDescent="0.35">
      <c r="V4432" s="253">
        <f t="shared" si="77"/>
        <v>0</v>
      </c>
      <c r="W4432" s="348" t="str">
        <f>IF(板块成分!B4434="","",板块成分!B4434)</f>
        <v/>
      </c>
      <c r="X4432" s="270" t="str">
        <f>[1]!s_info_name(W4432)</f>
        <v>0</v>
      </c>
      <c r="Y4432" s="335" t="str">
        <f>IF($Y$3="申万一级行业",[1]!s_info_industry_sw_2021(W4432,公司分析!D$5,1),IF($Y$3="申万二级行业",[1]!s_info_industry_sw_2021(W4432,公司分析!D$5,2),IF($Y$3="申万三级行业",[1]!s_info_industry_sw_2021(W4432,公司分析!D$5,3),IF($Y$3="wind一级行业",[1]!s_info_industry_gics(W4432,1),IF($Y$3="wind二级行业",[1]!s_info_industry_gics(W4432,2),IF($Y$3="wind三级行业",[1]!s_info_industry_gics(W4432,3),IF($Y$3="wind四级行业",[1]!s_info_industry_gics(W4432,4),IF($Y$3="证监会门类行业",[1]!s_info_industry_csrc12_n(W4432,公司分析!D$5,1),""))))))))</f>
        <v>0</v>
      </c>
      <c r="Z4432" s="298" t="str">
        <f>IF(Y4432=行业比较!$E$6,ROW(),"")</f>
        <v/>
      </c>
    </row>
    <row r="4433" spans="22:26" x14ac:dyDescent="0.35">
      <c r="V4433" s="253">
        <f t="shared" si="77"/>
        <v>0</v>
      </c>
      <c r="W4433" s="348" t="str">
        <f>IF(板块成分!B4435="","",板块成分!B4435)</f>
        <v/>
      </c>
      <c r="X4433" s="270" t="str">
        <f>[1]!s_info_name(W4433)</f>
        <v>0</v>
      </c>
      <c r="Y4433" s="335" t="str">
        <f>IF($Y$3="申万一级行业",[1]!s_info_industry_sw_2021(W4433,公司分析!D$5,1),IF($Y$3="申万二级行业",[1]!s_info_industry_sw_2021(W4433,公司分析!D$5,2),IF($Y$3="申万三级行业",[1]!s_info_industry_sw_2021(W4433,公司分析!D$5,3),IF($Y$3="wind一级行业",[1]!s_info_industry_gics(W4433,1),IF($Y$3="wind二级行业",[1]!s_info_industry_gics(W4433,2),IF($Y$3="wind三级行业",[1]!s_info_industry_gics(W4433,3),IF($Y$3="wind四级行业",[1]!s_info_industry_gics(W4433,4),IF($Y$3="证监会门类行业",[1]!s_info_industry_csrc12_n(W4433,公司分析!D$5,1),""))))))))</f>
        <v>0</v>
      </c>
      <c r="Z4433" s="298" t="str">
        <f>IF(Y4433=行业比较!$E$6,ROW(),"")</f>
        <v/>
      </c>
    </row>
    <row r="4434" spans="22:26" x14ac:dyDescent="0.35">
      <c r="V4434" s="253">
        <f t="shared" si="77"/>
        <v>0</v>
      </c>
      <c r="W4434" s="348" t="str">
        <f>IF(板块成分!B4436="","",板块成分!B4436)</f>
        <v/>
      </c>
      <c r="X4434" s="270" t="str">
        <f>[1]!s_info_name(W4434)</f>
        <v>0</v>
      </c>
      <c r="Y4434" s="335" t="str">
        <f>IF($Y$3="申万一级行业",[1]!s_info_industry_sw_2021(W4434,公司分析!D$5,1),IF($Y$3="申万二级行业",[1]!s_info_industry_sw_2021(W4434,公司分析!D$5,2),IF($Y$3="申万三级行业",[1]!s_info_industry_sw_2021(W4434,公司分析!D$5,3),IF($Y$3="wind一级行业",[1]!s_info_industry_gics(W4434,1),IF($Y$3="wind二级行业",[1]!s_info_industry_gics(W4434,2),IF($Y$3="wind三级行业",[1]!s_info_industry_gics(W4434,3),IF($Y$3="wind四级行业",[1]!s_info_industry_gics(W4434,4),IF($Y$3="证监会门类行业",[1]!s_info_industry_csrc12_n(W4434,公司分析!D$5,1),""))))))))</f>
        <v>0</v>
      </c>
      <c r="Z4434" s="298" t="str">
        <f>IF(Y4434=行业比较!$E$6,ROW(),"")</f>
        <v/>
      </c>
    </row>
    <row r="4435" spans="22:26" x14ac:dyDescent="0.35">
      <c r="V4435" s="253">
        <f t="shared" si="77"/>
        <v>0</v>
      </c>
      <c r="W4435" s="348" t="str">
        <f>IF(板块成分!B4437="","",板块成分!B4437)</f>
        <v/>
      </c>
      <c r="X4435" s="270" t="str">
        <f>[1]!s_info_name(W4435)</f>
        <v>0</v>
      </c>
      <c r="Y4435" s="335" t="str">
        <f>IF($Y$3="申万一级行业",[1]!s_info_industry_sw_2021(W4435,公司分析!D$5,1),IF($Y$3="申万二级行业",[1]!s_info_industry_sw_2021(W4435,公司分析!D$5,2),IF($Y$3="申万三级行业",[1]!s_info_industry_sw_2021(W4435,公司分析!D$5,3),IF($Y$3="wind一级行业",[1]!s_info_industry_gics(W4435,1),IF($Y$3="wind二级行业",[1]!s_info_industry_gics(W4435,2),IF($Y$3="wind三级行业",[1]!s_info_industry_gics(W4435,3),IF($Y$3="wind四级行业",[1]!s_info_industry_gics(W4435,4),IF($Y$3="证监会门类行业",[1]!s_info_industry_csrc12_n(W4435,公司分析!D$5,1),""))))))))</f>
        <v>0</v>
      </c>
      <c r="Z4435" s="298" t="str">
        <f>IF(Y4435=行业比较!$E$6,ROW(),"")</f>
        <v/>
      </c>
    </row>
    <row r="4436" spans="22:26" x14ac:dyDescent="0.35">
      <c r="V4436" s="253">
        <f t="shared" si="77"/>
        <v>0</v>
      </c>
      <c r="W4436" s="348" t="str">
        <f>IF(板块成分!B4438="","",板块成分!B4438)</f>
        <v/>
      </c>
      <c r="X4436" s="270" t="str">
        <f>[1]!s_info_name(W4436)</f>
        <v>0</v>
      </c>
      <c r="Y4436" s="335" t="str">
        <f>IF($Y$3="申万一级行业",[1]!s_info_industry_sw_2021(W4436,公司分析!D$5,1),IF($Y$3="申万二级行业",[1]!s_info_industry_sw_2021(W4436,公司分析!D$5,2),IF($Y$3="申万三级行业",[1]!s_info_industry_sw_2021(W4436,公司分析!D$5,3),IF($Y$3="wind一级行业",[1]!s_info_industry_gics(W4436,1),IF($Y$3="wind二级行业",[1]!s_info_industry_gics(W4436,2),IF($Y$3="wind三级行业",[1]!s_info_industry_gics(W4436,3),IF($Y$3="wind四级行业",[1]!s_info_industry_gics(W4436,4),IF($Y$3="证监会门类行业",[1]!s_info_industry_csrc12_n(W4436,公司分析!D$5,1),""))))))))</f>
        <v>0</v>
      </c>
      <c r="Z4436" s="298" t="str">
        <f>IF(Y4436=行业比较!$E$6,ROW(),"")</f>
        <v/>
      </c>
    </row>
    <row r="4437" spans="22:26" x14ac:dyDescent="0.35">
      <c r="V4437" s="253">
        <f t="shared" si="77"/>
        <v>0</v>
      </c>
      <c r="W4437" s="348" t="str">
        <f>IF(板块成分!B4439="","",板块成分!B4439)</f>
        <v/>
      </c>
      <c r="X4437" s="270" t="str">
        <f>[1]!s_info_name(W4437)</f>
        <v>0</v>
      </c>
      <c r="Y4437" s="335" t="str">
        <f>IF($Y$3="申万一级行业",[1]!s_info_industry_sw_2021(W4437,公司分析!D$5,1),IF($Y$3="申万二级行业",[1]!s_info_industry_sw_2021(W4437,公司分析!D$5,2),IF($Y$3="申万三级行业",[1]!s_info_industry_sw_2021(W4437,公司分析!D$5,3),IF($Y$3="wind一级行业",[1]!s_info_industry_gics(W4437,1),IF($Y$3="wind二级行业",[1]!s_info_industry_gics(W4437,2),IF($Y$3="wind三级行业",[1]!s_info_industry_gics(W4437,3),IF($Y$3="wind四级行业",[1]!s_info_industry_gics(W4437,4),IF($Y$3="证监会门类行业",[1]!s_info_industry_csrc12_n(W4437,公司分析!D$5,1),""))))))))</f>
        <v>0</v>
      </c>
      <c r="Z4437" s="298" t="str">
        <f>IF(Y4437=行业比较!$E$6,ROW(),"")</f>
        <v/>
      </c>
    </row>
    <row r="4438" spans="22:26" x14ac:dyDescent="0.35">
      <c r="V4438" s="253">
        <f t="shared" si="77"/>
        <v>0</v>
      </c>
      <c r="W4438" s="348" t="str">
        <f>IF(板块成分!B4440="","",板块成分!B4440)</f>
        <v/>
      </c>
      <c r="X4438" s="270" t="str">
        <f>[1]!s_info_name(W4438)</f>
        <v>0</v>
      </c>
      <c r="Y4438" s="335" t="str">
        <f>IF($Y$3="申万一级行业",[1]!s_info_industry_sw_2021(W4438,公司分析!D$5,1),IF($Y$3="申万二级行业",[1]!s_info_industry_sw_2021(W4438,公司分析!D$5,2),IF($Y$3="申万三级行业",[1]!s_info_industry_sw_2021(W4438,公司分析!D$5,3),IF($Y$3="wind一级行业",[1]!s_info_industry_gics(W4438,1),IF($Y$3="wind二级行业",[1]!s_info_industry_gics(W4438,2),IF($Y$3="wind三级行业",[1]!s_info_industry_gics(W4438,3),IF($Y$3="wind四级行业",[1]!s_info_industry_gics(W4438,4),IF($Y$3="证监会门类行业",[1]!s_info_industry_csrc12_n(W4438,公司分析!D$5,1),""))))))))</f>
        <v>0</v>
      </c>
      <c r="Z4438" s="298" t="str">
        <f>IF(Y4438=行业比较!$E$6,ROW(),"")</f>
        <v/>
      </c>
    </row>
    <row r="4439" spans="22:26" x14ac:dyDescent="0.35">
      <c r="V4439" s="253">
        <f t="shared" si="77"/>
        <v>0</v>
      </c>
      <c r="W4439" s="348" t="str">
        <f>IF(板块成分!B4441="","",板块成分!B4441)</f>
        <v/>
      </c>
      <c r="X4439" s="270" t="str">
        <f>[1]!s_info_name(W4439)</f>
        <v>0</v>
      </c>
      <c r="Y4439" s="335" t="str">
        <f>IF($Y$3="申万一级行业",[1]!s_info_industry_sw_2021(W4439,公司分析!D$5,1),IF($Y$3="申万二级行业",[1]!s_info_industry_sw_2021(W4439,公司分析!D$5,2),IF($Y$3="申万三级行业",[1]!s_info_industry_sw_2021(W4439,公司分析!D$5,3),IF($Y$3="wind一级行业",[1]!s_info_industry_gics(W4439,1),IF($Y$3="wind二级行业",[1]!s_info_industry_gics(W4439,2),IF($Y$3="wind三级行业",[1]!s_info_industry_gics(W4439,3),IF($Y$3="wind四级行业",[1]!s_info_industry_gics(W4439,4),IF($Y$3="证监会门类行业",[1]!s_info_industry_csrc12_n(W4439,公司分析!D$5,1),""))))))))</f>
        <v>0</v>
      </c>
      <c r="Z4439" s="298" t="str">
        <f>IF(Y4439=行业比较!$E$6,ROW(),"")</f>
        <v/>
      </c>
    </row>
    <row r="4440" spans="22:26" x14ac:dyDescent="0.35">
      <c r="V4440" s="253">
        <f t="shared" si="77"/>
        <v>0</v>
      </c>
      <c r="W4440" s="348" t="str">
        <f>IF(板块成分!B4442="","",板块成分!B4442)</f>
        <v/>
      </c>
      <c r="X4440" s="270" t="str">
        <f>[1]!s_info_name(W4440)</f>
        <v>0</v>
      </c>
      <c r="Y4440" s="335" t="str">
        <f>IF($Y$3="申万一级行业",[1]!s_info_industry_sw_2021(W4440,公司分析!D$5,1),IF($Y$3="申万二级行业",[1]!s_info_industry_sw_2021(W4440,公司分析!D$5,2),IF($Y$3="申万三级行业",[1]!s_info_industry_sw_2021(W4440,公司分析!D$5,3),IF($Y$3="wind一级行业",[1]!s_info_industry_gics(W4440,1),IF($Y$3="wind二级行业",[1]!s_info_industry_gics(W4440,2),IF($Y$3="wind三级行业",[1]!s_info_industry_gics(W4440,3),IF($Y$3="wind四级行业",[1]!s_info_industry_gics(W4440,4),IF($Y$3="证监会门类行业",[1]!s_info_industry_csrc12_n(W4440,公司分析!D$5,1),""))))))))</f>
        <v>0</v>
      </c>
      <c r="Z4440" s="298" t="str">
        <f>IF(Y4440=行业比较!$E$6,ROW(),"")</f>
        <v/>
      </c>
    </row>
    <row r="4441" spans="22:26" x14ac:dyDescent="0.35">
      <c r="V4441" s="253">
        <f t="shared" si="77"/>
        <v>0</v>
      </c>
      <c r="W4441" s="348" t="str">
        <f>IF(板块成分!B4443="","",板块成分!B4443)</f>
        <v/>
      </c>
      <c r="X4441" s="270" t="str">
        <f>[1]!s_info_name(W4441)</f>
        <v>0</v>
      </c>
      <c r="Y4441" s="335" t="str">
        <f>IF($Y$3="申万一级行业",[1]!s_info_industry_sw_2021(W4441,公司分析!D$5,1),IF($Y$3="申万二级行业",[1]!s_info_industry_sw_2021(W4441,公司分析!D$5,2),IF($Y$3="申万三级行业",[1]!s_info_industry_sw_2021(W4441,公司分析!D$5,3),IF($Y$3="wind一级行业",[1]!s_info_industry_gics(W4441,1),IF($Y$3="wind二级行业",[1]!s_info_industry_gics(W4441,2),IF($Y$3="wind三级行业",[1]!s_info_industry_gics(W4441,3),IF($Y$3="wind四级行业",[1]!s_info_industry_gics(W4441,4),IF($Y$3="证监会门类行业",[1]!s_info_industry_csrc12_n(W4441,公司分析!D$5,1),""))))))))</f>
        <v>0</v>
      </c>
      <c r="Z4441" s="298" t="str">
        <f>IF(Y4441=行业比较!$E$6,ROW(),"")</f>
        <v/>
      </c>
    </row>
    <row r="4442" spans="22:26" x14ac:dyDescent="0.35">
      <c r="V4442" s="253">
        <f t="shared" si="77"/>
        <v>0</v>
      </c>
      <c r="W4442" s="348" t="str">
        <f>IF(板块成分!B4444="","",板块成分!B4444)</f>
        <v/>
      </c>
      <c r="X4442" s="270" t="str">
        <f>[1]!s_info_name(W4442)</f>
        <v>0</v>
      </c>
      <c r="Y4442" s="335" t="str">
        <f>IF($Y$3="申万一级行业",[1]!s_info_industry_sw_2021(W4442,公司分析!D$5,1),IF($Y$3="申万二级行业",[1]!s_info_industry_sw_2021(W4442,公司分析!D$5,2),IF($Y$3="申万三级行业",[1]!s_info_industry_sw_2021(W4442,公司分析!D$5,3),IF($Y$3="wind一级行业",[1]!s_info_industry_gics(W4442,1),IF($Y$3="wind二级行业",[1]!s_info_industry_gics(W4442,2),IF($Y$3="wind三级行业",[1]!s_info_industry_gics(W4442,3),IF($Y$3="wind四级行业",[1]!s_info_industry_gics(W4442,4),IF($Y$3="证监会门类行业",[1]!s_info_industry_csrc12_n(W4442,公司分析!D$5,1),""))))))))</f>
        <v>0</v>
      </c>
      <c r="Z4442" s="298" t="str">
        <f>IF(Y4442=行业比较!$E$6,ROW(),"")</f>
        <v/>
      </c>
    </row>
    <row r="4443" spans="22:26" x14ac:dyDescent="0.35">
      <c r="V4443" s="253">
        <f t="shared" si="77"/>
        <v>0</v>
      </c>
      <c r="W4443" s="348" t="str">
        <f>IF(板块成分!B4445="","",板块成分!B4445)</f>
        <v/>
      </c>
      <c r="X4443" s="270" t="str">
        <f>[1]!s_info_name(W4443)</f>
        <v>0</v>
      </c>
      <c r="Y4443" s="335" t="str">
        <f>IF($Y$3="申万一级行业",[1]!s_info_industry_sw_2021(W4443,公司分析!D$5,1),IF($Y$3="申万二级行业",[1]!s_info_industry_sw_2021(W4443,公司分析!D$5,2),IF($Y$3="申万三级行业",[1]!s_info_industry_sw_2021(W4443,公司分析!D$5,3),IF($Y$3="wind一级行业",[1]!s_info_industry_gics(W4443,1),IF($Y$3="wind二级行业",[1]!s_info_industry_gics(W4443,2),IF($Y$3="wind三级行业",[1]!s_info_industry_gics(W4443,3),IF($Y$3="wind四级行业",[1]!s_info_industry_gics(W4443,4),IF($Y$3="证监会门类行业",[1]!s_info_industry_csrc12_n(W4443,公司分析!D$5,1),""))))))))</f>
        <v>0</v>
      </c>
      <c r="Z4443" s="298" t="str">
        <f>IF(Y4443=行业比较!$E$6,ROW(),"")</f>
        <v/>
      </c>
    </row>
    <row r="4444" spans="22:26" x14ac:dyDescent="0.35">
      <c r="V4444" s="253">
        <f t="shared" si="77"/>
        <v>0</v>
      </c>
      <c r="W4444" s="348" t="str">
        <f>IF(板块成分!B4446="","",板块成分!B4446)</f>
        <v/>
      </c>
      <c r="X4444" s="270" t="str">
        <f>[1]!s_info_name(W4444)</f>
        <v>0</v>
      </c>
      <c r="Y4444" s="335" t="str">
        <f>IF($Y$3="申万一级行业",[1]!s_info_industry_sw_2021(W4444,公司分析!D$5,1),IF($Y$3="申万二级行业",[1]!s_info_industry_sw_2021(W4444,公司分析!D$5,2),IF($Y$3="申万三级行业",[1]!s_info_industry_sw_2021(W4444,公司分析!D$5,3),IF($Y$3="wind一级行业",[1]!s_info_industry_gics(W4444,1),IF($Y$3="wind二级行业",[1]!s_info_industry_gics(W4444,2),IF($Y$3="wind三级行业",[1]!s_info_industry_gics(W4444,3),IF($Y$3="wind四级行业",[1]!s_info_industry_gics(W4444,4),IF($Y$3="证监会门类行业",[1]!s_info_industry_csrc12_n(W4444,公司分析!D$5,1),""))))))))</f>
        <v>0</v>
      </c>
      <c r="Z4444" s="298" t="str">
        <f>IF(Y4444=行业比较!$E$6,ROW(),"")</f>
        <v/>
      </c>
    </row>
    <row r="4445" spans="22:26" x14ac:dyDescent="0.35">
      <c r="V4445" s="253">
        <f t="shared" si="77"/>
        <v>0</v>
      </c>
      <c r="W4445" s="348" t="str">
        <f>IF(板块成分!B4447="","",板块成分!B4447)</f>
        <v/>
      </c>
      <c r="X4445" s="270" t="str">
        <f>[1]!s_info_name(W4445)</f>
        <v>0</v>
      </c>
      <c r="Y4445" s="335" t="str">
        <f>IF($Y$3="申万一级行业",[1]!s_info_industry_sw_2021(W4445,公司分析!D$5,1),IF($Y$3="申万二级行业",[1]!s_info_industry_sw_2021(W4445,公司分析!D$5,2),IF($Y$3="申万三级行业",[1]!s_info_industry_sw_2021(W4445,公司分析!D$5,3),IF($Y$3="wind一级行业",[1]!s_info_industry_gics(W4445,1),IF($Y$3="wind二级行业",[1]!s_info_industry_gics(W4445,2),IF($Y$3="wind三级行业",[1]!s_info_industry_gics(W4445,3),IF($Y$3="wind四级行业",[1]!s_info_industry_gics(W4445,4),IF($Y$3="证监会门类行业",[1]!s_info_industry_csrc12_n(W4445,公司分析!D$5,1),""))))))))</f>
        <v>0</v>
      </c>
      <c r="Z4445" s="298" t="str">
        <f>IF(Y4445=行业比较!$E$6,ROW(),"")</f>
        <v/>
      </c>
    </row>
    <row r="4446" spans="22:26" x14ac:dyDescent="0.35">
      <c r="V4446" s="253">
        <f t="shared" si="77"/>
        <v>0</v>
      </c>
      <c r="W4446" s="348" t="str">
        <f>IF(板块成分!B4448="","",板块成分!B4448)</f>
        <v/>
      </c>
      <c r="X4446" s="270" t="str">
        <f>[1]!s_info_name(W4446)</f>
        <v>0</v>
      </c>
      <c r="Y4446" s="335" t="str">
        <f>IF($Y$3="申万一级行业",[1]!s_info_industry_sw_2021(W4446,公司分析!D$5,1),IF($Y$3="申万二级行业",[1]!s_info_industry_sw_2021(W4446,公司分析!D$5,2),IF($Y$3="申万三级行业",[1]!s_info_industry_sw_2021(W4446,公司分析!D$5,3),IF($Y$3="wind一级行业",[1]!s_info_industry_gics(W4446,1),IF($Y$3="wind二级行业",[1]!s_info_industry_gics(W4446,2),IF($Y$3="wind三级行业",[1]!s_info_industry_gics(W4446,3),IF($Y$3="wind四级行业",[1]!s_info_industry_gics(W4446,4),IF($Y$3="证监会门类行业",[1]!s_info_industry_csrc12_n(W4446,公司分析!D$5,1),""))))))))</f>
        <v>0</v>
      </c>
      <c r="Z4446" s="298" t="str">
        <f>IF(Y4446=行业比较!$E$6,ROW(),"")</f>
        <v/>
      </c>
    </row>
    <row r="4447" spans="22:26" x14ac:dyDescent="0.35">
      <c r="V4447" s="253">
        <f t="shared" si="77"/>
        <v>0</v>
      </c>
      <c r="W4447" s="348" t="str">
        <f>IF(板块成分!B4449="","",板块成分!B4449)</f>
        <v/>
      </c>
      <c r="X4447" s="270" t="str">
        <f>[1]!s_info_name(W4447)</f>
        <v>0</v>
      </c>
      <c r="Y4447" s="335" t="str">
        <f>IF($Y$3="申万一级行业",[1]!s_info_industry_sw_2021(W4447,公司分析!D$5,1),IF($Y$3="申万二级行业",[1]!s_info_industry_sw_2021(W4447,公司分析!D$5,2),IF($Y$3="申万三级行业",[1]!s_info_industry_sw_2021(W4447,公司分析!D$5,3),IF($Y$3="wind一级行业",[1]!s_info_industry_gics(W4447,1),IF($Y$3="wind二级行业",[1]!s_info_industry_gics(W4447,2),IF($Y$3="wind三级行业",[1]!s_info_industry_gics(W4447,3),IF($Y$3="wind四级行业",[1]!s_info_industry_gics(W4447,4),IF($Y$3="证监会门类行业",[1]!s_info_industry_csrc12_n(W4447,公司分析!D$5,1),""))))))))</f>
        <v>0</v>
      </c>
      <c r="Z4447" s="298" t="str">
        <f>IF(Y4447=行业比较!$E$6,ROW(),"")</f>
        <v/>
      </c>
    </row>
    <row r="4448" spans="22:26" x14ac:dyDescent="0.35">
      <c r="V4448" s="253">
        <f t="shared" si="77"/>
        <v>0</v>
      </c>
      <c r="W4448" s="348" t="str">
        <f>IF(板块成分!B4450="","",板块成分!B4450)</f>
        <v/>
      </c>
      <c r="X4448" s="270" t="str">
        <f>[1]!s_info_name(W4448)</f>
        <v>0</v>
      </c>
      <c r="Y4448" s="335" t="str">
        <f>IF($Y$3="申万一级行业",[1]!s_info_industry_sw_2021(W4448,公司分析!D$5,1),IF($Y$3="申万二级行业",[1]!s_info_industry_sw_2021(W4448,公司分析!D$5,2),IF($Y$3="申万三级行业",[1]!s_info_industry_sw_2021(W4448,公司分析!D$5,3),IF($Y$3="wind一级行业",[1]!s_info_industry_gics(W4448,1),IF($Y$3="wind二级行业",[1]!s_info_industry_gics(W4448,2),IF($Y$3="wind三级行业",[1]!s_info_industry_gics(W4448,3),IF($Y$3="wind四级行业",[1]!s_info_industry_gics(W4448,4),IF($Y$3="证监会门类行业",[1]!s_info_industry_csrc12_n(W4448,公司分析!D$5,1),""))))))))</f>
        <v>0</v>
      </c>
      <c r="Z4448" s="298" t="str">
        <f>IF(Y4448=行业比较!$E$6,ROW(),"")</f>
        <v/>
      </c>
    </row>
    <row r="4449" spans="22:26" x14ac:dyDescent="0.35">
      <c r="V4449" s="253">
        <f t="shared" si="77"/>
        <v>0</v>
      </c>
      <c r="W4449" s="348" t="str">
        <f>IF(板块成分!B4451="","",板块成分!B4451)</f>
        <v/>
      </c>
      <c r="X4449" s="270" t="str">
        <f>[1]!s_info_name(W4449)</f>
        <v>0</v>
      </c>
      <c r="Y4449" s="335" t="str">
        <f>IF($Y$3="申万一级行业",[1]!s_info_industry_sw_2021(W4449,公司分析!D$5,1),IF($Y$3="申万二级行业",[1]!s_info_industry_sw_2021(W4449,公司分析!D$5,2),IF($Y$3="申万三级行业",[1]!s_info_industry_sw_2021(W4449,公司分析!D$5,3),IF($Y$3="wind一级行业",[1]!s_info_industry_gics(W4449,1),IF($Y$3="wind二级行业",[1]!s_info_industry_gics(W4449,2),IF($Y$3="wind三级行业",[1]!s_info_industry_gics(W4449,3),IF($Y$3="wind四级行业",[1]!s_info_industry_gics(W4449,4),IF($Y$3="证监会门类行业",[1]!s_info_industry_csrc12_n(W4449,公司分析!D$5,1),""))))))))</f>
        <v>0</v>
      </c>
      <c r="Z4449" s="298" t="str">
        <f>IF(Y4449=行业比较!$E$6,ROW(),"")</f>
        <v/>
      </c>
    </row>
    <row r="4450" spans="22:26" x14ac:dyDescent="0.35">
      <c r="V4450" s="253">
        <f t="shared" si="77"/>
        <v>0</v>
      </c>
      <c r="W4450" s="348" t="str">
        <f>IF(板块成分!B4452="","",板块成分!B4452)</f>
        <v/>
      </c>
      <c r="X4450" s="270" t="str">
        <f>[1]!s_info_name(W4450)</f>
        <v>0</v>
      </c>
      <c r="Y4450" s="335" t="str">
        <f>IF($Y$3="申万一级行业",[1]!s_info_industry_sw_2021(W4450,公司分析!D$5,1),IF($Y$3="申万二级行业",[1]!s_info_industry_sw_2021(W4450,公司分析!D$5,2),IF($Y$3="申万三级行业",[1]!s_info_industry_sw_2021(W4450,公司分析!D$5,3),IF($Y$3="wind一级行业",[1]!s_info_industry_gics(W4450,1),IF($Y$3="wind二级行业",[1]!s_info_industry_gics(W4450,2),IF($Y$3="wind三级行业",[1]!s_info_industry_gics(W4450,3),IF($Y$3="wind四级行业",[1]!s_info_industry_gics(W4450,4),IF($Y$3="证监会门类行业",[1]!s_info_industry_csrc12_n(W4450,公司分析!D$5,1),""))))))))</f>
        <v>0</v>
      </c>
      <c r="Z4450" s="298" t="str">
        <f>IF(Y4450=行业比较!$E$6,ROW(),"")</f>
        <v/>
      </c>
    </row>
    <row r="4451" spans="22:26" x14ac:dyDescent="0.35">
      <c r="V4451" s="253">
        <f t="shared" si="77"/>
        <v>0</v>
      </c>
      <c r="W4451" s="348" t="str">
        <f>IF(板块成分!B4453="","",板块成分!B4453)</f>
        <v/>
      </c>
      <c r="X4451" s="270" t="str">
        <f>[1]!s_info_name(W4451)</f>
        <v>0</v>
      </c>
      <c r="Y4451" s="335" t="str">
        <f>IF($Y$3="申万一级行业",[1]!s_info_industry_sw_2021(W4451,公司分析!D$5,1),IF($Y$3="申万二级行业",[1]!s_info_industry_sw_2021(W4451,公司分析!D$5,2),IF($Y$3="申万三级行业",[1]!s_info_industry_sw_2021(W4451,公司分析!D$5,3),IF($Y$3="wind一级行业",[1]!s_info_industry_gics(W4451,1),IF($Y$3="wind二级行业",[1]!s_info_industry_gics(W4451,2),IF($Y$3="wind三级行业",[1]!s_info_industry_gics(W4451,3),IF($Y$3="wind四级行业",[1]!s_info_industry_gics(W4451,4),IF($Y$3="证监会门类行业",[1]!s_info_industry_csrc12_n(W4451,公司分析!D$5,1),""))))))))</f>
        <v>0</v>
      </c>
      <c r="Z4451" s="298" t="str">
        <f>IF(Y4451=行业比较!$E$6,ROW(),"")</f>
        <v/>
      </c>
    </row>
    <row r="4452" spans="22:26" x14ac:dyDescent="0.35">
      <c r="V4452" s="253">
        <f t="shared" si="77"/>
        <v>0</v>
      </c>
      <c r="W4452" s="348" t="str">
        <f>IF(板块成分!B4454="","",板块成分!B4454)</f>
        <v/>
      </c>
      <c r="X4452" s="270" t="str">
        <f>[1]!s_info_name(W4452)</f>
        <v>0</v>
      </c>
      <c r="Y4452" s="335" t="str">
        <f>IF($Y$3="申万一级行业",[1]!s_info_industry_sw_2021(W4452,公司分析!D$5,1),IF($Y$3="申万二级行业",[1]!s_info_industry_sw_2021(W4452,公司分析!D$5,2),IF($Y$3="申万三级行业",[1]!s_info_industry_sw_2021(W4452,公司分析!D$5,3),IF($Y$3="wind一级行业",[1]!s_info_industry_gics(W4452,1),IF($Y$3="wind二级行业",[1]!s_info_industry_gics(W4452,2),IF($Y$3="wind三级行业",[1]!s_info_industry_gics(W4452,3),IF($Y$3="wind四级行业",[1]!s_info_industry_gics(W4452,4),IF($Y$3="证监会门类行业",[1]!s_info_industry_csrc12_n(W4452,公司分析!D$5,1),""))))))))</f>
        <v>0</v>
      </c>
      <c r="Z4452" s="298" t="str">
        <f>IF(Y4452=行业比较!$E$6,ROW(),"")</f>
        <v/>
      </c>
    </row>
    <row r="4453" spans="22:26" x14ac:dyDescent="0.35">
      <c r="V4453" s="253">
        <f t="shared" si="77"/>
        <v>0</v>
      </c>
      <c r="W4453" s="348" t="str">
        <f>IF(板块成分!B4455="","",板块成分!B4455)</f>
        <v/>
      </c>
      <c r="X4453" s="270" t="str">
        <f>[1]!s_info_name(W4453)</f>
        <v>0</v>
      </c>
      <c r="Y4453" s="335" t="str">
        <f>IF($Y$3="申万一级行业",[1]!s_info_industry_sw_2021(W4453,公司分析!D$5,1),IF($Y$3="申万二级行业",[1]!s_info_industry_sw_2021(W4453,公司分析!D$5,2),IF($Y$3="申万三级行业",[1]!s_info_industry_sw_2021(W4453,公司分析!D$5,3),IF($Y$3="wind一级行业",[1]!s_info_industry_gics(W4453,1),IF($Y$3="wind二级行业",[1]!s_info_industry_gics(W4453,2),IF($Y$3="wind三级行业",[1]!s_info_industry_gics(W4453,3),IF($Y$3="wind四级行业",[1]!s_info_industry_gics(W4453,4),IF($Y$3="证监会门类行业",[1]!s_info_industry_csrc12_n(W4453,公司分析!D$5,1),""))))))))</f>
        <v>0</v>
      </c>
      <c r="Z4453" s="298" t="str">
        <f>IF(Y4453=行业比较!$E$6,ROW(),"")</f>
        <v/>
      </c>
    </row>
    <row r="4454" spans="22:26" x14ac:dyDescent="0.35">
      <c r="V4454" s="253">
        <f t="shared" si="77"/>
        <v>0</v>
      </c>
      <c r="W4454" s="348" t="str">
        <f>IF(板块成分!B4456="","",板块成分!B4456)</f>
        <v/>
      </c>
      <c r="X4454" s="270" t="str">
        <f>[1]!s_info_name(W4454)</f>
        <v>0</v>
      </c>
      <c r="Y4454" s="335" t="str">
        <f>IF($Y$3="申万一级行业",[1]!s_info_industry_sw_2021(W4454,公司分析!D$5,1),IF($Y$3="申万二级行业",[1]!s_info_industry_sw_2021(W4454,公司分析!D$5,2),IF($Y$3="申万三级行业",[1]!s_info_industry_sw_2021(W4454,公司分析!D$5,3),IF($Y$3="wind一级行业",[1]!s_info_industry_gics(W4454,1),IF($Y$3="wind二级行业",[1]!s_info_industry_gics(W4454,2),IF($Y$3="wind三级行业",[1]!s_info_industry_gics(W4454,3),IF($Y$3="wind四级行业",[1]!s_info_industry_gics(W4454,4),IF($Y$3="证监会门类行业",[1]!s_info_industry_csrc12_n(W4454,公司分析!D$5,1),""))))))))</f>
        <v>0</v>
      </c>
      <c r="Z4454" s="298" t="str">
        <f>IF(Y4454=行业比较!$E$6,ROW(),"")</f>
        <v/>
      </c>
    </row>
    <row r="4455" spans="22:26" x14ac:dyDescent="0.35">
      <c r="V4455" s="253">
        <f t="shared" si="77"/>
        <v>0</v>
      </c>
      <c r="W4455" s="348" t="str">
        <f>IF(板块成分!B4457="","",板块成分!B4457)</f>
        <v/>
      </c>
      <c r="X4455" s="270" t="str">
        <f>[1]!s_info_name(W4455)</f>
        <v>0</v>
      </c>
      <c r="Y4455" s="335" t="str">
        <f>IF($Y$3="申万一级行业",[1]!s_info_industry_sw_2021(W4455,公司分析!D$5,1),IF($Y$3="申万二级行业",[1]!s_info_industry_sw_2021(W4455,公司分析!D$5,2),IF($Y$3="申万三级行业",[1]!s_info_industry_sw_2021(W4455,公司分析!D$5,3),IF($Y$3="wind一级行业",[1]!s_info_industry_gics(W4455,1),IF($Y$3="wind二级行业",[1]!s_info_industry_gics(W4455,2),IF($Y$3="wind三级行业",[1]!s_info_industry_gics(W4455,3),IF($Y$3="wind四级行业",[1]!s_info_industry_gics(W4455,4),IF($Y$3="证监会门类行业",[1]!s_info_industry_csrc12_n(W4455,公司分析!D$5,1),""))))))))</f>
        <v>0</v>
      </c>
      <c r="Z4455" s="298" t="str">
        <f>IF(Y4455=行业比较!$E$6,ROW(),"")</f>
        <v/>
      </c>
    </row>
    <row r="4456" spans="22:26" x14ac:dyDescent="0.35">
      <c r="V4456" s="253">
        <f t="shared" si="77"/>
        <v>0</v>
      </c>
      <c r="W4456" s="348" t="str">
        <f>IF(板块成分!B4458="","",板块成分!B4458)</f>
        <v/>
      </c>
      <c r="X4456" s="270" t="str">
        <f>[1]!s_info_name(W4456)</f>
        <v>0</v>
      </c>
      <c r="Y4456" s="335" t="str">
        <f>IF($Y$3="申万一级行业",[1]!s_info_industry_sw_2021(W4456,公司分析!D$5,1),IF($Y$3="申万二级行业",[1]!s_info_industry_sw_2021(W4456,公司分析!D$5,2),IF($Y$3="申万三级行业",[1]!s_info_industry_sw_2021(W4456,公司分析!D$5,3),IF($Y$3="wind一级行业",[1]!s_info_industry_gics(W4456,1),IF($Y$3="wind二级行业",[1]!s_info_industry_gics(W4456,2),IF($Y$3="wind三级行业",[1]!s_info_industry_gics(W4456,3),IF($Y$3="wind四级行业",[1]!s_info_industry_gics(W4456,4),IF($Y$3="证监会门类行业",[1]!s_info_industry_csrc12_n(W4456,公司分析!D$5,1),""))))))))</f>
        <v>0</v>
      </c>
      <c r="Z4456" s="298" t="str">
        <f>IF(Y4456=行业比较!$E$6,ROW(),"")</f>
        <v/>
      </c>
    </row>
    <row r="4457" spans="22:26" x14ac:dyDescent="0.35">
      <c r="V4457" s="253">
        <f t="shared" si="77"/>
        <v>0</v>
      </c>
      <c r="W4457" s="348" t="str">
        <f>IF(板块成分!B4459="","",板块成分!B4459)</f>
        <v/>
      </c>
      <c r="X4457" s="270" t="str">
        <f>[1]!s_info_name(W4457)</f>
        <v>0</v>
      </c>
      <c r="Y4457" s="335" t="str">
        <f>IF($Y$3="申万一级行业",[1]!s_info_industry_sw_2021(W4457,公司分析!D$5,1),IF($Y$3="申万二级行业",[1]!s_info_industry_sw_2021(W4457,公司分析!D$5,2),IF($Y$3="申万三级行业",[1]!s_info_industry_sw_2021(W4457,公司分析!D$5,3),IF($Y$3="wind一级行业",[1]!s_info_industry_gics(W4457,1),IF($Y$3="wind二级行业",[1]!s_info_industry_gics(W4457,2),IF($Y$3="wind三级行业",[1]!s_info_industry_gics(W4457,3),IF($Y$3="wind四级行业",[1]!s_info_industry_gics(W4457,4),IF($Y$3="证监会门类行业",[1]!s_info_industry_csrc12_n(W4457,公司分析!D$5,1),""))))))))</f>
        <v>0</v>
      </c>
      <c r="Z4457" s="298" t="str">
        <f>IF(Y4457=行业比较!$E$6,ROW(),"")</f>
        <v/>
      </c>
    </row>
    <row r="4458" spans="22:26" x14ac:dyDescent="0.35">
      <c r="V4458" s="253">
        <f t="shared" si="77"/>
        <v>0</v>
      </c>
      <c r="W4458" s="348" t="str">
        <f>IF(板块成分!B4460="","",板块成分!B4460)</f>
        <v/>
      </c>
      <c r="X4458" s="270" t="str">
        <f>[1]!s_info_name(W4458)</f>
        <v>0</v>
      </c>
      <c r="Y4458" s="335" t="str">
        <f>IF($Y$3="申万一级行业",[1]!s_info_industry_sw_2021(W4458,公司分析!D$5,1),IF($Y$3="申万二级行业",[1]!s_info_industry_sw_2021(W4458,公司分析!D$5,2),IF($Y$3="申万三级行业",[1]!s_info_industry_sw_2021(W4458,公司分析!D$5,3),IF($Y$3="wind一级行业",[1]!s_info_industry_gics(W4458,1),IF($Y$3="wind二级行业",[1]!s_info_industry_gics(W4458,2),IF($Y$3="wind三级行业",[1]!s_info_industry_gics(W4458,3),IF($Y$3="wind四级行业",[1]!s_info_industry_gics(W4458,4),IF($Y$3="证监会门类行业",[1]!s_info_industry_csrc12_n(W4458,公司分析!D$5,1),""))))))))</f>
        <v>0</v>
      </c>
      <c r="Z4458" s="298" t="str">
        <f>IF(Y4458=行业比较!$E$6,ROW(),"")</f>
        <v/>
      </c>
    </row>
    <row r="4459" spans="22:26" x14ac:dyDescent="0.35">
      <c r="V4459" s="253">
        <f t="shared" si="77"/>
        <v>0</v>
      </c>
      <c r="W4459" s="348" t="str">
        <f>IF(板块成分!B4461="","",板块成分!B4461)</f>
        <v/>
      </c>
      <c r="X4459" s="270" t="str">
        <f>[1]!s_info_name(W4459)</f>
        <v>0</v>
      </c>
      <c r="Y4459" s="335" t="str">
        <f>IF($Y$3="申万一级行业",[1]!s_info_industry_sw_2021(W4459,公司分析!D$5,1),IF($Y$3="申万二级行业",[1]!s_info_industry_sw_2021(W4459,公司分析!D$5,2),IF($Y$3="申万三级行业",[1]!s_info_industry_sw_2021(W4459,公司分析!D$5,3),IF($Y$3="wind一级行业",[1]!s_info_industry_gics(W4459,1),IF($Y$3="wind二级行业",[1]!s_info_industry_gics(W4459,2),IF($Y$3="wind三级行业",[1]!s_info_industry_gics(W4459,3),IF($Y$3="wind四级行业",[1]!s_info_industry_gics(W4459,4),IF($Y$3="证监会门类行业",[1]!s_info_industry_csrc12_n(W4459,公司分析!D$5,1),""))))))))</f>
        <v>0</v>
      </c>
      <c r="Z4459" s="298" t="str">
        <f>IF(Y4459=行业比较!$E$6,ROW(),"")</f>
        <v/>
      </c>
    </row>
    <row r="4460" spans="22:26" x14ac:dyDescent="0.35">
      <c r="V4460" s="253">
        <f t="shared" si="77"/>
        <v>0</v>
      </c>
      <c r="W4460" s="348" t="str">
        <f>IF(板块成分!B4462="","",板块成分!B4462)</f>
        <v/>
      </c>
      <c r="X4460" s="270" t="str">
        <f>[1]!s_info_name(W4460)</f>
        <v>0</v>
      </c>
      <c r="Y4460" s="335" t="str">
        <f>IF($Y$3="申万一级行业",[1]!s_info_industry_sw_2021(W4460,公司分析!D$5,1),IF($Y$3="申万二级行业",[1]!s_info_industry_sw_2021(W4460,公司分析!D$5,2),IF($Y$3="申万三级行业",[1]!s_info_industry_sw_2021(W4460,公司分析!D$5,3),IF($Y$3="wind一级行业",[1]!s_info_industry_gics(W4460,1),IF($Y$3="wind二级行业",[1]!s_info_industry_gics(W4460,2),IF($Y$3="wind三级行业",[1]!s_info_industry_gics(W4460,3),IF($Y$3="wind四级行业",[1]!s_info_industry_gics(W4460,4),IF($Y$3="证监会门类行业",[1]!s_info_industry_csrc12_n(W4460,公司分析!D$5,1),""))))))))</f>
        <v>0</v>
      </c>
      <c r="Z4460" s="298" t="str">
        <f>IF(Y4460=行业比较!$E$6,ROW(),"")</f>
        <v/>
      </c>
    </row>
    <row r="4461" spans="22:26" x14ac:dyDescent="0.35">
      <c r="V4461" s="253">
        <f t="shared" si="77"/>
        <v>0</v>
      </c>
      <c r="W4461" s="348" t="str">
        <f>IF(板块成分!B4463="","",板块成分!B4463)</f>
        <v/>
      </c>
      <c r="X4461" s="270" t="str">
        <f>[1]!s_info_name(W4461)</f>
        <v>0</v>
      </c>
      <c r="Y4461" s="335" t="str">
        <f>IF($Y$3="申万一级行业",[1]!s_info_industry_sw_2021(W4461,公司分析!D$5,1),IF($Y$3="申万二级行业",[1]!s_info_industry_sw_2021(W4461,公司分析!D$5,2),IF($Y$3="申万三级行业",[1]!s_info_industry_sw_2021(W4461,公司分析!D$5,3),IF($Y$3="wind一级行业",[1]!s_info_industry_gics(W4461,1),IF($Y$3="wind二级行业",[1]!s_info_industry_gics(W4461,2),IF($Y$3="wind三级行业",[1]!s_info_industry_gics(W4461,3),IF($Y$3="wind四级行业",[1]!s_info_industry_gics(W4461,4),IF($Y$3="证监会门类行业",[1]!s_info_industry_csrc12_n(W4461,公司分析!D$5,1),""))))))))</f>
        <v>0</v>
      </c>
      <c r="Z4461" s="298" t="str">
        <f>IF(Y4461=行业比较!$E$6,ROW(),"")</f>
        <v/>
      </c>
    </row>
    <row r="4462" spans="22:26" x14ac:dyDescent="0.35">
      <c r="V4462" s="253">
        <f t="shared" si="77"/>
        <v>0</v>
      </c>
      <c r="W4462" s="348" t="str">
        <f>IF(板块成分!B4464="","",板块成分!B4464)</f>
        <v/>
      </c>
      <c r="X4462" s="270" t="str">
        <f>[1]!s_info_name(W4462)</f>
        <v>0</v>
      </c>
      <c r="Y4462" s="335" t="str">
        <f>IF($Y$3="申万一级行业",[1]!s_info_industry_sw_2021(W4462,公司分析!D$5,1),IF($Y$3="申万二级行业",[1]!s_info_industry_sw_2021(W4462,公司分析!D$5,2),IF($Y$3="申万三级行业",[1]!s_info_industry_sw_2021(W4462,公司分析!D$5,3),IF($Y$3="wind一级行业",[1]!s_info_industry_gics(W4462,1),IF($Y$3="wind二级行业",[1]!s_info_industry_gics(W4462,2),IF($Y$3="wind三级行业",[1]!s_info_industry_gics(W4462,3),IF($Y$3="wind四级行业",[1]!s_info_industry_gics(W4462,4),IF($Y$3="证监会门类行业",[1]!s_info_industry_csrc12_n(W4462,公司分析!D$5,1),""))))))))</f>
        <v>0</v>
      </c>
      <c r="Z4462" s="298" t="str">
        <f>IF(Y4462=行业比较!$E$6,ROW(),"")</f>
        <v/>
      </c>
    </row>
    <row r="4463" spans="22:26" x14ac:dyDescent="0.35">
      <c r="V4463" s="253">
        <f t="shared" si="77"/>
        <v>0</v>
      </c>
      <c r="W4463" s="348" t="str">
        <f>IF(板块成分!B4465="","",板块成分!B4465)</f>
        <v/>
      </c>
      <c r="X4463" s="270" t="str">
        <f>[1]!s_info_name(W4463)</f>
        <v>0</v>
      </c>
      <c r="Y4463" s="335" t="str">
        <f>IF($Y$3="申万一级行业",[1]!s_info_industry_sw_2021(W4463,公司分析!D$5,1),IF($Y$3="申万二级行业",[1]!s_info_industry_sw_2021(W4463,公司分析!D$5,2),IF($Y$3="申万三级行业",[1]!s_info_industry_sw_2021(W4463,公司分析!D$5,3),IF($Y$3="wind一级行业",[1]!s_info_industry_gics(W4463,1),IF($Y$3="wind二级行业",[1]!s_info_industry_gics(W4463,2),IF($Y$3="wind三级行业",[1]!s_info_industry_gics(W4463,3),IF($Y$3="wind四级行业",[1]!s_info_industry_gics(W4463,4),IF($Y$3="证监会门类行业",[1]!s_info_industry_csrc12_n(W4463,公司分析!D$5,1),""))))))))</f>
        <v>0</v>
      </c>
      <c r="Z4463" s="298" t="str">
        <f>IF(Y4463=行业比较!$E$6,ROW(),"")</f>
        <v/>
      </c>
    </row>
    <row r="4464" spans="22:26" x14ac:dyDescent="0.35">
      <c r="V4464" s="253">
        <f t="shared" si="77"/>
        <v>0</v>
      </c>
      <c r="W4464" s="348" t="str">
        <f>IF(板块成分!B4466="","",板块成分!B4466)</f>
        <v/>
      </c>
      <c r="X4464" s="270" t="str">
        <f>[1]!s_info_name(W4464)</f>
        <v>0</v>
      </c>
      <c r="Y4464" s="335" t="str">
        <f>IF($Y$3="申万一级行业",[1]!s_info_industry_sw_2021(W4464,公司分析!D$5,1),IF($Y$3="申万二级行业",[1]!s_info_industry_sw_2021(W4464,公司分析!D$5,2),IF($Y$3="申万三级行业",[1]!s_info_industry_sw_2021(W4464,公司分析!D$5,3),IF($Y$3="wind一级行业",[1]!s_info_industry_gics(W4464,1),IF($Y$3="wind二级行业",[1]!s_info_industry_gics(W4464,2),IF($Y$3="wind三级行业",[1]!s_info_industry_gics(W4464,3),IF($Y$3="wind四级行业",[1]!s_info_industry_gics(W4464,4),IF($Y$3="证监会门类行业",[1]!s_info_industry_csrc12_n(W4464,公司分析!D$5,1),""))))))))</f>
        <v>0</v>
      </c>
      <c r="Z4464" s="298" t="str">
        <f>IF(Y4464=行业比较!$E$6,ROW(),"")</f>
        <v/>
      </c>
    </row>
    <row r="4465" spans="22:26" x14ac:dyDescent="0.35">
      <c r="V4465" s="253">
        <f t="shared" si="77"/>
        <v>0</v>
      </c>
      <c r="W4465" s="348" t="str">
        <f>IF(板块成分!B4467="","",板块成分!B4467)</f>
        <v/>
      </c>
      <c r="X4465" s="270" t="str">
        <f>[1]!s_info_name(W4465)</f>
        <v>0</v>
      </c>
      <c r="Y4465" s="335" t="str">
        <f>IF($Y$3="申万一级行业",[1]!s_info_industry_sw_2021(W4465,公司分析!D$5,1),IF($Y$3="申万二级行业",[1]!s_info_industry_sw_2021(W4465,公司分析!D$5,2),IF($Y$3="申万三级行业",[1]!s_info_industry_sw_2021(W4465,公司分析!D$5,3),IF($Y$3="wind一级行业",[1]!s_info_industry_gics(W4465,1),IF($Y$3="wind二级行业",[1]!s_info_industry_gics(W4465,2),IF($Y$3="wind三级行业",[1]!s_info_industry_gics(W4465,3),IF($Y$3="wind四级行业",[1]!s_info_industry_gics(W4465,4),IF($Y$3="证监会门类行业",[1]!s_info_industry_csrc12_n(W4465,公司分析!D$5,1),""))))))))</f>
        <v>0</v>
      </c>
      <c r="Z4465" s="298" t="str">
        <f>IF(Y4465=行业比较!$E$6,ROW(),"")</f>
        <v/>
      </c>
    </row>
    <row r="4466" spans="22:26" x14ac:dyDescent="0.35">
      <c r="V4466" s="253">
        <f t="shared" si="77"/>
        <v>0</v>
      </c>
      <c r="W4466" s="348" t="str">
        <f>IF(板块成分!B4468="","",板块成分!B4468)</f>
        <v/>
      </c>
      <c r="X4466" s="270" t="str">
        <f>[1]!s_info_name(W4466)</f>
        <v>0</v>
      </c>
      <c r="Y4466" s="335" t="str">
        <f>IF($Y$3="申万一级行业",[1]!s_info_industry_sw_2021(W4466,公司分析!D$5,1),IF($Y$3="申万二级行业",[1]!s_info_industry_sw_2021(W4466,公司分析!D$5,2),IF($Y$3="申万三级行业",[1]!s_info_industry_sw_2021(W4466,公司分析!D$5,3),IF($Y$3="wind一级行业",[1]!s_info_industry_gics(W4466,1),IF($Y$3="wind二级行业",[1]!s_info_industry_gics(W4466,2),IF($Y$3="wind三级行业",[1]!s_info_industry_gics(W4466,3),IF($Y$3="wind四级行业",[1]!s_info_industry_gics(W4466,4),IF($Y$3="证监会门类行业",[1]!s_info_industry_csrc12_n(W4466,公司分析!D$5,1),""))))))))</f>
        <v>0</v>
      </c>
      <c r="Z4466" s="298" t="str">
        <f>IF(Y4466=行业比较!$E$6,ROW(),"")</f>
        <v/>
      </c>
    </row>
    <row r="4467" spans="22:26" x14ac:dyDescent="0.35">
      <c r="V4467" s="253">
        <f t="shared" si="77"/>
        <v>0</v>
      </c>
      <c r="W4467" s="348" t="str">
        <f>IF(板块成分!B4469="","",板块成分!B4469)</f>
        <v/>
      </c>
      <c r="X4467" s="270" t="str">
        <f>[1]!s_info_name(W4467)</f>
        <v>0</v>
      </c>
      <c r="Y4467" s="335" t="str">
        <f>IF($Y$3="申万一级行业",[1]!s_info_industry_sw_2021(W4467,公司分析!D$5,1),IF($Y$3="申万二级行业",[1]!s_info_industry_sw_2021(W4467,公司分析!D$5,2),IF($Y$3="申万三级行业",[1]!s_info_industry_sw_2021(W4467,公司分析!D$5,3),IF($Y$3="wind一级行业",[1]!s_info_industry_gics(W4467,1),IF($Y$3="wind二级行业",[1]!s_info_industry_gics(W4467,2),IF($Y$3="wind三级行业",[1]!s_info_industry_gics(W4467,3),IF($Y$3="wind四级行业",[1]!s_info_industry_gics(W4467,4),IF($Y$3="证监会门类行业",[1]!s_info_industry_csrc12_n(W4467,公司分析!D$5,1),""))))))))</f>
        <v>0</v>
      </c>
      <c r="Z4467" s="298" t="str">
        <f>IF(Y4467=行业比较!$E$6,ROW(),"")</f>
        <v/>
      </c>
    </row>
    <row r="4468" spans="22:26" x14ac:dyDescent="0.35">
      <c r="V4468" s="253">
        <f t="shared" si="77"/>
        <v>0</v>
      </c>
      <c r="W4468" s="348" t="str">
        <f>IF(板块成分!B4470="","",板块成分!B4470)</f>
        <v/>
      </c>
      <c r="X4468" s="270" t="str">
        <f>[1]!s_info_name(W4468)</f>
        <v>0</v>
      </c>
      <c r="Y4468" s="335" t="str">
        <f>IF($Y$3="申万一级行业",[1]!s_info_industry_sw_2021(W4468,公司分析!D$5,1),IF($Y$3="申万二级行业",[1]!s_info_industry_sw_2021(W4468,公司分析!D$5,2),IF($Y$3="申万三级行业",[1]!s_info_industry_sw_2021(W4468,公司分析!D$5,3),IF($Y$3="wind一级行业",[1]!s_info_industry_gics(W4468,1),IF($Y$3="wind二级行业",[1]!s_info_industry_gics(W4468,2),IF($Y$3="wind三级行业",[1]!s_info_industry_gics(W4468,3),IF($Y$3="wind四级行业",[1]!s_info_industry_gics(W4468,4),IF($Y$3="证监会门类行业",[1]!s_info_industry_csrc12_n(W4468,公司分析!D$5,1),""))))))))</f>
        <v>0</v>
      </c>
      <c r="Z4468" s="298" t="str">
        <f>IF(Y4468=行业比较!$E$6,ROW(),"")</f>
        <v/>
      </c>
    </row>
    <row r="4469" spans="22:26" x14ac:dyDescent="0.35">
      <c r="V4469" s="253">
        <f t="shared" si="77"/>
        <v>0</v>
      </c>
      <c r="W4469" s="348" t="str">
        <f>IF(板块成分!B4471="","",板块成分!B4471)</f>
        <v/>
      </c>
      <c r="X4469" s="270" t="str">
        <f>[1]!s_info_name(W4469)</f>
        <v>0</v>
      </c>
      <c r="Y4469" s="335" t="str">
        <f>IF($Y$3="申万一级行业",[1]!s_info_industry_sw_2021(W4469,公司分析!D$5,1),IF($Y$3="申万二级行业",[1]!s_info_industry_sw_2021(W4469,公司分析!D$5,2),IF($Y$3="申万三级行业",[1]!s_info_industry_sw_2021(W4469,公司分析!D$5,3),IF($Y$3="wind一级行业",[1]!s_info_industry_gics(W4469,1),IF($Y$3="wind二级行业",[1]!s_info_industry_gics(W4469,2),IF($Y$3="wind三级行业",[1]!s_info_industry_gics(W4469,3),IF($Y$3="wind四级行业",[1]!s_info_industry_gics(W4469,4),IF($Y$3="证监会门类行业",[1]!s_info_industry_csrc12_n(W4469,公司分析!D$5,1),""))))))))</f>
        <v>0</v>
      </c>
      <c r="Z4469" s="298" t="str">
        <f>IF(Y4469=行业比较!$E$6,ROW(),"")</f>
        <v/>
      </c>
    </row>
    <row r="4470" spans="22:26" x14ac:dyDescent="0.35">
      <c r="V4470" s="253">
        <f t="shared" si="77"/>
        <v>0</v>
      </c>
      <c r="W4470" s="348" t="str">
        <f>IF(板块成分!B4472="","",板块成分!B4472)</f>
        <v/>
      </c>
      <c r="X4470" s="270" t="str">
        <f>[1]!s_info_name(W4470)</f>
        <v>0</v>
      </c>
      <c r="Y4470" s="335" t="str">
        <f>IF($Y$3="申万一级行业",[1]!s_info_industry_sw_2021(W4470,公司分析!D$5,1),IF($Y$3="申万二级行业",[1]!s_info_industry_sw_2021(W4470,公司分析!D$5,2),IF($Y$3="申万三级行业",[1]!s_info_industry_sw_2021(W4470,公司分析!D$5,3),IF($Y$3="wind一级行业",[1]!s_info_industry_gics(W4470,1),IF($Y$3="wind二级行业",[1]!s_info_industry_gics(W4470,2),IF($Y$3="wind三级行业",[1]!s_info_industry_gics(W4470,3),IF($Y$3="wind四级行业",[1]!s_info_industry_gics(W4470,4),IF($Y$3="证监会门类行业",[1]!s_info_industry_csrc12_n(W4470,公司分析!D$5,1),""))))))))</f>
        <v>0</v>
      </c>
      <c r="Z4470" s="298" t="str">
        <f>IF(Y4470=行业比较!$E$6,ROW(),"")</f>
        <v/>
      </c>
    </row>
    <row r="4471" spans="22:26" x14ac:dyDescent="0.35">
      <c r="V4471" s="253">
        <f t="shared" si="77"/>
        <v>0</v>
      </c>
      <c r="W4471" s="348" t="str">
        <f>IF(板块成分!B4473="","",板块成分!B4473)</f>
        <v/>
      </c>
      <c r="X4471" s="270" t="str">
        <f>[1]!s_info_name(W4471)</f>
        <v>0</v>
      </c>
      <c r="Y4471" s="335" t="str">
        <f>IF($Y$3="申万一级行业",[1]!s_info_industry_sw_2021(W4471,公司分析!D$5,1),IF($Y$3="申万二级行业",[1]!s_info_industry_sw_2021(W4471,公司分析!D$5,2),IF($Y$3="申万三级行业",[1]!s_info_industry_sw_2021(W4471,公司分析!D$5,3),IF($Y$3="wind一级行业",[1]!s_info_industry_gics(W4471,1),IF($Y$3="wind二级行业",[1]!s_info_industry_gics(W4471,2),IF($Y$3="wind三级行业",[1]!s_info_industry_gics(W4471,3),IF($Y$3="wind四级行业",[1]!s_info_industry_gics(W4471,4),IF($Y$3="证监会门类行业",[1]!s_info_industry_csrc12_n(W4471,公司分析!D$5,1),""))))))))</f>
        <v>0</v>
      </c>
      <c r="Z4471" s="298" t="str">
        <f>IF(Y4471=行业比较!$E$6,ROW(),"")</f>
        <v/>
      </c>
    </row>
    <row r="4472" spans="22:26" x14ac:dyDescent="0.35">
      <c r="V4472" s="253">
        <f t="shared" si="77"/>
        <v>0</v>
      </c>
      <c r="W4472" s="348" t="str">
        <f>IF(板块成分!B4474="","",板块成分!B4474)</f>
        <v/>
      </c>
      <c r="X4472" s="270" t="str">
        <f>[1]!s_info_name(W4472)</f>
        <v>0</v>
      </c>
      <c r="Y4472" s="335" t="str">
        <f>IF($Y$3="申万一级行业",[1]!s_info_industry_sw_2021(W4472,公司分析!D$5,1),IF($Y$3="申万二级行业",[1]!s_info_industry_sw_2021(W4472,公司分析!D$5,2),IF($Y$3="申万三级行业",[1]!s_info_industry_sw_2021(W4472,公司分析!D$5,3),IF($Y$3="wind一级行业",[1]!s_info_industry_gics(W4472,1),IF($Y$3="wind二级行业",[1]!s_info_industry_gics(W4472,2),IF($Y$3="wind三级行业",[1]!s_info_industry_gics(W4472,3),IF($Y$3="wind四级行业",[1]!s_info_industry_gics(W4472,4),IF($Y$3="证监会门类行业",[1]!s_info_industry_csrc12_n(W4472,公司分析!D$5,1),""))))))))</f>
        <v>0</v>
      </c>
      <c r="Z4472" s="298" t="str">
        <f>IF(Y4472=行业比较!$E$6,ROW(),"")</f>
        <v/>
      </c>
    </row>
    <row r="4473" spans="22:26" x14ac:dyDescent="0.35">
      <c r="V4473" s="253">
        <f t="shared" si="77"/>
        <v>0</v>
      </c>
      <c r="W4473" s="348" t="str">
        <f>IF(板块成分!B4475="","",板块成分!B4475)</f>
        <v/>
      </c>
      <c r="X4473" s="270" t="str">
        <f>[1]!s_info_name(W4473)</f>
        <v>0</v>
      </c>
      <c r="Y4473" s="335" t="str">
        <f>IF($Y$3="申万一级行业",[1]!s_info_industry_sw_2021(W4473,公司分析!D$5,1),IF($Y$3="申万二级行业",[1]!s_info_industry_sw_2021(W4473,公司分析!D$5,2),IF($Y$3="申万三级行业",[1]!s_info_industry_sw_2021(W4473,公司分析!D$5,3),IF($Y$3="wind一级行业",[1]!s_info_industry_gics(W4473,1),IF($Y$3="wind二级行业",[1]!s_info_industry_gics(W4473,2),IF($Y$3="wind三级行业",[1]!s_info_industry_gics(W4473,3),IF($Y$3="wind四级行业",[1]!s_info_industry_gics(W4473,4),IF($Y$3="证监会门类行业",[1]!s_info_industry_csrc12_n(W4473,公司分析!D$5,1),""))))))))</f>
        <v>0</v>
      </c>
      <c r="Z4473" s="298" t="str">
        <f>IF(Y4473=行业比较!$E$6,ROW(),"")</f>
        <v/>
      </c>
    </row>
    <row r="4474" spans="22:26" x14ac:dyDescent="0.35">
      <c r="V4474" s="253">
        <f t="shared" si="77"/>
        <v>0</v>
      </c>
      <c r="W4474" s="348" t="str">
        <f>IF(板块成分!B4476="","",板块成分!B4476)</f>
        <v/>
      </c>
      <c r="X4474" s="270" t="str">
        <f>[1]!s_info_name(W4474)</f>
        <v>0</v>
      </c>
      <c r="Y4474" s="335" t="str">
        <f>IF($Y$3="申万一级行业",[1]!s_info_industry_sw_2021(W4474,公司分析!D$5,1),IF($Y$3="申万二级行业",[1]!s_info_industry_sw_2021(W4474,公司分析!D$5,2),IF($Y$3="申万三级行业",[1]!s_info_industry_sw_2021(W4474,公司分析!D$5,3),IF($Y$3="wind一级行业",[1]!s_info_industry_gics(W4474,1),IF($Y$3="wind二级行业",[1]!s_info_industry_gics(W4474,2),IF($Y$3="wind三级行业",[1]!s_info_industry_gics(W4474,3),IF($Y$3="wind四级行业",[1]!s_info_industry_gics(W4474,4),IF($Y$3="证监会门类行业",[1]!s_info_industry_csrc12_n(W4474,公司分析!D$5,1),""))))))))</f>
        <v>0</v>
      </c>
      <c r="Z4474" s="298" t="str">
        <f>IF(Y4474=行业比较!$E$6,ROW(),"")</f>
        <v/>
      </c>
    </row>
    <row r="4475" spans="22:26" x14ac:dyDescent="0.35">
      <c r="V4475" s="253">
        <f t="shared" si="77"/>
        <v>0</v>
      </c>
      <c r="W4475" s="348" t="str">
        <f>IF(板块成分!B4477="","",板块成分!B4477)</f>
        <v/>
      </c>
      <c r="X4475" s="270" t="str">
        <f>[1]!s_info_name(W4475)</f>
        <v>0</v>
      </c>
      <c r="Y4475" s="335" t="str">
        <f>IF($Y$3="申万一级行业",[1]!s_info_industry_sw_2021(W4475,公司分析!D$5,1),IF($Y$3="申万二级行业",[1]!s_info_industry_sw_2021(W4475,公司分析!D$5,2),IF($Y$3="申万三级行业",[1]!s_info_industry_sw_2021(W4475,公司分析!D$5,3),IF($Y$3="wind一级行业",[1]!s_info_industry_gics(W4475,1),IF($Y$3="wind二级行业",[1]!s_info_industry_gics(W4475,2),IF($Y$3="wind三级行业",[1]!s_info_industry_gics(W4475,3),IF($Y$3="wind四级行业",[1]!s_info_industry_gics(W4475,4),IF($Y$3="证监会门类行业",[1]!s_info_industry_csrc12_n(W4475,公司分析!D$5,1),""))))))))</f>
        <v>0</v>
      </c>
      <c r="Z4475" s="298" t="str">
        <f>IF(Y4475=行业比较!$E$6,ROW(),"")</f>
        <v/>
      </c>
    </row>
    <row r="4476" spans="22:26" x14ac:dyDescent="0.35">
      <c r="V4476" s="253">
        <f t="shared" si="77"/>
        <v>0</v>
      </c>
      <c r="W4476" s="348" t="str">
        <f>IF(板块成分!B4478="","",板块成分!B4478)</f>
        <v/>
      </c>
      <c r="X4476" s="270" t="str">
        <f>[1]!s_info_name(W4476)</f>
        <v>0</v>
      </c>
      <c r="Y4476" s="335" t="str">
        <f>IF($Y$3="申万一级行业",[1]!s_info_industry_sw_2021(W4476,公司分析!D$5,1),IF($Y$3="申万二级行业",[1]!s_info_industry_sw_2021(W4476,公司分析!D$5,2),IF($Y$3="申万三级行业",[1]!s_info_industry_sw_2021(W4476,公司分析!D$5,3),IF($Y$3="wind一级行业",[1]!s_info_industry_gics(W4476,1),IF($Y$3="wind二级行业",[1]!s_info_industry_gics(W4476,2),IF($Y$3="wind三级行业",[1]!s_info_industry_gics(W4476,3),IF($Y$3="wind四级行业",[1]!s_info_industry_gics(W4476,4),IF($Y$3="证监会门类行业",[1]!s_info_industry_csrc12_n(W4476,公司分析!D$5,1),""))))))))</f>
        <v>0</v>
      </c>
      <c r="Z4476" s="298" t="str">
        <f>IF(Y4476=行业比较!$E$6,ROW(),"")</f>
        <v/>
      </c>
    </row>
    <row r="4477" spans="22:26" x14ac:dyDescent="0.35">
      <c r="V4477" s="253">
        <f t="shared" si="77"/>
        <v>0</v>
      </c>
      <c r="W4477" s="348" t="str">
        <f>IF(板块成分!B4479="","",板块成分!B4479)</f>
        <v/>
      </c>
      <c r="X4477" s="270" t="str">
        <f>[1]!s_info_name(W4477)</f>
        <v>0</v>
      </c>
      <c r="Y4477" s="335" t="str">
        <f>IF($Y$3="申万一级行业",[1]!s_info_industry_sw_2021(W4477,公司分析!D$5,1),IF($Y$3="申万二级行业",[1]!s_info_industry_sw_2021(W4477,公司分析!D$5,2),IF($Y$3="申万三级行业",[1]!s_info_industry_sw_2021(W4477,公司分析!D$5,3),IF($Y$3="wind一级行业",[1]!s_info_industry_gics(W4477,1),IF($Y$3="wind二级行业",[1]!s_info_industry_gics(W4477,2),IF($Y$3="wind三级行业",[1]!s_info_industry_gics(W4477,3),IF($Y$3="wind四级行业",[1]!s_info_industry_gics(W4477,4),IF($Y$3="证监会门类行业",[1]!s_info_industry_csrc12_n(W4477,公司分析!D$5,1),""))))))))</f>
        <v>0</v>
      </c>
      <c r="Z4477" s="298" t="str">
        <f>IF(Y4477=行业比较!$E$6,ROW(),"")</f>
        <v/>
      </c>
    </row>
    <row r="4478" spans="22:26" x14ac:dyDescent="0.35">
      <c r="V4478" s="253">
        <f t="shared" si="77"/>
        <v>0</v>
      </c>
      <c r="W4478" s="348" t="str">
        <f>IF(板块成分!B4480="","",板块成分!B4480)</f>
        <v/>
      </c>
      <c r="X4478" s="270" t="str">
        <f>[1]!s_info_name(W4478)</f>
        <v>0</v>
      </c>
      <c r="Y4478" s="335" t="str">
        <f>IF($Y$3="申万一级行业",[1]!s_info_industry_sw_2021(W4478,公司分析!D$5,1),IF($Y$3="申万二级行业",[1]!s_info_industry_sw_2021(W4478,公司分析!D$5,2),IF($Y$3="申万三级行业",[1]!s_info_industry_sw_2021(W4478,公司分析!D$5,3),IF($Y$3="wind一级行业",[1]!s_info_industry_gics(W4478,1),IF($Y$3="wind二级行业",[1]!s_info_industry_gics(W4478,2),IF($Y$3="wind三级行业",[1]!s_info_industry_gics(W4478,3),IF($Y$3="wind四级行业",[1]!s_info_industry_gics(W4478,4),IF($Y$3="证监会门类行业",[1]!s_info_industry_csrc12_n(W4478,公司分析!D$5,1),""))))))))</f>
        <v>0</v>
      </c>
      <c r="Z4478" s="298" t="str">
        <f>IF(Y4478=行业比较!$E$6,ROW(),"")</f>
        <v/>
      </c>
    </row>
    <row r="4479" spans="22:26" x14ac:dyDescent="0.35">
      <c r="V4479" s="253">
        <f t="shared" si="77"/>
        <v>0</v>
      </c>
      <c r="W4479" s="348" t="str">
        <f>IF(板块成分!B4481="","",板块成分!B4481)</f>
        <v/>
      </c>
      <c r="X4479" s="270" t="str">
        <f>[1]!s_info_name(W4479)</f>
        <v>0</v>
      </c>
      <c r="Y4479" s="335" t="str">
        <f>IF($Y$3="申万一级行业",[1]!s_info_industry_sw_2021(W4479,公司分析!D$5,1),IF($Y$3="申万二级行业",[1]!s_info_industry_sw_2021(W4479,公司分析!D$5,2),IF($Y$3="申万三级行业",[1]!s_info_industry_sw_2021(W4479,公司分析!D$5,3),IF($Y$3="wind一级行业",[1]!s_info_industry_gics(W4479,1),IF($Y$3="wind二级行业",[1]!s_info_industry_gics(W4479,2),IF($Y$3="wind三级行业",[1]!s_info_industry_gics(W4479,3),IF($Y$3="wind四级行业",[1]!s_info_industry_gics(W4479,4),IF($Y$3="证监会门类行业",[1]!s_info_industry_csrc12_n(W4479,公司分析!D$5,1),""))))))))</f>
        <v>0</v>
      </c>
      <c r="Z4479" s="298" t="str">
        <f>IF(Y4479=行业比较!$E$6,ROW(),"")</f>
        <v/>
      </c>
    </row>
    <row r="4480" spans="22:26" x14ac:dyDescent="0.35">
      <c r="V4480" s="253">
        <f t="shared" si="77"/>
        <v>0</v>
      </c>
      <c r="W4480" s="348" t="str">
        <f>IF(板块成分!B4482="","",板块成分!B4482)</f>
        <v/>
      </c>
      <c r="X4480" s="270" t="str">
        <f>[1]!s_info_name(W4480)</f>
        <v>0</v>
      </c>
      <c r="Y4480" s="335" t="str">
        <f>IF($Y$3="申万一级行业",[1]!s_info_industry_sw_2021(W4480,公司分析!D$5,1),IF($Y$3="申万二级行业",[1]!s_info_industry_sw_2021(W4480,公司分析!D$5,2),IF($Y$3="申万三级行业",[1]!s_info_industry_sw_2021(W4480,公司分析!D$5,3),IF($Y$3="wind一级行业",[1]!s_info_industry_gics(W4480,1),IF($Y$3="wind二级行业",[1]!s_info_industry_gics(W4480,2),IF($Y$3="wind三级行业",[1]!s_info_industry_gics(W4480,3),IF($Y$3="wind四级行业",[1]!s_info_industry_gics(W4480,4),IF($Y$3="证监会门类行业",[1]!s_info_industry_csrc12_n(W4480,公司分析!D$5,1),""))))))))</f>
        <v>0</v>
      </c>
      <c r="Z4480" s="298" t="str">
        <f>IF(Y4480=行业比较!$E$6,ROW(),"")</f>
        <v/>
      </c>
    </row>
    <row r="4481" spans="22:26" x14ac:dyDescent="0.35">
      <c r="V4481" s="253">
        <f t="shared" si="77"/>
        <v>0</v>
      </c>
      <c r="W4481" s="348" t="str">
        <f>IF(板块成分!B4483="","",板块成分!B4483)</f>
        <v/>
      </c>
      <c r="X4481" s="270" t="str">
        <f>[1]!s_info_name(W4481)</f>
        <v>0</v>
      </c>
      <c r="Y4481" s="335" t="str">
        <f>IF($Y$3="申万一级行业",[1]!s_info_industry_sw_2021(W4481,公司分析!D$5,1),IF($Y$3="申万二级行业",[1]!s_info_industry_sw_2021(W4481,公司分析!D$5,2),IF($Y$3="申万三级行业",[1]!s_info_industry_sw_2021(W4481,公司分析!D$5,3),IF($Y$3="wind一级行业",[1]!s_info_industry_gics(W4481,1),IF($Y$3="wind二级行业",[1]!s_info_industry_gics(W4481,2),IF($Y$3="wind三级行业",[1]!s_info_industry_gics(W4481,3),IF($Y$3="wind四级行业",[1]!s_info_industry_gics(W4481,4),IF($Y$3="证监会门类行业",[1]!s_info_industry_csrc12_n(W4481,公司分析!D$5,1),""))))))))</f>
        <v>0</v>
      </c>
      <c r="Z4481" s="298" t="str">
        <f>IF(Y4481=行业比较!$E$6,ROW(),"")</f>
        <v/>
      </c>
    </row>
    <row r="4482" spans="22:26" x14ac:dyDescent="0.35">
      <c r="V4482" s="253">
        <f t="shared" si="77"/>
        <v>0</v>
      </c>
      <c r="W4482" s="348" t="str">
        <f>IF(板块成分!B4484="","",板块成分!B4484)</f>
        <v/>
      </c>
      <c r="X4482" s="270" t="str">
        <f>[1]!s_info_name(W4482)</f>
        <v>0</v>
      </c>
      <c r="Y4482" s="335" t="str">
        <f>IF($Y$3="申万一级行业",[1]!s_info_industry_sw_2021(W4482,公司分析!D$5,1),IF($Y$3="申万二级行业",[1]!s_info_industry_sw_2021(W4482,公司分析!D$5,2),IF($Y$3="申万三级行业",[1]!s_info_industry_sw_2021(W4482,公司分析!D$5,3),IF($Y$3="wind一级行业",[1]!s_info_industry_gics(W4482,1),IF($Y$3="wind二级行业",[1]!s_info_industry_gics(W4482,2),IF($Y$3="wind三级行业",[1]!s_info_industry_gics(W4482,3),IF($Y$3="wind四级行业",[1]!s_info_industry_gics(W4482,4),IF($Y$3="证监会门类行业",[1]!s_info_industry_csrc12_n(W4482,公司分析!D$5,1),""))))))))</f>
        <v>0</v>
      </c>
      <c r="Z4482" s="298" t="str">
        <f>IF(Y4482=行业比较!$E$6,ROW(),"")</f>
        <v/>
      </c>
    </row>
    <row r="4483" spans="22:26" x14ac:dyDescent="0.35">
      <c r="V4483" s="253">
        <f t="shared" si="77"/>
        <v>0</v>
      </c>
      <c r="W4483" s="348" t="str">
        <f>IF(板块成分!B4485="","",板块成分!B4485)</f>
        <v/>
      </c>
      <c r="X4483" s="270" t="str">
        <f>[1]!s_info_name(W4483)</f>
        <v>0</v>
      </c>
      <c r="Y4483" s="335" t="str">
        <f>IF($Y$3="申万一级行业",[1]!s_info_industry_sw_2021(W4483,公司分析!D$5,1),IF($Y$3="申万二级行业",[1]!s_info_industry_sw_2021(W4483,公司分析!D$5,2),IF($Y$3="申万三级行业",[1]!s_info_industry_sw_2021(W4483,公司分析!D$5,3),IF($Y$3="wind一级行业",[1]!s_info_industry_gics(W4483,1),IF($Y$3="wind二级行业",[1]!s_info_industry_gics(W4483,2),IF($Y$3="wind三级行业",[1]!s_info_industry_gics(W4483,3),IF($Y$3="wind四级行业",[1]!s_info_industry_gics(W4483,4),IF($Y$3="证监会门类行业",[1]!s_info_industry_csrc12_n(W4483,公司分析!D$5,1),""))))))))</f>
        <v>0</v>
      </c>
      <c r="Z4483" s="298" t="str">
        <f>IF(Y4483=行业比较!$E$6,ROW(),"")</f>
        <v/>
      </c>
    </row>
    <row r="4484" spans="22:26" x14ac:dyDescent="0.35">
      <c r="V4484" s="253">
        <f t="shared" si="77"/>
        <v>0</v>
      </c>
      <c r="W4484" s="348" t="str">
        <f>IF(板块成分!B4486="","",板块成分!B4486)</f>
        <v/>
      </c>
      <c r="X4484" s="270" t="str">
        <f>[1]!s_info_name(W4484)</f>
        <v>0</v>
      </c>
      <c r="Y4484" s="335" t="str">
        <f>IF($Y$3="申万一级行业",[1]!s_info_industry_sw_2021(W4484,公司分析!D$5,1),IF($Y$3="申万二级行业",[1]!s_info_industry_sw_2021(W4484,公司分析!D$5,2),IF($Y$3="申万三级行业",[1]!s_info_industry_sw_2021(W4484,公司分析!D$5,3),IF($Y$3="wind一级行业",[1]!s_info_industry_gics(W4484,1),IF($Y$3="wind二级行业",[1]!s_info_industry_gics(W4484,2),IF($Y$3="wind三级行业",[1]!s_info_industry_gics(W4484,3),IF($Y$3="wind四级行业",[1]!s_info_industry_gics(W4484,4),IF($Y$3="证监会门类行业",[1]!s_info_industry_csrc12_n(W4484,公司分析!D$5,1),""))))))))</f>
        <v>0</v>
      </c>
      <c r="Z4484" s="298" t="str">
        <f>IF(Y4484=行业比较!$E$6,ROW(),"")</f>
        <v/>
      </c>
    </row>
    <row r="4485" spans="22:26" x14ac:dyDescent="0.35">
      <c r="V4485" s="253">
        <f t="shared" ref="V4485:V4548" si="78">IF(Z4485="",0,RANK(Z4485,Z:Z,1))</f>
        <v>0</v>
      </c>
      <c r="W4485" s="348" t="str">
        <f>IF(板块成分!B4487="","",板块成分!B4487)</f>
        <v/>
      </c>
      <c r="X4485" s="270" t="str">
        <f>[1]!s_info_name(W4485)</f>
        <v>0</v>
      </c>
      <c r="Y4485" s="335" t="str">
        <f>IF($Y$3="申万一级行业",[1]!s_info_industry_sw_2021(W4485,公司分析!D$5,1),IF($Y$3="申万二级行业",[1]!s_info_industry_sw_2021(W4485,公司分析!D$5,2),IF($Y$3="申万三级行业",[1]!s_info_industry_sw_2021(W4485,公司分析!D$5,3),IF($Y$3="wind一级行业",[1]!s_info_industry_gics(W4485,1),IF($Y$3="wind二级行业",[1]!s_info_industry_gics(W4485,2),IF($Y$3="wind三级行业",[1]!s_info_industry_gics(W4485,3),IF($Y$3="wind四级行业",[1]!s_info_industry_gics(W4485,4),IF($Y$3="证监会门类行业",[1]!s_info_industry_csrc12_n(W4485,公司分析!D$5,1),""))))))))</f>
        <v>0</v>
      </c>
      <c r="Z4485" s="298" t="str">
        <f>IF(Y4485=行业比较!$E$6,ROW(),"")</f>
        <v/>
      </c>
    </row>
    <row r="4486" spans="22:26" x14ac:dyDescent="0.35">
      <c r="V4486" s="253">
        <f t="shared" si="78"/>
        <v>0</v>
      </c>
      <c r="W4486" s="348" t="str">
        <f>IF(板块成分!B4488="","",板块成分!B4488)</f>
        <v/>
      </c>
      <c r="X4486" s="270" t="str">
        <f>[1]!s_info_name(W4486)</f>
        <v>0</v>
      </c>
      <c r="Y4486" s="335" t="str">
        <f>IF($Y$3="申万一级行业",[1]!s_info_industry_sw_2021(W4486,公司分析!D$5,1),IF($Y$3="申万二级行业",[1]!s_info_industry_sw_2021(W4486,公司分析!D$5,2),IF($Y$3="申万三级行业",[1]!s_info_industry_sw_2021(W4486,公司分析!D$5,3),IF($Y$3="wind一级行业",[1]!s_info_industry_gics(W4486,1),IF($Y$3="wind二级行业",[1]!s_info_industry_gics(W4486,2),IF($Y$3="wind三级行业",[1]!s_info_industry_gics(W4486,3),IF($Y$3="wind四级行业",[1]!s_info_industry_gics(W4486,4),IF($Y$3="证监会门类行业",[1]!s_info_industry_csrc12_n(W4486,公司分析!D$5,1),""))))))))</f>
        <v>0</v>
      </c>
      <c r="Z4486" s="298" t="str">
        <f>IF(Y4486=行业比较!$E$6,ROW(),"")</f>
        <v/>
      </c>
    </row>
    <row r="4487" spans="22:26" x14ac:dyDescent="0.35">
      <c r="V4487" s="253">
        <f t="shared" si="78"/>
        <v>0</v>
      </c>
      <c r="W4487" s="348" t="str">
        <f>IF(板块成分!B4489="","",板块成分!B4489)</f>
        <v/>
      </c>
      <c r="X4487" s="270" t="str">
        <f>[1]!s_info_name(W4487)</f>
        <v>0</v>
      </c>
      <c r="Y4487" s="335" t="str">
        <f>IF($Y$3="申万一级行业",[1]!s_info_industry_sw_2021(W4487,公司分析!D$5,1),IF($Y$3="申万二级行业",[1]!s_info_industry_sw_2021(W4487,公司分析!D$5,2),IF($Y$3="申万三级行业",[1]!s_info_industry_sw_2021(W4487,公司分析!D$5,3),IF($Y$3="wind一级行业",[1]!s_info_industry_gics(W4487,1),IF($Y$3="wind二级行业",[1]!s_info_industry_gics(W4487,2),IF($Y$3="wind三级行业",[1]!s_info_industry_gics(W4487,3),IF($Y$3="wind四级行业",[1]!s_info_industry_gics(W4487,4),IF($Y$3="证监会门类行业",[1]!s_info_industry_csrc12_n(W4487,公司分析!D$5,1),""))))))))</f>
        <v>0</v>
      </c>
      <c r="Z4487" s="298" t="str">
        <f>IF(Y4487=行业比较!$E$6,ROW(),"")</f>
        <v/>
      </c>
    </row>
    <row r="4488" spans="22:26" x14ac:dyDescent="0.35">
      <c r="V4488" s="253">
        <f t="shared" si="78"/>
        <v>0</v>
      </c>
      <c r="W4488" s="348" t="str">
        <f>IF(板块成分!B4490="","",板块成分!B4490)</f>
        <v/>
      </c>
      <c r="X4488" s="270" t="str">
        <f>[1]!s_info_name(W4488)</f>
        <v>0</v>
      </c>
      <c r="Y4488" s="335" t="str">
        <f>IF($Y$3="申万一级行业",[1]!s_info_industry_sw_2021(W4488,公司分析!D$5,1),IF($Y$3="申万二级行业",[1]!s_info_industry_sw_2021(W4488,公司分析!D$5,2),IF($Y$3="申万三级行业",[1]!s_info_industry_sw_2021(W4488,公司分析!D$5,3),IF($Y$3="wind一级行业",[1]!s_info_industry_gics(W4488,1),IF($Y$3="wind二级行业",[1]!s_info_industry_gics(W4488,2),IF($Y$3="wind三级行业",[1]!s_info_industry_gics(W4488,3),IF($Y$3="wind四级行业",[1]!s_info_industry_gics(W4488,4),IF($Y$3="证监会门类行业",[1]!s_info_industry_csrc12_n(W4488,公司分析!D$5,1),""))))))))</f>
        <v>0</v>
      </c>
      <c r="Z4488" s="298" t="str">
        <f>IF(Y4488=行业比较!$E$6,ROW(),"")</f>
        <v/>
      </c>
    </row>
    <row r="4489" spans="22:26" x14ac:dyDescent="0.35">
      <c r="V4489" s="253">
        <f t="shared" si="78"/>
        <v>0</v>
      </c>
      <c r="W4489" s="348" t="str">
        <f>IF(板块成分!B4491="","",板块成分!B4491)</f>
        <v/>
      </c>
      <c r="X4489" s="270" t="str">
        <f>[1]!s_info_name(W4489)</f>
        <v>0</v>
      </c>
      <c r="Y4489" s="335" t="str">
        <f>IF($Y$3="申万一级行业",[1]!s_info_industry_sw_2021(W4489,公司分析!D$5,1),IF($Y$3="申万二级行业",[1]!s_info_industry_sw_2021(W4489,公司分析!D$5,2),IF($Y$3="申万三级行业",[1]!s_info_industry_sw_2021(W4489,公司分析!D$5,3),IF($Y$3="wind一级行业",[1]!s_info_industry_gics(W4489,1),IF($Y$3="wind二级行业",[1]!s_info_industry_gics(W4489,2),IF($Y$3="wind三级行业",[1]!s_info_industry_gics(W4489,3),IF($Y$3="wind四级行业",[1]!s_info_industry_gics(W4489,4),IF($Y$3="证监会门类行业",[1]!s_info_industry_csrc12_n(W4489,公司分析!D$5,1),""))))))))</f>
        <v>0</v>
      </c>
      <c r="Z4489" s="298" t="str">
        <f>IF(Y4489=行业比较!$E$6,ROW(),"")</f>
        <v/>
      </c>
    </row>
    <row r="4490" spans="22:26" x14ac:dyDescent="0.35">
      <c r="V4490" s="253">
        <f t="shared" si="78"/>
        <v>0</v>
      </c>
      <c r="W4490" s="348" t="str">
        <f>IF(板块成分!B4492="","",板块成分!B4492)</f>
        <v/>
      </c>
      <c r="X4490" s="270" t="str">
        <f>[1]!s_info_name(W4490)</f>
        <v>0</v>
      </c>
      <c r="Y4490" s="335" t="str">
        <f>IF($Y$3="申万一级行业",[1]!s_info_industry_sw_2021(W4490,公司分析!D$5,1),IF($Y$3="申万二级行业",[1]!s_info_industry_sw_2021(W4490,公司分析!D$5,2),IF($Y$3="申万三级行业",[1]!s_info_industry_sw_2021(W4490,公司分析!D$5,3),IF($Y$3="wind一级行业",[1]!s_info_industry_gics(W4490,1),IF($Y$3="wind二级行业",[1]!s_info_industry_gics(W4490,2),IF($Y$3="wind三级行业",[1]!s_info_industry_gics(W4490,3),IF($Y$3="wind四级行业",[1]!s_info_industry_gics(W4490,4),IF($Y$3="证监会门类行业",[1]!s_info_industry_csrc12_n(W4490,公司分析!D$5,1),""))))))))</f>
        <v>0</v>
      </c>
      <c r="Z4490" s="298" t="str">
        <f>IF(Y4490=行业比较!$E$6,ROW(),"")</f>
        <v/>
      </c>
    </row>
    <row r="4491" spans="22:26" x14ac:dyDescent="0.35">
      <c r="V4491" s="253">
        <f t="shared" si="78"/>
        <v>0</v>
      </c>
      <c r="W4491" s="348" t="str">
        <f>IF(板块成分!B4493="","",板块成分!B4493)</f>
        <v/>
      </c>
      <c r="X4491" s="270" t="str">
        <f>[1]!s_info_name(W4491)</f>
        <v>0</v>
      </c>
      <c r="Y4491" s="335" t="str">
        <f>IF($Y$3="申万一级行业",[1]!s_info_industry_sw_2021(W4491,公司分析!D$5,1),IF($Y$3="申万二级行业",[1]!s_info_industry_sw_2021(W4491,公司分析!D$5,2),IF($Y$3="申万三级行业",[1]!s_info_industry_sw_2021(W4491,公司分析!D$5,3),IF($Y$3="wind一级行业",[1]!s_info_industry_gics(W4491,1),IF($Y$3="wind二级行业",[1]!s_info_industry_gics(W4491,2),IF($Y$3="wind三级行业",[1]!s_info_industry_gics(W4491,3),IF($Y$3="wind四级行业",[1]!s_info_industry_gics(W4491,4),IF($Y$3="证监会门类行业",[1]!s_info_industry_csrc12_n(W4491,公司分析!D$5,1),""))))))))</f>
        <v>0</v>
      </c>
      <c r="Z4491" s="298" t="str">
        <f>IF(Y4491=行业比较!$E$6,ROW(),"")</f>
        <v/>
      </c>
    </row>
    <row r="4492" spans="22:26" x14ac:dyDescent="0.35">
      <c r="V4492" s="253">
        <f t="shared" si="78"/>
        <v>0</v>
      </c>
      <c r="W4492" s="348" t="str">
        <f>IF(板块成分!B4494="","",板块成分!B4494)</f>
        <v/>
      </c>
      <c r="X4492" s="270" t="str">
        <f>[1]!s_info_name(W4492)</f>
        <v>0</v>
      </c>
      <c r="Y4492" s="335" t="str">
        <f>IF($Y$3="申万一级行业",[1]!s_info_industry_sw_2021(W4492,公司分析!D$5,1),IF($Y$3="申万二级行业",[1]!s_info_industry_sw_2021(W4492,公司分析!D$5,2),IF($Y$3="申万三级行业",[1]!s_info_industry_sw_2021(W4492,公司分析!D$5,3),IF($Y$3="wind一级行业",[1]!s_info_industry_gics(W4492,1),IF($Y$3="wind二级行业",[1]!s_info_industry_gics(W4492,2),IF($Y$3="wind三级行业",[1]!s_info_industry_gics(W4492,3),IF($Y$3="wind四级行业",[1]!s_info_industry_gics(W4492,4),IF($Y$3="证监会门类行业",[1]!s_info_industry_csrc12_n(W4492,公司分析!D$5,1),""))))))))</f>
        <v>0</v>
      </c>
      <c r="Z4492" s="298" t="str">
        <f>IF(Y4492=行业比较!$E$6,ROW(),"")</f>
        <v/>
      </c>
    </row>
    <row r="4493" spans="22:26" x14ac:dyDescent="0.35">
      <c r="V4493" s="253">
        <f t="shared" si="78"/>
        <v>0</v>
      </c>
      <c r="W4493" s="348" t="str">
        <f>IF(板块成分!B4495="","",板块成分!B4495)</f>
        <v/>
      </c>
      <c r="X4493" s="270" t="str">
        <f>[1]!s_info_name(W4493)</f>
        <v>0</v>
      </c>
      <c r="Y4493" s="335" t="str">
        <f>IF($Y$3="申万一级行业",[1]!s_info_industry_sw_2021(W4493,公司分析!D$5,1),IF($Y$3="申万二级行业",[1]!s_info_industry_sw_2021(W4493,公司分析!D$5,2),IF($Y$3="申万三级行业",[1]!s_info_industry_sw_2021(W4493,公司分析!D$5,3),IF($Y$3="wind一级行业",[1]!s_info_industry_gics(W4493,1),IF($Y$3="wind二级行业",[1]!s_info_industry_gics(W4493,2),IF($Y$3="wind三级行业",[1]!s_info_industry_gics(W4493,3),IF($Y$3="wind四级行业",[1]!s_info_industry_gics(W4493,4),IF($Y$3="证监会门类行业",[1]!s_info_industry_csrc12_n(W4493,公司分析!D$5,1),""))))))))</f>
        <v>0</v>
      </c>
      <c r="Z4493" s="298" t="str">
        <f>IF(Y4493=行业比较!$E$6,ROW(),"")</f>
        <v/>
      </c>
    </row>
    <row r="4494" spans="22:26" x14ac:dyDescent="0.35">
      <c r="V4494" s="253">
        <f t="shared" si="78"/>
        <v>0</v>
      </c>
      <c r="W4494" s="348" t="str">
        <f>IF(板块成分!B4496="","",板块成分!B4496)</f>
        <v/>
      </c>
      <c r="X4494" s="270" t="str">
        <f>[1]!s_info_name(W4494)</f>
        <v>0</v>
      </c>
      <c r="Y4494" s="335" t="str">
        <f>IF($Y$3="申万一级行业",[1]!s_info_industry_sw_2021(W4494,公司分析!D$5,1),IF($Y$3="申万二级行业",[1]!s_info_industry_sw_2021(W4494,公司分析!D$5,2),IF($Y$3="申万三级行业",[1]!s_info_industry_sw_2021(W4494,公司分析!D$5,3),IF($Y$3="wind一级行业",[1]!s_info_industry_gics(W4494,1),IF($Y$3="wind二级行业",[1]!s_info_industry_gics(W4494,2),IF($Y$3="wind三级行业",[1]!s_info_industry_gics(W4494,3),IF($Y$3="wind四级行业",[1]!s_info_industry_gics(W4494,4),IF($Y$3="证监会门类行业",[1]!s_info_industry_csrc12_n(W4494,公司分析!D$5,1),""))))))))</f>
        <v>0</v>
      </c>
      <c r="Z4494" s="298" t="str">
        <f>IF(Y4494=行业比较!$E$6,ROW(),"")</f>
        <v/>
      </c>
    </row>
    <row r="4495" spans="22:26" x14ac:dyDescent="0.35">
      <c r="V4495" s="253">
        <f t="shared" si="78"/>
        <v>0</v>
      </c>
      <c r="W4495" s="348" t="str">
        <f>IF(板块成分!B4497="","",板块成分!B4497)</f>
        <v/>
      </c>
      <c r="X4495" s="270" t="str">
        <f>[1]!s_info_name(W4495)</f>
        <v>0</v>
      </c>
      <c r="Y4495" s="335" t="str">
        <f>IF($Y$3="申万一级行业",[1]!s_info_industry_sw_2021(W4495,公司分析!D$5,1),IF($Y$3="申万二级行业",[1]!s_info_industry_sw_2021(W4495,公司分析!D$5,2),IF($Y$3="申万三级行业",[1]!s_info_industry_sw_2021(W4495,公司分析!D$5,3),IF($Y$3="wind一级行业",[1]!s_info_industry_gics(W4495,1),IF($Y$3="wind二级行业",[1]!s_info_industry_gics(W4495,2),IF($Y$3="wind三级行业",[1]!s_info_industry_gics(W4495,3),IF($Y$3="wind四级行业",[1]!s_info_industry_gics(W4495,4),IF($Y$3="证监会门类行业",[1]!s_info_industry_csrc12_n(W4495,公司分析!D$5,1),""))))))))</f>
        <v>0</v>
      </c>
      <c r="Z4495" s="298" t="str">
        <f>IF(Y4495=行业比较!$E$6,ROW(),"")</f>
        <v/>
      </c>
    </row>
    <row r="4496" spans="22:26" x14ac:dyDescent="0.35">
      <c r="V4496" s="253">
        <f t="shared" si="78"/>
        <v>0</v>
      </c>
      <c r="W4496" s="348" t="str">
        <f>IF(板块成分!B4498="","",板块成分!B4498)</f>
        <v/>
      </c>
      <c r="X4496" s="270" t="str">
        <f>[1]!s_info_name(W4496)</f>
        <v>0</v>
      </c>
      <c r="Y4496" s="335" t="str">
        <f>IF($Y$3="申万一级行业",[1]!s_info_industry_sw_2021(W4496,公司分析!D$5,1),IF($Y$3="申万二级行业",[1]!s_info_industry_sw_2021(W4496,公司分析!D$5,2),IF($Y$3="申万三级行业",[1]!s_info_industry_sw_2021(W4496,公司分析!D$5,3),IF($Y$3="wind一级行业",[1]!s_info_industry_gics(W4496,1),IF($Y$3="wind二级行业",[1]!s_info_industry_gics(W4496,2),IF($Y$3="wind三级行业",[1]!s_info_industry_gics(W4496,3),IF($Y$3="wind四级行业",[1]!s_info_industry_gics(W4496,4),IF($Y$3="证监会门类行业",[1]!s_info_industry_csrc12_n(W4496,公司分析!D$5,1),""))))))))</f>
        <v>0</v>
      </c>
      <c r="Z4496" s="298" t="str">
        <f>IF(Y4496=行业比较!$E$6,ROW(),"")</f>
        <v/>
      </c>
    </row>
    <row r="4497" spans="22:26" x14ac:dyDescent="0.35">
      <c r="V4497" s="253">
        <f t="shared" si="78"/>
        <v>0</v>
      </c>
      <c r="W4497" s="348" t="str">
        <f>IF(板块成分!B4499="","",板块成分!B4499)</f>
        <v/>
      </c>
      <c r="X4497" s="270" t="str">
        <f>[1]!s_info_name(W4497)</f>
        <v>0</v>
      </c>
      <c r="Y4497" s="335" t="str">
        <f>IF($Y$3="申万一级行业",[1]!s_info_industry_sw_2021(W4497,公司分析!D$5,1),IF($Y$3="申万二级行业",[1]!s_info_industry_sw_2021(W4497,公司分析!D$5,2),IF($Y$3="申万三级行业",[1]!s_info_industry_sw_2021(W4497,公司分析!D$5,3),IF($Y$3="wind一级行业",[1]!s_info_industry_gics(W4497,1),IF($Y$3="wind二级行业",[1]!s_info_industry_gics(W4497,2),IF($Y$3="wind三级行业",[1]!s_info_industry_gics(W4497,3),IF($Y$3="wind四级行业",[1]!s_info_industry_gics(W4497,4),IF($Y$3="证监会门类行业",[1]!s_info_industry_csrc12_n(W4497,公司分析!D$5,1),""))))))))</f>
        <v>0</v>
      </c>
      <c r="Z4497" s="298" t="str">
        <f>IF(Y4497=行业比较!$E$6,ROW(),"")</f>
        <v/>
      </c>
    </row>
    <row r="4498" spans="22:26" x14ac:dyDescent="0.35">
      <c r="V4498" s="253">
        <f t="shared" si="78"/>
        <v>0</v>
      </c>
      <c r="W4498" s="348" t="str">
        <f>IF(板块成分!B4500="","",板块成分!B4500)</f>
        <v/>
      </c>
      <c r="X4498" s="270" t="str">
        <f>[1]!s_info_name(W4498)</f>
        <v>0</v>
      </c>
      <c r="Y4498" s="335" t="str">
        <f>IF($Y$3="申万一级行业",[1]!s_info_industry_sw_2021(W4498,公司分析!D$5,1),IF($Y$3="申万二级行业",[1]!s_info_industry_sw_2021(W4498,公司分析!D$5,2),IF($Y$3="申万三级行业",[1]!s_info_industry_sw_2021(W4498,公司分析!D$5,3),IF($Y$3="wind一级行业",[1]!s_info_industry_gics(W4498,1),IF($Y$3="wind二级行业",[1]!s_info_industry_gics(W4498,2),IF($Y$3="wind三级行业",[1]!s_info_industry_gics(W4498,3),IF($Y$3="wind四级行业",[1]!s_info_industry_gics(W4498,4),IF($Y$3="证监会门类行业",[1]!s_info_industry_csrc12_n(W4498,公司分析!D$5,1),""))))))))</f>
        <v>0</v>
      </c>
      <c r="Z4498" s="298" t="str">
        <f>IF(Y4498=行业比较!$E$6,ROW(),"")</f>
        <v/>
      </c>
    </row>
    <row r="4499" spans="22:26" x14ac:dyDescent="0.35">
      <c r="V4499" s="253">
        <f t="shared" si="78"/>
        <v>0</v>
      </c>
      <c r="W4499" s="348" t="str">
        <f>IF(板块成分!B4501="","",板块成分!B4501)</f>
        <v/>
      </c>
      <c r="X4499" s="270" t="str">
        <f>[1]!s_info_name(W4499)</f>
        <v>0</v>
      </c>
      <c r="Y4499" s="335" t="str">
        <f>IF($Y$3="申万一级行业",[1]!s_info_industry_sw_2021(W4499,公司分析!D$5,1),IF($Y$3="申万二级行业",[1]!s_info_industry_sw_2021(W4499,公司分析!D$5,2),IF($Y$3="申万三级行业",[1]!s_info_industry_sw_2021(W4499,公司分析!D$5,3),IF($Y$3="wind一级行业",[1]!s_info_industry_gics(W4499,1),IF($Y$3="wind二级行业",[1]!s_info_industry_gics(W4499,2),IF($Y$3="wind三级行业",[1]!s_info_industry_gics(W4499,3),IF($Y$3="wind四级行业",[1]!s_info_industry_gics(W4499,4),IF($Y$3="证监会门类行业",[1]!s_info_industry_csrc12_n(W4499,公司分析!D$5,1),""))))))))</f>
        <v>0</v>
      </c>
      <c r="Z4499" s="298" t="str">
        <f>IF(Y4499=行业比较!$E$6,ROW(),"")</f>
        <v/>
      </c>
    </row>
    <row r="4500" spans="22:26" x14ac:dyDescent="0.35">
      <c r="V4500" s="253">
        <f t="shared" si="78"/>
        <v>0</v>
      </c>
      <c r="W4500" s="348" t="str">
        <f>IF(板块成分!B4502="","",板块成分!B4502)</f>
        <v/>
      </c>
      <c r="X4500" s="270" t="str">
        <f>[1]!s_info_name(W4500)</f>
        <v>0</v>
      </c>
      <c r="Y4500" s="335" t="str">
        <f>IF($Y$3="申万一级行业",[1]!s_info_industry_sw_2021(W4500,公司分析!D$5,1),IF($Y$3="申万二级行业",[1]!s_info_industry_sw_2021(W4500,公司分析!D$5,2),IF($Y$3="申万三级行业",[1]!s_info_industry_sw_2021(W4500,公司分析!D$5,3),IF($Y$3="wind一级行业",[1]!s_info_industry_gics(W4500,1),IF($Y$3="wind二级行业",[1]!s_info_industry_gics(W4500,2),IF($Y$3="wind三级行业",[1]!s_info_industry_gics(W4500,3),IF($Y$3="wind四级行业",[1]!s_info_industry_gics(W4500,4),IF($Y$3="证监会门类行业",[1]!s_info_industry_csrc12_n(W4500,公司分析!D$5,1),""))))))))</f>
        <v>0</v>
      </c>
      <c r="Z4500" s="298" t="str">
        <f>IF(Y4500=行业比较!$E$6,ROW(),"")</f>
        <v/>
      </c>
    </row>
    <row r="4501" spans="22:26" x14ac:dyDescent="0.35">
      <c r="V4501" s="253">
        <f t="shared" si="78"/>
        <v>0</v>
      </c>
      <c r="W4501" s="348" t="str">
        <f>IF(板块成分!B4503="","",板块成分!B4503)</f>
        <v/>
      </c>
      <c r="X4501" s="270" t="str">
        <f>[1]!s_info_name(W4501)</f>
        <v>0</v>
      </c>
      <c r="Y4501" s="335" t="str">
        <f>IF($Y$3="申万一级行业",[1]!s_info_industry_sw_2021(W4501,公司分析!D$5,1),IF($Y$3="申万二级行业",[1]!s_info_industry_sw_2021(W4501,公司分析!D$5,2),IF($Y$3="申万三级行业",[1]!s_info_industry_sw_2021(W4501,公司分析!D$5,3),IF($Y$3="wind一级行业",[1]!s_info_industry_gics(W4501,1),IF($Y$3="wind二级行业",[1]!s_info_industry_gics(W4501,2),IF($Y$3="wind三级行业",[1]!s_info_industry_gics(W4501,3),IF($Y$3="wind四级行业",[1]!s_info_industry_gics(W4501,4),IF($Y$3="证监会门类行业",[1]!s_info_industry_csrc12_n(W4501,公司分析!D$5,1),""))))))))</f>
        <v>0</v>
      </c>
      <c r="Z4501" s="298" t="str">
        <f>IF(Y4501=行业比较!$E$6,ROW(),"")</f>
        <v/>
      </c>
    </row>
    <row r="4502" spans="22:26" x14ac:dyDescent="0.35">
      <c r="V4502" s="253">
        <f t="shared" si="78"/>
        <v>0</v>
      </c>
      <c r="W4502" s="348" t="str">
        <f>IF(板块成分!B4504="","",板块成分!B4504)</f>
        <v/>
      </c>
      <c r="X4502" s="270" t="str">
        <f>[1]!s_info_name(W4502)</f>
        <v>0</v>
      </c>
      <c r="Y4502" s="335" t="str">
        <f>IF($Y$3="申万一级行业",[1]!s_info_industry_sw_2021(W4502,公司分析!D$5,1),IF($Y$3="申万二级行业",[1]!s_info_industry_sw_2021(W4502,公司分析!D$5,2),IF($Y$3="申万三级行业",[1]!s_info_industry_sw_2021(W4502,公司分析!D$5,3),IF($Y$3="wind一级行业",[1]!s_info_industry_gics(W4502,1),IF($Y$3="wind二级行业",[1]!s_info_industry_gics(W4502,2),IF($Y$3="wind三级行业",[1]!s_info_industry_gics(W4502,3),IF($Y$3="wind四级行业",[1]!s_info_industry_gics(W4502,4),IF($Y$3="证监会门类行业",[1]!s_info_industry_csrc12_n(W4502,公司分析!D$5,1),""))))))))</f>
        <v>0</v>
      </c>
      <c r="Z4502" s="298" t="str">
        <f>IF(Y4502=行业比较!$E$6,ROW(),"")</f>
        <v/>
      </c>
    </row>
    <row r="4503" spans="22:26" x14ac:dyDescent="0.35">
      <c r="V4503" s="253">
        <f t="shared" si="78"/>
        <v>0</v>
      </c>
      <c r="W4503" s="348" t="str">
        <f>IF(板块成分!B4505="","",板块成分!B4505)</f>
        <v/>
      </c>
      <c r="X4503" s="270" t="str">
        <f>[1]!s_info_name(W4503)</f>
        <v>0</v>
      </c>
      <c r="Y4503" s="335" t="str">
        <f>IF($Y$3="申万一级行业",[1]!s_info_industry_sw_2021(W4503,公司分析!D$5,1),IF($Y$3="申万二级行业",[1]!s_info_industry_sw_2021(W4503,公司分析!D$5,2),IF($Y$3="申万三级行业",[1]!s_info_industry_sw_2021(W4503,公司分析!D$5,3),IF($Y$3="wind一级行业",[1]!s_info_industry_gics(W4503,1),IF($Y$3="wind二级行业",[1]!s_info_industry_gics(W4503,2),IF($Y$3="wind三级行业",[1]!s_info_industry_gics(W4503,3),IF($Y$3="wind四级行业",[1]!s_info_industry_gics(W4503,4),IF($Y$3="证监会门类行业",[1]!s_info_industry_csrc12_n(W4503,公司分析!D$5,1),""))))))))</f>
        <v>0</v>
      </c>
      <c r="Z4503" s="298" t="str">
        <f>IF(Y4503=行业比较!$E$6,ROW(),"")</f>
        <v/>
      </c>
    </row>
    <row r="4504" spans="22:26" x14ac:dyDescent="0.35">
      <c r="V4504" s="253">
        <f t="shared" si="78"/>
        <v>0</v>
      </c>
      <c r="W4504" s="348" t="str">
        <f>IF(板块成分!B4506="","",板块成分!B4506)</f>
        <v/>
      </c>
      <c r="X4504" s="270" t="str">
        <f>[1]!s_info_name(W4504)</f>
        <v>0</v>
      </c>
      <c r="Y4504" s="335" t="str">
        <f>IF($Y$3="申万一级行业",[1]!s_info_industry_sw_2021(W4504,公司分析!D$5,1),IF($Y$3="申万二级行业",[1]!s_info_industry_sw_2021(W4504,公司分析!D$5,2),IF($Y$3="申万三级行业",[1]!s_info_industry_sw_2021(W4504,公司分析!D$5,3),IF($Y$3="wind一级行业",[1]!s_info_industry_gics(W4504,1),IF($Y$3="wind二级行业",[1]!s_info_industry_gics(W4504,2),IF($Y$3="wind三级行业",[1]!s_info_industry_gics(W4504,3),IF($Y$3="wind四级行业",[1]!s_info_industry_gics(W4504,4),IF($Y$3="证监会门类行业",[1]!s_info_industry_csrc12_n(W4504,公司分析!D$5,1),""))))))))</f>
        <v>0</v>
      </c>
      <c r="Z4504" s="298" t="str">
        <f>IF(Y4504=行业比较!$E$6,ROW(),"")</f>
        <v/>
      </c>
    </row>
    <row r="4505" spans="22:26" x14ac:dyDescent="0.35">
      <c r="V4505" s="253">
        <f t="shared" si="78"/>
        <v>0</v>
      </c>
      <c r="W4505" s="348" t="str">
        <f>IF(板块成分!B4507="","",板块成分!B4507)</f>
        <v/>
      </c>
      <c r="X4505" s="270" t="str">
        <f>[1]!s_info_name(W4505)</f>
        <v>0</v>
      </c>
      <c r="Y4505" s="335" t="str">
        <f>IF($Y$3="申万一级行业",[1]!s_info_industry_sw_2021(W4505,公司分析!D$5,1),IF($Y$3="申万二级行业",[1]!s_info_industry_sw_2021(W4505,公司分析!D$5,2),IF($Y$3="申万三级行业",[1]!s_info_industry_sw_2021(W4505,公司分析!D$5,3),IF($Y$3="wind一级行业",[1]!s_info_industry_gics(W4505,1),IF($Y$3="wind二级行业",[1]!s_info_industry_gics(W4505,2),IF($Y$3="wind三级行业",[1]!s_info_industry_gics(W4505,3),IF($Y$3="wind四级行业",[1]!s_info_industry_gics(W4505,4),IF($Y$3="证监会门类行业",[1]!s_info_industry_csrc12_n(W4505,公司分析!D$5,1),""))))))))</f>
        <v>0</v>
      </c>
      <c r="Z4505" s="298" t="str">
        <f>IF(Y4505=行业比较!$E$6,ROW(),"")</f>
        <v/>
      </c>
    </row>
    <row r="4506" spans="22:26" x14ac:dyDescent="0.35">
      <c r="V4506" s="253">
        <f t="shared" si="78"/>
        <v>0</v>
      </c>
      <c r="W4506" s="348" t="str">
        <f>IF(板块成分!B4508="","",板块成分!B4508)</f>
        <v/>
      </c>
      <c r="X4506" s="270" t="str">
        <f>[1]!s_info_name(W4506)</f>
        <v>0</v>
      </c>
      <c r="Y4506" s="335" t="str">
        <f>IF($Y$3="申万一级行业",[1]!s_info_industry_sw_2021(W4506,公司分析!D$5,1),IF($Y$3="申万二级行业",[1]!s_info_industry_sw_2021(W4506,公司分析!D$5,2),IF($Y$3="申万三级行业",[1]!s_info_industry_sw_2021(W4506,公司分析!D$5,3),IF($Y$3="wind一级行业",[1]!s_info_industry_gics(W4506,1),IF($Y$3="wind二级行业",[1]!s_info_industry_gics(W4506,2),IF($Y$3="wind三级行业",[1]!s_info_industry_gics(W4506,3),IF($Y$3="wind四级行业",[1]!s_info_industry_gics(W4506,4),IF($Y$3="证监会门类行业",[1]!s_info_industry_csrc12_n(W4506,公司分析!D$5,1),""))))))))</f>
        <v>0</v>
      </c>
      <c r="Z4506" s="298" t="str">
        <f>IF(Y4506=行业比较!$E$6,ROW(),"")</f>
        <v/>
      </c>
    </row>
    <row r="4507" spans="22:26" x14ac:dyDescent="0.35">
      <c r="V4507" s="253">
        <f t="shared" si="78"/>
        <v>0</v>
      </c>
      <c r="W4507" s="348" t="str">
        <f>IF(板块成分!B4509="","",板块成分!B4509)</f>
        <v/>
      </c>
      <c r="X4507" s="270" t="str">
        <f>[1]!s_info_name(W4507)</f>
        <v>0</v>
      </c>
      <c r="Y4507" s="335" t="str">
        <f>IF($Y$3="申万一级行业",[1]!s_info_industry_sw_2021(W4507,公司分析!D$5,1),IF($Y$3="申万二级行业",[1]!s_info_industry_sw_2021(W4507,公司分析!D$5,2),IF($Y$3="申万三级行业",[1]!s_info_industry_sw_2021(W4507,公司分析!D$5,3),IF($Y$3="wind一级行业",[1]!s_info_industry_gics(W4507,1),IF($Y$3="wind二级行业",[1]!s_info_industry_gics(W4507,2),IF($Y$3="wind三级行业",[1]!s_info_industry_gics(W4507,3),IF($Y$3="wind四级行业",[1]!s_info_industry_gics(W4507,4),IF($Y$3="证监会门类行业",[1]!s_info_industry_csrc12_n(W4507,公司分析!D$5,1),""))))))))</f>
        <v>0</v>
      </c>
      <c r="Z4507" s="298" t="str">
        <f>IF(Y4507=行业比较!$E$6,ROW(),"")</f>
        <v/>
      </c>
    </row>
    <row r="4508" spans="22:26" x14ac:dyDescent="0.35">
      <c r="V4508" s="253">
        <f t="shared" si="78"/>
        <v>0</v>
      </c>
      <c r="W4508" s="348" t="str">
        <f>IF(板块成分!B4510="","",板块成分!B4510)</f>
        <v/>
      </c>
      <c r="X4508" s="270" t="str">
        <f>[1]!s_info_name(W4508)</f>
        <v>0</v>
      </c>
      <c r="Y4508" s="335" t="str">
        <f>IF($Y$3="申万一级行业",[1]!s_info_industry_sw_2021(W4508,公司分析!D$5,1),IF($Y$3="申万二级行业",[1]!s_info_industry_sw_2021(W4508,公司分析!D$5,2),IF($Y$3="申万三级行业",[1]!s_info_industry_sw_2021(W4508,公司分析!D$5,3),IF($Y$3="wind一级行业",[1]!s_info_industry_gics(W4508,1),IF($Y$3="wind二级行业",[1]!s_info_industry_gics(W4508,2),IF($Y$3="wind三级行业",[1]!s_info_industry_gics(W4508,3),IF($Y$3="wind四级行业",[1]!s_info_industry_gics(W4508,4),IF($Y$3="证监会门类行业",[1]!s_info_industry_csrc12_n(W4508,公司分析!D$5,1),""))))))))</f>
        <v>0</v>
      </c>
      <c r="Z4508" s="298" t="str">
        <f>IF(Y4508=行业比较!$E$6,ROW(),"")</f>
        <v/>
      </c>
    </row>
    <row r="4509" spans="22:26" x14ac:dyDescent="0.35">
      <c r="V4509" s="253">
        <f t="shared" si="78"/>
        <v>0</v>
      </c>
      <c r="W4509" s="348" t="str">
        <f>IF(板块成分!B4511="","",板块成分!B4511)</f>
        <v/>
      </c>
      <c r="X4509" s="270" t="str">
        <f>[1]!s_info_name(W4509)</f>
        <v>0</v>
      </c>
      <c r="Y4509" s="335" t="str">
        <f>IF($Y$3="申万一级行业",[1]!s_info_industry_sw_2021(W4509,公司分析!D$5,1),IF($Y$3="申万二级行业",[1]!s_info_industry_sw_2021(W4509,公司分析!D$5,2),IF($Y$3="申万三级行业",[1]!s_info_industry_sw_2021(W4509,公司分析!D$5,3),IF($Y$3="wind一级行业",[1]!s_info_industry_gics(W4509,1),IF($Y$3="wind二级行业",[1]!s_info_industry_gics(W4509,2),IF($Y$3="wind三级行业",[1]!s_info_industry_gics(W4509,3),IF($Y$3="wind四级行业",[1]!s_info_industry_gics(W4509,4),IF($Y$3="证监会门类行业",[1]!s_info_industry_csrc12_n(W4509,公司分析!D$5,1),""))))))))</f>
        <v>0</v>
      </c>
      <c r="Z4509" s="298" t="str">
        <f>IF(Y4509=行业比较!$E$6,ROW(),"")</f>
        <v/>
      </c>
    </row>
    <row r="4510" spans="22:26" x14ac:dyDescent="0.35">
      <c r="V4510" s="253">
        <f t="shared" si="78"/>
        <v>0</v>
      </c>
      <c r="W4510" s="348" t="str">
        <f>IF(板块成分!B4512="","",板块成分!B4512)</f>
        <v/>
      </c>
      <c r="X4510" s="270" t="str">
        <f>[1]!s_info_name(W4510)</f>
        <v>0</v>
      </c>
      <c r="Y4510" s="335" t="str">
        <f>IF($Y$3="申万一级行业",[1]!s_info_industry_sw_2021(W4510,公司分析!D$5,1),IF($Y$3="申万二级行业",[1]!s_info_industry_sw_2021(W4510,公司分析!D$5,2),IF($Y$3="申万三级行业",[1]!s_info_industry_sw_2021(W4510,公司分析!D$5,3),IF($Y$3="wind一级行业",[1]!s_info_industry_gics(W4510,1),IF($Y$3="wind二级行业",[1]!s_info_industry_gics(W4510,2),IF($Y$3="wind三级行业",[1]!s_info_industry_gics(W4510,3),IF($Y$3="wind四级行业",[1]!s_info_industry_gics(W4510,4),IF($Y$3="证监会门类行业",[1]!s_info_industry_csrc12_n(W4510,公司分析!D$5,1),""))))))))</f>
        <v>0</v>
      </c>
      <c r="Z4510" s="298" t="str">
        <f>IF(Y4510=行业比较!$E$6,ROW(),"")</f>
        <v/>
      </c>
    </row>
    <row r="4511" spans="22:26" x14ac:dyDescent="0.35">
      <c r="V4511" s="253">
        <f t="shared" si="78"/>
        <v>0</v>
      </c>
      <c r="W4511" s="348" t="str">
        <f>IF(板块成分!B4513="","",板块成分!B4513)</f>
        <v/>
      </c>
      <c r="X4511" s="270" t="str">
        <f>[1]!s_info_name(W4511)</f>
        <v>0</v>
      </c>
      <c r="Y4511" s="335" t="str">
        <f>IF($Y$3="申万一级行业",[1]!s_info_industry_sw_2021(W4511,公司分析!D$5,1),IF($Y$3="申万二级行业",[1]!s_info_industry_sw_2021(W4511,公司分析!D$5,2),IF($Y$3="申万三级行业",[1]!s_info_industry_sw_2021(W4511,公司分析!D$5,3),IF($Y$3="wind一级行业",[1]!s_info_industry_gics(W4511,1),IF($Y$3="wind二级行业",[1]!s_info_industry_gics(W4511,2),IF($Y$3="wind三级行业",[1]!s_info_industry_gics(W4511,3),IF($Y$3="wind四级行业",[1]!s_info_industry_gics(W4511,4),IF($Y$3="证监会门类行业",[1]!s_info_industry_csrc12_n(W4511,公司分析!D$5,1),""))))))))</f>
        <v>0</v>
      </c>
      <c r="Z4511" s="298" t="str">
        <f>IF(Y4511=行业比较!$E$6,ROW(),"")</f>
        <v/>
      </c>
    </row>
    <row r="4512" spans="22:26" x14ac:dyDescent="0.35">
      <c r="V4512" s="253">
        <f t="shared" si="78"/>
        <v>0</v>
      </c>
      <c r="W4512" s="348" t="str">
        <f>IF(板块成分!B4514="","",板块成分!B4514)</f>
        <v/>
      </c>
      <c r="X4512" s="270" t="str">
        <f>[1]!s_info_name(W4512)</f>
        <v>0</v>
      </c>
      <c r="Y4512" s="335" t="str">
        <f>IF($Y$3="申万一级行业",[1]!s_info_industry_sw_2021(W4512,公司分析!D$5,1),IF($Y$3="申万二级行业",[1]!s_info_industry_sw_2021(W4512,公司分析!D$5,2),IF($Y$3="申万三级行业",[1]!s_info_industry_sw_2021(W4512,公司分析!D$5,3),IF($Y$3="wind一级行业",[1]!s_info_industry_gics(W4512,1),IF($Y$3="wind二级行业",[1]!s_info_industry_gics(W4512,2),IF($Y$3="wind三级行业",[1]!s_info_industry_gics(W4512,3),IF($Y$3="wind四级行业",[1]!s_info_industry_gics(W4512,4),IF($Y$3="证监会门类行业",[1]!s_info_industry_csrc12_n(W4512,公司分析!D$5,1),""))))))))</f>
        <v>0</v>
      </c>
      <c r="Z4512" s="298" t="str">
        <f>IF(Y4512=行业比较!$E$6,ROW(),"")</f>
        <v/>
      </c>
    </row>
    <row r="4513" spans="22:26" x14ac:dyDescent="0.35">
      <c r="V4513" s="253">
        <f t="shared" si="78"/>
        <v>0</v>
      </c>
      <c r="W4513" s="348" t="str">
        <f>IF(板块成分!B4515="","",板块成分!B4515)</f>
        <v/>
      </c>
      <c r="X4513" s="270" t="str">
        <f>[1]!s_info_name(W4513)</f>
        <v>0</v>
      </c>
      <c r="Y4513" s="335" t="str">
        <f>IF($Y$3="申万一级行业",[1]!s_info_industry_sw_2021(W4513,公司分析!D$5,1),IF($Y$3="申万二级行业",[1]!s_info_industry_sw_2021(W4513,公司分析!D$5,2),IF($Y$3="申万三级行业",[1]!s_info_industry_sw_2021(W4513,公司分析!D$5,3),IF($Y$3="wind一级行业",[1]!s_info_industry_gics(W4513,1),IF($Y$3="wind二级行业",[1]!s_info_industry_gics(W4513,2),IF($Y$3="wind三级行业",[1]!s_info_industry_gics(W4513,3),IF($Y$3="wind四级行业",[1]!s_info_industry_gics(W4513,4),IF($Y$3="证监会门类行业",[1]!s_info_industry_csrc12_n(W4513,公司分析!D$5,1),""))))))))</f>
        <v>0</v>
      </c>
      <c r="Z4513" s="298" t="str">
        <f>IF(Y4513=行业比较!$E$6,ROW(),"")</f>
        <v/>
      </c>
    </row>
    <row r="4514" spans="22:26" x14ac:dyDescent="0.35">
      <c r="V4514" s="253">
        <f t="shared" si="78"/>
        <v>0</v>
      </c>
      <c r="W4514" s="348" t="str">
        <f>IF(板块成分!B4516="","",板块成分!B4516)</f>
        <v/>
      </c>
      <c r="X4514" s="270" t="str">
        <f>[1]!s_info_name(W4514)</f>
        <v>0</v>
      </c>
      <c r="Y4514" s="335" t="str">
        <f>IF($Y$3="申万一级行业",[1]!s_info_industry_sw_2021(W4514,公司分析!D$5,1),IF($Y$3="申万二级行业",[1]!s_info_industry_sw_2021(W4514,公司分析!D$5,2),IF($Y$3="申万三级行业",[1]!s_info_industry_sw_2021(W4514,公司分析!D$5,3),IF($Y$3="wind一级行业",[1]!s_info_industry_gics(W4514,1),IF($Y$3="wind二级行业",[1]!s_info_industry_gics(W4514,2),IF($Y$3="wind三级行业",[1]!s_info_industry_gics(W4514,3),IF($Y$3="wind四级行业",[1]!s_info_industry_gics(W4514,4),IF($Y$3="证监会门类行业",[1]!s_info_industry_csrc12_n(W4514,公司分析!D$5,1),""))))))))</f>
        <v>0</v>
      </c>
      <c r="Z4514" s="298" t="str">
        <f>IF(Y4514=行业比较!$E$6,ROW(),"")</f>
        <v/>
      </c>
    </row>
    <row r="4515" spans="22:26" x14ac:dyDescent="0.35">
      <c r="V4515" s="253">
        <f t="shared" si="78"/>
        <v>0</v>
      </c>
      <c r="W4515" s="348" t="str">
        <f>IF(板块成分!B4517="","",板块成分!B4517)</f>
        <v/>
      </c>
      <c r="X4515" s="270" t="str">
        <f>[1]!s_info_name(W4515)</f>
        <v>0</v>
      </c>
      <c r="Y4515" s="335" t="str">
        <f>IF($Y$3="申万一级行业",[1]!s_info_industry_sw_2021(W4515,公司分析!D$5,1),IF($Y$3="申万二级行业",[1]!s_info_industry_sw_2021(W4515,公司分析!D$5,2),IF($Y$3="申万三级行业",[1]!s_info_industry_sw_2021(W4515,公司分析!D$5,3),IF($Y$3="wind一级行业",[1]!s_info_industry_gics(W4515,1),IF($Y$3="wind二级行业",[1]!s_info_industry_gics(W4515,2),IF($Y$3="wind三级行业",[1]!s_info_industry_gics(W4515,3),IF($Y$3="wind四级行业",[1]!s_info_industry_gics(W4515,4),IF($Y$3="证监会门类行业",[1]!s_info_industry_csrc12_n(W4515,公司分析!D$5,1),""))))))))</f>
        <v>0</v>
      </c>
      <c r="Z4515" s="298" t="str">
        <f>IF(Y4515=行业比较!$E$6,ROW(),"")</f>
        <v/>
      </c>
    </row>
    <row r="4516" spans="22:26" x14ac:dyDescent="0.35">
      <c r="V4516" s="253">
        <f t="shared" si="78"/>
        <v>0</v>
      </c>
      <c r="W4516" s="348" t="str">
        <f>IF(板块成分!B4518="","",板块成分!B4518)</f>
        <v/>
      </c>
      <c r="X4516" s="270" t="str">
        <f>[1]!s_info_name(W4516)</f>
        <v>0</v>
      </c>
      <c r="Y4516" s="335" t="str">
        <f>IF($Y$3="申万一级行业",[1]!s_info_industry_sw_2021(W4516,公司分析!D$5,1),IF($Y$3="申万二级行业",[1]!s_info_industry_sw_2021(W4516,公司分析!D$5,2),IF($Y$3="申万三级行业",[1]!s_info_industry_sw_2021(W4516,公司分析!D$5,3),IF($Y$3="wind一级行业",[1]!s_info_industry_gics(W4516,1),IF($Y$3="wind二级行业",[1]!s_info_industry_gics(W4516,2),IF($Y$3="wind三级行业",[1]!s_info_industry_gics(W4516,3),IF($Y$3="wind四级行业",[1]!s_info_industry_gics(W4516,4),IF($Y$3="证监会门类行业",[1]!s_info_industry_csrc12_n(W4516,公司分析!D$5,1),""))))))))</f>
        <v>0</v>
      </c>
      <c r="Z4516" s="298" t="str">
        <f>IF(Y4516=行业比较!$E$6,ROW(),"")</f>
        <v/>
      </c>
    </row>
    <row r="4517" spans="22:26" x14ac:dyDescent="0.35">
      <c r="V4517" s="253">
        <f t="shared" si="78"/>
        <v>0</v>
      </c>
      <c r="W4517" s="348" t="str">
        <f>IF(板块成分!B4519="","",板块成分!B4519)</f>
        <v/>
      </c>
      <c r="X4517" s="270" t="str">
        <f>[1]!s_info_name(W4517)</f>
        <v>0</v>
      </c>
      <c r="Y4517" s="335" t="str">
        <f>IF($Y$3="申万一级行业",[1]!s_info_industry_sw_2021(W4517,公司分析!D$5,1),IF($Y$3="申万二级行业",[1]!s_info_industry_sw_2021(W4517,公司分析!D$5,2),IF($Y$3="申万三级行业",[1]!s_info_industry_sw_2021(W4517,公司分析!D$5,3),IF($Y$3="wind一级行业",[1]!s_info_industry_gics(W4517,1),IF($Y$3="wind二级行业",[1]!s_info_industry_gics(W4517,2),IF($Y$3="wind三级行业",[1]!s_info_industry_gics(W4517,3),IF($Y$3="wind四级行业",[1]!s_info_industry_gics(W4517,4),IF($Y$3="证监会门类行业",[1]!s_info_industry_csrc12_n(W4517,公司分析!D$5,1),""))))))))</f>
        <v>0</v>
      </c>
      <c r="Z4517" s="298" t="str">
        <f>IF(Y4517=行业比较!$E$6,ROW(),"")</f>
        <v/>
      </c>
    </row>
    <row r="4518" spans="22:26" x14ac:dyDescent="0.35">
      <c r="V4518" s="253">
        <f t="shared" si="78"/>
        <v>0</v>
      </c>
      <c r="W4518" s="348" t="str">
        <f>IF(板块成分!B4520="","",板块成分!B4520)</f>
        <v/>
      </c>
      <c r="X4518" s="270" t="str">
        <f>[1]!s_info_name(W4518)</f>
        <v>0</v>
      </c>
      <c r="Y4518" s="335" t="str">
        <f>IF($Y$3="申万一级行业",[1]!s_info_industry_sw_2021(W4518,公司分析!D$5,1),IF($Y$3="申万二级行业",[1]!s_info_industry_sw_2021(W4518,公司分析!D$5,2),IF($Y$3="申万三级行业",[1]!s_info_industry_sw_2021(W4518,公司分析!D$5,3),IF($Y$3="wind一级行业",[1]!s_info_industry_gics(W4518,1),IF($Y$3="wind二级行业",[1]!s_info_industry_gics(W4518,2),IF($Y$3="wind三级行业",[1]!s_info_industry_gics(W4518,3),IF($Y$3="wind四级行业",[1]!s_info_industry_gics(W4518,4),IF($Y$3="证监会门类行业",[1]!s_info_industry_csrc12_n(W4518,公司分析!D$5,1),""))))))))</f>
        <v>0</v>
      </c>
      <c r="Z4518" s="298" t="str">
        <f>IF(Y4518=行业比较!$E$6,ROW(),"")</f>
        <v/>
      </c>
    </row>
    <row r="4519" spans="22:26" x14ac:dyDescent="0.35">
      <c r="V4519" s="253">
        <f t="shared" si="78"/>
        <v>0</v>
      </c>
      <c r="W4519" s="348" t="str">
        <f>IF(板块成分!B4521="","",板块成分!B4521)</f>
        <v/>
      </c>
      <c r="X4519" s="270" t="str">
        <f>[1]!s_info_name(W4519)</f>
        <v>0</v>
      </c>
      <c r="Y4519" s="335" t="str">
        <f>IF($Y$3="申万一级行业",[1]!s_info_industry_sw_2021(W4519,公司分析!D$5,1),IF($Y$3="申万二级行业",[1]!s_info_industry_sw_2021(W4519,公司分析!D$5,2),IF($Y$3="申万三级行业",[1]!s_info_industry_sw_2021(W4519,公司分析!D$5,3),IF($Y$3="wind一级行业",[1]!s_info_industry_gics(W4519,1),IF($Y$3="wind二级行业",[1]!s_info_industry_gics(W4519,2),IF($Y$3="wind三级行业",[1]!s_info_industry_gics(W4519,3),IF($Y$3="wind四级行业",[1]!s_info_industry_gics(W4519,4),IF($Y$3="证监会门类行业",[1]!s_info_industry_csrc12_n(W4519,公司分析!D$5,1),""))))))))</f>
        <v>0</v>
      </c>
      <c r="Z4519" s="298" t="str">
        <f>IF(Y4519=行业比较!$E$6,ROW(),"")</f>
        <v/>
      </c>
    </row>
    <row r="4520" spans="22:26" x14ac:dyDescent="0.35">
      <c r="V4520" s="253">
        <f t="shared" si="78"/>
        <v>0</v>
      </c>
      <c r="W4520" s="348" t="str">
        <f>IF(板块成分!B4522="","",板块成分!B4522)</f>
        <v/>
      </c>
      <c r="X4520" s="270" t="str">
        <f>[1]!s_info_name(W4520)</f>
        <v>0</v>
      </c>
      <c r="Y4520" s="335" t="str">
        <f>IF($Y$3="申万一级行业",[1]!s_info_industry_sw_2021(W4520,公司分析!D$5,1),IF($Y$3="申万二级行业",[1]!s_info_industry_sw_2021(W4520,公司分析!D$5,2),IF($Y$3="申万三级行业",[1]!s_info_industry_sw_2021(W4520,公司分析!D$5,3),IF($Y$3="wind一级行业",[1]!s_info_industry_gics(W4520,1),IF($Y$3="wind二级行业",[1]!s_info_industry_gics(W4520,2),IF($Y$3="wind三级行业",[1]!s_info_industry_gics(W4520,3),IF($Y$3="wind四级行业",[1]!s_info_industry_gics(W4520,4),IF($Y$3="证监会门类行业",[1]!s_info_industry_csrc12_n(W4520,公司分析!D$5,1),""))))))))</f>
        <v>0</v>
      </c>
      <c r="Z4520" s="298" t="str">
        <f>IF(Y4520=行业比较!$E$6,ROW(),"")</f>
        <v/>
      </c>
    </row>
    <row r="4521" spans="22:26" x14ac:dyDescent="0.35">
      <c r="V4521" s="253">
        <f t="shared" si="78"/>
        <v>0</v>
      </c>
      <c r="W4521" s="348" t="str">
        <f>IF(板块成分!B4523="","",板块成分!B4523)</f>
        <v/>
      </c>
      <c r="X4521" s="270" t="str">
        <f>[1]!s_info_name(W4521)</f>
        <v>0</v>
      </c>
      <c r="Y4521" s="335" t="str">
        <f>IF($Y$3="申万一级行业",[1]!s_info_industry_sw_2021(W4521,公司分析!D$5,1),IF($Y$3="申万二级行业",[1]!s_info_industry_sw_2021(W4521,公司分析!D$5,2),IF($Y$3="申万三级行业",[1]!s_info_industry_sw_2021(W4521,公司分析!D$5,3),IF($Y$3="wind一级行业",[1]!s_info_industry_gics(W4521,1),IF($Y$3="wind二级行业",[1]!s_info_industry_gics(W4521,2),IF($Y$3="wind三级行业",[1]!s_info_industry_gics(W4521,3),IF($Y$3="wind四级行业",[1]!s_info_industry_gics(W4521,4),IF($Y$3="证监会门类行业",[1]!s_info_industry_csrc12_n(W4521,公司分析!D$5,1),""))))))))</f>
        <v>0</v>
      </c>
      <c r="Z4521" s="298" t="str">
        <f>IF(Y4521=行业比较!$E$6,ROW(),"")</f>
        <v/>
      </c>
    </row>
    <row r="4522" spans="22:26" x14ac:dyDescent="0.35">
      <c r="V4522" s="253">
        <f t="shared" si="78"/>
        <v>0</v>
      </c>
      <c r="W4522" s="348" t="str">
        <f>IF(板块成分!B4524="","",板块成分!B4524)</f>
        <v/>
      </c>
      <c r="X4522" s="270" t="str">
        <f>[1]!s_info_name(W4522)</f>
        <v>0</v>
      </c>
      <c r="Y4522" s="335" t="str">
        <f>IF($Y$3="申万一级行业",[1]!s_info_industry_sw_2021(W4522,公司分析!D$5,1),IF($Y$3="申万二级行业",[1]!s_info_industry_sw_2021(W4522,公司分析!D$5,2),IF($Y$3="申万三级行业",[1]!s_info_industry_sw_2021(W4522,公司分析!D$5,3),IF($Y$3="wind一级行业",[1]!s_info_industry_gics(W4522,1),IF($Y$3="wind二级行业",[1]!s_info_industry_gics(W4522,2),IF($Y$3="wind三级行业",[1]!s_info_industry_gics(W4522,3),IF($Y$3="wind四级行业",[1]!s_info_industry_gics(W4522,4),IF($Y$3="证监会门类行业",[1]!s_info_industry_csrc12_n(W4522,公司分析!D$5,1),""))))))))</f>
        <v>0</v>
      </c>
      <c r="Z4522" s="298" t="str">
        <f>IF(Y4522=行业比较!$E$6,ROW(),"")</f>
        <v/>
      </c>
    </row>
    <row r="4523" spans="22:26" x14ac:dyDescent="0.35">
      <c r="V4523" s="253">
        <f t="shared" si="78"/>
        <v>0</v>
      </c>
      <c r="W4523" s="348" t="str">
        <f>IF(板块成分!B4525="","",板块成分!B4525)</f>
        <v/>
      </c>
      <c r="X4523" s="270" t="str">
        <f>[1]!s_info_name(W4523)</f>
        <v>0</v>
      </c>
      <c r="Y4523" s="335" t="str">
        <f>IF($Y$3="申万一级行业",[1]!s_info_industry_sw_2021(W4523,公司分析!D$5,1),IF($Y$3="申万二级行业",[1]!s_info_industry_sw_2021(W4523,公司分析!D$5,2),IF($Y$3="申万三级行业",[1]!s_info_industry_sw_2021(W4523,公司分析!D$5,3),IF($Y$3="wind一级行业",[1]!s_info_industry_gics(W4523,1),IF($Y$3="wind二级行业",[1]!s_info_industry_gics(W4523,2),IF($Y$3="wind三级行业",[1]!s_info_industry_gics(W4523,3),IF($Y$3="wind四级行业",[1]!s_info_industry_gics(W4523,4),IF($Y$3="证监会门类行业",[1]!s_info_industry_csrc12_n(W4523,公司分析!D$5,1),""))))))))</f>
        <v>0</v>
      </c>
      <c r="Z4523" s="298" t="str">
        <f>IF(Y4523=行业比较!$E$6,ROW(),"")</f>
        <v/>
      </c>
    </row>
    <row r="4524" spans="22:26" x14ac:dyDescent="0.35">
      <c r="V4524" s="253">
        <f t="shared" si="78"/>
        <v>0</v>
      </c>
      <c r="W4524" s="348" t="str">
        <f>IF(板块成分!B4526="","",板块成分!B4526)</f>
        <v/>
      </c>
      <c r="X4524" s="270" t="str">
        <f>[1]!s_info_name(W4524)</f>
        <v>0</v>
      </c>
      <c r="Y4524" s="335" t="str">
        <f>IF($Y$3="申万一级行业",[1]!s_info_industry_sw_2021(W4524,公司分析!D$5,1),IF($Y$3="申万二级行业",[1]!s_info_industry_sw_2021(W4524,公司分析!D$5,2),IF($Y$3="申万三级行业",[1]!s_info_industry_sw_2021(W4524,公司分析!D$5,3),IF($Y$3="wind一级行业",[1]!s_info_industry_gics(W4524,1),IF($Y$3="wind二级行业",[1]!s_info_industry_gics(W4524,2),IF($Y$3="wind三级行业",[1]!s_info_industry_gics(W4524,3),IF($Y$3="wind四级行业",[1]!s_info_industry_gics(W4524,4),IF($Y$3="证监会门类行业",[1]!s_info_industry_csrc12_n(W4524,公司分析!D$5,1),""))))))))</f>
        <v>0</v>
      </c>
      <c r="Z4524" s="298" t="str">
        <f>IF(Y4524=行业比较!$E$6,ROW(),"")</f>
        <v/>
      </c>
    </row>
    <row r="4525" spans="22:26" x14ac:dyDescent="0.35">
      <c r="V4525" s="253">
        <f t="shared" si="78"/>
        <v>0</v>
      </c>
      <c r="W4525" s="348" t="str">
        <f>IF(板块成分!B4527="","",板块成分!B4527)</f>
        <v/>
      </c>
      <c r="X4525" s="270" t="str">
        <f>[1]!s_info_name(W4525)</f>
        <v>0</v>
      </c>
      <c r="Y4525" s="335" t="str">
        <f>IF($Y$3="申万一级行业",[1]!s_info_industry_sw_2021(W4525,公司分析!D$5,1),IF($Y$3="申万二级行业",[1]!s_info_industry_sw_2021(W4525,公司分析!D$5,2),IF($Y$3="申万三级行业",[1]!s_info_industry_sw_2021(W4525,公司分析!D$5,3),IF($Y$3="wind一级行业",[1]!s_info_industry_gics(W4525,1),IF($Y$3="wind二级行业",[1]!s_info_industry_gics(W4525,2),IF($Y$3="wind三级行业",[1]!s_info_industry_gics(W4525,3),IF($Y$3="wind四级行业",[1]!s_info_industry_gics(W4525,4),IF($Y$3="证监会门类行业",[1]!s_info_industry_csrc12_n(W4525,公司分析!D$5,1),""))))))))</f>
        <v>0</v>
      </c>
      <c r="Z4525" s="298" t="str">
        <f>IF(Y4525=行业比较!$E$6,ROW(),"")</f>
        <v/>
      </c>
    </row>
    <row r="4526" spans="22:26" x14ac:dyDescent="0.35">
      <c r="V4526" s="253">
        <f t="shared" si="78"/>
        <v>0</v>
      </c>
      <c r="W4526" s="348" t="str">
        <f>IF(板块成分!B4528="","",板块成分!B4528)</f>
        <v/>
      </c>
      <c r="X4526" s="270" t="str">
        <f>[1]!s_info_name(W4526)</f>
        <v>0</v>
      </c>
      <c r="Y4526" s="335" t="str">
        <f>IF($Y$3="申万一级行业",[1]!s_info_industry_sw_2021(W4526,公司分析!D$5,1),IF($Y$3="申万二级行业",[1]!s_info_industry_sw_2021(W4526,公司分析!D$5,2),IF($Y$3="申万三级行业",[1]!s_info_industry_sw_2021(W4526,公司分析!D$5,3),IF($Y$3="wind一级行业",[1]!s_info_industry_gics(W4526,1),IF($Y$3="wind二级行业",[1]!s_info_industry_gics(W4526,2),IF($Y$3="wind三级行业",[1]!s_info_industry_gics(W4526,3),IF($Y$3="wind四级行业",[1]!s_info_industry_gics(W4526,4),IF($Y$3="证监会门类行业",[1]!s_info_industry_csrc12_n(W4526,公司分析!D$5,1),""))))))))</f>
        <v>0</v>
      </c>
      <c r="Z4526" s="298" t="str">
        <f>IF(Y4526=行业比较!$E$6,ROW(),"")</f>
        <v/>
      </c>
    </row>
    <row r="4527" spans="22:26" x14ac:dyDescent="0.35">
      <c r="V4527" s="253">
        <f t="shared" si="78"/>
        <v>0</v>
      </c>
      <c r="W4527" s="348" t="str">
        <f>IF(板块成分!B4529="","",板块成分!B4529)</f>
        <v/>
      </c>
      <c r="X4527" s="270" t="str">
        <f>[1]!s_info_name(W4527)</f>
        <v>0</v>
      </c>
      <c r="Y4527" s="335" t="str">
        <f>IF($Y$3="申万一级行业",[1]!s_info_industry_sw_2021(W4527,公司分析!D$5,1),IF($Y$3="申万二级行业",[1]!s_info_industry_sw_2021(W4527,公司分析!D$5,2),IF($Y$3="申万三级行业",[1]!s_info_industry_sw_2021(W4527,公司分析!D$5,3),IF($Y$3="wind一级行业",[1]!s_info_industry_gics(W4527,1),IF($Y$3="wind二级行业",[1]!s_info_industry_gics(W4527,2),IF($Y$3="wind三级行业",[1]!s_info_industry_gics(W4527,3),IF($Y$3="wind四级行业",[1]!s_info_industry_gics(W4527,4),IF($Y$3="证监会门类行业",[1]!s_info_industry_csrc12_n(W4527,公司分析!D$5,1),""))))))))</f>
        <v>0</v>
      </c>
      <c r="Z4527" s="298" t="str">
        <f>IF(Y4527=行业比较!$E$6,ROW(),"")</f>
        <v/>
      </c>
    </row>
    <row r="4528" spans="22:26" x14ac:dyDescent="0.35">
      <c r="V4528" s="253">
        <f t="shared" si="78"/>
        <v>0</v>
      </c>
      <c r="W4528" s="348" t="str">
        <f>IF(板块成分!B4530="","",板块成分!B4530)</f>
        <v/>
      </c>
      <c r="X4528" s="270" t="str">
        <f>[1]!s_info_name(W4528)</f>
        <v>0</v>
      </c>
      <c r="Y4528" s="335" t="str">
        <f>IF($Y$3="申万一级行业",[1]!s_info_industry_sw_2021(W4528,公司分析!D$5,1),IF($Y$3="申万二级行业",[1]!s_info_industry_sw_2021(W4528,公司分析!D$5,2),IF($Y$3="申万三级行业",[1]!s_info_industry_sw_2021(W4528,公司分析!D$5,3),IF($Y$3="wind一级行业",[1]!s_info_industry_gics(W4528,1),IF($Y$3="wind二级行业",[1]!s_info_industry_gics(W4528,2),IF($Y$3="wind三级行业",[1]!s_info_industry_gics(W4528,3),IF($Y$3="wind四级行业",[1]!s_info_industry_gics(W4528,4),IF($Y$3="证监会门类行业",[1]!s_info_industry_csrc12_n(W4528,公司分析!D$5,1),""))))))))</f>
        <v>0</v>
      </c>
      <c r="Z4528" s="298" t="str">
        <f>IF(Y4528=行业比较!$E$6,ROW(),"")</f>
        <v/>
      </c>
    </row>
    <row r="4529" spans="22:26" x14ac:dyDescent="0.35">
      <c r="V4529" s="253">
        <f t="shared" si="78"/>
        <v>0</v>
      </c>
      <c r="W4529" s="348" t="str">
        <f>IF(板块成分!B4531="","",板块成分!B4531)</f>
        <v/>
      </c>
      <c r="X4529" s="270" t="str">
        <f>[1]!s_info_name(W4529)</f>
        <v>0</v>
      </c>
      <c r="Y4529" s="335" t="str">
        <f>IF($Y$3="申万一级行业",[1]!s_info_industry_sw_2021(W4529,公司分析!D$5,1),IF($Y$3="申万二级行业",[1]!s_info_industry_sw_2021(W4529,公司分析!D$5,2),IF($Y$3="申万三级行业",[1]!s_info_industry_sw_2021(W4529,公司分析!D$5,3),IF($Y$3="wind一级行业",[1]!s_info_industry_gics(W4529,1),IF($Y$3="wind二级行业",[1]!s_info_industry_gics(W4529,2),IF($Y$3="wind三级行业",[1]!s_info_industry_gics(W4529,3),IF($Y$3="wind四级行业",[1]!s_info_industry_gics(W4529,4),IF($Y$3="证监会门类行业",[1]!s_info_industry_csrc12_n(W4529,公司分析!D$5,1),""))))))))</f>
        <v>0</v>
      </c>
      <c r="Z4529" s="298" t="str">
        <f>IF(Y4529=行业比较!$E$6,ROW(),"")</f>
        <v/>
      </c>
    </row>
    <row r="4530" spans="22:26" x14ac:dyDescent="0.35">
      <c r="V4530" s="253">
        <f t="shared" si="78"/>
        <v>0</v>
      </c>
      <c r="W4530" s="348" t="str">
        <f>IF(板块成分!B4532="","",板块成分!B4532)</f>
        <v/>
      </c>
      <c r="X4530" s="270" t="str">
        <f>[1]!s_info_name(W4530)</f>
        <v>0</v>
      </c>
      <c r="Y4530" s="335" t="str">
        <f>IF($Y$3="申万一级行业",[1]!s_info_industry_sw_2021(W4530,公司分析!D$5,1),IF($Y$3="申万二级行业",[1]!s_info_industry_sw_2021(W4530,公司分析!D$5,2),IF($Y$3="申万三级行业",[1]!s_info_industry_sw_2021(W4530,公司分析!D$5,3),IF($Y$3="wind一级行业",[1]!s_info_industry_gics(W4530,1),IF($Y$3="wind二级行业",[1]!s_info_industry_gics(W4530,2),IF($Y$3="wind三级行业",[1]!s_info_industry_gics(W4530,3),IF($Y$3="wind四级行业",[1]!s_info_industry_gics(W4530,4),IF($Y$3="证监会门类行业",[1]!s_info_industry_csrc12_n(W4530,公司分析!D$5,1),""))))))))</f>
        <v>0</v>
      </c>
      <c r="Z4530" s="298" t="str">
        <f>IF(Y4530=行业比较!$E$6,ROW(),"")</f>
        <v/>
      </c>
    </row>
    <row r="4531" spans="22:26" x14ac:dyDescent="0.35">
      <c r="V4531" s="253">
        <f t="shared" si="78"/>
        <v>0</v>
      </c>
      <c r="W4531" s="348" t="str">
        <f>IF(板块成分!B4533="","",板块成分!B4533)</f>
        <v/>
      </c>
      <c r="X4531" s="270" t="str">
        <f>[1]!s_info_name(W4531)</f>
        <v>0</v>
      </c>
      <c r="Y4531" s="335" t="str">
        <f>IF($Y$3="申万一级行业",[1]!s_info_industry_sw_2021(W4531,公司分析!D$5,1),IF($Y$3="申万二级行业",[1]!s_info_industry_sw_2021(W4531,公司分析!D$5,2),IF($Y$3="申万三级行业",[1]!s_info_industry_sw_2021(W4531,公司分析!D$5,3),IF($Y$3="wind一级行业",[1]!s_info_industry_gics(W4531,1),IF($Y$3="wind二级行业",[1]!s_info_industry_gics(W4531,2),IF($Y$3="wind三级行业",[1]!s_info_industry_gics(W4531,3),IF($Y$3="wind四级行业",[1]!s_info_industry_gics(W4531,4),IF($Y$3="证监会门类行业",[1]!s_info_industry_csrc12_n(W4531,公司分析!D$5,1),""))))))))</f>
        <v>0</v>
      </c>
      <c r="Z4531" s="298" t="str">
        <f>IF(Y4531=行业比较!$E$6,ROW(),"")</f>
        <v/>
      </c>
    </row>
    <row r="4532" spans="22:26" x14ac:dyDescent="0.35">
      <c r="V4532" s="253">
        <f t="shared" si="78"/>
        <v>0</v>
      </c>
      <c r="W4532" s="348" t="str">
        <f>IF(板块成分!B4534="","",板块成分!B4534)</f>
        <v/>
      </c>
      <c r="X4532" s="270" t="str">
        <f>[1]!s_info_name(W4532)</f>
        <v>0</v>
      </c>
      <c r="Y4532" s="335" t="str">
        <f>IF($Y$3="申万一级行业",[1]!s_info_industry_sw_2021(W4532,公司分析!D$5,1),IF($Y$3="申万二级行业",[1]!s_info_industry_sw_2021(W4532,公司分析!D$5,2),IF($Y$3="申万三级行业",[1]!s_info_industry_sw_2021(W4532,公司分析!D$5,3),IF($Y$3="wind一级行业",[1]!s_info_industry_gics(W4532,1),IF($Y$3="wind二级行业",[1]!s_info_industry_gics(W4532,2),IF($Y$3="wind三级行业",[1]!s_info_industry_gics(W4532,3),IF($Y$3="wind四级行业",[1]!s_info_industry_gics(W4532,4),IF($Y$3="证监会门类行业",[1]!s_info_industry_csrc12_n(W4532,公司分析!D$5,1),""))))))))</f>
        <v>0</v>
      </c>
      <c r="Z4532" s="298" t="str">
        <f>IF(Y4532=行业比较!$E$6,ROW(),"")</f>
        <v/>
      </c>
    </row>
    <row r="4533" spans="22:26" x14ac:dyDescent="0.35">
      <c r="V4533" s="253">
        <f t="shared" si="78"/>
        <v>0</v>
      </c>
      <c r="W4533" s="348" t="str">
        <f>IF(板块成分!B4535="","",板块成分!B4535)</f>
        <v/>
      </c>
      <c r="X4533" s="270" t="str">
        <f>[1]!s_info_name(W4533)</f>
        <v>0</v>
      </c>
      <c r="Y4533" s="335" t="str">
        <f>IF($Y$3="申万一级行业",[1]!s_info_industry_sw_2021(W4533,公司分析!D$5,1),IF($Y$3="申万二级行业",[1]!s_info_industry_sw_2021(W4533,公司分析!D$5,2),IF($Y$3="申万三级行业",[1]!s_info_industry_sw_2021(W4533,公司分析!D$5,3),IF($Y$3="wind一级行业",[1]!s_info_industry_gics(W4533,1),IF($Y$3="wind二级行业",[1]!s_info_industry_gics(W4533,2),IF($Y$3="wind三级行业",[1]!s_info_industry_gics(W4533,3),IF($Y$3="wind四级行业",[1]!s_info_industry_gics(W4533,4),IF($Y$3="证监会门类行业",[1]!s_info_industry_csrc12_n(W4533,公司分析!D$5,1),""))))))))</f>
        <v>0</v>
      </c>
      <c r="Z4533" s="298" t="str">
        <f>IF(Y4533=行业比较!$E$6,ROW(),"")</f>
        <v/>
      </c>
    </row>
    <row r="4534" spans="22:26" x14ac:dyDescent="0.35">
      <c r="V4534" s="253">
        <f t="shared" si="78"/>
        <v>0</v>
      </c>
      <c r="W4534" s="348" t="str">
        <f>IF(板块成分!B4536="","",板块成分!B4536)</f>
        <v/>
      </c>
      <c r="X4534" s="270" t="str">
        <f>[1]!s_info_name(W4534)</f>
        <v>0</v>
      </c>
      <c r="Y4534" s="335" t="str">
        <f>IF($Y$3="申万一级行业",[1]!s_info_industry_sw_2021(W4534,公司分析!D$5,1),IF($Y$3="申万二级行业",[1]!s_info_industry_sw_2021(W4534,公司分析!D$5,2),IF($Y$3="申万三级行业",[1]!s_info_industry_sw_2021(W4534,公司分析!D$5,3),IF($Y$3="wind一级行业",[1]!s_info_industry_gics(W4534,1),IF($Y$3="wind二级行业",[1]!s_info_industry_gics(W4534,2),IF($Y$3="wind三级行业",[1]!s_info_industry_gics(W4534,3),IF($Y$3="wind四级行业",[1]!s_info_industry_gics(W4534,4),IF($Y$3="证监会门类行业",[1]!s_info_industry_csrc12_n(W4534,公司分析!D$5,1),""))))))))</f>
        <v>0</v>
      </c>
      <c r="Z4534" s="298" t="str">
        <f>IF(Y4534=行业比较!$E$6,ROW(),"")</f>
        <v/>
      </c>
    </row>
    <row r="4535" spans="22:26" x14ac:dyDescent="0.35">
      <c r="V4535" s="253">
        <f t="shared" si="78"/>
        <v>0</v>
      </c>
      <c r="W4535" s="348" t="str">
        <f>IF(板块成分!B4537="","",板块成分!B4537)</f>
        <v/>
      </c>
      <c r="X4535" s="270" t="str">
        <f>[1]!s_info_name(W4535)</f>
        <v>0</v>
      </c>
      <c r="Y4535" s="335" t="str">
        <f>IF($Y$3="申万一级行业",[1]!s_info_industry_sw_2021(W4535,公司分析!D$5,1),IF($Y$3="申万二级行业",[1]!s_info_industry_sw_2021(W4535,公司分析!D$5,2),IF($Y$3="申万三级行业",[1]!s_info_industry_sw_2021(W4535,公司分析!D$5,3),IF($Y$3="wind一级行业",[1]!s_info_industry_gics(W4535,1),IF($Y$3="wind二级行业",[1]!s_info_industry_gics(W4535,2),IF($Y$3="wind三级行业",[1]!s_info_industry_gics(W4535,3),IF($Y$3="wind四级行业",[1]!s_info_industry_gics(W4535,4),IF($Y$3="证监会门类行业",[1]!s_info_industry_csrc12_n(W4535,公司分析!D$5,1),""))))))))</f>
        <v>0</v>
      </c>
      <c r="Z4535" s="298" t="str">
        <f>IF(Y4535=行业比较!$E$6,ROW(),"")</f>
        <v/>
      </c>
    </row>
    <row r="4536" spans="22:26" x14ac:dyDescent="0.35">
      <c r="V4536" s="253">
        <f t="shared" si="78"/>
        <v>0</v>
      </c>
      <c r="W4536" s="348" t="str">
        <f>IF(板块成分!B4538="","",板块成分!B4538)</f>
        <v/>
      </c>
      <c r="X4536" s="270" t="str">
        <f>[1]!s_info_name(W4536)</f>
        <v>0</v>
      </c>
      <c r="Y4536" s="335" t="str">
        <f>IF($Y$3="申万一级行业",[1]!s_info_industry_sw_2021(W4536,公司分析!D$5,1),IF($Y$3="申万二级行业",[1]!s_info_industry_sw_2021(W4536,公司分析!D$5,2),IF($Y$3="申万三级行业",[1]!s_info_industry_sw_2021(W4536,公司分析!D$5,3),IF($Y$3="wind一级行业",[1]!s_info_industry_gics(W4536,1),IF($Y$3="wind二级行业",[1]!s_info_industry_gics(W4536,2),IF($Y$3="wind三级行业",[1]!s_info_industry_gics(W4536,3),IF($Y$3="wind四级行业",[1]!s_info_industry_gics(W4536,4),IF($Y$3="证监会门类行业",[1]!s_info_industry_csrc12_n(W4536,公司分析!D$5,1),""))))))))</f>
        <v>0</v>
      </c>
      <c r="Z4536" s="298" t="str">
        <f>IF(Y4536=行业比较!$E$6,ROW(),"")</f>
        <v/>
      </c>
    </row>
    <row r="4537" spans="22:26" x14ac:dyDescent="0.35">
      <c r="V4537" s="253">
        <f t="shared" si="78"/>
        <v>0</v>
      </c>
      <c r="W4537" s="348" t="str">
        <f>IF(板块成分!B4539="","",板块成分!B4539)</f>
        <v/>
      </c>
      <c r="X4537" s="270" t="str">
        <f>[1]!s_info_name(W4537)</f>
        <v>0</v>
      </c>
      <c r="Y4537" s="335" t="str">
        <f>IF($Y$3="申万一级行业",[1]!s_info_industry_sw_2021(W4537,公司分析!D$5,1),IF($Y$3="申万二级行业",[1]!s_info_industry_sw_2021(W4537,公司分析!D$5,2),IF($Y$3="申万三级行业",[1]!s_info_industry_sw_2021(W4537,公司分析!D$5,3),IF($Y$3="wind一级行业",[1]!s_info_industry_gics(W4537,1),IF($Y$3="wind二级行业",[1]!s_info_industry_gics(W4537,2),IF($Y$3="wind三级行业",[1]!s_info_industry_gics(W4537,3),IF($Y$3="wind四级行业",[1]!s_info_industry_gics(W4537,4),IF($Y$3="证监会门类行业",[1]!s_info_industry_csrc12_n(W4537,公司分析!D$5,1),""))))))))</f>
        <v>0</v>
      </c>
      <c r="Z4537" s="298" t="str">
        <f>IF(Y4537=行业比较!$E$6,ROW(),"")</f>
        <v/>
      </c>
    </row>
    <row r="4538" spans="22:26" x14ac:dyDescent="0.35">
      <c r="V4538" s="253">
        <f t="shared" si="78"/>
        <v>0</v>
      </c>
      <c r="W4538" s="348" t="str">
        <f>IF(板块成分!B4540="","",板块成分!B4540)</f>
        <v/>
      </c>
      <c r="X4538" s="270" t="str">
        <f>[1]!s_info_name(W4538)</f>
        <v>0</v>
      </c>
      <c r="Y4538" s="335" t="str">
        <f>IF($Y$3="申万一级行业",[1]!s_info_industry_sw_2021(W4538,公司分析!D$5,1),IF($Y$3="申万二级行业",[1]!s_info_industry_sw_2021(W4538,公司分析!D$5,2),IF($Y$3="申万三级行业",[1]!s_info_industry_sw_2021(W4538,公司分析!D$5,3),IF($Y$3="wind一级行业",[1]!s_info_industry_gics(W4538,1),IF($Y$3="wind二级行业",[1]!s_info_industry_gics(W4538,2),IF($Y$3="wind三级行业",[1]!s_info_industry_gics(W4538,3),IF($Y$3="wind四级行业",[1]!s_info_industry_gics(W4538,4),IF($Y$3="证监会门类行业",[1]!s_info_industry_csrc12_n(W4538,公司分析!D$5,1),""))))))))</f>
        <v>0</v>
      </c>
      <c r="Z4538" s="298" t="str">
        <f>IF(Y4538=行业比较!$E$6,ROW(),"")</f>
        <v/>
      </c>
    </row>
    <row r="4539" spans="22:26" x14ac:dyDescent="0.35">
      <c r="V4539" s="253">
        <f t="shared" si="78"/>
        <v>0</v>
      </c>
      <c r="W4539" s="348" t="str">
        <f>IF(板块成分!B4541="","",板块成分!B4541)</f>
        <v/>
      </c>
      <c r="X4539" s="270" t="str">
        <f>[1]!s_info_name(W4539)</f>
        <v>0</v>
      </c>
      <c r="Y4539" s="335" t="str">
        <f>IF($Y$3="申万一级行业",[1]!s_info_industry_sw_2021(W4539,公司分析!D$5,1),IF($Y$3="申万二级行业",[1]!s_info_industry_sw_2021(W4539,公司分析!D$5,2),IF($Y$3="申万三级行业",[1]!s_info_industry_sw_2021(W4539,公司分析!D$5,3),IF($Y$3="wind一级行业",[1]!s_info_industry_gics(W4539,1),IF($Y$3="wind二级行业",[1]!s_info_industry_gics(W4539,2),IF($Y$3="wind三级行业",[1]!s_info_industry_gics(W4539,3),IF($Y$3="wind四级行业",[1]!s_info_industry_gics(W4539,4),IF($Y$3="证监会门类行业",[1]!s_info_industry_csrc12_n(W4539,公司分析!D$5,1),""))))))))</f>
        <v>0</v>
      </c>
      <c r="Z4539" s="298" t="str">
        <f>IF(Y4539=行业比较!$E$6,ROW(),"")</f>
        <v/>
      </c>
    </row>
    <row r="4540" spans="22:26" x14ac:dyDescent="0.35">
      <c r="V4540" s="253">
        <f t="shared" si="78"/>
        <v>0</v>
      </c>
      <c r="W4540" s="348" t="str">
        <f>IF(板块成分!B4542="","",板块成分!B4542)</f>
        <v/>
      </c>
      <c r="X4540" s="270" t="str">
        <f>[1]!s_info_name(W4540)</f>
        <v>0</v>
      </c>
      <c r="Y4540" s="335" t="str">
        <f>IF($Y$3="申万一级行业",[1]!s_info_industry_sw_2021(W4540,公司分析!D$5,1),IF($Y$3="申万二级行业",[1]!s_info_industry_sw_2021(W4540,公司分析!D$5,2),IF($Y$3="申万三级行业",[1]!s_info_industry_sw_2021(W4540,公司分析!D$5,3),IF($Y$3="wind一级行业",[1]!s_info_industry_gics(W4540,1),IF($Y$3="wind二级行业",[1]!s_info_industry_gics(W4540,2),IF($Y$3="wind三级行业",[1]!s_info_industry_gics(W4540,3),IF($Y$3="wind四级行业",[1]!s_info_industry_gics(W4540,4),IF($Y$3="证监会门类行业",[1]!s_info_industry_csrc12_n(W4540,公司分析!D$5,1),""))))))))</f>
        <v>0</v>
      </c>
      <c r="Z4540" s="298" t="str">
        <f>IF(Y4540=行业比较!$E$6,ROW(),"")</f>
        <v/>
      </c>
    </row>
    <row r="4541" spans="22:26" x14ac:dyDescent="0.35">
      <c r="V4541" s="253">
        <f t="shared" si="78"/>
        <v>0</v>
      </c>
      <c r="W4541" s="348" t="str">
        <f>IF(板块成分!B4543="","",板块成分!B4543)</f>
        <v/>
      </c>
      <c r="X4541" s="270" t="str">
        <f>[1]!s_info_name(W4541)</f>
        <v>0</v>
      </c>
      <c r="Y4541" s="335" t="str">
        <f>IF($Y$3="申万一级行业",[1]!s_info_industry_sw_2021(W4541,公司分析!D$5,1),IF($Y$3="申万二级行业",[1]!s_info_industry_sw_2021(W4541,公司分析!D$5,2),IF($Y$3="申万三级行业",[1]!s_info_industry_sw_2021(W4541,公司分析!D$5,3),IF($Y$3="wind一级行业",[1]!s_info_industry_gics(W4541,1),IF($Y$3="wind二级行业",[1]!s_info_industry_gics(W4541,2),IF($Y$3="wind三级行业",[1]!s_info_industry_gics(W4541,3),IF($Y$3="wind四级行业",[1]!s_info_industry_gics(W4541,4),IF($Y$3="证监会门类行业",[1]!s_info_industry_csrc12_n(W4541,公司分析!D$5,1),""))))))))</f>
        <v>0</v>
      </c>
      <c r="Z4541" s="298" t="str">
        <f>IF(Y4541=行业比较!$E$6,ROW(),"")</f>
        <v/>
      </c>
    </row>
    <row r="4542" spans="22:26" x14ac:dyDescent="0.35">
      <c r="V4542" s="253">
        <f t="shared" si="78"/>
        <v>0</v>
      </c>
      <c r="W4542" s="348" t="str">
        <f>IF(板块成分!B4544="","",板块成分!B4544)</f>
        <v/>
      </c>
      <c r="X4542" s="270" t="str">
        <f>[1]!s_info_name(W4542)</f>
        <v>0</v>
      </c>
      <c r="Y4542" s="335" t="str">
        <f>IF($Y$3="申万一级行业",[1]!s_info_industry_sw_2021(W4542,公司分析!D$5,1),IF($Y$3="申万二级行业",[1]!s_info_industry_sw_2021(W4542,公司分析!D$5,2),IF($Y$3="申万三级行业",[1]!s_info_industry_sw_2021(W4542,公司分析!D$5,3),IF($Y$3="wind一级行业",[1]!s_info_industry_gics(W4542,1),IF($Y$3="wind二级行业",[1]!s_info_industry_gics(W4542,2),IF($Y$3="wind三级行业",[1]!s_info_industry_gics(W4542,3),IF($Y$3="wind四级行业",[1]!s_info_industry_gics(W4542,4),IF($Y$3="证监会门类行业",[1]!s_info_industry_csrc12_n(W4542,公司分析!D$5,1),""))))))))</f>
        <v>0</v>
      </c>
      <c r="Z4542" s="298" t="str">
        <f>IF(Y4542=行业比较!$E$6,ROW(),"")</f>
        <v/>
      </c>
    </row>
    <row r="4543" spans="22:26" x14ac:dyDescent="0.35">
      <c r="V4543" s="253">
        <f t="shared" si="78"/>
        <v>0</v>
      </c>
      <c r="W4543" s="348" t="str">
        <f>IF(板块成分!B4545="","",板块成分!B4545)</f>
        <v/>
      </c>
      <c r="X4543" s="270" t="str">
        <f>[1]!s_info_name(W4543)</f>
        <v>0</v>
      </c>
      <c r="Y4543" s="335" t="str">
        <f>IF($Y$3="申万一级行业",[1]!s_info_industry_sw_2021(W4543,公司分析!D$5,1),IF($Y$3="申万二级行业",[1]!s_info_industry_sw_2021(W4543,公司分析!D$5,2),IF($Y$3="申万三级行业",[1]!s_info_industry_sw_2021(W4543,公司分析!D$5,3),IF($Y$3="wind一级行业",[1]!s_info_industry_gics(W4543,1),IF($Y$3="wind二级行业",[1]!s_info_industry_gics(W4543,2),IF($Y$3="wind三级行业",[1]!s_info_industry_gics(W4543,3),IF($Y$3="wind四级行业",[1]!s_info_industry_gics(W4543,4),IF($Y$3="证监会门类行业",[1]!s_info_industry_csrc12_n(W4543,公司分析!D$5,1),""))))))))</f>
        <v>0</v>
      </c>
      <c r="Z4543" s="298" t="str">
        <f>IF(Y4543=行业比较!$E$6,ROW(),"")</f>
        <v/>
      </c>
    </row>
    <row r="4544" spans="22:26" x14ac:dyDescent="0.35">
      <c r="V4544" s="253">
        <f t="shared" si="78"/>
        <v>0</v>
      </c>
      <c r="W4544" s="348" t="str">
        <f>IF(板块成分!B4546="","",板块成分!B4546)</f>
        <v/>
      </c>
      <c r="X4544" s="270" t="str">
        <f>[1]!s_info_name(W4544)</f>
        <v>0</v>
      </c>
      <c r="Y4544" s="335" t="str">
        <f>IF($Y$3="申万一级行业",[1]!s_info_industry_sw_2021(W4544,公司分析!D$5,1),IF($Y$3="申万二级行业",[1]!s_info_industry_sw_2021(W4544,公司分析!D$5,2),IF($Y$3="申万三级行业",[1]!s_info_industry_sw_2021(W4544,公司分析!D$5,3),IF($Y$3="wind一级行业",[1]!s_info_industry_gics(W4544,1),IF($Y$3="wind二级行业",[1]!s_info_industry_gics(W4544,2),IF($Y$3="wind三级行业",[1]!s_info_industry_gics(W4544,3),IF($Y$3="wind四级行业",[1]!s_info_industry_gics(W4544,4),IF($Y$3="证监会门类行业",[1]!s_info_industry_csrc12_n(W4544,公司分析!D$5,1),""))))))))</f>
        <v>0</v>
      </c>
      <c r="Z4544" s="298" t="str">
        <f>IF(Y4544=行业比较!$E$6,ROW(),"")</f>
        <v/>
      </c>
    </row>
    <row r="4545" spans="22:26" x14ac:dyDescent="0.35">
      <c r="V4545" s="253">
        <f t="shared" si="78"/>
        <v>0</v>
      </c>
      <c r="W4545" s="348" t="str">
        <f>IF(板块成分!B4547="","",板块成分!B4547)</f>
        <v/>
      </c>
      <c r="X4545" s="270" t="str">
        <f>[1]!s_info_name(W4545)</f>
        <v>0</v>
      </c>
      <c r="Y4545" s="335" t="str">
        <f>IF($Y$3="申万一级行业",[1]!s_info_industry_sw_2021(W4545,公司分析!D$5,1),IF($Y$3="申万二级行业",[1]!s_info_industry_sw_2021(W4545,公司分析!D$5,2),IF($Y$3="申万三级行业",[1]!s_info_industry_sw_2021(W4545,公司分析!D$5,3),IF($Y$3="wind一级行业",[1]!s_info_industry_gics(W4545,1),IF($Y$3="wind二级行业",[1]!s_info_industry_gics(W4545,2),IF($Y$3="wind三级行业",[1]!s_info_industry_gics(W4545,3),IF($Y$3="wind四级行业",[1]!s_info_industry_gics(W4545,4),IF($Y$3="证监会门类行业",[1]!s_info_industry_csrc12_n(W4545,公司分析!D$5,1),""))))))))</f>
        <v>0</v>
      </c>
      <c r="Z4545" s="298" t="str">
        <f>IF(Y4545=行业比较!$E$6,ROW(),"")</f>
        <v/>
      </c>
    </row>
    <row r="4546" spans="22:26" x14ac:dyDescent="0.35">
      <c r="V4546" s="253">
        <f t="shared" si="78"/>
        <v>0</v>
      </c>
      <c r="W4546" s="348" t="str">
        <f>IF(板块成分!B4548="","",板块成分!B4548)</f>
        <v/>
      </c>
      <c r="X4546" s="270" t="str">
        <f>[1]!s_info_name(W4546)</f>
        <v>0</v>
      </c>
      <c r="Y4546" s="335" t="str">
        <f>IF($Y$3="申万一级行业",[1]!s_info_industry_sw_2021(W4546,公司分析!D$5,1),IF($Y$3="申万二级行业",[1]!s_info_industry_sw_2021(W4546,公司分析!D$5,2),IF($Y$3="申万三级行业",[1]!s_info_industry_sw_2021(W4546,公司分析!D$5,3),IF($Y$3="wind一级行业",[1]!s_info_industry_gics(W4546,1),IF($Y$3="wind二级行业",[1]!s_info_industry_gics(W4546,2),IF($Y$3="wind三级行业",[1]!s_info_industry_gics(W4546,3),IF($Y$3="wind四级行业",[1]!s_info_industry_gics(W4546,4),IF($Y$3="证监会门类行业",[1]!s_info_industry_csrc12_n(W4546,公司分析!D$5,1),""))))))))</f>
        <v>0</v>
      </c>
      <c r="Z4546" s="298" t="str">
        <f>IF(Y4546=行业比较!$E$6,ROW(),"")</f>
        <v/>
      </c>
    </row>
    <row r="4547" spans="22:26" x14ac:dyDescent="0.35">
      <c r="V4547" s="253">
        <f t="shared" si="78"/>
        <v>0</v>
      </c>
      <c r="W4547" s="348" t="str">
        <f>IF(板块成分!B4549="","",板块成分!B4549)</f>
        <v/>
      </c>
      <c r="X4547" s="270" t="str">
        <f>[1]!s_info_name(W4547)</f>
        <v>0</v>
      </c>
      <c r="Y4547" s="335" t="str">
        <f>IF($Y$3="申万一级行业",[1]!s_info_industry_sw_2021(W4547,公司分析!D$5,1),IF($Y$3="申万二级行业",[1]!s_info_industry_sw_2021(W4547,公司分析!D$5,2),IF($Y$3="申万三级行业",[1]!s_info_industry_sw_2021(W4547,公司分析!D$5,3),IF($Y$3="wind一级行业",[1]!s_info_industry_gics(W4547,1),IF($Y$3="wind二级行业",[1]!s_info_industry_gics(W4547,2),IF($Y$3="wind三级行业",[1]!s_info_industry_gics(W4547,3),IF($Y$3="wind四级行业",[1]!s_info_industry_gics(W4547,4),IF($Y$3="证监会门类行业",[1]!s_info_industry_csrc12_n(W4547,公司分析!D$5,1),""))))))))</f>
        <v>0</v>
      </c>
      <c r="Z4547" s="298" t="str">
        <f>IF(Y4547=行业比较!$E$6,ROW(),"")</f>
        <v/>
      </c>
    </row>
    <row r="4548" spans="22:26" x14ac:dyDescent="0.35">
      <c r="V4548" s="253">
        <f t="shared" si="78"/>
        <v>0</v>
      </c>
      <c r="W4548" s="348" t="str">
        <f>IF(板块成分!B4550="","",板块成分!B4550)</f>
        <v/>
      </c>
      <c r="X4548" s="270" t="str">
        <f>[1]!s_info_name(W4548)</f>
        <v>0</v>
      </c>
      <c r="Y4548" s="335" t="str">
        <f>IF($Y$3="申万一级行业",[1]!s_info_industry_sw_2021(W4548,公司分析!D$5,1),IF($Y$3="申万二级行业",[1]!s_info_industry_sw_2021(W4548,公司分析!D$5,2),IF($Y$3="申万三级行业",[1]!s_info_industry_sw_2021(W4548,公司分析!D$5,3),IF($Y$3="wind一级行业",[1]!s_info_industry_gics(W4548,1),IF($Y$3="wind二级行业",[1]!s_info_industry_gics(W4548,2),IF($Y$3="wind三级行业",[1]!s_info_industry_gics(W4548,3),IF($Y$3="wind四级行业",[1]!s_info_industry_gics(W4548,4),IF($Y$3="证监会门类行业",[1]!s_info_industry_csrc12_n(W4548,公司分析!D$5,1),""))))))))</f>
        <v>0</v>
      </c>
      <c r="Z4548" s="298" t="str">
        <f>IF(Y4548=行业比较!$E$6,ROW(),"")</f>
        <v/>
      </c>
    </row>
    <row r="4549" spans="22:26" x14ac:dyDescent="0.35">
      <c r="V4549" s="253">
        <f t="shared" ref="V4549:V4612" si="79">IF(Z4549="",0,RANK(Z4549,Z:Z,1))</f>
        <v>0</v>
      </c>
      <c r="W4549" s="348" t="str">
        <f>IF(板块成分!B4551="","",板块成分!B4551)</f>
        <v/>
      </c>
      <c r="X4549" s="270" t="str">
        <f>[1]!s_info_name(W4549)</f>
        <v>0</v>
      </c>
      <c r="Y4549" s="335" t="str">
        <f>IF($Y$3="申万一级行业",[1]!s_info_industry_sw_2021(W4549,公司分析!D$5,1),IF($Y$3="申万二级行业",[1]!s_info_industry_sw_2021(W4549,公司分析!D$5,2),IF($Y$3="申万三级行业",[1]!s_info_industry_sw_2021(W4549,公司分析!D$5,3),IF($Y$3="wind一级行业",[1]!s_info_industry_gics(W4549,1),IF($Y$3="wind二级行业",[1]!s_info_industry_gics(W4549,2),IF($Y$3="wind三级行业",[1]!s_info_industry_gics(W4549,3),IF($Y$3="wind四级行业",[1]!s_info_industry_gics(W4549,4),IF($Y$3="证监会门类行业",[1]!s_info_industry_csrc12_n(W4549,公司分析!D$5,1),""))))))))</f>
        <v>0</v>
      </c>
      <c r="Z4549" s="298" t="str">
        <f>IF(Y4549=行业比较!$E$6,ROW(),"")</f>
        <v/>
      </c>
    </row>
    <row r="4550" spans="22:26" x14ac:dyDescent="0.35">
      <c r="V4550" s="253">
        <f t="shared" si="79"/>
        <v>0</v>
      </c>
      <c r="W4550" s="348" t="str">
        <f>IF(板块成分!B4552="","",板块成分!B4552)</f>
        <v/>
      </c>
      <c r="X4550" s="270" t="str">
        <f>[1]!s_info_name(W4550)</f>
        <v>0</v>
      </c>
      <c r="Y4550" s="335" t="str">
        <f>IF($Y$3="申万一级行业",[1]!s_info_industry_sw_2021(W4550,公司分析!D$5,1),IF($Y$3="申万二级行业",[1]!s_info_industry_sw_2021(W4550,公司分析!D$5,2),IF($Y$3="申万三级行业",[1]!s_info_industry_sw_2021(W4550,公司分析!D$5,3),IF($Y$3="wind一级行业",[1]!s_info_industry_gics(W4550,1),IF($Y$3="wind二级行业",[1]!s_info_industry_gics(W4550,2),IF($Y$3="wind三级行业",[1]!s_info_industry_gics(W4550,3),IF($Y$3="wind四级行业",[1]!s_info_industry_gics(W4550,4),IF($Y$3="证监会门类行业",[1]!s_info_industry_csrc12_n(W4550,公司分析!D$5,1),""))))))))</f>
        <v>0</v>
      </c>
      <c r="Z4550" s="298" t="str">
        <f>IF(Y4550=行业比较!$E$6,ROW(),"")</f>
        <v/>
      </c>
    </row>
    <row r="4551" spans="22:26" x14ac:dyDescent="0.35">
      <c r="V4551" s="253">
        <f t="shared" si="79"/>
        <v>0</v>
      </c>
      <c r="W4551" s="348" t="str">
        <f>IF(板块成分!B4553="","",板块成分!B4553)</f>
        <v/>
      </c>
      <c r="X4551" s="270" t="str">
        <f>[1]!s_info_name(W4551)</f>
        <v>0</v>
      </c>
      <c r="Y4551" s="335" t="str">
        <f>IF($Y$3="申万一级行业",[1]!s_info_industry_sw_2021(W4551,公司分析!D$5,1),IF($Y$3="申万二级行业",[1]!s_info_industry_sw_2021(W4551,公司分析!D$5,2),IF($Y$3="申万三级行业",[1]!s_info_industry_sw_2021(W4551,公司分析!D$5,3),IF($Y$3="wind一级行业",[1]!s_info_industry_gics(W4551,1),IF($Y$3="wind二级行业",[1]!s_info_industry_gics(W4551,2),IF($Y$3="wind三级行业",[1]!s_info_industry_gics(W4551,3),IF($Y$3="wind四级行业",[1]!s_info_industry_gics(W4551,4),IF($Y$3="证监会门类行业",[1]!s_info_industry_csrc12_n(W4551,公司分析!D$5,1),""))))))))</f>
        <v>0</v>
      </c>
      <c r="Z4551" s="298" t="str">
        <f>IF(Y4551=行业比较!$E$6,ROW(),"")</f>
        <v/>
      </c>
    </row>
    <row r="4552" spans="22:26" x14ac:dyDescent="0.35">
      <c r="V4552" s="253">
        <f t="shared" si="79"/>
        <v>0</v>
      </c>
      <c r="W4552" s="348" t="str">
        <f>IF(板块成分!B4554="","",板块成分!B4554)</f>
        <v/>
      </c>
      <c r="X4552" s="270" t="str">
        <f>[1]!s_info_name(W4552)</f>
        <v>0</v>
      </c>
      <c r="Y4552" s="335" t="str">
        <f>IF($Y$3="申万一级行业",[1]!s_info_industry_sw_2021(W4552,公司分析!D$5,1),IF($Y$3="申万二级行业",[1]!s_info_industry_sw_2021(W4552,公司分析!D$5,2),IF($Y$3="申万三级行业",[1]!s_info_industry_sw_2021(W4552,公司分析!D$5,3),IF($Y$3="wind一级行业",[1]!s_info_industry_gics(W4552,1),IF($Y$3="wind二级行业",[1]!s_info_industry_gics(W4552,2),IF($Y$3="wind三级行业",[1]!s_info_industry_gics(W4552,3),IF($Y$3="wind四级行业",[1]!s_info_industry_gics(W4552,4),IF($Y$3="证监会门类行业",[1]!s_info_industry_csrc12_n(W4552,公司分析!D$5,1),""))))))))</f>
        <v>0</v>
      </c>
      <c r="Z4552" s="298" t="str">
        <f>IF(Y4552=行业比较!$E$6,ROW(),"")</f>
        <v/>
      </c>
    </row>
    <row r="4553" spans="22:26" x14ac:dyDescent="0.35">
      <c r="V4553" s="253">
        <f t="shared" si="79"/>
        <v>0</v>
      </c>
      <c r="W4553" s="348" t="str">
        <f>IF(板块成分!B4555="","",板块成分!B4555)</f>
        <v/>
      </c>
      <c r="X4553" s="270" t="str">
        <f>[1]!s_info_name(W4553)</f>
        <v>0</v>
      </c>
      <c r="Y4553" s="335" t="str">
        <f>IF($Y$3="申万一级行业",[1]!s_info_industry_sw_2021(W4553,公司分析!D$5,1),IF($Y$3="申万二级行业",[1]!s_info_industry_sw_2021(W4553,公司分析!D$5,2),IF($Y$3="申万三级行业",[1]!s_info_industry_sw_2021(W4553,公司分析!D$5,3),IF($Y$3="wind一级行业",[1]!s_info_industry_gics(W4553,1),IF($Y$3="wind二级行业",[1]!s_info_industry_gics(W4553,2),IF($Y$3="wind三级行业",[1]!s_info_industry_gics(W4553,3),IF($Y$3="wind四级行业",[1]!s_info_industry_gics(W4553,4),IF($Y$3="证监会门类行业",[1]!s_info_industry_csrc12_n(W4553,公司分析!D$5,1),""))))))))</f>
        <v>0</v>
      </c>
      <c r="Z4553" s="298" t="str">
        <f>IF(Y4553=行业比较!$E$6,ROW(),"")</f>
        <v/>
      </c>
    </row>
    <row r="4554" spans="22:26" x14ac:dyDescent="0.35">
      <c r="V4554" s="253">
        <f t="shared" si="79"/>
        <v>0</v>
      </c>
      <c r="W4554" s="348" t="str">
        <f>IF(板块成分!B4556="","",板块成分!B4556)</f>
        <v/>
      </c>
      <c r="X4554" s="270" t="str">
        <f>[1]!s_info_name(W4554)</f>
        <v>0</v>
      </c>
      <c r="Y4554" s="335" t="str">
        <f>IF($Y$3="申万一级行业",[1]!s_info_industry_sw_2021(W4554,公司分析!D$5,1),IF($Y$3="申万二级行业",[1]!s_info_industry_sw_2021(W4554,公司分析!D$5,2),IF($Y$3="申万三级行业",[1]!s_info_industry_sw_2021(W4554,公司分析!D$5,3),IF($Y$3="wind一级行业",[1]!s_info_industry_gics(W4554,1),IF($Y$3="wind二级行业",[1]!s_info_industry_gics(W4554,2),IF($Y$3="wind三级行业",[1]!s_info_industry_gics(W4554,3),IF($Y$3="wind四级行业",[1]!s_info_industry_gics(W4554,4),IF($Y$3="证监会门类行业",[1]!s_info_industry_csrc12_n(W4554,公司分析!D$5,1),""))))))))</f>
        <v>0</v>
      </c>
      <c r="Z4554" s="298" t="str">
        <f>IF(Y4554=行业比较!$E$6,ROW(),"")</f>
        <v/>
      </c>
    </row>
    <row r="4555" spans="22:26" x14ac:dyDescent="0.35">
      <c r="V4555" s="253">
        <f t="shared" si="79"/>
        <v>0</v>
      </c>
      <c r="W4555" s="348" t="str">
        <f>IF(板块成分!B4557="","",板块成分!B4557)</f>
        <v/>
      </c>
      <c r="X4555" s="270" t="str">
        <f>[1]!s_info_name(W4555)</f>
        <v>0</v>
      </c>
      <c r="Y4555" s="335" t="str">
        <f>IF($Y$3="申万一级行业",[1]!s_info_industry_sw_2021(W4555,公司分析!D$5,1),IF($Y$3="申万二级行业",[1]!s_info_industry_sw_2021(W4555,公司分析!D$5,2),IF($Y$3="申万三级行业",[1]!s_info_industry_sw_2021(W4555,公司分析!D$5,3),IF($Y$3="wind一级行业",[1]!s_info_industry_gics(W4555,1),IF($Y$3="wind二级行业",[1]!s_info_industry_gics(W4555,2),IF($Y$3="wind三级行业",[1]!s_info_industry_gics(W4555,3),IF($Y$3="wind四级行业",[1]!s_info_industry_gics(W4555,4),IF($Y$3="证监会门类行业",[1]!s_info_industry_csrc12_n(W4555,公司分析!D$5,1),""))))))))</f>
        <v>0</v>
      </c>
      <c r="Z4555" s="298" t="str">
        <f>IF(Y4555=行业比较!$E$6,ROW(),"")</f>
        <v/>
      </c>
    </row>
    <row r="4556" spans="22:26" x14ac:dyDescent="0.35">
      <c r="V4556" s="253">
        <f t="shared" si="79"/>
        <v>0</v>
      </c>
      <c r="W4556" s="348" t="str">
        <f>IF(板块成分!B4558="","",板块成分!B4558)</f>
        <v/>
      </c>
      <c r="X4556" s="270" t="str">
        <f>[1]!s_info_name(W4556)</f>
        <v>0</v>
      </c>
      <c r="Y4556" s="335" t="str">
        <f>IF($Y$3="申万一级行业",[1]!s_info_industry_sw_2021(W4556,公司分析!D$5,1),IF($Y$3="申万二级行业",[1]!s_info_industry_sw_2021(W4556,公司分析!D$5,2),IF($Y$3="申万三级行业",[1]!s_info_industry_sw_2021(W4556,公司分析!D$5,3),IF($Y$3="wind一级行业",[1]!s_info_industry_gics(W4556,1),IF($Y$3="wind二级行业",[1]!s_info_industry_gics(W4556,2),IF($Y$3="wind三级行业",[1]!s_info_industry_gics(W4556,3),IF($Y$3="wind四级行业",[1]!s_info_industry_gics(W4556,4),IF($Y$3="证监会门类行业",[1]!s_info_industry_csrc12_n(W4556,公司分析!D$5,1),""))))))))</f>
        <v>0</v>
      </c>
      <c r="Z4556" s="298" t="str">
        <f>IF(Y4556=行业比较!$E$6,ROW(),"")</f>
        <v/>
      </c>
    </row>
    <row r="4557" spans="22:26" x14ac:dyDescent="0.35">
      <c r="V4557" s="253">
        <f t="shared" si="79"/>
        <v>0</v>
      </c>
      <c r="W4557" s="348" t="str">
        <f>IF(板块成分!B4559="","",板块成分!B4559)</f>
        <v/>
      </c>
      <c r="X4557" s="270" t="str">
        <f>[1]!s_info_name(W4557)</f>
        <v>0</v>
      </c>
      <c r="Y4557" s="335" t="str">
        <f>IF($Y$3="申万一级行业",[1]!s_info_industry_sw_2021(W4557,公司分析!D$5,1),IF($Y$3="申万二级行业",[1]!s_info_industry_sw_2021(W4557,公司分析!D$5,2),IF($Y$3="申万三级行业",[1]!s_info_industry_sw_2021(W4557,公司分析!D$5,3),IF($Y$3="wind一级行业",[1]!s_info_industry_gics(W4557,1),IF($Y$3="wind二级行业",[1]!s_info_industry_gics(W4557,2),IF($Y$3="wind三级行业",[1]!s_info_industry_gics(W4557,3),IF($Y$3="wind四级行业",[1]!s_info_industry_gics(W4557,4),IF($Y$3="证监会门类行业",[1]!s_info_industry_csrc12_n(W4557,公司分析!D$5,1),""))))))))</f>
        <v>0</v>
      </c>
      <c r="Z4557" s="298" t="str">
        <f>IF(Y4557=行业比较!$E$6,ROW(),"")</f>
        <v/>
      </c>
    </row>
    <row r="4558" spans="22:26" x14ac:dyDescent="0.35">
      <c r="V4558" s="253">
        <f t="shared" si="79"/>
        <v>0</v>
      </c>
      <c r="W4558" s="348" t="str">
        <f>IF(板块成分!B4560="","",板块成分!B4560)</f>
        <v/>
      </c>
      <c r="X4558" s="270" t="str">
        <f>[1]!s_info_name(W4558)</f>
        <v>0</v>
      </c>
      <c r="Y4558" s="335" t="str">
        <f>IF($Y$3="申万一级行业",[1]!s_info_industry_sw_2021(W4558,公司分析!D$5,1),IF($Y$3="申万二级行业",[1]!s_info_industry_sw_2021(W4558,公司分析!D$5,2),IF($Y$3="申万三级行业",[1]!s_info_industry_sw_2021(W4558,公司分析!D$5,3),IF($Y$3="wind一级行业",[1]!s_info_industry_gics(W4558,1),IF($Y$3="wind二级行业",[1]!s_info_industry_gics(W4558,2),IF($Y$3="wind三级行业",[1]!s_info_industry_gics(W4558,3),IF($Y$3="wind四级行业",[1]!s_info_industry_gics(W4558,4),IF($Y$3="证监会门类行业",[1]!s_info_industry_csrc12_n(W4558,公司分析!D$5,1),""))))))))</f>
        <v>0</v>
      </c>
      <c r="Z4558" s="298" t="str">
        <f>IF(Y4558=行业比较!$E$6,ROW(),"")</f>
        <v/>
      </c>
    </row>
    <row r="4559" spans="22:26" x14ac:dyDescent="0.35">
      <c r="V4559" s="253">
        <f t="shared" si="79"/>
        <v>0</v>
      </c>
      <c r="W4559" s="348" t="str">
        <f>IF(板块成分!B4561="","",板块成分!B4561)</f>
        <v/>
      </c>
      <c r="X4559" s="270" t="str">
        <f>[1]!s_info_name(W4559)</f>
        <v>0</v>
      </c>
      <c r="Y4559" s="335" t="str">
        <f>IF($Y$3="申万一级行业",[1]!s_info_industry_sw_2021(W4559,公司分析!D$5,1),IF($Y$3="申万二级行业",[1]!s_info_industry_sw_2021(W4559,公司分析!D$5,2),IF($Y$3="申万三级行业",[1]!s_info_industry_sw_2021(W4559,公司分析!D$5,3),IF($Y$3="wind一级行业",[1]!s_info_industry_gics(W4559,1),IF($Y$3="wind二级行业",[1]!s_info_industry_gics(W4559,2),IF($Y$3="wind三级行业",[1]!s_info_industry_gics(W4559,3),IF($Y$3="wind四级行业",[1]!s_info_industry_gics(W4559,4),IF($Y$3="证监会门类行业",[1]!s_info_industry_csrc12_n(W4559,公司分析!D$5,1),""))))))))</f>
        <v>0</v>
      </c>
      <c r="Z4559" s="298" t="str">
        <f>IF(Y4559=行业比较!$E$6,ROW(),"")</f>
        <v/>
      </c>
    </row>
    <row r="4560" spans="22:26" x14ac:dyDescent="0.35">
      <c r="V4560" s="253">
        <f t="shared" si="79"/>
        <v>0</v>
      </c>
      <c r="W4560" s="348" t="str">
        <f>IF(板块成分!B4562="","",板块成分!B4562)</f>
        <v/>
      </c>
      <c r="X4560" s="270" t="str">
        <f>[1]!s_info_name(W4560)</f>
        <v>0</v>
      </c>
      <c r="Y4560" s="335" t="str">
        <f>IF($Y$3="申万一级行业",[1]!s_info_industry_sw_2021(W4560,公司分析!D$5,1),IF($Y$3="申万二级行业",[1]!s_info_industry_sw_2021(W4560,公司分析!D$5,2),IF($Y$3="申万三级行业",[1]!s_info_industry_sw_2021(W4560,公司分析!D$5,3),IF($Y$3="wind一级行业",[1]!s_info_industry_gics(W4560,1),IF($Y$3="wind二级行业",[1]!s_info_industry_gics(W4560,2),IF($Y$3="wind三级行业",[1]!s_info_industry_gics(W4560,3),IF($Y$3="wind四级行业",[1]!s_info_industry_gics(W4560,4),IF($Y$3="证监会门类行业",[1]!s_info_industry_csrc12_n(W4560,公司分析!D$5,1),""))))))))</f>
        <v>0</v>
      </c>
      <c r="Z4560" s="298" t="str">
        <f>IF(Y4560=行业比较!$E$6,ROW(),"")</f>
        <v/>
      </c>
    </row>
    <row r="4561" spans="22:26" x14ac:dyDescent="0.35">
      <c r="V4561" s="253">
        <f t="shared" si="79"/>
        <v>0</v>
      </c>
      <c r="W4561" s="348" t="str">
        <f>IF(板块成分!B4563="","",板块成分!B4563)</f>
        <v/>
      </c>
      <c r="X4561" s="270" t="str">
        <f>[1]!s_info_name(W4561)</f>
        <v>0</v>
      </c>
      <c r="Y4561" s="335" t="str">
        <f>IF($Y$3="申万一级行业",[1]!s_info_industry_sw_2021(W4561,公司分析!D$5,1),IF($Y$3="申万二级行业",[1]!s_info_industry_sw_2021(W4561,公司分析!D$5,2),IF($Y$3="申万三级行业",[1]!s_info_industry_sw_2021(W4561,公司分析!D$5,3),IF($Y$3="wind一级行业",[1]!s_info_industry_gics(W4561,1),IF($Y$3="wind二级行业",[1]!s_info_industry_gics(W4561,2),IF($Y$3="wind三级行业",[1]!s_info_industry_gics(W4561,3),IF($Y$3="wind四级行业",[1]!s_info_industry_gics(W4561,4),IF($Y$3="证监会门类行业",[1]!s_info_industry_csrc12_n(W4561,公司分析!D$5,1),""))))))))</f>
        <v>0</v>
      </c>
      <c r="Z4561" s="298" t="str">
        <f>IF(Y4561=行业比较!$E$6,ROW(),"")</f>
        <v/>
      </c>
    </row>
    <row r="4562" spans="22:26" x14ac:dyDescent="0.35">
      <c r="V4562" s="253">
        <f t="shared" si="79"/>
        <v>0</v>
      </c>
      <c r="W4562" s="348" t="str">
        <f>IF(板块成分!B4564="","",板块成分!B4564)</f>
        <v/>
      </c>
      <c r="X4562" s="270" t="str">
        <f>[1]!s_info_name(W4562)</f>
        <v>0</v>
      </c>
      <c r="Y4562" s="335" t="str">
        <f>IF($Y$3="申万一级行业",[1]!s_info_industry_sw_2021(W4562,公司分析!D$5,1),IF($Y$3="申万二级行业",[1]!s_info_industry_sw_2021(W4562,公司分析!D$5,2),IF($Y$3="申万三级行业",[1]!s_info_industry_sw_2021(W4562,公司分析!D$5,3),IF($Y$3="wind一级行业",[1]!s_info_industry_gics(W4562,1),IF($Y$3="wind二级行业",[1]!s_info_industry_gics(W4562,2),IF($Y$3="wind三级行业",[1]!s_info_industry_gics(W4562,3),IF($Y$3="wind四级行业",[1]!s_info_industry_gics(W4562,4),IF($Y$3="证监会门类行业",[1]!s_info_industry_csrc12_n(W4562,公司分析!D$5,1),""))))))))</f>
        <v>0</v>
      </c>
      <c r="Z4562" s="298" t="str">
        <f>IF(Y4562=行业比较!$E$6,ROW(),"")</f>
        <v/>
      </c>
    </row>
    <row r="4563" spans="22:26" x14ac:dyDescent="0.35">
      <c r="V4563" s="253">
        <f t="shared" si="79"/>
        <v>0</v>
      </c>
      <c r="W4563" s="348" t="str">
        <f>IF(板块成分!B4565="","",板块成分!B4565)</f>
        <v/>
      </c>
      <c r="X4563" s="270" t="str">
        <f>[1]!s_info_name(W4563)</f>
        <v>0</v>
      </c>
      <c r="Y4563" s="335" t="str">
        <f>IF($Y$3="申万一级行业",[1]!s_info_industry_sw_2021(W4563,公司分析!D$5,1),IF($Y$3="申万二级行业",[1]!s_info_industry_sw_2021(W4563,公司分析!D$5,2),IF($Y$3="申万三级行业",[1]!s_info_industry_sw_2021(W4563,公司分析!D$5,3),IF($Y$3="wind一级行业",[1]!s_info_industry_gics(W4563,1),IF($Y$3="wind二级行业",[1]!s_info_industry_gics(W4563,2),IF($Y$3="wind三级行业",[1]!s_info_industry_gics(W4563,3),IF($Y$3="wind四级行业",[1]!s_info_industry_gics(W4563,4),IF($Y$3="证监会门类行业",[1]!s_info_industry_csrc12_n(W4563,公司分析!D$5,1),""))))))))</f>
        <v>0</v>
      </c>
      <c r="Z4563" s="298" t="str">
        <f>IF(Y4563=行业比较!$E$6,ROW(),"")</f>
        <v/>
      </c>
    </row>
    <row r="4564" spans="22:26" x14ac:dyDescent="0.35">
      <c r="V4564" s="253">
        <f t="shared" si="79"/>
        <v>0</v>
      </c>
      <c r="W4564" s="348" t="str">
        <f>IF(板块成分!B4566="","",板块成分!B4566)</f>
        <v/>
      </c>
      <c r="X4564" s="270" t="str">
        <f>[1]!s_info_name(W4564)</f>
        <v>0</v>
      </c>
      <c r="Y4564" s="335" t="str">
        <f>IF($Y$3="申万一级行业",[1]!s_info_industry_sw_2021(W4564,公司分析!D$5,1),IF($Y$3="申万二级行业",[1]!s_info_industry_sw_2021(W4564,公司分析!D$5,2),IF($Y$3="申万三级行业",[1]!s_info_industry_sw_2021(W4564,公司分析!D$5,3),IF($Y$3="wind一级行业",[1]!s_info_industry_gics(W4564,1),IF($Y$3="wind二级行业",[1]!s_info_industry_gics(W4564,2),IF($Y$3="wind三级行业",[1]!s_info_industry_gics(W4564,3),IF($Y$3="wind四级行业",[1]!s_info_industry_gics(W4564,4),IF($Y$3="证监会门类行业",[1]!s_info_industry_csrc12_n(W4564,公司分析!D$5,1),""))))))))</f>
        <v>0</v>
      </c>
      <c r="Z4564" s="298" t="str">
        <f>IF(Y4564=行业比较!$E$6,ROW(),"")</f>
        <v/>
      </c>
    </row>
    <row r="4565" spans="22:26" x14ac:dyDescent="0.35">
      <c r="V4565" s="253">
        <f t="shared" si="79"/>
        <v>0</v>
      </c>
      <c r="W4565" s="348" t="str">
        <f>IF(板块成分!B4567="","",板块成分!B4567)</f>
        <v/>
      </c>
      <c r="X4565" s="270" t="str">
        <f>[1]!s_info_name(W4565)</f>
        <v>0</v>
      </c>
      <c r="Y4565" s="335" t="str">
        <f>IF($Y$3="申万一级行业",[1]!s_info_industry_sw_2021(W4565,公司分析!D$5,1),IF($Y$3="申万二级行业",[1]!s_info_industry_sw_2021(W4565,公司分析!D$5,2),IF($Y$3="申万三级行业",[1]!s_info_industry_sw_2021(W4565,公司分析!D$5,3),IF($Y$3="wind一级行业",[1]!s_info_industry_gics(W4565,1),IF($Y$3="wind二级行业",[1]!s_info_industry_gics(W4565,2),IF($Y$3="wind三级行业",[1]!s_info_industry_gics(W4565,3),IF($Y$3="wind四级行业",[1]!s_info_industry_gics(W4565,4),IF($Y$3="证监会门类行业",[1]!s_info_industry_csrc12_n(W4565,公司分析!D$5,1),""))))))))</f>
        <v>0</v>
      </c>
      <c r="Z4565" s="298" t="str">
        <f>IF(Y4565=行业比较!$E$6,ROW(),"")</f>
        <v/>
      </c>
    </row>
    <row r="4566" spans="22:26" x14ac:dyDescent="0.35">
      <c r="V4566" s="253">
        <f t="shared" si="79"/>
        <v>0</v>
      </c>
      <c r="W4566" s="348" t="str">
        <f>IF(板块成分!B4568="","",板块成分!B4568)</f>
        <v/>
      </c>
      <c r="X4566" s="270" t="str">
        <f>[1]!s_info_name(W4566)</f>
        <v>0</v>
      </c>
      <c r="Y4566" s="335" t="str">
        <f>IF($Y$3="申万一级行业",[1]!s_info_industry_sw_2021(W4566,公司分析!D$5,1),IF($Y$3="申万二级行业",[1]!s_info_industry_sw_2021(W4566,公司分析!D$5,2),IF($Y$3="申万三级行业",[1]!s_info_industry_sw_2021(W4566,公司分析!D$5,3),IF($Y$3="wind一级行业",[1]!s_info_industry_gics(W4566,1),IF($Y$3="wind二级行业",[1]!s_info_industry_gics(W4566,2),IF($Y$3="wind三级行业",[1]!s_info_industry_gics(W4566,3),IF($Y$3="wind四级行业",[1]!s_info_industry_gics(W4566,4),IF($Y$3="证监会门类行业",[1]!s_info_industry_csrc12_n(W4566,公司分析!D$5,1),""))))))))</f>
        <v>0</v>
      </c>
      <c r="Z4566" s="298" t="str">
        <f>IF(Y4566=行业比较!$E$6,ROW(),"")</f>
        <v/>
      </c>
    </row>
    <row r="4567" spans="22:26" x14ac:dyDescent="0.35">
      <c r="V4567" s="253">
        <f t="shared" si="79"/>
        <v>0</v>
      </c>
      <c r="W4567" s="348" t="str">
        <f>IF(板块成分!B4569="","",板块成分!B4569)</f>
        <v/>
      </c>
      <c r="X4567" s="270" t="str">
        <f>[1]!s_info_name(W4567)</f>
        <v>0</v>
      </c>
      <c r="Y4567" s="335" t="str">
        <f>IF($Y$3="申万一级行业",[1]!s_info_industry_sw_2021(W4567,公司分析!D$5,1),IF($Y$3="申万二级行业",[1]!s_info_industry_sw_2021(W4567,公司分析!D$5,2),IF($Y$3="申万三级行业",[1]!s_info_industry_sw_2021(W4567,公司分析!D$5,3),IF($Y$3="wind一级行业",[1]!s_info_industry_gics(W4567,1),IF($Y$3="wind二级行业",[1]!s_info_industry_gics(W4567,2),IF($Y$3="wind三级行业",[1]!s_info_industry_gics(W4567,3),IF($Y$3="wind四级行业",[1]!s_info_industry_gics(W4567,4),IF($Y$3="证监会门类行业",[1]!s_info_industry_csrc12_n(W4567,公司分析!D$5,1),""))))))))</f>
        <v>0</v>
      </c>
      <c r="Z4567" s="298" t="str">
        <f>IF(Y4567=行业比较!$E$6,ROW(),"")</f>
        <v/>
      </c>
    </row>
    <row r="4568" spans="22:26" x14ac:dyDescent="0.35">
      <c r="V4568" s="253">
        <f t="shared" si="79"/>
        <v>0</v>
      </c>
      <c r="W4568" s="348" t="str">
        <f>IF(板块成分!B4570="","",板块成分!B4570)</f>
        <v/>
      </c>
      <c r="X4568" s="270" t="str">
        <f>[1]!s_info_name(W4568)</f>
        <v>0</v>
      </c>
      <c r="Y4568" s="335" t="str">
        <f>IF($Y$3="申万一级行业",[1]!s_info_industry_sw_2021(W4568,公司分析!D$5,1),IF($Y$3="申万二级行业",[1]!s_info_industry_sw_2021(W4568,公司分析!D$5,2),IF($Y$3="申万三级行业",[1]!s_info_industry_sw_2021(W4568,公司分析!D$5,3),IF($Y$3="wind一级行业",[1]!s_info_industry_gics(W4568,1),IF($Y$3="wind二级行业",[1]!s_info_industry_gics(W4568,2),IF($Y$3="wind三级行业",[1]!s_info_industry_gics(W4568,3),IF($Y$3="wind四级行业",[1]!s_info_industry_gics(W4568,4),IF($Y$3="证监会门类行业",[1]!s_info_industry_csrc12_n(W4568,公司分析!D$5,1),""))))))))</f>
        <v>0</v>
      </c>
      <c r="Z4568" s="298" t="str">
        <f>IF(Y4568=行业比较!$E$6,ROW(),"")</f>
        <v/>
      </c>
    </row>
    <row r="4569" spans="22:26" x14ac:dyDescent="0.35">
      <c r="V4569" s="253">
        <f t="shared" si="79"/>
        <v>0</v>
      </c>
      <c r="W4569" s="348" t="str">
        <f>IF(板块成分!B4571="","",板块成分!B4571)</f>
        <v/>
      </c>
      <c r="X4569" s="270" t="str">
        <f>[1]!s_info_name(W4569)</f>
        <v>0</v>
      </c>
      <c r="Y4569" s="335" t="str">
        <f>IF($Y$3="申万一级行业",[1]!s_info_industry_sw_2021(W4569,公司分析!D$5,1),IF($Y$3="申万二级行业",[1]!s_info_industry_sw_2021(W4569,公司分析!D$5,2),IF($Y$3="申万三级行业",[1]!s_info_industry_sw_2021(W4569,公司分析!D$5,3),IF($Y$3="wind一级行业",[1]!s_info_industry_gics(W4569,1),IF($Y$3="wind二级行业",[1]!s_info_industry_gics(W4569,2),IF($Y$3="wind三级行业",[1]!s_info_industry_gics(W4569,3),IF($Y$3="wind四级行业",[1]!s_info_industry_gics(W4569,4),IF($Y$3="证监会门类行业",[1]!s_info_industry_csrc12_n(W4569,公司分析!D$5,1),""))))))))</f>
        <v>0</v>
      </c>
      <c r="Z4569" s="298" t="str">
        <f>IF(Y4569=行业比较!$E$6,ROW(),"")</f>
        <v/>
      </c>
    </row>
    <row r="4570" spans="22:26" x14ac:dyDescent="0.35">
      <c r="V4570" s="253">
        <f t="shared" si="79"/>
        <v>0</v>
      </c>
      <c r="W4570" s="348" t="str">
        <f>IF(板块成分!B4572="","",板块成分!B4572)</f>
        <v/>
      </c>
      <c r="X4570" s="270" t="str">
        <f>[1]!s_info_name(W4570)</f>
        <v>0</v>
      </c>
      <c r="Y4570" s="335" t="str">
        <f>IF($Y$3="申万一级行业",[1]!s_info_industry_sw_2021(W4570,公司分析!D$5,1),IF($Y$3="申万二级行业",[1]!s_info_industry_sw_2021(W4570,公司分析!D$5,2),IF($Y$3="申万三级行业",[1]!s_info_industry_sw_2021(W4570,公司分析!D$5,3),IF($Y$3="wind一级行业",[1]!s_info_industry_gics(W4570,1),IF($Y$3="wind二级行业",[1]!s_info_industry_gics(W4570,2),IF($Y$3="wind三级行业",[1]!s_info_industry_gics(W4570,3),IF($Y$3="wind四级行业",[1]!s_info_industry_gics(W4570,4),IF($Y$3="证监会门类行业",[1]!s_info_industry_csrc12_n(W4570,公司分析!D$5,1),""))))))))</f>
        <v>0</v>
      </c>
      <c r="Z4570" s="298" t="str">
        <f>IF(Y4570=行业比较!$E$6,ROW(),"")</f>
        <v/>
      </c>
    </row>
    <row r="4571" spans="22:26" x14ac:dyDescent="0.35">
      <c r="V4571" s="253">
        <f t="shared" si="79"/>
        <v>0</v>
      </c>
      <c r="W4571" s="348" t="str">
        <f>IF(板块成分!B4573="","",板块成分!B4573)</f>
        <v/>
      </c>
      <c r="X4571" s="270" t="str">
        <f>[1]!s_info_name(W4571)</f>
        <v>0</v>
      </c>
      <c r="Y4571" s="335" t="str">
        <f>IF($Y$3="申万一级行业",[1]!s_info_industry_sw_2021(W4571,公司分析!D$5,1),IF($Y$3="申万二级行业",[1]!s_info_industry_sw_2021(W4571,公司分析!D$5,2),IF($Y$3="申万三级行业",[1]!s_info_industry_sw_2021(W4571,公司分析!D$5,3),IF($Y$3="wind一级行业",[1]!s_info_industry_gics(W4571,1),IF($Y$3="wind二级行业",[1]!s_info_industry_gics(W4571,2),IF($Y$3="wind三级行业",[1]!s_info_industry_gics(W4571,3),IF($Y$3="wind四级行业",[1]!s_info_industry_gics(W4571,4),IF($Y$3="证监会门类行业",[1]!s_info_industry_csrc12_n(W4571,公司分析!D$5,1),""))))))))</f>
        <v>0</v>
      </c>
      <c r="Z4571" s="298" t="str">
        <f>IF(Y4571=行业比较!$E$6,ROW(),"")</f>
        <v/>
      </c>
    </row>
    <row r="4572" spans="22:26" x14ac:dyDescent="0.35">
      <c r="V4572" s="253">
        <f t="shared" si="79"/>
        <v>0</v>
      </c>
      <c r="W4572" s="348" t="str">
        <f>IF(板块成分!B4574="","",板块成分!B4574)</f>
        <v/>
      </c>
      <c r="X4572" s="270" t="str">
        <f>[1]!s_info_name(W4572)</f>
        <v>0</v>
      </c>
      <c r="Y4572" s="335" t="str">
        <f>IF($Y$3="申万一级行业",[1]!s_info_industry_sw_2021(W4572,公司分析!D$5,1),IF($Y$3="申万二级行业",[1]!s_info_industry_sw_2021(W4572,公司分析!D$5,2),IF($Y$3="申万三级行业",[1]!s_info_industry_sw_2021(W4572,公司分析!D$5,3),IF($Y$3="wind一级行业",[1]!s_info_industry_gics(W4572,1),IF($Y$3="wind二级行业",[1]!s_info_industry_gics(W4572,2),IF($Y$3="wind三级行业",[1]!s_info_industry_gics(W4572,3),IF($Y$3="wind四级行业",[1]!s_info_industry_gics(W4572,4),IF($Y$3="证监会门类行业",[1]!s_info_industry_csrc12_n(W4572,公司分析!D$5,1),""))))))))</f>
        <v>0</v>
      </c>
      <c r="Z4572" s="298" t="str">
        <f>IF(Y4572=行业比较!$E$6,ROW(),"")</f>
        <v/>
      </c>
    </row>
    <row r="4573" spans="22:26" x14ac:dyDescent="0.35">
      <c r="V4573" s="253">
        <f t="shared" si="79"/>
        <v>0</v>
      </c>
      <c r="W4573" s="348" t="str">
        <f>IF(板块成分!B4575="","",板块成分!B4575)</f>
        <v/>
      </c>
      <c r="X4573" s="270" t="str">
        <f>[1]!s_info_name(W4573)</f>
        <v>0</v>
      </c>
      <c r="Y4573" s="335" t="str">
        <f>IF($Y$3="申万一级行业",[1]!s_info_industry_sw_2021(W4573,公司分析!D$5,1),IF($Y$3="申万二级行业",[1]!s_info_industry_sw_2021(W4573,公司分析!D$5,2),IF($Y$3="申万三级行业",[1]!s_info_industry_sw_2021(W4573,公司分析!D$5,3),IF($Y$3="wind一级行业",[1]!s_info_industry_gics(W4573,1),IF($Y$3="wind二级行业",[1]!s_info_industry_gics(W4573,2),IF($Y$3="wind三级行业",[1]!s_info_industry_gics(W4573,3),IF($Y$3="wind四级行业",[1]!s_info_industry_gics(W4573,4),IF($Y$3="证监会门类行业",[1]!s_info_industry_csrc12_n(W4573,公司分析!D$5,1),""))))))))</f>
        <v>0</v>
      </c>
      <c r="Z4573" s="298" t="str">
        <f>IF(Y4573=行业比较!$E$6,ROW(),"")</f>
        <v/>
      </c>
    </row>
    <row r="4574" spans="22:26" x14ac:dyDescent="0.35">
      <c r="V4574" s="253">
        <f t="shared" si="79"/>
        <v>0</v>
      </c>
      <c r="W4574" s="348" t="str">
        <f>IF(板块成分!B4576="","",板块成分!B4576)</f>
        <v/>
      </c>
      <c r="X4574" s="270" t="str">
        <f>[1]!s_info_name(W4574)</f>
        <v>0</v>
      </c>
      <c r="Y4574" s="335" t="str">
        <f>IF($Y$3="申万一级行业",[1]!s_info_industry_sw_2021(W4574,公司分析!D$5,1),IF($Y$3="申万二级行业",[1]!s_info_industry_sw_2021(W4574,公司分析!D$5,2),IF($Y$3="申万三级行业",[1]!s_info_industry_sw_2021(W4574,公司分析!D$5,3),IF($Y$3="wind一级行业",[1]!s_info_industry_gics(W4574,1),IF($Y$3="wind二级行业",[1]!s_info_industry_gics(W4574,2),IF($Y$3="wind三级行业",[1]!s_info_industry_gics(W4574,3),IF($Y$3="wind四级行业",[1]!s_info_industry_gics(W4574,4),IF($Y$3="证监会门类行业",[1]!s_info_industry_csrc12_n(W4574,公司分析!D$5,1),""))))))))</f>
        <v>0</v>
      </c>
      <c r="Z4574" s="298" t="str">
        <f>IF(Y4574=行业比较!$E$6,ROW(),"")</f>
        <v/>
      </c>
    </row>
    <row r="4575" spans="22:26" x14ac:dyDescent="0.35">
      <c r="V4575" s="253">
        <f t="shared" si="79"/>
        <v>0</v>
      </c>
      <c r="W4575" s="348" t="str">
        <f>IF(板块成分!B4577="","",板块成分!B4577)</f>
        <v/>
      </c>
      <c r="X4575" s="270" t="str">
        <f>[1]!s_info_name(W4575)</f>
        <v>0</v>
      </c>
      <c r="Y4575" s="335" t="str">
        <f>IF($Y$3="申万一级行业",[1]!s_info_industry_sw_2021(W4575,公司分析!D$5,1),IF($Y$3="申万二级行业",[1]!s_info_industry_sw_2021(W4575,公司分析!D$5,2),IF($Y$3="申万三级行业",[1]!s_info_industry_sw_2021(W4575,公司分析!D$5,3),IF($Y$3="wind一级行业",[1]!s_info_industry_gics(W4575,1),IF($Y$3="wind二级行业",[1]!s_info_industry_gics(W4575,2),IF($Y$3="wind三级行业",[1]!s_info_industry_gics(W4575,3),IF($Y$3="wind四级行业",[1]!s_info_industry_gics(W4575,4),IF($Y$3="证监会门类行业",[1]!s_info_industry_csrc12_n(W4575,公司分析!D$5,1),""))))))))</f>
        <v>0</v>
      </c>
      <c r="Z4575" s="298" t="str">
        <f>IF(Y4575=行业比较!$E$6,ROW(),"")</f>
        <v/>
      </c>
    </row>
    <row r="4576" spans="22:26" x14ac:dyDescent="0.35">
      <c r="V4576" s="253">
        <f t="shared" si="79"/>
        <v>0</v>
      </c>
      <c r="W4576" s="348" t="str">
        <f>IF(板块成分!B4578="","",板块成分!B4578)</f>
        <v/>
      </c>
      <c r="X4576" s="270" t="str">
        <f>[1]!s_info_name(W4576)</f>
        <v>0</v>
      </c>
      <c r="Y4576" s="335" t="str">
        <f>IF($Y$3="申万一级行业",[1]!s_info_industry_sw_2021(W4576,公司分析!D$5,1),IF($Y$3="申万二级行业",[1]!s_info_industry_sw_2021(W4576,公司分析!D$5,2),IF($Y$3="申万三级行业",[1]!s_info_industry_sw_2021(W4576,公司分析!D$5,3),IF($Y$3="wind一级行业",[1]!s_info_industry_gics(W4576,1),IF($Y$3="wind二级行业",[1]!s_info_industry_gics(W4576,2),IF($Y$3="wind三级行业",[1]!s_info_industry_gics(W4576,3),IF($Y$3="wind四级行业",[1]!s_info_industry_gics(W4576,4),IF($Y$3="证监会门类行业",[1]!s_info_industry_csrc12_n(W4576,公司分析!D$5,1),""))))))))</f>
        <v>0</v>
      </c>
      <c r="Z4576" s="298" t="str">
        <f>IF(Y4576=行业比较!$E$6,ROW(),"")</f>
        <v/>
      </c>
    </row>
    <row r="4577" spans="22:26" x14ac:dyDescent="0.35">
      <c r="V4577" s="253">
        <f t="shared" si="79"/>
        <v>0</v>
      </c>
      <c r="W4577" s="348" t="str">
        <f>IF(板块成分!B4579="","",板块成分!B4579)</f>
        <v/>
      </c>
      <c r="X4577" s="270" t="str">
        <f>[1]!s_info_name(W4577)</f>
        <v>0</v>
      </c>
      <c r="Y4577" s="335" t="str">
        <f>IF($Y$3="申万一级行业",[1]!s_info_industry_sw_2021(W4577,公司分析!D$5,1),IF($Y$3="申万二级行业",[1]!s_info_industry_sw_2021(W4577,公司分析!D$5,2),IF($Y$3="申万三级行业",[1]!s_info_industry_sw_2021(W4577,公司分析!D$5,3),IF($Y$3="wind一级行业",[1]!s_info_industry_gics(W4577,1),IF($Y$3="wind二级行业",[1]!s_info_industry_gics(W4577,2),IF($Y$3="wind三级行业",[1]!s_info_industry_gics(W4577,3),IF($Y$3="wind四级行业",[1]!s_info_industry_gics(W4577,4),IF($Y$3="证监会门类行业",[1]!s_info_industry_csrc12_n(W4577,公司分析!D$5,1),""))))))))</f>
        <v>0</v>
      </c>
      <c r="Z4577" s="298" t="str">
        <f>IF(Y4577=行业比较!$E$6,ROW(),"")</f>
        <v/>
      </c>
    </row>
    <row r="4578" spans="22:26" x14ac:dyDescent="0.35">
      <c r="V4578" s="253">
        <f t="shared" si="79"/>
        <v>0</v>
      </c>
      <c r="W4578" s="348" t="str">
        <f>IF(板块成分!B4580="","",板块成分!B4580)</f>
        <v/>
      </c>
      <c r="X4578" s="270" t="str">
        <f>[1]!s_info_name(W4578)</f>
        <v>0</v>
      </c>
      <c r="Y4578" s="335" t="str">
        <f>IF($Y$3="申万一级行业",[1]!s_info_industry_sw_2021(W4578,公司分析!D$5,1),IF($Y$3="申万二级行业",[1]!s_info_industry_sw_2021(W4578,公司分析!D$5,2),IF($Y$3="申万三级行业",[1]!s_info_industry_sw_2021(W4578,公司分析!D$5,3),IF($Y$3="wind一级行业",[1]!s_info_industry_gics(W4578,1),IF($Y$3="wind二级行业",[1]!s_info_industry_gics(W4578,2),IF($Y$3="wind三级行业",[1]!s_info_industry_gics(W4578,3),IF($Y$3="wind四级行业",[1]!s_info_industry_gics(W4578,4),IF($Y$3="证监会门类行业",[1]!s_info_industry_csrc12_n(W4578,公司分析!D$5,1),""))))))))</f>
        <v>0</v>
      </c>
      <c r="Z4578" s="298" t="str">
        <f>IF(Y4578=行业比较!$E$6,ROW(),"")</f>
        <v/>
      </c>
    </row>
    <row r="4579" spans="22:26" x14ac:dyDescent="0.35">
      <c r="V4579" s="253">
        <f t="shared" si="79"/>
        <v>0</v>
      </c>
      <c r="W4579" s="348" t="str">
        <f>IF(板块成分!B4581="","",板块成分!B4581)</f>
        <v/>
      </c>
      <c r="X4579" s="270" t="str">
        <f>[1]!s_info_name(W4579)</f>
        <v>0</v>
      </c>
      <c r="Y4579" s="335" t="str">
        <f>IF($Y$3="申万一级行业",[1]!s_info_industry_sw_2021(W4579,公司分析!D$5,1),IF($Y$3="申万二级行业",[1]!s_info_industry_sw_2021(W4579,公司分析!D$5,2),IF($Y$3="申万三级行业",[1]!s_info_industry_sw_2021(W4579,公司分析!D$5,3),IF($Y$3="wind一级行业",[1]!s_info_industry_gics(W4579,1),IF($Y$3="wind二级行业",[1]!s_info_industry_gics(W4579,2),IF($Y$3="wind三级行业",[1]!s_info_industry_gics(W4579,3),IF($Y$3="wind四级行业",[1]!s_info_industry_gics(W4579,4),IF($Y$3="证监会门类行业",[1]!s_info_industry_csrc12_n(W4579,公司分析!D$5,1),""))))))))</f>
        <v>0</v>
      </c>
      <c r="Z4579" s="298" t="str">
        <f>IF(Y4579=行业比较!$E$6,ROW(),"")</f>
        <v/>
      </c>
    </row>
    <row r="4580" spans="22:26" x14ac:dyDescent="0.35">
      <c r="V4580" s="253">
        <f t="shared" si="79"/>
        <v>0</v>
      </c>
      <c r="W4580" s="348" t="str">
        <f>IF(板块成分!B4582="","",板块成分!B4582)</f>
        <v/>
      </c>
      <c r="X4580" s="270" t="str">
        <f>[1]!s_info_name(W4580)</f>
        <v>0</v>
      </c>
      <c r="Y4580" s="335" t="str">
        <f>IF($Y$3="申万一级行业",[1]!s_info_industry_sw_2021(W4580,公司分析!D$5,1),IF($Y$3="申万二级行业",[1]!s_info_industry_sw_2021(W4580,公司分析!D$5,2),IF($Y$3="申万三级行业",[1]!s_info_industry_sw_2021(W4580,公司分析!D$5,3),IF($Y$3="wind一级行业",[1]!s_info_industry_gics(W4580,1),IF($Y$3="wind二级行业",[1]!s_info_industry_gics(W4580,2),IF($Y$3="wind三级行业",[1]!s_info_industry_gics(W4580,3),IF($Y$3="wind四级行业",[1]!s_info_industry_gics(W4580,4),IF($Y$3="证监会门类行业",[1]!s_info_industry_csrc12_n(W4580,公司分析!D$5,1),""))))))))</f>
        <v>0</v>
      </c>
      <c r="Z4580" s="298" t="str">
        <f>IF(Y4580=行业比较!$E$6,ROW(),"")</f>
        <v/>
      </c>
    </row>
    <row r="4581" spans="22:26" x14ac:dyDescent="0.35">
      <c r="V4581" s="253">
        <f t="shared" si="79"/>
        <v>0</v>
      </c>
      <c r="W4581" s="348" t="str">
        <f>IF(板块成分!B4583="","",板块成分!B4583)</f>
        <v/>
      </c>
      <c r="X4581" s="270" t="str">
        <f>[1]!s_info_name(W4581)</f>
        <v>0</v>
      </c>
      <c r="Y4581" s="335" t="str">
        <f>IF($Y$3="申万一级行业",[1]!s_info_industry_sw_2021(W4581,公司分析!D$5,1),IF($Y$3="申万二级行业",[1]!s_info_industry_sw_2021(W4581,公司分析!D$5,2),IF($Y$3="申万三级行业",[1]!s_info_industry_sw_2021(W4581,公司分析!D$5,3),IF($Y$3="wind一级行业",[1]!s_info_industry_gics(W4581,1),IF($Y$3="wind二级行业",[1]!s_info_industry_gics(W4581,2),IF($Y$3="wind三级行业",[1]!s_info_industry_gics(W4581,3),IF($Y$3="wind四级行业",[1]!s_info_industry_gics(W4581,4),IF($Y$3="证监会门类行业",[1]!s_info_industry_csrc12_n(W4581,公司分析!D$5,1),""))))))))</f>
        <v>0</v>
      </c>
      <c r="Z4581" s="298" t="str">
        <f>IF(Y4581=行业比较!$E$6,ROW(),"")</f>
        <v/>
      </c>
    </row>
    <row r="4582" spans="22:26" x14ac:dyDescent="0.35">
      <c r="V4582" s="253">
        <f t="shared" si="79"/>
        <v>0</v>
      </c>
      <c r="W4582" s="348" t="str">
        <f>IF(板块成分!B4584="","",板块成分!B4584)</f>
        <v/>
      </c>
      <c r="X4582" s="270" t="str">
        <f>[1]!s_info_name(W4582)</f>
        <v>0</v>
      </c>
      <c r="Y4582" s="335" t="str">
        <f>IF($Y$3="申万一级行业",[1]!s_info_industry_sw_2021(W4582,公司分析!D$5,1),IF($Y$3="申万二级行业",[1]!s_info_industry_sw_2021(W4582,公司分析!D$5,2),IF($Y$3="申万三级行业",[1]!s_info_industry_sw_2021(W4582,公司分析!D$5,3),IF($Y$3="wind一级行业",[1]!s_info_industry_gics(W4582,1),IF($Y$3="wind二级行业",[1]!s_info_industry_gics(W4582,2),IF($Y$3="wind三级行业",[1]!s_info_industry_gics(W4582,3),IF($Y$3="wind四级行业",[1]!s_info_industry_gics(W4582,4),IF($Y$3="证监会门类行业",[1]!s_info_industry_csrc12_n(W4582,公司分析!D$5,1),""))))))))</f>
        <v>0</v>
      </c>
      <c r="Z4582" s="298" t="str">
        <f>IF(Y4582=行业比较!$E$6,ROW(),"")</f>
        <v/>
      </c>
    </row>
    <row r="4583" spans="22:26" x14ac:dyDescent="0.35">
      <c r="V4583" s="253">
        <f t="shared" si="79"/>
        <v>0</v>
      </c>
      <c r="W4583" s="348" t="str">
        <f>IF(板块成分!B4585="","",板块成分!B4585)</f>
        <v/>
      </c>
      <c r="X4583" s="270" t="str">
        <f>[1]!s_info_name(W4583)</f>
        <v>0</v>
      </c>
      <c r="Y4583" s="335" t="str">
        <f>IF($Y$3="申万一级行业",[1]!s_info_industry_sw_2021(W4583,公司分析!D$5,1),IF($Y$3="申万二级行业",[1]!s_info_industry_sw_2021(W4583,公司分析!D$5,2),IF($Y$3="申万三级行业",[1]!s_info_industry_sw_2021(W4583,公司分析!D$5,3),IF($Y$3="wind一级行业",[1]!s_info_industry_gics(W4583,1),IF($Y$3="wind二级行业",[1]!s_info_industry_gics(W4583,2),IF($Y$3="wind三级行业",[1]!s_info_industry_gics(W4583,3),IF($Y$3="wind四级行业",[1]!s_info_industry_gics(W4583,4),IF($Y$3="证监会门类行业",[1]!s_info_industry_csrc12_n(W4583,公司分析!D$5,1),""))))))))</f>
        <v>0</v>
      </c>
      <c r="Z4583" s="298" t="str">
        <f>IF(Y4583=行业比较!$E$6,ROW(),"")</f>
        <v/>
      </c>
    </row>
    <row r="4584" spans="22:26" x14ac:dyDescent="0.35">
      <c r="V4584" s="253">
        <f t="shared" si="79"/>
        <v>0</v>
      </c>
      <c r="W4584" s="348" t="str">
        <f>IF(板块成分!B4586="","",板块成分!B4586)</f>
        <v/>
      </c>
      <c r="X4584" s="270" t="str">
        <f>[1]!s_info_name(W4584)</f>
        <v>0</v>
      </c>
      <c r="Y4584" s="335" t="str">
        <f>IF($Y$3="申万一级行业",[1]!s_info_industry_sw_2021(W4584,公司分析!D$5,1),IF($Y$3="申万二级行业",[1]!s_info_industry_sw_2021(W4584,公司分析!D$5,2),IF($Y$3="申万三级行业",[1]!s_info_industry_sw_2021(W4584,公司分析!D$5,3),IF($Y$3="wind一级行业",[1]!s_info_industry_gics(W4584,1),IF($Y$3="wind二级行业",[1]!s_info_industry_gics(W4584,2),IF($Y$3="wind三级行业",[1]!s_info_industry_gics(W4584,3),IF($Y$3="wind四级行业",[1]!s_info_industry_gics(W4584,4),IF($Y$3="证监会门类行业",[1]!s_info_industry_csrc12_n(W4584,公司分析!D$5,1),""))))))))</f>
        <v>0</v>
      </c>
      <c r="Z4584" s="298" t="str">
        <f>IF(Y4584=行业比较!$E$6,ROW(),"")</f>
        <v/>
      </c>
    </row>
    <row r="4585" spans="22:26" x14ac:dyDescent="0.35">
      <c r="V4585" s="253">
        <f t="shared" si="79"/>
        <v>0</v>
      </c>
      <c r="W4585" s="348" t="str">
        <f>IF(板块成分!B4587="","",板块成分!B4587)</f>
        <v/>
      </c>
      <c r="X4585" s="270" t="str">
        <f>[1]!s_info_name(W4585)</f>
        <v>0</v>
      </c>
      <c r="Y4585" s="335" t="str">
        <f>IF($Y$3="申万一级行业",[1]!s_info_industry_sw_2021(W4585,公司分析!D$5,1),IF($Y$3="申万二级行业",[1]!s_info_industry_sw_2021(W4585,公司分析!D$5,2),IF($Y$3="申万三级行业",[1]!s_info_industry_sw_2021(W4585,公司分析!D$5,3),IF($Y$3="wind一级行业",[1]!s_info_industry_gics(W4585,1),IF($Y$3="wind二级行业",[1]!s_info_industry_gics(W4585,2),IF($Y$3="wind三级行业",[1]!s_info_industry_gics(W4585,3),IF($Y$3="wind四级行业",[1]!s_info_industry_gics(W4585,4),IF($Y$3="证监会门类行业",[1]!s_info_industry_csrc12_n(W4585,公司分析!D$5,1),""))))))))</f>
        <v>0</v>
      </c>
      <c r="Z4585" s="298" t="str">
        <f>IF(Y4585=行业比较!$E$6,ROW(),"")</f>
        <v/>
      </c>
    </row>
    <row r="4586" spans="22:26" x14ac:dyDescent="0.35">
      <c r="V4586" s="253">
        <f t="shared" si="79"/>
        <v>0</v>
      </c>
      <c r="W4586" s="348" t="str">
        <f>IF(板块成分!B4588="","",板块成分!B4588)</f>
        <v/>
      </c>
      <c r="X4586" s="270" t="str">
        <f>[1]!s_info_name(W4586)</f>
        <v>0</v>
      </c>
      <c r="Y4586" s="335" t="str">
        <f>IF($Y$3="申万一级行业",[1]!s_info_industry_sw_2021(W4586,公司分析!D$5,1),IF($Y$3="申万二级行业",[1]!s_info_industry_sw_2021(W4586,公司分析!D$5,2),IF($Y$3="申万三级行业",[1]!s_info_industry_sw_2021(W4586,公司分析!D$5,3),IF($Y$3="wind一级行业",[1]!s_info_industry_gics(W4586,1),IF($Y$3="wind二级行业",[1]!s_info_industry_gics(W4586,2),IF($Y$3="wind三级行业",[1]!s_info_industry_gics(W4586,3),IF($Y$3="wind四级行业",[1]!s_info_industry_gics(W4586,4),IF($Y$3="证监会门类行业",[1]!s_info_industry_csrc12_n(W4586,公司分析!D$5,1),""))))))))</f>
        <v>0</v>
      </c>
      <c r="Z4586" s="298" t="str">
        <f>IF(Y4586=行业比较!$E$6,ROW(),"")</f>
        <v/>
      </c>
    </row>
    <row r="4587" spans="22:26" x14ac:dyDescent="0.35">
      <c r="V4587" s="253">
        <f t="shared" si="79"/>
        <v>0</v>
      </c>
      <c r="W4587" s="348" t="str">
        <f>IF(板块成分!B4589="","",板块成分!B4589)</f>
        <v/>
      </c>
      <c r="X4587" s="270" t="str">
        <f>[1]!s_info_name(W4587)</f>
        <v>0</v>
      </c>
      <c r="Y4587" s="335" t="str">
        <f>IF($Y$3="申万一级行业",[1]!s_info_industry_sw_2021(W4587,公司分析!D$5,1),IF($Y$3="申万二级行业",[1]!s_info_industry_sw_2021(W4587,公司分析!D$5,2),IF($Y$3="申万三级行业",[1]!s_info_industry_sw_2021(W4587,公司分析!D$5,3),IF($Y$3="wind一级行业",[1]!s_info_industry_gics(W4587,1),IF($Y$3="wind二级行业",[1]!s_info_industry_gics(W4587,2),IF($Y$3="wind三级行业",[1]!s_info_industry_gics(W4587,3),IF($Y$3="wind四级行业",[1]!s_info_industry_gics(W4587,4),IF($Y$3="证监会门类行业",[1]!s_info_industry_csrc12_n(W4587,公司分析!D$5,1),""))))))))</f>
        <v>0</v>
      </c>
      <c r="Z4587" s="298" t="str">
        <f>IF(Y4587=行业比较!$E$6,ROW(),"")</f>
        <v/>
      </c>
    </row>
    <row r="4588" spans="22:26" x14ac:dyDescent="0.35">
      <c r="V4588" s="253">
        <f t="shared" si="79"/>
        <v>0</v>
      </c>
      <c r="W4588" s="348" t="str">
        <f>IF(板块成分!B4590="","",板块成分!B4590)</f>
        <v/>
      </c>
      <c r="X4588" s="270" t="str">
        <f>[1]!s_info_name(W4588)</f>
        <v>0</v>
      </c>
      <c r="Y4588" s="335" t="str">
        <f>IF($Y$3="申万一级行业",[1]!s_info_industry_sw_2021(W4588,公司分析!D$5,1),IF($Y$3="申万二级行业",[1]!s_info_industry_sw_2021(W4588,公司分析!D$5,2),IF($Y$3="申万三级行业",[1]!s_info_industry_sw_2021(W4588,公司分析!D$5,3),IF($Y$3="wind一级行业",[1]!s_info_industry_gics(W4588,1),IF($Y$3="wind二级行业",[1]!s_info_industry_gics(W4588,2),IF($Y$3="wind三级行业",[1]!s_info_industry_gics(W4588,3),IF($Y$3="wind四级行业",[1]!s_info_industry_gics(W4588,4),IF($Y$3="证监会门类行业",[1]!s_info_industry_csrc12_n(W4588,公司分析!D$5,1),""))))))))</f>
        <v>0</v>
      </c>
      <c r="Z4588" s="298" t="str">
        <f>IF(Y4588=行业比较!$E$6,ROW(),"")</f>
        <v/>
      </c>
    </row>
    <row r="4589" spans="22:26" x14ac:dyDescent="0.35">
      <c r="V4589" s="253">
        <f t="shared" si="79"/>
        <v>0</v>
      </c>
      <c r="W4589" s="348" t="str">
        <f>IF(板块成分!B4591="","",板块成分!B4591)</f>
        <v/>
      </c>
      <c r="X4589" s="270" t="str">
        <f>[1]!s_info_name(W4589)</f>
        <v>0</v>
      </c>
      <c r="Y4589" s="335" t="str">
        <f>IF($Y$3="申万一级行业",[1]!s_info_industry_sw_2021(W4589,公司分析!D$5,1),IF($Y$3="申万二级行业",[1]!s_info_industry_sw_2021(W4589,公司分析!D$5,2),IF($Y$3="申万三级行业",[1]!s_info_industry_sw_2021(W4589,公司分析!D$5,3),IF($Y$3="wind一级行业",[1]!s_info_industry_gics(W4589,1),IF($Y$3="wind二级行业",[1]!s_info_industry_gics(W4589,2),IF($Y$3="wind三级行业",[1]!s_info_industry_gics(W4589,3),IF($Y$3="wind四级行业",[1]!s_info_industry_gics(W4589,4),IF($Y$3="证监会门类行业",[1]!s_info_industry_csrc12_n(W4589,公司分析!D$5,1),""))))))))</f>
        <v>0</v>
      </c>
      <c r="Z4589" s="298" t="str">
        <f>IF(Y4589=行业比较!$E$6,ROW(),"")</f>
        <v/>
      </c>
    </row>
    <row r="4590" spans="22:26" x14ac:dyDescent="0.35">
      <c r="V4590" s="253">
        <f t="shared" si="79"/>
        <v>0</v>
      </c>
      <c r="W4590" s="348" t="str">
        <f>IF(板块成分!B4592="","",板块成分!B4592)</f>
        <v/>
      </c>
      <c r="X4590" s="270" t="str">
        <f>[1]!s_info_name(W4590)</f>
        <v>0</v>
      </c>
      <c r="Y4590" s="335" t="str">
        <f>IF($Y$3="申万一级行业",[1]!s_info_industry_sw_2021(W4590,公司分析!D$5,1),IF($Y$3="申万二级行业",[1]!s_info_industry_sw_2021(W4590,公司分析!D$5,2),IF($Y$3="申万三级行业",[1]!s_info_industry_sw_2021(W4590,公司分析!D$5,3),IF($Y$3="wind一级行业",[1]!s_info_industry_gics(W4590,1),IF($Y$3="wind二级行业",[1]!s_info_industry_gics(W4590,2),IF($Y$3="wind三级行业",[1]!s_info_industry_gics(W4590,3),IF($Y$3="wind四级行业",[1]!s_info_industry_gics(W4590,4),IF($Y$3="证监会门类行业",[1]!s_info_industry_csrc12_n(W4590,公司分析!D$5,1),""))))))))</f>
        <v>0</v>
      </c>
      <c r="Z4590" s="298" t="str">
        <f>IF(Y4590=行业比较!$E$6,ROW(),"")</f>
        <v/>
      </c>
    </row>
    <row r="4591" spans="22:26" x14ac:dyDescent="0.35">
      <c r="V4591" s="253">
        <f t="shared" si="79"/>
        <v>0</v>
      </c>
      <c r="W4591" s="348" t="str">
        <f>IF(板块成分!B4593="","",板块成分!B4593)</f>
        <v/>
      </c>
      <c r="X4591" s="270" t="str">
        <f>[1]!s_info_name(W4591)</f>
        <v>0</v>
      </c>
      <c r="Y4591" s="335" t="str">
        <f>IF($Y$3="申万一级行业",[1]!s_info_industry_sw_2021(W4591,公司分析!D$5,1),IF($Y$3="申万二级行业",[1]!s_info_industry_sw_2021(W4591,公司分析!D$5,2),IF($Y$3="申万三级行业",[1]!s_info_industry_sw_2021(W4591,公司分析!D$5,3),IF($Y$3="wind一级行业",[1]!s_info_industry_gics(W4591,1),IF($Y$3="wind二级行业",[1]!s_info_industry_gics(W4591,2),IF($Y$3="wind三级行业",[1]!s_info_industry_gics(W4591,3),IF($Y$3="wind四级行业",[1]!s_info_industry_gics(W4591,4),IF($Y$3="证监会门类行业",[1]!s_info_industry_csrc12_n(W4591,公司分析!D$5,1),""))))))))</f>
        <v>0</v>
      </c>
      <c r="Z4591" s="298" t="str">
        <f>IF(Y4591=行业比较!$E$6,ROW(),"")</f>
        <v/>
      </c>
    </row>
    <row r="4592" spans="22:26" x14ac:dyDescent="0.35">
      <c r="V4592" s="253">
        <f t="shared" si="79"/>
        <v>0</v>
      </c>
      <c r="W4592" s="348" t="str">
        <f>IF(板块成分!B4594="","",板块成分!B4594)</f>
        <v/>
      </c>
      <c r="X4592" s="270" t="str">
        <f>[1]!s_info_name(W4592)</f>
        <v>0</v>
      </c>
      <c r="Y4592" s="335" t="str">
        <f>IF($Y$3="申万一级行业",[1]!s_info_industry_sw_2021(W4592,公司分析!D$5,1),IF($Y$3="申万二级行业",[1]!s_info_industry_sw_2021(W4592,公司分析!D$5,2),IF($Y$3="申万三级行业",[1]!s_info_industry_sw_2021(W4592,公司分析!D$5,3),IF($Y$3="wind一级行业",[1]!s_info_industry_gics(W4592,1),IF($Y$3="wind二级行业",[1]!s_info_industry_gics(W4592,2),IF($Y$3="wind三级行业",[1]!s_info_industry_gics(W4592,3),IF($Y$3="wind四级行业",[1]!s_info_industry_gics(W4592,4),IF($Y$3="证监会门类行业",[1]!s_info_industry_csrc12_n(W4592,公司分析!D$5,1),""))))))))</f>
        <v>0</v>
      </c>
      <c r="Z4592" s="298" t="str">
        <f>IF(Y4592=行业比较!$E$6,ROW(),"")</f>
        <v/>
      </c>
    </row>
    <row r="4593" spans="22:26" x14ac:dyDescent="0.35">
      <c r="V4593" s="253">
        <f t="shared" si="79"/>
        <v>0</v>
      </c>
      <c r="W4593" s="348" t="str">
        <f>IF(板块成分!B4595="","",板块成分!B4595)</f>
        <v/>
      </c>
      <c r="X4593" s="270" t="str">
        <f>[1]!s_info_name(W4593)</f>
        <v>0</v>
      </c>
      <c r="Y4593" s="335" t="str">
        <f>IF($Y$3="申万一级行业",[1]!s_info_industry_sw_2021(W4593,公司分析!D$5,1),IF($Y$3="申万二级行业",[1]!s_info_industry_sw_2021(W4593,公司分析!D$5,2),IF($Y$3="申万三级行业",[1]!s_info_industry_sw_2021(W4593,公司分析!D$5,3),IF($Y$3="wind一级行业",[1]!s_info_industry_gics(W4593,1),IF($Y$3="wind二级行业",[1]!s_info_industry_gics(W4593,2),IF($Y$3="wind三级行业",[1]!s_info_industry_gics(W4593,3),IF($Y$3="wind四级行业",[1]!s_info_industry_gics(W4593,4),IF($Y$3="证监会门类行业",[1]!s_info_industry_csrc12_n(W4593,公司分析!D$5,1),""))))))))</f>
        <v>0</v>
      </c>
      <c r="Z4593" s="298" t="str">
        <f>IF(Y4593=行业比较!$E$6,ROW(),"")</f>
        <v/>
      </c>
    </row>
    <row r="4594" spans="22:26" x14ac:dyDescent="0.35">
      <c r="V4594" s="253">
        <f t="shared" si="79"/>
        <v>0</v>
      </c>
      <c r="W4594" s="348" t="str">
        <f>IF(板块成分!B4596="","",板块成分!B4596)</f>
        <v/>
      </c>
      <c r="X4594" s="270" t="str">
        <f>[1]!s_info_name(W4594)</f>
        <v>0</v>
      </c>
      <c r="Y4594" s="335" t="str">
        <f>IF($Y$3="申万一级行业",[1]!s_info_industry_sw_2021(W4594,公司分析!D$5,1),IF($Y$3="申万二级行业",[1]!s_info_industry_sw_2021(W4594,公司分析!D$5,2),IF($Y$3="申万三级行业",[1]!s_info_industry_sw_2021(W4594,公司分析!D$5,3),IF($Y$3="wind一级行业",[1]!s_info_industry_gics(W4594,1),IF($Y$3="wind二级行业",[1]!s_info_industry_gics(W4594,2),IF($Y$3="wind三级行业",[1]!s_info_industry_gics(W4594,3),IF($Y$3="wind四级行业",[1]!s_info_industry_gics(W4594,4),IF($Y$3="证监会门类行业",[1]!s_info_industry_csrc12_n(W4594,公司分析!D$5,1),""))))))))</f>
        <v>0</v>
      </c>
      <c r="Z4594" s="298" t="str">
        <f>IF(Y4594=行业比较!$E$6,ROW(),"")</f>
        <v/>
      </c>
    </row>
    <row r="4595" spans="22:26" x14ac:dyDescent="0.35">
      <c r="V4595" s="253">
        <f t="shared" si="79"/>
        <v>0</v>
      </c>
      <c r="W4595" s="348" t="str">
        <f>IF(板块成分!B4597="","",板块成分!B4597)</f>
        <v/>
      </c>
      <c r="X4595" s="270" t="str">
        <f>[1]!s_info_name(W4595)</f>
        <v>0</v>
      </c>
      <c r="Y4595" s="335" t="str">
        <f>IF($Y$3="申万一级行业",[1]!s_info_industry_sw_2021(W4595,公司分析!D$5,1),IF($Y$3="申万二级行业",[1]!s_info_industry_sw_2021(W4595,公司分析!D$5,2),IF($Y$3="申万三级行业",[1]!s_info_industry_sw_2021(W4595,公司分析!D$5,3),IF($Y$3="wind一级行业",[1]!s_info_industry_gics(W4595,1),IF($Y$3="wind二级行业",[1]!s_info_industry_gics(W4595,2),IF($Y$3="wind三级行业",[1]!s_info_industry_gics(W4595,3),IF($Y$3="wind四级行业",[1]!s_info_industry_gics(W4595,4),IF($Y$3="证监会门类行业",[1]!s_info_industry_csrc12_n(W4595,公司分析!D$5,1),""))))))))</f>
        <v>0</v>
      </c>
      <c r="Z4595" s="298" t="str">
        <f>IF(Y4595=行业比较!$E$6,ROW(),"")</f>
        <v/>
      </c>
    </row>
    <row r="4596" spans="22:26" x14ac:dyDescent="0.35">
      <c r="V4596" s="253">
        <f t="shared" si="79"/>
        <v>0</v>
      </c>
      <c r="W4596" s="348" t="str">
        <f>IF(板块成分!B4598="","",板块成分!B4598)</f>
        <v/>
      </c>
      <c r="X4596" s="270" t="str">
        <f>[1]!s_info_name(W4596)</f>
        <v>0</v>
      </c>
      <c r="Y4596" s="335" t="str">
        <f>IF($Y$3="申万一级行业",[1]!s_info_industry_sw_2021(W4596,公司分析!D$5,1),IF($Y$3="申万二级行业",[1]!s_info_industry_sw_2021(W4596,公司分析!D$5,2),IF($Y$3="申万三级行业",[1]!s_info_industry_sw_2021(W4596,公司分析!D$5,3),IF($Y$3="wind一级行业",[1]!s_info_industry_gics(W4596,1),IF($Y$3="wind二级行业",[1]!s_info_industry_gics(W4596,2),IF($Y$3="wind三级行业",[1]!s_info_industry_gics(W4596,3),IF($Y$3="wind四级行业",[1]!s_info_industry_gics(W4596,4),IF($Y$3="证监会门类行业",[1]!s_info_industry_csrc12_n(W4596,公司分析!D$5,1),""))))))))</f>
        <v>0</v>
      </c>
      <c r="Z4596" s="298" t="str">
        <f>IF(Y4596=行业比较!$E$6,ROW(),"")</f>
        <v/>
      </c>
    </row>
    <row r="4597" spans="22:26" x14ac:dyDescent="0.35">
      <c r="V4597" s="253">
        <f t="shared" si="79"/>
        <v>0</v>
      </c>
      <c r="W4597" s="348" t="str">
        <f>IF(板块成分!B4599="","",板块成分!B4599)</f>
        <v/>
      </c>
      <c r="X4597" s="270" t="str">
        <f>[1]!s_info_name(W4597)</f>
        <v>0</v>
      </c>
      <c r="Y4597" s="335" t="str">
        <f>IF($Y$3="申万一级行业",[1]!s_info_industry_sw_2021(W4597,公司分析!D$5,1),IF($Y$3="申万二级行业",[1]!s_info_industry_sw_2021(W4597,公司分析!D$5,2),IF($Y$3="申万三级行业",[1]!s_info_industry_sw_2021(W4597,公司分析!D$5,3),IF($Y$3="wind一级行业",[1]!s_info_industry_gics(W4597,1),IF($Y$3="wind二级行业",[1]!s_info_industry_gics(W4597,2),IF($Y$3="wind三级行业",[1]!s_info_industry_gics(W4597,3),IF($Y$3="wind四级行业",[1]!s_info_industry_gics(W4597,4),IF($Y$3="证监会门类行业",[1]!s_info_industry_csrc12_n(W4597,公司分析!D$5,1),""))))))))</f>
        <v>0</v>
      </c>
      <c r="Z4597" s="298" t="str">
        <f>IF(Y4597=行业比较!$E$6,ROW(),"")</f>
        <v/>
      </c>
    </row>
    <row r="4598" spans="22:26" x14ac:dyDescent="0.35">
      <c r="V4598" s="253">
        <f t="shared" si="79"/>
        <v>0</v>
      </c>
      <c r="W4598" s="348" t="str">
        <f>IF(板块成分!B4600="","",板块成分!B4600)</f>
        <v/>
      </c>
      <c r="X4598" s="270" t="str">
        <f>[1]!s_info_name(W4598)</f>
        <v>0</v>
      </c>
      <c r="Y4598" s="335" t="str">
        <f>IF($Y$3="申万一级行业",[1]!s_info_industry_sw_2021(W4598,公司分析!D$5,1),IF($Y$3="申万二级行业",[1]!s_info_industry_sw_2021(W4598,公司分析!D$5,2),IF($Y$3="申万三级行业",[1]!s_info_industry_sw_2021(W4598,公司分析!D$5,3),IF($Y$3="wind一级行业",[1]!s_info_industry_gics(W4598,1),IF($Y$3="wind二级行业",[1]!s_info_industry_gics(W4598,2),IF($Y$3="wind三级行业",[1]!s_info_industry_gics(W4598,3),IF($Y$3="wind四级行业",[1]!s_info_industry_gics(W4598,4),IF($Y$3="证监会门类行业",[1]!s_info_industry_csrc12_n(W4598,公司分析!D$5,1),""))))))))</f>
        <v>0</v>
      </c>
      <c r="Z4598" s="298" t="str">
        <f>IF(Y4598=行业比较!$E$6,ROW(),"")</f>
        <v/>
      </c>
    </row>
    <row r="4599" spans="22:26" x14ac:dyDescent="0.35">
      <c r="V4599" s="253">
        <f t="shared" si="79"/>
        <v>0</v>
      </c>
      <c r="W4599" s="348" t="str">
        <f>IF(板块成分!B4601="","",板块成分!B4601)</f>
        <v/>
      </c>
      <c r="X4599" s="270" t="str">
        <f>[1]!s_info_name(W4599)</f>
        <v>0</v>
      </c>
      <c r="Y4599" s="335" t="str">
        <f>IF($Y$3="申万一级行业",[1]!s_info_industry_sw_2021(W4599,公司分析!D$5,1),IF($Y$3="申万二级行业",[1]!s_info_industry_sw_2021(W4599,公司分析!D$5,2),IF($Y$3="申万三级行业",[1]!s_info_industry_sw_2021(W4599,公司分析!D$5,3),IF($Y$3="wind一级行业",[1]!s_info_industry_gics(W4599,1),IF($Y$3="wind二级行业",[1]!s_info_industry_gics(W4599,2),IF($Y$3="wind三级行业",[1]!s_info_industry_gics(W4599,3),IF($Y$3="wind四级行业",[1]!s_info_industry_gics(W4599,4),IF($Y$3="证监会门类行业",[1]!s_info_industry_csrc12_n(W4599,公司分析!D$5,1),""))))))))</f>
        <v>0</v>
      </c>
      <c r="Z4599" s="298" t="str">
        <f>IF(Y4599=行业比较!$E$6,ROW(),"")</f>
        <v/>
      </c>
    </row>
    <row r="4600" spans="22:26" x14ac:dyDescent="0.35">
      <c r="V4600" s="253">
        <f t="shared" si="79"/>
        <v>0</v>
      </c>
      <c r="W4600" s="348" t="str">
        <f>IF(板块成分!B4602="","",板块成分!B4602)</f>
        <v/>
      </c>
      <c r="X4600" s="270" t="str">
        <f>[1]!s_info_name(W4600)</f>
        <v>0</v>
      </c>
      <c r="Y4600" s="335" t="str">
        <f>IF($Y$3="申万一级行业",[1]!s_info_industry_sw_2021(W4600,公司分析!D$5,1),IF($Y$3="申万二级行业",[1]!s_info_industry_sw_2021(W4600,公司分析!D$5,2),IF($Y$3="申万三级行业",[1]!s_info_industry_sw_2021(W4600,公司分析!D$5,3),IF($Y$3="wind一级行业",[1]!s_info_industry_gics(W4600,1),IF($Y$3="wind二级行业",[1]!s_info_industry_gics(W4600,2),IF($Y$3="wind三级行业",[1]!s_info_industry_gics(W4600,3),IF($Y$3="wind四级行业",[1]!s_info_industry_gics(W4600,4),IF($Y$3="证监会门类行业",[1]!s_info_industry_csrc12_n(W4600,公司分析!D$5,1),""))))))))</f>
        <v>0</v>
      </c>
      <c r="Z4600" s="298" t="str">
        <f>IF(Y4600=行业比较!$E$6,ROW(),"")</f>
        <v/>
      </c>
    </row>
    <row r="4601" spans="22:26" x14ac:dyDescent="0.35">
      <c r="V4601" s="253">
        <f t="shared" si="79"/>
        <v>0</v>
      </c>
      <c r="W4601" s="348" t="str">
        <f>IF(板块成分!B4603="","",板块成分!B4603)</f>
        <v/>
      </c>
      <c r="X4601" s="270" t="str">
        <f>[1]!s_info_name(W4601)</f>
        <v>0</v>
      </c>
      <c r="Y4601" s="335" t="str">
        <f>IF($Y$3="申万一级行业",[1]!s_info_industry_sw_2021(W4601,公司分析!D$5,1),IF($Y$3="申万二级行业",[1]!s_info_industry_sw_2021(W4601,公司分析!D$5,2),IF($Y$3="申万三级行业",[1]!s_info_industry_sw_2021(W4601,公司分析!D$5,3),IF($Y$3="wind一级行业",[1]!s_info_industry_gics(W4601,1),IF($Y$3="wind二级行业",[1]!s_info_industry_gics(W4601,2),IF($Y$3="wind三级行业",[1]!s_info_industry_gics(W4601,3),IF($Y$3="wind四级行业",[1]!s_info_industry_gics(W4601,4),IF($Y$3="证监会门类行业",[1]!s_info_industry_csrc12_n(W4601,公司分析!D$5,1),""))))))))</f>
        <v>0</v>
      </c>
      <c r="Z4601" s="298" t="str">
        <f>IF(Y4601=行业比较!$E$6,ROW(),"")</f>
        <v/>
      </c>
    </row>
    <row r="4602" spans="22:26" x14ac:dyDescent="0.35">
      <c r="V4602" s="253">
        <f t="shared" si="79"/>
        <v>0</v>
      </c>
      <c r="W4602" s="348" t="str">
        <f>IF(板块成分!B4604="","",板块成分!B4604)</f>
        <v/>
      </c>
      <c r="X4602" s="270" t="str">
        <f>[1]!s_info_name(W4602)</f>
        <v>0</v>
      </c>
      <c r="Y4602" s="335" t="str">
        <f>IF($Y$3="申万一级行业",[1]!s_info_industry_sw_2021(W4602,公司分析!D$5,1),IF($Y$3="申万二级行业",[1]!s_info_industry_sw_2021(W4602,公司分析!D$5,2),IF($Y$3="申万三级行业",[1]!s_info_industry_sw_2021(W4602,公司分析!D$5,3),IF($Y$3="wind一级行业",[1]!s_info_industry_gics(W4602,1),IF($Y$3="wind二级行业",[1]!s_info_industry_gics(W4602,2),IF($Y$3="wind三级行业",[1]!s_info_industry_gics(W4602,3),IF($Y$3="wind四级行业",[1]!s_info_industry_gics(W4602,4),IF($Y$3="证监会门类行业",[1]!s_info_industry_csrc12_n(W4602,公司分析!D$5,1),""))))))))</f>
        <v>0</v>
      </c>
      <c r="Z4602" s="298" t="str">
        <f>IF(Y4602=行业比较!$E$6,ROW(),"")</f>
        <v/>
      </c>
    </row>
    <row r="4603" spans="22:26" x14ac:dyDescent="0.35">
      <c r="V4603" s="253">
        <f t="shared" si="79"/>
        <v>0</v>
      </c>
      <c r="W4603" s="348" t="str">
        <f>IF(板块成分!B4605="","",板块成分!B4605)</f>
        <v/>
      </c>
      <c r="X4603" s="270" t="str">
        <f>[1]!s_info_name(W4603)</f>
        <v>0</v>
      </c>
      <c r="Y4603" s="335" t="str">
        <f>IF($Y$3="申万一级行业",[1]!s_info_industry_sw_2021(W4603,公司分析!D$5,1),IF($Y$3="申万二级行业",[1]!s_info_industry_sw_2021(W4603,公司分析!D$5,2),IF($Y$3="申万三级行业",[1]!s_info_industry_sw_2021(W4603,公司分析!D$5,3),IF($Y$3="wind一级行业",[1]!s_info_industry_gics(W4603,1),IF($Y$3="wind二级行业",[1]!s_info_industry_gics(W4603,2),IF($Y$3="wind三级行业",[1]!s_info_industry_gics(W4603,3),IF($Y$3="wind四级行业",[1]!s_info_industry_gics(W4603,4),IF($Y$3="证监会门类行业",[1]!s_info_industry_csrc12_n(W4603,公司分析!D$5,1),""))))))))</f>
        <v>0</v>
      </c>
      <c r="Z4603" s="298" t="str">
        <f>IF(Y4603=行业比较!$E$6,ROW(),"")</f>
        <v/>
      </c>
    </row>
    <row r="4604" spans="22:26" x14ac:dyDescent="0.35">
      <c r="V4604" s="253">
        <f t="shared" si="79"/>
        <v>0</v>
      </c>
      <c r="W4604" s="348" t="str">
        <f>IF(板块成分!B4606="","",板块成分!B4606)</f>
        <v/>
      </c>
      <c r="X4604" s="270" t="str">
        <f>[1]!s_info_name(W4604)</f>
        <v>0</v>
      </c>
      <c r="Y4604" s="335" t="str">
        <f>IF($Y$3="申万一级行业",[1]!s_info_industry_sw_2021(W4604,公司分析!D$5,1),IF($Y$3="申万二级行业",[1]!s_info_industry_sw_2021(W4604,公司分析!D$5,2),IF($Y$3="申万三级行业",[1]!s_info_industry_sw_2021(W4604,公司分析!D$5,3),IF($Y$3="wind一级行业",[1]!s_info_industry_gics(W4604,1),IF($Y$3="wind二级行业",[1]!s_info_industry_gics(W4604,2),IF($Y$3="wind三级行业",[1]!s_info_industry_gics(W4604,3),IF($Y$3="wind四级行业",[1]!s_info_industry_gics(W4604,4),IF($Y$3="证监会门类行业",[1]!s_info_industry_csrc12_n(W4604,公司分析!D$5,1),""))))))))</f>
        <v>0</v>
      </c>
      <c r="Z4604" s="298" t="str">
        <f>IF(Y4604=行业比较!$E$6,ROW(),"")</f>
        <v/>
      </c>
    </row>
    <row r="4605" spans="22:26" x14ac:dyDescent="0.35">
      <c r="V4605" s="253">
        <f t="shared" si="79"/>
        <v>0</v>
      </c>
      <c r="W4605" s="348" t="str">
        <f>IF(板块成分!B4607="","",板块成分!B4607)</f>
        <v/>
      </c>
      <c r="X4605" s="270" t="str">
        <f>[1]!s_info_name(W4605)</f>
        <v>0</v>
      </c>
      <c r="Y4605" s="335" t="str">
        <f>IF($Y$3="申万一级行业",[1]!s_info_industry_sw_2021(W4605,公司分析!D$5,1),IF($Y$3="申万二级行业",[1]!s_info_industry_sw_2021(W4605,公司分析!D$5,2),IF($Y$3="申万三级行业",[1]!s_info_industry_sw_2021(W4605,公司分析!D$5,3),IF($Y$3="wind一级行业",[1]!s_info_industry_gics(W4605,1),IF($Y$3="wind二级行业",[1]!s_info_industry_gics(W4605,2),IF($Y$3="wind三级行业",[1]!s_info_industry_gics(W4605,3),IF($Y$3="wind四级行业",[1]!s_info_industry_gics(W4605,4),IF($Y$3="证监会门类行业",[1]!s_info_industry_csrc12_n(W4605,公司分析!D$5,1),""))))))))</f>
        <v>0</v>
      </c>
      <c r="Z4605" s="298" t="str">
        <f>IF(Y4605=行业比较!$E$6,ROW(),"")</f>
        <v/>
      </c>
    </row>
    <row r="4606" spans="22:26" x14ac:dyDescent="0.35">
      <c r="V4606" s="253">
        <f t="shared" si="79"/>
        <v>0</v>
      </c>
      <c r="W4606" s="348" t="str">
        <f>IF(板块成分!B4608="","",板块成分!B4608)</f>
        <v/>
      </c>
      <c r="X4606" s="270" t="str">
        <f>[1]!s_info_name(W4606)</f>
        <v>0</v>
      </c>
      <c r="Y4606" s="335" t="str">
        <f>IF($Y$3="申万一级行业",[1]!s_info_industry_sw_2021(W4606,公司分析!D$5,1),IF($Y$3="申万二级行业",[1]!s_info_industry_sw_2021(W4606,公司分析!D$5,2),IF($Y$3="申万三级行业",[1]!s_info_industry_sw_2021(W4606,公司分析!D$5,3),IF($Y$3="wind一级行业",[1]!s_info_industry_gics(W4606,1),IF($Y$3="wind二级行业",[1]!s_info_industry_gics(W4606,2),IF($Y$3="wind三级行业",[1]!s_info_industry_gics(W4606,3),IF($Y$3="wind四级行业",[1]!s_info_industry_gics(W4606,4),IF($Y$3="证监会门类行业",[1]!s_info_industry_csrc12_n(W4606,公司分析!D$5,1),""))))))))</f>
        <v>0</v>
      </c>
      <c r="Z4606" s="298" t="str">
        <f>IF(Y4606=行业比较!$E$6,ROW(),"")</f>
        <v/>
      </c>
    </row>
    <row r="4607" spans="22:26" x14ac:dyDescent="0.35">
      <c r="V4607" s="253">
        <f t="shared" si="79"/>
        <v>0</v>
      </c>
      <c r="W4607" s="348" t="str">
        <f>IF(板块成分!B4609="","",板块成分!B4609)</f>
        <v/>
      </c>
      <c r="X4607" s="270" t="str">
        <f>[1]!s_info_name(W4607)</f>
        <v>0</v>
      </c>
      <c r="Y4607" s="335" t="str">
        <f>IF($Y$3="申万一级行业",[1]!s_info_industry_sw_2021(W4607,公司分析!D$5,1),IF($Y$3="申万二级行业",[1]!s_info_industry_sw_2021(W4607,公司分析!D$5,2),IF($Y$3="申万三级行业",[1]!s_info_industry_sw_2021(W4607,公司分析!D$5,3),IF($Y$3="wind一级行业",[1]!s_info_industry_gics(W4607,1),IF($Y$3="wind二级行业",[1]!s_info_industry_gics(W4607,2),IF($Y$3="wind三级行业",[1]!s_info_industry_gics(W4607,3),IF($Y$3="wind四级行业",[1]!s_info_industry_gics(W4607,4),IF($Y$3="证监会门类行业",[1]!s_info_industry_csrc12_n(W4607,公司分析!D$5,1),""))))))))</f>
        <v>0</v>
      </c>
      <c r="Z4607" s="298" t="str">
        <f>IF(Y4607=行业比较!$E$6,ROW(),"")</f>
        <v/>
      </c>
    </row>
    <row r="4608" spans="22:26" x14ac:dyDescent="0.35">
      <c r="V4608" s="253">
        <f t="shared" si="79"/>
        <v>0</v>
      </c>
      <c r="W4608" s="348" t="str">
        <f>IF(板块成分!B4610="","",板块成分!B4610)</f>
        <v/>
      </c>
      <c r="X4608" s="270" t="str">
        <f>[1]!s_info_name(W4608)</f>
        <v>0</v>
      </c>
      <c r="Y4608" s="335" t="str">
        <f>IF($Y$3="申万一级行业",[1]!s_info_industry_sw_2021(W4608,公司分析!D$5,1),IF($Y$3="申万二级行业",[1]!s_info_industry_sw_2021(W4608,公司分析!D$5,2),IF($Y$3="申万三级行业",[1]!s_info_industry_sw_2021(W4608,公司分析!D$5,3),IF($Y$3="wind一级行业",[1]!s_info_industry_gics(W4608,1),IF($Y$3="wind二级行业",[1]!s_info_industry_gics(W4608,2),IF($Y$3="wind三级行业",[1]!s_info_industry_gics(W4608,3),IF($Y$3="wind四级行业",[1]!s_info_industry_gics(W4608,4),IF($Y$3="证监会门类行业",[1]!s_info_industry_csrc12_n(W4608,公司分析!D$5,1),""))))))))</f>
        <v>0</v>
      </c>
      <c r="Z4608" s="298" t="str">
        <f>IF(Y4608=行业比较!$E$6,ROW(),"")</f>
        <v/>
      </c>
    </row>
    <row r="4609" spans="22:26" x14ac:dyDescent="0.35">
      <c r="V4609" s="253">
        <f t="shared" si="79"/>
        <v>0</v>
      </c>
      <c r="W4609" s="348" t="str">
        <f>IF(板块成分!B4611="","",板块成分!B4611)</f>
        <v/>
      </c>
      <c r="X4609" s="270" t="str">
        <f>[1]!s_info_name(W4609)</f>
        <v>0</v>
      </c>
      <c r="Y4609" s="335" t="str">
        <f>IF($Y$3="申万一级行业",[1]!s_info_industry_sw_2021(W4609,公司分析!D$5,1),IF($Y$3="申万二级行业",[1]!s_info_industry_sw_2021(W4609,公司分析!D$5,2),IF($Y$3="申万三级行业",[1]!s_info_industry_sw_2021(W4609,公司分析!D$5,3),IF($Y$3="wind一级行业",[1]!s_info_industry_gics(W4609,1),IF($Y$3="wind二级行业",[1]!s_info_industry_gics(W4609,2),IF($Y$3="wind三级行业",[1]!s_info_industry_gics(W4609,3),IF($Y$3="wind四级行业",[1]!s_info_industry_gics(W4609,4),IF($Y$3="证监会门类行业",[1]!s_info_industry_csrc12_n(W4609,公司分析!D$5,1),""))))))))</f>
        <v>0</v>
      </c>
      <c r="Z4609" s="298" t="str">
        <f>IF(Y4609=行业比较!$E$6,ROW(),"")</f>
        <v/>
      </c>
    </row>
    <row r="4610" spans="22:26" x14ac:dyDescent="0.35">
      <c r="V4610" s="253">
        <f t="shared" si="79"/>
        <v>0</v>
      </c>
      <c r="W4610" s="348" t="str">
        <f>IF(板块成分!B4612="","",板块成分!B4612)</f>
        <v/>
      </c>
      <c r="X4610" s="270" t="str">
        <f>[1]!s_info_name(W4610)</f>
        <v>0</v>
      </c>
      <c r="Y4610" s="335" t="str">
        <f>IF($Y$3="申万一级行业",[1]!s_info_industry_sw_2021(W4610,公司分析!D$5,1),IF($Y$3="申万二级行业",[1]!s_info_industry_sw_2021(W4610,公司分析!D$5,2),IF($Y$3="申万三级行业",[1]!s_info_industry_sw_2021(W4610,公司分析!D$5,3),IF($Y$3="wind一级行业",[1]!s_info_industry_gics(W4610,1),IF($Y$3="wind二级行业",[1]!s_info_industry_gics(W4610,2),IF($Y$3="wind三级行业",[1]!s_info_industry_gics(W4610,3),IF($Y$3="wind四级行业",[1]!s_info_industry_gics(W4610,4),IF($Y$3="证监会门类行业",[1]!s_info_industry_csrc12_n(W4610,公司分析!D$5,1),""))))))))</f>
        <v>0</v>
      </c>
      <c r="Z4610" s="298" t="str">
        <f>IF(Y4610=行业比较!$E$6,ROW(),"")</f>
        <v/>
      </c>
    </row>
    <row r="4611" spans="22:26" x14ac:dyDescent="0.35">
      <c r="V4611" s="253">
        <f t="shared" si="79"/>
        <v>0</v>
      </c>
      <c r="W4611" s="348" t="str">
        <f>IF(板块成分!B4613="","",板块成分!B4613)</f>
        <v/>
      </c>
      <c r="X4611" s="270" t="str">
        <f>[1]!s_info_name(W4611)</f>
        <v>0</v>
      </c>
      <c r="Y4611" s="335" t="str">
        <f>IF($Y$3="申万一级行业",[1]!s_info_industry_sw_2021(W4611,公司分析!D$5,1),IF($Y$3="申万二级行业",[1]!s_info_industry_sw_2021(W4611,公司分析!D$5,2),IF($Y$3="申万三级行业",[1]!s_info_industry_sw_2021(W4611,公司分析!D$5,3),IF($Y$3="wind一级行业",[1]!s_info_industry_gics(W4611,1),IF($Y$3="wind二级行业",[1]!s_info_industry_gics(W4611,2),IF($Y$3="wind三级行业",[1]!s_info_industry_gics(W4611,3),IF($Y$3="wind四级行业",[1]!s_info_industry_gics(W4611,4),IF($Y$3="证监会门类行业",[1]!s_info_industry_csrc12_n(W4611,公司分析!D$5,1),""))))))))</f>
        <v>0</v>
      </c>
      <c r="Z4611" s="298" t="str">
        <f>IF(Y4611=行业比较!$E$6,ROW(),"")</f>
        <v/>
      </c>
    </row>
    <row r="4612" spans="22:26" x14ac:dyDescent="0.35">
      <c r="V4612" s="253">
        <f t="shared" si="79"/>
        <v>0</v>
      </c>
      <c r="W4612" s="348" t="str">
        <f>IF(板块成分!B4614="","",板块成分!B4614)</f>
        <v/>
      </c>
      <c r="X4612" s="270" t="str">
        <f>[1]!s_info_name(W4612)</f>
        <v>0</v>
      </c>
      <c r="Y4612" s="335" t="str">
        <f>IF($Y$3="申万一级行业",[1]!s_info_industry_sw_2021(W4612,公司分析!D$5,1),IF($Y$3="申万二级行业",[1]!s_info_industry_sw_2021(W4612,公司分析!D$5,2),IF($Y$3="申万三级行业",[1]!s_info_industry_sw_2021(W4612,公司分析!D$5,3),IF($Y$3="wind一级行业",[1]!s_info_industry_gics(W4612,1),IF($Y$3="wind二级行业",[1]!s_info_industry_gics(W4612,2),IF($Y$3="wind三级行业",[1]!s_info_industry_gics(W4612,3),IF($Y$3="wind四级行业",[1]!s_info_industry_gics(W4612,4),IF($Y$3="证监会门类行业",[1]!s_info_industry_csrc12_n(W4612,公司分析!D$5,1),""))))))))</f>
        <v>0</v>
      </c>
      <c r="Z4612" s="298" t="str">
        <f>IF(Y4612=行业比较!$E$6,ROW(),"")</f>
        <v/>
      </c>
    </row>
    <row r="4613" spans="22:26" x14ac:dyDescent="0.35">
      <c r="V4613" s="253">
        <f t="shared" ref="V4613:V4676" si="80">IF(Z4613="",0,RANK(Z4613,Z:Z,1))</f>
        <v>0</v>
      </c>
      <c r="W4613" s="348" t="str">
        <f>IF(板块成分!B4615="","",板块成分!B4615)</f>
        <v/>
      </c>
      <c r="X4613" s="270" t="str">
        <f>[1]!s_info_name(W4613)</f>
        <v>0</v>
      </c>
      <c r="Y4613" s="335" t="str">
        <f>IF($Y$3="申万一级行业",[1]!s_info_industry_sw_2021(W4613,公司分析!D$5,1),IF($Y$3="申万二级行业",[1]!s_info_industry_sw_2021(W4613,公司分析!D$5,2),IF($Y$3="申万三级行业",[1]!s_info_industry_sw_2021(W4613,公司分析!D$5,3),IF($Y$3="wind一级行业",[1]!s_info_industry_gics(W4613,1),IF($Y$3="wind二级行业",[1]!s_info_industry_gics(W4613,2),IF($Y$3="wind三级行业",[1]!s_info_industry_gics(W4613,3),IF($Y$3="wind四级行业",[1]!s_info_industry_gics(W4613,4),IF($Y$3="证监会门类行业",[1]!s_info_industry_csrc12_n(W4613,公司分析!D$5,1),""))))))))</f>
        <v>0</v>
      </c>
      <c r="Z4613" s="298" t="str">
        <f>IF(Y4613=行业比较!$E$6,ROW(),"")</f>
        <v/>
      </c>
    </row>
    <row r="4614" spans="22:26" x14ac:dyDescent="0.35">
      <c r="V4614" s="253">
        <f t="shared" si="80"/>
        <v>0</v>
      </c>
      <c r="W4614" s="348" t="str">
        <f>IF(板块成分!B4616="","",板块成分!B4616)</f>
        <v/>
      </c>
      <c r="X4614" s="270" t="str">
        <f>[1]!s_info_name(W4614)</f>
        <v>0</v>
      </c>
      <c r="Y4614" s="335" t="str">
        <f>IF($Y$3="申万一级行业",[1]!s_info_industry_sw_2021(W4614,公司分析!D$5,1),IF($Y$3="申万二级行业",[1]!s_info_industry_sw_2021(W4614,公司分析!D$5,2),IF($Y$3="申万三级行业",[1]!s_info_industry_sw_2021(W4614,公司分析!D$5,3),IF($Y$3="wind一级行业",[1]!s_info_industry_gics(W4614,1),IF($Y$3="wind二级行业",[1]!s_info_industry_gics(W4614,2),IF($Y$3="wind三级行业",[1]!s_info_industry_gics(W4614,3),IF($Y$3="wind四级行业",[1]!s_info_industry_gics(W4614,4),IF($Y$3="证监会门类行业",[1]!s_info_industry_csrc12_n(W4614,公司分析!D$5,1),""))))))))</f>
        <v>0</v>
      </c>
      <c r="Z4614" s="298" t="str">
        <f>IF(Y4614=行业比较!$E$6,ROW(),"")</f>
        <v/>
      </c>
    </row>
    <row r="4615" spans="22:26" x14ac:dyDescent="0.35">
      <c r="V4615" s="253">
        <f t="shared" si="80"/>
        <v>0</v>
      </c>
      <c r="W4615" s="348" t="str">
        <f>IF(板块成分!B4617="","",板块成分!B4617)</f>
        <v/>
      </c>
      <c r="X4615" s="270" t="str">
        <f>[1]!s_info_name(W4615)</f>
        <v>0</v>
      </c>
      <c r="Y4615" s="335" t="str">
        <f>IF($Y$3="申万一级行业",[1]!s_info_industry_sw_2021(W4615,公司分析!D$5,1),IF($Y$3="申万二级行业",[1]!s_info_industry_sw_2021(W4615,公司分析!D$5,2),IF($Y$3="申万三级行业",[1]!s_info_industry_sw_2021(W4615,公司分析!D$5,3),IF($Y$3="wind一级行业",[1]!s_info_industry_gics(W4615,1),IF($Y$3="wind二级行业",[1]!s_info_industry_gics(W4615,2),IF($Y$3="wind三级行业",[1]!s_info_industry_gics(W4615,3),IF($Y$3="wind四级行业",[1]!s_info_industry_gics(W4615,4),IF($Y$3="证监会门类行业",[1]!s_info_industry_csrc12_n(W4615,公司分析!D$5,1),""))))))))</f>
        <v>0</v>
      </c>
      <c r="Z4615" s="298" t="str">
        <f>IF(Y4615=行业比较!$E$6,ROW(),"")</f>
        <v/>
      </c>
    </row>
    <row r="4616" spans="22:26" x14ac:dyDescent="0.35">
      <c r="V4616" s="253">
        <f t="shared" si="80"/>
        <v>0</v>
      </c>
      <c r="W4616" s="348" t="str">
        <f>IF(板块成分!B4618="","",板块成分!B4618)</f>
        <v/>
      </c>
      <c r="X4616" s="270" t="str">
        <f>[1]!s_info_name(W4616)</f>
        <v>0</v>
      </c>
      <c r="Y4616" s="335" t="str">
        <f>IF($Y$3="申万一级行业",[1]!s_info_industry_sw_2021(W4616,公司分析!D$5,1),IF($Y$3="申万二级行业",[1]!s_info_industry_sw_2021(W4616,公司分析!D$5,2),IF($Y$3="申万三级行业",[1]!s_info_industry_sw_2021(W4616,公司分析!D$5,3),IF($Y$3="wind一级行业",[1]!s_info_industry_gics(W4616,1),IF($Y$3="wind二级行业",[1]!s_info_industry_gics(W4616,2),IF($Y$3="wind三级行业",[1]!s_info_industry_gics(W4616,3),IF($Y$3="wind四级行业",[1]!s_info_industry_gics(W4616,4),IF($Y$3="证监会门类行业",[1]!s_info_industry_csrc12_n(W4616,公司分析!D$5,1),""))))))))</f>
        <v>0</v>
      </c>
      <c r="Z4616" s="298" t="str">
        <f>IF(Y4616=行业比较!$E$6,ROW(),"")</f>
        <v/>
      </c>
    </row>
    <row r="4617" spans="22:26" x14ac:dyDescent="0.35">
      <c r="V4617" s="253">
        <f t="shared" si="80"/>
        <v>0</v>
      </c>
      <c r="W4617" s="348" t="str">
        <f>IF(板块成分!B4619="","",板块成分!B4619)</f>
        <v/>
      </c>
      <c r="X4617" s="270" t="str">
        <f>[1]!s_info_name(W4617)</f>
        <v>0</v>
      </c>
      <c r="Y4617" s="335" t="str">
        <f>IF($Y$3="申万一级行业",[1]!s_info_industry_sw_2021(W4617,公司分析!D$5,1),IF($Y$3="申万二级行业",[1]!s_info_industry_sw_2021(W4617,公司分析!D$5,2),IF($Y$3="申万三级行业",[1]!s_info_industry_sw_2021(W4617,公司分析!D$5,3),IF($Y$3="wind一级行业",[1]!s_info_industry_gics(W4617,1),IF($Y$3="wind二级行业",[1]!s_info_industry_gics(W4617,2),IF($Y$3="wind三级行业",[1]!s_info_industry_gics(W4617,3),IF($Y$3="wind四级行业",[1]!s_info_industry_gics(W4617,4),IF($Y$3="证监会门类行业",[1]!s_info_industry_csrc12_n(W4617,公司分析!D$5,1),""))))))))</f>
        <v>0</v>
      </c>
      <c r="Z4617" s="298" t="str">
        <f>IF(Y4617=行业比较!$E$6,ROW(),"")</f>
        <v/>
      </c>
    </row>
    <row r="4618" spans="22:26" x14ac:dyDescent="0.35">
      <c r="V4618" s="253">
        <f t="shared" si="80"/>
        <v>0</v>
      </c>
      <c r="W4618" s="348" t="str">
        <f>IF(板块成分!B4620="","",板块成分!B4620)</f>
        <v/>
      </c>
      <c r="X4618" s="270" t="str">
        <f>[1]!s_info_name(W4618)</f>
        <v>0</v>
      </c>
      <c r="Y4618" s="335" t="str">
        <f>IF($Y$3="申万一级行业",[1]!s_info_industry_sw_2021(W4618,公司分析!D$5,1),IF($Y$3="申万二级行业",[1]!s_info_industry_sw_2021(W4618,公司分析!D$5,2),IF($Y$3="申万三级行业",[1]!s_info_industry_sw_2021(W4618,公司分析!D$5,3),IF($Y$3="wind一级行业",[1]!s_info_industry_gics(W4618,1),IF($Y$3="wind二级行业",[1]!s_info_industry_gics(W4618,2),IF($Y$3="wind三级行业",[1]!s_info_industry_gics(W4618,3),IF($Y$3="wind四级行业",[1]!s_info_industry_gics(W4618,4),IF($Y$3="证监会门类行业",[1]!s_info_industry_csrc12_n(W4618,公司分析!D$5,1),""))))))))</f>
        <v>0</v>
      </c>
      <c r="Z4618" s="298" t="str">
        <f>IF(Y4618=行业比较!$E$6,ROW(),"")</f>
        <v/>
      </c>
    </row>
    <row r="4619" spans="22:26" x14ac:dyDescent="0.35">
      <c r="V4619" s="253">
        <f t="shared" si="80"/>
        <v>0</v>
      </c>
      <c r="W4619" s="348" t="str">
        <f>IF(板块成分!B4621="","",板块成分!B4621)</f>
        <v/>
      </c>
      <c r="X4619" s="270" t="str">
        <f>[1]!s_info_name(W4619)</f>
        <v>0</v>
      </c>
      <c r="Y4619" s="335" t="str">
        <f>IF($Y$3="申万一级行业",[1]!s_info_industry_sw_2021(W4619,公司分析!D$5,1),IF($Y$3="申万二级行业",[1]!s_info_industry_sw_2021(W4619,公司分析!D$5,2),IF($Y$3="申万三级行业",[1]!s_info_industry_sw_2021(W4619,公司分析!D$5,3),IF($Y$3="wind一级行业",[1]!s_info_industry_gics(W4619,1),IF($Y$3="wind二级行业",[1]!s_info_industry_gics(W4619,2),IF($Y$3="wind三级行业",[1]!s_info_industry_gics(W4619,3),IF($Y$3="wind四级行业",[1]!s_info_industry_gics(W4619,4),IF($Y$3="证监会门类行业",[1]!s_info_industry_csrc12_n(W4619,公司分析!D$5,1),""))))))))</f>
        <v>0</v>
      </c>
      <c r="Z4619" s="298" t="str">
        <f>IF(Y4619=行业比较!$E$6,ROW(),"")</f>
        <v/>
      </c>
    </row>
    <row r="4620" spans="22:26" x14ac:dyDescent="0.35">
      <c r="V4620" s="253">
        <f t="shared" si="80"/>
        <v>0</v>
      </c>
      <c r="W4620" s="348" t="str">
        <f>IF(板块成分!B4622="","",板块成分!B4622)</f>
        <v/>
      </c>
      <c r="X4620" s="270" t="str">
        <f>[1]!s_info_name(W4620)</f>
        <v>0</v>
      </c>
      <c r="Y4620" s="335" t="str">
        <f>IF($Y$3="申万一级行业",[1]!s_info_industry_sw_2021(W4620,公司分析!D$5,1),IF($Y$3="申万二级行业",[1]!s_info_industry_sw_2021(W4620,公司分析!D$5,2),IF($Y$3="申万三级行业",[1]!s_info_industry_sw_2021(W4620,公司分析!D$5,3),IF($Y$3="wind一级行业",[1]!s_info_industry_gics(W4620,1),IF($Y$3="wind二级行业",[1]!s_info_industry_gics(W4620,2),IF($Y$3="wind三级行业",[1]!s_info_industry_gics(W4620,3),IF($Y$3="wind四级行业",[1]!s_info_industry_gics(W4620,4),IF($Y$3="证监会门类行业",[1]!s_info_industry_csrc12_n(W4620,公司分析!D$5,1),""))))))))</f>
        <v>0</v>
      </c>
      <c r="Z4620" s="298" t="str">
        <f>IF(Y4620=行业比较!$E$6,ROW(),"")</f>
        <v/>
      </c>
    </row>
    <row r="4621" spans="22:26" x14ac:dyDescent="0.35">
      <c r="V4621" s="253">
        <f t="shared" si="80"/>
        <v>0</v>
      </c>
      <c r="W4621" s="348" t="str">
        <f>IF(板块成分!B4623="","",板块成分!B4623)</f>
        <v/>
      </c>
      <c r="X4621" s="270" t="str">
        <f>[1]!s_info_name(W4621)</f>
        <v>0</v>
      </c>
      <c r="Y4621" s="335" t="str">
        <f>IF($Y$3="申万一级行业",[1]!s_info_industry_sw_2021(W4621,公司分析!D$5,1),IF($Y$3="申万二级行业",[1]!s_info_industry_sw_2021(W4621,公司分析!D$5,2),IF($Y$3="申万三级行业",[1]!s_info_industry_sw_2021(W4621,公司分析!D$5,3),IF($Y$3="wind一级行业",[1]!s_info_industry_gics(W4621,1),IF($Y$3="wind二级行业",[1]!s_info_industry_gics(W4621,2),IF($Y$3="wind三级行业",[1]!s_info_industry_gics(W4621,3),IF($Y$3="wind四级行业",[1]!s_info_industry_gics(W4621,4),IF($Y$3="证监会门类行业",[1]!s_info_industry_csrc12_n(W4621,公司分析!D$5,1),""))))))))</f>
        <v>0</v>
      </c>
      <c r="Z4621" s="298" t="str">
        <f>IF(Y4621=行业比较!$E$6,ROW(),"")</f>
        <v/>
      </c>
    </row>
    <row r="4622" spans="22:26" x14ac:dyDescent="0.35">
      <c r="V4622" s="253">
        <f t="shared" si="80"/>
        <v>0</v>
      </c>
      <c r="W4622" s="348" t="str">
        <f>IF(板块成分!B4624="","",板块成分!B4624)</f>
        <v/>
      </c>
      <c r="X4622" s="270" t="str">
        <f>[1]!s_info_name(W4622)</f>
        <v>0</v>
      </c>
      <c r="Y4622" s="335" t="str">
        <f>IF($Y$3="申万一级行业",[1]!s_info_industry_sw_2021(W4622,公司分析!D$5,1),IF($Y$3="申万二级行业",[1]!s_info_industry_sw_2021(W4622,公司分析!D$5,2),IF($Y$3="申万三级行业",[1]!s_info_industry_sw_2021(W4622,公司分析!D$5,3),IF($Y$3="wind一级行业",[1]!s_info_industry_gics(W4622,1),IF($Y$3="wind二级行业",[1]!s_info_industry_gics(W4622,2),IF($Y$3="wind三级行业",[1]!s_info_industry_gics(W4622,3),IF($Y$3="wind四级行业",[1]!s_info_industry_gics(W4622,4),IF($Y$3="证监会门类行业",[1]!s_info_industry_csrc12_n(W4622,公司分析!D$5,1),""))))))))</f>
        <v>0</v>
      </c>
      <c r="Z4622" s="298" t="str">
        <f>IF(Y4622=行业比较!$E$6,ROW(),"")</f>
        <v/>
      </c>
    </row>
    <row r="4623" spans="22:26" x14ac:dyDescent="0.35">
      <c r="V4623" s="253">
        <f t="shared" si="80"/>
        <v>0</v>
      </c>
      <c r="W4623" s="348" t="str">
        <f>IF(板块成分!B4625="","",板块成分!B4625)</f>
        <v/>
      </c>
      <c r="X4623" s="270" t="str">
        <f>[1]!s_info_name(W4623)</f>
        <v>0</v>
      </c>
      <c r="Y4623" s="335" t="str">
        <f>IF($Y$3="申万一级行业",[1]!s_info_industry_sw_2021(W4623,公司分析!D$5,1),IF($Y$3="申万二级行业",[1]!s_info_industry_sw_2021(W4623,公司分析!D$5,2),IF($Y$3="申万三级行业",[1]!s_info_industry_sw_2021(W4623,公司分析!D$5,3),IF($Y$3="wind一级行业",[1]!s_info_industry_gics(W4623,1),IF($Y$3="wind二级行业",[1]!s_info_industry_gics(W4623,2),IF($Y$3="wind三级行业",[1]!s_info_industry_gics(W4623,3),IF($Y$3="wind四级行业",[1]!s_info_industry_gics(W4623,4),IF($Y$3="证监会门类行业",[1]!s_info_industry_csrc12_n(W4623,公司分析!D$5,1),""))))))))</f>
        <v>0</v>
      </c>
      <c r="Z4623" s="298" t="str">
        <f>IF(Y4623=行业比较!$E$6,ROW(),"")</f>
        <v/>
      </c>
    </row>
    <row r="4624" spans="22:26" x14ac:dyDescent="0.35">
      <c r="V4624" s="253">
        <f t="shared" si="80"/>
        <v>0</v>
      </c>
      <c r="W4624" s="348" t="str">
        <f>IF(板块成分!B4626="","",板块成分!B4626)</f>
        <v/>
      </c>
      <c r="X4624" s="270" t="str">
        <f>[1]!s_info_name(W4624)</f>
        <v>0</v>
      </c>
      <c r="Y4624" s="335" t="str">
        <f>IF($Y$3="申万一级行业",[1]!s_info_industry_sw_2021(W4624,公司分析!D$5,1),IF($Y$3="申万二级行业",[1]!s_info_industry_sw_2021(W4624,公司分析!D$5,2),IF($Y$3="申万三级行业",[1]!s_info_industry_sw_2021(W4624,公司分析!D$5,3),IF($Y$3="wind一级行业",[1]!s_info_industry_gics(W4624,1),IF($Y$3="wind二级行业",[1]!s_info_industry_gics(W4624,2),IF($Y$3="wind三级行业",[1]!s_info_industry_gics(W4624,3),IF($Y$3="wind四级行业",[1]!s_info_industry_gics(W4624,4),IF($Y$3="证监会门类行业",[1]!s_info_industry_csrc12_n(W4624,公司分析!D$5,1),""))))))))</f>
        <v>0</v>
      </c>
      <c r="Z4624" s="298" t="str">
        <f>IF(Y4624=行业比较!$E$6,ROW(),"")</f>
        <v/>
      </c>
    </row>
    <row r="4625" spans="22:26" x14ac:dyDescent="0.35">
      <c r="V4625" s="253">
        <f t="shared" si="80"/>
        <v>0</v>
      </c>
      <c r="W4625" s="348" t="str">
        <f>IF(板块成分!B4627="","",板块成分!B4627)</f>
        <v/>
      </c>
      <c r="X4625" s="270" t="str">
        <f>[1]!s_info_name(W4625)</f>
        <v>0</v>
      </c>
      <c r="Y4625" s="335" t="str">
        <f>IF($Y$3="申万一级行业",[1]!s_info_industry_sw_2021(W4625,公司分析!D$5,1),IF($Y$3="申万二级行业",[1]!s_info_industry_sw_2021(W4625,公司分析!D$5,2),IF($Y$3="申万三级行业",[1]!s_info_industry_sw_2021(W4625,公司分析!D$5,3),IF($Y$3="wind一级行业",[1]!s_info_industry_gics(W4625,1),IF($Y$3="wind二级行业",[1]!s_info_industry_gics(W4625,2),IF($Y$3="wind三级行业",[1]!s_info_industry_gics(W4625,3),IF($Y$3="wind四级行业",[1]!s_info_industry_gics(W4625,4),IF($Y$3="证监会门类行业",[1]!s_info_industry_csrc12_n(W4625,公司分析!D$5,1),""))))))))</f>
        <v>0</v>
      </c>
      <c r="Z4625" s="298" t="str">
        <f>IF(Y4625=行业比较!$E$6,ROW(),"")</f>
        <v/>
      </c>
    </row>
    <row r="4626" spans="22:26" x14ac:dyDescent="0.35">
      <c r="V4626" s="253">
        <f t="shared" si="80"/>
        <v>0</v>
      </c>
      <c r="W4626" s="348" t="str">
        <f>IF(板块成分!B4628="","",板块成分!B4628)</f>
        <v/>
      </c>
      <c r="X4626" s="270" t="str">
        <f>[1]!s_info_name(W4626)</f>
        <v>0</v>
      </c>
      <c r="Y4626" s="335" t="str">
        <f>IF($Y$3="申万一级行业",[1]!s_info_industry_sw_2021(W4626,公司分析!D$5,1),IF($Y$3="申万二级行业",[1]!s_info_industry_sw_2021(W4626,公司分析!D$5,2),IF($Y$3="申万三级行业",[1]!s_info_industry_sw_2021(W4626,公司分析!D$5,3),IF($Y$3="wind一级行业",[1]!s_info_industry_gics(W4626,1),IF($Y$3="wind二级行业",[1]!s_info_industry_gics(W4626,2),IF($Y$3="wind三级行业",[1]!s_info_industry_gics(W4626,3),IF($Y$3="wind四级行业",[1]!s_info_industry_gics(W4626,4),IF($Y$3="证监会门类行业",[1]!s_info_industry_csrc12_n(W4626,公司分析!D$5,1),""))))))))</f>
        <v>0</v>
      </c>
      <c r="Z4626" s="298" t="str">
        <f>IF(Y4626=行业比较!$E$6,ROW(),"")</f>
        <v/>
      </c>
    </row>
    <row r="4627" spans="22:26" x14ac:dyDescent="0.35">
      <c r="V4627" s="253">
        <f t="shared" si="80"/>
        <v>0</v>
      </c>
      <c r="W4627" s="348" t="str">
        <f>IF(板块成分!B4629="","",板块成分!B4629)</f>
        <v/>
      </c>
      <c r="X4627" s="270" t="str">
        <f>[1]!s_info_name(W4627)</f>
        <v>0</v>
      </c>
      <c r="Y4627" s="335" t="str">
        <f>IF($Y$3="申万一级行业",[1]!s_info_industry_sw_2021(W4627,公司分析!D$5,1),IF($Y$3="申万二级行业",[1]!s_info_industry_sw_2021(W4627,公司分析!D$5,2),IF($Y$3="申万三级行业",[1]!s_info_industry_sw_2021(W4627,公司分析!D$5,3),IF($Y$3="wind一级行业",[1]!s_info_industry_gics(W4627,1),IF($Y$3="wind二级行业",[1]!s_info_industry_gics(W4627,2),IF($Y$3="wind三级行业",[1]!s_info_industry_gics(W4627,3),IF($Y$3="wind四级行业",[1]!s_info_industry_gics(W4627,4),IF($Y$3="证监会门类行业",[1]!s_info_industry_csrc12_n(W4627,公司分析!D$5,1),""))))))))</f>
        <v>0</v>
      </c>
      <c r="Z4627" s="298" t="str">
        <f>IF(Y4627=行业比较!$E$6,ROW(),"")</f>
        <v/>
      </c>
    </row>
    <row r="4628" spans="22:26" x14ac:dyDescent="0.35">
      <c r="V4628" s="253">
        <f t="shared" si="80"/>
        <v>0</v>
      </c>
      <c r="W4628" s="348" t="str">
        <f>IF(板块成分!B4630="","",板块成分!B4630)</f>
        <v/>
      </c>
      <c r="X4628" s="270" t="str">
        <f>[1]!s_info_name(W4628)</f>
        <v>0</v>
      </c>
      <c r="Y4628" s="335" t="str">
        <f>IF($Y$3="申万一级行业",[1]!s_info_industry_sw_2021(W4628,公司分析!D$5,1),IF($Y$3="申万二级行业",[1]!s_info_industry_sw_2021(W4628,公司分析!D$5,2),IF($Y$3="申万三级行业",[1]!s_info_industry_sw_2021(W4628,公司分析!D$5,3),IF($Y$3="wind一级行业",[1]!s_info_industry_gics(W4628,1),IF($Y$3="wind二级行业",[1]!s_info_industry_gics(W4628,2),IF($Y$3="wind三级行业",[1]!s_info_industry_gics(W4628,3),IF($Y$3="wind四级行业",[1]!s_info_industry_gics(W4628,4),IF($Y$3="证监会门类行业",[1]!s_info_industry_csrc12_n(W4628,公司分析!D$5,1),""))))))))</f>
        <v>0</v>
      </c>
      <c r="Z4628" s="298" t="str">
        <f>IF(Y4628=行业比较!$E$6,ROW(),"")</f>
        <v/>
      </c>
    </row>
    <row r="4629" spans="22:26" x14ac:dyDescent="0.35">
      <c r="V4629" s="253">
        <f t="shared" si="80"/>
        <v>0</v>
      </c>
      <c r="W4629" s="348" t="str">
        <f>IF(板块成分!B4631="","",板块成分!B4631)</f>
        <v/>
      </c>
      <c r="X4629" s="270" t="str">
        <f>[1]!s_info_name(W4629)</f>
        <v>0</v>
      </c>
      <c r="Y4629" s="335" t="str">
        <f>IF($Y$3="申万一级行业",[1]!s_info_industry_sw_2021(W4629,公司分析!D$5,1),IF($Y$3="申万二级行业",[1]!s_info_industry_sw_2021(W4629,公司分析!D$5,2),IF($Y$3="申万三级行业",[1]!s_info_industry_sw_2021(W4629,公司分析!D$5,3),IF($Y$3="wind一级行业",[1]!s_info_industry_gics(W4629,1),IF($Y$3="wind二级行业",[1]!s_info_industry_gics(W4629,2),IF($Y$3="wind三级行业",[1]!s_info_industry_gics(W4629,3),IF($Y$3="wind四级行业",[1]!s_info_industry_gics(W4629,4),IF($Y$3="证监会门类行业",[1]!s_info_industry_csrc12_n(W4629,公司分析!D$5,1),""))))))))</f>
        <v>0</v>
      </c>
      <c r="Z4629" s="298" t="str">
        <f>IF(Y4629=行业比较!$E$6,ROW(),"")</f>
        <v/>
      </c>
    </row>
    <row r="4630" spans="22:26" x14ac:dyDescent="0.35">
      <c r="V4630" s="253">
        <f t="shared" si="80"/>
        <v>0</v>
      </c>
      <c r="W4630" s="348" t="str">
        <f>IF(板块成分!B4632="","",板块成分!B4632)</f>
        <v/>
      </c>
      <c r="X4630" s="270" t="str">
        <f>[1]!s_info_name(W4630)</f>
        <v>0</v>
      </c>
      <c r="Y4630" s="335" t="str">
        <f>IF($Y$3="申万一级行业",[1]!s_info_industry_sw_2021(W4630,公司分析!D$5,1),IF($Y$3="申万二级行业",[1]!s_info_industry_sw_2021(W4630,公司分析!D$5,2),IF($Y$3="申万三级行业",[1]!s_info_industry_sw_2021(W4630,公司分析!D$5,3),IF($Y$3="wind一级行业",[1]!s_info_industry_gics(W4630,1),IF($Y$3="wind二级行业",[1]!s_info_industry_gics(W4630,2),IF($Y$3="wind三级行业",[1]!s_info_industry_gics(W4630,3),IF($Y$3="wind四级行业",[1]!s_info_industry_gics(W4630,4),IF($Y$3="证监会门类行业",[1]!s_info_industry_csrc12_n(W4630,公司分析!D$5,1),""))))))))</f>
        <v>0</v>
      </c>
      <c r="Z4630" s="298" t="str">
        <f>IF(Y4630=行业比较!$E$6,ROW(),"")</f>
        <v/>
      </c>
    </row>
    <row r="4631" spans="22:26" x14ac:dyDescent="0.35">
      <c r="V4631" s="253">
        <f t="shared" si="80"/>
        <v>0</v>
      </c>
      <c r="W4631" s="348" t="str">
        <f>IF(板块成分!B4633="","",板块成分!B4633)</f>
        <v/>
      </c>
      <c r="X4631" s="270" t="str">
        <f>[1]!s_info_name(W4631)</f>
        <v>0</v>
      </c>
      <c r="Y4631" s="335" t="str">
        <f>IF($Y$3="申万一级行业",[1]!s_info_industry_sw_2021(W4631,公司分析!D$5,1),IF($Y$3="申万二级行业",[1]!s_info_industry_sw_2021(W4631,公司分析!D$5,2),IF($Y$3="申万三级行业",[1]!s_info_industry_sw_2021(W4631,公司分析!D$5,3),IF($Y$3="wind一级行业",[1]!s_info_industry_gics(W4631,1),IF($Y$3="wind二级行业",[1]!s_info_industry_gics(W4631,2),IF($Y$3="wind三级行业",[1]!s_info_industry_gics(W4631,3),IF($Y$3="wind四级行业",[1]!s_info_industry_gics(W4631,4),IF($Y$3="证监会门类行业",[1]!s_info_industry_csrc12_n(W4631,公司分析!D$5,1),""))))))))</f>
        <v>0</v>
      </c>
      <c r="Z4631" s="298" t="str">
        <f>IF(Y4631=行业比较!$E$6,ROW(),"")</f>
        <v/>
      </c>
    </row>
    <row r="4632" spans="22:26" x14ac:dyDescent="0.35">
      <c r="V4632" s="253">
        <f t="shared" si="80"/>
        <v>0</v>
      </c>
      <c r="W4632" s="348" t="str">
        <f>IF(板块成分!B4634="","",板块成分!B4634)</f>
        <v/>
      </c>
      <c r="X4632" s="270" t="str">
        <f>[1]!s_info_name(W4632)</f>
        <v>0</v>
      </c>
      <c r="Y4632" s="335" t="str">
        <f>IF($Y$3="申万一级行业",[1]!s_info_industry_sw_2021(W4632,公司分析!D$5,1),IF($Y$3="申万二级行业",[1]!s_info_industry_sw_2021(W4632,公司分析!D$5,2),IF($Y$3="申万三级行业",[1]!s_info_industry_sw_2021(W4632,公司分析!D$5,3),IF($Y$3="wind一级行业",[1]!s_info_industry_gics(W4632,1),IF($Y$3="wind二级行业",[1]!s_info_industry_gics(W4632,2),IF($Y$3="wind三级行业",[1]!s_info_industry_gics(W4632,3),IF($Y$3="wind四级行业",[1]!s_info_industry_gics(W4632,4),IF($Y$3="证监会门类行业",[1]!s_info_industry_csrc12_n(W4632,公司分析!D$5,1),""))))))))</f>
        <v>0</v>
      </c>
      <c r="Z4632" s="298" t="str">
        <f>IF(Y4632=行业比较!$E$6,ROW(),"")</f>
        <v/>
      </c>
    </row>
    <row r="4633" spans="22:26" x14ac:dyDescent="0.35">
      <c r="V4633" s="253">
        <f t="shared" si="80"/>
        <v>0</v>
      </c>
      <c r="W4633" s="348" t="str">
        <f>IF(板块成分!B4635="","",板块成分!B4635)</f>
        <v/>
      </c>
      <c r="X4633" s="270" t="str">
        <f>[1]!s_info_name(W4633)</f>
        <v>0</v>
      </c>
      <c r="Y4633" s="335" t="str">
        <f>IF($Y$3="申万一级行业",[1]!s_info_industry_sw_2021(W4633,公司分析!D$5,1),IF($Y$3="申万二级行业",[1]!s_info_industry_sw_2021(W4633,公司分析!D$5,2),IF($Y$3="申万三级行业",[1]!s_info_industry_sw_2021(W4633,公司分析!D$5,3),IF($Y$3="wind一级行业",[1]!s_info_industry_gics(W4633,1),IF($Y$3="wind二级行业",[1]!s_info_industry_gics(W4633,2),IF($Y$3="wind三级行业",[1]!s_info_industry_gics(W4633,3),IF($Y$3="wind四级行业",[1]!s_info_industry_gics(W4633,4),IF($Y$3="证监会门类行业",[1]!s_info_industry_csrc12_n(W4633,公司分析!D$5,1),""))))))))</f>
        <v>0</v>
      </c>
      <c r="Z4633" s="298" t="str">
        <f>IF(Y4633=行业比较!$E$6,ROW(),"")</f>
        <v/>
      </c>
    </row>
    <row r="4634" spans="22:26" x14ac:dyDescent="0.35">
      <c r="V4634" s="253">
        <f t="shared" si="80"/>
        <v>0</v>
      </c>
      <c r="W4634" s="348" t="str">
        <f>IF(板块成分!B4636="","",板块成分!B4636)</f>
        <v/>
      </c>
      <c r="X4634" s="270" t="str">
        <f>[1]!s_info_name(W4634)</f>
        <v>0</v>
      </c>
      <c r="Y4634" s="335" t="str">
        <f>IF($Y$3="申万一级行业",[1]!s_info_industry_sw_2021(W4634,公司分析!D$5,1),IF($Y$3="申万二级行业",[1]!s_info_industry_sw_2021(W4634,公司分析!D$5,2),IF($Y$3="申万三级行业",[1]!s_info_industry_sw_2021(W4634,公司分析!D$5,3),IF($Y$3="wind一级行业",[1]!s_info_industry_gics(W4634,1),IF($Y$3="wind二级行业",[1]!s_info_industry_gics(W4634,2),IF($Y$3="wind三级行业",[1]!s_info_industry_gics(W4634,3),IF($Y$3="wind四级行业",[1]!s_info_industry_gics(W4634,4),IF($Y$3="证监会门类行业",[1]!s_info_industry_csrc12_n(W4634,公司分析!D$5,1),""))))))))</f>
        <v>0</v>
      </c>
      <c r="Z4634" s="298" t="str">
        <f>IF(Y4634=行业比较!$E$6,ROW(),"")</f>
        <v/>
      </c>
    </row>
    <row r="4635" spans="22:26" x14ac:dyDescent="0.35">
      <c r="V4635" s="253">
        <f t="shared" si="80"/>
        <v>0</v>
      </c>
      <c r="W4635" s="348" t="str">
        <f>IF(板块成分!B4637="","",板块成分!B4637)</f>
        <v/>
      </c>
      <c r="X4635" s="270" t="str">
        <f>[1]!s_info_name(W4635)</f>
        <v>0</v>
      </c>
      <c r="Y4635" s="335" t="str">
        <f>IF($Y$3="申万一级行业",[1]!s_info_industry_sw_2021(W4635,公司分析!D$5,1),IF($Y$3="申万二级行业",[1]!s_info_industry_sw_2021(W4635,公司分析!D$5,2),IF($Y$3="申万三级行业",[1]!s_info_industry_sw_2021(W4635,公司分析!D$5,3),IF($Y$3="wind一级行业",[1]!s_info_industry_gics(W4635,1),IF($Y$3="wind二级行业",[1]!s_info_industry_gics(W4635,2),IF($Y$3="wind三级行业",[1]!s_info_industry_gics(W4635,3),IF($Y$3="wind四级行业",[1]!s_info_industry_gics(W4635,4),IF($Y$3="证监会门类行业",[1]!s_info_industry_csrc12_n(W4635,公司分析!D$5,1),""))))))))</f>
        <v>0</v>
      </c>
      <c r="Z4635" s="298" t="str">
        <f>IF(Y4635=行业比较!$E$6,ROW(),"")</f>
        <v/>
      </c>
    </row>
    <row r="4636" spans="22:26" x14ac:dyDescent="0.35">
      <c r="V4636" s="253">
        <f t="shared" si="80"/>
        <v>0</v>
      </c>
      <c r="W4636" s="348" t="str">
        <f>IF(板块成分!B4638="","",板块成分!B4638)</f>
        <v/>
      </c>
      <c r="X4636" s="270" t="str">
        <f>[1]!s_info_name(W4636)</f>
        <v>0</v>
      </c>
      <c r="Y4636" s="335" t="str">
        <f>IF($Y$3="申万一级行业",[1]!s_info_industry_sw_2021(W4636,公司分析!D$5,1),IF($Y$3="申万二级行业",[1]!s_info_industry_sw_2021(W4636,公司分析!D$5,2),IF($Y$3="申万三级行业",[1]!s_info_industry_sw_2021(W4636,公司分析!D$5,3),IF($Y$3="wind一级行业",[1]!s_info_industry_gics(W4636,1),IF($Y$3="wind二级行业",[1]!s_info_industry_gics(W4636,2),IF($Y$3="wind三级行业",[1]!s_info_industry_gics(W4636,3),IF($Y$3="wind四级行业",[1]!s_info_industry_gics(W4636,4),IF($Y$3="证监会门类行业",[1]!s_info_industry_csrc12_n(W4636,公司分析!D$5,1),""))))))))</f>
        <v>0</v>
      </c>
      <c r="Z4636" s="298" t="str">
        <f>IF(Y4636=行业比较!$E$6,ROW(),"")</f>
        <v/>
      </c>
    </row>
    <row r="4637" spans="22:26" x14ac:dyDescent="0.35">
      <c r="V4637" s="253">
        <f t="shared" si="80"/>
        <v>0</v>
      </c>
      <c r="W4637" s="348" t="str">
        <f>IF(板块成分!B4639="","",板块成分!B4639)</f>
        <v/>
      </c>
      <c r="X4637" s="270" t="str">
        <f>[1]!s_info_name(W4637)</f>
        <v>0</v>
      </c>
      <c r="Y4637" s="335" t="str">
        <f>IF($Y$3="申万一级行业",[1]!s_info_industry_sw_2021(W4637,公司分析!D$5,1),IF($Y$3="申万二级行业",[1]!s_info_industry_sw_2021(W4637,公司分析!D$5,2),IF($Y$3="申万三级行业",[1]!s_info_industry_sw_2021(W4637,公司分析!D$5,3),IF($Y$3="wind一级行业",[1]!s_info_industry_gics(W4637,1),IF($Y$3="wind二级行业",[1]!s_info_industry_gics(W4637,2),IF($Y$3="wind三级行业",[1]!s_info_industry_gics(W4637,3),IF($Y$3="wind四级行业",[1]!s_info_industry_gics(W4637,4),IF($Y$3="证监会门类行业",[1]!s_info_industry_csrc12_n(W4637,公司分析!D$5,1),""))))))))</f>
        <v>0</v>
      </c>
      <c r="Z4637" s="298" t="str">
        <f>IF(Y4637=行业比较!$E$6,ROW(),"")</f>
        <v/>
      </c>
    </row>
    <row r="4638" spans="22:26" x14ac:dyDescent="0.35">
      <c r="V4638" s="253">
        <f t="shared" si="80"/>
        <v>0</v>
      </c>
      <c r="W4638" s="348" t="str">
        <f>IF(板块成分!B4640="","",板块成分!B4640)</f>
        <v/>
      </c>
      <c r="X4638" s="270" t="str">
        <f>[1]!s_info_name(W4638)</f>
        <v>0</v>
      </c>
      <c r="Y4638" s="335" t="str">
        <f>IF($Y$3="申万一级行业",[1]!s_info_industry_sw_2021(W4638,公司分析!D$5,1),IF($Y$3="申万二级行业",[1]!s_info_industry_sw_2021(W4638,公司分析!D$5,2),IF($Y$3="申万三级行业",[1]!s_info_industry_sw_2021(W4638,公司分析!D$5,3),IF($Y$3="wind一级行业",[1]!s_info_industry_gics(W4638,1),IF($Y$3="wind二级行业",[1]!s_info_industry_gics(W4638,2),IF($Y$3="wind三级行业",[1]!s_info_industry_gics(W4638,3),IF($Y$3="wind四级行业",[1]!s_info_industry_gics(W4638,4),IF($Y$3="证监会门类行业",[1]!s_info_industry_csrc12_n(W4638,公司分析!D$5,1),""))))))))</f>
        <v>0</v>
      </c>
      <c r="Z4638" s="298" t="str">
        <f>IF(Y4638=行业比较!$E$6,ROW(),"")</f>
        <v/>
      </c>
    </row>
    <row r="4639" spans="22:26" x14ac:dyDescent="0.35">
      <c r="V4639" s="253">
        <f t="shared" si="80"/>
        <v>0</v>
      </c>
      <c r="W4639" s="348" t="str">
        <f>IF(板块成分!B4641="","",板块成分!B4641)</f>
        <v/>
      </c>
      <c r="X4639" s="270" t="str">
        <f>[1]!s_info_name(W4639)</f>
        <v>0</v>
      </c>
      <c r="Y4639" s="335" t="str">
        <f>IF($Y$3="申万一级行业",[1]!s_info_industry_sw_2021(W4639,公司分析!D$5,1),IF($Y$3="申万二级行业",[1]!s_info_industry_sw_2021(W4639,公司分析!D$5,2),IF($Y$3="申万三级行业",[1]!s_info_industry_sw_2021(W4639,公司分析!D$5,3),IF($Y$3="wind一级行业",[1]!s_info_industry_gics(W4639,1),IF($Y$3="wind二级行业",[1]!s_info_industry_gics(W4639,2),IF($Y$3="wind三级行业",[1]!s_info_industry_gics(W4639,3),IF($Y$3="wind四级行业",[1]!s_info_industry_gics(W4639,4),IF($Y$3="证监会门类行业",[1]!s_info_industry_csrc12_n(W4639,公司分析!D$5,1),""))))))))</f>
        <v>0</v>
      </c>
      <c r="Z4639" s="298" t="str">
        <f>IF(Y4639=行业比较!$E$6,ROW(),"")</f>
        <v/>
      </c>
    </row>
    <row r="4640" spans="22:26" x14ac:dyDescent="0.35">
      <c r="V4640" s="253">
        <f t="shared" si="80"/>
        <v>0</v>
      </c>
      <c r="W4640" s="348" t="str">
        <f>IF(板块成分!B4642="","",板块成分!B4642)</f>
        <v/>
      </c>
      <c r="X4640" s="270" t="str">
        <f>[1]!s_info_name(W4640)</f>
        <v>0</v>
      </c>
      <c r="Y4640" s="335" t="str">
        <f>IF($Y$3="申万一级行业",[1]!s_info_industry_sw_2021(W4640,公司分析!D$5,1),IF($Y$3="申万二级行业",[1]!s_info_industry_sw_2021(W4640,公司分析!D$5,2),IF($Y$3="申万三级行业",[1]!s_info_industry_sw_2021(W4640,公司分析!D$5,3),IF($Y$3="wind一级行业",[1]!s_info_industry_gics(W4640,1),IF($Y$3="wind二级行业",[1]!s_info_industry_gics(W4640,2),IF($Y$3="wind三级行业",[1]!s_info_industry_gics(W4640,3),IF($Y$3="wind四级行业",[1]!s_info_industry_gics(W4640,4),IF($Y$3="证监会门类行业",[1]!s_info_industry_csrc12_n(W4640,公司分析!D$5,1),""))))))))</f>
        <v>0</v>
      </c>
      <c r="Z4640" s="298" t="str">
        <f>IF(Y4640=行业比较!$E$6,ROW(),"")</f>
        <v/>
      </c>
    </row>
    <row r="4641" spans="22:26" x14ac:dyDescent="0.35">
      <c r="V4641" s="253">
        <f t="shared" si="80"/>
        <v>0</v>
      </c>
      <c r="W4641" s="348" t="str">
        <f>IF(板块成分!B4643="","",板块成分!B4643)</f>
        <v/>
      </c>
      <c r="X4641" s="270" t="str">
        <f>[1]!s_info_name(W4641)</f>
        <v>0</v>
      </c>
      <c r="Y4641" s="335" t="str">
        <f>IF($Y$3="申万一级行业",[1]!s_info_industry_sw_2021(W4641,公司分析!D$5,1),IF($Y$3="申万二级行业",[1]!s_info_industry_sw_2021(W4641,公司分析!D$5,2),IF($Y$3="申万三级行业",[1]!s_info_industry_sw_2021(W4641,公司分析!D$5,3),IF($Y$3="wind一级行业",[1]!s_info_industry_gics(W4641,1),IF($Y$3="wind二级行业",[1]!s_info_industry_gics(W4641,2),IF($Y$3="wind三级行业",[1]!s_info_industry_gics(W4641,3),IF($Y$3="wind四级行业",[1]!s_info_industry_gics(W4641,4),IF($Y$3="证监会门类行业",[1]!s_info_industry_csrc12_n(W4641,公司分析!D$5,1),""))))))))</f>
        <v>0</v>
      </c>
      <c r="Z4641" s="298" t="str">
        <f>IF(Y4641=行业比较!$E$6,ROW(),"")</f>
        <v/>
      </c>
    </row>
    <row r="4642" spans="22:26" x14ac:dyDescent="0.35">
      <c r="V4642" s="253">
        <f t="shared" si="80"/>
        <v>0</v>
      </c>
      <c r="W4642" s="348" t="str">
        <f>IF(板块成分!B4644="","",板块成分!B4644)</f>
        <v/>
      </c>
      <c r="X4642" s="270" t="str">
        <f>[1]!s_info_name(W4642)</f>
        <v>0</v>
      </c>
      <c r="Y4642" s="335" t="str">
        <f>IF($Y$3="申万一级行业",[1]!s_info_industry_sw_2021(W4642,公司分析!D$5,1),IF($Y$3="申万二级行业",[1]!s_info_industry_sw_2021(W4642,公司分析!D$5,2),IF($Y$3="申万三级行业",[1]!s_info_industry_sw_2021(W4642,公司分析!D$5,3),IF($Y$3="wind一级行业",[1]!s_info_industry_gics(W4642,1),IF($Y$3="wind二级行业",[1]!s_info_industry_gics(W4642,2),IF($Y$3="wind三级行业",[1]!s_info_industry_gics(W4642,3),IF($Y$3="wind四级行业",[1]!s_info_industry_gics(W4642,4),IF($Y$3="证监会门类行业",[1]!s_info_industry_csrc12_n(W4642,公司分析!D$5,1),""))))))))</f>
        <v>0</v>
      </c>
      <c r="Z4642" s="298" t="str">
        <f>IF(Y4642=行业比较!$E$6,ROW(),"")</f>
        <v/>
      </c>
    </row>
    <row r="4643" spans="22:26" x14ac:dyDescent="0.35">
      <c r="V4643" s="253">
        <f t="shared" si="80"/>
        <v>0</v>
      </c>
      <c r="W4643" s="348" t="str">
        <f>IF(板块成分!B4645="","",板块成分!B4645)</f>
        <v/>
      </c>
      <c r="X4643" s="270" t="str">
        <f>[1]!s_info_name(W4643)</f>
        <v>0</v>
      </c>
      <c r="Y4643" s="335" t="str">
        <f>IF($Y$3="申万一级行业",[1]!s_info_industry_sw_2021(W4643,公司分析!D$5,1),IF($Y$3="申万二级行业",[1]!s_info_industry_sw_2021(W4643,公司分析!D$5,2),IF($Y$3="申万三级行业",[1]!s_info_industry_sw_2021(W4643,公司分析!D$5,3),IF($Y$3="wind一级行业",[1]!s_info_industry_gics(W4643,1),IF($Y$3="wind二级行业",[1]!s_info_industry_gics(W4643,2),IF($Y$3="wind三级行业",[1]!s_info_industry_gics(W4643,3),IF($Y$3="wind四级行业",[1]!s_info_industry_gics(W4643,4),IF($Y$3="证监会门类行业",[1]!s_info_industry_csrc12_n(W4643,公司分析!D$5,1),""))))))))</f>
        <v>0</v>
      </c>
      <c r="Z4643" s="298" t="str">
        <f>IF(Y4643=行业比较!$E$6,ROW(),"")</f>
        <v/>
      </c>
    </row>
    <row r="4644" spans="22:26" x14ac:dyDescent="0.35">
      <c r="V4644" s="253">
        <f t="shared" si="80"/>
        <v>0</v>
      </c>
      <c r="W4644" s="348" t="str">
        <f>IF(板块成分!B4646="","",板块成分!B4646)</f>
        <v/>
      </c>
      <c r="X4644" s="270" t="str">
        <f>[1]!s_info_name(W4644)</f>
        <v>0</v>
      </c>
      <c r="Y4644" s="335" t="str">
        <f>IF($Y$3="申万一级行业",[1]!s_info_industry_sw_2021(W4644,公司分析!D$5,1),IF($Y$3="申万二级行业",[1]!s_info_industry_sw_2021(W4644,公司分析!D$5,2),IF($Y$3="申万三级行业",[1]!s_info_industry_sw_2021(W4644,公司分析!D$5,3),IF($Y$3="wind一级行业",[1]!s_info_industry_gics(W4644,1),IF($Y$3="wind二级行业",[1]!s_info_industry_gics(W4644,2),IF($Y$3="wind三级行业",[1]!s_info_industry_gics(W4644,3),IF($Y$3="wind四级行业",[1]!s_info_industry_gics(W4644,4),IF($Y$3="证监会门类行业",[1]!s_info_industry_csrc12_n(W4644,公司分析!D$5,1),""))))))))</f>
        <v>0</v>
      </c>
      <c r="Z4644" s="298" t="str">
        <f>IF(Y4644=行业比较!$E$6,ROW(),"")</f>
        <v/>
      </c>
    </row>
    <row r="4645" spans="22:26" x14ac:dyDescent="0.35">
      <c r="V4645" s="253">
        <f t="shared" si="80"/>
        <v>0</v>
      </c>
      <c r="W4645" s="348" t="str">
        <f>IF(板块成分!B4647="","",板块成分!B4647)</f>
        <v/>
      </c>
      <c r="X4645" s="270" t="str">
        <f>[1]!s_info_name(W4645)</f>
        <v>0</v>
      </c>
      <c r="Y4645" s="335" t="str">
        <f>IF($Y$3="申万一级行业",[1]!s_info_industry_sw_2021(W4645,公司分析!D$5,1),IF($Y$3="申万二级行业",[1]!s_info_industry_sw_2021(W4645,公司分析!D$5,2),IF($Y$3="申万三级行业",[1]!s_info_industry_sw_2021(W4645,公司分析!D$5,3),IF($Y$3="wind一级行业",[1]!s_info_industry_gics(W4645,1),IF($Y$3="wind二级行业",[1]!s_info_industry_gics(W4645,2),IF($Y$3="wind三级行业",[1]!s_info_industry_gics(W4645,3),IF($Y$3="wind四级行业",[1]!s_info_industry_gics(W4645,4),IF($Y$3="证监会门类行业",[1]!s_info_industry_csrc12_n(W4645,公司分析!D$5,1),""))))))))</f>
        <v>0</v>
      </c>
      <c r="Z4645" s="298" t="str">
        <f>IF(Y4645=行业比较!$E$6,ROW(),"")</f>
        <v/>
      </c>
    </row>
    <row r="4646" spans="22:26" x14ac:dyDescent="0.35">
      <c r="V4646" s="253">
        <f t="shared" si="80"/>
        <v>0</v>
      </c>
      <c r="W4646" s="348" t="str">
        <f>IF(板块成分!B4648="","",板块成分!B4648)</f>
        <v/>
      </c>
      <c r="X4646" s="270" t="str">
        <f>[1]!s_info_name(W4646)</f>
        <v>0</v>
      </c>
      <c r="Y4646" s="335" t="str">
        <f>IF($Y$3="申万一级行业",[1]!s_info_industry_sw_2021(W4646,公司分析!D$5,1),IF($Y$3="申万二级行业",[1]!s_info_industry_sw_2021(W4646,公司分析!D$5,2),IF($Y$3="申万三级行业",[1]!s_info_industry_sw_2021(W4646,公司分析!D$5,3),IF($Y$3="wind一级行业",[1]!s_info_industry_gics(W4646,1),IF($Y$3="wind二级行业",[1]!s_info_industry_gics(W4646,2),IF($Y$3="wind三级行业",[1]!s_info_industry_gics(W4646,3),IF($Y$3="wind四级行业",[1]!s_info_industry_gics(W4646,4),IF($Y$3="证监会门类行业",[1]!s_info_industry_csrc12_n(W4646,公司分析!D$5,1),""))))))))</f>
        <v>0</v>
      </c>
      <c r="Z4646" s="298" t="str">
        <f>IF(Y4646=行业比较!$E$6,ROW(),"")</f>
        <v/>
      </c>
    </row>
    <row r="4647" spans="22:26" x14ac:dyDescent="0.35">
      <c r="V4647" s="253">
        <f t="shared" si="80"/>
        <v>0</v>
      </c>
      <c r="W4647" s="348" t="str">
        <f>IF(板块成分!B4649="","",板块成分!B4649)</f>
        <v/>
      </c>
      <c r="X4647" s="270" t="str">
        <f>[1]!s_info_name(W4647)</f>
        <v>0</v>
      </c>
      <c r="Y4647" s="335" t="str">
        <f>IF($Y$3="申万一级行业",[1]!s_info_industry_sw_2021(W4647,公司分析!D$5,1),IF($Y$3="申万二级行业",[1]!s_info_industry_sw_2021(W4647,公司分析!D$5,2),IF($Y$3="申万三级行业",[1]!s_info_industry_sw_2021(W4647,公司分析!D$5,3),IF($Y$3="wind一级行业",[1]!s_info_industry_gics(W4647,1),IF($Y$3="wind二级行业",[1]!s_info_industry_gics(W4647,2),IF($Y$3="wind三级行业",[1]!s_info_industry_gics(W4647,3),IF($Y$3="wind四级行业",[1]!s_info_industry_gics(W4647,4),IF($Y$3="证监会门类行业",[1]!s_info_industry_csrc12_n(W4647,公司分析!D$5,1),""))))))))</f>
        <v>0</v>
      </c>
      <c r="Z4647" s="298" t="str">
        <f>IF(Y4647=行业比较!$E$6,ROW(),"")</f>
        <v/>
      </c>
    </row>
    <row r="4648" spans="22:26" x14ac:dyDescent="0.35">
      <c r="V4648" s="253">
        <f t="shared" si="80"/>
        <v>0</v>
      </c>
      <c r="W4648" s="348" t="str">
        <f>IF(板块成分!B4650="","",板块成分!B4650)</f>
        <v/>
      </c>
      <c r="X4648" s="270" t="str">
        <f>[1]!s_info_name(W4648)</f>
        <v>0</v>
      </c>
      <c r="Y4648" s="335" t="str">
        <f>IF($Y$3="申万一级行业",[1]!s_info_industry_sw_2021(W4648,公司分析!D$5,1),IF($Y$3="申万二级行业",[1]!s_info_industry_sw_2021(W4648,公司分析!D$5,2),IF($Y$3="申万三级行业",[1]!s_info_industry_sw_2021(W4648,公司分析!D$5,3),IF($Y$3="wind一级行业",[1]!s_info_industry_gics(W4648,1),IF($Y$3="wind二级行业",[1]!s_info_industry_gics(W4648,2),IF($Y$3="wind三级行业",[1]!s_info_industry_gics(W4648,3),IF($Y$3="wind四级行业",[1]!s_info_industry_gics(W4648,4),IF($Y$3="证监会门类行业",[1]!s_info_industry_csrc12_n(W4648,公司分析!D$5,1),""))))))))</f>
        <v>0</v>
      </c>
      <c r="Z4648" s="298" t="str">
        <f>IF(Y4648=行业比较!$E$6,ROW(),"")</f>
        <v/>
      </c>
    </row>
    <row r="4649" spans="22:26" x14ac:dyDescent="0.35">
      <c r="V4649" s="253">
        <f t="shared" si="80"/>
        <v>0</v>
      </c>
      <c r="W4649" s="348" t="str">
        <f>IF(板块成分!B4651="","",板块成分!B4651)</f>
        <v/>
      </c>
      <c r="X4649" s="270" t="str">
        <f>[1]!s_info_name(W4649)</f>
        <v>0</v>
      </c>
      <c r="Y4649" s="335" t="str">
        <f>IF($Y$3="申万一级行业",[1]!s_info_industry_sw_2021(W4649,公司分析!D$5,1),IF($Y$3="申万二级行业",[1]!s_info_industry_sw_2021(W4649,公司分析!D$5,2),IF($Y$3="申万三级行业",[1]!s_info_industry_sw_2021(W4649,公司分析!D$5,3),IF($Y$3="wind一级行业",[1]!s_info_industry_gics(W4649,1),IF($Y$3="wind二级行业",[1]!s_info_industry_gics(W4649,2),IF($Y$3="wind三级行业",[1]!s_info_industry_gics(W4649,3),IF($Y$3="wind四级行业",[1]!s_info_industry_gics(W4649,4),IF($Y$3="证监会门类行业",[1]!s_info_industry_csrc12_n(W4649,公司分析!D$5,1),""))))))))</f>
        <v>0</v>
      </c>
      <c r="Z4649" s="298" t="str">
        <f>IF(Y4649=行业比较!$E$6,ROW(),"")</f>
        <v/>
      </c>
    </row>
    <row r="4650" spans="22:26" x14ac:dyDescent="0.35">
      <c r="V4650" s="253">
        <f t="shared" si="80"/>
        <v>0</v>
      </c>
      <c r="W4650" s="348" t="str">
        <f>IF(板块成分!B4652="","",板块成分!B4652)</f>
        <v/>
      </c>
      <c r="X4650" s="270" t="str">
        <f>[1]!s_info_name(W4650)</f>
        <v>0</v>
      </c>
      <c r="Y4650" s="335" t="str">
        <f>IF($Y$3="申万一级行业",[1]!s_info_industry_sw_2021(W4650,公司分析!D$5,1),IF($Y$3="申万二级行业",[1]!s_info_industry_sw_2021(W4650,公司分析!D$5,2),IF($Y$3="申万三级行业",[1]!s_info_industry_sw_2021(W4650,公司分析!D$5,3),IF($Y$3="wind一级行业",[1]!s_info_industry_gics(W4650,1),IF($Y$3="wind二级行业",[1]!s_info_industry_gics(W4650,2),IF($Y$3="wind三级行业",[1]!s_info_industry_gics(W4650,3),IF($Y$3="wind四级行业",[1]!s_info_industry_gics(W4650,4),IF($Y$3="证监会门类行业",[1]!s_info_industry_csrc12_n(W4650,公司分析!D$5,1),""))))))))</f>
        <v>0</v>
      </c>
      <c r="Z4650" s="298" t="str">
        <f>IF(Y4650=行业比较!$E$6,ROW(),"")</f>
        <v/>
      </c>
    </row>
    <row r="4651" spans="22:26" x14ac:dyDescent="0.35">
      <c r="V4651" s="253">
        <f t="shared" si="80"/>
        <v>0</v>
      </c>
      <c r="W4651" s="348" t="str">
        <f>IF(板块成分!B4653="","",板块成分!B4653)</f>
        <v/>
      </c>
      <c r="X4651" s="270" t="str">
        <f>[1]!s_info_name(W4651)</f>
        <v>0</v>
      </c>
      <c r="Y4651" s="335" t="str">
        <f>IF($Y$3="申万一级行业",[1]!s_info_industry_sw_2021(W4651,公司分析!D$5,1),IF($Y$3="申万二级行业",[1]!s_info_industry_sw_2021(W4651,公司分析!D$5,2),IF($Y$3="申万三级行业",[1]!s_info_industry_sw_2021(W4651,公司分析!D$5,3),IF($Y$3="wind一级行业",[1]!s_info_industry_gics(W4651,1),IF($Y$3="wind二级行业",[1]!s_info_industry_gics(W4651,2),IF($Y$3="wind三级行业",[1]!s_info_industry_gics(W4651,3),IF($Y$3="wind四级行业",[1]!s_info_industry_gics(W4651,4),IF($Y$3="证监会门类行业",[1]!s_info_industry_csrc12_n(W4651,公司分析!D$5,1),""))))))))</f>
        <v>0</v>
      </c>
      <c r="Z4651" s="298" t="str">
        <f>IF(Y4651=行业比较!$E$6,ROW(),"")</f>
        <v/>
      </c>
    </row>
    <row r="4652" spans="22:26" x14ac:dyDescent="0.35">
      <c r="V4652" s="253">
        <f t="shared" si="80"/>
        <v>0</v>
      </c>
      <c r="W4652" s="348" t="str">
        <f>IF(板块成分!B4654="","",板块成分!B4654)</f>
        <v/>
      </c>
      <c r="X4652" s="270" t="str">
        <f>[1]!s_info_name(W4652)</f>
        <v>0</v>
      </c>
      <c r="Y4652" s="335" t="str">
        <f>IF($Y$3="申万一级行业",[1]!s_info_industry_sw_2021(W4652,公司分析!D$5,1),IF($Y$3="申万二级行业",[1]!s_info_industry_sw_2021(W4652,公司分析!D$5,2),IF($Y$3="申万三级行业",[1]!s_info_industry_sw_2021(W4652,公司分析!D$5,3),IF($Y$3="wind一级行业",[1]!s_info_industry_gics(W4652,1),IF($Y$3="wind二级行业",[1]!s_info_industry_gics(W4652,2),IF($Y$3="wind三级行业",[1]!s_info_industry_gics(W4652,3),IF($Y$3="wind四级行业",[1]!s_info_industry_gics(W4652,4),IF($Y$3="证监会门类行业",[1]!s_info_industry_csrc12_n(W4652,公司分析!D$5,1),""))))))))</f>
        <v>0</v>
      </c>
      <c r="Z4652" s="298" t="str">
        <f>IF(Y4652=行业比较!$E$6,ROW(),"")</f>
        <v/>
      </c>
    </row>
    <row r="4653" spans="22:26" x14ac:dyDescent="0.35">
      <c r="V4653" s="253">
        <f t="shared" si="80"/>
        <v>0</v>
      </c>
      <c r="W4653" s="348" t="str">
        <f>IF(板块成分!B4655="","",板块成分!B4655)</f>
        <v/>
      </c>
      <c r="X4653" s="270" t="str">
        <f>[1]!s_info_name(W4653)</f>
        <v>0</v>
      </c>
      <c r="Y4653" s="335" t="str">
        <f>IF($Y$3="申万一级行业",[1]!s_info_industry_sw_2021(W4653,公司分析!D$5,1),IF($Y$3="申万二级行业",[1]!s_info_industry_sw_2021(W4653,公司分析!D$5,2),IF($Y$3="申万三级行业",[1]!s_info_industry_sw_2021(W4653,公司分析!D$5,3),IF($Y$3="wind一级行业",[1]!s_info_industry_gics(W4653,1),IF($Y$3="wind二级行业",[1]!s_info_industry_gics(W4653,2),IF($Y$3="wind三级行业",[1]!s_info_industry_gics(W4653,3),IF($Y$3="wind四级行业",[1]!s_info_industry_gics(W4653,4),IF($Y$3="证监会门类行业",[1]!s_info_industry_csrc12_n(W4653,公司分析!D$5,1),""))))))))</f>
        <v>0</v>
      </c>
      <c r="Z4653" s="298" t="str">
        <f>IF(Y4653=行业比较!$E$6,ROW(),"")</f>
        <v/>
      </c>
    </row>
    <row r="4654" spans="22:26" x14ac:dyDescent="0.35">
      <c r="V4654" s="253">
        <f t="shared" si="80"/>
        <v>0</v>
      </c>
      <c r="W4654" s="348" t="str">
        <f>IF(板块成分!B4656="","",板块成分!B4656)</f>
        <v/>
      </c>
      <c r="X4654" s="270" t="str">
        <f>[1]!s_info_name(W4654)</f>
        <v>0</v>
      </c>
      <c r="Y4654" s="335" t="str">
        <f>IF($Y$3="申万一级行业",[1]!s_info_industry_sw_2021(W4654,公司分析!D$5,1),IF($Y$3="申万二级行业",[1]!s_info_industry_sw_2021(W4654,公司分析!D$5,2),IF($Y$3="申万三级行业",[1]!s_info_industry_sw_2021(W4654,公司分析!D$5,3),IF($Y$3="wind一级行业",[1]!s_info_industry_gics(W4654,1),IF($Y$3="wind二级行业",[1]!s_info_industry_gics(W4654,2),IF($Y$3="wind三级行业",[1]!s_info_industry_gics(W4654,3),IF($Y$3="wind四级行业",[1]!s_info_industry_gics(W4654,4),IF($Y$3="证监会门类行业",[1]!s_info_industry_csrc12_n(W4654,公司分析!D$5,1),""))))))))</f>
        <v>0</v>
      </c>
      <c r="Z4654" s="298" t="str">
        <f>IF(Y4654=行业比较!$E$6,ROW(),"")</f>
        <v/>
      </c>
    </row>
    <row r="4655" spans="22:26" x14ac:dyDescent="0.35">
      <c r="V4655" s="253">
        <f t="shared" si="80"/>
        <v>0</v>
      </c>
      <c r="W4655" s="348" t="str">
        <f>IF(板块成分!B4657="","",板块成分!B4657)</f>
        <v/>
      </c>
      <c r="X4655" s="270" t="str">
        <f>[1]!s_info_name(W4655)</f>
        <v>0</v>
      </c>
      <c r="Y4655" s="335" t="str">
        <f>IF($Y$3="申万一级行业",[1]!s_info_industry_sw_2021(W4655,公司分析!D$5,1),IF($Y$3="申万二级行业",[1]!s_info_industry_sw_2021(W4655,公司分析!D$5,2),IF($Y$3="申万三级行业",[1]!s_info_industry_sw_2021(W4655,公司分析!D$5,3),IF($Y$3="wind一级行业",[1]!s_info_industry_gics(W4655,1),IF($Y$3="wind二级行业",[1]!s_info_industry_gics(W4655,2),IF($Y$3="wind三级行业",[1]!s_info_industry_gics(W4655,3),IF($Y$3="wind四级行业",[1]!s_info_industry_gics(W4655,4),IF($Y$3="证监会门类行业",[1]!s_info_industry_csrc12_n(W4655,公司分析!D$5,1),""))))))))</f>
        <v>0</v>
      </c>
      <c r="Z4655" s="298" t="str">
        <f>IF(Y4655=行业比较!$E$6,ROW(),"")</f>
        <v/>
      </c>
    </row>
    <row r="4656" spans="22:26" x14ac:dyDescent="0.35">
      <c r="V4656" s="253">
        <f t="shared" si="80"/>
        <v>0</v>
      </c>
      <c r="W4656" s="348" t="str">
        <f>IF(板块成分!B4658="","",板块成分!B4658)</f>
        <v/>
      </c>
      <c r="X4656" s="270" t="str">
        <f>[1]!s_info_name(W4656)</f>
        <v>0</v>
      </c>
      <c r="Y4656" s="335" t="str">
        <f>IF($Y$3="申万一级行业",[1]!s_info_industry_sw_2021(W4656,公司分析!D$5,1),IF($Y$3="申万二级行业",[1]!s_info_industry_sw_2021(W4656,公司分析!D$5,2),IF($Y$3="申万三级行业",[1]!s_info_industry_sw_2021(W4656,公司分析!D$5,3),IF($Y$3="wind一级行业",[1]!s_info_industry_gics(W4656,1),IF($Y$3="wind二级行业",[1]!s_info_industry_gics(W4656,2),IF($Y$3="wind三级行业",[1]!s_info_industry_gics(W4656,3),IF($Y$3="wind四级行业",[1]!s_info_industry_gics(W4656,4),IF($Y$3="证监会门类行业",[1]!s_info_industry_csrc12_n(W4656,公司分析!D$5,1),""))))))))</f>
        <v>0</v>
      </c>
      <c r="Z4656" s="298" t="str">
        <f>IF(Y4656=行业比较!$E$6,ROW(),"")</f>
        <v/>
      </c>
    </row>
    <row r="4657" spans="22:26" x14ac:dyDescent="0.35">
      <c r="V4657" s="253">
        <f t="shared" si="80"/>
        <v>0</v>
      </c>
      <c r="W4657" s="348" t="str">
        <f>IF(板块成分!B4659="","",板块成分!B4659)</f>
        <v/>
      </c>
      <c r="X4657" s="270" t="str">
        <f>[1]!s_info_name(W4657)</f>
        <v>0</v>
      </c>
      <c r="Y4657" s="335" t="str">
        <f>IF($Y$3="申万一级行业",[1]!s_info_industry_sw_2021(W4657,公司分析!D$5,1),IF($Y$3="申万二级行业",[1]!s_info_industry_sw_2021(W4657,公司分析!D$5,2),IF($Y$3="申万三级行业",[1]!s_info_industry_sw_2021(W4657,公司分析!D$5,3),IF($Y$3="wind一级行业",[1]!s_info_industry_gics(W4657,1),IF($Y$3="wind二级行业",[1]!s_info_industry_gics(W4657,2),IF($Y$3="wind三级行业",[1]!s_info_industry_gics(W4657,3),IF($Y$3="wind四级行业",[1]!s_info_industry_gics(W4657,4),IF($Y$3="证监会门类行业",[1]!s_info_industry_csrc12_n(W4657,公司分析!D$5,1),""))))))))</f>
        <v>0</v>
      </c>
      <c r="Z4657" s="298" t="str">
        <f>IF(Y4657=行业比较!$E$6,ROW(),"")</f>
        <v/>
      </c>
    </row>
    <row r="4658" spans="22:26" x14ac:dyDescent="0.35">
      <c r="V4658" s="253">
        <f t="shared" si="80"/>
        <v>0</v>
      </c>
      <c r="W4658" s="348" t="str">
        <f>IF(板块成分!B4660="","",板块成分!B4660)</f>
        <v/>
      </c>
      <c r="X4658" s="270" t="str">
        <f>[1]!s_info_name(W4658)</f>
        <v>0</v>
      </c>
      <c r="Y4658" s="335" t="str">
        <f>IF($Y$3="申万一级行业",[1]!s_info_industry_sw_2021(W4658,公司分析!D$5,1),IF($Y$3="申万二级行业",[1]!s_info_industry_sw_2021(W4658,公司分析!D$5,2),IF($Y$3="申万三级行业",[1]!s_info_industry_sw_2021(W4658,公司分析!D$5,3),IF($Y$3="wind一级行业",[1]!s_info_industry_gics(W4658,1),IF($Y$3="wind二级行业",[1]!s_info_industry_gics(W4658,2),IF($Y$3="wind三级行业",[1]!s_info_industry_gics(W4658,3),IF($Y$3="wind四级行业",[1]!s_info_industry_gics(W4658,4),IF($Y$3="证监会门类行业",[1]!s_info_industry_csrc12_n(W4658,公司分析!D$5,1),""))))))))</f>
        <v>0</v>
      </c>
      <c r="Z4658" s="298" t="str">
        <f>IF(Y4658=行业比较!$E$6,ROW(),"")</f>
        <v/>
      </c>
    </row>
    <row r="4659" spans="22:26" x14ac:dyDescent="0.35">
      <c r="V4659" s="253">
        <f t="shared" si="80"/>
        <v>0</v>
      </c>
      <c r="W4659" s="348" t="str">
        <f>IF(板块成分!B4661="","",板块成分!B4661)</f>
        <v/>
      </c>
      <c r="X4659" s="270" t="str">
        <f>[1]!s_info_name(W4659)</f>
        <v>0</v>
      </c>
      <c r="Y4659" s="335" t="str">
        <f>IF($Y$3="申万一级行业",[1]!s_info_industry_sw_2021(W4659,公司分析!D$5,1),IF($Y$3="申万二级行业",[1]!s_info_industry_sw_2021(W4659,公司分析!D$5,2),IF($Y$3="申万三级行业",[1]!s_info_industry_sw_2021(W4659,公司分析!D$5,3),IF($Y$3="wind一级行业",[1]!s_info_industry_gics(W4659,1),IF($Y$3="wind二级行业",[1]!s_info_industry_gics(W4659,2),IF($Y$3="wind三级行业",[1]!s_info_industry_gics(W4659,3),IF($Y$3="wind四级行业",[1]!s_info_industry_gics(W4659,4),IF($Y$3="证监会门类行业",[1]!s_info_industry_csrc12_n(W4659,公司分析!D$5,1),""))))))))</f>
        <v>0</v>
      </c>
      <c r="Z4659" s="298" t="str">
        <f>IF(Y4659=行业比较!$E$6,ROW(),"")</f>
        <v/>
      </c>
    </row>
    <row r="4660" spans="22:26" x14ac:dyDescent="0.35">
      <c r="V4660" s="253">
        <f t="shared" si="80"/>
        <v>0</v>
      </c>
      <c r="W4660" s="348" t="str">
        <f>IF(板块成分!B4662="","",板块成分!B4662)</f>
        <v/>
      </c>
      <c r="X4660" s="270" t="str">
        <f>[1]!s_info_name(W4660)</f>
        <v>0</v>
      </c>
      <c r="Y4660" s="335" t="str">
        <f>IF($Y$3="申万一级行业",[1]!s_info_industry_sw_2021(W4660,公司分析!D$5,1),IF($Y$3="申万二级行业",[1]!s_info_industry_sw_2021(W4660,公司分析!D$5,2),IF($Y$3="申万三级行业",[1]!s_info_industry_sw_2021(W4660,公司分析!D$5,3),IF($Y$3="wind一级行业",[1]!s_info_industry_gics(W4660,1),IF($Y$3="wind二级行业",[1]!s_info_industry_gics(W4660,2),IF($Y$3="wind三级行业",[1]!s_info_industry_gics(W4660,3),IF($Y$3="wind四级行业",[1]!s_info_industry_gics(W4660,4),IF($Y$3="证监会门类行业",[1]!s_info_industry_csrc12_n(W4660,公司分析!D$5,1),""))))))))</f>
        <v>0</v>
      </c>
      <c r="Z4660" s="298" t="str">
        <f>IF(Y4660=行业比较!$E$6,ROW(),"")</f>
        <v/>
      </c>
    </row>
    <row r="4661" spans="22:26" x14ac:dyDescent="0.35">
      <c r="V4661" s="253">
        <f t="shared" si="80"/>
        <v>0</v>
      </c>
      <c r="W4661" s="348" t="str">
        <f>IF(板块成分!B4663="","",板块成分!B4663)</f>
        <v/>
      </c>
      <c r="X4661" s="270" t="str">
        <f>[1]!s_info_name(W4661)</f>
        <v>0</v>
      </c>
      <c r="Y4661" s="335" t="str">
        <f>IF($Y$3="申万一级行业",[1]!s_info_industry_sw_2021(W4661,公司分析!D$5,1),IF($Y$3="申万二级行业",[1]!s_info_industry_sw_2021(W4661,公司分析!D$5,2),IF($Y$3="申万三级行业",[1]!s_info_industry_sw_2021(W4661,公司分析!D$5,3),IF($Y$3="wind一级行业",[1]!s_info_industry_gics(W4661,1),IF($Y$3="wind二级行业",[1]!s_info_industry_gics(W4661,2),IF($Y$3="wind三级行业",[1]!s_info_industry_gics(W4661,3),IF($Y$3="wind四级行业",[1]!s_info_industry_gics(W4661,4),IF($Y$3="证监会门类行业",[1]!s_info_industry_csrc12_n(W4661,公司分析!D$5,1),""))))))))</f>
        <v>0</v>
      </c>
      <c r="Z4661" s="298" t="str">
        <f>IF(Y4661=行业比较!$E$6,ROW(),"")</f>
        <v/>
      </c>
    </row>
    <row r="4662" spans="22:26" x14ac:dyDescent="0.35">
      <c r="V4662" s="253">
        <f t="shared" si="80"/>
        <v>0</v>
      </c>
      <c r="W4662" s="348" t="str">
        <f>IF(板块成分!B4664="","",板块成分!B4664)</f>
        <v/>
      </c>
      <c r="X4662" s="270" t="str">
        <f>[1]!s_info_name(W4662)</f>
        <v>0</v>
      </c>
      <c r="Y4662" s="335" t="str">
        <f>IF($Y$3="申万一级行业",[1]!s_info_industry_sw_2021(W4662,公司分析!D$5,1),IF($Y$3="申万二级行业",[1]!s_info_industry_sw_2021(W4662,公司分析!D$5,2),IF($Y$3="申万三级行业",[1]!s_info_industry_sw_2021(W4662,公司分析!D$5,3),IF($Y$3="wind一级行业",[1]!s_info_industry_gics(W4662,1),IF($Y$3="wind二级行业",[1]!s_info_industry_gics(W4662,2),IF($Y$3="wind三级行业",[1]!s_info_industry_gics(W4662,3),IF($Y$3="wind四级行业",[1]!s_info_industry_gics(W4662,4),IF($Y$3="证监会门类行业",[1]!s_info_industry_csrc12_n(W4662,公司分析!D$5,1),""))))))))</f>
        <v>0</v>
      </c>
      <c r="Z4662" s="298" t="str">
        <f>IF(Y4662=行业比较!$E$6,ROW(),"")</f>
        <v/>
      </c>
    </row>
    <row r="4663" spans="22:26" x14ac:dyDescent="0.35">
      <c r="V4663" s="253">
        <f t="shared" si="80"/>
        <v>0</v>
      </c>
      <c r="W4663" s="348" t="str">
        <f>IF(板块成分!B4665="","",板块成分!B4665)</f>
        <v/>
      </c>
      <c r="X4663" s="270" t="str">
        <f>[1]!s_info_name(W4663)</f>
        <v>0</v>
      </c>
      <c r="Y4663" s="335" t="str">
        <f>IF($Y$3="申万一级行业",[1]!s_info_industry_sw_2021(W4663,公司分析!D$5,1),IF($Y$3="申万二级行业",[1]!s_info_industry_sw_2021(W4663,公司分析!D$5,2),IF($Y$3="申万三级行业",[1]!s_info_industry_sw_2021(W4663,公司分析!D$5,3),IF($Y$3="wind一级行业",[1]!s_info_industry_gics(W4663,1),IF($Y$3="wind二级行业",[1]!s_info_industry_gics(W4663,2),IF($Y$3="wind三级行业",[1]!s_info_industry_gics(W4663,3),IF($Y$3="wind四级行业",[1]!s_info_industry_gics(W4663,4),IF($Y$3="证监会门类行业",[1]!s_info_industry_csrc12_n(W4663,公司分析!D$5,1),""))))))))</f>
        <v>0</v>
      </c>
      <c r="Z4663" s="298" t="str">
        <f>IF(Y4663=行业比较!$E$6,ROW(),"")</f>
        <v/>
      </c>
    </row>
    <row r="4664" spans="22:26" x14ac:dyDescent="0.35">
      <c r="V4664" s="253">
        <f t="shared" si="80"/>
        <v>0</v>
      </c>
      <c r="W4664" s="348" t="str">
        <f>IF(板块成分!B4666="","",板块成分!B4666)</f>
        <v/>
      </c>
      <c r="X4664" s="270" t="str">
        <f>[1]!s_info_name(W4664)</f>
        <v>0</v>
      </c>
      <c r="Y4664" s="335" t="str">
        <f>IF($Y$3="申万一级行业",[1]!s_info_industry_sw_2021(W4664,公司分析!D$5,1),IF($Y$3="申万二级行业",[1]!s_info_industry_sw_2021(W4664,公司分析!D$5,2),IF($Y$3="申万三级行业",[1]!s_info_industry_sw_2021(W4664,公司分析!D$5,3),IF($Y$3="wind一级行业",[1]!s_info_industry_gics(W4664,1),IF($Y$3="wind二级行业",[1]!s_info_industry_gics(W4664,2),IF($Y$3="wind三级行业",[1]!s_info_industry_gics(W4664,3),IF($Y$3="wind四级行业",[1]!s_info_industry_gics(W4664,4),IF($Y$3="证监会门类行业",[1]!s_info_industry_csrc12_n(W4664,公司分析!D$5,1),""))))))))</f>
        <v>0</v>
      </c>
      <c r="Z4664" s="298" t="str">
        <f>IF(Y4664=行业比较!$E$6,ROW(),"")</f>
        <v/>
      </c>
    </row>
    <row r="4665" spans="22:26" x14ac:dyDescent="0.35">
      <c r="V4665" s="253">
        <f t="shared" si="80"/>
        <v>0</v>
      </c>
      <c r="W4665" s="348" t="str">
        <f>IF(板块成分!B4667="","",板块成分!B4667)</f>
        <v/>
      </c>
      <c r="X4665" s="270" t="str">
        <f>[1]!s_info_name(W4665)</f>
        <v>0</v>
      </c>
      <c r="Y4665" s="335" t="str">
        <f>IF($Y$3="申万一级行业",[1]!s_info_industry_sw_2021(W4665,公司分析!D$5,1),IF($Y$3="申万二级行业",[1]!s_info_industry_sw_2021(W4665,公司分析!D$5,2),IF($Y$3="申万三级行业",[1]!s_info_industry_sw_2021(W4665,公司分析!D$5,3),IF($Y$3="wind一级行业",[1]!s_info_industry_gics(W4665,1),IF($Y$3="wind二级行业",[1]!s_info_industry_gics(W4665,2),IF($Y$3="wind三级行业",[1]!s_info_industry_gics(W4665,3),IF($Y$3="wind四级行业",[1]!s_info_industry_gics(W4665,4),IF($Y$3="证监会门类行业",[1]!s_info_industry_csrc12_n(W4665,公司分析!D$5,1),""))))))))</f>
        <v>0</v>
      </c>
      <c r="Z4665" s="298" t="str">
        <f>IF(Y4665=行业比较!$E$6,ROW(),"")</f>
        <v/>
      </c>
    </row>
    <row r="4666" spans="22:26" x14ac:dyDescent="0.35">
      <c r="V4666" s="253">
        <f t="shared" si="80"/>
        <v>0</v>
      </c>
      <c r="W4666" s="348" t="str">
        <f>IF(板块成分!B4668="","",板块成分!B4668)</f>
        <v/>
      </c>
      <c r="X4666" s="270" t="str">
        <f>[1]!s_info_name(W4666)</f>
        <v>0</v>
      </c>
      <c r="Y4666" s="335" t="str">
        <f>IF($Y$3="申万一级行业",[1]!s_info_industry_sw_2021(W4666,公司分析!D$5,1),IF($Y$3="申万二级行业",[1]!s_info_industry_sw_2021(W4666,公司分析!D$5,2),IF($Y$3="申万三级行业",[1]!s_info_industry_sw_2021(W4666,公司分析!D$5,3),IF($Y$3="wind一级行业",[1]!s_info_industry_gics(W4666,1),IF($Y$3="wind二级行业",[1]!s_info_industry_gics(W4666,2),IF($Y$3="wind三级行业",[1]!s_info_industry_gics(W4666,3),IF($Y$3="wind四级行业",[1]!s_info_industry_gics(W4666,4),IF($Y$3="证监会门类行业",[1]!s_info_industry_csrc12_n(W4666,公司分析!D$5,1),""))))))))</f>
        <v>0</v>
      </c>
      <c r="Z4666" s="298" t="str">
        <f>IF(Y4666=行业比较!$E$6,ROW(),"")</f>
        <v/>
      </c>
    </row>
    <row r="4667" spans="22:26" x14ac:dyDescent="0.35">
      <c r="V4667" s="253">
        <f t="shared" si="80"/>
        <v>0</v>
      </c>
      <c r="W4667" s="348" t="str">
        <f>IF(板块成分!B4669="","",板块成分!B4669)</f>
        <v/>
      </c>
      <c r="X4667" s="270" t="str">
        <f>[1]!s_info_name(W4667)</f>
        <v>0</v>
      </c>
      <c r="Y4667" s="335" t="str">
        <f>IF($Y$3="申万一级行业",[1]!s_info_industry_sw_2021(W4667,公司分析!D$5,1),IF($Y$3="申万二级行业",[1]!s_info_industry_sw_2021(W4667,公司分析!D$5,2),IF($Y$3="申万三级行业",[1]!s_info_industry_sw_2021(W4667,公司分析!D$5,3),IF($Y$3="wind一级行业",[1]!s_info_industry_gics(W4667,1),IF($Y$3="wind二级行业",[1]!s_info_industry_gics(W4667,2),IF($Y$3="wind三级行业",[1]!s_info_industry_gics(W4667,3),IF($Y$3="wind四级行业",[1]!s_info_industry_gics(W4667,4),IF($Y$3="证监会门类行业",[1]!s_info_industry_csrc12_n(W4667,公司分析!D$5,1),""))))))))</f>
        <v>0</v>
      </c>
      <c r="Z4667" s="298" t="str">
        <f>IF(Y4667=行业比较!$E$6,ROW(),"")</f>
        <v/>
      </c>
    </row>
    <row r="4668" spans="22:26" x14ac:dyDescent="0.35">
      <c r="V4668" s="253">
        <f t="shared" si="80"/>
        <v>0</v>
      </c>
      <c r="W4668" s="348" t="str">
        <f>IF(板块成分!B4670="","",板块成分!B4670)</f>
        <v/>
      </c>
      <c r="X4668" s="270" t="str">
        <f>[1]!s_info_name(W4668)</f>
        <v>0</v>
      </c>
      <c r="Y4668" s="335" t="str">
        <f>IF($Y$3="申万一级行业",[1]!s_info_industry_sw_2021(W4668,公司分析!D$5,1),IF($Y$3="申万二级行业",[1]!s_info_industry_sw_2021(W4668,公司分析!D$5,2),IF($Y$3="申万三级行业",[1]!s_info_industry_sw_2021(W4668,公司分析!D$5,3),IF($Y$3="wind一级行业",[1]!s_info_industry_gics(W4668,1),IF($Y$3="wind二级行业",[1]!s_info_industry_gics(W4668,2),IF($Y$3="wind三级行业",[1]!s_info_industry_gics(W4668,3),IF($Y$3="wind四级行业",[1]!s_info_industry_gics(W4668,4),IF($Y$3="证监会门类行业",[1]!s_info_industry_csrc12_n(W4668,公司分析!D$5,1),""))))))))</f>
        <v>0</v>
      </c>
      <c r="Z4668" s="298" t="str">
        <f>IF(Y4668=行业比较!$E$6,ROW(),"")</f>
        <v/>
      </c>
    </row>
    <row r="4669" spans="22:26" x14ac:dyDescent="0.35">
      <c r="V4669" s="253">
        <f t="shared" si="80"/>
        <v>0</v>
      </c>
      <c r="W4669" s="348" t="str">
        <f>IF(板块成分!B4671="","",板块成分!B4671)</f>
        <v/>
      </c>
      <c r="X4669" s="270" t="str">
        <f>[1]!s_info_name(W4669)</f>
        <v>0</v>
      </c>
      <c r="Y4669" s="335" t="str">
        <f>IF($Y$3="申万一级行业",[1]!s_info_industry_sw_2021(W4669,公司分析!D$5,1),IF($Y$3="申万二级行业",[1]!s_info_industry_sw_2021(W4669,公司分析!D$5,2),IF($Y$3="申万三级行业",[1]!s_info_industry_sw_2021(W4669,公司分析!D$5,3),IF($Y$3="wind一级行业",[1]!s_info_industry_gics(W4669,1),IF($Y$3="wind二级行业",[1]!s_info_industry_gics(W4669,2),IF($Y$3="wind三级行业",[1]!s_info_industry_gics(W4669,3),IF($Y$3="wind四级行业",[1]!s_info_industry_gics(W4669,4),IF($Y$3="证监会门类行业",[1]!s_info_industry_csrc12_n(W4669,公司分析!D$5,1),""))))))))</f>
        <v>0</v>
      </c>
      <c r="Z4669" s="298" t="str">
        <f>IF(Y4669=行业比较!$E$6,ROW(),"")</f>
        <v/>
      </c>
    </row>
    <row r="4670" spans="22:26" x14ac:dyDescent="0.35">
      <c r="V4670" s="253">
        <f t="shared" si="80"/>
        <v>0</v>
      </c>
      <c r="W4670" s="348" t="str">
        <f>IF(板块成分!B4672="","",板块成分!B4672)</f>
        <v/>
      </c>
      <c r="X4670" s="270" t="str">
        <f>[1]!s_info_name(W4670)</f>
        <v>0</v>
      </c>
      <c r="Y4670" s="335" t="str">
        <f>IF($Y$3="申万一级行业",[1]!s_info_industry_sw_2021(W4670,公司分析!D$5,1),IF($Y$3="申万二级行业",[1]!s_info_industry_sw_2021(W4670,公司分析!D$5,2),IF($Y$3="申万三级行业",[1]!s_info_industry_sw_2021(W4670,公司分析!D$5,3),IF($Y$3="wind一级行业",[1]!s_info_industry_gics(W4670,1),IF($Y$3="wind二级行业",[1]!s_info_industry_gics(W4670,2),IF($Y$3="wind三级行业",[1]!s_info_industry_gics(W4670,3),IF($Y$3="wind四级行业",[1]!s_info_industry_gics(W4670,4),IF($Y$3="证监会门类行业",[1]!s_info_industry_csrc12_n(W4670,公司分析!D$5,1),""))))))))</f>
        <v>0</v>
      </c>
      <c r="Z4670" s="298" t="str">
        <f>IF(Y4670=行业比较!$E$6,ROW(),"")</f>
        <v/>
      </c>
    </row>
    <row r="4671" spans="22:26" x14ac:dyDescent="0.35">
      <c r="V4671" s="253">
        <f t="shared" si="80"/>
        <v>0</v>
      </c>
      <c r="W4671" s="348" t="str">
        <f>IF(板块成分!B4673="","",板块成分!B4673)</f>
        <v/>
      </c>
      <c r="X4671" s="270" t="str">
        <f>[1]!s_info_name(W4671)</f>
        <v>0</v>
      </c>
      <c r="Y4671" s="335" t="str">
        <f>IF($Y$3="申万一级行业",[1]!s_info_industry_sw_2021(W4671,公司分析!D$5,1),IF($Y$3="申万二级行业",[1]!s_info_industry_sw_2021(W4671,公司分析!D$5,2),IF($Y$3="申万三级行业",[1]!s_info_industry_sw_2021(W4671,公司分析!D$5,3),IF($Y$3="wind一级行业",[1]!s_info_industry_gics(W4671,1),IF($Y$3="wind二级行业",[1]!s_info_industry_gics(W4671,2),IF($Y$3="wind三级行业",[1]!s_info_industry_gics(W4671,3),IF($Y$3="wind四级行业",[1]!s_info_industry_gics(W4671,4),IF($Y$3="证监会门类行业",[1]!s_info_industry_csrc12_n(W4671,公司分析!D$5,1),""))))))))</f>
        <v>0</v>
      </c>
      <c r="Z4671" s="298" t="str">
        <f>IF(Y4671=行业比较!$E$6,ROW(),"")</f>
        <v/>
      </c>
    </row>
    <row r="4672" spans="22:26" x14ac:dyDescent="0.35">
      <c r="V4672" s="253">
        <f t="shared" si="80"/>
        <v>0</v>
      </c>
      <c r="W4672" s="348" t="str">
        <f>IF(板块成分!B4674="","",板块成分!B4674)</f>
        <v/>
      </c>
      <c r="X4672" s="270" t="str">
        <f>[1]!s_info_name(W4672)</f>
        <v>0</v>
      </c>
      <c r="Y4672" s="335" t="str">
        <f>IF($Y$3="申万一级行业",[1]!s_info_industry_sw_2021(W4672,公司分析!D$5,1),IF($Y$3="申万二级行业",[1]!s_info_industry_sw_2021(W4672,公司分析!D$5,2),IF($Y$3="申万三级行业",[1]!s_info_industry_sw_2021(W4672,公司分析!D$5,3),IF($Y$3="wind一级行业",[1]!s_info_industry_gics(W4672,1),IF($Y$3="wind二级行业",[1]!s_info_industry_gics(W4672,2),IF($Y$3="wind三级行业",[1]!s_info_industry_gics(W4672,3),IF($Y$3="wind四级行业",[1]!s_info_industry_gics(W4672,4),IF($Y$3="证监会门类行业",[1]!s_info_industry_csrc12_n(W4672,公司分析!D$5,1),""))))))))</f>
        <v>0</v>
      </c>
      <c r="Z4672" s="298" t="str">
        <f>IF(Y4672=行业比较!$E$6,ROW(),"")</f>
        <v/>
      </c>
    </row>
    <row r="4673" spans="22:26" x14ac:dyDescent="0.35">
      <c r="V4673" s="253">
        <f t="shared" si="80"/>
        <v>0</v>
      </c>
      <c r="W4673" s="348" t="str">
        <f>IF(板块成分!B4675="","",板块成分!B4675)</f>
        <v/>
      </c>
      <c r="X4673" s="270" t="str">
        <f>[1]!s_info_name(W4673)</f>
        <v>0</v>
      </c>
      <c r="Y4673" s="335" t="str">
        <f>IF($Y$3="申万一级行业",[1]!s_info_industry_sw_2021(W4673,公司分析!D$5,1),IF($Y$3="申万二级行业",[1]!s_info_industry_sw_2021(W4673,公司分析!D$5,2),IF($Y$3="申万三级行业",[1]!s_info_industry_sw_2021(W4673,公司分析!D$5,3),IF($Y$3="wind一级行业",[1]!s_info_industry_gics(W4673,1),IF($Y$3="wind二级行业",[1]!s_info_industry_gics(W4673,2),IF($Y$3="wind三级行业",[1]!s_info_industry_gics(W4673,3),IF($Y$3="wind四级行业",[1]!s_info_industry_gics(W4673,4),IF($Y$3="证监会门类行业",[1]!s_info_industry_csrc12_n(W4673,公司分析!D$5,1),""))))))))</f>
        <v>0</v>
      </c>
      <c r="Z4673" s="298" t="str">
        <f>IF(Y4673=行业比较!$E$6,ROW(),"")</f>
        <v/>
      </c>
    </row>
    <row r="4674" spans="22:26" x14ac:dyDescent="0.35">
      <c r="V4674" s="253">
        <f t="shared" si="80"/>
        <v>0</v>
      </c>
      <c r="W4674" s="348" t="str">
        <f>IF(板块成分!B4676="","",板块成分!B4676)</f>
        <v/>
      </c>
      <c r="X4674" s="270" t="str">
        <f>[1]!s_info_name(W4674)</f>
        <v>0</v>
      </c>
      <c r="Y4674" s="335" t="str">
        <f>IF($Y$3="申万一级行业",[1]!s_info_industry_sw_2021(W4674,公司分析!D$5,1),IF($Y$3="申万二级行业",[1]!s_info_industry_sw_2021(W4674,公司分析!D$5,2),IF($Y$3="申万三级行业",[1]!s_info_industry_sw_2021(W4674,公司分析!D$5,3),IF($Y$3="wind一级行业",[1]!s_info_industry_gics(W4674,1),IF($Y$3="wind二级行业",[1]!s_info_industry_gics(W4674,2),IF($Y$3="wind三级行业",[1]!s_info_industry_gics(W4674,3),IF($Y$3="wind四级行业",[1]!s_info_industry_gics(W4674,4),IF($Y$3="证监会门类行业",[1]!s_info_industry_csrc12_n(W4674,公司分析!D$5,1),""))))))))</f>
        <v>0</v>
      </c>
      <c r="Z4674" s="298" t="str">
        <f>IF(Y4674=行业比较!$E$6,ROW(),"")</f>
        <v/>
      </c>
    </row>
    <row r="4675" spans="22:26" x14ac:dyDescent="0.35">
      <c r="V4675" s="253">
        <f t="shared" si="80"/>
        <v>0</v>
      </c>
      <c r="W4675" s="348" t="str">
        <f>IF(板块成分!B4677="","",板块成分!B4677)</f>
        <v/>
      </c>
      <c r="X4675" s="270" t="str">
        <f>[1]!s_info_name(W4675)</f>
        <v>0</v>
      </c>
      <c r="Y4675" s="335" t="str">
        <f>IF($Y$3="申万一级行业",[1]!s_info_industry_sw_2021(W4675,公司分析!D$5,1),IF($Y$3="申万二级行业",[1]!s_info_industry_sw_2021(W4675,公司分析!D$5,2),IF($Y$3="申万三级行业",[1]!s_info_industry_sw_2021(W4675,公司分析!D$5,3),IF($Y$3="wind一级行业",[1]!s_info_industry_gics(W4675,1),IF($Y$3="wind二级行业",[1]!s_info_industry_gics(W4675,2),IF($Y$3="wind三级行业",[1]!s_info_industry_gics(W4675,3),IF($Y$3="wind四级行业",[1]!s_info_industry_gics(W4675,4),IF($Y$3="证监会门类行业",[1]!s_info_industry_csrc12_n(W4675,公司分析!D$5,1),""))))))))</f>
        <v>0</v>
      </c>
      <c r="Z4675" s="298" t="str">
        <f>IF(Y4675=行业比较!$E$6,ROW(),"")</f>
        <v/>
      </c>
    </row>
    <row r="4676" spans="22:26" x14ac:dyDescent="0.35">
      <c r="V4676" s="253">
        <f t="shared" si="80"/>
        <v>0</v>
      </c>
      <c r="W4676" s="348" t="str">
        <f>IF(板块成分!B4678="","",板块成分!B4678)</f>
        <v/>
      </c>
      <c r="X4676" s="270" t="str">
        <f>[1]!s_info_name(W4676)</f>
        <v>0</v>
      </c>
      <c r="Y4676" s="335" t="str">
        <f>IF($Y$3="申万一级行业",[1]!s_info_industry_sw_2021(W4676,公司分析!D$5,1),IF($Y$3="申万二级行业",[1]!s_info_industry_sw_2021(W4676,公司分析!D$5,2),IF($Y$3="申万三级行业",[1]!s_info_industry_sw_2021(W4676,公司分析!D$5,3),IF($Y$3="wind一级行业",[1]!s_info_industry_gics(W4676,1),IF($Y$3="wind二级行业",[1]!s_info_industry_gics(W4676,2),IF($Y$3="wind三级行业",[1]!s_info_industry_gics(W4676,3),IF($Y$3="wind四级行业",[1]!s_info_industry_gics(W4676,4),IF($Y$3="证监会门类行业",[1]!s_info_industry_csrc12_n(W4676,公司分析!D$5,1),""))))))))</f>
        <v>0</v>
      </c>
      <c r="Z4676" s="298" t="str">
        <f>IF(Y4676=行业比较!$E$6,ROW(),"")</f>
        <v/>
      </c>
    </row>
    <row r="4677" spans="22:26" x14ac:dyDescent="0.35">
      <c r="V4677" s="253">
        <f t="shared" ref="V4677:V4740" si="81">IF(Z4677="",0,RANK(Z4677,Z:Z,1))</f>
        <v>0</v>
      </c>
      <c r="W4677" s="348" t="str">
        <f>IF(板块成分!B4679="","",板块成分!B4679)</f>
        <v/>
      </c>
      <c r="X4677" s="270" t="str">
        <f>[1]!s_info_name(W4677)</f>
        <v>0</v>
      </c>
      <c r="Y4677" s="335" t="str">
        <f>IF($Y$3="申万一级行业",[1]!s_info_industry_sw_2021(W4677,公司分析!D$5,1),IF($Y$3="申万二级行业",[1]!s_info_industry_sw_2021(W4677,公司分析!D$5,2),IF($Y$3="申万三级行业",[1]!s_info_industry_sw_2021(W4677,公司分析!D$5,3),IF($Y$3="wind一级行业",[1]!s_info_industry_gics(W4677,1),IF($Y$3="wind二级行业",[1]!s_info_industry_gics(W4677,2),IF($Y$3="wind三级行业",[1]!s_info_industry_gics(W4677,3),IF($Y$3="wind四级行业",[1]!s_info_industry_gics(W4677,4),IF($Y$3="证监会门类行业",[1]!s_info_industry_csrc12_n(W4677,公司分析!D$5,1),""))))))))</f>
        <v>0</v>
      </c>
      <c r="Z4677" s="298" t="str">
        <f>IF(Y4677=行业比较!$E$6,ROW(),"")</f>
        <v/>
      </c>
    </row>
    <row r="4678" spans="22:26" x14ac:dyDescent="0.35">
      <c r="V4678" s="253">
        <f t="shared" si="81"/>
        <v>0</v>
      </c>
      <c r="W4678" s="348" t="str">
        <f>IF(板块成分!B4680="","",板块成分!B4680)</f>
        <v/>
      </c>
      <c r="X4678" s="270" t="str">
        <f>[1]!s_info_name(W4678)</f>
        <v>0</v>
      </c>
      <c r="Y4678" s="335" t="str">
        <f>IF($Y$3="申万一级行业",[1]!s_info_industry_sw_2021(W4678,公司分析!D$5,1),IF($Y$3="申万二级行业",[1]!s_info_industry_sw_2021(W4678,公司分析!D$5,2),IF($Y$3="申万三级行业",[1]!s_info_industry_sw_2021(W4678,公司分析!D$5,3),IF($Y$3="wind一级行业",[1]!s_info_industry_gics(W4678,1),IF($Y$3="wind二级行业",[1]!s_info_industry_gics(W4678,2),IF($Y$3="wind三级行业",[1]!s_info_industry_gics(W4678,3),IF($Y$3="wind四级行业",[1]!s_info_industry_gics(W4678,4),IF($Y$3="证监会门类行业",[1]!s_info_industry_csrc12_n(W4678,公司分析!D$5,1),""))))))))</f>
        <v>0</v>
      </c>
      <c r="Z4678" s="298" t="str">
        <f>IF(Y4678=行业比较!$E$6,ROW(),"")</f>
        <v/>
      </c>
    </row>
    <row r="4679" spans="22:26" x14ac:dyDescent="0.35">
      <c r="V4679" s="253">
        <f t="shared" si="81"/>
        <v>0</v>
      </c>
      <c r="W4679" s="348" t="str">
        <f>IF(板块成分!B4681="","",板块成分!B4681)</f>
        <v/>
      </c>
      <c r="X4679" s="270" t="str">
        <f>[1]!s_info_name(W4679)</f>
        <v>0</v>
      </c>
      <c r="Y4679" s="335" t="str">
        <f>IF($Y$3="申万一级行业",[1]!s_info_industry_sw_2021(W4679,公司分析!D$5,1),IF($Y$3="申万二级行业",[1]!s_info_industry_sw_2021(W4679,公司分析!D$5,2),IF($Y$3="申万三级行业",[1]!s_info_industry_sw_2021(W4679,公司分析!D$5,3),IF($Y$3="wind一级行业",[1]!s_info_industry_gics(W4679,1),IF($Y$3="wind二级行业",[1]!s_info_industry_gics(W4679,2),IF($Y$3="wind三级行业",[1]!s_info_industry_gics(W4679,3),IF($Y$3="wind四级行业",[1]!s_info_industry_gics(W4679,4),IF($Y$3="证监会门类行业",[1]!s_info_industry_csrc12_n(W4679,公司分析!D$5,1),""))))))))</f>
        <v>0</v>
      </c>
      <c r="Z4679" s="298" t="str">
        <f>IF(Y4679=行业比较!$E$6,ROW(),"")</f>
        <v/>
      </c>
    </row>
    <row r="4680" spans="22:26" x14ac:dyDescent="0.35">
      <c r="V4680" s="253">
        <f t="shared" si="81"/>
        <v>0</v>
      </c>
      <c r="W4680" s="348" t="str">
        <f>IF(板块成分!B4682="","",板块成分!B4682)</f>
        <v/>
      </c>
      <c r="X4680" s="270" t="str">
        <f>[1]!s_info_name(W4680)</f>
        <v>0</v>
      </c>
      <c r="Y4680" s="335" t="str">
        <f>IF($Y$3="申万一级行业",[1]!s_info_industry_sw_2021(W4680,公司分析!D$5,1),IF($Y$3="申万二级行业",[1]!s_info_industry_sw_2021(W4680,公司分析!D$5,2),IF($Y$3="申万三级行业",[1]!s_info_industry_sw_2021(W4680,公司分析!D$5,3),IF($Y$3="wind一级行业",[1]!s_info_industry_gics(W4680,1),IF($Y$3="wind二级行业",[1]!s_info_industry_gics(W4680,2),IF($Y$3="wind三级行业",[1]!s_info_industry_gics(W4680,3),IF($Y$3="wind四级行业",[1]!s_info_industry_gics(W4680,4),IF($Y$3="证监会门类行业",[1]!s_info_industry_csrc12_n(W4680,公司分析!D$5,1),""))))))))</f>
        <v>0</v>
      </c>
      <c r="Z4680" s="298" t="str">
        <f>IF(Y4680=行业比较!$E$6,ROW(),"")</f>
        <v/>
      </c>
    </row>
    <row r="4681" spans="22:26" x14ac:dyDescent="0.35">
      <c r="V4681" s="253">
        <f t="shared" si="81"/>
        <v>0</v>
      </c>
      <c r="W4681" s="348" t="str">
        <f>IF(板块成分!B4683="","",板块成分!B4683)</f>
        <v/>
      </c>
      <c r="X4681" s="270" t="str">
        <f>[1]!s_info_name(W4681)</f>
        <v>0</v>
      </c>
      <c r="Y4681" s="335" t="str">
        <f>IF($Y$3="申万一级行业",[1]!s_info_industry_sw_2021(W4681,公司分析!D$5,1),IF($Y$3="申万二级行业",[1]!s_info_industry_sw_2021(W4681,公司分析!D$5,2),IF($Y$3="申万三级行业",[1]!s_info_industry_sw_2021(W4681,公司分析!D$5,3),IF($Y$3="wind一级行业",[1]!s_info_industry_gics(W4681,1),IF($Y$3="wind二级行业",[1]!s_info_industry_gics(W4681,2),IF($Y$3="wind三级行业",[1]!s_info_industry_gics(W4681,3),IF($Y$3="wind四级行业",[1]!s_info_industry_gics(W4681,4),IF($Y$3="证监会门类行业",[1]!s_info_industry_csrc12_n(W4681,公司分析!D$5,1),""))))))))</f>
        <v>0</v>
      </c>
      <c r="Z4681" s="298" t="str">
        <f>IF(Y4681=行业比较!$E$6,ROW(),"")</f>
        <v/>
      </c>
    </row>
    <row r="4682" spans="22:26" x14ac:dyDescent="0.35">
      <c r="V4682" s="253">
        <f t="shared" si="81"/>
        <v>0</v>
      </c>
      <c r="W4682" s="348" t="str">
        <f>IF(板块成分!B4684="","",板块成分!B4684)</f>
        <v/>
      </c>
      <c r="X4682" s="270" t="str">
        <f>[1]!s_info_name(W4682)</f>
        <v>0</v>
      </c>
      <c r="Y4682" s="335" t="str">
        <f>IF($Y$3="申万一级行业",[1]!s_info_industry_sw_2021(W4682,公司分析!D$5,1),IF($Y$3="申万二级行业",[1]!s_info_industry_sw_2021(W4682,公司分析!D$5,2),IF($Y$3="申万三级行业",[1]!s_info_industry_sw_2021(W4682,公司分析!D$5,3),IF($Y$3="wind一级行业",[1]!s_info_industry_gics(W4682,1),IF($Y$3="wind二级行业",[1]!s_info_industry_gics(W4682,2),IF($Y$3="wind三级行业",[1]!s_info_industry_gics(W4682,3),IF($Y$3="wind四级行业",[1]!s_info_industry_gics(W4682,4),IF($Y$3="证监会门类行业",[1]!s_info_industry_csrc12_n(W4682,公司分析!D$5,1),""))))))))</f>
        <v>0</v>
      </c>
      <c r="Z4682" s="298" t="str">
        <f>IF(Y4682=行业比较!$E$6,ROW(),"")</f>
        <v/>
      </c>
    </row>
    <row r="4683" spans="22:26" x14ac:dyDescent="0.35">
      <c r="V4683" s="253">
        <f t="shared" si="81"/>
        <v>0</v>
      </c>
      <c r="W4683" s="348" t="str">
        <f>IF(板块成分!B4685="","",板块成分!B4685)</f>
        <v/>
      </c>
      <c r="X4683" s="270" t="str">
        <f>[1]!s_info_name(W4683)</f>
        <v>0</v>
      </c>
      <c r="Y4683" s="335" t="str">
        <f>IF($Y$3="申万一级行业",[1]!s_info_industry_sw_2021(W4683,公司分析!D$5,1),IF($Y$3="申万二级行业",[1]!s_info_industry_sw_2021(W4683,公司分析!D$5,2),IF($Y$3="申万三级行业",[1]!s_info_industry_sw_2021(W4683,公司分析!D$5,3),IF($Y$3="wind一级行业",[1]!s_info_industry_gics(W4683,1),IF($Y$3="wind二级行业",[1]!s_info_industry_gics(W4683,2),IF($Y$3="wind三级行业",[1]!s_info_industry_gics(W4683,3),IF($Y$3="wind四级行业",[1]!s_info_industry_gics(W4683,4),IF($Y$3="证监会门类行业",[1]!s_info_industry_csrc12_n(W4683,公司分析!D$5,1),""))))))))</f>
        <v>0</v>
      </c>
      <c r="Z4683" s="298" t="str">
        <f>IF(Y4683=行业比较!$E$6,ROW(),"")</f>
        <v/>
      </c>
    </row>
    <row r="4684" spans="22:26" x14ac:dyDescent="0.35">
      <c r="V4684" s="253">
        <f t="shared" si="81"/>
        <v>0</v>
      </c>
      <c r="W4684" s="348" t="str">
        <f>IF(板块成分!B4686="","",板块成分!B4686)</f>
        <v/>
      </c>
      <c r="X4684" s="270" t="str">
        <f>[1]!s_info_name(W4684)</f>
        <v>0</v>
      </c>
      <c r="Y4684" s="335" t="str">
        <f>IF($Y$3="申万一级行业",[1]!s_info_industry_sw_2021(W4684,公司分析!D$5,1),IF($Y$3="申万二级行业",[1]!s_info_industry_sw_2021(W4684,公司分析!D$5,2),IF($Y$3="申万三级行业",[1]!s_info_industry_sw_2021(W4684,公司分析!D$5,3),IF($Y$3="wind一级行业",[1]!s_info_industry_gics(W4684,1),IF($Y$3="wind二级行业",[1]!s_info_industry_gics(W4684,2),IF($Y$3="wind三级行业",[1]!s_info_industry_gics(W4684,3),IF($Y$3="wind四级行业",[1]!s_info_industry_gics(W4684,4),IF($Y$3="证监会门类行业",[1]!s_info_industry_csrc12_n(W4684,公司分析!D$5,1),""))))))))</f>
        <v>0</v>
      </c>
      <c r="Z4684" s="298" t="str">
        <f>IF(Y4684=行业比较!$E$6,ROW(),"")</f>
        <v/>
      </c>
    </row>
    <row r="4685" spans="22:26" x14ac:dyDescent="0.35">
      <c r="V4685" s="253">
        <f t="shared" si="81"/>
        <v>0</v>
      </c>
      <c r="W4685" s="348" t="str">
        <f>IF(板块成分!B4687="","",板块成分!B4687)</f>
        <v/>
      </c>
      <c r="X4685" s="270" t="str">
        <f>[1]!s_info_name(W4685)</f>
        <v>0</v>
      </c>
      <c r="Y4685" s="335" t="str">
        <f>IF($Y$3="申万一级行业",[1]!s_info_industry_sw_2021(W4685,公司分析!D$5,1),IF($Y$3="申万二级行业",[1]!s_info_industry_sw_2021(W4685,公司分析!D$5,2),IF($Y$3="申万三级行业",[1]!s_info_industry_sw_2021(W4685,公司分析!D$5,3),IF($Y$3="wind一级行业",[1]!s_info_industry_gics(W4685,1),IF($Y$3="wind二级行业",[1]!s_info_industry_gics(W4685,2),IF($Y$3="wind三级行业",[1]!s_info_industry_gics(W4685,3),IF($Y$3="wind四级行业",[1]!s_info_industry_gics(W4685,4),IF($Y$3="证监会门类行业",[1]!s_info_industry_csrc12_n(W4685,公司分析!D$5,1),""))))))))</f>
        <v>0</v>
      </c>
      <c r="Z4685" s="298" t="str">
        <f>IF(Y4685=行业比较!$E$6,ROW(),"")</f>
        <v/>
      </c>
    </row>
    <row r="4686" spans="22:26" x14ac:dyDescent="0.35">
      <c r="V4686" s="253">
        <f t="shared" si="81"/>
        <v>0</v>
      </c>
      <c r="W4686" s="348" t="str">
        <f>IF(板块成分!B4688="","",板块成分!B4688)</f>
        <v/>
      </c>
      <c r="X4686" s="270" t="str">
        <f>[1]!s_info_name(W4686)</f>
        <v>0</v>
      </c>
      <c r="Y4686" s="335" t="str">
        <f>IF($Y$3="申万一级行业",[1]!s_info_industry_sw_2021(W4686,公司分析!D$5,1),IF($Y$3="申万二级行业",[1]!s_info_industry_sw_2021(W4686,公司分析!D$5,2),IF($Y$3="申万三级行业",[1]!s_info_industry_sw_2021(W4686,公司分析!D$5,3),IF($Y$3="wind一级行业",[1]!s_info_industry_gics(W4686,1),IF($Y$3="wind二级行业",[1]!s_info_industry_gics(W4686,2),IF($Y$3="wind三级行业",[1]!s_info_industry_gics(W4686,3),IF($Y$3="wind四级行业",[1]!s_info_industry_gics(W4686,4),IF($Y$3="证监会门类行业",[1]!s_info_industry_csrc12_n(W4686,公司分析!D$5,1),""))))))))</f>
        <v>0</v>
      </c>
      <c r="Z4686" s="298" t="str">
        <f>IF(Y4686=行业比较!$E$6,ROW(),"")</f>
        <v/>
      </c>
    </row>
    <row r="4687" spans="22:26" x14ac:dyDescent="0.35">
      <c r="V4687" s="253">
        <f t="shared" si="81"/>
        <v>0</v>
      </c>
      <c r="W4687" s="348" t="str">
        <f>IF(板块成分!B4689="","",板块成分!B4689)</f>
        <v/>
      </c>
      <c r="X4687" s="270" t="str">
        <f>[1]!s_info_name(W4687)</f>
        <v>0</v>
      </c>
      <c r="Y4687" s="335" t="str">
        <f>IF($Y$3="申万一级行业",[1]!s_info_industry_sw_2021(W4687,公司分析!D$5,1),IF($Y$3="申万二级行业",[1]!s_info_industry_sw_2021(W4687,公司分析!D$5,2),IF($Y$3="申万三级行业",[1]!s_info_industry_sw_2021(W4687,公司分析!D$5,3),IF($Y$3="wind一级行业",[1]!s_info_industry_gics(W4687,1),IF($Y$3="wind二级行业",[1]!s_info_industry_gics(W4687,2),IF($Y$3="wind三级行业",[1]!s_info_industry_gics(W4687,3),IF($Y$3="wind四级行业",[1]!s_info_industry_gics(W4687,4),IF($Y$3="证监会门类行业",[1]!s_info_industry_csrc12_n(W4687,公司分析!D$5,1),""))))))))</f>
        <v>0</v>
      </c>
      <c r="Z4687" s="298" t="str">
        <f>IF(Y4687=行业比较!$E$6,ROW(),"")</f>
        <v/>
      </c>
    </row>
    <row r="4688" spans="22:26" x14ac:dyDescent="0.35">
      <c r="V4688" s="253">
        <f t="shared" si="81"/>
        <v>0</v>
      </c>
      <c r="W4688" s="348" t="str">
        <f>IF(板块成分!B4690="","",板块成分!B4690)</f>
        <v/>
      </c>
      <c r="X4688" s="270" t="str">
        <f>[1]!s_info_name(W4688)</f>
        <v>0</v>
      </c>
      <c r="Y4688" s="335" t="str">
        <f>IF($Y$3="申万一级行业",[1]!s_info_industry_sw_2021(W4688,公司分析!D$5,1),IF($Y$3="申万二级行业",[1]!s_info_industry_sw_2021(W4688,公司分析!D$5,2),IF($Y$3="申万三级行业",[1]!s_info_industry_sw_2021(W4688,公司分析!D$5,3),IF($Y$3="wind一级行业",[1]!s_info_industry_gics(W4688,1),IF($Y$3="wind二级行业",[1]!s_info_industry_gics(W4688,2),IF($Y$3="wind三级行业",[1]!s_info_industry_gics(W4688,3),IF($Y$3="wind四级行业",[1]!s_info_industry_gics(W4688,4),IF($Y$3="证监会门类行业",[1]!s_info_industry_csrc12_n(W4688,公司分析!D$5,1),""))))))))</f>
        <v>0</v>
      </c>
      <c r="Z4688" s="298" t="str">
        <f>IF(Y4688=行业比较!$E$6,ROW(),"")</f>
        <v/>
      </c>
    </row>
    <row r="4689" spans="22:26" x14ac:dyDescent="0.35">
      <c r="V4689" s="253">
        <f t="shared" si="81"/>
        <v>0</v>
      </c>
      <c r="W4689" s="348" t="str">
        <f>IF(板块成分!B4691="","",板块成分!B4691)</f>
        <v/>
      </c>
      <c r="X4689" s="270" t="str">
        <f>[1]!s_info_name(W4689)</f>
        <v>0</v>
      </c>
      <c r="Y4689" s="335" t="str">
        <f>IF($Y$3="申万一级行业",[1]!s_info_industry_sw_2021(W4689,公司分析!D$5,1),IF($Y$3="申万二级行业",[1]!s_info_industry_sw_2021(W4689,公司分析!D$5,2),IF($Y$3="申万三级行业",[1]!s_info_industry_sw_2021(W4689,公司分析!D$5,3),IF($Y$3="wind一级行业",[1]!s_info_industry_gics(W4689,1),IF($Y$3="wind二级行业",[1]!s_info_industry_gics(W4689,2),IF($Y$3="wind三级行业",[1]!s_info_industry_gics(W4689,3),IF($Y$3="wind四级行业",[1]!s_info_industry_gics(W4689,4),IF($Y$3="证监会门类行业",[1]!s_info_industry_csrc12_n(W4689,公司分析!D$5,1),""))))))))</f>
        <v>0</v>
      </c>
      <c r="Z4689" s="298" t="str">
        <f>IF(Y4689=行业比较!$E$6,ROW(),"")</f>
        <v/>
      </c>
    </row>
    <row r="4690" spans="22:26" x14ac:dyDescent="0.35">
      <c r="V4690" s="253">
        <f t="shared" si="81"/>
        <v>0</v>
      </c>
      <c r="W4690" s="348" t="str">
        <f>IF(板块成分!B4692="","",板块成分!B4692)</f>
        <v/>
      </c>
      <c r="X4690" s="270" t="str">
        <f>[1]!s_info_name(W4690)</f>
        <v>0</v>
      </c>
      <c r="Y4690" s="335" t="str">
        <f>IF($Y$3="申万一级行业",[1]!s_info_industry_sw_2021(W4690,公司分析!D$5,1),IF($Y$3="申万二级行业",[1]!s_info_industry_sw_2021(W4690,公司分析!D$5,2),IF($Y$3="申万三级行业",[1]!s_info_industry_sw_2021(W4690,公司分析!D$5,3),IF($Y$3="wind一级行业",[1]!s_info_industry_gics(W4690,1),IF($Y$3="wind二级行业",[1]!s_info_industry_gics(W4690,2),IF($Y$3="wind三级行业",[1]!s_info_industry_gics(W4690,3),IF($Y$3="wind四级行业",[1]!s_info_industry_gics(W4690,4),IF($Y$3="证监会门类行业",[1]!s_info_industry_csrc12_n(W4690,公司分析!D$5,1),""))))))))</f>
        <v>0</v>
      </c>
      <c r="Z4690" s="298" t="str">
        <f>IF(Y4690=行业比较!$E$6,ROW(),"")</f>
        <v/>
      </c>
    </row>
    <row r="4691" spans="22:26" x14ac:dyDescent="0.35">
      <c r="V4691" s="253">
        <f t="shared" si="81"/>
        <v>0</v>
      </c>
      <c r="W4691" s="348" t="str">
        <f>IF(板块成分!B4693="","",板块成分!B4693)</f>
        <v/>
      </c>
      <c r="X4691" s="270" t="str">
        <f>[1]!s_info_name(W4691)</f>
        <v>0</v>
      </c>
      <c r="Y4691" s="335" t="str">
        <f>IF($Y$3="申万一级行业",[1]!s_info_industry_sw_2021(W4691,公司分析!D$5,1),IF($Y$3="申万二级行业",[1]!s_info_industry_sw_2021(W4691,公司分析!D$5,2),IF($Y$3="申万三级行业",[1]!s_info_industry_sw_2021(W4691,公司分析!D$5,3),IF($Y$3="wind一级行业",[1]!s_info_industry_gics(W4691,1),IF($Y$3="wind二级行业",[1]!s_info_industry_gics(W4691,2),IF($Y$3="wind三级行业",[1]!s_info_industry_gics(W4691,3),IF($Y$3="wind四级行业",[1]!s_info_industry_gics(W4691,4),IF($Y$3="证监会门类行业",[1]!s_info_industry_csrc12_n(W4691,公司分析!D$5,1),""))))))))</f>
        <v>0</v>
      </c>
      <c r="Z4691" s="298" t="str">
        <f>IF(Y4691=行业比较!$E$6,ROW(),"")</f>
        <v/>
      </c>
    </row>
    <row r="4692" spans="22:26" x14ac:dyDescent="0.35">
      <c r="V4692" s="253">
        <f t="shared" si="81"/>
        <v>0</v>
      </c>
      <c r="W4692" s="348" t="str">
        <f>IF(板块成分!B4694="","",板块成分!B4694)</f>
        <v/>
      </c>
      <c r="X4692" s="270" t="str">
        <f>[1]!s_info_name(W4692)</f>
        <v>0</v>
      </c>
      <c r="Y4692" s="335" t="str">
        <f>IF($Y$3="申万一级行业",[1]!s_info_industry_sw_2021(W4692,公司分析!D$5,1),IF($Y$3="申万二级行业",[1]!s_info_industry_sw_2021(W4692,公司分析!D$5,2),IF($Y$3="申万三级行业",[1]!s_info_industry_sw_2021(W4692,公司分析!D$5,3),IF($Y$3="wind一级行业",[1]!s_info_industry_gics(W4692,1),IF($Y$3="wind二级行业",[1]!s_info_industry_gics(W4692,2),IF($Y$3="wind三级行业",[1]!s_info_industry_gics(W4692,3),IF($Y$3="wind四级行业",[1]!s_info_industry_gics(W4692,4),IF($Y$3="证监会门类行业",[1]!s_info_industry_csrc12_n(W4692,公司分析!D$5,1),""))))))))</f>
        <v>0</v>
      </c>
      <c r="Z4692" s="298" t="str">
        <f>IF(Y4692=行业比较!$E$6,ROW(),"")</f>
        <v/>
      </c>
    </row>
    <row r="4693" spans="22:26" x14ac:dyDescent="0.35">
      <c r="V4693" s="253">
        <f t="shared" si="81"/>
        <v>0</v>
      </c>
      <c r="W4693" s="348" t="str">
        <f>IF(板块成分!B4695="","",板块成分!B4695)</f>
        <v/>
      </c>
      <c r="X4693" s="270" t="str">
        <f>[1]!s_info_name(W4693)</f>
        <v>0</v>
      </c>
      <c r="Y4693" s="335" t="str">
        <f>IF($Y$3="申万一级行业",[1]!s_info_industry_sw_2021(W4693,公司分析!D$5,1),IF($Y$3="申万二级行业",[1]!s_info_industry_sw_2021(W4693,公司分析!D$5,2),IF($Y$3="申万三级行业",[1]!s_info_industry_sw_2021(W4693,公司分析!D$5,3),IF($Y$3="wind一级行业",[1]!s_info_industry_gics(W4693,1),IF($Y$3="wind二级行业",[1]!s_info_industry_gics(W4693,2),IF($Y$3="wind三级行业",[1]!s_info_industry_gics(W4693,3),IF($Y$3="wind四级行业",[1]!s_info_industry_gics(W4693,4),IF($Y$3="证监会门类行业",[1]!s_info_industry_csrc12_n(W4693,公司分析!D$5,1),""))))))))</f>
        <v>0</v>
      </c>
      <c r="Z4693" s="298" t="str">
        <f>IF(Y4693=行业比较!$E$6,ROW(),"")</f>
        <v/>
      </c>
    </row>
    <row r="4694" spans="22:26" x14ac:dyDescent="0.35">
      <c r="V4694" s="253">
        <f t="shared" si="81"/>
        <v>0</v>
      </c>
      <c r="W4694" s="348" t="str">
        <f>IF(板块成分!B4696="","",板块成分!B4696)</f>
        <v/>
      </c>
      <c r="X4694" s="270" t="str">
        <f>[1]!s_info_name(W4694)</f>
        <v>0</v>
      </c>
      <c r="Y4694" s="335" t="str">
        <f>IF($Y$3="申万一级行业",[1]!s_info_industry_sw_2021(W4694,公司分析!D$5,1),IF($Y$3="申万二级行业",[1]!s_info_industry_sw_2021(W4694,公司分析!D$5,2),IF($Y$3="申万三级行业",[1]!s_info_industry_sw_2021(W4694,公司分析!D$5,3),IF($Y$3="wind一级行业",[1]!s_info_industry_gics(W4694,1),IF($Y$3="wind二级行业",[1]!s_info_industry_gics(W4694,2),IF($Y$3="wind三级行业",[1]!s_info_industry_gics(W4694,3),IF($Y$3="wind四级行业",[1]!s_info_industry_gics(W4694,4),IF($Y$3="证监会门类行业",[1]!s_info_industry_csrc12_n(W4694,公司分析!D$5,1),""))))))))</f>
        <v>0</v>
      </c>
      <c r="Z4694" s="298" t="str">
        <f>IF(Y4694=行业比较!$E$6,ROW(),"")</f>
        <v/>
      </c>
    </row>
    <row r="4695" spans="22:26" x14ac:dyDescent="0.35">
      <c r="V4695" s="253">
        <f t="shared" si="81"/>
        <v>0</v>
      </c>
      <c r="W4695" s="348" t="str">
        <f>IF(板块成分!B4697="","",板块成分!B4697)</f>
        <v/>
      </c>
      <c r="X4695" s="270" t="str">
        <f>[1]!s_info_name(W4695)</f>
        <v>0</v>
      </c>
      <c r="Y4695" s="335" t="str">
        <f>IF($Y$3="申万一级行业",[1]!s_info_industry_sw_2021(W4695,公司分析!D$5,1),IF($Y$3="申万二级行业",[1]!s_info_industry_sw_2021(W4695,公司分析!D$5,2),IF($Y$3="申万三级行业",[1]!s_info_industry_sw_2021(W4695,公司分析!D$5,3),IF($Y$3="wind一级行业",[1]!s_info_industry_gics(W4695,1),IF($Y$3="wind二级行业",[1]!s_info_industry_gics(W4695,2),IF($Y$3="wind三级行业",[1]!s_info_industry_gics(W4695,3),IF($Y$3="wind四级行业",[1]!s_info_industry_gics(W4695,4),IF($Y$3="证监会门类行业",[1]!s_info_industry_csrc12_n(W4695,公司分析!D$5,1),""))))))))</f>
        <v>0</v>
      </c>
      <c r="Z4695" s="298" t="str">
        <f>IF(Y4695=行业比较!$E$6,ROW(),"")</f>
        <v/>
      </c>
    </row>
    <row r="4696" spans="22:26" x14ac:dyDescent="0.35">
      <c r="V4696" s="253">
        <f t="shared" si="81"/>
        <v>0</v>
      </c>
      <c r="W4696" s="348" t="str">
        <f>IF(板块成分!B4698="","",板块成分!B4698)</f>
        <v/>
      </c>
      <c r="X4696" s="270" t="str">
        <f>[1]!s_info_name(W4696)</f>
        <v>0</v>
      </c>
      <c r="Y4696" s="335" t="str">
        <f>IF($Y$3="申万一级行业",[1]!s_info_industry_sw_2021(W4696,公司分析!D$5,1),IF($Y$3="申万二级行业",[1]!s_info_industry_sw_2021(W4696,公司分析!D$5,2),IF($Y$3="申万三级行业",[1]!s_info_industry_sw_2021(W4696,公司分析!D$5,3),IF($Y$3="wind一级行业",[1]!s_info_industry_gics(W4696,1),IF($Y$3="wind二级行业",[1]!s_info_industry_gics(W4696,2),IF($Y$3="wind三级行业",[1]!s_info_industry_gics(W4696,3),IF($Y$3="wind四级行业",[1]!s_info_industry_gics(W4696,4),IF($Y$3="证监会门类行业",[1]!s_info_industry_csrc12_n(W4696,公司分析!D$5,1),""))))))))</f>
        <v>0</v>
      </c>
      <c r="Z4696" s="298" t="str">
        <f>IF(Y4696=行业比较!$E$6,ROW(),"")</f>
        <v/>
      </c>
    </row>
    <row r="4697" spans="22:26" x14ac:dyDescent="0.35">
      <c r="V4697" s="253">
        <f t="shared" si="81"/>
        <v>0</v>
      </c>
      <c r="W4697" s="348" t="str">
        <f>IF(板块成分!B4699="","",板块成分!B4699)</f>
        <v/>
      </c>
      <c r="X4697" s="270" t="str">
        <f>[1]!s_info_name(W4697)</f>
        <v>0</v>
      </c>
      <c r="Y4697" s="335" t="str">
        <f>IF($Y$3="申万一级行业",[1]!s_info_industry_sw_2021(W4697,公司分析!D$5,1),IF($Y$3="申万二级行业",[1]!s_info_industry_sw_2021(W4697,公司分析!D$5,2),IF($Y$3="申万三级行业",[1]!s_info_industry_sw_2021(W4697,公司分析!D$5,3),IF($Y$3="wind一级行业",[1]!s_info_industry_gics(W4697,1),IF($Y$3="wind二级行业",[1]!s_info_industry_gics(W4697,2),IF($Y$3="wind三级行业",[1]!s_info_industry_gics(W4697,3),IF($Y$3="wind四级行业",[1]!s_info_industry_gics(W4697,4),IF($Y$3="证监会门类行业",[1]!s_info_industry_csrc12_n(W4697,公司分析!D$5,1),""))))))))</f>
        <v>0</v>
      </c>
      <c r="Z4697" s="298" t="str">
        <f>IF(Y4697=行业比较!$E$6,ROW(),"")</f>
        <v/>
      </c>
    </row>
    <row r="4698" spans="22:26" x14ac:dyDescent="0.35">
      <c r="V4698" s="253">
        <f t="shared" si="81"/>
        <v>0</v>
      </c>
      <c r="W4698" s="348" t="str">
        <f>IF(板块成分!B4700="","",板块成分!B4700)</f>
        <v/>
      </c>
      <c r="X4698" s="270" t="str">
        <f>[1]!s_info_name(W4698)</f>
        <v>0</v>
      </c>
      <c r="Y4698" s="335" t="str">
        <f>IF($Y$3="申万一级行业",[1]!s_info_industry_sw_2021(W4698,公司分析!D$5,1),IF($Y$3="申万二级行业",[1]!s_info_industry_sw_2021(W4698,公司分析!D$5,2),IF($Y$3="申万三级行业",[1]!s_info_industry_sw_2021(W4698,公司分析!D$5,3),IF($Y$3="wind一级行业",[1]!s_info_industry_gics(W4698,1),IF($Y$3="wind二级行业",[1]!s_info_industry_gics(W4698,2),IF($Y$3="wind三级行业",[1]!s_info_industry_gics(W4698,3),IF($Y$3="wind四级行业",[1]!s_info_industry_gics(W4698,4),IF($Y$3="证监会门类行业",[1]!s_info_industry_csrc12_n(W4698,公司分析!D$5,1),""))))))))</f>
        <v>0</v>
      </c>
      <c r="Z4698" s="298" t="str">
        <f>IF(Y4698=行业比较!$E$6,ROW(),"")</f>
        <v/>
      </c>
    </row>
    <row r="4699" spans="22:26" x14ac:dyDescent="0.35">
      <c r="V4699" s="253">
        <f t="shared" si="81"/>
        <v>0</v>
      </c>
      <c r="W4699" s="348" t="str">
        <f>IF(板块成分!B4701="","",板块成分!B4701)</f>
        <v/>
      </c>
      <c r="X4699" s="270" t="str">
        <f>[1]!s_info_name(W4699)</f>
        <v>0</v>
      </c>
      <c r="Y4699" s="335" t="str">
        <f>IF($Y$3="申万一级行业",[1]!s_info_industry_sw_2021(W4699,公司分析!D$5,1),IF($Y$3="申万二级行业",[1]!s_info_industry_sw_2021(W4699,公司分析!D$5,2),IF($Y$3="申万三级行业",[1]!s_info_industry_sw_2021(W4699,公司分析!D$5,3),IF($Y$3="wind一级行业",[1]!s_info_industry_gics(W4699,1),IF($Y$3="wind二级行业",[1]!s_info_industry_gics(W4699,2),IF($Y$3="wind三级行业",[1]!s_info_industry_gics(W4699,3),IF($Y$3="wind四级行业",[1]!s_info_industry_gics(W4699,4),IF($Y$3="证监会门类行业",[1]!s_info_industry_csrc12_n(W4699,公司分析!D$5,1),""))))))))</f>
        <v>0</v>
      </c>
      <c r="Z4699" s="298" t="str">
        <f>IF(Y4699=行业比较!$E$6,ROW(),"")</f>
        <v/>
      </c>
    </row>
    <row r="4700" spans="22:26" x14ac:dyDescent="0.35">
      <c r="V4700" s="253">
        <f t="shared" si="81"/>
        <v>0</v>
      </c>
      <c r="W4700" s="348" t="str">
        <f>IF(板块成分!B4702="","",板块成分!B4702)</f>
        <v/>
      </c>
      <c r="X4700" s="270" t="str">
        <f>[1]!s_info_name(W4700)</f>
        <v>0</v>
      </c>
      <c r="Y4700" s="335" t="str">
        <f>IF($Y$3="申万一级行业",[1]!s_info_industry_sw_2021(W4700,公司分析!D$5,1),IF($Y$3="申万二级行业",[1]!s_info_industry_sw_2021(W4700,公司分析!D$5,2),IF($Y$3="申万三级行业",[1]!s_info_industry_sw_2021(W4700,公司分析!D$5,3),IF($Y$3="wind一级行业",[1]!s_info_industry_gics(W4700,1),IF($Y$3="wind二级行业",[1]!s_info_industry_gics(W4700,2),IF($Y$3="wind三级行业",[1]!s_info_industry_gics(W4700,3),IF($Y$3="wind四级行业",[1]!s_info_industry_gics(W4700,4),IF($Y$3="证监会门类行业",[1]!s_info_industry_csrc12_n(W4700,公司分析!D$5,1),""))))))))</f>
        <v>0</v>
      </c>
      <c r="Z4700" s="298" t="str">
        <f>IF(Y4700=行业比较!$E$6,ROW(),"")</f>
        <v/>
      </c>
    </row>
    <row r="4701" spans="22:26" x14ac:dyDescent="0.35">
      <c r="V4701" s="253">
        <f t="shared" si="81"/>
        <v>0</v>
      </c>
      <c r="W4701" s="348" t="str">
        <f>IF(板块成分!B4703="","",板块成分!B4703)</f>
        <v/>
      </c>
      <c r="X4701" s="270" t="str">
        <f>[1]!s_info_name(W4701)</f>
        <v>0</v>
      </c>
      <c r="Y4701" s="335" t="str">
        <f>IF($Y$3="申万一级行业",[1]!s_info_industry_sw_2021(W4701,公司分析!D$5,1),IF($Y$3="申万二级行业",[1]!s_info_industry_sw_2021(W4701,公司分析!D$5,2),IF($Y$3="申万三级行业",[1]!s_info_industry_sw_2021(W4701,公司分析!D$5,3),IF($Y$3="wind一级行业",[1]!s_info_industry_gics(W4701,1),IF($Y$3="wind二级行业",[1]!s_info_industry_gics(W4701,2),IF($Y$3="wind三级行业",[1]!s_info_industry_gics(W4701,3),IF($Y$3="wind四级行业",[1]!s_info_industry_gics(W4701,4),IF($Y$3="证监会门类行业",[1]!s_info_industry_csrc12_n(W4701,公司分析!D$5,1),""))))))))</f>
        <v>0</v>
      </c>
      <c r="Z4701" s="298" t="str">
        <f>IF(Y4701=行业比较!$E$6,ROW(),"")</f>
        <v/>
      </c>
    </row>
    <row r="4702" spans="22:26" x14ac:dyDescent="0.35">
      <c r="V4702" s="253">
        <f t="shared" si="81"/>
        <v>0</v>
      </c>
      <c r="W4702" s="348" t="str">
        <f>IF(板块成分!B4704="","",板块成分!B4704)</f>
        <v/>
      </c>
      <c r="X4702" s="270" t="str">
        <f>[1]!s_info_name(W4702)</f>
        <v>0</v>
      </c>
      <c r="Y4702" s="335" t="str">
        <f>IF($Y$3="申万一级行业",[1]!s_info_industry_sw_2021(W4702,公司分析!D$5,1),IF($Y$3="申万二级行业",[1]!s_info_industry_sw_2021(W4702,公司分析!D$5,2),IF($Y$3="申万三级行业",[1]!s_info_industry_sw_2021(W4702,公司分析!D$5,3),IF($Y$3="wind一级行业",[1]!s_info_industry_gics(W4702,1),IF($Y$3="wind二级行业",[1]!s_info_industry_gics(W4702,2),IF($Y$3="wind三级行业",[1]!s_info_industry_gics(W4702,3),IF($Y$3="wind四级行业",[1]!s_info_industry_gics(W4702,4),IF($Y$3="证监会门类行业",[1]!s_info_industry_csrc12_n(W4702,公司分析!D$5,1),""))))))))</f>
        <v>0</v>
      </c>
      <c r="Z4702" s="298" t="str">
        <f>IF(Y4702=行业比较!$E$6,ROW(),"")</f>
        <v/>
      </c>
    </row>
    <row r="4703" spans="22:26" x14ac:dyDescent="0.35">
      <c r="V4703" s="253">
        <f t="shared" si="81"/>
        <v>0</v>
      </c>
      <c r="W4703" s="348" t="str">
        <f>IF(板块成分!B4705="","",板块成分!B4705)</f>
        <v/>
      </c>
      <c r="X4703" s="270" t="str">
        <f>[1]!s_info_name(W4703)</f>
        <v>0</v>
      </c>
      <c r="Y4703" s="335" t="str">
        <f>IF($Y$3="申万一级行业",[1]!s_info_industry_sw_2021(W4703,公司分析!D$5,1),IF($Y$3="申万二级行业",[1]!s_info_industry_sw_2021(W4703,公司分析!D$5,2),IF($Y$3="申万三级行业",[1]!s_info_industry_sw_2021(W4703,公司分析!D$5,3),IF($Y$3="wind一级行业",[1]!s_info_industry_gics(W4703,1),IF($Y$3="wind二级行业",[1]!s_info_industry_gics(W4703,2),IF($Y$3="wind三级行业",[1]!s_info_industry_gics(W4703,3),IF($Y$3="wind四级行业",[1]!s_info_industry_gics(W4703,4),IF($Y$3="证监会门类行业",[1]!s_info_industry_csrc12_n(W4703,公司分析!D$5,1),""))))))))</f>
        <v>0</v>
      </c>
      <c r="Z4703" s="298" t="str">
        <f>IF(Y4703=行业比较!$E$6,ROW(),"")</f>
        <v/>
      </c>
    </row>
    <row r="4704" spans="22:26" x14ac:dyDescent="0.35">
      <c r="V4704" s="253">
        <f t="shared" si="81"/>
        <v>0</v>
      </c>
      <c r="W4704" s="348" t="str">
        <f>IF(板块成分!B4706="","",板块成分!B4706)</f>
        <v/>
      </c>
      <c r="X4704" s="270" t="str">
        <f>[1]!s_info_name(W4704)</f>
        <v>0</v>
      </c>
      <c r="Y4704" s="335" t="str">
        <f>IF($Y$3="申万一级行业",[1]!s_info_industry_sw_2021(W4704,公司分析!D$5,1),IF($Y$3="申万二级行业",[1]!s_info_industry_sw_2021(W4704,公司分析!D$5,2),IF($Y$3="申万三级行业",[1]!s_info_industry_sw_2021(W4704,公司分析!D$5,3),IF($Y$3="wind一级行业",[1]!s_info_industry_gics(W4704,1),IF($Y$3="wind二级行业",[1]!s_info_industry_gics(W4704,2),IF($Y$3="wind三级行业",[1]!s_info_industry_gics(W4704,3),IF($Y$3="wind四级行业",[1]!s_info_industry_gics(W4704,4),IF($Y$3="证监会门类行业",[1]!s_info_industry_csrc12_n(W4704,公司分析!D$5,1),""))))))))</f>
        <v>0</v>
      </c>
      <c r="Z4704" s="298" t="str">
        <f>IF(Y4704=行业比较!$E$6,ROW(),"")</f>
        <v/>
      </c>
    </row>
    <row r="4705" spans="22:26" x14ac:dyDescent="0.35">
      <c r="V4705" s="253">
        <f t="shared" si="81"/>
        <v>0</v>
      </c>
      <c r="W4705" s="348" t="str">
        <f>IF(板块成分!B4707="","",板块成分!B4707)</f>
        <v/>
      </c>
      <c r="X4705" s="270" t="str">
        <f>[1]!s_info_name(W4705)</f>
        <v>0</v>
      </c>
      <c r="Y4705" s="335" t="str">
        <f>IF($Y$3="申万一级行业",[1]!s_info_industry_sw_2021(W4705,公司分析!D$5,1),IF($Y$3="申万二级行业",[1]!s_info_industry_sw_2021(W4705,公司分析!D$5,2),IF($Y$3="申万三级行业",[1]!s_info_industry_sw_2021(W4705,公司分析!D$5,3),IF($Y$3="wind一级行业",[1]!s_info_industry_gics(W4705,1),IF($Y$3="wind二级行业",[1]!s_info_industry_gics(W4705,2),IF($Y$3="wind三级行业",[1]!s_info_industry_gics(W4705,3),IF($Y$3="wind四级行业",[1]!s_info_industry_gics(W4705,4),IF($Y$3="证监会门类行业",[1]!s_info_industry_csrc12_n(W4705,公司分析!D$5,1),""))))))))</f>
        <v>0</v>
      </c>
      <c r="Z4705" s="298" t="str">
        <f>IF(Y4705=行业比较!$E$6,ROW(),"")</f>
        <v/>
      </c>
    </row>
    <row r="4706" spans="22:26" x14ac:dyDescent="0.35">
      <c r="V4706" s="253">
        <f t="shared" si="81"/>
        <v>0</v>
      </c>
      <c r="W4706" s="348" t="str">
        <f>IF(板块成分!B4708="","",板块成分!B4708)</f>
        <v/>
      </c>
      <c r="X4706" s="270" t="str">
        <f>[1]!s_info_name(W4706)</f>
        <v>0</v>
      </c>
      <c r="Y4706" s="335" t="str">
        <f>IF($Y$3="申万一级行业",[1]!s_info_industry_sw_2021(W4706,公司分析!D$5,1),IF($Y$3="申万二级行业",[1]!s_info_industry_sw_2021(W4706,公司分析!D$5,2),IF($Y$3="申万三级行业",[1]!s_info_industry_sw_2021(W4706,公司分析!D$5,3),IF($Y$3="wind一级行业",[1]!s_info_industry_gics(W4706,1),IF($Y$3="wind二级行业",[1]!s_info_industry_gics(W4706,2),IF($Y$3="wind三级行业",[1]!s_info_industry_gics(W4706,3),IF($Y$3="wind四级行业",[1]!s_info_industry_gics(W4706,4),IF($Y$3="证监会门类行业",[1]!s_info_industry_csrc12_n(W4706,公司分析!D$5,1),""))))))))</f>
        <v>0</v>
      </c>
      <c r="Z4706" s="298" t="str">
        <f>IF(Y4706=行业比较!$E$6,ROW(),"")</f>
        <v/>
      </c>
    </row>
    <row r="4707" spans="22:26" x14ac:dyDescent="0.35">
      <c r="V4707" s="253">
        <f t="shared" si="81"/>
        <v>0</v>
      </c>
      <c r="W4707" s="348" t="str">
        <f>IF(板块成分!B4709="","",板块成分!B4709)</f>
        <v/>
      </c>
      <c r="X4707" s="270" t="str">
        <f>[1]!s_info_name(W4707)</f>
        <v>0</v>
      </c>
      <c r="Y4707" s="335" t="str">
        <f>IF($Y$3="申万一级行业",[1]!s_info_industry_sw_2021(W4707,公司分析!D$5,1),IF($Y$3="申万二级行业",[1]!s_info_industry_sw_2021(W4707,公司分析!D$5,2),IF($Y$3="申万三级行业",[1]!s_info_industry_sw_2021(W4707,公司分析!D$5,3),IF($Y$3="wind一级行业",[1]!s_info_industry_gics(W4707,1),IF($Y$3="wind二级行业",[1]!s_info_industry_gics(W4707,2),IF($Y$3="wind三级行业",[1]!s_info_industry_gics(W4707,3),IF($Y$3="wind四级行业",[1]!s_info_industry_gics(W4707,4),IF($Y$3="证监会门类行业",[1]!s_info_industry_csrc12_n(W4707,公司分析!D$5,1),""))))))))</f>
        <v>0</v>
      </c>
      <c r="Z4707" s="298" t="str">
        <f>IF(Y4707=行业比较!$E$6,ROW(),"")</f>
        <v/>
      </c>
    </row>
    <row r="4708" spans="22:26" x14ac:dyDescent="0.35">
      <c r="V4708" s="253">
        <f t="shared" si="81"/>
        <v>0</v>
      </c>
      <c r="W4708" s="348" t="str">
        <f>IF(板块成分!B4710="","",板块成分!B4710)</f>
        <v/>
      </c>
      <c r="X4708" s="270" t="str">
        <f>[1]!s_info_name(W4708)</f>
        <v>0</v>
      </c>
      <c r="Y4708" s="335" t="str">
        <f>IF($Y$3="申万一级行业",[1]!s_info_industry_sw_2021(W4708,公司分析!D$5,1),IF($Y$3="申万二级行业",[1]!s_info_industry_sw_2021(W4708,公司分析!D$5,2),IF($Y$3="申万三级行业",[1]!s_info_industry_sw_2021(W4708,公司分析!D$5,3),IF($Y$3="wind一级行业",[1]!s_info_industry_gics(W4708,1),IF($Y$3="wind二级行业",[1]!s_info_industry_gics(W4708,2),IF($Y$3="wind三级行业",[1]!s_info_industry_gics(W4708,3),IF($Y$3="wind四级行业",[1]!s_info_industry_gics(W4708,4),IF($Y$3="证监会门类行业",[1]!s_info_industry_csrc12_n(W4708,公司分析!D$5,1),""))))))))</f>
        <v>0</v>
      </c>
      <c r="Z4708" s="298" t="str">
        <f>IF(Y4708=行业比较!$E$6,ROW(),"")</f>
        <v/>
      </c>
    </row>
    <row r="4709" spans="22:26" x14ac:dyDescent="0.35">
      <c r="V4709" s="253">
        <f t="shared" si="81"/>
        <v>0</v>
      </c>
      <c r="W4709" s="348" t="str">
        <f>IF(板块成分!B4711="","",板块成分!B4711)</f>
        <v/>
      </c>
      <c r="X4709" s="270" t="str">
        <f>[1]!s_info_name(W4709)</f>
        <v>0</v>
      </c>
      <c r="Y4709" s="335" t="str">
        <f>IF($Y$3="申万一级行业",[1]!s_info_industry_sw_2021(W4709,公司分析!D$5,1),IF($Y$3="申万二级行业",[1]!s_info_industry_sw_2021(W4709,公司分析!D$5,2),IF($Y$3="申万三级行业",[1]!s_info_industry_sw_2021(W4709,公司分析!D$5,3),IF($Y$3="wind一级行业",[1]!s_info_industry_gics(W4709,1),IF($Y$3="wind二级行业",[1]!s_info_industry_gics(W4709,2),IF($Y$3="wind三级行业",[1]!s_info_industry_gics(W4709,3),IF($Y$3="wind四级行业",[1]!s_info_industry_gics(W4709,4),IF($Y$3="证监会门类行业",[1]!s_info_industry_csrc12_n(W4709,公司分析!D$5,1),""))))))))</f>
        <v>0</v>
      </c>
      <c r="Z4709" s="298" t="str">
        <f>IF(Y4709=行业比较!$E$6,ROW(),"")</f>
        <v/>
      </c>
    </row>
    <row r="4710" spans="22:26" x14ac:dyDescent="0.35">
      <c r="V4710" s="253">
        <f t="shared" si="81"/>
        <v>0</v>
      </c>
      <c r="W4710" s="348" t="str">
        <f>IF(板块成分!B4712="","",板块成分!B4712)</f>
        <v/>
      </c>
      <c r="X4710" s="270" t="str">
        <f>[1]!s_info_name(W4710)</f>
        <v>0</v>
      </c>
      <c r="Y4710" s="335" t="str">
        <f>IF($Y$3="申万一级行业",[1]!s_info_industry_sw_2021(W4710,公司分析!D$5,1),IF($Y$3="申万二级行业",[1]!s_info_industry_sw_2021(W4710,公司分析!D$5,2),IF($Y$3="申万三级行业",[1]!s_info_industry_sw_2021(W4710,公司分析!D$5,3),IF($Y$3="wind一级行业",[1]!s_info_industry_gics(W4710,1),IF($Y$3="wind二级行业",[1]!s_info_industry_gics(W4710,2),IF($Y$3="wind三级行业",[1]!s_info_industry_gics(W4710,3),IF($Y$3="wind四级行业",[1]!s_info_industry_gics(W4710,4),IF($Y$3="证监会门类行业",[1]!s_info_industry_csrc12_n(W4710,公司分析!D$5,1),""))))))))</f>
        <v>0</v>
      </c>
      <c r="Z4710" s="298" t="str">
        <f>IF(Y4710=行业比较!$E$6,ROW(),"")</f>
        <v/>
      </c>
    </row>
    <row r="4711" spans="22:26" x14ac:dyDescent="0.35">
      <c r="V4711" s="253">
        <f t="shared" si="81"/>
        <v>0</v>
      </c>
      <c r="W4711" s="348" t="str">
        <f>IF(板块成分!B4713="","",板块成分!B4713)</f>
        <v/>
      </c>
      <c r="X4711" s="270" t="str">
        <f>[1]!s_info_name(W4711)</f>
        <v>0</v>
      </c>
      <c r="Y4711" s="335" t="str">
        <f>IF($Y$3="申万一级行业",[1]!s_info_industry_sw_2021(W4711,公司分析!D$5,1),IF($Y$3="申万二级行业",[1]!s_info_industry_sw_2021(W4711,公司分析!D$5,2),IF($Y$3="申万三级行业",[1]!s_info_industry_sw_2021(W4711,公司分析!D$5,3),IF($Y$3="wind一级行业",[1]!s_info_industry_gics(W4711,1),IF($Y$3="wind二级行业",[1]!s_info_industry_gics(W4711,2),IF($Y$3="wind三级行业",[1]!s_info_industry_gics(W4711,3),IF($Y$3="wind四级行业",[1]!s_info_industry_gics(W4711,4),IF($Y$3="证监会门类行业",[1]!s_info_industry_csrc12_n(W4711,公司分析!D$5,1),""))))))))</f>
        <v>0</v>
      </c>
      <c r="Z4711" s="298" t="str">
        <f>IF(Y4711=行业比较!$E$6,ROW(),"")</f>
        <v/>
      </c>
    </row>
    <row r="4712" spans="22:26" x14ac:dyDescent="0.35">
      <c r="V4712" s="253">
        <f t="shared" si="81"/>
        <v>0</v>
      </c>
      <c r="W4712" s="348" t="str">
        <f>IF(板块成分!B4714="","",板块成分!B4714)</f>
        <v/>
      </c>
      <c r="X4712" s="270" t="str">
        <f>[1]!s_info_name(W4712)</f>
        <v>0</v>
      </c>
      <c r="Y4712" s="335" t="str">
        <f>IF($Y$3="申万一级行业",[1]!s_info_industry_sw_2021(W4712,公司分析!D$5,1),IF($Y$3="申万二级行业",[1]!s_info_industry_sw_2021(W4712,公司分析!D$5,2),IF($Y$3="申万三级行业",[1]!s_info_industry_sw_2021(W4712,公司分析!D$5,3),IF($Y$3="wind一级行业",[1]!s_info_industry_gics(W4712,1),IF($Y$3="wind二级行业",[1]!s_info_industry_gics(W4712,2),IF($Y$3="wind三级行业",[1]!s_info_industry_gics(W4712,3),IF($Y$3="wind四级行业",[1]!s_info_industry_gics(W4712,4),IF($Y$3="证监会门类行业",[1]!s_info_industry_csrc12_n(W4712,公司分析!D$5,1),""))))))))</f>
        <v>0</v>
      </c>
      <c r="Z4712" s="298" t="str">
        <f>IF(Y4712=行业比较!$E$6,ROW(),"")</f>
        <v/>
      </c>
    </row>
    <row r="4713" spans="22:26" x14ac:dyDescent="0.35">
      <c r="V4713" s="253">
        <f t="shared" si="81"/>
        <v>0</v>
      </c>
      <c r="W4713" s="348" t="str">
        <f>IF(板块成分!B4715="","",板块成分!B4715)</f>
        <v/>
      </c>
      <c r="X4713" s="270" t="str">
        <f>[1]!s_info_name(W4713)</f>
        <v>0</v>
      </c>
      <c r="Y4713" s="335" t="str">
        <f>IF($Y$3="申万一级行业",[1]!s_info_industry_sw_2021(W4713,公司分析!D$5,1),IF($Y$3="申万二级行业",[1]!s_info_industry_sw_2021(W4713,公司分析!D$5,2),IF($Y$3="申万三级行业",[1]!s_info_industry_sw_2021(W4713,公司分析!D$5,3),IF($Y$3="wind一级行业",[1]!s_info_industry_gics(W4713,1),IF($Y$3="wind二级行业",[1]!s_info_industry_gics(W4713,2),IF($Y$3="wind三级行业",[1]!s_info_industry_gics(W4713,3),IF($Y$3="wind四级行业",[1]!s_info_industry_gics(W4713,4),IF($Y$3="证监会门类行业",[1]!s_info_industry_csrc12_n(W4713,公司分析!D$5,1),""))))))))</f>
        <v>0</v>
      </c>
      <c r="Z4713" s="298" t="str">
        <f>IF(Y4713=行业比较!$E$6,ROW(),"")</f>
        <v/>
      </c>
    </row>
    <row r="4714" spans="22:26" x14ac:dyDescent="0.35">
      <c r="V4714" s="253">
        <f t="shared" si="81"/>
        <v>0</v>
      </c>
      <c r="W4714" s="348" t="str">
        <f>IF(板块成分!B4716="","",板块成分!B4716)</f>
        <v/>
      </c>
      <c r="X4714" s="270" t="str">
        <f>[1]!s_info_name(W4714)</f>
        <v>0</v>
      </c>
      <c r="Y4714" s="335" t="str">
        <f>IF($Y$3="申万一级行业",[1]!s_info_industry_sw_2021(W4714,公司分析!D$5,1),IF($Y$3="申万二级行业",[1]!s_info_industry_sw_2021(W4714,公司分析!D$5,2),IF($Y$3="申万三级行业",[1]!s_info_industry_sw_2021(W4714,公司分析!D$5,3),IF($Y$3="wind一级行业",[1]!s_info_industry_gics(W4714,1),IF($Y$3="wind二级行业",[1]!s_info_industry_gics(W4714,2),IF($Y$3="wind三级行业",[1]!s_info_industry_gics(W4714,3),IF($Y$3="wind四级行业",[1]!s_info_industry_gics(W4714,4),IF($Y$3="证监会门类行业",[1]!s_info_industry_csrc12_n(W4714,公司分析!D$5,1),""))))))))</f>
        <v>0</v>
      </c>
      <c r="Z4714" s="298" t="str">
        <f>IF(Y4714=行业比较!$E$6,ROW(),"")</f>
        <v/>
      </c>
    </row>
    <row r="4715" spans="22:26" x14ac:dyDescent="0.35">
      <c r="V4715" s="253">
        <f t="shared" si="81"/>
        <v>0</v>
      </c>
      <c r="W4715" s="348" t="str">
        <f>IF(板块成分!B4717="","",板块成分!B4717)</f>
        <v/>
      </c>
      <c r="X4715" s="270" t="str">
        <f>[1]!s_info_name(W4715)</f>
        <v>0</v>
      </c>
      <c r="Y4715" s="335" t="str">
        <f>IF($Y$3="申万一级行业",[1]!s_info_industry_sw_2021(W4715,公司分析!D$5,1),IF($Y$3="申万二级行业",[1]!s_info_industry_sw_2021(W4715,公司分析!D$5,2),IF($Y$3="申万三级行业",[1]!s_info_industry_sw_2021(W4715,公司分析!D$5,3),IF($Y$3="wind一级行业",[1]!s_info_industry_gics(W4715,1),IF($Y$3="wind二级行业",[1]!s_info_industry_gics(W4715,2),IF($Y$3="wind三级行业",[1]!s_info_industry_gics(W4715,3),IF($Y$3="wind四级行业",[1]!s_info_industry_gics(W4715,4),IF($Y$3="证监会门类行业",[1]!s_info_industry_csrc12_n(W4715,公司分析!D$5,1),""))))))))</f>
        <v>0</v>
      </c>
      <c r="Z4715" s="298" t="str">
        <f>IF(Y4715=行业比较!$E$6,ROW(),"")</f>
        <v/>
      </c>
    </row>
    <row r="4716" spans="22:26" x14ac:dyDescent="0.35">
      <c r="V4716" s="253">
        <f t="shared" si="81"/>
        <v>0</v>
      </c>
      <c r="W4716" s="348" t="str">
        <f>IF(板块成分!B4718="","",板块成分!B4718)</f>
        <v/>
      </c>
      <c r="X4716" s="270" t="str">
        <f>[1]!s_info_name(W4716)</f>
        <v>0</v>
      </c>
      <c r="Y4716" s="335" t="str">
        <f>IF($Y$3="申万一级行业",[1]!s_info_industry_sw_2021(W4716,公司分析!D$5,1),IF($Y$3="申万二级行业",[1]!s_info_industry_sw_2021(W4716,公司分析!D$5,2),IF($Y$3="申万三级行业",[1]!s_info_industry_sw_2021(W4716,公司分析!D$5,3),IF($Y$3="wind一级行业",[1]!s_info_industry_gics(W4716,1),IF($Y$3="wind二级行业",[1]!s_info_industry_gics(W4716,2),IF($Y$3="wind三级行业",[1]!s_info_industry_gics(W4716,3),IF($Y$3="wind四级行业",[1]!s_info_industry_gics(W4716,4),IF($Y$3="证监会门类行业",[1]!s_info_industry_csrc12_n(W4716,公司分析!D$5,1),""))))))))</f>
        <v>0</v>
      </c>
      <c r="Z4716" s="298" t="str">
        <f>IF(Y4716=行业比较!$E$6,ROW(),"")</f>
        <v/>
      </c>
    </row>
    <row r="4717" spans="22:26" x14ac:dyDescent="0.35">
      <c r="V4717" s="253">
        <f t="shared" si="81"/>
        <v>0</v>
      </c>
      <c r="W4717" s="348" t="str">
        <f>IF(板块成分!B4719="","",板块成分!B4719)</f>
        <v/>
      </c>
      <c r="X4717" s="270" t="str">
        <f>[1]!s_info_name(W4717)</f>
        <v>0</v>
      </c>
      <c r="Y4717" s="335" t="str">
        <f>IF($Y$3="申万一级行业",[1]!s_info_industry_sw_2021(W4717,公司分析!D$5,1),IF($Y$3="申万二级行业",[1]!s_info_industry_sw_2021(W4717,公司分析!D$5,2),IF($Y$3="申万三级行业",[1]!s_info_industry_sw_2021(W4717,公司分析!D$5,3),IF($Y$3="wind一级行业",[1]!s_info_industry_gics(W4717,1),IF($Y$3="wind二级行业",[1]!s_info_industry_gics(W4717,2),IF($Y$3="wind三级行业",[1]!s_info_industry_gics(W4717,3),IF($Y$3="wind四级行业",[1]!s_info_industry_gics(W4717,4),IF($Y$3="证监会门类行业",[1]!s_info_industry_csrc12_n(W4717,公司分析!D$5,1),""))))))))</f>
        <v>0</v>
      </c>
      <c r="Z4717" s="298" t="str">
        <f>IF(Y4717=行业比较!$E$6,ROW(),"")</f>
        <v/>
      </c>
    </row>
    <row r="4718" spans="22:26" x14ac:dyDescent="0.35">
      <c r="V4718" s="253">
        <f t="shared" si="81"/>
        <v>0</v>
      </c>
      <c r="W4718" s="348" t="str">
        <f>IF(板块成分!B4720="","",板块成分!B4720)</f>
        <v/>
      </c>
      <c r="X4718" s="270" t="str">
        <f>[1]!s_info_name(W4718)</f>
        <v>0</v>
      </c>
      <c r="Y4718" s="335" t="str">
        <f>IF($Y$3="申万一级行业",[1]!s_info_industry_sw_2021(W4718,公司分析!D$5,1),IF($Y$3="申万二级行业",[1]!s_info_industry_sw_2021(W4718,公司分析!D$5,2),IF($Y$3="申万三级行业",[1]!s_info_industry_sw_2021(W4718,公司分析!D$5,3),IF($Y$3="wind一级行业",[1]!s_info_industry_gics(W4718,1),IF($Y$3="wind二级行业",[1]!s_info_industry_gics(W4718,2),IF($Y$3="wind三级行业",[1]!s_info_industry_gics(W4718,3),IF($Y$3="wind四级行业",[1]!s_info_industry_gics(W4718,4),IF($Y$3="证监会门类行业",[1]!s_info_industry_csrc12_n(W4718,公司分析!D$5,1),""))))))))</f>
        <v>0</v>
      </c>
      <c r="Z4718" s="298" t="str">
        <f>IF(Y4718=行业比较!$E$6,ROW(),"")</f>
        <v/>
      </c>
    </row>
    <row r="4719" spans="22:26" x14ac:dyDescent="0.35">
      <c r="V4719" s="253">
        <f t="shared" si="81"/>
        <v>0</v>
      </c>
      <c r="W4719" s="348" t="str">
        <f>IF(板块成分!B4721="","",板块成分!B4721)</f>
        <v/>
      </c>
      <c r="X4719" s="270" t="str">
        <f>[1]!s_info_name(W4719)</f>
        <v>0</v>
      </c>
      <c r="Y4719" s="335" t="str">
        <f>IF($Y$3="申万一级行业",[1]!s_info_industry_sw_2021(W4719,公司分析!D$5,1),IF($Y$3="申万二级行业",[1]!s_info_industry_sw_2021(W4719,公司分析!D$5,2),IF($Y$3="申万三级行业",[1]!s_info_industry_sw_2021(W4719,公司分析!D$5,3),IF($Y$3="wind一级行业",[1]!s_info_industry_gics(W4719,1),IF($Y$3="wind二级行业",[1]!s_info_industry_gics(W4719,2),IF($Y$3="wind三级行业",[1]!s_info_industry_gics(W4719,3),IF($Y$3="wind四级行业",[1]!s_info_industry_gics(W4719,4),IF($Y$3="证监会门类行业",[1]!s_info_industry_csrc12_n(W4719,公司分析!D$5,1),""))))))))</f>
        <v>0</v>
      </c>
      <c r="Z4719" s="298" t="str">
        <f>IF(Y4719=行业比较!$E$6,ROW(),"")</f>
        <v/>
      </c>
    </row>
    <row r="4720" spans="22:26" x14ac:dyDescent="0.35">
      <c r="V4720" s="253">
        <f t="shared" si="81"/>
        <v>0</v>
      </c>
      <c r="W4720" s="348" t="str">
        <f>IF(板块成分!B4722="","",板块成分!B4722)</f>
        <v/>
      </c>
      <c r="X4720" s="270" t="str">
        <f>[1]!s_info_name(W4720)</f>
        <v>0</v>
      </c>
      <c r="Y4720" s="335" t="str">
        <f>IF($Y$3="申万一级行业",[1]!s_info_industry_sw_2021(W4720,公司分析!D$5,1),IF($Y$3="申万二级行业",[1]!s_info_industry_sw_2021(W4720,公司分析!D$5,2),IF($Y$3="申万三级行业",[1]!s_info_industry_sw_2021(W4720,公司分析!D$5,3),IF($Y$3="wind一级行业",[1]!s_info_industry_gics(W4720,1),IF($Y$3="wind二级行业",[1]!s_info_industry_gics(W4720,2),IF($Y$3="wind三级行业",[1]!s_info_industry_gics(W4720,3),IF($Y$3="wind四级行业",[1]!s_info_industry_gics(W4720,4),IF($Y$3="证监会门类行业",[1]!s_info_industry_csrc12_n(W4720,公司分析!D$5,1),""))))))))</f>
        <v>0</v>
      </c>
      <c r="Z4720" s="298" t="str">
        <f>IF(Y4720=行业比较!$E$6,ROW(),"")</f>
        <v/>
      </c>
    </row>
    <row r="4721" spans="22:26" x14ac:dyDescent="0.35">
      <c r="V4721" s="253">
        <f t="shared" si="81"/>
        <v>0</v>
      </c>
      <c r="W4721" s="348" t="str">
        <f>IF(板块成分!B4723="","",板块成分!B4723)</f>
        <v/>
      </c>
      <c r="X4721" s="270" t="str">
        <f>[1]!s_info_name(W4721)</f>
        <v>0</v>
      </c>
      <c r="Y4721" s="335" t="str">
        <f>IF($Y$3="申万一级行业",[1]!s_info_industry_sw_2021(W4721,公司分析!D$5,1),IF($Y$3="申万二级行业",[1]!s_info_industry_sw_2021(W4721,公司分析!D$5,2),IF($Y$3="申万三级行业",[1]!s_info_industry_sw_2021(W4721,公司分析!D$5,3),IF($Y$3="wind一级行业",[1]!s_info_industry_gics(W4721,1),IF($Y$3="wind二级行业",[1]!s_info_industry_gics(W4721,2),IF($Y$3="wind三级行业",[1]!s_info_industry_gics(W4721,3),IF($Y$3="wind四级行业",[1]!s_info_industry_gics(W4721,4),IF($Y$3="证监会门类行业",[1]!s_info_industry_csrc12_n(W4721,公司分析!D$5,1),""))))))))</f>
        <v>0</v>
      </c>
      <c r="Z4721" s="298" t="str">
        <f>IF(Y4721=行业比较!$E$6,ROW(),"")</f>
        <v/>
      </c>
    </row>
    <row r="4722" spans="22:26" x14ac:dyDescent="0.35">
      <c r="V4722" s="253">
        <f t="shared" si="81"/>
        <v>0</v>
      </c>
      <c r="W4722" s="348" t="str">
        <f>IF(板块成分!B4724="","",板块成分!B4724)</f>
        <v/>
      </c>
      <c r="X4722" s="270" t="str">
        <f>[1]!s_info_name(W4722)</f>
        <v>0</v>
      </c>
      <c r="Y4722" s="335" t="str">
        <f>IF($Y$3="申万一级行业",[1]!s_info_industry_sw_2021(W4722,公司分析!D$5,1),IF($Y$3="申万二级行业",[1]!s_info_industry_sw_2021(W4722,公司分析!D$5,2),IF($Y$3="申万三级行业",[1]!s_info_industry_sw_2021(W4722,公司分析!D$5,3),IF($Y$3="wind一级行业",[1]!s_info_industry_gics(W4722,1),IF($Y$3="wind二级行业",[1]!s_info_industry_gics(W4722,2),IF($Y$3="wind三级行业",[1]!s_info_industry_gics(W4722,3),IF($Y$3="wind四级行业",[1]!s_info_industry_gics(W4722,4),IF($Y$3="证监会门类行业",[1]!s_info_industry_csrc12_n(W4722,公司分析!D$5,1),""))))))))</f>
        <v>0</v>
      </c>
      <c r="Z4722" s="298" t="str">
        <f>IF(Y4722=行业比较!$E$6,ROW(),"")</f>
        <v/>
      </c>
    </row>
    <row r="4723" spans="22:26" x14ac:dyDescent="0.35">
      <c r="V4723" s="253">
        <f t="shared" si="81"/>
        <v>0</v>
      </c>
      <c r="W4723" s="348" t="str">
        <f>IF(板块成分!B4725="","",板块成分!B4725)</f>
        <v/>
      </c>
      <c r="X4723" s="270" t="str">
        <f>[1]!s_info_name(W4723)</f>
        <v>0</v>
      </c>
      <c r="Y4723" s="335" t="str">
        <f>IF($Y$3="申万一级行业",[1]!s_info_industry_sw_2021(W4723,公司分析!D$5,1),IF($Y$3="申万二级行业",[1]!s_info_industry_sw_2021(W4723,公司分析!D$5,2),IF($Y$3="申万三级行业",[1]!s_info_industry_sw_2021(W4723,公司分析!D$5,3),IF($Y$3="wind一级行业",[1]!s_info_industry_gics(W4723,1),IF($Y$3="wind二级行业",[1]!s_info_industry_gics(W4723,2),IF($Y$3="wind三级行业",[1]!s_info_industry_gics(W4723,3),IF($Y$3="wind四级行业",[1]!s_info_industry_gics(W4723,4),IF($Y$3="证监会门类行业",[1]!s_info_industry_csrc12_n(W4723,公司分析!D$5,1),""))))))))</f>
        <v>0</v>
      </c>
      <c r="Z4723" s="298" t="str">
        <f>IF(Y4723=行业比较!$E$6,ROW(),"")</f>
        <v/>
      </c>
    </row>
    <row r="4724" spans="22:26" x14ac:dyDescent="0.35">
      <c r="V4724" s="253">
        <f t="shared" si="81"/>
        <v>0</v>
      </c>
      <c r="W4724" s="348" t="str">
        <f>IF(板块成分!B4726="","",板块成分!B4726)</f>
        <v/>
      </c>
      <c r="X4724" s="270" t="str">
        <f>[1]!s_info_name(W4724)</f>
        <v>0</v>
      </c>
      <c r="Y4724" s="335" t="str">
        <f>IF($Y$3="申万一级行业",[1]!s_info_industry_sw_2021(W4724,公司分析!D$5,1),IF($Y$3="申万二级行业",[1]!s_info_industry_sw_2021(W4724,公司分析!D$5,2),IF($Y$3="申万三级行业",[1]!s_info_industry_sw_2021(W4724,公司分析!D$5,3),IF($Y$3="wind一级行业",[1]!s_info_industry_gics(W4724,1),IF($Y$3="wind二级行业",[1]!s_info_industry_gics(W4724,2),IF($Y$3="wind三级行业",[1]!s_info_industry_gics(W4724,3),IF($Y$3="wind四级行业",[1]!s_info_industry_gics(W4724,4),IF($Y$3="证监会门类行业",[1]!s_info_industry_csrc12_n(W4724,公司分析!D$5,1),""))))))))</f>
        <v>0</v>
      </c>
      <c r="Z4724" s="298" t="str">
        <f>IF(Y4724=行业比较!$E$6,ROW(),"")</f>
        <v/>
      </c>
    </row>
    <row r="4725" spans="22:26" x14ac:dyDescent="0.35">
      <c r="V4725" s="253">
        <f t="shared" si="81"/>
        <v>0</v>
      </c>
      <c r="W4725" s="348" t="str">
        <f>IF(板块成分!B4727="","",板块成分!B4727)</f>
        <v/>
      </c>
      <c r="X4725" s="270" t="str">
        <f>[1]!s_info_name(W4725)</f>
        <v>0</v>
      </c>
      <c r="Y4725" s="335" t="str">
        <f>IF($Y$3="申万一级行业",[1]!s_info_industry_sw_2021(W4725,公司分析!D$5,1),IF($Y$3="申万二级行业",[1]!s_info_industry_sw_2021(W4725,公司分析!D$5,2),IF($Y$3="申万三级行业",[1]!s_info_industry_sw_2021(W4725,公司分析!D$5,3),IF($Y$3="wind一级行业",[1]!s_info_industry_gics(W4725,1),IF($Y$3="wind二级行业",[1]!s_info_industry_gics(W4725,2),IF($Y$3="wind三级行业",[1]!s_info_industry_gics(W4725,3),IF($Y$3="wind四级行业",[1]!s_info_industry_gics(W4725,4),IF($Y$3="证监会门类行业",[1]!s_info_industry_csrc12_n(W4725,公司分析!D$5,1),""))))))))</f>
        <v>0</v>
      </c>
      <c r="Z4725" s="298" t="str">
        <f>IF(Y4725=行业比较!$E$6,ROW(),"")</f>
        <v/>
      </c>
    </row>
    <row r="4726" spans="22:26" x14ac:dyDescent="0.35">
      <c r="V4726" s="253">
        <f t="shared" si="81"/>
        <v>0</v>
      </c>
      <c r="W4726" s="348" t="str">
        <f>IF(板块成分!B4728="","",板块成分!B4728)</f>
        <v/>
      </c>
      <c r="X4726" s="270" t="str">
        <f>[1]!s_info_name(W4726)</f>
        <v>0</v>
      </c>
      <c r="Y4726" s="335" t="str">
        <f>IF($Y$3="申万一级行业",[1]!s_info_industry_sw_2021(W4726,公司分析!D$5,1),IF($Y$3="申万二级行业",[1]!s_info_industry_sw_2021(W4726,公司分析!D$5,2),IF($Y$3="申万三级行业",[1]!s_info_industry_sw_2021(W4726,公司分析!D$5,3),IF($Y$3="wind一级行业",[1]!s_info_industry_gics(W4726,1),IF($Y$3="wind二级行业",[1]!s_info_industry_gics(W4726,2),IF($Y$3="wind三级行业",[1]!s_info_industry_gics(W4726,3),IF($Y$3="wind四级行业",[1]!s_info_industry_gics(W4726,4),IF($Y$3="证监会门类行业",[1]!s_info_industry_csrc12_n(W4726,公司分析!D$5,1),""))))))))</f>
        <v>0</v>
      </c>
      <c r="Z4726" s="298" t="str">
        <f>IF(Y4726=行业比较!$E$6,ROW(),"")</f>
        <v/>
      </c>
    </row>
    <row r="4727" spans="22:26" x14ac:dyDescent="0.35">
      <c r="V4727" s="253">
        <f t="shared" si="81"/>
        <v>0</v>
      </c>
      <c r="W4727" s="348" t="str">
        <f>IF(板块成分!B4729="","",板块成分!B4729)</f>
        <v/>
      </c>
      <c r="X4727" s="270" t="str">
        <f>[1]!s_info_name(W4727)</f>
        <v>0</v>
      </c>
      <c r="Y4727" s="335" t="str">
        <f>IF($Y$3="申万一级行业",[1]!s_info_industry_sw_2021(W4727,公司分析!D$5,1),IF($Y$3="申万二级行业",[1]!s_info_industry_sw_2021(W4727,公司分析!D$5,2),IF($Y$3="申万三级行业",[1]!s_info_industry_sw_2021(W4727,公司分析!D$5,3),IF($Y$3="wind一级行业",[1]!s_info_industry_gics(W4727,1),IF($Y$3="wind二级行业",[1]!s_info_industry_gics(W4727,2),IF($Y$3="wind三级行业",[1]!s_info_industry_gics(W4727,3),IF($Y$3="wind四级行业",[1]!s_info_industry_gics(W4727,4),IF($Y$3="证监会门类行业",[1]!s_info_industry_csrc12_n(W4727,公司分析!D$5,1),""))))))))</f>
        <v>0</v>
      </c>
      <c r="Z4727" s="298" t="str">
        <f>IF(Y4727=行业比较!$E$6,ROW(),"")</f>
        <v/>
      </c>
    </row>
    <row r="4728" spans="22:26" x14ac:dyDescent="0.35">
      <c r="V4728" s="253">
        <f t="shared" si="81"/>
        <v>0</v>
      </c>
      <c r="W4728" s="348" t="str">
        <f>IF(板块成分!B4730="","",板块成分!B4730)</f>
        <v/>
      </c>
      <c r="X4728" s="270" t="str">
        <f>[1]!s_info_name(W4728)</f>
        <v>0</v>
      </c>
      <c r="Y4728" s="335" t="str">
        <f>IF($Y$3="申万一级行业",[1]!s_info_industry_sw_2021(W4728,公司分析!D$5,1),IF($Y$3="申万二级行业",[1]!s_info_industry_sw_2021(W4728,公司分析!D$5,2),IF($Y$3="申万三级行业",[1]!s_info_industry_sw_2021(W4728,公司分析!D$5,3),IF($Y$3="wind一级行业",[1]!s_info_industry_gics(W4728,1),IF($Y$3="wind二级行业",[1]!s_info_industry_gics(W4728,2),IF($Y$3="wind三级行业",[1]!s_info_industry_gics(W4728,3),IF($Y$3="wind四级行业",[1]!s_info_industry_gics(W4728,4),IF($Y$3="证监会门类行业",[1]!s_info_industry_csrc12_n(W4728,公司分析!D$5,1),""))))))))</f>
        <v>0</v>
      </c>
      <c r="Z4728" s="298" t="str">
        <f>IF(Y4728=行业比较!$E$6,ROW(),"")</f>
        <v/>
      </c>
    </row>
    <row r="4729" spans="22:26" x14ac:dyDescent="0.35">
      <c r="V4729" s="253">
        <f t="shared" si="81"/>
        <v>0</v>
      </c>
      <c r="W4729" s="348" t="str">
        <f>IF(板块成分!B4731="","",板块成分!B4731)</f>
        <v/>
      </c>
      <c r="X4729" s="270" t="str">
        <f>[1]!s_info_name(W4729)</f>
        <v>0</v>
      </c>
      <c r="Y4729" s="335" t="str">
        <f>IF($Y$3="申万一级行业",[1]!s_info_industry_sw_2021(W4729,公司分析!D$5,1),IF($Y$3="申万二级行业",[1]!s_info_industry_sw_2021(W4729,公司分析!D$5,2),IF($Y$3="申万三级行业",[1]!s_info_industry_sw_2021(W4729,公司分析!D$5,3),IF($Y$3="wind一级行业",[1]!s_info_industry_gics(W4729,1),IF($Y$3="wind二级行业",[1]!s_info_industry_gics(W4729,2),IF($Y$3="wind三级行业",[1]!s_info_industry_gics(W4729,3),IF($Y$3="wind四级行业",[1]!s_info_industry_gics(W4729,4),IF($Y$3="证监会门类行业",[1]!s_info_industry_csrc12_n(W4729,公司分析!D$5,1),""))))))))</f>
        <v>0</v>
      </c>
      <c r="Z4729" s="298" t="str">
        <f>IF(Y4729=行业比较!$E$6,ROW(),"")</f>
        <v/>
      </c>
    </row>
    <row r="4730" spans="22:26" x14ac:dyDescent="0.35">
      <c r="V4730" s="253">
        <f t="shared" si="81"/>
        <v>0</v>
      </c>
      <c r="W4730" s="348" t="str">
        <f>IF(板块成分!B4732="","",板块成分!B4732)</f>
        <v/>
      </c>
      <c r="X4730" s="270" t="str">
        <f>[1]!s_info_name(W4730)</f>
        <v>0</v>
      </c>
      <c r="Y4730" s="335" t="str">
        <f>IF($Y$3="申万一级行业",[1]!s_info_industry_sw_2021(W4730,公司分析!D$5,1),IF($Y$3="申万二级行业",[1]!s_info_industry_sw_2021(W4730,公司分析!D$5,2),IF($Y$3="申万三级行业",[1]!s_info_industry_sw_2021(W4730,公司分析!D$5,3),IF($Y$3="wind一级行业",[1]!s_info_industry_gics(W4730,1),IF($Y$3="wind二级行业",[1]!s_info_industry_gics(W4730,2),IF($Y$3="wind三级行业",[1]!s_info_industry_gics(W4730,3),IF($Y$3="wind四级行业",[1]!s_info_industry_gics(W4730,4),IF($Y$3="证监会门类行业",[1]!s_info_industry_csrc12_n(W4730,公司分析!D$5,1),""))))))))</f>
        <v>0</v>
      </c>
      <c r="Z4730" s="298" t="str">
        <f>IF(Y4730=行业比较!$E$6,ROW(),"")</f>
        <v/>
      </c>
    </row>
    <row r="4731" spans="22:26" x14ac:dyDescent="0.35">
      <c r="V4731" s="253">
        <f t="shared" si="81"/>
        <v>0</v>
      </c>
      <c r="W4731" s="348" t="str">
        <f>IF(板块成分!B4733="","",板块成分!B4733)</f>
        <v/>
      </c>
      <c r="X4731" s="270" t="str">
        <f>[1]!s_info_name(W4731)</f>
        <v>0</v>
      </c>
      <c r="Y4731" s="335" t="str">
        <f>IF($Y$3="申万一级行业",[1]!s_info_industry_sw_2021(W4731,公司分析!D$5,1),IF($Y$3="申万二级行业",[1]!s_info_industry_sw_2021(W4731,公司分析!D$5,2),IF($Y$3="申万三级行业",[1]!s_info_industry_sw_2021(W4731,公司分析!D$5,3),IF($Y$3="wind一级行业",[1]!s_info_industry_gics(W4731,1),IF($Y$3="wind二级行业",[1]!s_info_industry_gics(W4731,2),IF($Y$3="wind三级行业",[1]!s_info_industry_gics(W4731,3),IF($Y$3="wind四级行业",[1]!s_info_industry_gics(W4731,4),IF($Y$3="证监会门类行业",[1]!s_info_industry_csrc12_n(W4731,公司分析!D$5,1),""))))))))</f>
        <v>0</v>
      </c>
      <c r="Z4731" s="298" t="str">
        <f>IF(Y4731=行业比较!$E$6,ROW(),"")</f>
        <v/>
      </c>
    </row>
    <row r="4732" spans="22:26" x14ac:dyDescent="0.35">
      <c r="V4732" s="253">
        <f t="shared" si="81"/>
        <v>0</v>
      </c>
      <c r="W4732" s="348" t="str">
        <f>IF(板块成分!B4734="","",板块成分!B4734)</f>
        <v/>
      </c>
      <c r="X4732" s="270" t="str">
        <f>[1]!s_info_name(W4732)</f>
        <v>0</v>
      </c>
      <c r="Y4732" s="335" t="str">
        <f>IF($Y$3="申万一级行业",[1]!s_info_industry_sw_2021(W4732,公司分析!D$5,1),IF($Y$3="申万二级行业",[1]!s_info_industry_sw_2021(W4732,公司分析!D$5,2),IF($Y$3="申万三级行业",[1]!s_info_industry_sw_2021(W4732,公司分析!D$5,3),IF($Y$3="wind一级行业",[1]!s_info_industry_gics(W4732,1),IF($Y$3="wind二级行业",[1]!s_info_industry_gics(W4732,2),IF($Y$3="wind三级行业",[1]!s_info_industry_gics(W4732,3),IF($Y$3="wind四级行业",[1]!s_info_industry_gics(W4732,4),IF($Y$3="证监会门类行业",[1]!s_info_industry_csrc12_n(W4732,公司分析!D$5,1),""))))))))</f>
        <v>0</v>
      </c>
      <c r="Z4732" s="298" t="str">
        <f>IF(Y4732=行业比较!$E$6,ROW(),"")</f>
        <v/>
      </c>
    </row>
    <row r="4733" spans="22:26" x14ac:dyDescent="0.35">
      <c r="V4733" s="253">
        <f t="shared" si="81"/>
        <v>0</v>
      </c>
      <c r="W4733" s="348" t="str">
        <f>IF(板块成分!B4735="","",板块成分!B4735)</f>
        <v/>
      </c>
      <c r="X4733" s="270" t="str">
        <f>[1]!s_info_name(W4733)</f>
        <v>0</v>
      </c>
      <c r="Y4733" s="335" t="str">
        <f>IF($Y$3="申万一级行业",[1]!s_info_industry_sw_2021(W4733,公司分析!D$5,1),IF($Y$3="申万二级行业",[1]!s_info_industry_sw_2021(W4733,公司分析!D$5,2),IF($Y$3="申万三级行业",[1]!s_info_industry_sw_2021(W4733,公司分析!D$5,3),IF($Y$3="wind一级行业",[1]!s_info_industry_gics(W4733,1),IF($Y$3="wind二级行业",[1]!s_info_industry_gics(W4733,2),IF($Y$3="wind三级行业",[1]!s_info_industry_gics(W4733,3),IF($Y$3="wind四级行业",[1]!s_info_industry_gics(W4733,4),IF($Y$3="证监会门类行业",[1]!s_info_industry_csrc12_n(W4733,公司分析!D$5,1),""))))))))</f>
        <v>0</v>
      </c>
      <c r="Z4733" s="298" t="str">
        <f>IF(Y4733=行业比较!$E$6,ROW(),"")</f>
        <v/>
      </c>
    </row>
    <row r="4734" spans="22:26" x14ac:dyDescent="0.35">
      <c r="V4734" s="253">
        <f t="shared" si="81"/>
        <v>0</v>
      </c>
      <c r="W4734" s="348" t="str">
        <f>IF(板块成分!B4736="","",板块成分!B4736)</f>
        <v/>
      </c>
      <c r="X4734" s="270" t="str">
        <f>[1]!s_info_name(W4734)</f>
        <v>0</v>
      </c>
      <c r="Y4734" s="335" t="str">
        <f>IF($Y$3="申万一级行业",[1]!s_info_industry_sw_2021(W4734,公司分析!D$5,1),IF($Y$3="申万二级行业",[1]!s_info_industry_sw_2021(W4734,公司分析!D$5,2),IF($Y$3="申万三级行业",[1]!s_info_industry_sw_2021(W4734,公司分析!D$5,3),IF($Y$3="wind一级行业",[1]!s_info_industry_gics(W4734,1),IF($Y$3="wind二级行业",[1]!s_info_industry_gics(W4734,2),IF($Y$3="wind三级行业",[1]!s_info_industry_gics(W4734,3),IF($Y$3="wind四级行业",[1]!s_info_industry_gics(W4734,4),IF($Y$3="证监会门类行业",[1]!s_info_industry_csrc12_n(W4734,公司分析!D$5,1),""))))))))</f>
        <v>0</v>
      </c>
      <c r="Z4734" s="298" t="str">
        <f>IF(Y4734=行业比较!$E$6,ROW(),"")</f>
        <v/>
      </c>
    </row>
    <row r="4735" spans="22:26" x14ac:dyDescent="0.35">
      <c r="V4735" s="253">
        <f t="shared" si="81"/>
        <v>0</v>
      </c>
      <c r="W4735" s="348" t="str">
        <f>IF(板块成分!B4737="","",板块成分!B4737)</f>
        <v/>
      </c>
      <c r="X4735" s="270" t="str">
        <f>[1]!s_info_name(W4735)</f>
        <v>0</v>
      </c>
      <c r="Y4735" s="335" t="str">
        <f>IF($Y$3="申万一级行业",[1]!s_info_industry_sw_2021(W4735,公司分析!D$5,1),IF($Y$3="申万二级行业",[1]!s_info_industry_sw_2021(W4735,公司分析!D$5,2),IF($Y$3="申万三级行业",[1]!s_info_industry_sw_2021(W4735,公司分析!D$5,3),IF($Y$3="wind一级行业",[1]!s_info_industry_gics(W4735,1),IF($Y$3="wind二级行业",[1]!s_info_industry_gics(W4735,2),IF($Y$3="wind三级行业",[1]!s_info_industry_gics(W4735,3),IF($Y$3="wind四级行业",[1]!s_info_industry_gics(W4735,4),IF($Y$3="证监会门类行业",[1]!s_info_industry_csrc12_n(W4735,公司分析!D$5,1),""))))))))</f>
        <v>0</v>
      </c>
      <c r="Z4735" s="298" t="str">
        <f>IF(Y4735=行业比较!$E$6,ROW(),"")</f>
        <v/>
      </c>
    </row>
    <row r="4736" spans="22:26" x14ac:dyDescent="0.35">
      <c r="V4736" s="253">
        <f t="shared" si="81"/>
        <v>0</v>
      </c>
      <c r="W4736" s="348" t="str">
        <f>IF(板块成分!B4738="","",板块成分!B4738)</f>
        <v/>
      </c>
      <c r="X4736" s="270" t="str">
        <f>[1]!s_info_name(W4736)</f>
        <v>0</v>
      </c>
      <c r="Y4736" s="335" t="str">
        <f>IF($Y$3="申万一级行业",[1]!s_info_industry_sw_2021(W4736,公司分析!D$5,1),IF($Y$3="申万二级行业",[1]!s_info_industry_sw_2021(W4736,公司分析!D$5,2),IF($Y$3="申万三级行业",[1]!s_info_industry_sw_2021(W4736,公司分析!D$5,3),IF($Y$3="wind一级行业",[1]!s_info_industry_gics(W4736,1),IF($Y$3="wind二级行业",[1]!s_info_industry_gics(W4736,2),IF($Y$3="wind三级行业",[1]!s_info_industry_gics(W4736,3),IF($Y$3="wind四级行业",[1]!s_info_industry_gics(W4736,4),IF($Y$3="证监会门类行业",[1]!s_info_industry_csrc12_n(W4736,公司分析!D$5,1),""))))))))</f>
        <v>0</v>
      </c>
      <c r="Z4736" s="298" t="str">
        <f>IF(Y4736=行业比较!$E$6,ROW(),"")</f>
        <v/>
      </c>
    </row>
    <row r="4737" spans="22:26" x14ac:dyDescent="0.35">
      <c r="V4737" s="253">
        <f t="shared" si="81"/>
        <v>0</v>
      </c>
      <c r="W4737" s="348" t="str">
        <f>IF(板块成分!B4739="","",板块成分!B4739)</f>
        <v/>
      </c>
      <c r="X4737" s="270" t="str">
        <f>[1]!s_info_name(W4737)</f>
        <v>0</v>
      </c>
      <c r="Y4737" s="335" t="str">
        <f>IF($Y$3="申万一级行业",[1]!s_info_industry_sw_2021(W4737,公司分析!D$5,1),IF($Y$3="申万二级行业",[1]!s_info_industry_sw_2021(W4737,公司分析!D$5,2),IF($Y$3="申万三级行业",[1]!s_info_industry_sw_2021(W4737,公司分析!D$5,3),IF($Y$3="wind一级行业",[1]!s_info_industry_gics(W4737,1),IF($Y$3="wind二级行业",[1]!s_info_industry_gics(W4737,2),IF($Y$3="wind三级行业",[1]!s_info_industry_gics(W4737,3),IF($Y$3="wind四级行业",[1]!s_info_industry_gics(W4737,4),IF($Y$3="证监会门类行业",[1]!s_info_industry_csrc12_n(W4737,公司分析!D$5,1),""))))))))</f>
        <v>0</v>
      </c>
      <c r="Z4737" s="298" t="str">
        <f>IF(Y4737=行业比较!$E$6,ROW(),"")</f>
        <v/>
      </c>
    </row>
    <row r="4738" spans="22:26" x14ac:dyDescent="0.35">
      <c r="V4738" s="253">
        <f t="shared" si="81"/>
        <v>0</v>
      </c>
      <c r="W4738" s="348" t="str">
        <f>IF(板块成分!B4740="","",板块成分!B4740)</f>
        <v/>
      </c>
      <c r="X4738" s="270" t="str">
        <f>[1]!s_info_name(W4738)</f>
        <v>0</v>
      </c>
      <c r="Y4738" s="335" t="str">
        <f>IF($Y$3="申万一级行业",[1]!s_info_industry_sw_2021(W4738,公司分析!D$5,1),IF($Y$3="申万二级行业",[1]!s_info_industry_sw_2021(W4738,公司分析!D$5,2),IF($Y$3="申万三级行业",[1]!s_info_industry_sw_2021(W4738,公司分析!D$5,3),IF($Y$3="wind一级行业",[1]!s_info_industry_gics(W4738,1),IF($Y$3="wind二级行业",[1]!s_info_industry_gics(W4738,2),IF($Y$3="wind三级行业",[1]!s_info_industry_gics(W4738,3),IF($Y$3="wind四级行业",[1]!s_info_industry_gics(W4738,4),IF($Y$3="证监会门类行业",[1]!s_info_industry_csrc12_n(W4738,公司分析!D$5,1),""))))))))</f>
        <v>0</v>
      </c>
      <c r="Z4738" s="298" t="str">
        <f>IF(Y4738=行业比较!$E$6,ROW(),"")</f>
        <v/>
      </c>
    </row>
    <row r="4739" spans="22:26" x14ac:dyDescent="0.35">
      <c r="V4739" s="253">
        <f t="shared" si="81"/>
        <v>0</v>
      </c>
      <c r="W4739" s="348" t="str">
        <f>IF(板块成分!B4741="","",板块成分!B4741)</f>
        <v/>
      </c>
      <c r="X4739" s="270" t="str">
        <f>[1]!s_info_name(W4739)</f>
        <v>0</v>
      </c>
      <c r="Y4739" s="335" t="str">
        <f>IF($Y$3="申万一级行业",[1]!s_info_industry_sw_2021(W4739,公司分析!D$5,1),IF($Y$3="申万二级行业",[1]!s_info_industry_sw_2021(W4739,公司分析!D$5,2),IF($Y$3="申万三级行业",[1]!s_info_industry_sw_2021(W4739,公司分析!D$5,3),IF($Y$3="wind一级行业",[1]!s_info_industry_gics(W4739,1),IF($Y$3="wind二级行业",[1]!s_info_industry_gics(W4739,2),IF($Y$3="wind三级行业",[1]!s_info_industry_gics(W4739,3),IF($Y$3="wind四级行业",[1]!s_info_industry_gics(W4739,4),IF($Y$3="证监会门类行业",[1]!s_info_industry_csrc12_n(W4739,公司分析!D$5,1),""))))))))</f>
        <v>0</v>
      </c>
      <c r="Z4739" s="298" t="str">
        <f>IF(Y4739=行业比较!$E$6,ROW(),"")</f>
        <v/>
      </c>
    </row>
    <row r="4740" spans="22:26" x14ac:dyDescent="0.35">
      <c r="V4740" s="253">
        <f t="shared" si="81"/>
        <v>0</v>
      </c>
      <c r="W4740" s="348" t="str">
        <f>IF(板块成分!B4742="","",板块成分!B4742)</f>
        <v/>
      </c>
      <c r="X4740" s="270" t="str">
        <f>[1]!s_info_name(W4740)</f>
        <v>0</v>
      </c>
      <c r="Y4740" s="335" t="str">
        <f>IF($Y$3="申万一级行业",[1]!s_info_industry_sw_2021(W4740,公司分析!D$5,1),IF($Y$3="申万二级行业",[1]!s_info_industry_sw_2021(W4740,公司分析!D$5,2),IF($Y$3="申万三级行业",[1]!s_info_industry_sw_2021(W4740,公司分析!D$5,3),IF($Y$3="wind一级行业",[1]!s_info_industry_gics(W4740,1),IF($Y$3="wind二级行业",[1]!s_info_industry_gics(W4740,2),IF($Y$3="wind三级行业",[1]!s_info_industry_gics(W4740,3),IF($Y$3="wind四级行业",[1]!s_info_industry_gics(W4740,4),IF($Y$3="证监会门类行业",[1]!s_info_industry_csrc12_n(W4740,公司分析!D$5,1),""))))))))</f>
        <v>0</v>
      </c>
      <c r="Z4740" s="298" t="str">
        <f>IF(Y4740=行业比较!$E$6,ROW(),"")</f>
        <v/>
      </c>
    </row>
    <row r="4741" spans="22:26" x14ac:dyDescent="0.35">
      <c r="V4741" s="253">
        <f t="shared" ref="V4741:V4804" si="82">IF(Z4741="",0,RANK(Z4741,Z:Z,1))</f>
        <v>0</v>
      </c>
      <c r="W4741" s="348" t="str">
        <f>IF(板块成分!B4743="","",板块成分!B4743)</f>
        <v/>
      </c>
      <c r="X4741" s="270" t="str">
        <f>[1]!s_info_name(W4741)</f>
        <v>0</v>
      </c>
      <c r="Y4741" s="335" t="str">
        <f>IF($Y$3="申万一级行业",[1]!s_info_industry_sw_2021(W4741,公司分析!D$5,1),IF($Y$3="申万二级行业",[1]!s_info_industry_sw_2021(W4741,公司分析!D$5,2),IF($Y$3="申万三级行业",[1]!s_info_industry_sw_2021(W4741,公司分析!D$5,3),IF($Y$3="wind一级行业",[1]!s_info_industry_gics(W4741,1),IF($Y$3="wind二级行业",[1]!s_info_industry_gics(W4741,2),IF($Y$3="wind三级行业",[1]!s_info_industry_gics(W4741,3),IF($Y$3="wind四级行业",[1]!s_info_industry_gics(W4741,4),IF($Y$3="证监会门类行业",[1]!s_info_industry_csrc12_n(W4741,公司分析!D$5,1),""))))))))</f>
        <v>0</v>
      </c>
      <c r="Z4741" s="298" t="str">
        <f>IF(Y4741=行业比较!$E$6,ROW(),"")</f>
        <v/>
      </c>
    </row>
    <row r="4742" spans="22:26" x14ac:dyDescent="0.35">
      <c r="V4742" s="253">
        <f t="shared" si="82"/>
        <v>0</v>
      </c>
      <c r="W4742" s="348" t="str">
        <f>IF(板块成分!B4744="","",板块成分!B4744)</f>
        <v/>
      </c>
      <c r="X4742" s="270" t="str">
        <f>[1]!s_info_name(W4742)</f>
        <v>0</v>
      </c>
      <c r="Y4742" s="335" t="str">
        <f>IF($Y$3="申万一级行业",[1]!s_info_industry_sw_2021(W4742,公司分析!D$5,1),IF($Y$3="申万二级行业",[1]!s_info_industry_sw_2021(W4742,公司分析!D$5,2),IF($Y$3="申万三级行业",[1]!s_info_industry_sw_2021(W4742,公司分析!D$5,3),IF($Y$3="wind一级行业",[1]!s_info_industry_gics(W4742,1),IF($Y$3="wind二级行业",[1]!s_info_industry_gics(W4742,2),IF($Y$3="wind三级行业",[1]!s_info_industry_gics(W4742,3),IF($Y$3="wind四级行业",[1]!s_info_industry_gics(W4742,4),IF($Y$3="证监会门类行业",[1]!s_info_industry_csrc12_n(W4742,公司分析!D$5,1),""))))))))</f>
        <v>0</v>
      </c>
      <c r="Z4742" s="298" t="str">
        <f>IF(Y4742=行业比较!$E$6,ROW(),"")</f>
        <v/>
      </c>
    </row>
    <row r="4743" spans="22:26" x14ac:dyDescent="0.35">
      <c r="V4743" s="253">
        <f t="shared" si="82"/>
        <v>0</v>
      </c>
      <c r="W4743" s="348" t="str">
        <f>IF(板块成分!B4745="","",板块成分!B4745)</f>
        <v/>
      </c>
      <c r="X4743" s="270" t="str">
        <f>[1]!s_info_name(W4743)</f>
        <v>0</v>
      </c>
      <c r="Y4743" s="335" t="str">
        <f>IF($Y$3="申万一级行业",[1]!s_info_industry_sw_2021(W4743,公司分析!D$5,1),IF($Y$3="申万二级行业",[1]!s_info_industry_sw_2021(W4743,公司分析!D$5,2),IF($Y$3="申万三级行业",[1]!s_info_industry_sw_2021(W4743,公司分析!D$5,3),IF($Y$3="wind一级行业",[1]!s_info_industry_gics(W4743,1),IF($Y$3="wind二级行业",[1]!s_info_industry_gics(W4743,2),IF($Y$3="wind三级行业",[1]!s_info_industry_gics(W4743,3),IF($Y$3="wind四级行业",[1]!s_info_industry_gics(W4743,4),IF($Y$3="证监会门类行业",[1]!s_info_industry_csrc12_n(W4743,公司分析!D$5,1),""))))))))</f>
        <v>0</v>
      </c>
      <c r="Z4743" s="298" t="str">
        <f>IF(Y4743=行业比较!$E$6,ROW(),"")</f>
        <v/>
      </c>
    </row>
    <row r="4744" spans="22:26" x14ac:dyDescent="0.35">
      <c r="V4744" s="253">
        <f t="shared" si="82"/>
        <v>0</v>
      </c>
      <c r="W4744" s="348" t="str">
        <f>IF(板块成分!B4746="","",板块成分!B4746)</f>
        <v/>
      </c>
      <c r="X4744" s="270" t="str">
        <f>[1]!s_info_name(W4744)</f>
        <v>0</v>
      </c>
      <c r="Y4744" s="335" t="str">
        <f>IF($Y$3="申万一级行业",[1]!s_info_industry_sw_2021(W4744,公司分析!D$5,1),IF($Y$3="申万二级行业",[1]!s_info_industry_sw_2021(W4744,公司分析!D$5,2),IF($Y$3="申万三级行业",[1]!s_info_industry_sw_2021(W4744,公司分析!D$5,3),IF($Y$3="wind一级行业",[1]!s_info_industry_gics(W4744,1),IF($Y$3="wind二级行业",[1]!s_info_industry_gics(W4744,2),IF($Y$3="wind三级行业",[1]!s_info_industry_gics(W4744,3),IF($Y$3="wind四级行业",[1]!s_info_industry_gics(W4744,4),IF($Y$3="证监会门类行业",[1]!s_info_industry_csrc12_n(W4744,公司分析!D$5,1),""))))))))</f>
        <v>0</v>
      </c>
      <c r="Z4744" s="298" t="str">
        <f>IF(Y4744=行业比较!$E$6,ROW(),"")</f>
        <v/>
      </c>
    </row>
    <row r="4745" spans="22:26" x14ac:dyDescent="0.35">
      <c r="V4745" s="253">
        <f t="shared" si="82"/>
        <v>0</v>
      </c>
      <c r="W4745" s="348" t="str">
        <f>IF(板块成分!B4747="","",板块成分!B4747)</f>
        <v/>
      </c>
      <c r="X4745" s="270" t="str">
        <f>[1]!s_info_name(W4745)</f>
        <v>0</v>
      </c>
      <c r="Y4745" s="335" t="str">
        <f>IF($Y$3="申万一级行业",[1]!s_info_industry_sw_2021(W4745,公司分析!D$5,1),IF($Y$3="申万二级行业",[1]!s_info_industry_sw_2021(W4745,公司分析!D$5,2),IF($Y$3="申万三级行业",[1]!s_info_industry_sw_2021(W4745,公司分析!D$5,3),IF($Y$3="wind一级行业",[1]!s_info_industry_gics(W4745,1),IF($Y$3="wind二级行业",[1]!s_info_industry_gics(W4745,2),IF($Y$3="wind三级行业",[1]!s_info_industry_gics(W4745,3),IF($Y$3="wind四级行业",[1]!s_info_industry_gics(W4745,4),IF($Y$3="证监会门类行业",[1]!s_info_industry_csrc12_n(W4745,公司分析!D$5,1),""))))))))</f>
        <v>0</v>
      </c>
      <c r="Z4745" s="298" t="str">
        <f>IF(Y4745=行业比较!$E$6,ROW(),"")</f>
        <v/>
      </c>
    </row>
    <row r="4746" spans="22:26" x14ac:dyDescent="0.35">
      <c r="V4746" s="253">
        <f t="shared" si="82"/>
        <v>0</v>
      </c>
      <c r="W4746" s="348" t="str">
        <f>IF(板块成分!B4748="","",板块成分!B4748)</f>
        <v/>
      </c>
      <c r="X4746" s="270" t="str">
        <f>[1]!s_info_name(W4746)</f>
        <v>0</v>
      </c>
      <c r="Y4746" s="335" t="str">
        <f>IF($Y$3="申万一级行业",[1]!s_info_industry_sw_2021(W4746,公司分析!D$5,1),IF($Y$3="申万二级行业",[1]!s_info_industry_sw_2021(W4746,公司分析!D$5,2),IF($Y$3="申万三级行业",[1]!s_info_industry_sw_2021(W4746,公司分析!D$5,3),IF($Y$3="wind一级行业",[1]!s_info_industry_gics(W4746,1),IF($Y$3="wind二级行业",[1]!s_info_industry_gics(W4746,2),IF($Y$3="wind三级行业",[1]!s_info_industry_gics(W4746,3),IF($Y$3="wind四级行业",[1]!s_info_industry_gics(W4746,4),IF($Y$3="证监会门类行业",[1]!s_info_industry_csrc12_n(W4746,公司分析!D$5,1),""))))))))</f>
        <v>0</v>
      </c>
      <c r="Z4746" s="298" t="str">
        <f>IF(Y4746=行业比较!$E$6,ROW(),"")</f>
        <v/>
      </c>
    </row>
    <row r="4747" spans="22:26" x14ac:dyDescent="0.35">
      <c r="V4747" s="253">
        <f t="shared" si="82"/>
        <v>0</v>
      </c>
      <c r="W4747" s="348" t="str">
        <f>IF(板块成分!B4749="","",板块成分!B4749)</f>
        <v/>
      </c>
      <c r="X4747" s="270" t="str">
        <f>[1]!s_info_name(W4747)</f>
        <v>0</v>
      </c>
      <c r="Y4747" s="335" t="str">
        <f>IF($Y$3="申万一级行业",[1]!s_info_industry_sw_2021(W4747,公司分析!D$5,1),IF($Y$3="申万二级行业",[1]!s_info_industry_sw_2021(W4747,公司分析!D$5,2),IF($Y$3="申万三级行业",[1]!s_info_industry_sw_2021(W4747,公司分析!D$5,3),IF($Y$3="wind一级行业",[1]!s_info_industry_gics(W4747,1),IF($Y$3="wind二级行业",[1]!s_info_industry_gics(W4747,2),IF($Y$3="wind三级行业",[1]!s_info_industry_gics(W4747,3),IF($Y$3="wind四级行业",[1]!s_info_industry_gics(W4747,4),IF($Y$3="证监会门类行业",[1]!s_info_industry_csrc12_n(W4747,公司分析!D$5,1),""))))))))</f>
        <v>0</v>
      </c>
      <c r="Z4747" s="298" t="str">
        <f>IF(Y4747=行业比较!$E$6,ROW(),"")</f>
        <v/>
      </c>
    </row>
    <row r="4748" spans="22:26" x14ac:dyDescent="0.35">
      <c r="V4748" s="253">
        <f t="shared" si="82"/>
        <v>0</v>
      </c>
      <c r="W4748" s="348" t="str">
        <f>IF(板块成分!B4750="","",板块成分!B4750)</f>
        <v/>
      </c>
      <c r="X4748" s="270" t="str">
        <f>[1]!s_info_name(W4748)</f>
        <v>0</v>
      </c>
      <c r="Y4748" s="335" t="str">
        <f>IF($Y$3="申万一级行业",[1]!s_info_industry_sw_2021(W4748,公司分析!D$5,1),IF($Y$3="申万二级行业",[1]!s_info_industry_sw_2021(W4748,公司分析!D$5,2),IF($Y$3="申万三级行业",[1]!s_info_industry_sw_2021(W4748,公司分析!D$5,3),IF($Y$3="wind一级行业",[1]!s_info_industry_gics(W4748,1),IF($Y$3="wind二级行业",[1]!s_info_industry_gics(W4748,2),IF($Y$3="wind三级行业",[1]!s_info_industry_gics(W4748,3),IF($Y$3="wind四级行业",[1]!s_info_industry_gics(W4748,4),IF($Y$3="证监会门类行业",[1]!s_info_industry_csrc12_n(W4748,公司分析!D$5,1),""))))))))</f>
        <v>0</v>
      </c>
      <c r="Z4748" s="298" t="str">
        <f>IF(Y4748=行业比较!$E$6,ROW(),"")</f>
        <v/>
      </c>
    </row>
    <row r="4749" spans="22:26" x14ac:dyDescent="0.35">
      <c r="V4749" s="253">
        <f t="shared" si="82"/>
        <v>0</v>
      </c>
      <c r="W4749" s="348" t="str">
        <f>IF(板块成分!B4751="","",板块成分!B4751)</f>
        <v/>
      </c>
      <c r="X4749" s="270" t="str">
        <f>[1]!s_info_name(W4749)</f>
        <v>0</v>
      </c>
      <c r="Y4749" s="335" t="str">
        <f>IF($Y$3="申万一级行业",[1]!s_info_industry_sw_2021(W4749,公司分析!D$5,1),IF($Y$3="申万二级行业",[1]!s_info_industry_sw_2021(W4749,公司分析!D$5,2),IF($Y$3="申万三级行业",[1]!s_info_industry_sw_2021(W4749,公司分析!D$5,3),IF($Y$3="wind一级行业",[1]!s_info_industry_gics(W4749,1),IF($Y$3="wind二级行业",[1]!s_info_industry_gics(W4749,2),IF($Y$3="wind三级行业",[1]!s_info_industry_gics(W4749,3),IF($Y$3="wind四级行业",[1]!s_info_industry_gics(W4749,4),IF($Y$3="证监会门类行业",[1]!s_info_industry_csrc12_n(W4749,公司分析!D$5,1),""))))))))</f>
        <v>0</v>
      </c>
      <c r="Z4749" s="298" t="str">
        <f>IF(Y4749=行业比较!$E$6,ROW(),"")</f>
        <v/>
      </c>
    </row>
    <row r="4750" spans="22:26" x14ac:dyDescent="0.35">
      <c r="V4750" s="253">
        <f t="shared" si="82"/>
        <v>0</v>
      </c>
      <c r="W4750" s="348" t="str">
        <f>IF(板块成分!B4752="","",板块成分!B4752)</f>
        <v/>
      </c>
      <c r="X4750" s="270" t="str">
        <f>[1]!s_info_name(W4750)</f>
        <v>0</v>
      </c>
      <c r="Y4750" s="335" t="str">
        <f>IF($Y$3="申万一级行业",[1]!s_info_industry_sw_2021(W4750,公司分析!D$5,1),IF($Y$3="申万二级行业",[1]!s_info_industry_sw_2021(W4750,公司分析!D$5,2),IF($Y$3="申万三级行业",[1]!s_info_industry_sw_2021(W4750,公司分析!D$5,3),IF($Y$3="wind一级行业",[1]!s_info_industry_gics(W4750,1),IF($Y$3="wind二级行业",[1]!s_info_industry_gics(W4750,2),IF($Y$3="wind三级行业",[1]!s_info_industry_gics(W4750,3),IF($Y$3="wind四级行业",[1]!s_info_industry_gics(W4750,4),IF($Y$3="证监会门类行业",[1]!s_info_industry_csrc12_n(W4750,公司分析!D$5,1),""))))))))</f>
        <v>0</v>
      </c>
      <c r="Z4750" s="298" t="str">
        <f>IF(Y4750=行业比较!$E$6,ROW(),"")</f>
        <v/>
      </c>
    </row>
    <row r="4751" spans="22:26" x14ac:dyDescent="0.35">
      <c r="V4751" s="253">
        <f t="shared" si="82"/>
        <v>0</v>
      </c>
      <c r="W4751" s="348" t="str">
        <f>IF(板块成分!B4753="","",板块成分!B4753)</f>
        <v/>
      </c>
      <c r="X4751" s="270" t="str">
        <f>[1]!s_info_name(W4751)</f>
        <v>0</v>
      </c>
      <c r="Y4751" s="335" t="str">
        <f>IF($Y$3="申万一级行业",[1]!s_info_industry_sw_2021(W4751,公司分析!D$5,1),IF($Y$3="申万二级行业",[1]!s_info_industry_sw_2021(W4751,公司分析!D$5,2),IF($Y$3="申万三级行业",[1]!s_info_industry_sw_2021(W4751,公司分析!D$5,3),IF($Y$3="wind一级行业",[1]!s_info_industry_gics(W4751,1),IF($Y$3="wind二级行业",[1]!s_info_industry_gics(W4751,2),IF($Y$3="wind三级行业",[1]!s_info_industry_gics(W4751,3),IF($Y$3="wind四级行业",[1]!s_info_industry_gics(W4751,4),IF($Y$3="证监会门类行业",[1]!s_info_industry_csrc12_n(W4751,公司分析!D$5,1),""))))))))</f>
        <v>0</v>
      </c>
      <c r="Z4751" s="298" t="str">
        <f>IF(Y4751=行业比较!$E$6,ROW(),"")</f>
        <v/>
      </c>
    </row>
    <row r="4752" spans="22:26" x14ac:dyDescent="0.35">
      <c r="V4752" s="253">
        <f t="shared" si="82"/>
        <v>0</v>
      </c>
      <c r="W4752" s="348" t="str">
        <f>IF(板块成分!B4754="","",板块成分!B4754)</f>
        <v/>
      </c>
      <c r="X4752" s="270" t="str">
        <f>[1]!s_info_name(W4752)</f>
        <v>0</v>
      </c>
      <c r="Y4752" s="335" t="str">
        <f>IF($Y$3="申万一级行业",[1]!s_info_industry_sw_2021(W4752,公司分析!D$5,1),IF($Y$3="申万二级行业",[1]!s_info_industry_sw_2021(W4752,公司分析!D$5,2),IF($Y$3="申万三级行业",[1]!s_info_industry_sw_2021(W4752,公司分析!D$5,3),IF($Y$3="wind一级行业",[1]!s_info_industry_gics(W4752,1),IF($Y$3="wind二级行业",[1]!s_info_industry_gics(W4752,2),IF($Y$3="wind三级行业",[1]!s_info_industry_gics(W4752,3),IF($Y$3="wind四级行业",[1]!s_info_industry_gics(W4752,4),IF($Y$3="证监会门类行业",[1]!s_info_industry_csrc12_n(W4752,公司分析!D$5,1),""))))))))</f>
        <v>0</v>
      </c>
      <c r="Z4752" s="298" t="str">
        <f>IF(Y4752=行业比较!$E$6,ROW(),"")</f>
        <v/>
      </c>
    </row>
    <row r="4753" spans="22:26" x14ac:dyDescent="0.35">
      <c r="V4753" s="253">
        <f t="shared" si="82"/>
        <v>0</v>
      </c>
      <c r="W4753" s="348" t="str">
        <f>IF(板块成分!B4755="","",板块成分!B4755)</f>
        <v/>
      </c>
      <c r="X4753" s="270" t="str">
        <f>[1]!s_info_name(W4753)</f>
        <v>0</v>
      </c>
      <c r="Y4753" s="335" t="str">
        <f>IF($Y$3="申万一级行业",[1]!s_info_industry_sw_2021(W4753,公司分析!D$5,1),IF($Y$3="申万二级行业",[1]!s_info_industry_sw_2021(W4753,公司分析!D$5,2),IF($Y$3="申万三级行业",[1]!s_info_industry_sw_2021(W4753,公司分析!D$5,3),IF($Y$3="wind一级行业",[1]!s_info_industry_gics(W4753,1),IF($Y$3="wind二级行业",[1]!s_info_industry_gics(W4753,2),IF($Y$3="wind三级行业",[1]!s_info_industry_gics(W4753,3),IF($Y$3="wind四级行业",[1]!s_info_industry_gics(W4753,4),IF($Y$3="证监会门类行业",[1]!s_info_industry_csrc12_n(W4753,公司分析!D$5,1),""))))))))</f>
        <v>0</v>
      </c>
      <c r="Z4753" s="298" t="str">
        <f>IF(Y4753=行业比较!$E$6,ROW(),"")</f>
        <v/>
      </c>
    </row>
    <row r="4754" spans="22:26" x14ac:dyDescent="0.35">
      <c r="V4754" s="253">
        <f t="shared" si="82"/>
        <v>0</v>
      </c>
      <c r="W4754" s="348" t="str">
        <f>IF(板块成分!B4756="","",板块成分!B4756)</f>
        <v/>
      </c>
      <c r="X4754" s="270" t="str">
        <f>[1]!s_info_name(W4754)</f>
        <v>0</v>
      </c>
      <c r="Y4754" s="335" t="str">
        <f>IF($Y$3="申万一级行业",[1]!s_info_industry_sw_2021(W4754,公司分析!D$5,1),IF($Y$3="申万二级行业",[1]!s_info_industry_sw_2021(W4754,公司分析!D$5,2),IF($Y$3="申万三级行业",[1]!s_info_industry_sw_2021(W4754,公司分析!D$5,3),IF($Y$3="wind一级行业",[1]!s_info_industry_gics(W4754,1),IF($Y$3="wind二级行业",[1]!s_info_industry_gics(W4754,2),IF($Y$3="wind三级行业",[1]!s_info_industry_gics(W4754,3),IF($Y$3="wind四级行业",[1]!s_info_industry_gics(W4754,4),IF($Y$3="证监会门类行业",[1]!s_info_industry_csrc12_n(W4754,公司分析!D$5,1),""))))))))</f>
        <v>0</v>
      </c>
      <c r="Z4754" s="298" t="str">
        <f>IF(Y4754=行业比较!$E$6,ROW(),"")</f>
        <v/>
      </c>
    </row>
    <row r="4755" spans="22:26" x14ac:dyDescent="0.35">
      <c r="V4755" s="253">
        <f t="shared" si="82"/>
        <v>0</v>
      </c>
      <c r="W4755" s="348" t="str">
        <f>IF(板块成分!B4757="","",板块成分!B4757)</f>
        <v/>
      </c>
      <c r="X4755" s="270" t="str">
        <f>[1]!s_info_name(W4755)</f>
        <v>0</v>
      </c>
      <c r="Y4755" s="335" t="str">
        <f>IF($Y$3="申万一级行业",[1]!s_info_industry_sw_2021(W4755,公司分析!D$5,1),IF($Y$3="申万二级行业",[1]!s_info_industry_sw_2021(W4755,公司分析!D$5,2),IF($Y$3="申万三级行业",[1]!s_info_industry_sw_2021(W4755,公司分析!D$5,3),IF($Y$3="wind一级行业",[1]!s_info_industry_gics(W4755,1),IF($Y$3="wind二级行业",[1]!s_info_industry_gics(W4755,2),IF($Y$3="wind三级行业",[1]!s_info_industry_gics(W4755,3),IF($Y$3="wind四级行业",[1]!s_info_industry_gics(W4755,4),IF($Y$3="证监会门类行业",[1]!s_info_industry_csrc12_n(W4755,公司分析!D$5,1),""))))))))</f>
        <v>0</v>
      </c>
      <c r="Z4755" s="298" t="str">
        <f>IF(Y4755=行业比较!$E$6,ROW(),"")</f>
        <v/>
      </c>
    </row>
    <row r="4756" spans="22:26" x14ac:dyDescent="0.35">
      <c r="V4756" s="253">
        <f t="shared" si="82"/>
        <v>0</v>
      </c>
      <c r="W4756" s="348" t="str">
        <f>IF(板块成分!B4758="","",板块成分!B4758)</f>
        <v/>
      </c>
      <c r="X4756" s="270" t="str">
        <f>[1]!s_info_name(W4756)</f>
        <v>0</v>
      </c>
      <c r="Y4756" s="335" t="str">
        <f>IF($Y$3="申万一级行业",[1]!s_info_industry_sw_2021(W4756,公司分析!D$5,1),IF($Y$3="申万二级行业",[1]!s_info_industry_sw_2021(W4756,公司分析!D$5,2),IF($Y$3="申万三级行业",[1]!s_info_industry_sw_2021(W4756,公司分析!D$5,3),IF($Y$3="wind一级行业",[1]!s_info_industry_gics(W4756,1),IF($Y$3="wind二级行业",[1]!s_info_industry_gics(W4756,2),IF($Y$3="wind三级行业",[1]!s_info_industry_gics(W4756,3),IF($Y$3="wind四级行业",[1]!s_info_industry_gics(W4756,4),IF($Y$3="证监会门类行业",[1]!s_info_industry_csrc12_n(W4756,公司分析!D$5,1),""))))))))</f>
        <v>0</v>
      </c>
      <c r="Z4756" s="298" t="str">
        <f>IF(Y4756=行业比较!$E$6,ROW(),"")</f>
        <v/>
      </c>
    </row>
    <row r="4757" spans="22:26" x14ac:dyDescent="0.35">
      <c r="V4757" s="253">
        <f t="shared" si="82"/>
        <v>0</v>
      </c>
      <c r="W4757" s="348" t="str">
        <f>IF(板块成分!B4759="","",板块成分!B4759)</f>
        <v/>
      </c>
      <c r="X4757" s="270" t="str">
        <f>[1]!s_info_name(W4757)</f>
        <v>0</v>
      </c>
      <c r="Y4757" s="335" t="str">
        <f>IF($Y$3="申万一级行业",[1]!s_info_industry_sw_2021(W4757,公司分析!D$5,1),IF($Y$3="申万二级行业",[1]!s_info_industry_sw_2021(W4757,公司分析!D$5,2),IF($Y$3="申万三级行业",[1]!s_info_industry_sw_2021(W4757,公司分析!D$5,3),IF($Y$3="wind一级行业",[1]!s_info_industry_gics(W4757,1),IF($Y$3="wind二级行业",[1]!s_info_industry_gics(W4757,2),IF($Y$3="wind三级行业",[1]!s_info_industry_gics(W4757,3),IF($Y$3="wind四级行业",[1]!s_info_industry_gics(W4757,4),IF($Y$3="证监会门类行业",[1]!s_info_industry_csrc12_n(W4757,公司分析!D$5,1),""))))))))</f>
        <v>0</v>
      </c>
      <c r="Z4757" s="298" t="str">
        <f>IF(Y4757=行业比较!$E$6,ROW(),"")</f>
        <v/>
      </c>
    </row>
    <row r="4758" spans="22:26" x14ac:dyDescent="0.35">
      <c r="V4758" s="253">
        <f t="shared" si="82"/>
        <v>0</v>
      </c>
      <c r="W4758" s="348" t="str">
        <f>IF(板块成分!B4760="","",板块成分!B4760)</f>
        <v/>
      </c>
      <c r="X4758" s="270" t="str">
        <f>[1]!s_info_name(W4758)</f>
        <v>0</v>
      </c>
      <c r="Y4758" s="335" t="str">
        <f>IF($Y$3="申万一级行业",[1]!s_info_industry_sw_2021(W4758,公司分析!D$5,1),IF($Y$3="申万二级行业",[1]!s_info_industry_sw_2021(W4758,公司分析!D$5,2),IF($Y$3="申万三级行业",[1]!s_info_industry_sw_2021(W4758,公司分析!D$5,3),IF($Y$3="wind一级行业",[1]!s_info_industry_gics(W4758,1),IF($Y$3="wind二级行业",[1]!s_info_industry_gics(W4758,2),IF($Y$3="wind三级行业",[1]!s_info_industry_gics(W4758,3),IF($Y$3="wind四级行业",[1]!s_info_industry_gics(W4758,4),IF($Y$3="证监会门类行业",[1]!s_info_industry_csrc12_n(W4758,公司分析!D$5,1),""))))))))</f>
        <v>0</v>
      </c>
      <c r="Z4758" s="298" t="str">
        <f>IF(Y4758=行业比较!$E$6,ROW(),"")</f>
        <v/>
      </c>
    </row>
    <row r="4759" spans="22:26" x14ac:dyDescent="0.35">
      <c r="V4759" s="253">
        <f t="shared" si="82"/>
        <v>0</v>
      </c>
      <c r="W4759" s="348" t="str">
        <f>IF(板块成分!B4761="","",板块成分!B4761)</f>
        <v/>
      </c>
      <c r="X4759" s="270" t="str">
        <f>[1]!s_info_name(W4759)</f>
        <v>0</v>
      </c>
      <c r="Y4759" s="335" t="str">
        <f>IF($Y$3="申万一级行业",[1]!s_info_industry_sw_2021(W4759,公司分析!D$5,1),IF($Y$3="申万二级行业",[1]!s_info_industry_sw_2021(W4759,公司分析!D$5,2),IF($Y$3="申万三级行业",[1]!s_info_industry_sw_2021(W4759,公司分析!D$5,3),IF($Y$3="wind一级行业",[1]!s_info_industry_gics(W4759,1),IF($Y$3="wind二级行业",[1]!s_info_industry_gics(W4759,2),IF($Y$3="wind三级行业",[1]!s_info_industry_gics(W4759,3),IF($Y$3="wind四级行业",[1]!s_info_industry_gics(W4759,4),IF($Y$3="证监会门类行业",[1]!s_info_industry_csrc12_n(W4759,公司分析!D$5,1),""))))))))</f>
        <v>0</v>
      </c>
      <c r="Z4759" s="298" t="str">
        <f>IF(Y4759=行业比较!$E$6,ROW(),"")</f>
        <v/>
      </c>
    </row>
    <row r="4760" spans="22:26" x14ac:dyDescent="0.35">
      <c r="V4760" s="253">
        <f t="shared" si="82"/>
        <v>0</v>
      </c>
      <c r="W4760" s="348" t="str">
        <f>IF(板块成分!B4762="","",板块成分!B4762)</f>
        <v/>
      </c>
      <c r="X4760" s="270" t="str">
        <f>[1]!s_info_name(W4760)</f>
        <v>0</v>
      </c>
      <c r="Y4760" s="335" t="str">
        <f>IF($Y$3="申万一级行业",[1]!s_info_industry_sw_2021(W4760,公司分析!D$5,1),IF($Y$3="申万二级行业",[1]!s_info_industry_sw_2021(W4760,公司分析!D$5,2),IF($Y$3="申万三级行业",[1]!s_info_industry_sw_2021(W4760,公司分析!D$5,3),IF($Y$3="wind一级行业",[1]!s_info_industry_gics(W4760,1),IF($Y$3="wind二级行业",[1]!s_info_industry_gics(W4760,2),IF($Y$3="wind三级行业",[1]!s_info_industry_gics(W4760,3),IF($Y$3="wind四级行业",[1]!s_info_industry_gics(W4760,4),IF($Y$3="证监会门类行业",[1]!s_info_industry_csrc12_n(W4760,公司分析!D$5,1),""))))))))</f>
        <v>0</v>
      </c>
      <c r="Z4760" s="298" t="str">
        <f>IF(Y4760=行业比较!$E$6,ROW(),"")</f>
        <v/>
      </c>
    </row>
    <row r="4761" spans="22:26" x14ac:dyDescent="0.35">
      <c r="V4761" s="253">
        <f t="shared" si="82"/>
        <v>0</v>
      </c>
      <c r="W4761" s="348" t="str">
        <f>IF(板块成分!B4763="","",板块成分!B4763)</f>
        <v/>
      </c>
      <c r="X4761" s="270" t="str">
        <f>[1]!s_info_name(W4761)</f>
        <v>0</v>
      </c>
      <c r="Y4761" s="335" t="str">
        <f>IF($Y$3="申万一级行业",[1]!s_info_industry_sw_2021(W4761,公司分析!D$5,1),IF($Y$3="申万二级行业",[1]!s_info_industry_sw_2021(W4761,公司分析!D$5,2),IF($Y$3="申万三级行业",[1]!s_info_industry_sw_2021(W4761,公司分析!D$5,3),IF($Y$3="wind一级行业",[1]!s_info_industry_gics(W4761,1),IF($Y$3="wind二级行业",[1]!s_info_industry_gics(W4761,2),IF($Y$3="wind三级行业",[1]!s_info_industry_gics(W4761,3),IF($Y$3="wind四级行业",[1]!s_info_industry_gics(W4761,4),IF($Y$3="证监会门类行业",[1]!s_info_industry_csrc12_n(W4761,公司分析!D$5,1),""))))))))</f>
        <v>0</v>
      </c>
      <c r="Z4761" s="298" t="str">
        <f>IF(Y4761=行业比较!$E$6,ROW(),"")</f>
        <v/>
      </c>
    </row>
    <row r="4762" spans="22:26" x14ac:dyDescent="0.35">
      <c r="V4762" s="253">
        <f t="shared" si="82"/>
        <v>0</v>
      </c>
      <c r="W4762" s="348" t="str">
        <f>IF(板块成分!B4764="","",板块成分!B4764)</f>
        <v/>
      </c>
      <c r="X4762" s="270" t="str">
        <f>[1]!s_info_name(W4762)</f>
        <v>0</v>
      </c>
      <c r="Y4762" s="335" t="str">
        <f>IF($Y$3="申万一级行业",[1]!s_info_industry_sw_2021(W4762,公司分析!D$5,1),IF($Y$3="申万二级行业",[1]!s_info_industry_sw_2021(W4762,公司分析!D$5,2),IF($Y$3="申万三级行业",[1]!s_info_industry_sw_2021(W4762,公司分析!D$5,3),IF($Y$3="wind一级行业",[1]!s_info_industry_gics(W4762,1),IF($Y$3="wind二级行业",[1]!s_info_industry_gics(W4762,2),IF($Y$3="wind三级行业",[1]!s_info_industry_gics(W4762,3),IF($Y$3="wind四级行业",[1]!s_info_industry_gics(W4762,4),IF($Y$3="证监会门类行业",[1]!s_info_industry_csrc12_n(W4762,公司分析!D$5,1),""))))))))</f>
        <v>0</v>
      </c>
      <c r="Z4762" s="298" t="str">
        <f>IF(Y4762=行业比较!$E$6,ROW(),"")</f>
        <v/>
      </c>
    </row>
    <row r="4763" spans="22:26" x14ac:dyDescent="0.35">
      <c r="V4763" s="253">
        <f t="shared" si="82"/>
        <v>0</v>
      </c>
      <c r="W4763" s="348" t="str">
        <f>IF(板块成分!B4765="","",板块成分!B4765)</f>
        <v/>
      </c>
      <c r="X4763" s="270" t="str">
        <f>[1]!s_info_name(W4763)</f>
        <v>0</v>
      </c>
      <c r="Y4763" s="335" t="str">
        <f>IF($Y$3="申万一级行业",[1]!s_info_industry_sw_2021(W4763,公司分析!D$5,1),IF($Y$3="申万二级行业",[1]!s_info_industry_sw_2021(W4763,公司分析!D$5,2),IF($Y$3="申万三级行业",[1]!s_info_industry_sw_2021(W4763,公司分析!D$5,3),IF($Y$3="wind一级行业",[1]!s_info_industry_gics(W4763,1),IF($Y$3="wind二级行业",[1]!s_info_industry_gics(W4763,2),IF($Y$3="wind三级行业",[1]!s_info_industry_gics(W4763,3),IF($Y$3="wind四级行业",[1]!s_info_industry_gics(W4763,4),IF($Y$3="证监会门类行业",[1]!s_info_industry_csrc12_n(W4763,公司分析!D$5,1),""))))))))</f>
        <v>0</v>
      </c>
      <c r="Z4763" s="298" t="str">
        <f>IF(Y4763=行业比较!$E$6,ROW(),"")</f>
        <v/>
      </c>
    </row>
    <row r="4764" spans="22:26" x14ac:dyDescent="0.35">
      <c r="V4764" s="253">
        <f t="shared" si="82"/>
        <v>0</v>
      </c>
      <c r="W4764" s="348" t="str">
        <f>IF(板块成分!B4766="","",板块成分!B4766)</f>
        <v/>
      </c>
      <c r="X4764" s="270" t="str">
        <f>[1]!s_info_name(W4764)</f>
        <v>0</v>
      </c>
      <c r="Y4764" s="335" t="str">
        <f>IF($Y$3="申万一级行业",[1]!s_info_industry_sw_2021(W4764,公司分析!D$5,1),IF($Y$3="申万二级行业",[1]!s_info_industry_sw_2021(W4764,公司分析!D$5,2),IF($Y$3="申万三级行业",[1]!s_info_industry_sw_2021(W4764,公司分析!D$5,3),IF($Y$3="wind一级行业",[1]!s_info_industry_gics(W4764,1),IF($Y$3="wind二级行业",[1]!s_info_industry_gics(W4764,2),IF($Y$3="wind三级行业",[1]!s_info_industry_gics(W4764,3),IF($Y$3="wind四级行业",[1]!s_info_industry_gics(W4764,4),IF($Y$3="证监会门类行业",[1]!s_info_industry_csrc12_n(W4764,公司分析!D$5,1),""))))))))</f>
        <v>0</v>
      </c>
      <c r="Z4764" s="298" t="str">
        <f>IF(Y4764=行业比较!$E$6,ROW(),"")</f>
        <v/>
      </c>
    </row>
    <row r="4765" spans="22:26" x14ac:dyDescent="0.35">
      <c r="V4765" s="253">
        <f t="shared" si="82"/>
        <v>0</v>
      </c>
      <c r="W4765" s="348" t="str">
        <f>IF(板块成分!B4767="","",板块成分!B4767)</f>
        <v/>
      </c>
      <c r="X4765" s="270" t="str">
        <f>[1]!s_info_name(W4765)</f>
        <v>0</v>
      </c>
      <c r="Y4765" s="335" t="str">
        <f>IF($Y$3="申万一级行业",[1]!s_info_industry_sw_2021(W4765,公司分析!D$5,1),IF($Y$3="申万二级行业",[1]!s_info_industry_sw_2021(W4765,公司分析!D$5,2),IF($Y$3="申万三级行业",[1]!s_info_industry_sw_2021(W4765,公司分析!D$5,3),IF($Y$3="wind一级行业",[1]!s_info_industry_gics(W4765,1),IF($Y$3="wind二级行业",[1]!s_info_industry_gics(W4765,2),IF($Y$3="wind三级行业",[1]!s_info_industry_gics(W4765,3),IF($Y$3="wind四级行业",[1]!s_info_industry_gics(W4765,4),IF($Y$3="证监会门类行业",[1]!s_info_industry_csrc12_n(W4765,公司分析!D$5,1),""))))))))</f>
        <v>0</v>
      </c>
      <c r="Z4765" s="298" t="str">
        <f>IF(Y4765=行业比较!$E$6,ROW(),"")</f>
        <v/>
      </c>
    </row>
    <row r="4766" spans="22:26" x14ac:dyDescent="0.35">
      <c r="V4766" s="253">
        <f t="shared" si="82"/>
        <v>0</v>
      </c>
      <c r="W4766" s="348" t="str">
        <f>IF(板块成分!B4768="","",板块成分!B4768)</f>
        <v/>
      </c>
      <c r="X4766" s="270" t="str">
        <f>[1]!s_info_name(W4766)</f>
        <v>0</v>
      </c>
      <c r="Y4766" s="335" t="str">
        <f>IF($Y$3="申万一级行业",[1]!s_info_industry_sw_2021(W4766,公司分析!D$5,1),IF($Y$3="申万二级行业",[1]!s_info_industry_sw_2021(W4766,公司分析!D$5,2),IF($Y$3="申万三级行业",[1]!s_info_industry_sw_2021(W4766,公司分析!D$5,3),IF($Y$3="wind一级行业",[1]!s_info_industry_gics(W4766,1),IF($Y$3="wind二级行业",[1]!s_info_industry_gics(W4766,2),IF($Y$3="wind三级行业",[1]!s_info_industry_gics(W4766,3),IF($Y$3="wind四级行业",[1]!s_info_industry_gics(W4766,4),IF($Y$3="证监会门类行业",[1]!s_info_industry_csrc12_n(W4766,公司分析!D$5,1),""))))))))</f>
        <v>0</v>
      </c>
      <c r="Z4766" s="298" t="str">
        <f>IF(Y4766=行业比较!$E$6,ROW(),"")</f>
        <v/>
      </c>
    </row>
    <row r="4767" spans="22:26" x14ac:dyDescent="0.35">
      <c r="V4767" s="253">
        <f t="shared" si="82"/>
        <v>0</v>
      </c>
      <c r="W4767" s="348" t="str">
        <f>IF(板块成分!B4769="","",板块成分!B4769)</f>
        <v/>
      </c>
      <c r="X4767" s="270" t="str">
        <f>[1]!s_info_name(W4767)</f>
        <v>0</v>
      </c>
      <c r="Y4767" s="335" t="str">
        <f>IF($Y$3="申万一级行业",[1]!s_info_industry_sw_2021(W4767,公司分析!D$5,1),IF($Y$3="申万二级行业",[1]!s_info_industry_sw_2021(W4767,公司分析!D$5,2),IF($Y$3="申万三级行业",[1]!s_info_industry_sw_2021(W4767,公司分析!D$5,3),IF($Y$3="wind一级行业",[1]!s_info_industry_gics(W4767,1),IF($Y$3="wind二级行业",[1]!s_info_industry_gics(W4767,2),IF($Y$3="wind三级行业",[1]!s_info_industry_gics(W4767,3),IF($Y$3="wind四级行业",[1]!s_info_industry_gics(W4767,4),IF($Y$3="证监会门类行业",[1]!s_info_industry_csrc12_n(W4767,公司分析!D$5,1),""))))))))</f>
        <v>0</v>
      </c>
      <c r="Z4767" s="298" t="str">
        <f>IF(Y4767=行业比较!$E$6,ROW(),"")</f>
        <v/>
      </c>
    </row>
    <row r="4768" spans="22:26" x14ac:dyDescent="0.35">
      <c r="V4768" s="253">
        <f t="shared" si="82"/>
        <v>0</v>
      </c>
      <c r="W4768" s="348" t="str">
        <f>IF(板块成分!B4770="","",板块成分!B4770)</f>
        <v/>
      </c>
      <c r="X4768" s="270" t="str">
        <f>[1]!s_info_name(W4768)</f>
        <v>0</v>
      </c>
      <c r="Y4768" s="335" t="str">
        <f>IF($Y$3="申万一级行业",[1]!s_info_industry_sw_2021(W4768,公司分析!D$5,1),IF($Y$3="申万二级行业",[1]!s_info_industry_sw_2021(W4768,公司分析!D$5,2),IF($Y$3="申万三级行业",[1]!s_info_industry_sw_2021(W4768,公司分析!D$5,3),IF($Y$3="wind一级行业",[1]!s_info_industry_gics(W4768,1),IF($Y$3="wind二级行业",[1]!s_info_industry_gics(W4768,2),IF($Y$3="wind三级行业",[1]!s_info_industry_gics(W4768,3),IF($Y$3="wind四级行业",[1]!s_info_industry_gics(W4768,4),IF($Y$3="证监会门类行业",[1]!s_info_industry_csrc12_n(W4768,公司分析!D$5,1),""))))))))</f>
        <v>0</v>
      </c>
      <c r="Z4768" s="298" t="str">
        <f>IF(Y4768=行业比较!$E$6,ROW(),"")</f>
        <v/>
      </c>
    </row>
    <row r="4769" spans="22:26" x14ac:dyDescent="0.35">
      <c r="V4769" s="253">
        <f t="shared" si="82"/>
        <v>0</v>
      </c>
      <c r="W4769" s="348" t="str">
        <f>IF(板块成分!B4771="","",板块成分!B4771)</f>
        <v/>
      </c>
      <c r="X4769" s="270" t="str">
        <f>[1]!s_info_name(W4769)</f>
        <v>0</v>
      </c>
      <c r="Y4769" s="335" t="str">
        <f>IF($Y$3="申万一级行业",[1]!s_info_industry_sw_2021(W4769,公司分析!D$5,1),IF($Y$3="申万二级行业",[1]!s_info_industry_sw_2021(W4769,公司分析!D$5,2),IF($Y$3="申万三级行业",[1]!s_info_industry_sw_2021(W4769,公司分析!D$5,3),IF($Y$3="wind一级行业",[1]!s_info_industry_gics(W4769,1),IF($Y$3="wind二级行业",[1]!s_info_industry_gics(W4769,2),IF($Y$3="wind三级行业",[1]!s_info_industry_gics(W4769,3),IF($Y$3="wind四级行业",[1]!s_info_industry_gics(W4769,4),IF($Y$3="证监会门类行业",[1]!s_info_industry_csrc12_n(W4769,公司分析!D$5,1),""))))))))</f>
        <v>0</v>
      </c>
      <c r="Z4769" s="298" t="str">
        <f>IF(Y4769=行业比较!$E$6,ROW(),"")</f>
        <v/>
      </c>
    </row>
    <row r="4770" spans="22:26" x14ac:dyDescent="0.35">
      <c r="V4770" s="253">
        <f t="shared" si="82"/>
        <v>0</v>
      </c>
      <c r="W4770" s="348" t="str">
        <f>IF(板块成分!B4772="","",板块成分!B4772)</f>
        <v/>
      </c>
      <c r="X4770" s="270" t="str">
        <f>[1]!s_info_name(W4770)</f>
        <v>0</v>
      </c>
      <c r="Y4770" s="335" t="str">
        <f>IF($Y$3="申万一级行业",[1]!s_info_industry_sw_2021(W4770,公司分析!D$5,1),IF($Y$3="申万二级行业",[1]!s_info_industry_sw_2021(W4770,公司分析!D$5,2),IF($Y$3="申万三级行业",[1]!s_info_industry_sw_2021(W4770,公司分析!D$5,3),IF($Y$3="wind一级行业",[1]!s_info_industry_gics(W4770,1),IF($Y$3="wind二级行业",[1]!s_info_industry_gics(W4770,2),IF($Y$3="wind三级行业",[1]!s_info_industry_gics(W4770,3),IF($Y$3="wind四级行业",[1]!s_info_industry_gics(W4770,4),IF($Y$3="证监会门类行业",[1]!s_info_industry_csrc12_n(W4770,公司分析!D$5,1),""))))))))</f>
        <v>0</v>
      </c>
      <c r="Z4770" s="298" t="str">
        <f>IF(Y4770=行业比较!$E$6,ROW(),"")</f>
        <v/>
      </c>
    </row>
    <row r="4771" spans="22:26" x14ac:dyDescent="0.35">
      <c r="V4771" s="253">
        <f t="shared" si="82"/>
        <v>0</v>
      </c>
      <c r="W4771" s="348" t="str">
        <f>IF(板块成分!B4773="","",板块成分!B4773)</f>
        <v/>
      </c>
      <c r="X4771" s="270" t="str">
        <f>[1]!s_info_name(W4771)</f>
        <v>0</v>
      </c>
      <c r="Y4771" s="335" t="str">
        <f>IF($Y$3="申万一级行业",[1]!s_info_industry_sw_2021(W4771,公司分析!D$5,1),IF($Y$3="申万二级行业",[1]!s_info_industry_sw_2021(W4771,公司分析!D$5,2),IF($Y$3="申万三级行业",[1]!s_info_industry_sw_2021(W4771,公司分析!D$5,3),IF($Y$3="wind一级行业",[1]!s_info_industry_gics(W4771,1),IF($Y$3="wind二级行业",[1]!s_info_industry_gics(W4771,2),IF($Y$3="wind三级行业",[1]!s_info_industry_gics(W4771,3),IF($Y$3="wind四级行业",[1]!s_info_industry_gics(W4771,4),IF($Y$3="证监会门类行业",[1]!s_info_industry_csrc12_n(W4771,公司分析!D$5,1),""))))))))</f>
        <v>0</v>
      </c>
      <c r="Z4771" s="298" t="str">
        <f>IF(Y4771=行业比较!$E$6,ROW(),"")</f>
        <v/>
      </c>
    </row>
    <row r="4772" spans="22:26" x14ac:dyDescent="0.35">
      <c r="V4772" s="253">
        <f t="shared" si="82"/>
        <v>0</v>
      </c>
      <c r="W4772" s="348" t="str">
        <f>IF(板块成分!B4774="","",板块成分!B4774)</f>
        <v/>
      </c>
      <c r="X4772" s="270" t="str">
        <f>[1]!s_info_name(W4772)</f>
        <v>0</v>
      </c>
      <c r="Y4772" s="335" t="str">
        <f>IF($Y$3="申万一级行业",[1]!s_info_industry_sw_2021(W4772,公司分析!D$5,1),IF($Y$3="申万二级行业",[1]!s_info_industry_sw_2021(W4772,公司分析!D$5,2),IF($Y$3="申万三级行业",[1]!s_info_industry_sw_2021(W4772,公司分析!D$5,3),IF($Y$3="wind一级行业",[1]!s_info_industry_gics(W4772,1),IF($Y$3="wind二级行业",[1]!s_info_industry_gics(W4772,2),IF($Y$3="wind三级行业",[1]!s_info_industry_gics(W4772,3),IF($Y$3="wind四级行业",[1]!s_info_industry_gics(W4772,4),IF($Y$3="证监会门类行业",[1]!s_info_industry_csrc12_n(W4772,公司分析!D$5,1),""))))))))</f>
        <v>0</v>
      </c>
      <c r="Z4772" s="298" t="str">
        <f>IF(Y4772=行业比较!$E$6,ROW(),"")</f>
        <v/>
      </c>
    </row>
    <row r="4773" spans="22:26" x14ac:dyDescent="0.35">
      <c r="V4773" s="253">
        <f t="shared" si="82"/>
        <v>0</v>
      </c>
      <c r="W4773" s="348" t="str">
        <f>IF(板块成分!B4775="","",板块成分!B4775)</f>
        <v/>
      </c>
      <c r="X4773" s="270" t="str">
        <f>[1]!s_info_name(W4773)</f>
        <v>0</v>
      </c>
      <c r="Y4773" s="335" t="str">
        <f>IF($Y$3="申万一级行业",[1]!s_info_industry_sw_2021(W4773,公司分析!D$5,1),IF($Y$3="申万二级行业",[1]!s_info_industry_sw_2021(W4773,公司分析!D$5,2),IF($Y$3="申万三级行业",[1]!s_info_industry_sw_2021(W4773,公司分析!D$5,3),IF($Y$3="wind一级行业",[1]!s_info_industry_gics(W4773,1),IF($Y$3="wind二级行业",[1]!s_info_industry_gics(W4773,2),IF($Y$3="wind三级行业",[1]!s_info_industry_gics(W4773,3),IF($Y$3="wind四级行业",[1]!s_info_industry_gics(W4773,4),IF($Y$3="证监会门类行业",[1]!s_info_industry_csrc12_n(W4773,公司分析!D$5,1),""))))))))</f>
        <v>0</v>
      </c>
      <c r="Z4773" s="298" t="str">
        <f>IF(Y4773=行业比较!$E$6,ROW(),"")</f>
        <v/>
      </c>
    </row>
    <row r="4774" spans="22:26" x14ac:dyDescent="0.35">
      <c r="V4774" s="253">
        <f t="shared" si="82"/>
        <v>0</v>
      </c>
      <c r="W4774" s="348" t="str">
        <f>IF(板块成分!B4776="","",板块成分!B4776)</f>
        <v/>
      </c>
      <c r="X4774" s="270" t="str">
        <f>[1]!s_info_name(W4774)</f>
        <v>0</v>
      </c>
      <c r="Y4774" s="335" t="str">
        <f>IF($Y$3="申万一级行业",[1]!s_info_industry_sw_2021(W4774,公司分析!D$5,1),IF($Y$3="申万二级行业",[1]!s_info_industry_sw_2021(W4774,公司分析!D$5,2),IF($Y$3="申万三级行业",[1]!s_info_industry_sw_2021(W4774,公司分析!D$5,3),IF($Y$3="wind一级行业",[1]!s_info_industry_gics(W4774,1),IF($Y$3="wind二级行业",[1]!s_info_industry_gics(W4774,2),IF($Y$3="wind三级行业",[1]!s_info_industry_gics(W4774,3),IF($Y$3="wind四级行业",[1]!s_info_industry_gics(W4774,4),IF($Y$3="证监会门类行业",[1]!s_info_industry_csrc12_n(W4774,公司分析!D$5,1),""))))))))</f>
        <v>0</v>
      </c>
      <c r="Z4774" s="298" t="str">
        <f>IF(Y4774=行业比较!$E$6,ROW(),"")</f>
        <v/>
      </c>
    </row>
    <row r="4775" spans="22:26" x14ac:dyDescent="0.35">
      <c r="V4775" s="253">
        <f t="shared" si="82"/>
        <v>0</v>
      </c>
      <c r="W4775" s="348" t="str">
        <f>IF(板块成分!B4777="","",板块成分!B4777)</f>
        <v/>
      </c>
      <c r="X4775" s="270" t="str">
        <f>[1]!s_info_name(W4775)</f>
        <v>0</v>
      </c>
      <c r="Y4775" s="335" t="str">
        <f>IF($Y$3="申万一级行业",[1]!s_info_industry_sw_2021(W4775,公司分析!D$5,1),IF($Y$3="申万二级行业",[1]!s_info_industry_sw_2021(W4775,公司分析!D$5,2),IF($Y$3="申万三级行业",[1]!s_info_industry_sw_2021(W4775,公司分析!D$5,3),IF($Y$3="wind一级行业",[1]!s_info_industry_gics(W4775,1),IF($Y$3="wind二级行业",[1]!s_info_industry_gics(W4775,2),IF($Y$3="wind三级行业",[1]!s_info_industry_gics(W4775,3),IF($Y$3="wind四级行业",[1]!s_info_industry_gics(W4775,4),IF($Y$3="证监会门类行业",[1]!s_info_industry_csrc12_n(W4775,公司分析!D$5,1),""))))))))</f>
        <v>0</v>
      </c>
      <c r="Z4775" s="298" t="str">
        <f>IF(Y4775=行业比较!$E$6,ROW(),"")</f>
        <v/>
      </c>
    </row>
    <row r="4776" spans="22:26" x14ac:dyDescent="0.35">
      <c r="V4776" s="253">
        <f t="shared" si="82"/>
        <v>0</v>
      </c>
      <c r="W4776" s="348" t="str">
        <f>IF(板块成分!B4778="","",板块成分!B4778)</f>
        <v/>
      </c>
      <c r="X4776" s="270" t="str">
        <f>[1]!s_info_name(W4776)</f>
        <v>0</v>
      </c>
      <c r="Y4776" s="335" t="str">
        <f>IF($Y$3="申万一级行业",[1]!s_info_industry_sw_2021(W4776,公司分析!D$5,1),IF($Y$3="申万二级行业",[1]!s_info_industry_sw_2021(W4776,公司分析!D$5,2),IF($Y$3="申万三级行业",[1]!s_info_industry_sw_2021(W4776,公司分析!D$5,3),IF($Y$3="wind一级行业",[1]!s_info_industry_gics(W4776,1),IF($Y$3="wind二级行业",[1]!s_info_industry_gics(W4776,2),IF($Y$3="wind三级行业",[1]!s_info_industry_gics(W4776,3),IF($Y$3="wind四级行业",[1]!s_info_industry_gics(W4776,4),IF($Y$3="证监会门类行业",[1]!s_info_industry_csrc12_n(W4776,公司分析!D$5,1),""))))))))</f>
        <v>0</v>
      </c>
      <c r="Z4776" s="298" t="str">
        <f>IF(Y4776=行业比较!$E$6,ROW(),"")</f>
        <v/>
      </c>
    </row>
    <row r="4777" spans="22:26" x14ac:dyDescent="0.35">
      <c r="V4777" s="253">
        <f t="shared" si="82"/>
        <v>0</v>
      </c>
      <c r="W4777" s="348" t="str">
        <f>IF(板块成分!B4779="","",板块成分!B4779)</f>
        <v/>
      </c>
      <c r="X4777" s="270" t="str">
        <f>[1]!s_info_name(W4777)</f>
        <v>0</v>
      </c>
      <c r="Y4777" s="335" t="str">
        <f>IF($Y$3="申万一级行业",[1]!s_info_industry_sw_2021(W4777,公司分析!D$5,1),IF($Y$3="申万二级行业",[1]!s_info_industry_sw_2021(W4777,公司分析!D$5,2),IF($Y$3="申万三级行业",[1]!s_info_industry_sw_2021(W4777,公司分析!D$5,3),IF($Y$3="wind一级行业",[1]!s_info_industry_gics(W4777,1),IF($Y$3="wind二级行业",[1]!s_info_industry_gics(W4777,2),IF($Y$3="wind三级行业",[1]!s_info_industry_gics(W4777,3),IF($Y$3="wind四级行业",[1]!s_info_industry_gics(W4777,4),IF($Y$3="证监会门类行业",[1]!s_info_industry_csrc12_n(W4777,公司分析!D$5,1),""))))))))</f>
        <v>0</v>
      </c>
      <c r="Z4777" s="298" t="str">
        <f>IF(Y4777=行业比较!$E$6,ROW(),"")</f>
        <v/>
      </c>
    </row>
    <row r="4778" spans="22:26" x14ac:dyDescent="0.35">
      <c r="V4778" s="253">
        <f t="shared" si="82"/>
        <v>0</v>
      </c>
      <c r="W4778" s="348" t="str">
        <f>IF(板块成分!B4780="","",板块成分!B4780)</f>
        <v/>
      </c>
      <c r="X4778" s="270" t="str">
        <f>[1]!s_info_name(W4778)</f>
        <v>0</v>
      </c>
      <c r="Y4778" s="335" t="str">
        <f>IF($Y$3="申万一级行业",[1]!s_info_industry_sw_2021(W4778,公司分析!D$5,1),IF($Y$3="申万二级行业",[1]!s_info_industry_sw_2021(W4778,公司分析!D$5,2),IF($Y$3="申万三级行业",[1]!s_info_industry_sw_2021(W4778,公司分析!D$5,3),IF($Y$3="wind一级行业",[1]!s_info_industry_gics(W4778,1),IF($Y$3="wind二级行业",[1]!s_info_industry_gics(W4778,2),IF($Y$3="wind三级行业",[1]!s_info_industry_gics(W4778,3),IF($Y$3="wind四级行业",[1]!s_info_industry_gics(W4778,4),IF($Y$3="证监会门类行业",[1]!s_info_industry_csrc12_n(W4778,公司分析!D$5,1),""))))))))</f>
        <v>0</v>
      </c>
      <c r="Z4778" s="298" t="str">
        <f>IF(Y4778=行业比较!$E$6,ROW(),"")</f>
        <v/>
      </c>
    </row>
    <row r="4779" spans="22:26" x14ac:dyDescent="0.35">
      <c r="V4779" s="253">
        <f t="shared" si="82"/>
        <v>0</v>
      </c>
      <c r="W4779" s="348" t="str">
        <f>IF(板块成分!B4781="","",板块成分!B4781)</f>
        <v/>
      </c>
      <c r="X4779" s="270" t="str">
        <f>[1]!s_info_name(W4779)</f>
        <v>0</v>
      </c>
      <c r="Y4779" s="335" t="str">
        <f>IF($Y$3="申万一级行业",[1]!s_info_industry_sw_2021(W4779,公司分析!D$5,1),IF($Y$3="申万二级行业",[1]!s_info_industry_sw_2021(W4779,公司分析!D$5,2),IF($Y$3="申万三级行业",[1]!s_info_industry_sw_2021(W4779,公司分析!D$5,3),IF($Y$3="wind一级行业",[1]!s_info_industry_gics(W4779,1),IF($Y$3="wind二级行业",[1]!s_info_industry_gics(W4779,2),IF($Y$3="wind三级行业",[1]!s_info_industry_gics(W4779,3),IF($Y$3="wind四级行业",[1]!s_info_industry_gics(W4779,4),IF($Y$3="证监会门类行业",[1]!s_info_industry_csrc12_n(W4779,公司分析!D$5,1),""))))))))</f>
        <v>0</v>
      </c>
      <c r="Z4779" s="298" t="str">
        <f>IF(Y4779=行业比较!$E$6,ROW(),"")</f>
        <v/>
      </c>
    </row>
    <row r="4780" spans="22:26" x14ac:dyDescent="0.35">
      <c r="V4780" s="253">
        <f t="shared" si="82"/>
        <v>0</v>
      </c>
      <c r="W4780" s="348" t="str">
        <f>IF(板块成分!B4782="","",板块成分!B4782)</f>
        <v/>
      </c>
      <c r="X4780" s="270" t="str">
        <f>[1]!s_info_name(W4780)</f>
        <v>0</v>
      </c>
      <c r="Y4780" s="335" t="str">
        <f>IF($Y$3="申万一级行业",[1]!s_info_industry_sw_2021(W4780,公司分析!D$5,1),IF($Y$3="申万二级行业",[1]!s_info_industry_sw_2021(W4780,公司分析!D$5,2),IF($Y$3="申万三级行业",[1]!s_info_industry_sw_2021(W4780,公司分析!D$5,3),IF($Y$3="wind一级行业",[1]!s_info_industry_gics(W4780,1),IF($Y$3="wind二级行业",[1]!s_info_industry_gics(W4780,2),IF($Y$3="wind三级行业",[1]!s_info_industry_gics(W4780,3),IF($Y$3="wind四级行业",[1]!s_info_industry_gics(W4780,4),IF($Y$3="证监会门类行业",[1]!s_info_industry_csrc12_n(W4780,公司分析!D$5,1),""))))))))</f>
        <v>0</v>
      </c>
      <c r="Z4780" s="298" t="str">
        <f>IF(Y4780=行业比较!$E$6,ROW(),"")</f>
        <v/>
      </c>
    </row>
    <row r="4781" spans="22:26" x14ac:dyDescent="0.35">
      <c r="V4781" s="253">
        <f t="shared" si="82"/>
        <v>0</v>
      </c>
      <c r="W4781" s="348" t="str">
        <f>IF(板块成分!B4783="","",板块成分!B4783)</f>
        <v/>
      </c>
      <c r="X4781" s="270" t="str">
        <f>[1]!s_info_name(W4781)</f>
        <v>0</v>
      </c>
      <c r="Y4781" s="335" t="str">
        <f>IF($Y$3="申万一级行业",[1]!s_info_industry_sw_2021(W4781,公司分析!D$5,1),IF($Y$3="申万二级行业",[1]!s_info_industry_sw_2021(W4781,公司分析!D$5,2),IF($Y$3="申万三级行业",[1]!s_info_industry_sw_2021(W4781,公司分析!D$5,3),IF($Y$3="wind一级行业",[1]!s_info_industry_gics(W4781,1),IF($Y$3="wind二级行业",[1]!s_info_industry_gics(W4781,2),IF($Y$3="wind三级行业",[1]!s_info_industry_gics(W4781,3),IF($Y$3="wind四级行业",[1]!s_info_industry_gics(W4781,4),IF($Y$3="证监会门类行业",[1]!s_info_industry_csrc12_n(W4781,公司分析!D$5,1),""))))))))</f>
        <v>0</v>
      </c>
      <c r="Z4781" s="298" t="str">
        <f>IF(Y4781=行业比较!$E$6,ROW(),"")</f>
        <v/>
      </c>
    </row>
    <row r="4782" spans="22:26" x14ac:dyDescent="0.35">
      <c r="V4782" s="253">
        <f t="shared" si="82"/>
        <v>0</v>
      </c>
      <c r="W4782" s="348" t="str">
        <f>IF(板块成分!B4784="","",板块成分!B4784)</f>
        <v/>
      </c>
      <c r="X4782" s="270" t="str">
        <f>[1]!s_info_name(W4782)</f>
        <v>0</v>
      </c>
      <c r="Y4782" s="335" t="str">
        <f>IF($Y$3="申万一级行业",[1]!s_info_industry_sw_2021(W4782,公司分析!D$5,1),IF($Y$3="申万二级行业",[1]!s_info_industry_sw_2021(W4782,公司分析!D$5,2),IF($Y$3="申万三级行业",[1]!s_info_industry_sw_2021(W4782,公司分析!D$5,3),IF($Y$3="wind一级行业",[1]!s_info_industry_gics(W4782,1),IF($Y$3="wind二级行业",[1]!s_info_industry_gics(W4782,2),IF($Y$3="wind三级行业",[1]!s_info_industry_gics(W4782,3),IF($Y$3="wind四级行业",[1]!s_info_industry_gics(W4782,4),IF($Y$3="证监会门类行业",[1]!s_info_industry_csrc12_n(W4782,公司分析!D$5,1),""))))))))</f>
        <v>0</v>
      </c>
      <c r="Z4782" s="298" t="str">
        <f>IF(Y4782=行业比较!$E$6,ROW(),"")</f>
        <v/>
      </c>
    </row>
    <row r="4783" spans="22:26" x14ac:dyDescent="0.35">
      <c r="V4783" s="253">
        <f t="shared" si="82"/>
        <v>0</v>
      </c>
      <c r="W4783" s="348" t="str">
        <f>IF(板块成分!B4785="","",板块成分!B4785)</f>
        <v/>
      </c>
      <c r="X4783" s="270" t="str">
        <f>[1]!s_info_name(W4783)</f>
        <v>0</v>
      </c>
      <c r="Y4783" s="335" t="str">
        <f>IF($Y$3="申万一级行业",[1]!s_info_industry_sw_2021(W4783,公司分析!D$5,1),IF($Y$3="申万二级行业",[1]!s_info_industry_sw_2021(W4783,公司分析!D$5,2),IF($Y$3="申万三级行业",[1]!s_info_industry_sw_2021(W4783,公司分析!D$5,3),IF($Y$3="wind一级行业",[1]!s_info_industry_gics(W4783,1),IF($Y$3="wind二级行业",[1]!s_info_industry_gics(W4783,2),IF($Y$3="wind三级行业",[1]!s_info_industry_gics(W4783,3),IF($Y$3="wind四级行业",[1]!s_info_industry_gics(W4783,4),IF($Y$3="证监会门类行业",[1]!s_info_industry_csrc12_n(W4783,公司分析!D$5,1),""))))))))</f>
        <v>0</v>
      </c>
      <c r="Z4783" s="298" t="str">
        <f>IF(Y4783=行业比较!$E$6,ROW(),"")</f>
        <v/>
      </c>
    </row>
    <row r="4784" spans="22:26" x14ac:dyDescent="0.35">
      <c r="V4784" s="253">
        <f t="shared" si="82"/>
        <v>0</v>
      </c>
      <c r="W4784" s="348" t="str">
        <f>IF(板块成分!B4786="","",板块成分!B4786)</f>
        <v/>
      </c>
      <c r="X4784" s="270" t="str">
        <f>[1]!s_info_name(W4784)</f>
        <v>0</v>
      </c>
      <c r="Y4784" s="335" t="str">
        <f>IF($Y$3="申万一级行业",[1]!s_info_industry_sw_2021(W4784,公司分析!D$5,1),IF($Y$3="申万二级行业",[1]!s_info_industry_sw_2021(W4784,公司分析!D$5,2),IF($Y$3="申万三级行业",[1]!s_info_industry_sw_2021(W4784,公司分析!D$5,3),IF($Y$3="wind一级行业",[1]!s_info_industry_gics(W4784,1),IF($Y$3="wind二级行业",[1]!s_info_industry_gics(W4784,2),IF($Y$3="wind三级行业",[1]!s_info_industry_gics(W4784,3),IF($Y$3="wind四级行业",[1]!s_info_industry_gics(W4784,4),IF($Y$3="证监会门类行业",[1]!s_info_industry_csrc12_n(W4784,公司分析!D$5,1),""))))))))</f>
        <v>0</v>
      </c>
      <c r="Z4784" s="298" t="str">
        <f>IF(Y4784=行业比较!$E$6,ROW(),"")</f>
        <v/>
      </c>
    </row>
    <row r="4785" spans="22:26" x14ac:dyDescent="0.35">
      <c r="V4785" s="253">
        <f t="shared" si="82"/>
        <v>0</v>
      </c>
      <c r="W4785" s="348" t="str">
        <f>IF(板块成分!B4787="","",板块成分!B4787)</f>
        <v/>
      </c>
      <c r="X4785" s="270" t="str">
        <f>[1]!s_info_name(W4785)</f>
        <v>0</v>
      </c>
      <c r="Y4785" s="335" t="str">
        <f>IF($Y$3="申万一级行业",[1]!s_info_industry_sw_2021(W4785,公司分析!D$5,1),IF($Y$3="申万二级行业",[1]!s_info_industry_sw_2021(W4785,公司分析!D$5,2),IF($Y$3="申万三级行业",[1]!s_info_industry_sw_2021(W4785,公司分析!D$5,3),IF($Y$3="wind一级行业",[1]!s_info_industry_gics(W4785,1),IF($Y$3="wind二级行业",[1]!s_info_industry_gics(W4785,2),IF($Y$3="wind三级行业",[1]!s_info_industry_gics(W4785,3),IF($Y$3="wind四级行业",[1]!s_info_industry_gics(W4785,4),IF($Y$3="证监会门类行业",[1]!s_info_industry_csrc12_n(W4785,公司分析!D$5,1),""))))))))</f>
        <v>0</v>
      </c>
      <c r="Z4785" s="298" t="str">
        <f>IF(Y4785=行业比较!$E$6,ROW(),"")</f>
        <v/>
      </c>
    </row>
    <row r="4786" spans="22:26" x14ac:dyDescent="0.35">
      <c r="V4786" s="253">
        <f t="shared" si="82"/>
        <v>0</v>
      </c>
      <c r="W4786" s="348" t="str">
        <f>IF(板块成分!B4788="","",板块成分!B4788)</f>
        <v/>
      </c>
      <c r="X4786" s="270" t="str">
        <f>[1]!s_info_name(W4786)</f>
        <v>0</v>
      </c>
      <c r="Y4786" s="335" t="str">
        <f>IF($Y$3="申万一级行业",[1]!s_info_industry_sw_2021(W4786,公司分析!D$5,1),IF($Y$3="申万二级行业",[1]!s_info_industry_sw_2021(W4786,公司分析!D$5,2),IF($Y$3="申万三级行业",[1]!s_info_industry_sw_2021(W4786,公司分析!D$5,3),IF($Y$3="wind一级行业",[1]!s_info_industry_gics(W4786,1),IF($Y$3="wind二级行业",[1]!s_info_industry_gics(W4786,2),IF($Y$3="wind三级行业",[1]!s_info_industry_gics(W4786,3),IF($Y$3="wind四级行业",[1]!s_info_industry_gics(W4786,4),IF($Y$3="证监会门类行业",[1]!s_info_industry_csrc12_n(W4786,公司分析!D$5,1),""))))))))</f>
        <v>0</v>
      </c>
      <c r="Z4786" s="298" t="str">
        <f>IF(Y4786=行业比较!$E$6,ROW(),"")</f>
        <v/>
      </c>
    </row>
    <row r="4787" spans="22:26" x14ac:dyDescent="0.35">
      <c r="V4787" s="253">
        <f t="shared" si="82"/>
        <v>0</v>
      </c>
      <c r="W4787" s="348" t="str">
        <f>IF(板块成分!B4789="","",板块成分!B4789)</f>
        <v/>
      </c>
      <c r="X4787" s="270" t="str">
        <f>[1]!s_info_name(W4787)</f>
        <v>0</v>
      </c>
      <c r="Y4787" s="335" t="str">
        <f>IF($Y$3="申万一级行业",[1]!s_info_industry_sw_2021(W4787,公司分析!D$5,1),IF($Y$3="申万二级行业",[1]!s_info_industry_sw_2021(W4787,公司分析!D$5,2),IF($Y$3="申万三级行业",[1]!s_info_industry_sw_2021(W4787,公司分析!D$5,3),IF($Y$3="wind一级行业",[1]!s_info_industry_gics(W4787,1),IF($Y$3="wind二级行业",[1]!s_info_industry_gics(W4787,2),IF($Y$3="wind三级行业",[1]!s_info_industry_gics(W4787,3),IF($Y$3="wind四级行业",[1]!s_info_industry_gics(W4787,4),IF($Y$3="证监会门类行业",[1]!s_info_industry_csrc12_n(W4787,公司分析!D$5,1),""))))))))</f>
        <v>0</v>
      </c>
      <c r="Z4787" s="298" t="str">
        <f>IF(Y4787=行业比较!$E$6,ROW(),"")</f>
        <v/>
      </c>
    </row>
    <row r="4788" spans="22:26" x14ac:dyDescent="0.35">
      <c r="V4788" s="253">
        <f t="shared" si="82"/>
        <v>0</v>
      </c>
      <c r="W4788" s="348" t="str">
        <f>IF(板块成分!B4790="","",板块成分!B4790)</f>
        <v/>
      </c>
      <c r="X4788" s="270" t="str">
        <f>[1]!s_info_name(W4788)</f>
        <v>0</v>
      </c>
      <c r="Y4788" s="335" t="str">
        <f>IF($Y$3="申万一级行业",[1]!s_info_industry_sw_2021(W4788,公司分析!D$5,1),IF($Y$3="申万二级行业",[1]!s_info_industry_sw_2021(W4788,公司分析!D$5,2),IF($Y$3="申万三级行业",[1]!s_info_industry_sw_2021(W4788,公司分析!D$5,3),IF($Y$3="wind一级行业",[1]!s_info_industry_gics(W4788,1),IF($Y$3="wind二级行业",[1]!s_info_industry_gics(W4788,2),IF($Y$3="wind三级行业",[1]!s_info_industry_gics(W4788,3),IF($Y$3="wind四级行业",[1]!s_info_industry_gics(W4788,4),IF($Y$3="证监会门类行业",[1]!s_info_industry_csrc12_n(W4788,公司分析!D$5,1),""))))))))</f>
        <v>0</v>
      </c>
      <c r="Z4788" s="298" t="str">
        <f>IF(Y4788=行业比较!$E$6,ROW(),"")</f>
        <v/>
      </c>
    </row>
    <row r="4789" spans="22:26" x14ac:dyDescent="0.35">
      <c r="V4789" s="253">
        <f t="shared" si="82"/>
        <v>0</v>
      </c>
      <c r="W4789" s="348" t="str">
        <f>IF(板块成分!B4791="","",板块成分!B4791)</f>
        <v/>
      </c>
      <c r="X4789" s="270" t="str">
        <f>[1]!s_info_name(W4789)</f>
        <v>0</v>
      </c>
      <c r="Y4789" s="335" t="str">
        <f>IF($Y$3="申万一级行业",[1]!s_info_industry_sw_2021(W4789,公司分析!D$5,1),IF($Y$3="申万二级行业",[1]!s_info_industry_sw_2021(W4789,公司分析!D$5,2),IF($Y$3="申万三级行业",[1]!s_info_industry_sw_2021(W4789,公司分析!D$5,3),IF($Y$3="wind一级行业",[1]!s_info_industry_gics(W4789,1),IF($Y$3="wind二级行业",[1]!s_info_industry_gics(W4789,2),IF($Y$3="wind三级行业",[1]!s_info_industry_gics(W4789,3),IF($Y$3="wind四级行业",[1]!s_info_industry_gics(W4789,4),IF($Y$3="证监会门类行业",[1]!s_info_industry_csrc12_n(W4789,公司分析!D$5,1),""))))))))</f>
        <v>0</v>
      </c>
      <c r="Z4789" s="298" t="str">
        <f>IF(Y4789=行业比较!$E$6,ROW(),"")</f>
        <v/>
      </c>
    </row>
    <row r="4790" spans="22:26" x14ac:dyDescent="0.35">
      <c r="V4790" s="253">
        <f t="shared" si="82"/>
        <v>0</v>
      </c>
      <c r="W4790" s="348" t="str">
        <f>IF(板块成分!B4792="","",板块成分!B4792)</f>
        <v/>
      </c>
      <c r="X4790" s="270" t="str">
        <f>[1]!s_info_name(W4790)</f>
        <v>0</v>
      </c>
      <c r="Y4790" s="335" t="str">
        <f>IF($Y$3="申万一级行业",[1]!s_info_industry_sw_2021(W4790,公司分析!D$5,1),IF($Y$3="申万二级行业",[1]!s_info_industry_sw_2021(W4790,公司分析!D$5,2),IF($Y$3="申万三级行业",[1]!s_info_industry_sw_2021(W4790,公司分析!D$5,3),IF($Y$3="wind一级行业",[1]!s_info_industry_gics(W4790,1),IF($Y$3="wind二级行业",[1]!s_info_industry_gics(W4790,2),IF($Y$3="wind三级行业",[1]!s_info_industry_gics(W4790,3),IF($Y$3="wind四级行业",[1]!s_info_industry_gics(W4790,4),IF($Y$3="证监会门类行业",[1]!s_info_industry_csrc12_n(W4790,公司分析!D$5,1),""))))))))</f>
        <v>0</v>
      </c>
      <c r="Z4790" s="298" t="str">
        <f>IF(Y4790=行业比较!$E$6,ROW(),"")</f>
        <v/>
      </c>
    </row>
    <row r="4791" spans="22:26" x14ac:dyDescent="0.35">
      <c r="V4791" s="253">
        <f t="shared" si="82"/>
        <v>0</v>
      </c>
      <c r="W4791" s="348" t="str">
        <f>IF(板块成分!B4793="","",板块成分!B4793)</f>
        <v/>
      </c>
      <c r="X4791" s="270" t="str">
        <f>[1]!s_info_name(W4791)</f>
        <v>0</v>
      </c>
      <c r="Y4791" s="335" t="str">
        <f>IF($Y$3="申万一级行业",[1]!s_info_industry_sw_2021(W4791,公司分析!D$5,1),IF($Y$3="申万二级行业",[1]!s_info_industry_sw_2021(W4791,公司分析!D$5,2),IF($Y$3="申万三级行业",[1]!s_info_industry_sw_2021(W4791,公司分析!D$5,3),IF($Y$3="wind一级行业",[1]!s_info_industry_gics(W4791,1),IF($Y$3="wind二级行业",[1]!s_info_industry_gics(W4791,2),IF($Y$3="wind三级行业",[1]!s_info_industry_gics(W4791,3),IF($Y$3="wind四级行业",[1]!s_info_industry_gics(W4791,4),IF($Y$3="证监会门类行业",[1]!s_info_industry_csrc12_n(W4791,公司分析!D$5,1),""))))))))</f>
        <v>0</v>
      </c>
      <c r="Z4791" s="298" t="str">
        <f>IF(Y4791=行业比较!$E$6,ROW(),"")</f>
        <v/>
      </c>
    </row>
    <row r="4792" spans="22:26" x14ac:dyDescent="0.35">
      <c r="V4792" s="253">
        <f t="shared" si="82"/>
        <v>0</v>
      </c>
      <c r="W4792" s="348" t="str">
        <f>IF(板块成分!B4794="","",板块成分!B4794)</f>
        <v/>
      </c>
      <c r="X4792" s="270" t="str">
        <f>[1]!s_info_name(W4792)</f>
        <v>0</v>
      </c>
      <c r="Y4792" s="335" t="str">
        <f>IF($Y$3="申万一级行业",[1]!s_info_industry_sw_2021(W4792,公司分析!D$5,1),IF($Y$3="申万二级行业",[1]!s_info_industry_sw_2021(W4792,公司分析!D$5,2),IF($Y$3="申万三级行业",[1]!s_info_industry_sw_2021(W4792,公司分析!D$5,3),IF($Y$3="wind一级行业",[1]!s_info_industry_gics(W4792,1),IF($Y$3="wind二级行业",[1]!s_info_industry_gics(W4792,2),IF($Y$3="wind三级行业",[1]!s_info_industry_gics(W4792,3),IF($Y$3="wind四级行业",[1]!s_info_industry_gics(W4792,4),IF($Y$3="证监会门类行业",[1]!s_info_industry_csrc12_n(W4792,公司分析!D$5,1),""))))))))</f>
        <v>0</v>
      </c>
      <c r="Z4792" s="298" t="str">
        <f>IF(Y4792=行业比较!$E$6,ROW(),"")</f>
        <v/>
      </c>
    </row>
    <row r="4793" spans="22:26" x14ac:dyDescent="0.35">
      <c r="V4793" s="253">
        <f t="shared" si="82"/>
        <v>0</v>
      </c>
      <c r="W4793" s="348" t="str">
        <f>IF(板块成分!B4795="","",板块成分!B4795)</f>
        <v/>
      </c>
      <c r="X4793" s="270" t="str">
        <f>[1]!s_info_name(W4793)</f>
        <v>0</v>
      </c>
      <c r="Y4793" s="335" t="str">
        <f>IF($Y$3="申万一级行业",[1]!s_info_industry_sw_2021(W4793,公司分析!D$5,1),IF($Y$3="申万二级行业",[1]!s_info_industry_sw_2021(W4793,公司分析!D$5,2),IF($Y$3="申万三级行业",[1]!s_info_industry_sw_2021(W4793,公司分析!D$5,3),IF($Y$3="wind一级行业",[1]!s_info_industry_gics(W4793,1),IF($Y$3="wind二级行业",[1]!s_info_industry_gics(W4793,2),IF($Y$3="wind三级行业",[1]!s_info_industry_gics(W4793,3),IF($Y$3="wind四级行业",[1]!s_info_industry_gics(W4793,4),IF($Y$3="证监会门类行业",[1]!s_info_industry_csrc12_n(W4793,公司分析!D$5,1),""))))))))</f>
        <v>0</v>
      </c>
      <c r="Z4793" s="298" t="str">
        <f>IF(Y4793=行业比较!$E$6,ROW(),"")</f>
        <v/>
      </c>
    </row>
    <row r="4794" spans="22:26" x14ac:dyDescent="0.35">
      <c r="V4794" s="253">
        <f t="shared" si="82"/>
        <v>0</v>
      </c>
      <c r="W4794" s="348" t="str">
        <f>IF(板块成分!B4796="","",板块成分!B4796)</f>
        <v/>
      </c>
      <c r="X4794" s="270" t="str">
        <f>[1]!s_info_name(W4794)</f>
        <v>0</v>
      </c>
      <c r="Y4794" s="335" t="str">
        <f>IF($Y$3="申万一级行业",[1]!s_info_industry_sw_2021(W4794,公司分析!D$5,1),IF($Y$3="申万二级行业",[1]!s_info_industry_sw_2021(W4794,公司分析!D$5,2),IF($Y$3="申万三级行业",[1]!s_info_industry_sw_2021(W4794,公司分析!D$5,3),IF($Y$3="wind一级行业",[1]!s_info_industry_gics(W4794,1),IF($Y$3="wind二级行业",[1]!s_info_industry_gics(W4794,2),IF($Y$3="wind三级行业",[1]!s_info_industry_gics(W4794,3),IF($Y$3="wind四级行业",[1]!s_info_industry_gics(W4794,4),IF($Y$3="证监会门类行业",[1]!s_info_industry_csrc12_n(W4794,公司分析!D$5,1),""))))))))</f>
        <v>0</v>
      </c>
      <c r="Z4794" s="298" t="str">
        <f>IF(Y4794=行业比较!$E$6,ROW(),"")</f>
        <v/>
      </c>
    </row>
    <row r="4795" spans="22:26" x14ac:dyDescent="0.35">
      <c r="V4795" s="253">
        <f t="shared" si="82"/>
        <v>0</v>
      </c>
      <c r="W4795" s="348" t="str">
        <f>IF(板块成分!B4797="","",板块成分!B4797)</f>
        <v/>
      </c>
      <c r="X4795" s="270" t="str">
        <f>[1]!s_info_name(W4795)</f>
        <v>0</v>
      </c>
      <c r="Y4795" s="335" t="str">
        <f>IF($Y$3="申万一级行业",[1]!s_info_industry_sw_2021(W4795,公司分析!D$5,1),IF($Y$3="申万二级行业",[1]!s_info_industry_sw_2021(W4795,公司分析!D$5,2),IF($Y$3="申万三级行业",[1]!s_info_industry_sw_2021(W4795,公司分析!D$5,3),IF($Y$3="wind一级行业",[1]!s_info_industry_gics(W4795,1),IF($Y$3="wind二级行业",[1]!s_info_industry_gics(W4795,2),IF($Y$3="wind三级行业",[1]!s_info_industry_gics(W4795,3),IF($Y$3="wind四级行业",[1]!s_info_industry_gics(W4795,4),IF($Y$3="证监会门类行业",[1]!s_info_industry_csrc12_n(W4795,公司分析!D$5,1),""))))))))</f>
        <v>0</v>
      </c>
      <c r="Z4795" s="298" t="str">
        <f>IF(Y4795=行业比较!$E$6,ROW(),"")</f>
        <v/>
      </c>
    </row>
    <row r="4796" spans="22:26" x14ac:dyDescent="0.35">
      <c r="V4796" s="253">
        <f t="shared" si="82"/>
        <v>0</v>
      </c>
      <c r="W4796" s="348" t="str">
        <f>IF(板块成分!B4798="","",板块成分!B4798)</f>
        <v/>
      </c>
      <c r="X4796" s="270" t="str">
        <f>[1]!s_info_name(W4796)</f>
        <v>0</v>
      </c>
      <c r="Y4796" s="335" t="str">
        <f>IF($Y$3="申万一级行业",[1]!s_info_industry_sw_2021(W4796,公司分析!D$5,1),IF($Y$3="申万二级行业",[1]!s_info_industry_sw_2021(W4796,公司分析!D$5,2),IF($Y$3="申万三级行业",[1]!s_info_industry_sw_2021(W4796,公司分析!D$5,3),IF($Y$3="wind一级行业",[1]!s_info_industry_gics(W4796,1),IF($Y$3="wind二级行业",[1]!s_info_industry_gics(W4796,2),IF($Y$3="wind三级行业",[1]!s_info_industry_gics(W4796,3),IF($Y$3="wind四级行业",[1]!s_info_industry_gics(W4796,4),IF($Y$3="证监会门类行业",[1]!s_info_industry_csrc12_n(W4796,公司分析!D$5,1),""))))))))</f>
        <v>0</v>
      </c>
      <c r="Z4796" s="298" t="str">
        <f>IF(Y4796=行业比较!$E$6,ROW(),"")</f>
        <v/>
      </c>
    </row>
    <row r="4797" spans="22:26" x14ac:dyDescent="0.35">
      <c r="V4797" s="253">
        <f t="shared" si="82"/>
        <v>0</v>
      </c>
      <c r="W4797" s="348" t="str">
        <f>IF(板块成分!B4799="","",板块成分!B4799)</f>
        <v/>
      </c>
      <c r="X4797" s="270" t="str">
        <f>[1]!s_info_name(W4797)</f>
        <v>0</v>
      </c>
      <c r="Y4797" s="335" t="str">
        <f>IF($Y$3="申万一级行业",[1]!s_info_industry_sw_2021(W4797,公司分析!D$5,1),IF($Y$3="申万二级行业",[1]!s_info_industry_sw_2021(W4797,公司分析!D$5,2),IF($Y$3="申万三级行业",[1]!s_info_industry_sw_2021(W4797,公司分析!D$5,3),IF($Y$3="wind一级行业",[1]!s_info_industry_gics(W4797,1),IF($Y$3="wind二级行业",[1]!s_info_industry_gics(W4797,2),IF($Y$3="wind三级行业",[1]!s_info_industry_gics(W4797,3),IF($Y$3="wind四级行业",[1]!s_info_industry_gics(W4797,4),IF($Y$3="证监会门类行业",[1]!s_info_industry_csrc12_n(W4797,公司分析!D$5,1),""))))))))</f>
        <v>0</v>
      </c>
      <c r="Z4797" s="298" t="str">
        <f>IF(Y4797=行业比较!$E$6,ROW(),"")</f>
        <v/>
      </c>
    </row>
    <row r="4798" spans="22:26" x14ac:dyDescent="0.35">
      <c r="V4798" s="253">
        <f t="shared" si="82"/>
        <v>0</v>
      </c>
      <c r="W4798" s="348" t="str">
        <f>IF(板块成分!B4800="","",板块成分!B4800)</f>
        <v/>
      </c>
      <c r="X4798" s="270" t="str">
        <f>[1]!s_info_name(W4798)</f>
        <v>0</v>
      </c>
      <c r="Y4798" s="335" t="str">
        <f>IF($Y$3="申万一级行业",[1]!s_info_industry_sw_2021(W4798,公司分析!D$5,1),IF($Y$3="申万二级行业",[1]!s_info_industry_sw_2021(W4798,公司分析!D$5,2),IF($Y$3="申万三级行业",[1]!s_info_industry_sw_2021(W4798,公司分析!D$5,3),IF($Y$3="wind一级行业",[1]!s_info_industry_gics(W4798,1),IF($Y$3="wind二级行业",[1]!s_info_industry_gics(W4798,2),IF($Y$3="wind三级行业",[1]!s_info_industry_gics(W4798,3),IF($Y$3="wind四级行业",[1]!s_info_industry_gics(W4798,4),IF($Y$3="证监会门类行业",[1]!s_info_industry_csrc12_n(W4798,公司分析!D$5,1),""))))))))</f>
        <v>0</v>
      </c>
      <c r="Z4798" s="298" t="str">
        <f>IF(Y4798=行业比较!$E$6,ROW(),"")</f>
        <v/>
      </c>
    </row>
    <row r="4799" spans="22:26" x14ac:dyDescent="0.35">
      <c r="V4799" s="253">
        <f t="shared" si="82"/>
        <v>0</v>
      </c>
      <c r="W4799" s="348" t="str">
        <f>IF(板块成分!B4801="","",板块成分!B4801)</f>
        <v/>
      </c>
      <c r="X4799" s="270" t="str">
        <f>[1]!s_info_name(W4799)</f>
        <v>0</v>
      </c>
      <c r="Y4799" s="335" t="str">
        <f>IF($Y$3="申万一级行业",[1]!s_info_industry_sw_2021(W4799,公司分析!D$5,1),IF($Y$3="申万二级行业",[1]!s_info_industry_sw_2021(W4799,公司分析!D$5,2),IF($Y$3="申万三级行业",[1]!s_info_industry_sw_2021(W4799,公司分析!D$5,3),IF($Y$3="wind一级行业",[1]!s_info_industry_gics(W4799,1),IF($Y$3="wind二级行业",[1]!s_info_industry_gics(W4799,2),IF($Y$3="wind三级行业",[1]!s_info_industry_gics(W4799,3),IF($Y$3="wind四级行业",[1]!s_info_industry_gics(W4799,4),IF($Y$3="证监会门类行业",[1]!s_info_industry_csrc12_n(W4799,公司分析!D$5,1),""))))))))</f>
        <v>0</v>
      </c>
      <c r="Z4799" s="298" t="str">
        <f>IF(Y4799=行业比较!$E$6,ROW(),"")</f>
        <v/>
      </c>
    </row>
    <row r="4800" spans="22:26" x14ac:dyDescent="0.35">
      <c r="V4800" s="253">
        <f t="shared" si="82"/>
        <v>0</v>
      </c>
      <c r="W4800" s="348" t="str">
        <f>IF(板块成分!B4802="","",板块成分!B4802)</f>
        <v/>
      </c>
      <c r="X4800" s="270" t="str">
        <f>[1]!s_info_name(W4800)</f>
        <v>0</v>
      </c>
      <c r="Y4800" s="335" t="str">
        <f>IF($Y$3="申万一级行业",[1]!s_info_industry_sw_2021(W4800,公司分析!D$5,1),IF($Y$3="申万二级行业",[1]!s_info_industry_sw_2021(W4800,公司分析!D$5,2),IF($Y$3="申万三级行业",[1]!s_info_industry_sw_2021(W4800,公司分析!D$5,3),IF($Y$3="wind一级行业",[1]!s_info_industry_gics(W4800,1),IF($Y$3="wind二级行业",[1]!s_info_industry_gics(W4800,2),IF($Y$3="wind三级行业",[1]!s_info_industry_gics(W4800,3),IF($Y$3="wind四级行业",[1]!s_info_industry_gics(W4800,4),IF($Y$3="证监会门类行业",[1]!s_info_industry_csrc12_n(W4800,公司分析!D$5,1),""))))))))</f>
        <v>0</v>
      </c>
      <c r="Z4800" s="298" t="str">
        <f>IF(Y4800=行业比较!$E$6,ROW(),"")</f>
        <v/>
      </c>
    </row>
    <row r="4801" spans="22:26" x14ac:dyDescent="0.35">
      <c r="V4801" s="253">
        <f t="shared" si="82"/>
        <v>0</v>
      </c>
      <c r="W4801" s="348" t="str">
        <f>IF(板块成分!B4803="","",板块成分!B4803)</f>
        <v/>
      </c>
      <c r="X4801" s="270" t="str">
        <f>[1]!s_info_name(W4801)</f>
        <v>0</v>
      </c>
      <c r="Y4801" s="335" t="str">
        <f>IF($Y$3="申万一级行业",[1]!s_info_industry_sw_2021(W4801,公司分析!D$5,1),IF($Y$3="申万二级行业",[1]!s_info_industry_sw_2021(W4801,公司分析!D$5,2),IF($Y$3="申万三级行业",[1]!s_info_industry_sw_2021(W4801,公司分析!D$5,3),IF($Y$3="wind一级行业",[1]!s_info_industry_gics(W4801,1),IF($Y$3="wind二级行业",[1]!s_info_industry_gics(W4801,2),IF($Y$3="wind三级行业",[1]!s_info_industry_gics(W4801,3),IF($Y$3="wind四级行业",[1]!s_info_industry_gics(W4801,4),IF($Y$3="证监会门类行业",[1]!s_info_industry_csrc12_n(W4801,公司分析!D$5,1),""))))))))</f>
        <v>0</v>
      </c>
      <c r="Z4801" s="298" t="str">
        <f>IF(Y4801=行业比较!$E$6,ROW(),"")</f>
        <v/>
      </c>
    </row>
    <row r="4802" spans="22:26" x14ac:dyDescent="0.35">
      <c r="V4802" s="253">
        <f t="shared" si="82"/>
        <v>0</v>
      </c>
      <c r="W4802" s="348" t="str">
        <f>IF(板块成分!B4804="","",板块成分!B4804)</f>
        <v/>
      </c>
      <c r="X4802" s="270" t="str">
        <f>[1]!s_info_name(W4802)</f>
        <v>0</v>
      </c>
      <c r="Y4802" s="335" t="str">
        <f>IF($Y$3="申万一级行业",[1]!s_info_industry_sw_2021(W4802,公司分析!D$5,1),IF($Y$3="申万二级行业",[1]!s_info_industry_sw_2021(W4802,公司分析!D$5,2),IF($Y$3="申万三级行业",[1]!s_info_industry_sw_2021(W4802,公司分析!D$5,3),IF($Y$3="wind一级行业",[1]!s_info_industry_gics(W4802,1),IF($Y$3="wind二级行业",[1]!s_info_industry_gics(W4802,2),IF($Y$3="wind三级行业",[1]!s_info_industry_gics(W4802,3),IF($Y$3="wind四级行业",[1]!s_info_industry_gics(W4802,4),IF($Y$3="证监会门类行业",[1]!s_info_industry_csrc12_n(W4802,公司分析!D$5,1),""))))))))</f>
        <v>0</v>
      </c>
      <c r="Z4802" s="298" t="str">
        <f>IF(Y4802=行业比较!$E$6,ROW(),"")</f>
        <v/>
      </c>
    </row>
    <row r="4803" spans="22:26" x14ac:dyDescent="0.35">
      <c r="V4803" s="253">
        <f t="shared" si="82"/>
        <v>0</v>
      </c>
      <c r="W4803" s="348" t="str">
        <f>IF(板块成分!B4805="","",板块成分!B4805)</f>
        <v/>
      </c>
      <c r="X4803" s="270" t="str">
        <f>[1]!s_info_name(W4803)</f>
        <v>0</v>
      </c>
      <c r="Y4803" s="335" t="str">
        <f>IF($Y$3="申万一级行业",[1]!s_info_industry_sw_2021(W4803,公司分析!D$5,1),IF($Y$3="申万二级行业",[1]!s_info_industry_sw_2021(W4803,公司分析!D$5,2),IF($Y$3="申万三级行业",[1]!s_info_industry_sw_2021(W4803,公司分析!D$5,3),IF($Y$3="wind一级行业",[1]!s_info_industry_gics(W4803,1),IF($Y$3="wind二级行业",[1]!s_info_industry_gics(W4803,2),IF($Y$3="wind三级行业",[1]!s_info_industry_gics(W4803,3),IF($Y$3="wind四级行业",[1]!s_info_industry_gics(W4803,4),IF($Y$3="证监会门类行业",[1]!s_info_industry_csrc12_n(W4803,公司分析!D$5,1),""))))))))</f>
        <v>0</v>
      </c>
      <c r="Z4803" s="298" t="str">
        <f>IF(Y4803=行业比较!$E$6,ROW(),"")</f>
        <v/>
      </c>
    </row>
    <row r="4804" spans="22:26" x14ac:dyDescent="0.35">
      <c r="V4804" s="253">
        <f t="shared" si="82"/>
        <v>0</v>
      </c>
      <c r="W4804" s="348" t="str">
        <f>IF(板块成分!B4806="","",板块成分!B4806)</f>
        <v/>
      </c>
      <c r="X4804" s="270" t="str">
        <f>[1]!s_info_name(W4804)</f>
        <v>0</v>
      </c>
      <c r="Y4804" s="335" t="str">
        <f>IF($Y$3="申万一级行业",[1]!s_info_industry_sw_2021(W4804,公司分析!D$5,1),IF($Y$3="申万二级行业",[1]!s_info_industry_sw_2021(W4804,公司分析!D$5,2),IF($Y$3="申万三级行业",[1]!s_info_industry_sw_2021(W4804,公司分析!D$5,3),IF($Y$3="wind一级行业",[1]!s_info_industry_gics(W4804,1),IF($Y$3="wind二级行业",[1]!s_info_industry_gics(W4804,2),IF($Y$3="wind三级行业",[1]!s_info_industry_gics(W4804,3),IF($Y$3="wind四级行业",[1]!s_info_industry_gics(W4804,4),IF($Y$3="证监会门类行业",[1]!s_info_industry_csrc12_n(W4804,公司分析!D$5,1),""))))))))</f>
        <v>0</v>
      </c>
      <c r="Z4804" s="298" t="str">
        <f>IF(Y4804=行业比较!$E$6,ROW(),"")</f>
        <v/>
      </c>
    </row>
    <row r="4805" spans="22:26" x14ac:dyDescent="0.35">
      <c r="V4805" s="253">
        <f t="shared" ref="V4805:V4868" si="83">IF(Z4805="",0,RANK(Z4805,Z:Z,1))</f>
        <v>0</v>
      </c>
      <c r="W4805" s="348" t="str">
        <f>IF(板块成分!B4807="","",板块成分!B4807)</f>
        <v/>
      </c>
      <c r="X4805" s="270" t="str">
        <f>[1]!s_info_name(W4805)</f>
        <v>0</v>
      </c>
      <c r="Y4805" s="335" t="str">
        <f>IF($Y$3="申万一级行业",[1]!s_info_industry_sw_2021(W4805,公司分析!D$5,1),IF($Y$3="申万二级行业",[1]!s_info_industry_sw_2021(W4805,公司分析!D$5,2),IF($Y$3="申万三级行业",[1]!s_info_industry_sw_2021(W4805,公司分析!D$5,3),IF($Y$3="wind一级行业",[1]!s_info_industry_gics(W4805,1),IF($Y$3="wind二级行业",[1]!s_info_industry_gics(W4805,2),IF($Y$3="wind三级行业",[1]!s_info_industry_gics(W4805,3),IF($Y$3="wind四级行业",[1]!s_info_industry_gics(W4805,4),IF($Y$3="证监会门类行业",[1]!s_info_industry_csrc12_n(W4805,公司分析!D$5,1),""))))))))</f>
        <v>0</v>
      </c>
      <c r="Z4805" s="298" t="str">
        <f>IF(Y4805=行业比较!$E$6,ROW(),"")</f>
        <v/>
      </c>
    </row>
    <row r="4806" spans="22:26" x14ac:dyDescent="0.35">
      <c r="V4806" s="253">
        <f t="shared" si="83"/>
        <v>0</v>
      </c>
      <c r="W4806" s="348" t="str">
        <f>IF(板块成分!B4808="","",板块成分!B4808)</f>
        <v/>
      </c>
      <c r="X4806" s="270" t="str">
        <f>[1]!s_info_name(W4806)</f>
        <v>0</v>
      </c>
      <c r="Y4806" s="335" t="str">
        <f>IF($Y$3="申万一级行业",[1]!s_info_industry_sw_2021(W4806,公司分析!D$5,1),IF($Y$3="申万二级行业",[1]!s_info_industry_sw_2021(W4806,公司分析!D$5,2),IF($Y$3="申万三级行业",[1]!s_info_industry_sw_2021(W4806,公司分析!D$5,3),IF($Y$3="wind一级行业",[1]!s_info_industry_gics(W4806,1),IF($Y$3="wind二级行业",[1]!s_info_industry_gics(W4806,2),IF($Y$3="wind三级行业",[1]!s_info_industry_gics(W4806,3),IF($Y$3="wind四级行业",[1]!s_info_industry_gics(W4806,4),IF($Y$3="证监会门类行业",[1]!s_info_industry_csrc12_n(W4806,公司分析!D$5,1),""))))))))</f>
        <v>0</v>
      </c>
      <c r="Z4806" s="298" t="str">
        <f>IF(Y4806=行业比较!$E$6,ROW(),"")</f>
        <v/>
      </c>
    </row>
    <row r="4807" spans="22:26" x14ac:dyDescent="0.35">
      <c r="V4807" s="253">
        <f t="shared" si="83"/>
        <v>0</v>
      </c>
      <c r="W4807" s="348" t="str">
        <f>IF(板块成分!B4809="","",板块成分!B4809)</f>
        <v/>
      </c>
      <c r="X4807" s="270" t="str">
        <f>[1]!s_info_name(W4807)</f>
        <v>0</v>
      </c>
      <c r="Y4807" s="335" t="str">
        <f>IF($Y$3="申万一级行业",[1]!s_info_industry_sw_2021(W4807,公司分析!D$5,1),IF($Y$3="申万二级行业",[1]!s_info_industry_sw_2021(W4807,公司分析!D$5,2),IF($Y$3="申万三级行业",[1]!s_info_industry_sw_2021(W4807,公司分析!D$5,3),IF($Y$3="wind一级行业",[1]!s_info_industry_gics(W4807,1),IF($Y$3="wind二级行业",[1]!s_info_industry_gics(W4807,2),IF($Y$3="wind三级行业",[1]!s_info_industry_gics(W4807,3),IF($Y$3="wind四级行业",[1]!s_info_industry_gics(W4807,4),IF($Y$3="证监会门类行业",[1]!s_info_industry_csrc12_n(W4807,公司分析!D$5,1),""))))))))</f>
        <v>0</v>
      </c>
      <c r="Z4807" s="298" t="str">
        <f>IF(Y4807=行业比较!$E$6,ROW(),"")</f>
        <v/>
      </c>
    </row>
    <row r="4808" spans="22:26" x14ac:dyDescent="0.35">
      <c r="V4808" s="253">
        <f t="shared" si="83"/>
        <v>0</v>
      </c>
      <c r="W4808" s="348" t="str">
        <f>IF(板块成分!B4810="","",板块成分!B4810)</f>
        <v/>
      </c>
      <c r="X4808" s="270" t="str">
        <f>[1]!s_info_name(W4808)</f>
        <v>0</v>
      </c>
      <c r="Y4808" s="335" t="str">
        <f>IF($Y$3="申万一级行业",[1]!s_info_industry_sw_2021(W4808,公司分析!D$5,1),IF($Y$3="申万二级行业",[1]!s_info_industry_sw_2021(W4808,公司分析!D$5,2),IF($Y$3="申万三级行业",[1]!s_info_industry_sw_2021(W4808,公司分析!D$5,3),IF($Y$3="wind一级行业",[1]!s_info_industry_gics(W4808,1),IF($Y$3="wind二级行业",[1]!s_info_industry_gics(W4808,2),IF($Y$3="wind三级行业",[1]!s_info_industry_gics(W4808,3),IF($Y$3="wind四级行业",[1]!s_info_industry_gics(W4808,4),IF($Y$3="证监会门类行业",[1]!s_info_industry_csrc12_n(W4808,公司分析!D$5,1),""))))))))</f>
        <v>0</v>
      </c>
      <c r="Z4808" s="298" t="str">
        <f>IF(Y4808=行业比较!$E$6,ROW(),"")</f>
        <v/>
      </c>
    </row>
    <row r="4809" spans="22:26" x14ac:dyDescent="0.35">
      <c r="V4809" s="253">
        <f t="shared" si="83"/>
        <v>0</v>
      </c>
      <c r="W4809" s="348" t="str">
        <f>IF(板块成分!B4811="","",板块成分!B4811)</f>
        <v/>
      </c>
      <c r="X4809" s="270" t="str">
        <f>[1]!s_info_name(W4809)</f>
        <v>0</v>
      </c>
      <c r="Y4809" s="335" t="str">
        <f>IF($Y$3="申万一级行业",[1]!s_info_industry_sw_2021(W4809,公司分析!D$5,1),IF($Y$3="申万二级行业",[1]!s_info_industry_sw_2021(W4809,公司分析!D$5,2),IF($Y$3="申万三级行业",[1]!s_info_industry_sw_2021(W4809,公司分析!D$5,3),IF($Y$3="wind一级行业",[1]!s_info_industry_gics(W4809,1),IF($Y$3="wind二级行业",[1]!s_info_industry_gics(W4809,2),IF($Y$3="wind三级行业",[1]!s_info_industry_gics(W4809,3),IF($Y$3="wind四级行业",[1]!s_info_industry_gics(W4809,4),IF($Y$3="证监会门类行业",[1]!s_info_industry_csrc12_n(W4809,公司分析!D$5,1),""))))))))</f>
        <v>0</v>
      </c>
      <c r="Z4809" s="298" t="str">
        <f>IF(Y4809=行业比较!$E$6,ROW(),"")</f>
        <v/>
      </c>
    </row>
    <row r="4810" spans="22:26" x14ac:dyDescent="0.35">
      <c r="V4810" s="253">
        <f t="shared" si="83"/>
        <v>0</v>
      </c>
      <c r="W4810" s="348" t="str">
        <f>IF(板块成分!B4812="","",板块成分!B4812)</f>
        <v/>
      </c>
      <c r="X4810" s="270" t="str">
        <f>[1]!s_info_name(W4810)</f>
        <v>0</v>
      </c>
      <c r="Y4810" s="335" t="str">
        <f>IF($Y$3="申万一级行业",[1]!s_info_industry_sw_2021(W4810,公司分析!D$5,1),IF($Y$3="申万二级行业",[1]!s_info_industry_sw_2021(W4810,公司分析!D$5,2),IF($Y$3="申万三级行业",[1]!s_info_industry_sw_2021(W4810,公司分析!D$5,3),IF($Y$3="wind一级行业",[1]!s_info_industry_gics(W4810,1),IF($Y$3="wind二级行业",[1]!s_info_industry_gics(W4810,2),IF($Y$3="wind三级行业",[1]!s_info_industry_gics(W4810,3),IF($Y$3="wind四级行业",[1]!s_info_industry_gics(W4810,4),IF($Y$3="证监会门类行业",[1]!s_info_industry_csrc12_n(W4810,公司分析!D$5,1),""))))))))</f>
        <v>0</v>
      </c>
      <c r="Z4810" s="298" t="str">
        <f>IF(Y4810=行业比较!$E$6,ROW(),"")</f>
        <v/>
      </c>
    </row>
    <row r="4811" spans="22:26" x14ac:dyDescent="0.35">
      <c r="V4811" s="253">
        <f t="shared" si="83"/>
        <v>0</v>
      </c>
      <c r="W4811" s="348" t="str">
        <f>IF(板块成分!B4813="","",板块成分!B4813)</f>
        <v/>
      </c>
      <c r="X4811" s="270" t="str">
        <f>[1]!s_info_name(W4811)</f>
        <v>0</v>
      </c>
      <c r="Y4811" s="335" t="str">
        <f>IF($Y$3="申万一级行业",[1]!s_info_industry_sw_2021(W4811,公司分析!D$5,1),IF($Y$3="申万二级行业",[1]!s_info_industry_sw_2021(W4811,公司分析!D$5,2),IF($Y$3="申万三级行业",[1]!s_info_industry_sw_2021(W4811,公司分析!D$5,3),IF($Y$3="wind一级行业",[1]!s_info_industry_gics(W4811,1),IF($Y$3="wind二级行业",[1]!s_info_industry_gics(W4811,2),IF($Y$3="wind三级行业",[1]!s_info_industry_gics(W4811,3),IF($Y$3="wind四级行业",[1]!s_info_industry_gics(W4811,4),IF($Y$3="证监会门类行业",[1]!s_info_industry_csrc12_n(W4811,公司分析!D$5,1),""))))))))</f>
        <v>0</v>
      </c>
      <c r="Z4811" s="298" t="str">
        <f>IF(Y4811=行业比较!$E$6,ROW(),"")</f>
        <v/>
      </c>
    </row>
    <row r="4812" spans="22:26" x14ac:dyDescent="0.35">
      <c r="V4812" s="253">
        <f t="shared" si="83"/>
        <v>0</v>
      </c>
      <c r="W4812" s="348" t="str">
        <f>IF(板块成分!B4814="","",板块成分!B4814)</f>
        <v/>
      </c>
      <c r="X4812" s="270" t="str">
        <f>[1]!s_info_name(W4812)</f>
        <v>0</v>
      </c>
      <c r="Y4812" s="335" t="str">
        <f>IF($Y$3="申万一级行业",[1]!s_info_industry_sw_2021(W4812,公司分析!D$5,1),IF($Y$3="申万二级行业",[1]!s_info_industry_sw_2021(W4812,公司分析!D$5,2),IF($Y$3="申万三级行业",[1]!s_info_industry_sw_2021(W4812,公司分析!D$5,3),IF($Y$3="wind一级行业",[1]!s_info_industry_gics(W4812,1),IF($Y$3="wind二级行业",[1]!s_info_industry_gics(W4812,2),IF($Y$3="wind三级行业",[1]!s_info_industry_gics(W4812,3),IF($Y$3="wind四级行业",[1]!s_info_industry_gics(W4812,4),IF($Y$3="证监会门类行业",[1]!s_info_industry_csrc12_n(W4812,公司分析!D$5,1),""))))))))</f>
        <v>0</v>
      </c>
      <c r="Z4812" s="298" t="str">
        <f>IF(Y4812=行业比较!$E$6,ROW(),"")</f>
        <v/>
      </c>
    </row>
    <row r="4813" spans="22:26" x14ac:dyDescent="0.35">
      <c r="V4813" s="253">
        <f t="shared" si="83"/>
        <v>0</v>
      </c>
      <c r="W4813" s="348" t="str">
        <f>IF(板块成分!B4815="","",板块成分!B4815)</f>
        <v/>
      </c>
      <c r="X4813" s="270" t="str">
        <f>[1]!s_info_name(W4813)</f>
        <v>0</v>
      </c>
      <c r="Y4813" s="335" t="str">
        <f>IF($Y$3="申万一级行业",[1]!s_info_industry_sw_2021(W4813,公司分析!D$5,1),IF($Y$3="申万二级行业",[1]!s_info_industry_sw_2021(W4813,公司分析!D$5,2),IF($Y$3="申万三级行业",[1]!s_info_industry_sw_2021(W4813,公司分析!D$5,3),IF($Y$3="wind一级行业",[1]!s_info_industry_gics(W4813,1),IF($Y$3="wind二级行业",[1]!s_info_industry_gics(W4813,2),IF($Y$3="wind三级行业",[1]!s_info_industry_gics(W4813,3),IF($Y$3="wind四级行业",[1]!s_info_industry_gics(W4813,4),IF($Y$3="证监会门类行业",[1]!s_info_industry_csrc12_n(W4813,公司分析!D$5,1),""))))))))</f>
        <v>0</v>
      </c>
      <c r="Z4813" s="298" t="str">
        <f>IF(Y4813=行业比较!$E$6,ROW(),"")</f>
        <v/>
      </c>
    </row>
    <row r="4814" spans="22:26" x14ac:dyDescent="0.35">
      <c r="V4814" s="253">
        <f t="shared" si="83"/>
        <v>0</v>
      </c>
      <c r="W4814" s="348" t="str">
        <f>IF(板块成分!B4816="","",板块成分!B4816)</f>
        <v/>
      </c>
      <c r="X4814" s="270" t="str">
        <f>[1]!s_info_name(W4814)</f>
        <v>0</v>
      </c>
      <c r="Y4814" s="335" t="str">
        <f>IF($Y$3="申万一级行业",[1]!s_info_industry_sw_2021(W4814,公司分析!D$5,1),IF($Y$3="申万二级行业",[1]!s_info_industry_sw_2021(W4814,公司分析!D$5,2),IF($Y$3="申万三级行业",[1]!s_info_industry_sw_2021(W4814,公司分析!D$5,3),IF($Y$3="wind一级行业",[1]!s_info_industry_gics(W4814,1),IF($Y$3="wind二级行业",[1]!s_info_industry_gics(W4814,2),IF($Y$3="wind三级行业",[1]!s_info_industry_gics(W4814,3),IF($Y$3="wind四级行业",[1]!s_info_industry_gics(W4814,4),IF($Y$3="证监会门类行业",[1]!s_info_industry_csrc12_n(W4814,公司分析!D$5,1),""))))))))</f>
        <v>0</v>
      </c>
      <c r="Z4814" s="298" t="str">
        <f>IF(Y4814=行业比较!$E$6,ROW(),"")</f>
        <v/>
      </c>
    </row>
    <row r="4815" spans="22:26" x14ac:dyDescent="0.35">
      <c r="V4815" s="253">
        <f t="shared" si="83"/>
        <v>0</v>
      </c>
      <c r="W4815" s="348" t="str">
        <f>IF(板块成分!B4817="","",板块成分!B4817)</f>
        <v/>
      </c>
      <c r="X4815" s="270" t="str">
        <f>[1]!s_info_name(W4815)</f>
        <v>0</v>
      </c>
      <c r="Y4815" s="335" t="str">
        <f>IF($Y$3="申万一级行业",[1]!s_info_industry_sw_2021(W4815,公司分析!D$5,1),IF($Y$3="申万二级行业",[1]!s_info_industry_sw_2021(W4815,公司分析!D$5,2),IF($Y$3="申万三级行业",[1]!s_info_industry_sw_2021(W4815,公司分析!D$5,3),IF($Y$3="wind一级行业",[1]!s_info_industry_gics(W4815,1),IF($Y$3="wind二级行业",[1]!s_info_industry_gics(W4815,2),IF($Y$3="wind三级行业",[1]!s_info_industry_gics(W4815,3),IF($Y$3="wind四级行业",[1]!s_info_industry_gics(W4815,4),IF($Y$3="证监会门类行业",[1]!s_info_industry_csrc12_n(W4815,公司分析!D$5,1),""))))))))</f>
        <v>0</v>
      </c>
      <c r="Z4815" s="298" t="str">
        <f>IF(Y4815=行业比较!$E$6,ROW(),"")</f>
        <v/>
      </c>
    </row>
    <row r="4816" spans="22:26" x14ac:dyDescent="0.35">
      <c r="V4816" s="253">
        <f t="shared" si="83"/>
        <v>0</v>
      </c>
      <c r="W4816" s="348" t="str">
        <f>IF(板块成分!B4818="","",板块成分!B4818)</f>
        <v/>
      </c>
      <c r="X4816" s="270" t="str">
        <f>[1]!s_info_name(W4816)</f>
        <v>0</v>
      </c>
      <c r="Y4816" s="335" t="str">
        <f>IF($Y$3="申万一级行业",[1]!s_info_industry_sw_2021(W4816,公司分析!D$5,1),IF($Y$3="申万二级行业",[1]!s_info_industry_sw_2021(W4816,公司分析!D$5,2),IF($Y$3="申万三级行业",[1]!s_info_industry_sw_2021(W4816,公司分析!D$5,3),IF($Y$3="wind一级行业",[1]!s_info_industry_gics(W4816,1),IF($Y$3="wind二级行业",[1]!s_info_industry_gics(W4816,2),IF($Y$3="wind三级行业",[1]!s_info_industry_gics(W4816,3),IF($Y$3="wind四级行业",[1]!s_info_industry_gics(W4816,4),IF($Y$3="证监会门类行业",[1]!s_info_industry_csrc12_n(W4816,公司分析!D$5,1),""))))))))</f>
        <v>0</v>
      </c>
      <c r="Z4816" s="298" t="str">
        <f>IF(Y4816=行业比较!$E$6,ROW(),"")</f>
        <v/>
      </c>
    </row>
    <row r="4817" spans="22:26" x14ac:dyDescent="0.35">
      <c r="V4817" s="253">
        <f t="shared" si="83"/>
        <v>0</v>
      </c>
      <c r="W4817" s="348" t="str">
        <f>IF(板块成分!B4819="","",板块成分!B4819)</f>
        <v/>
      </c>
      <c r="X4817" s="270" t="str">
        <f>[1]!s_info_name(W4817)</f>
        <v>0</v>
      </c>
      <c r="Y4817" s="335" t="str">
        <f>IF($Y$3="申万一级行业",[1]!s_info_industry_sw_2021(W4817,公司分析!D$5,1),IF($Y$3="申万二级行业",[1]!s_info_industry_sw_2021(W4817,公司分析!D$5,2),IF($Y$3="申万三级行业",[1]!s_info_industry_sw_2021(W4817,公司分析!D$5,3),IF($Y$3="wind一级行业",[1]!s_info_industry_gics(W4817,1),IF($Y$3="wind二级行业",[1]!s_info_industry_gics(W4817,2),IF($Y$3="wind三级行业",[1]!s_info_industry_gics(W4817,3),IF($Y$3="wind四级行业",[1]!s_info_industry_gics(W4817,4),IF($Y$3="证监会门类行业",[1]!s_info_industry_csrc12_n(W4817,公司分析!D$5,1),""))))))))</f>
        <v>0</v>
      </c>
      <c r="Z4817" s="298" t="str">
        <f>IF(Y4817=行业比较!$E$6,ROW(),"")</f>
        <v/>
      </c>
    </row>
    <row r="4818" spans="22:26" x14ac:dyDescent="0.35">
      <c r="V4818" s="253">
        <f t="shared" si="83"/>
        <v>0</v>
      </c>
      <c r="W4818" s="348" t="str">
        <f>IF(板块成分!B4820="","",板块成分!B4820)</f>
        <v/>
      </c>
      <c r="X4818" s="270" t="str">
        <f>[1]!s_info_name(W4818)</f>
        <v>0</v>
      </c>
      <c r="Y4818" s="335" t="str">
        <f>IF($Y$3="申万一级行业",[1]!s_info_industry_sw_2021(W4818,公司分析!D$5,1),IF($Y$3="申万二级行业",[1]!s_info_industry_sw_2021(W4818,公司分析!D$5,2),IF($Y$3="申万三级行业",[1]!s_info_industry_sw_2021(W4818,公司分析!D$5,3),IF($Y$3="wind一级行业",[1]!s_info_industry_gics(W4818,1),IF($Y$3="wind二级行业",[1]!s_info_industry_gics(W4818,2),IF($Y$3="wind三级行业",[1]!s_info_industry_gics(W4818,3),IF($Y$3="wind四级行业",[1]!s_info_industry_gics(W4818,4),IF($Y$3="证监会门类行业",[1]!s_info_industry_csrc12_n(W4818,公司分析!D$5,1),""))))))))</f>
        <v>0</v>
      </c>
      <c r="Z4818" s="298" t="str">
        <f>IF(Y4818=行业比较!$E$6,ROW(),"")</f>
        <v/>
      </c>
    </row>
    <row r="4819" spans="22:26" x14ac:dyDescent="0.35">
      <c r="V4819" s="253">
        <f t="shared" si="83"/>
        <v>0</v>
      </c>
      <c r="W4819" s="348" t="str">
        <f>IF(板块成分!B4821="","",板块成分!B4821)</f>
        <v/>
      </c>
      <c r="X4819" s="270" t="str">
        <f>[1]!s_info_name(W4819)</f>
        <v>0</v>
      </c>
      <c r="Y4819" s="335" t="str">
        <f>IF($Y$3="申万一级行业",[1]!s_info_industry_sw_2021(W4819,公司分析!D$5,1),IF($Y$3="申万二级行业",[1]!s_info_industry_sw_2021(W4819,公司分析!D$5,2),IF($Y$3="申万三级行业",[1]!s_info_industry_sw_2021(W4819,公司分析!D$5,3),IF($Y$3="wind一级行业",[1]!s_info_industry_gics(W4819,1),IF($Y$3="wind二级行业",[1]!s_info_industry_gics(W4819,2),IF($Y$3="wind三级行业",[1]!s_info_industry_gics(W4819,3),IF($Y$3="wind四级行业",[1]!s_info_industry_gics(W4819,4),IF($Y$3="证监会门类行业",[1]!s_info_industry_csrc12_n(W4819,公司分析!D$5,1),""))))))))</f>
        <v>0</v>
      </c>
      <c r="Z4819" s="298" t="str">
        <f>IF(Y4819=行业比较!$E$6,ROW(),"")</f>
        <v/>
      </c>
    </row>
    <row r="4820" spans="22:26" x14ac:dyDescent="0.35">
      <c r="V4820" s="253">
        <f t="shared" si="83"/>
        <v>0</v>
      </c>
      <c r="W4820" s="348" t="str">
        <f>IF(板块成分!B4822="","",板块成分!B4822)</f>
        <v/>
      </c>
      <c r="X4820" s="270" t="str">
        <f>[1]!s_info_name(W4820)</f>
        <v>0</v>
      </c>
      <c r="Y4820" s="335" t="str">
        <f>IF($Y$3="申万一级行业",[1]!s_info_industry_sw_2021(W4820,公司分析!D$5,1),IF($Y$3="申万二级行业",[1]!s_info_industry_sw_2021(W4820,公司分析!D$5,2),IF($Y$3="申万三级行业",[1]!s_info_industry_sw_2021(W4820,公司分析!D$5,3),IF($Y$3="wind一级行业",[1]!s_info_industry_gics(W4820,1),IF($Y$3="wind二级行业",[1]!s_info_industry_gics(W4820,2),IF($Y$3="wind三级行业",[1]!s_info_industry_gics(W4820,3),IF($Y$3="wind四级行业",[1]!s_info_industry_gics(W4820,4),IF($Y$3="证监会门类行业",[1]!s_info_industry_csrc12_n(W4820,公司分析!D$5,1),""))))))))</f>
        <v>0</v>
      </c>
      <c r="Z4820" s="298" t="str">
        <f>IF(Y4820=行业比较!$E$6,ROW(),"")</f>
        <v/>
      </c>
    </row>
    <row r="4821" spans="22:26" x14ac:dyDescent="0.35">
      <c r="V4821" s="253">
        <f t="shared" si="83"/>
        <v>0</v>
      </c>
      <c r="W4821" s="348" t="str">
        <f>IF(板块成分!B4823="","",板块成分!B4823)</f>
        <v/>
      </c>
      <c r="X4821" s="270" t="str">
        <f>[1]!s_info_name(W4821)</f>
        <v>0</v>
      </c>
      <c r="Y4821" s="335" t="str">
        <f>IF($Y$3="申万一级行业",[1]!s_info_industry_sw_2021(W4821,公司分析!D$5,1),IF($Y$3="申万二级行业",[1]!s_info_industry_sw_2021(W4821,公司分析!D$5,2),IF($Y$3="申万三级行业",[1]!s_info_industry_sw_2021(W4821,公司分析!D$5,3),IF($Y$3="wind一级行业",[1]!s_info_industry_gics(W4821,1),IF($Y$3="wind二级行业",[1]!s_info_industry_gics(W4821,2),IF($Y$3="wind三级行业",[1]!s_info_industry_gics(W4821,3),IF($Y$3="wind四级行业",[1]!s_info_industry_gics(W4821,4),IF($Y$3="证监会门类行业",[1]!s_info_industry_csrc12_n(W4821,公司分析!D$5,1),""))))))))</f>
        <v>0</v>
      </c>
      <c r="Z4821" s="298" t="str">
        <f>IF(Y4821=行业比较!$E$6,ROW(),"")</f>
        <v/>
      </c>
    </row>
    <row r="4822" spans="22:26" x14ac:dyDescent="0.35">
      <c r="V4822" s="253">
        <f t="shared" si="83"/>
        <v>0</v>
      </c>
      <c r="W4822" s="348" t="str">
        <f>IF(板块成分!B4824="","",板块成分!B4824)</f>
        <v/>
      </c>
      <c r="X4822" s="270" t="str">
        <f>[1]!s_info_name(W4822)</f>
        <v>0</v>
      </c>
      <c r="Y4822" s="335" t="str">
        <f>IF($Y$3="申万一级行业",[1]!s_info_industry_sw_2021(W4822,公司分析!D$5,1),IF($Y$3="申万二级行业",[1]!s_info_industry_sw_2021(W4822,公司分析!D$5,2),IF($Y$3="申万三级行业",[1]!s_info_industry_sw_2021(W4822,公司分析!D$5,3),IF($Y$3="wind一级行业",[1]!s_info_industry_gics(W4822,1),IF($Y$3="wind二级行业",[1]!s_info_industry_gics(W4822,2),IF($Y$3="wind三级行业",[1]!s_info_industry_gics(W4822,3),IF($Y$3="wind四级行业",[1]!s_info_industry_gics(W4822,4),IF($Y$3="证监会门类行业",[1]!s_info_industry_csrc12_n(W4822,公司分析!D$5,1),""))))))))</f>
        <v>0</v>
      </c>
      <c r="Z4822" s="298" t="str">
        <f>IF(Y4822=行业比较!$E$6,ROW(),"")</f>
        <v/>
      </c>
    </row>
    <row r="4823" spans="22:26" x14ac:dyDescent="0.35">
      <c r="V4823" s="253">
        <f t="shared" si="83"/>
        <v>0</v>
      </c>
      <c r="W4823" s="348" t="str">
        <f>IF(板块成分!B4825="","",板块成分!B4825)</f>
        <v/>
      </c>
      <c r="X4823" s="270" t="str">
        <f>[1]!s_info_name(W4823)</f>
        <v>0</v>
      </c>
      <c r="Y4823" s="335" t="str">
        <f>IF($Y$3="申万一级行业",[1]!s_info_industry_sw_2021(W4823,公司分析!D$5,1),IF($Y$3="申万二级行业",[1]!s_info_industry_sw_2021(W4823,公司分析!D$5,2),IF($Y$3="申万三级行业",[1]!s_info_industry_sw_2021(W4823,公司分析!D$5,3),IF($Y$3="wind一级行业",[1]!s_info_industry_gics(W4823,1),IF($Y$3="wind二级行业",[1]!s_info_industry_gics(W4823,2),IF($Y$3="wind三级行业",[1]!s_info_industry_gics(W4823,3),IF($Y$3="wind四级行业",[1]!s_info_industry_gics(W4823,4),IF($Y$3="证监会门类行业",[1]!s_info_industry_csrc12_n(W4823,公司分析!D$5,1),""))))))))</f>
        <v>0</v>
      </c>
      <c r="Z4823" s="298" t="str">
        <f>IF(Y4823=行业比较!$E$6,ROW(),"")</f>
        <v/>
      </c>
    </row>
    <row r="4824" spans="22:26" x14ac:dyDescent="0.35">
      <c r="V4824" s="253">
        <f t="shared" si="83"/>
        <v>0</v>
      </c>
      <c r="W4824" s="348" t="str">
        <f>IF(板块成分!B4826="","",板块成分!B4826)</f>
        <v/>
      </c>
      <c r="X4824" s="270" t="str">
        <f>[1]!s_info_name(W4824)</f>
        <v>0</v>
      </c>
      <c r="Y4824" s="335" t="str">
        <f>IF($Y$3="申万一级行业",[1]!s_info_industry_sw_2021(W4824,公司分析!D$5,1),IF($Y$3="申万二级行业",[1]!s_info_industry_sw_2021(W4824,公司分析!D$5,2),IF($Y$3="申万三级行业",[1]!s_info_industry_sw_2021(W4824,公司分析!D$5,3),IF($Y$3="wind一级行业",[1]!s_info_industry_gics(W4824,1),IF($Y$3="wind二级行业",[1]!s_info_industry_gics(W4824,2),IF($Y$3="wind三级行业",[1]!s_info_industry_gics(W4824,3),IF($Y$3="wind四级行业",[1]!s_info_industry_gics(W4824,4),IF($Y$3="证监会门类行业",[1]!s_info_industry_csrc12_n(W4824,公司分析!D$5,1),""))))))))</f>
        <v>0</v>
      </c>
      <c r="Z4824" s="298" t="str">
        <f>IF(Y4824=行业比较!$E$6,ROW(),"")</f>
        <v/>
      </c>
    </row>
    <row r="4825" spans="22:26" x14ac:dyDescent="0.35">
      <c r="V4825" s="253">
        <f t="shared" si="83"/>
        <v>0</v>
      </c>
      <c r="W4825" s="348" t="str">
        <f>IF(板块成分!B4827="","",板块成分!B4827)</f>
        <v/>
      </c>
      <c r="X4825" s="270" t="str">
        <f>[1]!s_info_name(W4825)</f>
        <v>0</v>
      </c>
      <c r="Y4825" s="335" t="str">
        <f>IF($Y$3="申万一级行业",[1]!s_info_industry_sw_2021(W4825,公司分析!D$5,1),IF($Y$3="申万二级行业",[1]!s_info_industry_sw_2021(W4825,公司分析!D$5,2),IF($Y$3="申万三级行业",[1]!s_info_industry_sw_2021(W4825,公司分析!D$5,3),IF($Y$3="wind一级行业",[1]!s_info_industry_gics(W4825,1),IF($Y$3="wind二级行业",[1]!s_info_industry_gics(W4825,2),IF($Y$3="wind三级行业",[1]!s_info_industry_gics(W4825,3),IF($Y$3="wind四级行业",[1]!s_info_industry_gics(W4825,4),IF($Y$3="证监会门类行业",[1]!s_info_industry_csrc12_n(W4825,公司分析!D$5,1),""))))))))</f>
        <v>0</v>
      </c>
      <c r="Z4825" s="298" t="str">
        <f>IF(Y4825=行业比较!$E$6,ROW(),"")</f>
        <v/>
      </c>
    </row>
    <row r="4826" spans="22:26" x14ac:dyDescent="0.35">
      <c r="V4826" s="253">
        <f t="shared" si="83"/>
        <v>0</v>
      </c>
      <c r="W4826" s="348" t="str">
        <f>IF(板块成分!B4828="","",板块成分!B4828)</f>
        <v/>
      </c>
      <c r="X4826" s="270" t="str">
        <f>[1]!s_info_name(W4826)</f>
        <v>0</v>
      </c>
      <c r="Y4826" s="335" t="str">
        <f>IF($Y$3="申万一级行业",[1]!s_info_industry_sw_2021(W4826,公司分析!D$5,1),IF($Y$3="申万二级行业",[1]!s_info_industry_sw_2021(W4826,公司分析!D$5,2),IF($Y$3="申万三级行业",[1]!s_info_industry_sw_2021(W4826,公司分析!D$5,3),IF($Y$3="wind一级行业",[1]!s_info_industry_gics(W4826,1),IF($Y$3="wind二级行业",[1]!s_info_industry_gics(W4826,2),IF($Y$3="wind三级行业",[1]!s_info_industry_gics(W4826,3),IF($Y$3="wind四级行业",[1]!s_info_industry_gics(W4826,4),IF($Y$3="证监会门类行业",[1]!s_info_industry_csrc12_n(W4826,公司分析!D$5,1),""))))))))</f>
        <v>0</v>
      </c>
      <c r="Z4826" s="298" t="str">
        <f>IF(Y4826=行业比较!$E$6,ROW(),"")</f>
        <v/>
      </c>
    </row>
    <row r="4827" spans="22:26" x14ac:dyDescent="0.35">
      <c r="V4827" s="253">
        <f t="shared" si="83"/>
        <v>0</v>
      </c>
      <c r="W4827" s="348" t="str">
        <f>IF(板块成分!B4829="","",板块成分!B4829)</f>
        <v/>
      </c>
      <c r="X4827" s="270" t="str">
        <f>[1]!s_info_name(W4827)</f>
        <v>0</v>
      </c>
      <c r="Y4827" s="335" t="str">
        <f>IF($Y$3="申万一级行业",[1]!s_info_industry_sw_2021(W4827,公司分析!D$5,1),IF($Y$3="申万二级行业",[1]!s_info_industry_sw_2021(W4827,公司分析!D$5,2),IF($Y$3="申万三级行业",[1]!s_info_industry_sw_2021(W4827,公司分析!D$5,3),IF($Y$3="wind一级行业",[1]!s_info_industry_gics(W4827,1),IF($Y$3="wind二级行业",[1]!s_info_industry_gics(W4827,2),IF($Y$3="wind三级行业",[1]!s_info_industry_gics(W4827,3),IF($Y$3="wind四级行业",[1]!s_info_industry_gics(W4827,4),IF($Y$3="证监会门类行业",[1]!s_info_industry_csrc12_n(W4827,公司分析!D$5,1),""))))))))</f>
        <v>0</v>
      </c>
      <c r="Z4827" s="298" t="str">
        <f>IF(Y4827=行业比较!$E$6,ROW(),"")</f>
        <v/>
      </c>
    </row>
    <row r="4828" spans="22:26" x14ac:dyDescent="0.35">
      <c r="V4828" s="253">
        <f t="shared" si="83"/>
        <v>0</v>
      </c>
      <c r="W4828" s="348" t="str">
        <f>IF(板块成分!B4830="","",板块成分!B4830)</f>
        <v/>
      </c>
      <c r="X4828" s="270" t="str">
        <f>[1]!s_info_name(W4828)</f>
        <v>0</v>
      </c>
      <c r="Y4828" s="335" t="str">
        <f>IF($Y$3="申万一级行业",[1]!s_info_industry_sw_2021(W4828,公司分析!D$5,1),IF($Y$3="申万二级行业",[1]!s_info_industry_sw_2021(W4828,公司分析!D$5,2),IF($Y$3="申万三级行业",[1]!s_info_industry_sw_2021(W4828,公司分析!D$5,3),IF($Y$3="wind一级行业",[1]!s_info_industry_gics(W4828,1),IF($Y$3="wind二级行业",[1]!s_info_industry_gics(W4828,2),IF($Y$3="wind三级行业",[1]!s_info_industry_gics(W4828,3),IF($Y$3="wind四级行业",[1]!s_info_industry_gics(W4828,4),IF($Y$3="证监会门类行业",[1]!s_info_industry_csrc12_n(W4828,公司分析!D$5,1),""))))))))</f>
        <v>0</v>
      </c>
      <c r="Z4828" s="298" t="str">
        <f>IF(Y4828=行业比较!$E$6,ROW(),"")</f>
        <v/>
      </c>
    </row>
    <row r="4829" spans="22:26" x14ac:dyDescent="0.35">
      <c r="V4829" s="253">
        <f t="shared" si="83"/>
        <v>0</v>
      </c>
      <c r="W4829" s="348" t="str">
        <f>IF(板块成分!B4831="","",板块成分!B4831)</f>
        <v/>
      </c>
      <c r="X4829" s="270" t="str">
        <f>[1]!s_info_name(W4829)</f>
        <v>0</v>
      </c>
      <c r="Y4829" s="335" t="str">
        <f>IF($Y$3="申万一级行业",[1]!s_info_industry_sw_2021(W4829,公司分析!D$5,1),IF($Y$3="申万二级行业",[1]!s_info_industry_sw_2021(W4829,公司分析!D$5,2),IF($Y$3="申万三级行业",[1]!s_info_industry_sw_2021(W4829,公司分析!D$5,3),IF($Y$3="wind一级行业",[1]!s_info_industry_gics(W4829,1),IF($Y$3="wind二级行业",[1]!s_info_industry_gics(W4829,2),IF($Y$3="wind三级行业",[1]!s_info_industry_gics(W4829,3),IF($Y$3="wind四级行业",[1]!s_info_industry_gics(W4829,4),IF($Y$3="证监会门类行业",[1]!s_info_industry_csrc12_n(W4829,公司分析!D$5,1),""))))))))</f>
        <v>0</v>
      </c>
      <c r="Z4829" s="298" t="str">
        <f>IF(Y4829=行业比较!$E$6,ROW(),"")</f>
        <v/>
      </c>
    </row>
    <row r="4830" spans="22:26" x14ac:dyDescent="0.35">
      <c r="V4830" s="253">
        <f t="shared" si="83"/>
        <v>0</v>
      </c>
      <c r="W4830" s="348" t="str">
        <f>IF(板块成分!B4832="","",板块成分!B4832)</f>
        <v/>
      </c>
      <c r="X4830" s="270" t="str">
        <f>[1]!s_info_name(W4830)</f>
        <v>0</v>
      </c>
      <c r="Y4830" s="335" t="str">
        <f>IF($Y$3="申万一级行业",[1]!s_info_industry_sw_2021(W4830,公司分析!D$5,1),IF($Y$3="申万二级行业",[1]!s_info_industry_sw_2021(W4830,公司分析!D$5,2),IF($Y$3="申万三级行业",[1]!s_info_industry_sw_2021(W4830,公司分析!D$5,3),IF($Y$3="wind一级行业",[1]!s_info_industry_gics(W4830,1),IF($Y$3="wind二级行业",[1]!s_info_industry_gics(W4830,2),IF($Y$3="wind三级行业",[1]!s_info_industry_gics(W4830,3),IF($Y$3="wind四级行业",[1]!s_info_industry_gics(W4830,4),IF($Y$3="证监会门类行业",[1]!s_info_industry_csrc12_n(W4830,公司分析!D$5,1),""))))))))</f>
        <v>0</v>
      </c>
      <c r="Z4830" s="298" t="str">
        <f>IF(Y4830=行业比较!$E$6,ROW(),"")</f>
        <v/>
      </c>
    </row>
    <row r="4831" spans="22:26" x14ac:dyDescent="0.35">
      <c r="V4831" s="253">
        <f t="shared" si="83"/>
        <v>0</v>
      </c>
      <c r="W4831" s="348" t="str">
        <f>IF(板块成分!B4833="","",板块成分!B4833)</f>
        <v/>
      </c>
      <c r="X4831" s="270" t="str">
        <f>[1]!s_info_name(W4831)</f>
        <v>0</v>
      </c>
      <c r="Y4831" s="335" t="str">
        <f>IF($Y$3="申万一级行业",[1]!s_info_industry_sw_2021(W4831,公司分析!D$5,1),IF($Y$3="申万二级行业",[1]!s_info_industry_sw_2021(W4831,公司分析!D$5,2),IF($Y$3="申万三级行业",[1]!s_info_industry_sw_2021(W4831,公司分析!D$5,3),IF($Y$3="wind一级行业",[1]!s_info_industry_gics(W4831,1),IF($Y$3="wind二级行业",[1]!s_info_industry_gics(W4831,2),IF($Y$3="wind三级行业",[1]!s_info_industry_gics(W4831,3),IF($Y$3="wind四级行业",[1]!s_info_industry_gics(W4831,4),IF($Y$3="证监会门类行业",[1]!s_info_industry_csrc12_n(W4831,公司分析!D$5,1),""))))))))</f>
        <v>0</v>
      </c>
      <c r="Z4831" s="298" t="str">
        <f>IF(Y4831=行业比较!$E$6,ROW(),"")</f>
        <v/>
      </c>
    </row>
    <row r="4832" spans="22:26" x14ac:dyDescent="0.35">
      <c r="V4832" s="253">
        <f t="shared" si="83"/>
        <v>0</v>
      </c>
      <c r="W4832" s="348" t="str">
        <f>IF(板块成分!B4834="","",板块成分!B4834)</f>
        <v/>
      </c>
      <c r="X4832" s="270" t="str">
        <f>[1]!s_info_name(W4832)</f>
        <v>0</v>
      </c>
      <c r="Y4832" s="335" t="str">
        <f>IF($Y$3="申万一级行业",[1]!s_info_industry_sw_2021(W4832,公司分析!D$5,1),IF($Y$3="申万二级行业",[1]!s_info_industry_sw_2021(W4832,公司分析!D$5,2),IF($Y$3="申万三级行业",[1]!s_info_industry_sw_2021(W4832,公司分析!D$5,3),IF($Y$3="wind一级行业",[1]!s_info_industry_gics(W4832,1),IF($Y$3="wind二级行业",[1]!s_info_industry_gics(W4832,2),IF($Y$3="wind三级行业",[1]!s_info_industry_gics(W4832,3),IF($Y$3="wind四级行业",[1]!s_info_industry_gics(W4832,4),IF($Y$3="证监会门类行业",[1]!s_info_industry_csrc12_n(W4832,公司分析!D$5,1),""))))))))</f>
        <v>0</v>
      </c>
      <c r="Z4832" s="298" t="str">
        <f>IF(Y4832=行业比较!$E$6,ROW(),"")</f>
        <v/>
      </c>
    </row>
    <row r="4833" spans="22:26" x14ac:dyDescent="0.35">
      <c r="V4833" s="253">
        <f t="shared" si="83"/>
        <v>0</v>
      </c>
      <c r="W4833" s="348" t="str">
        <f>IF(板块成分!B4835="","",板块成分!B4835)</f>
        <v/>
      </c>
      <c r="X4833" s="270" t="str">
        <f>[1]!s_info_name(W4833)</f>
        <v>0</v>
      </c>
      <c r="Y4833" s="335" t="str">
        <f>IF($Y$3="申万一级行业",[1]!s_info_industry_sw_2021(W4833,公司分析!D$5,1),IF($Y$3="申万二级行业",[1]!s_info_industry_sw_2021(W4833,公司分析!D$5,2),IF($Y$3="申万三级行业",[1]!s_info_industry_sw_2021(W4833,公司分析!D$5,3),IF($Y$3="wind一级行业",[1]!s_info_industry_gics(W4833,1),IF($Y$3="wind二级行业",[1]!s_info_industry_gics(W4833,2),IF($Y$3="wind三级行业",[1]!s_info_industry_gics(W4833,3),IF($Y$3="wind四级行业",[1]!s_info_industry_gics(W4833,4),IF($Y$3="证监会门类行业",[1]!s_info_industry_csrc12_n(W4833,公司分析!D$5,1),""))))))))</f>
        <v>0</v>
      </c>
      <c r="Z4833" s="298" t="str">
        <f>IF(Y4833=行业比较!$E$6,ROW(),"")</f>
        <v/>
      </c>
    </row>
    <row r="4834" spans="22:26" x14ac:dyDescent="0.35">
      <c r="V4834" s="253">
        <f t="shared" si="83"/>
        <v>0</v>
      </c>
      <c r="W4834" s="348" t="str">
        <f>IF(板块成分!B4836="","",板块成分!B4836)</f>
        <v/>
      </c>
      <c r="X4834" s="270" t="str">
        <f>[1]!s_info_name(W4834)</f>
        <v>0</v>
      </c>
      <c r="Y4834" s="335" t="str">
        <f>IF($Y$3="申万一级行业",[1]!s_info_industry_sw_2021(W4834,公司分析!D$5,1),IF($Y$3="申万二级行业",[1]!s_info_industry_sw_2021(W4834,公司分析!D$5,2),IF($Y$3="申万三级行业",[1]!s_info_industry_sw_2021(W4834,公司分析!D$5,3),IF($Y$3="wind一级行业",[1]!s_info_industry_gics(W4834,1),IF($Y$3="wind二级行业",[1]!s_info_industry_gics(W4834,2),IF($Y$3="wind三级行业",[1]!s_info_industry_gics(W4834,3),IF($Y$3="wind四级行业",[1]!s_info_industry_gics(W4834,4),IF($Y$3="证监会门类行业",[1]!s_info_industry_csrc12_n(W4834,公司分析!D$5,1),""))))))))</f>
        <v>0</v>
      </c>
      <c r="Z4834" s="298" t="str">
        <f>IF(Y4834=行业比较!$E$6,ROW(),"")</f>
        <v/>
      </c>
    </row>
    <row r="4835" spans="22:26" x14ac:dyDescent="0.35">
      <c r="V4835" s="253">
        <f t="shared" si="83"/>
        <v>0</v>
      </c>
      <c r="W4835" s="348" t="str">
        <f>IF(板块成分!B4837="","",板块成分!B4837)</f>
        <v/>
      </c>
      <c r="X4835" s="270" t="str">
        <f>[1]!s_info_name(W4835)</f>
        <v>0</v>
      </c>
      <c r="Y4835" s="335" t="str">
        <f>IF($Y$3="申万一级行业",[1]!s_info_industry_sw_2021(W4835,公司分析!D$5,1),IF($Y$3="申万二级行业",[1]!s_info_industry_sw_2021(W4835,公司分析!D$5,2),IF($Y$3="申万三级行业",[1]!s_info_industry_sw_2021(W4835,公司分析!D$5,3),IF($Y$3="wind一级行业",[1]!s_info_industry_gics(W4835,1),IF($Y$3="wind二级行业",[1]!s_info_industry_gics(W4835,2),IF($Y$3="wind三级行业",[1]!s_info_industry_gics(W4835,3),IF($Y$3="wind四级行业",[1]!s_info_industry_gics(W4835,4),IF($Y$3="证监会门类行业",[1]!s_info_industry_csrc12_n(W4835,公司分析!D$5,1),""))))))))</f>
        <v>0</v>
      </c>
      <c r="Z4835" s="298" t="str">
        <f>IF(Y4835=行业比较!$E$6,ROW(),"")</f>
        <v/>
      </c>
    </row>
    <row r="4836" spans="22:26" x14ac:dyDescent="0.35">
      <c r="V4836" s="253">
        <f t="shared" si="83"/>
        <v>0</v>
      </c>
      <c r="W4836" s="348" t="str">
        <f>IF(板块成分!B4838="","",板块成分!B4838)</f>
        <v/>
      </c>
      <c r="X4836" s="270" t="str">
        <f>[1]!s_info_name(W4836)</f>
        <v>0</v>
      </c>
      <c r="Y4836" s="335" t="str">
        <f>IF($Y$3="申万一级行业",[1]!s_info_industry_sw_2021(W4836,公司分析!D$5,1),IF($Y$3="申万二级行业",[1]!s_info_industry_sw_2021(W4836,公司分析!D$5,2),IF($Y$3="申万三级行业",[1]!s_info_industry_sw_2021(W4836,公司分析!D$5,3),IF($Y$3="wind一级行业",[1]!s_info_industry_gics(W4836,1),IF($Y$3="wind二级行业",[1]!s_info_industry_gics(W4836,2),IF($Y$3="wind三级行业",[1]!s_info_industry_gics(W4836,3),IF($Y$3="wind四级行业",[1]!s_info_industry_gics(W4836,4),IF($Y$3="证监会门类行业",[1]!s_info_industry_csrc12_n(W4836,公司分析!D$5,1),""))))))))</f>
        <v>0</v>
      </c>
      <c r="Z4836" s="298" t="str">
        <f>IF(Y4836=行业比较!$E$6,ROW(),"")</f>
        <v/>
      </c>
    </row>
    <row r="4837" spans="22:26" x14ac:dyDescent="0.35">
      <c r="V4837" s="253">
        <f t="shared" si="83"/>
        <v>0</v>
      </c>
      <c r="W4837" s="348" t="str">
        <f>IF(板块成分!B4839="","",板块成分!B4839)</f>
        <v/>
      </c>
      <c r="X4837" s="270" t="str">
        <f>[1]!s_info_name(W4837)</f>
        <v>0</v>
      </c>
      <c r="Y4837" s="335" t="str">
        <f>IF($Y$3="申万一级行业",[1]!s_info_industry_sw_2021(W4837,公司分析!D$5,1),IF($Y$3="申万二级行业",[1]!s_info_industry_sw_2021(W4837,公司分析!D$5,2),IF($Y$3="申万三级行业",[1]!s_info_industry_sw_2021(W4837,公司分析!D$5,3),IF($Y$3="wind一级行业",[1]!s_info_industry_gics(W4837,1),IF($Y$3="wind二级行业",[1]!s_info_industry_gics(W4837,2),IF($Y$3="wind三级行业",[1]!s_info_industry_gics(W4837,3),IF($Y$3="wind四级行业",[1]!s_info_industry_gics(W4837,4),IF($Y$3="证监会门类行业",[1]!s_info_industry_csrc12_n(W4837,公司分析!D$5,1),""))))))))</f>
        <v>0</v>
      </c>
      <c r="Z4837" s="298" t="str">
        <f>IF(Y4837=行业比较!$E$6,ROW(),"")</f>
        <v/>
      </c>
    </row>
    <row r="4838" spans="22:26" x14ac:dyDescent="0.35">
      <c r="V4838" s="253">
        <f t="shared" si="83"/>
        <v>0</v>
      </c>
      <c r="W4838" s="348" t="str">
        <f>IF(板块成分!B4840="","",板块成分!B4840)</f>
        <v/>
      </c>
      <c r="X4838" s="270" t="str">
        <f>[1]!s_info_name(W4838)</f>
        <v>0</v>
      </c>
      <c r="Y4838" s="335" t="str">
        <f>IF($Y$3="申万一级行业",[1]!s_info_industry_sw_2021(W4838,公司分析!D$5,1),IF($Y$3="申万二级行业",[1]!s_info_industry_sw_2021(W4838,公司分析!D$5,2),IF($Y$3="申万三级行业",[1]!s_info_industry_sw_2021(W4838,公司分析!D$5,3),IF($Y$3="wind一级行业",[1]!s_info_industry_gics(W4838,1),IF($Y$3="wind二级行业",[1]!s_info_industry_gics(W4838,2),IF($Y$3="wind三级行业",[1]!s_info_industry_gics(W4838,3),IF($Y$3="wind四级行业",[1]!s_info_industry_gics(W4838,4),IF($Y$3="证监会门类行业",[1]!s_info_industry_csrc12_n(W4838,公司分析!D$5,1),""))))))))</f>
        <v>0</v>
      </c>
      <c r="Z4838" s="298" t="str">
        <f>IF(Y4838=行业比较!$E$6,ROW(),"")</f>
        <v/>
      </c>
    </row>
    <row r="4839" spans="22:26" x14ac:dyDescent="0.35">
      <c r="V4839" s="253">
        <f t="shared" si="83"/>
        <v>0</v>
      </c>
      <c r="W4839" s="348" t="str">
        <f>IF(板块成分!B4841="","",板块成分!B4841)</f>
        <v/>
      </c>
      <c r="X4839" s="270" t="str">
        <f>[1]!s_info_name(W4839)</f>
        <v>0</v>
      </c>
      <c r="Y4839" s="335" t="str">
        <f>IF($Y$3="申万一级行业",[1]!s_info_industry_sw_2021(W4839,公司分析!D$5,1),IF($Y$3="申万二级行业",[1]!s_info_industry_sw_2021(W4839,公司分析!D$5,2),IF($Y$3="申万三级行业",[1]!s_info_industry_sw_2021(W4839,公司分析!D$5,3),IF($Y$3="wind一级行业",[1]!s_info_industry_gics(W4839,1),IF($Y$3="wind二级行业",[1]!s_info_industry_gics(W4839,2),IF($Y$3="wind三级行业",[1]!s_info_industry_gics(W4839,3),IF($Y$3="wind四级行业",[1]!s_info_industry_gics(W4839,4),IF($Y$3="证监会门类行业",[1]!s_info_industry_csrc12_n(W4839,公司分析!D$5,1),""))))))))</f>
        <v>0</v>
      </c>
      <c r="Z4839" s="298" t="str">
        <f>IF(Y4839=行业比较!$E$6,ROW(),"")</f>
        <v/>
      </c>
    </row>
    <row r="4840" spans="22:26" x14ac:dyDescent="0.35">
      <c r="V4840" s="253">
        <f t="shared" si="83"/>
        <v>0</v>
      </c>
      <c r="W4840" s="348" t="str">
        <f>IF(板块成分!B4842="","",板块成分!B4842)</f>
        <v/>
      </c>
      <c r="X4840" s="270" t="str">
        <f>[1]!s_info_name(W4840)</f>
        <v>0</v>
      </c>
      <c r="Y4840" s="335" t="str">
        <f>IF($Y$3="申万一级行业",[1]!s_info_industry_sw_2021(W4840,公司分析!D$5,1),IF($Y$3="申万二级行业",[1]!s_info_industry_sw_2021(W4840,公司分析!D$5,2),IF($Y$3="申万三级行业",[1]!s_info_industry_sw_2021(W4840,公司分析!D$5,3),IF($Y$3="wind一级行业",[1]!s_info_industry_gics(W4840,1),IF($Y$3="wind二级行业",[1]!s_info_industry_gics(W4840,2),IF($Y$3="wind三级行业",[1]!s_info_industry_gics(W4840,3),IF($Y$3="wind四级行业",[1]!s_info_industry_gics(W4840,4),IF($Y$3="证监会门类行业",[1]!s_info_industry_csrc12_n(W4840,公司分析!D$5,1),""))))))))</f>
        <v>0</v>
      </c>
      <c r="Z4840" s="298" t="str">
        <f>IF(Y4840=行业比较!$E$6,ROW(),"")</f>
        <v/>
      </c>
    </row>
    <row r="4841" spans="22:26" x14ac:dyDescent="0.35">
      <c r="V4841" s="253">
        <f t="shared" si="83"/>
        <v>0</v>
      </c>
      <c r="W4841" s="348" t="str">
        <f>IF(板块成分!B4843="","",板块成分!B4843)</f>
        <v/>
      </c>
      <c r="X4841" s="270" t="str">
        <f>[1]!s_info_name(W4841)</f>
        <v>0</v>
      </c>
      <c r="Y4841" s="335" t="str">
        <f>IF($Y$3="申万一级行业",[1]!s_info_industry_sw_2021(W4841,公司分析!D$5,1),IF($Y$3="申万二级行业",[1]!s_info_industry_sw_2021(W4841,公司分析!D$5,2),IF($Y$3="申万三级行业",[1]!s_info_industry_sw_2021(W4841,公司分析!D$5,3),IF($Y$3="wind一级行业",[1]!s_info_industry_gics(W4841,1),IF($Y$3="wind二级行业",[1]!s_info_industry_gics(W4841,2),IF($Y$3="wind三级行业",[1]!s_info_industry_gics(W4841,3),IF($Y$3="wind四级行业",[1]!s_info_industry_gics(W4841,4),IF($Y$3="证监会门类行业",[1]!s_info_industry_csrc12_n(W4841,公司分析!D$5,1),""))))))))</f>
        <v>0</v>
      </c>
      <c r="Z4841" s="298" t="str">
        <f>IF(Y4841=行业比较!$E$6,ROW(),"")</f>
        <v/>
      </c>
    </row>
    <row r="4842" spans="22:26" x14ac:dyDescent="0.35">
      <c r="V4842" s="253">
        <f t="shared" si="83"/>
        <v>0</v>
      </c>
      <c r="W4842" s="348" t="str">
        <f>IF(板块成分!B4844="","",板块成分!B4844)</f>
        <v/>
      </c>
      <c r="X4842" s="270" t="str">
        <f>[1]!s_info_name(W4842)</f>
        <v>0</v>
      </c>
      <c r="Y4842" s="335" t="str">
        <f>IF($Y$3="申万一级行业",[1]!s_info_industry_sw_2021(W4842,公司分析!D$5,1),IF($Y$3="申万二级行业",[1]!s_info_industry_sw_2021(W4842,公司分析!D$5,2),IF($Y$3="申万三级行业",[1]!s_info_industry_sw_2021(W4842,公司分析!D$5,3),IF($Y$3="wind一级行业",[1]!s_info_industry_gics(W4842,1),IF($Y$3="wind二级行业",[1]!s_info_industry_gics(W4842,2),IF($Y$3="wind三级行业",[1]!s_info_industry_gics(W4842,3),IF($Y$3="wind四级行业",[1]!s_info_industry_gics(W4842,4),IF($Y$3="证监会门类行业",[1]!s_info_industry_csrc12_n(W4842,公司分析!D$5,1),""))))))))</f>
        <v>0</v>
      </c>
      <c r="Z4842" s="298" t="str">
        <f>IF(Y4842=行业比较!$E$6,ROW(),"")</f>
        <v/>
      </c>
    </row>
    <row r="4843" spans="22:26" x14ac:dyDescent="0.35">
      <c r="V4843" s="253">
        <f t="shared" si="83"/>
        <v>0</v>
      </c>
      <c r="W4843" s="348" t="str">
        <f>IF(板块成分!B4845="","",板块成分!B4845)</f>
        <v/>
      </c>
      <c r="X4843" s="270" t="str">
        <f>[1]!s_info_name(W4843)</f>
        <v>0</v>
      </c>
      <c r="Y4843" s="335" t="str">
        <f>IF($Y$3="申万一级行业",[1]!s_info_industry_sw_2021(W4843,公司分析!D$5,1),IF($Y$3="申万二级行业",[1]!s_info_industry_sw_2021(W4843,公司分析!D$5,2),IF($Y$3="申万三级行业",[1]!s_info_industry_sw_2021(W4843,公司分析!D$5,3),IF($Y$3="wind一级行业",[1]!s_info_industry_gics(W4843,1),IF($Y$3="wind二级行业",[1]!s_info_industry_gics(W4843,2),IF($Y$3="wind三级行业",[1]!s_info_industry_gics(W4843,3),IF($Y$3="wind四级行业",[1]!s_info_industry_gics(W4843,4),IF($Y$3="证监会门类行业",[1]!s_info_industry_csrc12_n(W4843,公司分析!D$5,1),""))))))))</f>
        <v>0</v>
      </c>
      <c r="Z4843" s="298" t="str">
        <f>IF(Y4843=行业比较!$E$6,ROW(),"")</f>
        <v/>
      </c>
    </row>
    <row r="4844" spans="22:26" x14ac:dyDescent="0.35">
      <c r="V4844" s="253">
        <f t="shared" si="83"/>
        <v>0</v>
      </c>
      <c r="W4844" s="348" t="str">
        <f>IF(板块成分!B4846="","",板块成分!B4846)</f>
        <v/>
      </c>
      <c r="X4844" s="270" t="str">
        <f>[1]!s_info_name(W4844)</f>
        <v>0</v>
      </c>
      <c r="Y4844" s="335" t="str">
        <f>IF($Y$3="申万一级行业",[1]!s_info_industry_sw_2021(W4844,公司分析!D$5,1),IF($Y$3="申万二级行业",[1]!s_info_industry_sw_2021(W4844,公司分析!D$5,2),IF($Y$3="申万三级行业",[1]!s_info_industry_sw_2021(W4844,公司分析!D$5,3),IF($Y$3="wind一级行业",[1]!s_info_industry_gics(W4844,1),IF($Y$3="wind二级行业",[1]!s_info_industry_gics(W4844,2),IF($Y$3="wind三级行业",[1]!s_info_industry_gics(W4844,3),IF($Y$3="wind四级行业",[1]!s_info_industry_gics(W4844,4),IF($Y$3="证监会门类行业",[1]!s_info_industry_csrc12_n(W4844,公司分析!D$5,1),""))))))))</f>
        <v>0</v>
      </c>
      <c r="Z4844" s="298" t="str">
        <f>IF(Y4844=行业比较!$E$6,ROW(),"")</f>
        <v/>
      </c>
    </row>
    <row r="4845" spans="22:26" x14ac:dyDescent="0.35">
      <c r="V4845" s="253">
        <f t="shared" si="83"/>
        <v>0</v>
      </c>
      <c r="W4845" s="348" t="str">
        <f>IF(板块成分!B4847="","",板块成分!B4847)</f>
        <v/>
      </c>
      <c r="X4845" s="270" t="str">
        <f>[1]!s_info_name(W4845)</f>
        <v>0</v>
      </c>
      <c r="Y4845" s="335" t="str">
        <f>IF($Y$3="申万一级行业",[1]!s_info_industry_sw_2021(W4845,公司分析!D$5,1),IF($Y$3="申万二级行业",[1]!s_info_industry_sw_2021(W4845,公司分析!D$5,2),IF($Y$3="申万三级行业",[1]!s_info_industry_sw_2021(W4845,公司分析!D$5,3),IF($Y$3="wind一级行业",[1]!s_info_industry_gics(W4845,1),IF($Y$3="wind二级行业",[1]!s_info_industry_gics(W4845,2),IF($Y$3="wind三级行业",[1]!s_info_industry_gics(W4845,3),IF($Y$3="wind四级行业",[1]!s_info_industry_gics(W4845,4),IF($Y$3="证监会门类行业",[1]!s_info_industry_csrc12_n(W4845,公司分析!D$5,1),""))))))))</f>
        <v>0</v>
      </c>
      <c r="Z4845" s="298" t="str">
        <f>IF(Y4845=行业比较!$E$6,ROW(),"")</f>
        <v/>
      </c>
    </row>
    <row r="4846" spans="22:26" x14ac:dyDescent="0.35">
      <c r="V4846" s="253">
        <f t="shared" si="83"/>
        <v>0</v>
      </c>
      <c r="W4846" s="348" t="str">
        <f>IF(板块成分!B4848="","",板块成分!B4848)</f>
        <v/>
      </c>
      <c r="X4846" s="270" t="str">
        <f>[1]!s_info_name(W4846)</f>
        <v>0</v>
      </c>
      <c r="Y4846" s="335" t="str">
        <f>IF($Y$3="申万一级行业",[1]!s_info_industry_sw_2021(W4846,公司分析!D$5,1),IF($Y$3="申万二级行业",[1]!s_info_industry_sw_2021(W4846,公司分析!D$5,2),IF($Y$3="申万三级行业",[1]!s_info_industry_sw_2021(W4846,公司分析!D$5,3),IF($Y$3="wind一级行业",[1]!s_info_industry_gics(W4846,1),IF($Y$3="wind二级行业",[1]!s_info_industry_gics(W4846,2),IF($Y$3="wind三级行业",[1]!s_info_industry_gics(W4846,3),IF($Y$3="wind四级行业",[1]!s_info_industry_gics(W4846,4),IF($Y$3="证监会门类行业",[1]!s_info_industry_csrc12_n(W4846,公司分析!D$5,1),""))))))))</f>
        <v>0</v>
      </c>
      <c r="Z4846" s="298" t="str">
        <f>IF(Y4846=行业比较!$E$6,ROW(),"")</f>
        <v/>
      </c>
    </row>
    <row r="4847" spans="22:26" x14ac:dyDescent="0.35">
      <c r="V4847" s="253">
        <f t="shared" si="83"/>
        <v>0</v>
      </c>
      <c r="W4847" s="348" t="str">
        <f>IF(板块成分!B4849="","",板块成分!B4849)</f>
        <v/>
      </c>
      <c r="X4847" s="270" t="str">
        <f>[1]!s_info_name(W4847)</f>
        <v>0</v>
      </c>
      <c r="Y4847" s="335" t="str">
        <f>IF($Y$3="申万一级行业",[1]!s_info_industry_sw_2021(W4847,公司分析!D$5,1),IF($Y$3="申万二级行业",[1]!s_info_industry_sw_2021(W4847,公司分析!D$5,2),IF($Y$3="申万三级行业",[1]!s_info_industry_sw_2021(W4847,公司分析!D$5,3),IF($Y$3="wind一级行业",[1]!s_info_industry_gics(W4847,1),IF($Y$3="wind二级行业",[1]!s_info_industry_gics(W4847,2),IF($Y$3="wind三级行业",[1]!s_info_industry_gics(W4847,3),IF($Y$3="wind四级行业",[1]!s_info_industry_gics(W4847,4),IF($Y$3="证监会门类行业",[1]!s_info_industry_csrc12_n(W4847,公司分析!D$5,1),""))))))))</f>
        <v>0</v>
      </c>
      <c r="Z4847" s="298" t="str">
        <f>IF(Y4847=行业比较!$E$6,ROW(),"")</f>
        <v/>
      </c>
    </row>
    <row r="4848" spans="22:26" x14ac:dyDescent="0.35">
      <c r="V4848" s="253">
        <f t="shared" si="83"/>
        <v>0</v>
      </c>
      <c r="W4848" s="348" t="str">
        <f>IF(板块成分!B4850="","",板块成分!B4850)</f>
        <v/>
      </c>
      <c r="X4848" s="270" t="str">
        <f>[1]!s_info_name(W4848)</f>
        <v>0</v>
      </c>
      <c r="Y4848" s="335" t="str">
        <f>IF($Y$3="申万一级行业",[1]!s_info_industry_sw_2021(W4848,公司分析!D$5,1),IF($Y$3="申万二级行业",[1]!s_info_industry_sw_2021(W4848,公司分析!D$5,2),IF($Y$3="申万三级行业",[1]!s_info_industry_sw_2021(W4848,公司分析!D$5,3),IF($Y$3="wind一级行业",[1]!s_info_industry_gics(W4848,1),IF($Y$3="wind二级行业",[1]!s_info_industry_gics(W4848,2),IF($Y$3="wind三级行业",[1]!s_info_industry_gics(W4848,3),IF($Y$3="wind四级行业",[1]!s_info_industry_gics(W4848,4),IF($Y$3="证监会门类行业",[1]!s_info_industry_csrc12_n(W4848,公司分析!D$5,1),""))))))))</f>
        <v>0</v>
      </c>
      <c r="Z4848" s="298" t="str">
        <f>IF(Y4848=行业比较!$E$6,ROW(),"")</f>
        <v/>
      </c>
    </row>
    <row r="4849" spans="22:26" x14ac:dyDescent="0.35">
      <c r="V4849" s="253">
        <f t="shared" si="83"/>
        <v>0</v>
      </c>
      <c r="W4849" s="348" t="str">
        <f>IF(板块成分!B4851="","",板块成分!B4851)</f>
        <v/>
      </c>
      <c r="X4849" s="270" t="str">
        <f>[1]!s_info_name(W4849)</f>
        <v>0</v>
      </c>
      <c r="Y4849" s="335" t="str">
        <f>IF($Y$3="申万一级行业",[1]!s_info_industry_sw_2021(W4849,公司分析!D$5,1),IF($Y$3="申万二级行业",[1]!s_info_industry_sw_2021(W4849,公司分析!D$5,2),IF($Y$3="申万三级行业",[1]!s_info_industry_sw_2021(W4849,公司分析!D$5,3),IF($Y$3="wind一级行业",[1]!s_info_industry_gics(W4849,1),IF($Y$3="wind二级行业",[1]!s_info_industry_gics(W4849,2),IF($Y$3="wind三级行业",[1]!s_info_industry_gics(W4849,3),IF($Y$3="wind四级行业",[1]!s_info_industry_gics(W4849,4),IF($Y$3="证监会门类行业",[1]!s_info_industry_csrc12_n(W4849,公司分析!D$5,1),""))))))))</f>
        <v>0</v>
      </c>
      <c r="Z4849" s="298" t="str">
        <f>IF(Y4849=行业比较!$E$6,ROW(),"")</f>
        <v/>
      </c>
    </row>
    <row r="4850" spans="22:26" x14ac:dyDescent="0.35">
      <c r="V4850" s="253">
        <f t="shared" si="83"/>
        <v>0</v>
      </c>
      <c r="W4850" s="348" t="str">
        <f>IF(板块成分!B4852="","",板块成分!B4852)</f>
        <v/>
      </c>
      <c r="X4850" s="270" t="str">
        <f>[1]!s_info_name(W4850)</f>
        <v>0</v>
      </c>
      <c r="Y4850" s="335" t="str">
        <f>IF($Y$3="申万一级行业",[1]!s_info_industry_sw_2021(W4850,公司分析!D$5,1),IF($Y$3="申万二级行业",[1]!s_info_industry_sw_2021(W4850,公司分析!D$5,2),IF($Y$3="申万三级行业",[1]!s_info_industry_sw_2021(W4850,公司分析!D$5,3),IF($Y$3="wind一级行业",[1]!s_info_industry_gics(W4850,1),IF($Y$3="wind二级行业",[1]!s_info_industry_gics(W4850,2),IF($Y$3="wind三级行业",[1]!s_info_industry_gics(W4850,3),IF($Y$3="wind四级行业",[1]!s_info_industry_gics(W4850,4),IF($Y$3="证监会门类行业",[1]!s_info_industry_csrc12_n(W4850,公司分析!D$5,1),""))))))))</f>
        <v>0</v>
      </c>
      <c r="Z4850" s="298" t="str">
        <f>IF(Y4850=行业比较!$E$6,ROW(),"")</f>
        <v/>
      </c>
    </row>
    <row r="4851" spans="22:26" x14ac:dyDescent="0.35">
      <c r="V4851" s="253">
        <f t="shared" si="83"/>
        <v>0</v>
      </c>
      <c r="W4851" s="348" t="str">
        <f>IF(板块成分!B4853="","",板块成分!B4853)</f>
        <v/>
      </c>
      <c r="X4851" s="270" t="str">
        <f>[1]!s_info_name(W4851)</f>
        <v>0</v>
      </c>
      <c r="Y4851" s="335" t="str">
        <f>IF($Y$3="申万一级行业",[1]!s_info_industry_sw_2021(W4851,公司分析!D$5,1),IF($Y$3="申万二级行业",[1]!s_info_industry_sw_2021(W4851,公司分析!D$5,2),IF($Y$3="申万三级行业",[1]!s_info_industry_sw_2021(W4851,公司分析!D$5,3),IF($Y$3="wind一级行业",[1]!s_info_industry_gics(W4851,1),IF($Y$3="wind二级行业",[1]!s_info_industry_gics(W4851,2),IF($Y$3="wind三级行业",[1]!s_info_industry_gics(W4851,3),IF($Y$3="wind四级行业",[1]!s_info_industry_gics(W4851,4),IF($Y$3="证监会门类行业",[1]!s_info_industry_csrc12_n(W4851,公司分析!D$5,1),""))))))))</f>
        <v>0</v>
      </c>
      <c r="Z4851" s="298" t="str">
        <f>IF(Y4851=行业比较!$E$6,ROW(),"")</f>
        <v/>
      </c>
    </row>
    <row r="4852" spans="22:26" x14ac:dyDescent="0.35">
      <c r="V4852" s="253">
        <f t="shared" si="83"/>
        <v>0</v>
      </c>
      <c r="W4852" s="348" t="str">
        <f>IF(板块成分!B4854="","",板块成分!B4854)</f>
        <v/>
      </c>
      <c r="X4852" s="270" t="str">
        <f>[1]!s_info_name(W4852)</f>
        <v>0</v>
      </c>
      <c r="Y4852" s="335" t="str">
        <f>IF($Y$3="申万一级行业",[1]!s_info_industry_sw_2021(W4852,公司分析!D$5,1),IF($Y$3="申万二级行业",[1]!s_info_industry_sw_2021(W4852,公司分析!D$5,2),IF($Y$3="申万三级行业",[1]!s_info_industry_sw_2021(W4852,公司分析!D$5,3),IF($Y$3="wind一级行业",[1]!s_info_industry_gics(W4852,1),IF($Y$3="wind二级行业",[1]!s_info_industry_gics(W4852,2),IF($Y$3="wind三级行业",[1]!s_info_industry_gics(W4852,3),IF($Y$3="wind四级行业",[1]!s_info_industry_gics(W4852,4),IF($Y$3="证监会门类行业",[1]!s_info_industry_csrc12_n(W4852,公司分析!D$5,1),""))))))))</f>
        <v>0</v>
      </c>
      <c r="Z4852" s="298" t="str">
        <f>IF(Y4852=行业比较!$E$6,ROW(),"")</f>
        <v/>
      </c>
    </row>
    <row r="4853" spans="22:26" x14ac:dyDescent="0.35">
      <c r="V4853" s="253">
        <f t="shared" si="83"/>
        <v>0</v>
      </c>
      <c r="W4853" s="348" t="str">
        <f>IF(板块成分!B4855="","",板块成分!B4855)</f>
        <v/>
      </c>
      <c r="X4853" s="270" t="str">
        <f>[1]!s_info_name(W4853)</f>
        <v>0</v>
      </c>
      <c r="Y4853" s="335" t="str">
        <f>IF($Y$3="申万一级行业",[1]!s_info_industry_sw_2021(W4853,公司分析!D$5,1),IF($Y$3="申万二级行业",[1]!s_info_industry_sw_2021(W4853,公司分析!D$5,2),IF($Y$3="申万三级行业",[1]!s_info_industry_sw_2021(W4853,公司分析!D$5,3),IF($Y$3="wind一级行业",[1]!s_info_industry_gics(W4853,1),IF($Y$3="wind二级行业",[1]!s_info_industry_gics(W4853,2),IF($Y$3="wind三级行业",[1]!s_info_industry_gics(W4853,3),IF($Y$3="wind四级行业",[1]!s_info_industry_gics(W4853,4),IF($Y$3="证监会门类行业",[1]!s_info_industry_csrc12_n(W4853,公司分析!D$5,1),""))))))))</f>
        <v>0</v>
      </c>
      <c r="Z4853" s="298" t="str">
        <f>IF(Y4853=行业比较!$E$6,ROW(),"")</f>
        <v/>
      </c>
    </row>
    <row r="4854" spans="22:26" x14ac:dyDescent="0.35">
      <c r="V4854" s="253">
        <f t="shared" si="83"/>
        <v>0</v>
      </c>
      <c r="W4854" s="348" t="str">
        <f>IF(板块成分!B4856="","",板块成分!B4856)</f>
        <v/>
      </c>
      <c r="X4854" s="270" t="str">
        <f>[1]!s_info_name(W4854)</f>
        <v>0</v>
      </c>
      <c r="Y4854" s="335" t="str">
        <f>IF($Y$3="申万一级行业",[1]!s_info_industry_sw_2021(W4854,公司分析!D$5,1),IF($Y$3="申万二级行业",[1]!s_info_industry_sw_2021(W4854,公司分析!D$5,2),IF($Y$3="申万三级行业",[1]!s_info_industry_sw_2021(W4854,公司分析!D$5,3),IF($Y$3="wind一级行业",[1]!s_info_industry_gics(W4854,1),IF($Y$3="wind二级行业",[1]!s_info_industry_gics(W4854,2),IF($Y$3="wind三级行业",[1]!s_info_industry_gics(W4854,3),IF($Y$3="wind四级行业",[1]!s_info_industry_gics(W4854,4),IF($Y$3="证监会门类行业",[1]!s_info_industry_csrc12_n(W4854,公司分析!D$5,1),""))))))))</f>
        <v>0</v>
      </c>
      <c r="Z4854" s="298" t="str">
        <f>IF(Y4854=行业比较!$E$6,ROW(),"")</f>
        <v/>
      </c>
    </row>
    <row r="4855" spans="22:26" x14ac:dyDescent="0.35">
      <c r="V4855" s="253">
        <f t="shared" si="83"/>
        <v>0</v>
      </c>
      <c r="W4855" s="348" t="str">
        <f>IF(板块成分!B4857="","",板块成分!B4857)</f>
        <v/>
      </c>
      <c r="X4855" s="270" t="str">
        <f>[1]!s_info_name(W4855)</f>
        <v>0</v>
      </c>
      <c r="Y4855" s="335" t="str">
        <f>IF($Y$3="申万一级行业",[1]!s_info_industry_sw_2021(W4855,公司分析!D$5,1),IF($Y$3="申万二级行业",[1]!s_info_industry_sw_2021(W4855,公司分析!D$5,2),IF($Y$3="申万三级行业",[1]!s_info_industry_sw_2021(W4855,公司分析!D$5,3),IF($Y$3="wind一级行业",[1]!s_info_industry_gics(W4855,1),IF($Y$3="wind二级行业",[1]!s_info_industry_gics(W4855,2),IF($Y$3="wind三级行业",[1]!s_info_industry_gics(W4855,3),IF($Y$3="wind四级行业",[1]!s_info_industry_gics(W4855,4),IF($Y$3="证监会门类行业",[1]!s_info_industry_csrc12_n(W4855,公司分析!D$5,1),""))))))))</f>
        <v>0</v>
      </c>
      <c r="Z4855" s="298" t="str">
        <f>IF(Y4855=行业比较!$E$6,ROW(),"")</f>
        <v/>
      </c>
    </row>
    <row r="4856" spans="22:26" x14ac:dyDescent="0.35">
      <c r="V4856" s="253">
        <f t="shared" si="83"/>
        <v>0</v>
      </c>
      <c r="W4856" s="348" t="str">
        <f>IF(板块成分!B4858="","",板块成分!B4858)</f>
        <v/>
      </c>
      <c r="X4856" s="270" t="str">
        <f>[1]!s_info_name(W4856)</f>
        <v>0</v>
      </c>
      <c r="Y4856" s="335" t="str">
        <f>IF($Y$3="申万一级行业",[1]!s_info_industry_sw_2021(W4856,公司分析!D$5,1),IF($Y$3="申万二级行业",[1]!s_info_industry_sw_2021(W4856,公司分析!D$5,2),IF($Y$3="申万三级行业",[1]!s_info_industry_sw_2021(W4856,公司分析!D$5,3),IF($Y$3="wind一级行业",[1]!s_info_industry_gics(W4856,1),IF($Y$3="wind二级行业",[1]!s_info_industry_gics(W4856,2),IF($Y$3="wind三级行业",[1]!s_info_industry_gics(W4856,3),IF($Y$3="wind四级行业",[1]!s_info_industry_gics(W4856,4),IF($Y$3="证监会门类行业",[1]!s_info_industry_csrc12_n(W4856,公司分析!D$5,1),""))))))))</f>
        <v>0</v>
      </c>
      <c r="Z4856" s="298" t="str">
        <f>IF(Y4856=行业比较!$E$6,ROW(),"")</f>
        <v/>
      </c>
    </row>
    <row r="4857" spans="22:26" x14ac:dyDescent="0.35">
      <c r="V4857" s="253">
        <f t="shared" si="83"/>
        <v>0</v>
      </c>
      <c r="W4857" s="348" t="str">
        <f>IF(板块成分!B4859="","",板块成分!B4859)</f>
        <v/>
      </c>
      <c r="X4857" s="270" t="str">
        <f>[1]!s_info_name(W4857)</f>
        <v>0</v>
      </c>
      <c r="Y4857" s="335" t="str">
        <f>IF($Y$3="申万一级行业",[1]!s_info_industry_sw_2021(W4857,公司分析!D$5,1),IF($Y$3="申万二级行业",[1]!s_info_industry_sw_2021(W4857,公司分析!D$5,2),IF($Y$3="申万三级行业",[1]!s_info_industry_sw_2021(W4857,公司分析!D$5,3),IF($Y$3="wind一级行业",[1]!s_info_industry_gics(W4857,1),IF($Y$3="wind二级行业",[1]!s_info_industry_gics(W4857,2),IF($Y$3="wind三级行业",[1]!s_info_industry_gics(W4857,3),IF($Y$3="wind四级行业",[1]!s_info_industry_gics(W4857,4),IF($Y$3="证监会门类行业",[1]!s_info_industry_csrc12_n(W4857,公司分析!D$5,1),""))))))))</f>
        <v>0</v>
      </c>
      <c r="Z4857" s="298" t="str">
        <f>IF(Y4857=行业比较!$E$6,ROW(),"")</f>
        <v/>
      </c>
    </row>
    <row r="4858" spans="22:26" x14ac:dyDescent="0.35">
      <c r="V4858" s="253">
        <f t="shared" si="83"/>
        <v>0</v>
      </c>
      <c r="W4858" s="348" t="str">
        <f>IF(板块成分!B4860="","",板块成分!B4860)</f>
        <v/>
      </c>
      <c r="X4858" s="270" t="str">
        <f>[1]!s_info_name(W4858)</f>
        <v>0</v>
      </c>
      <c r="Y4858" s="335" t="str">
        <f>IF($Y$3="申万一级行业",[1]!s_info_industry_sw_2021(W4858,公司分析!D$5,1),IF($Y$3="申万二级行业",[1]!s_info_industry_sw_2021(W4858,公司分析!D$5,2),IF($Y$3="申万三级行业",[1]!s_info_industry_sw_2021(W4858,公司分析!D$5,3),IF($Y$3="wind一级行业",[1]!s_info_industry_gics(W4858,1),IF($Y$3="wind二级行业",[1]!s_info_industry_gics(W4858,2),IF($Y$3="wind三级行业",[1]!s_info_industry_gics(W4858,3),IF($Y$3="wind四级行业",[1]!s_info_industry_gics(W4858,4),IF($Y$3="证监会门类行业",[1]!s_info_industry_csrc12_n(W4858,公司分析!D$5,1),""))))))))</f>
        <v>0</v>
      </c>
      <c r="Z4858" s="298" t="str">
        <f>IF(Y4858=行业比较!$E$6,ROW(),"")</f>
        <v/>
      </c>
    </row>
    <row r="4859" spans="22:26" x14ac:dyDescent="0.35">
      <c r="V4859" s="253">
        <f t="shared" si="83"/>
        <v>0</v>
      </c>
      <c r="W4859" s="348" t="str">
        <f>IF(板块成分!B4861="","",板块成分!B4861)</f>
        <v/>
      </c>
      <c r="X4859" s="270" t="str">
        <f>[1]!s_info_name(W4859)</f>
        <v>0</v>
      </c>
      <c r="Y4859" s="335" t="str">
        <f>IF($Y$3="申万一级行业",[1]!s_info_industry_sw_2021(W4859,公司分析!D$5,1),IF($Y$3="申万二级行业",[1]!s_info_industry_sw_2021(W4859,公司分析!D$5,2),IF($Y$3="申万三级行业",[1]!s_info_industry_sw_2021(W4859,公司分析!D$5,3),IF($Y$3="wind一级行业",[1]!s_info_industry_gics(W4859,1),IF($Y$3="wind二级行业",[1]!s_info_industry_gics(W4859,2),IF($Y$3="wind三级行业",[1]!s_info_industry_gics(W4859,3),IF($Y$3="wind四级行业",[1]!s_info_industry_gics(W4859,4),IF($Y$3="证监会门类行业",[1]!s_info_industry_csrc12_n(W4859,公司分析!D$5,1),""))))))))</f>
        <v>0</v>
      </c>
      <c r="Z4859" s="298" t="str">
        <f>IF(Y4859=行业比较!$E$6,ROW(),"")</f>
        <v/>
      </c>
    </row>
    <row r="4860" spans="22:26" x14ac:dyDescent="0.35">
      <c r="V4860" s="253">
        <f t="shared" si="83"/>
        <v>0</v>
      </c>
      <c r="W4860" s="348" t="str">
        <f>IF(板块成分!B4862="","",板块成分!B4862)</f>
        <v/>
      </c>
      <c r="X4860" s="270" t="str">
        <f>[1]!s_info_name(W4860)</f>
        <v>0</v>
      </c>
      <c r="Y4860" s="335" t="str">
        <f>IF($Y$3="申万一级行业",[1]!s_info_industry_sw_2021(W4860,公司分析!D$5,1),IF($Y$3="申万二级行业",[1]!s_info_industry_sw_2021(W4860,公司分析!D$5,2),IF($Y$3="申万三级行业",[1]!s_info_industry_sw_2021(W4860,公司分析!D$5,3),IF($Y$3="wind一级行业",[1]!s_info_industry_gics(W4860,1),IF($Y$3="wind二级行业",[1]!s_info_industry_gics(W4860,2),IF($Y$3="wind三级行业",[1]!s_info_industry_gics(W4860,3),IF($Y$3="wind四级行业",[1]!s_info_industry_gics(W4860,4),IF($Y$3="证监会门类行业",[1]!s_info_industry_csrc12_n(W4860,公司分析!D$5,1),""))))))))</f>
        <v>0</v>
      </c>
      <c r="Z4860" s="298" t="str">
        <f>IF(Y4860=行业比较!$E$6,ROW(),"")</f>
        <v/>
      </c>
    </row>
    <row r="4861" spans="22:26" x14ac:dyDescent="0.35">
      <c r="V4861" s="253">
        <f t="shared" si="83"/>
        <v>0</v>
      </c>
      <c r="W4861" s="348" t="str">
        <f>IF(板块成分!B4863="","",板块成分!B4863)</f>
        <v/>
      </c>
      <c r="X4861" s="270" t="str">
        <f>[1]!s_info_name(W4861)</f>
        <v>0</v>
      </c>
      <c r="Y4861" s="335" t="str">
        <f>IF($Y$3="申万一级行业",[1]!s_info_industry_sw_2021(W4861,公司分析!D$5,1),IF($Y$3="申万二级行业",[1]!s_info_industry_sw_2021(W4861,公司分析!D$5,2),IF($Y$3="申万三级行业",[1]!s_info_industry_sw_2021(W4861,公司分析!D$5,3),IF($Y$3="wind一级行业",[1]!s_info_industry_gics(W4861,1),IF($Y$3="wind二级行业",[1]!s_info_industry_gics(W4861,2),IF($Y$3="wind三级行业",[1]!s_info_industry_gics(W4861,3),IF($Y$3="wind四级行业",[1]!s_info_industry_gics(W4861,4),IF($Y$3="证监会门类行业",[1]!s_info_industry_csrc12_n(W4861,公司分析!D$5,1),""))))))))</f>
        <v>0</v>
      </c>
      <c r="Z4861" s="298" t="str">
        <f>IF(Y4861=行业比较!$E$6,ROW(),"")</f>
        <v/>
      </c>
    </row>
    <row r="4862" spans="22:26" x14ac:dyDescent="0.35">
      <c r="V4862" s="253">
        <f t="shared" si="83"/>
        <v>0</v>
      </c>
      <c r="W4862" s="348" t="str">
        <f>IF(板块成分!B4864="","",板块成分!B4864)</f>
        <v/>
      </c>
      <c r="X4862" s="270" t="str">
        <f>[1]!s_info_name(W4862)</f>
        <v>0</v>
      </c>
      <c r="Y4862" s="335" t="str">
        <f>IF($Y$3="申万一级行业",[1]!s_info_industry_sw_2021(W4862,公司分析!D$5,1),IF($Y$3="申万二级行业",[1]!s_info_industry_sw_2021(W4862,公司分析!D$5,2),IF($Y$3="申万三级行业",[1]!s_info_industry_sw_2021(W4862,公司分析!D$5,3),IF($Y$3="wind一级行业",[1]!s_info_industry_gics(W4862,1),IF($Y$3="wind二级行业",[1]!s_info_industry_gics(W4862,2),IF($Y$3="wind三级行业",[1]!s_info_industry_gics(W4862,3),IF($Y$3="wind四级行业",[1]!s_info_industry_gics(W4862,4),IF($Y$3="证监会门类行业",[1]!s_info_industry_csrc12_n(W4862,公司分析!D$5,1),""))))))))</f>
        <v>0</v>
      </c>
      <c r="Z4862" s="298" t="str">
        <f>IF(Y4862=行业比较!$E$6,ROW(),"")</f>
        <v/>
      </c>
    </row>
    <row r="4863" spans="22:26" x14ac:dyDescent="0.35">
      <c r="V4863" s="253">
        <f t="shared" si="83"/>
        <v>0</v>
      </c>
      <c r="W4863" s="348" t="str">
        <f>IF(板块成分!B4865="","",板块成分!B4865)</f>
        <v/>
      </c>
      <c r="X4863" s="270" t="str">
        <f>[1]!s_info_name(W4863)</f>
        <v>0</v>
      </c>
      <c r="Y4863" s="335" t="str">
        <f>IF($Y$3="申万一级行业",[1]!s_info_industry_sw_2021(W4863,公司分析!D$5,1),IF($Y$3="申万二级行业",[1]!s_info_industry_sw_2021(W4863,公司分析!D$5,2),IF($Y$3="申万三级行业",[1]!s_info_industry_sw_2021(W4863,公司分析!D$5,3),IF($Y$3="wind一级行业",[1]!s_info_industry_gics(W4863,1),IF($Y$3="wind二级行业",[1]!s_info_industry_gics(W4863,2),IF($Y$3="wind三级行业",[1]!s_info_industry_gics(W4863,3),IF($Y$3="wind四级行业",[1]!s_info_industry_gics(W4863,4),IF($Y$3="证监会门类行业",[1]!s_info_industry_csrc12_n(W4863,公司分析!D$5,1),""))))))))</f>
        <v>0</v>
      </c>
      <c r="Z4863" s="298" t="str">
        <f>IF(Y4863=行业比较!$E$6,ROW(),"")</f>
        <v/>
      </c>
    </row>
    <row r="4864" spans="22:26" x14ac:dyDescent="0.35">
      <c r="V4864" s="253">
        <f t="shared" si="83"/>
        <v>0</v>
      </c>
      <c r="W4864" s="348" t="str">
        <f>IF(板块成分!B4866="","",板块成分!B4866)</f>
        <v/>
      </c>
      <c r="X4864" s="270" t="str">
        <f>[1]!s_info_name(W4864)</f>
        <v>0</v>
      </c>
      <c r="Y4864" s="335" t="str">
        <f>IF($Y$3="申万一级行业",[1]!s_info_industry_sw_2021(W4864,公司分析!D$5,1),IF($Y$3="申万二级行业",[1]!s_info_industry_sw_2021(W4864,公司分析!D$5,2),IF($Y$3="申万三级行业",[1]!s_info_industry_sw_2021(W4864,公司分析!D$5,3),IF($Y$3="wind一级行业",[1]!s_info_industry_gics(W4864,1),IF($Y$3="wind二级行业",[1]!s_info_industry_gics(W4864,2),IF($Y$3="wind三级行业",[1]!s_info_industry_gics(W4864,3),IF($Y$3="wind四级行业",[1]!s_info_industry_gics(W4864,4),IF($Y$3="证监会门类行业",[1]!s_info_industry_csrc12_n(W4864,公司分析!D$5,1),""))))))))</f>
        <v>0</v>
      </c>
      <c r="Z4864" s="298" t="str">
        <f>IF(Y4864=行业比较!$E$6,ROW(),"")</f>
        <v/>
      </c>
    </row>
    <row r="4865" spans="22:26" x14ac:dyDescent="0.35">
      <c r="V4865" s="253">
        <f t="shared" si="83"/>
        <v>0</v>
      </c>
      <c r="W4865" s="348" t="str">
        <f>IF(板块成分!B4867="","",板块成分!B4867)</f>
        <v/>
      </c>
      <c r="X4865" s="270" t="str">
        <f>[1]!s_info_name(W4865)</f>
        <v>0</v>
      </c>
      <c r="Y4865" s="335" t="str">
        <f>IF($Y$3="申万一级行业",[1]!s_info_industry_sw_2021(W4865,公司分析!D$5,1),IF($Y$3="申万二级行业",[1]!s_info_industry_sw_2021(W4865,公司分析!D$5,2),IF($Y$3="申万三级行业",[1]!s_info_industry_sw_2021(W4865,公司分析!D$5,3),IF($Y$3="wind一级行业",[1]!s_info_industry_gics(W4865,1),IF($Y$3="wind二级行业",[1]!s_info_industry_gics(W4865,2),IF($Y$3="wind三级行业",[1]!s_info_industry_gics(W4865,3),IF($Y$3="wind四级行业",[1]!s_info_industry_gics(W4865,4),IF($Y$3="证监会门类行业",[1]!s_info_industry_csrc12_n(W4865,公司分析!D$5,1),""))))))))</f>
        <v>0</v>
      </c>
      <c r="Z4865" s="298" t="str">
        <f>IF(Y4865=行业比较!$E$6,ROW(),"")</f>
        <v/>
      </c>
    </row>
    <row r="4866" spans="22:26" x14ac:dyDescent="0.35">
      <c r="V4866" s="253">
        <f t="shared" si="83"/>
        <v>0</v>
      </c>
      <c r="W4866" s="348" t="str">
        <f>IF(板块成分!B4868="","",板块成分!B4868)</f>
        <v/>
      </c>
      <c r="X4866" s="270" t="str">
        <f>[1]!s_info_name(W4866)</f>
        <v>0</v>
      </c>
      <c r="Y4866" s="335" t="str">
        <f>IF($Y$3="申万一级行业",[1]!s_info_industry_sw_2021(W4866,公司分析!D$5,1),IF($Y$3="申万二级行业",[1]!s_info_industry_sw_2021(W4866,公司分析!D$5,2),IF($Y$3="申万三级行业",[1]!s_info_industry_sw_2021(W4866,公司分析!D$5,3),IF($Y$3="wind一级行业",[1]!s_info_industry_gics(W4866,1),IF($Y$3="wind二级行业",[1]!s_info_industry_gics(W4866,2),IF($Y$3="wind三级行业",[1]!s_info_industry_gics(W4866,3),IF($Y$3="wind四级行业",[1]!s_info_industry_gics(W4866,4),IF($Y$3="证监会门类行业",[1]!s_info_industry_csrc12_n(W4866,公司分析!D$5,1),""))))))))</f>
        <v>0</v>
      </c>
      <c r="Z4866" s="298" t="str">
        <f>IF(Y4866=行业比较!$E$6,ROW(),"")</f>
        <v/>
      </c>
    </row>
    <row r="4867" spans="22:26" x14ac:dyDescent="0.35">
      <c r="V4867" s="253">
        <f t="shared" si="83"/>
        <v>0</v>
      </c>
      <c r="W4867" s="348" t="str">
        <f>IF(板块成分!B4869="","",板块成分!B4869)</f>
        <v/>
      </c>
      <c r="X4867" s="270" t="str">
        <f>[1]!s_info_name(W4867)</f>
        <v>0</v>
      </c>
      <c r="Y4867" s="335" t="str">
        <f>IF($Y$3="申万一级行业",[1]!s_info_industry_sw_2021(W4867,公司分析!D$5,1),IF($Y$3="申万二级行业",[1]!s_info_industry_sw_2021(W4867,公司分析!D$5,2),IF($Y$3="申万三级行业",[1]!s_info_industry_sw_2021(W4867,公司分析!D$5,3),IF($Y$3="wind一级行业",[1]!s_info_industry_gics(W4867,1),IF($Y$3="wind二级行业",[1]!s_info_industry_gics(W4867,2),IF($Y$3="wind三级行业",[1]!s_info_industry_gics(W4867,3),IF($Y$3="wind四级行业",[1]!s_info_industry_gics(W4867,4),IF($Y$3="证监会门类行业",[1]!s_info_industry_csrc12_n(W4867,公司分析!D$5,1),""))))))))</f>
        <v>0</v>
      </c>
      <c r="Z4867" s="298" t="str">
        <f>IF(Y4867=行业比较!$E$6,ROW(),"")</f>
        <v/>
      </c>
    </row>
    <row r="4868" spans="22:26" x14ac:dyDescent="0.35">
      <c r="V4868" s="253">
        <f t="shared" si="83"/>
        <v>0</v>
      </c>
      <c r="W4868" s="348" t="str">
        <f>IF(板块成分!B4870="","",板块成分!B4870)</f>
        <v/>
      </c>
      <c r="X4868" s="270" t="str">
        <f>[1]!s_info_name(W4868)</f>
        <v>0</v>
      </c>
      <c r="Y4868" s="335" t="str">
        <f>IF($Y$3="申万一级行业",[1]!s_info_industry_sw_2021(W4868,公司分析!D$5,1),IF($Y$3="申万二级行业",[1]!s_info_industry_sw_2021(W4868,公司分析!D$5,2),IF($Y$3="申万三级行业",[1]!s_info_industry_sw_2021(W4868,公司分析!D$5,3),IF($Y$3="wind一级行业",[1]!s_info_industry_gics(W4868,1),IF($Y$3="wind二级行业",[1]!s_info_industry_gics(W4868,2),IF($Y$3="wind三级行业",[1]!s_info_industry_gics(W4868,3),IF($Y$3="wind四级行业",[1]!s_info_industry_gics(W4868,4),IF($Y$3="证监会门类行业",[1]!s_info_industry_csrc12_n(W4868,公司分析!D$5,1),""))))))))</f>
        <v>0</v>
      </c>
      <c r="Z4868" s="298" t="str">
        <f>IF(Y4868=行业比较!$E$6,ROW(),"")</f>
        <v/>
      </c>
    </row>
    <row r="4869" spans="22:26" x14ac:dyDescent="0.35">
      <c r="V4869" s="253">
        <f t="shared" ref="V4869:V4932" si="84">IF(Z4869="",0,RANK(Z4869,Z:Z,1))</f>
        <v>0</v>
      </c>
      <c r="W4869" s="348" t="str">
        <f>IF(板块成分!B4871="","",板块成分!B4871)</f>
        <v/>
      </c>
      <c r="X4869" s="270" t="str">
        <f>[1]!s_info_name(W4869)</f>
        <v>0</v>
      </c>
      <c r="Y4869" s="335" t="str">
        <f>IF($Y$3="申万一级行业",[1]!s_info_industry_sw_2021(W4869,公司分析!D$5,1),IF($Y$3="申万二级行业",[1]!s_info_industry_sw_2021(W4869,公司分析!D$5,2),IF($Y$3="申万三级行业",[1]!s_info_industry_sw_2021(W4869,公司分析!D$5,3),IF($Y$3="wind一级行业",[1]!s_info_industry_gics(W4869,1),IF($Y$3="wind二级行业",[1]!s_info_industry_gics(W4869,2),IF($Y$3="wind三级行业",[1]!s_info_industry_gics(W4869,3),IF($Y$3="wind四级行业",[1]!s_info_industry_gics(W4869,4),IF($Y$3="证监会门类行业",[1]!s_info_industry_csrc12_n(W4869,公司分析!D$5,1),""))))))))</f>
        <v>0</v>
      </c>
      <c r="Z4869" s="298" t="str">
        <f>IF(Y4869=行业比较!$E$6,ROW(),"")</f>
        <v/>
      </c>
    </row>
    <row r="4870" spans="22:26" x14ac:dyDescent="0.35">
      <c r="V4870" s="253">
        <f t="shared" si="84"/>
        <v>0</v>
      </c>
      <c r="W4870" s="348" t="str">
        <f>IF(板块成分!B4872="","",板块成分!B4872)</f>
        <v/>
      </c>
      <c r="X4870" s="270" t="str">
        <f>[1]!s_info_name(W4870)</f>
        <v>0</v>
      </c>
      <c r="Y4870" s="335" t="str">
        <f>IF($Y$3="申万一级行业",[1]!s_info_industry_sw_2021(W4870,公司分析!D$5,1),IF($Y$3="申万二级行业",[1]!s_info_industry_sw_2021(W4870,公司分析!D$5,2),IF($Y$3="申万三级行业",[1]!s_info_industry_sw_2021(W4870,公司分析!D$5,3),IF($Y$3="wind一级行业",[1]!s_info_industry_gics(W4870,1),IF($Y$3="wind二级行业",[1]!s_info_industry_gics(W4870,2),IF($Y$3="wind三级行业",[1]!s_info_industry_gics(W4870,3),IF($Y$3="wind四级行业",[1]!s_info_industry_gics(W4870,4),IF($Y$3="证监会门类行业",[1]!s_info_industry_csrc12_n(W4870,公司分析!D$5,1),""))))))))</f>
        <v>0</v>
      </c>
      <c r="Z4870" s="298" t="str">
        <f>IF(Y4870=行业比较!$E$6,ROW(),"")</f>
        <v/>
      </c>
    </row>
    <row r="4871" spans="22:26" x14ac:dyDescent="0.35">
      <c r="V4871" s="253">
        <f t="shared" si="84"/>
        <v>0</v>
      </c>
      <c r="W4871" s="348" t="str">
        <f>IF(板块成分!B4873="","",板块成分!B4873)</f>
        <v/>
      </c>
      <c r="X4871" s="270" t="str">
        <f>[1]!s_info_name(W4871)</f>
        <v>0</v>
      </c>
      <c r="Y4871" s="335" t="str">
        <f>IF($Y$3="申万一级行业",[1]!s_info_industry_sw_2021(W4871,公司分析!D$5,1),IF($Y$3="申万二级行业",[1]!s_info_industry_sw_2021(W4871,公司分析!D$5,2),IF($Y$3="申万三级行业",[1]!s_info_industry_sw_2021(W4871,公司分析!D$5,3),IF($Y$3="wind一级行业",[1]!s_info_industry_gics(W4871,1),IF($Y$3="wind二级行业",[1]!s_info_industry_gics(W4871,2),IF($Y$3="wind三级行业",[1]!s_info_industry_gics(W4871,3),IF($Y$3="wind四级行业",[1]!s_info_industry_gics(W4871,4),IF($Y$3="证监会门类行业",[1]!s_info_industry_csrc12_n(W4871,公司分析!D$5,1),""))))))))</f>
        <v>0</v>
      </c>
      <c r="Z4871" s="298" t="str">
        <f>IF(Y4871=行业比较!$E$6,ROW(),"")</f>
        <v/>
      </c>
    </row>
    <row r="4872" spans="22:26" x14ac:dyDescent="0.35">
      <c r="V4872" s="253">
        <f t="shared" si="84"/>
        <v>0</v>
      </c>
      <c r="W4872" s="348" t="str">
        <f>IF(板块成分!B4874="","",板块成分!B4874)</f>
        <v/>
      </c>
      <c r="X4872" s="270" t="str">
        <f>[1]!s_info_name(W4872)</f>
        <v>0</v>
      </c>
      <c r="Y4872" s="335" t="str">
        <f>IF($Y$3="申万一级行业",[1]!s_info_industry_sw_2021(W4872,公司分析!D$5,1),IF($Y$3="申万二级行业",[1]!s_info_industry_sw_2021(W4872,公司分析!D$5,2),IF($Y$3="申万三级行业",[1]!s_info_industry_sw_2021(W4872,公司分析!D$5,3),IF($Y$3="wind一级行业",[1]!s_info_industry_gics(W4872,1),IF($Y$3="wind二级行业",[1]!s_info_industry_gics(W4872,2),IF($Y$3="wind三级行业",[1]!s_info_industry_gics(W4872,3),IF($Y$3="wind四级行业",[1]!s_info_industry_gics(W4872,4),IF($Y$3="证监会门类行业",[1]!s_info_industry_csrc12_n(W4872,公司分析!D$5,1),""))))))))</f>
        <v>0</v>
      </c>
      <c r="Z4872" s="298" t="str">
        <f>IF(Y4872=行业比较!$E$6,ROW(),"")</f>
        <v/>
      </c>
    </row>
    <row r="4873" spans="22:26" x14ac:dyDescent="0.35">
      <c r="V4873" s="253">
        <f t="shared" si="84"/>
        <v>0</v>
      </c>
      <c r="W4873" s="348" t="str">
        <f>IF(板块成分!B4875="","",板块成分!B4875)</f>
        <v/>
      </c>
      <c r="X4873" s="270" t="str">
        <f>[1]!s_info_name(W4873)</f>
        <v>0</v>
      </c>
      <c r="Y4873" s="335" t="str">
        <f>IF($Y$3="申万一级行业",[1]!s_info_industry_sw_2021(W4873,公司分析!D$5,1),IF($Y$3="申万二级行业",[1]!s_info_industry_sw_2021(W4873,公司分析!D$5,2),IF($Y$3="申万三级行业",[1]!s_info_industry_sw_2021(W4873,公司分析!D$5,3),IF($Y$3="wind一级行业",[1]!s_info_industry_gics(W4873,1),IF($Y$3="wind二级行业",[1]!s_info_industry_gics(W4873,2),IF($Y$3="wind三级行业",[1]!s_info_industry_gics(W4873,3),IF($Y$3="wind四级行业",[1]!s_info_industry_gics(W4873,4),IF($Y$3="证监会门类行业",[1]!s_info_industry_csrc12_n(W4873,公司分析!D$5,1),""))))))))</f>
        <v>0</v>
      </c>
      <c r="Z4873" s="298" t="str">
        <f>IF(Y4873=行业比较!$E$6,ROW(),"")</f>
        <v/>
      </c>
    </row>
    <row r="4874" spans="22:26" x14ac:dyDescent="0.35">
      <c r="V4874" s="253">
        <f t="shared" si="84"/>
        <v>0</v>
      </c>
      <c r="W4874" s="348" t="str">
        <f>IF(板块成分!B4876="","",板块成分!B4876)</f>
        <v/>
      </c>
      <c r="X4874" s="270" t="str">
        <f>[1]!s_info_name(W4874)</f>
        <v>0</v>
      </c>
      <c r="Y4874" s="335" t="str">
        <f>IF($Y$3="申万一级行业",[1]!s_info_industry_sw_2021(W4874,公司分析!D$5,1),IF($Y$3="申万二级行业",[1]!s_info_industry_sw_2021(W4874,公司分析!D$5,2),IF($Y$3="申万三级行业",[1]!s_info_industry_sw_2021(W4874,公司分析!D$5,3),IF($Y$3="wind一级行业",[1]!s_info_industry_gics(W4874,1),IF($Y$3="wind二级行业",[1]!s_info_industry_gics(W4874,2),IF($Y$3="wind三级行业",[1]!s_info_industry_gics(W4874,3),IF($Y$3="wind四级行业",[1]!s_info_industry_gics(W4874,4),IF($Y$3="证监会门类行业",[1]!s_info_industry_csrc12_n(W4874,公司分析!D$5,1),""))))))))</f>
        <v>0</v>
      </c>
      <c r="Z4874" s="298" t="str">
        <f>IF(Y4874=行业比较!$E$6,ROW(),"")</f>
        <v/>
      </c>
    </row>
    <row r="4875" spans="22:26" x14ac:dyDescent="0.35">
      <c r="V4875" s="253">
        <f t="shared" si="84"/>
        <v>0</v>
      </c>
      <c r="W4875" s="348" t="str">
        <f>IF(板块成分!B4877="","",板块成分!B4877)</f>
        <v/>
      </c>
      <c r="X4875" s="270" t="str">
        <f>[1]!s_info_name(W4875)</f>
        <v>0</v>
      </c>
      <c r="Y4875" s="335" t="str">
        <f>IF($Y$3="申万一级行业",[1]!s_info_industry_sw_2021(W4875,公司分析!D$5,1),IF($Y$3="申万二级行业",[1]!s_info_industry_sw_2021(W4875,公司分析!D$5,2),IF($Y$3="申万三级行业",[1]!s_info_industry_sw_2021(W4875,公司分析!D$5,3),IF($Y$3="wind一级行业",[1]!s_info_industry_gics(W4875,1),IF($Y$3="wind二级行业",[1]!s_info_industry_gics(W4875,2),IF($Y$3="wind三级行业",[1]!s_info_industry_gics(W4875,3),IF($Y$3="wind四级行业",[1]!s_info_industry_gics(W4875,4),IF($Y$3="证监会门类行业",[1]!s_info_industry_csrc12_n(W4875,公司分析!D$5,1),""))))))))</f>
        <v>0</v>
      </c>
      <c r="Z4875" s="298" t="str">
        <f>IF(Y4875=行业比较!$E$6,ROW(),"")</f>
        <v/>
      </c>
    </row>
    <row r="4876" spans="22:26" x14ac:dyDescent="0.35">
      <c r="V4876" s="253">
        <f t="shared" si="84"/>
        <v>0</v>
      </c>
      <c r="W4876" s="348" t="str">
        <f>IF(板块成分!B4878="","",板块成分!B4878)</f>
        <v/>
      </c>
      <c r="X4876" s="270" t="str">
        <f>[1]!s_info_name(W4876)</f>
        <v>0</v>
      </c>
      <c r="Y4876" s="335" t="str">
        <f>IF($Y$3="申万一级行业",[1]!s_info_industry_sw_2021(W4876,公司分析!D$5,1),IF($Y$3="申万二级行业",[1]!s_info_industry_sw_2021(W4876,公司分析!D$5,2),IF($Y$3="申万三级行业",[1]!s_info_industry_sw_2021(W4876,公司分析!D$5,3),IF($Y$3="wind一级行业",[1]!s_info_industry_gics(W4876,1),IF($Y$3="wind二级行业",[1]!s_info_industry_gics(W4876,2),IF($Y$3="wind三级行业",[1]!s_info_industry_gics(W4876,3),IF($Y$3="wind四级行业",[1]!s_info_industry_gics(W4876,4),IF($Y$3="证监会门类行业",[1]!s_info_industry_csrc12_n(W4876,公司分析!D$5,1),""))))))))</f>
        <v>0</v>
      </c>
      <c r="Z4876" s="298" t="str">
        <f>IF(Y4876=行业比较!$E$6,ROW(),"")</f>
        <v/>
      </c>
    </row>
    <row r="4877" spans="22:26" x14ac:dyDescent="0.35">
      <c r="V4877" s="253">
        <f t="shared" si="84"/>
        <v>0</v>
      </c>
      <c r="W4877" s="348" t="str">
        <f>IF(板块成分!B4879="","",板块成分!B4879)</f>
        <v/>
      </c>
      <c r="X4877" s="270" t="str">
        <f>[1]!s_info_name(W4877)</f>
        <v>0</v>
      </c>
      <c r="Y4877" s="335" t="str">
        <f>IF($Y$3="申万一级行业",[1]!s_info_industry_sw_2021(W4877,公司分析!D$5,1),IF($Y$3="申万二级行业",[1]!s_info_industry_sw_2021(W4877,公司分析!D$5,2),IF($Y$3="申万三级行业",[1]!s_info_industry_sw_2021(W4877,公司分析!D$5,3),IF($Y$3="wind一级行业",[1]!s_info_industry_gics(W4877,1),IF($Y$3="wind二级行业",[1]!s_info_industry_gics(W4877,2),IF($Y$3="wind三级行业",[1]!s_info_industry_gics(W4877,3),IF($Y$3="wind四级行业",[1]!s_info_industry_gics(W4877,4),IF($Y$3="证监会门类行业",[1]!s_info_industry_csrc12_n(W4877,公司分析!D$5,1),""))))))))</f>
        <v>0</v>
      </c>
      <c r="Z4877" s="298" t="str">
        <f>IF(Y4877=行业比较!$E$6,ROW(),"")</f>
        <v/>
      </c>
    </row>
    <row r="4878" spans="22:26" x14ac:dyDescent="0.35">
      <c r="V4878" s="253">
        <f t="shared" si="84"/>
        <v>0</v>
      </c>
      <c r="W4878" s="348" t="str">
        <f>IF(板块成分!B4880="","",板块成分!B4880)</f>
        <v/>
      </c>
      <c r="X4878" s="270" t="str">
        <f>[1]!s_info_name(W4878)</f>
        <v>0</v>
      </c>
      <c r="Y4878" s="335" t="str">
        <f>IF($Y$3="申万一级行业",[1]!s_info_industry_sw_2021(W4878,公司分析!D$5,1),IF($Y$3="申万二级行业",[1]!s_info_industry_sw_2021(W4878,公司分析!D$5,2),IF($Y$3="申万三级行业",[1]!s_info_industry_sw_2021(W4878,公司分析!D$5,3),IF($Y$3="wind一级行业",[1]!s_info_industry_gics(W4878,1),IF($Y$3="wind二级行业",[1]!s_info_industry_gics(W4878,2),IF($Y$3="wind三级行业",[1]!s_info_industry_gics(W4878,3),IF($Y$3="wind四级行业",[1]!s_info_industry_gics(W4878,4),IF($Y$3="证监会门类行业",[1]!s_info_industry_csrc12_n(W4878,公司分析!D$5,1),""))))))))</f>
        <v>0</v>
      </c>
      <c r="Z4878" s="298" t="str">
        <f>IF(Y4878=行业比较!$E$6,ROW(),"")</f>
        <v/>
      </c>
    </row>
    <row r="4879" spans="22:26" x14ac:dyDescent="0.35">
      <c r="V4879" s="253">
        <f t="shared" si="84"/>
        <v>0</v>
      </c>
      <c r="W4879" s="348" t="str">
        <f>IF(板块成分!B4881="","",板块成分!B4881)</f>
        <v/>
      </c>
      <c r="X4879" s="270" t="str">
        <f>[1]!s_info_name(W4879)</f>
        <v>0</v>
      </c>
      <c r="Y4879" s="335" t="str">
        <f>IF($Y$3="申万一级行业",[1]!s_info_industry_sw_2021(W4879,公司分析!D$5,1),IF($Y$3="申万二级行业",[1]!s_info_industry_sw_2021(W4879,公司分析!D$5,2),IF($Y$3="申万三级行业",[1]!s_info_industry_sw_2021(W4879,公司分析!D$5,3),IF($Y$3="wind一级行业",[1]!s_info_industry_gics(W4879,1),IF($Y$3="wind二级行业",[1]!s_info_industry_gics(W4879,2),IF($Y$3="wind三级行业",[1]!s_info_industry_gics(W4879,3),IF($Y$3="wind四级行业",[1]!s_info_industry_gics(W4879,4),IF($Y$3="证监会门类行业",[1]!s_info_industry_csrc12_n(W4879,公司分析!D$5,1),""))))))))</f>
        <v>0</v>
      </c>
      <c r="Z4879" s="298" t="str">
        <f>IF(Y4879=行业比较!$E$6,ROW(),"")</f>
        <v/>
      </c>
    </row>
    <row r="4880" spans="22:26" x14ac:dyDescent="0.35">
      <c r="V4880" s="253">
        <f t="shared" si="84"/>
        <v>0</v>
      </c>
      <c r="W4880" s="348" t="str">
        <f>IF(板块成分!B4882="","",板块成分!B4882)</f>
        <v/>
      </c>
      <c r="X4880" s="270" t="str">
        <f>[1]!s_info_name(W4880)</f>
        <v>0</v>
      </c>
      <c r="Y4880" s="335" t="str">
        <f>IF($Y$3="申万一级行业",[1]!s_info_industry_sw_2021(W4880,公司分析!D$5,1),IF($Y$3="申万二级行业",[1]!s_info_industry_sw_2021(W4880,公司分析!D$5,2),IF($Y$3="申万三级行业",[1]!s_info_industry_sw_2021(W4880,公司分析!D$5,3),IF($Y$3="wind一级行业",[1]!s_info_industry_gics(W4880,1),IF($Y$3="wind二级行业",[1]!s_info_industry_gics(W4880,2),IF($Y$3="wind三级行业",[1]!s_info_industry_gics(W4880,3),IF($Y$3="wind四级行业",[1]!s_info_industry_gics(W4880,4),IF($Y$3="证监会门类行业",[1]!s_info_industry_csrc12_n(W4880,公司分析!D$5,1),""))))))))</f>
        <v>0</v>
      </c>
      <c r="Z4880" s="298" t="str">
        <f>IF(Y4880=行业比较!$E$6,ROW(),"")</f>
        <v/>
      </c>
    </row>
    <row r="4881" spans="22:26" x14ac:dyDescent="0.35">
      <c r="V4881" s="253">
        <f t="shared" si="84"/>
        <v>0</v>
      </c>
      <c r="W4881" s="348" t="str">
        <f>IF(板块成分!B4883="","",板块成分!B4883)</f>
        <v/>
      </c>
      <c r="X4881" s="270" t="str">
        <f>[1]!s_info_name(W4881)</f>
        <v>0</v>
      </c>
      <c r="Y4881" s="335" t="str">
        <f>IF($Y$3="申万一级行业",[1]!s_info_industry_sw_2021(W4881,公司分析!D$5,1),IF($Y$3="申万二级行业",[1]!s_info_industry_sw_2021(W4881,公司分析!D$5,2),IF($Y$3="申万三级行业",[1]!s_info_industry_sw_2021(W4881,公司分析!D$5,3),IF($Y$3="wind一级行业",[1]!s_info_industry_gics(W4881,1),IF($Y$3="wind二级行业",[1]!s_info_industry_gics(W4881,2),IF($Y$3="wind三级行业",[1]!s_info_industry_gics(W4881,3),IF($Y$3="wind四级行业",[1]!s_info_industry_gics(W4881,4),IF($Y$3="证监会门类行业",[1]!s_info_industry_csrc12_n(W4881,公司分析!D$5,1),""))))))))</f>
        <v>0</v>
      </c>
      <c r="Z4881" s="298" t="str">
        <f>IF(Y4881=行业比较!$E$6,ROW(),"")</f>
        <v/>
      </c>
    </row>
    <row r="4882" spans="22:26" x14ac:dyDescent="0.35">
      <c r="V4882" s="253">
        <f t="shared" si="84"/>
        <v>0</v>
      </c>
      <c r="W4882" s="348" t="str">
        <f>IF(板块成分!B4884="","",板块成分!B4884)</f>
        <v/>
      </c>
      <c r="X4882" s="270" t="str">
        <f>[1]!s_info_name(W4882)</f>
        <v>0</v>
      </c>
      <c r="Y4882" s="335" t="str">
        <f>IF($Y$3="申万一级行业",[1]!s_info_industry_sw_2021(W4882,公司分析!D$5,1),IF($Y$3="申万二级行业",[1]!s_info_industry_sw_2021(W4882,公司分析!D$5,2),IF($Y$3="申万三级行业",[1]!s_info_industry_sw_2021(W4882,公司分析!D$5,3),IF($Y$3="wind一级行业",[1]!s_info_industry_gics(W4882,1),IF($Y$3="wind二级行业",[1]!s_info_industry_gics(W4882,2),IF($Y$3="wind三级行业",[1]!s_info_industry_gics(W4882,3),IF($Y$3="wind四级行业",[1]!s_info_industry_gics(W4882,4),IF($Y$3="证监会门类行业",[1]!s_info_industry_csrc12_n(W4882,公司分析!D$5,1),""))))))))</f>
        <v>0</v>
      </c>
      <c r="Z4882" s="298" t="str">
        <f>IF(Y4882=行业比较!$E$6,ROW(),"")</f>
        <v/>
      </c>
    </row>
    <row r="4883" spans="22:26" x14ac:dyDescent="0.35">
      <c r="V4883" s="253">
        <f t="shared" si="84"/>
        <v>0</v>
      </c>
      <c r="W4883" s="348" t="str">
        <f>IF(板块成分!B4885="","",板块成分!B4885)</f>
        <v/>
      </c>
      <c r="X4883" s="270" t="str">
        <f>[1]!s_info_name(W4883)</f>
        <v>0</v>
      </c>
      <c r="Y4883" s="335" t="str">
        <f>IF($Y$3="申万一级行业",[1]!s_info_industry_sw_2021(W4883,公司分析!D$5,1),IF($Y$3="申万二级行业",[1]!s_info_industry_sw_2021(W4883,公司分析!D$5,2),IF($Y$3="申万三级行业",[1]!s_info_industry_sw_2021(W4883,公司分析!D$5,3),IF($Y$3="wind一级行业",[1]!s_info_industry_gics(W4883,1),IF($Y$3="wind二级行业",[1]!s_info_industry_gics(W4883,2),IF($Y$3="wind三级行业",[1]!s_info_industry_gics(W4883,3),IF($Y$3="wind四级行业",[1]!s_info_industry_gics(W4883,4),IF($Y$3="证监会门类行业",[1]!s_info_industry_csrc12_n(W4883,公司分析!D$5,1),""))))))))</f>
        <v>0</v>
      </c>
      <c r="Z4883" s="298" t="str">
        <f>IF(Y4883=行业比较!$E$6,ROW(),"")</f>
        <v/>
      </c>
    </row>
    <row r="4884" spans="22:26" x14ac:dyDescent="0.35">
      <c r="V4884" s="253">
        <f t="shared" si="84"/>
        <v>0</v>
      </c>
      <c r="W4884" s="348" t="str">
        <f>IF(板块成分!B4886="","",板块成分!B4886)</f>
        <v/>
      </c>
      <c r="X4884" s="270" t="str">
        <f>[1]!s_info_name(W4884)</f>
        <v>0</v>
      </c>
      <c r="Y4884" s="335" t="str">
        <f>IF($Y$3="申万一级行业",[1]!s_info_industry_sw_2021(W4884,公司分析!D$5,1),IF($Y$3="申万二级行业",[1]!s_info_industry_sw_2021(W4884,公司分析!D$5,2),IF($Y$3="申万三级行业",[1]!s_info_industry_sw_2021(W4884,公司分析!D$5,3),IF($Y$3="wind一级行业",[1]!s_info_industry_gics(W4884,1),IF($Y$3="wind二级行业",[1]!s_info_industry_gics(W4884,2),IF($Y$3="wind三级行业",[1]!s_info_industry_gics(W4884,3),IF($Y$3="wind四级行业",[1]!s_info_industry_gics(W4884,4),IF($Y$3="证监会门类行业",[1]!s_info_industry_csrc12_n(W4884,公司分析!D$5,1),""))))))))</f>
        <v>0</v>
      </c>
      <c r="Z4884" s="298" t="str">
        <f>IF(Y4884=行业比较!$E$6,ROW(),"")</f>
        <v/>
      </c>
    </row>
    <row r="4885" spans="22:26" x14ac:dyDescent="0.35">
      <c r="V4885" s="253">
        <f t="shared" si="84"/>
        <v>0</v>
      </c>
      <c r="W4885" s="348" t="str">
        <f>IF(板块成分!B4887="","",板块成分!B4887)</f>
        <v/>
      </c>
      <c r="X4885" s="270" t="str">
        <f>[1]!s_info_name(W4885)</f>
        <v>0</v>
      </c>
      <c r="Y4885" s="335" t="str">
        <f>IF($Y$3="申万一级行业",[1]!s_info_industry_sw_2021(W4885,公司分析!D$5,1),IF($Y$3="申万二级行业",[1]!s_info_industry_sw_2021(W4885,公司分析!D$5,2),IF($Y$3="申万三级行业",[1]!s_info_industry_sw_2021(W4885,公司分析!D$5,3),IF($Y$3="wind一级行业",[1]!s_info_industry_gics(W4885,1),IF($Y$3="wind二级行业",[1]!s_info_industry_gics(W4885,2),IF($Y$3="wind三级行业",[1]!s_info_industry_gics(W4885,3),IF($Y$3="wind四级行业",[1]!s_info_industry_gics(W4885,4),IF($Y$3="证监会门类行业",[1]!s_info_industry_csrc12_n(W4885,公司分析!D$5,1),""))))))))</f>
        <v>0</v>
      </c>
      <c r="Z4885" s="298" t="str">
        <f>IF(Y4885=行业比较!$E$6,ROW(),"")</f>
        <v/>
      </c>
    </row>
    <row r="4886" spans="22:26" x14ac:dyDescent="0.35">
      <c r="V4886" s="253">
        <f t="shared" si="84"/>
        <v>0</v>
      </c>
      <c r="W4886" s="348" t="str">
        <f>IF(板块成分!B4888="","",板块成分!B4888)</f>
        <v/>
      </c>
      <c r="X4886" s="270" t="str">
        <f>[1]!s_info_name(W4886)</f>
        <v>0</v>
      </c>
      <c r="Y4886" s="335" t="str">
        <f>IF($Y$3="申万一级行业",[1]!s_info_industry_sw_2021(W4886,公司分析!D$5,1),IF($Y$3="申万二级行业",[1]!s_info_industry_sw_2021(W4886,公司分析!D$5,2),IF($Y$3="申万三级行业",[1]!s_info_industry_sw_2021(W4886,公司分析!D$5,3),IF($Y$3="wind一级行业",[1]!s_info_industry_gics(W4886,1),IF($Y$3="wind二级行业",[1]!s_info_industry_gics(W4886,2),IF($Y$3="wind三级行业",[1]!s_info_industry_gics(W4886,3),IF($Y$3="wind四级行业",[1]!s_info_industry_gics(W4886,4),IF($Y$3="证监会门类行业",[1]!s_info_industry_csrc12_n(W4886,公司分析!D$5,1),""))))))))</f>
        <v>0</v>
      </c>
      <c r="Z4886" s="298" t="str">
        <f>IF(Y4886=行业比较!$E$6,ROW(),"")</f>
        <v/>
      </c>
    </row>
    <row r="4887" spans="22:26" x14ac:dyDescent="0.35">
      <c r="V4887" s="253">
        <f t="shared" si="84"/>
        <v>0</v>
      </c>
      <c r="W4887" s="348" t="str">
        <f>IF(板块成分!B4889="","",板块成分!B4889)</f>
        <v/>
      </c>
      <c r="X4887" s="270" t="str">
        <f>[1]!s_info_name(W4887)</f>
        <v>0</v>
      </c>
      <c r="Y4887" s="335" t="str">
        <f>IF($Y$3="申万一级行业",[1]!s_info_industry_sw_2021(W4887,公司分析!D$5,1),IF($Y$3="申万二级行业",[1]!s_info_industry_sw_2021(W4887,公司分析!D$5,2),IF($Y$3="申万三级行业",[1]!s_info_industry_sw_2021(W4887,公司分析!D$5,3),IF($Y$3="wind一级行业",[1]!s_info_industry_gics(W4887,1),IF($Y$3="wind二级行业",[1]!s_info_industry_gics(W4887,2),IF($Y$3="wind三级行业",[1]!s_info_industry_gics(W4887,3),IF($Y$3="wind四级行业",[1]!s_info_industry_gics(W4887,4),IF($Y$3="证监会门类行业",[1]!s_info_industry_csrc12_n(W4887,公司分析!D$5,1),""))))))))</f>
        <v>0</v>
      </c>
      <c r="Z4887" s="298" t="str">
        <f>IF(Y4887=行业比较!$E$6,ROW(),"")</f>
        <v/>
      </c>
    </row>
    <row r="4888" spans="22:26" x14ac:dyDescent="0.35">
      <c r="V4888" s="253">
        <f t="shared" si="84"/>
        <v>0</v>
      </c>
      <c r="W4888" s="348" t="str">
        <f>IF(板块成分!B4890="","",板块成分!B4890)</f>
        <v/>
      </c>
      <c r="X4888" s="270" t="str">
        <f>[1]!s_info_name(W4888)</f>
        <v>0</v>
      </c>
      <c r="Y4888" s="335" t="str">
        <f>IF($Y$3="申万一级行业",[1]!s_info_industry_sw_2021(W4888,公司分析!D$5,1),IF($Y$3="申万二级行业",[1]!s_info_industry_sw_2021(W4888,公司分析!D$5,2),IF($Y$3="申万三级行业",[1]!s_info_industry_sw_2021(W4888,公司分析!D$5,3),IF($Y$3="wind一级行业",[1]!s_info_industry_gics(W4888,1),IF($Y$3="wind二级行业",[1]!s_info_industry_gics(W4888,2),IF($Y$3="wind三级行业",[1]!s_info_industry_gics(W4888,3),IF($Y$3="wind四级行业",[1]!s_info_industry_gics(W4888,4),IF($Y$3="证监会门类行业",[1]!s_info_industry_csrc12_n(W4888,公司分析!D$5,1),""))))))))</f>
        <v>0</v>
      </c>
      <c r="Z4888" s="298" t="str">
        <f>IF(Y4888=行业比较!$E$6,ROW(),"")</f>
        <v/>
      </c>
    </row>
    <row r="4889" spans="22:26" x14ac:dyDescent="0.35">
      <c r="V4889" s="253">
        <f t="shared" si="84"/>
        <v>0</v>
      </c>
      <c r="W4889" s="348" t="str">
        <f>IF(板块成分!B4891="","",板块成分!B4891)</f>
        <v/>
      </c>
      <c r="X4889" s="270" t="str">
        <f>[1]!s_info_name(W4889)</f>
        <v>0</v>
      </c>
      <c r="Y4889" s="335" t="str">
        <f>IF($Y$3="申万一级行业",[1]!s_info_industry_sw_2021(W4889,公司分析!D$5,1),IF($Y$3="申万二级行业",[1]!s_info_industry_sw_2021(W4889,公司分析!D$5,2),IF($Y$3="申万三级行业",[1]!s_info_industry_sw_2021(W4889,公司分析!D$5,3),IF($Y$3="wind一级行业",[1]!s_info_industry_gics(W4889,1),IF($Y$3="wind二级行业",[1]!s_info_industry_gics(W4889,2),IF($Y$3="wind三级行业",[1]!s_info_industry_gics(W4889,3),IF($Y$3="wind四级行业",[1]!s_info_industry_gics(W4889,4),IF($Y$3="证监会门类行业",[1]!s_info_industry_csrc12_n(W4889,公司分析!D$5,1),""))))))))</f>
        <v>0</v>
      </c>
      <c r="Z4889" s="298" t="str">
        <f>IF(Y4889=行业比较!$E$6,ROW(),"")</f>
        <v/>
      </c>
    </row>
    <row r="4890" spans="22:26" x14ac:dyDescent="0.35">
      <c r="V4890" s="253">
        <f t="shared" si="84"/>
        <v>0</v>
      </c>
      <c r="W4890" s="348" t="str">
        <f>IF(板块成分!B4892="","",板块成分!B4892)</f>
        <v/>
      </c>
      <c r="X4890" s="270" t="str">
        <f>[1]!s_info_name(W4890)</f>
        <v>0</v>
      </c>
      <c r="Y4890" s="335" t="str">
        <f>IF($Y$3="申万一级行业",[1]!s_info_industry_sw_2021(W4890,公司分析!D$5,1),IF($Y$3="申万二级行业",[1]!s_info_industry_sw_2021(W4890,公司分析!D$5,2),IF($Y$3="申万三级行业",[1]!s_info_industry_sw_2021(W4890,公司分析!D$5,3),IF($Y$3="wind一级行业",[1]!s_info_industry_gics(W4890,1),IF($Y$3="wind二级行业",[1]!s_info_industry_gics(W4890,2),IF($Y$3="wind三级行业",[1]!s_info_industry_gics(W4890,3),IF($Y$3="wind四级行业",[1]!s_info_industry_gics(W4890,4),IF($Y$3="证监会门类行业",[1]!s_info_industry_csrc12_n(W4890,公司分析!D$5,1),""))))))))</f>
        <v>0</v>
      </c>
      <c r="Z4890" s="298" t="str">
        <f>IF(Y4890=行业比较!$E$6,ROW(),"")</f>
        <v/>
      </c>
    </row>
    <row r="4891" spans="22:26" x14ac:dyDescent="0.35">
      <c r="V4891" s="253">
        <f t="shared" si="84"/>
        <v>0</v>
      </c>
      <c r="W4891" s="348" t="str">
        <f>IF(板块成分!B4893="","",板块成分!B4893)</f>
        <v/>
      </c>
      <c r="X4891" s="270" t="str">
        <f>[1]!s_info_name(W4891)</f>
        <v>0</v>
      </c>
      <c r="Y4891" s="335" t="str">
        <f>IF($Y$3="申万一级行业",[1]!s_info_industry_sw_2021(W4891,公司分析!D$5,1),IF($Y$3="申万二级行业",[1]!s_info_industry_sw_2021(W4891,公司分析!D$5,2),IF($Y$3="申万三级行业",[1]!s_info_industry_sw_2021(W4891,公司分析!D$5,3),IF($Y$3="wind一级行业",[1]!s_info_industry_gics(W4891,1),IF($Y$3="wind二级行业",[1]!s_info_industry_gics(W4891,2),IF($Y$3="wind三级行业",[1]!s_info_industry_gics(W4891,3),IF($Y$3="wind四级行业",[1]!s_info_industry_gics(W4891,4),IF($Y$3="证监会门类行业",[1]!s_info_industry_csrc12_n(W4891,公司分析!D$5,1),""))))))))</f>
        <v>0</v>
      </c>
      <c r="Z4891" s="298" t="str">
        <f>IF(Y4891=行业比较!$E$6,ROW(),"")</f>
        <v/>
      </c>
    </row>
    <row r="4892" spans="22:26" x14ac:dyDescent="0.35">
      <c r="V4892" s="253">
        <f t="shared" si="84"/>
        <v>0</v>
      </c>
      <c r="W4892" s="348" t="str">
        <f>IF(板块成分!B4894="","",板块成分!B4894)</f>
        <v/>
      </c>
      <c r="X4892" s="270" t="str">
        <f>[1]!s_info_name(W4892)</f>
        <v>0</v>
      </c>
      <c r="Y4892" s="335" t="str">
        <f>IF($Y$3="申万一级行业",[1]!s_info_industry_sw_2021(W4892,公司分析!D$5,1),IF($Y$3="申万二级行业",[1]!s_info_industry_sw_2021(W4892,公司分析!D$5,2),IF($Y$3="申万三级行业",[1]!s_info_industry_sw_2021(W4892,公司分析!D$5,3),IF($Y$3="wind一级行业",[1]!s_info_industry_gics(W4892,1),IF($Y$3="wind二级行业",[1]!s_info_industry_gics(W4892,2),IF($Y$3="wind三级行业",[1]!s_info_industry_gics(W4892,3),IF($Y$3="wind四级行业",[1]!s_info_industry_gics(W4892,4),IF($Y$3="证监会门类行业",[1]!s_info_industry_csrc12_n(W4892,公司分析!D$5,1),""))))))))</f>
        <v>0</v>
      </c>
      <c r="Z4892" s="298" t="str">
        <f>IF(Y4892=行业比较!$E$6,ROW(),"")</f>
        <v/>
      </c>
    </row>
    <row r="4893" spans="22:26" x14ac:dyDescent="0.35">
      <c r="V4893" s="253">
        <f t="shared" si="84"/>
        <v>0</v>
      </c>
      <c r="W4893" s="348" t="str">
        <f>IF(板块成分!B4895="","",板块成分!B4895)</f>
        <v/>
      </c>
      <c r="X4893" s="270" t="str">
        <f>[1]!s_info_name(W4893)</f>
        <v>0</v>
      </c>
      <c r="Y4893" s="335" t="str">
        <f>IF($Y$3="申万一级行业",[1]!s_info_industry_sw_2021(W4893,公司分析!D$5,1),IF($Y$3="申万二级行业",[1]!s_info_industry_sw_2021(W4893,公司分析!D$5,2),IF($Y$3="申万三级行业",[1]!s_info_industry_sw_2021(W4893,公司分析!D$5,3),IF($Y$3="wind一级行业",[1]!s_info_industry_gics(W4893,1),IF($Y$3="wind二级行业",[1]!s_info_industry_gics(W4893,2),IF($Y$3="wind三级行业",[1]!s_info_industry_gics(W4893,3),IF($Y$3="wind四级行业",[1]!s_info_industry_gics(W4893,4),IF($Y$3="证监会门类行业",[1]!s_info_industry_csrc12_n(W4893,公司分析!D$5,1),""))))))))</f>
        <v>0</v>
      </c>
      <c r="Z4893" s="298" t="str">
        <f>IF(Y4893=行业比较!$E$6,ROW(),"")</f>
        <v/>
      </c>
    </row>
    <row r="4894" spans="22:26" x14ac:dyDescent="0.35">
      <c r="V4894" s="253">
        <f t="shared" si="84"/>
        <v>0</v>
      </c>
      <c r="W4894" s="348" t="str">
        <f>IF(板块成分!B4896="","",板块成分!B4896)</f>
        <v/>
      </c>
      <c r="X4894" s="270" t="str">
        <f>[1]!s_info_name(W4894)</f>
        <v>0</v>
      </c>
      <c r="Y4894" s="335" t="str">
        <f>IF($Y$3="申万一级行业",[1]!s_info_industry_sw_2021(W4894,公司分析!D$5,1),IF($Y$3="申万二级行业",[1]!s_info_industry_sw_2021(W4894,公司分析!D$5,2),IF($Y$3="申万三级行业",[1]!s_info_industry_sw_2021(W4894,公司分析!D$5,3),IF($Y$3="wind一级行业",[1]!s_info_industry_gics(W4894,1),IF($Y$3="wind二级行业",[1]!s_info_industry_gics(W4894,2),IF($Y$3="wind三级行业",[1]!s_info_industry_gics(W4894,3),IF($Y$3="wind四级行业",[1]!s_info_industry_gics(W4894,4),IF($Y$3="证监会门类行业",[1]!s_info_industry_csrc12_n(W4894,公司分析!D$5,1),""))))))))</f>
        <v>0</v>
      </c>
      <c r="Z4894" s="298" t="str">
        <f>IF(Y4894=行业比较!$E$6,ROW(),"")</f>
        <v/>
      </c>
    </row>
    <row r="4895" spans="22:26" x14ac:dyDescent="0.35">
      <c r="V4895" s="253">
        <f t="shared" si="84"/>
        <v>0</v>
      </c>
      <c r="W4895" s="348" t="str">
        <f>IF(板块成分!B4897="","",板块成分!B4897)</f>
        <v/>
      </c>
      <c r="X4895" s="270" t="str">
        <f>[1]!s_info_name(W4895)</f>
        <v>0</v>
      </c>
      <c r="Y4895" s="335" t="str">
        <f>IF($Y$3="申万一级行业",[1]!s_info_industry_sw_2021(W4895,公司分析!D$5,1),IF($Y$3="申万二级行业",[1]!s_info_industry_sw_2021(W4895,公司分析!D$5,2),IF($Y$3="申万三级行业",[1]!s_info_industry_sw_2021(W4895,公司分析!D$5,3),IF($Y$3="wind一级行业",[1]!s_info_industry_gics(W4895,1),IF($Y$3="wind二级行业",[1]!s_info_industry_gics(W4895,2),IF($Y$3="wind三级行业",[1]!s_info_industry_gics(W4895,3),IF($Y$3="wind四级行业",[1]!s_info_industry_gics(W4895,4),IF($Y$3="证监会门类行业",[1]!s_info_industry_csrc12_n(W4895,公司分析!D$5,1),""))))))))</f>
        <v>0</v>
      </c>
      <c r="Z4895" s="298" t="str">
        <f>IF(Y4895=行业比较!$E$6,ROW(),"")</f>
        <v/>
      </c>
    </row>
    <row r="4896" spans="22:26" x14ac:dyDescent="0.35">
      <c r="V4896" s="253">
        <f t="shared" si="84"/>
        <v>0</v>
      </c>
      <c r="W4896" s="348" t="str">
        <f>IF(板块成分!B4898="","",板块成分!B4898)</f>
        <v/>
      </c>
      <c r="X4896" s="270" t="str">
        <f>[1]!s_info_name(W4896)</f>
        <v>0</v>
      </c>
      <c r="Y4896" s="335" t="str">
        <f>IF($Y$3="申万一级行业",[1]!s_info_industry_sw_2021(W4896,公司分析!D$5,1),IF($Y$3="申万二级行业",[1]!s_info_industry_sw_2021(W4896,公司分析!D$5,2),IF($Y$3="申万三级行业",[1]!s_info_industry_sw_2021(W4896,公司分析!D$5,3),IF($Y$3="wind一级行业",[1]!s_info_industry_gics(W4896,1),IF($Y$3="wind二级行业",[1]!s_info_industry_gics(W4896,2),IF($Y$3="wind三级行业",[1]!s_info_industry_gics(W4896,3),IF($Y$3="wind四级行业",[1]!s_info_industry_gics(W4896,4),IF($Y$3="证监会门类行业",[1]!s_info_industry_csrc12_n(W4896,公司分析!D$5,1),""))))))))</f>
        <v>0</v>
      </c>
      <c r="Z4896" s="298" t="str">
        <f>IF(Y4896=行业比较!$E$6,ROW(),"")</f>
        <v/>
      </c>
    </row>
    <row r="4897" spans="22:26" x14ac:dyDescent="0.35">
      <c r="V4897" s="253">
        <f t="shared" si="84"/>
        <v>0</v>
      </c>
      <c r="W4897" s="348" t="str">
        <f>IF(板块成分!B4899="","",板块成分!B4899)</f>
        <v/>
      </c>
      <c r="X4897" s="270" t="str">
        <f>[1]!s_info_name(W4897)</f>
        <v>0</v>
      </c>
      <c r="Y4897" s="335" t="str">
        <f>IF($Y$3="申万一级行业",[1]!s_info_industry_sw_2021(W4897,公司分析!D$5,1),IF($Y$3="申万二级行业",[1]!s_info_industry_sw_2021(W4897,公司分析!D$5,2),IF($Y$3="申万三级行业",[1]!s_info_industry_sw_2021(W4897,公司分析!D$5,3),IF($Y$3="wind一级行业",[1]!s_info_industry_gics(W4897,1),IF($Y$3="wind二级行业",[1]!s_info_industry_gics(W4897,2),IF($Y$3="wind三级行业",[1]!s_info_industry_gics(W4897,3),IF($Y$3="wind四级行业",[1]!s_info_industry_gics(W4897,4),IF($Y$3="证监会门类行业",[1]!s_info_industry_csrc12_n(W4897,公司分析!D$5,1),""))))))))</f>
        <v>0</v>
      </c>
      <c r="Z4897" s="298" t="str">
        <f>IF(Y4897=行业比较!$E$6,ROW(),"")</f>
        <v/>
      </c>
    </row>
    <row r="4898" spans="22:26" x14ac:dyDescent="0.35">
      <c r="V4898" s="253">
        <f t="shared" si="84"/>
        <v>0</v>
      </c>
      <c r="W4898" s="348" t="str">
        <f>IF(板块成分!B4900="","",板块成分!B4900)</f>
        <v/>
      </c>
      <c r="X4898" s="270" t="str">
        <f>[1]!s_info_name(W4898)</f>
        <v>0</v>
      </c>
      <c r="Y4898" s="335" t="str">
        <f>IF($Y$3="申万一级行业",[1]!s_info_industry_sw_2021(W4898,公司分析!D$5,1),IF($Y$3="申万二级行业",[1]!s_info_industry_sw_2021(W4898,公司分析!D$5,2),IF($Y$3="申万三级行业",[1]!s_info_industry_sw_2021(W4898,公司分析!D$5,3),IF($Y$3="wind一级行业",[1]!s_info_industry_gics(W4898,1),IF($Y$3="wind二级行业",[1]!s_info_industry_gics(W4898,2),IF($Y$3="wind三级行业",[1]!s_info_industry_gics(W4898,3),IF($Y$3="wind四级行业",[1]!s_info_industry_gics(W4898,4),IF($Y$3="证监会门类行业",[1]!s_info_industry_csrc12_n(W4898,公司分析!D$5,1),""))))))))</f>
        <v>0</v>
      </c>
      <c r="Z4898" s="298" t="str">
        <f>IF(Y4898=行业比较!$E$6,ROW(),"")</f>
        <v/>
      </c>
    </row>
    <row r="4899" spans="22:26" x14ac:dyDescent="0.35">
      <c r="V4899" s="253">
        <f t="shared" si="84"/>
        <v>0</v>
      </c>
      <c r="W4899" s="348" t="str">
        <f>IF(板块成分!B4901="","",板块成分!B4901)</f>
        <v/>
      </c>
      <c r="X4899" s="270" t="str">
        <f>[1]!s_info_name(W4899)</f>
        <v>0</v>
      </c>
      <c r="Y4899" s="335" t="str">
        <f>IF($Y$3="申万一级行业",[1]!s_info_industry_sw_2021(W4899,公司分析!D$5,1),IF($Y$3="申万二级行业",[1]!s_info_industry_sw_2021(W4899,公司分析!D$5,2),IF($Y$3="申万三级行业",[1]!s_info_industry_sw_2021(W4899,公司分析!D$5,3),IF($Y$3="wind一级行业",[1]!s_info_industry_gics(W4899,1),IF($Y$3="wind二级行业",[1]!s_info_industry_gics(W4899,2),IF($Y$3="wind三级行业",[1]!s_info_industry_gics(W4899,3),IF($Y$3="wind四级行业",[1]!s_info_industry_gics(W4899,4),IF($Y$3="证监会门类行业",[1]!s_info_industry_csrc12_n(W4899,公司分析!D$5,1),""))))))))</f>
        <v>0</v>
      </c>
      <c r="Z4899" s="298" t="str">
        <f>IF(Y4899=行业比较!$E$6,ROW(),"")</f>
        <v/>
      </c>
    </row>
    <row r="4900" spans="22:26" x14ac:dyDescent="0.35">
      <c r="V4900" s="253">
        <f t="shared" si="84"/>
        <v>0</v>
      </c>
      <c r="W4900" s="348" t="str">
        <f>IF(板块成分!B4902="","",板块成分!B4902)</f>
        <v/>
      </c>
      <c r="X4900" s="270" t="str">
        <f>[1]!s_info_name(W4900)</f>
        <v>0</v>
      </c>
      <c r="Y4900" s="335" t="str">
        <f>IF($Y$3="申万一级行业",[1]!s_info_industry_sw_2021(W4900,公司分析!D$5,1),IF($Y$3="申万二级行业",[1]!s_info_industry_sw_2021(W4900,公司分析!D$5,2),IF($Y$3="申万三级行业",[1]!s_info_industry_sw_2021(W4900,公司分析!D$5,3),IF($Y$3="wind一级行业",[1]!s_info_industry_gics(W4900,1),IF($Y$3="wind二级行业",[1]!s_info_industry_gics(W4900,2),IF($Y$3="wind三级行业",[1]!s_info_industry_gics(W4900,3),IF($Y$3="wind四级行业",[1]!s_info_industry_gics(W4900,4),IF($Y$3="证监会门类行业",[1]!s_info_industry_csrc12_n(W4900,公司分析!D$5,1),""))))))))</f>
        <v>0</v>
      </c>
      <c r="Z4900" s="298" t="str">
        <f>IF(Y4900=行业比较!$E$6,ROW(),"")</f>
        <v/>
      </c>
    </row>
    <row r="4901" spans="22:26" x14ac:dyDescent="0.35">
      <c r="V4901" s="253">
        <f t="shared" si="84"/>
        <v>0</v>
      </c>
      <c r="W4901" s="348" t="str">
        <f>IF(板块成分!B4903="","",板块成分!B4903)</f>
        <v/>
      </c>
      <c r="X4901" s="270" t="str">
        <f>[1]!s_info_name(W4901)</f>
        <v>0</v>
      </c>
      <c r="Y4901" s="335" t="str">
        <f>IF($Y$3="申万一级行业",[1]!s_info_industry_sw_2021(W4901,公司分析!D$5,1),IF($Y$3="申万二级行业",[1]!s_info_industry_sw_2021(W4901,公司分析!D$5,2),IF($Y$3="申万三级行业",[1]!s_info_industry_sw_2021(W4901,公司分析!D$5,3),IF($Y$3="wind一级行业",[1]!s_info_industry_gics(W4901,1),IF($Y$3="wind二级行业",[1]!s_info_industry_gics(W4901,2),IF($Y$3="wind三级行业",[1]!s_info_industry_gics(W4901,3),IF($Y$3="wind四级行业",[1]!s_info_industry_gics(W4901,4),IF($Y$3="证监会门类行业",[1]!s_info_industry_csrc12_n(W4901,公司分析!D$5,1),""))))))))</f>
        <v>0</v>
      </c>
      <c r="Z4901" s="298" t="str">
        <f>IF(Y4901=行业比较!$E$6,ROW(),"")</f>
        <v/>
      </c>
    </row>
    <row r="4902" spans="22:26" x14ac:dyDescent="0.35">
      <c r="V4902" s="253">
        <f t="shared" si="84"/>
        <v>0</v>
      </c>
      <c r="W4902" s="348" t="str">
        <f>IF(板块成分!B4904="","",板块成分!B4904)</f>
        <v/>
      </c>
      <c r="X4902" s="270" t="str">
        <f>[1]!s_info_name(W4902)</f>
        <v>0</v>
      </c>
      <c r="Y4902" s="335" t="str">
        <f>IF($Y$3="申万一级行业",[1]!s_info_industry_sw_2021(W4902,公司分析!D$5,1),IF($Y$3="申万二级行业",[1]!s_info_industry_sw_2021(W4902,公司分析!D$5,2),IF($Y$3="申万三级行业",[1]!s_info_industry_sw_2021(W4902,公司分析!D$5,3),IF($Y$3="wind一级行业",[1]!s_info_industry_gics(W4902,1),IF($Y$3="wind二级行业",[1]!s_info_industry_gics(W4902,2),IF($Y$3="wind三级行业",[1]!s_info_industry_gics(W4902,3),IF($Y$3="wind四级行业",[1]!s_info_industry_gics(W4902,4),IF($Y$3="证监会门类行业",[1]!s_info_industry_csrc12_n(W4902,公司分析!D$5,1),""))))))))</f>
        <v>0</v>
      </c>
      <c r="Z4902" s="298" t="str">
        <f>IF(Y4902=行业比较!$E$6,ROW(),"")</f>
        <v/>
      </c>
    </row>
    <row r="4903" spans="22:26" x14ac:dyDescent="0.35">
      <c r="V4903" s="253">
        <f t="shared" si="84"/>
        <v>0</v>
      </c>
      <c r="W4903" s="348" t="str">
        <f>IF(板块成分!B4905="","",板块成分!B4905)</f>
        <v/>
      </c>
      <c r="X4903" s="270" t="str">
        <f>[1]!s_info_name(W4903)</f>
        <v>0</v>
      </c>
      <c r="Y4903" s="335" t="str">
        <f>IF($Y$3="申万一级行业",[1]!s_info_industry_sw_2021(W4903,公司分析!D$5,1),IF($Y$3="申万二级行业",[1]!s_info_industry_sw_2021(W4903,公司分析!D$5,2),IF($Y$3="申万三级行业",[1]!s_info_industry_sw_2021(W4903,公司分析!D$5,3),IF($Y$3="wind一级行业",[1]!s_info_industry_gics(W4903,1),IF($Y$3="wind二级行业",[1]!s_info_industry_gics(W4903,2),IF($Y$3="wind三级行业",[1]!s_info_industry_gics(W4903,3),IF($Y$3="wind四级行业",[1]!s_info_industry_gics(W4903,4),IF($Y$3="证监会门类行业",[1]!s_info_industry_csrc12_n(W4903,公司分析!D$5,1),""))))))))</f>
        <v>0</v>
      </c>
      <c r="Z4903" s="298" t="str">
        <f>IF(Y4903=行业比较!$E$6,ROW(),"")</f>
        <v/>
      </c>
    </row>
    <row r="4904" spans="22:26" x14ac:dyDescent="0.35">
      <c r="V4904" s="253">
        <f t="shared" si="84"/>
        <v>0</v>
      </c>
      <c r="W4904" s="348" t="str">
        <f>IF(板块成分!B4906="","",板块成分!B4906)</f>
        <v/>
      </c>
      <c r="X4904" s="270" t="str">
        <f>[1]!s_info_name(W4904)</f>
        <v>0</v>
      </c>
      <c r="Y4904" s="335" t="str">
        <f>IF($Y$3="申万一级行业",[1]!s_info_industry_sw_2021(W4904,公司分析!D$5,1),IF($Y$3="申万二级行业",[1]!s_info_industry_sw_2021(W4904,公司分析!D$5,2),IF($Y$3="申万三级行业",[1]!s_info_industry_sw_2021(W4904,公司分析!D$5,3),IF($Y$3="wind一级行业",[1]!s_info_industry_gics(W4904,1),IF($Y$3="wind二级行业",[1]!s_info_industry_gics(W4904,2),IF($Y$3="wind三级行业",[1]!s_info_industry_gics(W4904,3),IF($Y$3="wind四级行业",[1]!s_info_industry_gics(W4904,4),IF($Y$3="证监会门类行业",[1]!s_info_industry_csrc12_n(W4904,公司分析!D$5,1),""))))))))</f>
        <v>0</v>
      </c>
      <c r="Z4904" s="298" t="str">
        <f>IF(Y4904=行业比较!$E$6,ROW(),"")</f>
        <v/>
      </c>
    </row>
    <row r="4905" spans="22:26" x14ac:dyDescent="0.35">
      <c r="V4905" s="253">
        <f t="shared" si="84"/>
        <v>0</v>
      </c>
      <c r="W4905" s="348" t="str">
        <f>IF(板块成分!B4907="","",板块成分!B4907)</f>
        <v/>
      </c>
      <c r="X4905" s="270" t="str">
        <f>[1]!s_info_name(W4905)</f>
        <v>0</v>
      </c>
      <c r="Y4905" s="335" t="str">
        <f>IF($Y$3="申万一级行业",[1]!s_info_industry_sw_2021(W4905,公司分析!D$5,1),IF($Y$3="申万二级行业",[1]!s_info_industry_sw_2021(W4905,公司分析!D$5,2),IF($Y$3="申万三级行业",[1]!s_info_industry_sw_2021(W4905,公司分析!D$5,3),IF($Y$3="wind一级行业",[1]!s_info_industry_gics(W4905,1),IF($Y$3="wind二级行业",[1]!s_info_industry_gics(W4905,2),IF($Y$3="wind三级行业",[1]!s_info_industry_gics(W4905,3),IF($Y$3="wind四级行业",[1]!s_info_industry_gics(W4905,4),IF($Y$3="证监会门类行业",[1]!s_info_industry_csrc12_n(W4905,公司分析!D$5,1),""))))))))</f>
        <v>0</v>
      </c>
      <c r="Z4905" s="298" t="str">
        <f>IF(Y4905=行业比较!$E$6,ROW(),"")</f>
        <v/>
      </c>
    </row>
    <row r="4906" spans="22:26" x14ac:dyDescent="0.35">
      <c r="V4906" s="253">
        <f t="shared" si="84"/>
        <v>0</v>
      </c>
      <c r="W4906" s="348" t="str">
        <f>IF(板块成分!B4908="","",板块成分!B4908)</f>
        <v/>
      </c>
      <c r="X4906" s="270" t="str">
        <f>[1]!s_info_name(W4906)</f>
        <v>0</v>
      </c>
      <c r="Y4906" s="335" t="str">
        <f>IF($Y$3="申万一级行业",[1]!s_info_industry_sw_2021(W4906,公司分析!D$5,1),IF($Y$3="申万二级行业",[1]!s_info_industry_sw_2021(W4906,公司分析!D$5,2),IF($Y$3="申万三级行业",[1]!s_info_industry_sw_2021(W4906,公司分析!D$5,3),IF($Y$3="wind一级行业",[1]!s_info_industry_gics(W4906,1),IF($Y$3="wind二级行业",[1]!s_info_industry_gics(W4906,2),IF($Y$3="wind三级行业",[1]!s_info_industry_gics(W4906,3),IF($Y$3="wind四级行业",[1]!s_info_industry_gics(W4906,4),IF($Y$3="证监会门类行业",[1]!s_info_industry_csrc12_n(W4906,公司分析!D$5,1),""))))))))</f>
        <v>0</v>
      </c>
      <c r="Z4906" s="298" t="str">
        <f>IF(Y4906=行业比较!$E$6,ROW(),"")</f>
        <v/>
      </c>
    </row>
    <row r="4907" spans="22:26" x14ac:dyDescent="0.35">
      <c r="V4907" s="253">
        <f t="shared" si="84"/>
        <v>0</v>
      </c>
      <c r="W4907" s="348" t="str">
        <f>IF(板块成分!B4909="","",板块成分!B4909)</f>
        <v/>
      </c>
      <c r="X4907" s="270" t="str">
        <f>[1]!s_info_name(W4907)</f>
        <v>0</v>
      </c>
      <c r="Y4907" s="335" t="str">
        <f>IF($Y$3="申万一级行业",[1]!s_info_industry_sw_2021(W4907,公司分析!D$5,1),IF($Y$3="申万二级行业",[1]!s_info_industry_sw_2021(W4907,公司分析!D$5,2),IF($Y$3="申万三级行业",[1]!s_info_industry_sw_2021(W4907,公司分析!D$5,3),IF($Y$3="wind一级行业",[1]!s_info_industry_gics(W4907,1),IF($Y$3="wind二级行业",[1]!s_info_industry_gics(W4907,2),IF($Y$3="wind三级行业",[1]!s_info_industry_gics(W4907,3),IF($Y$3="wind四级行业",[1]!s_info_industry_gics(W4907,4),IF($Y$3="证监会门类行业",[1]!s_info_industry_csrc12_n(W4907,公司分析!D$5,1),""))))))))</f>
        <v>0</v>
      </c>
      <c r="Z4907" s="298" t="str">
        <f>IF(Y4907=行业比较!$E$6,ROW(),"")</f>
        <v/>
      </c>
    </row>
    <row r="4908" spans="22:26" x14ac:dyDescent="0.35">
      <c r="V4908" s="253">
        <f t="shared" si="84"/>
        <v>0</v>
      </c>
      <c r="W4908" s="348" t="str">
        <f>IF(板块成分!B4910="","",板块成分!B4910)</f>
        <v/>
      </c>
      <c r="X4908" s="270" t="str">
        <f>[1]!s_info_name(W4908)</f>
        <v>0</v>
      </c>
      <c r="Y4908" s="335" t="str">
        <f>IF($Y$3="申万一级行业",[1]!s_info_industry_sw_2021(W4908,公司分析!D$5,1),IF($Y$3="申万二级行业",[1]!s_info_industry_sw_2021(W4908,公司分析!D$5,2),IF($Y$3="申万三级行业",[1]!s_info_industry_sw_2021(W4908,公司分析!D$5,3),IF($Y$3="wind一级行业",[1]!s_info_industry_gics(W4908,1),IF($Y$3="wind二级行业",[1]!s_info_industry_gics(W4908,2),IF($Y$3="wind三级行业",[1]!s_info_industry_gics(W4908,3),IF($Y$3="wind四级行业",[1]!s_info_industry_gics(W4908,4),IF($Y$3="证监会门类行业",[1]!s_info_industry_csrc12_n(W4908,公司分析!D$5,1),""))))))))</f>
        <v>0</v>
      </c>
      <c r="Z4908" s="298" t="str">
        <f>IF(Y4908=行业比较!$E$6,ROW(),"")</f>
        <v/>
      </c>
    </row>
    <row r="4909" spans="22:26" x14ac:dyDescent="0.35">
      <c r="V4909" s="253">
        <f t="shared" si="84"/>
        <v>0</v>
      </c>
      <c r="W4909" s="348" t="str">
        <f>IF(板块成分!B4911="","",板块成分!B4911)</f>
        <v/>
      </c>
      <c r="X4909" s="270" t="str">
        <f>[1]!s_info_name(W4909)</f>
        <v>0</v>
      </c>
      <c r="Y4909" s="335" t="str">
        <f>IF($Y$3="申万一级行业",[1]!s_info_industry_sw_2021(W4909,公司分析!D$5,1),IF($Y$3="申万二级行业",[1]!s_info_industry_sw_2021(W4909,公司分析!D$5,2),IF($Y$3="申万三级行业",[1]!s_info_industry_sw_2021(W4909,公司分析!D$5,3),IF($Y$3="wind一级行业",[1]!s_info_industry_gics(W4909,1),IF($Y$3="wind二级行业",[1]!s_info_industry_gics(W4909,2),IF($Y$3="wind三级行业",[1]!s_info_industry_gics(W4909,3),IF($Y$3="wind四级行业",[1]!s_info_industry_gics(W4909,4),IF($Y$3="证监会门类行业",[1]!s_info_industry_csrc12_n(W4909,公司分析!D$5,1),""))))))))</f>
        <v>0</v>
      </c>
      <c r="Z4909" s="298" t="str">
        <f>IF(Y4909=行业比较!$E$6,ROW(),"")</f>
        <v/>
      </c>
    </row>
    <row r="4910" spans="22:26" x14ac:dyDescent="0.35">
      <c r="V4910" s="253">
        <f t="shared" si="84"/>
        <v>0</v>
      </c>
      <c r="W4910" s="348" t="str">
        <f>IF(板块成分!B4912="","",板块成分!B4912)</f>
        <v/>
      </c>
      <c r="X4910" s="270" t="str">
        <f>[1]!s_info_name(W4910)</f>
        <v>0</v>
      </c>
      <c r="Y4910" s="335" t="str">
        <f>IF($Y$3="申万一级行业",[1]!s_info_industry_sw_2021(W4910,公司分析!D$5,1),IF($Y$3="申万二级行业",[1]!s_info_industry_sw_2021(W4910,公司分析!D$5,2),IF($Y$3="申万三级行业",[1]!s_info_industry_sw_2021(W4910,公司分析!D$5,3),IF($Y$3="wind一级行业",[1]!s_info_industry_gics(W4910,1),IF($Y$3="wind二级行业",[1]!s_info_industry_gics(W4910,2),IF($Y$3="wind三级行业",[1]!s_info_industry_gics(W4910,3),IF($Y$3="wind四级行业",[1]!s_info_industry_gics(W4910,4),IF($Y$3="证监会门类行业",[1]!s_info_industry_csrc12_n(W4910,公司分析!D$5,1),""))))))))</f>
        <v>0</v>
      </c>
      <c r="Z4910" s="298" t="str">
        <f>IF(Y4910=行业比较!$E$6,ROW(),"")</f>
        <v/>
      </c>
    </row>
    <row r="4911" spans="22:26" x14ac:dyDescent="0.35">
      <c r="V4911" s="253">
        <f t="shared" si="84"/>
        <v>0</v>
      </c>
      <c r="W4911" s="348" t="str">
        <f>IF(板块成分!B4913="","",板块成分!B4913)</f>
        <v/>
      </c>
      <c r="X4911" s="270" t="str">
        <f>[1]!s_info_name(W4911)</f>
        <v>0</v>
      </c>
      <c r="Y4911" s="335" t="str">
        <f>IF($Y$3="申万一级行业",[1]!s_info_industry_sw_2021(W4911,公司分析!D$5,1),IF($Y$3="申万二级行业",[1]!s_info_industry_sw_2021(W4911,公司分析!D$5,2),IF($Y$3="申万三级行业",[1]!s_info_industry_sw_2021(W4911,公司分析!D$5,3),IF($Y$3="wind一级行业",[1]!s_info_industry_gics(W4911,1),IF($Y$3="wind二级行业",[1]!s_info_industry_gics(W4911,2),IF($Y$3="wind三级行业",[1]!s_info_industry_gics(W4911,3),IF($Y$3="wind四级行业",[1]!s_info_industry_gics(W4911,4),IF($Y$3="证监会门类行业",[1]!s_info_industry_csrc12_n(W4911,公司分析!D$5,1),""))))))))</f>
        <v>0</v>
      </c>
      <c r="Z4911" s="298" t="str">
        <f>IF(Y4911=行业比较!$E$6,ROW(),"")</f>
        <v/>
      </c>
    </row>
    <row r="4912" spans="22:26" x14ac:dyDescent="0.35">
      <c r="V4912" s="253">
        <f t="shared" si="84"/>
        <v>0</v>
      </c>
      <c r="W4912" s="348" t="str">
        <f>IF(板块成分!B4914="","",板块成分!B4914)</f>
        <v/>
      </c>
      <c r="X4912" s="270" t="str">
        <f>[1]!s_info_name(W4912)</f>
        <v>0</v>
      </c>
      <c r="Y4912" s="335" t="str">
        <f>IF($Y$3="申万一级行业",[1]!s_info_industry_sw_2021(W4912,公司分析!D$5,1),IF($Y$3="申万二级行业",[1]!s_info_industry_sw_2021(W4912,公司分析!D$5,2),IF($Y$3="申万三级行业",[1]!s_info_industry_sw_2021(W4912,公司分析!D$5,3),IF($Y$3="wind一级行业",[1]!s_info_industry_gics(W4912,1),IF($Y$3="wind二级行业",[1]!s_info_industry_gics(W4912,2),IF($Y$3="wind三级行业",[1]!s_info_industry_gics(W4912,3),IF($Y$3="wind四级行业",[1]!s_info_industry_gics(W4912,4),IF($Y$3="证监会门类行业",[1]!s_info_industry_csrc12_n(W4912,公司分析!D$5,1),""))))))))</f>
        <v>0</v>
      </c>
      <c r="Z4912" s="298" t="str">
        <f>IF(Y4912=行业比较!$E$6,ROW(),"")</f>
        <v/>
      </c>
    </row>
    <row r="4913" spans="22:26" x14ac:dyDescent="0.35">
      <c r="V4913" s="253">
        <f t="shared" si="84"/>
        <v>0</v>
      </c>
      <c r="W4913" s="348" t="str">
        <f>IF(板块成分!B4915="","",板块成分!B4915)</f>
        <v/>
      </c>
      <c r="X4913" s="270" t="str">
        <f>[1]!s_info_name(W4913)</f>
        <v>0</v>
      </c>
      <c r="Y4913" s="335" t="str">
        <f>IF($Y$3="申万一级行业",[1]!s_info_industry_sw_2021(W4913,公司分析!D$5,1),IF($Y$3="申万二级行业",[1]!s_info_industry_sw_2021(W4913,公司分析!D$5,2),IF($Y$3="申万三级行业",[1]!s_info_industry_sw_2021(W4913,公司分析!D$5,3),IF($Y$3="wind一级行业",[1]!s_info_industry_gics(W4913,1),IF($Y$3="wind二级行业",[1]!s_info_industry_gics(W4913,2),IF($Y$3="wind三级行业",[1]!s_info_industry_gics(W4913,3),IF($Y$3="wind四级行业",[1]!s_info_industry_gics(W4913,4),IF($Y$3="证监会门类行业",[1]!s_info_industry_csrc12_n(W4913,公司分析!D$5,1),""))))))))</f>
        <v>0</v>
      </c>
      <c r="Z4913" s="298" t="str">
        <f>IF(Y4913=行业比较!$E$6,ROW(),"")</f>
        <v/>
      </c>
    </row>
    <row r="4914" spans="22:26" x14ac:dyDescent="0.35">
      <c r="V4914" s="253">
        <f t="shared" si="84"/>
        <v>0</v>
      </c>
      <c r="W4914" s="348" t="str">
        <f>IF(板块成分!B4916="","",板块成分!B4916)</f>
        <v/>
      </c>
      <c r="X4914" s="270" t="str">
        <f>[1]!s_info_name(W4914)</f>
        <v>0</v>
      </c>
      <c r="Y4914" s="335" t="str">
        <f>IF($Y$3="申万一级行业",[1]!s_info_industry_sw_2021(W4914,公司分析!D$5,1),IF($Y$3="申万二级行业",[1]!s_info_industry_sw_2021(W4914,公司分析!D$5,2),IF($Y$3="申万三级行业",[1]!s_info_industry_sw_2021(W4914,公司分析!D$5,3),IF($Y$3="wind一级行业",[1]!s_info_industry_gics(W4914,1),IF($Y$3="wind二级行业",[1]!s_info_industry_gics(W4914,2),IF($Y$3="wind三级行业",[1]!s_info_industry_gics(W4914,3),IF($Y$3="wind四级行业",[1]!s_info_industry_gics(W4914,4),IF($Y$3="证监会门类行业",[1]!s_info_industry_csrc12_n(W4914,公司分析!D$5,1),""))))))))</f>
        <v>0</v>
      </c>
      <c r="Z4914" s="298" t="str">
        <f>IF(Y4914=行业比较!$E$6,ROW(),"")</f>
        <v/>
      </c>
    </row>
    <row r="4915" spans="22:26" x14ac:dyDescent="0.35">
      <c r="V4915" s="253">
        <f t="shared" si="84"/>
        <v>0</v>
      </c>
      <c r="W4915" s="348" t="str">
        <f>IF(板块成分!B4917="","",板块成分!B4917)</f>
        <v/>
      </c>
      <c r="X4915" s="270" t="str">
        <f>[1]!s_info_name(W4915)</f>
        <v>0</v>
      </c>
      <c r="Y4915" s="335" t="str">
        <f>IF($Y$3="申万一级行业",[1]!s_info_industry_sw_2021(W4915,公司分析!D$5,1),IF($Y$3="申万二级行业",[1]!s_info_industry_sw_2021(W4915,公司分析!D$5,2),IF($Y$3="申万三级行业",[1]!s_info_industry_sw_2021(W4915,公司分析!D$5,3),IF($Y$3="wind一级行业",[1]!s_info_industry_gics(W4915,1),IF($Y$3="wind二级行业",[1]!s_info_industry_gics(W4915,2),IF($Y$3="wind三级行业",[1]!s_info_industry_gics(W4915,3),IF($Y$3="wind四级行业",[1]!s_info_industry_gics(W4915,4),IF($Y$3="证监会门类行业",[1]!s_info_industry_csrc12_n(W4915,公司分析!D$5,1),""))))))))</f>
        <v>0</v>
      </c>
      <c r="Z4915" s="298" t="str">
        <f>IF(Y4915=行业比较!$E$6,ROW(),"")</f>
        <v/>
      </c>
    </row>
    <row r="4916" spans="22:26" x14ac:dyDescent="0.35">
      <c r="V4916" s="253">
        <f t="shared" si="84"/>
        <v>0</v>
      </c>
      <c r="W4916" s="348" t="str">
        <f>IF(板块成分!B4918="","",板块成分!B4918)</f>
        <v/>
      </c>
      <c r="X4916" s="270" t="str">
        <f>[1]!s_info_name(W4916)</f>
        <v>0</v>
      </c>
      <c r="Y4916" s="335" t="str">
        <f>IF($Y$3="申万一级行业",[1]!s_info_industry_sw_2021(W4916,公司分析!D$5,1),IF($Y$3="申万二级行业",[1]!s_info_industry_sw_2021(W4916,公司分析!D$5,2),IF($Y$3="申万三级行业",[1]!s_info_industry_sw_2021(W4916,公司分析!D$5,3),IF($Y$3="wind一级行业",[1]!s_info_industry_gics(W4916,1),IF($Y$3="wind二级行业",[1]!s_info_industry_gics(W4916,2),IF($Y$3="wind三级行业",[1]!s_info_industry_gics(W4916,3),IF($Y$3="wind四级行业",[1]!s_info_industry_gics(W4916,4),IF($Y$3="证监会门类行业",[1]!s_info_industry_csrc12_n(W4916,公司分析!D$5,1),""))))))))</f>
        <v>0</v>
      </c>
      <c r="Z4916" s="298" t="str">
        <f>IF(Y4916=行业比较!$E$6,ROW(),"")</f>
        <v/>
      </c>
    </row>
    <row r="4917" spans="22:26" x14ac:dyDescent="0.35">
      <c r="V4917" s="253">
        <f t="shared" si="84"/>
        <v>0</v>
      </c>
      <c r="W4917" s="348" t="str">
        <f>IF(板块成分!B4919="","",板块成分!B4919)</f>
        <v/>
      </c>
      <c r="X4917" s="270" t="str">
        <f>[1]!s_info_name(W4917)</f>
        <v>0</v>
      </c>
      <c r="Y4917" s="335" t="str">
        <f>IF($Y$3="申万一级行业",[1]!s_info_industry_sw_2021(W4917,公司分析!D$5,1),IF($Y$3="申万二级行业",[1]!s_info_industry_sw_2021(W4917,公司分析!D$5,2),IF($Y$3="申万三级行业",[1]!s_info_industry_sw_2021(W4917,公司分析!D$5,3),IF($Y$3="wind一级行业",[1]!s_info_industry_gics(W4917,1),IF($Y$3="wind二级行业",[1]!s_info_industry_gics(W4917,2),IF($Y$3="wind三级行业",[1]!s_info_industry_gics(W4917,3),IF($Y$3="wind四级行业",[1]!s_info_industry_gics(W4917,4),IF($Y$3="证监会门类行业",[1]!s_info_industry_csrc12_n(W4917,公司分析!D$5,1),""))))))))</f>
        <v>0</v>
      </c>
      <c r="Z4917" s="298" t="str">
        <f>IF(Y4917=行业比较!$E$6,ROW(),"")</f>
        <v/>
      </c>
    </row>
    <row r="4918" spans="22:26" x14ac:dyDescent="0.35">
      <c r="V4918" s="253">
        <f t="shared" si="84"/>
        <v>0</v>
      </c>
      <c r="W4918" s="348" t="str">
        <f>IF(板块成分!B4920="","",板块成分!B4920)</f>
        <v/>
      </c>
      <c r="X4918" s="270" t="str">
        <f>[1]!s_info_name(W4918)</f>
        <v>0</v>
      </c>
      <c r="Y4918" s="335" t="str">
        <f>IF($Y$3="申万一级行业",[1]!s_info_industry_sw_2021(W4918,公司分析!D$5,1),IF($Y$3="申万二级行业",[1]!s_info_industry_sw_2021(W4918,公司分析!D$5,2),IF($Y$3="申万三级行业",[1]!s_info_industry_sw_2021(W4918,公司分析!D$5,3),IF($Y$3="wind一级行业",[1]!s_info_industry_gics(W4918,1),IF($Y$3="wind二级行业",[1]!s_info_industry_gics(W4918,2),IF($Y$3="wind三级行业",[1]!s_info_industry_gics(W4918,3),IF($Y$3="wind四级行业",[1]!s_info_industry_gics(W4918,4),IF($Y$3="证监会门类行业",[1]!s_info_industry_csrc12_n(W4918,公司分析!D$5,1),""))))))))</f>
        <v>0</v>
      </c>
      <c r="Z4918" s="298" t="str">
        <f>IF(Y4918=行业比较!$E$6,ROW(),"")</f>
        <v/>
      </c>
    </row>
    <row r="4919" spans="22:26" x14ac:dyDescent="0.35">
      <c r="V4919" s="253">
        <f t="shared" si="84"/>
        <v>0</v>
      </c>
      <c r="W4919" s="348" t="str">
        <f>IF(板块成分!B4921="","",板块成分!B4921)</f>
        <v/>
      </c>
      <c r="X4919" s="270" t="str">
        <f>[1]!s_info_name(W4919)</f>
        <v>0</v>
      </c>
      <c r="Y4919" s="335" t="str">
        <f>IF($Y$3="申万一级行业",[1]!s_info_industry_sw_2021(W4919,公司分析!D$5,1),IF($Y$3="申万二级行业",[1]!s_info_industry_sw_2021(W4919,公司分析!D$5,2),IF($Y$3="申万三级行业",[1]!s_info_industry_sw_2021(W4919,公司分析!D$5,3),IF($Y$3="wind一级行业",[1]!s_info_industry_gics(W4919,1),IF($Y$3="wind二级行业",[1]!s_info_industry_gics(W4919,2),IF($Y$3="wind三级行业",[1]!s_info_industry_gics(W4919,3),IF($Y$3="wind四级行业",[1]!s_info_industry_gics(W4919,4),IF($Y$3="证监会门类行业",[1]!s_info_industry_csrc12_n(W4919,公司分析!D$5,1),""))))))))</f>
        <v>0</v>
      </c>
      <c r="Z4919" s="298" t="str">
        <f>IF(Y4919=行业比较!$E$6,ROW(),"")</f>
        <v/>
      </c>
    </row>
    <row r="4920" spans="22:26" x14ac:dyDescent="0.35">
      <c r="V4920" s="253">
        <f t="shared" si="84"/>
        <v>0</v>
      </c>
      <c r="W4920" s="348" t="str">
        <f>IF(板块成分!B4922="","",板块成分!B4922)</f>
        <v/>
      </c>
      <c r="X4920" s="270" t="str">
        <f>[1]!s_info_name(W4920)</f>
        <v>0</v>
      </c>
      <c r="Y4920" s="335" t="str">
        <f>IF($Y$3="申万一级行业",[1]!s_info_industry_sw_2021(W4920,公司分析!D$5,1),IF($Y$3="申万二级行业",[1]!s_info_industry_sw_2021(W4920,公司分析!D$5,2),IF($Y$3="申万三级行业",[1]!s_info_industry_sw_2021(W4920,公司分析!D$5,3),IF($Y$3="wind一级行业",[1]!s_info_industry_gics(W4920,1),IF($Y$3="wind二级行业",[1]!s_info_industry_gics(W4920,2),IF($Y$3="wind三级行业",[1]!s_info_industry_gics(W4920,3),IF($Y$3="wind四级行业",[1]!s_info_industry_gics(W4920,4),IF($Y$3="证监会门类行业",[1]!s_info_industry_csrc12_n(W4920,公司分析!D$5,1),""))))))))</f>
        <v>0</v>
      </c>
      <c r="Z4920" s="298" t="str">
        <f>IF(Y4920=行业比较!$E$6,ROW(),"")</f>
        <v/>
      </c>
    </row>
    <row r="4921" spans="22:26" x14ac:dyDescent="0.35">
      <c r="V4921" s="253">
        <f t="shared" si="84"/>
        <v>0</v>
      </c>
      <c r="W4921" s="348" t="str">
        <f>IF(板块成分!B4923="","",板块成分!B4923)</f>
        <v/>
      </c>
      <c r="X4921" s="270" t="str">
        <f>[1]!s_info_name(W4921)</f>
        <v>0</v>
      </c>
      <c r="Y4921" s="335" t="str">
        <f>IF($Y$3="申万一级行业",[1]!s_info_industry_sw_2021(W4921,公司分析!D$5,1),IF($Y$3="申万二级行业",[1]!s_info_industry_sw_2021(W4921,公司分析!D$5,2),IF($Y$3="申万三级行业",[1]!s_info_industry_sw_2021(W4921,公司分析!D$5,3),IF($Y$3="wind一级行业",[1]!s_info_industry_gics(W4921,1),IF($Y$3="wind二级行业",[1]!s_info_industry_gics(W4921,2),IF($Y$3="wind三级行业",[1]!s_info_industry_gics(W4921,3),IF($Y$3="wind四级行业",[1]!s_info_industry_gics(W4921,4),IF($Y$3="证监会门类行业",[1]!s_info_industry_csrc12_n(W4921,公司分析!D$5,1),""))))))))</f>
        <v>0</v>
      </c>
      <c r="Z4921" s="298" t="str">
        <f>IF(Y4921=行业比较!$E$6,ROW(),"")</f>
        <v/>
      </c>
    </row>
    <row r="4922" spans="22:26" x14ac:dyDescent="0.35">
      <c r="V4922" s="253">
        <f t="shared" si="84"/>
        <v>0</v>
      </c>
      <c r="W4922" s="348" t="str">
        <f>IF(板块成分!B4924="","",板块成分!B4924)</f>
        <v/>
      </c>
      <c r="X4922" s="270" t="str">
        <f>[1]!s_info_name(W4922)</f>
        <v>0</v>
      </c>
      <c r="Y4922" s="335" t="str">
        <f>IF($Y$3="申万一级行业",[1]!s_info_industry_sw_2021(W4922,公司分析!D$5,1),IF($Y$3="申万二级行业",[1]!s_info_industry_sw_2021(W4922,公司分析!D$5,2),IF($Y$3="申万三级行业",[1]!s_info_industry_sw_2021(W4922,公司分析!D$5,3),IF($Y$3="wind一级行业",[1]!s_info_industry_gics(W4922,1),IF($Y$3="wind二级行业",[1]!s_info_industry_gics(W4922,2),IF($Y$3="wind三级行业",[1]!s_info_industry_gics(W4922,3),IF($Y$3="wind四级行业",[1]!s_info_industry_gics(W4922,4),IF($Y$3="证监会门类行业",[1]!s_info_industry_csrc12_n(W4922,公司分析!D$5,1),""))))))))</f>
        <v>0</v>
      </c>
      <c r="Z4922" s="298" t="str">
        <f>IF(Y4922=行业比较!$E$6,ROW(),"")</f>
        <v/>
      </c>
    </row>
    <row r="4923" spans="22:26" x14ac:dyDescent="0.35">
      <c r="V4923" s="253">
        <f t="shared" si="84"/>
        <v>0</v>
      </c>
      <c r="W4923" s="348" t="str">
        <f>IF(板块成分!B4925="","",板块成分!B4925)</f>
        <v/>
      </c>
      <c r="X4923" s="270" t="str">
        <f>[1]!s_info_name(W4923)</f>
        <v>0</v>
      </c>
      <c r="Y4923" s="335" t="str">
        <f>IF($Y$3="申万一级行业",[1]!s_info_industry_sw_2021(W4923,公司分析!D$5,1),IF($Y$3="申万二级行业",[1]!s_info_industry_sw_2021(W4923,公司分析!D$5,2),IF($Y$3="申万三级行业",[1]!s_info_industry_sw_2021(W4923,公司分析!D$5,3),IF($Y$3="wind一级行业",[1]!s_info_industry_gics(W4923,1),IF($Y$3="wind二级行业",[1]!s_info_industry_gics(W4923,2),IF($Y$3="wind三级行业",[1]!s_info_industry_gics(W4923,3),IF($Y$3="wind四级行业",[1]!s_info_industry_gics(W4923,4),IF($Y$3="证监会门类行业",[1]!s_info_industry_csrc12_n(W4923,公司分析!D$5,1),""))))))))</f>
        <v>0</v>
      </c>
      <c r="Z4923" s="298" t="str">
        <f>IF(Y4923=行业比较!$E$6,ROW(),"")</f>
        <v/>
      </c>
    </row>
    <row r="4924" spans="22:26" x14ac:dyDescent="0.35">
      <c r="V4924" s="253">
        <f t="shared" si="84"/>
        <v>0</v>
      </c>
      <c r="W4924" s="348" t="str">
        <f>IF(板块成分!B4926="","",板块成分!B4926)</f>
        <v/>
      </c>
      <c r="X4924" s="270" t="str">
        <f>[1]!s_info_name(W4924)</f>
        <v>0</v>
      </c>
      <c r="Y4924" s="335" t="str">
        <f>IF($Y$3="申万一级行业",[1]!s_info_industry_sw_2021(W4924,公司分析!D$5,1),IF($Y$3="申万二级行业",[1]!s_info_industry_sw_2021(W4924,公司分析!D$5,2),IF($Y$3="申万三级行业",[1]!s_info_industry_sw_2021(W4924,公司分析!D$5,3),IF($Y$3="wind一级行业",[1]!s_info_industry_gics(W4924,1),IF($Y$3="wind二级行业",[1]!s_info_industry_gics(W4924,2),IF($Y$3="wind三级行业",[1]!s_info_industry_gics(W4924,3),IF($Y$3="wind四级行业",[1]!s_info_industry_gics(W4924,4),IF($Y$3="证监会门类行业",[1]!s_info_industry_csrc12_n(W4924,公司分析!D$5,1),""))))))))</f>
        <v>0</v>
      </c>
      <c r="Z4924" s="298" t="str">
        <f>IF(Y4924=行业比较!$E$6,ROW(),"")</f>
        <v/>
      </c>
    </row>
    <row r="4925" spans="22:26" x14ac:dyDescent="0.35">
      <c r="V4925" s="253">
        <f t="shared" si="84"/>
        <v>0</v>
      </c>
      <c r="W4925" s="348" t="str">
        <f>IF(板块成分!B4927="","",板块成分!B4927)</f>
        <v/>
      </c>
      <c r="X4925" s="270" t="str">
        <f>[1]!s_info_name(W4925)</f>
        <v>0</v>
      </c>
      <c r="Y4925" s="335" t="str">
        <f>IF($Y$3="申万一级行业",[1]!s_info_industry_sw_2021(W4925,公司分析!D$5,1),IF($Y$3="申万二级行业",[1]!s_info_industry_sw_2021(W4925,公司分析!D$5,2),IF($Y$3="申万三级行业",[1]!s_info_industry_sw_2021(W4925,公司分析!D$5,3),IF($Y$3="wind一级行业",[1]!s_info_industry_gics(W4925,1),IF($Y$3="wind二级行业",[1]!s_info_industry_gics(W4925,2),IF($Y$3="wind三级行业",[1]!s_info_industry_gics(W4925,3),IF($Y$3="wind四级行业",[1]!s_info_industry_gics(W4925,4),IF($Y$3="证监会门类行业",[1]!s_info_industry_csrc12_n(W4925,公司分析!D$5,1),""))))))))</f>
        <v>0</v>
      </c>
      <c r="Z4925" s="298" t="str">
        <f>IF(Y4925=行业比较!$E$6,ROW(),"")</f>
        <v/>
      </c>
    </row>
    <row r="4926" spans="22:26" x14ac:dyDescent="0.35">
      <c r="V4926" s="253">
        <f t="shared" si="84"/>
        <v>0</v>
      </c>
      <c r="W4926" s="348" t="str">
        <f>IF(板块成分!B4928="","",板块成分!B4928)</f>
        <v/>
      </c>
      <c r="X4926" s="270" t="str">
        <f>[1]!s_info_name(W4926)</f>
        <v>0</v>
      </c>
      <c r="Y4926" s="335" t="str">
        <f>IF($Y$3="申万一级行业",[1]!s_info_industry_sw_2021(W4926,公司分析!D$5,1),IF($Y$3="申万二级行业",[1]!s_info_industry_sw_2021(W4926,公司分析!D$5,2),IF($Y$3="申万三级行业",[1]!s_info_industry_sw_2021(W4926,公司分析!D$5,3),IF($Y$3="wind一级行业",[1]!s_info_industry_gics(W4926,1),IF($Y$3="wind二级行业",[1]!s_info_industry_gics(W4926,2),IF($Y$3="wind三级行业",[1]!s_info_industry_gics(W4926,3),IF($Y$3="wind四级行业",[1]!s_info_industry_gics(W4926,4),IF($Y$3="证监会门类行业",[1]!s_info_industry_csrc12_n(W4926,公司分析!D$5,1),""))))))))</f>
        <v>0</v>
      </c>
      <c r="Z4926" s="298" t="str">
        <f>IF(Y4926=行业比较!$E$6,ROW(),"")</f>
        <v/>
      </c>
    </row>
    <row r="4927" spans="22:26" x14ac:dyDescent="0.35">
      <c r="V4927" s="253">
        <f t="shared" si="84"/>
        <v>0</v>
      </c>
      <c r="W4927" s="348" t="str">
        <f>IF(板块成分!B4929="","",板块成分!B4929)</f>
        <v/>
      </c>
      <c r="X4927" s="270" t="str">
        <f>[1]!s_info_name(W4927)</f>
        <v>0</v>
      </c>
      <c r="Y4927" s="335" t="str">
        <f>IF($Y$3="申万一级行业",[1]!s_info_industry_sw_2021(W4927,公司分析!D$5,1),IF($Y$3="申万二级行业",[1]!s_info_industry_sw_2021(W4927,公司分析!D$5,2),IF($Y$3="申万三级行业",[1]!s_info_industry_sw_2021(W4927,公司分析!D$5,3),IF($Y$3="wind一级行业",[1]!s_info_industry_gics(W4927,1),IF($Y$3="wind二级行业",[1]!s_info_industry_gics(W4927,2),IF($Y$3="wind三级行业",[1]!s_info_industry_gics(W4927,3),IF($Y$3="wind四级行业",[1]!s_info_industry_gics(W4927,4),IF($Y$3="证监会门类行业",[1]!s_info_industry_csrc12_n(W4927,公司分析!D$5,1),""))))))))</f>
        <v>0</v>
      </c>
      <c r="Z4927" s="298" t="str">
        <f>IF(Y4927=行业比较!$E$6,ROW(),"")</f>
        <v/>
      </c>
    </row>
    <row r="4928" spans="22:26" x14ac:dyDescent="0.35">
      <c r="V4928" s="253">
        <f t="shared" si="84"/>
        <v>0</v>
      </c>
      <c r="W4928" s="348" t="str">
        <f>IF(板块成分!B4930="","",板块成分!B4930)</f>
        <v/>
      </c>
      <c r="X4928" s="270" t="str">
        <f>[1]!s_info_name(W4928)</f>
        <v>0</v>
      </c>
      <c r="Y4928" s="335" t="str">
        <f>IF($Y$3="申万一级行业",[1]!s_info_industry_sw_2021(W4928,公司分析!D$5,1),IF($Y$3="申万二级行业",[1]!s_info_industry_sw_2021(W4928,公司分析!D$5,2),IF($Y$3="申万三级行业",[1]!s_info_industry_sw_2021(W4928,公司分析!D$5,3),IF($Y$3="wind一级行业",[1]!s_info_industry_gics(W4928,1),IF($Y$3="wind二级行业",[1]!s_info_industry_gics(W4928,2),IF($Y$3="wind三级行业",[1]!s_info_industry_gics(W4928,3),IF($Y$3="wind四级行业",[1]!s_info_industry_gics(W4928,4),IF($Y$3="证监会门类行业",[1]!s_info_industry_csrc12_n(W4928,公司分析!D$5,1),""))))))))</f>
        <v>0</v>
      </c>
      <c r="Z4928" s="298" t="str">
        <f>IF(Y4928=行业比较!$E$6,ROW(),"")</f>
        <v/>
      </c>
    </row>
    <row r="4929" spans="22:26" x14ac:dyDescent="0.35">
      <c r="V4929" s="253">
        <f t="shared" si="84"/>
        <v>0</v>
      </c>
      <c r="W4929" s="348" t="str">
        <f>IF(板块成分!B4931="","",板块成分!B4931)</f>
        <v/>
      </c>
      <c r="X4929" s="270" t="str">
        <f>[1]!s_info_name(W4929)</f>
        <v>0</v>
      </c>
      <c r="Y4929" s="335" t="str">
        <f>IF($Y$3="申万一级行业",[1]!s_info_industry_sw_2021(W4929,公司分析!D$5,1),IF($Y$3="申万二级行业",[1]!s_info_industry_sw_2021(W4929,公司分析!D$5,2),IF($Y$3="申万三级行业",[1]!s_info_industry_sw_2021(W4929,公司分析!D$5,3),IF($Y$3="wind一级行业",[1]!s_info_industry_gics(W4929,1),IF($Y$3="wind二级行业",[1]!s_info_industry_gics(W4929,2),IF($Y$3="wind三级行业",[1]!s_info_industry_gics(W4929,3),IF($Y$3="wind四级行业",[1]!s_info_industry_gics(W4929,4),IF($Y$3="证监会门类行业",[1]!s_info_industry_csrc12_n(W4929,公司分析!D$5,1),""))))))))</f>
        <v>0</v>
      </c>
      <c r="Z4929" s="298" t="str">
        <f>IF(Y4929=行业比较!$E$6,ROW(),"")</f>
        <v/>
      </c>
    </row>
    <row r="4930" spans="22:26" x14ac:dyDescent="0.35">
      <c r="V4930" s="253">
        <f t="shared" si="84"/>
        <v>0</v>
      </c>
      <c r="W4930" s="348" t="str">
        <f>IF(板块成分!B4932="","",板块成分!B4932)</f>
        <v/>
      </c>
      <c r="X4930" s="270" t="str">
        <f>[1]!s_info_name(W4930)</f>
        <v>0</v>
      </c>
      <c r="Y4930" s="335" t="str">
        <f>IF($Y$3="申万一级行业",[1]!s_info_industry_sw_2021(W4930,公司分析!D$5,1),IF($Y$3="申万二级行业",[1]!s_info_industry_sw_2021(W4930,公司分析!D$5,2),IF($Y$3="申万三级行业",[1]!s_info_industry_sw_2021(W4930,公司分析!D$5,3),IF($Y$3="wind一级行业",[1]!s_info_industry_gics(W4930,1),IF($Y$3="wind二级行业",[1]!s_info_industry_gics(W4930,2),IF($Y$3="wind三级行业",[1]!s_info_industry_gics(W4930,3),IF($Y$3="wind四级行业",[1]!s_info_industry_gics(W4930,4),IF($Y$3="证监会门类行业",[1]!s_info_industry_csrc12_n(W4930,公司分析!D$5,1),""))))))))</f>
        <v>0</v>
      </c>
      <c r="Z4930" s="298" t="str">
        <f>IF(Y4930=行业比较!$E$6,ROW(),"")</f>
        <v/>
      </c>
    </row>
    <row r="4931" spans="22:26" x14ac:dyDescent="0.35">
      <c r="V4931" s="253">
        <f t="shared" si="84"/>
        <v>0</v>
      </c>
      <c r="W4931" s="348" t="str">
        <f>IF(板块成分!B4933="","",板块成分!B4933)</f>
        <v/>
      </c>
      <c r="X4931" s="270" t="str">
        <f>[1]!s_info_name(W4931)</f>
        <v>0</v>
      </c>
      <c r="Y4931" s="335" t="str">
        <f>IF($Y$3="申万一级行业",[1]!s_info_industry_sw_2021(W4931,公司分析!D$5,1),IF($Y$3="申万二级行业",[1]!s_info_industry_sw_2021(W4931,公司分析!D$5,2),IF($Y$3="申万三级行业",[1]!s_info_industry_sw_2021(W4931,公司分析!D$5,3),IF($Y$3="wind一级行业",[1]!s_info_industry_gics(W4931,1),IF($Y$3="wind二级行业",[1]!s_info_industry_gics(W4931,2),IF($Y$3="wind三级行业",[1]!s_info_industry_gics(W4931,3),IF($Y$3="wind四级行业",[1]!s_info_industry_gics(W4931,4),IF($Y$3="证监会门类行业",[1]!s_info_industry_csrc12_n(W4931,公司分析!D$5,1),""))))))))</f>
        <v>0</v>
      </c>
      <c r="Z4931" s="298" t="str">
        <f>IF(Y4931=行业比较!$E$6,ROW(),"")</f>
        <v/>
      </c>
    </row>
    <row r="4932" spans="22:26" x14ac:dyDescent="0.35">
      <c r="V4932" s="253">
        <f t="shared" si="84"/>
        <v>0</v>
      </c>
      <c r="W4932" s="348" t="str">
        <f>IF(板块成分!B4934="","",板块成分!B4934)</f>
        <v/>
      </c>
      <c r="X4932" s="270" t="str">
        <f>[1]!s_info_name(W4932)</f>
        <v>0</v>
      </c>
      <c r="Y4932" s="335" t="str">
        <f>IF($Y$3="申万一级行业",[1]!s_info_industry_sw_2021(W4932,公司分析!D$5,1),IF($Y$3="申万二级行业",[1]!s_info_industry_sw_2021(W4932,公司分析!D$5,2),IF($Y$3="申万三级行业",[1]!s_info_industry_sw_2021(W4932,公司分析!D$5,3),IF($Y$3="wind一级行业",[1]!s_info_industry_gics(W4932,1),IF($Y$3="wind二级行业",[1]!s_info_industry_gics(W4932,2),IF($Y$3="wind三级行业",[1]!s_info_industry_gics(W4932,3),IF($Y$3="wind四级行业",[1]!s_info_industry_gics(W4932,4),IF($Y$3="证监会门类行业",[1]!s_info_industry_csrc12_n(W4932,公司分析!D$5,1),""))))))))</f>
        <v>0</v>
      </c>
      <c r="Z4932" s="298" t="str">
        <f>IF(Y4932=行业比较!$E$6,ROW(),"")</f>
        <v/>
      </c>
    </row>
    <row r="4933" spans="22:26" x14ac:dyDescent="0.35">
      <c r="V4933" s="253">
        <f t="shared" ref="V4933:V4996" si="85">IF(Z4933="",0,RANK(Z4933,Z:Z,1))</f>
        <v>0</v>
      </c>
      <c r="W4933" s="348" t="str">
        <f>IF(板块成分!B4935="","",板块成分!B4935)</f>
        <v/>
      </c>
      <c r="X4933" s="270" t="str">
        <f>[1]!s_info_name(W4933)</f>
        <v>0</v>
      </c>
      <c r="Y4933" s="335" t="str">
        <f>IF($Y$3="申万一级行业",[1]!s_info_industry_sw_2021(W4933,公司分析!D$5,1),IF($Y$3="申万二级行业",[1]!s_info_industry_sw_2021(W4933,公司分析!D$5,2),IF($Y$3="申万三级行业",[1]!s_info_industry_sw_2021(W4933,公司分析!D$5,3),IF($Y$3="wind一级行业",[1]!s_info_industry_gics(W4933,1),IF($Y$3="wind二级行业",[1]!s_info_industry_gics(W4933,2),IF($Y$3="wind三级行业",[1]!s_info_industry_gics(W4933,3),IF($Y$3="wind四级行业",[1]!s_info_industry_gics(W4933,4),IF($Y$3="证监会门类行业",[1]!s_info_industry_csrc12_n(W4933,公司分析!D$5,1),""))))))))</f>
        <v>0</v>
      </c>
      <c r="Z4933" s="298" t="str">
        <f>IF(Y4933=行业比较!$E$6,ROW(),"")</f>
        <v/>
      </c>
    </row>
    <row r="4934" spans="22:26" x14ac:dyDescent="0.35">
      <c r="V4934" s="253">
        <f t="shared" si="85"/>
        <v>0</v>
      </c>
      <c r="W4934" s="348" t="str">
        <f>IF(板块成分!B4936="","",板块成分!B4936)</f>
        <v/>
      </c>
      <c r="X4934" s="270" t="str">
        <f>[1]!s_info_name(W4934)</f>
        <v>0</v>
      </c>
      <c r="Y4934" s="335" t="str">
        <f>IF($Y$3="申万一级行业",[1]!s_info_industry_sw_2021(W4934,公司分析!D$5,1),IF($Y$3="申万二级行业",[1]!s_info_industry_sw_2021(W4934,公司分析!D$5,2),IF($Y$3="申万三级行业",[1]!s_info_industry_sw_2021(W4934,公司分析!D$5,3),IF($Y$3="wind一级行业",[1]!s_info_industry_gics(W4934,1),IF($Y$3="wind二级行业",[1]!s_info_industry_gics(W4934,2),IF($Y$3="wind三级行业",[1]!s_info_industry_gics(W4934,3),IF($Y$3="wind四级行业",[1]!s_info_industry_gics(W4934,4),IF($Y$3="证监会门类行业",[1]!s_info_industry_csrc12_n(W4934,公司分析!D$5,1),""))))))))</f>
        <v>0</v>
      </c>
      <c r="Z4934" s="298" t="str">
        <f>IF(Y4934=行业比较!$E$6,ROW(),"")</f>
        <v/>
      </c>
    </row>
    <row r="4935" spans="22:26" x14ac:dyDescent="0.35">
      <c r="V4935" s="253">
        <f t="shared" si="85"/>
        <v>0</v>
      </c>
      <c r="W4935" s="348" t="str">
        <f>IF(板块成分!B4937="","",板块成分!B4937)</f>
        <v/>
      </c>
      <c r="X4935" s="270" t="str">
        <f>[1]!s_info_name(W4935)</f>
        <v>0</v>
      </c>
      <c r="Y4935" s="335" t="str">
        <f>IF($Y$3="申万一级行业",[1]!s_info_industry_sw_2021(W4935,公司分析!D$5,1),IF($Y$3="申万二级行业",[1]!s_info_industry_sw_2021(W4935,公司分析!D$5,2),IF($Y$3="申万三级行业",[1]!s_info_industry_sw_2021(W4935,公司分析!D$5,3),IF($Y$3="wind一级行业",[1]!s_info_industry_gics(W4935,1),IF($Y$3="wind二级行业",[1]!s_info_industry_gics(W4935,2),IF($Y$3="wind三级行业",[1]!s_info_industry_gics(W4935,3),IF($Y$3="wind四级行业",[1]!s_info_industry_gics(W4935,4),IF($Y$3="证监会门类行业",[1]!s_info_industry_csrc12_n(W4935,公司分析!D$5,1),""))))))))</f>
        <v>0</v>
      </c>
      <c r="Z4935" s="298" t="str">
        <f>IF(Y4935=行业比较!$E$6,ROW(),"")</f>
        <v/>
      </c>
    </row>
    <row r="4936" spans="22:26" x14ac:dyDescent="0.35">
      <c r="V4936" s="253">
        <f t="shared" si="85"/>
        <v>0</v>
      </c>
      <c r="W4936" s="348" t="str">
        <f>IF(板块成分!B4938="","",板块成分!B4938)</f>
        <v/>
      </c>
      <c r="X4936" s="270" t="str">
        <f>[1]!s_info_name(W4936)</f>
        <v>0</v>
      </c>
      <c r="Y4936" s="335" t="str">
        <f>IF($Y$3="申万一级行业",[1]!s_info_industry_sw_2021(W4936,公司分析!D$5,1),IF($Y$3="申万二级行业",[1]!s_info_industry_sw_2021(W4936,公司分析!D$5,2),IF($Y$3="申万三级行业",[1]!s_info_industry_sw_2021(W4936,公司分析!D$5,3),IF($Y$3="wind一级行业",[1]!s_info_industry_gics(W4936,1),IF($Y$3="wind二级行业",[1]!s_info_industry_gics(W4936,2),IF($Y$3="wind三级行业",[1]!s_info_industry_gics(W4936,3),IF($Y$3="wind四级行业",[1]!s_info_industry_gics(W4936,4),IF($Y$3="证监会门类行业",[1]!s_info_industry_csrc12_n(W4936,公司分析!D$5,1),""))))))))</f>
        <v>0</v>
      </c>
      <c r="Z4936" s="298" t="str">
        <f>IF(Y4936=行业比较!$E$6,ROW(),"")</f>
        <v/>
      </c>
    </row>
    <row r="4937" spans="22:26" x14ac:dyDescent="0.35">
      <c r="V4937" s="253">
        <f t="shared" si="85"/>
        <v>0</v>
      </c>
      <c r="W4937" s="348" t="str">
        <f>IF(板块成分!B4939="","",板块成分!B4939)</f>
        <v/>
      </c>
      <c r="X4937" s="270" t="str">
        <f>[1]!s_info_name(W4937)</f>
        <v>0</v>
      </c>
      <c r="Y4937" s="335" t="str">
        <f>IF($Y$3="申万一级行业",[1]!s_info_industry_sw_2021(W4937,公司分析!D$5,1),IF($Y$3="申万二级行业",[1]!s_info_industry_sw_2021(W4937,公司分析!D$5,2),IF($Y$3="申万三级行业",[1]!s_info_industry_sw_2021(W4937,公司分析!D$5,3),IF($Y$3="wind一级行业",[1]!s_info_industry_gics(W4937,1),IF($Y$3="wind二级行业",[1]!s_info_industry_gics(W4937,2),IF($Y$3="wind三级行业",[1]!s_info_industry_gics(W4937,3),IF($Y$3="wind四级行业",[1]!s_info_industry_gics(W4937,4),IF($Y$3="证监会门类行业",[1]!s_info_industry_csrc12_n(W4937,公司分析!D$5,1),""))))))))</f>
        <v>0</v>
      </c>
      <c r="Z4937" s="298" t="str">
        <f>IF(Y4937=行业比较!$E$6,ROW(),"")</f>
        <v/>
      </c>
    </row>
    <row r="4938" spans="22:26" x14ac:dyDescent="0.35">
      <c r="V4938" s="253">
        <f t="shared" si="85"/>
        <v>0</v>
      </c>
      <c r="W4938" s="348" t="str">
        <f>IF(板块成分!B4940="","",板块成分!B4940)</f>
        <v/>
      </c>
      <c r="X4938" s="270" t="str">
        <f>[1]!s_info_name(W4938)</f>
        <v>0</v>
      </c>
      <c r="Y4938" s="335" t="str">
        <f>IF($Y$3="申万一级行业",[1]!s_info_industry_sw_2021(W4938,公司分析!D$5,1),IF($Y$3="申万二级行业",[1]!s_info_industry_sw_2021(W4938,公司分析!D$5,2),IF($Y$3="申万三级行业",[1]!s_info_industry_sw_2021(W4938,公司分析!D$5,3),IF($Y$3="wind一级行业",[1]!s_info_industry_gics(W4938,1),IF($Y$3="wind二级行业",[1]!s_info_industry_gics(W4938,2),IF($Y$3="wind三级行业",[1]!s_info_industry_gics(W4938,3),IF($Y$3="wind四级行业",[1]!s_info_industry_gics(W4938,4),IF($Y$3="证监会门类行业",[1]!s_info_industry_csrc12_n(W4938,公司分析!D$5,1),""))))))))</f>
        <v>0</v>
      </c>
      <c r="Z4938" s="298" t="str">
        <f>IF(Y4938=行业比较!$E$6,ROW(),"")</f>
        <v/>
      </c>
    </row>
    <row r="4939" spans="22:26" x14ac:dyDescent="0.35">
      <c r="V4939" s="253">
        <f t="shared" si="85"/>
        <v>0</v>
      </c>
      <c r="W4939" s="348" t="str">
        <f>IF(板块成分!B4941="","",板块成分!B4941)</f>
        <v/>
      </c>
      <c r="X4939" s="270" t="str">
        <f>[1]!s_info_name(W4939)</f>
        <v>0</v>
      </c>
      <c r="Y4939" s="335" t="str">
        <f>IF($Y$3="申万一级行业",[1]!s_info_industry_sw_2021(W4939,公司分析!D$5,1),IF($Y$3="申万二级行业",[1]!s_info_industry_sw_2021(W4939,公司分析!D$5,2),IF($Y$3="申万三级行业",[1]!s_info_industry_sw_2021(W4939,公司分析!D$5,3),IF($Y$3="wind一级行业",[1]!s_info_industry_gics(W4939,1),IF($Y$3="wind二级行业",[1]!s_info_industry_gics(W4939,2),IF($Y$3="wind三级行业",[1]!s_info_industry_gics(W4939,3),IF($Y$3="wind四级行业",[1]!s_info_industry_gics(W4939,4),IF($Y$3="证监会门类行业",[1]!s_info_industry_csrc12_n(W4939,公司分析!D$5,1),""))))))))</f>
        <v>0</v>
      </c>
      <c r="Z4939" s="298" t="str">
        <f>IF(Y4939=行业比较!$E$6,ROW(),"")</f>
        <v/>
      </c>
    </row>
    <row r="4940" spans="22:26" x14ac:dyDescent="0.35">
      <c r="V4940" s="253">
        <f t="shared" si="85"/>
        <v>0</v>
      </c>
      <c r="W4940" s="348" t="str">
        <f>IF(板块成分!B4942="","",板块成分!B4942)</f>
        <v/>
      </c>
      <c r="X4940" s="270" t="str">
        <f>[1]!s_info_name(W4940)</f>
        <v>0</v>
      </c>
      <c r="Y4940" s="335" t="str">
        <f>IF($Y$3="申万一级行业",[1]!s_info_industry_sw_2021(W4940,公司分析!D$5,1),IF($Y$3="申万二级行业",[1]!s_info_industry_sw_2021(W4940,公司分析!D$5,2),IF($Y$3="申万三级行业",[1]!s_info_industry_sw_2021(W4940,公司分析!D$5,3),IF($Y$3="wind一级行业",[1]!s_info_industry_gics(W4940,1),IF($Y$3="wind二级行业",[1]!s_info_industry_gics(W4940,2),IF($Y$3="wind三级行业",[1]!s_info_industry_gics(W4940,3),IF($Y$3="wind四级行业",[1]!s_info_industry_gics(W4940,4),IF($Y$3="证监会门类行业",[1]!s_info_industry_csrc12_n(W4940,公司分析!D$5,1),""))))))))</f>
        <v>0</v>
      </c>
      <c r="Z4940" s="298" t="str">
        <f>IF(Y4940=行业比较!$E$6,ROW(),"")</f>
        <v/>
      </c>
    </row>
    <row r="4941" spans="22:26" x14ac:dyDescent="0.35">
      <c r="V4941" s="253">
        <f t="shared" si="85"/>
        <v>0</v>
      </c>
      <c r="W4941" s="348" t="str">
        <f>IF(板块成分!B4943="","",板块成分!B4943)</f>
        <v/>
      </c>
      <c r="X4941" s="270" t="str">
        <f>[1]!s_info_name(W4941)</f>
        <v>0</v>
      </c>
      <c r="Y4941" s="335" t="str">
        <f>IF($Y$3="申万一级行业",[1]!s_info_industry_sw_2021(W4941,公司分析!D$5,1),IF($Y$3="申万二级行业",[1]!s_info_industry_sw_2021(W4941,公司分析!D$5,2),IF($Y$3="申万三级行业",[1]!s_info_industry_sw_2021(W4941,公司分析!D$5,3),IF($Y$3="wind一级行业",[1]!s_info_industry_gics(W4941,1),IF($Y$3="wind二级行业",[1]!s_info_industry_gics(W4941,2),IF($Y$3="wind三级行业",[1]!s_info_industry_gics(W4941,3),IF($Y$3="wind四级行业",[1]!s_info_industry_gics(W4941,4),IF($Y$3="证监会门类行业",[1]!s_info_industry_csrc12_n(W4941,公司分析!D$5,1),""))))))))</f>
        <v>0</v>
      </c>
      <c r="Z4941" s="298" t="str">
        <f>IF(Y4941=行业比较!$E$6,ROW(),"")</f>
        <v/>
      </c>
    </row>
    <row r="4942" spans="22:26" x14ac:dyDescent="0.35">
      <c r="V4942" s="253">
        <f t="shared" si="85"/>
        <v>0</v>
      </c>
      <c r="W4942" s="348" t="str">
        <f>IF(板块成分!B4944="","",板块成分!B4944)</f>
        <v/>
      </c>
      <c r="X4942" s="270" t="str">
        <f>[1]!s_info_name(W4942)</f>
        <v>0</v>
      </c>
      <c r="Y4942" s="335" t="str">
        <f>IF($Y$3="申万一级行业",[1]!s_info_industry_sw_2021(W4942,公司分析!D$5,1),IF($Y$3="申万二级行业",[1]!s_info_industry_sw_2021(W4942,公司分析!D$5,2),IF($Y$3="申万三级行业",[1]!s_info_industry_sw_2021(W4942,公司分析!D$5,3),IF($Y$3="wind一级行业",[1]!s_info_industry_gics(W4942,1),IF($Y$3="wind二级行业",[1]!s_info_industry_gics(W4942,2),IF($Y$3="wind三级行业",[1]!s_info_industry_gics(W4942,3),IF($Y$3="wind四级行业",[1]!s_info_industry_gics(W4942,4),IF($Y$3="证监会门类行业",[1]!s_info_industry_csrc12_n(W4942,公司分析!D$5,1),""))))))))</f>
        <v>0</v>
      </c>
      <c r="Z4942" s="298" t="str">
        <f>IF(Y4942=行业比较!$E$6,ROW(),"")</f>
        <v/>
      </c>
    </row>
    <row r="4943" spans="22:26" x14ac:dyDescent="0.35">
      <c r="V4943" s="253">
        <f t="shared" si="85"/>
        <v>0</v>
      </c>
      <c r="W4943" s="348" t="str">
        <f>IF(板块成分!B4945="","",板块成分!B4945)</f>
        <v/>
      </c>
      <c r="X4943" s="270" t="str">
        <f>[1]!s_info_name(W4943)</f>
        <v>0</v>
      </c>
      <c r="Y4943" s="335" t="str">
        <f>IF($Y$3="申万一级行业",[1]!s_info_industry_sw_2021(W4943,公司分析!D$5,1),IF($Y$3="申万二级行业",[1]!s_info_industry_sw_2021(W4943,公司分析!D$5,2),IF($Y$3="申万三级行业",[1]!s_info_industry_sw_2021(W4943,公司分析!D$5,3),IF($Y$3="wind一级行业",[1]!s_info_industry_gics(W4943,1),IF($Y$3="wind二级行业",[1]!s_info_industry_gics(W4943,2),IF($Y$3="wind三级行业",[1]!s_info_industry_gics(W4943,3),IF($Y$3="wind四级行业",[1]!s_info_industry_gics(W4943,4),IF($Y$3="证监会门类行业",[1]!s_info_industry_csrc12_n(W4943,公司分析!D$5,1),""))))))))</f>
        <v>0</v>
      </c>
      <c r="Z4943" s="298" t="str">
        <f>IF(Y4943=行业比较!$E$6,ROW(),"")</f>
        <v/>
      </c>
    </row>
    <row r="4944" spans="22:26" x14ac:dyDescent="0.35">
      <c r="V4944" s="253">
        <f t="shared" si="85"/>
        <v>0</v>
      </c>
      <c r="W4944" s="348" t="str">
        <f>IF(板块成分!B4946="","",板块成分!B4946)</f>
        <v/>
      </c>
      <c r="X4944" s="270" t="str">
        <f>[1]!s_info_name(W4944)</f>
        <v>0</v>
      </c>
      <c r="Y4944" s="335" t="str">
        <f>IF($Y$3="申万一级行业",[1]!s_info_industry_sw_2021(W4944,公司分析!D$5,1),IF($Y$3="申万二级行业",[1]!s_info_industry_sw_2021(W4944,公司分析!D$5,2),IF($Y$3="申万三级行业",[1]!s_info_industry_sw_2021(W4944,公司分析!D$5,3),IF($Y$3="wind一级行业",[1]!s_info_industry_gics(W4944,1),IF($Y$3="wind二级行业",[1]!s_info_industry_gics(W4944,2),IF($Y$3="wind三级行业",[1]!s_info_industry_gics(W4944,3),IF($Y$3="wind四级行业",[1]!s_info_industry_gics(W4944,4),IF($Y$3="证监会门类行业",[1]!s_info_industry_csrc12_n(W4944,公司分析!D$5,1),""))))))))</f>
        <v>0</v>
      </c>
      <c r="Z4944" s="298" t="str">
        <f>IF(Y4944=行业比较!$E$6,ROW(),"")</f>
        <v/>
      </c>
    </row>
    <row r="4945" spans="22:26" x14ac:dyDescent="0.35">
      <c r="V4945" s="253">
        <f t="shared" si="85"/>
        <v>0</v>
      </c>
      <c r="W4945" s="348" t="str">
        <f>IF(板块成分!B4947="","",板块成分!B4947)</f>
        <v/>
      </c>
      <c r="X4945" s="270" t="str">
        <f>[1]!s_info_name(W4945)</f>
        <v>0</v>
      </c>
      <c r="Y4945" s="335" t="str">
        <f>IF($Y$3="申万一级行业",[1]!s_info_industry_sw_2021(W4945,公司分析!D$5,1),IF($Y$3="申万二级行业",[1]!s_info_industry_sw_2021(W4945,公司分析!D$5,2),IF($Y$3="申万三级行业",[1]!s_info_industry_sw_2021(W4945,公司分析!D$5,3),IF($Y$3="wind一级行业",[1]!s_info_industry_gics(W4945,1),IF($Y$3="wind二级行业",[1]!s_info_industry_gics(W4945,2),IF($Y$3="wind三级行业",[1]!s_info_industry_gics(W4945,3),IF($Y$3="wind四级行业",[1]!s_info_industry_gics(W4945,4),IF($Y$3="证监会门类行业",[1]!s_info_industry_csrc12_n(W4945,公司分析!D$5,1),""))))))))</f>
        <v>0</v>
      </c>
      <c r="Z4945" s="298" t="str">
        <f>IF(Y4945=行业比较!$E$6,ROW(),"")</f>
        <v/>
      </c>
    </row>
    <row r="4946" spans="22:26" x14ac:dyDescent="0.35">
      <c r="V4946" s="253">
        <f t="shared" si="85"/>
        <v>0</v>
      </c>
      <c r="W4946" s="348" t="str">
        <f>IF(板块成分!B4948="","",板块成分!B4948)</f>
        <v/>
      </c>
      <c r="X4946" s="270" t="str">
        <f>[1]!s_info_name(W4946)</f>
        <v>0</v>
      </c>
      <c r="Y4946" s="335" t="str">
        <f>IF($Y$3="申万一级行业",[1]!s_info_industry_sw_2021(W4946,公司分析!D$5,1),IF($Y$3="申万二级行业",[1]!s_info_industry_sw_2021(W4946,公司分析!D$5,2),IF($Y$3="申万三级行业",[1]!s_info_industry_sw_2021(W4946,公司分析!D$5,3),IF($Y$3="wind一级行业",[1]!s_info_industry_gics(W4946,1),IF($Y$3="wind二级行业",[1]!s_info_industry_gics(W4946,2),IF($Y$3="wind三级行业",[1]!s_info_industry_gics(W4946,3),IF($Y$3="wind四级行业",[1]!s_info_industry_gics(W4946,4),IF($Y$3="证监会门类行业",[1]!s_info_industry_csrc12_n(W4946,公司分析!D$5,1),""))))))))</f>
        <v>0</v>
      </c>
      <c r="Z4946" s="298" t="str">
        <f>IF(Y4946=行业比较!$E$6,ROW(),"")</f>
        <v/>
      </c>
    </row>
    <row r="4947" spans="22:26" x14ac:dyDescent="0.35">
      <c r="V4947" s="253">
        <f t="shared" si="85"/>
        <v>0</v>
      </c>
      <c r="W4947" s="348" t="str">
        <f>IF(板块成分!B4949="","",板块成分!B4949)</f>
        <v/>
      </c>
      <c r="X4947" s="270" t="str">
        <f>[1]!s_info_name(W4947)</f>
        <v>0</v>
      </c>
      <c r="Y4947" s="335" t="str">
        <f>IF($Y$3="申万一级行业",[1]!s_info_industry_sw_2021(W4947,公司分析!D$5,1),IF($Y$3="申万二级行业",[1]!s_info_industry_sw_2021(W4947,公司分析!D$5,2),IF($Y$3="申万三级行业",[1]!s_info_industry_sw_2021(W4947,公司分析!D$5,3),IF($Y$3="wind一级行业",[1]!s_info_industry_gics(W4947,1),IF($Y$3="wind二级行业",[1]!s_info_industry_gics(W4947,2),IF($Y$3="wind三级行业",[1]!s_info_industry_gics(W4947,3),IF($Y$3="wind四级行业",[1]!s_info_industry_gics(W4947,4),IF($Y$3="证监会门类行业",[1]!s_info_industry_csrc12_n(W4947,公司分析!D$5,1),""))))))))</f>
        <v>0</v>
      </c>
      <c r="Z4947" s="298" t="str">
        <f>IF(Y4947=行业比较!$E$6,ROW(),"")</f>
        <v/>
      </c>
    </row>
    <row r="4948" spans="22:26" x14ac:dyDescent="0.35">
      <c r="V4948" s="253">
        <f t="shared" si="85"/>
        <v>0</v>
      </c>
      <c r="W4948" s="348" t="str">
        <f>IF(板块成分!B4950="","",板块成分!B4950)</f>
        <v/>
      </c>
      <c r="X4948" s="270" t="str">
        <f>[1]!s_info_name(W4948)</f>
        <v>0</v>
      </c>
      <c r="Y4948" s="335" t="str">
        <f>IF($Y$3="申万一级行业",[1]!s_info_industry_sw_2021(W4948,公司分析!D$5,1),IF($Y$3="申万二级行业",[1]!s_info_industry_sw_2021(W4948,公司分析!D$5,2),IF($Y$3="申万三级行业",[1]!s_info_industry_sw_2021(W4948,公司分析!D$5,3),IF($Y$3="wind一级行业",[1]!s_info_industry_gics(W4948,1),IF($Y$3="wind二级行业",[1]!s_info_industry_gics(W4948,2),IF($Y$3="wind三级行业",[1]!s_info_industry_gics(W4948,3),IF($Y$3="wind四级行业",[1]!s_info_industry_gics(W4948,4),IF($Y$3="证监会门类行业",[1]!s_info_industry_csrc12_n(W4948,公司分析!D$5,1),""))))))))</f>
        <v>0</v>
      </c>
      <c r="Z4948" s="298" t="str">
        <f>IF(Y4948=行业比较!$E$6,ROW(),"")</f>
        <v/>
      </c>
    </row>
    <row r="4949" spans="22:26" x14ac:dyDescent="0.35">
      <c r="V4949" s="253">
        <f t="shared" si="85"/>
        <v>0</v>
      </c>
      <c r="W4949" s="348" t="str">
        <f>IF(板块成分!B4951="","",板块成分!B4951)</f>
        <v/>
      </c>
      <c r="X4949" s="270" t="str">
        <f>[1]!s_info_name(W4949)</f>
        <v>0</v>
      </c>
      <c r="Y4949" s="335" t="str">
        <f>IF($Y$3="申万一级行业",[1]!s_info_industry_sw_2021(W4949,公司分析!D$5,1),IF($Y$3="申万二级行业",[1]!s_info_industry_sw_2021(W4949,公司分析!D$5,2),IF($Y$3="申万三级行业",[1]!s_info_industry_sw_2021(W4949,公司分析!D$5,3),IF($Y$3="wind一级行业",[1]!s_info_industry_gics(W4949,1),IF($Y$3="wind二级行业",[1]!s_info_industry_gics(W4949,2),IF($Y$3="wind三级行业",[1]!s_info_industry_gics(W4949,3),IF($Y$3="wind四级行业",[1]!s_info_industry_gics(W4949,4),IF($Y$3="证监会门类行业",[1]!s_info_industry_csrc12_n(W4949,公司分析!D$5,1),""))))))))</f>
        <v>0</v>
      </c>
      <c r="Z4949" s="298" t="str">
        <f>IF(Y4949=行业比较!$E$6,ROW(),"")</f>
        <v/>
      </c>
    </row>
    <row r="4950" spans="22:26" x14ac:dyDescent="0.35">
      <c r="V4950" s="253">
        <f t="shared" si="85"/>
        <v>0</v>
      </c>
      <c r="W4950" s="348" t="str">
        <f>IF(板块成分!B4952="","",板块成分!B4952)</f>
        <v/>
      </c>
      <c r="X4950" s="270" t="str">
        <f>[1]!s_info_name(W4950)</f>
        <v>0</v>
      </c>
      <c r="Y4950" s="335" t="str">
        <f>IF($Y$3="申万一级行业",[1]!s_info_industry_sw_2021(W4950,公司分析!D$5,1),IF($Y$3="申万二级行业",[1]!s_info_industry_sw_2021(W4950,公司分析!D$5,2),IF($Y$3="申万三级行业",[1]!s_info_industry_sw_2021(W4950,公司分析!D$5,3),IF($Y$3="wind一级行业",[1]!s_info_industry_gics(W4950,1),IF($Y$3="wind二级行业",[1]!s_info_industry_gics(W4950,2),IF($Y$3="wind三级行业",[1]!s_info_industry_gics(W4950,3),IF($Y$3="wind四级行业",[1]!s_info_industry_gics(W4950,4),IF($Y$3="证监会门类行业",[1]!s_info_industry_csrc12_n(W4950,公司分析!D$5,1),""))))))))</f>
        <v>0</v>
      </c>
      <c r="Z4950" s="298" t="str">
        <f>IF(Y4950=行业比较!$E$6,ROW(),"")</f>
        <v/>
      </c>
    </row>
    <row r="4951" spans="22:26" x14ac:dyDescent="0.35">
      <c r="V4951" s="253">
        <f t="shared" si="85"/>
        <v>0</v>
      </c>
      <c r="W4951" s="348" t="str">
        <f>IF(板块成分!B4953="","",板块成分!B4953)</f>
        <v/>
      </c>
      <c r="X4951" s="270" t="str">
        <f>[1]!s_info_name(W4951)</f>
        <v>0</v>
      </c>
      <c r="Y4951" s="335" t="str">
        <f>IF($Y$3="申万一级行业",[1]!s_info_industry_sw_2021(W4951,公司分析!D$5,1),IF($Y$3="申万二级行业",[1]!s_info_industry_sw_2021(W4951,公司分析!D$5,2),IF($Y$3="申万三级行业",[1]!s_info_industry_sw_2021(W4951,公司分析!D$5,3),IF($Y$3="wind一级行业",[1]!s_info_industry_gics(W4951,1),IF($Y$3="wind二级行业",[1]!s_info_industry_gics(W4951,2),IF($Y$3="wind三级行业",[1]!s_info_industry_gics(W4951,3),IF($Y$3="wind四级行业",[1]!s_info_industry_gics(W4951,4),IF($Y$3="证监会门类行业",[1]!s_info_industry_csrc12_n(W4951,公司分析!D$5,1),""))))))))</f>
        <v>0</v>
      </c>
      <c r="Z4951" s="298" t="str">
        <f>IF(Y4951=行业比较!$E$6,ROW(),"")</f>
        <v/>
      </c>
    </row>
    <row r="4952" spans="22:26" x14ac:dyDescent="0.35">
      <c r="V4952" s="253">
        <f t="shared" si="85"/>
        <v>0</v>
      </c>
      <c r="W4952" s="348" t="str">
        <f>IF(板块成分!B4954="","",板块成分!B4954)</f>
        <v/>
      </c>
      <c r="X4952" s="270" t="str">
        <f>[1]!s_info_name(W4952)</f>
        <v>0</v>
      </c>
      <c r="Y4952" s="335" t="str">
        <f>IF($Y$3="申万一级行业",[1]!s_info_industry_sw_2021(W4952,公司分析!D$5,1),IF($Y$3="申万二级行业",[1]!s_info_industry_sw_2021(W4952,公司分析!D$5,2),IF($Y$3="申万三级行业",[1]!s_info_industry_sw_2021(W4952,公司分析!D$5,3),IF($Y$3="wind一级行业",[1]!s_info_industry_gics(W4952,1),IF($Y$3="wind二级行业",[1]!s_info_industry_gics(W4952,2),IF($Y$3="wind三级行业",[1]!s_info_industry_gics(W4952,3),IF($Y$3="wind四级行业",[1]!s_info_industry_gics(W4952,4),IF($Y$3="证监会门类行业",[1]!s_info_industry_csrc12_n(W4952,公司分析!D$5,1),""))))))))</f>
        <v>0</v>
      </c>
      <c r="Z4952" s="298" t="str">
        <f>IF(Y4952=行业比较!$E$6,ROW(),"")</f>
        <v/>
      </c>
    </row>
    <row r="4953" spans="22:26" x14ac:dyDescent="0.35">
      <c r="V4953" s="253">
        <f t="shared" si="85"/>
        <v>0</v>
      </c>
      <c r="W4953" s="348" t="str">
        <f>IF(板块成分!B4955="","",板块成分!B4955)</f>
        <v/>
      </c>
      <c r="X4953" s="270" t="str">
        <f>[1]!s_info_name(W4953)</f>
        <v>0</v>
      </c>
      <c r="Y4953" s="335" t="str">
        <f>IF($Y$3="申万一级行业",[1]!s_info_industry_sw_2021(W4953,公司分析!D$5,1),IF($Y$3="申万二级行业",[1]!s_info_industry_sw_2021(W4953,公司分析!D$5,2),IF($Y$3="申万三级行业",[1]!s_info_industry_sw_2021(W4953,公司分析!D$5,3),IF($Y$3="wind一级行业",[1]!s_info_industry_gics(W4953,1),IF($Y$3="wind二级行业",[1]!s_info_industry_gics(W4953,2),IF($Y$3="wind三级行业",[1]!s_info_industry_gics(W4953,3),IF($Y$3="wind四级行业",[1]!s_info_industry_gics(W4953,4),IF($Y$3="证监会门类行业",[1]!s_info_industry_csrc12_n(W4953,公司分析!D$5,1),""))))))))</f>
        <v>0</v>
      </c>
      <c r="Z4953" s="298" t="str">
        <f>IF(Y4953=行业比较!$E$6,ROW(),"")</f>
        <v/>
      </c>
    </row>
    <row r="4954" spans="22:26" x14ac:dyDescent="0.35">
      <c r="V4954" s="253">
        <f t="shared" si="85"/>
        <v>0</v>
      </c>
      <c r="W4954" s="348" t="str">
        <f>IF(板块成分!B4956="","",板块成分!B4956)</f>
        <v/>
      </c>
      <c r="X4954" s="270" t="str">
        <f>[1]!s_info_name(W4954)</f>
        <v>0</v>
      </c>
      <c r="Y4954" s="335" t="str">
        <f>IF($Y$3="申万一级行业",[1]!s_info_industry_sw_2021(W4954,公司分析!D$5,1),IF($Y$3="申万二级行业",[1]!s_info_industry_sw_2021(W4954,公司分析!D$5,2),IF($Y$3="申万三级行业",[1]!s_info_industry_sw_2021(W4954,公司分析!D$5,3),IF($Y$3="wind一级行业",[1]!s_info_industry_gics(W4954,1),IF($Y$3="wind二级行业",[1]!s_info_industry_gics(W4954,2),IF($Y$3="wind三级行业",[1]!s_info_industry_gics(W4954,3),IF($Y$3="wind四级行业",[1]!s_info_industry_gics(W4954,4),IF($Y$3="证监会门类行业",[1]!s_info_industry_csrc12_n(W4954,公司分析!D$5,1),""))))))))</f>
        <v>0</v>
      </c>
      <c r="Z4954" s="298" t="str">
        <f>IF(Y4954=行业比较!$E$6,ROW(),"")</f>
        <v/>
      </c>
    </row>
    <row r="4955" spans="22:26" x14ac:dyDescent="0.35">
      <c r="V4955" s="253">
        <f t="shared" si="85"/>
        <v>0</v>
      </c>
      <c r="W4955" s="348" t="str">
        <f>IF(板块成分!B4957="","",板块成分!B4957)</f>
        <v/>
      </c>
      <c r="X4955" s="270" t="str">
        <f>[1]!s_info_name(W4955)</f>
        <v>0</v>
      </c>
      <c r="Y4955" s="335" t="str">
        <f>IF($Y$3="申万一级行业",[1]!s_info_industry_sw_2021(W4955,公司分析!D$5,1),IF($Y$3="申万二级行业",[1]!s_info_industry_sw_2021(W4955,公司分析!D$5,2),IF($Y$3="申万三级行业",[1]!s_info_industry_sw_2021(W4955,公司分析!D$5,3),IF($Y$3="wind一级行业",[1]!s_info_industry_gics(W4955,1),IF($Y$3="wind二级行业",[1]!s_info_industry_gics(W4955,2),IF($Y$3="wind三级行业",[1]!s_info_industry_gics(W4955,3),IF($Y$3="wind四级行业",[1]!s_info_industry_gics(W4955,4),IF($Y$3="证监会门类行业",[1]!s_info_industry_csrc12_n(W4955,公司分析!D$5,1),""))))))))</f>
        <v>0</v>
      </c>
      <c r="Z4955" s="298" t="str">
        <f>IF(Y4955=行业比较!$E$6,ROW(),"")</f>
        <v/>
      </c>
    </row>
    <row r="4956" spans="22:26" x14ac:dyDescent="0.35">
      <c r="V4956" s="253">
        <f t="shared" si="85"/>
        <v>0</v>
      </c>
      <c r="W4956" s="348" t="str">
        <f>IF(板块成分!B4958="","",板块成分!B4958)</f>
        <v/>
      </c>
      <c r="X4956" s="270" t="str">
        <f>[1]!s_info_name(W4956)</f>
        <v>0</v>
      </c>
      <c r="Y4956" s="335" t="str">
        <f>IF($Y$3="申万一级行业",[1]!s_info_industry_sw_2021(W4956,公司分析!D$5,1),IF($Y$3="申万二级行业",[1]!s_info_industry_sw_2021(W4956,公司分析!D$5,2),IF($Y$3="申万三级行业",[1]!s_info_industry_sw_2021(W4956,公司分析!D$5,3),IF($Y$3="wind一级行业",[1]!s_info_industry_gics(W4956,1),IF($Y$3="wind二级行业",[1]!s_info_industry_gics(W4956,2),IF($Y$3="wind三级行业",[1]!s_info_industry_gics(W4956,3),IF($Y$3="wind四级行业",[1]!s_info_industry_gics(W4956,4),IF($Y$3="证监会门类行业",[1]!s_info_industry_csrc12_n(W4956,公司分析!D$5,1),""))))))))</f>
        <v>0</v>
      </c>
      <c r="Z4956" s="298" t="str">
        <f>IF(Y4956=行业比较!$E$6,ROW(),"")</f>
        <v/>
      </c>
    </row>
    <row r="4957" spans="22:26" x14ac:dyDescent="0.35">
      <c r="V4957" s="253">
        <f t="shared" si="85"/>
        <v>0</v>
      </c>
      <c r="W4957" s="348" t="str">
        <f>IF(板块成分!B4959="","",板块成分!B4959)</f>
        <v/>
      </c>
      <c r="X4957" s="270" t="str">
        <f>[1]!s_info_name(W4957)</f>
        <v>0</v>
      </c>
      <c r="Y4957" s="335" t="str">
        <f>IF($Y$3="申万一级行业",[1]!s_info_industry_sw_2021(W4957,公司分析!D$5,1),IF($Y$3="申万二级行业",[1]!s_info_industry_sw_2021(W4957,公司分析!D$5,2),IF($Y$3="申万三级行业",[1]!s_info_industry_sw_2021(W4957,公司分析!D$5,3),IF($Y$3="wind一级行业",[1]!s_info_industry_gics(W4957,1),IF($Y$3="wind二级行业",[1]!s_info_industry_gics(W4957,2),IF($Y$3="wind三级行业",[1]!s_info_industry_gics(W4957,3),IF($Y$3="wind四级行业",[1]!s_info_industry_gics(W4957,4),IF($Y$3="证监会门类行业",[1]!s_info_industry_csrc12_n(W4957,公司分析!D$5,1),""))))))))</f>
        <v>0</v>
      </c>
      <c r="Z4957" s="298" t="str">
        <f>IF(Y4957=行业比较!$E$6,ROW(),"")</f>
        <v/>
      </c>
    </row>
    <row r="4958" spans="22:26" x14ac:dyDescent="0.35">
      <c r="V4958" s="253">
        <f t="shared" si="85"/>
        <v>0</v>
      </c>
      <c r="W4958" s="348" t="str">
        <f>IF(板块成分!B4960="","",板块成分!B4960)</f>
        <v/>
      </c>
      <c r="X4958" s="270" t="str">
        <f>[1]!s_info_name(W4958)</f>
        <v>0</v>
      </c>
      <c r="Y4958" s="335" t="str">
        <f>IF($Y$3="申万一级行业",[1]!s_info_industry_sw_2021(W4958,公司分析!D$5,1),IF($Y$3="申万二级行业",[1]!s_info_industry_sw_2021(W4958,公司分析!D$5,2),IF($Y$3="申万三级行业",[1]!s_info_industry_sw_2021(W4958,公司分析!D$5,3),IF($Y$3="wind一级行业",[1]!s_info_industry_gics(W4958,1),IF($Y$3="wind二级行业",[1]!s_info_industry_gics(W4958,2),IF($Y$3="wind三级行业",[1]!s_info_industry_gics(W4958,3),IF($Y$3="wind四级行业",[1]!s_info_industry_gics(W4958,4),IF($Y$3="证监会门类行业",[1]!s_info_industry_csrc12_n(W4958,公司分析!D$5,1),""))))))))</f>
        <v>0</v>
      </c>
      <c r="Z4958" s="298" t="str">
        <f>IF(Y4958=行业比较!$E$6,ROW(),"")</f>
        <v/>
      </c>
    </row>
    <row r="4959" spans="22:26" x14ac:dyDescent="0.35">
      <c r="V4959" s="253">
        <f t="shared" si="85"/>
        <v>0</v>
      </c>
      <c r="W4959" s="348" t="str">
        <f>IF(板块成分!B4961="","",板块成分!B4961)</f>
        <v/>
      </c>
      <c r="X4959" s="270" t="str">
        <f>[1]!s_info_name(W4959)</f>
        <v>0</v>
      </c>
      <c r="Y4959" s="335" t="str">
        <f>IF($Y$3="申万一级行业",[1]!s_info_industry_sw_2021(W4959,公司分析!D$5,1),IF($Y$3="申万二级行业",[1]!s_info_industry_sw_2021(W4959,公司分析!D$5,2),IF($Y$3="申万三级行业",[1]!s_info_industry_sw_2021(W4959,公司分析!D$5,3),IF($Y$3="wind一级行业",[1]!s_info_industry_gics(W4959,1),IF($Y$3="wind二级行业",[1]!s_info_industry_gics(W4959,2),IF($Y$3="wind三级行业",[1]!s_info_industry_gics(W4959,3),IF($Y$3="wind四级行业",[1]!s_info_industry_gics(W4959,4),IF($Y$3="证监会门类行业",[1]!s_info_industry_csrc12_n(W4959,公司分析!D$5,1),""))))))))</f>
        <v>0</v>
      </c>
      <c r="Z4959" s="298" t="str">
        <f>IF(Y4959=行业比较!$E$6,ROW(),"")</f>
        <v/>
      </c>
    </row>
    <row r="4960" spans="22:26" x14ac:dyDescent="0.35">
      <c r="V4960" s="253">
        <f t="shared" si="85"/>
        <v>0</v>
      </c>
      <c r="W4960" s="348" t="str">
        <f>IF(板块成分!B4962="","",板块成分!B4962)</f>
        <v/>
      </c>
      <c r="X4960" s="270" t="str">
        <f>[1]!s_info_name(W4960)</f>
        <v>0</v>
      </c>
      <c r="Y4960" s="335" t="str">
        <f>IF($Y$3="申万一级行业",[1]!s_info_industry_sw_2021(W4960,公司分析!D$5,1),IF($Y$3="申万二级行业",[1]!s_info_industry_sw_2021(W4960,公司分析!D$5,2),IF($Y$3="申万三级行业",[1]!s_info_industry_sw_2021(W4960,公司分析!D$5,3),IF($Y$3="wind一级行业",[1]!s_info_industry_gics(W4960,1),IF($Y$3="wind二级行业",[1]!s_info_industry_gics(W4960,2),IF($Y$3="wind三级行业",[1]!s_info_industry_gics(W4960,3),IF($Y$3="wind四级行业",[1]!s_info_industry_gics(W4960,4),IF($Y$3="证监会门类行业",[1]!s_info_industry_csrc12_n(W4960,公司分析!D$5,1),""))))))))</f>
        <v>0</v>
      </c>
      <c r="Z4960" s="298" t="str">
        <f>IF(Y4960=行业比较!$E$6,ROW(),"")</f>
        <v/>
      </c>
    </row>
    <row r="4961" spans="22:26" x14ac:dyDescent="0.35">
      <c r="V4961" s="253">
        <f t="shared" si="85"/>
        <v>0</v>
      </c>
      <c r="W4961" s="348" t="str">
        <f>IF(板块成分!B4963="","",板块成分!B4963)</f>
        <v/>
      </c>
      <c r="X4961" s="270" t="str">
        <f>[1]!s_info_name(W4961)</f>
        <v>0</v>
      </c>
      <c r="Y4961" s="335" t="str">
        <f>IF($Y$3="申万一级行业",[1]!s_info_industry_sw_2021(W4961,公司分析!D$5,1),IF($Y$3="申万二级行业",[1]!s_info_industry_sw_2021(W4961,公司分析!D$5,2),IF($Y$3="申万三级行业",[1]!s_info_industry_sw_2021(W4961,公司分析!D$5,3),IF($Y$3="wind一级行业",[1]!s_info_industry_gics(W4961,1),IF($Y$3="wind二级行业",[1]!s_info_industry_gics(W4961,2),IF($Y$3="wind三级行业",[1]!s_info_industry_gics(W4961,3),IF($Y$3="wind四级行业",[1]!s_info_industry_gics(W4961,4),IF($Y$3="证监会门类行业",[1]!s_info_industry_csrc12_n(W4961,公司分析!D$5,1),""))))))))</f>
        <v>0</v>
      </c>
      <c r="Z4961" s="298" t="str">
        <f>IF(Y4961=行业比较!$E$6,ROW(),"")</f>
        <v/>
      </c>
    </row>
    <row r="4962" spans="22:26" x14ac:dyDescent="0.35">
      <c r="V4962" s="253">
        <f t="shared" si="85"/>
        <v>0</v>
      </c>
      <c r="W4962" s="348" t="str">
        <f>IF(板块成分!B4964="","",板块成分!B4964)</f>
        <v/>
      </c>
      <c r="X4962" s="270" t="str">
        <f>[1]!s_info_name(W4962)</f>
        <v>0</v>
      </c>
      <c r="Y4962" s="335" t="str">
        <f>IF($Y$3="申万一级行业",[1]!s_info_industry_sw_2021(W4962,公司分析!D$5,1),IF($Y$3="申万二级行业",[1]!s_info_industry_sw_2021(W4962,公司分析!D$5,2),IF($Y$3="申万三级行业",[1]!s_info_industry_sw_2021(W4962,公司分析!D$5,3),IF($Y$3="wind一级行业",[1]!s_info_industry_gics(W4962,1),IF($Y$3="wind二级行业",[1]!s_info_industry_gics(W4962,2),IF($Y$3="wind三级行业",[1]!s_info_industry_gics(W4962,3),IF($Y$3="wind四级行业",[1]!s_info_industry_gics(W4962,4),IF($Y$3="证监会门类行业",[1]!s_info_industry_csrc12_n(W4962,公司分析!D$5,1),""))))))))</f>
        <v>0</v>
      </c>
      <c r="Z4962" s="298" t="str">
        <f>IF(Y4962=行业比较!$E$6,ROW(),"")</f>
        <v/>
      </c>
    </row>
    <row r="4963" spans="22:26" x14ac:dyDescent="0.35">
      <c r="V4963" s="253">
        <f t="shared" si="85"/>
        <v>0</v>
      </c>
      <c r="W4963" s="348" t="str">
        <f>IF(板块成分!B4965="","",板块成分!B4965)</f>
        <v/>
      </c>
      <c r="X4963" s="270" t="str">
        <f>[1]!s_info_name(W4963)</f>
        <v>0</v>
      </c>
      <c r="Y4963" s="335" t="str">
        <f>IF($Y$3="申万一级行业",[1]!s_info_industry_sw_2021(W4963,公司分析!D$5,1),IF($Y$3="申万二级行业",[1]!s_info_industry_sw_2021(W4963,公司分析!D$5,2),IF($Y$3="申万三级行业",[1]!s_info_industry_sw_2021(W4963,公司分析!D$5,3),IF($Y$3="wind一级行业",[1]!s_info_industry_gics(W4963,1),IF($Y$3="wind二级行业",[1]!s_info_industry_gics(W4963,2),IF($Y$3="wind三级行业",[1]!s_info_industry_gics(W4963,3),IF($Y$3="wind四级行业",[1]!s_info_industry_gics(W4963,4),IF($Y$3="证监会门类行业",[1]!s_info_industry_csrc12_n(W4963,公司分析!D$5,1),""))))))))</f>
        <v>0</v>
      </c>
      <c r="Z4963" s="298" t="str">
        <f>IF(Y4963=行业比较!$E$6,ROW(),"")</f>
        <v/>
      </c>
    </row>
    <row r="4964" spans="22:26" x14ac:dyDescent="0.35">
      <c r="V4964" s="253">
        <f t="shared" si="85"/>
        <v>0</v>
      </c>
      <c r="W4964" s="348" t="str">
        <f>IF(板块成分!B4966="","",板块成分!B4966)</f>
        <v/>
      </c>
      <c r="X4964" s="270" t="str">
        <f>[1]!s_info_name(W4964)</f>
        <v>0</v>
      </c>
      <c r="Y4964" s="335" t="str">
        <f>IF($Y$3="申万一级行业",[1]!s_info_industry_sw_2021(W4964,公司分析!D$5,1),IF($Y$3="申万二级行业",[1]!s_info_industry_sw_2021(W4964,公司分析!D$5,2),IF($Y$3="申万三级行业",[1]!s_info_industry_sw_2021(W4964,公司分析!D$5,3),IF($Y$3="wind一级行业",[1]!s_info_industry_gics(W4964,1),IF($Y$3="wind二级行业",[1]!s_info_industry_gics(W4964,2),IF($Y$3="wind三级行业",[1]!s_info_industry_gics(W4964,3),IF($Y$3="wind四级行业",[1]!s_info_industry_gics(W4964,4),IF($Y$3="证监会门类行业",[1]!s_info_industry_csrc12_n(W4964,公司分析!D$5,1),""))))))))</f>
        <v>0</v>
      </c>
      <c r="Z4964" s="298" t="str">
        <f>IF(Y4964=行业比较!$E$6,ROW(),"")</f>
        <v/>
      </c>
    </row>
    <row r="4965" spans="22:26" x14ac:dyDescent="0.35">
      <c r="V4965" s="253">
        <f t="shared" si="85"/>
        <v>0</v>
      </c>
      <c r="W4965" s="348" t="str">
        <f>IF(板块成分!B4967="","",板块成分!B4967)</f>
        <v/>
      </c>
      <c r="X4965" s="270" t="str">
        <f>[1]!s_info_name(W4965)</f>
        <v>0</v>
      </c>
      <c r="Y4965" s="335" t="str">
        <f>IF($Y$3="申万一级行业",[1]!s_info_industry_sw_2021(W4965,公司分析!D$5,1),IF($Y$3="申万二级行业",[1]!s_info_industry_sw_2021(W4965,公司分析!D$5,2),IF($Y$3="申万三级行业",[1]!s_info_industry_sw_2021(W4965,公司分析!D$5,3),IF($Y$3="wind一级行业",[1]!s_info_industry_gics(W4965,1),IF($Y$3="wind二级行业",[1]!s_info_industry_gics(W4965,2),IF($Y$3="wind三级行业",[1]!s_info_industry_gics(W4965,3),IF($Y$3="wind四级行业",[1]!s_info_industry_gics(W4965,4),IF($Y$3="证监会门类行业",[1]!s_info_industry_csrc12_n(W4965,公司分析!D$5,1),""))))))))</f>
        <v>0</v>
      </c>
      <c r="Z4965" s="298" t="str">
        <f>IF(Y4965=行业比较!$E$6,ROW(),"")</f>
        <v/>
      </c>
    </row>
    <row r="4966" spans="22:26" x14ac:dyDescent="0.35">
      <c r="V4966" s="253">
        <f t="shared" si="85"/>
        <v>0</v>
      </c>
      <c r="W4966" s="348" t="str">
        <f>IF(板块成分!B4968="","",板块成分!B4968)</f>
        <v/>
      </c>
      <c r="X4966" s="270" t="str">
        <f>[1]!s_info_name(W4966)</f>
        <v>0</v>
      </c>
      <c r="Y4966" s="335" t="str">
        <f>IF($Y$3="申万一级行业",[1]!s_info_industry_sw_2021(W4966,公司分析!D$5,1),IF($Y$3="申万二级行业",[1]!s_info_industry_sw_2021(W4966,公司分析!D$5,2),IF($Y$3="申万三级行业",[1]!s_info_industry_sw_2021(W4966,公司分析!D$5,3),IF($Y$3="wind一级行业",[1]!s_info_industry_gics(W4966,1),IF($Y$3="wind二级行业",[1]!s_info_industry_gics(W4966,2),IF($Y$3="wind三级行业",[1]!s_info_industry_gics(W4966,3),IF($Y$3="wind四级行业",[1]!s_info_industry_gics(W4966,4),IF($Y$3="证监会门类行业",[1]!s_info_industry_csrc12_n(W4966,公司分析!D$5,1),""))))))))</f>
        <v>0</v>
      </c>
      <c r="Z4966" s="298" t="str">
        <f>IF(Y4966=行业比较!$E$6,ROW(),"")</f>
        <v/>
      </c>
    </row>
    <row r="4967" spans="22:26" x14ac:dyDescent="0.35">
      <c r="V4967" s="253">
        <f t="shared" si="85"/>
        <v>0</v>
      </c>
      <c r="W4967" s="348" t="str">
        <f>IF(板块成分!B4969="","",板块成分!B4969)</f>
        <v/>
      </c>
      <c r="X4967" s="270" t="str">
        <f>[1]!s_info_name(W4967)</f>
        <v>0</v>
      </c>
      <c r="Y4967" s="335" t="str">
        <f>IF($Y$3="申万一级行业",[1]!s_info_industry_sw_2021(W4967,公司分析!D$5,1),IF($Y$3="申万二级行业",[1]!s_info_industry_sw_2021(W4967,公司分析!D$5,2),IF($Y$3="申万三级行业",[1]!s_info_industry_sw_2021(W4967,公司分析!D$5,3),IF($Y$3="wind一级行业",[1]!s_info_industry_gics(W4967,1),IF($Y$3="wind二级行业",[1]!s_info_industry_gics(W4967,2),IF($Y$3="wind三级行业",[1]!s_info_industry_gics(W4967,3),IF($Y$3="wind四级行业",[1]!s_info_industry_gics(W4967,4),IF($Y$3="证监会门类行业",[1]!s_info_industry_csrc12_n(W4967,公司分析!D$5,1),""))))))))</f>
        <v>0</v>
      </c>
      <c r="Z4967" s="298" t="str">
        <f>IF(Y4967=行业比较!$E$6,ROW(),"")</f>
        <v/>
      </c>
    </row>
    <row r="4968" spans="22:26" x14ac:dyDescent="0.35">
      <c r="V4968" s="253">
        <f t="shared" si="85"/>
        <v>0</v>
      </c>
      <c r="W4968" s="348" t="str">
        <f>IF(板块成分!B4970="","",板块成分!B4970)</f>
        <v/>
      </c>
      <c r="X4968" s="270" t="str">
        <f>[1]!s_info_name(W4968)</f>
        <v>0</v>
      </c>
      <c r="Y4968" s="335" t="str">
        <f>IF($Y$3="申万一级行业",[1]!s_info_industry_sw_2021(W4968,公司分析!D$5,1),IF($Y$3="申万二级行业",[1]!s_info_industry_sw_2021(W4968,公司分析!D$5,2),IF($Y$3="申万三级行业",[1]!s_info_industry_sw_2021(W4968,公司分析!D$5,3),IF($Y$3="wind一级行业",[1]!s_info_industry_gics(W4968,1),IF($Y$3="wind二级行业",[1]!s_info_industry_gics(W4968,2),IF($Y$3="wind三级行业",[1]!s_info_industry_gics(W4968,3),IF($Y$3="wind四级行业",[1]!s_info_industry_gics(W4968,4),IF($Y$3="证监会门类行业",[1]!s_info_industry_csrc12_n(W4968,公司分析!D$5,1),""))))))))</f>
        <v>0</v>
      </c>
      <c r="Z4968" s="298" t="str">
        <f>IF(Y4968=行业比较!$E$6,ROW(),"")</f>
        <v/>
      </c>
    </row>
    <row r="4969" spans="22:26" x14ac:dyDescent="0.35">
      <c r="V4969" s="253">
        <f t="shared" si="85"/>
        <v>0</v>
      </c>
      <c r="W4969" s="348" t="str">
        <f>IF(板块成分!B4971="","",板块成分!B4971)</f>
        <v/>
      </c>
      <c r="X4969" s="270" t="str">
        <f>[1]!s_info_name(W4969)</f>
        <v>0</v>
      </c>
      <c r="Y4969" s="335" t="str">
        <f>IF($Y$3="申万一级行业",[1]!s_info_industry_sw_2021(W4969,公司分析!D$5,1),IF($Y$3="申万二级行业",[1]!s_info_industry_sw_2021(W4969,公司分析!D$5,2),IF($Y$3="申万三级行业",[1]!s_info_industry_sw_2021(W4969,公司分析!D$5,3),IF($Y$3="wind一级行业",[1]!s_info_industry_gics(W4969,1),IF($Y$3="wind二级行业",[1]!s_info_industry_gics(W4969,2),IF($Y$3="wind三级行业",[1]!s_info_industry_gics(W4969,3),IF($Y$3="wind四级行业",[1]!s_info_industry_gics(W4969,4),IF($Y$3="证监会门类行业",[1]!s_info_industry_csrc12_n(W4969,公司分析!D$5,1),""))))))))</f>
        <v>0</v>
      </c>
      <c r="Z4969" s="298" t="str">
        <f>IF(Y4969=行业比较!$E$6,ROW(),"")</f>
        <v/>
      </c>
    </row>
    <row r="4970" spans="22:26" x14ac:dyDescent="0.35">
      <c r="V4970" s="253">
        <f t="shared" si="85"/>
        <v>0</v>
      </c>
      <c r="W4970" s="348" t="str">
        <f>IF(板块成分!B4972="","",板块成分!B4972)</f>
        <v/>
      </c>
      <c r="X4970" s="270" t="str">
        <f>[1]!s_info_name(W4970)</f>
        <v>0</v>
      </c>
      <c r="Y4970" s="335" t="str">
        <f>IF($Y$3="申万一级行业",[1]!s_info_industry_sw_2021(W4970,公司分析!D$5,1),IF($Y$3="申万二级行业",[1]!s_info_industry_sw_2021(W4970,公司分析!D$5,2),IF($Y$3="申万三级行业",[1]!s_info_industry_sw_2021(W4970,公司分析!D$5,3),IF($Y$3="wind一级行业",[1]!s_info_industry_gics(W4970,1),IF($Y$3="wind二级行业",[1]!s_info_industry_gics(W4970,2),IF($Y$3="wind三级行业",[1]!s_info_industry_gics(W4970,3),IF($Y$3="wind四级行业",[1]!s_info_industry_gics(W4970,4),IF($Y$3="证监会门类行业",[1]!s_info_industry_csrc12_n(W4970,公司分析!D$5,1),""))))))))</f>
        <v>0</v>
      </c>
      <c r="Z4970" s="298" t="str">
        <f>IF(Y4970=行业比较!$E$6,ROW(),"")</f>
        <v/>
      </c>
    </row>
    <row r="4971" spans="22:26" x14ac:dyDescent="0.35">
      <c r="V4971" s="253">
        <f t="shared" si="85"/>
        <v>0</v>
      </c>
      <c r="W4971" s="348" t="str">
        <f>IF(板块成分!B4973="","",板块成分!B4973)</f>
        <v/>
      </c>
      <c r="X4971" s="270" t="str">
        <f>[1]!s_info_name(W4971)</f>
        <v>0</v>
      </c>
      <c r="Y4971" s="335" t="str">
        <f>IF($Y$3="申万一级行业",[1]!s_info_industry_sw_2021(W4971,公司分析!D$5,1),IF($Y$3="申万二级行业",[1]!s_info_industry_sw_2021(W4971,公司分析!D$5,2),IF($Y$3="申万三级行业",[1]!s_info_industry_sw_2021(W4971,公司分析!D$5,3),IF($Y$3="wind一级行业",[1]!s_info_industry_gics(W4971,1),IF($Y$3="wind二级行业",[1]!s_info_industry_gics(W4971,2),IF($Y$3="wind三级行业",[1]!s_info_industry_gics(W4971,3),IF($Y$3="wind四级行业",[1]!s_info_industry_gics(W4971,4),IF($Y$3="证监会门类行业",[1]!s_info_industry_csrc12_n(W4971,公司分析!D$5,1),""))))))))</f>
        <v>0</v>
      </c>
      <c r="Z4971" s="298" t="str">
        <f>IF(Y4971=行业比较!$E$6,ROW(),"")</f>
        <v/>
      </c>
    </row>
    <row r="4972" spans="22:26" x14ac:dyDescent="0.35">
      <c r="V4972" s="253">
        <f t="shared" si="85"/>
        <v>0</v>
      </c>
      <c r="W4972" s="348" t="str">
        <f>IF(板块成分!B4974="","",板块成分!B4974)</f>
        <v/>
      </c>
      <c r="X4972" s="270" t="str">
        <f>[1]!s_info_name(W4972)</f>
        <v>0</v>
      </c>
      <c r="Y4972" s="335" t="str">
        <f>IF($Y$3="申万一级行业",[1]!s_info_industry_sw_2021(W4972,公司分析!D$5,1),IF($Y$3="申万二级行业",[1]!s_info_industry_sw_2021(W4972,公司分析!D$5,2),IF($Y$3="申万三级行业",[1]!s_info_industry_sw_2021(W4972,公司分析!D$5,3),IF($Y$3="wind一级行业",[1]!s_info_industry_gics(W4972,1),IF($Y$3="wind二级行业",[1]!s_info_industry_gics(W4972,2),IF($Y$3="wind三级行业",[1]!s_info_industry_gics(W4972,3),IF($Y$3="wind四级行业",[1]!s_info_industry_gics(W4972,4),IF($Y$3="证监会门类行业",[1]!s_info_industry_csrc12_n(W4972,公司分析!D$5,1),""))))))))</f>
        <v>0</v>
      </c>
      <c r="Z4972" s="298" t="str">
        <f>IF(Y4972=行业比较!$E$6,ROW(),"")</f>
        <v/>
      </c>
    </row>
    <row r="4973" spans="22:26" x14ac:dyDescent="0.35">
      <c r="V4973" s="253">
        <f t="shared" si="85"/>
        <v>0</v>
      </c>
      <c r="W4973" s="348" t="str">
        <f>IF(板块成分!B4975="","",板块成分!B4975)</f>
        <v/>
      </c>
      <c r="X4973" s="270" t="str">
        <f>[1]!s_info_name(W4973)</f>
        <v>0</v>
      </c>
      <c r="Y4973" s="335" t="str">
        <f>IF($Y$3="申万一级行业",[1]!s_info_industry_sw_2021(W4973,公司分析!D$5,1),IF($Y$3="申万二级行业",[1]!s_info_industry_sw_2021(W4973,公司分析!D$5,2),IF($Y$3="申万三级行业",[1]!s_info_industry_sw_2021(W4973,公司分析!D$5,3),IF($Y$3="wind一级行业",[1]!s_info_industry_gics(W4973,1),IF($Y$3="wind二级行业",[1]!s_info_industry_gics(W4973,2),IF($Y$3="wind三级行业",[1]!s_info_industry_gics(W4973,3),IF($Y$3="wind四级行业",[1]!s_info_industry_gics(W4973,4),IF($Y$3="证监会门类行业",[1]!s_info_industry_csrc12_n(W4973,公司分析!D$5,1),""))))))))</f>
        <v>0</v>
      </c>
      <c r="Z4973" s="298" t="str">
        <f>IF(Y4973=行业比较!$E$6,ROW(),"")</f>
        <v/>
      </c>
    </row>
    <row r="4974" spans="22:26" x14ac:dyDescent="0.35">
      <c r="V4974" s="253">
        <f t="shared" si="85"/>
        <v>0</v>
      </c>
      <c r="W4974" s="348" t="str">
        <f>IF(板块成分!B4976="","",板块成分!B4976)</f>
        <v/>
      </c>
      <c r="X4974" s="270" t="str">
        <f>[1]!s_info_name(W4974)</f>
        <v>0</v>
      </c>
      <c r="Y4974" s="335" t="str">
        <f>IF($Y$3="申万一级行业",[1]!s_info_industry_sw_2021(W4974,公司分析!D$5,1),IF($Y$3="申万二级行业",[1]!s_info_industry_sw_2021(W4974,公司分析!D$5,2),IF($Y$3="申万三级行业",[1]!s_info_industry_sw_2021(W4974,公司分析!D$5,3),IF($Y$3="wind一级行业",[1]!s_info_industry_gics(W4974,1),IF($Y$3="wind二级行业",[1]!s_info_industry_gics(W4974,2),IF($Y$3="wind三级行业",[1]!s_info_industry_gics(W4974,3),IF($Y$3="wind四级行业",[1]!s_info_industry_gics(W4974,4),IF($Y$3="证监会门类行业",[1]!s_info_industry_csrc12_n(W4974,公司分析!D$5,1),""))))))))</f>
        <v>0</v>
      </c>
      <c r="Z4974" s="298" t="str">
        <f>IF(Y4974=行业比较!$E$6,ROW(),"")</f>
        <v/>
      </c>
    </row>
    <row r="4975" spans="22:26" x14ac:dyDescent="0.35">
      <c r="V4975" s="253">
        <f t="shared" si="85"/>
        <v>0</v>
      </c>
      <c r="W4975" s="348" t="str">
        <f>IF(板块成分!B4977="","",板块成分!B4977)</f>
        <v/>
      </c>
      <c r="X4975" s="270" t="str">
        <f>[1]!s_info_name(W4975)</f>
        <v>0</v>
      </c>
      <c r="Y4975" s="335" t="str">
        <f>IF($Y$3="申万一级行业",[1]!s_info_industry_sw_2021(W4975,公司分析!D$5,1),IF($Y$3="申万二级行业",[1]!s_info_industry_sw_2021(W4975,公司分析!D$5,2),IF($Y$3="申万三级行业",[1]!s_info_industry_sw_2021(W4975,公司分析!D$5,3),IF($Y$3="wind一级行业",[1]!s_info_industry_gics(W4975,1),IF($Y$3="wind二级行业",[1]!s_info_industry_gics(W4975,2),IF($Y$3="wind三级行业",[1]!s_info_industry_gics(W4975,3),IF($Y$3="wind四级行业",[1]!s_info_industry_gics(W4975,4),IF($Y$3="证监会门类行业",[1]!s_info_industry_csrc12_n(W4975,公司分析!D$5,1),""))))))))</f>
        <v>0</v>
      </c>
      <c r="Z4975" s="298" t="str">
        <f>IF(Y4975=行业比较!$E$6,ROW(),"")</f>
        <v/>
      </c>
    </row>
    <row r="4976" spans="22:26" x14ac:dyDescent="0.35">
      <c r="V4976" s="253">
        <f t="shared" si="85"/>
        <v>0</v>
      </c>
      <c r="W4976" s="348" t="str">
        <f>IF(板块成分!B4978="","",板块成分!B4978)</f>
        <v/>
      </c>
      <c r="X4976" s="270" t="str">
        <f>[1]!s_info_name(W4976)</f>
        <v>0</v>
      </c>
      <c r="Y4976" s="335" t="str">
        <f>IF($Y$3="申万一级行业",[1]!s_info_industry_sw_2021(W4976,公司分析!D$5,1),IF($Y$3="申万二级行业",[1]!s_info_industry_sw_2021(W4976,公司分析!D$5,2),IF($Y$3="申万三级行业",[1]!s_info_industry_sw_2021(W4976,公司分析!D$5,3),IF($Y$3="wind一级行业",[1]!s_info_industry_gics(W4976,1),IF($Y$3="wind二级行业",[1]!s_info_industry_gics(W4976,2),IF($Y$3="wind三级行业",[1]!s_info_industry_gics(W4976,3),IF($Y$3="wind四级行业",[1]!s_info_industry_gics(W4976,4),IF($Y$3="证监会门类行业",[1]!s_info_industry_csrc12_n(W4976,公司分析!D$5,1),""))))))))</f>
        <v>0</v>
      </c>
      <c r="Z4976" s="298" t="str">
        <f>IF(Y4976=行业比较!$E$6,ROW(),"")</f>
        <v/>
      </c>
    </row>
    <row r="4977" spans="22:26" x14ac:dyDescent="0.35">
      <c r="V4977" s="253">
        <f t="shared" si="85"/>
        <v>0</v>
      </c>
      <c r="W4977" s="348" t="str">
        <f>IF(板块成分!B4979="","",板块成分!B4979)</f>
        <v/>
      </c>
      <c r="X4977" s="270" t="str">
        <f>[1]!s_info_name(W4977)</f>
        <v>0</v>
      </c>
      <c r="Y4977" s="335" t="str">
        <f>IF($Y$3="申万一级行业",[1]!s_info_industry_sw_2021(W4977,公司分析!D$5,1),IF($Y$3="申万二级行业",[1]!s_info_industry_sw_2021(W4977,公司分析!D$5,2),IF($Y$3="申万三级行业",[1]!s_info_industry_sw_2021(W4977,公司分析!D$5,3),IF($Y$3="wind一级行业",[1]!s_info_industry_gics(W4977,1),IF($Y$3="wind二级行业",[1]!s_info_industry_gics(W4977,2),IF($Y$3="wind三级行业",[1]!s_info_industry_gics(W4977,3),IF($Y$3="wind四级行业",[1]!s_info_industry_gics(W4977,4),IF($Y$3="证监会门类行业",[1]!s_info_industry_csrc12_n(W4977,公司分析!D$5,1),""))))))))</f>
        <v>0</v>
      </c>
      <c r="Z4977" s="298" t="str">
        <f>IF(Y4977=行业比较!$E$6,ROW(),"")</f>
        <v/>
      </c>
    </row>
    <row r="4978" spans="22:26" x14ac:dyDescent="0.35">
      <c r="V4978" s="253">
        <f t="shared" si="85"/>
        <v>0</v>
      </c>
      <c r="W4978" s="348" t="str">
        <f>IF(板块成分!B4980="","",板块成分!B4980)</f>
        <v/>
      </c>
      <c r="X4978" s="270" t="str">
        <f>[1]!s_info_name(W4978)</f>
        <v>0</v>
      </c>
      <c r="Y4978" s="335" t="str">
        <f>IF($Y$3="申万一级行业",[1]!s_info_industry_sw_2021(W4978,公司分析!D$5,1),IF($Y$3="申万二级行业",[1]!s_info_industry_sw_2021(W4978,公司分析!D$5,2),IF($Y$3="申万三级行业",[1]!s_info_industry_sw_2021(W4978,公司分析!D$5,3),IF($Y$3="wind一级行业",[1]!s_info_industry_gics(W4978,1),IF($Y$3="wind二级行业",[1]!s_info_industry_gics(W4978,2),IF($Y$3="wind三级行业",[1]!s_info_industry_gics(W4978,3),IF($Y$3="wind四级行业",[1]!s_info_industry_gics(W4978,4),IF($Y$3="证监会门类行业",[1]!s_info_industry_csrc12_n(W4978,公司分析!D$5,1),""))))))))</f>
        <v>0</v>
      </c>
      <c r="Z4978" s="298" t="str">
        <f>IF(Y4978=行业比较!$E$6,ROW(),"")</f>
        <v/>
      </c>
    </row>
    <row r="4979" spans="22:26" x14ac:dyDescent="0.35">
      <c r="V4979" s="253">
        <f t="shared" si="85"/>
        <v>0</v>
      </c>
      <c r="W4979" s="348" t="str">
        <f>IF(板块成分!B4981="","",板块成分!B4981)</f>
        <v/>
      </c>
      <c r="X4979" s="270" t="str">
        <f>[1]!s_info_name(W4979)</f>
        <v>0</v>
      </c>
      <c r="Y4979" s="335" t="str">
        <f>IF($Y$3="申万一级行业",[1]!s_info_industry_sw_2021(W4979,公司分析!D$5,1),IF($Y$3="申万二级行业",[1]!s_info_industry_sw_2021(W4979,公司分析!D$5,2),IF($Y$3="申万三级行业",[1]!s_info_industry_sw_2021(W4979,公司分析!D$5,3),IF($Y$3="wind一级行业",[1]!s_info_industry_gics(W4979,1),IF($Y$3="wind二级行业",[1]!s_info_industry_gics(W4979,2),IF($Y$3="wind三级行业",[1]!s_info_industry_gics(W4979,3),IF($Y$3="wind四级行业",[1]!s_info_industry_gics(W4979,4),IF($Y$3="证监会门类行业",[1]!s_info_industry_csrc12_n(W4979,公司分析!D$5,1),""))))))))</f>
        <v>0</v>
      </c>
      <c r="Z4979" s="298" t="str">
        <f>IF(Y4979=行业比较!$E$6,ROW(),"")</f>
        <v/>
      </c>
    </row>
    <row r="4980" spans="22:26" x14ac:dyDescent="0.35">
      <c r="V4980" s="253">
        <f t="shared" si="85"/>
        <v>0</v>
      </c>
      <c r="W4980" s="348" t="str">
        <f>IF(板块成分!B4982="","",板块成分!B4982)</f>
        <v/>
      </c>
      <c r="X4980" s="270" t="str">
        <f>[1]!s_info_name(W4980)</f>
        <v>0</v>
      </c>
      <c r="Y4980" s="335" t="str">
        <f>IF($Y$3="申万一级行业",[1]!s_info_industry_sw_2021(W4980,公司分析!D$5,1),IF($Y$3="申万二级行业",[1]!s_info_industry_sw_2021(W4980,公司分析!D$5,2),IF($Y$3="申万三级行业",[1]!s_info_industry_sw_2021(W4980,公司分析!D$5,3),IF($Y$3="wind一级行业",[1]!s_info_industry_gics(W4980,1),IF($Y$3="wind二级行业",[1]!s_info_industry_gics(W4980,2),IF($Y$3="wind三级行业",[1]!s_info_industry_gics(W4980,3),IF($Y$3="wind四级行业",[1]!s_info_industry_gics(W4980,4),IF($Y$3="证监会门类行业",[1]!s_info_industry_csrc12_n(W4980,公司分析!D$5,1),""))))))))</f>
        <v>0</v>
      </c>
      <c r="Z4980" s="298" t="str">
        <f>IF(Y4980=行业比较!$E$6,ROW(),"")</f>
        <v/>
      </c>
    </row>
    <row r="4981" spans="22:26" x14ac:dyDescent="0.35">
      <c r="V4981" s="253">
        <f t="shared" si="85"/>
        <v>0</v>
      </c>
      <c r="W4981" s="348" t="str">
        <f>IF(板块成分!B4983="","",板块成分!B4983)</f>
        <v/>
      </c>
      <c r="X4981" s="270" t="str">
        <f>[1]!s_info_name(W4981)</f>
        <v>0</v>
      </c>
      <c r="Y4981" s="335" t="str">
        <f>IF($Y$3="申万一级行业",[1]!s_info_industry_sw_2021(W4981,公司分析!D$5,1),IF($Y$3="申万二级行业",[1]!s_info_industry_sw_2021(W4981,公司分析!D$5,2),IF($Y$3="申万三级行业",[1]!s_info_industry_sw_2021(W4981,公司分析!D$5,3),IF($Y$3="wind一级行业",[1]!s_info_industry_gics(W4981,1),IF($Y$3="wind二级行业",[1]!s_info_industry_gics(W4981,2),IF($Y$3="wind三级行业",[1]!s_info_industry_gics(W4981,3),IF($Y$3="wind四级行业",[1]!s_info_industry_gics(W4981,4),IF($Y$3="证监会门类行业",[1]!s_info_industry_csrc12_n(W4981,公司分析!D$5,1),""))))))))</f>
        <v>0</v>
      </c>
      <c r="Z4981" s="298" t="str">
        <f>IF(Y4981=行业比较!$E$6,ROW(),"")</f>
        <v/>
      </c>
    </row>
    <row r="4982" spans="22:26" x14ac:dyDescent="0.35">
      <c r="V4982" s="253">
        <f t="shared" si="85"/>
        <v>0</v>
      </c>
      <c r="W4982" s="348" t="str">
        <f>IF(板块成分!B4984="","",板块成分!B4984)</f>
        <v/>
      </c>
      <c r="X4982" s="270" t="str">
        <f>[1]!s_info_name(W4982)</f>
        <v>0</v>
      </c>
      <c r="Y4982" s="335" t="str">
        <f>IF($Y$3="申万一级行业",[1]!s_info_industry_sw_2021(W4982,公司分析!D$5,1),IF($Y$3="申万二级行业",[1]!s_info_industry_sw_2021(W4982,公司分析!D$5,2),IF($Y$3="申万三级行业",[1]!s_info_industry_sw_2021(W4982,公司分析!D$5,3),IF($Y$3="wind一级行业",[1]!s_info_industry_gics(W4982,1),IF($Y$3="wind二级行业",[1]!s_info_industry_gics(W4982,2),IF($Y$3="wind三级行业",[1]!s_info_industry_gics(W4982,3),IF($Y$3="wind四级行业",[1]!s_info_industry_gics(W4982,4),IF($Y$3="证监会门类行业",[1]!s_info_industry_csrc12_n(W4982,公司分析!D$5,1),""))))))))</f>
        <v>0</v>
      </c>
      <c r="Z4982" s="298" t="str">
        <f>IF(Y4982=行业比较!$E$6,ROW(),"")</f>
        <v/>
      </c>
    </row>
    <row r="4983" spans="22:26" x14ac:dyDescent="0.35">
      <c r="V4983" s="253">
        <f t="shared" si="85"/>
        <v>0</v>
      </c>
      <c r="W4983" s="348" t="str">
        <f>IF(板块成分!B4985="","",板块成分!B4985)</f>
        <v/>
      </c>
      <c r="X4983" s="270" t="str">
        <f>[1]!s_info_name(W4983)</f>
        <v>0</v>
      </c>
      <c r="Y4983" s="335" t="str">
        <f>IF($Y$3="申万一级行业",[1]!s_info_industry_sw_2021(W4983,公司分析!D$5,1),IF($Y$3="申万二级行业",[1]!s_info_industry_sw_2021(W4983,公司分析!D$5,2),IF($Y$3="申万三级行业",[1]!s_info_industry_sw_2021(W4983,公司分析!D$5,3),IF($Y$3="wind一级行业",[1]!s_info_industry_gics(W4983,1),IF($Y$3="wind二级行业",[1]!s_info_industry_gics(W4983,2),IF($Y$3="wind三级行业",[1]!s_info_industry_gics(W4983,3),IF($Y$3="wind四级行业",[1]!s_info_industry_gics(W4983,4),IF($Y$3="证监会门类行业",[1]!s_info_industry_csrc12_n(W4983,公司分析!D$5,1),""))))))))</f>
        <v>0</v>
      </c>
      <c r="Z4983" s="298" t="str">
        <f>IF(Y4983=行业比较!$E$6,ROW(),"")</f>
        <v/>
      </c>
    </row>
    <row r="4984" spans="22:26" x14ac:dyDescent="0.35">
      <c r="V4984" s="253">
        <f t="shared" si="85"/>
        <v>0</v>
      </c>
      <c r="W4984" s="348" t="str">
        <f>IF(板块成分!B4986="","",板块成分!B4986)</f>
        <v/>
      </c>
      <c r="X4984" s="270" t="str">
        <f>[1]!s_info_name(W4984)</f>
        <v>0</v>
      </c>
      <c r="Y4984" s="335" t="str">
        <f>IF($Y$3="申万一级行业",[1]!s_info_industry_sw_2021(W4984,公司分析!D$5,1),IF($Y$3="申万二级行业",[1]!s_info_industry_sw_2021(W4984,公司分析!D$5,2),IF($Y$3="申万三级行业",[1]!s_info_industry_sw_2021(W4984,公司分析!D$5,3),IF($Y$3="wind一级行业",[1]!s_info_industry_gics(W4984,1),IF($Y$3="wind二级行业",[1]!s_info_industry_gics(W4984,2),IF($Y$3="wind三级行业",[1]!s_info_industry_gics(W4984,3),IF($Y$3="wind四级行业",[1]!s_info_industry_gics(W4984,4),IF($Y$3="证监会门类行业",[1]!s_info_industry_csrc12_n(W4984,公司分析!D$5,1),""))))))))</f>
        <v>0</v>
      </c>
      <c r="Z4984" s="298" t="str">
        <f>IF(Y4984=行业比较!$E$6,ROW(),"")</f>
        <v/>
      </c>
    </row>
    <row r="4985" spans="22:26" x14ac:dyDescent="0.35">
      <c r="V4985" s="253">
        <f t="shared" si="85"/>
        <v>0</v>
      </c>
      <c r="W4985" s="348" t="str">
        <f>IF(板块成分!B4987="","",板块成分!B4987)</f>
        <v/>
      </c>
      <c r="X4985" s="270" t="str">
        <f>[1]!s_info_name(W4985)</f>
        <v>0</v>
      </c>
      <c r="Y4985" s="335" t="str">
        <f>IF($Y$3="申万一级行业",[1]!s_info_industry_sw_2021(W4985,公司分析!D$5,1),IF($Y$3="申万二级行业",[1]!s_info_industry_sw_2021(W4985,公司分析!D$5,2),IF($Y$3="申万三级行业",[1]!s_info_industry_sw_2021(W4985,公司分析!D$5,3),IF($Y$3="wind一级行业",[1]!s_info_industry_gics(W4985,1),IF($Y$3="wind二级行业",[1]!s_info_industry_gics(W4985,2),IF($Y$3="wind三级行业",[1]!s_info_industry_gics(W4985,3),IF($Y$3="wind四级行业",[1]!s_info_industry_gics(W4985,4),IF($Y$3="证监会门类行业",[1]!s_info_industry_csrc12_n(W4985,公司分析!D$5,1),""))))))))</f>
        <v>0</v>
      </c>
      <c r="Z4985" s="298" t="str">
        <f>IF(Y4985=行业比较!$E$6,ROW(),"")</f>
        <v/>
      </c>
    </row>
    <row r="4986" spans="22:26" x14ac:dyDescent="0.35">
      <c r="V4986" s="253">
        <f t="shared" si="85"/>
        <v>0</v>
      </c>
      <c r="W4986" s="348" t="str">
        <f>IF(板块成分!B4988="","",板块成分!B4988)</f>
        <v/>
      </c>
      <c r="X4986" s="270" t="str">
        <f>[1]!s_info_name(W4986)</f>
        <v>0</v>
      </c>
      <c r="Y4986" s="335" t="str">
        <f>IF($Y$3="申万一级行业",[1]!s_info_industry_sw_2021(W4986,公司分析!D$5,1),IF($Y$3="申万二级行业",[1]!s_info_industry_sw_2021(W4986,公司分析!D$5,2),IF($Y$3="申万三级行业",[1]!s_info_industry_sw_2021(W4986,公司分析!D$5,3),IF($Y$3="wind一级行业",[1]!s_info_industry_gics(W4986,1),IF($Y$3="wind二级行业",[1]!s_info_industry_gics(W4986,2),IF($Y$3="wind三级行业",[1]!s_info_industry_gics(W4986,3),IF($Y$3="wind四级行业",[1]!s_info_industry_gics(W4986,4),IF($Y$3="证监会门类行业",[1]!s_info_industry_csrc12_n(W4986,公司分析!D$5,1),""))))))))</f>
        <v>0</v>
      </c>
      <c r="Z4986" s="298" t="str">
        <f>IF(Y4986=行业比较!$E$6,ROW(),"")</f>
        <v/>
      </c>
    </row>
    <row r="4987" spans="22:26" x14ac:dyDescent="0.35">
      <c r="V4987" s="253">
        <f t="shared" si="85"/>
        <v>0</v>
      </c>
      <c r="W4987" s="348" t="str">
        <f>IF(板块成分!B4989="","",板块成分!B4989)</f>
        <v/>
      </c>
      <c r="X4987" s="270" t="str">
        <f>[1]!s_info_name(W4987)</f>
        <v>0</v>
      </c>
      <c r="Y4987" s="335" t="str">
        <f>IF($Y$3="申万一级行业",[1]!s_info_industry_sw_2021(W4987,公司分析!D$5,1),IF($Y$3="申万二级行业",[1]!s_info_industry_sw_2021(W4987,公司分析!D$5,2),IF($Y$3="申万三级行业",[1]!s_info_industry_sw_2021(W4987,公司分析!D$5,3),IF($Y$3="wind一级行业",[1]!s_info_industry_gics(W4987,1),IF($Y$3="wind二级行业",[1]!s_info_industry_gics(W4987,2),IF($Y$3="wind三级行业",[1]!s_info_industry_gics(W4987,3),IF($Y$3="wind四级行业",[1]!s_info_industry_gics(W4987,4),IF($Y$3="证监会门类行业",[1]!s_info_industry_csrc12_n(W4987,公司分析!D$5,1),""))))))))</f>
        <v>0</v>
      </c>
      <c r="Z4987" s="298" t="str">
        <f>IF(Y4987=行业比较!$E$6,ROW(),"")</f>
        <v/>
      </c>
    </row>
    <row r="4988" spans="22:26" x14ac:dyDescent="0.35">
      <c r="V4988" s="253">
        <f t="shared" si="85"/>
        <v>0</v>
      </c>
      <c r="W4988" s="348" t="str">
        <f>IF(板块成分!B4990="","",板块成分!B4990)</f>
        <v/>
      </c>
      <c r="X4988" s="270" t="str">
        <f>[1]!s_info_name(W4988)</f>
        <v>0</v>
      </c>
      <c r="Y4988" s="335" t="str">
        <f>IF($Y$3="申万一级行业",[1]!s_info_industry_sw_2021(W4988,公司分析!D$5,1),IF($Y$3="申万二级行业",[1]!s_info_industry_sw_2021(W4988,公司分析!D$5,2),IF($Y$3="申万三级行业",[1]!s_info_industry_sw_2021(W4988,公司分析!D$5,3),IF($Y$3="wind一级行业",[1]!s_info_industry_gics(W4988,1),IF($Y$3="wind二级行业",[1]!s_info_industry_gics(W4988,2),IF($Y$3="wind三级行业",[1]!s_info_industry_gics(W4988,3),IF($Y$3="wind四级行业",[1]!s_info_industry_gics(W4988,4),IF($Y$3="证监会门类行业",[1]!s_info_industry_csrc12_n(W4988,公司分析!D$5,1),""))))))))</f>
        <v>0</v>
      </c>
      <c r="Z4988" s="298" t="str">
        <f>IF(Y4988=行业比较!$E$6,ROW(),"")</f>
        <v/>
      </c>
    </row>
    <row r="4989" spans="22:26" x14ac:dyDescent="0.35">
      <c r="V4989" s="253">
        <f t="shared" si="85"/>
        <v>0</v>
      </c>
      <c r="W4989" s="348" t="str">
        <f>IF(板块成分!B4991="","",板块成分!B4991)</f>
        <v/>
      </c>
      <c r="X4989" s="270" t="str">
        <f>[1]!s_info_name(W4989)</f>
        <v>0</v>
      </c>
      <c r="Y4989" s="335" t="str">
        <f>IF($Y$3="申万一级行业",[1]!s_info_industry_sw_2021(W4989,公司分析!D$5,1),IF($Y$3="申万二级行业",[1]!s_info_industry_sw_2021(W4989,公司分析!D$5,2),IF($Y$3="申万三级行业",[1]!s_info_industry_sw_2021(W4989,公司分析!D$5,3),IF($Y$3="wind一级行业",[1]!s_info_industry_gics(W4989,1),IF($Y$3="wind二级行业",[1]!s_info_industry_gics(W4989,2),IF($Y$3="wind三级行业",[1]!s_info_industry_gics(W4989,3),IF($Y$3="wind四级行业",[1]!s_info_industry_gics(W4989,4),IF($Y$3="证监会门类行业",[1]!s_info_industry_csrc12_n(W4989,公司分析!D$5,1),""))))))))</f>
        <v>0</v>
      </c>
      <c r="Z4989" s="298" t="str">
        <f>IF(Y4989=行业比较!$E$6,ROW(),"")</f>
        <v/>
      </c>
    </row>
    <row r="4990" spans="22:26" x14ac:dyDescent="0.35">
      <c r="V4990" s="253">
        <f t="shared" si="85"/>
        <v>0</v>
      </c>
      <c r="W4990" s="348" t="str">
        <f>IF(板块成分!B4992="","",板块成分!B4992)</f>
        <v/>
      </c>
      <c r="X4990" s="270" t="str">
        <f>[1]!s_info_name(W4990)</f>
        <v>0</v>
      </c>
      <c r="Y4990" s="335" t="str">
        <f>IF($Y$3="申万一级行业",[1]!s_info_industry_sw_2021(W4990,公司分析!D$5,1),IF($Y$3="申万二级行业",[1]!s_info_industry_sw_2021(W4990,公司分析!D$5,2),IF($Y$3="申万三级行业",[1]!s_info_industry_sw_2021(W4990,公司分析!D$5,3),IF($Y$3="wind一级行业",[1]!s_info_industry_gics(W4990,1),IF($Y$3="wind二级行业",[1]!s_info_industry_gics(W4990,2),IF($Y$3="wind三级行业",[1]!s_info_industry_gics(W4990,3),IF($Y$3="wind四级行业",[1]!s_info_industry_gics(W4990,4),IF($Y$3="证监会门类行业",[1]!s_info_industry_csrc12_n(W4990,公司分析!D$5,1),""))))))))</f>
        <v>0</v>
      </c>
      <c r="Z4990" s="298" t="str">
        <f>IF(Y4990=行业比较!$E$6,ROW(),"")</f>
        <v/>
      </c>
    </row>
    <row r="4991" spans="22:26" x14ac:dyDescent="0.35">
      <c r="V4991" s="253">
        <f t="shared" si="85"/>
        <v>0</v>
      </c>
      <c r="W4991" s="348" t="str">
        <f>IF(板块成分!B4993="","",板块成分!B4993)</f>
        <v/>
      </c>
      <c r="X4991" s="270" t="str">
        <f>[1]!s_info_name(W4991)</f>
        <v>0</v>
      </c>
      <c r="Y4991" s="335" t="str">
        <f>IF($Y$3="申万一级行业",[1]!s_info_industry_sw_2021(W4991,公司分析!D$5,1),IF($Y$3="申万二级行业",[1]!s_info_industry_sw_2021(W4991,公司分析!D$5,2),IF($Y$3="申万三级行业",[1]!s_info_industry_sw_2021(W4991,公司分析!D$5,3),IF($Y$3="wind一级行业",[1]!s_info_industry_gics(W4991,1),IF($Y$3="wind二级行业",[1]!s_info_industry_gics(W4991,2),IF($Y$3="wind三级行业",[1]!s_info_industry_gics(W4991,3),IF($Y$3="wind四级行业",[1]!s_info_industry_gics(W4991,4),IF($Y$3="证监会门类行业",[1]!s_info_industry_csrc12_n(W4991,公司分析!D$5,1),""))))))))</f>
        <v>0</v>
      </c>
      <c r="Z4991" s="298" t="str">
        <f>IF(Y4991=行业比较!$E$6,ROW(),"")</f>
        <v/>
      </c>
    </row>
    <row r="4992" spans="22:26" x14ac:dyDescent="0.35">
      <c r="V4992" s="253">
        <f t="shared" si="85"/>
        <v>0</v>
      </c>
      <c r="W4992" s="348" t="str">
        <f>IF(板块成分!B4994="","",板块成分!B4994)</f>
        <v/>
      </c>
      <c r="X4992" s="270" t="str">
        <f>[1]!s_info_name(W4992)</f>
        <v>0</v>
      </c>
      <c r="Y4992" s="335" t="str">
        <f>IF($Y$3="申万一级行业",[1]!s_info_industry_sw_2021(W4992,公司分析!D$5,1),IF($Y$3="申万二级行业",[1]!s_info_industry_sw_2021(W4992,公司分析!D$5,2),IF($Y$3="申万三级行业",[1]!s_info_industry_sw_2021(W4992,公司分析!D$5,3),IF($Y$3="wind一级行业",[1]!s_info_industry_gics(W4992,1),IF($Y$3="wind二级行业",[1]!s_info_industry_gics(W4992,2),IF($Y$3="wind三级行业",[1]!s_info_industry_gics(W4992,3),IF($Y$3="wind四级行业",[1]!s_info_industry_gics(W4992,4),IF($Y$3="证监会门类行业",[1]!s_info_industry_csrc12_n(W4992,公司分析!D$5,1),""))))))))</f>
        <v>0</v>
      </c>
      <c r="Z4992" s="298" t="str">
        <f>IF(Y4992=行业比较!$E$6,ROW(),"")</f>
        <v/>
      </c>
    </row>
    <row r="4993" spans="22:26" x14ac:dyDescent="0.35">
      <c r="V4993" s="253">
        <f t="shared" si="85"/>
        <v>0</v>
      </c>
      <c r="W4993" s="348" t="str">
        <f>IF(板块成分!B4995="","",板块成分!B4995)</f>
        <v/>
      </c>
      <c r="X4993" s="270" t="str">
        <f>[1]!s_info_name(W4993)</f>
        <v>0</v>
      </c>
      <c r="Y4993" s="335" t="str">
        <f>IF($Y$3="申万一级行业",[1]!s_info_industry_sw_2021(W4993,公司分析!D$5,1),IF($Y$3="申万二级行业",[1]!s_info_industry_sw_2021(W4993,公司分析!D$5,2),IF($Y$3="申万三级行业",[1]!s_info_industry_sw_2021(W4993,公司分析!D$5,3),IF($Y$3="wind一级行业",[1]!s_info_industry_gics(W4993,1),IF($Y$3="wind二级行业",[1]!s_info_industry_gics(W4993,2),IF($Y$3="wind三级行业",[1]!s_info_industry_gics(W4993,3),IF($Y$3="wind四级行业",[1]!s_info_industry_gics(W4993,4),IF($Y$3="证监会门类行业",[1]!s_info_industry_csrc12_n(W4993,公司分析!D$5,1),""))))))))</f>
        <v>0</v>
      </c>
      <c r="Z4993" s="298" t="str">
        <f>IF(Y4993=行业比较!$E$6,ROW(),"")</f>
        <v/>
      </c>
    </row>
    <row r="4994" spans="22:26" x14ac:dyDescent="0.35">
      <c r="V4994" s="253">
        <f t="shared" si="85"/>
        <v>0</v>
      </c>
      <c r="W4994" s="348" t="str">
        <f>IF(板块成分!B4996="","",板块成分!B4996)</f>
        <v/>
      </c>
      <c r="X4994" s="270" t="str">
        <f>[1]!s_info_name(W4994)</f>
        <v>0</v>
      </c>
      <c r="Y4994" s="335" t="str">
        <f>IF($Y$3="申万一级行业",[1]!s_info_industry_sw_2021(W4994,公司分析!D$5,1),IF($Y$3="申万二级行业",[1]!s_info_industry_sw_2021(W4994,公司分析!D$5,2),IF($Y$3="申万三级行业",[1]!s_info_industry_sw_2021(W4994,公司分析!D$5,3),IF($Y$3="wind一级行业",[1]!s_info_industry_gics(W4994,1),IF($Y$3="wind二级行业",[1]!s_info_industry_gics(W4994,2),IF($Y$3="wind三级行业",[1]!s_info_industry_gics(W4994,3),IF($Y$3="wind四级行业",[1]!s_info_industry_gics(W4994,4),IF($Y$3="证监会门类行业",[1]!s_info_industry_csrc12_n(W4994,公司分析!D$5,1),""))))))))</f>
        <v>0</v>
      </c>
      <c r="Z4994" s="298" t="str">
        <f>IF(Y4994=行业比较!$E$6,ROW(),"")</f>
        <v/>
      </c>
    </row>
    <row r="4995" spans="22:26" x14ac:dyDescent="0.35">
      <c r="V4995" s="253">
        <f t="shared" si="85"/>
        <v>0</v>
      </c>
      <c r="W4995" s="348" t="str">
        <f>IF(板块成分!B4997="","",板块成分!B4997)</f>
        <v/>
      </c>
      <c r="X4995" s="270" t="str">
        <f>[1]!s_info_name(W4995)</f>
        <v>0</v>
      </c>
      <c r="Y4995" s="335" t="str">
        <f>IF($Y$3="申万一级行业",[1]!s_info_industry_sw_2021(W4995,公司分析!D$5,1),IF($Y$3="申万二级行业",[1]!s_info_industry_sw_2021(W4995,公司分析!D$5,2),IF($Y$3="申万三级行业",[1]!s_info_industry_sw_2021(W4995,公司分析!D$5,3),IF($Y$3="wind一级行业",[1]!s_info_industry_gics(W4995,1),IF($Y$3="wind二级行业",[1]!s_info_industry_gics(W4995,2),IF($Y$3="wind三级行业",[1]!s_info_industry_gics(W4995,3),IF($Y$3="wind四级行业",[1]!s_info_industry_gics(W4995,4),IF($Y$3="证监会门类行业",[1]!s_info_industry_csrc12_n(W4995,公司分析!D$5,1),""))))))))</f>
        <v>0</v>
      </c>
      <c r="Z4995" s="298" t="str">
        <f>IF(Y4995=行业比较!$E$6,ROW(),"")</f>
        <v/>
      </c>
    </row>
    <row r="4996" spans="22:26" x14ac:dyDescent="0.35">
      <c r="V4996" s="253">
        <f t="shared" si="85"/>
        <v>0</v>
      </c>
      <c r="W4996" s="348" t="str">
        <f>IF(板块成分!B4998="","",板块成分!B4998)</f>
        <v/>
      </c>
      <c r="X4996" s="270" t="str">
        <f>[1]!s_info_name(W4996)</f>
        <v>0</v>
      </c>
      <c r="Y4996" s="335" t="str">
        <f>IF($Y$3="申万一级行业",[1]!s_info_industry_sw_2021(W4996,公司分析!D$5,1),IF($Y$3="申万二级行业",[1]!s_info_industry_sw_2021(W4996,公司分析!D$5,2),IF($Y$3="申万三级行业",[1]!s_info_industry_sw_2021(W4996,公司分析!D$5,3),IF($Y$3="wind一级行业",[1]!s_info_industry_gics(W4996,1),IF($Y$3="wind二级行业",[1]!s_info_industry_gics(W4996,2),IF($Y$3="wind三级行业",[1]!s_info_industry_gics(W4996,3),IF($Y$3="wind四级行业",[1]!s_info_industry_gics(W4996,4),IF($Y$3="证监会门类行业",[1]!s_info_industry_csrc12_n(W4996,公司分析!D$5,1),""))))))))</f>
        <v>0</v>
      </c>
      <c r="Z4996" s="298" t="str">
        <f>IF(Y4996=行业比较!$E$6,ROW(),"")</f>
        <v/>
      </c>
    </row>
    <row r="4997" spans="22:26" x14ac:dyDescent="0.35">
      <c r="V4997" s="253">
        <f t="shared" ref="V4997:V5060" si="86">IF(Z4997="",0,RANK(Z4997,Z:Z,1))</f>
        <v>0</v>
      </c>
      <c r="W4997" s="348" t="str">
        <f>IF(板块成分!B4999="","",板块成分!B4999)</f>
        <v/>
      </c>
      <c r="X4997" s="270" t="str">
        <f>[1]!s_info_name(W4997)</f>
        <v>0</v>
      </c>
      <c r="Y4997" s="335" t="str">
        <f>IF($Y$3="申万一级行业",[1]!s_info_industry_sw_2021(W4997,公司分析!D$5,1),IF($Y$3="申万二级行业",[1]!s_info_industry_sw_2021(W4997,公司分析!D$5,2),IF($Y$3="申万三级行业",[1]!s_info_industry_sw_2021(W4997,公司分析!D$5,3),IF($Y$3="wind一级行业",[1]!s_info_industry_gics(W4997,1),IF($Y$3="wind二级行业",[1]!s_info_industry_gics(W4997,2),IF($Y$3="wind三级行业",[1]!s_info_industry_gics(W4997,3),IF($Y$3="wind四级行业",[1]!s_info_industry_gics(W4997,4),IF($Y$3="证监会门类行业",[1]!s_info_industry_csrc12_n(W4997,公司分析!D$5,1),""))))))))</f>
        <v>0</v>
      </c>
      <c r="Z4997" s="298" t="str">
        <f>IF(Y4997=行业比较!$E$6,ROW(),"")</f>
        <v/>
      </c>
    </row>
    <row r="4998" spans="22:26" x14ac:dyDescent="0.35">
      <c r="V4998" s="253">
        <f t="shared" si="86"/>
        <v>0</v>
      </c>
      <c r="W4998" s="348" t="str">
        <f>IF(板块成分!B5000="","",板块成分!B5000)</f>
        <v/>
      </c>
      <c r="X4998" s="270" t="str">
        <f>[1]!s_info_name(W4998)</f>
        <v>0</v>
      </c>
      <c r="Y4998" s="335" t="str">
        <f>IF($Y$3="申万一级行业",[1]!s_info_industry_sw_2021(W4998,公司分析!D$5,1),IF($Y$3="申万二级行业",[1]!s_info_industry_sw_2021(W4998,公司分析!D$5,2),IF($Y$3="申万三级行业",[1]!s_info_industry_sw_2021(W4998,公司分析!D$5,3),IF($Y$3="wind一级行业",[1]!s_info_industry_gics(W4998,1),IF($Y$3="wind二级行业",[1]!s_info_industry_gics(W4998,2),IF($Y$3="wind三级行业",[1]!s_info_industry_gics(W4998,3),IF($Y$3="wind四级行业",[1]!s_info_industry_gics(W4998,4),IF($Y$3="证监会门类行业",[1]!s_info_industry_csrc12_n(W4998,公司分析!D$5,1),""))))))))</f>
        <v>0</v>
      </c>
      <c r="Z4998" s="298" t="str">
        <f>IF(Y4998=行业比较!$E$6,ROW(),"")</f>
        <v/>
      </c>
    </row>
    <row r="4999" spans="22:26" x14ac:dyDescent="0.35">
      <c r="V4999" s="253">
        <f t="shared" si="86"/>
        <v>0</v>
      </c>
      <c r="W4999" s="348" t="str">
        <f>IF(板块成分!B5001="","",板块成分!B5001)</f>
        <v/>
      </c>
      <c r="X4999" s="270" t="str">
        <f>[1]!s_info_name(W4999)</f>
        <v>0</v>
      </c>
      <c r="Y4999" s="335" t="str">
        <f>IF($Y$3="申万一级行业",[1]!s_info_industry_sw_2021(W4999,公司分析!D$5,1),IF($Y$3="申万二级行业",[1]!s_info_industry_sw_2021(W4999,公司分析!D$5,2),IF($Y$3="申万三级行业",[1]!s_info_industry_sw_2021(W4999,公司分析!D$5,3),IF($Y$3="wind一级行业",[1]!s_info_industry_gics(W4999,1),IF($Y$3="wind二级行业",[1]!s_info_industry_gics(W4999,2),IF($Y$3="wind三级行业",[1]!s_info_industry_gics(W4999,3),IF($Y$3="wind四级行业",[1]!s_info_industry_gics(W4999,4),IF($Y$3="证监会门类行业",[1]!s_info_industry_csrc12_n(W4999,公司分析!D$5,1),""))))))))</f>
        <v>0</v>
      </c>
      <c r="Z4999" s="298" t="str">
        <f>IF(Y4999=行业比较!$E$6,ROW(),"")</f>
        <v/>
      </c>
    </row>
    <row r="5000" spans="22:26" x14ac:dyDescent="0.35">
      <c r="V5000" s="253">
        <f t="shared" si="86"/>
        <v>0</v>
      </c>
      <c r="W5000" s="348" t="str">
        <f>IF(板块成分!B5002="","",板块成分!B5002)</f>
        <v/>
      </c>
      <c r="X5000" s="270" t="str">
        <f>[1]!s_info_name(W5000)</f>
        <v>0</v>
      </c>
      <c r="Y5000" s="335" t="str">
        <f>IF($Y$3="申万一级行业",[1]!s_info_industry_sw_2021(W5000,公司分析!D$5,1),IF($Y$3="申万二级行业",[1]!s_info_industry_sw_2021(W5000,公司分析!D$5,2),IF($Y$3="申万三级行业",[1]!s_info_industry_sw_2021(W5000,公司分析!D$5,3),IF($Y$3="wind一级行业",[1]!s_info_industry_gics(W5000,1),IF($Y$3="wind二级行业",[1]!s_info_industry_gics(W5000,2),IF($Y$3="wind三级行业",[1]!s_info_industry_gics(W5000,3),IF($Y$3="wind四级行业",[1]!s_info_industry_gics(W5000,4),IF($Y$3="证监会门类行业",[1]!s_info_industry_csrc12_n(W5000,公司分析!D$5,1),""))))))))</f>
        <v>0</v>
      </c>
      <c r="Z5000" s="298" t="str">
        <f>IF(Y5000=行业比较!$E$6,ROW(),"")</f>
        <v/>
      </c>
    </row>
    <row r="5001" spans="22:26" x14ac:dyDescent="0.35">
      <c r="V5001" s="253">
        <f t="shared" si="86"/>
        <v>0</v>
      </c>
      <c r="W5001" s="348" t="str">
        <f>IF(板块成分!B5003="","",板块成分!B5003)</f>
        <v/>
      </c>
      <c r="X5001" s="270" t="str">
        <f>[1]!s_info_name(W5001)</f>
        <v>0</v>
      </c>
      <c r="Y5001" s="335" t="str">
        <f>IF($Y$3="申万一级行业",[1]!s_info_industry_sw_2021(W5001,公司分析!D$5,1),IF($Y$3="申万二级行业",[1]!s_info_industry_sw_2021(W5001,公司分析!D$5,2),IF($Y$3="申万三级行业",[1]!s_info_industry_sw_2021(W5001,公司分析!D$5,3),IF($Y$3="wind一级行业",[1]!s_info_industry_gics(W5001,1),IF($Y$3="wind二级行业",[1]!s_info_industry_gics(W5001,2),IF($Y$3="wind三级行业",[1]!s_info_industry_gics(W5001,3),IF($Y$3="wind四级行业",[1]!s_info_industry_gics(W5001,4),IF($Y$3="证监会门类行业",[1]!s_info_industry_csrc12_n(W5001,公司分析!D$5,1),""))))))))</f>
        <v>0</v>
      </c>
      <c r="Z5001" s="298" t="str">
        <f>IF(Y5001=行业比较!$E$6,ROW(),"")</f>
        <v/>
      </c>
    </row>
    <row r="5002" spans="22:26" x14ac:dyDescent="0.35">
      <c r="V5002" s="253">
        <f t="shared" si="86"/>
        <v>0</v>
      </c>
      <c r="W5002" s="348" t="str">
        <f>IF(板块成分!B5004="","",板块成分!B5004)</f>
        <v/>
      </c>
      <c r="X5002" s="270" t="str">
        <f>[1]!s_info_name(W5002)</f>
        <v>0</v>
      </c>
      <c r="Y5002" s="335" t="str">
        <f>IF($Y$3="申万一级行业",[1]!s_info_industry_sw_2021(W5002,公司分析!D$5,1),IF($Y$3="申万二级行业",[1]!s_info_industry_sw_2021(W5002,公司分析!D$5,2),IF($Y$3="申万三级行业",[1]!s_info_industry_sw_2021(W5002,公司分析!D$5,3),IF($Y$3="wind一级行业",[1]!s_info_industry_gics(W5002,1),IF($Y$3="wind二级行业",[1]!s_info_industry_gics(W5002,2),IF($Y$3="wind三级行业",[1]!s_info_industry_gics(W5002,3),IF($Y$3="wind四级行业",[1]!s_info_industry_gics(W5002,4),IF($Y$3="证监会门类行业",[1]!s_info_industry_csrc12_n(W5002,公司分析!D$5,1),""))))))))</f>
        <v>0</v>
      </c>
      <c r="Z5002" s="298" t="str">
        <f>IF(Y5002=行业比较!$E$6,ROW(),"")</f>
        <v/>
      </c>
    </row>
    <row r="5003" spans="22:26" x14ac:dyDescent="0.35">
      <c r="V5003" s="253">
        <f t="shared" si="86"/>
        <v>0</v>
      </c>
      <c r="W5003" s="348" t="str">
        <f>IF(板块成分!B5005="","",板块成分!B5005)</f>
        <v/>
      </c>
      <c r="X5003" s="270" t="str">
        <f>[1]!s_info_name(W5003)</f>
        <v>0</v>
      </c>
      <c r="Y5003" s="335" t="str">
        <f>IF($Y$3="申万一级行业",[1]!s_info_industry_sw_2021(W5003,公司分析!D$5,1),IF($Y$3="申万二级行业",[1]!s_info_industry_sw_2021(W5003,公司分析!D$5,2),IF($Y$3="申万三级行业",[1]!s_info_industry_sw_2021(W5003,公司分析!D$5,3),IF($Y$3="wind一级行业",[1]!s_info_industry_gics(W5003,1),IF($Y$3="wind二级行业",[1]!s_info_industry_gics(W5003,2),IF($Y$3="wind三级行业",[1]!s_info_industry_gics(W5003,3),IF($Y$3="wind四级行业",[1]!s_info_industry_gics(W5003,4),IF($Y$3="证监会门类行业",[1]!s_info_industry_csrc12_n(W5003,公司分析!D$5,1),""))))))))</f>
        <v>0</v>
      </c>
      <c r="Z5003" s="298" t="str">
        <f>IF(Y5003=行业比较!$E$6,ROW(),"")</f>
        <v/>
      </c>
    </row>
    <row r="5004" spans="22:26" x14ac:dyDescent="0.35">
      <c r="V5004" s="253">
        <f t="shared" si="86"/>
        <v>0</v>
      </c>
      <c r="W5004" s="348" t="str">
        <f>IF(板块成分!B5006="","",板块成分!B5006)</f>
        <v/>
      </c>
      <c r="X5004" s="270" t="str">
        <f>[1]!s_info_name(W5004)</f>
        <v>0</v>
      </c>
      <c r="Y5004" s="335" t="str">
        <f>IF($Y$3="申万一级行业",[1]!s_info_industry_sw_2021(W5004,公司分析!D$5,1),IF($Y$3="申万二级行业",[1]!s_info_industry_sw_2021(W5004,公司分析!D$5,2),IF($Y$3="申万三级行业",[1]!s_info_industry_sw_2021(W5004,公司分析!D$5,3),IF($Y$3="wind一级行业",[1]!s_info_industry_gics(W5004,1),IF($Y$3="wind二级行业",[1]!s_info_industry_gics(W5004,2),IF($Y$3="wind三级行业",[1]!s_info_industry_gics(W5004,3),IF($Y$3="wind四级行业",[1]!s_info_industry_gics(W5004,4),IF($Y$3="证监会门类行业",[1]!s_info_industry_csrc12_n(W5004,公司分析!D$5,1),""))))))))</f>
        <v>0</v>
      </c>
      <c r="Z5004" s="298" t="str">
        <f>IF(Y5004=行业比较!$E$6,ROW(),"")</f>
        <v/>
      </c>
    </row>
    <row r="5005" spans="22:26" x14ac:dyDescent="0.35">
      <c r="V5005" s="253">
        <f t="shared" si="86"/>
        <v>0</v>
      </c>
      <c r="W5005" s="348" t="str">
        <f>IF(板块成分!B5007="","",板块成分!B5007)</f>
        <v/>
      </c>
      <c r="X5005" s="270" t="str">
        <f>[1]!s_info_name(W5005)</f>
        <v>0</v>
      </c>
      <c r="Y5005" s="335" t="str">
        <f>IF($Y$3="申万一级行业",[1]!s_info_industry_sw_2021(W5005,公司分析!D$5,1),IF($Y$3="申万二级行业",[1]!s_info_industry_sw_2021(W5005,公司分析!D$5,2),IF($Y$3="申万三级行业",[1]!s_info_industry_sw_2021(W5005,公司分析!D$5,3),IF($Y$3="wind一级行业",[1]!s_info_industry_gics(W5005,1),IF($Y$3="wind二级行业",[1]!s_info_industry_gics(W5005,2),IF($Y$3="wind三级行业",[1]!s_info_industry_gics(W5005,3),IF($Y$3="wind四级行业",[1]!s_info_industry_gics(W5005,4),IF($Y$3="证监会门类行业",[1]!s_info_industry_csrc12_n(W5005,公司分析!D$5,1),""))))))))</f>
        <v>0</v>
      </c>
      <c r="Z5005" s="298" t="str">
        <f>IF(Y5005=行业比较!$E$6,ROW(),"")</f>
        <v/>
      </c>
    </row>
    <row r="5006" spans="22:26" x14ac:dyDescent="0.35">
      <c r="V5006" s="253">
        <f t="shared" si="86"/>
        <v>0</v>
      </c>
      <c r="W5006" s="348" t="str">
        <f>IF(板块成分!B5008="","",板块成分!B5008)</f>
        <v/>
      </c>
      <c r="X5006" s="270" t="str">
        <f>[1]!s_info_name(W5006)</f>
        <v>0</v>
      </c>
      <c r="Y5006" s="335" t="str">
        <f>IF($Y$3="申万一级行业",[1]!s_info_industry_sw_2021(W5006,公司分析!D$5,1),IF($Y$3="申万二级行业",[1]!s_info_industry_sw_2021(W5006,公司分析!D$5,2),IF($Y$3="申万三级行业",[1]!s_info_industry_sw_2021(W5006,公司分析!D$5,3),IF($Y$3="wind一级行业",[1]!s_info_industry_gics(W5006,1),IF($Y$3="wind二级行业",[1]!s_info_industry_gics(W5006,2),IF($Y$3="wind三级行业",[1]!s_info_industry_gics(W5006,3),IF($Y$3="wind四级行业",[1]!s_info_industry_gics(W5006,4),IF($Y$3="证监会门类行业",[1]!s_info_industry_csrc12_n(W5006,公司分析!D$5,1),""))))))))</f>
        <v>0</v>
      </c>
      <c r="Z5006" s="298" t="str">
        <f>IF(Y5006=行业比较!$E$6,ROW(),"")</f>
        <v/>
      </c>
    </row>
    <row r="5007" spans="22:26" x14ac:dyDescent="0.35">
      <c r="V5007" s="253">
        <f t="shared" si="86"/>
        <v>0</v>
      </c>
      <c r="W5007" s="348" t="str">
        <f>IF(板块成分!B5009="","",板块成分!B5009)</f>
        <v/>
      </c>
      <c r="X5007" s="270" t="str">
        <f>[1]!s_info_name(W5007)</f>
        <v>0</v>
      </c>
      <c r="Y5007" s="335" t="str">
        <f>IF($Y$3="申万一级行业",[1]!s_info_industry_sw_2021(W5007,公司分析!D$5,1),IF($Y$3="申万二级行业",[1]!s_info_industry_sw_2021(W5007,公司分析!D$5,2),IF($Y$3="申万三级行业",[1]!s_info_industry_sw_2021(W5007,公司分析!D$5,3),IF($Y$3="wind一级行业",[1]!s_info_industry_gics(W5007,1),IF($Y$3="wind二级行业",[1]!s_info_industry_gics(W5007,2),IF($Y$3="wind三级行业",[1]!s_info_industry_gics(W5007,3),IF($Y$3="wind四级行业",[1]!s_info_industry_gics(W5007,4),IF($Y$3="证监会门类行业",[1]!s_info_industry_csrc12_n(W5007,公司分析!D$5,1),""))))))))</f>
        <v>0</v>
      </c>
      <c r="Z5007" s="298" t="str">
        <f>IF(Y5007=行业比较!$E$6,ROW(),"")</f>
        <v/>
      </c>
    </row>
    <row r="5008" spans="22:26" x14ac:dyDescent="0.35">
      <c r="V5008" s="253">
        <f t="shared" si="86"/>
        <v>0</v>
      </c>
      <c r="W5008" s="348" t="str">
        <f>IF(板块成分!B5010="","",板块成分!B5010)</f>
        <v/>
      </c>
      <c r="X5008" s="270" t="str">
        <f>[1]!s_info_name(W5008)</f>
        <v>0</v>
      </c>
      <c r="Y5008" s="335" t="str">
        <f>IF($Y$3="申万一级行业",[1]!s_info_industry_sw_2021(W5008,公司分析!D$5,1),IF($Y$3="申万二级行业",[1]!s_info_industry_sw_2021(W5008,公司分析!D$5,2),IF($Y$3="申万三级行业",[1]!s_info_industry_sw_2021(W5008,公司分析!D$5,3),IF($Y$3="wind一级行业",[1]!s_info_industry_gics(W5008,1),IF($Y$3="wind二级行业",[1]!s_info_industry_gics(W5008,2),IF($Y$3="wind三级行业",[1]!s_info_industry_gics(W5008,3),IF($Y$3="wind四级行业",[1]!s_info_industry_gics(W5008,4),IF($Y$3="证监会门类行业",[1]!s_info_industry_csrc12_n(W5008,公司分析!D$5,1),""))))))))</f>
        <v>0</v>
      </c>
      <c r="Z5008" s="298" t="str">
        <f>IF(Y5008=行业比较!$E$6,ROW(),"")</f>
        <v/>
      </c>
    </row>
    <row r="5009" spans="22:26" x14ac:dyDescent="0.35">
      <c r="V5009" s="253">
        <f t="shared" si="86"/>
        <v>0</v>
      </c>
      <c r="W5009" s="348" t="str">
        <f>IF(板块成分!B5011="","",板块成分!B5011)</f>
        <v/>
      </c>
      <c r="X5009" s="270" t="str">
        <f>[1]!s_info_name(W5009)</f>
        <v>0</v>
      </c>
      <c r="Y5009" s="335" t="str">
        <f>IF($Y$3="申万一级行业",[1]!s_info_industry_sw_2021(W5009,公司分析!D$5,1),IF($Y$3="申万二级行业",[1]!s_info_industry_sw_2021(W5009,公司分析!D$5,2),IF($Y$3="申万三级行业",[1]!s_info_industry_sw_2021(W5009,公司分析!D$5,3),IF($Y$3="wind一级行业",[1]!s_info_industry_gics(W5009,1),IF($Y$3="wind二级行业",[1]!s_info_industry_gics(W5009,2),IF($Y$3="wind三级行业",[1]!s_info_industry_gics(W5009,3),IF($Y$3="wind四级行业",[1]!s_info_industry_gics(W5009,4),IF($Y$3="证监会门类行业",[1]!s_info_industry_csrc12_n(W5009,公司分析!D$5,1),""))))))))</f>
        <v>0</v>
      </c>
      <c r="Z5009" s="298" t="str">
        <f>IF(Y5009=行业比较!$E$6,ROW(),"")</f>
        <v/>
      </c>
    </row>
    <row r="5010" spans="22:26" x14ac:dyDescent="0.35">
      <c r="V5010" s="253">
        <f t="shared" si="86"/>
        <v>0</v>
      </c>
      <c r="W5010" s="348" t="str">
        <f>IF(板块成分!B5012="","",板块成分!B5012)</f>
        <v/>
      </c>
      <c r="X5010" s="270" t="str">
        <f>[1]!s_info_name(W5010)</f>
        <v>0</v>
      </c>
      <c r="Y5010" s="335" t="str">
        <f>IF($Y$3="申万一级行业",[1]!s_info_industry_sw_2021(W5010,公司分析!D$5,1),IF($Y$3="申万二级行业",[1]!s_info_industry_sw_2021(W5010,公司分析!D$5,2),IF($Y$3="申万三级行业",[1]!s_info_industry_sw_2021(W5010,公司分析!D$5,3),IF($Y$3="wind一级行业",[1]!s_info_industry_gics(W5010,1),IF($Y$3="wind二级行业",[1]!s_info_industry_gics(W5010,2),IF($Y$3="wind三级行业",[1]!s_info_industry_gics(W5010,3),IF($Y$3="wind四级行业",[1]!s_info_industry_gics(W5010,4),IF($Y$3="证监会门类行业",[1]!s_info_industry_csrc12_n(W5010,公司分析!D$5,1),""))))))))</f>
        <v>0</v>
      </c>
      <c r="Z5010" s="298" t="str">
        <f>IF(Y5010=行业比较!$E$6,ROW(),"")</f>
        <v/>
      </c>
    </row>
    <row r="5011" spans="22:26" x14ac:dyDescent="0.35">
      <c r="V5011" s="253">
        <f t="shared" si="86"/>
        <v>0</v>
      </c>
      <c r="W5011" s="348" t="str">
        <f>IF(板块成分!B5013="","",板块成分!B5013)</f>
        <v/>
      </c>
      <c r="X5011" s="270" t="str">
        <f>[1]!s_info_name(W5011)</f>
        <v>0</v>
      </c>
      <c r="Y5011" s="335" t="str">
        <f>IF($Y$3="申万一级行业",[1]!s_info_industry_sw_2021(W5011,公司分析!D$5,1),IF($Y$3="申万二级行业",[1]!s_info_industry_sw_2021(W5011,公司分析!D$5,2),IF($Y$3="申万三级行业",[1]!s_info_industry_sw_2021(W5011,公司分析!D$5,3),IF($Y$3="wind一级行业",[1]!s_info_industry_gics(W5011,1),IF($Y$3="wind二级行业",[1]!s_info_industry_gics(W5011,2),IF($Y$3="wind三级行业",[1]!s_info_industry_gics(W5011,3),IF($Y$3="wind四级行业",[1]!s_info_industry_gics(W5011,4),IF($Y$3="证监会门类行业",[1]!s_info_industry_csrc12_n(W5011,公司分析!D$5,1),""))))))))</f>
        <v>0</v>
      </c>
      <c r="Z5011" s="298" t="str">
        <f>IF(Y5011=行业比较!$E$6,ROW(),"")</f>
        <v/>
      </c>
    </row>
    <row r="5012" spans="22:26" x14ac:dyDescent="0.35">
      <c r="V5012" s="253">
        <f t="shared" si="86"/>
        <v>0</v>
      </c>
      <c r="W5012" s="348" t="str">
        <f>IF(板块成分!B5014="","",板块成分!B5014)</f>
        <v/>
      </c>
      <c r="X5012" s="270" t="str">
        <f>[1]!s_info_name(W5012)</f>
        <v>0</v>
      </c>
      <c r="Y5012" s="335" t="str">
        <f>IF($Y$3="申万一级行业",[1]!s_info_industry_sw_2021(W5012,公司分析!D$5,1),IF($Y$3="申万二级行业",[1]!s_info_industry_sw_2021(W5012,公司分析!D$5,2),IF($Y$3="申万三级行业",[1]!s_info_industry_sw_2021(W5012,公司分析!D$5,3),IF($Y$3="wind一级行业",[1]!s_info_industry_gics(W5012,1),IF($Y$3="wind二级行业",[1]!s_info_industry_gics(W5012,2),IF($Y$3="wind三级行业",[1]!s_info_industry_gics(W5012,3),IF($Y$3="wind四级行业",[1]!s_info_industry_gics(W5012,4),IF($Y$3="证监会门类行业",[1]!s_info_industry_csrc12_n(W5012,公司分析!D$5,1),""))))))))</f>
        <v>0</v>
      </c>
      <c r="Z5012" s="298" t="str">
        <f>IF(Y5012=行业比较!$E$6,ROW(),"")</f>
        <v/>
      </c>
    </row>
    <row r="5013" spans="22:26" x14ac:dyDescent="0.35">
      <c r="V5013" s="253">
        <f t="shared" si="86"/>
        <v>0</v>
      </c>
      <c r="W5013" s="348" t="str">
        <f>IF(板块成分!B5015="","",板块成分!B5015)</f>
        <v/>
      </c>
      <c r="X5013" s="270" t="str">
        <f>[1]!s_info_name(W5013)</f>
        <v>0</v>
      </c>
      <c r="Y5013" s="335" t="str">
        <f>IF($Y$3="申万一级行业",[1]!s_info_industry_sw_2021(W5013,公司分析!D$5,1),IF($Y$3="申万二级行业",[1]!s_info_industry_sw_2021(W5013,公司分析!D$5,2),IF($Y$3="申万三级行业",[1]!s_info_industry_sw_2021(W5013,公司分析!D$5,3),IF($Y$3="wind一级行业",[1]!s_info_industry_gics(W5013,1),IF($Y$3="wind二级行业",[1]!s_info_industry_gics(W5013,2),IF($Y$3="wind三级行业",[1]!s_info_industry_gics(W5013,3),IF($Y$3="wind四级行业",[1]!s_info_industry_gics(W5013,4),IF($Y$3="证监会门类行业",[1]!s_info_industry_csrc12_n(W5013,公司分析!D$5,1),""))))))))</f>
        <v>0</v>
      </c>
      <c r="Z5013" s="298" t="str">
        <f>IF(Y5013=行业比较!$E$6,ROW(),"")</f>
        <v/>
      </c>
    </row>
    <row r="5014" spans="22:26" x14ac:dyDescent="0.35">
      <c r="V5014" s="253">
        <f t="shared" si="86"/>
        <v>0</v>
      </c>
      <c r="W5014" s="348" t="str">
        <f>IF(板块成分!B5016="","",板块成分!B5016)</f>
        <v/>
      </c>
      <c r="X5014" s="270" t="str">
        <f>[1]!s_info_name(W5014)</f>
        <v>0</v>
      </c>
      <c r="Y5014" s="335" t="str">
        <f>IF($Y$3="申万一级行业",[1]!s_info_industry_sw_2021(W5014,公司分析!D$5,1),IF($Y$3="申万二级行业",[1]!s_info_industry_sw_2021(W5014,公司分析!D$5,2),IF($Y$3="申万三级行业",[1]!s_info_industry_sw_2021(W5014,公司分析!D$5,3),IF($Y$3="wind一级行业",[1]!s_info_industry_gics(W5014,1),IF($Y$3="wind二级行业",[1]!s_info_industry_gics(W5014,2),IF($Y$3="wind三级行业",[1]!s_info_industry_gics(W5014,3),IF($Y$3="wind四级行业",[1]!s_info_industry_gics(W5014,4),IF($Y$3="证监会门类行业",[1]!s_info_industry_csrc12_n(W5014,公司分析!D$5,1),""))))))))</f>
        <v>0</v>
      </c>
      <c r="Z5014" s="298" t="str">
        <f>IF(Y5014=行业比较!$E$6,ROW(),"")</f>
        <v/>
      </c>
    </row>
    <row r="5015" spans="22:26" x14ac:dyDescent="0.35">
      <c r="V5015" s="253">
        <f t="shared" si="86"/>
        <v>0</v>
      </c>
      <c r="W5015" s="348" t="str">
        <f>IF(板块成分!B5017="","",板块成分!B5017)</f>
        <v/>
      </c>
      <c r="X5015" s="270" t="str">
        <f>[1]!s_info_name(W5015)</f>
        <v>0</v>
      </c>
      <c r="Y5015" s="335" t="str">
        <f>IF($Y$3="申万一级行业",[1]!s_info_industry_sw_2021(W5015,公司分析!D$5,1),IF($Y$3="申万二级行业",[1]!s_info_industry_sw_2021(W5015,公司分析!D$5,2),IF($Y$3="申万三级行业",[1]!s_info_industry_sw_2021(W5015,公司分析!D$5,3),IF($Y$3="wind一级行业",[1]!s_info_industry_gics(W5015,1),IF($Y$3="wind二级行业",[1]!s_info_industry_gics(W5015,2),IF($Y$3="wind三级行业",[1]!s_info_industry_gics(W5015,3),IF($Y$3="wind四级行业",[1]!s_info_industry_gics(W5015,4),IF($Y$3="证监会门类行业",[1]!s_info_industry_csrc12_n(W5015,公司分析!D$5,1),""))))))))</f>
        <v>0</v>
      </c>
      <c r="Z5015" s="298" t="str">
        <f>IF(Y5015=行业比较!$E$6,ROW(),"")</f>
        <v/>
      </c>
    </row>
    <row r="5016" spans="22:26" x14ac:dyDescent="0.35">
      <c r="V5016" s="253">
        <f t="shared" si="86"/>
        <v>0</v>
      </c>
      <c r="W5016" s="348" t="str">
        <f>IF(板块成分!B5018="","",板块成分!B5018)</f>
        <v/>
      </c>
      <c r="X5016" s="270" t="str">
        <f>[1]!s_info_name(W5016)</f>
        <v>0</v>
      </c>
      <c r="Y5016" s="335" t="str">
        <f>IF($Y$3="申万一级行业",[1]!s_info_industry_sw_2021(W5016,公司分析!D$5,1),IF($Y$3="申万二级行业",[1]!s_info_industry_sw_2021(W5016,公司分析!D$5,2),IF($Y$3="申万三级行业",[1]!s_info_industry_sw_2021(W5016,公司分析!D$5,3),IF($Y$3="wind一级行业",[1]!s_info_industry_gics(W5016,1),IF($Y$3="wind二级行业",[1]!s_info_industry_gics(W5016,2),IF($Y$3="wind三级行业",[1]!s_info_industry_gics(W5016,3),IF($Y$3="wind四级行业",[1]!s_info_industry_gics(W5016,4),IF($Y$3="证监会门类行业",[1]!s_info_industry_csrc12_n(W5016,公司分析!D$5,1),""))))))))</f>
        <v>0</v>
      </c>
      <c r="Z5016" s="298" t="str">
        <f>IF(Y5016=行业比较!$E$6,ROW(),"")</f>
        <v/>
      </c>
    </row>
    <row r="5017" spans="22:26" x14ac:dyDescent="0.35">
      <c r="V5017" s="253">
        <f t="shared" si="86"/>
        <v>0</v>
      </c>
      <c r="W5017" s="348" t="str">
        <f>IF(板块成分!B5019="","",板块成分!B5019)</f>
        <v/>
      </c>
      <c r="X5017" s="270" t="str">
        <f>[1]!s_info_name(W5017)</f>
        <v>0</v>
      </c>
      <c r="Y5017" s="335" t="str">
        <f>IF($Y$3="申万一级行业",[1]!s_info_industry_sw_2021(W5017,公司分析!D$5,1),IF($Y$3="申万二级行业",[1]!s_info_industry_sw_2021(W5017,公司分析!D$5,2),IF($Y$3="申万三级行业",[1]!s_info_industry_sw_2021(W5017,公司分析!D$5,3),IF($Y$3="wind一级行业",[1]!s_info_industry_gics(W5017,1),IF($Y$3="wind二级行业",[1]!s_info_industry_gics(W5017,2),IF($Y$3="wind三级行业",[1]!s_info_industry_gics(W5017,3),IF($Y$3="wind四级行业",[1]!s_info_industry_gics(W5017,4),IF($Y$3="证监会门类行业",[1]!s_info_industry_csrc12_n(W5017,公司分析!D$5,1),""))))))))</f>
        <v>0</v>
      </c>
      <c r="Z5017" s="298" t="str">
        <f>IF(Y5017=行业比较!$E$6,ROW(),"")</f>
        <v/>
      </c>
    </row>
    <row r="5018" spans="22:26" x14ac:dyDescent="0.35">
      <c r="V5018" s="253">
        <f t="shared" si="86"/>
        <v>0</v>
      </c>
      <c r="W5018" s="348" t="str">
        <f>IF(板块成分!B5020="","",板块成分!B5020)</f>
        <v/>
      </c>
      <c r="X5018" s="270" t="str">
        <f>[1]!s_info_name(W5018)</f>
        <v>0</v>
      </c>
      <c r="Y5018" s="335" t="str">
        <f>IF($Y$3="申万一级行业",[1]!s_info_industry_sw_2021(W5018,公司分析!D$5,1),IF($Y$3="申万二级行业",[1]!s_info_industry_sw_2021(W5018,公司分析!D$5,2),IF($Y$3="申万三级行业",[1]!s_info_industry_sw_2021(W5018,公司分析!D$5,3),IF($Y$3="wind一级行业",[1]!s_info_industry_gics(W5018,1),IF($Y$3="wind二级行业",[1]!s_info_industry_gics(W5018,2),IF($Y$3="wind三级行业",[1]!s_info_industry_gics(W5018,3),IF($Y$3="wind四级行业",[1]!s_info_industry_gics(W5018,4),IF($Y$3="证监会门类行业",[1]!s_info_industry_csrc12_n(W5018,公司分析!D$5,1),""))))))))</f>
        <v>0</v>
      </c>
      <c r="Z5018" s="298" t="str">
        <f>IF(Y5018=行业比较!$E$6,ROW(),"")</f>
        <v/>
      </c>
    </row>
    <row r="5019" spans="22:26" x14ac:dyDescent="0.35">
      <c r="V5019" s="253">
        <f t="shared" si="86"/>
        <v>0</v>
      </c>
      <c r="W5019" s="348" t="str">
        <f>IF(板块成分!B5021="","",板块成分!B5021)</f>
        <v/>
      </c>
      <c r="X5019" s="270" t="str">
        <f>[1]!s_info_name(W5019)</f>
        <v>0</v>
      </c>
      <c r="Y5019" s="335" t="str">
        <f>IF($Y$3="申万一级行业",[1]!s_info_industry_sw_2021(W5019,公司分析!D$5,1),IF($Y$3="申万二级行业",[1]!s_info_industry_sw_2021(W5019,公司分析!D$5,2),IF($Y$3="申万三级行业",[1]!s_info_industry_sw_2021(W5019,公司分析!D$5,3),IF($Y$3="wind一级行业",[1]!s_info_industry_gics(W5019,1),IF($Y$3="wind二级行业",[1]!s_info_industry_gics(W5019,2),IF($Y$3="wind三级行业",[1]!s_info_industry_gics(W5019,3),IF($Y$3="wind四级行业",[1]!s_info_industry_gics(W5019,4),IF($Y$3="证监会门类行业",[1]!s_info_industry_csrc12_n(W5019,公司分析!D$5,1),""))))))))</f>
        <v>0</v>
      </c>
      <c r="Z5019" s="298" t="str">
        <f>IF(Y5019=行业比较!$E$6,ROW(),"")</f>
        <v/>
      </c>
    </row>
    <row r="5020" spans="22:26" x14ac:dyDescent="0.35">
      <c r="V5020" s="253">
        <f t="shared" si="86"/>
        <v>0</v>
      </c>
      <c r="W5020" s="348" t="str">
        <f>IF(板块成分!B5022="","",板块成分!B5022)</f>
        <v/>
      </c>
      <c r="X5020" s="270" t="str">
        <f>[1]!s_info_name(W5020)</f>
        <v>0</v>
      </c>
      <c r="Y5020" s="335" t="str">
        <f>IF($Y$3="申万一级行业",[1]!s_info_industry_sw_2021(W5020,公司分析!D$5,1),IF($Y$3="申万二级行业",[1]!s_info_industry_sw_2021(W5020,公司分析!D$5,2),IF($Y$3="申万三级行业",[1]!s_info_industry_sw_2021(W5020,公司分析!D$5,3),IF($Y$3="wind一级行业",[1]!s_info_industry_gics(W5020,1),IF($Y$3="wind二级行业",[1]!s_info_industry_gics(W5020,2),IF($Y$3="wind三级行业",[1]!s_info_industry_gics(W5020,3),IF($Y$3="wind四级行业",[1]!s_info_industry_gics(W5020,4),IF($Y$3="证监会门类行业",[1]!s_info_industry_csrc12_n(W5020,公司分析!D$5,1),""))))))))</f>
        <v>0</v>
      </c>
      <c r="Z5020" s="298" t="str">
        <f>IF(Y5020=行业比较!$E$6,ROW(),"")</f>
        <v/>
      </c>
    </row>
    <row r="5021" spans="22:26" x14ac:dyDescent="0.35">
      <c r="V5021" s="253">
        <f t="shared" si="86"/>
        <v>0</v>
      </c>
      <c r="W5021" s="348" t="str">
        <f>IF(板块成分!B5023="","",板块成分!B5023)</f>
        <v/>
      </c>
      <c r="X5021" s="270" t="str">
        <f>[1]!s_info_name(W5021)</f>
        <v>0</v>
      </c>
      <c r="Y5021" s="335" t="str">
        <f>IF($Y$3="申万一级行业",[1]!s_info_industry_sw_2021(W5021,公司分析!D$5,1),IF($Y$3="申万二级行业",[1]!s_info_industry_sw_2021(W5021,公司分析!D$5,2),IF($Y$3="申万三级行业",[1]!s_info_industry_sw_2021(W5021,公司分析!D$5,3),IF($Y$3="wind一级行业",[1]!s_info_industry_gics(W5021,1),IF($Y$3="wind二级行业",[1]!s_info_industry_gics(W5021,2),IF($Y$3="wind三级行业",[1]!s_info_industry_gics(W5021,3),IF($Y$3="wind四级行业",[1]!s_info_industry_gics(W5021,4),IF($Y$3="证监会门类行业",[1]!s_info_industry_csrc12_n(W5021,公司分析!D$5,1),""))))))))</f>
        <v>0</v>
      </c>
      <c r="Z5021" s="298" t="str">
        <f>IF(Y5021=行业比较!$E$6,ROW(),"")</f>
        <v/>
      </c>
    </row>
    <row r="5022" spans="22:26" x14ac:dyDescent="0.35">
      <c r="V5022" s="253">
        <f t="shared" si="86"/>
        <v>0</v>
      </c>
      <c r="W5022" s="348" t="str">
        <f>IF(板块成分!B5024="","",板块成分!B5024)</f>
        <v/>
      </c>
      <c r="X5022" s="270" t="str">
        <f>[1]!s_info_name(W5022)</f>
        <v>0</v>
      </c>
      <c r="Y5022" s="335" t="str">
        <f>IF($Y$3="申万一级行业",[1]!s_info_industry_sw_2021(W5022,公司分析!D$5,1),IF($Y$3="申万二级行业",[1]!s_info_industry_sw_2021(W5022,公司分析!D$5,2),IF($Y$3="申万三级行业",[1]!s_info_industry_sw_2021(W5022,公司分析!D$5,3),IF($Y$3="wind一级行业",[1]!s_info_industry_gics(W5022,1),IF($Y$3="wind二级行业",[1]!s_info_industry_gics(W5022,2),IF($Y$3="wind三级行业",[1]!s_info_industry_gics(W5022,3),IF($Y$3="wind四级行业",[1]!s_info_industry_gics(W5022,4),IF($Y$3="证监会门类行业",[1]!s_info_industry_csrc12_n(W5022,公司分析!D$5,1),""))))))))</f>
        <v>0</v>
      </c>
      <c r="Z5022" s="298" t="str">
        <f>IF(Y5022=行业比较!$E$6,ROW(),"")</f>
        <v/>
      </c>
    </row>
    <row r="5023" spans="22:26" x14ac:dyDescent="0.35">
      <c r="V5023" s="253">
        <f t="shared" si="86"/>
        <v>0</v>
      </c>
      <c r="W5023" s="348" t="str">
        <f>IF(板块成分!B5025="","",板块成分!B5025)</f>
        <v/>
      </c>
      <c r="X5023" s="270" t="str">
        <f>[1]!s_info_name(W5023)</f>
        <v>0</v>
      </c>
      <c r="Y5023" s="335" t="str">
        <f>IF($Y$3="申万一级行业",[1]!s_info_industry_sw_2021(W5023,公司分析!D$5,1),IF($Y$3="申万二级行业",[1]!s_info_industry_sw_2021(W5023,公司分析!D$5,2),IF($Y$3="申万三级行业",[1]!s_info_industry_sw_2021(W5023,公司分析!D$5,3),IF($Y$3="wind一级行业",[1]!s_info_industry_gics(W5023,1),IF($Y$3="wind二级行业",[1]!s_info_industry_gics(W5023,2),IF($Y$3="wind三级行业",[1]!s_info_industry_gics(W5023,3),IF($Y$3="wind四级行业",[1]!s_info_industry_gics(W5023,4),IF($Y$3="证监会门类行业",[1]!s_info_industry_csrc12_n(W5023,公司分析!D$5,1),""))))))))</f>
        <v>0</v>
      </c>
      <c r="Z5023" s="298" t="str">
        <f>IF(Y5023=行业比较!$E$6,ROW(),"")</f>
        <v/>
      </c>
    </row>
    <row r="5024" spans="22:26" x14ac:dyDescent="0.35">
      <c r="V5024" s="253">
        <f t="shared" si="86"/>
        <v>0</v>
      </c>
      <c r="W5024" s="348" t="str">
        <f>IF(板块成分!B5026="","",板块成分!B5026)</f>
        <v/>
      </c>
      <c r="X5024" s="270" t="str">
        <f>[1]!s_info_name(W5024)</f>
        <v>0</v>
      </c>
      <c r="Y5024" s="335" t="str">
        <f>IF($Y$3="申万一级行业",[1]!s_info_industry_sw_2021(W5024,公司分析!D$5,1),IF($Y$3="申万二级行业",[1]!s_info_industry_sw_2021(W5024,公司分析!D$5,2),IF($Y$3="申万三级行业",[1]!s_info_industry_sw_2021(W5024,公司分析!D$5,3),IF($Y$3="wind一级行业",[1]!s_info_industry_gics(W5024,1),IF($Y$3="wind二级行业",[1]!s_info_industry_gics(W5024,2),IF($Y$3="wind三级行业",[1]!s_info_industry_gics(W5024,3),IF($Y$3="wind四级行业",[1]!s_info_industry_gics(W5024,4),IF($Y$3="证监会门类行业",[1]!s_info_industry_csrc12_n(W5024,公司分析!D$5,1),""))))))))</f>
        <v>0</v>
      </c>
      <c r="Z5024" s="298" t="str">
        <f>IF(Y5024=行业比较!$E$6,ROW(),"")</f>
        <v/>
      </c>
    </row>
    <row r="5025" spans="22:26" x14ac:dyDescent="0.35">
      <c r="V5025" s="253">
        <f t="shared" si="86"/>
        <v>0</v>
      </c>
      <c r="W5025" s="348" t="str">
        <f>IF(板块成分!B5027="","",板块成分!B5027)</f>
        <v/>
      </c>
      <c r="X5025" s="270" t="str">
        <f>[1]!s_info_name(W5025)</f>
        <v>0</v>
      </c>
      <c r="Y5025" s="335" t="str">
        <f>IF($Y$3="申万一级行业",[1]!s_info_industry_sw_2021(W5025,公司分析!D$5,1),IF($Y$3="申万二级行业",[1]!s_info_industry_sw_2021(W5025,公司分析!D$5,2),IF($Y$3="申万三级行业",[1]!s_info_industry_sw_2021(W5025,公司分析!D$5,3),IF($Y$3="wind一级行业",[1]!s_info_industry_gics(W5025,1),IF($Y$3="wind二级行业",[1]!s_info_industry_gics(W5025,2),IF($Y$3="wind三级行业",[1]!s_info_industry_gics(W5025,3),IF($Y$3="wind四级行业",[1]!s_info_industry_gics(W5025,4),IF($Y$3="证监会门类行业",[1]!s_info_industry_csrc12_n(W5025,公司分析!D$5,1),""))))))))</f>
        <v>0</v>
      </c>
      <c r="Z5025" s="298" t="str">
        <f>IF(Y5025=行业比较!$E$6,ROW(),"")</f>
        <v/>
      </c>
    </row>
    <row r="5026" spans="22:26" x14ac:dyDescent="0.35">
      <c r="V5026" s="253">
        <f t="shared" si="86"/>
        <v>0</v>
      </c>
      <c r="W5026" s="348" t="str">
        <f>IF(板块成分!B5028="","",板块成分!B5028)</f>
        <v/>
      </c>
      <c r="X5026" s="270" t="str">
        <f>[1]!s_info_name(W5026)</f>
        <v>0</v>
      </c>
      <c r="Y5026" s="335" t="str">
        <f>IF($Y$3="申万一级行业",[1]!s_info_industry_sw_2021(W5026,公司分析!D$5,1),IF($Y$3="申万二级行业",[1]!s_info_industry_sw_2021(W5026,公司分析!D$5,2),IF($Y$3="申万三级行业",[1]!s_info_industry_sw_2021(W5026,公司分析!D$5,3),IF($Y$3="wind一级行业",[1]!s_info_industry_gics(W5026,1),IF($Y$3="wind二级行业",[1]!s_info_industry_gics(W5026,2),IF($Y$3="wind三级行业",[1]!s_info_industry_gics(W5026,3),IF($Y$3="wind四级行业",[1]!s_info_industry_gics(W5026,4),IF($Y$3="证监会门类行业",[1]!s_info_industry_csrc12_n(W5026,公司分析!D$5,1),""))))))))</f>
        <v>0</v>
      </c>
      <c r="Z5026" s="298" t="str">
        <f>IF(Y5026=行业比较!$E$6,ROW(),"")</f>
        <v/>
      </c>
    </row>
    <row r="5027" spans="22:26" x14ac:dyDescent="0.35">
      <c r="V5027" s="253">
        <f t="shared" si="86"/>
        <v>0</v>
      </c>
      <c r="W5027" s="348" t="str">
        <f>IF(板块成分!B5029="","",板块成分!B5029)</f>
        <v/>
      </c>
      <c r="X5027" s="270" t="str">
        <f>[1]!s_info_name(W5027)</f>
        <v>0</v>
      </c>
      <c r="Y5027" s="335" t="str">
        <f>IF($Y$3="申万一级行业",[1]!s_info_industry_sw_2021(W5027,公司分析!D$5,1),IF($Y$3="申万二级行业",[1]!s_info_industry_sw_2021(W5027,公司分析!D$5,2),IF($Y$3="申万三级行业",[1]!s_info_industry_sw_2021(W5027,公司分析!D$5,3),IF($Y$3="wind一级行业",[1]!s_info_industry_gics(W5027,1),IF($Y$3="wind二级行业",[1]!s_info_industry_gics(W5027,2),IF($Y$3="wind三级行业",[1]!s_info_industry_gics(W5027,3),IF($Y$3="wind四级行业",[1]!s_info_industry_gics(W5027,4),IF($Y$3="证监会门类行业",[1]!s_info_industry_csrc12_n(W5027,公司分析!D$5,1),""))))))))</f>
        <v>0</v>
      </c>
      <c r="Z5027" s="298" t="str">
        <f>IF(Y5027=行业比较!$E$6,ROW(),"")</f>
        <v/>
      </c>
    </row>
    <row r="5028" spans="22:26" x14ac:dyDescent="0.35">
      <c r="V5028" s="253">
        <f t="shared" si="86"/>
        <v>0</v>
      </c>
      <c r="W5028" s="348" t="str">
        <f>IF(板块成分!B5030="","",板块成分!B5030)</f>
        <v/>
      </c>
      <c r="X5028" s="270" t="str">
        <f>[1]!s_info_name(W5028)</f>
        <v>0</v>
      </c>
      <c r="Y5028" s="335" t="str">
        <f>IF($Y$3="申万一级行业",[1]!s_info_industry_sw_2021(W5028,公司分析!D$5,1),IF($Y$3="申万二级行业",[1]!s_info_industry_sw_2021(W5028,公司分析!D$5,2),IF($Y$3="申万三级行业",[1]!s_info_industry_sw_2021(W5028,公司分析!D$5,3),IF($Y$3="wind一级行业",[1]!s_info_industry_gics(W5028,1),IF($Y$3="wind二级行业",[1]!s_info_industry_gics(W5028,2),IF($Y$3="wind三级行业",[1]!s_info_industry_gics(W5028,3),IF($Y$3="wind四级行业",[1]!s_info_industry_gics(W5028,4),IF($Y$3="证监会门类行业",[1]!s_info_industry_csrc12_n(W5028,公司分析!D$5,1),""))))))))</f>
        <v>0</v>
      </c>
      <c r="Z5028" s="298" t="str">
        <f>IF(Y5028=行业比较!$E$6,ROW(),"")</f>
        <v/>
      </c>
    </row>
    <row r="5029" spans="22:26" x14ac:dyDescent="0.35">
      <c r="V5029" s="253">
        <f t="shared" si="86"/>
        <v>0</v>
      </c>
      <c r="W5029" s="348" t="str">
        <f>IF(板块成分!B5031="","",板块成分!B5031)</f>
        <v/>
      </c>
      <c r="X5029" s="270" t="str">
        <f>[1]!s_info_name(W5029)</f>
        <v>0</v>
      </c>
      <c r="Y5029" s="335" t="str">
        <f>IF($Y$3="申万一级行业",[1]!s_info_industry_sw_2021(W5029,公司分析!D$5,1),IF($Y$3="申万二级行业",[1]!s_info_industry_sw_2021(W5029,公司分析!D$5,2),IF($Y$3="申万三级行业",[1]!s_info_industry_sw_2021(W5029,公司分析!D$5,3),IF($Y$3="wind一级行业",[1]!s_info_industry_gics(W5029,1),IF($Y$3="wind二级行业",[1]!s_info_industry_gics(W5029,2),IF($Y$3="wind三级行业",[1]!s_info_industry_gics(W5029,3),IF($Y$3="wind四级行业",[1]!s_info_industry_gics(W5029,4),IF($Y$3="证监会门类行业",[1]!s_info_industry_csrc12_n(W5029,公司分析!D$5,1),""))))))))</f>
        <v>0</v>
      </c>
      <c r="Z5029" s="298" t="str">
        <f>IF(Y5029=行业比较!$E$6,ROW(),"")</f>
        <v/>
      </c>
    </row>
    <row r="5030" spans="22:26" x14ac:dyDescent="0.35">
      <c r="V5030" s="253">
        <f t="shared" si="86"/>
        <v>0</v>
      </c>
      <c r="W5030" s="348" t="str">
        <f>IF(板块成分!B5032="","",板块成分!B5032)</f>
        <v/>
      </c>
      <c r="X5030" s="270" t="str">
        <f>[1]!s_info_name(W5030)</f>
        <v>0</v>
      </c>
      <c r="Y5030" s="335" t="str">
        <f>IF($Y$3="申万一级行业",[1]!s_info_industry_sw_2021(W5030,公司分析!D$5,1),IF($Y$3="申万二级行业",[1]!s_info_industry_sw_2021(W5030,公司分析!D$5,2),IF($Y$3="申万三级行业",[1]!s_info_industry_sw_2021(W5030,公司分析!D$5,3),IF($Y$3="wind一级行业",[1]!s_info_industry_gics(W5030,1),IF($Y$3="wind二级行业",[1]!s_info_industry_gics(W5030,2),IF($Y$3="wind三级行业",[1]!s_info_industry_gics(W5030,3),IF($Y$3="wind四级行业",[1]!s_info_industry_gics(W5030,4),IF($Y$3="证监会门类行业",[1]!s_info_industry_csrc12_n(W5030,公司分析!D$5,1),""))))))))</f>
        <v>0</v>
      </c>
      <c r="Z5030" s="298" t="str">
        <f>IF(Y5030=行业比较!$E$6,ROW(),"")</f>
        <v/>
      </c>
    </row>
    <row r="5031" spans="22:26" x14ac:dyDescent="0.35">
      <c r="V5031" s="253">
        <f t="shared" si="86"/>
        <v>0</v>
      </c>
      <c r="W5031" s="348" t="str">
        <f>IF(板块成分!B5033="","",板块成分!B5033)</f>
        <v/>
      </c>
      <c r="X5031" s="270" t="str">
        <f>[1]!s_info_name(W5031)</f>
        <v>0</v>
      </c>
      <c r="Y5031" s="335" t="str">
        <f>IF($Y$3="申万一级行业",[1]!s_info_industry_sw_2021(W5031,公司分析!D$5,1),IF($Y$3="申万二级行业",[1]!s_info_industry_sw_2021(W5031,公司分析!D$5,2),IF($Y$3="申万三级行业",[1]!s_info_industry_sw_2021(W5031,公司分析!D$5,3),IF($Y$3="wind一级行业",[1]!s_info_industry_gics(W5031,1),IF($Y$3="wind二级行业",[1]!s_info_industry_gics(W5031,2),IF($Y$3="wind三级行业",[1]!s_info_industry_gics(W5031,3),IF($Y$3="wind四级行业",[1]!s_info_industry_gics(W5031,4),IF($Y$3="证监会门类行业",[1]!s_info_industry_csrc12_n(W5031,公司分析!D$5,1),""))))))))</f>
        <v>0</v>
      </c>
      <c r="Z5031" s="298" t="str">
        <f>IF(Y5031=行业比较!$E$6,ROW(),"")</f>
        <v/>
      </c>
    </row>
    <row r="5032" spans="22:26" x14ac:dyDescent="0.35">
      <c r="V5032" s="253">
        <f t="shared" si="86"/>
        <v>0</v>
      </c>
      <c r="W5032" s="348" t="str">
        <f>IF(板块成分!B5034="","",板块成分!B5034)</f>
        <v/>
      </c>
      <c r="X5032" s="270" t="str">
        <f>[1]!s_info_name(W5032)</f>
        <v>0</v>
      </c>
      <c r="Y5032" s="335" t="str">
        <f>IF($Y$3="申万一级行业",[1]!s_info_industry_sw_2021(W5032,公司分析!D$5,1),IF($Y$3="申万二级行业",[1]!s_info_industry_sw_2021(W5032,公司分析!D$5,2),IF($Y$3="申万三级行业",[1]!s_info_industry_sw_2021(W5032,公司分析!D$5,3),IF($Y$3="wind一级行业",[1]!s_info_industry_gics(W5032,1),IF($Y$3="wind二级行业",[1]!s_info_industry_gics(W5032,2),IF($Y$3="wind三级行业",[1]!s_info_industry_gics(W5032,3),IF($Y$3="wind四级行业",[1]!s_info_industry_gics(W5032,4),IF($Y$3="证监会门类行业",[1]!s_info_industry_csrc12_n(W5032,公司分析!D$5,1),""))))))))</f>
        <v>0</v>
      </c>
      <c r="Z5032" s="298" t="str">
        <f>IF(Y5032=行业比较!$E$6,ROW(),"")</f>
        <v/>
      </c>
    </row>
    <row r="5033" spans="22:26" x14ac:dyDescent="0.35">
      <c r="V5033" s="253">
        <f t="shared" si="86"/>
        <v>0</v>
      </c>
      <c r="W5033" s="348" t="str">
        <f>IF(板块成分!B5035="","",板块成分!B5035)</f>
        <v/>
      </c>
      <c r="X5033" s="270" t="str">
        <f>[1]!s_info_name(W5033)</f>
        <v>0</v>
      </c>
      <c r="Y5033" s="335" t="str">
        <f>IF($Y$3="申万一级行业",[1]!s_info_industry_sw_2021(W5033,公司分析!D$5,1),IF($Y$3="申万二级行业",[1]!s_info_industry_sw_2021(W5033,公司分析!D$5,2),IF($Y$3="申万三级行业",[1]!s_info_industry_sw_2021(W5033,公司分析!D$5,3),IF($Y$3="wind一级行业",[1]!s_info_industry_gics(W5033,1),IF($Y$3="wind二级行业",[1]!s_info_industry_gics(W5033,2),IF($Y$3="wind三级行业",[1]!s_info_industry_gics(W5033,3),IF($Y$3="wind四级行业",[1]!s_info_industry_gics(W5033,4),IF($Y$3="证监会门类行业",[1]!s_info_industry_csrc12_n(W5033,公司分析!D$5,1),""))))))))</f>
        <v>0</v>
      </c>
      <c r="Z5033" s="298" t="str">
        <f>IF(Y5033=行业比较!$E$6,ROW(),"")</f>
        <v/>
      </c>
    </row>
    <row r="5034" spans="22:26" x14ac:dyDescent="0.35">
      <c r="V5034" s="253">
        <f t="shared" si="86"/>
        <v>0</v>
      </c>
      <c r="W5034" s="348" t="str">
        <f>IF(板块成分!B5036="","",板块成分!B5036)</f>
        <v/>
      </c>
      <c r="X5034" s="270" t="str">
        <f>[1]!s_info_name(W5034)</f>
        <v>0</v>
      </c>
      <c r="Y5034" s="335" t="str">
        <f>IF($Y$3="申万一级行业",[1]!s_info_industry_sw_2021(W5034,公司分析!D$5,1),IF($Y$3="申万二级行业",[1]!s_info_industry_sw_2021(W5034,公司分析!D$5,2),IF($Y$3="申万三级行业",[1]!s_info_industry_sw_2021(W5034,公司分析!D$5,3),IF($Y$3="wind一级行业",[1]!s_info_industry_gics(W5034,1),IF($Y$3="wind二级行业",[1]!s_info_industry_gics(W5034,2),IF($Y$3="wind三级行业",[1]!s_info_industry_gics(W5034,3),IF($Y$3="wind四级行业",[1]!s_info_industry_gics(W5034,4),IF($Y$3="证监会门类行业",[1]!s_info_industry_csrc12_n(W5034,公司分析!D$5,1),""))))))))</f>
        <v>0</v>
      </c>
      <c r="Z5034" s="298" t="str">
        <f>IF(Y5034=行业比较!$E$6,ROW(),"")</f>
        <v/>
      </c>
    </row>
    <row r="5035" spans="22:26" x14ac:dyDescent="0.35">
      <c r="V5035" s="253">
        <f t="shared" si="86"/>
        <v>0</v>
      </c>
      <c r="W5035" s="348" t="str">
        <f>IF(板块成分!B5037="","",板块成分!B5037)</f>
        <v/>
      </c>
      <c r="X5035" s="270" t="str">
        <f>[1]!s_info_name(W5035)</f>
        <v>0</v>
      </c>
      <c r="Y5035" s="335" t="str">
        <f>IF($Y$3="申万一级行业",[1]!s_info_industry_sw_2021(W5035,公司分析!D$5,1),IF($Y$3="申万二级行业",[1]!s_info_industry_sw_2021(W5035,公司分析!D$5,2),IF($Y$3="申万三级行业",[1]!s_info_industry_sw_2021(W5035,公司分析!D$5,3),IF($Y$3="wind一级行业",[1]!s_info_industry_gics(W5035,1),IF($Y$3="wind二级行业",[1]!s_info_industry_gics(W5035,2),IF($Y$3="wind三级行业",[1]!s_info_industry_gics(W5035,3),IF($Y$3="wind四级行业",[1]!s_info_industry_gics(W5035,4),IF($Y$3="证监会门类行业",[1]!s_info_industry_csrc12_n(W5035,公司分析!D$5,1),""))))))))</f>
        <v>0</v>
      </c>
      <c r="Z5035" s="298" t="str">
        <f>IF(Y5035=行业比较!$E$6,ROW(),"")</f>
        <v/>
      </c>
    </row>
    <row r="5036" spans="22:26" x14ac:dyDescent="0.35">
      <c r="V5036" s="253">
        <f t="shared" si="86"/>
        <v>0</v>
      </c>
      <c r="W5036" s="348" t="str">
        <f>IF(板块成分!B5038="","",板块成分!B5038)</f>
        <v/>
      </c>
      <c r="X5036" s="270" t="str">
        <f>[1]!s_info_name(W5036)</f>
        <v>0</v>
      </c>
      <c r="Y5036" s="335" t="str">
        <f>IF($Y$3="申万一级行业",[1]!s_info_industry_sw_2021(W5036,公司分析!D$5,1),IF($Y$3="申万二级行业",[1]!s_info_industry_sw_2021(W5036,公司分析!D$5,2),IF($Y$3="申万三级行业",[1]!s_info_industry_sw_2021(W5036,公司分析!D$5,3),IF($Y$3="wind一级行业",[1]!s_info_industry_gics(W5036,1),IF($Y$3="wind二级行业",[1]!s_info_industry_gics(W5036,2),IF($Y$3="wind三级行业",[1]!s_info_industry_gics(W5036,3),IF($Y$3="wind四级行业",[1]!s_info_industry_gics(W5036,4),IF($Y$3="证监会门类行业",[1]!s_info_industry_csrc12_n(W5036,公司分析!D$5,1),""))))))))</f>
        <v>0</v>
      </c>
      <c r="Z5036" s="298" t="str">
        <f>IF(Y5036=行业比较!$E$6,ROW(),"")</f>
        <v/>
      </c>
    </row>
    <row r="5037" spans="22:26" x14ac:dyDescent="0.35">
      <c r="V5037" s="253">
        <f t="shared" si="86"/>
        <v>0</v>
      </c>
      <c r="W5037" s="348" t="str">
        <f>IF(板块成分!B5039="","",板块成分!B5039)</f>
        <v/>
      </c>
      <c r="X5037" s="270" t="str">
        <f>[1]!s_info_name(W5037)</f>
        <v>0</v>
      </c>
      <c r="Y5037" s="335" t="str">
        <f>IF($Y$3="申万一级行业",[1]!s_info_industry_sw_2021(W5037,公司分析!D$5,1),IF($Y$3="申万二级行业",[1]!s_info_industry_sw_2021(W5037,公司分析!D$5,2),IF($Y$3="申万三级行业",[1]!s_info_industry_sw_2021(W5037,公司分析!D$5,3),IF($Y$3="wind一级行业",[1]!s_info_industry_gics(W5037,1),IF($Y$3="wind二级行业",[1]!s_info_industry_gics(W5037,2),IF($Y$3="wind三级行业",[1]!s_info_industry_gics(W5037,3),IF($Y$3="wind四级行业",[1]!s_info_industry_gics(W5037,4),IF($Y$3="证监会门类行业",[1]!s_info_industry_csrc12_n(W5037,公司分析!D$5,1),""))))))))</f>
        <v>0</v>
      </c>
      <c r="Z5037" s="298" t="str">
        <f>IF(Y5037=行业比较!$E$6,ROW(),"")</f>
        <v/>
      </c>
    </row>
    <row r="5038" spans="22:26" x14ac:dyDescent="0.35">
      <c r="V5038" s="253">
        <f t="shared" si="86"/>
        <v>0</v>
      </c>
      <c r="W5038" s="348" t="str">
        <f>IF(板块成分!B5040="","",板块成分!B5040)</f>
        <v/>
      </c>
      <c r="X5038" s="270" t="str">
        <f>[1]!s_info_name(W5038)</f>
        <v>0</v>
      </c>
      <c r="Y5038" s="335" t="str">
        <f>IF($Y$3="申万一级行业",[1]!s_info_industry_sw_2021(W5038,公司分析!D$5,1),IF($Y$3="申万二级行业",[1]!s_info_industry_sw_2021(W5038,公司分析!D$5,2),IF($Y$3="申万三级行业",[1]!s_info_industry_sw_2021(W5038,公司分析!D$5,3),IF($Y$3="wind一级行业",[1]!s_info_industry_gics(W5038,1),IF($Y$3="wind二级行业",[1]!s_info_industry_gics(W5038,2),IF($Y$3="wind三级行业",[1]!s_info_industry_gics(W5038,3),IF($Y$3="wind四级行业",[1]!s_info_industry_gics(W5038,4),IF($Y$3="证监会门类行业",[1]!s_info_industry_csrc12_n(W5038,公司分析!D$5,1),""))))))))</f>
        <v>0</v>
      </c>
      <c r="Z5038" s="298" t="str">
        <f>IF(Y5038=行业比较!$E$6,ROW(),"")</f>
        <v/>
      </c>
    </row>
    <row r="5039" spans="22:26" x14ac:dyDescent="0.35">
      <c r="V5039" s="253">
        <f t="shared" si="86"/>
        <v>0</v>
      </c>
      <c r="W5039" s="348" t="str">
        <f>IF(板块成分!B5041="","",板块成分!B5041)</f>
        <v/>
      </c>
      <c r="X5039" s="270" t="str">
        <f>[1]!s_info_name(W5039)</f>
        <v>0</v>
      </c>
      <c r="Y5039" s="335" t="str">
        <f>IF($Y$3="申万一级行业",[1]!s_info_industry_sw_2021(W5039,公司分析!D$5,1),IF($Y$3="申万二级行业",[1]!s_info_industry_sw_2021(W5039,公司分析!D$5,2),IF($Y$3="申万三级行业",[1]!s_info_industry_sw_2021(W5039,公司分析!D$5,3),IF($Y$3="wind一级行业",[1]!s_info_industry_gics(W5039,1),IF($Y$3="wind二级行业",[1]!s_info_industry_gics(W5039,2),IF($Y$3="wind三级行业",[1]!s_info_industry_gics(W5039,3),IF($Y$3="wind四级行业",[1]!s_info_industry_gics(W5039,4),IF($Y$3="证监会门类行业",[1]!s_info_industry_csrc12_n(W5039,公司分析!D$5,1),""))))))))</f>
        <v>0</v>
      </c>
      <c r="Z5039" s="298" t="str">
        <f>IF(Y5039=行业比较!$E$6,ROW(),"")</f>
        <v/>
      </c>
    </row>
    <row r="5040" spans="22:26" x14ac:dyDescent="0.35">
      <c r="V5040" s="253">
        <f t="shared" si="86"/>
        <v>0</v>
      </c>
      <c r="W5040" s="348" t="str">
        <f>IF(板块成分!B5042="","",板块成分!B5042)</f>
        <v/>
      </c>
      <c r="X5040" s="270" t="str">
        <f>[1]!s_info_name(W5040)</f>
        <v>0</v>
      </c>
      <c r="Y5040" s="335" t="str">
        <f>IF($Y$3="申万一级行业",[1]!s_info_industry_sw_2021(W5040,公司分析!D$5,1),IF($Y$3="申万二级行业",[1]!s_info_industry_sw_2021(W5040,公司分析!D$5,2),IF($Y$3="申万三级行业",[1]!s_info_industry_sw_2021(W5040,公司分析!D$5,3),IF($Y$3="wind一级行业",[1]!s_info_industry_gics(W5040,1),IF($Y$3="wind二级行业",[1]!s_info_industry_gics(W5040,2),IF($Y$3="wind三级行业",[1]!s_info_industry_gics(W5040,3),IF($Y$3="wind四级行业",[1]!s_info_industry_gics(W5040,4),IF($Y$3="证监会门类行业",[1]!s_info_industry_csrc12_n(W5040,公司分析!D$5,1),""))))))))</f>
        <v>0</v>
      </c>
      <c r="Z5040" s="298" t="str">
        <f>IF(Y5040=行业比较!$E$6,ROW(),"")</f>
        <v/>
      </c>
    </row>
    <row r="5041" spans="22:26" x14ac:dyDescent="0.35">
      <c r="V5041" s="253">
        <f t="shared" si="86"/>
        <v>0</v>
      </c>
      <c r="W5041" s="348" t="str">
        <f>IF(板块成分!B5043="","",板块成分!B5043)</f>
        <v/>
      </c>
      <c r="X5041" s="270" t="str">
        <f>[1]!s_info_name(W5041)</f>
        <v>0</v>
      </c>
      <c r="Y5041" s="335" t="str">
        <f>IF($Y$3="申万一级行业",[1]!s_info_industry_sw_2021(W5041,公司分析!D$5,1),IF($Y$3="申万二级行业",[1]!s_info_industry_sw_2021(W5041,公司分析!D$5,2),IF($Y$3="申万三级行业",[1]!s_info_industry_sw_2021(W5041,公司分析!D$5,3),IF($Y$3="wind一级行业",[1]!s_info_industry_gics(W5041,1),IF($Y$3="wind二级行业",[1]!s_info_industry_gics(W5041,2),IF($Y$3="wind三级行业",[1]!s_info_industry_gics(W5041,3),IF($Y$3="wind四级行业",[1]!s_info_industry_gics(W5041,4),IF($Y$3="证监会门类行业",[1]!s_info_industry_csrc12_n(W5041,公司分析!D$5,1),""))))))))</f>
        <v>0</v>
      </c>
      <c r="Z5041" s="298" t="str">
        <f>IF(Y5041=行业比较!$E$6,ROW(),"")</f>
        <v/>
      </c>
    </row>
    <row r="5042" spans="22:26" x14ac:dyDescent="0.35">
      <c r="V5042" s="253">
        <f t="shared" si="86"/>
        <v>0</v>
      </c>
      <c r="W5042" s="348" t="str">
        <f>IF(板块成分!B5044="","",板块成分!B5044)</f>
        <v/>
      </c>
      <c r="X5042" s="270" t="str">
        <f>[1]!s_info_name(W5042)</f>
        <v>0</v>
      </c>
      <c r="Y5042" s="335" t="str">
        <f>IF($Y$3="申万一级行业",[1]!s_info_industry_sw_2021(W5042,公司分析!D$5,1),IF($Y$3="申万二级行业",[1]!s_info_industry_sw_2021(W5042,公司分析!D$5,2),IF($Y$3="申万三级行业",[1]!s_info_industry_sw_2021(W5042,公司分析!D$5,3),IF($Y$3="wind一级行业",[1]!s_info_industry_gics(W5042,1),IF($Y$3="wind二级行业",[1]!s_info_industry_gics(W5042,2),IF($Y$3="wind三级行业",[1]!s_info_industry_gics(W5042,3),IF($Y$3="wind四级行业",[1]!s_info_industry_gics(W5042,4),IF($Y$3="证监会门类行业",[1]!s_info_industry_csrc12_n(W5042,公司分析!D$5,1),""))))))))</f>
        <v>0</v>
      </c>
      <c r="Z5042" s="298" t="str">
        <f>IF(Y5042=行业比较!$E$6,ROW(),"")</f>
        <v/>
      </c>
    </row>
    <row r="5043" spans="22:26" x14ac:dyDescent="0.35">
      <c r="V5043" s="253">
        <f t="shared" si="86"/>
        <v>0</v>
      </c>
      <c r="W5043" s="348" t="str">
        <f>IF(板块成分!B5045="","",板块成分!B5045)</f>
        <v/>
      </c>
      <c r="X5043" s="270" t="str">
        <f>[1]!s_info_name(W5043)</f>
        <v>0</v>
      </c>
      <c r="Y5043" s="335" t="str">
        <f>IF($Y$3="申万一级行业",[1]!s_info_industry_sw_2021(W5043,公司分析!D$5,1),IF($Y$3="申万二级行业",[1]!s_info_industry_sw_2021(W5043,公司分析!D$5,2),IF($Y$3="申万三级行业",[1]!s_info_industry_sw_2021(W5043,公司分析!D$5,3),IF($Y$3="wind一级行业",[1]!s_info_industry_gics(W5043,1),IF($Y$3="wind二级行业",[1]!s_info_industry_gics(W5043,2),IF($Y$3="wind三级行业",[1]!s_info_industry_gics(W5043,3),IF($Y$3="wind四级行业",[1]!s_info_industry_gics(W5043,4),IF($Y$3="证监会门类行业",[1]!s_info_industry_csrc12_n(W5043,公司分析!D$5,1),""))))))))</f>
        <v>0</v>
      </c>
      <c r="Z5043" s="298" t="str">
        <f>IF(Y5043=行业比较!$E$6,ROW(),"")</f>
        <v/>
      </c>
    </row>
    <row r="5044" spans="22:26" x14ac:dyDescent="0.35">
      <c r="V5044" s="253">
        <f t="shared" si="86"/>
        <v>0</v>
      </c>
      <c r="W5044" s="348" t="str">
        <f>IF(板块成分!B5046="","",板块成分!B5046)</f>
        <v/>
      </c>
      <c r="X5044" s="270" t="str">
        <f>[1]!s_info_name(W5044)</f>
        <v>0</v>
      </c>
      <c r="Y5044" s="335" t="str">
        <f>IF($Y$3="申万一级行业",[1]!s_info_industry_sw_2021(W5044,公司分析!D$5,1),IF($Y$3="申万二级行业",[1]!s_info_industry_sw_2021(W5044,公司分析!D$5,2),IF($Y$3="申万三级行业",[1]!s_info_industry_sw_2021(W5044,公司分析!D$5,3),IF($Y$3="wind一级行业",[1]!s_info_industry_gics(W5044,1),IF($Y$3="wind二级行业",[1]!s_info_industry_gics(W5044,2),IF($Y$3="wind三级行业",[1]!s_info_industry_gics(W5044,3),IF($Y$3="wind四级行业",[1]!s_info_industry_gics(W5044,4),IF($Y$3="证监会门类行业",[1]!s_info_industry_csrc12_n(W5044,公司分析!D$5,1),""))))))))</f>
        <v>0</v>
      </c>
      <c r="Z5044" s="298" t="str">
        <f>IF(Y5044=行业比较!$E$6,ROW(),"")</f>
        <v/>
      </c>
    </row>
    <row r="5045" spans="22:26" x14ac:dyDescent="0.35">
      <c r="V5045" s="253">
        <f t="shared" si="86"/>
        <v>0</v>
      </c>
      <c r="W5045" s="348" t="str">
        <f>IF(板块成分!B5047="","",板块成分!B5047)</f>
        <v/>
      </c>
      <c r="X5045" s="270" t="str">
        <f>[1]!s_info_name(W5045)</f>
        <v>0</v>
      </c>
      <c r="Y5045" s="335" t="str">
        <f>IF($Y$3="申万一级行业",[1]!s_info_industry_sw_2021(W5045,公司分析!D$5,1),IF($Y$3="申万二级行业",[1]!s_info_industry_sw_2021(W5045,公司分析!D$5,2),IF($Y$3="申万三级行业",[1]!s_info_industry_sw_2021(W5045,公司分析!D$5,3),IF($Y$3="wind一级行业",[1]!s_info_industry_gics(W5045,1),IF($Y$3="wind二级行业",[1]!s_info_industry_gics(W5045,2),IF($Y$3="wind三级行业",[1]!s_info_industry_gics(W5045,3),IF($Y$3="wind四级行业",[1]!s_info_industry_gics(W5045,4),IF($Y$3="证监会门类行业",[1]!s_info_industry_csrc12_n(W5045,公司分析!D$5,1),""))))))))</f>
        <v>0</v>
      </c>
      <c r="Z5045" s="298" t="str">
        <f>IF(Y5045=行业比较!$E$6,ROW(),"")</f>
        <v/>
      </c>
    </row>
    <row r="5046" spans="22:26" x14ac:dyDescent="0.35">
      <c r="V5046" s="253">
        <f t="shared" si="86"/>
        <v>0</v>
      </c>
      <c r="W5046" s="348" t="str">
        <f>IF(板块成分!B5048="","",板块成分!B5048)</f>
        <v/>
      </c>
      <c r="X5046" s="270" t="str">
        <f>[1]!s_info_name(W5046)</f>
        <v>0</v>
      </c>
      <c r="Y5046" s="335" t="str">
        <f>IF($Y$3="申万一级行业",[1]!s_info_industry_sw_2021(W5046,公司分析!D$5,1),IF($Y$3="申万二级行业",[1]!s_info_industry_sw_2021(W5046,公司分析!D$5,2),IF($Y$3="申万三级行业",[1]!s_info_industry_sw_2021(W5046,公司分析!D$5,3),IF($Y$3="wind一级行业",[1]!s_info_industry_gics(W5046,1),IF($Y$3="wind二级行业",[1]!s_info_industry_gics(W5046,2),IF($Y$3="wind三级行业",[1]!s_info_industry_gics(W5046,3),IF($Y$3="wind四级行业",[1]!s_info_industry_gics(W5046,4),IF($Y$3="证监会门类行业",[1]!s_info_industry_csrc12_n(W5046,公司分析!D$5,1),""))))))))</f>
        <v>0</v>
      </c>
      <c r="Z5046" s="298" t="str">
        <f>IF(Y5046=行业比较!$E$6,ROW(),"")</f>
        <v/>
      </c>
    </row>
    <row r="5047" spans="22:26" x14ac:dyDescent="0.35">
      <c r="V5047" s="253">
        <f t="shared" si="86"/>
        <v>0</v>
      </c>
      <c r="W5047" s="348" t="str">
        <f>IF(板块成分!B5049="","",板块成分!B5049)</f>
        <v/>
      </c>
      <c r="X5047" s="270" t="str">
        <f>[1]!s_info_name(W5047)</f>
        <v>0</v>
      </c>
      <c r="Y5047" s="335" t="str">
        <f>IF($Y$3="申万一级行业",[1]!s_info_industry_sw_2021(W5047,公司分析!D$5,1),IF($Y$3="申万二级行业",[1]!s_info_industry_sw_2021(W5047,公司分析!D$5,2),IF($Y$3="申万三级行业",[1]!s_info_industry_sw_2021(W5047,公司分析!D$5,3),IF($Y$3="wind一级行业",[1]!s_info_industry_gics(W5047,1),IF($Y$3="wind二级行业",[1]!s_info_industry_gics(W5047,2),IF($Y$3="wind三级行业",[1]!s_info_industry_gics(W5047,3),IF($Y$3="wind四级行业",[1]!s_info_industry_gics(W5047,4),IF($Y$3="证监会门类行业",[1]!s_info_industry_csrc12_n(W5047,公司分析!D$5,1),""))))))))</f>
        <v>0</v>
      </c>
      <c r="Z5047" s="298" t="str">
        <f>IF(Y5047=行业比较!$E$6,ROW(),"")</f>
        <v/>
      </c>
    </row>
    <row r="5048" spans="22:26" x14ac:dyDescent="0.35">
      <c r="V5048" s="253">
        <f t="shared" si="86"/>
        <v>0</v>
      </c>
      <c r="W5048" s="348" t="str">
        <f>IF(板块成分!B5050="","",板块成分!B5050)</f>
        <v/>
      </c>
      <c r="X5048" s="270" t="str">
        <f>[1]!s_info_name(W5048)</f>
        <v>0</v>
      </c>
      <c r="Y5048" s="335" t="str">
        <f>IF($Y$3="申万一级行业",[1]!s_info_industry_sw_2021(W5048,公司分析!D$5,1),IF($Y$3="申万二级行业",[1]!s_info_industry_sw_2021(W5048,公司分析!D$5,2),IF($Y$3="申万三级行业",[1]!s_info_industry_sw_2021(W5048,公司分析!D$5,3),IF($Y$3="wind一级行业",[1]!s_info_industry_gics(W5048,1),IF($Y$3="wind二级行业",[1]!s_info_industry_gics(W5048,2),IF($Y$3="wind三级行业",[1]!s_info_industry_gics(W5048,3),IF($Y$3="wind四级行业",[1]!s_info_industry_gics(W5048,4),IF($Y$3="证监会门类行业",[1]!s_info_industry_csrc12_n(W5048,公司分析!D$5,1),""))))))))</f>
        <v>0</v>
      </c>
      <c r="Z5048" s="298" t="str">
        <f>IF(Y5048=行业比较!$E$6,ROW(),"")</f>
        <v/>
      </c>
    </row>
    <row r="5049" spans="22:26" x14ac:dyDescent="0.35">
      <c r="V5049" s="253">
        <f t="shared" si="86"/>
        <v>0</v>
      </c>
      <c r="W5049" s="348" t="str">
        <f>IF(板块成分!B5051="","",板块成分!B5051)</f>
        <v/>
      </c>
      <c r="X5049" s="270" t="str">
        <f>[1]!s_info_name(W5049)</f>
        <v>0</v>
      </c>
      <c r="Y5049" s="335" t="str">
        <f>IF($Y$3="申万一级行业",[1]!s_info_industry_sw_2021(W5049,公司分析!D$5,1),IF($Y$3="申万二级行业",[1]!s_info_industry_sw_2021(W5049,公司分析!D$5,2),IF($Y$3="申万三级行业",[1]!s_info_industry_sw_2021(W5049,公司分析!D$5,3),IF($Y$3="wind一级行业",[1]!s_info_industry_gics(W5049,1),IF($Y$3="wind二级行业",[1]!s_info_industry_gics(W5049,2),IF($Y$3="wind三级行业",[1]!s_info_industry_gics(W5049,3),IF($Y$3="wind四级行业",[1]!s_info_industry_gics(W5049,4),IF($Y$3="证监会门类行业",[1]!s_info_industry_csrc12_n(W5049,公司分析!D$5,1),""))))))))</f>
        <v>0</v>
      </c>
      <c r="Z5049" s="298" t="str">
        <f>IF(Y5049=行业比较!$E$6,ROW(),"")</f>
        <v/>
      </c>
    </row>
    <row r="5050" spans="22:26" x14ac:dyDescent="0.35">
      <c r="V5050" s="253">
        <f t="shared" si="86"/>
        <v>0</v>
      </c>
      <c r="W5050" s="348" t="str">
        <f>IF(板块成分!B5052="","",板块成分!B5052)</f>
        <v/>
      </c>
      <c r="X5050" s="270" t="str">
        <f>[1]!s_info_name(W5050)</f>
        <v>0</v>
      </c>
      <c r="Y5050" s="335" t="str">
        <f>IF($Y$3="申万一级行业",[1]!s_info_industry_sw_2021(W5050,公司分析!D$5,1),IF($Y$3="申万二级行业",[1]!s_info_industry_sw_2021(W5050,公司分析!D$5,2),IF($Y$3="申万三级行业",[1]!s_info_industry_sw_2021(W5050,公司分析!D$5,3),IF($Y$3="wind一级行业",[1]!s_info_industry_gics(W5050,1),IF($Y$3="wind二级行业",[1]!s_info_industry_gics(W5050,2),IF($Y$3="wind三级行业",[1]!s_info_industry_gics(W5050,3),IF($Y$3="wind四级行业",[1]!s_info_industry_gics(W5050,4),IF($Y$3="证监会门类行业",[1]!s_info_industry_csrc12_n(W5050,公司分析!D$5,1),""))))))))</f>
        <v>0</v>
      </c>
      <c r="Z5050" s="298" t="str">
        <f>IF(Y5050=行业比较!$E$6,ROW(),"")</f>
        <v/>
      </c>
    </row>
    <row r="5051" spans="22:26" x14ac:dyDescent="0.35">
      <c r="V5051" s="253">
        <f t="shared" si="86"/>
        <v>0</v>
      </c>
      <c r="W5051" s="348" t="str">
        <f>IF(板块成分!B5053="","",板块成分!B5053)</f>
        <v/>
      </c>
      <c r="X5051" s="270" t="str">
        <f>[1]!s_info_name(W5051)</f>
        <v>0</v>
      </c>
      <c r="Y5051" s="335" t="str">
        <f>IF($Y$3="申万一级行业",[1]!s_info_industry_sw_2021(W5051,公司分析!D$5,1),IF($Y$3="申万二级行业",[1]!s_info_industry_sw_2021(W5051,公司分析!D$5,2),IF($Y$3="申万三级行业",[1]!s_info_industry_sw_2021(W5051,公司分析!D$5,3),IF($Y$3="wind一级行业",[1]!s_info_industry_gics(W5051,1),IF($Y$3="wind二级行业",[1]!s_info_industry_gics(W5051,2),IF($Y$3="wind三级行业",[1]!s_info_industry_gics(W5051,3),IF($Y$3="wind四级行业",[1]!s_info_industry_gics(W5051,4),IF($Y$3="证监会门类行业",[1]!s_info_industry_csrc12_n(W5051,公司分析!D$5,1),""))))))))</f>
        <v>0</v>
      </c>
      <c r="Z5051" s="298" t="str">
        <f>IF(Y5051=行业比较!$E$6,ROW(),"")</f>
        <v/>
      </c>
    </row>
    <row r="5052" spans="22:26" x14ac:dyDescent="0.35">
      <c r="V5052" s="253">
        <f t="shared" si="86"/>
        <v>0</v>
      </c>
      <c r="W5052" s="348" t="str">
        <f>IF(板块成分!B5054="","",板块成分!B5054)</f>
        <v/>
      </c>
      <c r="X5052" s="270" t="str">
        <f>[1]!s_info_name(W5052)</f>
        <v>0</v>
      </c>
      <c r="Y5052" s="335" t="str">
        <f>IF($Y$3="申万一级行业",[1]!s_info_industry_sw_2021(W5052,公司分析!D$5,1),IF($Y$3="申万二级行业",[1]!s_info_industry_sw_2021(W5052,公司分析!D$5,2),IF($Y$3="申万三级行业",[1]!s_info_industry_sw_2021(W5052,公司分析!D$5,3),IF($Y$3="wind一级行业",[1]!s_info_industry_gics(W5052,1),IF($Y$3="wind二级行业",[1]!s_info_industry_gics(W5052,2),IF($Y$3="wind三级行业",[1]!s_info_industry_gics(W5052,3),IF($Y$3="wind四级行业",[1]!s_info_industry_gics(W5052,4),IF($Y$3="证监会门类行业",[1]!s_info_industry_csrc12_n(W5052,公司分析!D$5,1),""))))))))</f>
        <v>0</v>
      </c>
      <c r="Z5052" s="298" t="str">
        <f>IF(Y5052=行业比较!$E$6,ROW(),"")</f>
        <v/>
      </c>
    </row>
    <row r="5053" spans="22:26" x14ac:dyDescent="0.35">
      <c r="V5053" s="253">
        <f t="shared" si="86"/>
        <v>0</v>
      </c>
      <c r="W5053" s="348" t="str">
        <f>IF(板块成分!B5055="","",板块成分!B5055)</f>
        <v/>
      </c>
      <c r="X5053" s="270" t="str">
        <f>[1]!s_info_name(W5053)</f>
        <v>0</v>
      </c>
      <c r="Y5053" s="335" t="str">
        <f>IF($Y$3="申万一级行业",[1]!s_info_industry_sw_2021(W5053,公司分析!D$5,1),IF($Y$3="申万二级行业",[1]!s_info_industry_sw_2021(W5053,公司分析!D$5,2),IF($Y$3="申万三级行业",[1]!s_info_industry_sw_2021(W5053,公司分析!D$5,3),IF($Y$3="wind一级行业",[1]!s_info_industry_gics(W5053,1),IF($Y$3="wind二级行业",[1]!s_info_industry_gics(W5053,2),IF($Y$3="wind三级行业",[1]!s_info_industry_gics(W5053,3),IF($Y$3="wind四级行业",[1]!s_info_industry_gics(W5053,4),IF($Y$3="证监会门类行业",[1]!s_info_industry_csrc12_n(W5053,公司分析!D$5,1),""))))))))</f>
        <v>0</v>
      </c>
      <c r="Z5053" s="298" t="str">
        <f>IF(Y5053=行业比较!$E$6,ROW(),"")</f>
        <v/>
      </c>
    </row>
    <row r="5054" spans="22:26" x14ac:dyDescent="0.35">
      <c r="V5054" s="253">
        <f t="shared" si="86"/>
        <v>0</v>
      </c>
      <c r="W5054" s="348" t="str">
        <f>IF(板块成分!B5056="","",板块成分!B5056)</f>
        <v/>
      </c>
      <c r="X5054" s="270" t="str">
        <f>[1]!s_info_name(W5054)</f>
        <v>0</v>
      </c>
      <c r="Y5054" s="335" t="str">
        <f>IF($Y$3="申万一级行业",[1]!s_info_industry_sw_2021(W5054,公司分析!D$5,1),IF($Y$3="申万二级行业",[1]!s_info_industry_sw_2021(W5054,公司分析!D$5,2),IF($Y$3="申万三级行业",[1]!s_info_industry_sw_2021(W5054,公司分析!D$5,3),IF($Y$3="wind一级行业",[1]!s_info_industry_gics(W5054,1),IF($Y$3="wind二级行业",[1]!s_info_industry_gics(W5054,2),IF($Y$3="wind三级行业",[1]!s_info_industry_gics(W5054,3),IF($Y$3="wind四级行业",[1]!s_info_industry_gics(W5054,4),IF($Y$3="证监会门类行业",[1]!s_info_industry_csrc12_n(W5054,公司分析!D$5,1),""))))))))</f>
        <v>0</v>
      </c>
      <c r="Z5054" s="298" t="str">
        <f>IF(Y5054=行业比较!$E$6,ROW(),"")</f>
        <v/>
      </c>
    </row>
    <row r="5055" spans="22:26" x14ac:dyDescent="0.35">
      <c r="V5055" s="253">
        <f t="shared" si="86"/>
        <v>0</v>
      </c>
      <c r="W5055" s="348" t="str">
        <f>IF(板块成分!B5057="","",板块成分!B5057)</f>
        <v/>
      </c>
      <c r="X5055" s="270" t="str">
        <f>[1]!s_info_name(W5055)</f>
        <v>0</v>
      </c>
      <c r="Y5055" s="335" t="str">
        <f>IF($Y$3="申万一级行业",[1]!s_info_industry_sw_2021(W5055,公司分析!D$5,1),IF($Y$3="申万二级行业",[1]!s_info_industry_sw_2021(W5055,公司分析!D$5,2),IF($Y$3="申万三级行业",[1]!s_info_industry_sw_2021(W5055,公司分析!D$5,3),IF($Y$3="wind一级行业",[1]!s_info_industry_gics(W5055,1),IF($Y$3="wind二级行业",[1]!s_info_industry_gics(W5055,2),IF($Y$3="wind三级行业",[1]!s_info_industry_gics(W5055,3),IF($Y$3="wind四级行业",[1]!s_info_industry_gics(W5055,4),IF($Y$3="证监会门类行业",[1]!s_info_industry_csrc12_n(W5055,公司分析!D$5,1),""))))))))</f>
        <v>0</v>
      </c>
      <c r="Z5055" s="298" t="str">
        <f>IF(Y5055=行业比较!$E$6,ROW(),"")</f>
        <v/>
      </c>
    </row>
    <row r="5056" spans="22:26" x14ac:dyDescent="0.35">
      <c r="V5056" s="253">
        <f t="shared" si="86"/>
        <v>0</v>
      </c>
      <c r="W5056" s="348" t="str">
        <f>IF(板块成分!B5058="","",板块成分!B5058)</f>
        <v/>
      </c>
      <c r="X5056" s="270" t="str">
        <f>[1]!s_info_name(W5056)</f>
        <v>0</v>
      </c>
      <c r="Y5056" s="335" t="str">
        <f>IF($Y$3="申万一级行业",[1]!s_info_industry_sw_2021(W5056,公司分析!D$5,1),IF($Y$3="申万二级行业",[1]!s_info_industry_sw_2021(W5056,公司分析!D$5,2),IF($Y$3="申万三级行业",[1]!s_info_industry_sw_2021(W5056,公司分析!D$5,3),IF($Y$3="wind一级行业",[1]!s_info_industry_gics(W5056,1),IF($Y$3="wind二级行业",[1]!s_info_industry_gics(W5056,2),IF($Y$3="wind三级行业",[1]!s_info_industry_gics(W5056,3),IF($Y$3="wind四级行业",[1]!s_info_industry_gics(W5056,4),IF($Y$3="证监会门类行业",[1]!s_info_industry_csrc12_n(W5056,公司分析!D$5,1),""))))))))</f>
        <v>0</v>
      </c>
      <c r="Z5056" s="298" t="str">
        <f>IF(Y5056=行业比较!$E$6,ROW(),"")</f>
        <v/>
      </c>
    </row>
    <row r="5057" spans="22:26" x14ac:dyDescent="0.35">
      <c r="V5057" s="253">
        <f t="shared" si="86"/>
        <v>0</v>
      </c>
      <c r="W5057" s="348" t="str">
        <f>IF(板块成分!B5059="","",板块成分!B5059)</f>
        <v/>
      </c>
      <c r="X5057" s="270" t="str">
        <f>[1]!s_info_name(W5057)</f>
        <v>0</v>
      </c>
      <c r="Y5057" s="335" t="str">
        <f>IF($Y$3="申万一级行业",[1]!s_info_industry_sw_2021(W5057,公司分析!D$5,1),IF($Y$3="申万二级行业",[1]!s_info_industry_sw_2021(W5057,公司分析!D$5,2),IF($Y$3="申万三级行业",[1]!s_info_industry_sw_2021(W5057,公司分析!D$5,3),IF($Y$3="wind一级行业",[1]!s_info_industry_gics(W5057,1),IF($Y$3="wind二级行业",[1]!s_info_industry_gics(W5057,2),IF($Y$3="wind三级行业",[1]!s_info_industry_gics(W5057,3),IF($Y$3="wind四级行业",[1]!s_info_industry_gics(W5057,4),IF($Y$3="证监会门类行业",[1]!s_info_industry_csrc12_n(W5057,公司分析!D$5,1),""))))))))</f>
        <v>0</v>
      </c>
      <c r="Z5057" s="298" t="str">
        <f>IF(Y5057=行业比较!$E$6,ROW(),"")</f>
        <v/>
      </c>
    </row>
    <row r="5058" spans="22:26" x14ac:dyDescent="0.35">
      <c r="V5058" s="253">
        <f t="shared" si="86"/>
        <v>0</v>
      </c>
      <c r="W5058" s="348" t="str">
        <f>IF(板块成分!B5060="","",板块成分!B5060)</f>
        <v/>
      </c>
      <c r="X5058" s="270" t="str">
        <f>[1]!s_info_name(W5058)</f>
        <v>0</v>
      </c>
      <c r="Y5058" s="335" t="str">
        <f>IF($Y$3="申万一级行业",[1]!s_info_industry_sw_2021(W5058,公司分析!D$5,1),IF($Y$3="申万二级行业",[1]!s_info_industry_sw_2021(W5058,公司分析!D$5,2),IF($Y$3="申万三级行业",[1]!s_info_industry_sw_2021(W5058,公司分析!D$5,3),IF($Y$3="wind一级行业",[1]!s_info_industry_gics(W5058,1),IF($Y$3="wind二级行业",[1]!s_info_industry_gics(W5058,2),IF($Y$3="wind三级行业",[1]!s_info_industry_gics(W5058,3),IF($Y$3="wind四级行业",[1]!s_info_industry_gics(W5058,4),IF($Y$3="证监会门类行业",[1]!s_info_industry_csrc12_n(W5058,公司分析!D$5,1),""))))))))</f>
        <v>0</v>
      </c>
      <c r="Z5058" s="298" t="str">
        <f>IF(Y5058=行业比较!$E$6,ROW(),"")</f>
        <v/>
      </c>
    </row>
    <row r="5059" spans="22:26" x14ac:dyDescent="0.35">
      <c r="V5059" s="253">
        <f t="shared" si="86"/>
        <v>0</v>
      </c>
      <c r="W5059" s="348" t="str">
        <f>IF(板块成分!B5061="","",板块成分!B5061)</f>
        <v/>
      </c>
      <c r="X5059" s="270" t="str">
        <f>[1]!s_info_name(W5059)</f>
        <v>0</v>
      </c>
      <c r="Y5059" s="335" t="str">
        <f>IF($Y$3="申万一级行业",[1]!s_info_industry_sw_2021(W5059,公司分析!D$5,1),IF($Y$3="申万二级行业",[1]!s_info_industry_sw_2021(W5059,公司分析!D$5,2),IF($Y$3="申万三级行业",[1]!s_info_industry_sw_2021(W5059,公司分析!D$5,3),IF($Y$3="wind一级行业",[1]!s_info_industry_gics(W5059,1),IF($Y$3="wind二级行业",[1]!s_info_industry_gics(W5059,2),IF($Y$3="wind三级行业",[1]!s_info_industry_gics(W5059,3),IF($Y$3="wind四级行业",[1]!s_info_industry_gics(W5059,4),IF($Y$3="证监会门类行业",[1]!s_info_industry_csrc12_n(W5059,公司分析!D$5,1),""))))))))</f>
        <v>0</v>
      </c>
      <c r="Z5059" s="298" t="str">
        <f>IF(Y5059=行业比较!$E$6,ROW(),"")</f>
        <v/>
      </c>
    </row>
    <row r="5060" spans="22:26" x14ac:dyDescent="0.35">
      <c r="V5060" s="253">
        <f t="shared" si="86"/>
        <v>0</v>
      </c>
      <c r="W5060" s="348" t="str">
        <f>IF(板块成分!B5062="","",板块成分!B5062)</f>
        <v/>
      </c>
      <c r="X5060" s="270" t="str">
        <f>[1]!s_info_name(W5060)</f>
        <v>0</v>
      </c>
      <c r="Y5060" s="335" t="str">
        <f>IF($Y$3="申万一级行业",[1]!s_info_industry_sw_2021(W5060,公司分析!D$5,1),IF($Y$3="申万二级行业",[1]!s_info_industry_sw_2021(W5060,公司分析!D$5,2),IF($Y$3="申万三级行业",[1]!s_info_industry_sw_2021(W5060,公司分析!D$5,3),IF($Y$3="wind一级行业",[1]!s_info_industry_gics(W5060,1),IF($Y$3="wind二级行业",[1]!s_info_industry_gics(W5060,2),IF($Y$3="wind三级行业",[1]!s_info_industry_gics(W5060,3),IF($Y$3="wind四级行业",[1]!s_info_industry_gics(W5060,4),IF($Y$3="证监会门类行业",[1]!s_info_industry_csrc12_n(W5060,公司分析!D$5,1),""))))))))</f>
        <v>0</v>
      </c>
      <c r="Z5060" s="298" t="str">
        <f>IF(Y5060=行业比较!$E$6,ROW(),"")</f>
        <v/>
      </c>
    </row>
    <row r="5061" spans="22:26" x14ac:dyDescent="0.35">
      <c r="V5061" s="253">
        <f t="shared" ref="V5061:V5094" si="87">IF(Z5061="",0,RANK(Z5061,Z:Z,1))</f>
        <v>0</v>
      </c>
      <c r="W5061" s="348" t="str">
        <f>IF(板块成分!B5063="","",板块成分!B5063)</f>
        <v/>
      </c>
      <c r="X5061" s="270" t="str">
        <f>[1]!s_info_name(W5061)</f>
        <v>0</v>
      </c>
      <c r="Y5061" s="335" t="str">
        <f>IF($Y$3="申万一级行业",[1]!s_info_industry_sw_2021(W5061,公司分析!D$5,1),IF($Y$3="申万二级行业",[1]!s_info_industry_sw_2021(W5061,公司分析!D$5,2),IF($Y$3="申万三级行业",[1]!s_info_industry_sw_2021(W5061,公司分析!D$5,3),IF($Y$3="wind一级行业",[1]!s_info_industry_gics(W5061,1),IF($Y$3="wind二级行业",[1]!s_info_industry_gics(W5061,2),IF($Y$3="wind三级行业",[1]!s_info_industry_gics(W5061,3),IF($Y$3="wind四级行业",[1]!s_info_industry_gics(W5061,4),IF($Y$3="证监会门类行业",[1]!s_info_industry_csrc12_n(W5061,公司分析!D$5,1),""))))))))</f>
        <v>0</v>
      </c>
      <c r="Z5061" s="298" t="str">
        <f>IF(Y5061=行业比较!$E$6,ROW(),"")</f>
        <v/>
      </c>
    </row>
    <row r="5062" spans="22:26" x14ac:dyDescent="0.35">
      <c r="V5062" s="253">
        <f t="shared" si="87"/>
        <v>0</v>
      </c>
      <c r="W5062" s="348" t="str">
        <f>IF(板块成分!B5064="","",板块成分!B5064)</f>
        <v/>
      </c>
      <c r="X5062" s="270" t="str">
        <f>[1]!s_info_name(W5062)</f>
        <v>0</v>
      </c>
      <c r="Y5062" s="335" t="str">
        <f>IF($Y$3="申万一级行业",[1]!s_info_industry_sw_2021(W5062,公司分析!D$5,1),IF($Y$3="申万二级行业",[1]!s_info_industry_sw_2021(W5062,公司分析!D$5,2),IF($Y$3="申万三级行业",[1]!s_info_industry_sw_2021(W5062,公司分析!D$5,3),IF($Y$3="wind一级行业",[1]!s_info_industry_gics(W5062,1),IF($Y$3="wind二级行业",[1]!s_info_industry_gics(W5062,2),IF($Y$3="wind三级行业",[1]!s_info_industry_gics(W5062,3),IF($Y$3="wind四级行业",[1]!s_info_industry_gics(W5062,4),IF($Y$3="证监会门类行业",[1]!s_info_industry_csrc12_n(W5062,公司分析!D$5,1),""))))))))</f>
        <v>0</v>
      </c>
      <c r="Z5062" s="298" t="str">
        <f>IF(Y5062=行业比较!$E$6,ROW(),"")</f>
        <v/>
      </c>
    </row>
    <row r="5063" spans="22:26" x14ac:dyDescent="0.35">
      <c r="V5063" s="253">
        <f t="shared" si="87"/>
        <v>0</v>
      </c>
      <c r="W5063" s="348" t="str">
        <f>IF(板块成分!B5065="","",板块成分!B5065)</f>
        <v/>
      </c>
      <c r="X5063" s="270" t="str">
        <f>[1]!s_info_name(W5063)</f>
        <v>0</v>
      </c>
      <c r="Y5063" s="335" t="str">
        <f>IF($Y$3="申万一级行业",[1]!s_info_industry_sw_2021(W5063,公司分析!D$5,1),IF($Y$3="申万二级行业",[1]!s_info_industry_sw_2021(W5063,公司分析!D$5,2),IF($Y$3="申万三级行业",[1]!s_info_industry_sw_2021(W5063,公司分析!D$5,3),IF($Y$3="wind一级行业",[1]!s_info_industry_gics(W5063,1),IF($Y$3="wind二级行业",[1]!s_info_industry_gics(W5063,2),IF($Y$3="wind三级行业",[1]!s_info_industry_gics(W5063,3),IF($Y$3="wind四级行业",[1]!s_info_industry_gics(W5063,4),IF($Y$3="证监会门类行业",[1]!s_info_industry_csrc12_n(W5063,公司分析!D$5,1),""))))))))</f>
        <v>0</v>
      </c>
      <c r="Z5063" s="298" t="str">
        <f>IF(Y5063=行业比较!$E$6,ROW(),"")</f>
        <v/>
      </c>
    </row>
    <row r="5064" spans="22:26" x14ac:dyDescent="0.35">
      <c r="V5064" s="253">
        <f t="shared" si="87"/>
        <v>0</v>
      </c>
      <c r="W5064" s="348" t="str">
        <f>IF(板块成分!B5066="","",板块成分!B5066)</f>
        <v/>
      </c>
      <c r="X5064" s="270" t="str">
        <f>[1]!s_info_name(W5064)</f>
        <v>0</v>
      </c>
      <c r="Y5064" s="335" t="str">
        <f>IF($Y$3="申万一级行业",[1]!s_info_industry_sw_2021(W5064,公司分析!D$5,1),IF($Y$3="申万二级行业",[1]!s_info_industry_sw_2021(W5064,公司分析!D$5,2),IF($Y$3="申万三级行业",[1]!s_info_industry_sw_2021(W5064,公司分析!D$5,3),IF($Y$3="wind一级行业",[1]!s_info_industry_gics(W5064,1),IF($Y$3="wind二级行业",[1]!s_info_industry_gics(W5064,2),IF($Y$3="wind三级行业",[1]!s_info_industry_gics(W5064,3),IF($Y$3="wind四级行业",[1]!s_info_industry_gics(W5064,4),IF($Y$3="证监会门类行业",[1]!s_info_industry_csrc12_n(W5064,公司分析!D$5,1),""))))))))</f>
        <v>0</v>
      </c>
      <c r="Z5064" s="298" t="str">
        <f>IF(Y5064=行业比较!$E$6,ROW(),"")</f>
        <v/>
      </c>
    </row>
    <row r="5065" spans="22:26" x14ac:dyDescent="0.35">
      <c r="V5065" s="253">
        <f t="shared" si="87"/>
        <v>0</v>
      </c>
      <c r="W5065" s="348" t="str">
        <f>IF(板块成分!B5067="","",板块成分!B5067)</f>
        <v/>
      </c>
      <c r="X5065" s="270" t="str">
        <f>[1]!s_info_name(W5065)</f>
        <v>0</v>
      </c>
      <c r="Y5065" s="335" t="str">
        <f>IF($Y$3="申万一级行业",[1]!s_info_industry_sw_2021(W5065,公司分析!D$5,1),IF($Y$3="申万二级行业",[1]!s_info_industry_sw_2021(W5065,公司分析!D$5,2),IF($Y$3="申万三级行业",[1]!s_info_industry_sw_2021(W5065,公司分析!D$5,3),IF($Y$3="wind一级行业",[1]!s_info_industry_gics(W5065,1),IF($Y$3="wind二级行业",[1]!s_info_industry_gics(W5065,2),IF($Y$3="wind三级行业",[1]!s_info_industry_gics(W5065,3),IF($Y$3="wind四级行业",[1]!s_info_industry_gics(W5065,4),IF($Y$3="证监会门类行业",[1]!s_info_industry_csrc12_n(W5065,公司分析!D$5,1),""))))))))</f>
        <v>0</v>
      </c>
      <c r="Z5065" s="298" t="str">
        <f>IF(Y5065=行业比较!$E$6,ROW(),"")</f>
        <v/>
      </c>
    </row>
    <row r="5066" spans="22:26" x14ac:dyDescent="0.35">
      <c r="V5066" s="253">
        <f t="shared" si="87"/>
        <v>0</v>
      </c>
      <c r="W5066" s="348" t="str">
        <f>IF(板块成分!B5068="","",板块成分!B5068)</f>
        <v/>
      </c>
      <c r="X5066" s="270" t="str">
        <f>[1]!s_info_name(W5066)</f>
        <v>0</v>
      </c>
      <c r="Y5066" s="335" t="str">
        <f>IF($Y$3="申万一级行业",[1]!s_info_industry_sw_2021(W5066,公司分析!D$5,1),IF($Y$3="申万二级行业",[1]!s_info_industry_sw_2021(W5066,公司分析!D$5,2),IF($Y$3="申万三级行业",[1]!s_info_industry_sw_2021(W5066,公司分析!D$5,3),IF($Y$3="wind一级行业",[1]!s_info_industry_gics(W5066,1),IF($Y$3="wind二级行业",[1]!s_info_industry_gics(W5066,2),IF($Y$3="wind三级行业",[1]!s_info_industry_gics(W5066,3),IF($Y$3="wind四级行业",[1]!s_info_industry_gics(W5066,4),IF($Y$3="证监会门类行业",[1]!s_info_industry_csrc12_n(W5066,公司分析!D$5,1),""))))))))</f>
        <v>0</v>
      </c>
      <c r="Z5066" s="298" t="str">
        <f>IF(Y5066=行业比较!$E$6,ROW(),"")</f>
        <v/>
      </c>
    </row>
    <row r="5067" spans="22:26" x14ac:dyDescent="0.35">
      <c r="V5067" s="253">
        <f t="shared" si="87"/>
        <v>0</v>
      </c>
      <c r="W5067" s="348" t="str">
        <f>IF(板块成分!B5069="","",板块成分!B5069)</f>
        <v/>
      </c>
      <c r="X5067" s="270" t="str">
        <f>[1]!s_info_name(W5067)</f>
        <v>0</v>
      </c>
      <c r="Y5067" s="335" t="str">
        <f>IF($Y$3="申万一级行业",[1]!s_info_industry_sw_2021(W5067,公司分析!D$5,1),IF($Y$3="申万二级行业",[1]!s_info_industry_sw_2021(W5067,公司分析!D$5,2),IF($Y$3="申万三级行业",[1]!s_info_industry_sw_2021(W5067,公司分析!D$5,3),IF($Y$3="wind一级行业",[1]!s_info_industry_gics(W5067,1),IF($Y$3="wind二级行业",[1]!s_info_industry_gics(W5067,2),IF($Y$3="wind三级行业",[1]!s_info_industry_gics(W5067,3),IF($Y$3="wind四级行业",[1]!s_info_industry_gics(W5067,4),IF($Y$3="证监会门类行业",[1]!s_info_industry_csrc12_n(W5067,公司分析!D$5,1),""))))))))</f>
        <v>0</v>
      </c>
      <c r="Z5067" s="298" t="str">
        <f>IF(Y5067=行业比较!$E$6,ROW(),"")</f>
        <v/>
      </c>
    </row>
    <row r="5068" spans="22:26" x14ac:dyDescent="0.35">
      <c r="V5068" s="253">
        <f t="shared" si="87"/>
        <v>0</v>
      </c>
      <c r="W5068" s="348" t="str">
        <f>IF(板块成分!B5070="","",板块成分!B5070)</f>
        <v/>
      </c>
      <c r="X5068" s="270" t="str">
        <f>[1]!s_info_name(W5068)</f>
        <v>0</v>
      </c>
      <c r="Y5068" s="335" t="str">
        <f>IF($Y$3="申万一级行业",[1]!s_info_industry_sw_2021(W5068,公司分析!D$5,1),IF($Y$3="申万二级行业",[1]!s_info_industry_sw_2021(W5068,公司分析!D$5,2),IF($Y$3="申万三级行业",[1]!s_info_industry_sw_2021(W5068,公司分析!D$5,3),IF($Y$3="wind一级行业",[1]!s_info_industry_gics(W5068,1),IF($Y$3="wind二级行业",[1]!s_info_industry_gics(W5068,2),IF($Y$3="wind三级行业",[1]!s_info_industry_gics(W5068,3),IF($Y$3="wind四级行业",[1]!s_info_industry_gics(W5068,4),IF($Y$3="证监会门类行业",[1]!s_info_industry_csrc12_n(W5068,公司分析!D$5,1),""))))))))</f>
        <v>0</v>
      </c>
      <c r="Z5068" s="298" t="str">
        <f>IF(Y5068=行业比较!$E$6,ROW(),"")</f>
        <v/>
      </c>
    </row>
    <row r="5069" spans="22:26" x14ac:dyDescent="0.35">
      <c r="V5069" s="253">
        <f t="shared" si="87"/>
        <v>0</v>
      </c>
      <c r="W5069" s="348" t="str">
        <f>IF(板块成分!B5071="","",板块成分!B5071)</f>
        <v/>
      </c>
      <c r="X5069" s="270" t="str">
        <f>[1]!s_info_name(W5069)</f>
        <v>0</v>
      </c>
      <c r="Y5069" s="335" t="str">
        <f>IF($Y$3="申万一级行业",[1]!s_info_industry_sw_2021(W5069,公司分析!D$5,1),IF($Y$3="申万二级行业",[1]!s_info_industry_sw_2021(W5069,公司分析!D$5,2),IF($Y$3="申万三级行业",[1]!s_info_industry_sw_2021(W5069,公司分析!D$5,3),IF($Y$3="wind一级行业",[1]!s_info_industry_gics(W5069,1),IF($Y$3="wind二级行业",[1]!s_info_industry_gics(W5069,2),IF($Y$3="wind三级行业",[1]!s_info_industry_gics(W5069,3),IF($Y$3="wind四级行业",[1]!s_info_industry_gics(W5069,4),IF($Y$3="证监会门类行业",[1]!s_info_industry_csrc12_n(W5069,公司分析!D$5,1),""))))))))</f>
        <v>0</v>
      </c>
      <c r="Z5069" s="298" t="str">
        <f>IF(Y5069=行业比较!$E$6,ROW(),"")</f>
        <v/>
      </c>
    </row>
    <row r="5070" spans="22:26" x14ac:dyDescent="0.35">
      <c r="V5070" s="253">
        <f t="shared" si="87"/>
        <v>0</v>
      </c>
      <c r="W5070" s="348" t="str">
        <f>IF(板块成分!B5072="","",板块成分!B5072)</f>
        <v/>
      </c>
      <c r="X5070" s="270" t="str">
        <f>[1]!s_info_name(W5070)</f>
        <v>0</v>
      </c>
      <c r="Y5070" s="335" t="str">
        <f>IF($Y$3="申万一级行业",[1]!s_info_industry_sw_2021(W5070,公司分析!D$5,1),IF($Y$3="申万二级行业",[1]!s_info_industry_sw_2021(W5070,公司分析!D$5,2),IF($Y$3="申万三级行业",[1]!s_info_industry_sw_2021(W5070,公司分析!D$5,3),IF($Y$3="wind一级行业",[1]!s_info_industry_gics(W5070,1),IF($Y$3="wind二级行业",[1]!s_info_industry_gics(W5070,2),IF($Y$3="wind三级行业",[1]!s_info_industry_gics(W5070,3),IF($Y$3="wind四级行业",[1]!s_info_industry_gics(W5070,4),IF($Y$3="证监会门类行业",[1]!s_info_industry_csrc12_n(W5070,公司分析!D$5,1),""))))))))</f>
        <v>0</v>
      </c>
      <c r="Z5070" s="298" t="str">
        <f>IF(Y5070=行业比较!$E$6,ROW(),"")</f>
        <v/>
      </c>
    </row>
    <row r="5071" spans="22:26" x14ac:dyDescent="0.35">
      <c r="V5071" s="253">
        <f t="shared" si="87"/>
        <v>0</v>
      </c>
      <c r="W5071" s="348" t="str">
        <f>IF(板块成分!B5073="","",板块成分!B5073)</f>
        <v/>
      </c>
      <c r="X5071" s="270" t="str">
        <f>[1]!s_info_name(W5071)</f>
        <v>0</v>
      </c>
      <c r="Y5071" s="335" t="str">
        <f>IF($Y$3="申万一级行业",[1]!s_info_industry_sw_2021(W5071,公司分析!D$5,1),IF($Y$3="申万二级行业",[1]!s_info_industry_sw_2021(W5071,公司分析!D$5,2),IF($Y$3="申万三级行业",[1]!s_info_industry_sw_2021(W5071,公司分析!D$5,3),IF($Y$3="wind一级行业",[1]!s_info_industry_gics(W5071,1),IF($Y$3="wind二级行业",[1]!s_info_industry_gics(W5071,2),IF($Y$3="wind三级行业",[1]!s_info_industry_gics(W5071,3),IF($Y$3="wind四级行业",[1]!s_info_industry_gics(W5071,4),IF($Y$3="证监会门类行业",[1]!s_info_industry_csrc12_n(W5071,公司分析!D$5,1),""))))))))</f>
        <v>0</v>
      </c>
      <c r="Z5071" s="298" t="str">
        <f>IF(Y5071=行业比较!$E$6,ROW(),"")</f>
        <v/>
      </c>
    </row>
    <row r="5072" spans="22:26" x14ac:dyDescent="0.35">
      <c r="V5072" s="253">
        <f t="shared" si="87"/>
        <v>0</v>
      </c>
      <c r="W5072" s="348" t="str">
        <f>IF(板块成分!B5074="","",板块成分!B5074)</f>
        <v/>
      </c>
      <c r="X5072" s="270" t="str">
        <f>[1]!s_info_name(W5072)</f>
        <v>0</v>
      </c>
      <c r="Y5072" s="335" t="str">
        <f>IF($Y$3="申万一级行业",[1]!s_info_industry_sw_2021(W5072,公司分析!D$5,1),IF($Y$3="申万二级行业",[1]!s_info_industry_sw_2021(W5072,公司分析!D$5,2),IF($Y$3="申万三级行业",[1]!s_info_industry_sw_2021(W5072,公司分析!D$5,3),IF($Y$3="wind一级行业",[1]!s_info_industry_gics(W5072,1),IF($Y$3="wind二级行业",[1]!s_info_industry_gics(W5072,2),IF($Y$3="wind三级行业",[1]!s_info_industry_gics(W5072,3),IF($Y$3="wind四级行业",[1]!s_info_industry_gics(W5072,4),IF($Y$3="证监会门类行业",[1]!s_info_industry_csrc12_n(W5072,公司分析!D$5,1),""))))))))</f>
        <v>0</v>
      </c>
      <c r="Z5072" s="298" t="str">
        <f>IF(Y5072=行业比较!$E$6,ROW(),"")</f>
        <v/>
      </c>
    </row>
    <row r="5073" spans="22:26" x14ac:dyDescent="0.35">
      <c r="V5073" s="253">
        <f t="shared" si="87"/>
        <v>0</v>
      </c>
      <c r="W5073" s="348" t="str">
        <f>IF(板块成分!B5075="","",板块成分!B5075)</f>
        <v/>
      </c>
      <c r="X5073" s="270" t="str">
        <f>[1]!s_info_name(W5073)</f>
        <v>0</v>
      </c>
      <c r="Y5073" s="335" t="str">
        <f>IF($Y$3="申万一级行业",[1]!s_info_industry_sw_2021(W5073,公司分析!D$5,1),IF($Y$3="申万二级行业",[1]!s_info_industry_sw_2021(W5073,公司分析!D$5,2),IF($Y$3="申万三级行业",[1]!s_info_industry_sw_2021(W5073,公司分析!D$5,3),IF($Y$3="wind一级行业",[1]!s_info_industry_gics(W5073,1),IF($Y$3="wind二级行业",[1]!s_info_industry_gics(W5073,2),IF($Y$3="wind三级行业",[1]!s_info_industry_gics(W5073,3),IF($Y$3="wind四级行业",[1]!s_info_industry_gics(W5073,4),IF($Y$3="证监会门类行业",[1]!s_info_industry_csrc12_n(W5073,公司分析!D$5,1),""))))))))</f>
        <v>0</v>
      </c>
      <c r="Z5073" s="298" t="str">
        <f>IF(Y5073=行业比较!$E$6,ROW(),"")</f>
        <v/>
      </c>
    </row>
    <row r="5074" spans="22:26" x14ac:dyDescent="0.35">
      <c r="V5074" s="253">
        <f t="shared" si="87"/>
        <v>0</v>
      </c>
      <c r="W5074" s="348" t="str">
        <f>IF(板块成分!B5076="","",板块成分!B5076)</f>
        <v/>
      </c>
      <c r="X5074" s="270" t="str">
        <f>[1]!s_info_name(W5074)</f>
        <v>0</v>
      </c>
      <c r="Y5074" s="335" t="str">
        <f>IF($Y$3="申万一级行业",[1]!s_info_industry_sw_2021(W5074,公司分析!D$5,1),IF($Y$3="申万二级行业",[1]!s_info_industry_sw_2021(W5074,公司分析!D$5,2),IF($Y$3="申万三级行业",[1]!s_info_industry_sw_2021(W5074,公司分析!D$5,3),IF($Y$3="wind一级行业",[1]!s_info_industry_gics(W5074,1),IF($Y$3="wind二级行业",[1]!s_info_industry_gics(W5074,2),IF($Y$3="wind三级行业",[1]!s_info_industry_gics(W5074,3),IF($Y$3="wind四级行业",[1]!s_info_industry_gics(W5074,4),IF($Y$3="证监会门类行业",[1]!s_info_industry_csrc12_n(W5074,公司分析!D$5,1),""))))))))</f>
        <v>0</v>
      </c>
      <c r="Z5074" s="298" t="str">
        <f>IF(Y5074=行业比较!$E$6,ROW(),"")</f>
        <v/>
      </c>
    </row>
    <row r="5075" spans="22:26" x14ac:dyDescent="0.35">
      <c r="V5075" s="253">
        <f t="shared" si="87"/>
        <v>0</v>
      </c>
      <c r="W5075" s="348" t="str">
        <f>IF(板块成分!B5077="","",板块成分!B5077)</f>
        <v/>
      </c>
      <c r="X5075" s="270" t="str">
        <f>[1]!s_info_name(W5075)</f>
        <v>0</v>
      </c>
      <c r="Y5075" s="335" t="str">
        <f>IF($Y$3="申万一级行业",[1]!s_info_industry_sw_2021(W5075,公司分析!D$5,1),IF($Y$3="申万二级行业",[1]!s_info_industry_sw_2021(W5075,公司分析!D$5,2),IF($Y$3="申万三级行业",[1]!s_info_industry_sw_2021(W5075,公司分析!D$5,3),IF($Y$3="wind一级行业",[1]!s_info_industry_gics(W5075,1),IF($Y$3="wind二级行业",[1]!s_info_industry_gics(W5075,2),IF($Y$3="wind三级行业",[1]!s_info_industry_gics(W5075,3),IF($Y$3="wind四级行业",[1]!s_info_industry_gics(W5075,4),IF($Y$3="证监会门类行业",[1]!s_info_industry_csrc12_n(W5075,公司分析!D$5,1),""))))))))</f>
        <v>0</v>
      </c>
      <c r="Z5075" s="298" t="str">
        <f>IF(Y5075=行业比较!$E$6,ROW(),"")</f>
        <v/>
      </c>
    </row>
    <row r="5076" spans="22:26" x14ac:dyDescent="0.35">
      <c r="V5076" s="253">
        <f t="shared" si="87"/>
        <v>0</v>
      </c>
      <c r="W5076" s="348" t="str">
        <f>IF(板块成分!B5078="","",板块成分!B5078)</f>
        <v/>
      </c>
      <c r="X5076" s="270" t="str">
        <f>[1]!s_info_name(W5076)</f>
        <v>0</v>
      </c>
      <c r="Y5076" s="335" t="str">
        <f>IF($Y$3="申万一级行业",[1]!s_info_industry_sw_2021(W5076,公司分析!D$5,1),IF($Y$3="申万二级行业",[1]!s_info_industry_sw_2021(W5076,公司分析!D$5,2),IF($Y$3="申万三级行业",[1]!s_info_industry_sw_2021(W5076,公司分析!D$5,3),IF($Y$3="wind一级行业",[1]!s_info_industry_gics(W5076,1),IF($Y$3="wind二级行业",[1]!s_info_industry_gics(W5076,2),IF($Y$3="wind三级行业",[1]!s_info_industry_gics(W5076,3),IF($Y$3="wind四级行业",[1]!s_info_industry_gics(W5076,4),IF($Y$3="证监会门类行业",[1]!s_info_industry_csrc12_n(W5076,公司分析!D$5,1),""))))))))</f>
        <v>0</v>
      </c>
      <c r="Z5076" s="298" t="str">
        <f>IF(Y5076=行业比较!$E$6,ROW(),"")</f>
        <v/>
      </c>
    </row>
    <row r="5077" spans="22:26" x14ac:dyDescent="0.35">
      <c r="V5077" s="253">
        <f t="shared" si="87"/>
        <v>0</v>
      </c>
      <c r="W5077" s="348" t="str">
        <f>IF(板块成分!B5079="","",板块成分!B5079)</f>
        <v/>
      </c>
      <c r="X5077" s="270" t="str">
        <f>[1]!s_info_name(W5077)</f>
        <v>0</v>
      </c>
      <c r="Y5077" s="335" t="str">
        <f>IF($Y$3="申万一级行业",[1]!s_info_industry_sw_2021(W5077,公司分析!D$5,1),IF($Y$3="申万二级行业",[1]!s_info_industry_sw_2021(W5077,公司分析!D$5,2),IF($Y$3="申万三级行业",[1]!s_info_industry_sw_2021(W5077,公司分析!D$5,3),IF($Y$3="wind一级行业",[1]!s_info_industry_gics(W5077,1),IF($Y$3="wind二级行业",[1]!s_info_industry_gics(W5077,2),IF($Y$3="wind三级行业",[1]!s_info_industry_gics(W5077,3),IF($Y$3="wind四级行业",[1]!s_info_industry_gics(W5077,4),IF($Y$3="证监会门类行业",[1]!s_info_industry_csrc12_n(W5077,公司分析!D$5,1),""))))))))</f>
        <v>0</v>
      </c>
      <c r="Z5077" s="298" t="str">
        <f>IF(Y5077=行业比较!$E$6,ROW(),"")</f>
        <v/>
      </c>
    </row>
    <row r="5078" spans="22:26" x14ac:dyDescent="0.35">
      <c r="V5078" s="253">
        <f t="shared" si="87"/>
        <v>0</v>
      </c>
      <c r="W5078" s="348" t="str">
        <f>IF(板块成分!B5080="","",板块成分!B5080)</f>
        <v/>
      </c>
      <c r="X5078" s="270" t="str">
        <f>[1]!s_info_name(W5078)</f>
        <v>0</v>
      </c>
      <c r="Y5078" s="335" t="str">
        <f>IF($Y$3="申万一级行业",[1]!s_info_industry_sw_2021(W5078,公司分析!D$5,1),IF($Y$3="申万二级行业",[1]!s_info_industry_sw_2021(W5078,公司分析!D$5,2),IF($Y$3="申万三级行业",[1]!s_info_industry_sw_2021(W5078,公司分析!D$5,3),IF($Y$3="wind一级行业",[1]!s_info_industry_gics(W5078,1),IF($Y$3="wind二级行业",[1]!s_info_industry_gics(W5078,2),IF($Y$3="wind三级行业",[1]!s_info_industry_gics(W5078,3),IF($Y$3="wind四级行业",[1]!s_info_industry_gics(W5078,4),IF($Y$3="证监会门类行业",[1]!s_info_industry_csrc12_n(W5078,公司分析!D$5,1),""))))))))</f>
        <v>0</v>
      </c>
      <c r="Z5078" s="298" t="str">
        <f>IF(Y5078=行业比较!$E$6,ROW(),"")</f>
        <v/>
      </c>
    </row>
    <row r="5079" spans="22:26" x14ac:dyDescent="0.35">
      <c r="V5079" s="253">
        <f t="shared" si="87"/>
        <v>0</v>
      </c>
      <c r="W5079" s="348" t="str">
        <f>IF(板块成分!B5081="","",板块成分!B5081)</f>
        <v/>
      </c>
      <c r="X5079" s="270" t="str">
        <f>[1]!s_info_name(W5079)</f>
        <v>0</v>
      </c>
      <c r="Y5079" s="335" t="str">
        <f>IF($Y$3="申万一级行业",[1]!s_info_industry_sw_2021(W5079,公司分析!D$5,1),IF($Y$3="申万二级行业",[1]!s_info_industry_sw_2021(W5079,公司分析!D$5,2),IF($Y$3="申万三级行业",[1]!s_info_industry_sw_2021(W5079,公司分析!D$5,3),IF($Y$3="wind一级行业",[1]!s_info_industry_gics(W5079,1),IF($Y$3="wind二级行业",[1]!s_info_industry_gics(W5079,2),IF($Y$3="wind三级行业",[1]!s_info_industry_gics(W5079,3),IF($Y$3="wind四级行业",[1]!s_info_industry_gics(W5079,4),IF($Y$3="证监会门类行业",[1]!s_info_industry_csrc12_n(W5079,公司分析!D$5,1),""))))))))</f>
        <v>0</v>
      </c>
      <c r="Z5079" s="298" t="str">
        <f>IF(Y5079=行业比较!$E$6,ROW(),"")</f>
        <v/>
      </c>
    </row>
    <row r="5080" spans="22:26" x14ac:dyDescent="0.35">
      <c r="V5080" s="253">
        <f t="shared" si="87"/>
        <v>0</v>
      </c>
      <c r="W5080" s="348" t="str">
        <f>IF(板块成分!B5082="","",板块成分!B5082)</f>
        <v/>
      </c>
      <c r="X5080" s="270" t="str">
        <f>[1]!s_info_name(W5080)</f>
        <v>0</v>
      </c>
      <c r="Y5080" s="335" t="str">
        <f>IF($Y$3="申万一级行业",[1]!s_info_industry_sw_2021(W5080,公司分析!D$5,1),IF($Y$3="申万二级行业",[1]!s_info_industry_sw_2021(W5080,公司分析!D$5,2),IF($Y$3="申万三级行业",[1]!s_info_industry_sw_2021(W5080,公司分析!D$5,3),IF($Y$3="wind一级行业",[1]!s_info_industry_gics(W5080,1),IF($Y$3="wind二级行业",[1]!s_info_industry_gics(W5080,2),IF($Y$3="wind三级行业",[1]!s_info_industry_gics(W5080,3),IF($Y$3="wind四级行业",[1]!s_info_industry_gics(W5080,4),IF($Y$3="证监会门类行业",[1]!s_info_industry_csrc12_n(W5080,公司分析!D$5,1),""))))))))</f>
        <v>0</v>
      </c>
      <c r="Z5080" s="298" t="str">
        <f>IF(Y5080=行业比较!$E$6,ROW(),"")</f>
        <v/>
      </c>
    </row>
    <row r="5081" spans="22:26" x14ac:dyDescent="0.35">
      <c r="V5081" s="253">
        <f t="shared" si="87"/>
        <v>0</v>
      </c>
      <c r="W5081" s="348" t="str">
        <f>IF(板块成分!B5083="","",板块成分!B5083)</f>
        <v/>
      </c>
      <c r="X5081" s="270" t="str">
        <f>[1]!s_info_name(W5081)</f>
        <v>0</v>
      </c>
      <c r="Y5081" s="335" t="str">
        <f>IF($Y$3="申万一级行业",[1]!s_info_industry_sw_2021(W5081,公司分析!D$5,1),IF($Y$3="申万二级行业",[1]!s_info_industry_sw_2021(W5081,公司分析!D$5,2),IF($Y$3="申万三级行业",[1]!s_info_industry_sw_2021(W5081,公司分析!D$5,3),IF($Y$3="wind一级行业",[1]!s_info_industry_gics(W5081,1),IF($Y$3="wind二级行业",[1]!s_info_industry_gics(W5081,2),IF($Y$3="wind三级行业",[1]!s_info_industry_gics(W5081,3),IF($Y$3="wind四级行业",[1]!s_info_industry_gics(W5081,4),IF($Y$3="证监会门类行业",[1]!s_info_industry_csrc12_n(W5081,公司分析!D$5,1),""))))))))</f>
        <v>0</v>
      </c>
      <c r="Z5081" s="298" t="str">
        <f>IF(Y5081=行业比较!$E$6,ROW(),"")</f>
        <v/>
      </c>
    </row>
    <row r="5082" spans="22:26" x14ac:dyDescent="0.35">
      <c r="V5082" s="253">
        <f t="shared" si="87"/>
        <v>0</v>
      </c>
      <c r="W5082" s="348" t="str">
        <f>IF(板块成分!B5084="","",板块成分!B5084)</f>
        <v/>
      </c>
      <c r="X5082" s="270" t="str">
        <f>[1]!s_info_name(W5082)</f>
        <v>0</v>
      </c>
      <c r="Y5082" s="335" t="str">
        <f>IF($Y$3="申万一级行业",[1]!s_info_industry_sw_2021(W5082,公司分析!D$5,1),IF($Y$3="申万二级行业",[1]!s_info_industry_sw_2021(W5082,公司分析!D$5,2),IF($Y$3="申万三级行业",[1]!s_info_industry_sw_2021(W5082,公司分析!D$5,3),IF($Y$3="wind一级行业",[1]!s_info_industry_gics(W5082,1),IF($Y$3="wind二级行业",[1]!s_info_industry_gics(W5082,2),IF($Y$3="wind三级行业",[1]!s_info_industry_gics(W5082,3),IF($Y$3="wind四级行业",[1]!s_info_industry_gics(W5082,4),IF($Y$3="证监会门类行业",[1]!s_info_industry_csrc12_n(W5082,公司分析!D$5,1),""))))))))</f>
        <v>0</v>
      </c>
      <c r="Z5082" s="298" t="str">
        <f>IF(Y5082=行业比较!$E$6,ROW(),"")</f>
        <v/>
      </c>
    </row>
    <row r="5083" spans="22:26" x14ac:dyDescent="0.35">
      <c r="V5083" s="253">
        <f t="shared" si="87"/>
        <v>0</v>
      </c>
      <c r="W5083" s="348" t="str">
        <f>IF(板块成分!B5085="","",板块成分!B5085)</f>
        <v/>
      </c>
      <c r="X5083" s="270" t="str">
        <f>[1]!s_info_name(W5083)</f>
        <v>0</v>
      </c>
      <c r="Y5083" s="335" t="str">
        <f>IF($Y$3="申万一级行业",[1]!s_info_industry_sw_2021(W5083,公司分析!D$5,1),IF($Y$3="申万二级行业",[1]!s_info_industry_sw_2021(W5083,公司分析!D$5,2),IF($Y$3="申万三级行业",[1]!s_info_industry_sw_2021(W5083,公司分析!D$5,3),IF($Y$3="wind一级行业",[1]!s_info_industry_gics(W5083,1),IF($Y$3="wind二级行业",[1]!s_info_industry_gics(W5083,2),IF($Y$3="wind三级行业",[1]!s_info_industry_gics(W5083,3),IF($Y$3="wind四级行业",[1]!s_info_industry_gics(W5083,4),IF($Y$3="证监会门类行业",[1]!s_info_industry_csrc12_n(W5083,公司分析!D$5,1),""))))))))</f>
        <v>0</v>
      </c>
      <c r="Z5083" s="298" t="str">
        <f>IF(Y5083=行业比较!$E$6,ROW(),"")</f>
        <v/>
      </c>
    </row>
    <row r="5084" spans="22:26" x14ac:dyDescent="0.35">
      <c r="V5084" s="253">
        <f t="shared" si="87"/>
        <v>0</v>
      </c>
      <c r="W5084" s="348" t="str">
        <f>IF(板块成分!B5086="","",板块成分!B5086)</f>
        <v/>
      </c>
      <c r="X5084" s="270" t="str">
        <f>[1]!s_info_name(W5084)</f>
        <v>0</v>
      </c>
      <c r="Y5084" s="335" t="str">
        <f>IF($Y$3="申万一级行业",[1]!s_info_industry_sw_2021(W5084,公司分析!D$5,1),IF($Y$3="申万二级行业",[1]!s_info_industry_sw_2021(W5084,公司分析!D$5,2),IF($Y$3="申万三级行业",[1]!s_info_industry_sw_2021(W5084,公司分析!D$5,3),IF($Y$3="wind一级行业",[1]!s_info_industry_gics(W5084,1),IF($Y$3="wind二级行业",[1]!s_info_industry_gics(W5084,2),IF($Y$3="wind三级行业",[1]!s_info_industry_gics(W5084,3),IF($Y$3="wind四级行业",[1]!s_info_industry_gics(W5084,4),IF($Y$3="证监会门类行业",[1]!s_info_industry_csrc12_n(W5084,公司分析!D$5,1),""))))))))</f>
        <v>0</v>
      </c>
      <c r="Z5084" s="298" t="str">
        <f>IF(Y5084=行业比较!$E$6,ROW(),"")</f>
        <v/>
      </c>
    </row>
    <row r="5085" spans="22:26" x14ac:dyDescent="0.35">
      <c r="V5085" s="253">
        <f t="shared" si="87"/>
        <v>0</v>
      </c>
      <c r="W5085" s="348" t="str">
        <f>IF(板块成分!B5087="","",板块成分!B5087)</f>
        <v/>
      </c>
      <c r="X5085" s="270" t="str">
        <f>[1]!s_info_name(W5085)</f>
        <v>0</v>
      </c>
      <c r="Y5085" s="335" t="str">
        <f>IF($Y$3="申万一级行业",[1]!s_info_industry_sw_2021(W5085,公司分析!D$5,1),IF($Y$3="申万二级行业",[1]!s_info_industry_sw_2021(W5085,公司分析!D$5,2),IF($Y$3="申万三级行业",[1]!s_info_industry_sw_2021(W5085,公司分析!D$5,3),IF($Y$3="wind一级行业",[1]!s_info_industry_gics(W5085,1),IF($Y$3="wind二级行业",[1]!s_info_industry_gics(W5085,2),IF($Y$3="wind三级行业",[1]!s_info_industry_gics(W5085,3),IF($Y$3="wind四级行业",[1]!s_info_industry_gics(W5085,4),IF($Y$3="证监会门类行业",[1]!s_info_industry_csrc12_n(W5085,公司分析!D$5,1),""))))))))</f>
        <v>0</v>
      </c>
      <c r="Z5085" s="298" t="str">
        <f>IF(Y5085=行业比较!$E$6,ROW(),"")</f>
        <v/>
      </c>
    </row>
    <row r="5086" spans="22:26" x14ac:dyDescent="0.35">
      <c r="V5086" s="253">
        <f t="shared" si="87"/>
        <v>0</v>
      </c>
      <c r="W5086" s="348" t="str">
        <f>IF(板块成分!B5088="","",板块成分!B5088)</f>
        <v/>
      </c>
      <c r="X5086" s="270" t="str">
        <f>[1]!s_info_name(W5086)</f>
        <v>0</v>
      </c>
      <c r="Y5086" s="335" t="str">
        <f>IF($Y$3="申万一级行业",[1]!s_info_industry_sw_2021(W5086,公司分析!D$5,1),IF($Y$3="申万二级行业",[1]!s_info_industry_sw_2021(W5086,公司分析!D$5,2),IF($Y$3="申万三级行业",[1]!s_info_industry_sw_2021(W5086,公司分析!D$5,3),IF($Y$3="wind一级行业",[1]!s_info_industry_gics(W5086,1),IF($Y$3="wind二级行业",[1]!s_info_industry_gics(W5086,2),IF($Y$3="wind三级行业",[1]!s_info_industry_gics(W5086,3),IF($Y$3="wind四级行业",[1]!s_info_industry_gics(W5086,4),IF($Y$3="证监会门类行业",[1]!s_info_industry_csrc12_n(W5086,公司分析!D$5,1),""))))))))</f>
        <v>0</v>
      </c>
      <c r="Z5086" s="298" t="str">
        <f>IF(Y5086=行业比较!$E$6,ROW(),"")</f>
        <v/>
      </c>
    </row>
    <row r="5087" spans="22:26" x14ac:dyDescent="0.35">
      <c r="V5087" s="253">
        <f t="shared" si="87"/>
        <v>0</v>
      </c>
      <c r="W5087" s="348" t="str">
        <f>IF(板块成分!B5089="","",板块成分!B5089)</f>
        <v/>
      </c>
      <c r="X5087" s="270" t="str">
        <f>[1]!s_info_name(W5087)</f>
        <v>0</v>
      </c>
      <c r="Y5087" s="335" t="str">
        <f>IF($Y$3="申万一级行业",[1]!s_info_industry_sw_2021(W5087,公司分析!D$5,1),IF($Y$3="申万二级行业",[1]!s_info_industry_sw_2021(W5087,公司分析!D$5,2),IF($Y$3="申万三级行业",[1]!s_info_industry_sw_2021(W5087,公司分析!D$5,3),IF($Y$3="wind一级行业",[1]!s_info_industry_gics(W5087,1),IF($Y$3="wind二级行业",[1]!s_info_industry_gics(W5087,2),IF($Y$3="wind三级行业",[1]!s_info_industry_gics(W5087,3),IF($Y$3="wind四级行业",[1]!s_info_industry_gics(W5087,4),IF($Y$3="证监会门类行业",[1]!s_info_industry_csrc12_n(W5087,公司分析!D$5,1),""))))))))</f>
        <v>0</v>
      </c>
      <c r="Z5087" s="298" t="str">
        <f>IF(Y5087=行业比较!$E$6,ROW(),"")</f>
        <v/>
      </c>
    </row>
    <row r="5088" spans="22:26" x14ac:dyDescent="0.35">
      <c r="V5088" s="253">
        <f t="shared" si="87"/>
        <v>0</v>
      </c>
      <c r="W5088" s="348" t="str">
        <f>IF(板块成分!B5090="","",板块成分!B5090)</f>
        <v/>
      </c>
      <c r="X5088" s="270" t="str">
        <f>[1]!s_info_name(W5088)</f>
        <v>0</v>
      </c>
      <c r="Y5088" s="335" t="str">
        <f>IF($Y$3="申万一级行业",[1]!s_info_industry_sw_2021(W5088,公司分析!D$5,1),IF($Y$3="申万二级行业",[1]!s_info_industry_sw_2021(W5088,公司分析!D$5,2),IF($Y$3="申万三级行业",[1]!s_info_industry_sw_2021(W5088,公司分析!D$5,3),IF($Y$3="wind一级行业",[1]!s_info_industry_gics(W5088,1),IF($Y$3="wind二级行业",[1]!s_info_industry_gics(W5088,2),IF($Y$3="wind三级行业",[1]!s_info_industry_gics(W5088,3),IF($Y$3="wind四级行业",[1]!s_info_industry_gics(W5088,4),IF($Y$3="证监会门类行业",[1]!s_info_industry_csrc12_n(W5088,公司分析!D$5,1),""))))))))</f>
        <v>0</v>
      </c>
      <c r="Z5088" s="298" t="str">
        <f>IF(Y5088=行业比较!$E$6,ROW(),"")</f>
        <v/>
      </c>
    </row>
    <row r="5089" spans="22:26" x14ac:dyDescent="0.35">
      <c r="V5089" s="253">
        <f t="shared" si="87"/>
        <v>0</v>
      </c>
      <c r="W5089" s="348" t="str">
        <f>IF(板块成分!B5091="","",板块成分!B5091)</f>
        <v/>
      </c>
      <c r="X5089" s="270" t="str">
        <f>[1]!s_info_name(W5089)</f>
        <v>0</v>
      </c>
      <c r="Y5089" s="335" t="str">
        <f>IF($Y$3="申万一级行业",[1]!s_info_industry_sw_2021(W5089,公司分析!D$5,1),IF($Y$3="申万二级行业",[1]!s_info_industry_sw_2021(W5089,公司分析!D$5,2),IF($Y$3="申万三级行业",[1]!s_info_industry_sw_2021(W5089,公司分析!D$5,3),IF($Y$3="wind一级行业",[1]!s_info_industry_gics(W5089,1),IF($Y$3="wind二级行业",[1]!s_info_industry_gics(W5089,2),IF($Y$3="wind三级行业",[1]!s_info_industry_gics(W5089,3),IF($Y$3="wind四级行业",[1]!s_info_industry_gics(W5089,4),IF($Y$3="证监会门类行业",[1]!s_info_industry_csrc12_n(W5089,公司分析!D$5,1),""))))))))</f>
        <v>0</v>
      </c>
      <c r="Z5089" s="298" t="str">
        <f>IF(Y5089=行业比较!$E$6,ROW(),"")</f>
        <v/>
      </c>
    </row>
    <row r="5090" spans="22:26" x14ac:dyDescent="0.35">
      <c r="V5090" s="253">
        <f t="shared" si="87"/>
        <v>0</v>
      </c>
      <c r="W5090" s="348" t="str">
        <f>IF(板块成分!B5092="","",板块成分!B5092)</f>
        <v/>
      </c>
      <c r="X5090" s="270" t="str">
        <f>[1]!s_info_name(W5090)</f>
        <v>0</v>
      </c>
      <c r="Y5090" s="335" t="str">
        <f>IF($Y$3="申万一级行业",[1]!s_info_industry_sw_2021(W5090,公司分析!D$5,1),IF($Y$3="申万二级行业",[1]!s_info_industry_sw_2021(W5090,公司分析!D$5,2),IF($Y$3="申万三级行业",[1]!s_info_industry_sw_2021(W5090,公司分析!D$5,3),IF($Y$3="wind一级行业",[1]!s_info_industry_gics(W5090,1),IF($Y$3="wind二级行业",[1]!s_info_industry_gics(W5090,2),IF($Y$3="wind三级行业",[1]!s_info_industry_gics(W5090,3),IF($Y$3="wind四级行业",[1]!s_info_industry_gics(W5090,4),IF($Y$3="证监会门类行业",[1]!s_info_industry_csrc12_n(W5090,公司分析!D$5,1),""))))))))</f>
        <v>0</v>
      </c>
      <c r="Z5090" s="298" t="str">
        <f>IF(Y5090=行业比较!$E$6,ROW(),"")</f>
        <v/>
      </c>
    </row>
    <row r="5091" spans="22:26" x14ac:dyDescent="0.35">
      <c r="V5091" s="253">
        <f t="shared" si="87"/>
        <v>0</v>
      </c>
      <c r="W5091" s="348" t="str">
        <f>IF(板块成分!B5093="","",板块成分!B5093)</f>
        <v/>
      </c>
      <c r="X5091" s="270" t="str">
        <f>[1]!s_info_name(W5091)</f>
        <v>0</v>
      </c>
      <c r="Y5091" s="335" t="str">
        <f>IF($Y$3="申万一级行业",[1]!s_info_industry_sw_2021(W5091,公司分析!D$5,1),IF($Y$3="申万二级行业",[1]!s_info_industry_sw_2021(W5091,公司分析!D$5,2),IF($Y$3="申万三级行业",[1]!s_info_industry_sw_2021(W5091,公司分析!D$5,3),IF($Y$3="wind一级行业",[1]!s_info_industry_gics(W5091,1),IF($Y$3="wind二级行业",[1]!s_info_industry_gics(W5091,2),IF($Y$3="wind三级行业",[1]!s_info_industry_gics(W5091,3),IF($Y$3="wind四级行业",[1]!s_info_industry_gics(W5091,4),IF($Y$3="证监会门类行业",[1]!s_info_industry_csrc12_n(W5091,公司分析!D$5,1),""))))))))</f>
        <v>0</v>
      </c>
      <c r="Z5091" s="298" t="str">
        <f>IF(Y5091=行业比较!$E$6,ROW(),"")</f>
        <v/>
      </c>
    </row>
    <row r="5092" spans="22:26" x14ac:dyDescent="0.35">
      <c r="V5092" s="253">
        <f t="shared" si="87"/>
        <v>0</v>
      </c>
      <c r="W5092" s="348" t="str">
        <f>IF(板块成分!B5094="","",板块成分!B5094)</f>
        <v/>
      </c>
      <c r="X5092" s="270" t="str">
        <f>[1]!s_info_name(W5092)</f>
        <v>0</v>
      </c>
      <c r="Y5092" s="335" t="str">
        <f>IF($Y$3="申万一级行业",[1]!s_info_industry_sw_2021(W5092,公司分析!D$5,1),IF($Y$3="申万二级行业",[1]!s_info_industry_sw_2021(W5092,公司分析!D$5,2),IF($Y$3="申万三级行业",[1]!s_info_industry_sw_2021(W5092,公司分析!D$5,3),IF($Y$3="wind一级行业",[1]!s_info_industry_gics(W5092,1),IF($Y$3="wind二级行业",[1]!s_info_industry_gics(W5092,2),IF($Y$3="wind三级行业",[1]!s_info_industry_gics(W5092,3),IF($Y$3="wind四级行业",[1]!s_info_industry_gics(W5092,4),IF($Y$3="证监会门类行业",[1]!s_info_industry_csrc12_n(W5092,公司分析!D$5,1),""))))))))</f>
        <v>0</v>
      </c>
      <c r="Z5092" s="298" t="str">
        <f>IF(Y5092=行业比较!$E$6,ROW(),"")</f>
        <v/>
      </c>
    </row>
    <row r="5093" spans="22:26" x14ac:dyDescent="0.35">
      <c r="V5093" s="253">
        <f t="shared" si="87"/>
        <v>0</v>
      </c>
      <c r="W5093" s="348" t="str">
        <f>IF(板块成分!B5095="","",板块成分!B5095)</f>
        <v/>
      </c>
      <c r="X5093" s="270" t="str">
        <f>[1]!s_info_name(W5093)</f>
        <v>0</v>
      </c>
      <c r="Y5093" s="335" t="str">
        <f>IF($Y$3="申万一级行业",[1]!s_info_industry_sw_2021(W5093,公司分析!D$5,1),IF($Y$3="申万二级行业",[1]!s_info_industry_sw_2021(W5093,公司分析!D$5,2),IF($Y$3="申万三级行业",[1]!s_info_industry_sw_2021(W5093,公司分析!D$5,3),IF($Y$3="wind一级行业",[1]!s_info_industry_gics(W5093,1),IF($Y$3="wind二级行业",[1]!s_info_industry_gics(W5093,2),IF($Y$3="wind三级行业",[1]!s_info_industry_gics(W5093,3),IF($Y$3="wind四级行业",[1]!s_info_industry_gics(W5093,4),IF($Y$3="证监会门类行业",[1]!s_info_industry_csrc12_n(W5093,公司分析!D$5,1),""))))))))</f>
        <v>0</v>
      </c>
      <c r="Z5093" s="298" t="str">
        <f>IF(Y5093=行业比较!$E$6,ROW(),"")</f>
        <v/>
      </c>
    </row>
    <row r="5094" spans="22:26" x14ac:dyDescent="0.35">
      <c r="V5094" s="253">
        <f t="shared" si="87"/>
        <v>0</v>
      </c>
      <c r="W5094" s="348" t="str">
        <f>IF(板块成分!B5096="","",板块成分!B5096)</f>
        <v/>
      </c>
      <c r="X5094" s="270" t="str">
        <f>[1]!s_info_name(W5094)</f>
        <v>0</v>
      </c>
      <c r="Y5094" s="335" t="str">
        <f>IF($Y$3="申万一级行业",[1]!s_info_industry_sw_2021(W5094,公司分析!D$5,1),IF($Y$3="申万二级行业",[1]!s_info_industry_sw_2021(W5094,公司分析!D$5,2),IF($Y$3="申万三级行业",[1]!s_info_industry_sw_2021(W5094,公司分析!D$5,3),IF($Y$3="wind一级行业",[1]!s_info_industry_gics(W5094,1),IF($Y$3="wind二级行业",[1]!s_info_industry_gics(W5094,2),IF($Y$3="wind三级行业",[1]!s_info_industry_gics(W5094,3),IF($Y$3="wind四级行业",[1]!s_info_industry_gics(W5094,4),IF($Y$3="证监会门类行业",[1]!s_info_industry_csrc12_n(W5094,公司分析!D$5,1),""))))))))</f>
        <v>0</v>
      </c>
      <c r="Z5094" s="298" t="str">
        <f>IF(Y5094=行业比较!$E$6,ROW(),"")</f>
        <v/>
      </c>
    </row>
    <row r="5095" spans="22:26" x14ac:dyDescent="0.35">
      <c r="V5095" s="253">
        <f>IF(Z5095="",0,RANK(Z5095,Z:Z,1))</f>
        <v>0</v>
      </c>
      <c r="W5095" s="348" t="str">
        <f>IF(板块成分!B5097="","",板块成分!B5097)</f>
        <v/>
      </c>
      <c r="X5095" s="270" t="str">
        <f>[1]!s_info_name(W5095)</f>
        <v>0</v>
      </c>
      <c r="Y5095" s="335" t="str">
        <f>IF($Y$3="申万一级行业",[1]!s_info_industry_sw_2021(W5095,公司分析!D$5,1),IF($Y$3="申万二级行业",[1]!s_info_industry_sw_2021(W5095,公司分析!D$5,2),IF($Y$3="申万三级行业",[1]!s_info_industry_sw_2021(W5095,公司分析!D$5,3),IF($Y$3="wind一级行业",[1]!s_info_industry_gics(W5095,1),IF($Y$3="wind二级行业",[1]!s_info_industry_gics(W5095,2),IF($Y$3="wind三级行业",[1]!s_info_industry_gics(W5095,3),IF($Y$3="wind四级行业",[1]!s_info_industry_gics(W5095,4),IF($Y$3="证监会门类行业",[1]!s_info_industry_csrc12_n(W5095,公司分析!D$5,1),""))))))))</f>
        <v>0</v>
      </c>
      <c r="Z5095" s="298" t="str">
        <f>IF(Y5095=行业比较!$E$6,ROW(),"")</f>
        <v/>
      </c>
    </row>
    <row r="5096" spans="22:26" x14ac:dyDescent="0.35">
      <c r="V5096" s="253">
        <f t="shared" ref="V5096:V5159" si="88">IF(Z5096="",0,RANK(Z5096,Z:Z,1))</f>
        <v>0</v>
      </c>
      <c r="W5096" s="348" t="str">
        <f>IF(板块成分!B5098="","",板块成分!B5098)</f>
        <v/>
      </c>
      <c r="X5096" s="270" t="str">
        <f>[1]!s_info_name(W5096)</f>
        <v>0</v>
      </c>
      <c r="Y5096" s="335" t="str">
        <f>IF($Y$3="申万一级行业",[1]!s_info_industry_sw_2021(W5096,公司分析!D$5,1),IF($Y$3="申万二级行业",[1]!s_info_industry_sw_2021(W5096,公司分析!D$5,2),IF($Y$3="申万三级行业",[1]!s_info_industry_sw_2021(W5096,公司分析!D$5,3),IF($Y$3="wind一级行业",[1]!s_info_industry_gics(W5096,1),IF($Y$3="wind二级行业",[1]!s_info_industry_gics(W5096,2),IF($Y$3="wind三级行业",[1]!s_info_industry_gics(W5096,3),IF($Y$3="wind四级行业",[1]!s_info_industry_gics(W5096,4),IF($Y$3="证监会门类行业",[1]!s_info_industry_csrc12_n(W5096,公司分析!D$5,1),""))))))))</f>
        <v>0</v>
      </c>
      <c r="Z5096" s="298" t="str">
        <f>IF(Y5096=行业比较!$E$6,ROW(),"")</f>
        <v/>
      </c>
    </row>
    <row r="5097" spans="22:26" x14ac:dyDescent="0.35">
      <c r="V5097" s="253">
        <f t="shared" si="88"/>
        <v>0</v>
      </c>
      <c r="W5097" s="348" t="str">
        <f>IF(板块成分!B5099="","",板块成分!B5099)</f>
        <v/>
      </c>
      <c r="X5097" s="270" t="str">
        <f>[1]!s_info_name(W5097)</f>
        <v>0</v>
      </c>
      <c r="Y5097" s="335" t="str">
        <f>IF($Y$3="申万一级行业",[1]!s_info_industry_sw_2021(W5097,公司分析!D$5,1),IF($Y$3="申万二级行业",[1]!s_info_industry_sw_2021(W5097,公司分析!D$5,2),IF($Y$3="申万三级行业",[1]!s_info_industry_sw_2021(W5097,公司分析!D$5,3),IF($Y$3="wind一级行业",[1]!s_info_industry_gics(W5097,1),IF($Y$3="wind二级行业",[1]!s_info_industry_gics(W5097,2),IF($Y$3="wind三级行业",[1]!s_info_industry_gics(W5097,3),IF($Y$3="wind四级行业",[1]!s_info_industry_gics(W5097,4),IF($Y$3="证监会门类行业",[1]!s_info_industry_csrc12_n(W5097,公司分析!D$5,1),""))))))))</f>
        <v>0</v>
      </c>
      <c r="Z5097" s="298" t="str">
        <f>IF(Y5097=行业比较!$E$6,ROW(),"")</f>
        <v/>
      </c>
    </row>
    <row r="5098" spans="22:26" x14ac:dyDescent="0.35">
      <c r="V5098" s="253">
        <f t="shared" si="88"/>
        <v>0</v>
      </c>
      <c r="W5098" s="348" t="str">
        <f>IF(板块成分!B5100="","",板块成分!B5100)</f>
        <v/>
      </c>
      <c r="X5098" s="270" t="str">
        <f>[1]!s_info_name(W5098)</f>
        <v>0</v>
      </c>
      <c r="Y5098" s="335" t="str">
        <f>IF($Y$3="申万一级行业",[1]!s_info_industry_sw_2021(W5098,公司分析!D$5,1),IF($Y$3="申万二级行业",[1]!s_info_industry_sw_2021(W5098,公司分析!D$5,2),IF($Y$3="申万三级行业",[1]!s_info_industry_sw_2021(W5098,公司分析!D$5,3),IF($Y$3="wind一级行业",[1]!s_info_industry_gics(W5098,1),IF($Y$3="wind二级行业",[1]!s_info_industry_gics(W5098,2),IF($Y$3="wind三级行业",[1]!s_info_industry_gics(W5098,3),IF($Y$3="wind四级行业",[1]!s_info_industry_gics(W5098,4),IF($Y$3="证监会门类行业",[1]!s_info_industry_csrc12_n(W5098,公司分析!D$5,1),""))))))))</f>
        <v>0</v>
      </c>
      <c r="Z5098" s="298" t="str">
        <f>IF(Y5098=行业比较!$E$6,ROW(),"")</f>
        <v/>
      </c>
    </row>
    <row r="5099" spans="22:26" x14ac:dyDescent="0.35">
      <c r="V5099" s="253">
        <f t="shared" si="88"/>
        <v>0</v>
      </c>
      <c r="W5099" s="348" t="str">
        <f>IF(板块成分!B5101="","",板块成分!B5101)</f>
        <v/>
      </c>
      <c r="X5099" s="270" t="str">
        <f>[1]!s_info_name(W5099)</f>
        <v>0</v>
      </c>
      <c r="Y5099" s="335" t="str">
        <f>IF($Y$3="申万一级行业",[1]!s_info_industry_sw_2021(W5099,公司分析!D$5,1),IF($Y$3="申万二级行业",[1]!s_info_industry_sw_2021(W5099,公司分析!D$5,2),IF($Y$3="申万三级行业",[1]!s_info_industry_sw_2021(W5099,公司分析!D$5,3),IF($Y$3="wind一级行业",[1]!s_info_industry_gics(W5099,1),IF($Y$3="wind二级行业",[1]!s_info_industry_gics(W5099,2),IF($Y$3="wind三级行业",[1]!s_info_industry_gics(W5099,3),IF($Y$3="wind四级行业",[1]!s_info_industry_gics(W5099,4),IF($Y$3="证监会门类行业",[1]!s_info_industry_csrc12_n(W5099,公司分析!D$5,1),""))))))))</f>
        <v>0</v>
      </c>
      <c r="Z5099" s="298" t="str">
        <f>IF(Y5099=行业比较!$E$6,ROW(),"")</f>
        <v/>
      </c>
    </row>
    <row r="5100" spans="22:26" x14ac:dyDescent="0.35">
      <c r="V5100" s="253">
        <f t="shared" si="88"/>
        <v>0</v>
      </c>
      <c r="W5100" s="348" t="str">
        <f>IF(板块成分!B5102="","",板块成分!B5102)</f>
        <v/>
      </c>
      <c r="X5100" s="270" t="str">
        <f>[1]!s_info_name(W5100)</f>
        <v>0</v>
      </c>
      <c r="Y5100" s="335" t="str">
        <f>IF($Y$3="申万一级行业",[1]!s_info_industry_sw_2021(W5100,公司分析!D$5,1),IF($Y$3="申万二级行业",[1]!s_info_industry_sw_2021(W5100,公司分析!D$5,2),IF($Y$3="申万三级行业",[1]!s_info_industry_sw_2021(W5100,公司分析!D$5,3),IF($Y$3="wind一级行业",[1]!s_info_industry_gics(W5100,1),IF($Y$3="wind二级行业",[1]!s_info_industry_gics(W5100,2),IF($Y$3="wind三级行业",[1]!s_info_industry_gics(W5100,3),IF($Y$3="wind四级行业",[1]!s_info_industry_gics(W5100,4),IF($Y$3="证监会门类行业",[1]!s_info_industry_csrc12_n(W5100,公司分析!D$5,1),""))))))))</f>
        <v>0</v>
      </c>
      <c r="Z5100" s="298" t="str">
        <f>IF(Y5100=行业比较!$E$6,ROW(),"")</f>
        <v/>
      </c>
    </row>
    <row r="5101" spans="22:26" x14ac:dyDescent="0.35">
      <c r="V5101" s="253">
        <f t="shared" si="88"/>
        <v>0</v>
      </c>
      <c r="W5101" s="348" t="str">
        <f>IF(板块成分!B5103="","",板块成分!B5103)</f>
        <v/>
      </c>
      <c r="X5101" s="270" t="str">
        <f>[1]!s_info_name(W5101)</f>
        <v>0</v>
      </c>
      <c r="Y5101" s="335" t="str">
        <f>IF($Y$3="申万一级行业",[1]!s_info_industry_sw_2021(W5101,公司分析!D$5,1),IF($Y$3="申万二级行业",[1]!s_info_industry_sw_2021(W5101,公司分析!D$5,2),IF($Y$3="申万三级行业",[1]!s_info_industry_sw_2021(W5101,公司分析!D$5,3),IF($Y$3="wind一级行业",[1]!s_info_industry_gics(W5101,1),IF($Y$3="wind二级行业",[1]!s_info_industry_gics(W5101,2),IF($Y$3="wind三级行业",[1]!s_info_industry_gics(W5101,3),IF($Y$3="wind四级行业",[1]!s_info_industry_gics(W5101,4),IF($Y$3="证监会门类行业",[1]!s_info_industry_csrc12_n(W5101,公司分析!D$5,1),""))))))))</f>
        <v>0</v>
      </c>
      <c r="Z5101" s="298" t="str">
        <f>IF(Y5101=行业比较!$E$6,ROW(),"")</f>
        <v/>
      </c>
    </row>
    <row r="5102" spans="22:26" x14ac:dyDescent="0.35">
      <c r="V5102" s="253">
        <f t="shared" si="88"/>
        <v>0</v>
      </c>
      <c r="W5102" s="348" t="str">
        <f>IF(板块成分!B5104="","",板块成分!B5104)</f>
        <v/>
      </c>
      <c r="X5102" s="270" t="str">
        <f>[1]!s_info_name(W5102)</f>
        <v>0</v>
      </c>
      <c r="Y5102" s="335" t="str">
        <f>IF($Y$3="申万一级行业",[1]!s_info_industry_sw_2021(W5102,公司分析!D$5,1),IF($Y$3="申万二级行业",[1]!s_info_industry_sw_2021(W5102,公司分析!D$5,2),IF($Y$3="申万三级行业",[1]!s_info_industry_sw_2021(W5102,公司分析!D$5,3),IF($Y$3="wind一级行业",[1]!s_info_industry_gics(W5102,1),IF($Y$3="wind二级行业",[1]!s_info_industry_gics(W5102,2),IF($Y$3="wind三级行业",[1]!s_info_industry_gics(W5102,3),IF($Y$3="wind四级行业",[1]!s_info_industry_gics(W5102,4),IF($Y$3="证监会门类行业",[1]!s_info_industry_csrc12_n(W5102,公司分析!D$5,1),""))))))))</f>
        <v>0</v>
      </c>
      <c r="Z5102" s="298" t="str">
        <f>IF(Y5102=行业比较!$E$6,ROW(),"")</f>
        <v/>
      </c>
    </row>
    <row r="5103" spans="22:26" x14ac:dyDescent="0.35">
      <c r="V5103" s="253">
        <f t="shared" si="88"/>
        <v>0</v>
      </c>
      <c r="W5103" s="348" t="str">
        <f>IF(板块成分!B5105="","",板块成分!B5105)</f>
        <v/>
      </c>
      <c r="X5103" s="270" t="str">
        <f>[1]!s_info_name(W5103)</f>
        <v>0</v>
      </c>
      <c r="Y5103" s="335" t="str">
        <f>IF($Y$3="申万一级行业",[1]!s_info_industry_sw_2021(W5103,公司分析!D$5,1),IF($Y$3="申万二级行业",[1]!s_info_industry_sw_2021(W5103,公司分析!D$5,2),IF($Y$3="申万三级行业",[1]!s_info_industry_sw_2021(W5103,公司分析!D$5,3),IF($Y$3="wind一级行业",[1]!s_info_industry_gics(W5103,1),IF($Y$3="wind二级行业",[1]!s_info_industry_gics(W5103,2),IF($Y$3="wind三级行业",[1]!s_info_industry_gics(W5103,3),IF($Y$3="wind四级行业",[1]!s_info_industry_gics(W5103,4),IF($Y$3="证监会门类行业",[1]!s_info_industry_csrc12_n(W5103,公司分析!D$5,1),""))))))))</f>
        <v>0</v>
      </c>
      <c r="Z5103" s="298" t="str">
        <f>IF(Y5103=行业比较!$E$6,ROW(),"")</f>
        <v/>
      </c>
    </row>
    <row r="5104" spans="22:26" x14ac:dyDescent="0.35">
      <c r="V5104" s="253">
        <f t="shared" si="88"/>
        <v>0</v>
      </c>
      <c r="W5104" s="348" t="str">
        <f>IF(板块成分!B5106="","",板块成分!B5106)</f>
        <v/>
      </c>
      <c r="X5104" s="270" t="str">
        <f>[1]!s_info_name(W5104)</f>
        <v>0</v>
      </c>
      <c r="Y5104" s="335" t="str">
        <f>IF($Y$3="申万一级行业",[1]!s_info_industry_sw_2021(W5104,公司分析!D$5,1),IF($Y$3="申万二级行业",[1]!s_info_industry_sw_2021(W5104,公司分析!D$5,2),IF($Y$3="申万三级行业",[1]!s_info_industry_sw_2021(W5104,公司分析!D$5,3),IF($Y$3="wind一级行业",[1]!s_info_industry_gics(W5104,1),IF($Y$3="wind二级行业",[1]!s_info_industry_gics(W5104,2),IF($Y$3="wind三级行业",[1]!s_info_industry_gics(W5104,3),IF($Y$3="wind四级行业",[1]!s_info_industry_gics(W5104,4),IF($Y$3="证监会门类行业",[1]!s_info_industry_csrc12_n(W5104,公司分析!D$5,1),""))))))))</f>
        <v>0</v>
      </c>
      <c r="Z5104" s="298" t="str">
        <f>IF(Y5104=行业比较!$E$6,ROW(),"")</f>
        <v/>
      </c>
    </row>
    <row r="5105" spans="22:26" x14ac:dyDescent="0.35">
      <c r="V5105" s="253">
        <f t="shared" si="88"/>
        <v>0</v>
      </c>
      <c r="W5105" s="348" t="str">
        <f>IF(板块成分!B5107="","",板块成分!B5107)</f>
        <v/>
      </c>
      <c r="X5105" s="270" t="str">
        <f>[1]!s_info_name(W5105)</f>
        <v>0</v>
      </c>
      <c r="Y5105" s="335" t="str">
        <f>IF($Y$3="申万一级行业",[1]!s_info_industry_sw_2021(W5105,公司分析!D$5,1),IF($Y$3="申万二级行业",[1]!s_info_industry_sw_2021(W5105,公司分析!D$5,2),IF($Y$3="申万三级行业",[1]!s_info_industry_sw_2021(W5105,公司分析!D$5,3),IF($Y$3="wind一级行业",[1]!s_info_industry_gics(W5105,1),IF($Y$3="wind二级行业",[1]!s_info_industry_gics(W5105,2),IF($Y$3="wind三级行业",[1]!s_info_industry_gics(W5105,3),IF($Y$3="wind四级行业",[1]!s_info_industry_gics(W5105,4),IF($Y$3="证监会门类行业",[1]!s_info_industry_csrc12_n(W5105,公司分析!D$5,1),""))))))))</f>
        <v>0</v>
      </c>
      <c r="Z5105" s="298" t="str">
        <f>IF(Y5105=行业比较!$E$6,ROW(),"")</f>
        <v/>
      </c>
    </row>
    <row r="5106" spans="22:26" x14ac:dyDescent="0.35">
      <c r="V5106" s="253">
        <f t="shared" si="88"/>
        <v>0</v>
      </c>
      <c r="W5106" s="348" t="str">
        <f>IF(板块成分!B5108="","",板块成分!B5108)</f>
        <v/>
      </c>
      <c r="X5106" s="270" t="str">
        <f>[1]!s_info_name(W5106)</f>
        <v>0</v>
      </c>
      <c r="Y5106" s="335" t="str">
        <f>IF($Y$3="申万一级行业",[1]!s_info_industry_sw_2021(W5106,公司分析!D$5,1),IF($Y$3="申万二级行业",[1]!s_info_industry_sw_2021(W5106,公司分析!D$5,2),IF($Y$3="申万三级行业",[1]!s_info_industry_sw_2021(W5106,公司分析!D$5,3),IF($Y$3="wind一级行业",[1]!s_info_industry_gics(W5106,1),IF($Y$3="wind二级行业",[1]!s_info_industry_gics(W5106,2),IF($Y$3="wind三级行业",[1]!s_info_industry_gics(W5106,3),IF($Y$3="wind四级行业",[1]!s_info_industry_gics(W5106,4),IF($Y$3="证监会门类行业",[1]!s_info_industry_csrc12_n(W5106,公司分析!D$5,1),""))))))))</f>
        <v>0</v>
      </c>
      <c r="Z5106" s="298" t="str">
        <f>IF(Y5106=行业比较!$E$6,ROW(),"")</f>
        <v/>
      </c>
    </row>
    <row r="5107" spans="22:26" x14ac:dyDescent="0.35">
      <c r="V5107" s="253">
        <f t="shared" si="88"/>
        <v>0</v>
      </c>
      <c r="W5107" s="348" t="str">
        <f>IF(板块成分!B5109="","",板块成分!B5109)</f>
        <v/>
      </c>
      <c r="X5107" s="270" t="str">
        <f>[1]!s_info_name(W5107)</f>
        <v>0</v>
      </c>
      <c r="Y5107" s="335" t="str">
        <f>IF($Y$3="申万一级行业",[1]!s_info_industry_sw_2021(W5107,公司分析!D$5,1),IF($Y$3="申万二级行业",[1]!s_info_industry_sw_2021(W5107,公司分析!D$5,2),IF($Y$3="申万三级行业",[1]!s_info_industry_sw_2021(W5107,公司分析!D$5,3),IF($Y$3="wind一级行业",[1]!s_info_industry_gics(W5107,1),IF($Y$3="wind二级行业",[1]!s_info_industry_gics(W5107,2),IF($Y$3="wind三级行业",[1]!s_info_industry_gics(W5107,3),IF($Y$3="wind四级行业",[1]!s_info_industry_gics(W5107,4),IF($Y$3="证监会门类行业",[1]!s_info_industry_csrc12_n(W5107,公司分析!D$5,1),""))))))))</f>
        <v>0</v>
      </c>
      <c r="Z5107" s="298" t="str">
        <f>IF(Y5107=行业比较!$E$6,ROW(),"")</f>
        <v/>
      </c>
    </row>
    <row r="5108" spans="22:26" x14ac:dyDescent="0.35">
      <c r="V5108" s="253">
        <f t="shared" si="88"/>
        <v>0</v>
      </c>
      <c r="W5108" s="348" t="str">
        <f>IF(板块成分!B5110="","",板块成分!B5110)</f>
        <v/>
      </c>
      <c r="X5108" s="270" t="str">
        <f>[1]!s_info_name(W5108)</f>
        <v>0</v>
      </c>
      <c r="Y5108" s="335" t="str">
        <f>IF($Y$3="申万一级行业",[1]!s_info_industry_sw_2021(W5108,公司分析!D$5,1),IF($Y$3="申万二级行业",[1]!s_info_industry_sw_2021(W5108,公司分析!D$5,2),IF($Y$3="申万三级行业",[1]!s_info_industry_sw_2021(W5108,公司分析!D$5,3),IF($Y$3="wind一级行业",[1]!s_info_industry_gics(W5108,1),IF($Y$3="wind二级行业",[1]!s_info_industry_gics(W5108,2),IF($Y$3="wind三级行业",[1]!s_info_industry_gics(W5108,3),IF($Y$3="wind四级行业",[1]!s_info_industry_gics(W5108,4),IF($Y$3="证监会门类行业",[1]!s_info_industry_csrc12_n(W5108,公司分析!D$5,1),""))))))))</f>
        <v>0</v>
      </c>
      <c r="Z5108" s="298" t="str">
        <f>IF(Y5108=行业比较!$E$6,ROW(),"")</f>
        <v/>
      </c>
    </row>
    <row r="5109" spans="22:26" x14ac:dyDescent="0.35">
      <c r="V5109" s="253">
        <f t="shared" si="88"/>
        <v>0</v>
      </c>
      <c r="W5109" s="348" t="str">
        <f>IF(板块成分!B5111="","",板块成分!B5111)</f>
        <v/>
      </c>
      <c r="X5109" s="270" t="str">
        <f>[1]!s_info_name(W5109)</f>
        <v>0</v>
      </c>
      <c r="Y5109" s="335" t="str">
        <f>IF($Y$3="申万一级行业",[1]!s_info_industry_sw_2021(W5109,公司分析!D$5,1),IF($Y$3="申万二级行业",[1]!s_info_industry_sw_2021(W5109,公司分析!D$5,2),IF($Y$3="申万三级行业",[1]!s_info_industry_sw_2021(W5109,公司分析!D$5,3),IF($Y$3="wind一级行业",[1]!s_info_industry_gics(W5109,1),IF($Y$3="wind二级行业",[1]!s_info_industry_gics(W5109,2),IF($Y$3="wind三级行业",[1]!s_info_industry_gics(W5109,3),IF($Y$3="wind四级行业",[1]!s_info_industry_gics(W5109,4),IF($Y$3="证监会门类行业",[1]!s_info_industry_csrc12_n(W5109,公司分析!D$5,1),""))))))))</f>
        <v>0</v>
      </c>
      <c r="Z5109" s="298" t="str">
        <f>IF(Y5109=行业比较!$E$6,ROW(),"")</f>
        <v/>
      </c>
    </row>
    <row r="5110" spans="22:26" x14ac:dyDescent="0.35">
      <c r="V5110" s="253">
        <f t="shared" si="88"/>
        <v>0</v>
      </c>
      <c r="W5110" s="348" t="str">
        <f>IF(板块成分!B5112="","",板块成分!B5112)</f>
        <v/>
      </c>
      <c r="X5110" s="270" t="str">
        <f>[1]!s_info_name(W5110)</f>
        <v>0</v>
      </c>
      <c r="Y5110" s="335" t="str">
        <f>IF($Y$3="申万一级行业",[1]!s_info_industry_sw_2021(W5110,公司分析!D$5,1),IF($Y$3="申万二级行业",[1]!s_info_industry_sw_2021(W5110,公司分析!D$5,2),IF($Y$3="申万三级行业",[1]!s_info_industry_sw_2021(W5110,公司分析!D$5,3),IF($Y$3="wind一级行业",[1]!s_info_industry_gics(W5110,1),IF($Y$3="wind二级行业",[1]!s_info_industry_gics(W5110,2),IF($Y$3="wind三级行业",[1]!s_info_industry_gics(W5110,3),IF($Y$3="wind四级行业",[1]!s_info_industry_gics(W5110,4),IF($Y$3="证监会门类行业",[1]!s_info_industry_csrc12_n(W5110,公司分析!D$5,1),""))))))))</f>
        <v>0</v>
      </c>
      <c r="Z5110" s="298" t="str">
        <f>IF(Y5110=行业比较!$E$6,ROW(),"")</f>
        <v/>
      </c>
    </row>
    <row r="5111" spans="22:26" x14ac:dyDescent="0.35">
      <c r="V5111" s="253">
        <f t="shared" si="88"/>
        <v>0</v>
      </c>
      <c r="W5111" s="348" t="str">
        <f>IF(板块成分!B5113="","",板块成分!B5113)</f>
        <v/>
      </c>
      <c r="X5111" s="270" t="str">
        <f>[1]!s_info_name(W5111)</f>
        <v>0</v>
      </c>
      <c r="Y5111" s="335" t="str">
        <f>IF($Y$3="申万一级行业",[1]!s_info_industry_sw_2021(W5111,公司分析!D$5,1),IF($Y$3="申万二级行业",[1]!s_info_industry_sw_2021(W5111,公司分析!D$5,2),IF($Y$3="申万三级行业",[1]!s_info_industry_sw_2021(W5111,公司分析!D$5,3),IF($Y$3="wind一级行业",[1]!s_info_industry_gics(W5111,1),IF($Y$3="wind二级行业",[1]!s_info_industry_gics(W5111,2),IF($Y$3="wind三级行业",[1]!s_info_industry_gics(W5111,3),IF($Y$3="wind四级行业",[1]!s_info_industry_gics(W5111,4),IF($Y$3="证监会门类行业",[1]!s_info_industry_csrc12_n(W5111,公司分析!D$5,1),""))))))))</f>
        <v>0</v>
      </c>
      <c r="Z5111" s="298" t="str">
        <f>IF(Y5111=行业比较!$E$6,ROW(),"")</f>
        <v/>
      </c>
    </row>
    <row r="5112" spans="22:26" x14ac:dyDescent="0.35">
      <c r="V5112" s="253">
        <f t="shared" si="88"/>
        <v>0</v>
      </c>
      <c r="W5112" s="348" t="str">
        <f>IF(板块成分!B5114="","",板块成分!B5114)</f>
        <v/>
      </c>
      <c r="X5112" s="270" t="str">
        <f>[1]!s_info_name(W5112)</f>
        <v>0</v>
      </c>
      <c r="Y5112" s="335" t="str">
        <f>IF($Y$3="申万一级行业",[1]!s_info_industry_sw_2021(W5112,公司分析!D$5,1),IF($Y$3="申万二级行业",[1]!s_info_industry_sw_2021(W5112,公司分析!D$5,2),IF($Y$3="申万三级行业",[1]!s_info_industry_sw_2021(W5112,公司分析!D$5,3),IF($Y$3="wind一级行业",[1]!s_info_industry_gics(W5112,1),IF($Y$3="wind二级行业",[1]!s_info_industry_gics(W5112,2),IF($Y$3="wind三级行业",[1]!s_info_industry_gics(W5112,3),IF($Y$3="wind四级行业",[1]!s_info_industry_gics(W5112,4),IF($Y$3="证监会门类行业",[1]!s_info_industry_csrc12_n(W5112,公司分析!D$5,1),""))))))))</f>
        <v>0</v>
      </c>
      <c r="Z5112" s="298" t="str">
        <f>IF(Y5112=行业比较!$E$6,ROW(),"")</f>
        <v/>
      </c>
    </row>
    <row r="5113" spans="22:26" x14ac:dyDescent="0.35">
      <c r="V5113" s="253">
        <f t="shared" si="88"/>
        <v>0</v>
      </c>
      <c r="W5113" s="348" t="str">
        <f>IF(板块成分!B5115="","",板块成分!B5115)</f>
        <v/>
      </c>
      <c r="X5113" s="270" t="str">
        <f>[1]!s_info_name(W5113)</f>
        <v>0</v>
      </c>
      <c r="Y5113" s="335" t="str">
        <f>IF($Y$3="申万一级行业",[1]!s_info_industry_sw_2021(W5113,公司分析!D$5,1),IF($Y$3="申万二级行业",[1]!s_info_industry_sw_2021(W5113,公司分析!D$5,2),IF($Y$3="申万三级行业",[1]!s_info_industry_sw_2021(W5113,公司分析!D$5,3),IF($Y$3="wind一级行业",[1]!s_info_industry_gics(W5113,1),IF($Y$3="wind二级行业",[1]!s_info_industry_gics(W5113,2),IF($Y$3="wind三级行业",[1]!s_info_industry_gics(W5113,3),IF($Y$3="wind四级行业",[1]!s_info_industry_gics(W5113,4),IF($Y$3="证监会门类行业",[1]!s_info_industry_csrc12_n(W5113,公司分析!D$5,1),""))))))))</f>
        <v>0</v>
      </c>
      <c r="Z5113" s="298" t="str">
        <f>IF(Y5113=行业比较!$E$6,ROW(),"")</f>
        <v/>
      </c>
    </row>
    <row r="5114" spans="22:26" x14ac:dyDescent="0.35">
      <c r="V5114" s="253">
        <f t="shared" si="88"/>
        <v>0</v>
      </c>
      <c r="W5114" s="348" t="str">
        <f>IF(板块成分!B5116="","",板块成分!B5116)</f>
        <v/>
      </c>
      <c r="X5114" s="270" t="str">
        <f>[1]!s_info_name(W5114)</f>
        <v>0</v>
      </c>
      <c r="Y5114" s="335" t="str">
        <f>IF($Y$3="申万一级行业",[1]!s_info_industry_sw_2021(W5114,公司分析!D$5,1),IF($Y$3="申万二级行业",[1]!s_info_industry_sw_2021(W5114,公司分析!D$5,2),IF($Y$3="申万三级行业",[1]!s_info_industry_sw_2021(W5114,公司分析!D$5,3),IF($Y$3="wind一级行业",[1]!s_info_industry_gics(W5114,1),IF($Y$3="wind二级行业",[1]!s_info_industry_gics(W5114,2),IF($Y$3="wind三级行业",[1]!s_info_industry_gics(W5114,3),IF($Y$3="wind四级行业",[1]!s_info_industry_gics(W5114,4),IF($Y$3="证监会门类行业",[1]!s_info_industry_csrc12_n(W5114,公司分析!D$5,1),""))))))))</f>
        <v>0</v>
      </c>
      <c r="Z5114" s="298" t="str">
        <f>IF(Y5114=行业比较!$E$6,ROW(),"")</f>
        <v/>
      </c>
    </row>
    <row r="5115" spans="22:26" x14ac:dyDescent="0.35">
      <c r="V5115" s="253">
        <f t="shared" si="88"/>
        <v>0</v>
      </c>
      <c r="W5115" s="348" t="str">
        <f>IF(板块成分!B5117="","",板块成分!B5117)</f>
        <v/>
      </c>
      <c r="X5115" s="270" t="str">
        <f>[1]!s_info_name(W5115)</f>
        <v>0</v>
      </c>
      <c r="Y5115" s="335" t="str">
        <f>IF($Y$3="申万一级行业",[1]!s_info_industry_sw_2021(W5115,公司分析!D$5,1),IF($Y$3="申万二级行业",[1]!s_info_industry_sw_2021(W5115,公司分析!D$5,2),IF($Y$3="申万三级行业",[1]!s_info_industry_sw_2021(W5115,公司分析!D$5,3),IF($Y$3="wind一级行业",[1]!s_info_industry_gics(W5115,1),IF($Y$3="wind二级行业",[1]!s_info_industry_gics(W5115,2),IF($Y$3="wind三级行业",[1]!s_info_industry_gics(W5115,3),IF($Y$3="wind四级行业",[1]!s_info_industry_gics(W5115,4),IF($Y$3="证监会门类行业",[1]!s_info_industry_csrc12_n(W5115,公司分析!D$5,1),""))))))))</f>
        <v>0</v>
      </c>
      <c r="Z5115" s="298" t="str">
        <f>IF(Y5115=行业比较!$E$6,ROW(),"")</f>
        <v/>
      </c>
    </row>
    <row r="5116" spans="22:26" x14ac:dyDescent="0.35">
      <c r="V5116" s="253">
        <f t="shared" si="88"/>
        <v>0</v>
      </c>
      <c r="W5116" s="348" t="str">
        <f>IF(板块成分!B5118="","",板块成分!B5118)</f>
        <v/>
      </c>
      <c r="X5116" s="270" t="str">
        <f>[1]!s_info_name(W5116)</f>
        <v>0</v>
      </c>
      <c r="Y5116" s="335" t="str">
        <f>IF($Y$3="申万一级行业",[1]!s_info_industry_sw_2021(W5116,公司分析!D$5,1),IF($Y$3="申万二级行业",[1]!s_info_industry_sw_2021(W5116,公司分析!D$5,2),IF($Y$3="申万三级行业",[1]!s_info_industry_sw_2021(W5116,公司分析!D$5,3),IF($Y$3="wind一级行业",[1]!s_info_industry_gics(W5116,1),IF($Y$3="wind二级行业",[1]!s_info_industry_gics(W5116,2),IF($Y$3="wind三级行业",[1]!s_info_industry_gics(W5116,3),IF($Y$3="wind四级行业",[1]!s_info_industry_gics(W5116,4),IF($Y$3="证监会门类行业",[1]!s_info_industry_csrc12_n(W5116,公司分析!D$5,1),""))))))))</f>
        <v>0</v>
      </c>
      <c r="Z5116" s="298" t="str">
        <f>IF(Y5116=行业比较!$E$6,ROW(),"")</f>
        <v/>
      </c>
    </row>
    <row r="5117" spans="22:26" x14ac:dyDescent="0.35">
      <c r="V5117" s="253">
        <f t="shared" si="88"/>
        <v>0</v>
      </c>
      <c r="W5117" s="348" t="str">
        <f>IF(板块成分!B5119="","",板块成分!B5119)</f>
        <v/>
      </c>
      <c r="X5117" s="270" t="str">
        <f>[1]!s_info_name(W5117)</f>
        <v>0</v>
      </c>
      <c r="Y5117" s="335" t="str">
        <f>IF($Y$3="申万一级行业",[1]!s_info_industry_sw_2021(W5117,公司分析!D$5,1),IF($Y$3="申万二级行业",[1]!s_info_industry_sw_2021(W5117,公司分析!D$5,2),IF($Y$3="申万三级行业",[1]!s_info_industry_sw_2021(W5117,公司分析!D$5,3),IF($Y$3="wind一级行业",[1]!s_info_industry_gics(W5117,1),IF($Y$3="wind二级行业",[1]!s_info_industry_gics(W5117,2),IF($Y$3="wind三级行业",[1]!s_info_industry_gics(W5117,3),IF($Y$3="wind四级行业",[1]!s_info_industry_gics(W5117,4),IF($Y$3="证监会门类行业",[1]!s_info_industry_csrc12_n(W5117,公司分析!D$5,1),""))))))))</f>
        <v>0</v>
      </c>
      <c r="Z5117" s="298" t="str">
        <f>IF(Y5117=行业比较!$E$6,ROW(),"")</f>
        <v/>
      </c>
    </row>
    <row r="5118" spans="22:26" x14ac:dyDescent="0.35">
      <c r="V5118" s="253">
        <f t="shared" si="88"/>
        <v>0</v>
      </c>
      <c r="W5118" s="348" t="str">
        <f>IF(板块成分!B5120="","",板块成分!B5120)</f>
        <v/>
      </c>
      <c r="X5118" s="270" t="str">
        <f>[1]!s_info_name(W5118)</f>
        <v>0</v>
      </c>
      <c r="Y5118" s="335" t="str">
        <f>IF($Y$3="申万一级行业",[1]!s_info_industry_sw_2021(W5118,公司分析!D$5,1),IF($Y$3="申万二级行业",[1]!s_info_industry_sw_2021(W5118,公司分析!D$5,2),IF($Y$3="申万三级行业",[1]!s_info_industry_sw_2021(W5118,公司分析!D$5,3),IF($Y$3="wind一级行业",[1]!s_info_industry_gics(W5118,1),IF($Y$3="wind二级行业",[1]!s_info_industry_gics(W5118,2),IF($Y$3="wind三级行业",[1]!s_info_industry_gics(W5118,3),IF($Y$3="wind四级行业",[1]!s_info_industry_gics(W5118,4),IF($Y$3="证监会门类行业",[1]!s_info_industry_csrc12_n(W5118,公司分析!D$5,1),""))))))))</f>
        <v>0</v>
      </c>
      <c r="Z5118" s="298" t="str">
        <f>IF(Y5118=行业比较!$E$6,ROW(),"")</f>
        <v/>
      </c>
    </row>
    <row r="5119" spans="22:26" x14ac:dyDescent="0.35">
      <c r="V5119" s="253">
        <f t="shared" si="88"/>
        <v>0</v>
      </c>
      <c r="W5119" s="348" t="str">
        <f>IF(板块成分!B5121="","",板块成分!B5121)</f>
        <v/>
      </c>
      <c r="X5119" s="270" t="str">
        <f>[1]!s_info_name(W5119)</f>
        <v>0</v>
      </c>
      <c r="Y5119" s="335" t="str">
        <f>IF($Y$3="申万一级行业",[1]!s_info_industry_sw_2021(W5119,公司分析!D$5,1),IF($Y$3="申万二级行业",[1]!s_info_industry_sw_2021(W5119,公司分析!D$5,2),IF($Y$3="申万三级行业",[1]!s_info_industry_sw_2021(W5119,公司分析!D$5,3),IF($Y$3="wind一级行业",[1]!s_info_industry_gics(W5119,1),IF($Y$3="wind二级行业",[1]!s_info_industry_gics(W5119,2),IF($Y$3="wind三级行业",[1]!s_info_industry_gics(W5119,3),IF($Y$3="wind四级行业",[1]!s_info_industry_gics(W5119,4),IF($Y$3="证监会门类行业",[1]!s_info_industry_csrc12_n(W5119,公司分析!D$5,1),""))))))))</f>
        <v>0</v>
      </c>
      <c r="Z5119" s="298" t="str">
        <f>IF(Y5119=行业比较!$E$6,ROW(),"")</f>
        <v/>
      </c>
    </row>
    <row r="5120" spans="22:26" x14ac:dyDescent="0.35">
      <c r="V5120" s="253">
        <f t="shared" si="88"/>
        <v>0</v>
      </c>
      <c r="W5120" s="348" t="str">
        <f>IF(板块成分!B5122="","",板块成分!B5122)</f>
        <v/>
      </c>
      <c r="X5120" s="270" t="str">
        <f>[1]!s_info_name(W5120)</f>
        <v>0</v>
      </c>
      <c r="Y5120" s="335" t="str">
        <f>IF($Y$3="申万一级行业",[1]!s_info_industry_sw_2021(W5120,公司分析!D$5,1),IF($Y$3="申万二级行业",[1]!s_info_industry_sw_2021(W5120,公司分析!D$5,2),IF($Y$3="申万三级行业",[1]!s_info_industry_sw_2021(W5120,公司分析!D$5,3),IF($Y$3="wind一级行业",[1]!s_info_industry_gics(W5120,1),IF($Y$3="wind二级行业",[1]!s_info_industry_gics(W5120,2),IF($Y$3="wind三级行业",[1]!s_info_industry_gics(W5120,3),IF($Y$3="wind四级行业",[1]!s_info_industry_gics(W5120,4),IF($Y$3="证监会门类行业",[1]!s_info_industry_csrc12_n(W5120,公司分析!D$5,1),""))))))))</f>
        <v>0</v>
      </c>
      <c r="Z5120" s="298" t="str">
        <f>IF(Y5120=行业比较!$E$6,ROW(),"")</f>
        <v/>
      </c>
    </row>
    <row r="5121" spans="22:26" x14ac:dyDescent="0.35">
      <c r="V5121" s="253">
        <f t="shared" si="88"/>
        <v>0</v>
      </c>
      <c r="W5121" s="348" t="str">
        <f>IF(板块成分!B5123="","",板块成分!B5123)</f>
        <v/>
      </c>
      <c r="X5121" s="270" t="str">
        <f>[1]!s_info_name(W5121)</f>
        <v>0</v>
      </c>
      <c r="Y5121" s="335" t="str">
        <f>IF($Y$3="申万一级行业",[1]!s_info_industry_sw_2021(W5121,公司分析!D$5,1),IF($Y$3="申万二级行业",[1]!s_info_industry_sw_2021(W5121,公司分析!D$5,2),IF($Y$3="申万三级行业",[1]!s_info_industry_sw_2021(W5121,公司分析!D$5,3),IF($Y$3="wind一级行业",[1]!s_info_industry_gics(W5121,1),IF($Y$3="wind二级行业",[1]!s_info_industry_gics(W5121,2),IF($Y$3="wind三级行业",[1]!s_info_industry_gics(W5121,3),IF($Y$3="wind四级行业",[1]!s_info_industry_gics(W5121,4),IF($Y$3="证监会门类行业",[1]!s_info_industry_csrc12_n(W5121,公司分析!D$5,1),""))))))))</f>
        <v>0</v>
      </c>
      <c r="Z5121" s="298" t="str">
        <f>IF(Y5121=行业比较!$E$6,ROW(),"")</f>
        <v/>
      </c>
    </row>
    <row r="5122" spans="22:26" x14ac:dyDescent="0.35">
      <c r="V5122" s="253">
        <f t="shared" si="88"/>
        <v>0</v>
      </c>
      <c r="W5122" s="348" t="str">
        <f>IF(板块成分!B5124="","",板块成分!B5124)</f>
        <v/>
      </c>
      <c r="X5122" s="270" t="str">
        <f>[1]!s_info_name(W5122)</f>
        <v>0</v>
      </c>
      <c r="Y5122" s="335" t="str">
        <f>IF($Y$3="申万一级行业",[1]!s_info_industry_sw_2021(W5122,公司分析!D$5,1),IF($Y$3="申万二级行业",[1]!s_info_industry_sw_2021(W5122,公司分析!D$5,2),IF($Y$3="申万三级行业",[1]!s_info_industry_sw_2021(W5122,公司分析!D$5,3),IF($Y$3="wind一级行业",[1]!s_info_industry_gics(W5122,1),IF($Y$3="wind二级行业",[1]!s_info_industry_gics(W5122,2),IF($Y$3="wind三级行业",[1]!s_info_industry_gics(W5122,3),IF($Y$3="wind四级行业",[1]!s_info_industry_gics(W5122,4),IF($Y$3="证监会门类行业",[1]!s_info_industry_csrc12_n(W5122,公司分析!D$5,1),""))))))))</f>
        <v>0</v>
      </c>
      <c r="Z5122" s="298" t="str">
        <f>IF(Y5122=行业比较!$E$6,ROW(),"")</f>
        <v/>
      </c>
    </row>
    <row r="5123" spans="22:26" x14ac:dyDescent="0.35">
      <c r="V5123" s="253">
        <f t="shared" si="88"/>
        <v>0</v>
      </c>
      <c r="W5123" s="348" t="str">
        <f>IF(板块成分!B5125="","",板块成分!B5125)</f>
        <v/>
      </c>
      <c r="X5123" s="270" t="str">
        <f>[1]!s_info_name(W5123)</f>
        <v>0</v>
      </c>
      <c r="Y5123" s="335" t="str">
        <f>IF($Y$3="申万一级行业",[1]!s_info_industry_sw_2021(W5123,公司分析!D$5,1),IF($Y$3="申万二级行业",[1]!s_info_industry_sw_2021(W5123,公司分析!D$5,2),IF($Y$3="申万三级行业",[1]!s_info_industry_sw_2021(W5123,公司分析!D$5,3),IF($Y$3="wind一级行业",[1]!s_info_industry_gics(W5123,1),IF($Y$3="wind二级行业",[1]!s_info_industry_gics(W5123,2),IF($Y$3="wind三级行业",[1]!s_info_industry_gics(W5123,3),IF($Y$3="wind四级行业",[1]!s_info_industry_gics(W5123,4),IF($Y$3="证监会门类行业",[1]!s_info_industry_csrc12_n(W5123,公司分析!D$5,1),""))))))))</f>
        <v>0</v>
      </c>
      <c r="Z5123" s="298" t="str">
        <f>IF(Y5123=行业比较!$E$6,ROW(),"")</f>
        <v/>
      </c>
    </row>
    <row r="5124" spans="22:26" x14ac:dyDescent="0.35">
      <c r="V5124" s="253">
        <f t="shared" si="88"/>
        <v>0</v>
      </c>
      <c r="W5124" s="348" t="str">
        <f>IF(板块成分!B5126="","",板块成分!B5126)</f>
        <v/>
      </c>
      <c r="X5124" s="270" t="str">
        <f>[1]!s_info_name(W5124)</f>
        <v>0</v>
      </c>
      <c r="Y5124" s="335" t="str">
        <f>IF($Y$3="申万一级行业",[1]!s_info_industry_sw_2021(W5124,公司分析!D$5,1),IF($Y$3="申万二级行业",[1]!s_info_industry_sw_2021(W5124,公司分析!D$5,2),IF($Y$3="申万三级行业",[1]!s_info_industry_sw_2021(W5124,公司分析!D$5,3),IF($Y$3="wind一级行业",[1]!s_info_industry_gics(W5124,1),IF($Y$3="wind二级行业",[1]!s_info_industry_gics(W5124,2),IF($Y$3="wind三级行业",[1]!s_info_industry_gics(W5124,3),IF($Y$3="wind四级行业",[1]!s_info_industry_gics(W5124,4),IF($Y$3="证监会门类行业",[1]!s_info_industry_csrc12_n(W5124,公司分析!D$5,1),""))))))))</f>
        <v>0</v>
      </c>
      <c r="Z5124" s="298" t="str">
        <f>IF(Y5124=行业比较!$E$6,ROW(),"")</f>
        <v/>
      </c>
    </row>
    <row r="5125" spans="22:26" x14ac:dyDescent="0.35">
      <c r="V5125" s="253">
        <f t="shared" si="88"/>
        <v>0</v>
      </c>
      <c r="W5125" s="348" t="str">
        <f>IF(板块成分!B5127="","",板块成分!B5127)</f>
        <v/>
      </c>
      <c r="X5125" s="270" t="str">
        <f>[1]!s_info_name(W5125)</f>
        <v>0</v>
      </c>
      <c r="Y5125" s="335" t="str">
        <f>IF($Y$3="申万一级行业",[1]!s_info_industry_sw_2021(W5125,公司分析!D$5,1),IF($Y$3="申万二级行业",[1]!s_info_industry_sw_2021(W5125,公司分析!D$5,2),IF($Y$3="申万三级行业",[1]!s_info_industry_sw_2021(W5125,公司分析!D$5,3),IF($Y$3="wind一级行业",[1]!s_info_industry_gics(W5125,1),IF($Y$3="wind二级行业",[1]!s_info_industry_gics(W5125,2),IF($Y$3="wind三级行业",[1]!s_info_industry_gics(W5125,3),IF($Y$3="wind四级行业",[1]!s_info_industry_gics(W5125,4),IF($Y$3="证监会门类行业",[1]!s_info_industry_csrc12_n(W5125,公司分析!D$5,1),""))))))))</f>
        <v>0</v>
      </c>
      <c r="Z5125" s="298" t="str">
        <f>IF(Y5125=行业比较!$E$6,ROW(),"")</f>
        <v/>
      </c>
    </row>
    <row r="5126" spans="22:26" x14ac:dyDescent="0.35">
      <c r="V5126" s="253">
        <f t="shared" si="88"/>
        <v>0</v>
      </c>
      <c r="W5126" s="348" t="str">
        <f>IF(板块成分!B5128="","",板块成分!B5128)</f>
        <v/>
      </c>
      <c r="X5126" s="270" t="str">
        <f>[1]!s_info_name(W5126)</f>
        <v>0</v>
      </c>
      <c r="Y5126" s="335" t="str">
        <f>IF($Y$3="申万一级行业",[1]!s_info_industry_sw_2021(W5126,公司分析!D$5,1),IF($Y$3="申万二级行业",[1]!s_info_industry_sw_2021(W5126,公司分析!D$5,2),IF($Y$3="申万三级行业",[1]!s_info_industry_sw_2021(W5126,公司分析!D$5,3),IF($Y$3="wind一级行业",[1]!s_info_industry_gics(W5126,1),IF($Y$3="wind二级行业",[1]!s_info_industry_gics(W5126,2),IF($Y$3="wind三级行业",[1]!s_info_industry_gics(W5126,3),IF($Y$3="wind四级行业",[1]!s_info_industry_gics(W5126,4),IF($Y$3="证监会门类行业",[1]!s_info_industry_csrc12_n(W5126,公司分析!D$5,1),""))))))))</f>
        <v>0</v>
      </c>
      <c r="Z5126" s="298" t="str">
        <f>IF(Y5126=行业比较!$E$6,ROW(),"")</f>
        <v/>
      </c>
    </row>
    <row r="5127" spans="22:26" x14ac:dyDescent="0.35">
      <c r="V5127" s="253">
        <f t="shared" si="88"/>
        <v>0</v>
      </c>
      <c r="W5127" s="348" t="str">
        <f>IF(板块成分!B5129="","",板块成分!B5129)</f>
        <v/>
      </c>
      <c r="X5127" s="270" t="str">
        <f>[1]!s_info_name(W5127)</f>
        <v>0</v>
      </c>
      <c r="Y5127" s="335" t="str">
        <f>IF($Y$3="申万一级行业",[1]!s_info_industry_sw_2021(W5127,公司分析!D$5,1),IF($Y$3="申万二级行业",[1]!s_info_industry_sw_2021(W5127,公司分析!D$5,2),IF($Y$3="申万三级行业",[1]!s_info_industry_sw_2021(W5127,公司分析!D$5,3),IF($Y$3="wind一级行业",[1]!s_info_industry_gics(W5127,1),IF($Y$3="wind二级行业",[1]!s_info_industry_gics(W5127,2),IF($Y$3="wind三级行业",[1]!s_info_industry_gics(W5127,3),IF($Y$3="wind四级行业",[1]!s_info_industry_gics(W5127,4),IF($Y$3="证监会门类行业",[1]!s_info_industry_csrc12_n(W5127,公司分析!D$5,1),""))))))))</f>
        <v>0</v>
      </c>
      <c r="Z5127" s="298" t="str">
        <f>IF(Y5127=行业比较!$E$6,ROW(),"")</f>
        <v/>
      </c>
    </row>
    <row r="5128" spans="22:26" x14ac:dyDescent="0.35">
      <c r="V5128" s="253">
        <f t="shared" si="88"/>
        <v>0</v>
      </c>
      <c r="W5128" s="348" t="str">
        <f>IF(板块成分!B5130="","",板块成分!B5130)</f>
        <v/>
      </c>
      <c r="X5128" s="270" t="str">
        <f>[1]!s_info_name(W5128)</f>
        <v>0</v>
      </c>
      <c r="Y5128" s="335" t="str">
        <f>IF($Y$3="申万一级行业",[1]!s_info_industry_sw_2021(W5128,公司分析!D$5,1),IF($Y$3="申万二级行业",[1]!s_info_industry_sw_2021(W5128,公司分析!D$5,2),IF($Y$3="申万三级行业",[1]!s_info_industry_sw_2021(W5128,公司分析!D$5,3),IF($Y$3="wind一级行业",[1]!s_info_industry_gics(W5128,1),IF($Y$3="wind二级行业",[1]!s_info_industry_gics(W5128,2),IF($Y$3="wind三级行业",[1]!s_info_industry_gics(W5128,3),IF($Y$3="wind四级行业",[1]!s_info_industry_gics(W5128,4),IF($Y$3="证监会门类行业",[1]!s_info_industry_csrc12_n(W5128,公司分析!D$5,1),""))))))))</f>
        <v>0</v>
      </c>
      <c r="Z5128" s="298" t="str">
        <f>IF(Y5128=行业比较!$E$6,ROW(),"")</f>
        <v/>
      </c>
    </row>
    <row r="5129" spans="22:26" x14ac:dyDescent="0.35">
      <c r="V5129" s="253">
        <f t="shared" si="88"/>
        <v>0</v>
      </c>
      <c r="W5129" s="348" t="str">
        <f>IF(板块成分!B5131="","",板块成分!B5131)</f>
        <v/>
      </c>
      <c r="X5129" s="270" t="str">
        <f>[1]!s_info_name(W5129)</f>
        <v>0</v>
      </c>
      <c r="Y5129" s="335" t="str">
        <f>IF($Y$3="申万一级行业",[1]!s_info_industry_sw_2021(W5129,公司分析!D$5,1),IF($Y$3="申万二级行业",[1]!s_info_industry_sw_2021(W5129,公司分析!D$5,2),IF($Y$3="申万三级行业",[1]!s_info_industry_sw_2021(W5129,公司分析!D$5,3),IF($Y$3="wind一级行业",[1]!s_info_industry_gics(W5129,1),IF($Y$3="wind二级行业",[1]!s_info_industry_gics(W5129,2),IF($Y$3="wind三级行业",[1]!s_info_industry_gics(W5129,3),IF($Y$3="wind四级行业",[1]!s_info_industry_gics(W5129,4),IF($Y$3="证监会门类行业",[1]!s_info_industry_csrc12_n(W5129,公司分析!D$5,1),""))))))))</f>
        <v>0</v>
      </c>
      <c r="Z5129" s="298" t="str">
        <f>IF(Y5129=行业比较!$E$6,ROW(),"")</f>
        <v/>
      </c>
    </row>
    <row r="5130" spans="22:26" x14ac:dyDescent="0.35">
      <c r="V5130" s="253">
        <f t="shared" si="88"/>
        <v>0</v>
      </c>
      <c r="W5130" s="348" t="str">
        <f>IF(板块成分!B5132="","",板块成分!B5132)</f>
        <v/>
      </c>
      <c r="X5130" s="270" t="str">
        <f>[1]!s_info_name(W5130)</f>
        <v>0</v>
      </c>
      <c r="Y5130" s="335" t="str">
        <f>IF($Y$3="申万一级行业",[1]!s_info_industry_sw_2021(W5130,公司分析!D$5,1),IF($Y$3="申万二级行业",[1]!s_info_industry_sw_2021(W5130,公司分析!D$5,2),IF($Y$3="申万三级行业",[1]!s_info_industry_sw_2021(W5130,公司分析!D$5,3),IF($Y$3="wind一级行业",[1]!s_info_industry_gics(W5130,1),IF($Y$3="wind二级行业",[1]!s_info_industry_gics(W5130,2),IF($Y$3="wind三级行业",[1]!s_info_industry_gics(W5130,3),IF($Y$3="wind四级行业",[1]!s_info_industry_gics(W5130,4),IF($Y$3="证监会门类行业",[1]!s_info_industry_csrc12_n(W5130,公司分析!D$5,1),""))))))))</f>
        <v>0</v>
      </c>
      <c r="Z5130" s="298" t="str">
        <f>IF(Y5130=行业比较!$E$6,ROW(),"")</f>
        <v/>
      </c>
    </row>
    <row r="5131" spans="22:26" x14ac:dyDescent="0.35">
      <c r="V5131" s="253">
        <f t="shared" si="88"/>
        <v>0</v>
      </c>
      <c r="W5131" s="348" t="str">
        <f>IF(板块成分!B5133="","",板块成分!B5133)</f>
        <v/>
      </c>
      <c r="X5131" s="270" t="str">
        <f>[1]!s_info_name(W5131)</f>
        <v>0</v>
      </c>
      <c r="Y5131" s="335" t="str">
        <f>IF($Y$3="申万一级行业",[1]!s_info_industry_sw_2021(W5131,公司分析!D$5,1),IF($Y$3="申万二级行业",[1]!s_info_industry_sw_2021(W5131,公司分析!D$5,2),IF($Y$3="申万三级行业",[1]!s_info_industry_sw_2021(W5131,公司分析!D$5,3),IF($Y$3="wind一级行业",[1]!s_info_industry_gics(W5131,1),IF($Y$3="wind二级行业",[1]!s_info_industry_gics(W5131,2),IF($Y$3="wind三级行业",[1]!s_info_industry_gics(W5131,3),IF($Y$3="wind四级行业",[1]!s_info_industry_gics(W5131,4),IF($Y$3="证监会门类行业",[1]!s_info_industry_csrc12_n(W5131,公司分析!D$5,1),""))))))))</f>
        <v>0</v>
      </c>
      <c r="Z5131" s="298" t="str">
        <f>IF(Y5131=行业比较!$E$6,ROW(),"")</f>
        <v/>
      </c>
    </row>
    <row r="5132" spans="22:26" x14ac:dyDescent="0.35">
      <c r="V5132" s="253">
        <f t="shared" si="88"/>
        <v>0</v>
      </c>
      <c r="W5132" s="348" t="str">
        <f>IF(板块成分!B5134="","",板块成分!B5134)</f>
        <v/>
      </c>
      <c r="X5132" s="270" t="str">
        <f>[1]!s_info_name(W5132)</f>
        <v>0</v>
      </c>
      <c r="Y5132" s="335" t="str">
        <f>IF($Y$3="申万一级行业",[1]!s_info_industry_sw_2021(W5132,公司分析!D$5,1),IF($Y$3="申万二级行业",[1]!s_info_industry_sw_2021(W5132,公司分析!D$5,2),IF($Y$3="申万三级行业",[1]!s_info_industry_sw_2021(W5132,公司分析!D$5,3),IF($Y$3="wind一级行业",[1]!s_info_industry_gics(W5132,1),IF($Y$3="wind二级行业",[1]!s_info_industry_gics(W5132,2),IF($Y$3="wind三级行业",[1]!s_info_industry_gics(W5132,3),IF($Y$3="wind四级行业",[1]!s_info_industry_gics(W5132,4),IF($Y$3="证监会门类行业",[1]!s_info_industry_csrc12_n(W5132,公司分析!D$5,1),""))))))))</f>
        <v>0</v>
      </c>
      <c r="Z5132" s="298" t="str">
        <f>IF(Y5132=行业比较!$E$6,ROW(),"")</f>
        <v/>
      </c>
    </row>
    <row r="5133" spans="22:26" x14ac:dyDescent="0.35">
      <c r="V5133" s="253">
        <f t="shared" si="88"/>
        <v>0</v>
      </c>
      <c r="W5133" s="348" t="str">
        <f>IF(板块成分!B5135="","",板块成分!B5135)</f>
        <v/>
      </c>
      <c r="X5133" s="270" t="str">
        <f>[1]!s_info_name(W5133)</f>
        <v>0</v>
      </c>
      <c r="Y5133" s="335" t="str">
        <f>IF($Y$3="申万一级行业",[1]!s_info_industry_sw_2021(W5133,公司分析!D$5,1),IF($Y$3="申万二级行业",[1]!s_info_industry_sw_2021(W5133,公司分析!D$5,2),IF($Y$3="申万三级行业",[1]!s_info_industry_sw_2021(W5133,公司分析!D$5,3),IF($Y$3="wind一级行业",[1]!s_info_industry_gics(W5133,1),IF($Y$3="wind二级行业",[1]!s_info_industry_gics(W5133,2),IF($Y$3="wind三级行业",[1]!s_info_industry_gics(W5133,3),IF($Y$3="wind四级行业",[1]!s_info_industry_gics(W5133,4),IF($Y$3="证监会门类行业",[1]!s_info_industry_csrc12_n(W5133,公司分析!D$5,1),""))))))))</f>
        <v>0</v>
      </c>
      <c r="Z5133" s="298" t="str">
        <f>IF(Y5133=行业比较!$E$6,ROW(),"")</f>
        <v/>
      </c>
    </row>
    <row r="5134" spans="22:26" x14ac:dyDescent="0.35">
      <c r="V5134" s="253">
        <f t="shared" si="88"/>
        <v>0</v>
      </c>
      <c r="W5134" s="348" t="str">
        <f>IF(板块成分!B5136="","",板块成分!B5136)</f>
        <v/>
      </c>
      <c r="X5134" s="270" t="str">
        <f>[1]!s_info_name(W5134)</f>
        <v>0</v>
      </c>
      <c r="Y5134" s="335" t="str">
        <f>IF($Y$3="申万一级行业",[1]!s_info_industry_sw_2021(W5134,公司分析!D$5,1),IF($Y$3="申万二级行业",[1]!s_info_industry_sw_2021(W5134,公司分析!D$5,2),IF($Y$3="申万三级行业",[1]!s_info_industry_sw_2021(W5134,公司分析!D$5,3),IF($Y$3="wind一级行业",[1]!s_info_industry_gics(W5134,1),IF($Y$3="wind二级行业",[1]!s_info_industry_gics(W5134,2),IF($Y$3="wind三级行业",[1]!s_info_industry_gics(W5134,3),IF($Y$3="wind四级行业",[1]!s_info_industry_gics(W5134,4),IF($Y$3="证监会门类行业",[1]!s_info_industry_csrc12_n(W5134,公司分析!D$5,1),""))))))))</f>
        <v>0</v>
      </c>
      <c r="Z5134" s="298" t="str">
        <f>IF(Y5134=行业比较!$E$6,ROW(),"")</f>
        <v/>
      </c>
    </row>
    <row r="5135" spans="22:26" x14ac:dyDescent="0.35">
      <c r="V5135" s="253">
        <f t="shared" si="88"/>
        <v>0</v>
      </c>
      <c r="W5135" s="348" t="str">
        <f>IF(板块成分!B5137="","",板块成分!B5137)</f>
        <v/>
      </c>
      <c r="X5135" s="270" t="str">
        <f>[1]!s_info_name(W5135)</f>
        <v>0</v>
      </c>
      <c r="Y5135" s="335" t="str">
        <f>IF($Y$3="申万一级行业",[1]!s_info_industry_sw_2021(W5135,公司分析!D$5,1),IF($Y$3="申万二级行业",[1]!s_info_industry_sw_2021(W5135,公司分析!D$5,2),IF($Y$3="申万三级行业",[1]!s_info_industry_sw_2021(W5135,公司分析!D$5,3),IF($Y$3="wind一级行业",[1]!s_info_industry_gics(W5135,1),IF($Y$3="wind二级行业",[1]!s_info_industry_gics(W5135,2),IF($Y$3="wind三级行业",[1]!s_info_industry_gics(W5135,3),IF($Y$3="wind四级行业",[1]!s_info_industry_gics(W5135,4),IF($Y$3="证监会门类行业",[1]!s_info_industry_csrc12_n(W5135,公司分析!D$5,1),""))))))))</f>
        <v>0</v>
      </c>
      <c r="Z5135" s="298" t="str">
        <f>IF(Y5135=行业比较!$E$6,ROW(),"")</f>
        <v/>
      </c>
    </row>
    <row r="5136" spans="22:26" x14ac:dyDescent="0.35">
      <c r="V5136" s="253">
        <f t="shared" si="88"/>
        <v>0</v>
      </c>
      <c r="W5136" s="348" t="str">
        <f>IF(板块成分!B5138="","",板块成分!B5138)</f>
        <v/>
      </c>
      <c r="X5136" s="270" t="str">
        <f>[1]!s_info_name(W5136)</f>
        <v>0</v>
      </c>
      <c r="Y5136" s="335" t="str">
        <f>IF($Y$3="申万一级行业",[1]!s_info_industry_sw_2021(W5136,公司分析!D$5,1),IF($Y$3="申万二级行业",[1]!s_info_industry_sw_2021(W5136,公司分析!D$5,2),IF($Y$3="申万三级行业",[1]!s_info_industry_sw_2021(W5136,公司分析!D$5,3),IF($Y$3="wind一级行业",[1]!s_info_industry_gics(W5136,1),IF($Y$3="wind二级行业",[1]!s_info_industry_gics(W5136,2),IF($Y$3="wind三级行业",[1]!s_info_industry_gics(W5136,3),IF($Y$3="wind四级行业",[1]!s_info_industry_gics(W5136,4),IF($Y$3="证监会门类行业",[1]!s_info_industry_csrc12_n(W5136,公司分析!D$5,1),""))))))))</f>
        <v>0</v>
      </c>
      <c r="Z5136" s="298" t="str">
        <f>IF(Y5136=行业比较!$E$6,ROW(),"")</f>
        <v/>
      </c>
    </row>
    <row r="5137" spans="22:26" x14ac:dyDescent="0.35">
      <c r="V5137" s="253">
        <f t="shared" si="88"/>
        <v>0</v>
      </c>
      <c r="W5137" s="348" t="str">
        <f>IF(板块成分!B5139="","",板块成分!B5139)</f>
        <v/>
      </c>
      <c r="X5137" s="270" t="str">
        <f>[1]!s_info_name(W5137)</f>
        <v>0</v>
      </c>
      <c r="Y5137" s="335" t="str">
        <f>IF($Y$3="申万一级行业",[1]!s_info_industry_sw_2021(W5137,公司分析!D$5,1),IF($Y$3="申万二级行业",[1]!s_info_industry_sw_2021(W5137,公司分析!D$5,2),IF($Y$3="申万三级行业",[1]!s_info_industry_sw_2021(W5137,公司分析!D$5,3),IF($Y$3="wind一级行业",[1]!s_info_industry_gics(W5137,1),IF($Y$3="wind二级行业",[1]!s_info_industry_gics(W5137,2),IF($Y$3="wind三级行业",[1]!s_info_industry_gics(W5137,3),IF($Y$3="wind四级行业",[1]!s_info_industry_gics(W5137,4),IF($Y$3="证监会门类行业",[1]!s_info_industry_csrc12_n(W5137,公司分析!D$5,1),""))))))))</f>
        <v>0</v>
      </c>
      <c r="Z5137" s="298" t="str">
        <f>IF(Y5137=行业比较!$E$6,ROW(),"")</f>
        <v/>
      </c>
    </row>
    <row r="5138" spans="22:26" x14ac:dyDescent="0.35">
      <c r="V5138" s="253">
        <f t="shared" si="88"/>
        <v>0</v>
      </c>
      <c r="W5138" s="348" t="str">
        <f>IF(板块成分!B5140="","",板块成分!B5140)</f>
        <v/>
      </c>
      <c r="X5138" s="270" t="str">
        <f>[1]!s_info_name(W5138)</f>
        <v>0</v>
      </c>
      <c r="Y5138" s="335" t="str">
        <f>IF($Y$3="申万一级行业",[1]!s_info_industry_sw_2021(W5138,公司分析!D$5,1),IF($Y$3="申万二级行业",[1]!s_info_industry_sw_2021(W5138,公司分析!D$5,2),IF($Y$3="申万三级行业",[1]!s_info_industry_sw_2021(W5138,公司分析!D$5,3),IF($Y$3="wind一级行业",[1]!s_info_industry_gics(W5138,1),IF($Y$3="wind二级行业",[1]!s_info_industry_gics(W5138,2),IF($Y$3="wind三级行业",[1]!s_info_industry_gics(W5138,3),IF($Y$3="wind四级行业",[1]!s_info_industry_gics(W5138,4),IF($Y$3="证监会门类行业",[1]!s_info_industry_csrc12_n(W5138,公司分析!D$5,1),""))))))))</f>
        <v>0</v>
      </c>
      <c r="Z5138" s="298" t="str">
        <f>IF(Y5138=行业比较!$E$6,ROW(),"")</f>
        <v/>
      </c>
    </row>
    <row r="5139" spans="22:26" x14ac:dyDescent="0.35">
      <c r="V5139" s="253">
        <f t="shared" si="88"/>
        <v>0</v>
      </c>
      <c r="W5139" s="348" t="str">
        <f>IF(板块成分!B5141="","",板块成分!B5141)</f>
        <v/>
      </c>
      <c r="X5139" s="270" t="str">
        <f>[1]!s_info_name(W5139)</f>
        <v>0</v>
      </c>
      <c r="Y5139" s="335" t="str">
        <f>IF($Y$3="申万一级行业",[1]!s_info_industry_sw_2021(W5139,公司分析!D$5,1),IF($Y$3="申万二级行业",[1]!s_info_industry_sw_2021(W5139,公司分析!D$5,2),IF($Y$3="申万三级行业",[1]!s_info_industry_sw_2021(W5139,公司分析!D$5,3),IF($Y$3="wind一级行业",[1]!s_info_industry_gics(W5139,1),IF($Y$3="wind二级行业",[1]!s_info_industry_gics(W5139,2),IF($Y$3="wind三级行业",[1]!s_info_industry_gics(W5139,3),IF($Y$3="wind四级行业",[1]!s_info_industry_gics(W5139,4),IF($Y$3="证监会门类行业",[1]!s_info_industry_csrc12_n(W5139,公司分析!D$5,1),""))))))))</f>
        <v>0</v>
      </c>
      <c r="Z5139" s="298" t="str">
        <f>IF(Y5139=行业比较!$E$6,ROW(),"")</f>
        <v/>
      </c>
    </row>
    <row r="5140" spans="22:26" x14ac:dyDescent="0.35">
      <c r="V5140" s="253">
        <f t="shared" si="88"/>
        <v>0</v>
      </c>
      <c r="W5140" s="348" t="str">
        <f>IF(板块成分!B5142="","",板块成分!B5142)</f>
        <v/>
      </c>
      <c r="X5140" s="270" t="str">
        <f>[1]!s_info_name(W5140)</f>
        <v>0</v>
      </c>
      <c r="Y5140" s="335" t="str">
        <f>IF($Y$3="申万一级行业",[1]!s_info_industry_sw_2021(W5140,公司分析!D$5,1),IF($Y$3="申万二级行业",[1]!s_info_industry_sw_2021(W5140,公司分析!D$5,2),IF($Y$3="申万三级行业",[1]!s_info_industry_sw_2021(W5140,公司分析!D$5,3),IF($Y$3="wind一级行业",[1]!s_info_industry_gics(W5140,1),IF($Y$3="wind二级行业",[1]!s_info_industry_gics(W5140,2),IF($Y$3="wind三级行业",[1]!s_info_industry_gics(W5140,3),IF($Y$3="wind四级行业",[1]!s_info_industry_gics(W5140,4),IF($Y$3="证监会门类行业",[1]!s_info_industry_csrc12_n(W5140,公司分析!D$5,1),""))))))))</f>
        <v>0</v>
      </c>
      <c r="Z5140" s="298" t="str">
        <f>IF(Y5140=行业比较!$E$6,ROW(),"")</f>
        <v/>
      </c>
    </row>
    <row r="5141" spans="22:26" x14ac:dyDescent="0.35">
      <c r="V5141" s="253">
        <f t="shared" si="88"/>
        <v>0</v>
      </c>
      <c r="W5141" s="348" t="str">
        <f>IF(板块成分!B5143="","",板块成分!B5143)</f>
        <v/>
      </c>
      <c r="X5141" s="270" t="str">
        <f>[1]!s_info_name(W5141)</f>
        <v>0</v>
      </c>
      <c r="Y5141" s="335" t="str">
        <f>IF($Y$3="申万一级行业",[1]!s_info_industry_sw_2021(W5141,公司分析!D$5,1),IF($Y$3="申万二级行业",[1]!s_info_industry_sw_2021(W5141,公司分析!D$5,2),IF($Y$3="申万三级行业",[1]!s_info_industry_sw_2021(W5141,公司分析!D$5,3),IF($Y$3="wind一级行业",[1]!s_info_industry_gics(W5141,1),IF($Y$3="wind二级行业",[1]!s_info_industry_gics(W5141,2),IF($Y$3="wind三级行业",[1]!s_info_industry_gics(W5141,3),IF($Y$3="wind四级行业",[1]!s_info_industry_gics(W5141,4),IF($Y$3="证监会门类行业",[1]!s_info_industry_csrc12_n(W5141,公司分析!D$5,1),""))))))))</f>
        <v>0</v>
      </c>
      <c r="Z5141" s="298" t="str">
        <f>IF(Y5141=行业比较!$E$6,ROW(),"")</f>
        <v/>
      </c>
    </row>
    <row r="5142" spans="22:26" x14ac:dyDescent="0.35">
      <c r="V5142" s="253">
        <f t="shared" si="88"/>
        <v>0</v>
      </c>
      <c r="W5142" s="348" t="str">
        <f>IF(板块成分!B5144="","",板块成分!B5144)</f>
        <v/>
      </c>
      <c r="X5142" s="270" t="str">
        <f>[1]!s_info_name(W5142)</f>
        <v>0</v>
      </c>
      <c r="Y5142" s="335" t="str">
        <f>IF($Y$3="申万一级行业",[1]!s_info_industry_sw_2021(W5142,公司分析!D$5,1),IF($Y$3="申万二级行业",[1]!s_info_industry_sw_2021(W5142,公司分析!D$5,2),IF($Y$3="申万三级行业",[1]!s_info_industry_sw_2021(W5142,公司分析!D$5,3),IF($Y$3="wind一级行业",[1]!s_info_industry_gics(W5142,1),IF($Y$3="wind二级行业",[1]!s_info_industry_gics(W5142,2),IF($Y$3="wind三级行业",[1]!s_info_industry_gics(W5142,3),IF($Y$3="wind四级行业",[1]!s_info_industry_gics(W5142,4),IF($Y$3="证监会门类行业",[1]!s_info_industry_csrc12_n(W5142,公司分析!D$5,1),""))))))))</f>
        <v>0</v>
      </c>
      <c r="Z5142" s="298" t="str">
        <f>IF(Y5142=行业比较!$E$6,ROW(),"")</f>
        <v/>
      </c>
    </row>
    <row r="5143" spans="22:26" x14ac:dyDescent="0.35">
      <c r="V5143" s="253">
        <f t="shared" si="88"/>
        <v>0</v>
      </c>
      <c r="W5143" s="348" t="str">
        <f>IF(板块成分!B5145="","",板块成分!B5145)</f>
        <v/>
      </c>
      <c r="X5143" s="270" t="str">
        <f>[1]!s_info_name(W5143)</f>
        <v>0</v>
      </c>
      <c r="Y5143" s="335" t="str">
        <f>IF($Y$3="申万一级行业",[1]!s_info_industry_sw_2021(W5143,公司分析!D$5,1),IF($Y$3="申万二级行业",[1]!s_info_industry_sw_2021(W5143,公司分析!D$5,2),IF($Y$3="申万三级行业",[1]!s_info_industry_sw_2021(W5143,公司分析!D$5,3),IF($Y$3="wind一级行业",[1]!s_info_industry_gics(W5143,1),IF($Y$3="wind二级行业",[1]!s_info_industry_gics(W5143,2),IF($Y$3="wind三级行业",[1]!s_info_industry_gics(W5143,3),IF($Y$3="wind四级行业",[1]!s_info_industry_gics(W5143,4),IF($Y$3="证监会门类行业",[1]!s_info_industry_csrc12_n(W5143,公司分析!D$5,1),""))))))))</f>
        <v>0</v>
      </c>
      <c r="Z5143" s="298" t="str">
        <f>IF(Y5143=行业比较!$E$6,ROW(),"")</f>
        <v/>
      </c>
    </row>
    <row r="5144" spans="22:26" x14ac:dyDescent="0.35">
      <c r="V5144" s="253">
        <f t="shared" si="88"/>
        <v>0</v>
      </c>
      <c r="W5144" s="348" t="str">
        <f>IF(板块成分!B5146="","",板块成分!B5146)</f>
        <v/>
      </c>
      <c r="X5144" s="270" t="str">
        <f>[1]!s_info_name(W5144)</f>
        <v>0</v>
      </c>
      <c r="Y5144" s="335" t="str">
        <f>IF($Y$3="申万一级行业",[1]!s_info_industry_sw_2021(W5144,公司分析!D$5,1),IF($Y$3="申万二级行业",[1]!s_info_industry_sw_2021(W5144,公司分析!D$5,2),IF($Y$3="申万三级行业",[1]!s_info_industry_sw_2021(W5144,公司分析!D$5,3),IF($Y$3="wind一级行业",[1]!s_info_industry_gics(W5144,1),IF($Y$3="wind二级行业",[1]!s_info_industry_gics(W5144,2),IF($Y$3="wind三级行业",[1]!s_info_industry_gics(W5144,3),IF($Y$3="wind四级行业",[1]!s_info_industry_gics(W5144,4),IF($Y$3="证监会门类行业",[1]!s_info_industry_csrc12_n(W5144,公司分析!D$5,1),""))))))))</f>
        <v>0</v>
      </c>
      <c r="Z5144" s="298" t="str">
        <f>IF(Y5144=行业比较!$E$6,ROW(),"")</f>
        <v/>
      </c>
    </row>
    <row r="5145" spans="22:26" x14ac:dyDescent="0.35">
      <c r="V5145" s="253">
        <f t="shared" si="88"/>
        <v>0</v>
      </c>
      <c r="W5145" s="348" t="str">
        <f>IF(板块成分!B5147="","",板块成分!B5147)</f>
        <v/>
      </c>
      <c r="X5145" s="270" t="str">
        <f>[1]!s_info_name(W5145)</f>
        <v>0</v>
      </c>
      <c r="Y5145" s="335" t="str">
        <f>IF($Y$3="申万一级行业",[1]!s_info_industry_sw_2021(W5145,公司分析!D$5,1),IF($Y$3="申万二级行业",[1]!s_info_industry_sw_2021(W5145,公司分析!D$5,2),IF($Y$3="申万三级行业",[1]!s_info_industry_sw_2021(W5145,公司分析!D$5,3),IF($Y$3="wind一级行业",[1]!s_info_industry_gics(W5145,1),IF($Y$3="wind二级行业",[1]!s_info_industry_gics(W5145,2),IF($Y$3="wind三级行业",[1]!s_info_industry_gics(W5145,3),IF($Y$3="wind四级行业",[1]!s_info_industry_gics(W5145,4),IF($Y$3="证监会门类行业",[1]!s_info_industry_csrc12_n(W5145,公司分析!D$5,1),""))))))))</f>
        <v>0</v>
      </c>
      <c r="Z5145" s="298" t="str">
        <f>IF(Y5145=行业比较!$E$6,ROW(),"")</f>
        <v/>
      </c>
    </row>
    <row r="5146" spans="22:26" x14ac:dyDescent="0.35">
      <c r="V5146" s="253">
        <f t="shared" si="88"/>
        <v>0</v>
      </c>
      <c r="W5146" s="348" t="str">
        <f>IF(板块成分!B5148="","",板块成分!B5148)</f>
        <v/>
      </c>
      <c r="X5146" s="270" t="str">
        <f>[1]!s_info_name(W5146)</f>
        <v>0</v>
      </c>
      <c r="Y5146" s="335" t="str">
        <f>IF($Y$3="申万一级行业",[1]!s_info_industry_sw_2021(W5146,公司分析!D$5,1),IF($Y$3="申万二级行业",[1]!s_info_industry_sw_2021(W5146,公司分析!D$5,2),IF($Y$3="申万三级行业",[1]!s_info_industry_sw_2021(W5146,公司分析!D$5,3),IF($Y$3="wind一级行业",[1]!s_info_industry_gics(W5146,1),IF($Y$3="wind二级行业",[1]!s_info_industry_gics(W5146,2),IF($Y$3="wind三级行业",[1]!s_info_industry_gics(W5146,3),IF($Y$3="wind四级行业",[1]!s_info_industry_gics(W5146,4),IF($Y$3="证监会门类行业",[1]!s_info_industry_csrc12_n(W5146,公司分析!D$5,1),""))))))))</f>
        <v>0</v>
      </c>
      <c r="Z5146" s="298" t="str">
        <f>IF(Y5146=行业比较!$E$6,ROW(),"")</f>
        <v/>
      </c>
    </row>
    <row r="5147" spans="22:26" x14ac:dyDescent="0.35">
      <c r="V5147" s="253">
        <f t="shared" si="88"/>
        <v>0</v>
      </c>
      <c r="W5147" s="348" t="str">
        <f>IF(板块成分!B5149="","",板块成分!B5149)</f>
        <v/>
      </c>
      <c r="X5147" s="270" t="str">
        <f>[1]!s_info_name(W5147)</f>
        <v>0</v>
      </c>
      <c r="Y5147" s="335" t="str">
        <f>IF($Y$3="申万一级行业",[1]!s_info_industry_sw_2021(W5147,公司分析!D$5,1),IF($Y$3="申万二级行业",[1]!s_info_industry_sw_2021(W5147,公司分析!D$5,2),IF($Y$3="申万三级行业",[1]!s_info_industry_sw_2021(W5147,公司分析!D$5,3),IF($Y$3="wind一级行业",[1]!s_info_industry_gics(W5147,1),IF($Y$3="wind二级行业",[1]!s_info_industry_gics(W5147,2),IF($Y$3="wind三级行业",[1]!s_info_industry_gics(W5147,3),IF($Y$3="wind四级行业",[1]!s_info_industry_gics(W5147,4),IF($Y$3="证监会门类行业",[1]!s_info_industry_csrc12_n(W5147,公司分析!D$5,1),""))))))))</f>
        <v>0</v>
      </c>
      <c r="Z5147" s="298" t="str">
        <f>IF(Y5147=行业比较!$E$6,ROW(),"")</f>
        <v/>
      </c>
    </row>
    <row r="5148" spans="22:26" x14ac:dyDescent="0.35">
      <c r="V5148" s="253">
        <f t="shared" si="88"/>
        <v>0</v>
      </c>
      <c r="W5148" s="348" t="str">
        <f>IF(板块成分!B5150="","",板块成分!B5150)</f>
        <v/>
      </c>
      <c r="X5148" s="270" t="str">
        <f>[1]!s_info_name(W5148)</f>
        <v>0</v>
      </c>
      <c r="Y5148" s="335" t="str">
        <f>IF($Y$3="申万一级行业",[1]!s_info_industry_sw_2021(W5148,公司分析!D$5,1),IF($Y$3="申万二级行业",[1]!s_info_industry_sw_2021(W5148,公司分析!D$5,2),IF($Y$3="申万三级行业",[1]!s_info_industry_sw_2021(W5148,公司分析!D$5,3),IF($Y$3="wind一级行业",[1]!s_info_industry_gics(W5148,1),IF($Y$3="wind二级行业",[1]!s_info_industry_gics(W5148,2),IF($Y$3="wind三级行业",[1]!s_info_industry_gics(W5148,3),IF($Y$3="wind四级行业",[1]!s_info_industry_gics(W5148,4),IF($Y$3="证监会门类行业",[1]!s_info_industry_csrc12_n(W5148,公司分析!D$5,1),""))))))))</f>
        <v>0</v>
      </c>
      <c r="Z5148" s="298" t="str">
        <f>IF(Y5148=行业比较!$E$6,ROW(),"")</f>
        <v/>
      </c>
    </row>
    <row r="5149" spans="22:26" x14ac:dyDescent="0.35">
      <c r="V5149" s="253">
        <f t="shared" si="88"/>
        <v>0</v>
      </c>
      <c r="W5149" s="348" t="str">
        <f>IF(板块成分!B5151="","",板块成分!B5151)</f>
        <v/>
      </c>
      <c r="X5149" s="270" t="str">
        <f>[1]!s_info_name(W5149)</f>
        <v>0</v>
      </c>
      <c r="Y5149" s="335" t="str">
        <f>IF($Y$3="申万一级行业",[1]!s_info_industry_sw_2021(W5149,公司分析!D$5,1),IF($Y$3="申万二级行业",[1]!s_info_industry_sw_2021(W5149,公司分析!D$5,2),IF($Y$3="申万三级行业",[1]!s_info_industry_sw_2021(W5149,公司分析!D$5,3),IF($Y$3="wind一级行业",[1]!s_info_industry_gics(W5149,1),IF($Y$3="wind二级行业",[1]!s_info_industry_gics(W5149,2),IF($Y$3="wind三级行业",[1]!s_info_industry_gics(W5149,3),IF($Y$3="wind四级行业",[1]!s_info_industry_gics(W5149,4),IF($Y$3="证监会门类行业",[1]!s_info_industry_csrc12_n(W5149,公司分析!D$5,1),""))))))))</f>
        <v>0</v>
      </c>
      <c r="Z5149" s="298" t="str">
        <f>IF(Y5149=行业比较!$E$6,ROW(),"")</f>
        <v/>
      </c>
    </row>
    <row r="5150" spans="22:26" x14ac:dyDescent="0.35">
      <c r="V5150" s="253">
        <f t="shared" si="88"/>
        <v>0</v>
      </c>
      <c r="W5150" s="348" t="str">
        <f>IF(板块成分!B5152="","",板块成分!B5152)</f>
        <v/>
      </c>
      <c r="X5150" s="270" t="str">
        <f>[1]!s_info_name(W5150)</f>
        <v>0</v>
      </c>
      <c r="Y5150" s="335" t="str">
        <f>IF($Y$3="申万一级行业",[1]!s_info_industry_sw_2021(W5150,公司分析!D$5,1),IF($Y$3="申万二级行业",[1]!s_info_industry_sw_2021(W5150,公司分析!D$5,2),IF($Y$3="申万三级行业",[1]!s_info_industry_sw_2021(W5150,公司分析!D$5,3),IF($Y$3="wind一级行业",[1]!s_info_industry_gics(W5150,1),IF($Y$3="wind二级行业",[1]!s_info_industry_gics(W5150,2),IF($Y$3="wind三级行业",[1]!s_info_industry_gics(W5150,3),IF($Y$3="wind四级行业",[1]!s_info_industry_gics(W5150,4),IF($Y$3="证监会门类行业",[1]!s_info_industry_csrc12_n(W5150,公司分析!D$5,1),""))))))))</f>
        <v>0</v>
      </c>
      <c r="Z5150" s="298" t="str">
        <f>IF(Y5150=行业比较!$E$6,ROW(),"")</f>
        <v/>
      </c>
    </row>
    <row r="5151" spans="22:26" x14ac:dyDescent="0.35">
      <c r="V5151" s="253">
        <f t="shared" si="88"/>
        <v>0</v>
      </c>
      <c r="W5151" s="348" t="str">
        <f>IF(板块成分!B5153="","",板块成分!B5153)</f>
        <v/>
      </c>
      <c r="X5151" s="270" t="str">
        <f>[1]!s_info_name(W5151)</f>
        <v>0</v>
      </c>
      <c r="Y5151" s="335" t="str">
        <f>IF($Y$3="申万一级行业",[1]!s_info_industry_sw_2021(W5151,公司分析!D$5,1),IF($Y$3="申万二级行业",[1]!s_info_industry_sw_2021(W5151,公司分析!D$5,2),IF($Y$3="申万三级行业",[1]!s_info_industry_sw_2021(W5151,公司分析!D$5,3),IF($Y$3="wind一级行业",[1]!s_info_industry_gics(W5151,1),IF($Y$3="wind二级行业",[1]!s_info_industry_gics(W5151,2),IF($Y$3="wind三级行业",[1]!s_info_industry_gics(W5151,3),IF($Y$3="wind四级行业",[1]!s_info_industry_gics(W5151,4),IF($Y$3="证监会门类行业",[1]!s_info_industry_csrc12_n(W5151,公司分析!D$5,1),""))))))))</f>
        <v>0</v>
      </c>
      <c r="Z5151" s="298" t="str">
        <f>IF(Y5151=行业比较!$E$6,ROW(),"")</f>
        <v/>
      </c>
    </row>
    <row r="5152" spans="22:26" x14ac:dyDescent="0.35">
      <c r="V5152" s="253">
        <f t="shared" si="88"/>
        <v>0</v>
      </c>
      <c r="W5152" s="348" t="str">
        <f>IF(板块成分!B5154="","",板块成分!B5154)</f>
        <v/>
      </c>
      <c r="X5152" s="270" t="str">
        <f>[1]!s_info_name(W5152)</f>
        <v>0</v>
      </c>
      <c r="Y5152" s="335" t="str">
        <f>IF($Y$3="申万一级行业",[1]!s_info_industry_sw_2021(W5152,公司分析!D$5,1),IF($Y$3="申万二级行业",[1]!s_info_industry_sw_2021(W5152,公司分析!D$5,2),IF($Y$3="申万三级行业",[1]!s_info_industry_sw_2021(W5152,公司分析!D$5,3),IF($Y$3="wind一级行业",[1]!s_info_industry_gics(W5152,1),IF($Y$3="wind二级行业",[1]!s_info_industry_gics(W5152,2),IF($Y$3="wind三级行业",[1]!s_info_industry_gics(W5152,3),IF($Y$3="wind四级行业",[1]!s_info_industry_gics(W5152,4),IF($Y$3="证监会门类行业",[1]!s_info_industry_csrc12_n(W5152,公司分析!D$5,1),""))))))))</f>
        <v>0</v>
      </c>
      <c r="Z5152" s="298" t="str">
        <f>IF(Y5152=行业比较!$E$6,ROW(),"")</f>
        <v/>
      </c>
    </row>
    <row r="5153" spans="22:26" x14ac:dyDescent="0.35">
      <c r="V5153" s="253">
        <f t="shared" si="88"/>
        <v>0</v>
      </c>
      <c r="W5153" s="348" t="str">
        <f>IF(板块成分!B5155="","",板块成分!B5155)</f>
        <v/>
      </c>
      <c r="X5153" s="270" t="str">
        <f>[1]!s_info_name(W5153)</f>
        <v>0</v>
      </c>
      <c r="Y5153" s="335" t="str">
        <f>IF($Y$3="申万一级行业",[1]!s_info_industry_sw_2021(W5153,公司分析!D$5,1),IF($Y$3="申万二级行业",[1]!s_info_industry_sw_2021(W5153,公司分析!D$5,2),IF($Y$3="申万三级行业",[1]!s_info_industry_sw_2021(W5153,公司分析!D$5,3),IF($Y$3="wind一级行业",[1]!s_info_industry_gics(W5153,1),IF($Y$3="wind二级行业",[1]!s_info_industry_gics(W5153,2),IF($Y$3="wind三级行业",[1]!s_info_industry_gics(W5153,3),IF($Y$3="wind四级行业",[1]!s_info_industry_gics(W5153,4),IF($Y$3="证监会门类行业",[1]!s_info_industry_csrc12_n(W5153,公司分析!D$5,1),""))))))))</f>
        <v>0</v>
      </c>
      <c r="Z5153" s="298" t="str">
        <f>IF(Y5153=行业比较!$E$6,ROW(),"")</f>
        <v/>
      </c>
    </row>
    <row r="5154" spans="22:26" x14ac:dyDescent="0.35">
      <c r="V5154" s="253">
        <f t="shared" si="88"/>
        <v>0</v>
      </c>
      <c r="W5154" s="348" t="str">
        <f>IF(板块成分!B5156="","",板块成分!B5156)</f>
        <v/>
      </c>
      <c r="X5154" s="270" t="str">
        <f>[1]!s_info_name(W5154)</f>
        <v>0</v>
      </c>
      <c r="Y5154" s="335" t="str">
        <f>IF($Y$3="申万一级行业",[1]!s_info_industry_sw_2021(W5154,公司分析!D$5,1),IF($Y$3="申万二级行业",[1]!s_info_industry_sw_2021(W5154,公司分析!D$5,2),IF($Y$3="申万三级行业",[1]!s_info_industry_sw_2021(W5154,公司分析!D$5,3),IF($Y$3="wind一级行业",[1]!s_info_industry_gics(W5154,1),IF($Y$3="wind二级行业",[1]!s_info_industry_gics(W5154,2),IF($Y$3="wind三级行业",[1]!s_info_industry_gics(W5154,3),IF($Y$3="wind四级行业",[1]!s_info_industry_gics(W5154,4),IF($Y$3="证监会门类行业",[1]!s_info_industry_csrc12_n(W5154,公司分析!D$5,1),""))))))))</f>
        <v>0</v>
      </c>
      <c r="Z5154" s="298" t="str">
        <f>IF(Y5154=行业比较!$E$6,ROW(),"")</f>
        <v/>
      </c>
    </row>
    <row r="5155" spans="22:26" x14ac:dyDescent="0.35">
      <c r="V5155" s="253">
        <f t="shared" si="88"/>
        <v>0</v>
      </c>
      <c r="W5155" s="348" t="str">
        <f>IF(板块成分!B5157="","",板块成分!B5157)</f>
        <v/>
      </c>
      <c r="X5155" s="270" t="str">
        <f>[1]!s_info_name(W5155)</f>
        <v>0</v>
      </c>
      <c r="Y5155" s="335" t="str">
        <f>IF($Y$3="申万一级行业",[1]!s_info_industry_sw_2021(W5155,公司分析!D$5,1),IF($Y$3="申万二级行业",[1]!s_info_industry_sw_2021(W5155,公司分析!D$5,2),IF($Y$3="申万三级行业",[1]!s_info_industry_sw_2021(W5155,公司分析!D$5,3),IF($Y$3="wind一级行业",[1]!s_info_industry_gics(W5155,1),IF($Y$3="wind二级行业",[1]!s_info_industry_gics(W5155,2),IF($Y$3="wind三级行业",[1]!s_info_industry_gics(W5155,3),IF($Y$3="wind四级行业",[1]!s_info_industry_gics(W5155,4),IF($Y$3="证监会门类行业",[1]!s_info_industry_csrc12_n(W5155,公司分析!D$5,1),""))))))))</f>
        <v>0</v>
      </c>
      <c r="Z5155" s="298" t="str">
        <f>IF(Y5155=行业比较!$E$6,ROW(),"")</f>
        <v/>
      </c>
    </row>
    <row r="5156" spans="22:26" x14ac:dyDescent="0.35">
      <c r="V5156" s="253">
        <f t="shared" si="88"/>
        <v>0</v>
      </c>
      <c r="W5156" s="348" t="str">
        <f>IF(板块成分!B5158="","",板块成分!B5158)</f>
        <v/>
      </c>
      <c r="X5156" s="270" t="str">
        <f>[1]!s_info_name(W5156)</f>
        <v>0</v>
      </c>
      <c r="Y5156" s="335" t="str">
        <f>IF($Y$3="申万一级行业",[1]!s_info_industry_sw_2021(W5156,公司分析!D$5,1),IF($Y$3="申万二级行业",[1]!s_info_industry_sw_2021(W5156,公司分析!D$5,2),IF($Y$3="申万三级行业",[1]!s_info_industry_sw_2021(W5156,公司分析!D$5,3),IF($Y$3="wind一级行业",[1]!s_info_industry_gics(W5156,1),IF($Y$3="wind二级行业",[1]!s_info_industry_gics(W5156,2),IF($Y$3="wind三级行业",[1]!s_info_industry_gics(W5156,3),IF($Y$3="wind四级行业",[1]!s_info_industry_gics(W5156,4),IF($Y$3="证监会门类行业",[1]!s_info_industry_csrc12_n(W5156,公司分析!D$5,1),""))))))))</f>
        <v>0</v>
      </c>
      <c r="Z5156" s="298" t="str">
        <f>IF(Y5156=行业比较!$E$6,ROW(),"")</f>
        <v/>
      </c>
    </row>
    <row r="5157" spans="22:26" x14ac:dyDescent="0.35">
      <c r="V5157" s="253">
        <f t="shared" si="88"/>
        <v>0</v>
      </c>
      <c r="W5157" s="348" t="str">
        <f>IF(板块成分!B5159="","",板块成分!B5159)</f>
        <v/>
      </c>
      <c r="X5157" s="270" t="str">
        <f>[1]!s_info_name(W5157)</f>
        <v>0</v>
      </c>
      <c r="Y5157" s="335" t="str">
        <f>IF($Y$3="申万一级行业",[1]!s_info_industry_sw_2021(W5157,公司分析!D$5,1),IF($Y$3="申万二级行业",[1]!s_info_industry_sw_2021(W5157,公司分析!D$5,2),IF($Y$3="申万三级行业",[1]!s_info_industry_sw_2021(W5157,公司分析!D$5,3),IF($Y$3="wind一级行业",[1]!s_info_industry_gics(W5157,1),IF($Y$3="wind二级行业",[1]!s_info_industry_gics(W5157,2),IF($Y$3="wind三级行业",[1]!s_info_industry_gics(W5157,3),IF($Y$3="wind四级行业",[1]!s_info_industry_gics(W5157,4),IF($Y$3="证监会门类行业",[1]!s_info_industry_csrc12_n(W5157,公司分析!D$5,1),""))))))))</f>
        <v>0</v>
      </c>
      <c r="Z5157" s="298" t="str">
        <f>IF(Y5157=行业比较!$E$6,ROW(),"")</f>
        <v/>
      </c>
    </row>
    <row r="5158" spans="22:26" x14ac:dyDescent="0.35">
      <c r="V5158" s="253">
        <f t="shared" si="88"/>
        <v>0</v>
      </c>
      <c r="W5158" s="348" t="str">
        <f>IF(板块成分!B5160="","",板块成分!B5160)</f>
        <v/>
      </c>
      <c r="X5158" s="270" t="str">
        <f>[1]!s_info_name(W5158)</f>
        <v>0</v>
      </c>
      <c r="Y5158" s="335" t="str">
        <f>IF($Y$3="申万一级行业",[1]!s_info_industry_sw_2021(W5158,公司分析!D$5,1),IF($Y$3="申万二级行业",[1]!s_info_industry_sw_2021(W5158,公司分析!D$5,2),IF($Y$3="申万三级行业",[1]!s_info_industry_sw_2021(W5158,公司分析!D$5,3),IF($Y$3="wind一级行业",[1]!s_info_industry_gics(W5158,1),IF($Y$3="wind二级行业",[1]!s_info_industry_gics(W5158,2),IF($Y$3="wind三级行业",[1]!s_info_industry_gics(W5158,3),IF($Y$3="wind四级行业",[1]!s_info_industry_gics(W5158,4),IF($Y$3="证监会门类行业",[1]!s_info_industry_csrc12_n(W5158,公司分析!D$5,1),""))))))))</f>
        <v>0</v>
      </c>
      <c r="Z5158" s="298" t="str">
        <f>IF(Y5158=行业比较!$E$6,ROW(),"")</f>
        <v/>
      </c>
    </row>
    <row r="5159" spans="22:26" x14ac:dyDescent="0.35">
      <c r="V5159" s="253">
        <f t="shared" si="88"/>
        <v>0</v>
      </c>
      <c r="W5159" s="348" t="str">
        <f>IF(板块成分!B5161="","",板块成分!B5161)</f>
        <v/>
      </c>
      <c r="X5159" s="270" t="str">
        <f>[1]!s_info_name(W5159)</f>
        <v>0</v>
      </c>
      <c r="Y5159" s="335" t="str">
        <f>IF($Y$3="申万一级行业",[1]!s_info_industry_sw_2021(W5159,公司分析!D$5,1),IF($Y$3="申万二级行业",[1]!s_info_industry_sw_2021(W5159,公司分析!D$5,2),IF($Y$3="申万三级行业",[1]!s_info_industry_sw_2021(W5159,公司分析!D$5,3),IF($Y$3="wind一级行业",[1]!s_info_industry_gics(W5159,1),IF($Y$3="wind二级行业",[1]!s_info_industry_gics(W5159,2),IF($Y$3="wind三级行业",[1]!s_info_industry_gics(W5159,3),IF($Y$3="wind四级行业",[1]!s_info_industry_gics(W5159,4),IF($Y$3="证监会门类行业",[1]!s_info_industry_csrc12_n(W5159,公司分析!D$5,1),""))))))))</f>
        <v>0</v>
      </c>
      <c r="Z5159" s="298" t="str">
        <f>IF(Y5159=行业比较!$E$6,ROW(),"")</f>
        <v/>
      </c>
    </row>
    <row r="5160" spans="22:26" x14ac:dyDescent="0.35">
      <c r="V5160" s="253">
        <f t="shared" ref="V5160:V5223" si="89">IF(Z5160="",0,RANK(Z5160,Z:Z,1))</f>
        <v>0</v>
      </c>
      <c r="W5160" s="348" t="str">
        <f>IF(板块成分!B5162="","",板块成分!B5162)</f>
        <v/>
      </c>
      <c r="X5160" s="270" t="str">
        <f>[1]!s_info_name(W5160)</f>
        <v>0</v>
      </c>
      <c r="Y5160" s="335" t="str">
        <f>IF($Y$3="申万一级行业",[1]!s_info_industry_sw_2021(W5160,公司分析!D$5,1),IF($Y$3="申万二级行业",[1]!s_info_industry_sw_2021(W5160,公司分析!D$5,2),IF($Y$3="申万三级行业",[1]!s_info_industry_sw_2021(W5160,公司分析!D$5,3),IF($Y$3="wind一级行业",[1]!s_info_industry_gics(W5160,1),IF($Y$3="wind二级行业",[1]!s_info_industry_gics(W5160,2),IF($Y$3="wind三级行业",[1]!s_info_industry_gics(W5160,3),IF($Y$3="wind四级行业",[1]!s_info_industry_gics(W5160,4),IF($Y$3="证监会门类行业",[1]!s_info_industry_csrc12_n(W5160,公司分析!D$5,1),""))))))))</f>
        <v>0</v>
      </c>
      <c r="Z5160" s="298" t="str">
        <f>IF(Y5160=行业比较!$E$6,ROW(),"")</f>
        <v/>
      </c>
    </row>
    <row r="5161" spans="22:26" x14ac:dyDescent="0.35">
      <c r="V5161" s="253">
        <f t="shared" si="89"/>
        <v>0</v>
      </c>
      <c r="W5161" s="348" t="str">
        <f>IF(板块成分!B5163="","",板块成分!B5163)</f>
        <v/>
      </c>
      <c r="X5161" s="270" t="str">
        <f>[1]!s_info_name(W5161)</f>
        <v>0</v>
      </c>
      <c r="Y5161" s="335" t="str">
        <f>IF($Y$3="申万一级行业",[1]!s_info_industry_sw_2021(W5161,公司分析!D$5,1),IF($Y$3="申万二级行业",[1]!s_info_industry_sw_2021(W5161,公司分析!D$5,2),IF($Y$3="申万三级行业",[1]!s_info_industry_sw_2021(W5161,公司分析!D$5,3),IF($Y$3="wind一级行业",[1]!s_info_industry_gics(W5161,1),IF($Y$3="wind二级行业",[1]!s_info_industry_gics(W5161,2),IF($Y$3="wind三级行业",[1]!s_info_industry_gics(W5161,3),IF($Y$3="wind四级行业",[1]!s_info_industry_gics(W5161,4),IF($Y$3="证监会门类行业",[1]!s_info_industry_csrc12_n(W5161,公司分析!D$5,1),""))))))))</f>
        <v>0</v>
      </c>
      <c r="Z5161" s="298" t="str">
        <f>IF(Y5161=行业比较!$E$6,ROW(),"")</f>
        <v/>
      </c>
    </row>
    <row r="5162" spans="22:26" x14ac:dyDescent="0.35">
      <c r="V5162" s="253">
        <f t="shared" si="89"/>
        <v>0</v>
      </c>
      <c r="W5162" s="348" t="str">
        <f>IF(板块成分!B5164="","",板块成分!B5164)</f>
        <v/>
      </c>
      <c r="X5162" s="270" t="str">
        <f>[1]!s_info_name(W5162)</f>
        <v>0</v>
      </c>
      <c r="Y5162" s="335" t="str">
        <f>IF($Y$3="申万一级行业",[1]!s_info_industry_sw_2021(W5162,公司分析!D$5,1),IF($Y$3="申万二级行业",[1]!s_info_industry_sw_2021(W5162,公司分析!D$5,2),IF($Y$3="申万三级行业",[1]!s_info_industry_sw_2021(W5162,公司分析!D$5,3),IF($Y$3="wind一级行业",[1]!s_info_industry_gics(W5162,1),IF($Y$3="wind二级行业",[1]!s_info_industry_gics(W5162,2),IF($Y$3="wind三级行业",[1]!s_info_industry_gics(W5162,3),IF($Y$3="wind四级行业",[1]!s_info_industry_gics(W5162,4),IF($Y$3="证监会门类行业",[1]!s_info_industry_csrc12_n(W5162,公司分析!D$5,1),""))))))))</f>
        <v>0</v>
      </c>
      <c r="Z5162" s="298" t="str">
        <f>IF(Y5162=行业比较!$E$6,ROW(),"")</f>
        <v/>
      </c>
    </row>
    <row r="5163" spans="22:26" x14ac:dyDescent="0.35">
      <c r="V5163" s="253">
        <f t="shared" si="89"/>
        <v>0</v>
      </c>
      <c r="W5163" s="348" t="str">
        <f>IF(板块成分!B5165="","",板块成分!B5165)</f>
        <v/>
      </c>
      <c r="X5163" s="270" t="str">
        <f>[1]!s_info_name(W5163)</f>
        <v>0</v>
      </c>
      <c r="Y5163" s="335" t="str">
        <f>IF($Y$3="申万一级行业",[1]!s_info_industry_sw_2021(W5163,公司分析!D$5,1),IF($Y$3="申万二级行业",[1]!s_info_industry_sw_2021(W5163,公司分析!D$5,2),IF($Y$3="申万三级行业",[1]!s_info_industry_sw_2021(W5163,公司分析!D$5,3),IF($Y$3="wind一级行业",[1]!s_info_industry_gics(W5163,1),IF($Y$3="wind二级行业",[1]!s_info_industry_gics(W5163,2),IF($Y$3="wind三级行业",[1]!s_info_industry_gics(W5163,3),IF($Y$3="wind四级行业",[1]!s_info_industry_gics(W5163,4),IF($Y$3="证监会门类行业",[1]!s_info_industry_csrc12_n(W5163,公司分析!D$5,1),""))))))))</f>
        <v>0</v>
      </c>
      <c r="Z5163" s="298" t="str">
        <f>IF(Y5163=行业比较!$E$6,ROW(),"")</f>
        <v/>
      </c>
    </row>
    <row r="5164" spans="22:26" x14ac:dyDescent="0.35">
      <c r="V5164" s="253">
        <f t="shared" si="89"/>
        <v>0</v>
      </c>
      <c r="W5164" s="348" t="str">
        <f>IF(板块成分!B5166="","",板块成分!B5166)</f>
        <v/>
      </c>
      <c r="X5164" s="270" t="str">
        <f>[1]!s_info_name(W5164)</f>
        <v>0</v>
      </c>
      <c r="Y5164" s="335" t="str">
        <f>IF($Y$3="申万一级行业",[1]!s_info_industry_sw_2021(W5164,公司分析!D$5,1),IF($Y$3="申万二级行业",[1]!s_info_industry_sw_2021(W5164,公司分析!D$5,2),IF($Y$3="申万三级行业",[1]!s_info_industry_sw_2021(W5164,公司分析!D$5,3),IF($Y$3="wind一级行业",[1]!s_info_industry_gics(W5164,1),IF($Y$3="wind二级行业",[1]!s_info_industry_gics(W5164,2),IF($Y$3="wind三级行业",[1]!s_info_industry_gics(W5164,3),IF($Y$3="wind四级行业",[1]!s_info_industry_gics(W5164,4),IF($Y$3="证监会门类行业",[1]!s_info_industry_csrc12_n(W5164,公司分析!D$5,1),""))))))))</f>
        <v>0</v>
      </c>
      <c r="Z5164" s="298" t="str">
        <f>IF(Y5164=行业比较!$E$6,ROW(),"")</f>
        <v/>
      </c>
    </row>
    <row r="5165" spans="22:26" x14ac:dyDescent="0.35">
      <c r="V5165" s="253">
        <f t="shared" si="89"/>
        <v>0</v>
      </c>
      <c r="W5165" s="348" t="str">
        <f>IF(板块成分!B5167="","",板块成分!B5167)</f>
        <v/>
      </c>
      <c r="X5165" s="270" t="str">
        <f>[1]!s_info_name(W5165)</f>
        <v>0</v>
      </c>
      <c r="Y5165" s="335" t="str">
        <f>IF($Y$3="申万一级行业",[1]!s_info_industry_sw_2021(W5165,公司分析!D$5,1),IF($Y$3="申万二级行业",[1]!s_info_industry_sw_2021(W5165,公司分析!D$5,2),IF($Y$3="申万三级行业",[1]!s_info_industry_sw_2021(W5165,公司分析!D$5,3),IF($Y$3="wind一级行业",[1]!s_info_industry_gics(W5165,1),IF($Y$3="wind二级行业",[1]!s_info_industry_gics(W5165,2),IF($Y$3="wind三级行业",[1]!s_info_industry_gics(W5165,3),IF($Y$3="wind四级行业",[1]!s_info_industry_gics(W5165,4),IF($Y$3="证监会门类行业",[1]!s_info_industry_csrc12_n(W5165,公司分析!D$5,1),""))))))))</f>
        <v>0</v>
      </c>
      <c r="Z5165" s="298" t="str">
        <f>IF(Y5165=行业比较!$E$6,ROW(),"")</f>
        <v/>
      </c>
    </row>
    <row r="5166" spans="22:26" x14ac:dyDescent="0.35">
      <c r="V5166" s="253">
        <f t="shared" si="89"/>
        <v>0</v>
      </c>
      <c r="W5166" s="348" t="str">
        <f>IF(板块成分!B5168="","",板块成分!B5168)</f>
        <v/>
      </c>
      <c r="X5166" s="270" t="str">
        <f>[1]!s_info_name(W5166)</f>
        <v>0</v>
      </c>
      <c r="Y5166" s="335" t="str">
        <f>IF($Y$3="申万一级行业",[1]!s_info_industry_sw_2021(W5166,公司分析!D$5,1),IF($Y$3="申万二级行业",[1]!s_info_industry_sw_2021(W5166,公司分析!D$5,2),IF($Y$3="申万三级行业",[1]!s_info_industry_sw_2021(W5166,公司分析!D$5,3),IF($Y$3="wind一级行业",[1]!s_info_industry_gics(W5166,1),IF($Y$3="wind二级行业",[1]!s_info_industry_gics(W5166,2),IF($Y$3="wind三级行业",[1]!s_info_industry_gics(W5166,3),IF($Y$3="wind四级行业",[1]!s_info_industry_gics(W5166,4),IF($Y$3="证监会门类行业",[1]!s_info_industry_csrc12_n(W5166,公司分析!D$5,1),""))))))))</f>
        <v>0</v>
      </c>
      <c r="Z5166" s="298" t="str">
        <f>IF(Y5166=行业比较!$E$6,ROW(),"")</f>
        <v/>
      </c>
    </row>
    <row r="5167" spans="22:26" x14ac:dyDescent="0.35">
      <c r="V5167" s="253">
        <f t="shared" si="89"/>
        <v>0</v>
      </c>
      <c r="W5167" s="348" t="str">
        <f>IF(板块成分!B5169="","",板块成分!B5169)</f>
        <v/>
      </c>
      <c r="X5167" s="270" t="str">
        <f>[1]!s_info_name(W5167)</f>
        <v>0</v>
      </c>
      <c r="Y5167" s="335" t="str">
        <f>IF($Y$3="申万一级行业",[1]!s_info_industry_sw_2021(W5167,公司分析!D$5,1),IF($Y$3="申万二级行业",[1]!s_info_industry_sw_2021(W5167,公司分析!D$5,2),IF($Y$3="申万三级行业",[1]!s_info_industry_sw_2021(W5167,公司分析!D$5,3),IF($Y$3="wind一级行业",[1]!s_info_industry_gics(W5167,1),IF($Y$3="wind二级行业",[1]!s_info_industry_gics(W5167,2),IF($Y$3="wind三级行业",[1]!s_info_industry_gics(W5167,3),IF($Y$3="wind四级行业",[1]!s_info_industry_gics(W5167,4),IF($Y$3="证监会门类行业",[1]!s_info_industry_csrc12_n(W5167,公司分析!D$5,1),""))))))))</f>
        <v>0</v>
      </c>
      <c r="Z5167" s="298" t="str">
        <f>IF(Y5167=行业比较!$E$6,ROW(),"")</f>
        <v/>
      </c>
    </row>
    <row r="5168" spans="22:26" x14ac:dyDescent="0.35">
      <c r="V5168" s="253">
        <f t="shared" si="89"/>
        <v>0</v>
      </c>
      <c r="W5168" s="348" t="str">
        <f>IF(板块成分!B5170="","",板块成分!B5170)</f>
        <v/>
      </c>
      <c r="X5168" s="270" t="str">
        <f>[1]!s_info_name(W5168)</f>
        <v>0</v>
      </c>
      <c r="Y5168" s="335" t="str">
        <f>IF($Y$3="申万一级行业",[1]!s_info_industry_sw_2021(W5168,公司分析!D$5,1),IF($Y$3="申万二级行业",[1]!s_info_industry_sw_2021(W5168,公司分析!D$5,2),IF($Y$3="申万三级行业",[1]!s_info_industry_sw_2021(W5168,公司分析!D$5,3),IF($Y$3="wind一级行业",[1]!s_info_industry_gics(W5168,1),IF($Y$3="wind二级行业",[1]!s_info_industry_gics(W5168,2),IF($Y$3="wind三级行业",[1]!s_info_industry_gics(W5168,3),IF($Y$3="wind四级行业",[1]!s_info_industry_gics(W5168,4),IF($Y$3="证监会门类行业",[1]!s_info_industry_csrc12_n(W5168,公司分析!D$5,1),""))))))))</f>
        <v>0</v>
      </c>
      <c r="Z5168" s="298" t="str">
        <f>IF(Y5168=行业比较!$E$6,ROW(),"")</f>
        <v/>
      </c>
    </row>
    <row r="5169" spans="22:26" x14ac:dyDescent="0.35">
      <c r="V5169" s="253">
        <f t="shared" si="89"/>
        <v>0</v>
      </c>
      <c r="W5169" s="348" t="str">
        <f>IF(板块成分!B5171="","",板块成分!B5171)</f>
        <v/>
      </c>
      <c r="X5169" s="270" t="str">
        <f>[1]!s_info_name(W5169)</f>
        <v>0</v>
      </c>
      <c r="Y5169" s="335" t="str">
        <f>IF($Y$3="申万一级行业",[1]!s_info_industry_sw_2021(W5169,公司分析!D$5,1),IF($Y$3="申万二级行业",[1]!s_info_industry_sw_2021(W5169,公司分析!D$5,2),IF($Y$3="申万三级行业",[1]!s_info_industry_sw_2021(W5169,公司分析!D$5,3),IF($Y$3="wind一级行业",[1]!s_info_industry_gics(W5169,1),IF($Y$3="wind二级行业",[1]!s_info_industry_gics(W5169,2),IF($Y$3="wind三级行业",[1]!s_info_industry_gics(W5169,3),IF($Y$3="wind四级行业",[1]!s_info_industry_gics(W5169,4),IF($Y$3="证监会门类行业",[1]!s_info_industry_csrc12_n(W5169,公司分析!D$5,1),""))))))))</f>
        <v>0</v>
      </c>
      <c r="Z5169" s="298" t="str">
        <f>IF(Y5169=行业比较!$E$6,ROW(),"")</f>
        <v/>
      </c>
    </row>
    <row r="5170" spans="22:26" x14ac:dyDescent="0.35">
      <c r="V5170" s="253">
        <f t="shared" si="89"/>
        <v>0</v>
      </c>
      <c r="W5170" s="348" t="str">
        <f>IF(板块成分!B5172="","",板块成分!B5172)</f>
        <v/>
      </c>
      <c r="X5170" s="270" t="str">
        <f>[1]!s_info_name(W5170)</f>
        <v>0</v>
      </c>
      <c r="Y5170" s="335" t="str">
        <f>IF($Y$3="申万一级行业",[1]!s_info_industry_sw_2021(W5170,公司分析!D$5,1),IF($Y$3="申万二级行业",[1]!s_info_industry_sw_2021(W5170,公司分析!D$5,2),IF($Y$3="申万三级行业",[1]!s_info_industry_sw_2021(W5170,公司分析!D$5,3),IF($Y$3="wind一级行业",[1]!s_info_industry_gics(W5170,1),IF($Y$3="wind二级行业",[1]!s_info_industry_gics(W5170,2),IF($Y$3="wind三级行业",[1]!s_info_industry_gics(W5170,3),IF($Y$3="wind四级行业",[1]!s_info_industry_gics(W5170,4),IF($Y$3="证监会门类行业",[1]!s_info_industry_csrc12_n(W5170,公司分析!D$5,1),""))))))))</f>
        <v>0</v>
      </c>
      <c r="Z5170" s="298" t="str">
        <f>IF(Y5170=行业比较!$E$6,ROW(),"")</f>
        <v/>
      </c>
    </row>
    <row r="5171" spans="22:26" x14ac:dyDescent="0.35">
      <c r="V5171" s="253">
        <f t="shared" si="89"/>
        <v>0</v>
      </c>
      <c r="W5171" s="348" t="str">
        <f>IF(板块成分!B5173="","",板块成分!B5173)</f>
        <v/>
      </c>
      <c r="X5171" s="270" t="str">
        <f>[1]!s_info_name(W5171)</f>
        <v>0</v>
      </c>
      <c r="Y5171" s="335" t="str">
        <f>IF($Y$3="申万一级行业",[1]!s_info_industry_sw_2021(W5171,公司分析!D$5,1),IF($Y$3="申万二级行业",[1]!s_info_industry_sw_2021(W5171,公司分析!D$5,2),IF($Y$3="申万三级行业",[1]!s_info_industry_sw_2021(W5171,公司分析!D$5,3),IF($Y$3="wind一级行业",[1]!s_info_industry_gics(W5171,1),IF($Y$3="wind二级行业",[1]!s_info_industry_gics(W5171,2),IF($Y$3="wind三级行业",[1]!s_info_industry_gics(W5171,3),IF($Y$3="wind四级行业",[1]!s_info_industry_gics(W5171,4),IF($Y$3="证监会门类行业",[1]!s_info_industry_csrc12_n(W5171,公司分析!D$5,1),""))))))))</f>
        <v>0</v>
      </c>
      <c r="Z5171" s="298" t="str">
        <f>IF(Y5171=行业比较!$E$6,ROW(),"")</f>
        <v/>
      </c>
    </row>
    <row r="5172" spans="22:26" x14ac:dyDescent="0.35">
      <c r="V5172" s="253">
        <f t="shared" si="89"/>
        <v>0</v>
      </c>
      <c r="W5172" s="348" t="str">
        <f>IF(板块成分!B5174="","",板块成分!B5174)</f>
        <v/>
      </c>
      <c r="X5172" s="270" t="str">
        <f>[1]!s_info_name(W5172)</f>
        <v>0</v>
      </c>
      <c r="Y5172" s="335" t="str">
        <f>IF($Y$3="申万一级行业",[1]!s_info_industry_sw_2021(W5172,公司分析!D$5,1),IF($Y$3="申万二级行业",[1]!s_info_industry_sw_2021(W5172,公司分析!D$5,2),IF($Y$3="申万三级行业",[1]!s_info_industry_sw_2021(W5172,公司分析!D$5,3),IF($Y$3="wind一级行业",[1]!s_info_industry_gics(W5172,1),IF($Y$3="wind二级行业",[1]!s_info_industry_gics(W5172,2),IF($Y$3="wind三级行业",[1]!s_info_industry_gics(W5172,3),IF($Y$3="wind四级行业",[1]!s_info_industry_gics(W5172,4),IF($Y$3="证监会门类行业",[1]!s_info_industry_csrc12_n(W5172,公司分析!D$5,1),""))))))))</f>
        <v>0</v>
      </c>
      <c r="Z5172" s="298" t="str">
        <f>IF(Y5172=行业比较!$E$6,ROW(),"")</f>
        <v/>
      </c>
    </row>
    <row r="5173" spans="22:26" x14ac:dyDescent="0.35">
      <c r="V5173" s="253">
        <f t="shared" si="89"/>
        <v>0</v>
      </c>
      <c r="W5173" s="348" t="str">
        <f>IF(板块成分!B5175="","",板块成分!B5175)</f>
        <v/>
      </c>
      <c r="X5173" s="270" t="str">
        <f>[1]!s_info_name(W5173)</f>
        <v>0</v>
      </c>
      <c r="Y5173" s="335" t="str">
        <f>IF($Y$3="申万一级行业",[1]!s_info_industry_sw_2021(W5173,公司分析!D$5,1),IF($Y$3="申万二级行业",[1]!s_info_industry_sw_2021(W5173,公司分析!D$5,2),IF($Y$3="申万三级行业",[1]!s_info_industry_sw_2021(W5173,公司分析!D$5,3),IF($Y$3="wind一级行业",[1]!s_info_industry_gics(W5173,1),IF($Y$3="wind二级行业",[1]!s_info_industry_gics(W5173,2),IF($Y$3="wind三级行业",[1]!s_info_industry_gics(W5173,3),IF($Y$3="wind四级行业",[1]!s_info_industry_gics(W5173,4),IF($Y$3="证监会门类行业",[1]!s_info_industry_csrc12_n(W5173,公司分析!D$5,1),""))))))))</f>
        <v>0</v>
      </c>
      <c r="Z5173" s="298" t="str">
        <f>IF(Y5173=行业比较!$E$6,ROW(),"")</f>
        <v/>
      </c>
    </row>
    <row r="5174" spans="22:26" x14ac:dyDescent="0.35">
      <c r="V5174" s="253">
        <f t="shared" si="89"/>
        <v>0</v>
      </c>
      <c r="W5174" s="348" t="str">
        <f>IF(板块成分!B5176="","",板块成分!B5176)</f>
        <v/>
      </c>
      <c r="X5174" s="270" t="str">
        <f>[1]!s_info_name(W5174)</f>
        <v>0</v>
      </c>
      <c r="Y5174" s="335" t="str">
        <f>IF($Y$3="申万一级行业",[1]!s_info_industry_sw_2021(W5174,公司分析!D$5,1),IF($Y$3="申万二级行业",[1]!s_info_industry_sw_2021(W5174,公司分析!D$5,2),IF($Y$3="申万三级行业",[1]!s_info_industry_sw_2021(W5174,公司分析!D$5,3),IF($Y$3="wind一级行业",[1]!s_info_industry_gics(W5174,1),IF($Y$3="wind二级行业",[1]!s_info_industry_gics(W5174,2),IF($Y$3="wind三级行业",[1]!s_info_industry_gics(W5174,3),IF($Y$3="wind四级行业",[1]!s_info_industry_gics(W5174,4),IF($Y$3="证监会门类行业",[1]!s_info_industry_csrc12_n(W5174,公司分析!D$5,1),""))))))))</f>
        <v>0</v>
      </c>
      <c r="Z5174" s="298" t="str">
        <f>IF(Y5174=行业比较!$E$6,ROW(),"")</f>
        <v/>
      </c>
    </row>
    <row r="5175" spans="22:26" x14ac:dyDescent="0.35">
      <c r="V5175" s="253">
        <f t="shared" si="89"/>
        <v>0</v>
      </c>
      <c r="W5175" s="348" t="str">
        <f>IF(板块成分!B5177="","",板块成分!B5177)</f>
        <v/>
      </c>
      <c r="X5175" s="270" t="str">
        <f>[1]!s_info_name(W5175)</f>
        <v>0</v>
      </c>
      <c r="Y5175" s="335" t="str">
        <f>IF($Y$3="申万一级行业",[1]!s_info_industry_sw_2021(W5175,公司分析!D$5,1),IF($Y$3="申万二级行业",[1]!s_info_industry_sw_2021(W5175,公司分析!D$5,2),IF($Y$3="申万三级行业",[1]!s_info_industry_sw_2021(W5175,公司分析!D$5,3),IF($Y$3="wind一级行业",[1]!s_info_industry_gics(W5175,1),IF($Y$3="wind二级行业",[1]!s_info_industry_gics(W5175,2),IF($Y$3="wind三级行业",[1]!s_info_industry_gics(W5175,3),IF($Y$3="wind四级行业",[1]!s_info_industry_gics(W5175,4),IF($Y$3="证监会门类行业",[1]!s_info_industry_csrc12_n(W5175,公司分析!D$5,1),""))))))))</f>
        <v>0</v>
      </c>
      <c r="Z5175" s="298" t="str">
        <f>IF(Y5175=行业比较!$E$6,ROW(),"")</f>
        <v/>
      </c>
    </row>
    <row r="5176" spans="22:26" x14ac:dyDescent="0.35">
      <c r="V5176" s="253">
        <f t="shared" si="89"/>
        <v>0</v>
      </c>
      <c r="W5176" s="348" t="str">
        <f>IF(板块成分!B5178="","",板块成分!B5178)</f>
        <v/>
      </c>
      <c r="X5176" s="270" t="str">
        <f>[1]!s_info_name(W5176)</f>
        <v>0</v>
      </c>
      <c r="Y5176" s="335" t="str">
        <f>IF($Y$3="申万一级行业",[1]!s_info_industry_sw_2021(W5176,公司分析!D$5,1),IF($Y$3="申万二级行业",[1]!s_info_industry_sw_2021(W5176,公司分析!D$5,2),IF($Y$3="申万三级行业",[1]!s_info_industry_sw_2021(W5176,公司分析!D$5,3),IF($Y$3="wind一级行业",[1]!s_info_industry_gics(W5176,1),IF($Y$3="wind二级行业",[1]!s_info_industry_gics(W5176,2),IF($Y$3="wind三级行业",[1]!s_info_industry_gics(W5176,3),IF($Y$3="wind四级行业",[1]!s_info_industry_gics(W5176,4),IF($Y$3="证监会门类行业",[1]!s_info_industry_csrc12_n(W5176,公司分析!D$5,1),""))))))))</f>
        <v>0</v>
      </c>
      <c r="Z5176" s="298" t="str">
        <f>IF(Y5176=行业比较!$E$6,ROW(),"")</f>
        <v/>
      </c>
    </row>
    <row r="5177" spans="22:26" x14ac:dyDescent="0.35">
      <c r="V5177" s="253">
        <f t="shared" si="89"/>
        <v>0</v>
      </c>
      <c r="W5177" s="348" t="str">
        <f>IF(板块成分!B5179="","",板块成分!B5179)</f>
        <v/>
      </c>
      <c r="X5177" s="270" t="str">
        <f>[1]!s_info_name(W5177)</f>
        <v>0</v>
      </c>
      <c r="Y5177" s="335" t="str">
        <f>IF($Y$3="申万一级行业",[1]!s_info_industry_sw_2021(W5177,公司分析!D$5,1),IF($Y$3="申万二级行业",[1]!s_info_industry_sw_2021(W5177,公司分析!D$5,2),IF($Y$3="申万三级行业",[1]!s_info_industry_sw_2021(W5177,公司分析!D$5,3),IF($Y$3="wind一级行业",[1]!s_info_industry_gics(W5177,1),IF($Y$3="wind二级行业",[1]!s_info_industry_gics(W5177,2),IF($Y$3="wind三级行业",[1]!s_info_industry_gics(W5177,3),IF($Y$3="wind四级行业",[1]!s_info_industry_gics(W5177,4),IF($Y$3="证监会门类行业",[1]!s_info_industry_csrc12_n(W5177,公司分析!D$5,1),""))))))))</f>
        <v>0</v>
      </c>
      <c r="Z5177" s="298" t="str">
        <f>IF(Y5177=行业比较!$E$6,ROW(),"")</f>
        <v/>
      </c>
    </row>
    <row r="5178" spans="22:26" x14ac:dyDescent="0.35">
      <c r="V5178" s="253">
        <f t="shared" si="89"/>
        <v>0</v>
      </c>
      <c r="W5178" s="348" t="str">
        <f>IF(板块成分!B5180="","",板块成分!B5180)</f>
        <v/>
      </c>
      <c r="X5178" s="270" t="str">
        <f>[1]!s_info_name(W5178)</f>
        <v>0</v>
      </c>
      <c r="Y5178" s="335" t="str">
        <f>IF($Y$3="申万一级行业",[1]!s_info_industry_sw_2021(W5178,公司分析!D$5,1),IF($Y$3="申万二级行业",[1]!s_info_industry_sw_2021(W5178,公司分析!D$5,2),IF($Y$3="申万三级行业",[1]!s_info_industry_sw_2021(W5178,公司分析!D$5,3),IF($Y$3="wind一级行业",[1]!s_info_industry_gics(W5178,1),IF($Y$3="wind二级行业",[1]!s_info_industry_gics(W5178,2),IF($Y$3="wind三级行业",[1]!s_info_industry_gics(W5178,3),IF($Y$3="wind四级行业",[1]!s_info_industry_gics(W5178,4),IF($Y$3="证监会门类行业",[1]!s_info_industry_csrc12_n(W5178,公司分析!D$5,1),""))))))))</f>
        <v>0</v>
      </c>
      <c r="Z5178" s="298" t="str">
        <f>IF(Y5178=行业比较!$E$6,ROW(),"")</f>
        <v/>
      </c>
    </row>
    <row r="5179" spans="22:26" x14ac:dyDescent="0.35">
      <c r="V5179" s="253">
        <f t="shared" si="89"/>
        <v>0</v>
      </c>
      <c r="W5179" s="348" t="str">
        <f>IF(板块成分!B5181="","",板块成分!B5181)</f>
        <v/>
      </c>
      <c r="X5179" s="270" t="str">
        <f>[1]!s_info_name(W5179)</f>
        <v>0</v>
      </c>
      <c r="Y5179" s="335" t="str">
        <f>IF($Y$3="申万一级行业",[1]!s_info_industry_sw_2021(W5179,公司分析!D$5,1),IF($Y$3="申万二级行业",[1]!s_info_industry_sw_2021(W5179,公司分析!D$5,2),IF($Y$3="申万三级行业",[1]!s_info_industry_sw_2021(W5179,公司分析!D$5,3),IF($Y$3="wind一级行业",[1]!s_info_industry_gics(W5179,1),IF($Y$3="wind二级行业",[1]!s_info_industry_gics(W5179,2),IF($Y$3="wind三级行业",[1]!s_info_industry_gics(W5179,3),IF($Y$3="wind四级行业",[1]!s_info_industry_gics(W5179,4),IF($Y$3="证监会门类行业",[1]!s_info_industry_csrc12_n(W5179,公司分析!D$5,1),""))))))))</f>
        <v>0</v>
      </c>
      <c r="Z5179" s="298" t="str">
        <f>IF(Y5179=行业比较!$E$6,ROW(),"")</f>
        <v/>
      </c>
    </row>
    <row r="5180" spans="22:26" x14ac:dyDescent="0.35">
      <c r="V5180" s="253">
        <f t="shared" si="89"/>
        <v>0</v>
      </c>
      <c r="W5180" s="348" t="str">
        <f>IF(板块成分!B5182="","",板块成分!B5182)</f>
        <v/>
      </c>
      <c r="X5180" s="270" t="str">
        <f>[1]!s_info_name(W5180)</f>
        <v>0</v>
      </c>
      <c r="Y5180" s="335" t="str">
        <f>IF($Y$3="申万一级行业",[1]!s_info_industry_sw_2021(W5180,公司分析!D$5,1),IF($Y$3="申万二级行业",[1]!s_info_industry_sw_2021(W5180,公司分析!D$5,2),IF($Y$3="申万三级行业",[1]!s_info_industry_sw_2021(W5180,公司分析!D$5,3),IF($Y$3="wind一级行业",[1]!s_info_industry_gics(W5180,1),IF($Y$3="wind二级行业",[1]!s_info_industry_gics(W5180,2),IF($Y$3="wind三级行业",[1]!s_info_industry_gics(W5180,3),IF($Y$3="wind四级行业",[1]!s_info_industry_gics(W5180,4),IF($Y$3="证监会门类行业",[1]!s_info_industry_csrc12_n(W5180,公司分析!D$5,1),""))))))))</f>
        <v>0</v>
      </c>
      <c r="Z5180" s="298" t="str">
        <f>IF(Y5180=行业比较!$E$6,ROW(),"")</f>
        <v/>
      </c>
    </row>
    <row r="5181" spans="22:26" x14ac:dyDescent="0.35">
      <c r="V5181" s="253">
        <f t="shared" si="89"/>
        <v>0</v>
      </c>
      <c r="W5181" s="348" t="str">
        <f>IF(板块成分!B5183="","",板块成分!B5183)</f>
        <v/>
      </c>
      <c r="X5181" s="270" t="str">
        <f>[1]!s_info_name(W5181)</f>
        <v>0</v>
      </c>
      <c r="Y5181" s="335" t="str">
        <f>IF($Y$3="申万一级行业",[1]!s_info_industry_sw_2021(W5181,公司分析!D$5,1),IF($Y$3="申万二级行业",[1]!s_info_industry_sw_2021(W5181,公司分析!D$5,2),IF($Y$3="申万三级行业",[1]!s_info_industry_sw_2021(W5181,公司分析!D$5,3),IF($Y$3="wind一级行业",[1]!s_info_industry_gics(W5181,1),IF($Y$3="wind二级行业",[1]!s_info_industry_gics(W5181,2),IF($Y$3="wind三级行业",[1]!s_info_industry_gics(W5181,3),IF($Y$3="wind四级行业",[1]!s_info_industry_gics(W5181,4),IF($Y$3="证监会门类行业",[1]!s_info_industry_csrc12_n(W5181,公司分析!D$5,1),""))))))))</f>
        <v>0</v>
      </c>
      <c r="Z5181" s="298" t="str">
        <f>IF(Y5181=行业比较!$E$6,ROW(),"")</f>
        <v/>
      </c>
    </row>
    <row r="5182" spans="22:26" x14ac:dyDescent="0.35">
      <c r="V5182" s="253">
        <f t="shared" si="89"/>
        <v>0</v>
      </c>
      <c r="W5182" s="348" t="str">
        <f>IF(板块成分!B5184="","",板块成分!B5184)</f>
        <v/>
      </c>
      <c r="X5182" s="270" t="str">
        <f>[1]!s_info_name(W5182)</f>
        <v>0</v>
      </c>
      <c r="Y5182" s="335" t="str">
        <f>IF($Y$3="申万一级行业",[1]!s_info_industry_sw_2021(W5182,公司分析!D$5,1),IF($Y$3="申万二级行业",[1]!s_info_industry_sw_2021(W5182,公司分析!D$5,2),IF($Y$3="申万三级行业",[1]!s_info_industry_sw_2021(W5182,公司分析!D$5,3),IF($Y$3="wind一级行业",[1]!s_info_industry_gics(W5182,1),IF($Y$3="wind二级行业",[1]!s_info_industry_gics(W5182,2),IF($Y$3="wind三级行业",[1]!s_info_industry_gics(W5182,3),IF($Y$3="wind四级行业",[1]!s_info_industry_gics(W5182,4),IF($Y$3="证监会门类行业",[1]!s_info_industry_csrc12_n(W5182,公司分析!D$5,1),""))))))))</f>
        <v>0</v>
      </c>
      <c r="Z5182" s="298" t="str">
        <f>IF(Y5182=行业比较!$E$6,ROW(),"")</f>
        <v/>
      </c>
    </row>
    <row r="5183" spans="22:26" x14ac:dyDescent="0.35">
      <c r="V5183" s="253">
        <f t="shared" si="89"/>
        <v>0</v>
      </c>
      <c r="W5183" s="348" t="str">
        <f>IF(板块成分!B5185="","",板块成分!B5185)</f>
        <v/>
      </c>
      <c r="X5183" s="270" t="str">
        <f>[1]!s_info_name(W5183)</f>
        <v>0</v>
      </c>
      <c r="Y5183" s="335" t="str">
        <f>IF($Y$3="申万一级行业",[1]!s_info_industry_sw_2021(W5183,公司分析!D$5,1),IF($Y$3="申万二级行业",[1]!s_info_industry_sw_2021(W5183,公司分析!D$5,2),IF($Y$3="申万三级行业",[1]!s_info_industry_sw_2021(W5183,公司分析!D$5,3),IF($Y$3="wind一级行业",[1]!s_info_industry_gics(W5183,1),IF($Y$3="wind二级行业",[1]!s_info_industry_gics(W5183,2),IF($Y$3="wind三级行业",[1]!s_info_industry_gics(W5183,3),IF($Y$3="wind四级行业",[1]!s_info_industry_gics(W5183,4),IF($Y$3="证监会门类行业",[1]!s_info_industry_csrc12_n(W5183,公司分析!D$5,1),""))))))))</f>
        <v>0</v>
      </c>
      <c r="Z5183" s="298" t="str">
        <f>IF(Y5183=行业比较!$E$6,ROW(),"")</f>
        <v/>
      </c>
    </row>
    <row r="5184" spans="22:26" x14ac:dyDescent="0.35">
      <c r="V5184" s="253">
        <f t="shared" si="89"/>
        <v>0</v>
      </c>
      <c r="W5184" s="348" t="str">
        <f>IF(板块成分!B5186="","",板块成分!B5186)</f>
        <v/>
      </c>
      <c r="X5184" s="270" t="str">
        <f>[1]!s_info_name(W5184)</f>
        <v>0</v>
      </c>
      <c r="Y5184" s="335" t="str">
        <f>IF($Y$3="申万一级行业",[1]!s_info_industry_sw_2021(W5184,公司分析!D$5,1),IF($Y$3="申万二级行业",[1]!s_info_industry_sw_2021(W5184,公司分析!D$5,2),IF($Y$3="申万三级行业",[1]!s_info_industry_sw_2021(W5184,公司分析!D$5,3),IF($Y$3="wind一级行业",[1]!s_info_industry_gics(W5184,1),IF($Y$3="wind二级行业",[1]!s_info_industry_gics(W5184,2),IF($Y$3="wind三级行业",[1]!s_info_industry_gics(W5184,3),IF($Y$3="wind四级行业",[1]!s_info_industry_gics(W5184,4),IF($Y$3="证监会门类行业",[1]!s_info_industry_csrc12_n(W5184,公司分析!D$5,1),""))))))))</f>
        <v>0</v>
      </c>
      <c r="Z5184" s="298" t="str">
        <f>IF(Y5184=行业比较!$E$6,ROW(),"")</f>
        <v/>
      </c>
    </row>
    <row r="5185" spans="22:26" x14ac:dyDescent="0.35">
      <c r="V5185" s="253">
        <f t="shared" si="89"/>
        <v>0</v>
      </c>
      <c r="W5185" s="348" t="str">
        <f>IF(板块成分!B5187="","",板块成分!B5187)</f>
        <v/>
      </c>
      <c r="X5185" s="270" t="str">
        <f>[1]!s_info_name(W5185)</f>
        <v>0</v>
      </c>
      <c r="Y5185" s="335" t="str">
        <f>IF($Y$3="申万一级行业",[1]!s_info_industry_sw_2021(W5185,公司分析!D$5,1),IF($Y$3="申万二级行业",[1]!s_info_industry_sw_2021(W5185,公司分析!D$5,2),IF($Y$3="申万三级行业",[1]!s_info_industry_sw_2021(W5185,公司分析!D$5,3),IF($Y$3="wind一级行业",[1]!s_info_industry_gics(W5185,1),IF($Y$3="wind二级行业",[1]!s_info_industry_gics(W5185,2),IF($Y$3="wind三级行业",[1]!s_info_industry_gics(W5185,3),IF($Y$3="wind四级行业",[1]!s_info_industry_gics(W5185,4),IF($Y$3="证监会门类行业",[1]!s_info_industry_csrc12_n(W5185,公司分析!D$5,1),""))))))))</f>
        <v>0</v>
      </c>
      <c r="Z5185" s="298" t="str">
        <f>IF(Y5185=行业比较!$E$6,ROW(),"")</f>
        <v/>
      </c>
    </row>
    <row r="5186" spans="22:26" x14ac:dyDescent="0.35">
      <c r="V5186" s="253">
        <f t="shared" si="89"/>
        <v>0</v>
      </c>
      <c r="W5186" s="348" t="str">
        <f>IF(板块成分!B5188="","",板块成分!B5188)</f>
        <v/>
      </c>
      <c r="X5186" s="270" t="str">
        <f>[1]!s_info_name(W5186)</f>
        <v>0</v>
      </c>
      <c r="Y5186" s="335" t="str">
        <f>IF($Y$3="申万一级行业",[1]!s_info_industry_sw_2021(W5186,公司分析!D$5,1),IF($Y$3="申万二级行业",[1]!s_info_industry_sw_2021(W5186,公司分析!D$5,2),IF($Y$3="申万三级行业",[1]!s_info_industry_sw_2021(W5186,公司分析!D$5,3),IF($Y$3="wind一级行业",[1]!s_info_industry_gics(W5186,1),IF($Y$3="wind二级行业",[1]!s_info_industry_gics(W5186,2),IF($Y$3="wind三级行业",[1]!s_info_industry_gics(W5186,3),IF($Y$3="wind四级行业",[1]!s_info_industry_gics(W5186,4),IF($Y$3="证监会门类行业",[1]!s_info_industry_csrc12_n(W5186,公司分析!D$5,1),""))))))))</f>
        <v>0</v>
      </c>
      <c r="Z5186" s="298" t="str">
        <f>IF(Y5186=行业比较!$E$6,ROW(),"")</f>
        <v/>
      </c>
    </row>
    <row r="5187" spans="22:26" x14ac:dyDescent="0.35">
      <c r="V5187" s="253">
        <f t="shared" si="89"/>
        <v>0</v>
      </c>
      <c r="W5187" s="348" t="str">
        <f>IF(板块成分!B5189="","",板块成分!B5189)</f>
        <v/>
      </c>
      <c r="X5187" s="270" t="str">
        <f>[1]!s_info_name(W5187)</f>
        <v>0</v>
      </c>
      <c r="Y5187" s="335" t="str">
        <f>IF($Y$3="申万一级行业",[1]!s_info_industry_sw_2021(W5187,公司分析!D$5,1),IF($Y$3="申万二级行业",[1]!s_info_industry_sw_2021(W5187,公司分析!D$5,2),IF($Y$3="申万三级行业",[1]!s_info_industry_sw_2021(W5187,公司分析!D$5,3),IF($Y$3="wind一级行业",[1]!s_info_industry_gics(W5187,1),IF($Y$3="wind二级行业",[1]!s_info_industry_gics(W5187,2),IF($Y$3="wind三级行业",[1]!s_info_industry_gics(W5187,3),IF($Y$3="wind四级行业",[1]!s_info_industry_gics(W5187,4),IF($Y$3="证监会门类行业",[1]!s_info_industry_csrc12_n(W5187,公司分析!D$5,1),""))))))))</f>
        <v>0</v>
      </c>
      <c r="Z5187" s="298" t="str">
        <f>IF(Y5187=行业比较!$E$6,ROW(),"")</f>
        <v/>
      </c>
    </row>
    <row r="5188" spans="22:26" x14ac:dyDescent="0.35">
      <c r="V5188" s="253">
        <f t="shared" si="89"/>
        <v>0</v>
      </c>
      <c r="W5188" s="348" t="str">
        <f>IF(板块成分!B5190="","",板块成分!B5190)</f>
        <v/>
      </c>
      <c r="X5188" s="270" t="str">
        <f>[1]!s_info_name(W5188)</f>
        <v>0</v>
      </c>
      <c r="Y5188" s="335" t="str">
        <f>IF($Y$3="申万一级行业",[1]!s_info_industry_sw_2021(W5188,公司分析!D$5,1),IF($Y$3="申万二级行业",[1]!s_info_industry_sw_2021(W5188,公司分析!D$5,2),IF($Y$3="申万三级行业",[1]!s_info_industry_sw_2021(W5188,公司分析!D$5,3),IF($Y$3="wind一级行业",[1]!s_info_industry_gics(W5188,1),IF($Y$3="wind二级行业",[1]!s_info_industry_gics(W5188,2),IF($Y$3="wind三级行业",[1]!s_info_industry_gics(W5188,3),IF($Y$3="wind四级行业",[1]!s_info_industry_gics(W5188,4),IF($Y$3="证监会门类行业",[1]!s_info_industry_csrc12_n(W5188,公司分析!D$5,1),""))))))))</f>
        <v>0</v>
      </c>
      <c r="Z5188" s="298" t="str">
        <f>IF(Y5188=行业比较!$E$6,ROW(),"")</f>
        <v/>
      </c>
    </row>
    <row r="5189" spans="22:26" x14ac:dyDescent="0.35">
      <c r="V5189" s="253">
        <f t="shared" si="89"/>
        <v>0</v>
      </c>
      <c r="W5189" s="348" t="str">
        <f>IF(板块成分!B5191="","",板块成分!B5191)</f>
        <v/>
      </c>
      <c r="X5189" s="270" t="str">
        <f>[1]!s_info_name(W5189)</f>
        <v>0</v>
      </c>
      <c r="Y5189" s="335" t="str">
        <f>IF($Y$3="申万一级行业",[1]!s_info_industry_sw_2021(W5189,公司分析!D$5,1),IF($Y$3="申万二级行业",[1]!s_info_industry_sw_2021(W5189,公司分析!D$5,2),IF($Y$3="申万三级行业",[1]!s_info_industry_sw_2021(W5189,公司分析!D$5,3),IF($Y$3="wind一级行业",[1]!s_info_industry_gics(W5189,1),IF($Y$3="wind二级行业",[1]!s_info_industry_gics(W5189,2),IF($Y$3="wind三级行业",[1]!s_info_industry_gics(W5189,3),IF($Y$3="wind四级行业",[1]!s_info_industry_gics(W5189,4),IF($Y$3="证监会门类行业",[1]!s_info_industry_csrc12_n(W5189,公司分析!D$5,1),""))))))))</f>
        <v>0</v>
      </c>
      <c r="Z5189" s="298" t="str">
        <f>IF(Y5189=行业比较!$E$6,ROW(),"")</f>
        <v/>
      </c>
    </row>
    <row r="5190" spans="22:26" x14ac:dyDescent="0.35">
      <c r="V5190" s="253">
        <f t="shared" si="89"/>
        <v>0</v>
      </c>
      <c r="W5190" s="348" t="str">
        <f>IF(板块成分!B5192="","",板块成分!B5192)</f>
        <v/>
      </c>
      <c r="X5190" s="270" t="str">
        <f>[1]!s_info_name(W5190)</f>
        <v>0</v>
      </c>
      <c r="Y5190" s="335" t="str">
        <f>IF($Y$3="申万一级行业",[1]!s_info_industry_sw_2021(W5190,公司分析!D$5,1),IF($Y$3="申万二级行业",[1]!s_info_industry_sw_2021(W5190,公司分析!D$5,2),IF($Y$3="申万三级行业",[1]!s_info_industry_sw_2021(W5190,公司分析!D$5,3),IF($Y$3="wind一级行业",[1]!s_info_industry_gics(W5190,1),IF($Y$3="wind二级行业",[1]!s_info_industry_gics(W5190,2),IF($Y$3="wind三级行业",[1]!s_info_industry_gics(W5190,3),IF($Y$3="wind四级行业",[1]!s_info_industry_gics(W5190,4),IF($Y$3="证监会门类行业",[1]!s_info_industry_csrc12_n(W5190,公司分析!D$5,1),""))))))))</f>
        <v>0</v>
      </c>
      <c r="Z5190" s="298" t="str">
        <f>IF(Y5190=行业比较!$E$6,ROW(),"")</f>
        <v/>
      </c>
    </row>
    <row r="5191" spans="22:26" x14ac:dyDescent="0.35">
      <c r="V5191" s="253">
        <f t="shared" si="89"/>
        <v>0</v>
      </c>
      <c r="W5191" s="348" t="str">
        <f>IF(板块成分!B5193="","",板块成分!B5193)</f>
        <v/>
      </c>
      <c r="X5191" s="270" t="str">
        <f>[1]!s_info_name(W5191)</f>
        <v>0</v>
      </c>
      <c r="Y5191" s="335" t="str">
        <f>IF($Y$3="申万一级行业",[1]!s_info_industry_sw_2021(W5191,公司分析!D$5,1),IF($Y$3="申万二级行业",[1]!s_info_industry_sw_2021(W5191,公司分析!D$5,2),IF($Y$3="申万三级行业",[1]!s_info_industry_sw_2021(W5191,公司分析!D$5,3),IF($Y$3="wind一级行业",[1]!s_info_industry_gics(W5191,1),IF($Y$3="wind二级行业",[1]!s_info_industry_gics(W5191,2),IF($Y$3="wind三级行业",[1]!s_info_industry_gics(W5191,3),IF($Y$3="wind四级行业",[1]!s_info_industry_gics(W5191,4),IF($Y$3="证监会门类行业",[1]!s_info_industry_csrc12_n(W5191,公司分析!D$5,1),""))))))))</f>
        <v>0</v>
      </c>
      <c r="Z5191" s="298" t="str">
        <f>IF(Y5191=行业比较!$E$6,ROW(),"")</f>
        <v/>
      </c>
    </row>
    <row r="5192" spans="22:26" x14ac:dyDescent="0.35">
      <c r="V5192" s="253">
        <f t="shared" si="89"/>
        <v>0</v>
      </c>
      <c r="W5192" s="348" t="str">
        <f>IF(板块成分!B5194="","",板块成分!B5194)</f>
        <v/>
      </c>
      <c r="X5192" s="270" t="str">
        <f>[1]!s_info_name(W5192)</f>
        <v>0</v>
      </c>
      <c r="Y5192" s="335" t="str">
        <f>IF($Y$3="申万一级行业",[1]!s_info_industry_sw_2021(W5192,公司分析!D$5,1),IF($Y$3="申万二级行业",[1]!s_info_industry_sw_2021(W5192,公司分析!D$5,2),IF($Y$3="申万三级行业",[1]!s_info_industry_sw_2021(W5192,公司分析!D$5,3),IF($Y$3="wind一级行业",[1]!s_info_industry_gics(W5192,1),IF($Y$3="wind二级行业",[1]!s_info_industry_gics(W5192,2),IF($Y$3="wind三级行业",[1]!s_info_industry_gics(W5192,3),IF($Y$3="wind四级行业",[1]!s_info_industry_gics(W5192,4),IF($Y$3="证监会门类行业",[1]!s_info_industry_csrc12_n(W5192,公司分析!D$5,1),""))))))))</f>
        <v>0</v>
      </c>
      <c r="Z5192" s="298" t="str">
        <f>IF(Y5192=行业比较!$E$6,ROW(),"")</f>
        <v/>
      </c>
    </row>
    <row r="5193" spans="22:26" x14ac:dyDescent="0.35">
      <c r="V5193" s="253">
        <f t="shared" si="89"/>
        <v>0</v>
      </c>
      <c r="W5193" s="348" t="str">
        <f>IF(板块成分!B5195="","",板块成分!B5195)</f>
        <v/>
      </c>
      <c r="X5193" s="270" t="str">
        <f>[1]!s_info_name(W5193)</f>
        <v>0</v>
      </c>
      <c r="Y5193" s="335" t="str">
        <f>IF($Y$3="申万一级行业",[1]!s_info_industry_sw_2021(W5193,公司分析!D$5,1),IF($Y$3="申万二级行业",[1]!s_info_industry_sw_2021(W5193,公司分析!D$5,2),IF($Y$3="申万三级行业",[1]!s_info_industry_sw_2021(W5193,公司分析!D$5,3),IF($Y$3="wind一级行业",[1]!s_info_industry_gics(W5193,1),IF($Y$3="wind二级行业",[1]!s_info_industry_gics(W5193,2),IF($Y$3="wind三级行业",[1]!s_info_industry_gics(W5193,3),IF($Y$3="wind四级行业",[1]!s_info_industry_gics(W5193,4),IF($Y$3="证监会门类行业",[1]!s_info_industry_csrc12_n(W5193,公司分析!D$5,1),""))))))))</f>
        <v>0</v>
      </c>
      <c r="Z5193" s="298" t="str">
        <f>IF(Y5193=行业比较!$E$6,ROW(),"")</f>
        <v/>
      </c>
    </row>
    <row r="5194" spans="22:26" x14ac:dyDescent="0.35">
      <c r="V5194" s="253">
        <f t="shared" si="89"/>
        <v>0</v>
      </c>
      <c r="W5194" s="348" t="str">
        <f>IF(板块成分!B5196="","",板块成分!B5196)</f>
        <v/>
      </c>
      <c r="X5194" s="270" t="str">
        <f>[1]!s_info_name(W5194)</f>
        <v>0</v>
      </c>
      <c r="Y5194" s="335" t="str">
        <f>IF($Y$3="申万一级行业",[1]!s_info_industry_sw_2021(W5194,公司分析!D$5,1),IF($Y$3="申万二级行业",[1]!s_info_industry_sw_2021(W5194,公司分析!D$5,2),IF($Y$3="申万三级行业",[1]!s_info_industry_sw_2021(W5194,公司分析!D$5,3),IF($Y$3="wind一级行业",[1]!s_info_industry_gics(W5194,1),IF($Y$3="wind二级行业",[1]!s_info_industry_gics(W5194,2),IF($Y$3="wind三级行业",[1]!s_info_industry_gics(W5194,3),IF($Y$3="wind四级行业",[1]!s_info_industry_gics(W5194,4),IF($Y$3="证监会门类行业",[1]!s_info_industry_csrc12_n(W5194,公司分析!D$5,1),""))))))))</f>
        <v>0</v>
      </c>
      <c r="Z5194" s="298" t="str">
        <f>IF(Y5194=行业比较!$E$6,ROW(),"")</f>
        <v/>
      </c>
    </row>
    <row r="5195" spans="22:26" x14ac:dyDescent="0.35">
      <c r="V5195" s="253">
        <f t="shared" si="89"/>
        <v>0</v>
      </c>
      <c r="W5195" s="348" t="str">
        <f>IF(板块成分!B5197="","",板块成分!B5197)</f>
        <v/>
      </c>
      <c r="X5195" s="270" t="str">
        <f>[1]!s_info_name(W5195)</f>
        <v>0</v>
      </c>
      <c r="Y5195" s="335" t="str">
        <f>IF($Y$3="申万一级行业",[1]!s_info_industry_sw_2021(W5195,公司分析!D$5,1),IF($Y$3="申万二级行业",[1]!s_info_industry_sw_2021(W5195,公司分析!D$5,2),IF($Y$3="申万三级行业",[1]!s_info_industry_sw_2021(W5195,公司分析!D$5,3),IF($Y$3="wind一级行业",[1]!s_info_industry_gics(W5195,1),IF($Y$3="wind二级行业",[1]!s_info_industry_gics(W5195,2),IF($Y$3="wind三级行业",[1]!s_info_industry_gics(W5195,3),IF($Y$3="wind四级行业",[1]!s_info_industry_gics(W5195,4),IF($Y$3="证监会门类行业",[1]!s_info_industry_csrc12_n(W5195,公司分析!D$5,1),""))))))))</f>
        <v>0</v>
      </c>
      <c r="Z5195" s="298" t="str">
        <f>IF(Y5195=行业比较!$E$6,ROW(),"")</f>
        <v/>
      </c>
    </row>
    <row r="5196" spans="22:26" x14ac:dyDescent="0.35">
      <c r="V5196" s="253">
        <f t="shared" si="89"/>
        <v>0</v>
      </c>
      <c r="W5196" s="348" t="str">
        <f>IF(板块成分!B5198="","",板块成分!B5198)</f>
        <v/>
      </c>
      <c r="X5196" s="270" t="str">
        <f>[1]!s_info_name(W5196)</f>
        <v>0</v>
      </c>
      <c r="Y5196" s="335" t="str">
        <f>IF($Y$3="申万一级行业",[1]!s_info_industry_sw_2021(W5196,公司分析!D$5,1),IF($Y$3="申万二级行业",[1]!s_info_industry_sw_2021(W5196,公司分析!D$5,2),IF($Y$3="申万三级行业",[1]!s_info_industry_sw_2021(W5196,公司分析!D$5,3),IF($Y$3="wind一级行业",[1]!s_info_industry_gics(W5196,1),IF($Y$3="wind二级行业",[1]!s_info_industry_gics(W5196,2),IF($Y$3="wind三级行业",[1]!s_info_industry_gics(W5196,3),IF($Y$3="wind四级行业",[1]!s_info_industry_gics(W5196,4),IF($Y$3="证监会门类行业",[1]!s_info_industry_csrc12_n(W5196,公司分析!D$5,1),""))))))))</f>
        <v>0</v>
      </c>
      <c r="Z5196" s="298" t="str">
        <f>IF(Y5196=行业比较!$E$6,ROW(),"")</f>
        <v/>
      </c>
    </row>
    <row r="5197" spans="22:26" x14ac:dyDescent="0.35">
      <c r="V5197" s="253">
        <f t="shared" si="89"/>
        <v>0</v>
      </c>
      <c r="W5197" s="348" t="str">
        <f>IF(板块成分!B5199="","",板块成分!B5199)</f>
        <v/>
      </c>
      <c r="X5197" s="270" t="str">
        <f>[1]!s_info_name(W5197)</f>
        <v>0</v>
      </c>
      <c r="Y5197" s="335" t="str">
        <f>IF($Y$3="申万一级行业",[1]!s_info_industry_sw_2021(W5197,公司分析!D$5,1),IF($Y$3="申万二级行业",[1]!s_info_industry_sw_2021(W5197,公司分析!D$5,2),IF($Y$3="申万三级行业",[1]!s_info_industry_sw_2021(W5197,公司分析!D$5,3),IF($Y$3="wind一级行业",[1]!s_info_industry_gics(W5197,1),IF($Y$3="wind二级行业",[1]!s_info_industry_gics(W5197,2),IF($Y$3="wind三级行业",[1]!s_info_industry_gics(W5197,3),IF($Y$3="wind四级行业",[1]!s_info_industry_gics(W5197,4),IF($Y$3="证监会门类行业",[1]!s_info_industry_csrc12_n(W5197,公司分析!D$5,1),""))))))))</f>
        <v>0</v>
      </c>
      <c r="Z5197" s="298" t="str">
        <f>IF(Y5197=行业比较!$E$6,ROW(),"")</f>
        <v/>
      </c>
    </row>
    <row r="5198" spans="22:26" x14ac:dyDescent="0.35">
      <c r="V5198" s="253">
        <f t="shared" si="89"/>
        <v>0</v>
      </c>
      <c r="W5198" s="348" t="str">
        <f>IF(板块成分!B5200="","",板块成分!B5200)</f>
        <v/>
      </c>
      <c r="X5198" s="270" t="str">
        <f>[1]!s_info_name(W5198)</f>
        <v>0</v>
      </c>
      <c r="Y5198" s="335" t="str">
        <f>IF($Y$3="申万一级行业",[1]!s_info_industry_sw_2021(W5198,公司分析!D$5,1),IF($Y$3="申万二级行业",[1]!s_info_industry_sw_2021(W5198,公司分析!D$5,2),IF($Y$3="申万三级行业",[1]!s_info_industry_sw_2021(W5198,公司分析!D$5,3),IF($Y$3="wind一级行业",[1]!s_info_industry_gics(W5198,1),IF($Y$3="wind二级行业",[1]!s_info_industry_gics(W5198,2),IF($Y$3="wind三级行业",[1]!s_info_industry_gics(W5198,3),IF($Y$3="wind四级行业",[1]!s_info_industry_gics(W5198,4),IF($Y$3="证监会门类行业",[1]!s_info_industry_csrc12_n(W5198,公司分析!D$5,1),""))))))))</f>
        <v>0</v>
      </c>
      <c r="Z5198" s="298" t="str">
        <f>IF(Y5198=行业比较!$E$6,ROW(),"")</f>
        <v/>
      </c>
    </row>
    <row r="5199" spans="22:26" x14ac:dyDescent="0.35">
      <c r="V5199" s="253">
        <f t="shared" si="89"/>
        <v>0</v>
      </c>
      <c r="W5199" s="348" t="str">
        <f>IF(板块成分!B5201="","",板块成分!B5201)</f>
        <v/>
      </c>
      <c r="X5199" s="270" t="str">
        <f>[1]!s_info_name(W5199)</f>
        <v>0</v>
      </c>
      <c r="Y5199" s="335" t="str">
        <f>IF($Y$3="申万一级行业",[1]!s_info_industry_sw_2021(W5199,公司分析!D$5,1),IF($Y$3="申万二级行业",[1]!s_info_industry_sw_2021(W5199,公司分析!D$5,2),IF($Y$3="申万三级行业",[1]!s_info_industry_sw_2021(W5199,公司分析!D$5,3),IF($Y$3="wind一级行业",[1]!s_info_industry_gics(W5199,1),IF($Y$3="wind二级行业",[1]!s_info_industry_gics(W5199,2),IF($Y$3="wind三级行业",[1]!s_info_industry_gics(W5199,3),IF($Y$3="wind四级行业",[1]!s_info_industry_gics(W5199,4),IF($Y$3="证监会门类行业",[1]!s_info_industry_csrc12_n(W5199,公司分析!D$5,1),""))))))))</f>
        <v>0</v>
      </c>
      <c r="Z5199" s="298" t="str">
        <f>IF(Y5199=行业比较!$E$6,ROW(),"")</f>
        <v/>
      </c>
    </row>
    <row r="5200" spans="22:26" x14ac:dyDescent="0.35">
      <c r="V5200" s="253">
        <f t="shared" si="89"/>
        <v>0</v>
      </c>
      <c r="W5200" s="348" t="str">
        <f>IF(板块成分!B5202="","",板块成分!B5202)</f>
        <v/>
      </c>
      <c r="X5200" s="270" t="str">
        <f>[1]!s_info_name(W5200)</f>
        <v>0</v>
      </c>
      <c r="Y5200" s="335" t="str">
        <f>IF($Y$3="申万一级行业",[1]!s_info_industry_sw_2021(W5200,公司分析!D$5,1),IF($Y$3="申万二级行业",[1]!s_info_industry_sw_2021(W5200,公司分析!D$5,2),IF($Y$3="申万三级行业",[1]!s_info_industry_sw_2021(W5200,公司分析!D$5,3),IF($Y$3="wind一级行业",[1]!s_info_industry_gics(W5200,1),IF($Y$3="wind二级行业",[1]!s_info_industry_gics(W5200,2),IF($Y$3="wind三级行业",[1]!s_info_industry_gics(W5200,3),IF($Y$3="wind四级行业",[1]!s_info_industry_gics(W5200,4),IF($Y$3="证监会门类行业",[1]!s_info_industry_csrc12_n(W5200,公司分析!D$5,1),""))))))))</f>
        <v>0</v>
      </c>
      <c r="Z5200" s="298" t="str">
        <f>IF(Y5200=行业比较!$E$6,ROW(),"")</f>
        <v/>
      </c>
    </row>
    <row r="5201" spans="22:26" x14ac:dyDescent="0.35">
      <c r="V5201" s="253">
        <f t="shared" si="89"/>
        <v>0</v>
      </c>
      <c r="W5201" s="348" t="str">
        <f>IF(板块成分!B5203="","",板块成分!B5203)</f>
        <v/>
      </c>
      <c r="X5201" s="270" t="str">
        <f>[1]!s_info_name(W5201)</f>
        <v>0</v>
      </c>
      <c r="Y5201" s="335" t="str">
        <f>IF($Y$3="申万一级行业",[1]!s_info_industry_sw_2021(W5201,公司分析!D$5,1),IF($Y$3="申万二级行业",[1]!s_info_industry_sw_2021(W5201,公司分析!D$5,2),IF($Y$3="申万三级行业",[1]!s_info_industry_sw_2021(W5201,公司分析!D$5,3),IF($Y$3="wind一级行业",[1]!s_info_industry_gics(W5201,1),IF($Y$3="wind二级行业",[1]!s_info_industry_gics(W5201,2),IF($Y$3="wind三级行业",[1]!s_info_industry_gics(W5201,3),IF($Y$3="wind四级行业",[1]!s_info_industry_gics(W5201,4),IF($Y$3="证监会门类行业",[1]!s_info_industry_csrc12_n(W5201,公司分析!D$5,1),""))))))))</f>
        <v>0</v>
      </c>
      <c r="Z5201" s="298" t="str">
        <f>IF(Y5201=行业比较!$E$6,ROW(),"")</f>
        <v/>
      </c>
    </row>
    <row r="5202" spans="22:26" x14ac:dyDescent="0.35">
      <c r="V5202" s="253">
        <f t="shared" si="89"/>
        <v>0</v>
      </c>
      <c r="W5202" s="348" t="str">
        <f>IF(板块成分!B5204="","",板块成分!B5204)</f>
        <v/>
      </c>
      <c r="X5202" s="270" t="str">
        <f>[1]!s_info_name(W5202)</f>
        <v>0</v>
      </c>
      <c r="Y5202" s="335" t="str">
        <f>IF($Y$3="申万一级行业",[1]!s_info_industry_sw_2021(W5202,公司分析!D$5,1),IF($Y$3="申万二级行业",[1]!s_info_industry_sw_2021(W5202,公司分析!D$5,2),IF($Y$3="申万三级行业",[1]!s_info_industry_sw_2021(W5202,公司分析!D$5,3),IF($Y$3="wind一级行业",[1]!s_info_industry_gics(W5202,1),IF($Y$3="wind二级行业",[1]!s_info_industry_gics(W5202,2),IF($Y$3="wind三级行业",[1]!s_info_industry_gics(W5202,3),IF($Y$3="wind四级行业",[1]!s_info_industry_gics(W5202,4),IF($Y$3="证监会门类行业",[1]!s_info_industry_csrc12_n(W5202,公司分析!D$5,1),""))))))))</f>
        <v>0</v>
      </c>
      <c r="Z5202" s="298" t="str">
        <f>IF(Y5202=行业比较!$E$6,ROW(),"")</f>
        <v/>
      </c>
    </row>
    <row r="5203" spans="22:26" x14ac:dyDescent="0.35">
      <c r="V5203" s="253">
        <f t="shared" si="89"/>
        <v>0</v>
      </c>
      <c r="W5203" s="348" t="str">
        <f>IF(板块成分!B5205="","",板块成分!B5205)</f>
        <v/>
      </c>
      <c r="X5203" s="270" t="str">
        <f>[1]!s_info_name(W5203)</f>
        <v>0</v>
      </c>
      <c r="Y5203" s="335" t="str">
        <f>IF($Y$3="申万一级行业",[1]!s_info_industry_sw_2021(W5203,公司分析!D$5,1),IF($Y$3="申万二级行业",[1]!s_info_industry_sw_2021(W5203,公司分析!D$5,2),IF($Y$3="申万三级行业",[1]!s_info_industry_sw_2021(W5203,公司分析!D$5,3),IF($Y$3="wind一级行业",[1]!s_info_industry_gics(W5203,1),IF($Y$3="wind二级行业",[1]!s_info_industry_gics(W5203,2),IF($Y$3="wind三级行业",[1]!s_info_industry_gics(W5203,3),IF($Y$3="wind四级行业",[1]!s_info_industry_gics(W5203,4),IF($Y$3="证监会门类行业",[1]!s_info_industry_csrc12_n(W5203,公司分析!D$5,1),""))))))))</f>
        <v>0</v>
      </c>
      <c r="Z5203" s="298" t="str">
        <f>IF(Y5203=行业比较!$E$6,ROW(),"")</f>
        <v/>
      </c>
    </row>
    <row r="5204" spans="22:26" x14ac:dyDescent="0.35">
      <c r="V5204" s="253">
        <f t="shared" si="89"/>
        <v>0</v>
      </c>
      <c r="W5204" s="348" t="str">
        <f>IF(板块成分!B5206="","",板块成分!B5206)</f>
        <v/>
      </c>
      <c r="X5204" s="270" t="str">
        <f>[1]!s_info_name(W5204)</f>
        <v>0</v>
      </c>
      <c r="Y5204" s="335" t="str">
        <f>IF($Y$3="申万一级行业",[1]!s_info_industry_sw_2021(W5204,公司分析!D$5,1),IF($Y$3="申万二级行业",[1]!s_info_industry_sw_2021(W5204,公司分析!D$5,2),IF($Y$3="申万三级行业",[1]!s_info_industry_sw_2021(W5204,公司分析!D$5,3),IF($Y$3="wind一级行业",[1]!s_info_industry_gics(W5204,1),IF($Y$3="wind二级行业",[1]!s_info_industry_gics(W5204,2),IF($Y$3="wind三级行业",[1]!s_info_industry_gics(W5204,3),IF($Y$3="wind四级行业",[1]!s_info_industry_gics(W5204,4),IF($Y$3="证监会门类行业",[1]!s_info_industry_csrc12_n(W5204,公司分析!D$5,1),""))))))))</f>
        <v>0</v>
      </c>
      <c r="Z5204" s="298" t="str">
        <f>IF(Y5204=行业比较!$E$6,ROW(),"")</f>
        <v/>
      </c>
    </row>
    <row r="5205" spans="22:26" x14ac:dyDescent="0.35">
      <c r="V5205" s="253">
        <f t="shared" si="89"/>
        <v>0</v>
      </c>
      <c r="W5205" s="348" t="str">
        <f>IF(板块成分!B5207="","",板块成分!B5207)</f>
        <v/>
      </c>
      <c r="X5205" s="270" t="str">
        <f>[1]!s_info_name(W5205)</f>
        <v>0</v>
      </c>
      <c r="Y5205" s="335" t="str">
        <f>IF($Y$3="申万一级行业",[1]!s_info_industry_sw_2021(W5205,公司分析!D$5,1),IF($Y$3="申万二级行业",[1]!s_info_industry_sw_2021(W5205,公司分析!D$5,2),IF($Y$3="申万三级行业",[1]!s_info_industry_sw_2021(W5205,公司分析!D$5,3),IF($Y$3="wind一级行业",[1]!s_info_industry_gics(W5205,1),IF($Y$3="wind二级行业",[1]!s_info_industry_gics(W5205,2),IF($Y$3="wind三级行业",[1]!s_info_industry_gics(W5205,3),IF($Y$3="wind四级行业",[1]!s_info_industry_gics(W5205,4),IF($Y$3="证监会门类行业",[1]!s_info_industry_csrc12_n(W5205,公司分析!D$5,1),""))))))))</f>
        <v>0</v>
      </c>
      <c r="Z5205" s="298" t="str">
        <f>IF(Y5205=行业比较!$E$6,ROW(),"")</f>
        <v/>
      </c>
    </row>
    <row r="5206" spans="22:26" x14ac:dyDescent="0.35">
      <c r="V5206" s="253">
        <f t="shared" si="89"/>
        <v>0</v>
      </c>
      <c r="W5206" s="348" t="str">
        <f>IF(板块成分!B5208="","",板块成分!B5208)</f>
        <v/>
      </c>
      <c r="X5206" s="270" t="str">
        <f>[1]!s_info_name(W5206)</f>
        <v>0</v>
      </c>
      <c r="Y5206" s="335" t="str">
        <f>IF($Y$3="申万一级行业",[1]!s_info_industry_sw_2021(W5206,公司分析!D$5,1),IF($Y$3="申万二级行业",[1]!s_info_industry_sw_2021(W5206,公司分析!D$5,2),IF($Y$3="申万三级行业",[1]!s_info_industry_sw_2021(W5206,公司分析!D$5,3),IF($Y$3="wind一级行业",[1]!s_info_industry_gics(W5206,1),IF($Y$3="wind二级行业",[1]!s_info_industry_gics(W5206,2),IF($Y$3="wind三级行业",[1]!s_info_industry_gics(W5206,3),IF($Y$3="wind四级行业",[1]!s_info_industry_gics(W5206,4),IF($Y$3="证监会门类行业",[1]!s_info_industry_csrc12_n(W5206,公司分析!D$5,1),""))))))))</f>
        <v>0</v>
      </c>
      <c r="Z5206" s="298" t="str">
        <f>IF(Y5206=行业比较!$E$6,ROW(),"")</f>
        <v/>
      </c>
    </row>
    <row r="5207" spans="22:26" x14ac:dyDescent="0.35">
      <c r="V5207" s="253">
        <f t="shared" si="89"/>
        <v>0</v>
      </c>
      <c r="W5207" s="348" t="str">
        <f>IF(板块成分!B5209="","",板块成分!B5209)</f>
        <v/>
      </c>
      <c r="X5207" s="270" t="str">
        <f>[1]!s_info_name(W5207)</f>
        <v>0</v>
      </c>
      <c r="Y5207" s="335" t="str">
        <f>IF($Y$3="申万一级行业",[1]!s_info_industry_sw_2021(W5207,公司分析!D$5,1),IF($Y$3="申万二级行业",[1]!s_info_industry_sw_2021(W5207,公司分析!D$5,2),IF($Y$3="申万三级行业",[1]!s_info_industry_sw_2021(W5207,公司分析!D$5,3),IF($Y$3="wind一级行业",[1]!s_info_industry_gics(W5207,1),IF($Y$3="wind二级行业",[1]!s_info_industry_gics(W5207,2),IF($Y$3="wind三级行业",[1]!s_info_industry_gics(W5207,3),IF($Y$3="wind四级行业",[1]!s_info_industry_gics(W5207,4),IF($Y$3="证监会门类行业",[1]!s_info_industry_csrc12_n(W5207,公司分析!D$5,1),""))))))))</f>
        <v>0</v>
      </c>
      <c r="Z5207" s="298" t="str">
        <f>IF(Y5207=行业比较!$E$6,ROW(),"")</f>
        <v/>
      </c>
    </row>
    <row r="5208" spans="22:26" x14ac:dyDescent="0.35">
      <c r="V5208" s="253">
        <f t="shared" si="89"/>
        <v>0</v>
      </c>
      <c r="W5208" s="348" t="str">
        <f>IF(板块成分!B5210="","",板块成分!B5210)</f>
        <v/>
      </c>
      <c r="X5208" s="270" t="str">
        <f>[1]!s_info_name(W5208)</f>
        <v>0</v>
      </c>
      <c r="Y5208" s="335" t="str">
        <f>IF($Y$3="申万一级行业",[1]!s_info_industry_sw_2021(W5208,公司分析!D$5,1),IF($Y$3="申万二级行业",[1]!s_info_industry_sw_2021(W5208,公司分析!D$5,2),IF($Y$3="申万三级行业",[1]!s_info_industry_sw_2021(W5208,公司分析!D$5,3),IF($Y$3="wind一级行业",[1]!s_info_industry_gics(W5208,1),IF($Y$3="wind二级行业",[1]!s_info_industry_gics(W5208,2),IF($Y$3="wind三级行业",[1]!s_info_industry_gics(W5208,3),IF($Y$3="wind四级行业",[1]!s_info_industry_gics(W5208,4),IF($Y$3="证监会门类行业",[1]!s_info_industry_csrc12_n(W5208,公司分析!D$5,1),""))))))))</f>
        <v>0</v>
      </c>
      <c r="Z5208" s="298" t="str">
        <f>IF(Y5208=行业比较!$E$6,ROW(),"")</f>
        <v/>
      </c>
    </row>
    <row r="5209" spans="22:26" x14ac:dyDescent="0.35">
      <c r="V5209" s="253">
        <f t="shared" si="89"/>
        <v>0</v>
      </c>
      <c r="W5209" s="348" t="str">
        <f>IF(板块成分!B5211="","",板块成分!B5211)</f>
        <v/>
      </c>
      <c r="X5209" s="270" t="str">
        <f>[1]!s_info_name(W5209)</f>
        <v>0</v>
      </c>
      <c r="Y5209" s="335" t="str">
        <f>IF($Y$3="申万一级行业",[1]!s_info_industry_sw_2021(W5209,公司分析!D$5,1),IF($Y$3="申万二级行业",[1]!s_info_industry_sw_2021(W5209,公司分析!D$5,2),IF($Y$3="申万三级行业",[1]!s_info_industry_sw_2021(W5209,公司分析!D$5,3),IF($Y$3="wind一级行业",[1]!s_info_industry_gics(W5209,1),IF($Y$3="wind二级行业",[1]!s_info_industry_gics(W5209,2),IF($Y$3="wind三级行业",[1]!s_info_industry_gics(W5209,3),IF($Y$3="wind四级行业",[1]!s_info_industry_gics(W5209,4),IF($Y$3="证监会门类行业",[1]!s_info_industry_csrc12_n(W5209,公司分析!D$5,1),""))))))))</f>
        <v>0</v>
      </c>
      <c r="Z5209" s="298" t="str">
        <f>IF(Y5209=行业比较!$E$6,ROW(),"")</f>
        <v/>
      </c>
    </row>
    <row r="5210" spans="22:26" x14ac:dyDescent="0.35">
      <c r="V5210" s="253">
        <f t="shared" si="89"/>
        <v>0</v>
      </c>
      <c r="W5210" s="348" t="str">
        <f>IF(板块成分!B5212="","",板块成分!B5212)</f>
        <v/>
      </c>
      <c r="X5210" s="270" t="str">
        <f>[1]!s_info_name(W5210)</f>
        <v>0</v>
      </c>
      <c r="Y5210" s="335" t="str">
        <f>IF($Y$3="申万一级行业",[1]!s_info_industry_sw_2021(W5210,公司分析!D$5,1),IF($Y$3="申万二级行业",[1]!s_info_industry_sw_2021(W5210,公司分析!D$5,2),IF($Y$3="申万三级行业",[1]!s_info_industry_sw_2021(W5210,公司分析!D$5,3),IF($Y$3="wind一级行业",[1]!s_info_industry_gics(W5210,1),IF($Y$3="wind二级行业",[1]!s_info_industry_gics(W5210,2),IF($Y$3="wind三级行业",[1]!s_info_industry_gics(W5210,3),IF($Y$3="wind四级行业",[1]!s_info_industry_gics(W5210,4),IF($Y$3="证监会门类行业",[1]!s_info_industry_csrc12_n(W5210,公司分析!D$5,1),""))))))))</f>
        <v>0</v>
      </c>
      <c r="Z5210" s="298" t="str">
        <f>IF(Y5210=行业比较!$E$6,ROW(),"")</f>
        <v/>
      </c>
    </row>
    <row r="5211" spans="22:26" x14ac:dyDescent="0.35">
      <c r="V5211" s="253">
        <f t="shared" si="89"/>
        <v>0</v>
      </c>
      <c r="W5211" s="348" t="str">
        <f>IF(板块成分!B5213="","",板块成分!B5213)</f>
        <v/>
      </c>
      <c r="X5211" s="270" t="str">
        <f>[1]!s_info_name(W5211)</f>
        <v>0</v>
      </c>
      <c r="Y5211" s="335" t="str">
        <f>IF($Y$3="申万一级行业",[1]!s_info_industry_sw_2021(W5211,公司分析!D$5,1),IF($Y$3="申万二级行业",[1]!s_info_industry_sw_2021(W5211,公司分析!D$5,2),IF($Y$3="申万三级行业",[1]!s_info_industry_sw_2021(W5211,公司分析!D$5,3),IF($Y$3="wind一级行业",[1]!s_info_industry_gics(W5211,1),IF($Y$3="wind二级行业",[1]!s_info_industry_gics(W5211,2),IF($Y$3="wind三级行业",[1]!s_info_industry_gics(W5211,3),IF($Y$3="wind四级行业",[1]!s_info_industry_gics(W5211,4),IF($Y$3="证监会门类行业",[1]!s_info_industry_csrc12_n(W5211,公司分析!D$5,1),""))))))))</f>
        <v>0</v>
      </c>
      <c r="Z5211" s="298" t="str">
        <f>IF(Y5211=行业比较!$E$6,ROW(),"")</f>
        <v/>
      </c>
    </row>
    <row r="5212" spans="22:26" x14ac:dyDescent="0.35">
      <c r="V5212" s="253">
        <f t="shared" si="89"/>
        <v>0</v>
      </c>
      <c r="W5212" s="348" t="str">
        <f>IF(板块成分!B5214="","",板块成分!B5214)</f>
        <v/>
      </c>
      <c r="X5212" s="270" t="str">
        <f>[1]!s_info_name(W5212)</f>
        <v>0</v>
      </c>
      <c r="Y5212" s="335" t="str">
        <f>IF($Y$3="申万一级行业",[1]!s_info_industry_sw_2021(W5212,公司分析!D$5,1),IF($Y$3="申万二级行业",[1]!s_info_industry_sw_2021(W5212,公司分析!D$5,2),IF($Y$3="申万三级行业",[1]!s_info_industry_sw_2021(W5212,公司分析!D$5,3),IF($Y$3="wind一级行业",[1]!s_info_industry_gics(W5212,1),IF($Y$3="wind二级行业",[1]!s_info_industry_gics(W5212,2),IF($Y$3="wind三级行业",[1]!s_info_industry_gics(W5212,3),IF($Y$3="wind四级行业",[1]!s_info_industry_gics(W5212,4),IF($Y$3="证监会门类行业",[1]!s_info_industry_csrc12_n(W5212,公司分析!D$5,1),""))))))))</f>
        <v>0</v>
      </c>
      <c r="Z5212" s="298" t="str">
        <f>IF(Y5212=行业比较!$E$6,ROW(),"")</f>
        <v/>
      </c>
    </row>
    <row r="5213" spans="22:26" x14ac:dyDescent="0.35">
      <c r="V5213" s="253">
        <f t="shared" si="89"/>
        <v>0</v>
      </c>
      <c r="W5213" s="348" t="str">
        <f>IF(板块成分!B5215="","",板块成分!B5215)</f>
        <v/>
      </c>
      <c r="X5213" s="270" t="str">
        <f>[1]!s_info_name(W5213)</f>
        <v>0</v>
      </c>
      <c r="Y5213" s="335" t="str">
        <f>IF($Y$3="申万一级行业",[1]!s_info_industry_sw_2021(W5213,公司分析!D$5,1),IF($Y$3="申万二级行业",[1]!s_info_industry_sw_2021(W5213,公司分析!D$5,2),IF($Y$3="申万三级行业",[1]!s_info_industry_sw_2021(W5213,公司分析!D$5,3),IF($Y$3="wind一级行业",[1]!s_info_industry_gics(W5213,1),IF($Y$3="wind二级行业",[1]!s_info_industry_gics(W5213,2),IF($Y$3="wind三级行业",[1]!s_info_industry_gics(W5213,3),IF($Y$3="wind四级行业",[1]!s_info_industry_gics(W5213,4),IF($Y$3="证监会门类行业",[1]!s_info_industry_csrc12_n(W5213,公司分析!D$5,1),""))))))))</f>
        <v>0</v>
      </c>
      <c r="Z5213" s="298" t="str">
        <f>IF(Y5213=行业比较!$E$6,ROW(),"")</f>
        <v/>
      </c>
    </row>
    <row r="5214" spans="22:26" x14ac:dyDescent="0.35">
      <c r="V5214" s="253">
        <f t="shared" si="89"/>
        <v>0</v>
      </c>
      <c r="W5214" s="348" t="str">
        <f>IF(板块成分!B5216="","",板块成分!B5216)</f>
        <v/>
      </c>
      <c r="X5214" s="270" t="str">
        <f>[1]!s_info_name(W5214)</f>
        <v>0</v>
      </c>
      <c r="Y5214" s="335" t="str">
        <f>IF($Y$3="申万一级行业",[1]!s_info_industry_sw_2021(W5214,公司分析!D$5,1),IF($Y$3="申万二级行业",[1]!s_info_industry_sw_2021(W5214,公司分析!D$5,2),IF($Y$3="申万三级行业",[1]!s_info_industry_sw_2021(W5214,公司分析!D$5,3),IF($Y$3="wind一级行业",[1]!s_info_industry_gics(W5214,1),IF($Y$3="wind二级行业",[1]!s_info_industry_gics(W5214,2),IF($Y$3="wind三级行业",[1]!s_info_industry_gics(W5214,3),IF($Y$3="wind四级行业",[1]!s_info_industry_gics(W5214,4),IF($Y$3="证监会门类行业",[1]!s_info_industry_csrc12_n(W5214,公司分析!D$5,1),""))))))))</f>
        <v>0</v>
      </c>
      <c r="Z5214" s="298" t="str">
        <f>IF(Y5214=行业比较!$E$6,ROW(),"")</f>
        <v/>
      </c>
    </row>
    <row r="5215" spans="22:26" x14ac:dyDescent="0.35">
      <c r="V5215" s="253">
        <f t="shared" si="89"/>
        <v>0</v>
      </c>
      <c r="W5215" s="348" t="str">
        <f>IF(板块成分!B5217="","",板块成分!B5217)</f>
        <v/>
      </c>
      <c r="X5215" s="270" t="str">
        <f>[1]!s_info_name(W5215)</f>
        <v>0</v>
      </c>
      <c r="Y5215" s="335" t="str">
        <f>IF($Y$3="申万一级行业",[1]!s_info_industry_sw_2021(W5215,公司分析!D$5,1),IF($Y$3="申万二级行业",[1]!s_info_industry_sw_2021(W5215,公司分析!D$5,2),IF($Y$3="申万三级行业",[1]!s_info_industry_sw_2021(W5215,公司分析!D$5,3),IF($Y$3="wind一级行业",[1]!s_info_industry_gics(W5215,1),IF($Y$3="wind二级行业",[1]!s_info_industry_gics(W5215,2),IF($Y$3="wind三级行业",[1]!s_info_industry_gics(W5215,3),IF($Y$3="wind四级行业",[1]!s_info_industry_gics(W5215,4),IF($Y$3="证监会门类行业",[1]!s_info_industry_csrc12_n(W5215,公司分析!D$5,1),""))))))))</f>
        <v>0</v>
      </c>
      <c r="Z5215" s="298" t="str">
        <f>IF(Y5215=行业比较!$E$6,ROW(),"")</f>
        <v/>
      </c>
    </row>
    <row r="5216" spans="22:26" x14ac:dyDescent="0.35">
      <c r="V5216" s="253">
        <f t="shared" si="89"/>
        <v>0</v>
      </c>
      <c r="W5216" s="348" t="str">
        <f>IF(板块成分!B5218="","",板块成分!B5218)</f>
        <v/>
      </c>
      <c r="X5216" s="270" t="str">
        <f>[1]!s_info_name(W5216)</f>
        <v>0</v>
      </c>
      <c r="Y5216" s="335" t="str">
        <f>IF($Y$3="申万一级行业",[1]!s_info_industry_sw_2021(W5216,公司分析!D$5,1),IF($Y$3="申万二级行业",[1]!s_info_industry_sw_2021(W5216,公司分析!D$5,2),IF($Y$3="申万三级行业",[1]!s_info_industry_sw_2021(W5216,公司分析!D$5,3),IF($Y$3="wind一级行业",[1]!s_info_industry_gics(W5216,1),IF($Y$3="wind二级行业",[1]!s_info_industry_gics(W5216,2),IF($Y$3="wind三级行业",[1]!s_info_industry_gics(W5216,3),IF($Y$3="wind四级行业",[1]!s_info_industry_gics(W5216,4),IF($Y$3="证监会门类行业",[1]!s_info_industry_csrc12_n(W5216,公司分析!D$5,1),""))))))))</f>
        <v>0</v>
      </c>
      <c r="Z5216" s="298" t="str">
        <f>IF(Y5216=行业比较!$E$6,ROW(),"")</f>
        <v/>
      </c>
    </row>
    <row r="5217" spans="22:26" x14ac:dyDescent="0.35">
      <c r="V5217" s="253">
        <f t="shared" si="89"/>
        <v>0</v>
      </c>
      <c r="W5217" s="348" t="str">
        <f>IF(板块成分!B5219="","",板块成分!B5219)</f>
        <v/>
      </c>
      <c r="X5217" s="270" t="str">
        <f>[1]!s_info_name(W5217)</f>
        <v>0</v>
      </c>
      <c r="Y5217" s="335" t="str">
        <f>IF($Y$3="申万一级行业",[1]!s_info_industry_sw_2021(W5217,公司分析!D$5,1),IF($Y$3="申万二级行业",[1]!s_info_industry_sw_2021(W5217,公司分析!D$5,2),IF($Y$3="申万三级行业",[1]!s_info_industry_sw_2021(W5217,公司分析!D$5,3),IF($Y$3="wind一级行业",[1]!s_info_industry_gics(W5217,1),IF($Y$3="wind二级行业",[1]!s_info_industry_gics(W5217,2),IF($Y$3="wind三级行业",[1]!s_info_industry_gics(W5217,3),IF($Y$3="wind四级行业",[1]!s_info_industry_gics(W5217,4),IF($Y$3="证监会门类行业",[1]!s_info_industry_csrc12_n(W5217,公司分析!D$5,1),""))))))))</f>
        <v>0</v>
      </c>
      <c r="Z5217" s="298" t="str">
        <f>IF(Y5217=行业比较!$E$6,ROW(),"")</f>
        <v/>
      </c>
    </row>
    <row r="5218" spans="22:26" x14ac:dyDescent="0.35">
      <c r="V5218" s="253">
        <f t="shared" si="89"/>
        <v>0</v>
      </c>
      <c r="W5218" s="348" t="str">
        <f>IF(板块成分!B5220="","",板块成分!B5220)</f>
        <v/>
      </c>
      <c r="X5218" s="270" t="str">
        <f>[1]!s_info_name(W5218)</f>
        <v>0</v>
      </c>
      <c r="Y5218" s="335" t="str">
        <f>IF($Y$3="申万一级行业",[1]!s_info_industry_sw_2021(W5218,公司分析!D$5,1),IF($Y$3="申万二级行业",[1]!s_info_industry_sw_2021(W5218,公司分析!D$5,2),IF($Y$3="申万三级行业",[1]!s_info_industry_sw_2021(W5218,公司分析!D$5,3),IF($Y$3="wind一级行业",[1]!s_info_industry_gics(W5218,1),IF($Y$3="wind二级行业",[1]!s_info_industry_gics(W5218,2),IF($Y$3="wind三级行业",[1]!s_info_industry_gics(W5218,3),IF($Y$3="wind四级行业",[1]!s_info_industry_gics(W5218,4),IF($Y$3="证监会门类行业",[1]!s_info_industry_csrc12_n(W5218,公司分析!D$5,1),""))))))))</f>
        <v>0</v>
      </c>
      <c r="Z5218" s="298" t="str">
        <f>IF(Y5218=行业比较!$E$6,ROW(),"")</f>
        <v/>
      </c>
    </row>
    <row r="5219" spans="22:26" x14ac:dyDescent="0.35">
      <c r="V5219" s="253">
        <f t="shared" si="89"/>
        <v>0</v>
      </c>
      <c r="W5219" s="348" t="str">
        <f>IF(板块成分!B5221="","",板块成分!B5221)</f>
        <v/>
      </c>
      <c r="X5219" s="270" t="str">
        <f>[1]!s_info_name(W5219)</f>
        <v>0</v>
      </c>
      <c r="Y5219" s="335" t="str">
        <f>IF($Y$3="申万一级行业",[1]!s_info_industry_sw_2021(W5219,公司分析!D$5,1),IF($Y$3="申万二级行业",[1]!s_info_industry_sw_2021(W5219,公司分析!D$5,2),IF($Y$3="申万三级行业",[1]!s_info_industry_sw_2021(W5219,公司分析!D$5,3),IF($Y$3="wind一级行业",[1]!s_info_industry_gics(W5219,1),IF($Y$3="wind二级行业",[1]!s_info_industry_gics(W5219,2),IF($Y$3="wind三级行业",[1]!s_info_industry_gics(W5219,3),IF($Y$3="wind四级行业",[1]!s_info_industry_gics(W5219,4),IF($Y$3="证监会门类行业",[1]!s_info_industry_csrc12_n(W5219,公司分析!D$5,1),""))))))))</f>
        <v>0</v>
      </c>
      <c r="Z5219" s="298" t="str">
        <f>IF(Y5219=行业比较!$E$6,ROW(),"")</f>
        <v/>
      </c>
    </row>
    <row r="5220" spans="22:26" x14ac:dyDescent="0.35">
      <c r="V5220" s="253">
        <f t="shared" si="89"/>
        <v>0</v>
      </c>
      <c r="W5220" s="348" t="str">
        <f>IF(板块成分!B5222="","",板块成分!B5222)</f>
        <v/>
      </c>
      <c r="X5220" s="270" t="str">
        <f>[1]!s_info_name(W5220)</f>
        <v>0</v>
      </c>
      <c r="Y5220" s="335" t="str">
        <f>IF($Y$3="申万一级行业",[1]!s_info_industry_sw_2021(W5220,公司分析!D$5,1),IF($Y$3="申万二级行业",[1]!s_info_industry_sw_2021(W5220,公司分析!D$5,2),IF($Y$3="申万三级行业",[1]!s_info_industry_sw_2021(W5220,公司分析!D$5,3),IF($Y$3="wind一级行业",[1]!s_info_industry_gics(W5220,1),IF($Y$3="wind二级行业",[1]!s_info_industry_gics(W5220,2),IF($Y$3="wind三级行业",[1]!s_info_industry_gics(W5220,3),IF($Y$3="wind四级行业",[1]!s_info_industry_gics(W5220,4),IF($Y$3="证监会门类行业",[1]!s_info_industry_csrc12_n(W5220,公司分析!D$5,1),""))))))))</f>
        <v>0</v>
      </c>
      <c r="Z5220" s="298" t="str">
        <f>IF(Y5220=行业比较!$E$6,ROW(),"")</f>
        <v/>
      </c>
    </row>
    <row r="5221" spans="22:26" x14ac:dyDescent="0.35">
      <c r="V5221" s="253">
        <f t="shared" si="89"/>
        <v>0</v>
      </c>
      <c r="W5221" s="348" t="str">
        <f>IF(板块成分!B5223="","",板块成分!B5223)</f>
        <v/>
      </c>
      <c r="X5221" s="270" t="str">
        <f>[1]!s_info_name(W5221)</f>
        <v>0</v>
      </c>
      <c r="Y5221" s="335" t="str">
        <f>IF($Y$3="申万一级行业",[1]!s_info_industry_sw_2021(W5221,公司分析!D$5,1),IF($Y$3="申万二级行业",[1]!s_info_industry_sw_2021(W5221,公司分析!D$5,2),IF($Y$3="申万三级行业",[1]!s_info_industry_sw_2021(W5221,公司分析!D$5,3),IF($Y$3="wind一级行业",[1]!s_info_industry_gics(W5221,1),IF($Y$3="wind二级行业",[1]!s_info_industry_gics(W5221,2),IF($Y$3="wind三级行业",[1]!s_info_industry_gics(W5221,3),IF($Y$3="wind四级行业",[1]!s_info_industry_gics(W5221,4),IF($Y$3="证监会门类行业",[1]!s_info_industry_csrc12_n(W5221,公司分析!D$5,1),""))))))))</f>
        <v>0</v>
      </c>
      <c r="Z5221" s="298" t="str">
        <f>IF(Y5221=行业比较!$E$6,ROW(),"")</f>
        <v/>
      </c>
    </row>
    <row r="5222" spans="22:26" x14ac:dyDescent="0.35">
      <c r="V5222" s="253">
        <f t="shared" si="89"/>
        <v>0</v>
      </c>
      <c r="W5222" s="348" t="str">
        <f>IF(板块成分!B5224="","",板块成分!B5224)</f>
        <v/>
      </c>
      <c r="X5222" s="270" t="str">
        <f>[1]!s_info_name(W5222)</f>
        <v>0</v>
      </c>
      <c r="Y5222" s="335" t="str">
        <f>IF($Y$3="申万一级行业",[1]!s_info_industry_sw_2021(W5222,公司分析!D$5,1),IF($Y$3="申万二级行业",[1]!s_info_industry_sw_2021(W5222,公司分析!D$5,2),IF($Y$3="申万三级行业",[1]!s_info_industry_sw_2021(W5222,公司分析!D$5,3),IF($Y$3="wind一级行业",[1]!s_info_industry_gics(W5222,1),IF($Y$3="wind二级行业",[1]!s_info_industry_gics(W5222,2),IF($Y$3="wind三级行业",[1]!s_info_industry_gics(W5222,3),IF($Y$3="wind四级行业",[1]!s_info_industry_gics(W5222,4),IF($Y$3="证监会门类行业",[1]!s_info_industry_csrc12_n(W5222,公司分析!D$5,1),""))))))))</f>
        <v>0</v>
      </c>
      <c r="Z5222" s="298" t="str">
        <f>IF(Y5222=行业比较!$E$6,ROW(),"")</f>
        <v/>
      </c>
    </row>
    <row r="5223" spans="22:26" x14ac:dyDescent="0.35">
      <c r="V5223" s="253">
        <f t="shared" si="89"/>
        <v>0</v>
      </c>
      <c r="W5223" s="348" t="str">
        <f>IF(板块成分!B5225="","",板块成分!B5225)</f>
        <v/>
      </c>
      <c r="X5223" s="270" t="str">
        <f>[1]!s_info_name(W5223)</f>
        <v>0</v>
      </c>
      <c r="Y5223" s="335" t="str">
        <f>IF($Y$3="申万一级行业",[1]!s_info_industry_sw_2021(W5223,公司分析!D$5,1),IF($Y$3="申万二级行业",[1]!s_info_industry_sw_2021(W5223,公司分析!D$5,2),IF($Y$3="申万三级行业",[1]!s_info_industry_sw_2021(W5223,公司分析!D$5,3),IF($Y$3="wind一级行业",[1]!s_info_industry_gics(W5223,1),IF($Y$3="wind二级行业",[1]!s_info_industry_gics(W5223,2),IF($Y$3="wind三级行业",[1]!s_info_industry_gics(W5223,3),IF($Y$3="wind四级行业",[1]!s_info_industry_gics(W5223,4),IF($Y$3="证监会门类行业",[1]!s_info_industry_csrc12_n(W5223,公司分析!D$5,1),""))))))))</f>
        <v>0</v>
      </c>
      <c r="Z5223" s="298" t="str">
        <f>IF(Y5223=行业比较!$E$6,ROW(),"")</f>
        <v/>
      </c>
    </row>
    <row r="5224" spans="22:26" x14ac:dyDescent="0.35">
      <c r="V5224" s="253">
        <f t="shared" ref="V5224:V5287" si="90">IF(Z5224="",0,RANK(Z5224,Z:Z,1))</f>
        <v>0</v>
      </c>
      <c r="W5224" s="348" t="str">
        <f>IF(板块成分!B5226="","",板块成分!B5226)</f>
        <v/>
      </c>
      <c r="X5224" s="270" t="str">
        <f>[1]!s_info_name(W5224)</f>
        <v>0</v>
      </c>
      <c r="Y5224" s="335" t="str">
        <f>IF($Y$3="申万一级行业",[1]!s_info_industry_sw_2021(W5224,公司分析!D$5,1),IF($Y$3="申万二级行业",[1]!s_info_industry_sw_2021(W5224,公司分析!D$5,2),IF($Y$3="申万三级行业",[1]!s_info_industry_sw_2021(W5224,公司分析!D$5,3),IF($Y$3="wind一级行业",[1]!s_info_industry_gics(W5224,1),IF($Y$3="wind二级行业",[1]!s_info_industry_gics(W5224,2),IF($Y$3="wind三级行业",[1]!s_info_industry_gics(W5224,3),IF($Y$3="wind四级行业",[1]!s_info_industry_gics(W5224,4),IF($Y$3="证监会门类行业",[1]!s_info_industry_csrc12_n(W5224,公司分析!D$5,1),""))))))))</f>
        <v>0</v>
      </c>
      <c r="Z5224" s="298" t="str">
        <f>IF(Y5224=行业比较!$E$6,ROW(),"")</f>
        <v/>
      </c>
    </row>
    <row r="5225" spans="22:26" x14ac:dyDescent="0.35">
      <c r="V5225" s="253">
        <f t="shared" si="90"/>
        <v>0</v>
      </c>
      <c r="W5225" s="348" t="str">
        <f>IF(板块成分!B5227="","",板块成分!B5227)</f>
        <v/>
      </c>
      <c r="X5225" s="270" t="str">
        <f>[1]!s_info_name(W5225)</f>
        <v>0</v>
      </c>
      <c r="Y5225" s="335" t="str">
        <f>IF($Y$3="申万一级行业",[1]!s_info_industry_sw_2021(W5225,公司分析!D$5,1),IF($Y$3="申万二级行业",[1]!s_info_industry_sw_2021(W5225,公司分析!D$5,2),IF($Y$3="申万三级行业",[1]!s_info_industry_sw_2021(W5225,公司分析!D$5,3),IF($Y$3="wind一级行业",[1]!s_info_industry_gics(W5225,1),IF($Y$3="wind二级行业",[1]!s_info_industry_gics(W5225,2),IF($Y$3="wind三级行业",[1]!s_info_industry_gics(W5225,3),IF($Y$3="wind四级行业",[1]!s_info_industry_gics(W5225,4),IF($Y$3="证监会门类行业",[1]!s_info_industry_csrc12_n(W5225,公司分析!D$5,1),""))))))))</f>
        <v>0</v>
      </c>
      <c r="Z5225" s="298" t="str">
        <f>IF(Y5225=行业比较!$E$6,ROW(),"")</f>
        <v/>
      </c>
    </row>
    <row r="5226" spans="22:26" x14ac:dyDescent="0.35">
      <c r="V5226" s="253">
        <f t="shared" si="90"/>
        <v>0</v>
      </c>
      <c r="W5226" s="348" t="str">
        <f>IF(板块成分!B5228="","",板块成分!B5228)</f>
        <v/>
      </c>
      <c r="X5226" s="270" t="str">
        <f>[1]!s_info_name(W5226)</f>
        <v>0</v>
      </c>
      <c r="Y5226" s="335" t="str">
        <f>IF($Y$3="申万一级行业",[1]!s_info_industry_sw_2021(W5226,公司分析!D$5,1),IF($Y$3="申万二级行业",[1]!s_info_industry_sw_2021(W5226,公司分析!D$5,2),IF($Y$3="申万三级行业",[1]!s_info_industry_sw_2021(W5226,公司分析!D$5,3),IF($Y$3="wind一级行业",[1]!s_info_industry_gics(W5226,1),IF($Y$3="wind二级行业",[1]!s_info_industry_gics(W5226,2),IF($Y$3="wind三级行业",[1]!s_info_industry_gics(W5226,3),IF($Y$3="wind四级行业",[1]!s_info_industry_gics(W5226,4),IF($Y$3="证监会门类行业",[1]!s_info_industry_csrc12_n(W5226,公司分析!D$5,1),""))))))))</f>
        <v>0</v>
      </c>
      <c r="Z5226" s="298" t="str">
        <f>IF(Y5226=行业比较!$E$6,ROW(),"")</f>
        <v/>
      </c>
    </row>
    <row r="5227" spans="22:26" x14ac:dyDescent="0.35">
      <c r="V5227" s="253">
        <f t="shared" si="90"/>
        <v>0</v>
      </c>
      <c r="W5227" s="348" t="str">
        <f>IF(板块成分!B5229="","",板块成分!B5229)</f>
        <v/>
      </c>
      <c r="X5227" s="270" t="str">
        <f>[1]!s_info_name(W5227)</f>
        <v>0</v>
      </c>
      <c r="Y5227" s="335" t="str">
        <f>IF($Y$3="申万一级行业",[1]!s_info_industry_sw_2021(W5227,公司分析!D$5,1),IF($Y$3="申万二级行业",[1]!s_info_industry_sw_2021(W5227,公司分析!D$5,2),IF($Y$3="申万三级行业",[1]!s_info_industry_sw_2021(W5227,公司分析!D$5,3),IF($Y$3="wind一级行业",[1]!s_info_industry_gics(W5227,1),IF($Y$3="wind二级行业",[1]!s_info_industry_gics(W5227,2),IF($Y$3="wind三级行业",[1]!s_info_industry_gics(W5227,3),IF($Y$3="wind四级行业",[1]!s_info_industry_gics(W5227,4),IF($Y$3="证监会门类行业",[1]!s_info_industry_csrc12_n(W5227,公司分析!D$5,1),""))))))))</f>
        <v>0</v>
      </c>
      <c r="Z5227" s="298" t="str">
        <f>IF(Y5227=行业比较!$E$6,ROW(),"")</f>
        <v/>
      </c>
    </row>
    <row r="5228" spans="22:26" x14ac:dyDescent="0.35">
      <c r="V5228" s="253">
        <f t="shared" si="90"/>
        <v>0</v>
      </c>
      <c r="W5228" s="348" t="str">
        <f>IF(板块成分!B5230="","",板块成分!B5230)</f>
        <v/>
      </c>
      <c r="X5228" s="270" t="str">
        <f>[1]!s_info_name(W5228)</f>
        <v>0</v>
      </c>
      <c r="Y5228" s="335" t="str">
        <f>IF($Y$3="申万一级行业",[1]!s_info_industry_sw_2021(W5228,公司分析!D$5,1),IF($Y$3="申万二级行业",[1]!s_info_industry_sw_2021(W5228,公司分析!D$5,2),IF($Y$3="申万三级行业",[1]!s_info_industry_sw_2021(W5228,公司分析!D$5,3),IF($Y$3="wind一级行业",[1]!s_info_industry_gics(W5228,1),IF($Y$3="wind二级行业",[1]!s_info_industry_gics(W5228,2),IF($Y$3="wind三级行业",[1]!s_info_industry_gics(W5228,3),IF($Y$3="wind四级行业",[1]!s_info_industry_gics(W5228,4),IF($Y$3="证监会门类行业",[1]!s_info_industry_csrc12_n(W5228,公司分析!D$5,1),""))))))))</f>
        <v>0</v>
      </c>
      <c r="Z5228" s="298" t="str">
        <f>IF(Y5228=行业比较!$E$6,ROW(),"")</f>
        <v/>
      </c>
    </row>
    <row r="5229" spans="22:26" x14ac:dyDescent="0.35">
      <c r="V5229" s="253">
        <f t="shared" si="90"/>
        <v>0</v>
      </c>
      <c r="W5229" s="348" t="str">
        <f>IF(板块成分!B5231="","",板块成分!B5231)</f>
        <v/>
      </c>
      <c r="X5229" s="270" t="str">
        <f>[1]!s_info_name(W5229)</f>
        <v>0</v>
      </c>
      <c r="Y5229" s="335" t="str">
        <f>IF($Y$3="申万一级行业",[1]!s_info_industry_sw_2021(W5229,公司分析!D$5,1),IF($Y$3="申万二级行业",[1]!s_info_industry_sw_2021(W5229,公司分析!D$5,2),IF($Y$3="申万三级行业",[1]!s_info_industry_sw_2021(W5229,公司分析!D$5,3),IF($Y$3="wind一级行业",[1]!s_info_industry_gics(W5229,1),IF($Y$3="wind二级行业",[1]!s_info_industry_gics(W5229,2),IF($Y$3="wind三级行业",[1]!s_info_industry_gics(W5229,3),IF($Y$3="wind四级行业",[1]!s_info_industry_gics(W5229,4),IF($Y$3="证监会门类行业",[1]!s_info_industry_csrc12_n(W5229,公司分析!D$5,1),""))))))))</f>
        <v>0</v>
      </c>
      <c r="Z5229" s="298" t="str">
        <f>IF(Y5229=行业比较!$E$6,ROW(),"")</f>
        <v/>
      </c>
    </row>
    <row r="5230" spans="22:26" x14ac:dyDescent="0.35">
      <c r="V5230" s="253">
        <f t="shared" si="90"/>
        <v>0</v>
      </c>
      <c r="W5230" s="348" t="str">
        <f>IF(板块成分!B5232="","",板块成分!B5232)</f>
        <v/>
      </c>
      <c r="X5230" s="270" t="str">
        <f>[1]!s_info_name(W5230)</f>
        <v>0</v>
      </c>
      <c r="Y5230" s="335" t="str">
        <f>IF($Y$3="申万一级行业",[1]!s_info_industry_sw_2021(W5230,公司分析!D$5,1),IF($Y$3="申万二级行业",[1]!s_info_industry_sw_2021(W5230,公司分析!D$5,2),IF($Y$3="申万三级行业",[1]!s_info_industry_sw_2021(W5230,公司分析!D$5,3),IF($Y$3="wind一级行业",[1]!s_info_industry_gics(W5230,1),IF($Y$3="wind二级行业",[1]!s_info_industry_gics(W5230,2),IF($Y$3="wind三级行业",[1]!s_info_industry_gics(W5230,3),IF($Y$3="wind四级行业",[1]!s_info_industry_gics(W5230,4),IF($Y$3="证监会门类行业",[1]!s_info_industry_csrc12_n(W5230,公司分析!D$5,1),""))))))))</f>
        <v>0</v>
      </c>
      <c r="Z5230" s="298" t="str">
        <f>IF(Y5230=行业比较!$E$6,ROW(),"")</f>
        <v/>
      </c>
    </row>
    <row r="5231" spans="22:26" x14ac:dyDescent="0.35">
      <c r="V5231" s="253">
        <f t="shared" si="90"/>
        <v>0</v>
      </c>
      <c r="W5231" s="348" t="str">
        <f>IF(板块成分!B5233="","",板块成分!B5233)</f>
        <v/>
      </c>
      <c r="X5231" s="270" t="str">
        <f>[1]!s_info_name(W5231)</f>
        <v>0</v>
      </c>
      <c r="Y5231" s="335" t="str">
        <f>IF($Y$3="申万一级行业",[1]!s_info_industry_sw_2021(W5231,公司分析!D$5,1),IF($Y$3="申万二级行业",[1]!s_info_industry_sw_2021(W5231,公司分析!D$5,2),IF($Y$3="申万三级行业",[1]!s_info_industry_sw_2021(W5231,公司分析!D$5,3),IF($Y$3="wind一级行业",[1]!s_info_industry_gics(W5231,1),IF($Y$3="wind二级行业",[1]!s_info_industry_gics(W5231,2),IF($Y$3="wind三级行业",[1]!s_info_industry_gics(W5231,3),IF($Y$3="wind四级行业",[1]!s_info_industry_gics(W5231,4),IF($Y$3="证监会门类行业",[1]!s_info_industry_csrc12_n(W5231,公司分析!D$5,1),""))))))))</f>
        <v>0</v>
      </c>
      <c r="Z5231" s="298" t="str">
        <f>IF(Y5231=行业比较!$E$6,ROW(),"")</f>
        <v/>
      </c>
    </row>
    <row r="5232" spans="22:26" x14ac:dyDescent="0.35">
      <c r="V5232" s="253">
        <f t="shared" si="90"/>
        <v>0</v>
      </c>
      <c r="W5232" s="348" t="str">
        <f>IF(板块成分!B5234="","",板块成分!B5234)</f>
        <v/>
      </c>
      <c r="X5232" s="270" t="str">
        <f>[1]!s_info_name(W5232)</f>
        <v>0</v>
      </c>
      <c r="Y5232" s="335" t="str">
        <f>IF($Y$3="申万一级行业",[1]!s_info_industry_sw_2021(W5232,公司分析!D$5,1),IF($Y$3="申万二级行业",[1]!s_info_industry_sw_2021(W5232,公司分析!D$5,2),IF($Y$3="申万三级行业",[1]!s_info_industry_sw_2021(W5232,公司分析!D$5,3),IF($Y$3="wind一级行业",[1]!s_info_industry_gics(W5232,1),IF($Y$3="wind二级行业",[1]!s_info_industry_gics(W5232,2),IF($Y$3="wind三级行业",[1]!s_info_industry_gics(W5232,3),IF($Y$3="wind四级行业",[1]!s_info_industry_gics(W5232,4),IF($Y$3="证监会门类行业",[1]!s_info_industry_csrc12_n(W5232,公司分析!D$5,1),""))))))))</f>
        <v>0</v>
      </c>
      <c r="Z5232" s="298" t="str">
        <f>IF(Y5232=行业比较!$E$6,ROW(),"")</f>
        <v/>
      </c>
    </row>
    <row r="5233" spans="22:26" x14ac:dyDescent="0.35">
      <c r="V5233" s="253">
        <f t="shared" si="90"/>
        <v>0</v>
      </c>
      <c r="W5233" s="348" t="str">
        <f>IF(板块成分!B5235="","",板块成分!B5235)</f>
        <v/>
      </c>
      <c r="X5233" s="270" t="str">
        <f>[1]!s_info_name(W5233)</f>
        <v>0</v>
      </c>
      <c r="Y5233" s="335" t="str">
        <f>IF($Y$3="申万一级行业",[1]!s_info_industry_sw_2021(W5233,公司分析!D$5,1),IF($Y$3="申万二级行业",[1]!s_info_industry_sw_2021(W5233,公司分析!D$5,2),IF($Y$3="申万三级行业",[1]!s_info_industry_sw_2021(W5233,公司分析!D$5,3),IF($Y$3="wind一级行业",[1]!s_info_industry_gics(W5233,1),IF($Y$3="wind二级行业",[1]!s_info_industry_gics(W5233,2),IF($Y$3="wind三级行业",[1]!s_info_industry_gics(W5233,3),IF($Y$3="wind四级行业",[1]!s_info_industry_gics(W5233,4),IF($Y$3="证监会门类行业",[1]!s_info_industry_csrc12_n(W5233,公司分析!D$5,1),""))))))))</f>
        <v>0</v>
      </c>
      <c r="Z5233" s="298" t="str">
        <f>IF(Y5233=行业比较!$E$6,ROW(),"")</f>
        <v/>
      </c>
    </row>
    <row r="5234" spans="22:26" x14ac:dyDescent="0.35">
      <c r="V5234" s="253">
        <f t="shared" si="90"/>
        <v>0</v>
      </c>
      <c r="W5234" s="348" t="str">
        <f>IF(板块成分!B5236="","",板块成分!B5236)</f>
        <v/>
      </c>
      <c r="X5234" s="270" t="str">
        <f>[1]!s_info_name(W5234)</f>
        <v>0</v>
      </c>
      <c r="Y5234" s="335" t="str">
        <f>IF($Y$3="申万一级行业",[1]!s_info_industry_sw_2021(W5234,公司分析!D$5,1),IF($Y$3="申万二级行业",[1]!s_info_industry_sw_2021(W5234,公司分析!D$5,2),IF($Y$3="申万三级行业",[1]!s_info_industry_sw_2021(W5234,公司分析!D$5,3),IF($Y$3="wind一级行业",[1]!s_info_industry_gics(W5234,1),IF($Y$3="wind二级行业",[1]!s_info_industry_gics(W5234,2),IF($Y$3="wind三级行业",[1]!s_info_industry_gics(W5234,3),IF($Y$3="wind四级行业",[1]!s_info_industry_gics(W5234,4),IF($Y$3="证监会门类行业",[1]!s_info_industry_csrc12_n(W5234,公司分析!D$5,1),""))))))))</f>
        <v>0</v>
      </c>
      <c r="Z5234" s="298" t="str">
        <f>IF(Y5234=行业比较!$E$6,ROW(),"")</f>
        <v/>
      </c>
    </row>
    <row r="5235" spans="22:26" x14ac:dyDescent="0.35">
      <c r="V5235" s="253">
        <f t="shared" si="90"/>
        <v>0</v>
      </c>
      <c r="W5235" s="348" t="str">
        <f>IF(板块成分!B5237="","",板块成分!B5237)</f>
        <v/>
      </c>
      <c r="X5235" s="270" t="str">
        <f>[1]!s_info_name(W5235)</f>
        <v>0</v>
      </c>
      <c r="Y5235" s="335" t="str">
        <f>IF($Y$3="申万一级行业",[1]!s_info_industry_sw_2021(W5235,公司分析!D$5,1),IF($Y$3="申万二级行业",[1]!s_info_industry_sw_2021(W5235,公司分析!D$5,2),IF($Y$3="申万三级行业",[1]!s_info_industry_sw_2021(W5235,公司分析!D$5,3),IF($Y$3="wind一级行业",[1]!s_info_industry_gics(W5235,1),IF($Y$3="wind二级行业",[1]!s_info_industry_gics(W5235,2),IF($Y$3="wind三级行业",[1]!s_info_industry_gics(W5235,3),IF($Y$3="wind四级行业",[1]!s_info_industry_gics(W5235,4),IF($Y$3="证监会门类行业",[1]!s_info_industry_csrc12_n(W5235,公司分析!D$5,1),""))))))))</f>
        <v>0</v>
      </c>
      <c r="Z5235" s="298" t="str">
        <f>IF(Y5235=行业比较!$E$6,ROW(),"")</f>
        <v/>
      </c>
    </row>
    <row r="5236" spans="22:26" x14ac:dyDescent="0.35">
      <c r="V5236" s="253">
        <f t="shared" si="90"/>
        <v>0</v>
      </c>
      <c r="W5236" s="348" t="str">
        <f>IF(板块成分!B5238="","",板块成分!B5238)</f>
        <v/>
      </c>
      <c r="X5236" s="270" t="str">
        <f>[1]!s_info_name(W5236)</f>
        <v>0</v>
      </c>
      <c r="Y5236" s="335" t="str">
        <f>IF($Y$3="申万一级行业",[1]!s_info_industry_sw_2021(W5236,公司分析!D$5,1),IF($Y$3="申万二级行业",[1]!s_info_industry_sw_2021(W5236,公司分析!D$5,2),IF($Y$3="申万三级行业",[1]!s_info_industry_sw_2021(W5236,公司分析!D$5,3),IF($Y$3="wind一级行业",[1]!s_info_industry_gics(W5236,1),IF($Y$3="wind二级行业",[1]!s_info_industry_gics(W5236,2),IF($Y$3="wind三级行业",[1]!s_info_industry_gics(W5236,3),IF($Y$3="wind四级行业",[1]!s_info_industry_gics(W5236,4),IF($Y$3="证监会门类行业",[1]!s_info_industry_csrc12_n(W5236,公司分析!D$5,1),""))))))))</f>
        <v>0</v>
      </c>
      <c r="Z5236" s="298" t="str">
        <f>IF(Y5236=行业比较!$E$6,ROW(),"")</f>
        <v/>
      </c>
    </row>
    <row r="5237" spans="22:26" x14ac:dyDescent="0.35">
      <c r="V5237" s="253">
        <f t="shared" si="90"/>
        <v>0</v>
      </c>
      <c r="W5237" s="348" t="str">
        <f>IF(板块成分!B5239="","",板块成分!B5239)</f>
        <v/>
      </c>
      <c r="X5237" s="270" t="str">
        <f>[1]!s_info_name(W5237)</f>
        <v>0</v>
      </c>
      <c r="Y5237" s="335" t="str">
        <f>IF($Y$3="申万一级行业",[1]!s_info_industry_sw_2021(W5237,公司分析!D$5,1),IF($Y$3="申万二级行业",[1]!s_info_industry_sw_2021(W5237,公司分析!D$5,2),IF($Y$3="申万三级行业",[1]!s_info_industry_sw_2021(W5237,公司分析!D$5,3),IF($Y$3="wind一级行业",[1]!s_info_industry_gics(W5237,1),IF($Y$3="wind二级行业",[1]!s_info_industry_gics(W5237,2),IF($Y$3="wind三级行业",[1]!s_info_industry_gics(W5237,3),IF($Y$3="wind四级行业",[1]!s_info_industry_gics(W5237,4),IF($Y$3="证监会门类行业",[1]!s_info_industry_csrc12_n(W5237,公司分析!D$5,1),""))))))))</f>
        <v>0</v>
      </c>
      <c r="Z5237" s="298" t="str">
        <f>IF(Y5237=行业比较!$E$6,ROW(),"")</f>
        <v/>
      </c>
    </row>
    <row r="5238" spans="22:26" x14ac:dyDescent="0.35">
      <c r="V5238" s="253">
        <f t="shared" si="90"/>
        <v>0</v>
      </c>
      <c r="W5238" s="348" t="str">
        <f>IF(板块成分!B5240="","",板块成分!B5240)</f>
        <v/>
      </c>
      <c r="X5238" s="270" t="str">
        <f>[1]!s_info_name(W5238)</f>
        <v>0</v>
      </c>
      <c r="Y5238" s="335" t="str">
        <f>IF($Y$3="申万一级行业",[1]!s_info_industry_sw_2021(W5238,公司分析!D$5,1),IF($Y$3="申万二级行业",[1]!s_info_industry_sw_2021(W5238,公司分析!D$5,2),IF($Y$3="申万三级行业",[1]!s_info_industry_sw_2021(W5238,公司分析!D$5,3),IF($Y$3="wind一级行业",[1]!s_info_industry_gics(W5238,1),IF($Y$3="wind二级行业",[1]!s_info_industry_gics(W5238,2),IF($Y$3="wind三级行业",[1]!s_info_industry_gics(W5238,3),IF($Y$3="wind四级行业",[1]!s_info_industry_gics(W5238,4),IF($Y$3="证监会门类行业",[1]!s_info_industry_csrc12_n(W5238,公司分析!D$5,1),""))))))))</f>
        <v>0</v>
      </c>
      <c r="Z5238" s="298" t="str">
        <f>IF(Y5238=行业比较!$E$6,ROW(),"")</f>
        <v/>
      </c>
    </row>
    <row r="5239" spans="22:26" x14ac:dyDescent="0.35">
      <c r="V5239" s="253">
        <f t="shared" si="90"/>
        <v>0</v>
      </c>
      <c r="W5239" s="348" t="str">
        <f>IF(板块成分!B5241="","",板块成分!B5241)</f>
        <v/>
      </c>
      <c r="X5239" s="270" t="str">
        <f>[1]!s_info_name(W5239)</f>
        <v>0</v>
      </c>
      <c r="Y5239" s="335" t="str">
        <f>IF($Y$3="申万一级行业",[1]!s_info_industry_sw_2021(W5239,公司分析!D$5,1),IF($Y$3="申万二级行业",[1]!s_info_industry_sw_2021(W5239,公司分析!D$5,2),IF($Y$3="申万三级行业",[1]!s_info_industry_sw_2021(W5239,公司分析!D$5,3),IF($Y$3="wind一级行业",[1]!s_info_industry_gics(W5239,1),IF($Y$3="wind二级行业",[1]!s_info_industry_gics(W5239,2),IF($Y$3="wind三级行业",[1]!s_info_industry_gics(W5239,3),IF($Y$3="wind四级行业",[1]!s_info_industry_gics(W5239,4),IF($Y$3="证监会门类行业",[1]!s_info_industry_csrc12_n(W5239,公司分析!D$5,1),""))))))))</f>
        <v>0</v>
      </c>
      <c r="Z5239" s="298" t="str">
        <f>IF(Y5239=行业比较!$E$6,ROW(),"")</f>
        <v/>
      </c>
    </row>
    <row r="5240" spans="22:26" x14ac:dyDescent="0.35">
      <c r="V5240" s="253">
        <f t="shared" si="90"/>
        <v>0</v>
      </c>
      <c r="W5240" s="348" t="str">
        <f>IF(板块成分!B5242="","",板块成分!B5242)</f>
        <v/>
      </c>
      <c r="X5240" s="270" t="str">
        <f>[1]!s_info_name(W5240)</f>
        <v>0</v>
      </c>
      <c r="Y5240" s="335" t="str">
        <f>IF($Y$3="申万一级行业",[1]!s_info_industry_sw_2021(W5240,公司分析!D$5,1),IF($Y$3="申万二级行业",[1]!s_info_industry_sw_2021(W5240,公司分析!D$5,2),IF($Y$3="申万三级行业",[1]!s_info_industry_sw_2021(W5240,公司分析!D$5,3),IF($Y$3="wind一级行业",[1]!s_info_industry_gics(W5240,1),IF($Y$3="wind二级行业",[1]!s_info_industry_gics(W5240,2),IF($Y$3="wind三级行业",[1]!s_info_industry_gics(W5240,3),IF($Y$3="wind四级行业",[1]!s_info_industry_gics(W5240,4),IF($Y$3="证监会门类行业",[1]!s_info_industry_csrc12_n(W5240,公司分析!D$5,1),""))))))))</f>
        <v>0</v>
      </c>
      <c r="Z5240" s="298" t="str">
        <f>IF(Y5240=行业比较!$E$6,ROW(),"")</f>
        <v/>
      </c>
    </row>
    <row r="5241" spans="22:26" x14ac:dyDescent="0.35">
      <c r="V5241" s="253">
        <f t="shared" si="90"/>
        <v>0</v>
      </c>
      <c r="W5241" s="348" t="str">
        <f>IF(板块成分!B5243="","",板块成分!B5243)</f>
        <v/>
      </c>
      <c r="X5241" s="270" t="str">
        <f>[1]!s_info_name(W5241)</f>
        <v>0</v>
      </c>
      <c r="Y5241" s="335" t="str">
        <f>IF($Y$3="申万一级行业",[1]!s_info_industry_sw_2021(W5241,公司分析!D$5,1),IF($Y$3="申万二级行业",[1]!s_info_industry_sw_2021(W5241,公司分析!D$5,2),IF($Y$3="申万三级行业",[1]!s_info_industry_sw_2021(W5241,公司分析!D$5,3),IF($Y$3="wind一级行业",[1]!s_info_industry_gics(W5241,1),IF($Y$3="wind二级行业",[1]!s_info_industry_gics(W5241,2),IF($Y$3="wind三级行业",[1]!s_info_industry_gics(W5241,3),IF($Y$3="wind四级行业",[1]!s_info_industry_gics(W5241,4),IF($Y$3="证监会门类行业",[1]!s_info_industry_csrc12_n(W5241,公司分析!D$5,1),""))))))))</f>
        <v>0</v>
      </c>
      <c r="Z5241" s="298" t="str">
        <f>IF(Y5241=行业比较!$E$6,ROW(),"")</f>
        <v/>
      </c>
    </row>
    <row r="5242" spans="22:26" x14ac:dyDescent="0.35">
      <c r="V5242" s="253">
        <f t="shared" si="90"/>
        <v>0</v>
      </c>
      <c r="W5242" s="348" t="str">
        <f>IF(板块成分!B5244="","",板块成分!B5244)</f>
        <v/>
      </c>
      <c r="X5242" s="270" t="str">
        <f>[1]!s_info_name(W5242)</f>
        <v>0</v>
      </c>
      <c r="Y5242" s="335" t="str">
        <f>IF($Y$3="申万一级行业",[1]!s_info_industry_sw_2021(W5242,公司分析!D$5,1),IF($Y$3="申万二级行业",[1]!s_info_industry_sw_2021(W5242,公司分析!D$5,2),IF($Y$3="申万三级行业",[1]!s_info_industry_sw_2021(W5242,公司分析!D$5,3),IF($Y$3="wind一级行业",[1]!s_info_industry_gics(W5242,1),IF($Y$3="wind二级行业",[1]!s_info_industry_gics(W5242,2),IF($Y$3="wind三级行业",[1]!s_info_industry_gics(W5242,3),IF($Y$3="wind四级行业",[1]!s_info_industry_gics(W5242,4),IF($Y$3="证监会门类行业",[1]!s_info_industry_csrc12_n(W5242,公司分析!D$5,1),""))))))))</f>
        <v>0</v>
      </c>
      <c r="Z5242" s="298" t="str">
        <f>IF(Y5242=行业比较!$E$6,ROW(),"")</f>
        <v/>
      </c>
    </row>
    <row r="5243" spans="22:26" x14ac:dyDescent="0.35">
      <c r="V5243" s="253">
        <f t="shared" si="90"/>
        <v>0</v>
      </c>
      <c r="W5243" s="348" t="str">
        <f>IF(板块成分!B5245="","",板块成分!B5245)</f>
        <v/>
      </c>
      <c r="X5243" s="270" t="str">
        <f>[1]!s_info_name(W5243)</f>
        <v>0</v>
      </c>
      <c r="Y5243" s="335" t="str">
        <f>IF($Y$3="申万一级行业",[1]!s_info_industry_sw_2021(W5243,公司分析!D$5,1),IF($Y$3="申万二级行业",[1]!s_info_industry_sw_2021(W5243,公司分析!D$5,2),IF($Y$3="申万三级行业",[1]!s_info_industry_sw_2021(W5243,公司分析!D$5,3),IF($Y$3="wind一级行业",[1]!s_info_industry_gics(W5243,1),IF($Y$3="wind二级行业",[1]!s_info_industry_gics(W5243,2),IF($Y$3="wind三级行业",[1]!s_info_industry_gics(W5243,3),IF($Y$3="wind四级行业",[1]!s_info_industry_gics(W5243,4),IF($Y$3="证监会门类行业",[1]!s_info_industry_csrc12_n(W5243,公司分析!D$5,1),""))))))))</f>
        <v>0</v>
      </c>
      <c r="Z5243" s="298" t="str">
        <f>IF(Y5243=行业比较!$E$6,ROW(),"")</f>
        <v/>
      </c>
    </row>
    <row r="5244" spans="22:26" x14ac:dyDescent="0.35">
      <c r="V5244" s="253">
        <f t="shared" si="90"/>
        <v>0</v>
      </c>
      <c r="W5244" s="348" t="str">
        <f>IF(板块成分!B5246="","",板块成分!B5246)</f>
        <v/>
      </c>
      <c r="X5244" s="270" t="str">
        <f>[1]!s_info_name(W5244)</f>
        <v>0</v>
      </c>
      <c r="Y5244" s="335" t="str">
        <f>IF($Y$3="申万一级行业",[1]!s_info_industry_sw_2021(W5244,公司分析!D$5,1),IF($Y$3="申万二级行业",[1]!s_info_industry_sw_2021(W5244,公司分析!D$5,2),IF($Y$3="申万三级行业",[1]!s_info_industry_sw_2021(W5244,公司分析!D$5,3),IF($Y$3="wind一级行业",[1]!s_info_industry_gics(W5244,1),IF($Y$3="wind二级行业",[1]!s_info_industry_gics(W5244,2),IF($Y$3="wind三级行业",[1]!s_info_industry_gics(W5244,3),IF($Y$3="wind四级行业",[1]!s_info_industry_gics(W5244,4),IF($Y$3="证监会门类行业",[1]!s_info_industry_csrc12_n(W5244,公司分析!D$5,1),""))))))))</f>
        <v>0</v>
      </c>
      <c r="Z5244" s="298" t="str">
        <f>IF(Y5244=行业比较!$E$6,ROW(),"")</f>
        <v/>
      </c>
    </row>
    <row r="5245" spans="22:26" x14ac:dyDescent="0.35">
      <c r="V5245" s="253">
        <f t="shared" si="90"/>
        <v>0</v>
      </c>
      <c r="W5245" s="348" t="str">
        <f>IF(板块成分!B5247="","",板块成分!B5247)</f>
        <v/>
      </c>
      <c r="X5245" s="270" t="str">
        <f>[1]!s_info_name(W5245)</f>
        <v>0</v>
      </c>
      <c r="Y5245" s="335" t="str">
        <f>IF($Y$3="申万一级行业",[1]!s_info_industry_sw_2021(W5245,公司分析!D$5,1),IF($Y$3="申万二级行业",[1]!s_info_industry_sw_2021(W5245,公司分析!D$5,2),IF($Y$3="申万三级行业",[1]!s_info_industry_sw_2021(W5245,公司分析!D$5,3),IF($Y$3="wind一级行业",[1]!s_info_industry_gics(W5245,1),IF($Y$3="wind二级行业",[1]!s_info_industry_gics(W5245,2),IF($Y$3="wind三级行业",[1]!s_info_industry_gics(W5245,3),IF($Y$3="wind四级行业",[1]!s_info_industry_gics(W5245,4),IF($Y$3="证监会门类行业",[1]!s_info_industry_csrc12_n(W5245,公司分析!D$5,1),""))))))))</f>
        <v>0</v>
      </c>
      <c r="Z5245" s="298" t="str">
        <f>IF(Y5245=行业比较!$E$6,ROW(),"")</f>
        <v/>
      </c>
    </row>
    <row r="5246" spans="22:26" x14ac:dyDescent="0.35">
      <c r="V5246" s="253">
        <f t="shared" si="90"/>
        <v>0</v>
      </c>
      <c r="W5246" s="348" t="str">
        <f>IF(板块成分!B5248="","",板块成分!B5248)</f>
        <v/>
      </c>
      <c r="X5246" s="270" t="str">
        <f>[1]!s_info_name(W5246)</f>
        <v>0</v>
      </c>
      <c r="Y5246" s="335" t="str">
        <f>IF($Y$3="申万一级行业",[1]!s_info_industry_sw_2021(W5246,公司分析!D$5,1),IF($Y$3="申万二级行业",[1]!s_info_industry_sw_2021(W5246,公司分析!D$5,2),IF($Y$3="申万三级行业",[1]!s_info_industry_sw_2021(W5246,公司分析!D$5,3),IF($Y$3="wind一级行业",[1]!s_info_industry_gics(W5246,1),IF($Y$3="wind二级行业",[1]!s_info_industry_gics(W5246,2),IF($Y$3="wind三级行业",[1]!s_info_industry_gics(W5246,3),IF($Y$3="wind四级行业",[1]!s_info_industry_gics(W5246,4),IF($Y$3="证监会门类行业",[1]!s_info_industry_csrc12_n(W5246,公司分析!D$5,1),""))))))))</f>
        <v>0</v>
      </c>
      <c r="Z5246" s="298" t="str">
        <f>IF(Y5246=行业比较!$E$6,ROW(),"")</f>
        <v/>
      </c>
    </row>
    <row r="5247" spans="22:26" x14ac:dyDescent="0.35">
      <c r="V5247" s="253">
        <f t="shared" si="90"/>
        <v>0</v>
      </c>
      <c r="W5247" s="348" t="str">
        <f>IF(板块成分!B5249="","",板块成分!B5249)</f>
        <v/>
      </c>
      <c r="X5247" s="270" t="str">
        <f>[1]!s_info_name(W5247)</f>
        <v>0</v>
      </c>
      <c r="Y5247" s="335" t="str">
        <f>IF($Y$3="申万一级行业",[1]!s_info_industry_sw_2021(W5247,公司分析!D$5,1),IF($Y$3="申万二级行业",[1]!s_info_industry_sw_2021(W5247,公司分析!D$5,2),IF($Y$3="申万三级行业",[1]!s_info_industry_sw_2021(W5247,公司分析!D$5,3),IF($Y$3="wind一级行业",[1]!s_info_industry_gics(W5247,1),IF($Y$3="wind二级行业",[1]!s_info_industry_gics(W5247,2),IF($Y$3="wind三级行业",[1]!s_info_industry_gics(W5247,3),IF($Y$3="wind四级行业",[1]!s_info_industry_gics(W5247,4),IF($Y$3="证监会门类行业",[1]!s_info_industry_csrc12_n(W5247,公司分析!D$5,1),""))))))))</f>
        <v>0</v>
      </c>
      <c r="Z5247" s="298" t="str">
        <f>IF(Y5247=行业比较!$E$6,ROW(),"")</f>
        <v/>
      </c>
    </row>
    <row r="5248" spans="22:26" x14ac:dyDescent="0.35">
      <c r="V5248" s="253">
        <f t="shared" si="90"/>
        <v>0</v>
      </c>
      <c r="W5248" s="348" t="str">
        <f>IF(板块成分!B5250="","",板块成分!B5250)</f>
        <v/>
      </c>
      <c r="X5248" s="270" t="str">
        <f>[1]!s_info_name(W5248)</f>
        <v>0</v>
      </c>
      <c r="Y5248" s="335" t="str">
        <f>IF($Y$3="申万一级行业",[1]!s_info_industry_sw_2021(W5248,公司分析!D$5,1),IF($Y$3="申万二级行业",[1]!s_info_industry_sw_2021(W5248,公司分析!D$5,2),IF($Y$3="申万三级行业",[1]!s_info_industry_sw_2021(W5248,公司分析!D$5,3),IF($Y$3="wind一级行业",[1]!s_info_industry_gics(W5248,1),IF($Y$3="wind二级行业",[1]!s_info_industry_gics(W5248,2),IF($Y$3="wind三级行业",[1]!s_info_industry_gics(W5248,3),IF($Y$3="wind四级行业",[1]!s_info_industry_gics(W5248,4),IF($Y$3="证监会门类行业",[1]!s_info_industry_csrc12_n(W5248,公司分析!D$5,1),""))))))))</f>
        <v>0</v>
      </c>
      <c r="Z5248" s="298" t="str">
        <f>IF(Y5248=行业比较!$E$6,ROW(),"")</f>
        <v/>
      </c>
    </row>
    <row r="5249" spans="22:26" x14ac:dyDescent="0.35">
      <c r="V5249" s="253">
        <f t="shared" si="90"/>
        <v>0</v>
      </c>
      <c r="W5249" s="348" t="str">
        <f>IF(板块成分!B5251="","",板块成分!B5251)</f>
        <v/>
      </c>
      <c r="X5249" s="270" t="str">
        <f>[1]!s_info_name(W5249)</f>
        <v>0</v>
      </c>
      <c r="Y5249" s="335" t="str">
        <f>IF($Y$3="申万一级行业",[1]!s_info_industry_sw_2021(W5249,公司分析!D$5,1),IF($Y$3="申万二级行业",[1]!s_info_industry_sw_2021(W5249,公司分析!D$5,2),IF($Y$3="申万三级行业",[1]!s_info_industry_sw_2021(W5249,公司分析!D$5,3),IF($Y$3="wind一级行业",[1]!s_info_industry_gics(W5249,1),IF($Y$3="wind二级行业",[1]!s_info_industry_gics(W5249,2),IF($Y$3="wind三级行业",[1]!s_info_industry_gics(W5249,3),IF($Y$3="wind四级行业",[1]!s_info_industry_gics(W5249,4),IF($Y$3="证监会门类行业",[1]!s_info_industry_csrc12_n(W5249,公司分析!D$5,1),""))))))))</f>
        <v>0</v>
      </c>
      <c r="Z5249" s="298" t="str">
        <f>IF(Y5249=行业比较!$E$6,ROW(),"")</f>
        <v/>
      </c>
    </row>
    <row r="5250" spans="22:26" x14ac:dyDescent="0.35">
      <c r="V5250" s="253">
        <f t="shared" si="90"/>
        <v>0</v>
      </c>
      <c r="W5250" s="348" t="str">
        <f>IF(板块成分!B5252="","",板块成分!B5252)</f>
        <v/>
      </c>
      <c r="X5250" s="270" t="str">
        <f>[1]!s_info_name(W5250)</f>
        <v>0</v>
      </c>
      <c r="Y5250" s="335" t="str">
        <f>IF($Y$3="申万一级行业",[1]!s_info_industry_sw_2021(W5250,公司分析!D$5,1),IF($Y$3="申万二级行业",[1]!s_info_industry_sw_2021(W5250,公司分析!D$5,2),IF($Y$3="申万三级行业",[1]!s_info_industry_sw_2021(W5250,公司分析!D$5,3),IF($Y$3="wind一级行业",[1]!s_info_industry_gics(W5250,1),IF($Y$3="wind二级行业",[1]!s_info_industry_gics(W5250,2),IF($Y$3="wind三级行业",[1]!s_info_industry_gics(W5250,3),IF($Y$3="wind四级行业",[1]!s_info_industry_gics(W5250,4),IF($Y$3="证监会门类行业",[1]!s_info_industry_csrc12_n(W5250,公司分析!D$5,1),""))))))))</f>
        <v>0</v>
      </c>
      <c r="Z5250" s="298" t="str">
        <f>IF(Y5250=行业比较!$E$6,ROW(),"")</f>
        <v/>
      </c>
    </row>
    <row r="5251" spans="22:26" x14ac:dyDescent="0.35">
      <c r="V5251" s="253">
        <f t="shared" si="90"/>
        <v>0</v>
      </c>
      <c r="W5251" s="348" t="str">
        <f>IF(板块成分!B5253="","",板块成分!B5253)</f>
        <v/>
      </c>
      <c r="X5251" s="270" t="str">
        <f>[1]!s_info_name(W5251)</f>
        <v>0</v>
      </c>
      <c r="Y5251" s="335" t="str">
        <f>IF($Y$3="申万一级行业",[1]!s_info_industry_sw_2021(W5251,公司分析!D$5,1),IF($Y$3="申万二级行业",[1]!s_info_industry_sw_2021(W5251,公司分析!D$5,2),IF($Y$3="申万三级行业",[1]!s_info_industry_sw_2021(W5251,公司分析!D$5,3),IF($Y$3="wind一级行业",[1]!s_info_industry_gics(W5251,1),IF($Y$3="wind二级行业",[1]!s_info_industry_gics(W5251,2),IF($Y$3="wind三级行业",[1]!s_info_industry_gics(W5251,3),IF($Y$3="wind四级行业",[1]!s_info_industry_gics(W5251,4),IF($Y$3="证监会门类行业",[1]!s_info_industry_csrc12_n(W5251,公司分析!D$5,1),""))))))))</f>
        <v>0</v>
      </c>
      <c r="Z5251" s="298" t="str">
        <f>IF(Y5251=行业比较!$E$6,ROW(),"")</f>
        <v/>
      </c>
    </row>
    <row r="5252" spans="22:26" x14ac:dyDescent="0.35">
      <c r="V5252" s="253">
        <f t="shared" si="90"/>
        <v>0</v>
      </c>
      <c r="W5252" s="348" t="str">
        <f>IF(板块成分!B5254="","",板块成分!B5254)</f>
        <v/>
      </c>
      <c r="X5252" s="270" t="str">
        <f>[1]!s_info_name(W5252)</f>
        <v>0</v>
      </c>
      <c r="Y5252" s="335" t="str">
        <f>IF($Y$3="申万一级行业",[1]!s_info_industry_sw_2021(W5252,公司分析!D$5,1),IF($Y$3="申万二级行业",[1]!s_info_industry_sw_2021(W5252,公司分析!D$5,2),IF($Y$3="申万三级行业",[1]!s_info_industry_sw_2021(W5252,公司分析!D$5,3),IF($Y$3="wind一级行业",[1]!s_info_industry_gics(W5252,1),IF($Y$3="wind二级行业",[1]!s_info_industry_gics(W5252,2),IF($Y$3="wind三级行业",[1]!s_info_industry_gics(W5252,3),IF($Y$3="wind四级行业",[1]!s_info_industry_gics(W5252,4),IF($Y$3="证监会门类行业",[1]!s_info_industry_csrc12_n(W5252,公司分析!D$5,1),""))))))))</f>
        <v>0</v>
      </c>
      <c r="Z5252" s="298" t="str">
        <f>IF(Y5252=行业比较!$E$6,ROW(),"")</f>
        <v/>
      </c>
    </row>
    <row r="5253" spans="22:26" x14ac:dyDescent="0.35">
      <c r="V5253" s="253">
        <f t="shared" si="90"/>
        <v>0</v>
      </c>
      <c r="W5253" s="348" t="str">
        <f>IF(板块成分!B5255="","",板块成分!B5255)</f>
        <v/>
      </c>
      <c r="X5253" s="270" t="str">
        <f>[1]!s_info_name(W5253)</f>
        <v>0</v>
      </c>
      <c r="Y5253" s="335" t="str">
        <f>IF($Y$3="申万一级行业",[1]!s_info_industry_sw_2021(W5253,公司分析!D$5,1),IF($Y$3="申万二级行业",[1]!s_info_industry_sw_2021(W5253,公司分析!D$5,2),IF($Y$3="申万三级行业",[1]!s_info_industry_sw_2021(W5253,公司分析!D$5,3),IF($Y$3="wind一级行业",[1]!s_info_industry_gics(W5253,1),IF($Y$3="wind二级行业",[1]!s_info_industry_gics(W5253,2),IF($Y$3="wind三级行业",[1]!s_info_industry_gics(W5253,3),IF($Y$3="wind四级行业",[1]!s_info_industry_gics(W5253,4),IF($Y$3="证监会门类行业",[1]!s_info_industry_csrc12_n(W5253,公司分析!D$5,1),""))))))))</f>
        <v>0</v>
      </c>
      <c r="Z5253" s="298" t="str">
        <f>IF(Y5253=行业比较!$E$6,ROW(),"")</f>
        <v/>
      </c>
    </row>
    <row r="5254" spans="22:26" x14ac:dyDescent="0.35">
      <c r="V5254" s="253">
        <f t="shared" si="90"/>
        <v>0</v>
      </c>
      <c r="W5254" s="348" t="str">
        <f>IF(板块成分!B5256="","",板块成分!B5256)</f>
        <v/>
      </c>
      <c r="X5254" s="270" t="str">
        <f>[1]!s_info_name(W5254)</f>
        <v>0</v>
      </c>
      <c r="Y5254" s="335" t="str">
        <f>IF($Y$3="申万一级行业",[1]!s_info_industry_sw_2021(W5254,公司分析!D$5,1),IF($Y$3="申万二级行业",[1]!s_info_industry_sw_2021(W5254,公司分析!D$5,2),IF($Y$3="申万三级行业",[1]!s_info_industry_sw_2021(W5254,公司分析!D$5,3),IF($Y$3="wind一级行业",[1]!s_info_industry_gics(W5254,1),IF($Y$3="wind二级行业",[1]!s_info_industry_gics(W5254,2),IF($Y$3="wind三级行业",[1]!s_info_industry_gics(W5254,3),IF($Y$3="wind四级行业",[1]!s_info_industry_gics(W5254,4),IF($Y$3="证监会门类行业",[1]!s_info_industry_csrc12_n(W5254,公司分析!D$5,1),""))))))))</f>
        <v>0</v>
      </c>
      <c r="Z5254" s="298" t="str">
        <f>IF(Y5254=行业比较!$E$6,ROW(),"")</f>
        <v/>
      </c>
    </row>
    <row r="5255" spans="22:26" x14ac:dyDescent="0.35">
      <c r="V5255" s="253">
        <f t="shared" si="90"/>
        <v>0</v>
      </c>
      <c r="W5255" s="348" t="str">
        <f>IF(板块成分!B5257="","",板块成分!B5257)</f>
        <v/>
      </c>
      <c r="X5255" s="270" t="str">
        <f>[1]!s_info_name(W5255)</f>
        <v>0</v>
      </c>
      <c r="Y5255" s="335" t="str">
        <f>IF($Y$3="申万一级行业",[1]!s_info_industry_sw_2021(W5255,公司分析!D$5,1),IF($Y$3="申万二级行业",[1]!s_info_industry_sw_2021(W5255,公司分析!D$5,2),IF($Y$3="申万三级行业",[1]!s_info_industry_sw_2021(W5255,公司分析!D$5,3),IF($Y$3="wind一级行业",[1]!s_info_industry_gics(W5255,1),IF($Y$3="wind二级行业",[1]!s_info_industry_gics(W5255,2),IF($Y$3="wind三级行业",[1]!s_info_industry_gics(W5255,3),IF($Y$3="wind四级行业",[1]!s_info_industry_gics(W5255,4),IF($Y$3="证监会门类行业",[1]!s_info_industry_csrc12_n(W5255,公司分析!D$5,1),""))))))))</f>
        <v>0</v>
      </c>
      <c r="Z5255" s="298" t="str">
        <f>IF(Y5255=行业比较!$E$6,ROW(),"")</f>
        <v/>
      </c>
    </row>
    <row r="5256" spans="22:26" x14ac:dyDescent="0.35">
      <c r="V5256" s="253">
        <f t="shared" si="90"/>
        <v>0</v>
      </c>
      <c r="W5256" s="348" t="str">
        <f>IF(板块成分!B5258="","",板块成分!B5258)</f>
        <v/>
      </c>
      <c r="X5256" s="270" t="str">
        <f>[1]!s_info_name(W5256)</f>
        <v>0</v>
      </c>
      <c r="Y5256" s="335" t="str">
        <f>IF($Y$3="申万一级行业",[1]!s_info_industry_sw_2021(W5256,公司分析!D$5,1),IF($Y$3="申万二级行业",[1]!s_info_industry_sw_2021(W5256,公司分析!D$5,2),IF($Y$3="申万三级行业",[1]!s_info_industry_sw_2021(W5256,公司分析!D$5,3),IF($Y$3="wind一级行业",[1]!s_info_industry_gics(W5256,1),IF($Y$3="wind二级行业",[1]!s_info_industry_gics(W5256,2),IF($Y$3="wind三级行业",[1]!s_info_industry_gics(W5256,3),IF($Y$3="wind四级行业",[1]!s_info_industry_gics(W5256,4),IF($Y$3="证监会门类行业",[1]!s_info_industry_csrc12_n(W5256,公司分析!D$5,1),""))))))))</f>
        <v>0</v>
      </c>
      <c r="Z5256" s="298" t="str">
        <f>IF(Y5256=行业比较!$E$6,ROW(),"")</f>
        <v/>
      </c>
    </row>
    <row r="5257" spans="22:26" x14ac:dyDescent="0.35">
      <c r="V5257" s="253">
        <f t="shared" si="90"/>
        <v>0</v>
      </c>
      <c r="W5257" s="348" t="str">
        <f>IF(板块成分!B5259="","",板块成分!B5259)</f>
        <v/>
      </c>
      <c r="X5257" s="270" t="str">
        <f>[1]!s_info_name(W5257)</f>
        <v>0</v>
      </c>
      <c r="Y5257" s="335" t="str">
        <f>IF($Y$3="申万一级行业",[1]!s_info_industry_sw_2021(W5257,公司分析!D$5,1),IF($Y$3="申万二级行业",[1]!s_info_industry_sw_2021(W5257,公司分析!D$5,2),IF($Y$3="申万三级行业",[1]!s_info_industry_sw_2021(W5257,公司分析!D$5,3),IF($Y$3="wind一级行业",[1]!s_info_industry_gics(W5257,1),IF($Y$3="wind二级行业",[1]!s_info_industry_gics(W5257,2),IF($Y$3="wind三级行业",[1]!s_info_industry_gics(W5257,3),IF($Y$3="wind四级行业",[1]!s_info_industry_gics(W5257,4),IF($Y$3="证监会门类行业",[1]!s_info_industry_csrc12_n(W5257,公司分析!D$5,1),""))))))))</f>
        <v>0</v>
      </c>
      <c r="Z5257" s="298" t="str">
        <f>IF(Y5257=行业比较!$E$6,ROW(),"")</f>
        <v/>
      </c>
    </row>
    <row r="5258" spans="22:26" x14ac:dyDescent="0.35">
      <c r="V5258" s="253">
        <f t="shared" si="90"/>
        <v>0</v>
      </c>
      <c r="W5258" s="348" t="str">
        <f>IF(板块成分!B5260="","",板块成分!B5260)</f>
        <v/>
      </c>
      <c r="X5258" s="270" t="str">
        <f>[1]!s_info_name(W5258)</f>
        <v>0</v>
      </c>
      <c r="Y5258" s="335" t="str">
        <f>IF($Y$3="申万一级行业",[1]!s_info_industry_sw_2021(W5258,公司分析!D$5,1),IF($Y$3="申万二级行业",[1]!s_info_industry_sw_2021(W5258,公司分析!D$5,2),IF($Y$3="申万三级行业",[1]!s_info_industry_sw_2021(W5258,公司分析!D$5,3),IF($Y$3="wind一级行业",[1]!s_info_industry_gics(W5258,1),IF($Y$3="wind二级行业",[1]!s_info_industry_gics(W5258,2),IF($Y$3="wind三级行业",[1]!s_info_industry_gics(W5258,3),IF($Y$3="wind四级行业",[1]!s_info_industry_gics(W5258,4),IF($Y$3="证监会门类行业",[1]!s_info_industry_csrc12_n(W5258,公司分析!D$5,1),""))))))))</f>
        <v>0</v>
      </c>
      <c r="Z5258" s="298" t="str">
        <f>IF(Y5258=行业比较!$E$6,ROW(),"")</f>
        <v/>
      </c>
    </row>
    <row r="5259" spans="22:26" x14ac:dyDescent="0.35">
      <c r="V5259" s="253">
        <f t="shared" si="90"/>
        <v>0</v>
      </c>
      <c r="W5259" s="348" t="str">
        <f>IF(板块成分!B5261="","",板块成分!B5261)</f>
        <v/>
      </c>
      <c r="X5259" s="270" t="str">
        <f>[1]!s_info_name(W5259)</f>
        <v>0</v>
      </c>
      <c r="Y5259" s="335" t="str">
        <f>IF($Y$3="申万一级行业",[1]!s_info_industry_sw_2021(W5259,公司分析!D$5,1),IF($Y$3="申万二级行业",[1]!s_info_industry_sw_2021(W5259,公司分析!D$5,2),IF($Y$3="申万三级行业",[1]!s_info_industry_sw_2021(W5259,公司分析!D$5,3),IF($Y$3="wind一级行业",[1]!s_info_industry_gics(W5259,1),IF($Y$3="wind二级行业",[1]!s_info_industry_gics(W5259,2),IF($Y$3="wind三级行业",[1]!s_info_industry_gics(W5259,3),IF($Y$3="wind四级行业",[1]!s_info_industry_gics(W5259,4),IF($Y$3="证监会门类行业",[1]!s_info_industry_csrc12_n(W5259,公司分析!D$5,1),""))))))))</f>
        <v>0</v>
      </c>
      <c r="Z5259" s="298" t="str">
        <f>IF(Y5259=行业比较!$E$6,ROW(),"")</f>
        <v/>
      </c>
    </row>
    <row r="5260" spans="22:26" x14ac:dyDescent="0.35">
      <c r="V5260" s="253">
        <f t="shared" si="90"/>
        <v>0</v>
      </c>
      <c r="W5260" s="348" t="str">
        <f>IF(板块成分!B5262="","",板块成分!B5262)</f>
        <v/>
      </c>
      <c r="X5260" s="270" t="str">
        <f>[1]!s_info_name(W5260)</f>
        <v>0</v>
      </c>
      <c r="Y5260" s="335" t="str">
        <f>IF($Y$3="申万一级行业",[1]!s_info_industry_sw_2021(W5260,公司分析!D$5,1),IF($Y$3="申万二级行业",[1]!s_info_industry_sw_2021(W5260,公司分析!D$5,2),IF($Y$3="申万三级行业",[1]!s_info_industry_sw_2021(W5260,公司分析!D$5,3),IF($Y$3="wind一级行业",[1]!s_info_industry_gics(W5260,1),IF($Y$3="wind二级行业",[1]!s_info_industry_gics(W5260,2),IF($Y$3="wind三级行业",[1]!s_info_industry_gics(W5260,3),IF($Y$3="wind四级行业",[1]!s_info_industry_gics(W5260,4),IF($Y$3="证监会门类行业",[1]!s_info_industry_csrc12_n(W5260,公司分析!D$5,1),""))))))))</f>
        <v>0</v>
      </c>
      <c r="Z5260" s="298" t="str">
        <f>IF(Y5260=行业比较!$E$6,ROW(),"")</f>
        <v/>
      </c>
    </row>
    <row r="5261" spans="22:26" x14ac:dyDescent="0.35">
      <c r="V5261" s="253">
        <f t="shared" si="90"/>
        <v>0</v>
      </c>
      <c r="W5261" s="348" t="str">
        <f>IF(板块成分!B5263="","",板块成分!B5263)</f>
        <v/>
      </c>
      <c r="X5261" s="270" t="str">
        <f>[1]!s_info_name(W5261)</f>
        <v>0</v>
      </c>
      <c r="Y5261" s="335" t="str">
        <f>IF($Y$3="申万一级行业",[1]!s_info_industry_sw_2021(W5261,公司分析!D$5,1),IF($Y$3="申万二级行业",[1]!s_info_industry_sw_2021(W5261,公司分析!D$5,2),IF($Y$3="申万三级行业",[1]!s_info_industry_sw_2021(W5261,公司分析!D$5,3),IF($Y$3="wind一级行业",[1]!s_info_industry_gics(W5261,1),IF($Y$3="wind二级行业",[1]!s_info_industry_gics(W5261,2),IF($Y$3="wind三级行业",[1]!s_info_industry_gics(W5261,3),IF($Y$3="wind四级行业",[1]!s_info_industry_gics(W5261,4),IF($Y$3="证监会门类行业",[1]!s_info_industry_csrc12_n(W5261,公司分析!D$5,1),""))))))))</f>
        <v>0</v>
      </c>
      <c r="Z5261" s="298" t="str">
        <f>IF(Y5261=行业比较!$E$6,ROW(),"")</f>
        <v/>
      </c>
    </row>
    <row r="5262" spans="22:26" x14ac:dyDescent="0.35">
      <c r="V5262" s="253">
        <f t="shared" si="90"/>
        <v>0</v>
      </c>
      <c r="W5262" s="348" t="str">
        <f>IF(板块成分!B5264="","",板块成分!B5264)</f>
        <v/>
      </c>
      <c r="X5262" s="270" t="str">
        <f>[1]!s_info_name(W5262)</f>
        <v>0</v>
      </c>
      <c r="Y5262" s="335" t="str">
        <f>IF($Y$3="申万一级行业",[1]!s_info_industry_sw_2021(W5262,公司分析!D$5,1),IF($Y$3="申万二级行业",[1]!s_info_industry_sw_2021(W5262,公司分析!D$5,2),IF($Y$3="申万三级行业",[1]!s_info_industry_sw_2021(W5262,公司分析!D$5,3),IF($Y$3="wind一级行业",[1]!s_info_industry_gics(W5262,1),IF($Y$3="wind二级行业",[1]!s_info_industry_gics(W5262,2),IF($Y$3="wind三级行业",[1]!s_info_industry_gics(W5262,3),IF($Y$3="wind四级行业",[1]!s_info_industry_gics(W5262,4),IF($Y$3="证监会门类行业",[1]!s_info_industry_csrc12_n(W5262,公司分析!D$5,1),""))))))))</f>
        <v>0</v>
      </c>
      <c r="Z5262" s="298" t="str">
        <f>IF(Y5262=行业比较!$E$6,ROW(),"")</f>
        <v/>
      </c>
    </row>
    <row r="5263" spans="22:26" x14ac:dyDescent="0.35">
      <c r="V5263" s="253">
        <f t="shared" si="90"/>
        <v>0</v>
      </c>
      <c r="W5263" s="348" t="str">
        <f>IF(板块成分!B5265="","",板块成分!B5265)</f>
        <v/>
      </c>
      <c r="X5263" s="270" t="str">
        <f>[1]!s_info_name(W5263)</f>
        <v>0</v>
      </c>
      <c r="Y5263" s="335" t="str">
        <f>IF($Y$3="申万一级行业",[1]!s_info_industry_sw_2021(W5263,公司分析!D$5,1),IF($Y$3="申万二级行业",[1]!s_info_industry_sw_2021(W5263,公司分析!D$5,2),IF($Y$3="申万三级行业",[1]!s_info_industry_sw_2021(W5263,公司分析!D$5,3),IF($Y$3="wind一级行业",[1]!s_info_industry_gics(W5263,1),IF($Y$3="wind二级行业",[1]!s_info_industry_gics(W5263,2),IF($Y$3="wind三级行业",[1]!s_info_industry_gics(W5263,3),IF($Y$3="wind四级行业",[1]!s_info_industry_gics(W5263,4),IF($Y$3="证监会门类行业",[1]!s_info_industry_csrc12_n(W5263,公司分析!D$5,1),""))))))))</f>
        <v>0</v>
      </c>
      <c r="Z5263" s="298" t="str">
        <f>IF(Y5263=行业比较!$E$6,ROW(),"")</f>
        <v/>
      </c>
    </row>
    <row r="5264" spans="22:26" x14ac:dyDescent="0.35">
      <c r="V5264" s="253">
        <f t="shared" si="90"/>
        <v>0</v>
      </c>
      <c r="W5264" s="348" t="str">
        <f>IF(板块成分!B5266="","",板块成分!B5266)</f>
        <v/>
      </c>
      <c r="X5264" s="270" t="str">
        <f>[1]!s_info_name(W5264)</f>
        <v>0</v>
      </c>
      <c r="Y5264" s="335" t="str">
        <f>IF($Y$3="申万一级行业",[1]!s_info_industry_sw_2021(W5264,公司分析!D$5,1),IF($Y$3="申万二级行业",[1]!s_info_industry_sw_2021(W5264,公司分析!D$5,2),IF($Y$3="申万三级行业",[1]!s_info_industry_sw_2021(W5264,公司分析!D$5,3),IF($Y$3="wind一级行业",[1]!s_info_industry_gics(W5264,1),IF($Y$3="wind二级行业",[1]!s_info_industry_gics(W5264,2),IF($Y$3="wind三级行业",[1]!s_info_industry_gics(W5264,3),IF($Y$3="wind四级行业",[1]!s_info_industry_gics(W5264,4),IF($Y$3="证监会门类行业",[1]!s_info_industry_csrc12_n(W5264,公司分析!D$5,1),""))))))))</f>
        <v>0</v>
      </c>
      <c r="Z5264" s="298" t="str">
        <f>IF(Y5264=行业比较!$E$6,ROW(),"")</f>
        <v/>
      </c>
    </row>
    <row r="5265" spans="22:26" x14ac:dyDescent="0.35">
      <c r="V5265" s="253">
        <f t="shared" si="90"/>
        <v>0</v>
      </c>
      <c r="W5265" s="348" t="str">
        <f>IF(板块成分!B5267="","",板块成分!B5267)</f>
        <v/>
      </c>
      <c r="X5265" s="270" t="str">
        <f>[1]!s_info_name(W5265)</f>
        <v>0</v>
      </c>
      <c r="Y5265" s="335" t="str">
        <f>IF($Y$3="申万一级行业",[1]!s_info_industry_sw_2021(W5265,公司分析!D$5,1),IF($Y$3="申万二级行业",[1]!s_info_industry_sw_2021(W5265,公司分析!D$5,2),IF($Y$3="申万三级行业",[1]!s_info_industry_sw_2021(W5265,公司分析!D$5,3),IF($Y$3="wind一级行业",[1]!s_info_industry_gics(W5265,1),IF($Y$3="wind二级行业",[1]!s_info_industry_gics(W5265,2),IF($Y$3="wind三级行业",[1]!s_info_industry_gics(W5265,3),IF($Y$3="wind四级行业",[1]!s_info_industry_gics(W5265,4),IF($Y$3="证监会门类行业",[1]!s_info_industry_csrc12_n(W5265,公司分析!D$5,1),""))))))))</f>
        <v>0</v>
      </c>
      <c r="Z5265" s="298" t="str">
        <f>IF(Y5265=行业比较!$E$6,ROW(),"")</f>
        <v/>
      </c>
    </row>
    <row r="5266" spans="22:26" x14ac:dyDescent="0.35">
      <c r="V5266" s="253">
        <f t="shared" si="90"/>
        <v>0</v>
      </c>
      <c r="W5266" s="348" t="str">
        <f>IF(板块成分!B5268="","",板块成分!B5268)</f>
        <v/>
      </c>
      <c r="X5266" s="270" t="str">
        <f>[1]!s_info_name(W5266)</f>
        <v>0</v>
      </c>
      <c r="Y5266" s="335" t="str">
        <f>IF($Y$3="申万一级行业",[1]!s_info_industry_sw_2021(W5266,公司分析!D$5,1),IF($Y$3="申万二级行业",[1]!s_info_industry_sw_2021(W5266,公司分析!D$5,2),IF($Y$3="申万三级行业",[1]!s_info_industry_sw_2021(W5266,公司分析!D$5,3),IF($Y$3="wind一级行业",[1]!s_info_industry_gics(W5266,1),IF($Y$3="wind二级行业",[1]!s_info_industry_gics(W5266,2),IF($Y$3="wind三级行业",[1]!s_info_industry_gics(W5266,3),IF($Y$3="wind四级行业",[1]!s_info_industry_gics(W5266,4),IF($Y$3="证监会门类行业",[1]!s_info_industry_csrc12_n(W5266,公司分析!D$5,1),""))))))))</f>
        <v>0</v>
      </c>
      <c r="Z5266" s="298" t="str">
        <f>IF(Y5266=行业比较!$E$6,ROW(),"")</f>
        <v/>
      </c>
    </row>
    <row r="5267" spans="22:26" x14ac:dyDescent="0.35">
      <c r="V5267" s="253">
        <f t="shared" si="90"/>
        <v>0</v>
      </c>
      <c r="W5267" s="348" t="str">
        <f>IF(板块成分!B5269="","",板块成分!B5269)</f>
        <v/>
      </c>
      <c r="X5267" s="270" t="str">
        <f>[1]!s_info_name(W5267)</f>
        <v>0</v>
      </c>
      <c r="Y5267" s="335" t="str">
        <f>IF($Y$3="申万一级行业",[1]!s_info_industry_sw_2021(W5267,公司分析!D$5,1),IF($Y$3="申万二级行业",[1]!s_info_industry_sw_2021(W5267,公司分析!D$5,2),IF($Y$3="申万三级行业",[1]!s_info_industry_sw_2021(W5267,公司分析!D$5,3),IF($Y$3="wind一级行业",[1]!s_info_industry_gics(W5267,1),IF($Y$3="wind二级行业",[1]!s_info_industry_gics(W5267,2),IF($Y$3="wind三级行业",[1]!s_info_industry_gics(W5267,3),IF($Y$3="wind四级行业",[1]!s_info_industry_gics(W5267,4),IF($Y$3="证监会门类行业",[1]!s_info_industry_csrc12_n(W5267,公司分析!D$5,1),""))))))))</f>
        <v>0</v>
      </c>
      <c r="Z5267" s="298" t="str">
        <f>IF(Y5267=行业比较!$E$6,ROW(),"")</f>
        <v/>
      </c>
    </row>
    <row r="5268" spans="22:26" x14ac:dyDescent="0.35">
      <c r="V5268" s="253">
        <f t="shared" si="90"/>
        <v>0</v>
      </c>
      <c r="W5268" s="348" t="str">
        <f>IF(板块成分!B5270="","",板块成分!B5270)</f>
        <v/>
      </c>
      <c r="X5268" s="270" t="str">
        <f>[1]!s_info_name(W5268)</f>
        <v>0</v>
      </c>
      <c r="Y5268" s="335" t="str">
        <f>IF($Y$3="申万一级行业",[1]!s_info_industry_sw_2021(W5268,公司分析!D$5,1),IF($Y$3="申万二级行业",[1]!s_info_industry_sw_2021(W5268,公司分析!D$5,2),IF($Y$3="申万三级行业",[1]!s_info_industry_sw_2021(W5268,公司分析!D$5,3),IF($Y$3="wind一级行业",[1]!s_info_industry_gics(W5268,1),IF($Y$3="wind二级行业",[1]!s_info_industry_gics(W5268,2),IF($Y$3="wind三级行业",[1]!s_info_industry_gics(W5268,3),IF($Y$3="wind四级行业",[1]!s_info_industry_gics(W5268,4),IF($Y$3="证监会门类行业",[1]!s_info_industry_csrc12_n(W5268,公司分析!D$5,1),""))))))))</f>
        <v>0</v>
      </c>
      <c r="Z5268" s="298" t="str">
        <f>IF(Y5268=行业比较!$E$6,ROW(),"")</f>
        <v/>
      </c>
    </row>
    <row r="5269" spans="22:26" x14ac:dyDescent="0.35">
      <c r="V5269" s="253">
        <f t="shared" si="90"/>
        <v>0</v>
      </c>
      <c r="W5269" s="348" t="str">
        <f>IF(板块成分!B5271="","",板块成分!B5271)</f>
        <v/>
      </c>
      <c r="X5269" s="270" t="str">
        <f>[1]!s_info_name(W5269)</f>
        <v>0</v>
      </c>
      <c r="Y5269" s="335" t="str">
        <f>IF($Y$3="申万一级行业",[1]!s_info_industry_sw_2021(W5269,公司分析!D$5,1),IF($Y$3="申万二级行业",[1]!s_info_industry_sw_2021(W5269,公司分析!D$5,2),IF($Y$3="申万三级行业",[1]!s_info_industry_sw_2021(W5269,公司分析!D$5,3),IF($Y$3="wind一级行业",[1]!s_info_industry_gics(W5269,1),IF($Y$3="wind二级行业",[1]!s_info_industry_gics(W5269,2),IF($Y$3="wind三级行业",[1]!s_info_industry_gics(W5269,3),IF($Y$3="wind四级行业",[1]!s_info_industry_gics(W5269,4),IF($Y$3="证监会门类行业",[1]!s_info_industry_csrc12_n(W5269,公司分析!D$5,1),""))))))))</f>
        <v>0</v>
      </c>
      <c r="Z5269" s="298" t="str">
        <f>IF(Y5269=行业比较!$E$6,ROW(),"")</f>
        <v/>
      </c>
    </row>
    <row r="5270" spans="22:26" x14ac:dyDescent="0.35">
      <c r="V5270" s="253">
        <f t="shared" si="90"/>
        <v>0</v>
      </c>
      <c r="W5270" s="348" t="str">
        <f>IF(板块成分!B5272="","",板块成分!B5272)</f>
        <v/>
      </c>
      <c r="X5270" s="270" t="str">
        <f>[1]!s_info_name(W5270)</f>
        <v>0</v>
      </c>
      <c r="Y5270" s="335" t="str">
        <f>IF($Y$3="申万一级行业",[1]!s_info_industry_sw_2021(W5270,公司分析!D$5,1),IF($Y$3="申万二级行业",[1]!s_info_industry_sw_2021(W5270,公司分析!D$5,2),IF($Y$3="申万三级行业",[1]!s_info_industry_sw_2021(W5270,公司分析!D$5,3),IF($Y$3="wind一级行业",[1]!s_info_industry_gics(W5270,1),IF($Y$3="wind二级行业",[1]!s_info_industry_gics(W5270,2),IF($Y$3="wind三级行业",[1]!s_info_industry_gics(W5270,3),IF($Y$3="wind四级行业",[1]!s_info_industry_gics(W5270,4),IF($Y$3="证监会门类行业",[1]!s_info_industry_csrc12_n(W5270,公司分析!D$5,1),""))))))))</f>
        <v>0</v>
      </c>
      <c r="Z5270" s="298" t="str">
        <f>IF(Y5270=行业比较!$E$6,ROW(),"")</f>
        <v/>
      </c>
    </row>
    <row r="5271" spans="22:26" x14ac:dyDescent="0.35">
      <c r="V5271" s="253">
        <f t="shared" si="90"/>
        <v>0</v>
      </c>
      <c r="W5271" s="348" t="str">
        <f>IF(板块成分!B5273="","",板块成分!B5273)</f>
        <v/>
      </c>
      <c r="X5271" s="270" t="str">
        <f>[1]!s_info_name(W5271)</f>
        <v>0</v>
      </c>
      <c r="Y5271" s="335" t="str">
        <f>IF($Y$3="申万一级行业",[1]!s_info_industry_sw_2021(W5271,公司分析!D$5,1),IF($Y$3="申万二级行业",[1]!s_info_industry_sw_2021(W5271,公司分析!D$5,2),IF($Y$3="申万三级行业",[1]!s_info_industry_sw_2021(W5271,公司分析!D$5,3),IF($Y$3="wind一级行业",[1]!s_info_industry_gics(W5271,1),IF($Y$3="wind二级行业",[1]!s_info_industry_gics(W5271,2),IF($Y$3="wind三级行业",[1]!s_info_industry_gics(W5271,3),IF($Y$3="wind四级行业",[1]!s_info_industry_gics(W5271,4),IF($Y$3="证监会门类行业",[1]!s_info_industry_csrc12_n(W5271,公司分析!D$5,1),""))))))))</f>
        <v>0</v>
      </c>
      <c r="Z5271" s="298" t="str">
        <f>IF(Y5271=行业比较!$E$6,ROW(),"")</f>
        <v/>
      </c>
    </row>
    <row r="5272" spans="22:26" x14ac:dyDescent="0.35">
      <c r="V5272" s="253">
        <f t="shared" si="90"/>
        <v>0</v>
      </c>
      <c r="W5272" s="348" t="str">
        <f>IF(板块成分!B5274="","",板块成分!B5274)</f>
        <v/>
      </c>
      <c r="X5272" s="270" t="str">
        <f>[1]!s_info_name(W5272)</f>
        <v>0</v>
      </c>
      <c r="Y5272" s="335" t="str">
        <f>IF($Y$3="申万一级行业",[1]!s_info_industry_sw_2021(W5272,公司分析!D$5,1),IF($Y$3="申万二级行业",[1]!s_info_industry_sw_2021(W5272,公司分析!D$5,2),IF($Y$3="申万三级行业",[1]!s_info_industry_sw_2021(W5272,公司分析!D$5,3),IF($Y$3="wind一级行业",[1]!s_info_industry_gics(W5272,1),IF($Y$3="wind二级行业",[1]!s_info_industry_gics(W5272,2),IF($Y$3="wind三级行业",[1]!s_info_industry_gics(W5272,3),IF($Y$3="wind四级行业",[1]!s_info_industry_gics(W5272,4),IF($Y$3="证监会门类行业",[1]!s_info_industry_csrc12_n(W5272,公司分析!D$5,1),""))))))))</f>
        <v>0</v>
      </c>
      <c r="Z5272" s="298" t="str">
        <f>IF(Y5272=行业比较!$E$6,ROW(),"")</f>
        <v/>
      </c>
    </row>
    <row r="5273" spans="22:26" x14ac:dyDescent="0.35">
      <c r="V5273" s="253">
        <f t="shared" si="90"/>
        <v>0</v>
      </c>
      <c r="W5273" s="348" t="str">
        <f>IF(板块成分!B5275="","",板块成分!B5275)</f>
        <v/>
      </c>
      <c r="X5273" s="270" t="str">
        <f>[1]!s_info_name(W5273)</f>
        <v>0</v>
      </c>
      <c r="Y5273" s="335" t="str">
        <f>IF($Y$3="申万一级行业",[1]!s_info_industry_sw_2021(W5273,公司分析!D$5,1),IF($Y$3="申万二级行业",[1]!s_info_industry_sw_2021(W5273,公司分析!D$5,2),IF($Y$3="申万三级行业",[1]!s_info_industry_sw_2021(W5273,公司分析!D$5,3),IF($Y$3="wind一级行业",[1]!s_info_industry_gics(W5273,1),IF($Y$3="wind二级行业",[1]!s_info_industry_gics(W5273,2),IF($Y$3="wind三级行业",[1]!s_info_industry_gics(W5273,3),IF($Y$3="wind四级行业",[1]!s_info_industry_gics(W5273,4),IF($Y$3="证监会门类行业",[1]!s_info_industry_csrc12_n(W5273,公司分析!D$5,1),""))))))))</f>
        <v>0</v>
      </c>
      <c r="Z5273" s="298" t="str">
        <f>IF(Y5273=行业比较!$E$6,ROW(),"")</f>
        <v/>
      </c>
    </row>
    <row r="5274" spans="22:26" x14ac:dyDescent="0.35">
      <c r="V5274" s="253">
        <f t="shared" si="90"/>
        <v>0</v>
      </c>
      <c r="W5274" s="348" t="str">
        <f>IF(板块成分!B5276="","",板块成分!B5276)</f>
        <v/>
      </c>
      <c r="X5274" s="270" t="str">
        <f>[1]!s_info_name(W5274)</f>
        <v>0</v>
      </c>
      <c r="Y5274" s="335" t="str">
        <f>IF($Y$3="申万一级行业",[1]!s_info_industry_sw_2021(W5274,公司分析!D$5,1),IF($Y$3="申万二级行业",[1]!s_info_industry_sw_2021(W5274,公司分析!D$5,2),IF($Y$3="申万三级行业",[1]!s_info_industry_sw_2021(W5274,公司分析!D$5,3),IF($Y$3="wind一级行业",[1]!s_info_industry_gics(W5274,1),IF($Y$3="wind二级行业",[1]!s_info_industry_gics(W5274,2),IF($Y$3="wind三级行业",[1]!s_info_industry_gics(W5274,3),IF($Y$3="wind四级行业",[1]!s_info_industry_gics(W5274,4),IF($Y$3="证监会门类行业",[1]!s_info_industry_csrc12_n(W5274,公司分析!D$5,1),""))))))))</f>
        <v>0</v>
      </c>
      <c r="Z5274" s="298" t="str">
        <f>IF(Y5274=行业比较!$E$6,ROW(),"")</f>
        <v/>
      </c>
    </row>
    <row r="5275" spans="22:26" x14ac:dyDescent="0.35">
      <c r="V5275" s="253">
        <f t="shared" si="90"/>
        <v>0</v>
      </c>
      <c r="W5275" s="348" t="str">
        <f>IF(板块成分!B5277="","",板块成分!B5277)</f>
        <v/>
      </c>
      <c r="X5275" s="270" t="str">
        <f>[1]!s_info_name(W5275)</f>
        <v>0</v>
      </c>
      <c r="Y5275" s="335" t="str">
        <f>IF($Y$3="申万一级行业",[1]!s_info_industry_sw_2021(W5275,公司分析!D$5,1),IF($Y$3="申万二级行业",[1]!s_info_industry_sw_2021(W5275,公司分析!D$5,2),IF($Y$3="申万三级行业",[1]!s_info_industry_sw_2021(W5275,公司分析!D$5,3),IF($Y$3="wind一级行业",[1]!s_info_industry_gics(W5275,1),IF($Y$3="wind二级行业",[1]!s_info_industry_gics(W5275,2),IF($Y$3="wind三级行业",[1]!s_info_industry_gics(W5275,3),IF($Y$3="wind四级行业",[1]!s_info_industry_gics(W5275,4),IF($Y$3="证监会门类行业",[1]!s_info_industry_csrc12_n(W5275,公司分析!D$5,1),""))))))))</f>
        <v>0</v>
      </c>
      <c r="Z5275" s="298" t="str">
        <f>IF(Y5275=行业比较!$E$6,ROW(),"")</f>
        <v/>
      </c>
    </row>
    <row r="5276" spans="22:26" x14ac:dyDescent="0.35">
      <c r="V5276" s="253">
        <f t="shared" si="90"/>
        <v>0</v>
      </c>
      <c r="W5276" s="348" t="str">
        <f>IF(板块成分!B5278="","",板块成分!B5278)</f>
        <v/>
      </c>
      <c r="X5276" s="270" t="str">
        <f>[1]!s_info_name(W5276)</f>
        <v>0</v>
      </c>
      <c r="Y5276" s="335" t="str">
        <f>IF($Y$3="申万一级行业",[1]!s_info_industry_sw_2021(W5276,公司分析!D$5,1),IF($Y$3="申万二级行业",[1]!s_info_industry_sw_2021(W5276,公司分析!D$5,2),IF($Y$3="申万三级行业",[1]!s_info_industry_sw_2021(W5276,公司分析!D$5,3),IF($Y$3="wind一级行业",[1]!s_info_industry_gics(W5276,1),IF($Y$3="wind二级行业",[1]!s_info_industry_gics(W5276,2),IF($Y$3="wind三级行业",[1]!s_info_industry_gics(W5276,3),IF($Y$3="wind四级行业",[1]!s_info_industry_gics(W5276,4),IF($Y$3="证监会门类行业",[1]!s_info_industry_csrc12_n(W5276,公司分析!D$5,1),""))))))))</f>
        <v>0</v>
      </c>
      <c r="Z5276" s="298" t="str">
        <f>IF(Y5276=行业比较!$E$6,ROW(),"")</f>
        <v/>
      </c>
    </row>
    <row r="5277" spans="22:26" x14ac:dyDescent="0.35">
      <c r="V5277" s="253">
        <f t="shared" si="90"/>
        <v>0</v>
      </c>
      <c r="W5277" s="348" t="str">
        <f>IF(板块成分!B5279="","",板块成分!B5279)</f>
        <v/>
      </c>
      <c r="X5277" s="270" t="str">
        <f>[1]!s_info_name(W5277)</f>
        <v>0</v>
      </c>
      <c r="Y5277" s="335" t="str">
        <f>IF($Y$3="申万一级行业",[1]!s_info_industry_sw_2021(W5277,公司分析!D$5,1),IF($Y$3="申万二级行业",[1]!s_info_industry_sw_2021(W5277,公司分析!D$5,2),IF($Y$3="申万三级行业",[1]!s_info_industry_sw_2021(W5277,公司分析!D$5,3),IF($Y$3="wind一级行业",[1]!s_info_industry_gics(W5277,1),IF($Y$3="wind二级行业",[1]!s_info_industry_gics(W5277,2),IF($Y$3="wind三级行业",[1]!s_info_industry_gics(W5277,3),IF($Y$3="wind四级行业",[1]!s_info_industry_gics(W5277,4),IF($Y$3="证监会门类行业",[1]!s_info_industry_csrc12_n(W5277,公司分析!D$5,1),""))))))))</f>
        <v>0</v>
      </c>
      <c r="Z5277" s="298" t="str">
        <f>IF(Y5277=行业比较!$E$6,ROW(),"")</f>
        <v/>
      </c>
    </row>
    <row r="5278" spans="22:26" x14ac:dyDescent="0.35">
      <c r="V5278" s="253">
        <f t="shared" si="90"/>
        <v>0</v>
      </c>
      <c r="W5278" s="348" t="str">
        <f>IF(板块成分!B5280="","",板块成分!B5280)</f>
        <v/>
      </c>
      <c r="X5278" s="270" t="str">
        <f>[1]!s_info_name(W5278)</f>
        <v>0</v>
      </c>
      <c r="Y5278" s="335" t="str">
        <f>IF($Y$3="申万一级行业",[1]!s_info_industry_sw_2021(W5278,公司分析!D$5,1),IF($Y$3="申万二级行业",[1]!s_info_industry_sw_2021(W5278,公司分析!D$5,2),IF($Y$3="申万三级行业",[1]!s_info_industry_sw_2021(W5278,公司分析!D$5,3),IF($Y$3="wind一级行业",[1]!s_info_industry_gics(W5278,1),IF($Y$3="wind二级行业",[1]!s_info_industry_gics(W5278,2),IF($Y$3="wind三级行业",[1]!s_info_industry_gics(W5278,3),IF($Y$3="wind四级行业",[1]!s_info_industry_gics(W5278,4),IF($Y$3="证监会门类行业",[1]!s_info_industry_csrc12_n(W5278,公司分析!D$5,1),""))))))))</f>
        <v>0</v>
      </c>
      <c r="Z5278" s="298" t="str">
        <f>IF(Y5278=行业比较!$E$6,ROW(),"")</f>
        <v/>
      </c>
    </row>
    <row r="5279" spans="22:26" x14ac:dyDescent="0.35">
      <c r="V5279" s="253">
        <f t="shared" si="90"/>
        <v>0</v>
      </c>
      <c r="W5279" s="348" t="str">
        <f>IF(板块成分!B5281="","",板块成分!B5281)</f>
        <v/>
      </c>
      <c r="X5279" s="270" t="str">
        <f>[1]!s_info_name(W5279)</f>
        <v>0</v>
      </c>
      <c r="Y5279" s="335" t="str">
        <f>IF($Y$3="申万一级行业",[1]!s_info_industry_sw_2021(W5279,公司分析!D$5,1),IF($Y$3="申万二级行业",[1]!s_info_industry_sw_2021(W5279,公司分析!D$5,2),IF($Y$3="申万三级行业",[1]!s_info_industry_sw_2021(W5279,公司分析!D$5,3),IF($Y$3="wind一级行业",[1]!s_info_industry_gics(W5279,1),IF($Y$3="wind二级行业",[1]!s_info_industry_gics(W5279,2),IF($Y$3="wind三级行业",[1]!s_info_industry_gics(W5279,3),IF($Y$3="wind四级行业",[1]!s_info_industry_gics(W5279,4),IF($Y$3="证监会门类行业",[1]!s_info_industry_csrc12_n(W5279,公司分析!D$5,1),""))))))))</f>
        <v>0</v>
      </c>
      <c r="Z5279" s="298" t="str">
        <f>IF(Y5279=行业比较!$E$6,ROW(),"")</f>
        <v/>
      </c>
    </row>
    <row r="5280" spans="22:26" x14ac:dyDescent="0.35">
      <c r="V5280" s="253">
        <f t="shared" si="90"/>
        <v>0</v>
      </c>
      <c r="W5280" s="348" t="str">
        <f>IF(板块成分!B5282="","",板块成分!B5282)</f>
        <v/>
      </c>
      <c r="X5280" s="270" t="str">
        <f>[1]!s_info_name(W5280)</f>
        <v>0</v>
      </c>
      <c r="Y5280" s="335" t="str">
        <f>IF($Y$3="申万一级行业",[1]!s_info_industry_sw_2021(W5280,公司分析!D$5,1),IF($Y$3="申万二级行业",[1]!s_info_industry_sw_2021(W5280,公司分析!D$5,2),IF($Y$3="申万三级行业",[1]!s_info_industry_sw_2021(W5280,公司分析!D$5,3),IF($Y$3="wind一级行业",[1]!s_info_industry_gics(W5280,1),IF($Y$3="wind二级行业",[1]!s_info_industry_gics(W5280,2),IF($Y$3="wind三级行业",[1]!s_info_industry_gics(W5280,3),IF($Y$3="wind四级行业",[1]!s_info_industry_gics(W5280,4),IF($Y$3="证监会门类行业",[1]!s_info_industry_csrc12_n(W5280,公司分析!D$5,1),""))))))))</f>
        <v>0</v>
      </c>
      <c r="Z5280" s="298" t="str">
        <f>IF(Y5280=行业比较!$E$6,ROW(),"")</f>
        <v/>
      </c>
    </row>
    <row r="5281" spans="22:26" x14ac:dyDescent="0.35">
      <c r="V5281" s="253">
        <f t="shared" si="90"/>
        <v>0</v>
      </c>
      <c r="W5281" s="348" t="str">
        <f>IF(板块成分!B5283="","",板块成分!B5283)</f>
        <v/>
      </c>
      <c r="X5281" s="270" t="str">
        <f>[1]!s_info_name(W5281)</f>
        <v>0</v>
      </c>
      <c r="Y5281" s="335" t="str">
        <f>IF($Y$3="申万一级行业",[1]!s_info_industry_sw_2021(W5281,公司分析!D$5,1),IF($Y$3="申万二级行业",[1]!s_info_industry_sw_2021(W5281,公司分析!D$5,2),IF($Y$3="申万三级行业",[1]!s_info_industry_sw_2021(W5281,公司分析!D$5,3),IF($Y$3="wind一级行业",[1]!s_info_industry_gics(W5281,1),IF($Y$3="wind二级行业",[1]!s_info_industry_gics(W5281,2),IF($Y$3="wind三级行业",[1]!s_info_industry_gics(W5281,3),IF($Y$3="wind四级行业",[1]!s_info_industry_gics(W5281,4),IF($Y$3="证监会门类行业",[1]!s_info_industry_csrc12_n(W5281,公司分析!D$5,1),""))))))))</f>
        <v>0</v>
      </c>
      <c r="Z5281" s="298" t="str">
        <f>IF(Y5281=行业比较!$E$6,ROW(),"")</f>
        <v/>
      </c>
    </row>
    <row r="5282" spans="22:26" x14ac:dyDescent="0.35">
      <c r="V5282" s="253">
        <f t="shared" si="90"/>
        <v>0</v>
      </c>
      <c r="W5282" s="348" t="str">
        <f>IF(板块成分!B5284="","",板块成分!B5284)</f>
        <v/>
      </c>
      <c r="X5282" s="270" t="str">
        <f>[1]!s_info_name(W5282)</f>
        <v>0</v>
      </c>
      <c r="Y5282" s="335" t="str">
        <f>IF($Y$3="申万一级行业",[1]!s_info_industry_sw_2021(W5282,公司分析!D$5,1),IF($Y$3="申万二级行业",[1]!s_info_industry_sw_2021(W5282,公司分析!D$5,2),IF($Y$3="申万三级行业",[1]!s_info_industry_sw_2021(W5282,公司分析!D$5,3),IF($Y$3="wind一级行业",[1]!s_info_industry_gics(W5282,1),IF($Y$3="wind二级行业",[1]!s_info_industry_gics(W5282,2),IF($Y$3="wind三级行业",[1]!s_info_industry_gics(W5282,3),IF($Y$3="wind四级行业",[1]!s_info_industry_gics(W5282,4),IF($Y$3="证监会门类行业",[1]!s_info_industry_csrc12_n(W5282,公司分析!D$5,1),""))))))))</f>
        <v>0</v>
      </c>
      <c r="Z5282" s="298" t="str">
        <f>IF(Y5282=行业比较!$E$6,ROW(),"")</f>
        <v/>
      </c>
    </row>
    <row r="5283" spans="22:26" x14ac:dyDescent="0.35">
      <c r="V5283" s="253">
        <f t="shared" si="90"/>
        <v>0</v>
      </c>
      <c r="W5283" s="348" t="str">
        <f>IF(板块成分!B5285="","",板块成分!B5285)</f>
        <v/>
      </c>
      <c r="X5283" s="270" t="str">
        <f>[1]!s_info_name(W5283)</f>
        <v>0</v>
      </c>
      <c r="Y5283" s="335" t="str">
        <f>IF($Y$3="申万一级行业",[1]!s_info_industry_sw_2021(W5283,公司分析!D$5,1),IF($Y$3="申万二级行业",[1]!s_info_industry_sw_2021(W5283,公司分析!D$5,2),IF($Y$3="申万三级行业",[1]!s_info_industry_sw_2021(W5283,公司分析!D$5,3),IF($Y$3="wind一级行业",[1]!s_info_industry_gics(W5283,1),IF($Y$3="wind二级行业",[1]!s_info_industry_gics(W5283,2),IF($Y$3="wind三级行业",[1]!s_info_industry_gics(W5283,3),IF($Y$3="wind四级行业",[1]!s_info_industry_gics(W5283,4),IF($Y$3="证监会门类行业",[1]!s_info_industry_csrc12_n(W5283,公司分析!D$5,1),""))))))))</f>
        <v>0</v>
      </c>
      <c r="Z5283" s="298" t="str">
        <f>IF(Y5283=行业比较!$E$6,ROW(),"")</f>
        <v/>
      </c>
    </row>
    <row r="5284" spans="22:26" x14ac:dyDescent="0.35">
      <c r="V5284" s="253">
        <f t="shared" si="90"/>
        <v>0</v>
      </c>
      <c r="W5284" s="348" t="str">
        <f>IF(板块成分!B5286="","",板块成分!B5286)</f>
        <v/>
      </c>
      <c r="X5284" s="270" t="str">
        <f>[1]!s_info_name(W5284)</f>
        <v>0</v>
      </c>
      <c r="Y5284" s="335" t="str">
        <f>IF($Y$3="申万一级行业",[1]!s_info_industry_sw_2021(W5284,公司分析!D$5,1),IF($Y$3="申万二级行业",[1]!s_info_industry_sw_2021(W5284,公司分析!D$5,2),IF($Y$3="申万三级行业",[1]!s_info_industry_sw_2021(W5284,公司分析!D$5,3),IF($Y$3="wind一级行业",[1]!s_info_industry_gics(W5284,1),IF($Y$3="wind二级行业",[1]!s_info_industry_gics(W5284,2),IF($Y$3="wind三级行业",[1]!s_info_industry_gics(W5284,3),IF($Y$3="wind四级行业",[1]!s_info_industry_gics(W5284,4),IF($Y$3="证监会门类行业",[1]!s_info_industry_csrc12_n(W5284,公司分析!D$5,1),""))))))))</f>
        <v>0</v>
      </c>
      <c r="Z5284" s="298" t="str">
        <f>IF(Y5284=行业比较!$E$6,ROW(),"")</f>
        <v/>
      </c>
    </row>
    <row r="5285" spans="22:26" x14ac:dyDescent="0.35">
      <c r="V5285" s="253">
        <f t="shared" si="90"/>
        <v>0</v>
      </c>
      <c r="W5285" s="348" t="str">
        <f>IF(板块成分!B5287="","",板块成分!B5287)</f>
        <v/>
      </c>
      <c r="X5285" s="270" t="str">
        <f>[1]!s_info_name(W5285)</f>
        <v>0</v>
      </c>
      <c r="Y5285" s="335" t="str">
        <f>IF($Y$3="申万一级行业",[1]!s_info_industry_sw_2021(W5285,公司分析!D$5,1),IF($Y$3="申万二级行业",[1]!s_info_industry_sw_2021(W5285,公司分析!D$5,2),IF($Y$3="申万三级行业",[1]!s_info_industry_sw_2021(W5285,公司分析!D$5,3),IF($Y$3="wind一级行业",[1]!s_info_industry_gics(W5285,1),IF($Y$3="wind二级行业",[1]!s_info_industry_gics(W5285,2),IF($Y$3="wind三级行业",[1]!s_info_industry_gics(W5285,3),IF($Y$3="wind四级行业",[1]!s_info_industry_gics(W5285,4),IF($Y$3="证监会门类行业",[1]!s_info_industry_csrc12_n(W5285,公司分析!D$5,1),""))))))))</f>
        <v>0</v>
      </c>
      <c r="Z5285" s="298" t="str">
        <f>IF(Y5285=行业比较!$E$6,ROW(),"")</f>
        <v/>
      </c>
    </row>
    <row r="5286" spans="22:26" x14ac:dyDescent="0.35">
      <c r="V5286" s="253">
        <f t="shared" si="90"/>
        <v>0</v>
      </c>
      <c r="W5286" s="348" t="str">
        <f>IF(板块成分!B5288="","",板块成分!B5288)</f>
        <v/>
      </c>
      <c r="X5286" s="270" t="str">
        <f>[1]!s_info_name(W5286)</f>
        <v>0</v>
      </c>
      <c r="Y5286" s="335" t="str">
        <f>IF($Y$3="申万一级行业",[1]!s_info_industry_sw_2021(W5286,公司分析!D$5,1),IF($Y$3="申万二级行业",[1]!s_info_industry_sw_2021(W5286,公司分析!D$5,2),IF($Y$3="申万三级行业",[1]!s_info_industry_sw_2021(W5286,公司分析!D$5,3),IF($Y$3="wind一级行业",[1]!s_info_industry_gics(W5286,1),IF($Y$3="wind二级行业",[1]!s_info_industry_gics(W5286,2),IF($Y$3="wind三级行业",[1]!s_info_industry_gics(W5286,3),IF($Y$3="wind四级行业",[1]!s_info_industry_gics(W5286,4),IF($Y$3="证监会门类行业",[1]!s_info_industry_csrc12_n(W5286,公司分析!D$5,1),""))))))))</f>
        <v>0</v>
      </c>
      <c r="Z5286" s="298" t="str">
        <f>IF(Y5286=行业比较!$E$6,ROW(),"")</f>
        <v/>
      </c>
    </row>
    <row r="5287" spans="22:26" x14ac:dyDescent="0.35">
      <c r="V5287" s="253">
        <f t="shared" si="90"/>
        <v>0</v>
      </c>
      <c r="W5287" s="348" t="str">
        <f>IF(板块成分!B5289="","",板块成分!B5289)</f>
        <v/>
      </c>
      <c r="X5287" s="270" t="str">
        <f>[1]!s_info_name(W5287)</f>
        <v>0</v>
      </c>
      <c r="Y5287" s="335" t="str">
        <f>IF($Y$3="申万一级行业",[1]!s_info_industry_sw_2021(W5287,公司分析!D$5,1),IF($Y$3="申万二级行业",[1]!s_info_industry_sw_2021(W5287,公司分析!D$5,2),IF($Y$3="申万三级行业",[1]!s_info_industry_sw_2021(W5287,公司分析!D$5,3),IF($Y$3="wind一级行业",[1]!s_info_industry_gics(W5287,1),IF($Y$3="wind二级行业",[1]!s_info_industry_gics(W5287,2),IF($Y$3="wind三级行业",[1]!s_info_industry_gics(W5287,3),IF($Y$3="wind四级行业",[1]!s_info_industry_gics(W5287,4),IF($Y$3="证监会门类行业",[1]!s_info_industry_csrc12_n(W5287,公司分析!D$5,1),""))))))))</f>
        <v>0</v>
      </c>
      <c r="Z5287" s="298" t="str">
        <f>IF(Y5287=行业比较!$E$6,ROW(),"")</f>
        <v/>
      </c>
    </row>
    <row r="5288" spans="22:26" x14ac:dyDescent="0.35">
      <c r="V5288" s="253">
        <f t="shared" ref="V5288:V5351" si="91">IF(Z5288="",0,RANK(Z5288,Z:Z,1))</f>
        <v>0</v>
      </c>
      <c r="W5288" s="348" t="str">
        <f>IF(板块成分!B5290="","",板块成分!B5290)</f>
        <v/>
      </c>
      <c r="X5288" s="270" t="str">
        <f>[1]!s_info_name(W5288)</f>
        <v>0</v>
      </c>
      <c r="Y5288" s="335" t="str">
        <f>IF($Y$3="申万一级行业",[1]!s_info_industry_sw_2021(W5288,公司分析!D$5,1),IF($Y$3="申万二级行业",[1]!s_info_industry_sw_2021(W5288,公司分析!D$5,2),IF($Y$3="申万三级行业",[1]!s_info_industry_sw_2021(W5288,公司分析!D$5,3),IF($Y$3="wind一级行业",[1]!s_info_industry_gics(W5288,1),IF($Y$3="wind二级行业",[1]!s_info_industry_gics(W5288,2),IF($Y$3="wind三级行业",[1]!s_info_industry_gics(W5288,3),IF($Y$3="wind四级行业",[1]!s_info_industry_gics(W5288,4),IF($Y$3="证监会门类行业",[1]!s_info_industry_csrc12_n(W5288,公司分析!D$5,1),""))))))))</f>
        <v>0</v>
      </c>
      <c r="Z5288" s="298" t="str">
        <f>IF(Y5288=行业比较!$E$6,ROW(),"")</f>
        <v/>
      </c>
    </row>
    <row r="5289" spans="22:26" x14ac:dyDescent="0.35">
      <c r="V5289" s="253">
        <f t="shared" si="91"/>
        <v>0</v>
      </c>
      <c r="W5289" s="348" t="str">
        <f>IF(板块成分!B5291="","",板块成分!B5291)</f>
        <v/>
      </c>
      <c r="X5289" s="270" t="str">
        <f>[1]!s_info_name(W5289)</f>
        <v>0</v>
      </c>
      <c r="Y5289" s="335" t="str">
        <f>IF($Y$3="申万一级行业",[1]!s_info_industry_sw_2021(W5289,公司分析!D$5,1),IF($Y$3="申万二级行业",[1]!s_info_industry_sw_2021(W5289,公司分析!D$5,2),IF($Y$3="申万三级行业",[1]!s_info_industry_sw_2021(W5289,公司分析!D$5,3),IF($Y$3="wind一级行业",[1]!s_info_industry_gics(W5289,1),IF($Y$3="wind二级行业",[1]!s_info_industry_gics(W5289,2),IF($Y$3="wind三级行业",[1]!s_info_industry_gics(W5289,3),IF($Y$3="wind四级行业",[1]!s_info_industry_gics(W5289,4),IF($Y$3="证监会门类行业",[1]!s_info_industry_csrc12_n(W5289,公司分析!D$5,1),""))))))))</f>
        <v>0</v>
      </c>
      <c r="Z5289" s="298" t="str">
        <f>IF(Y5289=行业比较!$E$6,ROW(),"")</f>
        <v/>
      </c>
    </row>
    <row r="5290" spans="22:26" x14ac:dyDescent="0.35">
      <c r="V5290" s="253">
        <f t="shared" si="91"/>
        <v>0</v>
      </c>
      <c r="W5290" s="348" t="str">
        <f>IF(板块成分!B5292="","",板块成分!B5292)</f>
        <v/>
      </c>
      <c r="X5290" s="270" t="str">
        <f>[1]!s_info_name(W5290)</f>
        <v>0</v>
      </c>
      <c r="Y5290" s="335" t="str">
        <f>IF($Y$3="申万一级行业",[1]!s_info_industry_sw_2021(W5290,公司分析!D$5,1),IF($Y$3="申万二级行业",[1]!s_info_industry_sw_2021(W5290,公司分析!D$5,2),IF($Y$3="申万三级行业",[1]!s_info_industry_sw_2021(W5290,公司分析!D$5,3),IF($Y$3="wind一级行业",[1]!s_info_industry_gics(W5290,1),IF($Y$3="wind二级行业",[1]!s_info_industry_gics(W5290,2),IF($Y$3="wind三级行业",[1]!s_info_industry_gics(W5290,3),IF($Y$3="wind四级行业",[1]!s_info_industry_gics(W5290,4),IF($Y$3="证监会门类行业",[1]!s_info_industry_csrc12_n(W5290,公司分析!D$5,1),""))))))))</f>
        <v>0</v>
      </c>
      <c r="Z5290" s="298" t="str">
        <f>IF(Y5290=行业比较!$E$6,ROW(),"")</f>
        <v/>
      </c>
    </row>
    <row r="5291" spans="22:26" x14ac:dyDescent="0.35">
      <c r="V5291" s="253">
        <f t="shared" si="91"/>
        <v>0</v>
      </c>
      <c r="W5291" s="348" t="str">
        <f>IF(板块成分!B5293="","",板块成分!B5293)</f>
        <v/>
      </c>
      <c r="X5291" s="270" t="str">
        <f>[1]!s_info_name(W5291)</f>
        <v>0</v>
      </c>
      <c r="Y5291" s="335" t="str">
        <f>IF($Y$3="申万一级行业",[1]!s_info_industry_sw_2021(W5291,公司分析!D$5,1),IF($Y$3="申万二级行业",[1]!s_info_industry_sw_2021(W5291,公司分析!D$5,2),IF($Y$3="申万三级行业",[1]!s_info_industry_sw_2021(W5291,公司分析!D$5,3),IF($Y$3="wind一级行业",[1]!s_info_industry_gics(W5291,1),IF($Y$3="wind二级行业",[1]!s_info_industry_gics(W5291,2),IF($Y$3="wind三级行业",[1]!s_info_industry_gics(W5291,3),IF($Y$3="wind四级行业",[1]!s_info_industry_gics(W5291,4),IF($Y$3="证监会门类行业",[1]!s_info_industry_csrc12_n(W5291,公司分析!D$5,1),""))))))))</f>
        <v>0</v>
      </c>
      <c r="Z5291" s="298" t="str">
        <f>IF(Y5291=行业比较!$E$6,ROW(),"")</f>
        <v/>
      </c>
    </row>
    <row r="5292" spans="22:26" x14ac:dyDescent="0.35">
      <c r="V5292" s="253">
        <f t="shared" si="91"/>
        <v>0</v>
      </c>
      <c r="W5292" s="348" t="str">
        <f>IF(板块成分!B5294="","",板块成分!B5294)</f>
        <v/>
      </c>
      <c r="X5292" s="270" t="str">
        <f>[1]!s_info_name(W5292)</f>
        <v>0</v>
      </c>
      <c r="Y5292" s="335" t="str">
        <f>IF($Y$3="申万一级行业",[1]!s_info_industry_sw_2021(W5292,公司分析!D$5,1),IF($Y$3="申万二级行业",[1]!s_info_industry_sw_2021(W5292,公司分析!D$5,2),IF($Y$3="申万三级行业",[1]!s_info_industry_sw_2021(W5292,公司分析!D$5,3),IF($Y$3="wind一级行业",[1]!s_info_industry_gics(W5292,1),IF($Y$3="wind二级行业",[1]!s_info_industry_gics(W5292,2),IF($Y$3="wind三级行业",[1]!s_info_industry_gics(W5292,3),IF($Y$3="wind四级行业",[1]!s_info_industry_gics(W5292,4),IF($Y$3="证监会门类行业",[1]!s_info_industry_csrc12_n(W5292,公司分析!D$5,1),""))))))))</f>
        <v>0</v>
      </c>
      <c r="Z5292" s="298" t="str">
        <f>IF(Y5292=行业比较!$E$6,ROW(),"")</f>
        <v/>
      </c>
    </row>
    <row r="5293" spans="22:26" x14ac:dyDescent="0.35">
      <c r="V5293" s="253">
        <f t="shared" si="91"/>
        <v>0</v>
      </c>
      <c r="W5293" s="348" t="str">
        <f>IF(板块成分!B5295="","",板块成分!B5295)</f>
        <v/>
      </c>
      <c r="X5293" s="270" t="str">
        <f>[1]!s_info_name(W5293)</f>
        <v>0</v>
      </c>
      <c r="Y5293" s="335" t="str">
        <f>IF($Y$3="申万一级行业",[1]!s_info_industry_sw_2021(W5293,公司分析!D$5,1),IF($Y$3="申万二级行业",[1]!s_info_industry_sw_2021(W5293,公司分析!D$5,2),IF($Y$3="申万三级行业",[1]!s_info_industry_sw_2021(W5293,公司分析!D$5,3),IF($Y$3="wind一级行业",[1]!s_info_industry_gics(W5293,1),IF($Y$3="wind二级行业",[1]!s_info_industry_gics(W5293,2),IF($Y$3="wind三级行业",[1]!s_info_industry_gics(W5293,3),IF($Y$3="wind四级行业",[1]!s_info_industry_gics(W5293,4),IF($Y$3="证监会门类行业",[1]!s_info_industry_csrc12_n(W5293,公司分析!D$5,1),""))))))))</f>
        <v>0</v>
      </c>
      <c r="Z5293" s="298" t="str">
        <f>IF(Y5293=行业比较!$E$6,ROW(),"")</f>
        <v/>
      </c>
    </row>
    <row r="5294" spans="22:26" x14ac:dyDescent="0.35">
      <c r="V5294" s="253">
        <f t="shared" si="91"/>
        <v>0</v>
      </c>
      <c r="W5294" s="348" t="str">
        <f>IF(板块成分!B5296="","",板块成分!B5296)</f>
        <v/>
      </c>
      <c r="X5294" s="270" t="str">
        <f>[1]!s_info_name(W5294)</f>
        <v>0</v>
      </c>
      <c r="Y5294" s="335" t="str">
        <f>IF($Y$3="申万一级行业",[1]!s_info_industry_sw_2021(W5294,公司分析!D$5,1),IF($Y$3="申万二级行业",[1]!s_info_industry_sw_2021(W5294,公司分析!D$5,2),IF($Y$3="申万三级行业",[1]!s_info_industry_sw_2021(W5294,公司分析!D$5,3),IF($Y$3="wind一级行业",[1]!s_info_industry_gics(W5294,1),IF($Y$3="wind二级行业",[1]!s_info_industry_gics(W5294,2),IF($Y$3="wind三级行业",[1]!s_info_industry_gics(W5294,3),IF($Y$3="wind四级行业",[1]!s_info_industry_gics(W5294,4),IF($Y$3="证监会门类行业",[1]!s_info_industry_csrc12_n(W5294,公司分析!D$5,1),""))))))))</f>
        <v>0</v>
      </c>
      <c r="Z5294" s="298" t="str">
        <f>IF(Y5294=行业比较!$E$6,ROW(),"")</f>
        <v/>
      </c>
    </row>
    <row r="5295" spans="22:26" x14ac:dyDescent="0.35">
      <c r="V5295" s="253">
        <f t="shared" si="91"/>
        <v>0</v>
      </c>
      <c r="W5295" s="348" t="str">
        <f>IF(板块成分!B5297="","",板块成分!B5297)</f>
        <v/>
      </c>
      <c r="X5295" s="270" t="str">
        <f>[1]!s_info_name(W5295)</f>
        <v>0</v>
      </c>
      <c r="Y5295" s="335" t="str">
        <f>IF($Y$3="申万一级行业",[1]!s_info_industry_sw_2021(W5295,公司分析!D$5,1),IF($Y$3="申万二级行业",[1]!s_info_industry_sw_2021(W5295,公司分析!D$5,2),IF($Y$3="申万三级行业",[1]!s_info_industry_sw_2021(W5295,公司分析!D$5,3),IF($Y$3="wind一级行业",[1]!s_info_industry_gics(W5295,1),IF($Y$3="wind二级行业",[1]!s_info_industry_gics(W5295,2),IF($Y$3="wind三级行业",[1]!s_info_industry_gics(W5295,3),IF($Y$3="wind四级行业",[1]!s_info_industry_gics(W5295,4),IF($Y$3="证监会门类行业",[1]!s_info_industry_csrc12_n(W5295,公司分析!D$5,1),""))))))))</f>
        <v>0</v>
      </c>
      <c r="Z5295" s="298" t="str">
        <f>IF(Y5295=行业比较!$E$6,ROW(),"")</f>
        <v/>
      </c>
    </row>
    <row r="5296" spans="22:26" x14ac:dyDescent="0.35">
      <c r="V5296" s="253">
        <f t="shared" si="91"/>
        <v>0</v>
      </c>
      <c r="W5296" s="348" t="str">
        <f>IF(板块成分!B5298="","",板块成分!B5298)</f>
        <v/>
      </c>
      <c r="X5296" s="270" t="str">
        <f>[1]!s_info_name(W5296)</f>
        <v>0</v>
      </c>
      <c r="Y5296" s="335" t="str">
        <f>IF($Y$3="申万一级行业",[1]!s_info_industry_sw_2021(W5296,公司分析!D$5,1),IF($Y$3="申万二级行业",[1]!s_info_industry_sw_2021(W5296,公司分析!D$5,2),IF($Y$3="申万三级行业",[1]!s_info_industry_sw_2021(W5296,公司分析!D$5,3),IF($Y$3="wind一级行业",[1]!s_info_industry_gics(W5296,1),IF($Y$3="wind二级行业",[1]!s_info_industry_gics(W5296,2),IF($Y$3="wind三级行业",[1]!s_info_industry_gics(W5296,3),IF($Y$3="wind四级行业",[1]!s_info_industry_gics(W5296,4),IF($Y$3="证监会门类行业",[1]!s_info_industry_csrc12_n(W5296,公司分析!D$5,1),""))))))))</f>
        <v>0</v>
      </c>
      <c r="Z5296" s="298" t="str">
        <f>IF(Y5296=行业比较!$E$6,ROW(),"")</f>
        <v/>
      </c>
    </row>
    <row r="5297" spans="22:26" x14ac:dyDescent="0.35">
      <c r="V5297" s="253">
        <f t="shared" si="91"/>
        <v>0</v>
      </c>
      <c r="W5297" s="348" t="str">
        <f>IF(板块成分!B5299="","",板块成分!B5299)</f>
        <v/>
      </c>
      <c r="X5297" s="270" t="str">
        <f>[1]!s_info_name(W5297)</f>
        <v>0</v>
      </c>
      <c r="Y5297" s="335" t="str">
        <f>IF($Y$3="申万一级行业",[1]!s_info_industry_sw_2021(W5297,公司分析!D$5,1),IF($Y$3="申万二级行业",[1]!s_info_industry_sw_2021(W5297,公司分析!D$5,2),IF($Y$3="申万三级行业",[1]!s_info_industry_sw_2021(W5297,公司分析!D$5,3),IF($Y$3="wind一级行业",[1]!s_info_industry_gics(W5297,1),IF($Y$3="wind二级行业",[1]!s_info_industry_gics(W5297,2),IF($Y$3="wind三级行业",[1]!s_info_industry_gics(W5297,3),IF($Y$3="wind四级行业",[1]!s_info_industry_gics(W5297,4),IF($Y$3="证监会门类行业",[1]!s_info_industry_csrc12_n(W5297,公司分析!D$5,1),""))))))))</f>
        <v>0</v>
      </c>
      <c r="Z5297" s="298" t="str">
        <f>IF(Y5297=行业比较!$E$6,ROW(),"")</f>
        <v/>
      </c>
    </row>
    <row r="5298" spans="22:26" x14ac:dyDescent="0.35">
      <c r="V5298" s="253">
        <f t="shared" si="91"/>
        <v>0</v>
      </c>
      <c r="W5298" s="348" t="str">
        <f>IF(板块成分!B5300="","",板块成分!B5300)</f>
        <v/>
      </c>
      <c r="X5298" s="270" t="str">
        <f>[1]!s_info_name(W5298)</f>
        <v>0</v>
      </c>
      <c r="Y5298" s="335" t="str">
        <f>IF($Y$3="申万一级行业",[1]!s_info_industry_sw_2021(W5298,公司分析!D$5,1),IF($Y$3="申万二级行业",[1]!s_info_industry_sw_2021(W5298,公司分析!D$5,2),IF($Y$3="申万三级行业",[1]!s_info_industry_sw_2021(W5298,公司分析!D$5,3),IF($Y$3="wind一级行业",[1]!s_info_industry_gics(W5298,1),IF($Y$3="wind二级行业",[1]!s_info_industry_gics(W5298,2),IF($Y$3="wind三级行业",[1]!s_info_industry_gics(W5298,3),IF($Y$3="wind四级行业",[1]!s_info_industry_gics(W5298,4),IF($Y$3="证监会门类行业",[1]!s_info_industry_csrc12_n(W5298,公司分析!D$5,1),""))))))))</f>
        <v>0</v>
      </c>
      <c r="Z5298" s="298" t="str">
        <f>IF(Y5298=行业比较!$E$6,ROW(),"")</f>
        <v/>
      </c>
    </row>
    <row r="5299" spans="22:26" x14ac:dyDescent="0.35">
      <c r="V5299" s="253">
        <f t="shared" si="91"/>
        <v>0</v>
      </c>
      <c r="W5299" s="348" t="str">
        <f>IF(板块成分!B5301="","",板块成分!B5301)</f>
        <v/>
      </c>
      <c r="X5299" s="270" t="str">
        <f>[1]!s_info_name(W5299)</f>
        <v>0</v>
      </c>
      <c r="Y5299" s="335" t="str">
        <f>IF($Y$3="申万一级行业",[1]!s_info_industry_sw_2021(W5299,公司分析!D$5,1),IF($Y$3="申万二级行业",[1]!s_info_industry_sw_2021(W5299,公司分析!D$5,2),IF($Y$3="申万三级行业",[1]!s_info_industry_sw_2021(W5299,公司分析!D$5,3),IF($Y$3="wind一级行业",[1]!s_info_industry_gics(W5299,1),IF($Y$3="wind二级行业",[1]!s_info_industry_gics(W5299,2),IF($Y$3="wind三级行业",[1]!s_info_industry_gics(W5299,3),IF($Y$3="wind四级行业",[1]!s_info_industry_gics(W5299,4),IF($Y$3="证监会门类行业",[1]!s_info_industry_csrc12_n(W5299,公司分析!D$5,1),""))))))))</f>
        <v>0</v>
      </c>
      <c r="Z5299" s="298" t="str">
        <f>IF(Y5299=行业比较!$E$6,ROW(),"")</f>
        <v/>
      </c>
    </row>
    <row r="5300" spans="22:26" x14ac:dyDescent="0.35">
      <c r="V5300" s="253">
        <f t="shared" si="91"/>
        <v>0</v>
      </c>
      <c r="W5300" s="348" t="str">
        <f>IF(板块成分!B5302="","",板块成分!B5302)</f>
        <v/>
      </c>
      <c r="X5300" s="270" t="str">
        <f>[1]!s_info_name(W5300)</f>
        <v>0</v>
      </c>
      <c r="Y5300" s="335" t="str">
        <f>IF($Y$3="申万一级行业",[1]!s_info_industry_sw_2021(W5300,公司分析!D$5,1),IF($Y$3="申万二级行业",[1]!s_info_industry_sw_2021(W5300,公司分析!D$5,2),IF($Y$3="申万三级行业",[1]!s_info_industry_sw_2021(W5300,公司分析!D$5,3),IF($Y$3="wind一级行业",[1]!s_info_industry_gics(W5300,1),IF($Y$3="wind二级行业",[1]!s_info_industry_gics(W5300,2),IF($Y$3="wind三级行业",[1]!s_info_industry_gics(W5300,3),IF($Y$3="wind四级行业",[1]!s_info_industry_gics(W5300,4),IF($Y$3="证监会门类行业",[1]!s_info_industry_csrc12_n(W5300,公司分析!D$5,1),""))))))))</f>
        <v>0</v>
      </c>
      <c r="Z5300" s="298" t="str">
        <f>IF(Y5300=行业比较!$E$6,ROW(),"")</f>
        <v/>
      </c>
    </row>
    <row r="5301" spans="22:26" x14ac:dyDescent="0.35">
      <c r="V5301" s="253">
        <f t="shared" si="91"/>
        <v>0</v>
      </c>
      <c r="W5301" s="348" t="str">
        <f>IF(板块成分!B5303="","",板块成分!B5303)</f>
        <v/>
      </c>
      <c r="X5301" s="270" t="str">
        <f>[1]!s_info_name(W5301)</f>
        <v>0</v>
      </c>
      <c r="Y5301" s="335" t="str">
        <f>IF($Y$3="申万一级行业",[1]!s_info_industry_sw_2021(W5301,公司分析!D$5,1),IF($Y$3="申万二级行业",[1]!s_info_industry_sw_2021(W5301,公司分析!D$5,2),IF($Y$3="申万三级行业",[1]!s_info_industry_sw_2021(W5301,公司分析!D$5,3),IF($Y$3="wind一级行业",[1]!s_info_industry_gics(W5301,1),IF($Y$3="wind二级行业",[1]!s_info_industry_gics(W5301,2),IF($Y$3="wind三级行业",[1]!s_info_industry_gics(W5301,3),IF($Y$3="wind四级行业",[1]!s_info_industry_gics(W5301,4),IF($Y$3="证监会门类行业",[1]!s_info_industry_csrc12_n(W5301,公司分析!D$5,1),""))))))))</f>
        <v>0</v>
      </c>
      <c r="Z5301" s="298" t="str">
        <f>IF(Y5301=行业比较!$E$6,ROW(),"")</f>
        <v/>
      </c>
    </row>
    <row r="5302" spans="22:26" x14ac:dyDescent="0.35">
      <c r="V5302" s="253">
        <f t="shared" si="91"/>
        <v>0</v>
      </c>
      <c r="W5302" s="348" t="str">
        <f>IF(板块成分!B5304="","",板块成分!B5304)</f>
        <v/>
      </c>
      <c r="X5302" s="270" t="str">
        <f>[1]!s_info_name(W5302)</f>
        <v>0</v>
      </c>
      <c r="Y5302" s="335" t="str">
        <f>IF($Y$3="申万一级行业",[1]!s_info_industry_sw_2021(W5302,公司分析!D$5,1),IF($Y$3="申万二级行业",[1]!s_info_industry_sw_2021(W5302,公司分析!D$5,2),IF($Y$3="申万三级行业",[1]!s_info_industry_sw_2021(W5302,公司分析!D$5,3),IF($Y$3="wind一级行业",[1]!s_info_industry_gics(W5302,1),IF($Y$3="wind二级行业",[1]!s_info_industry_gics(W5302,2),IF($Y$3="wind三级行业",[1]!s_info_industry_gics(W5302,3),IF($Y$3="wind四级行业",[1]!s_info_industry_gics(W5302,4),IF($Y$3="证监会门类行业",[1]!s_info_industry_csrc12_n(W5302,公司分析!D$5,1),""))))))))</f>
        <v>0</v>
      </c>
      <c r="Z5302" s="298" t="str">
        <f>IF(Y5302=行业比较!$E$6,ROW(),"")</f>
        <v/>
      </c>
    </row>
    <row r="5303" spans="22:26" x14ac:dyDescent="0.35">
      <c r="V5303" s="253">
        <f t="shared" si="91"/>
        <v>0</v>
      </c>
      <c r="W5303" s="348" t="str">
        <f>IF(板块成分!B5305="","",板块成分!B5305)</f>
        <v/>
      </c>
      <c r="X5303" s="270" t="str">
        <f>[1]!s_info_name(W5303)</f>
        <v>0</v>
      </c>
      <c r="Y5303" s="335" t="str">
        <f>IF($Y$3="申万一级行业",[1]!s_info_industry_sw_2021(W5303,公司分析!D$5,1),IF($Y$3="申万二级行业",[1]!s_info_industry_sw_2021(W5303,公司分析!D$5,2),IF($Y$3="申万三级行业",[1]!s_info_industry_sw_2021(W5303,公司分析!D$5,3),IF($Y$3="wind一级行业",[1]!s_info_industry_gics(W5303,1),IF($Y$3="wind二级行业",[1]!s_info_industry_gics(W5303,2),IF($Y$3="wind三级行业",[1]!s_info_industry_gics(W5303,3),IF($Y$3="wind四级行业",[1]!s_info_industry_gics(W5303,4),IF($Y$3="证监会门类行业",[1]!s_info_industry_csrc12_n(W5303,公司分析!D$5,1),""))))))))</f>
        <v>0</v>
      </c>
      <c r="Z5303" s="298" t="str">
        <f>IF(Y5303=行业比较!$E$6,ROW(),"")</f>
        <v/>
      </c>
    </row>
    <row r="5304" spans="22:26" x14ac:dyDescent="0.35">
      <c r="V5304" s="253">
        <f t="shared" si="91"/>
        <v>0</v>
      </c>
      <c r="W5304" s="348" t="str">
        <f>IF(板块成分!B5306="","",板块成分!B5306)</f>
        <v/>
      </c>
      <c r="X5304" s="270" t="str">
        <f>[1]!s_info_name(W5304)</f>
        <v>0</v>
      </c>
      <c r="Y5304" s="335" t="str">
        <f>IF($Y$3="申万一级行业",[1]!s_info_industry_sw_2021(W5304,公司分析!D$5,1),IF($Y$3="申万二级行业",[1]!s_info_industry_sw_2021(W5304,公司分析!D$5,2),IF($Y$3="申万三级行业",[1]!s_info_industry_sw_2021(W5304,公司分析!D$5,3),IF($Y$3="wind一级行业",[1]!s_info_industry_gics(W5304,1),IF($Y$3="wind二级行业",[1]!s_info_industry_gics(W5304,2),IF($Y$3="wind三级行业",[1]!s_info_industry_gics(W5304,3),IF($Y$3="wind四级行业",[1]!s_info_industry_gics(W5304,4),IF($Y$3="证监会门类行业",[1]!s_info_industry_csrc12_n(W5304,公司分析!D$5,1),""))))))))</f>
        <v>0</v>
      </c>
      <c r="Z5304" s="298" t="str">
        <f>IF(Y5304=行业比较!$E$6,ROW(),"")</f>
        <v/>
      </c>
    </row>
    <row r="5305" spans="22:26" x14ac:dyDescent="0.35">
      <c r="V5305" s="253">
        <f t="shared" si="91"/>
        <v>0</v>
      </c>
      <c r="W5305" s="348" t="str">
        <f>IF(板块成分!B5307="","",板块成分!B5307)</f>
        <v/>
      </c>
      <c r="X5305" s="270" t="str">
        <f>[1]!s_info_name(W5305)</f>
        <v>0</v>
      </c>
      <c r="Y5305" s="335" t="str">
        <f>IF($Y$3="申万一级行业",[1]!s_info_industry_sw_2021(W5305,公司分析!D$5,1),IF($Y$3="申万二级行业",[1]!s_info_industry_sw_2021(W5305,公司分析!D$5,2),IF($Y$3="申万三级行业",[1]!s_info_industry_sw_2021(W5305,公司分析!D$5,3),IF($Y$3="wind一级行业",[1]!s_info_industry_gics(W5305,1),IF($Y$3="wind二级行业",[1]!s_info_industry_gics(W5305,2),IF($Y$3="wind三级行业",[1]!s_info_industry_gics(W5305,3),IF($Y$3="wind四级行业",[1]!s_info_industry_gics(W5305,4),IF($Y$3="证监会门类行业",[1]!s_info_industry_csrc12_n(W5305,公司分析!D$5,1),""))))))))</f>
        <v>0</v>
      </c>
      <c r="Z5305" s="298" t="str">
        <f>IF(Y5305=行业比较!$E$6,ROW(),"")</f>
        <v/>
      </c>
    </row>
    <row r="5306" spans="22:26" x14ac:dyDescent="0.35">
      <c r="V5306" s="253">
        <f t="shared" si="91"/>
        <v>0</v>
      </c>
      <c r="W5306" s="348" t="str">
        <f>IF(板块成分!B5308="","",板块成分!B5308)</f>
        <v/>
      </c>
      <c r="X5306" s="270" t="str">
        <f>[1]!s_info_name(W5306)</f>
        <v>0</v>
      </c>
      <c r="Y5306" s="335" t="str">
        <f>IF($Y$3="申万一级行业",[1]!s_info_industry_sw_2021(W5306,公司分析!D$5,1),IF($Y$3="申万二级行业",[1]!s_info_industry_sw_2021(W5306,公司分析!D$5,2),IF($Y$3="申万三级行业",[1]!s_info_industry_sw_2021(W5306,公司分析!D$5,3),IF($Y$3="wind一级行业",[1]!s_info_industry_gics(W5306,1),IF($Y$3="wind二级行业",[1]!s_info_industry_gics(W5306,2),IF($Y$3="wind三级行业",[1]!s_info_industry_gics(W5306,3),IF($Y$3="wind四级行业",[1]!s_info_industry_gics(W5306,4),IF($Y$3="证监会门类行业",[1]!s_info_industry_csrc12_n(W5306,公司分析!D$5,1),""))))))))</f>
        <v>0</v>
      </c>
      <c r="Z5306" s="298" t="str">
        <f>IF(Y5306=行业比较!$E$6,ROW(),"")</f>
        <v/>
      </c>
    </row>
    <row r="5307" spans="22:26" x14ac:dyDescent="0.35">
      <c r="V5307" s="253">
        <f t="shared" si="91"/>
        <v>0</v>
      </c>
      <c r="W5307" s="348" t="str">
        <f>IF(板块成分!B5309="","",板块成分!B5309)</f>
        <v/>
      </c>
      <c r="X5307" s="270" t="str">
        <f>[1]!s_info_name(W5307)</f>
        <v>0</v>
      </c>
      <c r="Y5307" s="335" t="str">
        <f>IF($Y$3="申万一级行业",[1]!s_info_industry_sw_2021(W5307,公司分析!D$5,1),IF($Y$3="申万二级行业",[1]!s_info_industry_sw_2021(W5307,公司分析!D$5,2),IF($Y$3="申万三级行业",[1]!s_info_industry_sw_2021(W5307,公司分析!D$5,3),IF($Y$3="wind一级行业",[1]!s_info_industry_gics(W5307,1),IF($Y$3="wind二级行业",[1]!s_info_industry_gics(W5307,2),IF($Y$3="wind三级行业",[1]!s_info_industry_gics(W5307,3),IF($Y$3="wind四级行业",[1]!s_info_industry_gics(W5307,4),IF($Y$3="证监会门类行业",[1]!s_info_industry_csrc12_n(W5307,公司分析!D$5,1),""))))))))</f>
        <v>0</v>
      </c>
      <c r="Z5307" s="298" t="str">
        <f>IF(Y5307=行业比较!$E$6,ROW(),"")</f>
        <v/>
      </c>
    </row>
    <row r="5308" spans="22:26" x14ac:dyDescent="0.35">
      <c r="V5308" s="253">
        <f t="shared" si="91"/>
        <v>0</v>
      </c>
      <c r="W5308" s="348" t="str">
        <f>IF(板块成分!B5310="","",板块成分!B5310)</f>
        <v/>
      </c>
      <c r="X5308" s="270" t="str">
        <f>[1]!s_info_name(W5308)</f>
        <v>0</v>
      </c>
      <c r="Y5308" s="335" t="str">
        <f>IF($Y$3="申万一级行业",[1]!s_info_industry_sw_2021(W5308,公司分析!D$5,1),IF($Y$3="申万二级行业",[1]!s_info_industry_sw_2021(W5308,公司分析!D$5,2),IF($Y$3="申万三级行业",[1]!s_info_industry_sw_2021(W5308,公司分析!D$5,3),IF($Y$3="wind一级行业",[1]!s_info_industry_gics(W5308,1),IF($Y$3="wind二级行业",[1]!s_info_industry_gics(W5308,2),IF($Y$3="wind三级行业",[1]!s_info_industry_gics(W5308,3),IF($Y$3="wind四级行业",[1]!s_info_industry_gics(W5308,4),IF($Y$3="证监会门类行业",[1]!s_info_industry_csrc12_n(W5308,公司分析!D$5,1),""))))))))</f>
        <v>0</v>
      </c>
      <c r="Z5308" s="298" t="str">
        <f>IF(Y5308=行业比较!$E$6,ROW(),"")</f>
        <v/>
      </c>
    </row>
    <row r="5309" spans="22:26" x14ac:dyDescent="0.35">
      <c r="V5309" s="253">
        <f t="shared" si="91"/>
        <v>0</v>
      </c>
      <c r="W5309" s="348" t="str">
        <f>IF(板块成分!B5311="","",板块成分!B5311)</f>
        <v/>
      </c>
      <c r="X5309" s="270" t="str">
        <f>[1]!s_info_name(W5309)</f>
        <v>0</v>
      </c>
      <c r="Y5309" s="335" t="str">
        <f>IF($Y$3="申万一级行业",[1]!s_info_industry_sw_2021(W5309,公司分析!D$5,1),IF($Y$3="申万二级行业",[1]!s_info_industry_sw_2021(W5309,公司分析!D$5,2),IF($Y$3="申万三级行业",[1]!s_info_industry_sw_2021(W5309,公司分析!D$5,3),IF($Y$3="wind一级行业",[1]!s_info_industry_gics(W5309,1),IF($Y$3="wind二级行业",[1]!s_info_industry_gics(W5309,2),IF($Y$3="wind三级行业",[1]!s_info_industry_gics(W5309,3),IF($Y$3="wind四级行业",[1]!s_info_industry_gics(W5309,4),IF($Y$3="证监会门类行业",[1]!s_info_industry_csrc12_n(W5309,公司分析!D$5,1),""))))))))</f>
        <v>0</v>
      </c>
      <c r="Z5309" s="298" t="str">
        <f>IF(Y5309=行业比较!$E$6,ROW(),"")</f>
        <v/>
      </c>
    </row>
    <row r="5310" spans="22:26" x14ac:dyDescent="0.35">
      <c r="V5310" s="253">
        <f t="shared" si="91"/>
        <v>0</v>
      </c>
      <c r="W5310" s="348" t="str">
        <f>IF(板块成分!B5312="","",板块成分!B5312)</f>
        <v/>
      </c>
      <c r="X5310" s="270" t="str">
        <f>[1]!s_info_name(W5310)</f>
        <v>0</v>
      </c>
      <c r="Y5310" s="335" t="str">
        <f>IF($Y$3="申万一级行业",[1]!s_info_industry_sw_2021(W5310,公司分析!D$5,1),IF($Y$3="申万二级行业",[1]!s_info_industry_sw_2021(W5310,公司分析!D$5,2),IF($Y$3="申万三级行业",[1]!s_info_industry_sw_2021(W5310,公司分析!D$5,3),IF($Y$3="wind一级行业",[1]!s_info_industry_gics(W5310,1),IF($Y$3="wind二级行业",[1]!s_info_industry_gics(W5310,2),IF($Y$3="wind三级行业",[1]!s_info_industry_gics(W5310,3),IF($Y$3="wind四级行业",[1]!s_info_industry_gics(W5310,4),IF($Y$3="证监会门类行业",[1]!s_info_industry_csrc12_n(W5310,公司分析!D$5,1),""))))))))</f>
        <v>0</v>
      </c>
      <c r="Z5310" s="298" t="str">
        <f>IF(Y5310=行业比较!$E$6,ROW(),"")</f>
        <v/>
      </c>
    </row>
    <row r="5311" spans="22:26" x14ac:dyDescent="0.35">
      <c r="V5311" s="253">
        <f t="shared" si="91"/>
        <v>0</v>
      </c>
      <c r="W5311" s="348" t="str">
        <f>IF(板块成分!B5313="","",板块成分!B5313)</f>
        <v/>
      </c>
      <c r="X5311" s="270" t="str">
        <f>[1]!s_info_name(W5311)</f>
        <v>0</v>
      </c>
      <c r="Y5311" s="335" t="str">
        <f>IF($Y$3="申万一级行业",[1]!s_info_industry_sw_2021(W5311,公司分析!D$5,1),IF($Y$3="申万二级行业",[1]!s_info_industry_sw_2021(W5311,公司分析!D$5,2),IF($Y$3="申万三级行业",[1]!s_info_industry_sw_2021(W5311,公司分析!D$5,3),IF($Y$3="wind一级行业",[1]!s_info_industry_gics(W5311,1),IF($Y$3="wind二级行业",[1]!s_info_industry_gics(W5311,2),IF($Y$3="wind三级行业",[1]!s_info_industry_gics(W5311,3),IF($Y$3="wind四级行业",[1]!s_info_industry_gics(W5311,4),IF($Y$3="证监会门类行业",[1]!s_info_industry_csrc12_n(W5311,公司分析!D$5,1),""))))))))</f>
        <v>0</v>
      </c>
      <c r="Z5311" s="298" t="str">
        <f>IF(Y5311=行业比较!$E$6,ROW(),"")</f>
        <v/>
      </c>
    </row>
    <row r="5312" spans="22:26" x14ac:dyDescent="0.35">
      <c r="V5312" s="253">
        <f t="shared" si="91"/>
        <v>0</v>
      </c>
      <c r="W5312" s="348" t="str">
        <f>IF(板块成分!B5314="","",板块成分!B5314)</f>
        <v/>
      </c>
      <c r="X5312" s="270" t="str">
        <f>[1]!s_info_name(W5312)</f>
        <v>0</v>
      </c>
      <c r="Y5312" s="335" t="str">
        <f>IF($Y$3="申万一级行业",[1]!s_info_industry_sw_2021(W5312,公司分析!D$5,1),IF($Y$3="申万二级行业",[1]!s_info_industry_sw_2021(W5312,公司分析!D$5,2),IF($Y$3="申万三级行业",[1]!s_info_industry_sw_2021(W5312,公司分析!D$5,3),IF($Y$3="wind一级行业",[1]!s_info_industry_gics(W5312,1),IF($Y$3="wind二级行业",[1]!s_info_industry_gics(W5312,2),IF($Y$3="wind三级行业",[1]!s_info_industry_gics(W5312,3),IF($Y$3="wind四级行业",[1]!s_info_industry_gics(W5312,4),IF($Y$3="证监会门类行业",[1]!s_info_industry_csrc12_n(W5312,公司分析!D$5,1),""))))))))</f>
        <v>0</v>
      </c>
      <c r="Z5312" s="298" t="str">
        <f>IF(Y5312=行业比较!$E$6,ROW(),"")</f>
        <v/>
      </c>
    </row>
    <row r="5313" spans="22:26" x14ac:dyDescent="0.35">
      <c r="V5313" s="253">
        <f t="shared" si="91"/>
        <v>0</v>
      </c>
      <c r="W5313" s="348" t="str">
        <f>IF(板块成分!B5315="","",板块成分!B5315)</f>
        <v/>
      </c>
      <c r="X5313" s="270" t="str">
        <f>[1]!s_info_name(W5313)</f>
        <v>0</v>
      </c>
      <c r="Y5313" s="335" t="str">
        <f>IF($Y$3="申万一级行业",[1]!s_info_industry_sw_2021(W5313,公司分析!D$5,1),IF($Y$3="申万二级行业",[1]!s_info_industry_sw_2021(W5313,公司分析!D$5,2),IF($Y$3="申万三级行业",[1]!s_info_industry_sw_2021(W5313,公司分析!D$5,3),IF($Y$3="wind一级行业",[1]!s_info_industry_gics(W5313,1),IF($Y$3="wind二级行业",[1]!s_info_industry_gics(W5313,2),IF($Y$3="wind三级行业",[1]!s_info_industry_gics(W5313,3),IF($Y$3="wind四级行业",[1]!s_info_industry_gics(W5313,4),IF($Y$3="证监会门类行业",[1]!s_info_industry_csrc12_n(W5313,公司分析!D$5,1),""))))))))</f>
        <v>0</v>
      </c>
      <c r="Z5313" s="298" t="str">
        <f>IF(Y5313=行业比较!$E$6,ROW(),"")</f>
        <v/>
      </c>
    </row>
    <row r="5314" spans="22:26" x14ac:dyDescent="0.35">
      <c r="V5314" s="253">
        <f t="shared" si="91"/>
        <v>0</v>
      </c>
      <c r="W5314" s="348" t="str">
        <f>IF(板块成分!B5316="","",板块成分!B5316)</f>
        <v/>
      </c>
      <c r="X5314" s="270" t="str">
        <f>[1]!s_info_name(W5314)</f>
        <v>0</v>
      </c>
      <c r="Y5314" s="335" t="str">
        <f>IF($Y$3="申万一级行业",[1]!s_info_industry_sw_2021(W5314,公司分析!D$5,1),IF($Y$3="申万二级行业",[1]!s_info_industry_sw_2021(W5314,公司分析!D$5,2),IF($Y$3="申万三级行业",[1]!s_info_industry_sw_2021(W5314,公司分析!D$5,3),IF($Y$3="wind一级行业",[1]!s_info_industry_gics(W5314,1),IF($Y$3="wind二级行业",[1]!s_info_industry_gics(W5314,2),IF($Y$3="wind三级行业",[1]!s_info_industry_gics(W5314,3),IF($Y$3="wind四级行业",[1]!s_info_industry_gics(W5314,4),IF($Y$3="证监会门类行业",[1]!s_info_industry_csrc12_n(W5314,公司分析!D$5,1),""))))))))</f>
        <v>0</v>
      </c>
      <c r="Z5314" s="298" t="str">
        <f>IF(Y5314=行业比较!$E$6,ROW(),"")</f>
        <v/>
      </c>
    </row>
    <row r="5315" spans="22:26" x14ac:dyDescent="0.35">
      <c r="V5315" s="253">
        <f t="shared" si="91"/>
        <v>0</v>
      </c>
      <c r="W5315" s="348" t="str">
        <f>IF(板块成分!B5317="","",板块成分!B5317)</f>
        <v/>
      </c>
      <c r="X5315" s="270" t="str">
        <f>[1]!s_info_name(W5315)</f>
        <v>0</v>
      </c>
      <c r="Y5315" s="335" t="str">
        <f>IF($Y$3="申万一级行业",[1]!s_info_industry_sw_2021(W5315,公司分析!D$5,1),IF($Y$3="申万二级行业",[1]!s_info_industry_sw_2021(W5315,公司分析!D$5,2),IF($Y$3="申万三级行业",[1]!s_info_industry_sw_2021(W5315,公司分析!D$5,3),IF($Y$3="wind一级行业",[1]!s_info_industry_gics(W5315,1),IF($Y$3="wind二级行业",[1]!s_info_industry_gics(W5315,2),IF($Y$3="wind三级行业",[1]!s_info_industry_gics(W5315,3),IF($Y$3="wind四级行业",[1]!s_info_industry_gics(W5315,4),IF($Y$3="证监会门类行业",[1]!s_info_industry_csrc12_n(W5315,公司分析!D$5,1),""))))))))</f>
        <v>0</v>
      </c>
      <c r="Z5315" s="298" t="str">
        <f>IF(Y5315=行业比较!$E$6,ROW(),"")</f>
        <v/>
      </c>
    </row>
    <row r="5316" spans="22:26" x14ac:dyDescent="0.35">
      <c r="V5316" s="253">
        <f t="shared" si="91"/>
        <v>0</v>
      </c>
      <c r="W5316" s="348" t="str">
        <f>IF(板块成分!B5318="","",板块成分!B5318)</f>
        <v/>
      </c>
      <c r="X5316" s="270" t="str">
        <f>[1]!s_info_name(W5316)</f>
        <v>0</v>
      </c>
      <c r="Y5316" s="335" t="str">
        <f>IF($Y$3="申万一级行业",[1]!s_info_industry_sw_2021(W5316,公司分析!D$5,1),IF($Y$3="申万二级行业",[1]!s_info_industry_sw_2021(W5316,公司分析!D$5,2),IF($Y$3="申万三级行业",[1]!s_info_industry_sw_2021(W5316,公司分析!D$5,3),IF($Y$3="wind一级行业",[1]!s_info_industry_gics(W5316,1),IF($Y$3="wind二级行业",[1]!s_info_industry_gics(W5316,2),IF($Y$3="wind三级行业",[1]!s_info_industry_gics(W5316,3),IF($Y$3="wind四级行业",[1]!s_info_industry_gics(W5316,4),IF($Y$3="证监会门类行业",[1]!s_info_industry_csrc12_n(W5316,公司分析!D$5,1),""))))))))</f>
        <v>0</v>
      </c>
      <c r="Z5316" s="298" t="str">
        <f>IF(Y5316=行业比较!$E$6,ROW(),"")</f>
        <v/>
      </c>
    </row>
    <row r="5317" spans="22:26" x14ac:dyDescent="0.35">
      <c r="V5317" s="253">
        <f t="shared" si="91"/>
        <v>0</v>
      </c>
      <c r="W5317" s="348" t="str">
        <f>IF(板块成分!B5319="","",板块成分!B5319)</f>
        <v/>
      </c>
      <c r="X5317" s="270" t="str">
        <f>[1]!s_info_name(W5317)</f>
        <v>0</v>
      </c>
      <c r="Y5317" s="335" t="str">
        <f>IF($Y$3="申万一级行业",[1]!s_info_industry_sw_2021(W5317,公司分析!D$5,1),IF($Y$3="申万二级行业",[1]!s_info_industry_sw_2021(W5317,公司分析!D$5,2),IF($Y$3="申万三级行业",[1]!s_info_industry_sw_2021(W5317,公司分析!D$5,3),IF($Y$3="wind一级行业",[1]!s_info_industry_gics(W5317,1),IF($Y$3="wind二级行业",[1]!s_info_industry_gics(W5317,2),IF($Y$3="wind三级行业",[1]!s_info_industry_gics(W5317,3),IF($Y$3="wind四级行业",[1]!s_info_industry_gics(W5317,4),IF($Y$3="证监会门类行业",[1]!s_info_industry_csrc12_n(W5317,公司分析!D$5,1),""))))))))</f>
        <v>0</v>
      </c>
      <c r="Z5317" s="298" t="str">
        <f>IF(Y5317=行业比较!$E$6,ROW(),"")</f>
        <v/>
      </c>
    </row>
    <row r="5318" spans="22:26" x14ac:dyDescent="0.35">
      <c r="V5318" s="253">
        <f t="shared" si="91"/>
        <v>0</v>
      </c>
      <c r="W5318" s="348" t="str">
        <f>IF(板块成分!B5320="","",板块成分!B5320)</f>
        <v/>
      </c>
      <c r="X5318" s="270" t="str">
        <f>[1]!s_info_name(W5318)</f>
        <v>0</v>
      </c>
      <c r="Y5318" s="335" t="str">
        <f>IF($Y$3="申万一级行业",[1]!s_info_industry_sw_2021(W5318,公司分析!D$5,1),IF($Y$3="申万二级行业",[1]!s_info_industry_sw_2021(W5318,公司分析!D$5,2),IF($Y$3="申万三级行业",[1]!s_info_industry_sw_2021(W5318,公司分析!D$5,3),IF($Y$3="wind一级行业",[1]!s_info_industry_gics(W5318,1),IF($Y$3="wind二级行业",[1]!s_info_industry_gics(W5318,2),IF($Y$3="wind三级行业",[1]!s_info_industry_gics(W5318,3),IF($Y$3="wind四级行业",[1]!s_info_industry_gics(W5318,4),IF($Y$3="证监会门类行业",[1]!s_info_industry_csrc12_n(W5318,公司分析!D$5,1),""))))))))</f>
        <v>0</v>
      </c>
      <c r="Z5318" s="298" t="str">
        <f>IF(Y5318=行业比较!$E$6,ROW(),"")</f>
        <v/>
      </c>
    </row>
    <row r="5319" spans="22:26" x14ac:dyDescent="0.35">
      <c r="V5319" s="253">
        <f t="shared" si="91"/>
        <v>0</v>
      </c>
      <c r="W5319" s="348" t="str">
        <f>IF(板块成分!B5321="","",板块成分!B5321)</f>
        <v/>
      </c>
      <c r="X5319" s="270" t="str">
        <f>[1]!s_info_name(W5319)</f>
        <v>0</v>
      </c>
      <c r="Y5319" s="335" t="str">
        <f>IF($Y$3="申万一级行业",[1]!s_info_industry_sw_2021(W5319,公司分析!D$5,1),IF($Y$3="申万二级行业",[1]!s_info_industry_sw_2021(W5319,公司分析!D$5,2),IF($Y$3="申万三级行业",[1]!s_info_industry_sw_2021(W5319,公司分析!D$5,3),IF($Y$3="wind一级行业",[1]!s_info_industry_gics(W5319,1),IF($Y$3="wind二级行业",[1]!s_info_industry_gics(W5319,2),IF($Y$3="wind三级行业",[1]!s_info_industry_gics(W5319,3),IF($Y$3="wind四级行业",[1]!s_info_industry_gics(W5319,4),IF($Y$3="证监会门类行业",[1]!s_info_industry_csrc12_n(W5319,公司分析!D$5,1),""))))))))</f>
        <v>0</v>
      </c>
      <c r="Z5319" s="298" t="str">
        <f>IF(Y5319=行业比较!$E$6,ROW(),"")</f>
        <v/>
      </c>
    </row>
    <row r="5320" spans="22:26" x14ac:dyDescent="0.35">
      <c r="V5320" s="253">
        <f t="shared" si="91"/>
        <v>0</v>
      </c>
      <c r="W5320" s="348" t="str">
        <f>IF(板块成分!B5322="","",板块成分!B5322)</f>
        <v/>
      </c>
      <c r="X5320" s="270" t="str">
        <f>[1]!s_info_name(W5320)</f>
        <v>0</v>
      </c>
      <c r="Y5320" s="335" t="str">
        <f>IF($Y$3="申万一级行业",[1]!s_info_industry_sw_2021(W5320,公司分析!D$5,1),IF($Y$3="申万二级行业",[1]!s_info_industry_sw_2021(W5320,公司分析!D$5,2),IF($Y$3="申万三级行业",[1]!s_info_industry_sw_2021(W5320,公司分析!D$5,3),IF($Y$3="wind一级行业",[1]!s_info_industry_gics(W5320,1),IF($Y$3="wind二级行业",[1]!s_info_industry_gics(W5320,2),IF($Y$3="wind三级行业",[1]!s_info_industry_gics(W5320,3),IF($Y$3="wind四级行业",[1]!s_info_industry_gics(W5320,4),IF($Y$3="证监会门类行业",[1]!s_info_industry_csrc12_n(W5320,公司分析!D$5,1),""))))))))</f>
        <v>0</v>
      </c>
      <c r="Z5320" s="298" t="str">
        <f>IF(Y5320=行业比较!$E$6,ROW(),"")</f>
        <v/>
      </c>
    </row>
    <row r="5321" spans="22:26" x14ac:dyDescent="0.35">
      <c r="V5321" s="253">
        <f t="shared" si="91"/>
        <v>0</v>
      </c>
      <c r="W5321" s="348" t="str">
        <f>IF(板块成分!B5323="","",板块成分!B5323)</f>
        <v/>
      </c>
      <c r="X5321" s="270" t="str">
        <f>[1]!s_info_name(W5321)</f>
        <v>0</v>
      </c>
      <c r="Y5321" s="335" t="str">
        <f>IF($Y$3="申万一级行业",[1]!s_info_industry_sw_2021(W5321,公司分析!D$5,1),IF($Y$3="申万二级行业",[1]!s_info_industry_sw_2021(W5321,公司分析!D$5,2),IF($Y$3="申万三级行业",[1]!s_info_industry_sw_2021(W5321,公司分析!D$5,3),IF($Y$3="wind一级行业",[1]!s_info_industry_gics(W5321,1),IF($Y$3="wind二级行业",[1]!s_info_industry_gics(W5321,2),IF($Y$3="wind三级行业",[1]!s_info_industry_gics(W5321,3),IF($Y$3="wind四级行业",[1]!s_info_industry_gics(W5321,4),IF($Y$3="证监会门类行业",[1]!s_info_industry_csrc12_n(W5321,公司分析!D$5,1),""))))))))</f>
        <v>0</v>
      </c>
      <c r="Z5321" s="298" t="str">
        <f>IF(Y5321=行业比较!$E$6,ROW(),"")</f>
        <v/>
      </c>
    </row>
    <row r="5322" spans="22:26" x14ac:dyDescent="0.35">
      <c r="V5322" s="253">
        <f t="shared" si="91"/>
        <v>0</v>
      </c>
      <c r="W5322" s="348" t="str">
        <f>IF(板块成分!B5324="","",板块成分!B5324)</f>
        <v/>
      </c>
      <c r="X5322" s="270" t="str">
        <f>[1]!s_info_name(W5322)</f>
        <v>0</v>
      </c>
      <c r="Y5322" s="335" t="str">
        <f>IF($Y$3="申万一级行业",[1]!s_info_industry_sw_2021(W5322,公司分析!D$5,1),IF($Y$3="申万二级行业",[1]!s_info_industry_sw_2021(W5322,公司分析!D$5,2),IF($Y$3="申万三级行业",[1]!s_info_industry_sw_2021(W5322,公司分析!D$5,3),IF($Y$3="wind一级行业",[1]!s_info_industry_gics(W5322,1),IF($Y$3="wind二级行业",[1]!s_info_industry_gics(W5322,2),IF($Y$3="wind三级行业",[1]!s_info_industry_gics(W5322,3),IF($Y$3="wind四级行业",[1]!s_info_industry_gics(W5322,4),IF($Y$3="证监会门类行业",[1]!s_info_industry_csrc12_n(W5322,公司分析!D$5,1),""))))))))</f>
        <v>0</v>
      </c>
      <c r="Z5322" s="298" t="str">
        <f>IF(Y5322=行业比较!$E$6,ROW(),"")</f>
        <v/>
      </c>
    </row>
    <row r="5323" spans="22:26" x14ac:dyDescent="0.35">
      <c r="V5323" s="253">
        <f t="shared" si="91"/>
        <v>0</v>
      </c>
      <c r="W5323" s="348" t="str">
        <f>IF(板块成分!B5325="","",板块成分!B5325)</f>
        <v/>
      </c>
      <c r="X5323" s="270" t="str">
        <f>[1]!s_info_name(W5323)</f>
        <v>0</v>
      </c>
      <c r="Y5323" s="335" t="str">
        <f>IF($Y$3="申万一级行业",[1]!s_info_industry_sw_2021(W5323,公司分析!D$5,1),IF($Y$3="申万二级行业",[1]!s_info_industry_sw_2021(W5323,公司分析!D$5,2),IF($Y$3="申万三级行业",[1]!s_info_industry_sw_2021(W5323,公司分析!D$5,3),IF($Y$3="wind一级行业",[1]!s_info_industry_gics(W5323,1),IF($Y$3="wind二级行业",[1]!s_info_industry_gics(W5323,2),IF($Y$3="wind三级行业",[1]!s_info_industry_gics(W5323,3),IF($Y$3="wind四级行业",[1]!s_info_industry_gics(W5323,4),IF($Y$3="证监会门类行业",[1]!s_info_industry_csrc12_n(W5323,公司分析!D$5,1),""))))))))</f>
        <v>0</v>
      </c>
      <c r="Z5323" s="298" t="str">
        <f>IF(Y5323=行业比较!$E$6,ROW(),"")</f>
        <v/>
      </c>
    </row>
    <row r="5324" spans="22:26" x14ac:dyDescent="0.35">
      <c r="V5324" s="253">
        <f t="shared" si="91"/>
        <v>0</v>
      </c>
      <c r="W5324" s="348" t="str">
        <f>IF(板块成分!B5326="","",板块成分!B5326)</f>
        <v/>
      </c>
      <c r="X5324" s="270" t="str">
        <f>[1]!s_info_name(W5324)</f>
        <v>0</v>
      </c>
      <c r="Y5324" s="335" t="str">
        <f>IF($Y$3="申万一级行业",[1]!s_info_industry_sw_2021(W5324,公司分析!D$5,1),IF($Y$3="申万二级行业",[1]!s_info_industry_sw_2021(W5324,公司分析!D$5,2),IF($Y$3="申万三级行业",[1]!s_info_industry_sw_2021(W5324,公司分析!D$5,3),IF($Y$3="wind一级行业",[1]!s_info_industry_gics(W5324,1),IF($Y$3="wind二级行业",[1]!s_info_industry_gics(W5324,2),IF($Y$3="wind三级行业",[1]!s_info_industry_gics(W5324,3),IF($Y$3="wind四级行业",[1]!s_info_industry_gics(W5324,4),IF($Y$3="证监会门类行业",[1]!s_info_industry_csrc12_n(W5324,公司分析!D$5,1),""))))))))</f>
        <v>0</v>
      </c>
      <c r="Z5324" s="298" t="str">
        <f>IF(Y5324=行业比较!$E$6,ROW(),"")</f>
        <v/>
      </c>
    </row>
    <row r="5325" spans="22:26" x14ac:dyDescent="0.35">
      <c r="V5325" s="253">
        <f t="shared" si="91"/>
        <v>0</v>
      </c>
      <c r="W5325" s="348" t="str">
        <f>IF(板块成分!B5327="","",板块成分!B5327)</f>
        <v/>
      </c>
      <c r="X5325" s="270" t="str">
        <f>[1]!s_info_name(W5325)</f>
        <v>0</v>
      </c>
      <c r="Y5325" s="335" t="str">
        <f>IF($Y$3="申万一级行业",[1]!s_info_industry_sw_2021(W5325,公司分析!D$5,1),IF($Y$3="申万二级行业",[1]!s_info_industry_sw_2021(W5325,公司分析!D$5,2),IF($Y$3="申万三级行业",[1]!s_info_industry_sw_2021(W5325,公司分析!D$5,3),IF($Y$3="wind一级行业",[1]!s_info_industry_gics(W5325,1),IF($Y$3="wind二级行业",[1]!s_info_industry_gics(W5325,2),IF($Y$3="wind三级行业",[1]!s_info_industry_gics(W5325,3),IF($Y$3="wind四级行业",[1]!s_info_industry_gics(W5325,4),IF($Y$3="证监会门类行业",[1]!s_info_industry_csrc12_n(W5325,公司分析!D$5,1),""))))))))</f>
        <v>0</v>
      </c>
      <c r="Z5325" s="298" t="str">
        <f>IF(Y5325=行业比较!$E$6,ROW(),"")</f>
        <v/>
      </c>
    </row>
    <row r="5326" spans="22:26" x14ac:dyDescent="0.35">
      <c r="V5326" s="253">
        <f t="shared" si="91"/>
        <v>0</v>
      </c>
      <c r="W5326" s="348" t="str">
        <f>IF(板块成分!B5328="","",板块成分!B5328)</f>
        <v/>
      </c>
      <c r="X5326" s="270" t="str">
        <f>[1]!s_info_name(W5326)</f>
        <v>0</v>
      </c>
      <c r="Y5326" s="335" t="str">
        <f>IF($Y$3="申万一级行业",[1]!s_info_industry_sw_2021(W5326,公司分析!D$5,1),IF($Y$3="申万二级行业",[1]!s_info_industry_sw_2021(W5326,公司分析!D$5,2),IF($Y$3="申万三级行业",[1]!s_info_industry_sw_2021(W5326,公司分析!D$5,3),IF($Y$3="wind一级行业",[1]!s_info_industry_gics(W5326,1),IF($Y$3="wind二级行业",[1]!s_info_industry_gics(W5326,2),IF($Y$3="wind三级行业",[1]!s_info_industry_gics(W5326,3),IF($Y$3="wind四级行业",[1]!s_info_industry_gics(W5326,4),IF($Y$3="证监会门类行业",[1]!s_info_industry_csrc12_n(W5326,公司分析!D$5,1),""))))))))</f>
        <v>0</v>
      </c>
      <c r="Z5326" s="298" t="str">
        <f>IF(Y5326=行业比较!$E$6,ROW(),"")</f>
        <v/>
      </c>
    </row>
    <row r="5327" spans="22:26" x14ac:dyDescent="0.35">
      <c r="V5327" s="253">
        <f t="shared" si="91"/>
        <v>0</v>
      </c>
      <c r="W5327" s="348" t="str">
        <f>IF(板块成分!B5329="","",板块成分!B5329)</f>
        <v/>
      </c>
      <c r="X5327" s="270" t="str">
        <f>[1]!s_info_name(W5327)</f>
        <v>0</v>
      </c>
      <c r="Y5327" s="335" t="str">
        <f>IF($Y$3="申万一级行业",[1]!s_info_industry_sw_2021(W5327,公司分析!D$5,1),IF($Y$3="申万二级行业",[1]!s_info_industry_sw_2021(W5327,公司分析!D$5,2),IF($Y$3="申万三级行业",[1]!s_info_industry_sw_2021(W5327,公司分析!D$5,3),IF($Y$3="wind一级行业",[1]!s_info_industry_gics(W5327,1),IF($Y$3="wind二级行业",[1]!s_info_industry_gics(W5327,2),IF($Y$3="wind三级行业",[1]!s_info_industry_gics(W5327,3),IF($Y$3="wind四级行业",[1]!s_info_industry_gics(W5327,4),IF($Y$3="证监会门类行业",[1]!s_info_industry_csrc12_n(W5327,公司分析!D$5,1),""))))))))</f>
        <v>0</v>
      </c>
      <c r="Z5327" s="298" t="str">
        <f>IF(Y5327=行业比较!$E$6,ROW(),"")</f>
        <v/>
      </c>
    </row>
    <row r="5328" spans="22:26" x14ac:dyDescent="0.35">
      <c r="V5328" s="253">
        <f t="shared" si="91"/>
        <v>0</v>
      </c>
      <c r="W5328" s="348" t="str">
        <f>IF(板块成分!B5330="","",板块成分!B5330)</f>
        <v/>
      </c>
      <c r="X5328" s="270" t="str">
        <f>[1]!s_info_name(W5328)</f>
        <v>0</v>
      </c>
      <c r="Y5328" s="335" t="str">
        <f>IF($Y$3="申万一级行业",[1]!s_info_industry_sw_2021(W5328,公司分析!D$5,1),IF($Y$3="申万二级行业",[1]!s_info_industry_sw_2021(W5328,公司分析!D$5,2),IF($Y$3="申万三级行业",[1]!s_info_industry_sw_2021(W5328,公司分析!D$5,3),IF($Y$3="wind一级行业",[1]!s_info_industry_gics(W5328,1),IF($Y$3="wind二级行业",[1]!s_info_industry_gics(W5328,2),IF($Y$3="wind三级行业",[1]!s_info_industry_gics(W5328,3),IF($Y$3="wind四级行业",[1]!s_info_industry_gics(W5328,4),IF($Y$3="证监会门类行业",[1]!s_info_industry_csrc12_n(W5328,公司分析!D$5,1),""))))))))</f>
        <v>0</v>
      </c>
      <c r="Z5328" s="298" t="str">
        <f>IF(Y5328=行业比较!$E$6,ROW(),"")</f>
        <v/>
      </c>
    </row>
    <row r="5329" spans="22:26" x14ac:dyDescent="0.35">
      <c r="V5329" s="253">
        <f t="shared" si="91"/>
        <v>0</v>
      </c>
      <c r="W5329" s="348" t="str">
        <f>IF(板块成分!B5331="","",板块成分!B5331)</f>
        <v/>
      </c>
      <c r="X5329" s="270" t="str">
        <f>[1]!s_info_name(W5329)</f>
        <v>0</v>
      </c>
      <c r="Y5329" s="335" t="str">
        <f>IF($Y$3="申万一级行业",[1]!s_info_industry_sw_2021(W5329,公司分析!D$5,1),IF($Y$3="申万二级行业",[1]!s_info_industry_sw_2021(W5329,公司分析!D$5,2),IF($Y$3="申万三级行业",[1]!s_info_industry_sw_2021(W5329,公司分析!D$5,3),IF($Y$3="wind一级行业",[1]!s_info_industry_gics(W5329,1),IF($Y$3="wind二级行业",[1]!s_info_industry_gics(W5329,2),IF($Y$3="wind三级行业",[1]!s_info_industry_gics(W5329,3),IF($Y$3="wind四级行业",[1]!s_info_industry_gics(W5329,4),IF($Y$3="证监会门类行业",[1]!s_info_industry_csrc12_n(W5329,公司分析!D$5,1),""))))))))</f>
        <v>0</v>
      </c>
      <c r="Z5329" s="298" t="str">
        <f>IF(Y5329=行业比较!$E$6,ROW(),"")</f>
        <v/>
      </c>
    </row>
    <row r="5330" spans="22:26" x14ac:dyDescent="0.35">
      <c r="V5330" s="253">
        <f t="shared" si="91"/>
        <v>0</v>
      </c>
      <c r="W5330" s="348" t="str">
        <f>IF(板块成分!B5332="","",板块成分!B5332)</f>
        <v/>
      </c>
      <c r="X5330" s="270" t="str">
        <f>[1]!s_info_name(W5330)</f>
        <v>0</v>
      </c>
      <c r="Y5330" s="335" t="str">
        <f>IF($Y$3="申万一级行业",[1]!s_info_industry_sw_2021(W5330,公司分析!D$5,1),IF($Y$3="申万二级行业",[1]!s_info_industry_sw_2021(W5330,公司分析!D$5,2),IF($Y$3="申万三级行业",[1]!s_info_industry_sw_2021(W5330,公司分析!D$5,3),IF($Y$3="wind一级行业",[1]!s_info_industry_gics(W5330,1),IF($Y$3="wind二级行业",[1]!s_info_industry_gics(W5330,2),IF($Y$3="wind三级行业",[1]!s_info_industry_gics(W5330,3),IF($Y$3="wind四级行业",[1]!s_info_industry_gics(W5330,4),IF($Y$3="证监会门类行业",[1]!s_info_industry_csrc12_n(W5330,公司分析!D$5,1),""))))))))</f>
        <v>0</v>
      </c>
      <c r="Z5330" s="298" t="str">
        <f>IF(Y5330=行业比较!$E$6,ROW(),"")</f>
        <v/>
      </c>
    </row>
    <row r="5331" spans="22:26" x14ac:dyDescent="0.35">
      <c r="V5331" s="253">
        <f t="shared" si="91"/>
        <v>0</v>
      </c>
      <c r="W5331" s="348" t="str">
        <f>IF(板块成分!B5333="","",板块成分!B5333)</f>
        <v/>
      </c>
      <c r="X5331" s="270" t="str">
        <f>[1]!s_info_name(W5331)</f>
        <v>0</v>
      </c>
      <c r="Y5331" s="335" t="str">
        <f>IF($Y$3="申万一级行业",[1]!s_info_industry_sw_2021(W5331,公司分析!D$5,1),IF($Y$3="申万二级行业",[1]!s_info_industry_sw_2021(W5331,公司分析!D$5,2),IF($Y$3="申万三级行业",[1]!s_info_industry_sw_2021(W5331,公司分析!D$5,3),IF($Y$3="wind一级行业",[1]!s_info_industry_gics(W5331,1),IF($Y$3="wind二级行业",[1]!s_info_industry_gics(W5331,2),IF($Y$3="wind三级行业",[1]!s_info_industry_gics(W5331,3),IF($Y$3="wind四级行业",[1]!s_info_industry_gics(W5331,4),IF($Y$3="证监会门类行业",[1]!s_info_industry_csrc12_n(W5331,公司分析!D$5,1),""))))))))</f>
        <v>0</v>
      </c>
      <c r="Z5331" s="298" t="str">
        <f>IF(Y5331=行业比较!$E$6,ROW(),"")</f>
        <v/>
      </c>
    </row>
    <row r="5332" spans="22:26" x14ac:dyDescent="0.35">
      <c r="V5332" s="253">
        <f t="shared" si="91"/>
        <v>0</v>
      </c>
      <c r="W5332" s="348" t="str">
        <f>IF(板块成分!B5334="","",板块成分!B5334)</f>
        <v/>
      </c>
      <c r="X5332" s="270" t="str">
        <f>[1]!s_info_name(W5332)</f>
        <v>0</v>
      </c>
      <c r="Y5332" s="335" t="str">
        <f>IF($Y$3="申万一级行业",[1]!s_info_industry_sw_2021(W5332,公司分析!D$5,1),IF($Y$3="申万二级行业",[1]!s_info_industry_sw_2021(W5332,公司分析!D$5,2),IF($Y$3="申万三级行业",[1]!s_info_industry_sw_2021(W5332,公司分析!D$5,3),IF($Y$3="wind一级行业",[1]!s_info_industry_gics(W5332,1),IF($Y$3="wind二级行业",[1]!s_info_industry_gics(W5332,2),IF($Y$3="wind三级行业",[1]!s_info_industry_gics(W5332,3),IF($Y$3="wind四级行业",[1]!s_info_industry_gics(W5332,4),IF($Y$3="证监会门类行业",[1]!s_info_industry_csrc12_n(W5332,公司分析!D$5,1),""))))))))</f>
        <v>0</v>
      </c>
      <c r="Z5332" s="298" t="str">
        <f>IF(Y5332=行业比较!$E$6,ROW(),"")</f>
        <v/>
      </c>
    </row>
    <row r="5333" spans="22:26" x14ac:dyDescent="0.35">
      <c r="V5333" s="253">
        <f t="shared" si="91"/>
        <v>0</v>
      </c>
      <c r="W5333" s="348" t="str">
        <f>IF(板块成分!B5335="","",板块成分!B5335)</f>
        <v/>
      </c>
      <c r="X5333" s="270" t="str">
        <f>[1]!s_info_name(W5333)</f>
        <v>0</v>
      </c>
      <c r="Y5333" s="335" t="str">
        <f>IF($Y$3="申万一级行业",[1]!s_info_industry_sw_2021(W5333,公司分析!D$5,1),IF($Y$3="申万二级行业",[1]!s_info_industry_sw_2021(W5333,公司分析!D$5,2),IF($Y$3="申万三级行业",[1]!s_info_industry_sw_2021(W5333,公司分析!D$5,3),IF($Y$3="wind一级行业",[1]!s_info_industry_gics(W5333,1),IF($Y$3="wind二级行业",[1]!s_info_industry_gics(W5333,2),IF($Y$3="wind三级行业",[1]!s_info_industry_gics(W5333,3),IF($Y$3="wind四级行业",[1]!s_info_industry_gics(W5333,4),IF($Y$3="证监会门类行业",[1]!s_info_industry_csrc12_n(W5333,公司分析!D$5,1),""))))))))</f>
        <v>0</v>
      </c>
      <c r="Z5333" s="298" t="str">
        <f>IF(Y5333=行业比较!$E$6,ROW(),"")</f>
        <v/>
      </c>
    </row>
    <row r="5334" spans="22:26" x14ac:dyDescent="0.35">
      <c r="V5334" s="253">
        <f t="shared" si="91"/>
        <v>0</v>
      </c>
      <c r="W5334" s="348" t="str">
        <f>IF(板块成分!B5336="","",板块成分!B5336)</f>
        <v/>
      </c>
      <c r="X5334" s="270" t="str">
        <f>[1]!s_info_name(W5334)</f>
        <v>0</v>
      </c>
      <c r="Y5334" s="335" t="str">
        <f>IF($Y$3="申万一级行业",[1]!s_info_industry_sw_2021(W5334,公司分析!D$5,1),IF($Y$3="申万二级行业",[1]!s_info_industry_sw_2021(W5334,公司分析!D$5,2),IF($Y$3="申万三级行业",[1]!s_info_industry_sw_2021(W5334,公司分析!D$5,3),IF($Y$3="wind一级行业",[1]!s_info_industry_gics(W5334,1),IF($Y$3="wind二级行业",[1]!s_info_industry_gics(W5334,2),IF($Y$3="wind三级行业",[1]!s_info_industry_gics(W5334,3),IF($Y$3="wind四级行业",[1]!s_info_industry_gics(W5334,4),IF($Y$3="证监会门类行业",[1]!s_info_industry_csrc12_n(W5334,公司分析!D$5,1),""))))))))</f>
        <v>0</v>
      </c>
      <c r="Z5334" s="298" t="str">
        <f>IF(Y5334=行业比较!$E$6,ROW(),"")</f>
        <v/>
      </c>
    </row>
    <row r="5335" spans="22:26" x14ac:dyDescent="0.35">
      <c r="V5335" s="253">
        <f t="shared" si="91"/>
        <v>0</v>
      </c>
      <c r="W5335" s="348" t="str">
        <f>IF(板块成分!B5337="","",板块成分!B5337)</f>
        <v/>
      </c>
      <c r="X5335" s="270" t="str">
        <f>[1]!s_info_name(W5335)</f>
        <v>0</v>
      </c>
      <c r="Y5335" s="335" t="str">
        <f>IF($Y$3="申万一级行业",[1]!s_info_industry_sw_2021(W5335,公司分析!D$5,1),IF($Y$3="申万二级行业",[1]!s_info_industry_sw_2021(W5335,公司分析!D$5,2),IF($Y$3="申万三级行业",[1]!s_info_industry_sw_2021(W5335,公司分析!D$5,3),IF($Y$3="wind一级行业",[1]!s_info_industry_gics(W5335,1),IF($Y$3="wind二级行业",[1]!s_info_industry_gics(W5335,2),IF($Y$3="wind三级行业",[1]!s_info_industry_gics(W5335,3),IF($Y$3="wind四级行业",[1]!s_info_industry_gics(W5335,4),IF($Y$3="证监会门类行业",[1]!s_info_industry_csrc12_n(W5335,公司分析!D$5,1),""))))))))</f>
        <v>0</v>
      </c>
      <c r="Z5335" s="298" t="str">
        <f>IF(Y5335=行业比较!$E$6,ROW(),"")</f>
        <v/>
      </c>
    </row>
    <row r="5336" spans="22:26" x14ac:dyDescent="0.35">
      <c r="V5336" s="253">
        <f t="shared" si="91"/>
        <v>0</v>
      </c>
      <c r="W5336" s="348" t="str">
        <f>IF(板块成分!B5338="","",板块成分!B5338)</f>
        <v/>
      </c>
      <c r="X5336" s="270" t="str">
        <f>[1]!s_info_name(W5336)</f>
        <v>0</v>
      </c>
      <c r="Y5336" s="335" t="str">
        <f>IF($Y$3="申万一级行业",[1]!s_info_industry_sw_2021(W5336,公司分析!D$5,1),IF($Y$3="申万二级行业",[1]!s_info_industry_sw_2021(W5336,公司分析!D$5,2),IF($Y$3="申万三级行业",[1]!s_info_industry_sw_2021(W5336,公司分析!D$5,3),IF($Y$3="wind一级行业",[1]!s_info_industry_gics(W5336,1),IF($Y$3="wind二级行业",[1]!s_info_industry_gics(W5336,2),IF($Y$3="wind三级行业",[1]!s_info_industry_gics(W5336,3),IF($Y$3="wind四级行业",[1]!s_info_industry_gics(W5336,4),IF($Y$3="证监会门类行业",[1]!s_info_industry_csrc12_n(W5336,公司分析!D$5,1),""))))))))</f>
        <v>0</v>
      </c>
      <c r="Z5336" s="298" t="str">
        <f>IF(Y5336=行业比较!$E$6,ROW(),"")</f>
        <v/>
      </c>
    </row>
    <row r="5337" spans="22:26" x14ac:dyDescent="0.35">
      <c r="V5337" s="253">
        <f t="shared" si="91"/>
        <v>0</v>
      </c>
      <c r="W5337" s="348" t="str">
        <f>IF(板块成分!B5339="","",板块成分!B5339)</f>
        <v/>
      </c>
      <c r="X5337" s="270" t="str">
        <f>[1]!s_info_name(W5337)</f>
        <v>0</v>
      </c>
      <c r="Y5337" s="335" t="str">
        <f>IF($Y$3="申万一级行业",[1]!s_info_industry_sw_2021(W5337,公司分析!D$5,1),IF($Y$3="申万二级行业",[1]!s_info_industry_sw_2021(W5337,公司分析!D$5,2),IF($Y$3="申万三级行业",[1]!s_info_industry_sw_2021(W5337,公司分析!D$5,3),IF($Y$3="wind一级行业",[1]!s_info_industry_gics(W5337,1),IF($Y$3="wind二级行业",[1]!s_info_industry_gics(W5337,2),IF($Y$3="wind三级行业",[1]!s_info_industry_gics(W5337,3),IF($Y$3="wind四级行业",[1]!s_info_industry_gics(W5337,4),IF($Y$3="证监会门类行业",[1]!s_info_industry_csrc12_n(W5337,公司分析!D$5,1),""))))))))</f>
        <v>0</v>
      </c>
      <c r="Z5337" s="298" t="str">
        <f>IF(Y5337=行业比较!$E$6,ROW(),"")</f>
        <v/>
      </c>
    </row>
    <row r="5338" spans="22:26" x14ac:dyDescent="0.35">
      <c r="V5338" s="253">
        <f t="shared" si="91"/>
        <v>0</v>
      </c>
      <c r="W5338" s="348" t="str">
        <f>IF(板块成分!B5340="","",板块成分!B5340)</f>
        <v/>
      </c>
      <c r="X5338" s="270" t="str">
        <f>[1]!s_info_name(W5338)</f>
        <v>0</v>
      </c>
      <c r="Y5338" s="335" t="str">
        <f>IF($Y$3="申万一级行业",[1]!s_info_industry_sw_2021(W5338,公司分析!D$5,1),IF($Y$3="申万二级行业",[1]!s_info_industry_sw_2021(W5338,公司分析!D$5,2),IF($Y$3="申万三级行业",[1]!s_info_industry_sw_2021(W5338,公司分析!D$5,3),IF($Y$3="wind一级行业",[1]!s_info_industry_gics(W5338,1),IF($Y$3="wind二级行业",[1]!s_info_industry_gics(W5338,2),IF($Y$3="wind三级行业",[1]!s_info_industry_gics(W5338,3),IF($Y$3="wind四级行业",[1]!s_info_industry_gics(W5338,4),IF($Y$3="证监会门类行业",[1]!s_info_industry_csrc12_n(W5338,公司分析!D$5,1),""))))))))</f>
        <v>0</v>
      </c>
      <c r="Z5338" s="298" t="str">
        <f>IF(Y5338=行业比较!$E$6,ROW(),"")</f>
        <v/>
      </c>
    </row>
    <row r="5339" spans="22:26" x14ac:dyDescent="0.35">
      <c r="V5339" s="253">
        <f t="shared" si="91"/>
        <v>0</v>
      </c>
      <c r="W5339" s="348" t="str">
        <f>IF(板块成分!B5341="","",板块成分!B5341)</f>
        <v/>
      </c>
      <c r="X5339" s="270" t="str">
        <f>[1]!s_info_name(W5339)</f>
        <v>0</v>
      </c>
      <c r="Y5339" s="335" t="str">
        <f>IF($Y$3="申万一级行业",[1]!s_info_industry_sw_2021(W5339,公司分析!D$5,1),IF($Y$3="申万二级行业",[1]!s_info_industry_sw_2021(W5339,公司分析!D$5,2),IF($Y$3="申万三级行业",[1]!s_info_industry_sw_2021(W5339,公司分析!D$5,3),IF($Y$3="wind一级行业",[1]!s_info_industry_gics(W5339,1),IF($Y$3="wind二级行业",[1]!s_info_industry_gics(W5339,2),IF($Y$3="wind三级行业",[1]!s_info_industry_gics(W5339,3),IF($Y$3="wind四级行业",[1]!s_info_industry_gics(W5339,4),IF($Y$3="证监会门类行业",[1]!s_info_industry_csrc12_n(W5339,公司分析!D$5,1),""))))))))</f>
        <v>0</v>
      </c>
      <c r="Z5339" s="298" t="str">
        <f>IF(Y5339=行业比较!$E$6,ROW(),"")</f>
        <v/>
      </c>
    </row>
    <row r="5340" spans="22:26" x14ac:dyDescent="0.35">
      <c r="V5340" s="253">
        <f t="shared" si="91"/>
        <v>0</v>
      </c>
      <c r="W5340" s="348" t="str">
        <f>IF(板块成分!B5342="","",板块成分!B5342)</f>
        <v/>
      </c>
      <c r="X5340" s="270" t="str">
        <f>[1]!s_info_name(W5340)</f>
        <v>0</v>
      </c>
      <c r="Y5340" s="335" t="str">
        <f>IF($Y$3="申万一级行业",[1]!s_info_industry_sw_2021(W5340,公司分析!D$5,1),IF($Y$3="申万二级行业",[1]!s_info_industry_sw_2021(W5340,公司分析!D$5,2),IF($Y$3="申万三级行业",[1]!s_info_industry_sw_2021(W5340,公司分析!D$5,3),IF($Y$3="wind一级行业",[1]!s_info_industry_gics(W5340,1),IF($Y$3="wind二级行业",[1]!s_info_industry_gics(W5340,2),IF($Y$3="wind三级行业",[1]!s_info_industry_gics(W5340,3),IF($Y$3="wind四级行业",[1]!s_info_industry_gics(W5340,4),IF($Y$3="证监会门类行业",[1]!s_info_industry_csrc12_n(W5340,公司分析!D$5,1),""))))))))</f>
        <v>0</v>
      </c>
      <c r="Z5340" s="298" t="str">
        <f>IF(Y5340=行业比较!$E$6,ROW(),"")</f>
        <v/>
      </c>
    </row>
    <row r="5341" spans="22:26" x14ac:dyDescent="0.35">
      <c r="V5341" s="253">
        <f t="shared" si="91"/>
        <v>0</v>
      </c>
      <c r="W5341" s="348" t="str">
        <f>IF(板块成分!B5343="","",板块成分!B5343)</f>
        <v/>
      </c>
      <c r="X5341" s="270" t="str">
        <f>[1]!s_info_name(W5341)</f>
        <v>0</v>
      </c>
      <c r="Y5341" s="335" t="str">
        <f>IF($Y$3="申万一级行业",[1]!s_info_industry_sw_2021(W5341,公司分析!D$5,1),IF($Y$3="申万二级行业",[1]!s_info_industry_sw_2021(W5341,公司分析!D$5,2),IF($Y$3="申万三级行业",[1]!s_info_industry_sw_2021(W5341,公司分析!D$5,3),IF($Y$3="wind一级行业",[1]!s_info_industry_gics(W5341,1),IF($Y$3="wind二级行业",[1]!s_info_industry_gics(W5341,2),IF($Y$3="wind三级行业",[1]!s_info_industry_gics(W5341,3),IF($Y$3="wind四级行业",[1]!s_info_industry_gics(W5341,4),IF($Y$3="证监会门类行业",[1]!s_info_industry_csrc12_n(W5341,公司分析!D$5,1),""))))))))</f>
        <v>0</v>
      </c>
      <c r="Z5341" s="298" t="str">
        <f>IF(Y5341=行业比较!$E$6,ROW(),"")</f>
        <v/>
      </c>
    </row>
    <row r="5342" spans="22:26" x14ac:dyDescent="0.35">
      <c r="V5342" s="253">
        <f t="shared" si="91"/>
        <v>0</v>
      </c>
      <c r="W5342" s="348" t="str">
        <f>IF(板块成分!B5344="","",板块成分!B5344)</f>
        <v/>
      </c>
      <c r="X5342" s="270" t="str">
        <f>[1]!s_info_name(W5342)</f>
        <v>0</v>
      </c>
      <c r="Y5342" s="335" t="str">
        <f>IF($Y$3="申万一级行业",[1]!s_info_industry_sw_2021(W5342,公司分析!D$5,1),IF($Y$3="申万二级行业",[1]!s_info_industry_sw_2021(W5342,公司分析!D$5,2),IF($Y$3="申万三级行业",[1]!s_info_industry_sw_2021(W5342,公司分析!D$5,3),IF($Y$3="wind一级行业",[1]!s_info_industry_gics(W5342,1),IF($Y$3="wind二级行业",[1]!s_info_industry_gics(W5342,2),IF($Y$3="wind三级行业",[1]!s_info_industry_gics(W5342,3),IF($Y$3="wind四级行业",[1]!s_info_industry_gics(W5342,4),IF($Y$3="证监会门类行业",[1]!s_info_industry_csrc12_n(W5342,公司分析!D$5,1),""))))))))</f>
        <v>0</v>
      </c>
      <c r="Z5342" s="298" t="str">
        <f>IF(Y5342=行业比较!$E$6,ROW(),"")</f>
        <v/>
      </c>
    </row>
    <row r="5343" spans="22:26" x14ac:dyDescent="0.35">
      <c r="V5343" s="253">
        <f t="shared" si="91"/>
        <v>0</v>
      </c>
      <c r="W5343" s="348" t="str">
        <f>IF(板块成分!B5345="","",板块成分!B5345)</f>
        <v/>
      </c>
      <c r="X5343" s="270" t="str">
        <f>[1]!s_info_name(W5343)</f>
        <v>0</v>
      </c>
      <c r="Y5343" s="335" t="str">
        <f>IF($Y$3="申万一级行业",[1]!s_info_industry_sw_2021(W5343,公司分析!D$5,1),IF($Y$3="申万二级行业",[1]!s_info_industry_sw_2021(W5343,公司分析!D$5,2),IF($Y$3="申万三级行业",[1]!s_info_industry_sw_2021(W5343,公司分析!D$5,3),IF($Y$3="wind一级行业",[1]!s_info_industry_gics(W5343,1),IF($Y$3="wind二级行业",[1]!s_info_industry_gics(W5343,2),IF($Y$3="wind三级行业",[1]!s_info_industry_gics(W5343,3),IF($Y$3="wind四级行业",[1]!s_info_industry_gics(W5343,4),IF($Y$3="证监会门类行业",[1]!s_info_industry_csrc12_n(W5343,公司分析!D$5,1),""))))))))</f>
        <v>0</v>
      </c>
      <c r="Z5343" s="298" t="str">
        <f>IF(Y5343=行业比较!$E$6,ROW(),"")</f>
        <v/>
      </c>
    </row>
    <row r="5344" spans="22:26" x14ac:dyDescent="0.35">
      <c r="V5344" s="253">
        <f t="shared" si="91"/>
        <v>0</v>
      </c>
      <c r="W5344" s="348" t="str">
        <f>IF(板块成分!B5346="","",板块成分!B5346)</f>
        <v/>
      </c>
      <c r="X5344" s="270" t="str">
        <f>[1]!s_info_name(W5344)</f>
        <v>0</v>
      </c>
      <c r="Y5344" s="335" t="str">
        <f>IF($Y$3="申万一级行业",[1]!s_info_industry_sw_2021(W5344,公司分析!D$5,1),IF($Y$3="申万二级行业",[1]!s_info_industry_sw_2021(W5344,公司分析!D$5,2),IF($Y$3="申万三级行业",[1]!s_info_industry_sw_2021(W5344,公司分析!D$5,3),IF($Y$3="wind一级行业",[1]!s_info_industry_gics(W5344,1),IF($Y$3="wind二级行业",[1]!s_info_industry_gics(W5344,2),IF($Y$3="wind三级行业",[1]!s_info_industry_gics(W5344,3),IF($Y$3="wind四级行业",[1]!s_info_industry_gics(W5344,4),IF($Y$3="证监会门类行业",[1]!s_info_industry_csrc12_n(W5344,公司分析!D$5,1),""))))))))</f>
        <v>0</v>
      </c>
      <c r="Z5344" s="298" t="str">
        <f>IF(Y5344=行业比较!$E$6,ROW(),"")</f>
        <v/>
      </c>
    </row>
    <row r="5345" spans="22:26" x14ac:dyDescent="0.35">
      <c r="V5345" s="253">
        <f t="shared" si="91"/>
        <v>0</v>
      </c>
      <c r="W5345" s="348" t="str">
        <f>IF(板块成分!B5347="","",板块成分!B5347)</f>
        <v/>
      </c>
      <c r="X5345" s="270" t="str">
        <f>[1]!s_info_name(W5345)</f>
        <v>0</v>
      </c>
      <c r="Y5345" s="335" t="str">
        <f>IF($Y$3="申万一级行业",[1]!s_info_industry_sw_2021(W5345,公司分析!D$5,1),IF($Y$3="申万二级行业",[1]!s_info_industry_sw_2021(W5345,公司分析!D$5,2),IF($Y$3="申万三级行业",[1]!s_info_industry_sw_2021(W5345,公司分析!D$5,3),IF($Y$3="wind一级行业",[1]!s_info_industry_gics(W5345,1),IF($Y$3="wind二级行业",[1]!s_info_industry_gics(W5345,2),IF($Y$3="wind三级行业",[1]!s_info_industry_gics(W5345,3),IF($Y$3="wind四级行业",[1]!s_info_industry_gics(W5345,4),IF($Y$3="证监会门类行业",[1]!s_info_industry_csrc12_n(W5345,公司分析!D$5,1),""))))))))</f>
        <v>0</v>
      </c>
      <c r="Z5345" s="298" t="str">
        <f>IF(Y5345=行业比较!$E$6,ROW(),"")</f>
        <v/>
      </c>
    </row>
    <row r="5346" spans="22:26" x14ac:dyDescent="0.35">
      <c r="V5346" s="253">
        <f t="shared" si="91"/>
        <v>0</v>
      </c>
      <c r="W5346" s="348" t="str">
        <f>IF(板块成分!B5348="","",板块成分!B5348)</f>
        <v/>
      </c>
      <c r="X5346" s="270" t="str">
        <f>[1]!s_info_name(W5346)</f>
        <v>0</v>
      </c>
      <c r="Y5346" s="335" t="str">
        <f>IF($Y$3="申万一级行业",[1]!s_info_industry_sw_2021(W5346,公司分析!D$5,1),IF($Y$3="申万二级行业",[1]!s_info_industry_sw_2021(W5346,公司分析!D$5,2),IF($Y$3="申万三级行业",[1]!s_info_industry_sw_2021(W5346,公司分析!D$5,3),IF($Y$3="wind一级行业",[1]!s_info_industry_gics(W5346,1),IF($Y$3="wind二级行业",[1]!s_info_industry_gics(W5346,2),IF($Y$3="wind三级行业",[1]!s_info_industry_gics(W5346,3),IF($Y$3="wind四级行业",[1]!s_info_industry_gics(W5346,4),IF($Y$3="证监会门类行业",[1]!s_info_industry_csrc12_n(W5346,公司分析!D$5,1),""))))))))</f>
        <v>0</v>
      </c>
      <c r="Z5346" s="298" t="str">
        <f>IF(Y5346=行业比较!$E$6,ROW(),"")</f>
        <v/>
      </c>
    </row>
    <row r="5347" spans="22:26" x14ac:dyDescent="0.35">
      <c r="V5347" s="253">
        <f t="shared" si="91"/>
        <v>0</v>
      </c>
      <c r="W5347" s="348" t="str">
        <f>IF(板块成分!B5349="","",板块成分!B5349)</f>
        <v/>
      </c>
      <c r="X5347" s="270" t="str">
        <f>[1]!s_info_name(W5347)</f>
        <v>0</v>
      </c>
      <c r="Y5347" s="335" t="str">
        <f>IF($Y$3="申万一级行业",[1]!s_info_industry_sw_2021(W5347,公司分析!D$5,1),IF($Y$3="申万二级行业",[1]!s_info_industry_sw_2021(W5347,公司分析!D$5,2),IF($Y$3="申万三级行业",[1]!s_info_industry_sw_2021(W5347,公司分析!D$5,3),IF($Y$3="wind一级行业",[1]!s_info_industry_gics(W5347,1),IF($Y$3="wind二级行业",[1]!s_info_industry_gics(W5347,2),IF($Y$3="wind三级行业",[1]!s_info_industry_gics(W5347,3),IF($Y$3="wind四级行业",[1]!s_info_industry_gics(W5347,4),IF($Y$3="证监会门类行业",[1]!s_info_industry_csrc12_n(W5347,公司分析!D$5,1),""))))))))</f>
        <v>0</v>
      </c>
      <c r="Z5347" s="298" t="str">
        <f>IF(Y5347=行业比较!$E$6,ROW(),"")</f>
        <v/>
      </c>
    </row>
    <row r="5348" spans="22:26" x14ac:dyDescent="0.35">
      <c r="V5348" s="253">
        <f t="shared" si="91"/>
        <v>0</v>
      </c>
      <c r="W5348" s="348" t="str">
        <f>IF(板块成分!B5350="","",板块成分!B5350)</f>
        <v/>
      </c>
      <c r="X5348" s="270" t="str">
        <f>[1]!s_info_name(W5348)</f>
        <v>0</v>
      </c>
      <c r="Y5348" s="335" t="str">
        <f>IF($Y$3="申万一级行业",[1]!s_info_industry_sw_2021(W5348,公司分析!D$5,1),IF($Y$3="申万二级行业",[1]!s_info_industry_sw_2021(W5348,公司分析!D$5,2),IF($Y$3="申万三级行业",[1]!s_info_industry_sw_2021(W5348,公司分析!D$5,3),IF($Y$3="wind一级行业",[1]!s_info_industry_gics(W5348,1),IF($Y$3="wind二级行业",[1]!s_info_industry_gics(W5348,2),IF($Y$3="wind三级行业",[1]!s_info_industry_gics(W5348,3),IF($Y$3="wind四级行业",[1]!s_info_industry_gics(W5348,4),IF($Y$3="证监会门类行业",[1]!s_info_industry_csrc12_n(W5348,公司分析!D$5,1),""))))))))</f>
        <v>0</v>
      </c>
      <c r="Z5348" s="298" t="str">
        <f>IF(Y5348=行业比较!$E$6,ROW(),"")</f>
        <v/>
      </c>
    </row>
    <row r="5349" spans="22:26" x14ac:dyDescent="0.35">
      <c r="V5349" s="253">
        <f t="shared" si="91"/>
        <v>0</v>
      </c>
      <c r="W5349" s="348" t="str">
        <f>IF(板块成分!B5351="","",板块成分!B5351)</f>
        <v/>
      </c>
      <c r="X5349" s="270" t="str">
        <f>[1]!s_info_name(W5349)</f>
        <v>0</v>
      </c>
      <c r="Y5349" s="335" t="str">
        <f>IF($Y$3="申万一级行业",[1]!s_info_industry_sw_2021(W5349,公司分析!D$5,1),IF($Y$3="申万二级行业",[1]!s_info_industry_sw_2021(W5349,公司分析!D$5,2),IF($Y$3="申万三级行业",[1]!s_info_industry_sw_2021(W5349,公司分析!D$5,3),IF($Y$3="wind一级行业",[1]!s_info_industry_gics(W5349,1),IF($Y$3="wind二级行业",[1]!s_info_industry_gics(W5349,2),IF($Y$3="wind三级行业",[1]!s_info_industry_gics(W5349,3),IF($Y$3="wind四级行业",[1]!s_info_industry_gics(W5349,4),IF($Y$3="证监会门类行业",[1]!s_info_industry_csrc12_n(W5349,公司分析!D$5,1),""))))))))</f>
        <v>0</v>
      </c>
      <c r="Z5349" s="298" t="str">
        <f>IF(Y5349=行业比较!$E$6,ROW(),"")</f>
        <v/>
      </c>
    </row>
    <row r="5350" spans="22:26" x14ac:dyDescent="0.35">
      <c r="V5350" s="253">
        <f t="shared" si="91"/>
        <v>0</v>
      </c>
      <c r="W5350" s="348" t="str">
        <f>IF(板块成分!B5352="","",板块成分!B5352)</f>
        <v/>
      </c>
      <c r="X5350" s="270" t="str">
        <f>[1]!s_info_name(W5350)</f>
        <v>0</v>
      </c>
      <c r="Y5350" s="335" t="str">
        <f>IF($Y$3="申万一级行业",[1]!s_info_industry_sw_2021(W5350,公司分析!D$5,1),IF($Y$3="申万二级行业",[1]!s_info_industry_sw_2021(W5350,公司分析!D$5,2),IF($Y$3="申万三级行业",[1]!s_info_industry_sw_2021(W5350,公司分析!D$5,3),IF($Y$3="wind一级行业",[1]!s_info_industry_gics(W5350,1),IF($Y$3="wind二级行业",[1]!s_info_industry_gics(W5350,2),IF($Y$3="wind三级行业",[1]!s_info_industry_gics(W5350,3),IF($Y$3="wind四级行业",[1]!s_info_industry_gics(W5350,4),IF($Y$3="证监会门类行业",[1]!s_info_industry_csrc12_n(W5350,公司分析!D$5,1),""))))))))</f>
        <v>0</v>
      </c>
      <c r="Z5350" s="298" t="str">
        <f>IF(Y5350=行业比较!$E$6,ROW(),"")</f>
        <v/>
      </c>
    </row>
    <row r="5351" spans="22:26" x14ac:dyDescent="0.35">
      <c r="V5351" s="253">
        <f t="shared" si="91"/>
        <v>0</v>
      </c>
      <c r="W5351" s="348" t="str">
        <f>IF(板块成分!B5353="","",板块成分!B5353)</f>
        <v/>
      </c>
      <c r="X5351" s="270" t="str">
        <f>[1]!s_info_name(W5351)</f>
        <v>0</v>
      </c>
      <c r="Y5351" s="335" t="str">
        <f>IF($Y$3="申万一级行业",[1]!s_info_industry_sw_2021(W5351,公司分析!D$5,1),IF($Y$3="申万二级行业",[1]!s_info_industry_sw_2021(W5351,公司分析!D$5,2),IF($Y$3="申万三级行业",[1]!s_info_industry_sw_2021(W5351,公司分析!D$5,3),IF($Y$3="wind一级行业",[1]!s_info_industry_gics(W5351,1),IF($Y$3="wind二级行业",[1]!s_info_industry_gics(W5351,2),IF($Y$3="wind三级行业",[1]!s_info_industry_gics(W5351,3),IF($Y$3="wind四级行业",[1]!s_info_industry_gics(W5351,4),IF($Y$3="证监会门类行业",[1]!s_info_industry_csrc12_n(W5351,公司分析!D$5,1),""))))))))</f>
        <v>0</v>
      </c>
      <c r="Z5351" s="298" t="str">
        <f>IF(Y5351=行业比较!$E$6,ROW(),"")</f>
        <v/>
      </c>
    </row>
    <row r="5352" spans="22:26" x14ac:dyDescent="0.35">
      <c r="V5352" s="253">
        <f t="shared" ref="V5352:V5415" si="92">IF(Z5352="",0,RANK(Z5352,Z:Z,1))</f>
        <v>0</v>
      </c>
      <c r="W5352" s="348" t="str">
        <f>IF(板块成分!B5354="","",板块成分!B5354)</f>
        <v/>
      </c>
      <c r="X5352" s="270" t="str">
        <f>[1]!s_info_name(W5352)</f>
        <v>0</v>
      </c>
      <c r="Y5352" s="335" t="str">
        <f>IF($Y$3="申万一级行业",[1]!s_info_industry_sw_2021(W5352,公司分析!D$5,1),IF($Y$3="申万二级行业",[1]!s_info_industry_sw_2021(W5352,公司分析!D$5,2),IF($Y$3="申万三级行业",[1]!s_info_industry_sw_2021(W5352,公司分析!D$5,3),IF($Y$3="wind一级行业",[1]!s_info_industry_gics(W5352,1),IF($Y$3="wind二级行业",[1]!s_info_industry_gics(W5352,2),IF($Y$3="wind三级行业",[1]!s_info_industry_gics(W5352,3),IF($Y$3="wind四级行业",[1]!s_info_industry_gics(W5352,4),IF($Y$3="证监会门类行业",[1]!s_info_industry_csrc12_n(W5352,公司分析!D$5,1),""))))))))</f>
        <v>0</v>
      </c>
      <c r="Z5352" s="298" t="str">
        <f>IF(Y5352=行业比较!$E$6,ROW(),"")</f>
        <v/>
      </c>
    </row>
    <row r="5353" spans="22:26" x14ac:dyDescent="0.35">
      <c r="V5353" s="253">
        <f t="shared" si="92"/>
        <v>0</v>
      </c>
      <c r="W5353" s="348" t="str">
        <f>IF(板块成分!B5355="","",板块成分!B5355)</f>
        <v/>
      </c>
      <c r="X5353" s="270" t="str">
        <f>[1]!s_info_name(W5353)</f>
        <v>0</v>
      </c>
      <c r="Y5353" s="335" t="str">
        <f>IF($Y$3="申万一级行业",[1]!s_info_industry_sw_2021(W5353,公司分析!D$5,1),IF($Y$3="申万二级行业",[1]!s_info_industry_sw_2021(W5353,公司分析!D$5,2),IF($Y$3="申万三级行业",[1]!s_info_industry_sw_2021(W5353,公司分析!D$5,3),IF($Y$3="wind一级行业",[1]!s_info_industry_gics(W5353,1),IF($Y$3="wind二级行业",[1]!s_info_industry_gics(W5353,2),IF($Y$3="wind三级行业",[1]!s_info_industry_gics(W5353,3),IF($Y$3="wind四级行业",[1]!s_info_industry_gics(W5353,4),IF($Y$3="证监会门类行业",[1]!s_info_industry_csrc12_n(W5353,公司分析!D$5,1),""))))))))</f>
        <v>0</v>
      </c>
      <c r="Z5353" s="298" t="str">
        <f>IF(Y5353=行业比较!$E$6,ROW(),"")</f>
        <v/>
      </c>
    </row>
    <row r="5354" spans="22:26" x14ac:dyDescent="0.35">
      <c r="V5354" s="253">
        <f t="shared" si="92"/>
        <v>0</v>
      </c>
      <c r="W5354" s="348" t="str">
        <f>IF(板块成分!B5356="","",板块成分!B5356)</f>
        <v/>
      </c>
      <c r="X5354" s="270" t="str">
        <f>[1]!s_info_name(W5354)</f>
        <v>0</v>
      </c>
      <c r="Y5354" s="335" t="str">
        <f>IF($Y$3="申万一级行业",[1]!s_info_industry_sw_2021(W5354,公司分析!D$5,1),IF($Y$3="申万二级行业",[1]!s_info_industry_sw_2021(W5354,公司分析!D$5,2),IF($Y$3="申万三级行业",[1]!s_info_industry_sw_2021(W5354,公司分析!D$5,3),IF($Y$3="wind一级行业",[1]!s_info_industry_gics(W5354,1),IF($Y$3="wind二级行业",[1]!s_info_industry_gics(W5354,2),IF($Y$3="wind三级行业",[1]!s_info_industry_gics(W5354,3),IF($Y$3="wind四级行业",[1]!s_info_industry_gics(W5354,4),IF($Y$3="证监会门类行业",[1]!s_info_industry_csrc12_n(W5354,公司分析!D$5,1),""))))))))</f>
        <v>0</v>
      </c>
      <c r="Z5354" s="298" t="str">
        <f>IF(Y5354=行业比较!$E$6,ROW(),"")</f>
        <v/>
      </c>
    </row>
    <row r="5355" spans="22:26" x14ac:dyDescent="0.35">
      <c r="V5355" s="253">
        <f t="shared" si="92"/>
        <v>0</v>
      </c>
      <c r="W5355" s="348" t="str">
        <f>IF(板块成分!B5357="","",板块成分!B5357)</f>
        <v/>
      </c>
      <c r="X5355" s="270" t="str">
        <f>[1]!s_info_name(W5355)</f>
        <v>0</v>
      </c>
      <c r="Y5355" s="335" t="str">
        <f>IF($Y$3="申万一级行业",[1]!s_info_industry_sw_2021(W5355,公司分析!D$5,1),IF($Y$3="申万二级行业",[1]!s_info_industry_sw_2021(W5355,公司分析!D$5,2),IF($Y$3="申万三级行业",[1]!s_info_industry_sw_2021(W5355,公司分析!D$5,3),IF($Y$3="wind一级行业",[1]!s_info_industry_gics(W5355,1),IF($Y$3="wind二级行业",[1]!s_info_industry_gics(W5355,2),IF($Y$3="wind三级行业",[1]!s_info_industry_gics(W5355,3),IF($Y$3="wind四级行业",[1]!s_info_industry_gics(W5355,4),IF($Y$3="证监会门类行业",[1]!s_info_industry_csrc12_n(W5355,公司分析!D$5,1),""))))))))</f>
        <v>0</v>
      </c>
      <c r="Z5355" s="298" t="str">
        <f>IF(Y5355=行业比较!$E$6,ROW(),"")</f>
        <v/>
      </c>
    </row>
    <row r="5356" spans="22:26" x14ac:dyDescent="0.35">
      <c r="V5356" s="253">
        <f t="shared" si="92"/>
        <v>0</v>
      </c>
      <c r="W5356" s="348" t="str">
        <f>IF(板块成分!B5358="","",板块成分!B5358)</f>
        <v/>
      </c>
      <c r="X5356" s="270" t="str">
        <f>[1]!s_info_name(W5356)</f>
        <v>0</v>
      </c>
      <c r="Y5356" s="335" t="str">
        <f>IF($Y$3="申万一级行业",[1]!s_info_industry_sw_2021(W5356,公司分析!D$5,1),IF($Y$3="申万二级行业",[1]!s_info_industry_sw_2021(W5356,公司分析!D$5,2),IF($Y$3="申万三级行业",[1]!s_info_industry_sw_2021(W5356,公司分析!D$5,3),IF($Y$3="wind一级行业",[1]!s_info_industry_gics(W5356,1),IF($Y$3="wind二级行业",[1]!s_info_industry_gics(W5356,2),IF($Y$3="wind三级行业",[1]!s_info_industry_gics(W5356,3),IF($Y$3="wind四级行业",[1]!s_info_industry_gics(W5356,4),IF($Y$3="证监会门类行业",[1]!s_info_industry_csrc12_n(W5356,公司分析!D$5,1),""))))))))</f>
        <v>0</v>
      </c>
      <c r="Z5356" s="298" t="str">
        <f>IF(Y5356=行业比较!$E$6,ROW(),"")</f>
        <v/>
      </c>
    </row>
    <row r="5357" spans="22:26" x14ac:dyDescent="0.35">
      <c r="V5357" s="253">
        <f t="shared" si="92"/>
        <v>0</v>
      </c>
      <c r="W5357" s="348" t="str">
        <f>IF(板块成分!B5359="","",板块成分!B5359)</f>
        <v/>
      </c>
      <c r="X5357" s="270" t="str">
        <f>[1]!s_info_name(W5357)</f>
        <v>0</v>
      </c>
      <c r="Y5357" s="335" t="str">
        <f>IF($Y$3="申万一级行业",[1]!s_info_industry_sw_2021(W5357,公司分析!D$5,1),IF($Y$3="申万二级行业",[1]!s_info_industry_sw_2021(W5357,公司分析!D$5,2),IF($Y$3="申万三级行业",[1]!s_info_industry_sw_2021(W5357,公司分析!D$5,3),IF($Y$3="wind一级行业",[1]!s_info_industry_gics(W5357,1),IF($Y$3="wind二级行业",[1]!s_info_industry_gics(W5357,2),IF($Y$3="wind三级行业",[1]!s_info_industry_gics(W5357,3),IF($Y$3="wind四级行业",[1]!s_info_industry_gics(W5357,4),IF($Y$3="证监会门类行业",[1]!s_info_industry_csrc12_n(W5357,公司分析!D$5,1),""))))))))</f>
        <v>0</v>
      </c>
      <c r="Z5357" s="298" t="str">
        <f>IF(Y5357=行业比较!$E$6,ROW(),"")</f>
        <v/>
      </c>
    </row>
    <row r="5358" spans="22:26" x14ac:dyDescent="0.35">
      <c r="V5358" s="253">
        <f t="shared" si="92"/>
        <v>0</v>
      </c>
      <c r="W5358" s="348" t="str">
        <f>IF(板块成分!B5360="","",板块成分!B5360)</f>
        <v/>
      </c>
      <c r="X5358" s="270" t="str">
        <f>[1]!s_info_name(W5358)</f>
        <v>0</v>
      </c>
      <c r="Y5358" s="335" t="str">
        <f>IF($Y$3="申万一级行业",[1]!s_info_industry_sw_2021(W5358,公司分析!D$5,1),IF($Y$3="申万二级行业",[1]!s_info_industry_sw_2021(W5358,公司分析!D$5,2),IF($Y$3="申万三级行业",[1]!s_info_industry_sw_2021(W5358,公司分析!D$5,3),IF($Y$3="wind一级行业",[1]!s_info_industry_gics(W5358,1),IF($Y$3="wind二级行业",[1]!s_info_industry_gics(W5358,2),IF($Y$3="wind三级行业",[1]!s_info_industry_gics(W5358,3),IF($Y$3="wind四级行业",[1]!s_info_industry_gics(W5358,4),IF($Y$3="证监会门类行业",[1]!s_info_industry_csrc12_n(W5358,公司分析!D$5,1),""))))))))</f>
        <v>0</v>
      </c>
      <c r="Z5358" s="298" t="str">
        <f>IF(Y5358=行业比较!$E$6,ROW(),"")</f>
        <v/>
      </c>
    </row>
    <row r="5359" spans="22:26" x14ac:dyDescent="0.35">
      <c r="V5359" s="253">
        <f t="shared" si="92"/>
        <v>0</v>
      </c>
      <c r="W5359" s="348" t="str">
        <f>IF(板块成分!B5361="","",板块成分!B5361)</f>
        <v/>
      </c>
      <c r="X5359" s="270" t="str">
        <f>[1]!s_info_name(W5359)</f>
        <v>0</v>
      </c>
      <c r="Y5359" s="335" t="str">
        <f>IF($Y$3="申万一级行业",[1]!s_info_industry_sw_2021(W5359,公司分析!D$5,1),IF($Y$3="申万二级行业",[1]!s_info_industry_sw_2021(W5359,公司分析!D$5,2),IF($Y$3="申万三级行业",[1]!s_info_industry_sw_2021(W5359,公司分析!D$5,3),IF($Y$3="wind一级行业",[1]!s_info_industry_gics(W5359,1),IF($Y$3="wind二级行业",[1]!s_info_industry_gics(W5359,2),IF($Y$3="wind三级行业",[1]!s_info_industry_gics(W5359,3),IF($Y$3="wind四级行业",[1]!s_info_industry_gics(W5359,4),IF($Y$3="证监会门类行业",[1]!s_info_industry_csrc12_n(W5359,公司分析!D$5,1),""))))))))</f>
        <v>0</v>
      </c>
      <c r="Z5359" s="298" t="str">
        <f>IF(Y5359=行业比较!$E$6,ROW(),"")</f>
        <v/>
      </c>
    </row>
    <row r="5360" spans="22:26" x14ac:dyDescent="0.35">
      <c r="V5360" s="253">
        <f t="shared" si="92"/>
        <v>0</v>
      </c>
      <c r="W5360" s="348" t="str">
        <f>IF(板块成分!B5362="","",板块成分!B5362)</f>
        <v/>
      </c>
      <c r="X5360" s="270" t="str">
        <f>[1]!s_info_name(W5360)</f>
        <v>0</v>
      </c>
      <c r="Y5360" s="335" t="str">
        <f>IF($Y$3="申万一级行业",[1]!s_info_industry_sw_2021(W5360,公司分析!D$5,1),IF($Y$3="申万二级行业",[1]!s_info_industry_sw_2021(W5360,公司分析!D$5,2),IF($Y$3="申万三级行业",[1]!s_info_industry_sw_2021(W5360,公司分析!D$5,3),IF($Y$3="wind一级行业",[1]!s_info_industry_gics(W5360,1),IF($Y$3="wind二级行业",[1]!s_info_industry_gics(W5360,2),IF($Y$3="wind三级行业",[1]!s_info_industry_gics(W5360,3),IF($Y$3="wind四级行业",[1]!s_info_industry_gics(W5360,4),IF($Y$3="证监会门类行业",[1]!s_info_industry_csrc12_n(W5360,公司分析!D$5,1),""))))))))</f>
        <v>0</v>
      </c>
      <c r="Z5360" s="298" t="str">
        <f>IF(Y5360=行业比较!$E$6,ROW(),"")</f>
        <v/>
      </c>
    </row>
    <row r="5361" spans="22:26" x14ac:dyDescent="0.35">
      <c r="V5361" s="253">
        <f t="shared" si="92"/>
        <v>0</v>
      </c>
      <c r="W5361" s="348" t="str">
        <f>IF(板块成分!B5363="","",板块成分!B5363)</f>
        <v/>
      </c>
      <c r="X5361" s="270" t="str">
        <f>[1]!s_info_name(W5361)</f>
        <v>0</v>
      </c>
      <c r="Y5361" s="335" t="str">
        <f>IF($Y$3="申万一级行业",[1]!s_info_industry_sw_2021(W5361,公司分析!D$5,1),IF($Y$3="申万二级行业",[1]!s_info_industry_sw_2021(W5361,公司分析!D$5,2),IF($Y$3="申万三级行业",[1]!s_info_industry_sw_2021(W5361,公司分析!D$5,3),IF($Y$3="wind一级行业",[1]!s_info_industry_gics(W5361,1),IF($Y$3="wind二级行业",[1]!s_info_industry_gics(W5361,2),IF($Y$3="wind三级行业",[1]!s_info_industry_gics(W5361,3),IF($Y$3="wind四级行业",[1]!s_info_industry_gics(W5361,4),IF($Y$3="证监会门类行业",[1]!s_info_industry_csrc12_n(W5361,公司分析!D$5,1),""))))))))</f>
        <v>0</v>
      </c>
      <c r="Z5361" s="298" t="str">
        <f>IF(Y5361=行业比较!$E$6,ROW(),"")</f>
        <v/>
      </c>
    </row>
    <row r="5362" spans="22:26" x14ac:dyDescent="0.35">
      <c r="V5362" s="253">
        <f t="shared" si="92"/>
        <v>0</v>
      </c>
      <c r="W5362" s="348" t="str">
        <f>IF(板块成分!B5364="","",板块成分!B5364)</f>
        <v/>
      </c>
      <c r="X5362" s="270" t="str">
        <f>[1]!s_info_name(W5362)</f>
        <v>0</v>
      </c>
      <c r="Y5362" s="335" t="str">
        <f>IF($Y$3="申万一级行业",[1]!s_info_industry_sw_2021(W5362,公司分析!D$5,1),IF($Y$3="申万二级行业",[1]!s_info_industry_sw_2021(W5362,公司分析!D$5,2),IF($Y$3="申万三级行业",[1]!s_info_industry_sw_2021(W5362,公司分析!D$5,3),IF($Y$3="wind一级行业",[1]!s_info_industry_gics(W5362,1),IF($Y$3="wind二级行业",[1]!s_info_industry_gics(W5362,2),IF($Y$3="wind三级行业",[1]!s_info_industry_gics(W5362,3),IF($Y$3="wind四级行业",[1]!s_info_industry_gics(W5362,4),IF($Y$3="证监会门类行业",[1]!s_info_industry_csrc12_n(W5362,公司分析!D$5,1),""))))))))</f>
        <v>0</v>
      </c>
      <c r="Z5362" s="298" t="str">
        <f>IF(Y5362=行业比较!$E$6,ROW(),"")</f>
        <v/>
      </c>
    </row>
    <row r="5363" spans="22:26" x14ac:dyDescent="0.35">
      <c r="V5363" s="253">
        <f t="shared" si="92"/>
        <v>0</v>
      </c>
      <c r="W5363" s="348" t="str">
        <f>IF(板块成分!B5365="","",板块成分!B5365)</f>
        <v/>
      </c>
      <c r="X5363" s="270" t="str">
        <f>[1]!s_info_name(W5363)</f>
        <v>0</v>
      </c>
      <c r="Y5363" s="335" t="str">
        <f>IF($Y$3="申万一级行业",[1]!s_info_industry_sw_2021(W5363,公司分析!D$5,1),IF($Y$3="申万二级行业",[1]!s_info_industry_sw_2021(W5363,公司分析!D$5,2),IF($Y$3="申万三级行业",[1]!s_info_industry_sw_2021(W5363,公司分析!D$5,3),IF($Y$3="wind一级行业",[1]!s_info_industry_gics(W5363,1),IF($Y$3="wind二级行业",[1]!s_info_industry_gics(W5363,2),IF($Y$3="wind三级行业",[1]!s_info_industry_gics(W5363,3),IF($Y$3="wind四级行业",[1]!s_info_industry_gics(W5363,4),IF($Y$3="证监会门类行业",[1]!s_info_industry_csrc12_n(W5363,公司分析!D$5,1),""))))))))</f>
        <v>0</v>
      </c>
      <c r="Z5363" s="298" t="str">
        <f>IF(Y5363=行业比较!$E$6,ROW(),"")</f>
        <v/>
      </c>
    </row>
    <row r="5364" spans="22:26" x14ac:dyDescent="0.35">
      <c r="V5364" s="253">
        <f t="shared" si="92"/>
        <v>0</v>
      </c>
      <c r="W5364" s="348" t="str">
        <f>IF(板块成分!B5366="","",板块成分!B5366)</f>
        <v/>
      </c>
      <c r="X5364" s="270" t="str">
        <f>[1]!s_info_name(W5364)</f>
        <v>0</v>
      </c>
      <c r="Y5364" s="335" t="str">
        <f>IF($Y$3="申万一级行业",[1]!s_info_industry_sw_2021(W5364,公司分析!D$5,1),IF($Y$3="申万二级行业",[1]!s_info_industry_sw_2021(W5364,公司分析!D$5,2),IF($Y$3="申万三级行业",[1]!s_info_industry_sw_2021(W5364,公司分析!D$5,3),IF($Y$3="wind一级行业",[1]!s_info_industry_gics(W5364,1),IF($Y$3="wind二级行业",[1]!s_info_industry_gics(W5364,2),IF($Y$3="wind三级行业",[1]!s_info_industry_gics(W5364,3),IF($Y$3="wind四级行业",[1]!s_info_industry_gics(W5364,4),IF($Y$3="证监会门类行业",[1]!s_info_industry_csrc12_n(W5364,公司分析!D$5,1),""))))))))</f>
        <v>0</v>
      </c>
      <c r="Z5364" s="298" t="str">
        <f>IF(Y5364=行业比较!$E$6,ROW(),"")</f>
        <v/>
      </c>
    </row>
    <row r="5365" spans="22:26" x14ac:dyDescent="0.35">
      <c r="V5365" s="253">
        <f t="shared" si="92"/>
        <v>0</v>
      </c>
      <c r="W5365" s="348" t="str">
        <f>IF(板块成分!B5367="","",板块成分!B5367)</f>
        <v/>
      </c>
      <c r="X5365" s="270" t="str">
        <f>[1]!s_info_name(W5365)</f>
        <v>0</v>
      </c>
      <c r="Y5365" s="335" t="str">
        <f>IF($Y$3="申万一级行业",[1]!s_info_industry_sw_2021(W5365,公司分析!D$5,1),IF($Y$3="申万二级行业",[1]!s_info_industry_sw_2021(W5365,公司分析!D$5,2),IF($Y$3="申万三级行业",[1]!s_info_industry_sw_2021(W5365,公司分析!D$5,3),IF($Y$3="wind一级行业",[1]!s_info_industry_gics(W5365,1),IF($Y$3="wind二级行业",[1]!s_info_industry_gics(W5365,2),IF($Y$3="wind三级行业",[1]!s_info_industry_gics(W5365,3),IF($Y$3="wind四级行业",[1]!s_info_industry_gics(W5365,4),IF($Y$3="证监会门类行业",[1]!s_info_industry_csrc12_n(W5365,公司分析!D$5,1),""))))))))</f>
        <v>0</v>
      </c>
      <c r="Z5365" s="298" t="str">
        <f>IF(Y5365=行业比较!$E$6,ROW(),"")</f>
        <v/>
      </c>
    </row>
    <row r="5366" spans="22:26" x14ac:dyDescent="0.35">
      <c r="V5366" s="253">
        <f t="shared" si="92"/>
        <v>0</v>
      </c>
      <c r="W5366" s="348" t="str">
        <f>IF(板块成分!B5368="","",板块成分!B5368)</f>
        <v/>
      </c>
      <c r="X5366" s="270" t="str">
        <f>[1]!s_info_name(W5366)</f>
        <v>0</v>
      </c>
      <c r="Y5366" s="335" t="str">
        <f>IF($Y$3="申万一级行业",[1]!s_info_industry_sw_2021(W5366,公司分析!D$5,1),IF($Y$3="申万二级行业",[1]!s_info_industry_sw_2021(W5366,公司分析!D$5,2),IF($Y$3="申万三级行业",[1]!s_info_industry_sw_2021(W5366,公司分析!D$5,3),IF($Y$3="wind一级行业",[1]!s_info_industry_gics(W5366,1),IF($Y$3="wind二级行业",[1]!s_info_industry_gics(W5366,2),IF($Y$3="wind三级行业",[1]!s_info_industry_gics(W5366,3),IF($Y$3="wind四级行业",[1]!s_info_industry_gics(W5366,4),IF($Y$3="证监会门类行业",[1]!s_info_industry_csrc12_n(W5366,公司分析!D$5,1),""))))))))</f>
        <v>0</v>
      </c>
      <c r="Z5366" s="298" t="str">
        <f>IF(Y5366=行业比较!$E$6,ROW(),"")</f>
        <v/>
      </c>
    </row>
    <row r="5367" spans="22:26" x14ac:dyDescent="0.35">
      <c r="V5367" s="253">
        <f>IF(Z5367="",0,RANK(Z5367,Z:Z,1))</f>
        <v>0</v>
      </c>
      <c r="W5367" s="348" t="str">
        <f>IF(板块成分!B5369="","",板块成分!B5369)</f>
        <v/>
      </c>
      <c r="X5367" s="270" t="str">
        <f>[1]!s_info_name(W5367)</f>
        <v>0</v>
      </c>
      <c r="Y5367" s="335" t="str">
        <f>IF($Y$3="申万一级行业",[1]!s_info_industry_sw_2021(W5367,公司分析!D$5,1),IF($Y$3="申万二级行业",[1]!s_info_industry_sw_2021(W5367,公司分析!D$5,2),IF($Y$3="申万三级行业",[1]!s_info_industry_sw_2021(W5367,公司分析!D$5,3),IF($Y$3="wind一级行业",[1]!s_info_industry_gics(W5367,1),IF($Y$3="wind二级行业",[1]!s_info_industry_gics(W5367,2),IF($Y$3="wind三级行业",[1]!s_info_industry_gics(W5367,3),IF($Y$3="wind四级行业",[1]!s_info_industry_gics(W5367,4),IF($Y$3="证监会门类行业",[1]!s_info_industry_csrc12_n(W5367,公司分析!D$5,1),""))))))))</f>
        <v>0</v>
      </c>
      <c r="Z5367" s="298" t="str">
        <f>IF(Y5367=行业比较!$E$6,ROW(),"")</f>
        <v/>
      </c>
    </row>
    <row r="5368" spans="22:26" x14ac:dyDescent="0.35">
      <c r="V5368" s="253">
        <f t="shared" si="92"/>
        <v>0</v>
      </c>
      <c r="W5368" s="348" t="str">
        <f>IF(板块成分!B5370="","",板块成分!B5370)</f>
        <v/>
      </c>
      <c r="X5368" s="270" t="str">
        <f>[1]!s_info_name(W5368)</f>
        <v>0</v>
      </c>
      <c r="Y5368" s="335" t="str">
        <f>IF($Y$3="申万一级行业",[1]!s_info_industry_sw_2021(W5368,公司分析!D$5,1),IF($Y$3="申万二级行业",[1]!s_info_industry_sw_2021(W5368,公司分析!D$5,2),IF($Y$3="申万三级行业",[1]!s_info_industry_sw_2021(W5368,公司分析!D$5,3),IF($Y$3="wind一级行业",[1]!s_info_industry_gics(W5368,1),IF($Y$3="wind二级行业",[1]!s_info_industry_gics(W5368,2),IF($Y$3="wind三级行业",[1]!s_info_industry_gics(W5368,3),IF($Y$3="wind四级行业",[1]!s_info_industry_gics(W5368,4),IF($Y$3="证监会门类行业",[1]!s_info_industry_csrc12_n(W5368,公司分析!D$5,1),""))))))))</f>
        <v>0</v>
      </c>
      <c r="Z5368" s="298" t="str">
        <f>IF(Y5368=行业比较!$E$6,ROW(),"")</f>
        <v/>
      </c>
    </row>
    <row r="5369" spans="22:26" x14ac:dyDescent="0.35">
      <c r="V5369" s="253">
        <f t="shared" si="92"/>
        <v>0</v>
      </c>
      <c r="W5369" s="348" t="str">
        <f>IF(板块成分!B5371="","",板块成分!B5371)</f>
        <v/>
      </c>
      <c r="X5369" s="270" t="str">
        <f>[1]!s_info_name(W5369)</f>
        <v>0</v>
      </c>
      <c r="Y5369" s="335" t="str">
        <f>IF($Y$3="申万一级行业",[1]!s_info_industry_sw_2021(W5369,公司分析!D$5,1),IF($Y$3="申万二级行业",[1]!s_info_industry_sw_2021(W5369,公司分析!D$5,2),IF($Y$3="申万三级行业",[1]!s_info_industry_sw_2021(W5369,公司分析!D$5,3),IF($Y$3="wind一级行业",[1]!s_info_industry_gics(W5369,1),IF($Y$3="wind二级行业",[1]!s_info_industry_gics(W5369,2),IF($Y$3="wind三级行业",[1]!s_info_industry_gics(W5369,3),IF($Y$3="wind四级行业",[1]!s_info_industry_gics(W5369,4),IF($Y$3="证监会门类行业",[1]!s_info_industry_csrc12_n(W5369,公司分析!D$5,1),""))))))))</f>
        <v>0</v>
      </c>
      <c r="Z5369" s="298" t="str">
        <f>IF(Y5369=行业比较!$E$6,ROW(),"")</f>
        <v/>
      </c>
    </row>
    <row r="5370" spans="22:26" x14ac:dyDescent="0.35">
      <c r="V5370" s="253">
        <f t="shared" si="92"/>
        <v>0</v>
      </c>
      <c r="W5370" s="348" t="str">
        <f>IF(板块成分!B5372="","",板块成分!B5372)</f>
        <v/>
      </c>
      <c r="X5370" s="270" t="str">
        <f>[1]!s_info_name(W5370)</f>
        <v>0</v>
      </c>
      <c r="Y5370" s="335" t="str">
        <f>IF($Y$3="申万一级行业",[1]!s_info_industry_sw_2021(W5370,公司分析!D$5,1),IF($Y$3="申万二级行业",[1]!s_info_industry_sw_2021(W5370,公司分析!D$5,2),IF($Y$3="申万三级行业",[1]!s_info_industry_sw_2021(W5370,公司分析!D$5,3),IF($Y$3="wind一级行业",[1]!s_info_industry_gics(W5370,1),IF($Y$3="wind二级行业",[1]!s_info_industry_gics(W5370,2),IF($Y$3="wind三级行业",[1]!s_info_industry_gics(W5370,3),IF($Y$3="wind四级行业",[1]!s_info_industry_gics(W5370,4),IF($Y$3="证监会门类行业",[1]!s_info_industry_csrc12_n(W5370,公司分析!D$5,1),""))))))))</f>
        <v>0</v>
      </c>
      <c r="Z5370" s="298" t="str">
        <f>IF(Y5370=行业比较!$E$6,ROW(),"")</f>
        <v/>
      </c>
    </row>
    <row r="5371" spans="22:26" x14ac:dyDescent="0.35">
      <c r="V5371" s="253">
        <f t="shared" si="92"/>
        <v>0</v>
      </c>
      <c r="W5371" s="348" t="str">
        <f>IF(板块成分!B5373="","",板块成分!B5373)</f>
        <v/>
      </c>
      <c r="X5371" s="270" t="str">
        <f>[1]!s_info_name(W5371)</f>
        <v>0</v>
      </c>
      <c r="Y5371" s="335" t="str">
        <f>IF($Y$3="申万一级行业",[1]!s_info_industry_sw_2021(W5371,公司分析!D$5,1),IF($Y$3="申万二级行业",[1]!s_info_industry_sw_2021(W5371,公司分析!D$5,2),IF($Y$3="申万三级行业",[1]!s_info_industry_sw_2021(W5371,公司分析!D$5,3),IF($Y$3="wind一级行业",[1]!s_info_industry_gics(W5371,1),IF($Y$3="wind二级行业",[1]!s_info_industry_gics(W5371,2),IF($Y$3="wind三级行业",[1]!s_info_industry_gics(W5371,3),IF($Y$3="wind四级行业",[1]!s_info_industry_gics(W5371,4),IF($Y$3="证监会门类行业",[1]!s_info_industry_csrc12_n(W5371,公司分析!D$5,1),""))))))))</f>
        <v>0</v>
      </c>
      <c r="Z5371" s="298" t="str">
        <f>IF(Y5371=行业比较!$E$6,ROW(),"")</f>
        <v/>
      </c>
    </row>
    <row r="5372" spans="22:26" x14ac:dyDescent="0.35">
      <c r="V5372" s="253">
        <f t="shared" si="92"/>
        <v>0</v>
      </c>
      <c r="W5372" s="348" t="str">
        <f>IF(板块成分!B5374="","",板块成分!B5374)</f>
        <v/>
      </c>
      <c r="X5372" s="270" t="str">
        <f>[1]!s_info_name(W5372)</f>
        <v>0</v>
      </c>
      <c r="Y5372" s="335" t="str">
        <f>IF($Y$3="申万一级行业",[1]!s_info_industry_sw_2021(W5372,公司分析!D$5,1),IF($Y$3="申万二级行业",[1]!s_info_industry_sw_2021(W5372,公司分析!D$5,2),IF($Y$3="申万三级行业",[1]!s_info_industry_sw_2021(W5372,公司分析!D$5,3),IF($Y$3="wind一级行业",[1]!s_info_industry_gics(W5372,1),IF($Y$3="wind二级行业",[1]!s_info_industry_gics(W5372,2),IF($Y$3="wind三级行业",[1]!s_info_industry_gics(W5372,3),IF($Y$3="wind四级行业",[1]!s_info_industry_gics(W5372,4),IF($Y$3="证监会门类行业",[1]!s_info_industry_csrc12_n(W5372,公司分析!D$5,1),""))))))))</f>
        <v>0</v>
      </c>
      <c r="Z5372" s="298" t="str">
        <f>IF(Y5372=行业比较!$E$6,ROW(),"")</f>
        <v/>
      </c>
    </row>
    <row r="5373" spans="22:26" x14ac:dyDescent="0.35">
      <c r="V5373" s="253">
        <f t="shared" si="92"/>
        <v>0</v>
      </c>
      <c r="W5373" s="348" t="str">
        <f>IF(板块成分!B5375="","",板块成分!B5375)</f>
        <v/>
      </c>
      <c r="X5373" s="270" t="str">
        <f>[1]!s_info_name(W5373)</f>
        <v>0</v>
      </c>
      <c r="Y5373" s="335" t="str">
        <f>IF($Y$3="申万一级行业",[1]!s_info_industry_sw_2021(W5373,公司分析!D$5,1),IF($Y$3="申万二级行业",[1]!s_info_industry_sw_2021(W5373,公司分析!D$5,2),IF($Y$3="申万三级行业",[1]!s_info_industry_sw_2021(W5373,公司分析!D$5,3),IF($Y$3="wind一级行业",[1]!s_info_industry_gics(W5373,1),IF($Y$3="wind二级行业",[1]!s_info_industry_gics(W5373,2),IF($Y$3="wind三级行业",[1]!s_info_industry_gics(W5373,3),IF($Y$3="wind四级行业",[1]!s_info_industry_gics(W5373,4),IF($Y$3="证监会门类行业",[1]!s_info_industry_csrc12_n(W5373,公司分析!D$5,1),""))))))))</f>
        <v>0</v>
      </c>
      <c r="Z5373" s="298" t="str">
        <f>IF(Y5373=行业比较!$E$6,ROW(),"")</f>
        <v/>
      </c>
    </row>
    <row r="5374" spans="22:26" x14ac:dyDescent="0.35">
      <c r="V5374" s="253">
        <f t="shared" si="92"/>
        <v>0</v>
      </c>
      <c r="W5374" s="348" t="str">
        <f>IF(板块成分!B5376="","",板块成分!B5376)</f>
        <v/>
      </c>
      <c r="X5374" s="270" t="str">
        <f>[1]!s_info_name(W5374)</f>
        <v>0</v>
      </c>
      <c r="Y5374" s="335" t="str">
        <f>IF($Y$3="申万一级行业",[1]!s_info_industry_sw_2021(W5374,公司分析!D$5,1),IF($Y$3="申万二级行业",[1]!s_info_industry_sw_2021(W5374,公司分析!D$5,2),IF($Y$3="申万三级行业",[1]!s_info_industry_sw_2021(W5374,公司分析!D$5,3),IF($Y$3="wind一级行业",[1]!s_info_industry_gics(W5374,1),IF($Y$3="wind二级行业",[1]!s_info_industry_gics(W5374,2),IF($Y$3="wind三级行业",[1]!s_info_industry_gics(W5374,3),IF($Y$3="wind四级行业",[1]!s_info_industry_gics(W5374,4),IF($Y$3="证监会门类行业",[1]!s_info_industry_csrc12_n(W5374,公司分析!D$5,1),""))))))))</f>
        <v>0</v>
      </c>
      <c r="Z5374" s="298" t="str">
        <f>IF(Y5374=行业比较!$E$6,ROW(),"")</f>
        <v/>
      </c>
    </row>
    <row r="5375" spans="22:26" x14ac:dyDescent="0.35">
      <c r="V5375" s="253">
        <f t="shared" si="92"/>
        <v>0</v>
      </c>
      <c r="W5375" s="348" t="str">
        <f>IF(板块成分!B5377="","",板块成分!B5377)</f>
        <v/>
      </c>
      <c r="X5375" s="270" t="str">
        <f>[1]!s_info_name(W5375)</f>
        <v>0</v>
      </c>
      <c r="Y5375" s="335" t="str">
        <f>IF($Y$3="申万一级行业",[1]!s_info_industry_sw_2021(W5375,公司分析!D$5,1),IF($Y$3="申万二级行业",[1]!s_info_industry_sw_2021(W5375,公司分析!D$5,2),IF($Y$3="申万三级行业",[1]!s_info_industry_sw_2021(W5375,公司分析!D$5,3),IF($Y$3="wind一级行业",[1]!s_info_industry_gics(W5375,1),IF($Y$3="wind二级行业",[1]!s_info_industry_gics(W5375,2),IF($Y$3="wind三级行业",[1]!s_info_industry_gics(W5375,3),IF($Y$3="wind四级行业",[1]!s_info_industry_gics(W5375,4),IF($Y$3="证监会门类行业",[1]!s_info_industry_csrc12_n(W5375,公司分析!D$5,1),""))))))))</f>
        <v>0</v>
      </c>
      <c r="Z5375" s="298" t="str">
        <f>IF(Y5375=行业比较!$E$6,ROW(),"")</f>
        <v/>
      </c>
    </row>
    <row r="5376" spans="22:26" x14ac:dyDescent="0.35">
      <c r="V5376" s="253">
        <f t="shared" si="92"/>
        <v>0</v>
      </c>
      <c r="W5376" s="348" t="str">
        <f>IF(板块成分!B5378="","",板块成分!B5378)</f>
        <v/>
      </c>
      <c r="X5376" s="270" t="str">
        <f>[1]!s_info_name(W5376)</f>
        <v>0</v>
      </c>
      <c r="Y5376" s="335" t="str">
        <f>IF($Y$3="申万一级行业",[1]!s_info_industry_sw_2021(W5376,公司分析!D$5,1),IF($Y$3="申万二级行业",[1]!s_info_industry_sw_2021(W5376,公司分析!D$5,2),IF($Y$3="申万三级行业",[1]!s_info_industry_sw_2021(W5376,公司分析!D$5,3),IF($Y$3="wind一级行业",[1]!s_info_industry_gics(W5376,1),IF($Y$3="wind二级行业",[1]!s_info_industry_gics(W5376,2),IF($Y$3="wind三级行业",[1]!s_info_industry_gics(W5376,3),IF($Y$3="wind四级行业",[1]!s_info_industry_gics(W5376,4),IF($Y$3="证监会门类行业",[1]!s_info_industry_csrc12_n(W5376,公司分析!D$5,1),""))))))))</f>
        <v>0</v>
      </c>
      <c r="Z5376" s="298" t="str">
        <f>IF(Y5376=行业比较!$E$6,ROW(),"")</f>
        <v/>
      </c>
    </row>
    <row r="5377" spans="22:26" x14ac:dyDescent="0.35">
      <c r="V5377" s="253">
        <f t="shared" si="92"/>
        <v>0</v>
      </c>
      <c r="W5377" s="348" t="str">
        <f>IF(板块成分!B5379="","",板块成分!B5379)</f>
        <v/>
      </c>
      <c r="X5377" s="270" t="str">
        <f>[1]!s_info_name(W5377)</f>
        <v>0</v>
      </c>
      <c r="Y5377" s="335" t="str">
        <f>IF($Y$3="申万一级行业",[1]!s_info_industry_sw_2021(W5377,公司分析!D$5,1),IF($Y$3="申万二级行业",[1]!s_info_industry_sw_2021(W5377,公司分析!D$5,2),IF($Y$3="申万三级行业",[1]!s_info_industry_sw_2021(W5377,公司分析!D$5,3),IF($Y$3="wind一级行业",[1]!s_info_industry_gics(W5377,1),IF($Y$3="wind二级行业",[1]!s_info_industry_gics(W5377,2),IF($Y$3="wind三级行业",[1]!s_info_industry_gics(W5377,3),IF($Y$3="wind四级行业",[1]!s_info_industry_gics(W5377,4),IF($Y$3="证监会门类行业",[1]!s_info_industry_csrc12_n(W5377,公司分析!D$5,1),""))))))))</f>
        <v>0</v>
      </c>
      <c r="Z5377" s="298" t="str">
        <f>IF(Y5377=行业比较!$E$6,ROW(),"")</f>
        <v/>
      </c>
    </row>
    <row r="5378" spans="22:26" x14ac:dyDescent="0.35">
      <c r="V5378" s="253">
        <f t="shared" si="92"/>
        <v>0</v>
      </c>
      <c r="W5378" s="348" t="str">
        <f>IF(板块成分!B5380="","",板块成分!B5380)</f>
        <v/>
      </c>
      <c r="X5378" s="270" t="str">
        <f>[1]!s_info_name(W5378)</f>
        <v>0</v>
      </c>
      <c r="Y5378" s="335" t="str">
        <f>IF($Y$3="申万一级行业",[1]!s_info_industry_sw_2021(W5378,公司分析!D$5,1),IF($Y$3="申万二级行业",[1]!s_info_industry_sw_2021(W5378,公司分析!D$5,2),IF($Y$3="申万三级行业",[1]!s_info_industry_sw_2021(W5378,公司分析!D$5,3),IF($Y$3="wind一级行业",[1]!s_info_industry_gics(W5378,1),IF($Y$3="wind二级行业",[1]!s_info_industry_gics(W5378,2),IF($Y$3="wind三级行业",[1]!s_info_industry_gics(W5378,3),IF($Y$3="wind四级行业",[1]!s_info_industry_gics(W5378,4),IF($Y$3="证监会门类行业",[1]!s_info_industry_csrc12_n(W5378,公司分析!D$5,1),""))))))))</f>
        <v>0</v>
      </c>
      <c r="Z5378" s="298" t="str">
        <f>IF(Y5378=行业比较!$E$6,ROW(),"")</f>
        <v/>
      </c>
    </row>
    <row r="5379" spans="22:26" x14ac:dyDescent="0.35">
      <c r="V5379" s="253">
        <f t="shared" si="92"/>
        <v>0</v>
      </c>
      <c r="W5379" s="348" t="str">
        <f>IF(板块成分!B5381="","",板块成分!B5381)</f>
        <v/>
      </c>
      <c r="X5379" s="270" t="str">
        <f>[1]!s_info_name(W5379)</f>
        <v>0</v>
      </c>
      <c r="Y5379" s="335" t="str">
        <f>IF($Y$3="申万一级行业",[1]!s_info_industry_sw_2021(W5379,公司分析!D$5,1),IF($Y$3="申万二级行业",[1]!s_info_industry_sw_2021(W5379,公司分析!D$5,2),IF($Y$3="申万三级行业",[1]!s_info_industry_sw_2021(W5379,公司分析!D$5,3),IF($Y$3="wind一级行业",[1]!s_info_industry_gics(W5379,1),IF($Y$3="wind二级行业",[1]!s_info_industry_gics(W5379,2),IF($Y$3="wind三级行业",[1]!s_info_industry_gics(W5379,3),IF($Y$3="wind四级行业",[1]!s_info_industry_gics(W5379,4),IF($Y$3="证监会门类行业",[1]!s_info_industry_csrc12_n(W5379,公司分析!D$5,1),""))))))))</f>
        <v>0</v>
      </c>
      <c r="Z5379" s="298" t="str">
        <f>IF(Y5379=行业比较!$E$6,ROW(),"")</f>
        <v/>
      </c>
    </row>
    <row r="5380" spans="22:26" x14ac:dyDescent="0.35">
      <c r="V5380" s="253">
        <f t="shared" si="92"/>
        <v>0</v>
      </c>
      <c r="W5380" s="348" t="str">
        <f>IF(板块成分!B5382="","",板块成分!B5382)</f>
        <v/>
      </c>
      <c r="X5380" s="270" t="str">
        <f>[1]!s_info_name(W5380)</f>
        <v>0</v>
      </c>
      <c r="Y5380" s="335" t="str">
        <f>IF($Y$3="申万一级行业",[1]!s_info_industry_sw_2021(W5380,公司分析!D$5,1),IF($Y$3="申万二级行业",[1]!s_info_industry_sw_2021(W5380,公司分析!D$5,2),IF($Y$3="申万三级行业",[1]!s_info_industry_sw_2021(W5380,公司分析!D$5,3),IF($Y$3="wind一级行业",[1]!s_info_industry_gics(W5380,1),IF($Y$3="wind二级行业",[1]!s_info_industry_gics(W5380,2),IF($Y$3="wind三级行业",[1]!s_info_industry_gics(W5380,3),IF($Y$3="wind四级行业",[1]!s_info_industry_gics(W5380,4),IF($Y$3="证监会门类行业",[1]!s_info_industry_csrc12_n(W5380,公司分析!D$5,1),""))))))))</f>
        <v>0</v>
      </c>
      <c r="Z5380" s="298" t="str">
        <f>IF(Y5380=行业比较!$E$6,ROW(),"")</f>
        <v/>
      </c>
    </row>
    <row r="5381" spans="22:26" x14ac:dyDescent="0.35">
      <c r="V5381" s="253">
        <f t="shared" si="92"/>
        <v>0</v>
      </c>
      <c r="W5381" s="348" t="str">
        <f>IF(板块成分!B5383="","",板块成分!B5383)</f>
        <v/>
      </c>
      <c r="X5381" s="270" t="str">
        <f>[1]!s_info_name(W5381)</f>
        <v>0</v>
      </c>
      <c r="Y5381" s="335" t="str">
        <f>IF($Y$3="申万一级行业",[1]!s_info_industry_sw_2021(W5381,公司分析!D$5,1),IF($Y$3="申万二级行业",[1]!s_info_industry_sw_2021(W5381,公司分析!D$5,2),IF($Y$3="申万三级行业",[1]!s_info_industry_sw_2021(W5381,公司分析!D$5,3),IF($Y$3="wind一级行业",[1]!s_info_industry_gics(W5381,1),IF($Y$3="wind二级行业",[1]!s_info_industry_gics(W5381,2),IF($Y$3="wind三级行业",[1]!s_info_industry_gics(W5381,3),IF($Y$3="wind四级行业",[1]!s_info_industry_gics(W5381,4),IF($Y$3="证监会门类行业",[1]!s_info_industry_csrc12_n(W5381,公司分析!D$5,1),""))))))))</f>
        <v>0</v>
      </c>
      <c r="Z5381" s="298" t="str">
        <f>IF(Y5381=行业比较!$E$6,ROW(),"")</f>
        <v/>
      </c>
    </row>
    <row r="5382" spans="22:26" x14ac:dyDescent="0.35">
      <c r="V5382" s="253">
        <f t="shared" si="92"/>
        <v>0</v>
      </c>
      <c r="W5382" s="348" t="str">
        <f>IF(板块成分!B5384="","",板块成分!B5384)</f>
        <v/>
      </c>
      <c r="X5382" s="270" t="str">
        <f>[1]!s_info_name(W5382)</f>
        <v>0</v>
      </c>
      <c r="Y5382" s="335" t="str">
        <f>IF($Y$3="申万一级行业",[1]!s_info_industry_sw_2021(W5382,公司分析!D$5,1),IF($Y$3="申万二级行业",[1]!s_info_industry_sw_2021(W5382,公司分析!D$5,2),IF($Y$3="申万三级行业",[1]!s_info_industry_sw_2021(W5382,公司分析!D$5,3),IF($Y$3="wind一级行业",[1]!s_info_industry_gics(W5382,1),IF($Y$3="wind二级行业",[1]!s_info_industry_gics(W5382,2),IF($Y$3="wind三级行业",[1]!s_info_industry_gics(W5382,3),IF($Y$3="wind四级行业",[1]!s_info_industry_gics(W5382,4),IF($Y$3="证监会门类行业",[1]!s_info_industry_csrc12_n(W5382,公司分析!D$5,1),""))))))))</f>
        <v>0</v>
      </c>
      <c r="Z5382" s="298" t="str">
        <f>IF(Y5382=行业比较!$E$6,ROW(),"")</f>
        <v/>
      </c>
    </row>
    <row r="5383" spans="22:26" x14ac:dyDescent="0.35">
      <c r="V5383" s="253">
        <f t="shared" si="92"/>
        <v>0</v>
      </c>
      <c r="W5383" s="348" t="str">
        <f>IF(板块成分!B5385="","",板块成分!B5385)</f>
        <v/>
      </c>
      <c r="X5383" s="270" t="str">
        <f>[1]!s_info_name(W5383)</f>
        <v>0</v>
      </c>
      <c r="Y5383" s="335" t="str">
        <f>IF($Y$3="申万一级行业",[1]!s_info_industry_sw_2021(W5383,公司分析!D$5,1),IF($Y$3="申万二级行业",[1]!s_info_industry_sw_2021(W5383,公司分析!D$5,2),IF($Y$3="申万三级行业",[1]!s_info_industry_sw_2021(W5383,公司分析!D$5,3),IF($Y$3="wind一级行业",[1]!s_info_industry_gics(W5383,1),IF($Y$3="wind二级行业",[1]!s_info_industry_gics(W5383,2),IF($Y$3="wind三级行业",[1]!s_info_industry_gics(W5383,3),IF($Y$3="wind四级行业",[1]!s_info_industry_gics(W5383,4),IF($Y$3="证监会门类行业",[1]!s_info_industry_csrc12_n(W5383,公司分析!D$5,1),""))))))))</f>
        <v>0</v>
      </c>
      <c r="Z5383" s="298" t="str">
        <f>IF(Y5383=行业比较!$E$6,ROW(),"")</f>
        <v/>
      </c>
    </row>
    <row r="5384" spans="22:26" x14ac:dyDescent="0.35">
      <c r="V5384" s="253">
        <f t="shared" si="92"/>
        <v>0</v>
      </c>
      <c r="W5384" s="348" t="str">
        <f>IF(板块成分!B5386="","",板块成分!B5386)</f>
        <v/>
      </c>
      <c r="X5384" s="270" t="str">
        <f>[1]!s_info_name(W5384)</f>
        <v>0</v>
      </c>
      <c r="Y5384" s="335" t="str">
        <f>IF($Y$3="申万一级行业",[1]!s_info_industry_sw_2021(W5384,公司分析!D$5,1),IF($Y$3="申万二级行业",[1]!s_info_industry_sw_2021(W5384,公司分析!D$5,2),IF($Y$3="申万三级行业",[1]!s_info_industry_sw_2021(W5384,公司分析!D$5,3),IF($Y$3="wind一级行业",[1]!s_info_industry_gics(W5384,1),IF($Y$3="wind二级行业",[1]!s_info_industry_gics(W5384,2),IF($Y$3="wind三级行业",[1]!s_info_industry_gics(W5384,3),IF($Y$3="wind四级行业",[1]!s_info_industry_gics(W5384,4),IF($Y$3="证监会门类行业",[1]!s_info_industry_csrc12_n(W5384,公司分析!D$5,1),""))))))))</f>
        <v>0</v>
      </c>
      <c r="Z5384" s="298" t="str">
        <f>IF(Y5384=行业比较!$E$6,ROW(),"")</f>
        <v/>
      </c>
    </row>
    <row r="5385" spans="22:26" x14ac:dyDescent="0.35">
      <c r="V5385" s="253">
        <f t="shared" si="92"/>
        <v>0</v>
      </c>
      <c r="W5385" s="348" t="str">
        <f>IF(板块成分!B5387="","",板块成分!B5387)</f>
        <v/>
      </c>
      <c r="X5385" s="270" t="str">
        <f>[1]!s_info_name(W5385)</f>
        <v>0</v>
      </c>
      <c r="Y5385" s="335" t="str">
        <f>IF($Y$3="申万一级行业",[1]!s_info_industry_sw_2021(W5385,公司分析!D$5,1),IF($Y$3="申万二级行业",[1]!s_info_industry_sw_2021(W5385,公司分析!D$5,2),IF($Y$3="申万三级行业",[1]!s_info_industry_sw_2021(W5385,公司分析!D$5,3),IF($Y$3="wind一级行业",[1]!s_info_industry_gics(W5385,1),IF($Y$3="wind二级行业",[1]!s_info_industry_gics(W5385,2),IF($Y$3="wind三级行业",[1]!s_info_industry_gics(W5385,3),IF($Y$3="wind四级行业",[1]!s_info_industry_gics(W5385,4),IF($Y$3="证监会门类行业",[1]!s_info_industry_csrc12_n(W5385,公司分析!D$5,1),""))))))))</f>
        <v>0</v>
      </c>
      <c r="Z5385" s="298" t="str">
        <f>IF(Y5385=行业比较!$E$6,ROW(),"")</f>
        <v/>
      </c>
    </row>
    <row r="5386" spans="22:26" x14ac:dyDescent="0.35">
      <c r="V5386" s="253">
        <f t="shared" si="92"/>
        <v>0</v>
      </c>
      <c r="W5386" s="348" t="str">
        <f>IF(板块成分!B5388="","",板块成分!B5388)</f>
        <v/>
      </c>
      <c r="X5386" s="270" t="str">
        <f>[1]!s_info_name(W5386)</f>
        <v>0</v>
      </c>
      <c r="Y5386" s="335" t="str">
        <f>IF($Y$3="申万一级行业",[1]!s_info_industry_sw_2021(W5386,公司分析!D$5,1),IF($Y$3="申万二级行业",[1]!s_info_industry_sw_2021(W5386,公司分析!D$5,2),IF($Y$3="申万三级行业",[1]!s_info_industry_sw_2021(W5386,公司分析!D$5,3),IF($Y$3="wind一级行业",[1]!s_info_industry_gics(W5386,1),IF($Y$3="wind二级行业",[1]!s_info_industry_gics(W5386,2),IF($Y$3="wind三级行业",[1]!s_info_industry_gics(W5386,3),IF($Y$3="wind四级行业",[1]!s_info_industry_gics(W5386,4),IF($Y$3="证监会门类行业",[1]!s_info_industry_csrc12_n(W5386,公司分析!D$5,1),""))))))))</f>
        <v>0</v>
      </c>
      <c r="Z5386" s="298" t="str">
        <f>IF(Y5386=行业比较!$E$6,ROW(),"")</f>
        <v/>
      </c>
    </row>
    <row r="5387" spans="22:26" x14ac:dyDescent="0.35">
      <c r="V5387" s="253">
        <f t="shared" si="92"/>
        <v>0</v>
      </c>
      <c r="W5387" s="348" t="str">
        <f>IF(板块成分!B5389="","",板块成分!B5389)</f>
        <v/>
      </c>
      <c r="X5387" s="270" t="str">
        <f>[1]!s_info_name(W5387)</f>
        <v>0</v>
      </c>
      <c r="Y5387" s="335" t="str">
        <f>IF($Y$3="申万一级行业",[1]!s_info_industry_sw_2021(W5387,公司分析!D$5,1),IF($Y$3="申万二级行业",[1]!s_info_industry_sw_2021(W5387,公司分析!D$5,2),IF($Y$3="申万三级行业",[1]!s_info_industry_sw_2021(W5387,公司分析!D$5,3),IF($Y$3="wind一级行业",[1]!s_info_industry_gics(W5387,1),IF($Y$3="wind二级行业",[1]!s_info_industry_gics(W5387,2),IF($Y$3="wind三级行业",[1]!s_info_industry_gics(W5387,3),IF($Y$3="wind四级行业",[1]!s_info_industry_gics(W5387,4),IF($Y$3="证监会门类行业",[1]!s_info_industry_csrc12_n(W5387,公司分析!D$5,1),""))))))))</f>
        <v>0</v>
      </c>
      <c r="Z5387" s="298" t="str">
        <f>IF(Y5387=行业比较!$E$6,ROW(),"")</f>
        <v/>
      </c>
    </row>
    <row r="5388" spans="22:26" x14ac:dyDescent="0.35">
      <c r="V5388" s="253">
        <f t="shared" si="92"/>
        <v>0</v>
      </c>
      <c r="W5388" s="348" t="str">
        <f>IF(板块成分!B5390="","",板块成分!B5390)</f>
        <v/>
      </c>
      <c r="X5388" s="270" t="str">
        <f>[1]!s_info_name(W5388)</f>
        <v>0</v>
      </c>
      <c r="Y5388" s="335" t="str">
        <f>IF($Y$3="申万一级行业",[1]!s_info_industry_sw_2021(W5388,公司分析!D$5,1),IF($Y$3="申万二级行业",[1]!s_info_industry_sw_2021(W5388,公司分析!D$5,2),IF($Y$3="申万三级行业",[1]!s_info_industry_sw_2021(W5388,公司分析!D$5,3),IF($Y$3="wind一级行业",[1]!s_info_industry_gics(W5388,1),IF($Y$3="wind二级行业",[1]!s_info_industry_gics(W5388,2),IF($Y$3="wind三级行业",[1]!s_info_industry_gics(W5388,3),IF($Y$3="wind四级行业",[1]!s_info_industry_gics(W5388,4),IF($Y$3="证监会门类行业",[1]!s_info_industry_csrc12_n(W5388,公司分析!D$5,1),""))))))))</f>
        <v>0</v>
      </c>
      <c r="Z5388" s="298" t="str">
        <f>IF(Y5388=行业比较!$E$6,ROW(),"")</f>
        <v/>
      </c>
    </row>
    <row r="5389" spans="22:26" x14ac:dyDescent="0.35">
      <c r="V5389" s="253">
        <f t="shared" si="92"/>
        <v>0</v>
      </c>
      <c r="W5389" s="348" t="str">
        <f>IF(板块成分!B5391="","",板块成分!B5391)</f>
        <v/>
      </c>
      <c r="X5389" s="270" t="str">
        <f>[1]!s_info_name(W5389)</f>
        <v>0</v>
      </c>
      <c r="Y5389" s="335" t="str">
        <f>IF($Y$3="申万一级行业",[1]!s_info_industry_sw_2021(W5389,公司分析!D$5,1),IF($Y$3="申万二级行业",[1]!s_info_industry_sw_2021(W5389,公司分析!D$5,2),IF($Y$3="申万三级行业",[1]!s_info_industry_sw_2021(W5389,公司分析!D$5,3),IF($Y$3="wind一级行业",[1]!s_info_industry_gics(W5389,1),IF($Y$3="wind二级行业",[1]!s_info_industry_gics(W5389,2),IF($Y$3="wind三级行业",[1]!s_info_industry_gics(W5389,3),IF($Y$3="wind四级行业",[1]!s_info_industry_gics(W5389,4),IF($Y$3="证监会门类行业",[1]!s_info_industry_csrc12_n(W5389,公司分析!D$5,1),""))))))))</f>
        <v>0</v>
      </c>
      <c r="Z5389" s="298" t="str">
        <f>IF(Y5389=行业比较!$E$6,ROW(),"")</f>
        <v/>
      </c>
    </row>
    <row r="5390" spans="22:26" x14ac:dyDescent="0.35">
      <c r="V5390" s="253">
        <f t="shared" si="92"/>
        <v>0</v>
      </c>
      <c r="W5390" s="348" t="str">
        <f>IF(板块成分!B5392="","",板块成分!B5392)</f>
        <v/>
      </c>
      <c r="X5390" s="270" t="str">
        <f>[1]!s_info_name(W5390)</f>
        <v>0</v>
      </c>
      <c r="Y5390" s="335" t="str">
        <f>IF($Y$3="申万一级行业",[1]!s_info_industry_sw_2021(W5390,公司分析!D$5,1),IF($Y$3="申万二级行业",[1]!s_info_industry_sw_2021(W5390,公司分析!D$5,2),IF($Y$3="申万三级行业",[1]!s_info_industry_sw_2021(W5390,公司分析!D$5,3),IF($Y$3="wind一级行业",[1]!s_info_industry_gics(W5390,1),IF($Y$3="wind二级行业",[1]!s_info_industry_gics(W5390,2),IF($Y$3="wind三级行业",[1]!s_info_industry_gics(W5390,3),IF($Y$3="wind四级行业",[1]!s_info_industry_gics(W5390,4),IF($Y$3="证监会门类行业",[1]!s_info_industry_csrc12_n(W5390,公司分析!D$5,1),""))))))))</f>
        <v>0</v>
      </c>
      <c r="Z5390" s="298" t="str">
        <f>IF(Y5390=行业比较!$E$6,ROW(),"")</f>
        <v/>
      </c>
    </row>
    <row r="5391" spans="22:26" x14ac:dyDescent="0.35">
      <c r="V5391" s="253">
        <f t="shared" si="92"/>
        <v>0</v>
      </c>
      <c r="W5391" s="348" t="str">
        <f>IF(板块成分!B5393="","",板块成分!B5393)</f>
        <v/>
      </c>
      <c r="X5391" s="270" t="str">
        <f>[1]!s_info_name(W5391)</f>
        <v>0</v>
      </c>
      <c r="Y5391" s="335" t="str">
        <f>IF($Y$3="申万一级行业",[1]!s_info_industry_sw_2021(W5391,公司分析!D$5,1),IF($Y$3="申万二级行业",[1]!s_info_industry_sw_2021(W5391,公司分析!D$5,2),IF($Y$3="申万三级行业",[1]!s_info_industry_sw_2021(W5391,公司分析!D$5,3),IF($Y$3="wind一级行业",[1]!s_info_industry_gics(W5391,1),IF($Y$3="wind二级行业",[1]!s_info_industry_gics(W5391,2),IF($Y$3="wind三级行业",[1]!s_info_industry_gics(W5391,3),IF($Y$3="wind四级行业",[1]!s_info_industry_gics(W5391,4),IF($Y$3="证监会门类行业",[1]!s_info_industry_csrc12_n(W5391,公司分析!D$5,1),""))))))))</f>
        <v>0</v>
      </c>
      <c r="Z5391" s="298" t="str">
        <f>IF(Y5391=行业比较!$E$6,ROW(),"")</f>
        <v/>
      </c>
    </row>
    <row r="5392" spans="22:26" x14ac:dyDescent="0.35">
      <c r="V5392" s="253">
        <f t="shared" si="92"/>
        <v>0</v>
      </c>
      <c r="W5392" s="348" t="str">
        <f>IF(板块成分!B5394="","",板块成分!B5394)</f>
        <v/>
      </c>
      <c r="X5392" s="270" t="str">
        <f>[1]!s_info_name(W5392)</f>
        <v>0</v>
      </c>
      <c r="Y5392" s="335" t="str">
        <f>IF($Y$3="申万一级行业",[1]!s_info_industry_sw_2021(W5392,公司分析!D$5,1),IF($Y$3="申万二级行业",[1]!s_info_industry_sw_2021(W5392,公司分析!D$5,2),IF($Y$3="申万三级行业",[1]!s_info_industry_sw_2021(W5392,公司分析!D$5,3),IF($Y$3="wind一级行业",[1]!s_info_industry_gics(W5392,1),IF($Y$3="wind二级行业",[1]!s_info_industry_gics(W5392,2),IF($Y$3="wind三级行业",[1]!s_info_industry_gics(W5392,3),IF($Y$3="wind四级行业",[1]!s_info_industry_gics(W5392,4),IF($Y$3="证监会门类行业",[1]!s_info_industry_csrc12_n(W5392,公司分析!D$5,1),""))))))))</f>
        <v>0</v>
      </c>
      <c r="Z5392" s="298" t="str">
        <f>IF(Y5392=行业比较!$E$6,ROW(),"")</f>
        <v/>
      </c>
    </row>
    <row r="5393" spans="22:26" x14ac:dyDescent="0.35">
      <c r="V5393" s="253">
        <f t="shared" si="92"/>
        <v>0</v>
      </c>
      <c r="W5393" s="348" t="str">
        <f>IF(板块成分!B5395="","",板块成分!B5395)</f>
        <v/>
      </c>
      <c r="X5393" s="270" t="str">
        <f>[1]!s_info_name(W5393)</f>
        <v>0</v>
      </c>
      <c r="Y5393" s="335" t="str">
        <f>IF($Y$3="申万一级行业",[1]!s_info_industry_sw_2021(W5393,公司分析!D$5,1),IF($Y$3="申万二级行业",[1]!s_info_industry_sw_2021(W5393,公司分析!D$5,2),IF($Y$3="申万三级行业",[1]!s_info_industry_sw_2021(W5393,公司分析!D$5,3),IF($Y$3="wind一级行业",[1]!s_info_industry_gics(W5393,1),IF($Y$3="wind二级行业",[1]!s_info_industry_gics(W5393,2),IF($Y$3="wind三级行业",[1]!s_info_industry_gics(W5393,3),IF($Y$3="wind四级行业",[1]!s_info_industry_gics(W5393,4),IF($Y$3="证监会门类行业",[1]!s_info_industry_csrc12_n(W5393,公司分析!D$5,1),""))))))))</f>
        <v>0</v>
      </c>
      <c r="Z5393" s="298" t="str">
        <f>IF(Y5393=行业比较!$E$6,ROW(),"")</f>
        <v/>
      </c>
    </row>
    <row r="5394" spans="22:26" x14ac:dyDescent="0.35">
      <c r="V5394" s="253">
        <f t="shared" si="92"/>
        <v>0</v>
      </c>
      <c r="W5394" s="348" t="str">
        <f>IF(板块成分!B5396="","",板块成分!B5396)</f>
        <v/>
      </c>
      <c r="X5394" s="270" t="str">
        <f>[1]!s_info_name(W5394)</f>
        <v>0</v>
      </c>
      <c r="Y5394" s="335" t="str">
        <f>IF($Y$3="申万一级行业",[1]!s_info_industry_sw_2021(W5394,公司分析!D$5,1),IF($Y$3="申万二级行业",[1]!s_info_industry_sw_2021(W5394,公司分析!D$5,2),IF($Y$3="申万三级行业",[1]!s_info_industry_sw_2021(W5394,公司分析!D$5,3),IF($Y$3="wind一级行业",[1]!s_info_industry_gics(W5394,1),IF($Y$3="wind二级行业",[1]!s_info_industry_gics(W5394,2),IF($Y$3="wind三级行业",[1]!s_info_industry_gics(W5394,3),IF($Y$3="wind四级行业",[1]!s_info_industry_gics(W5394,4),IF($Y$3="证监会门类行业",[1]!s_info_industry_csrc12_n(W5394,公司分析!D$5,1),""))))))))</f>
        <v>0</v>
      </c>
      <c r="Z5394" s="298" t="str">
        <f>IF(Y5394=行业比较!$E$6,ROW(),"")</f>
        <v/>
      </c>
    </row>
    <row r="5395" spans="22:26" x14ac:dyDescent="0.35">
      <c r="V5395" s="253">
        <f t="shared" si="92"/>
        <v>0</v>
      </c>
      <c r="W5395" s="348" t="str">
        <f>IF(板块成分!B5397="","",板块成分!B5397)</f>
        <v/>
      </c>
      <c r="X5395" s="270" t="str">
        <f>[1]!s_info_name(W5395)</f>
        <v>0</v>
      </c>
      <c r="Y5395" s="335" t="str">
        <f>IF($Y$3="申万一级行业",[1]!s_info_industry_sw_2021(W5395,公司分析!D$5,1),IF($Y$3="申万二级行业",[1]!s_info_industry_sw_2021(W5395,公司分析!D$5,2),IF($Y$3="申万三级行业",[1]!s_info_industry_sw_2021(W5395,公司分析!D$5,3),IF($Y$3="wind一级行业",[1]!s_info_industry_gics(W5395,1),IF($Y$3="wind二级行业",[1]!s_info_industry_gics(W5395,2),IF($Y$3="wind三级行业",[1]!s_info_industry_gics(W5395,3),IF($Y$3="wind四级行业",[1]!s_info_industry_gics(W5395,4),IF($Y$3="证监会门类行业",[1]!s_info_industry_csrc12_n(W5395,公司分析!D$5,1),""))))))))</f>
        <v>0</v>
      </c>
      <c r="Z5395" s="298" t="str">
        <f>IF(Y5395=行业比较!$E$6,ROW(),"")</f>
        <v/>
      </c>
    </row>
    <row r="5396" spans="22:26" x14ac:dyDescent="0.35">
      <c r="V5396" s="253">
        <f t="shared" si="92"/>
        <v>0</v>
      </c>
      <c r="W5396" s="348" t="str">
        <f>IF(板块成分!B5398="","",板块成分!B5398)</f>
        <v/>
      </c>
      <c r="X5396" s="270" t="str">
        <f>[1]!s_info_name(W5396)</f>
        <v>0</v>
      </c>
      <c r="Y5396" s="335" t="str">
        <f>IF($Y$3="申万一级行业",[1]!s_info_industry_sw_2021(W5396,公司分析!D$5,1),IF($Y$3="申万二级行业",[1]!s_info_industry_sw_2021(W5396,公司分析!D$5,2),IF($Y$3="申万三级行业",[1]!s_info_industry_sw_2021(W5396,公司分析!D$5,3),IF($Y$3="wind一级行业",[1]!s_info_industry_gics(W5396,1),IF($Y$3="wind二级行业",[1]!s_info_industry_gics(W5396,2),IF($Y$3="wind三级行业",[1]!s_info_industry_gics(W5396,3),IF($Y$3="wind四级行业",[1]!s_info_industry_gics(W5396,4),IF($Y$3="证监会门类行业",[1]!s_info_industry_csrc12_n(W5396,公司分析!D$5,1),""))))))))</f>
        <v>0</v>
      </c>
      <c r="Z5396" s="298" t="str">
        <f>IF(Y5396=行业比较!$E$6,ROW(),"")</f>
        <v/>
      </c>
    </row>
    <row r="5397" spans="22:26" x14ac:dyDescent="0.35">
      <c r="V5397" s="253">
        <f t="shared" si="92"/>
        <v>0</v>
      </c>
      <c r="W5397" s="348" t="str">
        <f>IF(板块成分!B5399="","",板块成分!B5399)</f>
        <v/>
      </c>
      <c r="X5397" s="270" t="str">
        <f>[1]!s_info_name(W5397)</f>
        <v>0</v>
      </c>
      <c r="Y5397" s="335" t="str">
        <f>IF($Y$3="申万一级行业",[1]!s_info_industry_sw_2021(W5397,公司分析!D$5,1),IF($Y$3="申万二级行业",[1]!s_info_industry_sw_2021(W5397,公司分析!D$5,2),IF($Y$3="申万三级行业",[1]!s_info_industry_sw_2021(W5397,公司分析!D$5,3),IF($Y$3="wind一级行业",[1]!s_info_industry_gics(W5397,1),IF($Y$3="wind二级行业",[1]!s_info_industry_gics(W5397,2),IF($Y$3="wind三级行业",[1]!s_info_industry_gics(W5397,3),IF($Y$3="wind四级行业",[1]!s_info_industry_gics(W5397,4),IF($Y$3="证监会门类行业",[1]!s_info_industry_csrc12_n(W5397,公司分析!D$5,1),""))))))))</f>
        <v>0</v>
      </c>
      <c r="Z5397" s="298" t="str">
        <f>IF(Y5397=行业比较!$E$6,ROW(),"")</f>
        <v/>
      </c>
    </row>
    <row r="5398" spans="22:26" x14ac:dyDescent="0.35">
      <c r="V5398" s="253">
        <f t="shared" si="92"/>
        <v>0</v>
      </c>
      <c r="W5398" s="348" t="str">
        <f>IF(板块成分!B5400="","",板块成分!B5400)</f>
        <v/>
      </c>
      <c r="X5398" s="270" t="str">
        <f>[1]!s_info_name(W5398)</f>
        <v>0</v>
      </c>
      <c r="Y5398" s="335" t="str">
        <f>IF($Y$3="申万一级行业",[1]!s_info_industry_sw_2021(W5398,公司分析!D$5,1),IF($Y$3="申万二级行业",[1]!s_info_industry_sw_2021(W5398,公司分析!D$5,2),IF($Y$3="申万三级行业",[1]!s_info_industry_sw_2021(W5398,公司分析!D$5,3),IF($Y$3="wind一级行业",[1]!s_info_industry_gics(W5398,1),IF($Y$3="wind二级行业",[1]!s_info_industry_gics(W5398,2),IF($Y$3="wind三级行业",[1]!s_info_industry_gics(W5398,3),IF($Y$3="wind四级行业",[1]!s_info_industry_gics(W5398,4),IF($Y$3="证监会门类行业",[1]!s_info_industry_csrc12_n(W5398,公司分析!D$5,1),""))))))))</f>
        <v>0</v>
      </c>
      <c r="Z5398" s="298" t="str">
        <f>IF(Y5398=行业比较!$E$6,ROW(),"")</f>
        <v/>
      </c>
    </row>
    <row r="5399" spans="22:26" x14ac:dyDescent="0.35">
      <c r="V5399" s="253">
        <f t="shared" si="92"/>
        <v>0</v>
      </c>
      <c r="W5399" s="348" t="str">
        <f>IF(板块成分!B5401="","",板块成分!B5401)</f>
        <v/>
      </c>
      <c r="X5399" s="270" t="str">
        <f>[1]!s_info_name(W5399)</f>
        <v>0</v>
      </c>
      <c r="Y5399" s="335" t="str">
        <f>IF($Y$3="申万一级行业",[1]!s_info_industry_sw_2021(W5399,公司分析!D$5,1),IF($Y$3="申万二级行业",[1]!s_info_industry_sw_2021(W5399,公司分析!D$5,2),IF($Y$3="申万三级行业",[1]!s_info_industry_sw_2021(W5399,公司分析!D$5,3),IF($Y$3="wind一级行业",[1]!s_info_industry_gics(W5399,1),IF($Y$3="wind二级行业",[1]!s_info_industry_gics(W5399,2),IF($Y$3="wind三级行业",[1]!s_info_industry_gics(W5399,3),IF($Y$3="wind四级行业",[1]!s_info_industry_gics(W5399,4),IF($Y$3="证监会门类行业",[1]!s_info_industry_csrc12_n(W5399,公司分析!D$5,1),""))))))))</f>
        <v>0</v>
      </c>
      <c r="Z5399" s="298" t="str">
        <f>IF(Y5399=行业比较!$E$6,ROW(),"")</f>
        <v/>
      </c>
    </row>
    <row r="5400" spans="22:26" x14ac:dyDescent="0.35">
      <c r="V5400" s="253">
        <f t="shared" si="92"/>
        <v>0</v>
      </c>
      <c r="W5400" s="348" t="str">
        <f>IF(板块成分!B5402="","",板块成分!B5402)</f>
        <v/>
      </c>
      <c r="X5400" s="270" t="str">
        <f>[1]!s_info_name(W5400)</f>
        <v>0</v>
      </c>
      <c r="Y5400" s="335" t="str">
        <f>IF($Y$3="申万一级行业",[1]!s_info_industry_sw_2021(W5400,公司分析!D$5,1),IF($Y$3="申万二级行业",[1]!s_info_industry_sw_2021(W5400,公司分析!D$5,2),IF($Y$3="申万三级行业",[1]!s_info_industry_sw_2021(W5400,公司分析!D$5,3),IF($Y$3="wind一级行业",[1]!s_info_industry_gics(W5400,1),IF($Y$3="wind二级行业",[1]!s_info_industry_gics(W5400,2),IF($Y$3="wind三级行业",[1]!s_info_industry_gics(W5400,3),IF($Y$3="wind四级行业",[1]!s_info_industry_gics(W5400,4),IF($Y$3="证监会门类行业",[1]!s_info_industry_csrc12_n(W5400,公司分析!D$5,1),""))))))))</f>
        <v>0</v>
      </c>
      <c r="Z5400" s="298" t="str">
        <f>IF(Y5400=行业比较!$E$6,ROW(),"")</f>
        <v/>
      </c>
    </row>
    <row r="5401" spans="22:26" x14ac:dyDescent="0.35">
      <c r="V5401" s="253">
        <f t="shared" si="92"/>
        <v>0</v>
      </c>
      <c r="W5401" s="348" t="str">
        <f>IF(板块成分!B5403="","",板块成分!B5403)</f>
        <v/>
      </c>
      <c r="X5401" s="270" t="str">
        <f>[1]!s_info_name(W5401)</f>
        <v>0</v>
      </c>
      <c r="Y5401" s="335" t="str">
        <f>IF($Y$3="申万一级行业",[1]!s_info_industry_sw_2021(W5401,公司分析!D$5,1),IF($Y$3="申万二级行业",[1]!s_info_industry_sw_2021(W5401,公司分析!D$5,2),IF($Y$3="申万三级行业",[1]!s_info_industry_sw_2021(W5401,公司分析!D$5,3),IF($Y$3="wind一级行业",[1]!s_info_industry_gics(W5401,1),IF($Y$3="wind二级行业",[1]!s_info_industry_gics(W5401,2),IF($Y$3="wind三级行业",[1]!s_info_industry_gics(W5401,3),IF($Y$3="wind四级行业",[1]!s_info_industry_gics(W5401,4),IF($Y$3="证监会门类行业",[1]!s_info_industry_csrc12_n(W5401,公司分析!D$5,1),""))))))))</f>
        <v>0</v>
      </c>
      <c r="Z5401" s="298" t="str">
        <f>IF(Y5401=行业比较!$E$6,ROW(),"")</f>
        <v/>
      </c>
    </row>
    <row r="5402" spans="22:26" x14ac:dyDescent="0.35">
      <c r="V5402" s="253">
        <f t="shared" si="92"/>
        <v>0</v>
      </c>
      <c r="W5402" s="348" t="str">
        <f>IF(板块成分!B5404="","",板块成分!B5404)</f>
        <v/>
      </c>
      <c r="X5402" s="270" t="str">
        <f>[1]!s_info_name(W5402)</f>
        <v>0</v>
      </c>
      <c r="Y5402" s="335" t="str">
        <f>IF($Y$3="申万一级行业",[1]!s_info_industry_sw_2021(W5402,公司分析!D$5,1),IF($Y$3="申万二级行业",[1]!s_info_industry_sw_2021(W5402,公司分析!D$5,2),IF($Y$3="申万三级行业",[1]!s_info_industry_sw_2021(W5402,公司分析!D$5,3),IF($Y$3="wind一级行业",[1]!s_info_industry_gics(W5402,1),IF($Y$3="wind二级行业",[1]!s_info_industry_gics(W5402,2),IF($Y$3="wind三级行业",[1]!s_info_industry_gics(W5402,3),IF($Y$3="wind四级行业",[1]!s_info_industry_gics(W5402,4),IF($Y$3="证监会门类行业",[1]!s_info_industry_csrc12_n(W5402,公司分析!D$5,1),""))))))))</f>
        <v>0</v>
      </c>
      <c r="Z5402" s="298" t="str">
        <f>IF(Y5402=行业比较!$E$6,ROW(),"")</f>
        <v/>
      </c>
    </row>
    <row r="5403" spans="22:26" x14ac:dyDescent="0.35">
      <c r="V5403" s="253">
        <f t="shared" si="92"/>
        <v>0</v>
      </c>
      <c r="W5403" s="348" t="str">
        <f>IF(板块成分!B5405="","",板块成分!B5405)</f>
        <v/>
      </c>
      <c r="X5403" s="270" t="str">
        <f>[1]!s_info_name(W5403)</f>
        <v>0</v>
      </c>
      <c r="Y5403" s="335" t="str">
        <f>IF($Y$3="申万一级行业",[1]!s_info_industry_sw_2021(W5403,公司分析!D$5,1),IF($Y$3="申万二级行业",[1]!s_info_industry_sw_2021(W5403,公司分析!D$5,2),IF($Y$3="申万三级行业",[1]!s_info_industry_sw_2021(W5403,公司分析!D$5,3),IF($Y$3="wind一级行业",[1]!s_info_industry_gics(W5403,1),IF($Y$3="wind二级行业",[1]!s_info_industry_gics(W5403,2),IF($Y$3="wind三级行业",[1]!s_info_industry_gics(W5403,3),IF($Y$3="wind四级行业",[1]!s_info_industry_gics(W5403,4),IF($Y$3="证监会门类行业",[1]!s_info_industry_csrc12_n(W5403,公司分析!D$5,1),""))))))))</f>
        <v>0</v>
      </c>
      <c r="Z5403" s="298" t="str">
        <f>IF(Y5403=行业比较!$E$6,ROW(),"")</f>
        <v/>
      </c>
    </row>
    <row r="5404" spans="22:26" x14ac:dyDescent="0.35">
      <c r="V5404" s="253">
        <f t="shared" si="92"/>
        <v>0</v>
      </c>
      <c r="W5404" s="348" t="str">
        <f>IF(板块成分!B5406="","",板块成分!B5406)</f>
        <v/>
      </c>
      <c r="X5404" s="270" t="str">
        <f>[1]!s_info_name(W5404)</f>
        <v>0</v>
      </c>
      <c r="Y5404" s="335" t="str">
        <f>IF($Y$3="申万一级行业",[1]!s_info_industry_sw_2021(W5404,公司分析!D$5,1),IF($Y$3="申万二级行业",[1]!s_info_industry_sw_2021(W5404,公司分析!D$5,2),IF($Y$3="申万三级行业",[1]!s_info_industry_sw_2021(W5404,公司分析!D$5,3),IF($Y$3="wind一级行业",[1]!s_info_industry_gics(W5404,1),IF($Y$3="wind二级行业",[1]!s_info_industry_gics(W5404,2),IF($Y$3="wind三级行业",[1]!s_info_industry_gics(W5404,3),IF($Y$3="wind四级行业",[1]!s_info_industry_gics(W5404,4),IF($Y$3="证监会门类行业",[1]!s_info_industry_csrc12_n(W5404,公司分析!D$5,1),""))))))))</f>
        <v>0</v>
      </c>
      <c r="Z5404" s="298" t="str">
        <f>IF(Y5404=行业比较!$E$6,ROW(),"")</f>
        <v/>
      </c>
    </row>
    <row r="5405" spans="22:26" x14ac:dyDescent="0.35">
      <c r="V5405" s="253">
        <f t="shared" si="92"/>
        <v>0</v>
      </c>
      <c r="W5405" s="348" t="str">
        <f>IF(板块成分!B5407="","",板块成分!B5407)</f>
        <v/>
      </c>
      <c r="X5405" s="270" t="str">
        <f>[1]!s_info_name(W5405)</f>
        <v>0</v>
      </c>
      <c r="Y5405" s="335" t="str">
        <f>IF($Y$3="申万一级行业",[1]!s_info_industry_sw_2021(W5405,公司分析!D$5,1),IF($Y$3="申万二级行业",[1]!s_info_industry_sw_2021(W5405,公司分析!D$5,2),IF($Y$3="申万三级行业",[1]!s_info_industry_sw_2021(W5405,公司分析!D$5,3),IF($Y$3="wind一级行业",[1]!s_info_industry_gics(W5405,1),IF($Y$3="wind二级行业",[1]!s_info_industry_gics(W5405,2),IF($Y$3="wind三级行业",[1]!s_info_industry_gics(W5405,3),IF($Y$3="wind四级行业",[1]!s_info_industry_gics(W5405,4),IF($Y$3="证监会门类行业",[1]!s_info_industry_csrc12_n(W5405,公司分析!D$5,1),""))))))))</f>
        <v>0</v>
      </c>
      <c r="Z5405" s="298" t="str">
        <f>IF(Y5405=行业比较!$E$6,ROW(),"")</f>
        <v/>
      </c>
    </row>
    <row r="5406" spans="22:26" x14ac:dyDescent="0.35">
      <c r="V5406" s="253">
        <f t="shared" si="92"/>
        <v>0</v>
      </c>
      <c r="W5406" s="348" t="str">
        <f>IF(板块成分!B5408="","",板块成分!B5408)</f>
        <v/>
      </c>
      <c r="X5406" s="270" t="str">
        <f>[1]!s_info_name(W5406)</f>
        <v>0</v>
      </c>
      <c r="Y5406" s="335" t="str">
        <f>IF($Y$3="申万一级行业",[1]!s_info_industry_sw_2021(W5406,公司分析!D$5,1),IF($Y$3="申万二级行业",[1]!s_info_industry_sw_2021(W5406,公司分析!D$5,2),IF($Y$3="申万三级行业",[1]!s_info_industry_sw_2021(W5406,公司分析!D$5,3),IF($Y$3="wind一级行业",[1]!s_info_industry_gics(W5406,1),IF($Y$3="wind二级行业",[1]!s_info_industry_gics(W5406,2),IF($Y$3="wind三级行业",[1]!s_info_industry_gics(W5406,3),IF($Y$3="wind四级行业",[1]!s_info_industry_gics(W5406,4),IF($Y$3="证监会门类行业",[1]!s_info_industry_csrc12_n(W5406,公司分析!D$5,1),""))))))))</f>
        <v>0</v>
      </c>
      <c r="Z5406" s="298" t="str">
        <f>IF(Y5406=行业比较!$E$6,ROW(),"")</f>
        <v/>
      </c>
    </row>
    <row r="5407" spans="22:26" x14ac:dyDescent="0.35">
      <c r="V5407" s="253">
        <f t="shared" si="92"/>
        <v>0</v>
      </c>
      <c r="W5407" s="348" t="str">
        <f>IF(板块成分!B5409="","",板块成分!B5409)</f>
        <v/>
      </c>
      <c r="X5407" s="270" t="str">
        <f>[1]!s_info_name(W5407)</f>
        <v>0</v>
      </c>
      <c r="Y5407" s="335" t="str">
        <f>IF($Y$3="申万一级行业",[1]!s_info_industry_sw_2021(W5407,公司分析!D$5,1),IF($Y$3="申万二级行业",[1]!s_info_industry_sw_2021(W5407,公司分析!D$5,2),IF($Y$3="申万三级行业",[1]!s_info_industry_sw_2021(W5407,公司分析!D$5,3),IF($Y$3="wind一级行业",[1]!s_info_industry_gics(W5407,1),IF($Y$3="wind二级行业",[1]!s_info_industry_gics(W5407,2),IF($Y$3="wind三级行业",[1]!s_info_industry_gics(W5407,3),IF($Y$3="wind四级行业",[1]!s_info_industry_gics(W5407,4),IF($Y$3="证监会门类行业",[1]!s_info_industry_csrc12_n(W5407,公司分析!D$5,1),""))))))))</f>
        <v>0</v>
      </c>
      <c r="Z5407" s="298" t="str">
        <f>IF(Y5407=行业比较!$E$6,ROW(),"")</f>
        <v/>
      </c>
    </row>
    <row r="5408" spans="22:26" x14ac:dyDescent="0.35">
      <c r="V5408" s="253">
        <f t="shared" si="92"/>
        <v>0</v>
      </c>
      <c r="W5408" s="348" t="str">
        <f>IF(板块成分!B5410="","",板块成分!B5410)</f>
        <v/>
      </c>
      <c r="X5408" s="270" t="str">
        <f>[1]!s_info_name(W5408)</f>
        <v>0</v>
      </c>
      <c r="Y5408" s="335" t="str">
        <f>IF($Y$3="申万一级行业",[1]!s_info_industry_sw_2021(W5408,公司分析!D$5,1),IF($Y$3="申万二级行业",[1]!s_info_industry_sw_2021(W5408,公司分析!D$5,2),IF($Y$3="申万三级行业",[1]!s_info_industry_sw_2021(W5408,公司分析!D$5,3),IF($Y$3="wind一级行业",[1]!s_info_industry_gics(W5408,1),IF($Y$3="wind二级行业",[1]!s_info_industry_gics(W5408,2),IF($Y$3="wind三级行业",[1]!s_info_industry_gics(W5408,3),IF($Y$3="wind四级行业",[1]!s_info_industry_gics(W5408,4),IF($Y$3="证监会门类行业",[1]!s_info_industry_csrc12_n(W5408,公司分析!D$5,1),""))))))))</f>
        <v>0</v>
      </c>
      <c r="Z5408" s="298" t="str">
        <f>IF(Y5408=行业比较!$E$6,ROW(),"")</f>
        <v/>
      </c>
    </row>
    <row r="5409" spans="22:26" x14ac:dyDescent="0.35">
      <c r="V5409" s="253">
        <f t="shared" si="92"/>
        <v>0</v>
      </c>
      <c r="W5409" s="348" t="str">
        <f>IF(板块成分!B5411="","",板块成分!B5411)</f>
        <v/>
      </c>
      <c r="X5409" s="270" t="str">
        <f>[1]!s_info_name(W5409)</f>
        <v>0</v>
      </c>
      <c r="Y5409" s="335" t="str">
        <f>IF($Y$3="申万一级行业",[1]!s_info_industry_sw_2021(W5409,公司分析!D$5,1),IF($Y$3="申万二级行业",[1]!s_info_industry_sw_2021(W5409,公司分析!D$5,2),IF($Y$3="申万三级行业",[1]!s_info_industry_sw_2021(W5409,公司分析!D$5,3),IF($Y$3="wind一级行业",[1]!s_info_industry_gics(W5409,1),IF($Y$3="wind二级行业",[1]!s_info_industry_gics(W5409,2),IF($Y$3="wind三级行业",[1]!s_info_industry_gics(W5409,3),IF($Y$3="wind四级行业",[1]!s_info_industry_gics(W5409,4),IF($Y$3="证监会门类行业",[1]!s_info_industry_csrc12_n(W5409,公司分析!D$5,1),""))))))))</f>
        <v>0</v>
      </c>
      <c r="Z5409" s="298" t="str">
        <f>IF(Y5409=行业比较!$E$6,ROW(),"")</f>
        <v/>
      </c>
    </row>
    <row r="5410" spans="22:26" x14ac:dyDescent="0.35">
      <c r="V5410" s="253">
        <f t="shared" si="92"/>
        <v>0</v>
      </c>
      <c r="W5410" s="348" t="str">
        <f>IF(板块成分!B5412="","",板块成分!B5412)</f>
        <v/>
      </c>
      <c r="X5410" s="270" t="str">
        <f>[1]!s_info_name(W5410)</f>
        <v>0</v>
      </c>
      <c r="Y5410" s="335" t="str">
        <f>IF($Y$3="申万一级行业",[1]!s_info_industry_sw_2021(W5410,公司分析!D$5,1),IF($Y$3="申万二级行业",[1]!s_info_industry_sw_2021(W5410,公司分析!D$5,2),IF($Y$3="申万三级行业",[1]!s_info_industry_sw_2021(W5410,公司分析!D$5,3),IF($Y$3="wind一级行业",[1]!s_info_industry_gics(W5410,1),IF($Y$3="wind二级行业",[1]!s_info_industry_gics(W5410,2),IF($Y$3="wind三级行业",[1]!s_info_industry_gics(W5410,3),IF($Y$3="wind四级行业",[1]!s_info_industry_gics(W5410,4),IF($Y$3="证监会门类行业",[1]!s_info_industry_csrc12_n(W5410,公司分析!D$5,1),""))))))))</f>
        <v>0</v>
      </c>
      <c r="Z5410" s="298" t="str">
        <f>IF(Y5410=行业比较!$E$6,ROW(),"")</f>
        <v/>
      </c>
    </row>
    <row r="5411" spans="22:26" x14ac:dyDescent="0.35">
      <c r="V5411" s="253">
        <f t="shared" si="92"/>
        <v>0</v>
      </c>
      <c r="W5411" s="348" t="str">
        <f>IF(板块成分!B5413="","",板块成分!B5413)</f>
        <v/>
      </c>
      <c r="X5411" s="270" t="str">
        <f>[1]!s_info_name(W5411)</f>
        <v>0</v>
      </c>
      <c r="Y5411" s="335" t="str">
        <f>IF($Y$3="申万一级行业",[1]!s_info_industry_sw_2021(W5411,公司分析!D$5,1),IF($Y$3="申万二级行业",[1]!s_info_industry_sw_2021(W5411,公司分析!D$5,2),IF($Y$3="申万三级行业",[1]!s_info_industry_sw_2021(W5411,公司分析!D$5,3),IF($Y$3="wind一级行业",[1]!s_info_industry_gics(W5411,1),IF($Y$3="wind二级行业",[1]!s_info_industry_gics(W5411,2),IF($Y$3="wind三级行业",[1]!s_info_industry_gics(W5411,3),IF($Y$3="wind四级行业",[1]!s_info_industry_gics(W5411,4),IF($Y$3="证监会门类行业",[1]!s_info_industry_csrc12_n(W5411,公司分析!D$5,1),""))))))))</f>
        <v>0</v>
      </c>
      <c r="Z5411" s="298" t="str">
        <f>IF(Y5411=行业比较!$E$6,ROW(),"")</f>
        <v/>
      </c>
    </row>
    <row r="5412" spans="22:26" x14ac:dyDescent="0.35">
      <c r="V5412" s="253">
        <f t="shared" si="92"/>
        <v>0</v>
      </c>
      <c r="W5412" s="348" t="str">
        <f>IF(板块成分!B5414="","",板块成分!B5414)</f>
        <v/>
      </c>
      <c r="X5412" s="270" t="str">
        <f>[1]!s_info_name(W5412)</f>
        <v>0</v>
      </c>
      <c r="Y5412" s="335" t="str">
        <f>IF($Y$3="申万一级行业",[1]!s_info_industry_sw_2021(W5412,公司分析!D$5,1),IF($Y$3="申万二级行业",[1]!s_info_industry_sw_2021(W5412,公司分析!D$5,2),IF($Y$3="申万三级行业",[1]!s_info_industry_sw_2021(W5412,公司分析!D$5,3),IF($Y$3="wind一级行业",[1]!s_info_industry_gics(W5412,1),IF($Y$3="wind二级行业",[1]!s_info_industry_gics(W5412,2),IF($Y$3="wind三级行业",[1]!s_info_industry_gics(W5412,3),IF($Y$3="wind四级行业",[1]!s_info_industry_gics(W5412,4),IF($Y$3="证监会门类行业",[1]!s_info_industry_csrc12_n(W5412,公司分析!D$5,1),""))))))))</f>
        <v>0</v>
      </c>
      <c r="Z5412" s="298" t="str">
        <f>IF(Y5412=行业比较!$E$6,ROW(),"")</f>
        <v/>
      </c>
    </row>
    <row r="5413" spans="22:26" x14ac:dyDescent="0.35">
      <c r="V5413" s="253">
        <f t="shared" si="92"/>
        <v>0</v>
      </c>
      <c r="W5413" s="348" t="str">
        <f>IF(板块成分!B5415="","",板块成分!B5415)</f>
        <v/>
      </c>
      <c r="X5413" s="270" t="str">
        <f>[1]!s_info_name(W5413)</f>
        <v>0</v>
      </c>
      <c r="Y5413" s="335" t="str">
        <f>IF($Y$3="申万一级行业",[1]!s_info_industry_sw_2021(W5413,公司分析!D$5,1),IF($Y$3="申万二级行业",[1]!s_info_industry_sw_2021(W5413,公司分析!D$5,2),IF($Y$3="申万三级行业",[1]!s_info_industry_sw_2021(W5413,公司分析!D$5,3),IF($Y$3="wind一级行业",[1]!s_info_industry_gics(W5413,1),IF($Y$3="wind二级行业",[1]!s_info_industry_gics(W5413,2),IF($Y$3="wind三级行业",[1]!s_info_industry_gics(W5413,3),IF($Y$3="wind四级行业",[1]!s_info_industry_gics(W5413,4),IF($Y$3="证监会门类行业",[1]!s_info_industry_csrc12_n(W5413,公司分析!D$5,1),""))))))))</f>
        <v>0</v>
      </c>
      <c r="Z5413" s="298" t="str">
        <f>IF(Y5413=行业比较!$E$6,ROW(),"")</f>
        <v/>
      </c>
    </row>
    <row r="5414" spans="22:26" x14ac:dyDescent="0.35">
      <c r="V5414" s="253">
        <f t="shared" si="92"/>
        <v>0</v>
      </c>
      <c r="W5414" s="348" t="str">
        <f>IF(板块成分!B5416="","",板块成分!B5416)</f>
        <v/>
      </c>
      <c r="X5414" s="270" t="str">
        <f>[1]!s_info_name(W5414)</f>
        <v>0</v>
      </c>
      <c r="Y5414" s="335" t="str">
        <f>IF($Y$3="申万一级行业",[1]!s_info_industry_sw_2021(W5414,公司分析!D$5,1),IF($Y$3="申万二级行业",[1]!s_info_industry_sw_2021(W5414,公司分析!D$5,2),IF($Y$3="申万三级行业",[1]!s_info_industry_sw_2021(W5414,公司分析!D$5,3),IF($Y$3="wind一级行业",[1]!s_info_industry_gics(W5414,1),IF($Y$3="wind二级行业",[1]!s_info_industry_gics(W5414,2),IF($Y$3="wind三级行业",[1]!s_info_industry_gics(W5414,3),IF($Y$3="wind四级行业",[1]!s_info_industry_gics(W5414,4),IF($Y$3="证监会门类行业",[1]!s_info_industry_csrc12_n(W5414,公司分析!D$5,1),""))))))))</f>
        <v>0</v>
      </c>
      <c r="Z5414" s="298" t="str">
        <f>IF(Y5414=行业比较!$E$6,ROW(),"")</f>
        <v/>
      </c>
    </row>
    <row r="5415" spans="22:26" x14ac:dyDescent="0.35">
      <c r="V5415" s="253">
        <f t="shared" si="92"/>
        <v>0</v>
      </c>
      <c r="W5415" s="348" t="str">
        <f>IF(板块成分!B5417="","",板块成分!B5417)</f>
        <v/>
      </c>
      <c r="X5415" s="270" t="str">
        <f>[1]!s_info_name(W5415)</f>
        <v>0</v>
      </c>
      <c r="Y5415" s="335" t="str">
        <f>IF($Y$3="申万一级行业",[1]!s_info_industry_sw_2021(W5415,公司分析!D$5,1),IF($Y$3="申万二级行业",[1]!s_info_industry_sw_2021(W5415,公司分析!D$5,2),IF($Y$3="申万三级行业",[1]!s_info_industry_sw_2021(W5415,公司分析!D$5,3),IF($Y$3="wind一级行业",[1]!s_info_industry_gics(W5415,1),IF($Y$3="wind二级行业",[1]!s_info_industry_gics(W5415,2),IF($Y$3="wind三级行业",[1]!s_info_industry_gics(W5415,3),IF($Y$3="wind四级行业",[1]!s_info_industry_gics(W5415,4),IF($Y$3="证监会门类行业",[1]!s_info_industry_csrc12_n(W5415,公司分析!D$5,1),""))))))))</f>
        <v>0</v>
      </c>
      <c r="Z5415" s="298" t="str">
        <f>IF(Y5415=行业比较!$E$6,ROW(),"")</f>
        <v/>
      </c>
    </row>
    <row r="5416" spans="22:26" x14ac:dyDescent="0.35">
      <c r="V5416" s="253">
        <f t="shared" ref="V5416:V5479" si="93">IF(Z5416="",0,RANK(Z5416,Z:Z,1))</f>
        <v>0</v>
      </c>
      <c r="W5416" s="348" t="str">
        <f>IF(板块成分!B5418="","",板块成分!B5418)</f>
        <v/>
      </c>
      <c r="X5416" s="270" t="str">
        <f>[1]!s_info_name(W5416)</f>
        <v>0</v>
      </c>
      <c r="Y5416" s="335" t="str">
        <f>IF($Y$3="申万一级行业",[1]!s_info_industry_sw_2021(W5416,公司分析!D$5,1),IF($Y$3="申万二级行业",[1]!s_info_industry_sw_2021(W5416,公司分析!D$5,2),IF($Y$3="申万三级行业",[1]!s_info_industry_sw_2021(W5416,公司分析!D$5,3),IF($Y$3="wind一级行业",[1]!s_info_industry_gics(W5416,1),IF($Y$3="wind二级行业",[1]!s_info_industry_gics(W5416,2),IF($Y$3="wind三级行业",[1]!s_info_industry_gics(W5416,3),IF($Y$3="wind四级行业",[1]!s_info_industry_gics(W5416,4),IF($Y$3="证监会门类行业",[1]!s_info_industry_csrc12_n(W5416,公司分析!D$5,1),""))))))))</f>
        <v>0</v>
      </c>
      <c r="Z5416" s="298" t="str">
        <f>IF(Y5416=行业比较!$E$6,ROW(),"")</f>
        <v/>
      </c>
    </row>
    <row r="5417" spans="22:26" x14ac:dyDescent="0.35">
      <c r="V5417" s="253">
        <f t="shared" si="93"/>
        <v>0</v>
      </c>
      <c r="W5417" s="348" t="str">
        <f>IF(板块成分!B5419="","",板块成分!B5419)</f>
        <v/>
      </c>
      <c r="X5417" s="270" t="str">
        <f>[1]!s_info_name(W5417)</f>
        <v>0</v>
      </c>
      <c r="Y5417" s="335" t="str">
        <f>IF($Y$3="申万一级行业",[1]!s_info_industry_sw_2021(W5417,公司分析!D$5,1),IF($Y$3="申万二级行业",[1]!s_info_industry_sw_2021(W5417,公司分析!D$5,2),IF($Y$3="申万三级行业",[1]!s_info_industry_sw_2021(W5417,公司分析!D$5,3),IF($Y$3="wind一级行业",[1]!s_info_industry_gics(W5417,1),IF($Y$3="wind二级行业",[1]!s_info_industry_gics(W5417,2),IF($Y$3="wind三级行业",[1]!s_info_industry_gics(W5417,3),IF($Y$3="wind四级行业",[1]!s_info_industry_gics(W5417,4),IF($Y$3="证监会门类行业",[1]!s_info_industry_csrc12_n(W5417,公司分析!D$5,1),""))))))))</f>
        <v>0</v>
      </c>
      <c r="Z5417" s="298" t="str">
        <f>IF(Y5417=行业比较!$E$6,ROW(),"")</f>
        <v/>
      </c>
    </row>
    <row r="5418" spans="22:26" x14ac:dyDescent="0.35">
      <c r="V5418" s="253">
        <f t="shared" si="93"/>
        <v>0</v>
      </c>
      <c r="W5418" s="348" t="str">
        <f>IF(板块成分!B5420="","",板块成分!B5420)</f>
        <v/>
      </c>
      <c r="X5418" s="270" t="str">
        <f>[1]!s_info_name(W5418)</f>
        <v>0</v>
      </c>
      <c r="Y5418" s="335" t="str">
        <f>IF($Y$3="申万一级行业",[1]!s_info_industry_sw_2021(W5418,公司分析!D$5,1),IF($Y$3="申万二级行业",[1]!s_info_industry_sw_2021(W5418,公司分析!D$5,2),IF($Y$3="申万三级行业",[1]!s_info_industry_sw_2021(W5418,公司分析!D$5,3),IF($Y$3="wind一级行业",[1]!s_info_industry_gics(W5418,1),IF($Y$3="wind二级行业",[1]!s_info_industry_gics(W5418,2),IF($Y$3="wind三级行业",[1]!s_info_industry_gics(W5418,3),IF($Y$3="wind四级行业",[1]!s_info_industry_gics(W5418,4),IF($Y$3="证监会门类行业",[1]!s_info_industry_csrc12_n(W5418,公司分析!D$5,1),""))))))))</f>
        <v>0</v>
      </c>
      <c r="Z5418" s="298" t="str">
        <f>IF(Y5418=行业比较!$E$6,ROW(),"")</f>
        <v/>
      </c>
    </row>
    <row r="5419" spans="22:26" x14ac:dyDescent="0.35">
      <c r="V5419" s="253">
        <f t="shared" si="93"/>
        <v>0</v>
      </c>
      <c r="W5419" s="348" t="str">
        <f>IF(板块成分!B5421="","",板块成分!B5421)</f>
        <v/>
      </c>
      <c r="X5419" s="270" t="str">
        <f>[1]!s_info_name(W5419)</f>
        <v>0</v>
      </c>
      <c r="Y5419" s="335" t="str">
        <f>IF($Y$3="申万一级行业",[1]!s_info_industry_sw_2021(W5419,公司分析!D$5,1),IF($Y$3="申万二级行业",[1]!s_info_industry_sw_2021(W5419,公司分析!D$5,2),IF($Y$3="申万三级行业",[1]!s_info_industry_sw_2021(W5419,公司分析!D$5,3),IF($Y$3="wind一级行业",[1]!s_info_industry_gics(W5419,1),IF($Y$3="wind二级行业",[1]!s_info_industry_gics(W5419,2),IF($Y$3="wind三级行业",[1]!s_info_industry_gics(W5419,3),IF($Y$3="wind四级行业",[1]!s_info_industry_gics(W5419,4),IF($Y$3="证监会门类行业",[1]!s_info_industry_csrc12_n(W5419,公司分析!D$5,1),""))))))))</f>
        <v>0</v>
      </c>
      <c r="Z5419" s="298" t="str">
        <f>IF(Y5419=行业比较!$E$6,ROW(),"")</f>
        <v/>
      </c>
    </row>
    <row r="5420" spans="22:26" x14ac:dyDescent="0.35">
      <c r="V5420" s="253">
        <f t="shared" si="93"/>
        <v>0</v>
      </c>
      <c r="W5420" s="348" t="str">
        <f>IF(板块成分!B5422="","",板块成分!B5422)</f>
        <v/>
      </c>
      <c r="X5420" s="270" t="str">
        <f>[1]!s_info_name(W5420)</f>
        <v>0</v>
      </c>
      <c r="Y5420" s="335" t="str">
        <f>IF($Y$3="申万一级行业",[1]!s_info_industry_sw_2021(W5420,公司分析!D$5,1),IF($Y$3="申万二级行业",[1]!s_info_industry_sw_2021(W5420,公司分析!D$5,2),IF($Y$3="申万三级行业",[1]!s_info_industry_sw_2021(W5420,公司分析!D$5,3),IF($Y$3="wind一级行业",[1]!s_info_industry_gics(W5420,1),IF($Y$3="wind二级行业",[1]!s_info_industry_gics(W5420,2),IF($Y$3="wind三级行业",[1]!s_info_industry_gics(W5420,3),IF($Y$3="wind四级行业",[1]!s_info_industry_gics(W5420,4),IF($Y$3="证监会门类行业",[1]!s_info_industry_csrc12_n(W5420,公司分析!D$5,1),""))))))))</f>
        <v>0</v>
      </c>
      <c r="Z5420" s="298" t="str">
        <f>IF(Y5420=行业比较!$E$6,ROW(),"")</f>
        <v/>
      </c>
    </row>
    <row r="5421" spans="22:26" x14ac:dyDescent="0.35">
      <c r="V5421" s="253">
        <f t="shared" si="93"/>
        <v>0</v>
      </c>
      <c r="W5421" s="348" t="str">
        <f>IF(板块成分!B5423="","",板块成分!B5423)</f>
        <v/>
      </c>
      <c r="X5421" s="270" t="str">
        <f>[1]!s_info_name(W5421)</f>
        <v>0</v>
      </c>
      <c r="Y5421" s="335" t="str">
        <f>IF($Y$3="申万一级行业",[1]!s_info_industry_sw_2021(W5421,公司分析!D$5,1),IF($Y$3="申万二级行业",[1]!s_info_industry_sw_2021(W5421,公司分析!D$5,2),IF($Y$3="申万三级行业",[1]!s_info_industry_sw_2021(W5421,公司分析!D$5,3),IF($Y$3="wind一级行业",[1]!s_info_industry_gics(W5421,1),IF($Y$3="wind二级行业",[1]!s_info_industry_gics(W5421,2),IF($Y$3="wind三级行业",[1]!s_info_industry_gics(W5421,3),IF($Y$3="wind四级行业",[1]!s_info_industry_gics(W5421,4),IF($Y$3="证监会门类行业",[1]!s_info_industry_csrc12_n(W5421,公司分析!D$5,1),""))))))))</f>
        <v>0</v>
      </c>
      <c r="Z5421" s="298" t="str">
        <f>IF(Y5421=行业比较!$E$6,ROW(),"")</f>
        <v/>
      </c>
    </row>
    <row r="5422" spans="22:26" x14ac:dyDescent="0.35">
      <c r="V5422" s="253">
        <f t="shared" si="93"/>
        <v>0</v>
      </c>
      <c r="W5422" s="348" t="str">
        <f>IF(板块成分!B5424="","",板块成分!B5424)</f>
        <v/>
      </c>
      <c r="X5422" s="270" t="str">
        <f>[1]!s_info_name(W5422)</f>
        <v>0</v>
      </c>
      <c r="Y5422" s="335" t="str">
        <f>IF($Y$3="申万一级行业",[1]!s_info_industry_sw_2021(W5422,公司分析!D$5,1),IF($Y$3="申万二级行业",[1]!s_info_industry_sw_2021(W5422,公司分析!D$5,2),IF($Y$3="申万三级行业",[1]!s_info_industry_sw_2021(W5422,公司分析!D$5,3),IF($Y$3="wind一级行业",[1]!s_info_industry_gics(W5422,1),IF($Y$3="wind二级行业",[1]!s_info_industry_gics(W5422,2),IF($Y$3="wind三级行业",[1]!s_info_industry_gics(W5422,3),IF($Y$3="wind四级行业",[1]!s_info_industry_gics(W5422,4),IF($Y$3="证监会门类行业",[1]!s_info_industry_csrc12_n(W5422,公司分析!D$5,1),""))))))))</f>
        <v>0</v>
      </c>
      <c r="Z5422" s="298" t="str">
        <f>IF(Y5422=行业比较!$E$6,ROW(),"")</f>
        <v/>
      </c>
    </row>
    <row r="5423" spans="22:26" x14ac:dyDescent="0.35">
      <c r="V5423" s="253">
        <f t="shared" si="93"/>
        <v>0</v>
      </c>
      <c r="W5423" s="348" t="str">
        <f>IF(板块成分!B5425="","",板块成分!B5425)</f>
        <v/>
      </c>
      <c r="X5423" s="270" t="str">
        <f>[1]!s_info_name(W5423)</f>
        <v>0</v>
      </c>
      <c r="Y5423" s="335" t="str">
        <f>IF($Y$3="申万一级行业",[1]!s_info_industry_sw_2021(W5423,公司分析!D$5,1),IF($Y$3="申万二级行业",[1]!s_info_industry_sw_2021(W5423,公司分析!D$5,2),IF($Y$3="申万三级行业",[1]!s_info_industry_sw_2021(W5423,公司分析!D$5,3),IF($Y$3="wind一级行业",[1]!s_info_industry_gics(W5423,1),IF($Y$3="wind二级行业",[1]!s_info_industry_gics(W5423,2),IF($Y$3="wind三级行业",[1]!s_info_industry_gics(W5423,3),IF($Y$3="wind四级行业",[1]!s_info_industry_gics(W5423,4),IF($Y$3="证监会门类行业",[1]!s_info_industry_csrc12_n(W5423,公司分析!D$5,1),""))))))))</f>
        <v>0</v>
      </c>
      <c r="Z5423" s="298" t="str">
        <f>IF(Y5423=行业比较!$E$6,ROW(),"")</f>
        <v/>
      </c>
    </row>
    <row r="5424" spans="22:26" x14ac:dyDescent="0.35">
      <c r="V5424" s="253">
        <f t="shared" si="93"/>
        <v>0</v>
      </c>
      <c r="W5424" s="348" t="str">
        <f>IF(板块成分!B5426="","",板块成分!B5426)</f>
        <v/>
      </c>
      <c r="X5424" s="270" t="str">
        <f>[1]!s_info_name(W5424)</f>
        <v>0</v>
      </c>
      <c r="Y5424" s="335" t="str">
        <f>IF($Y$3="申万一级行业",[1]!s_info_industry_sw_2021(W5424,公司分析!D$5,1),IF($Y$3="申万二级行业",[1]!s_info_industry_sw_2021(W5424,公司分析!D$5,2),IF($Y$3="申万三级行业",[1]!s_info_industry_sw_2021(W5424,公司分析!D$5,3),IF($Y$3="wind一级行业",[1]!s_info_industry_gics(W5424,1),IF($Y$3="wind二级行业",[1]!s_info_industry_gics(W5424,2),IF($Y$3="wind三级行业",[1]!s_info_industry_gics(W5424,3),IF($Y$3="wind四级行业",[1]!s_info_industry_gics(W5424,4),IF($Y$3="证监会门类行业",[1]!s_info_industry_csrc12_n(W5424,公司分析!D$5,1),""))))))))</f>
        <v>0</v>
      </c>
      <c r="Z5424" s="298" t="str">
        <f>IF(Y5424=行业比较!$E$6,ROW(),"")</f>
        <v/>
      </c>
    </row>
    <row r="5425" spans="22:26" x14ac:dyDescent="0.35">
      <c r="V5425" s="253">
        <f t="shared" si="93"/>
        <v>0</v>
      </c>
      <c r="W5425" s="348" t="str">
        <f>IF(板块成分!B5427="","",板块成分!B5427)</f>
        <v/>
      </c>
      <c r="X5425" s="270" t="str">
        <f>[1]!s_info_name(W5425)</f>
        <v>0</v>
      </c>
      <c r="Y5425" s="335" t="str">
        <f>IF($Y$3="申万一级行业",[1]!s_info_industry_sw_2021(W5425,公司分析!D$5,1),IF($Y$3="申万二级行业",[1]!s_info_industry_sw_2021(W5425,公司分析!D$5,2),IF($Y$3="申万三级行业",[1]!s_info_industry_sw_2021(W5425,公司分析!D$5,3),IF($Y$3="wind一级行业",[1]!s_info_industry_gics(W5425,1),IF($Y$3="wind二级行业",[1]!s_info_industry_gics(W5425,2),IF($Y$3="wind三级行业",[1]!s_info_industry_gics(W5425,3),IF($Y$3="wind四级行业",[1]!s_info_industry_gics(W5425,4),IF($Y$3="证监会门类行业",[1]!s_info_industry_csrc12_n(W5425,公司分析!D$5,1),""))))))))</f>
        <v>0</v>
      </c>
      <c r="Z5425" s="298" t="str">
        <f>IF(Y5425=行业比较!$E$6,ROW(),"")</f>
        <v/>
      </c>
    </row>
    <row r="5426" spans="22:26" x14ac:dyDescent="0.35">
      <c r="V5426" s="253">
        <f t="shared" si="93"/>
        <v>0</v>
      </c>
      <c r="W5426" s="348" t="str">
        <f>IF(板块成分!B5428="","",板块成分!B5428)</f>
        <v/>
      </c>
      <c r="X5426" s="270" t="str">
        <f>[1]!s_info_name(W5426)</f>
        <v>0</v>
      </c>
      <c r="Y5426" s="335" t="str">
        <f>IF($Y$3="申万一级行业",[1]!s_info_industry_sw_2021(W5426,公司分析!D$5,1),IF($Y$3="申万二级行业",[1]!s_info_industry_sw_2021(W5426,公司分析!D$5,2),IF($Y$3="申万三级行业",[1]!s_info_industry_sw_2021(W5426,公司分析!D$5,3),IF($Y$3="wind一级行业",[1]!s_info_industry_gics(W5426,1),IF($Y$3="wind二级行业",[1]!s_info_industry_gics(W5426,2),IF($Y$3="wind三级行业",[1]!s_info_industry_gics(W5426,3),IF($Y$3="wind四级行业",[1]!s_info_industry_gics(W5426,4),IF($Y$3="证监会门类行业",[1]!s_info_industry_csrc12_n(W5426,公司分析!D$5,1),""))))))))</f>
        <v>0</v>
      </c>
      <c r="Z5426" s="298" t="str">
        <f>IF(Y5426=行业比较!$E$6,ROW(),"")</f>
        <v/>
      </c>
    </row>
    <row r="5427" spans="22:26" x14ac:dyDescent="0.35">
      <c r="V5427" s="253">
        <f t="shared" si="93"/>
        <v>0</v>
      </c>
      <c r="W5427" s="348" t="str">
        <f>IF(板块成分!B5429="","",板块成分!B5429)</f>
        <v/>
      </c>
      <c r="X5427" s="270" t="str">
        <f>[1]!s_info_name(W5427)</f>
        <v>0</v>
      </c>
      <c r="Y5427" s="335" t="str">
        <f>IF($Y$3="申万一级行业",[1]!s_info_industry_sw_2021(W5427,公司分析!D$5,1),IF($Y$3="申万二级行业",[1]!s_info_industry_sw_2021(W5427,公司分析!D$5,2),IF($Y$3="申万三级行业",[1]!s_info_industry_sw_2021(W5427,公司分析!D$5,3),IF($Y$3="wind一级行业",[1]!s_info_industry_gics(W5427,1),IF($Y$3="wind二级行业",[1]!s_info_industry_gics(W5427,2),IF($Y$3="wind三级行业",[1]!s_info_industry_gics(W5427,3),IF($Y$3="wind四级行业",[1]!s_info_industry_gics(W5427,4),IF($Y$3="证监会门类行业",[1]!s_info_industry_csrc12_n(W5427,公司分析!D$5,1),""))))))))</f>
        <v>0</v>
      </c>
      <c r="Z5427" s="298" t="str">
        <f>IF(Y5427=行业比较!$E$6,ROW(),"")</f>
        <v/>
      </c>
    </row>
    <row r="5428" spans="22:26" x14ac:dyDescent="0.35">
      <c r="V5428" s="253">
        <f t="shared" si="93"/>
        <v>0</v>
      </c>
      <c r="W5428" s="348" t="str">
        <f>IF(板块成分!B5430="","",板块成分!B5430)</f>
        <v/>
      </c>
      <c r="X5428" s="270" t="str">
        <f>[1]!s_info_name(W5428)</f>
        <v>0</v>
      </c>
      <c r="Y5428" s="335" t="str">
        <f>IF($Y$3="申万一级行业",[1]!s_info_industry_sw_2021(W5428,公司分析!D$5,1),IF($Y$3="申万二级行业",[1]!s_info_industry_sw_2021(W5428,公司分析!D$5,2),IF($Y$3="申万三级行业",[1]!s_info_industry_sw_2021(W5428,公司分析!D$5,3),IF($Y$3="wind一级行业",[1]!s_info_industry_gics(W5428,1),IF($Y$3="wind二级行业",[1]!s_info_industry_gics(W5428,2),IF($Y$3="wind三级行业",[1]!s_info_industry_gics(W5428,3),IF($Y$3="wind四级行业",[1]!s_info_industry_gics(W5428,4),IF($Y$3="证监会门类行业",[1]!s_info_industry_csrc12_n(W5428,公司分析!D$5,1),""))))))))</f>
        <v>0</v>
      </c>
      <c r="Z5428" s="298" t="str">
        <f>IF(Y5428=行业比较!$E$6,ROW(),"")</f>
        <v/>
      </c>
    </row>
    <row r="5429" spans="22:26" x14ac:dyDescent="0.35">
      <c r="V5429" s="253">
        <f t="shared" si="93"/>
        <v>0</v>
      </c>
      <c r="W5429" s="348" t="str">
        <f>IF(板块成分!B5431="","",板块成分!B5431)</f>
        <v/>
      </c>
      <c r="X5429" s="270" t="str">
        <f>[1]!s_info_name(W5429)</f>
        <v>0</v>
      </c>
      <c r="Y5429" s="335" t="str">
        <f>IF($Y$3="申万一级行业",[1]!s_info_industry_sw_2021(W5429,公司分析!D$5,1),IF($Y$3="申万二级行业",[1]!s_info_industry_sw_2021(W5429,公司分析!D$5,2),IF($Y$3="申万三级行业",[1]!s_info_industry_sw_2021(W5429,公司分析!D$5,3),IF($Y$3="wind一级行业",[1]!s_info_industry_gics(W5429,1),IF($Y$3="wind二级行业",[1]!s_info_industry_gics(W5429,2),IF($Y$3="wind三级行业",[1]!s_info_industry_gics(W5429,3),IF($Y$3="wind四级行业",[1]!s_info_industry_gics(W5429,4),IF($Y$3="证监会门类行业",[1]!s_info_industry_csrc12_n(W5429,公司分析!D$5,1),""))))))))</f>
        <v>0</v>
      </c>
      <c r="Z5429" s="298" t="str">
        <f>IF(Y5429=行业比较!$E$6,ROW(),"")</f>
        <v/>
      </c>
    </row>
    <row r="5430" spans="22:26" x14ac:dyDescent="0.35">
      <c r="V5430" s="253">
        <f t="shared" si="93"/>
        <v>0</v>
      </c>
      <c r="W5430" s="348" t="str">
        <f>IF(板块成分!B5432="","",板块成分!B5432)</f>
        <v/>
      </c>
      <c r="X5430" s="270" t="str">
        <f>[1]!s_info_name(W5430)</f>
        <v>0</v>
      </c>
      <c r="Y5430" s="335" t="str">
        <f>IF($Y$3="申万一级行业",[1]!s_info_industry_sw_2021(W5430,公司分析!D$5,1),IF($Y$3="申万二级行业",[1]!s_info_industry_sw_2021(W5430,公司分析!D$5,2),IF($Y$3="申万三级行业",[1]!s_info_industry_sw_2021(W5430,公司分析!D$5,3),IF($Y$3="wind一级行业",[1]!s_info_industry_gics(W5430,1),IF($Y$3="wind二级行业",[1]!s_info_industry_gics(W5430,2),IF($Y$3="wind三级行业",[1]!s_info_industry_gics(W5430,3),IF($Y$3="wind四级行业",[1]!s_info_industry_gics(W5430,4),IF($Y$3="证监会门类行业",[1]!s_info_industry_csrc12_n(W5430,公司分析!D$5,1),""))))))))</f>
        <v>0</v>
      </c>
      <c r="Z5430" s="298" t="str">
        <f>IF(Y5430=行业比较!$E$6,ROW(),"")</f>
        <v/>
      </c>
    </row>
    <row r="5431" spans="22:26" x14ac:dyDescent="0.35">
      <c r="V5431" s="253">
        <f t="shared" si="93"/>
        <v>0</v>
      </c>
      <c r="W5431" s="348" t="str">
        <f>IF(板块成分!B5433="","",板块成分!B5433)</f>
        <v/>
      </c>
      <c r="X5431" s="270" t="str">
        <f>[1]!s_info_name(W5431)</f>
        <v>0</v>
      </c>
      <c r="Y5431" s="335" t="str">
        <f>IF($Y$3="申万一级行业",[1]!s_info_industry_sw_2021(W5431,公司分析!D$5,1),IF($Y$3="申万二级行业",[1]!s_info_industry_sw_2021(W5431,公司分析!D$5,2),IF($Y$3="申万三级行业",[1]!s_info_industry_sw_2021(W5431,公司分析!D$5,3),IF($Y$3="wind一级行业",[1]!s_info_industry_gics(W5431,1),IF($Y$3="wind二级行业",[1]!s_info_industry_gics(W5431,2),IF($Y$3="wind三级行业",[1]!s_info_industry_gics(W5431,3),IF($Y$3="wind四级行业",[1]!s_info_industry_gics(W5431,4),IF($Y$3="证监会门类行业",[1]!s_info_industry_csrc12_n(W5431,公司分析!D$5,1),""))))))))</f>
        <v>0</v>
      </c>
      <c r="Z5431" s="298" t="str">
        <f>IF(Y5431=行业比较!$E$6,ROW(),"")</f>
        <v/>
      </c>
    </row>
    <row r="5432" spans="22:26" x14ac:dyDescent="0.35">
      <c r="V5432" s="253">
        <f t="shared" si="93"/>
        <v>0</v>
      </c>
      <c r="W5432" s="348" t="str">
        <f>IF(板块成分!B5434="","",板块成分!B5434)</f>
        <v/>
      </c>
      <c r="X5432" s="270" t="str">
        <f>[1]!s_info_name(W5432)</f>
        <v>0</v>
      </c>
      <c r="Y5432" s="335" t="str">
        <f>IF($Y$3="申万一级行业",[1]!s_info_industry_sw_2021(W5432,公司分析!D$5,1),IF($Y$3="申万二级行业",[1]!s_info_industry_sw_2021(W5432,公司分析!D$5,2),IF($Y$3="申万三级行业",[1]!s_info_industry_sw_2021(W5432,公司分析!D$5,3),IF($Y$3="wind一级行业",[1]!s_info_industry_gics(W5432,1),IF($Y$3="wind二级行业",[1]!s_info_industry_gics(W5432,2),IF($Y$3="wind三级行业",[1]!s_info_industry_gics(W5432,3),IF($Y$3="wind四级行业",[1]!s_info_industry_gics(W5432,4),IF($Y$3="证监会门类行业",[1]!s_info_industry_csrc12_n(W5432,公司分析!D$5,1),""))))))))</f>
        <v>0</v>
      </c>
      <c r="Z5432" s="298" t="str">
        <f>IF(Y5432=行业比较!$E$6,ROW(),"")</f>
        <v/>
      </c>
    </row>
    <row r="5433" spans="22:26" x14ac:dyDescent="0.35">
      <c r="V5433" s="253">
        <f t="shared" si="93"/>
        <v>0</v>
      </c>
      <c r="W5433" s="348" t="str">
        <f>IF(板块成分!B5435="","",板块成分!B5435)</f>
        <v/>
      </c>
      <c r="X5433" s="270" t="str">
        <f>[1]!s_info_name(W5433)</f>
        <v>0</v>
      </c>
      <c r="Y5433" s="335" t="str">
        <f>IF($Y$3="申万一级行业",[1]!s_info_industry_sw_2021(W5433,公司分析!D$5,1),IF($Y$3="申万二级行业",[1]!s_info_industry_sw_2021(W5433,公司分析!D$5,2),IF($Y$3="申万三级行业",[1]!s_info_industry_sw_2021(W5433,公司分析!D$5,3),IF($Y$3="wind一级行业",[1]!s_info_industry_gics(W5433,1),IF($Y$3="wind二级行业",[1]!s_info_industry_gics(W5433,2),IF($Y$3="wind三级行业",[1]!s_info_industry_gics(W5433,3),IF($Y$3="wind四级行业",[1]!s_info_industry_gics(W5433,4),IF($Y$3="证监会门类行业",[1]!s_info_industry_csrc12_n(W5433,公司分析!D$5,1),""))))))))</f>
        <v>0</v>
      </c>
      <c r="Z5433" s="298" t="str">
        <f>IF(Y5433=行业比较!$E$6,ROW(),"")</f>
        <v/>
      </c>
    </row>
    <row r="5434" spans="22:26" x14ac:dyDescent="0.35">
      <c r="V5434" s="253">
        <f t="shared" si="93"/>
        <v>0</v>
      </c>
      <c r="W5434" s="348" t="str">
        <f>IF(板块成分!B5436="","",板块成分!B5436)</f>
        <v/>
      </c>
      <c r="X5434" s="270" t="str">
        <f>[1]!s_info_name(W5434)</f>
        <v>0</v>
      </c>
      <c r="Y5434" s="335" t="str">
        <f>IF($Y$3="申万一级行业",[1]!s_info_industry_sw_2021(W5434,公司分析!D$5,1),IF($Y$3="申万二级行业",[1]!s_info_industry_sw_2021(W5434,公司分析!D$5,2),IF($Y$3="申万三级行业",[1]!s_info_industry_sw_2021(W5434,公司分析!D$5,3),IF($Y$3="wind一级行业",[1]!s_info_industry_gics(W5434,1),IF($Y$3="wind二级行业",[1]!s_info_industry_gics(W5434,2),IF($Y$3="wind三级行业",[1]!s_info_industry_gics(W5434,3),IF($Y$3="wind四级行业",[1]!s_info_industry_gics(W5434,4),IF($Y$3="证监会门类行业",[1]!s_info_industry_csrc12_n(W5434,公司分析!D$5,1),""))))))))</f>
        <v>0</v>
      </c>
      <c r="Z5434" s="298" t="str">
        <f>IF(Y5434=行业比较!$E$6,ROW(),"")</f>
        <v/>
      </c>
    </row>
    <row r="5435" spans="22:26" x14ac:dyDescent="0.35">
      <c r="V5435" s="253">
        <f t="shared" si="93"/>
        <v>0</v>
      </c>
      <c r="W5435" s="348" t="str">
        <f>IF(板块成分!B5437="","",板块成分!B5437)</f>
        <v/>
      </c>
      <c r="X5435" s="270" t="str">
        <f>[1]!s_info_name(W5435)</f>
        <v>0</v>
      </c>
      <c r="Y5435" s="335" t="str">
        <f>IF($Y$3="申万一级行业",[1]!s_info_industry_sw_2021(W5435,公司分析!D$5,1),IF($Y$3="申万二级行业",[1]!s_info_industry_sw_2021(W5435,公司分析!D$5,2),IF($Y$3="申万三级行业",[1]!s_info_industry_sw_2021(W5435,公司分析!D$5,3),IF($Y$3="wind一级行业",[1]!s_info_industry_gics(W5435,1),IF($Y$3="wind二级行业",[1]!s_info_industry_gics(W5435,2),IF($Y$3="wind三级行业",[1]!s_info_industry_gics(W5435,3),IF($Y$3="wind四级行业",[1]!s_info_industry_gics(W5435,4),IF($Y$3="证监会门类行业",[1]!s_info_industry_csrc12_n(W5435,公司分析!D$5,1),""))))))))</f>
        <v>0</v>
      </c>
      <c r="Z5435" s="298" t="str">
        <f>IF(Y5435=行业比较!$E$6,ROW(),"")</f>
        <v/>
      </c>
    </row>
    <row r="5436" spans="22:26" x14ac:dyDescent="0.35">
      <c r="V5436" s="253">
        <f t="shared" si="93"/>
        <v>0</v>
      </c>
      <c r="W5436" s="348" t="str">
        <f>IF(板块成分!B5438="","",板块成分!B5438)</f>
        <v/>
      </c>
      <c r="X5436" s="270" t="str">
        <f>[1]!s_info_name(W5436)</f>
        <v>0</v>
      </c>
      <c r="Y5436" s="335" t="str">
        <f>IF($Y$3="申万一级行业",[1]!s_info_industry_sw_2021(W5436,公司分析!D$5,1),IF($Y$3="申万二级行业",[1]!s_info_industry_sw_2021(W5436,公司分析!D$5,2),IF($Y$3="申万三级行业",[1]!s_info_industry_sw_2021(W5436,公司分析!D$5,3),IF($Y$3="wind一级行业",[1]!s_info_industry_gics(W5436,1),IF($Y$3="wind二级行业",[1]!s_info_industry_gics(W5436,2),IF($Y$3="wind三级行业",[1]!s_info_industry_gics(W5436,3),IF($Y$3="wind四级行业",[1]!s_info_industry_gics(W5436,4),IF($Y$3="证监会门类行业",[1]!s_info_industry_csrc12_n(W5436,公司分析!D$5,1),""))))))))</f>
        <v>0</v>
      </c>
      <c r="Z5436" s="298" t="str">
        <f>IF(Y5436=行业比较!$E$6,ROW(),"")</f>
        <v/>
      </c>
    </row>
    <row r="5437" spans="22:26" x14ac:dyDescent="0.35">
      <c r="V5437" s="253">
        <f t="shared" si="93"/>
        <v>0</v>
      </c>
      <c r="W5437" s="348" t="str">
        <f>IF(板块成分!B5439="","",板块成分!B5439)</f>
        <v/>
      </c>
      <c r="X5437" s="270" t="str">
        <f>[1]!s_info_name(W5437)</f>
        <v>0</v>
      </c>
      <c r="Y5437" s="335" t="str">
        <f>IF($Y$3="申万一级行业",[1]!s_info_industry_sw_2021(W5437,公司分析!D$5,1),IF($Y$3="申万二级行业",[1]!s_info_industry_sw_2021(W5437,公司分析!D$5,2),IF($Y$3="申万三级行业",[1]!s_info_industry_sw_2021(W5437,公司分析!D$5,3),IF($Y$3="wind一级行业",[1]!s_info_industry_gics(W5437,1),IF($Y$3="wind二级行业",[1]!s_info_industry_gics(W5437,2),IF($Y$3="wind三级行业",[1]!s_info_industry_gics(W5437,3),IF($Y$3="wind四级行业",[1]!s_info_industry_gics(W5437,4),IF($Y$3="证监会门类行业",[1]!s_info_industry_csrc12_n(W5437,公司分析!D$5,1),""))))))))</f>
        <v>0</v>
      </c>
      <c r="Z5437" s="298" t="str">
        <f>IF(Y5437=行业比较!$E$6,ROW(),"")</f>
        <v/>
      </c>
    </row>
    <row r="5438" spans="22:26" x14ac:dyDescent="0.35">
      <c r="V5438" s="253">
        <f t="shared" si="93"/>
        <v>0</v>
      </c>
      <c r="W5438" s="348" t="str">
        <f>IF(板块成分!B5440="","",板块成分!B5440)</f>
        <v/>
      </c>
      <c r="X5438" s="270" t="str">
        <f>[1]!s_info_name(W5438)</f>
        <v>0</v>
      </c>
      <c r="Y5438" s="335" t="str">
        <f>IF($Y$3="申万一级行业",[1]!s_info_industry_sw_2021(W5438,公司分析!D$5,1),IF($Y$3="申万二级行业",[1]!s_info_industry_sw_2021(W5438,公司分析!D$5,2),IF($Y$3="申万三级行业",[1]!s_info_industry_sw_2021(W5438,公司分析!D$5,3),IF($Y$3="wind一级行业",[1]!s_info_industry_gics(W5438,1),IF($Y$3="wind二级行业",[1]!s_info_industry_gics(W5438,2),IF($Y$3="wind三级行业",[1]!s_info_industry_gics(W5438,3),IF($Y$3="wind四级行业",[1]!s_info_industry_gics(W5438,4),IF($Y$3="证监会门类行业",[1]!s_info_industry_csrc12_n(W5438,公司分析!D$5,1),""))))))))</f>
        <v>0</v>
      </c>
      <c r="Z5438" s="298" t="str">
        <f>IF(Y5438=行业比较!$E$6,ROW(),"")</f>
        <v/>
      </c>
    </row>
    <row r="5439" spans="22:26" x14ac:dyDescent="0.35">
      <c r="V5439" s="253">
        <f t="shared" si="93"/>
        <v>0</v>
      </c>
      <c r="W5439" s="348" t="str">
        <f>IF(板块成分!B5441="","",板块成分!B5441)</f>
        <v/>
      </c>
      <c r="X5439" s="270" t="str">
        <f>[1]!s_info_name(W5439)</f>
        <v>0</v>
      </c>
      <c r="Y5439" s="335" t="str">
        <f>IF($Y$3="申万一级行业",[1]!s_info_industry_sw_2021(W5439,公司分析!D$5,1),IF($Y$3="申万二级行业",[1]!s_info_industry_sw_2021(W5439,公司分析!D$5,2),IF($Y$3="申万三级行业",[1]!s_info_industry_sw_2021(W5439,公司分析!D$5,3),IF($Y$3="wind一级行业",[1]!s_info_industry_gics(W5439,1),IF($Y$3="wind二级行业",[1]!s_info_industry_gics(W5439,2),IF($Y$3="wind三级行业",[1]!s_info_industry_gics(W5439,3),IF($Y$3="wind四级行业",[1]!s_info_industry_gics(W5439,4),IF($Y$3="证监会门类行业",[1]!s_info_industry_csrc12_n(W5439,公司分析!D$5,1),""))))))))</f>
        <v>0</v>
      </c>
      <c r="Z5439" s="298" t="str">
        <f>IF(Y5439=行业比较!$E$6,ROW(),"")</f>
        <v/>
      </c>
    </row>
    <row r="5440" spans="22:26" x14ac:dyDescent="0.35">
      <c r="V5440" s="253">
        <f t="shared" si="93"/>
        <v>0</v>
      </c>
      <c r="W5440" s="348" t="str">
        <f>IF(板块成分!B5442="","",板块成分!B5442)</f>
        <v/>
      </c>
      <c r="X5440" s="270" t="str">
        <f>[1]!s_info_name(W5440)</f>
        <v>0</v>
      </c>
      <c r="Y5440" s="335" t="str">
        <f>IF($Y$3="申万一级行业",[1]!s_info_industry_sw_2021(W5440,公司分析!D$5,1),IF($Y$3="申万二级行业",[1]!s_info_industry_sw_2021(W5440,公司分析!D$5,2),IF($Y$3="申万三级行业",[1]!s_info_industry_sw_2021(W5440,公司分析!D$5,3),IF($Y$3="wind一级行业",[1]!s_info_industry_gics(W5440,1),IF($Y$3="wind二级行业",[1]!s_info_industry_gics(W5440,2),IF($Y$3="wind三级行业",[1]!s_info_industry_gics(W5440,3),IF($Y$3="wind四级行业",[1]!s_info_industry_gics(W5440,4),IF($Y$3="证监会门类行业",[1]!s_info_industry_csrc12_n(W5440,公司分析!D$5,1),""))))))))</f>
        <v>0</v>
      </c>
      <c r="Z5440" s="298" t="str">
        <f>IF(Y5440=行业比较!$E$6,ROW(),"")</f>
        <v/>
      </c>
    </row>
    <row r="5441" spans="22:26" x14ac:dyDescent="0.35">
      <c r="V5441" s="253">
        <f t="shared" si="93"/>
        <v>0</v>
      </c>
      <c r="W5441" s="348" t="str">
        <f>IF(板块成分!B5443="","",板块成分!B5443)</f>
        <v/>
      </c>
      <c r="X5441" s="270" t="str">
        <f>[1]!s_info_name(W5441)</f>
        <v>0</v>
      </c>
      <c r="Y5441" s="335" t="str">
        <f>IF($Y$3="申万一级行业",[1]!s_info_industry_sw_2021(W5441,公司分析!D$5,1),IF($Y$3="申万二级行业",[1]!s_info_industry_sw_2021(W5441,公司分析!D$5,2),IF($Y$3="申万三级行业",[1]!s_info_industry_sw_2021(W5441,公司分析!D$5,3),IF($Y$3="wind一级行业",[1]!s_info_industry_gics(W5441,1),IF($Y$3="wind二级行业",[1]!s_info_industry_gics(W5441,2),IF($Y$3="wind三级行业",[1]!s_info_industry_gics(W5441,3),IF($Y$3="wind四级行业",[1]!s_info_industry_gics(W5441,4),IF($Y$3="证监会门类行业",[1]!s_info_industry_csrc12_n(W5441,公司分析!D$5,1),""))))))))</f>
        <v>0</v>
      </c>
      <c r="Z5441" s="298" t="str">
        <f>IF(Y5441=行业比较!$E$6,ROW(),"")</f>
        <v/>
      </c>
    </row>
    <row r="5442" spans="22:26" x14ac:dyDescent="0.35">
      <c r="V5442" s="253">
        <f t="shared" si="93"/>
        <v>0</v>
      </c>
      <c r="W5442" s="348" t="str">
        <f>IF(板块成分!B5444="","",板块成分!B5444)</f>
        <v/>
      </c>
      <c r="X5442" s="270" t="str">
        <f>[1]!s_info_name(W5442)</f>
        <v>0</v>
      </c>
      <c r="Y5442" s="335" t="str">
        <f>IF($Y$3="申万一级行业",[1]!s_info_industry_sw_2021(W5442,公司分析!D$5,1),IF($Y$3="申万二级行业",[1]!s_info_industry_sw_2021(W5442,公司分析!D$5,2),IF($Y$3="申万三级行业",[1]!s_info_industry_sw_2021(W5442,公司分析!D$5,3),IF($Y$3="wind一级行业",[1]!s_info_industry_gics(W5442,1),IF($Y$3="wind二级行业",[1]!s_info_industry_gics(W5442,2),IF($Y$3="wind三级行业",[1]!s_info_industry_gics(W5442,3),IF($Y$3="wind四级行业",[1]!s_info_industry_gics(W5442,4),IF($Y$3="证监会门类行业",[1]!s_info_industry_csrc12_n(W5442,公司分析!D$5,1),""))))))))</f>
        <v>0</v>
      </c>
      <c r="Z5442" s="298" t="str">
        <f>IF(Y5442=行业比较!$E$6,ROW(),"")</f>
        <v/>
      </c>
    </row>
    <row r="5443" spans="22:26" x14ac:dyDescent="0.35">
      <c r="V5443" s="253">
        <f t="shared" si="93"/>
        <v>0</v>
      </c>
      <c r="W5443" s="348" t="str">
        <f>IF(板块成分!B5445="","",板块成分!B5445)</f>
        <v/>
      </c>
      <c r="X5443" s="270" t="str">
        <f>[1]!s_info_name(W5443)</f>
        <v>0</v>
      </c>
      <c r="Y5443" s="335" t="str">
        <f>IF($Y$3="申万一级行业",[1]!s_info_industry_sw_2021(W5443,公司分析!D$5,1),IF($Y$3="申万二级行业",[1]!s_info_industry_sw_2021(W5443,公司分析!D$5,2),IF($Y$3="申万三级行业",[1]!s_info_industry_sw_2021(W5443,公司分析!D$5,3),IF($Y$3="wind一级行业",[1]!s_info_industry_gics(W5443,1),IF($Y$3="wind二级行业",[1]!s_info_industry_gics(W5443,2),IF($Y$3="wind三级行业",[1]!s_info_industry_gics(W5443,3),IF($Y$3="wind四级行业",[1]!s_info_industry_gics(W5443,4),IF($Y$3="证监会门类行业",[1]!s_info_industry_csrc12_n(W5443,公司分析!D$5,1),""))))))))</f>
        <v>0</v>
      </c>
      <c r="Z5443" s="298" t="str">
        <f>IF(Y5443=行业比较!$E$6,ROW(),"")</f>
        <v/>
      </c>
    </row>
    <row r="5444" spans="22:26" x14ac:dyDescent="0.35">
      <c r="V5444" s="253">
        <f t="shared" si="93"/>
        <v>0</v>
      </c>
      <c r="W5444" s="348" t="str">
        <f>IF(板块成分!B5446="","",板块成分!B5446)</f>
        <v/>
      </c>
      <c r="X5444" s="270" t="str">
        <f>[1]!s_info_name(W5444)</f>
        <v>0</v>
      </c>
      <c r="Y5444" s="335" t="str">
        <f>IF($Y$3="申万一级行业",[1]!s_info_industry_sw_2021(W5444,公司分析!D$5,1),IF($Y$3="申万二级行业",[1]!s_info_industry_sw_2021(W5444,公司分析!D$5,2),IF($Y$3="申万三级行业",[1]!s_info_industry_sw_2021(W5444,公司分析!D$5,3),IF($Y$3="wind一级行业",[1]!s_info_industry_gics(W5444,1),IF($Y$3="wind二级行业",[1]!s_info_industry_gics(W5444,2),IF($Y$3="wind三级行业",[1]!s_info_industry_gics(W5444,3),IF($Y$3="wind四级行业",[1]!s_info_industry_gics(W5444,4),IF($Y$3="证监会门类行业",[1]!s_info_industry_csrc12_n(W5444,公司分析!D$5,1),""))))))))</f>
        <v>0</v>
      </c>
      <c r="Z5444" s="298" t="str">
        <f>IF(Y5444=行业比较!$E$6,ROW(),"")</f>
        <v/>
      </c>
    </row>
    <row r="5445" spans="22:26" x14ac:dyDescent="0.35">
      <c r="V5445" s="253">
        <f t="shared" si="93"/>
        <v>0</v>
      </c>
      <c r="W5445" s="348" t="str">
        <f>IF(板块成分!B5447="","",板块成分!B5447)</f>
        <v/>
      </c>
      <c r="X5445" s="270" t="str">
        <f>[1]!s_info_name(W5445)</f>
        <v>0</v>
      </c>
      <c r="Y5445" s="335" t="str">
        <f>IF($Y$3="申万一级行业",[1]!s_info_industry_sw_2021(W5445,公司分析!D$5,1),IF($Y$3="申万二级行业",[1]!s_info_industry_sw_2021(W5445,公司分析!D$5,2),IF($Y$3="申万三级行业",[1]!s_info_industry_sw_2021(W5445,公司分析!D$5,3),IF($Y$3="wind一级行业",[1]!s_info_industry_gics(W5445,1),IF($Y$3="wind二级行业",[1]!s_info_industry_gics(W5445,2),IF($Y$3="wind三级行业",[1]!s_info_industry_gics(W5445,3),IF($Y$3="wind四级行业",[1]!s_info_industry_gics(W5445,4),IF($Y$3="证监会门类行业",[1]!s_info_industry_csrc12_n(W5445,公司分析!D$5,1),""))))))))</f>
        <v>0</v>
      </c>
      <c r="Z5445" s="298" t="str">
        <f>IF(Y5445=行业比较!$E$6,ROW(),"")</f>
        <v/>
      </c>
    </row>
    <row r="5446" spans="22:26" x14ac:dyDescent="0.35">
      <c r="V5446" s="253">
        <f t="shared" si="93"/>
        <v>0</v>
      </c>
      <c r="W5446" s="348" t="str">
        <f>IF(板块成分!B5448="","",板块成分!B5448)</f>
        <v/>
      </c>
      <c r="X5446" s="270" t="str">
        <f>[1]!s_info_name(W5446)</f>
        <v>0</v>
      </c>
      <c r="Y5446" s="335" t="str">
        <f>IF($Y$3="申万一级行业",[1]!s_info_industry_sw_2021(W5446,公司分析!D$5,1),IF($Y$3="申万二级行业",[1]!s_info_industry_sw_2021(W5446,公司分析!D$5,2),IF($Y$3="申万三级行业",[1]!s_info_industry_sw_2021(W5446,公司分析!D$5,3),IF($Y$3="wind一级行业",[1]!s_info_industry_gics(W5446,1),IF($Y$3="wind二级行业",[1]!s_info_industry_gics(W5446,2),IF($Y$3="wind三级行业",[1]!s_info_industry_gics(W5446,3),IF($Y$3="wind四级行业",[1]!s_info_industry_gics(W5446,4),IF($Y$3="证监会门类行业",[1]!s_info_industry_csrc12_n(W5446,公司分析!D$5,1),""))))))))</f>
        <v>0</v>
      </c>
      <c r="Z5446" s="298" t="str">
        <f>IF(Y5446=行业比较!$E$6,ROW(),"")</f>
        <v/>
      </c>
    </row>
    <row r="5447" spans="22:26" x14ac:dyDescent="0.35">
      <c r="V5447" s="253">
        <f t="shared" si="93"/>
        <v>0</v>
      </c>
      <c r="W5447" s="348" t="str">
        <f>IF(板块成分!B5449="","",板块成分!B5449)</f>
        <v/>
      </c>
      <c r="X5447" s="270" t="str">
        <f>[1]!s_info_name(W5447)</f>
        <v>0</v>
      </c>
      <c r="Y5447" s="335" t="str">
        <f>IF($Y$3="申万一级行业",[1]!s_info_industry_sw_2021(W5447,公司分析!D$5,1),IF($Y$3="申万二级行业",[1]!s_info_industry_sw_2021(W5447,公司分析!D$5,2),IF($Y$3="申万三级行业",[1]!s_info_industry_sw_2021(W5447,公司分析!D$5,3),IF($Y$3="wind一级行业",[1]!s_info_industry_gics(W5447,1),IF($Y$3="wind二级行业",[1]!s_info_industry_gics(W5447,2),IF($Y$3="wind三级行业",[1]!s_info_industry_gics(W5447,3),IF($Y$3="wind四级行业",[1]!s_info_industry_gics(W5447,4),IF($Y$3="证监会门类行业",[1]!s_info_industry_csrc12_n(W5447,公司分析!D$5,1),""))))))))</f>
        <v>0</v>
      </c>
      <c r="Z5447" s="298" t="str">
        <f>IF(Y5447=行业比较!$E$6,ROW(),"")</f>
        <v/>
      </c>
    </row>
    <row r="5448" spans="22:26" x14ac:dyDescent="0.35">
      <c r="V5448" s="253">
        <f t="shared" si="93"/>
        <v>0</v>
      </c>
      <c r="W5448" s="348" t="str">
        <f>IF(板块成分!B5450="","",板块成分!B5450)</f>
        <v/>
      </c>
      <c r="X5448" s="270" t="str">
        <f>[1]!s_info_name(W5448)</f>
        <v>0</v>
      </c>
      <c r="Y5448" s="335" t="str">
        <f>IF($Y$3="申万一级行业",[1]!s_info_industry_sw_2021(W5448,公司分析!D$5,1),IF($Y$3="申万二级行业",[1]!s_info_industry_sw_2021(W5448,公司分析!D$5,2),IF($Y$3="申万三级行业",[1]!s_info_industry_sw_2021(W5448,公司分析!D$5,3),IF($Y$3="wind一级行业",[1]!s_info_industry_gics(W5448,1),IF($Y$3="wind二级行业",[1]!s_info_industry_gics(W5448,2),IF($Y$3="wind三级行业",[1]!s_info_industry_gics(W5448,3),IF($Y$3="wind四级行业",[1]!s_info_industry_gics(W5448,4),IF($Y$3="证监会门类行业",[1]!s_info_industry_csrc12_n(W5448,公司分析!D$5,1),""))))))))</f>
        <v>0</v>
      </c>
      <c r="Z5448" s="298" t="str">
        <f>IF(Y5448=行业比较!$E$6,ROW(),"")</f>
        <v/>
      </c>
    </row>
    <row r="5449" spans="22:26" x14ac:dyDescent="0.35">
      <c r="V5449" s="253">
        <f t="shared" si="93"/>
        <v>0</v>
      </c>
      <c r="W5449" s="348" t="str">
        <f>IF(板块成分!B5451="","",板块成分!B5451)</f>
        <v/>
      </c>
      <c r="X5449" s="270" t="str">
        <f>[1]!s_info_name(W5449)</f>
        <v>0</v>
      </c>
      <c r="Y5449" s="335" t="str">
        <f>IF($Y$3="申万一级行业",[1]!s_info_industry_sw_2021(W5449,公司分析!D$5,1),IF($Y$3="申万二级行业",[1]!s_info_industry_sw_2021(W5449,公司分析!D$5,2),IF($Y$3="申万三级行业",[1]!s_info_industry_sw_2021(W5449,公司分析!D$5,3),IF($Y$3="wind一级行业",[1]!s_info_industry_gics(W5449,1),IF($Y$3="wind二级行业",[1]!s_info_industry_gics(W5449,2),IF($Y$3="wind三级行业",[1]!s_info_industry_gics(W5449,3),IF($Y$3="wind四级行业",[1]!s_info_industry_gics(W5449,4),IF($Y$3="证监会门类行业",[1]!s_info_industry_csrc12_n(W5449,公司分析!D$5,1),""))))))))</f>
        <v>0</v>
      </c>
      <c r="Z5449" s="298" t="str">
        <f>IF(Y5449=行业比较!$E$6,ROW(),"")</f>
        <v/>
      </c>
    </row>
    <row r="5450" spans="22:26" x14ac:dyDescent="0.35">
      <c r="V5450" s="253">
        <f t="shared" si="93"/>
        <v>0</v>
      </c>
      <c r="W5450" s="348" t="str">
        <f>IF(板块成分!B5452="","",板块成分!B5452)</f>
        <v/>
      </c>
      <c r="X5450" s="270" t="str">
        <f>[1]!s_info_name(W5450)</f>
        <v>0</v>
      </c>
      <c r="Y5450" s="335" t="str">
        <f>IF($Y$3="申万一级行业",[1]!s_info_industry_sw_2021(W5450,公司分析!D$5,1),IF($Y$3="申万二级行业",[1]!s_info_industry_sw_2021(W5450,公司分析!D$5,2),IF($Y$3="申万三级行业",[1]!s_info_industry_sw_2021(W5450,公司分析!D$5,3),IF($Y$3="wind一级行业",[1]!s_info_industry_gics(W5450,1),IF($Y$3="wind二级行业",[1]!s_info_industry_gics(W5450,2),IF($Y$3="wind三级行业",[1]!s_info_industry_gics(W5450,3),IF($Y$3="wind四级行业",[1]!s_info_industry_gics(W5450,4),IF($Y$3="证监会门类行业",[1]!s_info_industry_csrc12_n(W5450,公司分析!D$5,1),""))))))))</f>
        <v>0</v>
      </c>
      <c r="Z5450" s="298" t="str">
        <f>IF(Y5450=行业比较!$E$6,ROW(),"")</f>
        <v/>
      </c>
    </row>
    <row r="5451" spans="22:26" x14ac:dyDescent="0.35">
      <c r="V5451" s="253">
        <f t="shared" si="93"/>
        <v>0</v>
      </c>
      <c r="W5451" s="348" t="str">
        <f>IF(板块成分!B5453="","",板块成分!B5453)</f>
        <v/>
      </c>
      <c r="X5451" s="270" t="str">
        <f>[1]!s_info_name(W5451)</f>
        <v>0</v>
      </c>
      <c r="Y5451" s="335" t="str">
        <f>IF($Y$3="申万一级行业",[1]!s_info_industry_sw_2021(W5451,公司分析!D$5,1),IF($Y$3="申万二级行业",[1]!s_info_industry_sw_2021(W5451,公司分析!D$5,2),IF($Y$3="申万三级行业",[1]!s_info_industry_sw_2021(W5451,公司分析!D$5,3),IF($Y$3="wind一级行业",[1]!s_info_industry_gics(W5451,1),IF($Y$3="wind二级行业",[1]!s_info_industry_gics(W5451,2),IF($Y$3="wind三级行业",[1]!s_info_industry_gics(W5451,3),IF($Y$3="wind四级行业",[1]!s_info_industry_gics(W5451,4),IF($Y$3="证监会门类行业",[1]!s_info_industry_csrc12_n(W5451,公司分析!D$5,1),""))))))))</f>
        <v>0</v>
      </c>
      <c r="Z5451" s="298" t="str">
        <f>IF(Y5451=行业比较!$E$6,ROW(),"")</f>
        <v/>
      </c>
    </row>
    <row r="5452" spans="22:26" x14ac:dyDescent="0.35">
      <c r="V5452" s="253">
        <f t="shared" si="93"/>
        <v>0</v>
      </c>
      <c r="W5452" s="348" t="str">
        <f>IF(板块成分!B5454="","",板块成分!B5454)</f>
        <v/>
      </c>
      <c r="X5452" s="270" t="str">
        <f>[1]!s_info_name(W5452)</f>
        <v>0</v>
      </c>
      <c r="Y5452" s="335" t="str">
        <f>IF($Y$3="申万一级行业",[1]!s_info_industry_sw_2021(W5452,公司分析!D$5,1),IF($Y$3="申万二级行业",[1]!s_info_industry_sw_2021(W5452,公司分析!D$5,2),IF($Y$3="申万三级行业",[1]!s_info_industry_sw_2021(W5452,公司分析!D$5,3),IF($Y$3="wind一级行业",[1]!s_info_industry_gics(W5452,1),IF($Y$3="wind二级行业",[1]!s_info_industry_gics(W5452,2),IF($Y$3="wind三级行业",[1]!s_info_industry_gics(W5452,3),IF($Y$3="wind四级行业",[1]!s_info_industry_gics(W5452,4),IF($Y$3="证监会门类行业",[1]!s_info_industry_csrc12_n(W5452,公司分析!D$5,1),""))))))))</f>
        <v>0</v>
      </c>
      <c r="Z5452" s="298" t="str">
        <f>IF(Y5452=行业比较!$E$6,ROW(),"")</f>
        <v/>
      </c>
    </row>
    <row r="5453" spans="22:26" x14ac:dyDescent="0.35">
      <c r="V5453" s="253">
        <f t="shared" si="93"/>
        <v>0</v>
      </c>
      <c r="W5453" s="348" t="str">
        <f>IF(板块成分!B5455="","",板块成分!B5455)</f>
        <v/>
      </c>
      <c r="X5453" s="270" t="str">
        <f>[1]!s_info_name(W5453)</f>
        <v>0</v>
      </c>
      <c r="Y5453" s="335" t="str">
        <f>IF($Y$3="申万一级行业",[1]!s_info_industry_sw_2021(W5453,公司分析!D$5,1),IF($Y$3="申万二级行业",[1]!s_info_industry_sw_2021(W5453,公司分析!D$5,2),IF($Y$3="申万三级行业",[1]!s_info_industry_sw_2021(W5453,公司分析!D$5,3),IF($Y$3="wind一级行业",[1]!s_info_industry_gics(W5453,1),IF($Y$3="wind二级行业",[1]!s_info_industry_gics(W5453,2),IF($Y$3="wind三级行业",[1]!s_info_industry_gics(W5453,3),IF($Y$3="wind四级行业",[1]!s_info_industry_gics(W5453,4),IF($Y$3="证监会门类行业",[1]!s_info_industry_csrc12_n(W5453,公司分析!D$5,1),""))))))))</f>
        <v>0</v>
      </c>
      <c r="Z5453" s="298" t="str">
        <f>IF(Y5453=行业比较!$E$6,ROW(),"")</f>
        <v/>
      </c>
    </row>
    <row r="5454" spans="22:26" x14ac:dyDescent="0.35">
      <c r="V5454" s="253">
        <f t="shared" si="93"/>
        <v>0</v>
      </c>
      <c r="W5454" s="348" t="str">
        <f>IF(板块成分!B5456="","",板块成分!B5456)</f>
        <v/>
      </c>
      <c r="X5454" s="270" t="str">
        <f>[1]!s_info_name(W5454)</f>
        <v>0</v>
      </c>
      <c r="Y5454" s="335" t="str">
        <f>IF($Y$3="申万一级行业",[1]!s_info_industry_sw_2021(W5454,公司分析!D$5,1),IF($Y$3="申万二级行业",[1]!s_info_industry_sw_2021(W5454,公司分析!D$5,2),IF($Y$3="申万三级行业",[1]!s_info_industry_sw_2021(W5454,公司分析!D$5,3),IF($Y$3="wind一级行业",[1]!s_info_industry_gics(W5454,1),IF($Y$3="wind二级行业",[1]!s_info_industry_gics(W5454,2),IF($Y$3="wind三级行业",[1]!s_info_industry_gics(W5454,3),IF($Y$3="wind四级行业",[1]!s_info_industry_gics(W5454,4),IF($Y$3="证监会门类行业",[1]!s_info_industry_csrc12_n(W5454,公司分析!D$5,1),""))))))))</f>
        <v>0</v>
      </c>
      <c r="Z5454" s="298" t="str">
        <f>IF(Y5454=行业比较!$E$6,ROW(),"")</f>
        <v/>
      </c>
    </row>
    <row r="5455" spans="22:26" x14ac:dyDescent="0.35">
      <c r="V5455" s="253">
        <f t="shared" si="93"/>
        <v>0</v>
      </c>
      <c r="W5455" s="348" t="str">
        <f>IF(板块成分!B5457="","",板块成分!B5457)</f>
        <v/>
      </c>
      <c r="X5455" s="270" t="str">
        <f>[1]!s_info_name(W5455)</f>
        <v>0</v>
      </c>
      <c r="Y5455" s="335" t="str">
        <f>IF($Y$3="申万一级行业",[1]!s_info_industry_sw_2021(W5455,公司分析!D$5,1),IF($Y$3="申万二级行业",[1]!s_info_industry_sw_2021(W5455,公司分析!D$5,2),IF($Y$3="申万三级行业",[1]!s_info_industry_sw_2021(W5455,公司分析!D$5,3),IF($Y$3="wind一级行业",[1]!s_info_industry_gics(W5455,1),IF($Y$3="wind二级行业",[1]!s_info_industry_gics(W5455,2),IF($Y$3="wind三级行业",[1]!s_info_industry_gics(W5455,3),IF($Y$3="wind四级行业",[1]!s_info_industry_gics(W5455,4),IF($Y$3="证监会门类行业",[1]!s_info_industry_csrc12_n(W5455,公司分析!D$5,1),""))))))))</f>
        <v>0</v>
      </c>
      <c r="Z5455" s="298" t="str">
        <f>IF(Y5455=行业比较!$E$6,ROW(),"")</f>
        <v/>
      </c>
    </row>
    <row r="5456" spans="22:26" x14ac:dyDescent="0.35">
      <c r="V5456" s="253">
        <f t="shared" si="93"/>
        <v>0</v>
      </c>
      <c r="W5456" s="348" t="str">
        <f>IF(板块成分!B5458="","",板块成分!B5458)</f>
        <v/>
      </c>
      <c r="X5456" s="270" t="str">
        <f>[1]!s_info_name(W5456)</f>
        <v>0</v>
      </c>
      <c r="Y5456" s="335" t="str">
        <f>IF($Y$3="申万一级行业",[1]!s_info_industry_sw_2021(W5456,公司分析!D$5,1),IF($Y$3="申万二级行业",[1]!s_info_industry_sw_2021(W5456,公司分析!D$5,2),IF($Y$3="申万三级行业",[1]!s_info_industry_sw_2021(W5456,公司分析!D$5,3),IF($Y$3="wind一级行业",[1]!s_info_industry_gics(W5456,1),IF($Y$3="wind二级行业",[1]!s_info_industry_gics(W5456,2),IF($Y$3="wind三级行业",[1]!s_info_industry_gics(W5456,3),IF($Y$3="wind四级行业",[1]!s_info_industry_gics(W5456,4),IF($Y$3="证监会门类行业",[1]!s_info_industry_csrc12_n(W5456,公司分析!D$5,1),""))))))))</f>
        <v>0</v>
      </c>
      <c r="Z5456" s="298" t="str">
        <f>IF(Y5456=行业比较!$E$6,ROW(),"")</f>
        <v/>
      </c>
    </row>
    <row r="5457" spans="22:26" x14ac:dyDescent="0.35">
      <c r="V5457" s="253">
        <f t="shared" si="93"/>
        <v>0</v>
      </c>
      <c r="W5457" s="348" t="str">
        <f>IF(板块成分!B5459="","",板块成分!B5459)</f>
        <v/>
      </c>
      <c r="X5457" s="270" t="str">
        <f>[1]!s_info_name(W5457)</f>
        <v>0</v>
      </c>
      <c r="Y5457" s="335" t="str">
        <f>IF($Y$3="申万一级行业",[1]!s_info_industry_sw_2021(W5457,公司分析!D$5,1),IF($Y$3="申万二级行业",[1]!s_info_industry_sw_2021(W5457,公司分析!D$5,2),IF($Y$3="申万三级行业",[1]!s_info_industry_sw_2021(W5457,公司分析!D$5,3),IF($Y$3="wind一级行业",[1]!s_info_industry_gics(W5457,1),IF($Y$3="wind二级行业",[1]!s_info_industry_gics(W5457,2),IF($Y$3="wind三级行业",[1]!s_info_industry_gics(W5457,3),IF($Y$3="wind四级行业",[1]!s_info_industry_gics(W5457,4),IF($Y$3="证监会门类行业",[1]!s_info_industry_csrc12_n(W5457,公司分析!D$5,1),""))))))))</f>
        <v>0</v>
      </c>
      <c r="Z5457" s="298" t="str">
        <f>IF(Y5457=行业比较!$E$6,ROW(),"")</f>
        <v/>
      </c>
    </row>
    <row r="5458" spans="22:26" x14ac:dyDescent="0.35">
      <c r="V5458" s="253">
        <f t="shared" si="93"/>
        <v>0</v>
      </c>
      <c r="W5458" s="348" t="str">
        <f>IF(板块成分!B5460="","",板块成分!B5460)</f>
        <v/>
      </c>
      <c r="X5458" s="270" t="str">
        <f>[1]!s_info_name(W5458)</f>
        <v>0</v>
      </c>
      <c r="Y5458" s="335" t="str">
        <f>IF($Y$3="申万一级行业",[1]!s_info_industry_sw_2021(W5458,公司分析!D$5,1),IF($Y$3="申万二级行业",[1]!s_info_industry_sw_2021(W5458,公司分析!D$5,2),IF($Y$3="申万三级行业",[1]!s_info_industry_sw_2021(W5458,公司分析!D$5,3),IF($Y$3="wind一级行业",[1]!s_info_industry_gics(W5458,1),IF($Y$3="wind二级行业",[1]!s_info_industry_gics(W5458,2),IF($Y$3="wind三级行业",[1]!s_info_industry_gics(W5458,3),IF($Y$3="wind四级行业",[1]!s_info_industry_gics(W5458,4),IF($Y$3="证监会门类行业",[1]!s_info_industry_csrc12_n(W5458,公司分析!D$5,1),""))))))))</f>
        <v>0</v>
      </c>
      <c r="Z5458" s="298" t="str">
        <f>IF(Y5458=行业比较!$E$6,ROW(),"")</f>
        <v/>
      </c>
    </row>
    <row r="5459" spans="22:26" x14ac:dyDescent="0.35">
      <c r="V5459" s="253">
        <f t="shared" si="93"/>
        <v>0</v>
      </c>
      <c r="W5459" s="348" t="str">
        <f>IF(板块成分!B5461="","",板块成分!B5461)</f>
        <v/>
      </c>
      <c r="X5459" s="270" t="str">
        <f>[1]!s_info_name(W5459)</f>
        <v>0</v>
      </c>
      <c r="Y5459" s="335" t="str">
        <f>IF($Y$3="申万一级行业",[1]!s_info_industry_sw_2021(W5459,公司分析!D$5,1),IF($Y$3="申万二级行业",[1]!s_info_industry_sw_2021(W5459,公司分析!D$5,2),IF($Y$3="申万三级行业",[1]!s_info_industry_sw_2021(W5459,公司分析!D$5,3),IF($Y$3="wind一级行业",[1]!s_info_industry_gics(W5459,1),IF($Y$3="wind二级行业",[1]!s_info_industry_gics(W5459,2),IF($Y$3="wind三级行业",[1]!s_info_industry_gics(W5459,3),IF($Y$3="wind四级行业",[1]!s_info_industry_gics(W5459,4),IF($Y$3="证监会门类行业",[1]!s_info_industry_csrc12_n(W5459,公司分析!D$5,1),""))))))))</f>
        <v>0</v>
      </c>
      <c r="Z5459" s="298" t="str">
        <f>IF(Y5459=行业比较!$E$6,ROW(),"")</f>
        <v/>
      </c>
    </row>
    <row r="5460" spans="22:26" x14ac:dyDescent="0.35">
      <c r="V5460" s="253">
        <f t="shared" si="93"/>
        <v>0</v>
      </c>
      <c r="W5460" s="348" t="str">
        <f>IF(板块成分!B5462="","",板块成分!B5462)</f>
        <v/>
      </c>
      <c r="X5460" s="270" t="str">
        <f>[1]!s_info_name(W5460)</f>
        <v>0</v>
      </c>
      <c r="Y5460" s="335" t="str">
        <f>IF($Y$3="申万一级行业",[1]!s_info_industry_sw_2021(W5460,公司分析!D$5,1),IF($Y$3="申万二级行业",[1]!s_info_industry_sw_2021(W5460,公司分析!D$5,2),IF($Y$3="申万三级行业",[1]!s_info_industry_sw_2021(W5460,公司分析!D$5,3),IF($Y$3="wind一级行业",[1]!s_info_industry_gics(W5460,1),IF($Y$3="wind二级行业",[1]!s_info_industry_gics(W5460,2),IF($Y$3="wind三级行业",[1]!s_info_industry_gics(W5460,3),IF($Y$3="wind四级行业",[1]!s_info_industry_gics(W5460,4),IF($Y$3="证监会门类行业",[1]!s_info_industry_csrc12_n(W5460,公司分析!D$5,1),""))))))))</f>
        <v>0</v>
      </c>
      <c r="Z5460" s="298" t="str">
        <f>IF(Y5460=行业比较!$E$6,ROW(),"")</f>
        <v/>
      </c>
    </row>
    <row r="5461" spans="22:26" x14ac:dyDescent="0.35">
      <c r="V5461" s="253">
        <f t="shared" si="93"/>
        <v>0</v>
      </c>
      <c r="W5461" s="348" t="str">
        <f>IF(板块成分!B5463="","",板块成分!B5463)</f>
        <v/>
      </c>
      <c r="X5461" s="270" t="str">
        <f>[1]!s_info_name(W5461)</f>
        <v>0</v>
      </c>
      <c r="Y5461" s="335" t="str">
        <f>IF($Y$3="申万一级行业",[1]!s_info_industry_sw_2021(W5461,公司分析!D$5,1),IF($Y$3="申万二级行业",[1]!s_info_industry_sw_2021(W5461,公司分析!D$5,2),IF($Y$3="申万三级行业",[1]!s_info_industry_sw_2021(W5461,公司分析!D$5,3),IF($Y$3="wind一级行业",[1]!s_info_industry_gics(W5461,1),IF($Y$3="wind二级行业",[1]!s_info_industry_gics(W5461,2),IF($Y$3="wind三级行业",[1]!s_info_industry_gics(W5461,3),IF($Y$3="wind四级行业",[1]!s_info_industry_gics(W5461,4),IF($Y$3="证监会门类行业",[1]!s_info_industry_csrc12_n(W5461,公司分析!D$5,1),""))))))))</f>
        <v>0</v>
      </c>
      <c r="Z5461" s="298" t="str">
        <f>IF(Y5461=行业比较!$E$6,ROW(),"")</f>
        <v/>
      </c>
    </row>
    <row r="5462" spans="22:26" x14ac:dyDescent="0.35">
      <c r="V5462" s="253">
        <f t="shared" si="93"/>
        <v>0</v>
      </c>
      <c r="W5462" s="348" t="str">
        <f>IF(板块成分!B5464="","",板块成分!B5464)</f>
        <v/>
      </c>
      <c r="X5462" s="270" t="str">
        <f>[1]!s_info_name(W5462)</f>
        <v>0</v>
      </c>
      <c r="Y5462" s="335" t="str">
        <f>IF($Y$3="申万一级行业",[1]!s_info_industry_sw_2021(W5462,公司分析!D$5,1),IF($Y$3="申万二级行业",[1]!s_info_industry_sw_2021(W5462,公司分析!D$5,2),IF($Y$3="申万三级行业",[1]!s_info_industry_sw_2021(W5462,公司分析!D$5,3),IF($Y$3="wind一级行业",[1]!s_info_industry_gics(W5462,1),IF($Y$3="wind二级行业",[1]!s_info_industry_gics(W5462,2),IF($Y$3="wind三级行业",[1]!s_info_industry_gics(W5462,3),IF($Y$3="wind四级行业",[1]!s_info_industry_gics(W5462,4),IF($Y$3="证监会门类行业",[1]!s_info_industry_csrc12_n(W5462,公司分析!D$5,1),""))))))))</f>
        <v>0</v>
      </c>
      <c r="Z5462" s="298" t="str">
        <f>IF(Y5462=行业比较!$E$6,ROW(),"")</f>
        <v/>
      </c>
    </row>
    <row r="5463" spans="22:26" x14ac:dyDescent="0.35">
      <c r="V5463" s="253">
        <f t="shared" si="93"/>
        <v>0</v>
      </c>
      <c r="W5463" s="348" t="str">
        <f>IF(板块成分!B5465="","",板块成分!B5465)</f>
        <v/>
      </c>
      <c r="X5463" s="270" t="str">
        <f>[1]!s_info_name(W5463)</f>
        <v>0</v>
      </c>
      <c r="Y5463" s="335" t="str">
        <f>IF($Y$3="申万一级行业",[1]!s_info_industry_sw_2021(W5463,公司分析!D$5,1),IF($Y$3="申万二级行业",[1]!s_info_industry_sw_2021(W5463,公司分析!D$5,2),IF($Y$3="申万三级行业",[1]!s_info_industry_sw_2021(W5463,公司分析!D$5,3),IF($Y$3="wind一级行业",[1]!s_info_industry_gics(W5463,1),IF($Y$3="wind二级行业",[1]!s_info_industry_gics(W5463,2),IF($Y$3="wind三级行业",[1]!s_info_industry_gics(W5463,3),IF($Y$3="wind四级行业",[1]!s_info_industry_gics(W5463,4),IF($Y$3="证监会门类行业",[1]!s_info_industry_csrc12_n(W5463,公司分析!D$5,1),""))))))))</f>
        <v>0</v>
      </c>
      <c r="Z5463" s="298" t="str">
        <f>IF(Y5463=行业比较!$E$6,ROW(),"")</f>
        <v/>
      </c>
    </row>
    <row r="5464" spans="22:26" x14ac:dyDescent="0.35">
      <c r="V5464" s="253">
        <f t="shared" si="93"/>
        <v>0</v>
      </c>
      <c r="W5464" s="348" t="str">
        <f>IF(板块成分!B5466="","",板块成分!B5466)</f>
        <v/>
      </c>
      <c r="X5464" s="270" t="str">
        <f>[1]!s_info_name(W5464)</f>
        <v>0</v>
      </c>
      <c r="Y5464" s="335" t="str">
        <f>IF($Y$3="申万一级行业",[1]!s_info_industry_sw_2021(W5464,公司分析!D$5,1),IF($Y$3="申万二级行业",[1]!s_info_industry_sw_2021(W5464,公司分析!D$5,2),IF($Y$3="申万三级行业",[1]!s_info_industry_sw_2021(W5464,公司分析!D$5,3),IF($Y$3="wind一级行业",[1]!s_info_industry_gics(W5464,1),IF($Y$3="wind二级行业",[1]!s_info_industry_gics(W5464,2),IF($Y$3="wind三级行业",[1]!s_info_industry_gics(W5464,3),IF($Y$3="wind四级行业",[1]!s_info_industry_gics(W5464,4),IF($Y$3="证监会门类行业",[1]!s_info_industry_csrc12_n(W5464,公司分析!D$5,1),""))))))))</f>
        <v>0</v>
      </c>
      <c r="Z5464" s="298" t="str">
        <f>IF(Y5464=行业比较!$E$6,ROW(),"")</f>
        <v/>
      </c>
    </row>
    <row r="5465" spans="22:26" x14ac:dyDescent="0.35">
      <c r="V5465" s="253">
        <f t="shared" si="93"/>
        <v>0</v>
      </c>
      <c r="W5465" s="348" t="str">
        <f>IF(板块成分!B5467="","",板块成分!B5467)</f>
        <v/>
      </c>
      <c r="X5465" s="270" t="str">
        <f>[1]!s_info_name(W5465)</f>
        <v>0</v>
      </c>
      <c r="Y5465" s="335" t="str">
        <f>IF($Y$3="申万一级行业",[1]!s_info_industry_sw_2021(W5465,公司分析!D$5,1),IF($Y$3="申万二级行业",[1]!s_info_industry_sw_2021(W5465,公司分析!D$5,2),IF($Y$3="申万三级行业",[1]!s_info_industry_sw_2021(W5465,公司分析!D$5,3),IF($Y$3="wind一级行业",[1]!s_info_industry_gics(W5465,1),IF($Y$3="wind二级行业",[1]!s_info_industry_gics(W5465,2),IF($Y$3="wind三级行业",[1]!s_info_industry_gics(W5465,3),IF($Y$3="wind四级行业",[1]!s_info_industry_gics(W5465,4),IF($Y$3="证监会门类行业",[1]!s_info_industry_csrc12_n(W5465,公司分析!D$5,1),""))))))))</f>
        <v>0</v>
      </c>
      <c r="Z5465" s="298" t="str">
        <f>IF(Y5465=行业比较!$E$6,ROW(),"")</f>
        <v/>
      </c>
    </row>
    <row r="5466" spans="22:26" x14ac:dyDescent="0.35">
      <c r="V5466" s="253">
        <f t="shared" si="93"/>
        <v>0</v>
      </c>
      <c r="W5466" s="348" t="str">
        <f>IF(板块成分!B5468="","",板块成分!B5468)</f>
        <v/>
      </c>
      <c r="X5466" s="270" t="str">
        <f>[1]!s_info_name(W5466)</f>
        <v>0</v>
      </c>
      <c r="Y5466" s="335" t="str">
        <f>IF($Y$3="申万一级行业",[1]!s_info_industry_sw_2021(W5466,公司分析!D$5,1),IF($Y$3="申万二级行业",[1]!s_info_industry_sw_2021(W5466,公司分析!D$5,2),IF($Y$3="申万三级行业",[1]!s_info_industry_sw_2021(W5466,公司分析!D$5,3),IF($Y$3="wind一级行业",[1]!s_info_industry_gics(W5466,1),IF($Y$3="wind二级行业",[1]!s_info_industry_gics(W5466,2),IF($Y$3="wind三级行业",[1]!s_info_industry_gics(W5466,3),IF($Y$3="wind四级行业",[1]!s_info_industry_gics(W5466,4),IF($Y$3="证监会门类行业",[1]!s_info_industry_csrc12_n(W5466,公司分析!D$5,1),""))))))))</f>
        <v>0</v>
      </c>
      <c r="Z5466" s="298" t="str">
        <f>IF(Y5466=行业比较!$E$6,ROW(),"")</f>
        <v/>
      </c>
    </row>
    <row r="5467" spans="22:26" x14ac:dyDescent="0.35">
      <c r="V5467" s="253">
        <f t="shared" si="93"/>
        <v>0</v>
      </c>
      <c r="W5467" s="348" t="str">
        <f>IF(板块成分!B5469="","",板块成分!B5469)</f>
        <v/>
      </c>
      <c r="X5467" s="270" t="str">
        <f>[1]!s_info_name(W5467)</f>
        <v>0</v>
      </c>
      <c r="Y5467" s="335" t="str">
        <f>IF($Y$3="申万一级行业",[1]!s_info_industry_sw_2021(W5467,公司分析!D$5,1),IF($Y$3="申万二级行业",[1]!s_info_industry_sw_2021(W5467,公司分析!D$5,2),IF($Y$3="申万三级行业",[1]!s_info_industry_sw_2021(W5467,公司分析!D$5,3),IF($Y$3="wind一级行业",[1]!s_info_industry_gics(W5467,1),IF($Y$3="wind二级行业",[1]!s_info_industry_gics(W5467,2),IF($Y$3="wind三级行业",[1]!s_info_industry_gics(W5467,3),IF($Y$3="wind四级行业",[1]!s_info_industry_gics(W5467,4),IF($Y$3="证监会门类行业",[1]!s_info_industry_csrc12_n(W5467,公司分析!D$5,1),""))))))))</f>
        <v>0</v>
      </c>
      <c r="Z5467" s="298" t="str">
        <f>IF(Y5467=行业比较!$E$6,ROW(),"")</f>
        <v/>
      </c>
    </row>
    <row r="5468" spans="22:26" x14ac:dyDescent="0.35">
      <c r="V5468" s="253">
        <f t="shared" si="93"/>
        <v>0</v>
      </c>
      <c r="W5468" s="348" t="str">
        <f>IF(板块成分!B5470="","",板块成分!B5470)</f>
        <v/>
      </c>
      <c r="X5468" s="270" t="str">
        <f>[1]!s_info_name(W5468)</f>
        <v>0</v>
      </c>
      <c r="Y5468" s="335" t="str">
        <f>IF($Y$3="申万一级行业",[1]!s_info_industry_sw_2021(W5468,公司分析!D$5,1),IF($Y$3="申万二级行业",[1]!s_info_industry_sw_2021(W5468,公司分析!D$5,2),IF($Y$3="申万三级行业",[1]!s_info_industry_sw_2021(W5468,公司分析!D$5,3),IF($Y$3="wind一级行业",[1]!s_info_industry_gics(W5468,1),IF($Y$3="wind二级行业",[1]!s_info_industry_gics(W5468,2),IF($Y$3="wind三级行业",[1]!s_info_industry_gics(W5468,3),IF($Y$3="wind四级行业",[1]!s_info_industry_gics(W5468,4),IF($Y$3="证监会门类行业",[1]!s_info_industry_csrc12_n(W5468,公司分析!D$5,1),""))))))))</f>
        <v>0</v>
      </c>
      <c r="Z5468" s="298" t="str">
        <f>IF(Y5468=行业比较!$E$6,ROW(),"")</f>
        <v/>
      </c>
    </row>
    <row r="5469" spans="22:26" x14ac:dyDescent="0.35">
      <c r="V5469" s="253">
        <f t="shared" si="93"/>
        <v>0</v>
      </c>
      <c r="W5469" s="348" t="str">
        <f>IF(板块成分!B5471="","",板块成分!B5471)</f>
        <v/>
      </c>
      <c r="X5469" s="270" t="str">
        <f>[1]!s_info_name(W5469)</f>
        <v>0</v>
      </c>
      <c r="Y5469" s="335" t="str">
        <f>IF($Y$3="申万一级行业",[1]!s_info_industry_sw_2021(W5469,公司分析!D$5,1),IF($Y$3="申万二级行业",[1]!s_info_industry_sw_2021(W5469,公司分析!D$5,2),IF($Y$3="申万三级行业",[1]!s_info_industry_sw_2021(W5469,公司分析!D$5,3),IF($Y$3="wind一级行业",[1]!s_info_industry_gics(W5469,1),IF($Y$3="wind二级行业",[1]!s_info_industry_gics(W5469,2),IF($Y$3="wind三级行业",[1]!s_info_industry_gics(W5469,3),IF($Y$3="wind四级行业",[1]!s_info_industry_gics(W5469,4),IF($Y$3="证监会门类行业",[1]!s_info_industry_csrc12_n(W5469,公司分析!D$5,1),""))))))))</f>
        <v>0</v>
      </c>
      <c r="Z5469" s="298" t="str">
        <f>IF(Y5469=行业比较!$E$6,ROW(),"")</f>
        <v/>
      </c>
    </row>
    <row r="5470" spans="22:26" x14ac:dyDescent="0.35">
      <c r="V5470" s="253">
        <f t="shared" si="93"/>
        <v>0</v>
      </c>
      <c r="W5470" s="348" t="str">
        <f>IF(板块成分!B5472="","",板块成分!B5472)</f>
        <v/>
      </c>
      <c r="X5470" s="270" t="str">
        <f>[1]!s_info_name(W5470)</f>
        <v>0</v>
      </c>
      <c r="Y5470" s="335" t="str">
        <f>IF($Y$3="申万一级行业",[1]!s_info_industry_sw_2021(W5470,公司分析!D$5,1),IF($Y$3="申万二级行业",[1]!s_info_industry_sw_2021(W5470,公司分析!D$5,2),IF($Y$3="申万三级行业",[1]!s_info_industry_sw_2021(W5470,公司分析!D$5,3),IF($Y$3="wind一级行业",[1]!s_info_industry_gics(W5470,1),IF($Y$3="wind二级行业",[1]!s_info_industry_gics(W5470,2),IF($Y$3="wind三级行业",[1]!s_info_industry_gics(W5470,3),IF($Y$3="wind四级行业",[1]!s_info_industry_gics(W5470,4),IF($Y$3="证监会门类行业",[1]!s_info_industry_csrc12_n(W5470,公司分析!D$5,1),""))))))))</f>
        <v>0</v>
      </c>
      <c r="Z5470" s="298" t="str">
        <f>IF(Y5470=行业比较!$E$6,ROW(),"")</f>
        <v/>
      </c>
    </row>
    <row r="5471" spans="22:26" x14ac:dyDescent="0.35">
      <c r="V5471" s="253">
        <f t="shared" si="93"/>
        <v>0</v>
      </c>
      <c r="W5471" s="348" t="str">
        <f>IF(板块成分!B5473="","",板块成分!B5473)</f>
        <v/>
      </c>
      <c r="X5471" s="270" t="str">
        <f>[1]!s_info_name(W5471)</f>
        <v>0</v>
      </c>
      <c r="Y5471" s="335" t="str">
        <f>IF($Y$3="申万一级行业",[1]!s_info_industry_sw_2021(W5471,公司分析!D$5,1),IF($Y$3="申万二级行业",[1]!s_info_industry_sw_2021(W5471,公司分析!D$5,2),IF($Y$3="申万三级行业",[1]!s_info_industry_sw_2021(W5471,公司分析!D$5,3),IF($Y$3="wind一级行业",[1]!s_info_industry_gics(W5471,1),IF($Y$3="wind二级行业",[1]!s_info_industry_gics(W5471,2),IF($Y$3="wind三级行业",[1]!s_info_industry_gics(W5471,3),IF($Y$3="wind四级行业",[1]!s_info_industry_gics(W5471,4),IF($Y$3="证监会门类行业",[1]!s_info_industry_csrc12_n(W5471,公司分析!D$5,1),""))))))))</f>
        <v>0</v>
      </c>
      <c r="Z5471" s="298" t="str">
        <f>IF(Y5471=行业比较!$E$6,ROW(),"")</f>
        <v/>
      </c>
    </row>
    <row r="5472" spans="22:26" x14ac:dyDescent="0.35">
      <c r="V5472" s="253">
        <f t="shared" si="93"/>
        <v>0</v>
      </c>
      <c r="W5472" s="348" t="str">
        <f>IF(板块成分!B5474="","",板块成分!B5474)</f>
        <v/>
      </c>
      <c r="X5472" s="270" t="str">
        <f>[1]!s_info_name(W5472)</f>
        <v>0</v>
      </c>
      <c r="Y5472" s="335" t="str">
        <f>IF($Y$3="申万一级行业",[1]!s_info_industry_sw_2021(W5472,公司分析!D$5,1),IF($Y$3="申万二级行业",[1]!s_info_industry_sw_2021(W5472,公司分析!D$5,2),IF($Y$3="申万三级行业",[1]!s_info_industry_sw_2021(W5472,公司分析!D$5,3),IF($Y$3="wind一级行业",[1]!s_info_industry_gics(W5472,1),IF($Y$3="wind二级行业",[1]!s_info_industry_gics(W5472,2),IF($Y$3="wind三级行业",[1]!s_info_industry_gics(W5472,3),IF($Y$3="wind四级行业",[1]!s_info_industry_gics(W5472,4),IF($Y$3="证监会门类行业",[1]!s_info_industry_csrc12_n(W5472,公司分析!D$5,1),""))))))))</f>
        <v>0</v>
      </c>
      <c r="Z5472" s="298" t="str">
        <f>IF(Y5472=行业比较!$E$6,ROW(),"")</f>
        <v/>
      </c>
    </row>
    <row r="5473" spans="22:26" x14ac:dyDescent="0.35">
      <c r="V5473" s="253">
        <f t="shared" si="93"/>
        <v>0</v>
      </c>
      <c r="W5473" s="348" t="str">
        <f>IF(板块成分!B5475="","",板块成分!B5475)</f>
        <v/>
      </c>
      <c r="X5473" s="270" t="str">
        <f>[1]!s_info_name(W5473)</f>
        <v>0</v>
      </c>
      <c r="Y5473" s="335" t="str">
        <f>IF($Y$3="申万一级行业",[1]!s_info_industry_sw_2021(W5473,公司分析!D$5,1),IF($Y$3="申万二级行业",[1]!s_info_industry_sw_2021(W5473,公司分析!D$5,2),IF($Y$3="申万三级行业",[1]!s_info_industry_sw_2021(W5473,公司分析!D$5,3),IF($Y$3="wind一级行业",[1]!s_info_industry_gics(W5473,1),IF($Y$3="wind二级行业",[1]!s_info_industry_gics(W5473,2),IF($Y$3="wind三级行业",[1]!s_info_industry_gics(W5473,3),IF($Y$3="wind四级行业",[1]!s_info_industry_gics(W5473,4),IF($Y$3="证监会门类行业",[1]!s_info_industry_csrc12_n(W5473,公司分析!D$5,1),""))))))))</f>
        <v>0</v>
      </c>
      <c r="Z5473" s="298" t="str">
        <f>IF(Y5473=行业比较!$E$6,ROW(),"")</f>
        <v/>
      </c>
    </row>
    <row r="5474" spans="22:26" x14ac:dyDescent="0.35">
      <c r="V5474" s="253">
        <f t="shared" si="93"/>
        <v>0</v>
      </c>
      <c r="W5474" s="348" t="str">
        <f>IF(板块成分!B5476="","",板块成分!B5476)</f>
        <v/>
      </c>
      <c r="X5474" s="270" t="str">
        <f>[1]!s_info_name(W5474)</f>
        <v>0</v>
      </c>
      <c r="Y5474" s="335" t="str">
        <f>IF($Y$3="申万一级行业",[1]!s_info_industry_sw_2021(W5474,公司分析!D$5,1),IF($Y$3="申万二级行业",[1]!s_info_industry_sw_2021(W5474,公司分析!D$5,2),IF($Y$3="申万三级行业",[1]!s_info_industry_sw_2021(W5474,公司分析!D$5,3),IF($Y$3="wind一级行业",[1]!s_info_industry_gics(W5474,1),IF($Y$3="wind二级行业",[1]!s_info_industry_gics(W5474,2),IF($Y$3="wind三级行业",[1]!s_info_industry_gics(W5474,3),IF($Y$3="wind四级行业",[1]!s_info_industry_gics(W5474,4),IF($Y$3="证监会门类行业",[1]!s_info_industry_csrc12_n(W5474,公司分析!D$5,1),""))))))))</f>
        <v>0</v>
      </c>
      <c r="Z5474" s="298" t="str">
        <f>IF(Y5474=行业比较!$E$6,ROW(),"")</f>
        <v/>
      </c>
    </row>
    <row r="5475" spans="22:26" x14ac:dyDescent="0.35">
      <c r="V5475" s="253">
        <f t="shared" si="93"/>
        <v>0</v>
      </c>
      <c r="W5475" s="348" t="str">
        <f>IF(板块成分!B5477="","",板块成分!B5477)</f>
        <v/>
      </c>
      <c r="X5475" s="270" t="str">
        <f>[1]!s_info_name(W5475)</f>
        <v>0</v>
      </c>
      <c r="Y5475" s="335" t="str">
        <f>IF($Y$3="申万一级行业",[1]!s_info_industry_sw_2021(W5475,公司分析!D$5,1),IF($Y$3="申万二级行业",[1]!s_info_industry_sw_2021(W5475,公司分析!D$5,2),IF($Y$3="申万三级行业",[1]!s_info_industry_sw_2021(W5475,公司分析!D$5,3),IF($Y$3="wind一级行业",[1]!s_info_industry_gics(W5475,1),IF($Y$3="wind二级行业",[1]!s_info_industry_gics(W5475,2),IF($Y$3="wind三级行业",[1]!s_info_industry_gics(W5475,3),IF($Y$3="wind四级行业",[1]!s_info_industry_gics(W5475,4),IF($Y$3="证监会门类行业",[1]!s_info_industry_csrc12_n(W5475,公司分析!D$5,1),""))))))))</f>
        <v>0</v>
      </c>
      <c r="Z5475" s="298" t="str">
        <f>IF(Y5475=行业比较!$E$6,ROW(),"")</f>
        <v/>
      </c>
    </row>
    <row r="5476" spans="22:26" x14ac:dyDescent="0.35">
      <c r="V5476" s="253">
        <f t="shared" si="93"/>
        <v>0</v>
      </c>
      <c r="W5476" s="348" t="str">
        <f>IF(板块成分!B5478="","",板块成分!B5478)</f>
        <v/>
      </c>
      <c r="X5476" s="270" t="str">
        <f>[1]!s_info_name(W5476)</f>
        <v>0</v>
      </c>
      <c r="Y5476" s="335" t="str">
        <f>IF($Y$3="申万一级行业",[1]!s_info_industry_sw_2021(W5476,公司分析!D$5,1),IF($Y$3="申万二级行业",[1]!s_info_industry_sw_2021(W5476,公司分析!D$5,2),IF($Y$3="申万三级行业",[1]!s_info_industry_sw_2021(W5476,公司分析!D$5,3),IF($Y$3="wind一级行业",[1]!s_info_industry_gics(W5476,1),IF($Y$3="wind二级行业",[1]!s_info_industry_gics(W5476,2),IF($Y$3="wind三级行业",[1]!s_info_industry_gics(W5476,3),IF($Y$3="wind四级行业",[1]!s_info_industry_gics(W5476,4),IF($Y$3="证监会门类行业",[1]!s_info_industry_csrc12_n(W5476,公司分析!D$5,1),""))))))))</f>
        <v>0</v>
      </c>
      <c r="Z5476" s="298" t="str">
        <f>IF(Y5476=行业比较!$E$6,ROW(),"")</f>
        <v/>
      </c>
    </row>
    <row r="5477" spans="22:26" x14ac:dyDescent="0.35">
      <c r="V5477" s="253">
        <f t="shared" si="93"/>
        <v>0</v>
      </c>
      <c r="W5477" s="348" t="str">
        <f>IF(板块成分!B5479="","",板块成分!B5479)</f>
        <v/>
      </c>
      <c r="X5477" s="270" t="str">
        <f>[1]!s_info_name(W5477)</f>
        <v>0</v>
      </c>
      <c r="Y5477" s="335" t="str">
        <f>IF($Y$3="申万一级行业",[1]!s_info_industry_sw_2021(W5477,公司分析!D$5,1),IF($Y$3="申万二级行业",[1]!s_info_industry_sw_2021(W5477,公司分析!D$5,2),IF($Y$3="申万三级行业",[1]!s_info_industry_sw_2021(W5477,公司分析!D$5,3),IF($Y$3="wind一级行业",[1]!s_info_industry_gics(W5477,1),IF($Y$3="wind二级行业",[1]!s_info_industry_gics(W5477,2),IF($Y$3="wind三级行业",[1]!s_info_industry_gics(W5477,3),IF($Y$3="wind四级行业",[1]!s_info_industry_gics(W5477,4),IF($Y$3="证监会门类行业",[1]!s_info_industry_csrc12_n(W5477,公司分析!D$5,1),""))))))))</f>
        <v>0</v>
      </c>
      <c r="Z5477" s="298" t="str">
        <f>IF(Y5477=行业比较!$E$6,ROW(),"")</f>
        <v/>
      </c>
    </row>
    <row r="5478" spans="22:26" x14ac:dyDescent="0.35">
      <c r="V5478" s="253">
        <f t="shared" si="93"/>
        <v>0</v>
      </c>
      <c r="W5478" s="348" t="str">
        <f>IF(板块成分!B5480="","",板块成分!B5480)</f>
        <v/>
      </c>
      <c r="X5478" s="270" t="str">
        <f>[1]!s_info_name(W5478)</f>
        <v>0</v>
      </c>
      <c r="Y5478" s="335" t="str">
        <f>IF($Y$3="申万一级行业",[1]!s_info_industry_sw_2021(W5478,公司分析!D$5,1),IF($Y$3="申万二级行业",[1]!s_info_industry_sw_2021(W5478,公司分析!D$5,2),IF($Y$3="申万三级行业",[1]!s_info_industry_sw_2021(W5478,公司分析!D$5,3),IF($Y$3="wind一级行业",[1]!s_info_industry_gics(W5478,1),IF($Y$3="wind二级行业",[1]!s_info_industry_gics(W5478,2),IF($Y$3="wind三级行业",[1]!s_info_industry_gics(W5478,3),IF($Y$3="wind四级行业",[1]!s_info_industry_gics(W5478,4),IF($Y$3="证监会门类行业",[1]!s_info_industry_csrc12_n(W5478,公司分析!D$5,1),""))))))))</f>
        <v>0</v>
      </c>
      <c r="Z5478" s="298" t="str">
        <f>IF(Y5478=行业比较!$E$6,ROW(),"")</f>
        <v/>
      </c>
    </row>
    <row r="5479" spans="22:26" x14ac:dyDescent="0.35">
      <c r="V5479" s="253">
        <f t="shared" si="93"/>
        <v>0</v>
      </c>
      <c r="W5479" s="348" t="str">
        <f>IF(板块成分!B5481="","",板块成分!B5481)</f>
        <v/>
      </c>
      <c r="X5479" s="270" t="str">
        <f>[1]!s_info_name(W5479)</f>
        <v>0</v>
      </c>
      <c r="Y5479" s="335" t="str">
        <f>IF($Y$3="申万一级行业",[1]!s_info_industry_sw_2021(W5479,公司分析!D$5,1),IF($Y$3="申万二级行业",[1]!s_info_industry_sw_2021(W5479,公司分析!D$5,2),IF($Y$3="申万三级行业",[1]!s_info_industry_sw_2021(W5479,公司分析!D$5,3),IF($Y$3="wind一级行业",[1]!s_info_industry_gics(W5479,1),IF($Y$3="wind二级行业",[1]!s_info_industry_gics(W5479,2),IF($Y$3="wind三级行业",[1]!s_info_industry_gics(W5479,3),IF($Y$3="wind四级行业",[1]!s_info_industry_gics(W5479,4),IF($Y$3="证监会门类行业",[1]!s_info_industry_csrc12_n(W5479,公司分析!D$5,1),""))))))))</f>
        <v>0</v>
      </c>
      <c r="Z5479" s="298" t="str">
        <f>IF(Y5479=行业比较!$E$6,ROW(),"")</f>
        <v/>
      </c>
    </row>
    <row r="5480" spans="22:26" x14ac:dyDescent="0.35">
      <c r="V5480" s="253">
        <f t="shared" ref="V5480:V5500" si="94">IF(Z5480="",0,RANK(Z5480,Z:Z,1))</f>
        <v>0</v>
      </c>
      <c r="W5480" s="348" t="str">
        <f>IF(板块成分!B5482="","",板块成分!B5482)</f>
        <v/>
      </c>
      <c r="X5480" s="270" t="str">
        <f>[1]!s_info_name(W5480)</f>
        <v>0</v>
      </c>
      <c r="Y5480" s="335" t="str">
        <f>IF($Y$3="申万一级行业",[1]!s_info_industry_sw_2021(W5480,公司分析!D$5,1),IF($Y$3="申万二级行业",[1]!s_info_industry_sw_2021(W5480,公司分析!D$5,2),IF($Y$3="申万三级行业",[1]!s_info_industry_sw_2021(W5480,公司分析!D$5,3),IF($Y$3="wind一级行业",[1]!s_info_industry_gics(W5480,1),IF($Y$3="wind二级行业",[1]!s_info_industry_gics(W5480,2),IF($Y$3="wind三级行业",[1]!s_info_industry_gics(W5480,3),IF($Y$3="wind四级行业",[1]!s_info_industry_gics(W5480,4),IF($Y$3="证监会门类行业",[1]!s_info_industry_csrc12_n(W5480,公司分析!D$5,1),""))))))))</f>
        <v>0</v>
      </c>
      <c r="Z5480" s="298" t="str">
        <f>IF(Y5480=行业比较!$E$6,ROW(),"")</f>
        <v/>
      </c>
    </row>
    <row r="5481" spans="22:26" x14ac:dyDescent="0.35">
      <c r="V5481" s="253">
        <f t="shared" si="94"/>
        <v>0</v>
      </c>
      <c r="W5481" s="348" t="str">
        <f>IF(板块成分!B5483="","",板块成分!B5483)</f>
        <v/>
      </c>
      <c r="X5481" s="270" t="str">
        <f>[1]!s_info_name(W5481)</f>
        <v>0</v>
      </c>
      <c r="Y5481" s="335" t="str">
        <f>IF($Y$3="申万一级行业",[1]!s_info_industry_sw_2021(W5481,公司分析!D$5,1),IF($Y$3="申万二级行业",[1]!s_info_industry_sw_2021(W5481,公司分析!D$5,2),IF($Y$3="申万三级行业",[1]!s_info_industry_sw_2021(W5481,公司分析!D$5,3),IF($Y$3="wind一级行业",[1]!s_info_industry_gics(W5481,1),IF($Y$3="wind二级行业",[1]!s_info_industry_gics(W5481,2),IF($Y$3="wind三级行业",[1]!s_info_industry_gics(W5481,3),IF($Y$3="wind四级行业",[1]!s_info_industry_gics(W5481,4),IF($Y$3="证监会门类行业",[1]!s_info_industry_csrc12_n(W5481,公司分析!D$5,1),""))))))))</f>
        <v>0</v>
      </c>
      <c r="Z5481" s="298" t="str">
        <f>IF(Y5481=行业比较!$E$6,ROW(),"")</f>
        <v/>
      </c>
    </row>
    <row r="5482" spans="22:26" x14ac:dyDescent="0.35">
      <c r="V5482" s="253">
        <f t="shared" si="94"/>
        <v>0</v>
      </c>
      <c r="W5482" s="348" t="str">
        <f>IF(板块成分!B5484="","",板块成分!B5484)</f>
        <v/>
      </c>
      <c r="X5482" s="270" t="str">
        <f>[1]!s_info_name(W5482)</f>
        <v>0</v>
      </c>
      <c r="Y5482" s="335" t="str">
        <f>IF($Y$3="申万一级行业",[1]!s_info_industry_sw_2021(W5482,公司分析!D$5,1),IF($Y$3="申万二级行业",[1]!s_info_industry_sw_2021(W5482,公司分析!D$5,2),IF($Y$3="申万三级行业",[1]!s_info_industry_sw_2021(W5482,公司分析!D$5,3),IF($Y$3="wind一级行业",[1]!s_info_industry_gics(W5482,1),IF($Y$3="wind二级行业",[1]!s_info_industry_gics(W5482,2),IF($Y$3="wind三级行业",[1]!s_info_industry_gics(W5482,3),IF($Y$3="wind四级行业",[1]!s_info_industry_gics(W5482,4),IF($Y$3="证监会门类行业",[1]!s_info_industry_csrc12_n(W5482,公司分析!D$5,1),""))))))))</f>
        <v>0</v>
      </c>
      <c r="Z5482" s="298" t="str">
        <f>IF(Y5482=行业比较!$E$6,ROW(),"")</f>
        <v/>
      </c>
    </row>
    <row r="5483" spans="22:26" x14ac:dyDescent="0.35">
      <c r="V5483" s="253">
        <f t="shared" si="94"/>
        <v>0</v>
      </c>
      <c r="W5483" s="348" t="str">
        <f>IF(板块成分!B5485="","",板块成分!B5485)</f>
        <v/>
      </c>
      <c r="X5483" s="270" t="str">
        <f>[1]!s_info_name(W5483)</f>
        <v>0</v>
      </c>
      <c r="Y5483" s="335" t="str">
        <f>IF($Y$3="申万一级行业",[1]!s_info_industry_sw_2021(W5483,公司分析!D$5,1),IF($Y$3="申万二级行业",[1]!s_info_industry_sw_2021(W5483,公司分析!D$5,2),IF($Y$3="申万三级行业",[1]!s_info_industry_sw_2021(W5483,公司分析!D$5,3),IF($Y$3="wind一级行业",[1]!s_info_industry_gics(W5483,1),IF($Y$3="wind二级行业",[1]!s_info_industry_gics(W5483,2),IF($Y$3="wind三级行业",[1]!s_info_industry_gics(W5483,3),IF($Y$3="wind四级行业",[1]!s_info_industry_gics(W5483,4),IF($Y$3="证监会门类行业",[1]!s_info_industry_csrc12_n(W5483,公司分析!D$5,1),""))))))))</f>
        <v>0</v>
      </c>
      <c r="Z5483" s="298" t="str">
        <f>IF(Y5483=行业比较!$E$6,ROW(),"")</f>
        <v/>
      </c>
    </row>
    <row r="5484" spans="22:26" x14ac:dyDescent="0.35">
      <c r="V5484" s="253">
        <f t="shared" si="94"/>
        <v>0</v>
      </c>
      <c r="W5484" s="348" t="str">
        <f>IF(板块成分!B5486="","",板块成分!B5486)</f>
        <v/>
      </c>
      <c r="X5484" s="270" t="str">
        <f>[1]!s_info_name(W5484)</f>
        <v>0</v>
      </c>
      <c r="Y5484" s="335" t="str">
        <f>IF($Y$3="申万一级行业",[1]!s_info_industry_sw_2021(W5484,公司分析!D$5,1),IF($Y$3="申万二级行业",[1]!s_info_industry_sw_2021(W5484,公司分析!D$5,2),IF($Y$3="申万三级行业",[1]!s_info_industry_sw_2021(W5484,公司分析!D$5,3),IF($Y$3="wind一级行业",[1]!s_info_industry_gics(W5484,1),IF($Y$3="wind二级行业",[1]!s_info_industry_gics(W5484,2),IF($Y$3="wind三级行业",[1]!s_info_industry_gics(W5484,3),IF($Y$3="wind四级行业",[1]!s_info_industry_gics(W5484,4),IF($Y$3="证监会门类行业",[1]!s_info_industry_csrc12_n(W5484,公司分析!D$5,1),""))))))))</f>
        <v>0</v>
      </c>
      <c r="Z5484" s="298" t="str">
        <f>IF(Y5484=行业比较!$E$6,ROW(),"")</f>
        <v/>
      </c>
    </row>
    <row r="5485" spans="22:26" x14ac:dyDescent="0.35">
      <c r="V5485" s="253">
        <f t="shared" si="94"/>
        <v>0</v>
      </c>
      <c r="W5485" s="348" t="str">
        <f>IF(板块成分!B5487="","",板块成分!B5487)</f>
        <v/>
      </c>
      <c r="X5485" s="270" t="str">
        <f>[1]!s_info_name(W5485)</f>
        <v>0</v>
      </c>
      <c r="Y5485" s="335" t="str">
        <f>IF($Y$3="申万一级行业",[1]!s_info_industry_sw_2021(W5485,公司分析!D$5,1),IF($Y$3="申万二级行业",[1]!s_info_industry_sw_2021(W5485,公司分析!D$5,2),IF($Y$3="申万三级行业",[1]!s_info_industry_sw_2021(W5485,公司分析!D$5,3),IF($Y$3="wind一级行业",[1]!s_info_industry_gics(W5485,1),IF($Y$3="wind二级行业",[1]!s_info_industry_gics(W5485,2),IF($Y$3="wind三级行业",[1]!s_info_industry_gics(W5485,3),IF($Y$3="wind四级行业",[1]!s_info_industry_gics(W5485,4),IF($Y$3="证监会门类行业",[1]!s_info_industry_csrc12_n(W5485,公司分析!D$5,1),""))))))))</f>
        <v>0</v>
      </c>
      <c r="Z5485" s="298" t="str">
        <f>IF(Y5485=行业比较!$E$6,ROW(),"")</f>
        <v/>
      </c>
    </row>
    <row r="5486" spans="22:26" x14ac:dyDescent="0.35">
      <c r="V5486" s="253">
        <f t="shared" si="94"/>
        <v>0</v>
      </c>
      <c r="W5486" s="348" t="str">
        <f>IF(板块成分!B5488="","",板块成分!B5488)</f>
        <v/>
      </c>
      <c r="X5486" s="270" t="str">
        <f>[1]!s_info_name(W5486)</f>
        <v>0</v>
      </c>
      <c r="Y5486" s="335" t="str">
        <f>IF($Y$3="申万一级行业",[1]!s_info_industry_sw_2021(W5486,公司分析!D$5,1),IF($Y$3="申万二级行业",[1]!s_info_industry_sw_2021(W5486,公司分析!D$5,2),IF($Y$3="申万三级行业",[1]!s_info_industry_sw_2021(W5486,公司分析!D$5,3),IF($Y$3="wind一级行业",[1]!s_info_industry_gics(W5486,1),IF($Y$3="wind二级行业",[1]!s_info_industry_gics(W5486,2),IF($Y$3="wind三级行业",[1]!s_info_industry_gics(W5486,3),IF($Y$3="wind四级行业",[1]!s_info_industry_gics(W5486,4),IF($Y$3="证监会门类行业",[1]!s_info_industry_csrc12_n(W5486,公司分析!D$5,1),""))))))))</f>
        <v>0</v>
      </c>
      <c r="Z5486" s="298" t="str">
        <f>IF(Y5486=行业比较!$E$6,ROW(),"")</f>
        <v/>
      </c>
    </row>
    <row r="5487" spans="22:26" x14ac:dyDescent="0.35">
      <c r="V5487" s="253">
        <f t="shared" si="94"/>
        <v>0</v>
      </c>
      <c r="W5487" s="348" t="str">
        <f>IF(板块成分!B5489="","",板块成分!B5489)</f>
        <v/>
      </c>
      <c r="X5487" s="270" t="str">
        <f>[1]!s_info_name(W5487)</f>
        <v>0</v>
      </c>
      <c r="Y5487" s="335" t="str">
        <f>IF($Y$3="申万一级行业",[1]!s_info_industry_sw_2021(W5487,公司分析!D$5,1),IF($Y$3="申万二级行业",[1]!s_info_industry_sw_2021(W5487,公司分析!D$5,2),IF($Y$3="申万三级行业",[1]!s_info_industry_sw_2021(W5487,公司分析!D$5,3),IF($Y$3="wind一级行业",[1]!s_info_industry_gics(W5487,1),IF($Y$3="wind二级行业",[1]!s_info_industry_gics(W5487,2),IF($Y$3="wind三级行业",[1]!s_info_industry_gics(W5487,3),IF($Y$3="wind四级行业",[1]!s_info_industry_gics(W5487,4),IF($Y$3="证监会门类行业",[1]!s_info_industry_csrc12_n(W5487,公司分析!D$5,1),""))))))))</f>
        <v>0</v>
      </c>
      <c r="Z5487" s="298" t="str">
        <f>IF(Y5487=行业比较!$E$6,ROW(),"")</f>
        <v/>
      </c>
    </row>
    <row r="5488" spans="22:26" x14ac:dyDescent="0.35">
      <c r="V5488" s="253">
        <f t="shared" si="94"/>
        <v>0</v>
      </c>
      <c r="W5488" s="348" t="str">
        <f>IF(板块成分!B5490="","",板块成分!B5490)</f>
        <v/>
      </c>
      <c r="X5488" s="270" t="str">
        <f>[1]!s_info_name(W5488)</f>
        <v>0</v>
      </c>
      <c r="Y5488" s="335" t="str">
        <f>IF($Y$3="申万一级行业",[1]!s_info_industry_sw_2021(W5488,公司分析!D$5,1),IF($Y$3="申万二级行业",[1]!s_info_industry_sw_2021(W5488,公司分析!D$5,2),IF($Y$3="申万三级行业",[1]!s_info_industry_sw_2021(W5488,公司分析!D$5,3),IF($Y$3="wind一级行业",[1]!s_info_industry_gics(W5488,1),IF($Y$3="wind二级行业",[1]!s_info_industry_gics(W5488,2),IF($Y$3="wind三级行业",[1]!s_info_industry_gics(W5488,3),IF($Y$3="wind四级行业",[1]!s_info_industry_gics(W5488,4),IF($Y$3="证监会门类行业",[1]!s_info_industry_csrc12_n(W5488,公司分析!D$5,1),""))))))))</f>
        <v>0</v>
      </c>
      <c r="Z5488" s="298" t="str">
        <f>IF(Y5488=行业比较!$E$6,ROW(),"")</f>
        <v/>
      </c>
    </row>
    <row r="5489" spans="22:26" x14ac:dyDescent="0.35">
      <c r="V5489" s="253">
        <f t="shared" si="94"/>
        <v>0</v>
      </c>
      <c r="W5489" s="348" t="str">
        <f>IF(板块成分!B5491="","",板块成分!B5491)</f>
        <v/>
      </c>
      <c r="X5489" s="270" t="str">
        <f>[1]!s_info_name(W5489)</f>
        <v>0</v>
      </c>
      <c r="Y5489" s="335" t="str">
        <f>IF($Y$3="申万一级行业",[1]!s_info_industry_sw_2021(W5489,公司分析!D$5,1),IF($Y$3="申万二级行业",[1]!s_info_industry_sw_2021(W5489,公司分析!D$5,2),IF($Y$3="申万三级行业",[1]!s_info_industry_sw_2021(W5489,公司分析!D$5,3),IF($Y$3="wind一级行业",[1]!s_info_industry_gics(W5489,1),IF($Y$3="wind二级行业",[1]!s_info_industry_gics(W5489,2),IF($Y$3="wind三级行业",[1]!s_info_industry_gics(W5489,3),IF($Y$3="wind四级行业",[1]!s_info_industry_gics(W5489,4),IF($Y$3="证监会门类行业",[1]!s_info_industry_csrc12_n(W5489,公司分析!D$5,1),""))))))))</f>
        <v>0</v>
      </c>
      <c r="Z5489" s="298" t="str">
        <f>IF(Y5489=行业比较!$E$6,ROW(),"")</f>
        <v/>
      </c>
    </row>
    <row r="5490" spans="22:26" x14ac:dyDescent="0.35">
      <c r="V5490" s="253">
        <f t="shared" si="94"/>
        <v>0</v>
      </c>
      <c r="W5490" s="348" t="str">
        <f>IF(板块成分!B5492="","",板块成分!B5492)</f>
        <v/>
      </c>
      <c r="X5490" s="270" t="str">
        <f>[1]!s_info_name(W5490)</f>
        <v>0</v>
      </c>
      <c r="Y5490" s="335" t="str">
        <f>IF($Y$3="申万一级行业",[1]!s_info_industry_sw_2021(W5490,公司分析!D$5,1),IF($Y$3="申万二级行业",[1]!s_info_industry_sw_2021(W5490,公司分析!D$5,2),IF($Y$3="申万三级行业",[1]!s_info_industry_sw_2021(W5490,公司分析!D$5,3),IF($Y$3="wind一级行业",[1]!s_info_industry_gics(W5490,1),IF($Y$3="wind二级行业",[1]!s_info_industry_gics(W5490,2),IF($Y$3="wind三级行业",[1]!s_info_industry_gics(W5490,3),IF($Y$3="wind四级行业",[1]!s_info_industry_gics(W5490,4),IF($Y$3="证监会门类行业",[1]!s_info_industry_csrc12_n(W5490,公司分析!D$5,1),""))))))))</f>
        <v>0</v>
      </c>
      <c r="Z5490" s="298" t="str">
        <f>IF(Y5490=行业比较!$E$6,ROW(),"")</f>
        <v/>
      </c>
    </row>
    <row r="5491" spans="22:26" x14ac:dyDescent="0.35">
      <c r="V5491" s="253">
        <f t="shared" si="94"/>
        <v>0</v>
      </c>
      <c r="W5491" s="348" t="str">
        <f>IF(板块成分!B5493="","",板块成分!B5493)</f>
        <v/>
      </c>
      <c r="X5491" s="270" t="str">
        <f>[1]!s_info_name(W5491)</f>
        <v>0</v>
      </c>
      <c r="Y5491" s="335" t="str">
        <f>IF($Y$3="申万一级行业",[1]!s_info_industry_sw_2021(W5491,公司分析!D$5,1),IF($Y$3="申万二级行业",[1]!s_info_industry_sw_2021(W5491,公司分析!D$5,2),IF($Y$3="申万三级行业",[1]!s_info_industry_sw_2021(W5491,公司分析!D$5,3),IF($Y$3="wind一级行业",[1]!s_info_industry_gics(W5491,1),IF($Y$3="wind二级行业",[1]!s_info_industry_gics(W5491,2),IF($Y$3="wind三级行业",[1]!s_info_industry_gics(W5491,3),IF($Y$3="wind四级行业",[1]!s_info_industry_gics(W5491,4),IF($Y$3="证监会门类行业",[1]!s_info_industry_csrc12_n(W5491,公司分析!D$5,1),""))))))))</f>
        <v>0</v>
      </c>
      <c r="Z5491" s="298" t="str">
        <f>IF(Y5491=行业比较!$E$6,ROW(),"")</f>
        <v/>
      </c>
    </row>
    <row r="5492" spans="22:26" x14ac:dyDescent="0.35">
      <c r="V5492" s="253">
        <f t="shared" si="94"/>
        <v>0</v>
      </c>
      <c r="W5492" s="348" t="str">
        <f>IF(板块成分!B5494="","",板块成分!B5494)</f>
        <v/>
      </c>
      <c r="X5492" s="270" t="str">
        <f>[1]!s_info_name(W5492)</f>
        <v>0</v>
      </c>
      <c r="Y5492" s="335" t="str">
        <f>IF($Y$3="申万一级行业",[1]!s_info_industry_sw_2021(W5492,公司分析!D$5,1),IF($Y$3="申万二级行业",[1]!s_info_industry_sw_2021(W5492,公司分析!D$5,2),IF($Y$3="申万三级行业",[1]!s_info_industry_sw_2021(W5492,公司分析!D$5,3),IF($Y$3="wind一级行业",[1]!s_info_industry_gics(W5492,1),IF($Y$3="wind二级行业",[1]!s_info_industry_gics(W5492,2),IF($Y$3="wind三级行业",[1]!s_info_industry_gics(W5492,3),IF($Y$3="wind四级行业",[1]!s_info_industry_gics(W5492,4),IF($Y$3="证监会门类行业",[1]!s_info_industry_csrc12_n(W5492,公司分析!D$5,1),""))))))))</f>
        <v>0</v>
      </c>
      <c r="Z5492" s="298" t="str">
        <f>IF(Y5492=行业比较!$E$6,ROW(),"")</f>
        <v/>
      </c>
    </row>
    <row r="5493" spans="22:26" x14ac:dyDescent="0.35">
      <c r="V5493" s="253">
        <f t="shared" si="94"/>
        <v>0</v>
      </c>
      <c r="W5493" s="348" t="str">
        <f>IF(板块成分!B5495="","",板块成分!B5495)</f>
        <v/>
      </c>
      <c r="X5493" s="270" t="str">
        <f>[1]!s_info_name(W5493)</f>
        <v>0</v>
      </c>
      <c r="Y5493" s="335" t="str">
        <f>IF($Y$3="申万一级行业",[1]!s_info_industry_sw_2021(W5493,公司分析!D$5,1),IF($Y$3="申万二级行业",[1]!s_info_industry_sw_2021(W5493,公司分析!D$5,2),IF($Y$3="申万三级行业",[1]!s_info_industry_sw_2021(W5493,公司分析!D$5,3),IF($Y$3="wind一级行业",[1]!s_info_industry_gics(W5493,1),IF($Y$3="wind二级行业",[1]!s_info_industry_gics(W5493,2),IF($Y$3="wind三级行业",[1]!s_info_industry_gics(W5493,3),IF($Y$3="wind四级行业",[1]!s_info_industry_gics(W5493,4),IF($Y$3="证监会门类行业",[1]!s_info_industry_csrc12_n(W5493,公司分析!D$5,1),""))))))))</f>
        <v>0</v>
      </c>
      <c r="Z5493" s="298" t="str">
        <f>IF(Y5493=行业比较!$E$6,ROW(),"")</f>
        <v/>
      </c>
    </row>
    <row r="5494" spans="22:26" x14ac:dyDescent="0.35">
      <c r="V5494" s="253">
        <f t="shared" si="94"/>
        <v>0</v>
      </c>
      <c r="W5494" s="348" t="str">
        <f>IF(板块成分!B5496="","",板块成分!B5496)</f>
        <v/>
      </c>
      <c r="X5494" s="270" t="str">
        <f>[1]!s_info_name(W5494)</f>
        <v>0</v>
      </c>
      <c r="Y5494" s="335" t="str">
        <f>IF($Y$3="申万一级行业",[1]!s_info_industry_sw_2021(W5494,公司分析!D$5,1),IF($Y$3="申万二级行业",[1]!s_info_industry_sw_2021(W5494,公司分析!D$5,2),IF($Y$3="申万三级行业",[1]!s_info_industry_sw_2021(W5494,公司分析!D$5,3),IF($Y$3="wind一级行业",[1]!s_info_industry_gics(W5494,1),IF($Y$3="wind二级行业",[1]!s_info_industry_gics(W5494,2),IF($Y$3="wind三级行业",[1]!s_info_industry_gics(W5494,3),IF($Y$3="wind四级行业",[1]!s_info_industry_gics(W5494,4),IF($Y$3="证监会门类行业",[1]!s_info_industry_csrc12_n(W5494,公司分析!D$5,1),""))))))))</f>
        <v>0</v>
      </c>
      <c r="Z5494" s="298" t="str">
        <f>IF(Y5494=行业比较!$E$6,ROW(),"")</f>
        <v/>
      </c>
    </row>
    <row r="5495" spans="22:26" x14ac:dyDescent="0.35">
      <c r="V5495" s="253">
        <f t="shared" si="94"/>
        <v>0</v>
      </c>
      <c r="W5495" s="348" t="str">
        <f>IF(板块成分!B5497="","",板块成分!B5497)</f>
        <v/>
      </c>
      <c r="X5495" s="270" t="str">
        <f>[1]!s_info_name(W5495)</f>
        <v>0</v>
      </c>
      <c r="Y5495" s="335" t="str">
        <f>IF($Y$3="申万一级行业",[1]!s_info_industry_sw_2021(W5495,公司分析!D$5,1),IF($Y$3="申万二级行业",[1]!s_info_industry_sw_2021(W5495,公司分析!D$5,2),IF($Y$3="申万三级行业",[1]!s_info_industry_sw_2021(W5495,公司分析!D$5,3),IF($Y$3="wind一级行业",[1]!s_info_industry_gics(W5495,1),IF($Y$3="wind二级行业",[1]!s_info_industry_gics(W5495,2),IF($Y$3="wind三级行业",[1]!s_info_industry_gics(W5495,3),IF($Y$3="wind四级行业",[1]!s_info_industry_gics(W5495,4),IF($Y$3="证监会门类行业",[1]!s_info_industry_csrc12_n(W5495,公司分析!D$5,1),""))))))))</f>
        <v>0</v>
      </c>
      <c r="Z5495" s="298" t="str">
        <f>IF(Y5495=行业比较!$E$6,ROW(),"")</f>
        <v/>
      </c>
    </row>
    <row r="5496" spans="22:26" x14ac:dyDescent="0.35">
      <c r="V5496" s="253">
        <f t="shared" si="94"/>
        <v>0</v>
      </c>
      <c r="W5496" s="348" t="str">
        <f>IF(板块成分!B5498="","",板块成分!B5498)</f>
        <v/>
      </c>
      <c r="X5496" s="270" t="str">
        <f>[1]!s_info_name(W5496)</f>
        <v>0</v>
      </c>
      <c r="Y5496" s="335" t="str">
        <f>IF($Y$3="申万一级行业",[1]!s_info_industry_sw_2021(W5496,公司分析!D$5,1),IF($Y$3="申万二级行业",[1]!s_info_industry_sw_2021(W5496,公司分析!D$5,2),IF($Y$3="申万三级行业",[1]!s_info_industry_sw_2021(W5496,公司分析!D$5,3),IF($Y$3="wind一级行业",[1]!s_info_industry_gics(W5496,1),IF($Y$3="wind二级行业",[1]!s_info_industry_gics(W5496,2),IF($Y$3="wind三级行业",[1]!s_info_industry_gics(W5496,3),IF($Y$3="wind四级行业",[1]!s_info_industry_gics(W5496,4),IF($Y$3="证监会门类行业",[1]!s_info_industry_csrc12_n(W5496,公司分析!D$5,1),""))))))))</f>
        <v>0</v>
      </c>
      <c r="Z5496" s="298" t="str">
        <f>IF(Y5496=行业比较!$E$6,ROW(),"")</f>
        <v/>
      </c>
    </row>
    <row r="5497" spans="22:26" x14ac:dyDescent="0.35">
      <c r="V5497" s="253">
        <f t="shared" si="94"/>
        <v>0</v>
      </c>
      <c r="W5497" s="348" t="str">
        <f>IF(板块成分!B5499="","",板块成分!B5499)</f>
        <v/>
      </c>
      <c r="X5497" s="270" t="str">
        <f>[1]!s_info_name(W5497)</f>
        <v>0</v>
      </c>
      <c r="Y5497" s="335" t="str">
        <f>IF($Y$3="申万一级行业",[1]!s_info_industry_sw_2021(W5497,公司分析!D$5,1),IF($Y$3="申万二级行业",[1]!s_info_industry_sw_2021(W5497,公司分析!D$5,2),IF($Y$3="申万三级行业",[1]!s_info_industry_sw_2021(W5497,公司分析!D$5,3),IF($Y$3="wind一级行业",[1]!s_info_industry_gics(W5497,1),IF($Y$3="wind二级行业",[1]!s_info_industry_gics(W5497,2),IF($Y$3="wind三级行业",[1]!s_info_industry_gics(W5497,3),IF($Y$3="wind四级行业",[1]!s_info_industry_gics(W5497,4),IF($Y$3="证监会门类行业",[1]!s_info_industry_csrc12_n(W5497,公司分析!D$5,1),""))))))))</f>
        <v>0</v>
      </c>
      <c r="Z5497" s="298" t="str">
        <f>IF(Y5497=行业比较!$E$6,ROW(),"")</f>
        <v/>
      </c>
    </row>
    <row r="5498" spans="22:26" x14ac:dyDescent="0.35">
      <c r="V5498" s="253">
        <f t="shared" si="94"/>
        <v>0</v>
      </c>
      <c r="W5498" s="348" t="str">
        <f>IF(板块成分!B5500="","",板块成分!B5500)</f>
        <v/>
      </c>
      <c r="X5498" s="270" t="str">
        <f>[1]!s_info_name(W5498)</f>
        <v>0</v>
      </c>
      <c r="Y5498" s="335" t="str">
        <f>IF($Y$3="申万一级行业",[1]!s_info_industry_sw_2021(W5498,公司分析!D$5,1),IF($Y$3="申万二级行业",[1]!s_info_industry_sw_2021(W5498,公司分析!D$5,2),IF($Y$3="申万三级行业",[1]!s_info_industry_sw_2021(W5498,公司分析!D$5,3),IF($Y$3="wind一级行业",[1]!s_info_industry_gics(W5498,1),IF($Y$3="wind二级行业",[1]!s_info_industry_gics(W5498,2),IF($Y$3="wind三级行业",[1]!s_info_industry_gics(W5498,3),IF($Y$3="wind四级行业",[1]!s_info_industry_gics(W5498,4),IF($Y$3="证监会门类行业",[1]!s_info_industry_csrc12_n(W5498,公司分析!D$5,1),""))))))))</f>
        <v>0</v>
      </c>
      <c r="Z5498" s="298" t="str">
        <f>IF(Y5498=行业比较!$E$6,ROW(),"")</f>
        <v/>
      </c>
    </row>
    <row r="5499" spans="22:26" x14ac:dyDescent="0.35">
      <c r="V5499" s="253">
        <f t="shared" si="94"/>
        <v>0</v>
      </c>
      <c r="W5499" s="348" t="str">
        <f>IF(板块成分!B5501="","",板块成分!B5501)</f>
        <v/>
      </c>
      <c r="X5499" s="270" t="str">
        <f>[1]!s_info_name(W5499)</f>
        <v>0</v>
      </c>
      <c r="Y5499" s="335" t="str">
        <f>IF($Y$3="申万一级行业",[1]!s_info_industry_sw_2021(W5499,公司分析!D$5,1),IF($Y$3="申万二级行业",[1]!s_info_industry_sw_2021(W5499,公司分析!D$5,2),IF($Y$3="申万三级行业",[1]!s_info_industry_sw_2021(W5499,公司分析!D$5,3),IF($Y$3="wind一级行业",[1]!s_info_industry_gics(W5499,1),IF($Y$3="wind二级行业",[1]!s_info_industry_gics(W5499,2),IF($Y$3="wind三级行业",[1]!s_info_industry_gics(W5499,3),IF($Y$3="wind四级行业",[1]!s_info_industry_gics(W5499,4),IF($Y$3="证监会门类行业",[1]!s_info_industry_csrc12_n(W5499,公司分析!D$5,1),""))))))))</f>
        <v>0</v>
      </c>
      <c r="Z5499" s="298" t="str">
        <f>IF(Y5499=行业比较!$E$6,ROW(),"")</f>
        <v/>
      </c>
    </row>
    <row r="5500" spans="22:26" x14ac:dyDescent="0.35">
      <c r="V5500" s="253">
        <f t="shared" si="94"/>
        <v>0</v>
      </c>
      <c r="W5500" s="348" t="str">
        <f>IF(板块成分!B5502="","",板块成分!B5502)</f>
        <v/>
      </c>
      <c r="X5500" s="270" t="str">
        <f>[1]!s_info_name(W5500)</f>
        <v>0</v>
      </c>
      <c r="Y5500" s="335" t="str">
        <f>IF($Y$3="申万一级行业",[1]!s_info_industry_sw_2021(W5500,公司分析!D$5,1),IF($Y$3="申万二级行业",[1]!s_info_industry_sw_2021(W5500,公司分析!D$5,2),IF($Y$3="申万三级行业",[1]!s_info_industry_sw_2021(W5500,公司分析!D$5,3),IF($Y$3="wind一级行业",[1]!s_info_industry_gics(W5500,1),IF($Y$3="wind二级行业",[1]!s_info_industry_gics(W5500,2),IF($Y$3="wind三级行业",[1]!s_info_industry_gics(W5500,3),IF($Y$3="wind四级行业",[1]!s_info_industry_gics(W5500,4),IF($Y$3="证监会门类行业",[1]!s_info_industry_csrc12_n(W5500,公司分析!D$5,1),""))))))))</f>
        <v>0</v>
      </c>
      <c r="Z5500" s="298" t="str">
        <f>IF(Y5500=行业比较!$E$6,ROW(),"")</f>
        <v/>
      </c>
    </row>
  </sheetData>
  <mergeCells count="1">
    <mergeCell ref="C1:O1"/>
  </mergeCells>
  <phoneticPr fontId="1" type="noConversion"/>
  <conditionalFormatting sqref="AJ3:AJ5">
    <cfRule type="expression" dxfId="8" priority="9">
      <formula>$N$7="BPS"</formula>
    </cfRule>
  </conditionalFormatting>
  <conditionalFormatting sqref="AK3:AK5">
    <cfRule type="expression" dxfId="7" priority="8">
      <formula>$O$7="CFPS"</formula>
    </cfRule>
  </conditionalFormatting>
  <conditionalFormatting sqref="AI3:AI5">
    <cfRule type="expression" dxfId="6" priority="7">
      <formula>$M$7="EPS"</formula>
    </cfRule>
  </conditionalFormatting>
  <conditionalFormatting sqref="AH3:AH5">
    <cfRule type="expression" dxfId="5" priority="6">
      <formula>$L$7="ROE"</formula>
    </cfRule>
  </conditionalFormatting>
  <conditionalFormatting sqref="AD3:AD5">
    <cfRule type="expression" dxfId="4" priority="5">
      <formula>$H$7="毛利率"</formula>
    </cfRule>
  </conditionalFormatting>
  <conditionalFormatting sqref="AE3:AE5">
    <cfRule type="expression" dxfId="3" priority="4">
      <formula>$I$7="营业利润率"</formula>
    </cfRule>
  </conditionalFormatting>
  <conditionalFormatting sqref="AF3:AF5">
    <cfRule type="expression" dxfId="2" priority="3">
      <formula>$J$7="净利润率"</formula>
    </cfRule>
  </conditionalFormatting>
  <conditionalFormatting sqref="AG3:AG5">
    <cfRule type="expression" dxfId="1" priority="1">
      <formula>$K$7="所得税"</formula>
    </cfRule>
    <cfRule type="expression" dxfId="0" priority="2">
      <formula>$K$7="ROA"</formula>
    </cfRule>
  </conditionalFormatting>
  <pageMargins left="0.7" right="0.7" top="0.75" bottom="0.75" header="0.3" footer="0.3"/>
  <pageSetup paperSize="9" orientation="portrait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G2631"/>
  <sheetViews>
    <sheetView workbookViewId="0">
      <selection activeCell="A41" sqref="A41"/>
    </sheetView>
  </sheetViews>
  <sheetFormatPr defaultRowHeight="16.5" x14ac:dyDescent="0.35"/>
  <cols>
    <col min="1" max="1" width="11.125" bestFit="1" customWidth="1"/>
    <col min="2" max="2" width="18.625" customWidth="1"/>
    <col min="3" max="3" width="19.125" bestFit="1" customWidth="1"/>
    <col min="5" max="5" width="11.125" bestFit="1" customWidth="1"/>
    <col min="6" max="6" width="9.125" bestFit="1" customWidth="1"/>
    <col min="7" max="7" width="19.125" bestFit="1" customWidth="1"/>
  </cols>
  <sheetData>
    <row r="1" spans="1:7" x14ac:dyDescent="0.35">
      <c r="A1" t="s">
        <v>382</v>
      </c>
      <c r="B1" s="76" t="s">
        <v>383</v>
      </c>
    </row>
    <row r="2" spans="1:7" x14ac:dyDescent="0.35">
      <c r="A2" t="s">
        <v>51</v>
      </c>
      <c r="B2" s="347" t="str">
        <f ca="1">TEXT(公司分析!D5,"YYYYMMDD")</f>
        <v>20240623</v>
      </c>
    </row>
    <row r="3" spans="1:7" x14ac:dyDescent="0.35">
      <c r="A3" t="s">
        <v>384</v>
      </c>
      <c r="B3" s="345" t="s">
        <v>5611</v>
      </c>
      <c r="F3" s="76"/>
    </row>
    <row r="4" spans="1:7" x14ac:dyDescent="0.35">
      <c r="A4" t="s">
        <v>385</v>
      </c>
      <c r="B4" s="345" t="s">
        <v>387</v>
      </c>
      <c r="C4" t="s">
        <v>389</v>
      </c>
      <c r="F4" s="345"/>
    </row>
    <row r="5" spans="1:7" x14ac:dyDescent="0.35">
      <c r="A5" t="s">
        <v>386</v>
      </c>
      <c r="B5" t="s">
        <v>388</v>
      </c>
      <c r="C5" t="s">
        <v>390</v>
      </c>
      <c r="F5" s="345"/>
    </row>
    <row r="6" spans="1:7" x14ac:dyDescent="0.35">
      <c r="A6" s="346">
        <f ca="1">[1]!wset("sectorconstituent","date="&amp;B2,"sectorId="&amp;B3,"field=date,wind_code,sec_name","cols=3;rows=2626")</f>
        <v>45466</v>
      </c>
      <c r="B6" s="345" t="s">
        <v>5650</v>
      </c>
      <c r="C6" s="345" t="s">
        <v>5651</v>
      </c>
      <c r="F6" s="345"/>
    </row>
    <row r="7" spans="1:7" x14ac:dyDescent="0.35">
      <c r="A7" s="346">
        <v>45466</v>
      </c>
      <c r="B7" s="345" t="s">
        <v>491</v>
      </c>
      <c r="C7" s="345" t="s">
        <v>492</v>
      </c>
    </row>
    <row r="8" spans="1:7" x14ac:dyDescent="0.35">
      <c r="A8" s="346">
        <v>45466</v>
      </c>
      <c r="B8" s="345" t="s">
        <v>493</v>
      </c>
      <c r="C8" s="345" t="s">
        <v>494</v>
      </c>
      <c r="E8" s="346"/>
      <c r="F8" s="345"/>
      <c r="G8" s="345"/>
    </row>
    <row r="9" spans="1:7" x14ac:dyDescent="0.35">
      <c r="A9" s="346">
        <v>45466</v>
      </c>
      <c r="B9" s="345" t="s">
        <v>495</v>
      </c>
      <c r="C9" s="345" t="s">
        <v>496</v>
      </c>
      <c r="E9" s="346"/>
      <c r="F9" s="345"/>
      <c r="G9" s="345"/>
    </row>
    <row r="10" spans="1:7" x14ac:dyDescent="0.35">
      <c r="A10" s="346">
        <v>45466</v>
      </c>
      <c r="B10" s="345" t="s">
        <v>497</v>
      </c>
      <c r="C10" s="345" t="s">
        <v>498</v>
      </c>
      <c r="E10" s="346"/>
      <c r="F10" s="345"/>
      <c r="G10" s="345"/>
    </row>
    <row r="11" spans="1:7" x14ac:dyDescent="0.35">
      <c r="A11" s="346">
        <v>45466</v>
      </c>
      <c r="B11" s="345" t="s">
        <v>499</v>
      </c>
      <c r="C11" s="345" t="s">
        <v>500</v>
      </c>
      <c r="E11" s="346"/>
      <c r="F11" s="345"/>
      <c r="G11" s="345"/>
    </row>
    <row r="12" spans="1:7" x14ac:dyDescent="0.35">
      <c r="A12" s="346">
        <v>45466</v>
      </c>
      <c r="B12" s="345" t="s">
        <v>501</v>
      </c>
      <c r="C12" s="345" t="s">
        <v>502</v>
      </c>
      <c r="E12" s="346"/>
      <c r="F12" s="345"/>
      <c r="G12" s="345"/>
    </row>
    <row r="13" spans="1:7" x14ac:dyDescent="0.35">
      <c r="A13" s="346">
        <v>45466</v>
      </c>
      <c r="B13" s="345" t="s">
        <v>503</v>
      </c>
      <c r="C13" s="345" t="s">
        <v>504</v>
      </c>
      <c r="E13" s="346"/>
      <c r="F13" s="345"/>
      <c r="G13" s="345"/>
    </row>
    <row r="14" spans="1:7" x14ac:dyDescent="0.35">
      <c r="A14" s="346">
        <v>45466</v>
      </c>
      <c r="B14" s="345" t="s">
        <v>505</v>
      </c>
      <c r="C14" s="345" t="s">
        <v>506</v>
      </c>
      <c r="E14" s="346"/>
      <c r="F14" s="345"/>
      <c r="G14" s="345"/>
    </row>
    <row r="15" spans="1:7" x14ac:dyDescent="0.35">
      <c r="A15" s="346">
        <v>45466</v>
      </c>
      <c r="B15" s="345" t="s">
        <v>507</v>
      </c>
      <c r="C15" s="345" t="s">
        <v>508</v>
      </c>
      <c r="E15" s="346"/>
      <c r="F15" s="345"/>
      <c r="G15" s="345"/>
    </row>
    <row r="16" spans="1:7" x14ac:dyDescent="0.35">
      <c r="A16" s="346">
        <v>45466</v>
      </c>
      <c r="B16" s="345" t="s">
        <v>509</v>
      </c>
      <c r="C16" s="345" t="s">
        <v>510</v>
      </c>
      <c r="E16" s="346"/>
      <c r="F16" s="345"/>
      <c r="G16" s="345"/>
    </row>
    <row r="17" spans="1:7" x14ac:dyDescent="0.35">
      <c r="A17" s="346">
        <v>45466</v>
      </c>
      <c r="B17" s="345" t="s">
        <v>511</v>
      </c>
      <c r="C17" s="345" t="s">
        <v>512</v>
      </c>
      <c r="E17" s="346"/>
      <c r="F17" s="345"/>
      <c r="G17" s="345"/>
    </row>
    <row r="18" spans="1:7" x14ac:dyDescent="0.35">
      <c r="A18" s="346">
        <v>45466</v>
      </c>
      <c r="B18" s="345" t="s">
        <v>513</v>
      </c>
      <c r="C18" s="345" t="s">
        <v>514</v>
      </c>
      <c r="E18" s="346"/>
      <c r="F18" s="345"/>
      <c r="G18" s="345"/>
    </row>
    <row r="19" spans="1:7" x14ac:dyDescent="0.35">
      <c r="A19" s="346">
        <v>45466</v>
      </c>
      <c r="B19" s="345" t="s">
        <v>515</v>
      </c>
      <c r="C19" s="345" t="s">
        <v>516</v>
      </c>
      <c r="E19" s="346"/>
      <c r="F19" s="345"/>
      <c r="G19" s="345"/>
    </row>
    <row r="20" spans="1:7" x14ac:dyDescent="0.35">
      <c r="A20" s="346">
        <v>45466</v>
      </c>
      <c r="B20" s="345" t="s">
        <v>517</v>
      </c>
      <c r="C20" s="345" t="s">
        <v>518</v>
      </c>
      <c r="E20" s="346"/>
      <c r="F20" s="345"/>
      <c r="G20" s="345"/>
    </row>
    <row r="21" spans="1:7" x14ac:dyDescent="0.35">
      <c r="A21" s="346">
        <v>45466</v>
      </c>
      <c r="B21" s="345" t="s">
        <v>519</v>
      </c>
      <c r="C21" s="345" t="s">
        <v>520</v>
      </c>
      <c r="E21" s="346"/>
      <c r="F21" s="345"/>
      <c r="G21" s="345"/>
    </row>
    <row r="22" spans="1:7" x14ac:dyDescent="0.35">
      <c r="A22" s="346">
        <v>45466</v>
      </c>
      <c r="B22" s="345" t="s">
        <v>521</v>
      </c>
      <c r="C22" s="345" t="s">
        <v>522</v>
      </c>
      <c r="E22" s="346"/>
      <c r="F22" s="345"/>
      <c r="G22" s="345"/>
    </row>
    <row r="23" spans="1:7" x14ac:dyDescent="0.35">
      <c r="A23" s="346">
        <v>45466</v>
      </c>
      <c r="B23" s="345" t="s">
        <v>523</v>
      </c>
      <c r="C23" s="345" t="s">
        <v>524</v>
      </c>
      <c r="E23" s="346"/>
      <c r="F23" s="345"/>
      <c r="G23" s="345"/>
    </row>
    <row r="24" spans="1:7" x14ac:dyDescent="0.35">
      <c r="A24" s="346">
        <v>45466</v>
      </c>
      <c r="B24" s="345" t="s">
        <v>525</v>
      </c>
      <c r="C24" s="345" t="s">
        <v>526</v>
      </c>
      <c r="E24" s="346"/>
      <c r="F24" s="345"/>
      <c r="G24" s="345"/>
    </row>
    <row r="25" spans="1:7" x14ac:dyDescent="0.35">
      <c r="A25" s="346">
        <v>45466</v>
      </c>
      <c r="B25" s="345" t="s">
        <v>527</v>
      </c>
      <c r="C25" s="345" t="s">
        <v>528</v>
      </c>
      <c r="E25" s="346"/>
      <c r="F25" s="345"/>
      <c r="G25" s="345"/>
    </row>
    <row r="26" spans="1:7" x14ac:dyDescent="0.35">
      <c r="A26" s="346">
        <v>45466</v>
      </c>
      <c r="B26" s="345" t="s">
        <v>529</v>
      </c>
      <c r="C26" s="345" t="s">
        <v>530</v>
      </c>
      <c r="E26" s="346"/>
      <c r="F26" s="345"/>
      <c r="G26" s="345"/>
    </row>
    <row r="27" spans="1:7" x14ac:dyDescent="0.35">
      <c r="A27" s="346">
        <v>45466</v>
      </c>
      <c r="B27" s="345" t="s">
        <v>531</v>
      </c>
      <c r="C27" s="345" t="s">
        <v>532</v>
      </c>
      <c r="E27" s="346"/>
      <c r="F27" s="345"/>
      <c r="G27" s="345"/>
    </row>
    <row r="28" spans="1:7" x14ac:dyDescent="0.35">
      <c r="A28" s="346">
        <v>45466</v>
      </c>
      <c r="B28" s="345" t="s">
        <v>533</v>
      </c>
      <c r="C28" s="345" t="s">
        <v>534</v>
      </c>
      <c r="E28" s="346"/>
      <c r="F28" s="345"/>
      <c r="G28" s="345"/>
    </row>
    <row r="29" spans="1:7" x14ac:dyDescent="0.35">
      <c r="A29" s="346">
        <v>45466</v>
      </c>
      <c r="B29" s="345" t="s">
        <v>535</v>
      </c>
      <c r="C29" s="345" t="s">
        <v>536</v>
      </c>
      <c r="E29" s="346"/>
      <c r="F29" s="345"/>
      <c r="G29" s="345"/>
    </row>
    <row r="30" spans="1:7" x14ac:dyDescent="0.35">
      <c r="A30" s="346">
        <v>45466</v>
      </c>
      <c r="B30" s="345" t="s">
        <v>537</v>
      </c>
      <c r="C30" s="345" t="s">
        <v>538</v>
      </c>
      <c r="E30" s="346"/>
      <c r="F30" s="345"/>
      <c r="G30" s="345"/>
    </row>
    <row r="31" spans="1:7" x14ac:dyDescent="0.35">
      <c r="A31" s="346">
        <v>45466</v>
      </c>
      <c r="B31" s="345" t="s">
        <v>539</v>
      </c>
      <c r="C31" s="345" t="s">
        <v>540</v>
      </c>
      <c r="E31" s="346"/>
      <c r="F31" s="345"/>
      <c r="G31" s="345"/>
    </row>
    <row r="32" spans="1:7" x14ac:dyDescent="0.35">
      <c r="A32" s="346">
        <v>45466</v>
      </c>
      <c r="B32" s="345" t="s">
        <v>541</v>
      </c>
      <c r="C32" s="345" t="s">
        <v>542</v>
      </c>
      <c r="E32" s="346"/>
      <c r="F32" s="345"/>
      <c r="G32" s="345"/>
    </row>
    <row r="33" spans="1:7" x14ac:dyDescent="0.35">
      <c r="A33" s="346">
        <v>45466</v>
      </c>
      <c r="B33" s="345" t="s">
        <v>543</v>
      </c>
      <c r="C33" s="345" t="s">
        <v>544</v>
      </c>
      <c r="E33" s="346"/>
      <c r="F33" s="345"/>
      <c r="G33" s="345"/>
    </row>
    <row r="34" spans="1:7" x14ac:dyDescent="0.35">
      <c r="A34" s="346">
        <v>45466</v>
      </c>
      <c r="B34" s="345" t="s">
        <v>545</v>
      </c>
      <c r="C34" s="345" t="s">
        <v>546</v>
      </c>
      <c r="E34" s="346"/>
      <c r="F34" s="345"/>
      <c r="G34" s="345"/>
    </row>
    <row r="35" spans="1:7" x14ac:dyDescent="0.35">
      <c r="A35" s="346">
        <v>45466</v>
      </c>
      <c r="B35" s="345" t="s">
        <v>547</v>
      </c>
      <c r="C35" s="345" t="s">
        <v>548</v>
      </c>
      <c r="E35" s="346"/>
      <c r="F35" s="345"/>
      <c r="G35" s="345"/>
    </row>
    <row r="36" spans="1:7" x14ac:dyDescent="0.35">
      <c r="A36" s="346">
        <v>45466</v>
      </c>
      <c r="B36" s="345" t="s">
        <v>549</v>
      </c>
      <c r="C36" s="345" t="s">
        <v>550</v>
      </c>
      <c r="E36" s="346"/>
      <c r="F36" s="345"/>
      <c r="G36" s="345"/>
    </row>
    <row r="37" spans="1:7" x14ac:dyDescent="0.35">
      <c r="A37" s="346">
        <v>45466</v>
      </c>
      <c r="B37" s="345" t="s">
        <v>551</v>
      </c>
      <c r="C37" s="345" t="s">
        <v>552</v>
      </c>
      <c r="E37" s="346"/>
      <c r="F37" s="345"/>
      <c r="G37" s="345"/>
    </row>
    <row r="38" spans="1:7" x14ac:dyDescent="0.35">
      <c r="A38" s="346">
        <v>45466</v>
      </c>
      <c r="B38" s="345" t="s">
        <v>553</v>
      </c>
      <c r="C38" s="345" t="s">
        <v>554</v>
      </c>
      <c r="E38" s="346"/>
      <c r="F38" s="345"/>
      <c r="G38" s="345"/>
    </row>
    <row r="39" spans="1:7" x14ac:dyDescent="0.35">
      <c r="A39" s="346">
        <v>45466</v>
      </c>
      <c r="B39" s="345" t="s">
        <v>555</v>
      </c>
      <c r="C39" s="345" t="s">
        <v>556</v>
      </c>
      <c r="E39" s="346"/>
      <c r="F39" s="345"/>
      <c r="G39" s="345"/>
    </row>
    <row r="40" spans="1:7" x14ac:dyDescent="0.35">
      <c r="A40" s="346">
        <v>45466</v>
      </c>
      <c r="B40" s="345" t="s">
        <v>557</v>
      </c>
      <c r="C40" s="345" t="s">
        <v>558</v>
      </c>
      <c r="E40" s="346"/>
      <c r="F40" s="345"/>
      <c r="G40" s="345"/>
    </row>
    <row r="41" spans="1:7" x14ac:dyDescent="0.35">
      <c r="A41" s="346">
        <v>45466</v>
      </c>
      <c r="B41" s="345" t="s">
        <v>559</v>
      </c>
      <c r="C41" s="345" t="s">
        <v>560</v>
      </c>
      <c r="E41" s="346"/>
      <c r="F41" s="345"/>
      <c r="G41" s="345"/>
    </row>
    <row r="42" spans="1:7" x14ac:dyDescent="0.35">
      <c r="A42" s="346">
        <v>45466</v>
      </c>
      <c r="B42" s="345" t="s">
        <v>561</v>
      </c>
      <c r="C42" s="345" t="s">
        <v>562</v>
      </c>
      <c r="E42" s="346"/>
      <c r="F42" s="345"/>
      <c r="G42" s="345"/>
    </row>
    <row r="43" spans="1:7" x14ac:dyDescent="0.35">
      <c r="A43" s="346">
        <v>45466</v>
      </c>
      <c r="B43" s="345" t="s">
        <v>563</v>
      </c>
      <c r="C43" s="345" t="s">
        <v>564</v>
      </c>
      <c r="E43" s="346"/>
      <c r="F43" s="345"/>
      <c r="G43" s="345"/>
    </row>
    <row r="44" spans="1:7" x14ac:dyDescent="0.35">
      <c r="A44" s="346">
        <v>45466</v>
      </c>
      <c r="B44" s="345" t="s">
        <v>565</v>
      </c>
      <c r="C44" s="345" t="s">
        <v>566</v>
      </c>
      <c r="E44" s="346"/>
      <c r="F44" s="345"/>
      <c r="G44" s="345"/>
    </row>
    <row r="45" spans="1:7" x14ac:dyDescent="0.35">
      <c r="A45" s="346">
        <v>45466</v>
      </c>
      <c r="B45" s="345" t="s">
        <v>567</v>
      </c>
      <c r="C45" s="345" t="s">
        <v>568</v>
      </c>
      <c r="E45" s="346"/>
      <c r="F45" s="345"/>
      <c r="G45" s="345"/>
    </row>
    <row r="46" spans="1:7" x14ac:dyDescent="0.35">
      <c r="A46" s="346">
        <v>45466</v>
      </c>
      <c r="B46" s="345" t="s">
        <v>569</v>
      </c>
      <c r="C46" s="345" t="s">
        <v>570</v>
      </c>
      <c r="E46" s="346"/>
      <c r="F46" s="345"/>
      <c r="G46" s="345"/>
    </row>
    <row r="47" spans="1:7" x14ac:dyDescent="0.35">
      <c r="A47" s="346">
        <v>45466</v>
      </c>
      <c r="B47" s="345" t="s">
        <v>571</v>
      </c>
      <c r="C47" s="345" t="s">
        <v>572</v>
      </c>
      <c r="E47" s="346"/>
      <c r="F47" s="345"/>
      <c r="G47" s="345"/>
    </row>
    <row r="48" spans="1:7" x14ac:dyDescent="0.35">
      <c r="A48" s="346">
        <v>45466</v>
      </c>
      <c r="B48" s="345" t="s">
        <v>573</v>
      </c>
      <c r="C48" s="345" t="s">
        <v>574</v>
      </c>
      <c r="E48" s="346"/>
      <c r="F48" s="345"/>
      <c r="G48" s="345"/>
    </row>
    <row r="49" spans="1:7" x14ac:dyDescent="0.35">
      <c r="A49" s="346">
        <v>45466</v>
      </c>
      <c r="B49" s="345" t="s">
        <v>575</v>
      </c>
      <c r="C49" s="345" t="s">
        <v>576</v>
      </c>
      <c r="E49" s="346"/>
      <c r="F49" s="345"/>
      <c r="G49" s="345"/>
    </row>
    <row r="50" spans="1:7" x14ac:dyDescent="0.35">
      <c r="A50" s="346">
        <v>45466</v>
      </c>
      <c r="B50" s="345" t="s">
        <v>577</v>
      </c>
      <c r="C50" s="345" t="s">
        <v>578</v>
      </c>
      <c r="E50" s="346"/>
      <c r="F50" s="345"/>
      <c r="G50" s="345"/>
    </row>
    <row r="51" spans="1:7" x14ac:dyDescent="0.35">
      <c r="A51" s="346">
        <v>45466</v>
      </c>
      <c r="B51" s="345" t="s">
        <v>579</v>
      </c>
      <c r="C51" s="345" t="s">
        <v>580</v>
      </c>
      <c r="E51" s="346"/>
      <c r="F51" s="345"/>
      <c r="G51" s="345"/>
    </row>
    <row r="52" spans="1:7" x14ac:dyDescent="0.35">
      <c r="A52" s="346">
        <v>45466</v>
      </c>
      <c r="B52" s="345" t="s">
        <v>581</v>
      </c>
      <c r="C52" s="345" t="s">
        <v>582</v>
      </c>
      <c r="E52" s="346"/>
      <c r="F52" s="345"/>
      <c r="G52" s="345"/>
    </row>
    <row r="53" spans="1:7" x14ac:dyDescent="0.35">
      <c r="A53" s="346">
        <v>45466</v>
      </c>
      <c r="B53" s="345" t="s">
        <v>583</v>
      </c>
      <c r="C53" s="345" t="s">
        <v>584</v>
      </c>
      <c r="E53" s="346"/>
      <c r="F53" s="345"/>
      <c r="G53" s="345"/>
    </row>
    <row r="54" spans="1:7" x14ac:dyDescent="0.35">
      <c r="A54" s="346">
        <v>45466</v>
      </c>
      <c r="B54" s="345" t="s">
        <v>585</v>
      </c>
      <c r="C54" s="345" t="s">
        <v>586</v>
      </c>
      <c r="E54" s="346"/>
      <c r="F54" s="345"/>
      <c r="G54" s="345"/>
    </row>
    <row r="55" spans="1:7" x14ac:dyDescent="0.35">
      <c r="A55" s="346">
        <v>45466</v>
      </c>
      <c r="B55" s="345" t="s">
        <v>587</v>
      </c>
      <c r="C55" s="345" t="s">
        <v>588</v>
      </c>
      <c r="E55" s="346"/>
      <c r="F55" s="345"/>
      <c r="G55" s="345"/>
    </row>
    <row r="56" spans="1:7" x14ac:dyDescent="0.35">
      <c r="A56" s="346">
        <v>45466</v>
      </c>
      <c r="B56" s="345" t="s">
        <v>589</v>
      </c>
      <c r="C56" s="345" t="s">
        <v>590</v>
      </c>
      <c r="E56" s="346"/>
      <c r="F56" s="345"/>
      <c r="G56" s="345"/>
    </row>
    <row r="57" spans="1:7" x14ac:dyDescent="0.35">
      <c r="A57" s="346">
        <v>45466</v>
      </c>
      <c r="B57" s="345" t="s">
        <v>591</v>
      </c>
      <c r="C57" s="345" t="s">
        <v>592</v>
      </c>
      <c r="E57" s="346"/>
      <c r="F57" s="345"/>
      <c r="G57" s="345"/>
    </row>
    <row r="58" spans="1:7" x14ac:dyDescent="0.35">
      <c r="A58" s="346">
        <v>45466</v>
      </c>
      <c r="B58" s="345" t="s">
        <v>593</v>
      </c>
      <c r="C58" s="345" t="s">
        <v>594</v>
      </c>
      <c r="E58" s="346"/>
      <c r="F58" s="345"/>
      <c r="G58" s="345"/>
    </row>
    <row r="59" spans="1:7" x14ac:dyDescent="0.35">
      <c r="A59" s="346">
        <v>45466</v>
      </c>
      <c r="B59" s="345" t="s">
        <v>595</v>
      </c>
      <c r="C59" s="345" t="s">
        <v>596</v>
      </c>
      <c r="E59" s="346"/>
      <c r="F59" s="345"/>
      <c r="G59" s="345"/>
    </row>
    <row r="60" spans="1:7" x14ac:dyDescent="0.35">
      <c r="A60" s="346">
        <v>45466</v>
      </c>
      <c r="B60" s="345" t="s">
        <v>597</v>
      </c>
      <c r="C60" s="345" t="s">
        <v>598</v>
      </c>
      <c r="E60" s="346"/>
      <c r="F60" s="345"/>
      <c r="G60" s="345"/>
    </row>
    <row r="61" spans="1:7" x14ac:dyDescent="0.35">
      <c r="A61" s="346">
        <v>45466</v>
      </c>
      <c r="B61" s="345" t="s">
        <v>599</v>
      </c>
      <c r="C61" s="345" t="s">
        <v>600</v>
      </c>
      <c r="E61" s="346"/>
      <c r="F61" s="345"/>
      <c r="G61" s="345"/>
    </row>
    <row r="62" spans="1:7" x14ac:dyDescent="0.35">
      <c r="A62" s="346">
        <v>45466</v>
      </c>
      <c r="B62" s="345" t="s">
        <v>601</v>
      </c>
      <c r="C62" s="345" t="s">
        <v>602</v>
      </c>
      <c r="E62" s="346"/>
      <c r="F62" s="345"/>
      <c r="G62" s="345"/>
    </row>
    <row r="63" spans="1:7" x14ac:dyDescent="0.35">
      <c r="A63" s="346">
        <v>45466</v>
      </c>
      <c r="B63" s="345" t="s">
        <v>603</v>
      </c>
      <c r="C63" s="345" t="s">
        <v>604</v>
      </c>
      <c r="E63" s="346"/>
      <c r="F63" s="345"/>
      <c r="G63" s="345"/>
    </row>
    <row r="64" spans="1:7" x14ac:dyDescent="0.35">
      <c r="A64" s="346">
        <v>45466</v>
      </c>
      <c r="B64" s="345" t="s">
        <v>605</v>
      </c>
      <c r="C64" s="345" t="s">
        <v>606</v>
      </c>
      <c r="E64" s="346"/>
      <c r="F64" s="345"/>
      <c r="G64" s="345"/>
    </row>
    <row r="65" spans="1:7" x14ac:dyDescent="0.35">
      <c r="A65" s="346">
        <v>45466</v>
      </c>
      <c r="B65" s="345" t="s">
        <v>607</v>
      </c>
      <c r="C65" s="345" t="s">
        <v>608</v>
      </c>
      <c r="E65" s="346"/>
      <c r="F65" s="345"/>
      <c r="G65" s="345"/>
    </row>
    <row r="66" spans="1:7" x14ac:dyDescent="0.35">
      <c r="A66" s="346">
        <v>45466</v>
      </c>
      <c r="B66" s="345" t="s">
        <v>609</v>
      </c>
      <c r="C66" s="345" t="s">
        <v>610</v>
      </c>
      <c r="E66" s="346"/>
      <c r="F66" s="345"/>
      <c r="G66" s="345"/>
    </row>
    <row r="67" spans="1:7" x14ac:dyDescent="0.35">
      <c r="A67" s="346">
        <v>45466</v>
      </c>
      <c r="B67" s="345" t="s">
        <v>611</v>
      </c>
      <c r="C67" s="345" t="s">
        <v>612</v>
      </c>
      <c r="E67" s="346"/>
      <c r="F67" s="345"/>
      <c r="G67" s="345"/>
    </row>
    <row r="68" spans="1:7" x14ac:dyDescent="0.35">
      <c r="A68" s="346">
        <v>45466</v>
      </c>
      <c r="B68" s="345" t="s">
        <v>613</v>
      </c>
      <c r="C68" s="345" t="s">
        <v>614</v>
      </c>
      <c r="E68" s="346"/>
      <c r="F68" s="345"/>
      <c r="G68" s="345"/>
    </row>
    <row r="69" spans="1:7" x14ac:dyDescent="0.35">
      <c r="A69" s="346">
        <v>45466</v>
      </c>
      <c r="B69" s="345" t="s">
        <v>615</v>
      </c>
      <c r="C69" s="345" t="s">
        <v>616</v>
      </c>
      <c r="E69" s="346"/>
      <c r="F69" s="345"/>
      <c r="G69" s="345"/>
    </row>
    <row r="70" spans="1:7" x14ac:dyDescent="0.35">
      <c r="A70" s="346">
        <v>45466</v>
      </c>
      <c r="B70" s="345" t="s">
        <v>617</v>
      </c>
      <c r="C70" s="345" t="s">
        <v>618</v>
      </c>
      <c r="E70" s="346"/>
      <c r="F70" s="345"/>
      <c r="G70" s="345"/>
    </row>
    <row r="71" spans="1:7" x14ac:dyDescent="0.35">
      <c r="A71" s="346">
        <v>45466</v>
      </c>
      <c r="B71" s="345" t="s">
        <v>619</v>
      </c>
      <c r="C71" s="345" t="s">
        <v>620</v>
      </c>
      <c r="E71" s="346"/>
      <c r="F71" s="345"/>
      <c r="G71" s="345"/>
    </row>
    <row r="72" spans="1:7" x14ac:dyDescent="0.35">
      <c r="A72" s="346">
        <v>45466</v>
      </c>
      <c r="B72" s="345" t="s">
        <v>621</v>
      </c>
      <c r="C72" s="345" t="s">
        <v>622</v>
      </c>
      <c r="E72" s="346"/>
      <c r="F72" s="345"/>
      <c r="G72" s="345"/>
    </row>
    <row r="73" spans="1:7" x14ac:dyDescent="0.35">
      <c r="A73" s="346">
        <v>45466</v>
      </c>
      <c r="B73" s="345" t="s">
        <v>623</v>
      </c>
      <c r="C73" s="345" t="s">
        <v>624</v>
      </c>
      <c r="E73" s="346"/>
      <c r="F73" s="345"/>
      <c r="G73" s="345"/>
    </row>
    <row r="74" spans="1:7" x14ac:dyDescent="0.35">
      <c r="A74" s="346">
        <v>45466</v>
      </c>
      <c r="B74" s="345" t="s">
        <v>625</v>
      </c>
      <c r="C74" s="345" t="s">
        <v>626</v>
      </c>
      <c r="E74" s="346"/>
      <c r="F74" s="345"/>
      <c r="G74" s="345"/>
    </row>
    <row r="75" spans="1:7" x14ac:dyDescent="0.35">
      <c r="A75" s="346">
        <v>45466</v>
      </c>
      <c r="B75" s="345" t="s">
        <v>627</v>
      </c>
      <c r="C75" s="345" t="s">
        <v>628</v>
      </c>
      <c r="E75" s="346"/>
      <c r="F75" s="345"/>
      <c r="G75" s="345"/>
    </row>
    <row r="76" spans="1:7" x14ac:dyDescent="0.35">
      <c r="A76" s="346">
        <v>45466</v>
      </c>
      <c r="B76" s="345" t="s">
        <v>629</v>
      </c>
      <c r="C76" s="345" t="s">
        <v>630</v>
      </c>
      <c r="E76" s="346"/>
      <c r="F76" s="345"/>
      <c r="G76" s="345"/>
    </row>
    <row r="77" spans="1:7" x14ac:dyDescent="0.35">
      <c r="A77" s="346">
        <v>45466</v>
      </c>
      <c r="B77" s="345" t="s">
        <v>631</v>
      </c>
      <c r="C77" s="345" t="s">
        <v>632</v>
      </c>
      <c r="E77" s="346"/>
      <c r="F77" s="345"/>
      <c r="G77" s="345"/>
    </row>
    <row r="78" spans="1:7" x14ac:dyDescent="0.35">
      <c r="A78" s="346">
        <v>45466</v>
      </c>
      <c r="B78" s="345" t="s">
        <v>633</v>
      </c>
      <c r="C78" s="345" t="s">
        <v>634</v>
      </c>
      <c r="E78" s="346"/>
      <c r="F78" s="345"/>
      <c r="G78" s="345"/>
    </row>
    <row r="79" spans="1:7" x14ac:dyDescent="0.35">
      <c r="A79" s="346">
        <v>45466</v>
      </c>
      <c r="B79" s="345" t="s">
        <v>635</v>
      </c>
      <c r="C79" s="345" t="s">
        <v>636</v>
      </c>
      <c r="E79" s="346"/>
      <c r="F79" s="345"/>
      <c r="G79" s="345"/>
    </row>
    <row r="80" spans="1:7" x14ac:dyDescent="0.35">
      <c r="A80" s="346">
        <v>45466</v>
      </c>
      <c r="B80" s="345" t="s">
        <v>637</v>
      </c>
      <c r="C80" s="345" t="s">
        <v>638</v>
      </c>
      <c r="E80" s="346"/>
      <c r="F80" s="345"/>
      <c r="G80" s="345"/>
    </row>
    <row r="81" spans="1:7" x14ac:dyDescent="0.35">
      <c r="A81" s="346">
        <v>45466</v>
      </c>
      <c r="B81" s="345" t="s">
        <v>639</v>
      </c>
      <c r="C81" s="345" t="s">
        <v>640</v>
      </c>
      <c r="E81" s="346"/>
      <c r="F81" s="345"/>
      <c r="G81" s="345"/>
    </row>
    <row r="82" spans="1:7" x14ac:dyDescent="0.35">
      <c r="A82" s="346">
        <v>45466</v>
      </c>
      <c r="B82" s="345" t="s">
        <v>641</v>
      </c>
      <c r="C82" s="345" t="s">
        <v>642</v>
      </c>
      <c r="E82" s="346"/>
      <c r="F82" s="345"/>
      <c r="G82" s="345"/>
    </row>
    <row r="83" spans="1:7" x14ac:dyDescent="0.35">
      <c r="A83" s="346">
        <v>45466</v>
      </c>
      <c r="B83" s="345" t="s">
        <v>643</v>
      </c>
      <c r="C83" s="345" t="s">
        <v>644</v>
      </c>
      <c r="E83" s="346"/>
      <c r="F83" s="345"/>
      <c r="G83" s="345"/>
    </row>
    <row r="84" spans="1:7" x14ac:dyDescent="0.35">
      <c r="A84" s="346">
        <v>45466</v>
      </c>
      <c r="B84" s="345" t="s">
        <v>645</v>
      </c>
      <c r="C84" s="345" t="s">
        <v>646</v>
      </c>
      <c r="E84" s="346"/>
      <c r="F84" s="345"/>
      <c r="G84" s="345"/>
    </row>
    <row r="85" spans="1:7" x14ac:dyDescent="0.35">
      <c r="A85" s="346">
        <v>45466</v>
      </c>
      <c r="B85" s="345" t="s">
        <v>647</v>
      </c>
      <c r="C85" s="345" t="s">
        <v>648</v>
      </c>
      <c r="E85" s="346"/>
      <c r="F85" s="345"/>
      <c r="G85" s="345"/>
    </row>
    <row r="86" spans="1:7" x14ac:dyDescent="0.35">
      <c r="A86" s="346">
        <v>45466</v>
      </c>
      <c r="B86" s="345" t="s">
        <v>649</v>
      </c>
      <c r="C86" s="345" t="s">
        <v>650</v>
      </c>
      <c r="E86" s="346"/>
      <c r="F86" s="345"/>
      <c r="G86" s="345"/>
    </row>
    <row r="87" spans="1:7" x14ac:dyDescent="0.35">
      <c r="A87" s="346">
        <v>45466</v>
      </c>
      <c r="B87" s="345" t="s">
        <v>651</v>
      </c>
      <c r="C87" s="345" t="s">
        <v>652</v>
      </c>
      <c r="E87" s="346"/>
      <c r="F87" s="345"/>
      <c r="G87" s="345"/>
    </row>
    <row r="88" spans="1:7" x14ac:dyDescent="0.35">
      <c r="A88" s="346">
        <v>45466</v>
      </c>
      <c r="B88" s="345" t="s">
        <v>653</v>
      </c>
      <c r="C88" s="345" t="s">
        <v>654</v>
      </c>
      <c r="E88" s="346"/>
      <c r="F88" s="345"/>
      <c r="G88" s="345"/>
    </row>
    <row r="89" spans="1:7" x14ac:dyDescent="0.35">
      <c r="A89" s="346">
        <v>45466</v>
      </c>
      <c r="B89" s="345" t="s">
        <v>655</v>
      </c>
      <c r="C89" s="345" t="s">
        <v>656</v>
      </c>
      <c r="E89" s="346"/>
      <c r="F89" s="345"/>
      <c r="G89" s="345"/>
    </row>
    <row r="90" spans="1:7" x14ac:dyDescent="0.35">
      <c r="A90" s="346">
        <v>45466</v>
      </c>
      <c r="B90" s="345" t="s">
        <v>657</v>
      </c>
      <c r="C90" s="345" t="s">
        <v>658</v>
      </c>
      <c r="E90" s="346"/>
      <c r="F90" s="345"/>
      <c r="G90" s="345"/>
    </row>
    <row r="91" spans="1:7" x14ac:dyDescent="0.35">
      <c r="A91" s="346">
        <v>45466</v>
      </c>
      <c r="B91" s="345" t="s">
        <v>659</v>
      </c>
      <c r="C91" s="345" t="s">
        <v>660</v>
      </c>
      <c r="E91" s="346"/>
      <c r="F91" s="345"/>
      <c r="G91" s="345"/>
    </row>
    <row r="92" spans="1:7" x14ac:dyDescent="0.35">
      <c r="A92" s="346">
        <v>45466</v>
      </c>
      <c r="B92" s="345" t="s">
        <v>661</v>
      </c>
      <c r="C92" s="345" t="s">
        <v>662</v>
      </c>
      <c r="E92" s="346"/>
      <c r="F92" s="345"/>
      <c r="G92" s="345"/>
    </row>
    <row r="93" spans="1:7" x14ac:dyDescent="0.35">
      <c r="A93" s="346">
        <v>45466</v>
      </c>
      <c r="B93" s="345" t="s">
        <v>663</v>
      </c>
      <c r="C93" s="345" t="s">
        <v>664</v>
      </c>
      <c r="E93" s="346"/>
      <c r="F93" s="345"/>
      <c r="G93" s="345"/>
    </row>
    <row r="94" spans="1:7" x14ac:dyDescent="0.35">
      <c r="A94" s="346">
        <v>45466</v>
      </c>
      <c r="B94" s="345" t="s">
        <v>665</v>
      </c>
      <c r="C94" s="345" t="s">
        <v>666</v>
      </c>
      <c r="E94" s="346"/>
      <c r="F94" s="345"/>
      <c r="G94" s="345"/>
    </row>
    <row r="95" spans="1:7" x14ac:dyDescent="0.35">
      <c r="A95" s="346">
        <v>45466</v>
      </c>
      <c r="B95" s="345" t="s">
        <v>667</v>
      </c>
      <c r="C95" s="345" t="s">
        <v>668</v>
      </c>
      <c r="E95" s="346"/>
      <c r="F95" s="345"/>
      <c r="G95" s="345"/>
    </row>
    <row r="96" spans="1:7" x14ac:dyDescent="0.35">
      <c r="A96" s="346">
        <v>45466</v>
      </c>
      <c r="B96" s="345" t="s">
        <v>669</v>
      </c>
      <c r="C96" s="345" t="s">
        <v>670</v>
      </c>
      <c r="E96" s="346"/>
      <c r="F96" s="345"/>
      <c r="G96" s="345"/>
    </row>
    <row r="97" spans="1:7" x14ac:dyDescent="0.35">
      <c r="A97" s="346">
        <v>45466</v>
      </c>
      <c r="B97" s="345" t="s">
        <v>671</v>
      </c>
      <c r="C97" s="345" t="s">
        <v>672</v>
      </c>
      <c r="E97" s="346"/>
      <c r="F97" s="345"/>
      <c r="G97" s="345"/>
    </row>
    <row r="98" spans="1:7" x14ac:dyDescent="0.35">
      <c r="A98" s="346">
        <v>45466</v>
      </c>
      <c r="B98" s="345" t="s">
        <v>673</v>
      </c>
      <c r="C98" s="345" t="s">
        <v>674</v>
      </c>
      <c r="E98" s="346"/>
      <c r="F98" s="345"/>
      <c r="G98" s="345"/>
    </row>
    <row r="99" spans="1:7" x14ac:dyDescent="0.35">
      <c r="A99" s="346">
        <v>45466</v>
      </c>
      <c r="B99" s="345" t="s">
        <v>675</v>
      </c>
      <c r="C99" s="345" t="s">
        <v>676</v>
      </c>
      <c r="E99" s="346"/>
      <c r="F99" s="345"/>
      <c r="G99" s="345"/>
    </row>
    <row r="100" spans="1:7" x14ac:dyDescent="0.35">
      <c r="A100" s="346">
        <v>45466</v>
      </c>
      <c r="B100" s="345" t="s">
        <v>677</v>
      </c>
      <c r="C100" s="345" t="s">
        <v>678</v>
      </c>
      <c r="E100" s="346"/>
      <c r="F100" s="345"/>
      <c r="G100" s="345"/>
    </row>
    <row r="101" spans="1:7" x14ac:dyDescent="0.35">
      <c r="A101" s="346">
        <v>45466</v>
      </c>
      <c r="B101" s="345" t="s">
        <v>679</v>
      </c>
      <c r="C101" s="345" t="s">
        <v>680</v>
      </c>
      <c r="E101" s="346"/>
      <c r="F101" s="345"/>
      <c r="G101" s="345"/>
    </row>
    <row r="102" spans="1:7" x14ac:dyDescent="0.35">
      <c r="A102" s="346">
        <v>45466</v>
      </c>
      <c r="B102" s="345" t="s">
        <v>681</v>
      </c>
      <c r="C102" s="345" t="s">
        <v>682</v>
      </c>
      <c r="E102" s="346"/>
      <c r="F102" s="345"/>
      <c r="G102" s="345"/>
    </row>
    <row r="103" spans="1:7" x14ac:dyDescent="0.35">
      <c r="A103" s="346">
        <v>45466</v>
      </c>
      <c r="B103" s="345" t="s">
        <v>683</v>
      </c>
      <c r="C103" s="345" t="s">
        <v>684</v>
      </c>
      <c r="E103" s="346"/>
      <c r="F103" s="345"/>
      <c r="G103" s="345"/>
    </row>
    <row r="104" spans="1:7" x14ac:dyDescent="0.35">
      <c r="A104" s="346">
        <v>45466</v>
      </c>
      <c r="B104" s="345" t="s">
        <v>685</v>
      </c>
      <c r="C104" s="345" t="s">
        <v>686</v>
      </c>
      <c r="E104" s="346"/>
      <c r="F104" s="345"/>
      <c r="G104" s="345"/>
    </row>
    <row r="105" spans="1:7" x14ac:dyDescent="0.35">
      <c r="A105" s="346">
        <v>45466</v>
      </c>
      <c r="B105" s="345" t="s">
        <v>687</v>
      </c>
      <c r="C105" s="345" t="s">
        <v>688</v>
      </c>
      <c r="E105" s="346"/>
      <c r="F105" s="345"/>
      <c r="G105" s="345"/>
    </row>
    <row r="106" spans="1:7" x14ac:dyDescent="0.35">
      <c r="A106" s="346">
        <v>45466</v>
      </c>
      <c r="B106" s="345" t="s">
        <v>689</v>
      </c>
      <c r="C106" s="345" t="s">
        <v>690</v>
      </c>
      <c r="E106" s="346"/>
      <c r="F106" s="345"/>
      <c r="G106" s="345"/>
    </row>
    <row r="107" spans="1:7" x14ac:dyDescent="0.35">
      <c r="A107" s="346">
        <v>45466</v>
      </c>
      <c r="B107" s="345" t="s">
        <v>691</v>
      </c>
      <c r="C107" s="345" t="s">
        <v>692</v>
      </c>
      <c r="E107" s="346"/>
      <c r="F107" s="345"/>
      <c r="G107" s="345"/>
    </row>
    <row r="108" spans="1:7" x14ac:dyDescent="0.35">
      <c r="A108" s="346">
        <v>45466</v>
      </c>
      <c r="B108" s="345" t="s">
        <v>693</v>
      </c>
      <c r="C108" s="345" t="s">
        <v>694</v>
      </c>
      <c r="E108" s="346"/>
      <c r="F108" s="345"/>
      <c r="G108" s="345"/>
    </row>
    <row r="109" spans="1:7" x14ac:dyDescent="0.35">
      <c r="A109" s="346">
        <v>45466</v>
      </c>
      <c r="B109" s="345" t="s">
        <v>695</v>
      </c>
      <c r="C109" s="345" t="s">
        <v>696</v>
      </c>
      <c r="E109" s="346"/>
      <c r="F109" s="345"/>
      <c r="G109" s="345"/>
    </row>
    <row r="110" spans="1:7" x14ac:dyDescent="0.35">
      <c r="A110" s="346">
        <v>45466</v>
      </c>
      <c r="B110" s="345" t="s">
        <v>697</v>
      </c>
      <c r="C110" s="345" t="s">
        <v>698</v>
      </c>
      <c r="E110" s="346"/>
      <c r="F110" s="345"/>
      <c r="G110" s="345"/>
    </row>
    <row r="111" spans="1:7" x14ac:dyDescent="0.35">
      <c r="A111" s="346">
        <v>45466</v>
      </c>
      <c r="B111" s="345" t="s">
        <v>699</v>
      </c>
      <c r="C111" s="345" t="s">
        <v>700</v>
      </c>
      <c r="E111" s="346"/>
      <c r="F111" s="345"/>
      <c r="G111" s="345"/>
    </row>
    <row r="112" spans="1:7" x14ac:dyDescent="0.35">
      <c r="A112" s="346">
        <v>45466</v>
      </c>
      <c r="B112" s="345" t="s">
        <v>701</v>
      </c>
      <c r="C112" s="345" t="s">
        <v>702</v>
      </c>
      <c r="E112" s="346"/>
      <c r="F112" s="345"/>
      <c r="G112" s="345"/>
    </row>
    <row r="113" spans="1:7" x14ac:dyDescent="0.35">
      <c r="A113" s="346">
        <v>45466</v>
      </c>
      <c r="B113" s="345" t="s">
        <v>703</v>
      </c>
      <c r="C113" s="345" t="s">
        <v>704</v>
      </c>
      <c r="E113" s="346"/>
      <c r="F113" s="345"/>
      <c r="G113" s="345"/>
    </row>
    <row r="114" spans="1:7" x14ac:dyDescent="0.35">
      <c r="A114" s="346">
        <v>45466</v>
      </c>
      <c r="B114" s="345" t="s">
        <v>705</v>
      </c>
      <c r="C114" s="345" t="s">
        <v>706</v>
      </c>
      <c r="E114" s="346"/>
      <c r="F114" s="345"/>
      <c r="G114" s="345"/>
    </row>
    <row r="115" spans="1:7" x14ac:dyDescent="0.35">
      <c r="A115" s="346">
        <v>45466</v>
      </c>
      <c r="B115" s="345" t="s">
        <v>707</v>
      </c>
      <c r="C115" s="345" t="s">
        <v>708</v>
      </c>
      <c r="E115" s="346"/>
      <c r="F115" s="345"/>
      <c r="G115" s="345"/>
    </row>
    <row r="116" spans="1:7" x14ac:dyDescent="0.35">
      <c r="A116" s="346">
        <v>45466</v>
      </c>
      <c r="B116" s="345" t="s">
        <v>709</v>
      </c>
      <c r="C116" s="345" t="s">
        <v>710</v>
      </c>
      <c r="E116" s="346"/>
      <c r="F116" s="345"/>
      <c r="G116" s="345"/>
    </row>
    <row r="117" spans="1:7" x14ac:dyDescent="0.35">
      <c r="A117" s="346">
        <v>45466</v>
      </c>
      <c r="B117" s="345" t="s">
        <v>711</v>
      </c>
      <c r="C117" s="345" t="s">
        <v>712</v>
      </c>
      <c r="E117" s="346"/>
      <c r="F117" s="345"/>
      <c r="G117" s="345"/>
    </row>
    <row r="118" spans="1:7" x14ac:dyDescent="0.35">
      <c r="A118" s="346">
        <v>45466</v>
      </c>
      <c r="B118" s="345" t="s">
        <v>713</v>
      </c>
      <c r="C118" s="345" t="s">
        <v>714</v>
      </c>
      <c r="E118" s="346"/>
      <c r="F118" s="345"/>
      <c r="G118" s="345"/>
    </row>
    <row r="119" spans="1:7" x14ac:dyDescent="0.35">
      <c r="A119" s="346">
        <v>45466</v>
      </c>
      <c r="B119" s="345" t="s">
        <v>715</v>
      </c>
      <c r="C119" s="345" t="s">
        <v>716</v>
      </c>
      <c r="E119" s="346"/>
      <c r="F119" s="345"/>
      <c r="G119" s="345"/>
    </row>
    <row r="120" spans="1:7" x14ac:dyDescent="0.35">
      <c r="A120" s="346">
        <v>45466</v>
      </c>
      <c r="B120" s="345" t="s">
        <v>717</v>
      </c>
      <c r="C120" s="345" t="s">
        <v>718</v>
      </c>
      <c r="E120" s="346"/>
      <c r="F120" s="345"/>
      <c r="G120" s="345"/>
    </row>
    <row r="121" spans="1:7" x14ac:dyDescent="0.35">
      <c r="A121" s="346">
        <v>45466</v>
      </c>
      <c r="B121" s="345" t="s">
        <v>719</v>
      </c>
      <c r="C121" s="345" t="s">
        <v>720</v>
      </c>
      <c r="E121" s="346"/>
      <c r="F121" s="345"/>
      <c r="G121" s="345"/>
    </row>
    <row r="122" spans="1:7" x14ac:dyDescent="0.35">
      <c r="A122" s="346">
        <v>45466</v>
      </c>
      <c r="B122" s="345" t="s">
        <v>721</v>
      </c>
      <c r="C122" s="345" t="s">
        <v>722</v>
      </c>
      <c r="E122" s="346"/>
      <c r="F122" s="345"/>
      <c r="G122" s="345"/>
    </row>
    <row r="123" spans="1:7" x14ac:dyDescent="0.35">
      <c r="A123" s="346">
        <v>45466</v>
      </c>
      <c r="B123" s="345" t="s">
        <v>723</v>
      </c>
      <c r="C123" s="345" t="s">
        <v>724</v>
      </c>
      <c r="E123" s="346"/>
      <c r="F123" s="345"/>
      <c r="G123" s="345"/>
    </row>
    <row r="124" spans="1:7" x14ac:dyDescent="0.35">
      <c r="A124" s="346">
        <v>45466</v>
      </c>
      <c r="B124" s="345" t="s">
        <v>725</v>
      </c>
      <c r="C124" s="345" t="s">
        <v>726</v>
      </c>
      <c r="E124" s="346"/>
      <c r="F124" s="345"/>
      <c r="G124" s="345"/>
    </row>
    <row r="125" spans="1:7" x14ac:dyDescent="0.35">
      <c r="A125" s="346">
        <v>45466</v>
      </c>
      <c r="B125" s="345" t="s">
        <v>727</v>
      </c>
      <c r="C125" s="345" t="s">
        <v>728</v>
      </c>
      <c r="E125" s="346"/>
      <c r="F125" s="345"/>
      <c r="G125" s="345"/>
    </row>
    <row r="126" spans="1:7" x14ac:dyDescent="0.35">
      <c r="A126" s="346">
        <v>45466</v>
      </c>
      <c r="B126" s="345" t="s">
        <v>729</v>
      </c>
      <c r="C126" s="345" t="s">
        <v>730</v>
      </c>
      <c r="E126" s="346"/>
      <c r="F126" s="345"/>
      <c r="G126" s="345"/>
    </row>
    <row r="127" spans="1:7" x14ac:dyDescent="0.35">
      <c r="A127" s="346">
        <v>45466</v>
      </c>
      <c r="B127" s="345" t="s">
        <v>731</v>
      </c>
      <c r="C127" s="345" t="s">
        <v>732</v>
      </c>
      <c r="E127" s="346"/>
      <c r="F127" s="345"/>
      <c r="G127" s="345"/>
    </row>
    <row r="128" spans="1:7" x14ac:dyDescent="0.35">
      <c r="A128" s="346">
        <v>45466</v>
      </c>
      <c r="B128" s="345" t="s">
        <v>733</v>
      </c>
      <c r="C128" s="345" t="s">
        <v>734</v>
      </c>
      <c r="E128" s="346"/>
      <c r="F128" s="345"/>
      <c r="G128" s="345"/>
    </row>
    <row r="129" spans="1:7" x14ac:dyDescent="0.35">
      <c r="A129" s="346">
        <v>45466</v>
      </c>
      <c r="B129" s="345" t="s">
        <v>735</v>
      </c>
      <c r="C129" s="345" t="s">
        <v>736</v>
      </c>
      <c r="E129" s="346"/>
      <c r="F129" s="345"/>
      <c r="G129" s="345"/>
    </row>
    <row r="130" spans="1:7" x14ac:dyDescent="0.35">
      <c r="A130" s="346">
        <v>45466</v>
      </c>
      <c r="B130" s="345" t="s">
        <v>737</v>
      </c>
      <c r="C130" s="345" t="s">
        <v>738</v>
      </c>
      <c r="E130" s="346"/>
      <c r="F130" s="345"/>
      <c r="G130" s="345"/>
    </row>
    <row r="131" spans="1:7" x14ac:dyDescent="0.35">
      <c r="A131" s="346">
        <v>45466</v>
      </c>
      <c r="B131" s="345" t="s">
        <v>739</v>
      </c>
      <c r="C131" s="345" t="s">
        <v>740</v>
      </c>
      <c r="E131" s="346"/>
      <c r="F131" s="345"/>
      <c r="G131" s="345"/>
    </row>
    <row r="132" spans="1:7" x14ac:dyDescent="0.35">
      <c r="A132" s="346">
        <v>45466</v>
      </c>
      <c r="B132" s="345" t="s">
        <v>741</v>
      </c>
      <c r="C132" s="345" t="s">
        <v>742</v>
      </c>
      <c r="E132" s="346"/>
      <c r="F132" s="345"/>
      <c r="G132" s="345"/>
    </row>
    <row r="133" spans="1:7" x14ac:dyDescent="0.35">
      <c r="A133" s="346">
        <v>45466</v>
      </c>
      <c r="B133" s="345" t="s">
        <v>743</v>
      </c>
      <c r="C133" s="345" t="s">
        <v>744</v>
      </c>
      <c r="E133" s="346"/>
      <c r="F133" s="345"/>
      <c r="G133" s="345"/>
    </row>
    <row r="134" spans="1:7" x14ac:dyDescent="0.35">
      <c r="A134" s="346">
        <v>45466</v>
      </c>
      <c r="B134" s="345" t="s">
        <v>745</v>
      </c>
      <c r="C134" s="345" t="s">
        <v>746</v>
      </c>
      <c r="E134" s="346"/>
      <c r="F134" s="345"/>
      <c r="G134" s="345"/>
    </row>
    <row r="135" spans="1:7" x14ac:dyDescent="0.35">
      <c r="A135" s="346">
        <v>45466</v>
      </c>
      <c r="B135" s="345" t="s">
        <v>747</v>
      </c>
      <c r="C135" s="345" t="s">
        <v>748</v>
      </c>
      <c r="E135" s="346"/>
      <c r="F135" s="345"/>
      <c r="G135" s="345"/>
    </row>
    <row r="136" spans="1:7" x14ac:dyDescent="0.35">
      <c r="A136" s="346">
        <v>45466</v>
      </c>
      <c r="B136" s="345" t="s">
        <v>749</v>
      </c>
      <c r="C136" s="345" t="s">
        <v>750</v>
      </c>
      <c r="E136" s="346"/>
      <c r="F136" s="345"/>
      <c r="G136" s="345"/>
    </row>
    <row r="137" spans="1:7" x14ac:dyDescent="0.35">
      <c r="A137" s="346">
        <v>45466</v>
      </c>
      <c r="B137" s="345" t="s">
        <v>751</v>
      </c>
      <c r="C137" s="345" t="s">
        <v>752</v>
      </c>
      <c r="E137" s="346"/>
      <c r="F137" s="345"/>
      <c r="G137" s="345"/>
    </row>
    <row r="138" spans="1:7" x14ac:dyDescent="0.35">
      <c r="A138" s="346">
        <v>45466</v>
      </c>
      <c r="B138" s="345" t="s">
        <v>753</v>
      </c>
      <c r="C138" s="345" t="s">
        <v>754</v>
      </c>
      <c r="E138" s="346"/>
      <c r="F138" s="345"/>
      <c r="G138" s="345"/>
    </row>
    <row r="139" spans="1:7" x14ac:dyDescent="0.35">
      <c r="A139" s="346">
        <v>45466</v>
      </c>
      <c r="B139" s="345" t="s">
        <v>755</v>
      </c>
      <c r="C139" s="345" t="s">
        <v>756</v>
      </c>
      <c r="E139" s="346"/>
      <c r="F139" s="345"/>
      <c r="G139" s="345"/>
    </row>
    <row r="140" spans="1:7" x14ac:dyDescent="0.35">
      <c r="A140" s="346">
        <v>45466</v>
      </c>
      <c r="B140" s="345" t="s">
        <v>757</v>
      </c>
      <c r="C140" s="345" t="s">
        <v>758</v>
      </c>
      <c r="E140" s="346"/>
      <c r="F140" s="345"/>
      <c r="G140" s="345"/>
    </row>
    <row r="141" spans="1:7" x14ac:dyDescent="0.35">
      <c r="A141" s="346">
        <v>45466</v>
      </c>
      <c r="B141" s="345" t="s">
        <v>759</v>
      </c>
      <c r="C141" s="345" t="s">
        <v>760</v>
      </c>
      <c r="E141" s="346"/>
      <c r="F141" s="345"/>
      <c r="G141" s="345"/>
    </row>
    <row r="142" spans="1:7" x14ac:dyDescent="0.35">
      <c r="A142" s="346">
        <v>45466</v>
      </c>
      <c r="B142" s="345" t="s">
        <v>761</v>
      </c>
      <c r="C142" s="345" t="s">
        <v>762</v>
      </c>
      <c r="E142" s="346"/>
      <c r="F142" s="345"/>
      <c r="G142" s="345"/>
    </row>
    <row r="143" spans="1:7" x14ac:dyDescent="0.35">
      <c r="A143" s="346">
        <v>45466</v>
      </c>
      <c r="B143" s="345" t="s">
        <v>763</v>
      </c>
      <c r="C143" s="345" t="s">
        <v>764</v>
      </c>
      <c r="E143" s="346"/>
      <c r="F143" s="345"/>
      <c r="G143" s="345"/>
    </row>
    <row r="144" spans="1:7" x14ac:dyDescent="0.35">
      <c r="A144" s="346">
        <v>45466</v>
      </c>
      <c r="B144" s="345" t="s">
        <v>765</v>
      </c>
      <c r="C144" s="345" t="s">
        <v>766</v>
      </c>
      <c r="E144" s="346"/>
      <c r="F144" s="345"/>
      <c r="G144" s="345"/>
    </row>
    <row r="145" spans="1:7" x14ac:dyDescent="0.35">
      <c r="A145" s="346">
        <v>45466</v>
      </c>
      <c r="B145" s="345" t="s">
        <v>767</v>
      </c>
      <c r="C145" s="345" t="s">
        <v>768</v>
      </c>
      <c r="E145" s="346"/>
      <c r="F145" s="345"/>
      <c r="G145" s="345"/>
    </row>
    <row r="146" spans="1:7" x14ac:dyDescent="0.35">
      <c r="A146" s="346">
        <v>45466</v>
      </c>
      <c r="B146" s="345" t="s">
        <v>769</v>
      </c>
      <c r="C146" s="345" t="s">
        <v>770</v>
      </c>
      <c r="E146" s="346"/>
      <c r="F146" s="345"/>
      <c r="G146" s="345"/>
    </row>
    <row r="147" spans="1:7" x14ac:dyDescent="0.35">
      <c r="A147" s="346">
        <v>45466</v>
      </c>
      <c r="B147" s="345" t="s">
        <v>771</v>
      </c>
      <c r="C147" s="345" t="s">
        <v>772</v>
      </c>
      <c r="E147" s="346"/>
      <c r="F147" s="345"/>
      <c r="G147" s="345"/>
    </row>
    <row r="148" spans="1:7" x14ac:dyDescent="0.35">
      <c r="A148" s="346">
        <v>45466</v>
      </c>
      <c r="B148" s="345" t="s">
        <v>773</v>
      </c>
      <c r="C148" s="345" t="s">
        <v>774</v>
      </c>
      <c r="E148" s="346"/>
      <c r="F148" s="345"/>
      <c r="G148" s="345"/>
    </row>
    <row r="149" spans="1:7" x14ac:dyDescent="0.35">
      <c r="A149" s="346">
        <v>45466</v>
      </c>
      <c r="B149" s="345" t="s">
        <v>775</v>
      </c>
      <c r="C149" s="345" t="s">
        <v>776</v>
      </c>
      <c r="E149" s="346"/>
      <c r="F149" s="345"/>
      <c r="G149" s="345"/>
    </row>
    <row r="150" spans="1:7" x14ac:dyDescent="0.35">
      <c r="A150" s="346">
        <v>45466</v>
      </c>
      <c r="B150" s="345" t="s">
        <v>777</v>
      </c>
      <c r="C150" s="345" t="s">
        <v>778</v>
      </c>
      <c r="E150" s="346"/>
      <c r="F150" s="345"/>
      <c r="G150" s="345"/>
    </row>
    <row r="151" spans="1:7" x14ac:dyDescent="0.35">
      <c r="A151" s="346">
        <v>45466</v>
      </c>
      <c r="B151" s="345" t="s">
        <v>779</v>
      </c>
      <c r="C151" s="345" t="s">
        <v>780</v>
      </c>
      <c r="E151" s="346"/>
      <c r="F151" s="345"/>
      <c r="G151" s="345"/>
    </row>
    <row r="152" spans="1:7" x14ac:dyDescent="0.35">
      <c r="A152" s="346">
        <v>45466</v>
      </c>
      <c r="B152" s="345" t="s">
        <v>781</v>
      </c>
      <c r="C152" s="345" t="s">
        <v>782</v>
      </c>
      <c r="E152" s="346"/>
      <c r="F152" s="345"/>
      <c r="G152" s="345"/>
    </row>
    <row r="153" spans="1:7" x14ac:dyDescent="0.35">
      <c r="A153" s="346">
        <v>45466</v>
      </c>
      <c r="B153" s="345" t="s">
        <v>783</v>
      </c>
      <c r="C153" s="345" t="s">
        <v>784</v>
      </c>
      <c r="E153" s="346"/>
      <c r="F153" s="345"/>
      <c r="G153" s="345"/>
    </row>
    <row r="154" spans="1:7" x14ac:dyDescent="0.35">
      <c r="A154" s="346">
        <v>45466</v>
      </c>
      <c r="B154" s="345" t="s">
        <v>785</v>
      </c>
      <c r="C154" s="345" t="s">
        <v>786</v>
      </c>
      <c r="E154" s="346"/>
      <c r="F154" s="345"/>
      <c r="G154" s="345"/>
    </row>
    <row r="155" spans="1:7" x14ac:dyDescent="0.35">
      <c r="A155" s="346">
        <v>45466</v>
      </c>
      <c r="B155" s="345" t="s">
        <v>787</v>
      </c>
      <c r="C155" s="345" t="s">
        <v>788</v>
      </c>
      <c r="E155" s="346"/>
      <c r="F155" s="345"/>
      <c r="G155" s="345"/>
    </row>
    <row r="156" spans="1:7" x14ac:dyDescent="0.35">
      <c r="A156" s="346">
        <v>45466</v>
      </c>
      <c r="B156" s="345" t="s">
        <v>789</v>
      </c>
      <c r="C156" s="345" t="s">
        <v>790</v>
      </c>
      <c r="E156" s="346"/>
      <c r="F156" s="345"/>
      <c r="G156" s="345"/>
    </row>
    <row r="157" spans="1:7" x14ac:dyDescent="0.35">
      <c r="A157" s="346">
        <v>45466</v>
      </c>
      <c r="B157" s="345" t="s">
        <v>791</v>
      </c>
      <c r="C157" s="345" t="s">
        <v>792</v>
      </c>
      <c r="E157" s="346"/>
      <c r="F157" s="345"/>
      <c r="G157" s="345"/>
    </row>
    <row r="158" spans="1:7" x14ac:dyDescent="0.35">
      <c r="A158" s="346">
        <v>45466</v>
      </c>
      <c r="B158" s="345" t="s">
        <v>793</v>
      </c>
      <c r="C158" s="345" t="s">
        <v>794</v>
      </c>
      <c r="E158" s="346"/>
      <c r="F158" s="345"/>
      <c r="G158" s="345"/>
    </row>
    <row r="159" spans="1:7" x14ac:dyDescent="0.35">
      <c r="A159" s="346">
        <v>45466</v>
      </c>
      <c r="B159" s="345" t="s">
        <v>795</v>
      </c>
      <c r="C159" s="345" t="s">
        <v>796</v>
      </c>
      <c r="E159" s="346"/>
      <c r="F159" s="345"/>
      <c r="G159" s="345"/>
    </row>
    <row r="160" spans="1:7" x14ac:dyDescent="0.35">
      <c r="A160" s="346">
        <v>45466</v>
      </c>
      <c r="B160" s="345" t="s">
        <v>797</v>
      </c>
      <c r="C160" s="345" t="s">
        <v>798</v>
      </c>
      <c r="E160" s="346"/>
      <c r="F160" s="345"/>
      <c r="G160" s="345"/>
    </row>
    <row r="161" spans="1:7" x14ac:dyDescent="0.35">
      <c r="A161" s="346">
        <v>45466</v>
      </c>
      <c r="B161" s="345" t="s">
        <v>799</v>
      </c>
      <c r="C161" s="345" t="s">
        <v>800</v>
      </c>
      <c r="E161" s="346"/>
      <c r="F161" s="345"/>
      <c r="G161" s="345"/>
    </row>
    <row r="162" spans="1:7" x14ac:dyDescent="0.35">
      <c r="A162" s="346">
        <v>45466</v>
      </c>
      <c r="B162" s="345" t="s">
        <v>801</v>
      </c>
      <c r="C162" s="345" t="s">
        <v>802</v>
      </c>
      <c r="E162" s="346"/>
      <c r="F162" s="345"/>
      <c r="G162" s="345"/>
    </row>
    <row r="163" spans="1:7" x14ac:dyDescent="0.35">
      <c r="A163" s="346">
        <v>45466</v>
      </c>
      <c r="B163" s="345" t="s">
        <v>803</v>
      </c>
      <c r="C163" s="345" t="s">
        <v>804</v>
      </c>
      <c r="E163" s="346"/>
      <c r="F163" s="345"/>
      <c r="G163" s="345"/>
    </row>
    <row r="164" spans="1:7" x14ac:dyDescent="0.35">
      <c r="A164" s="346">
        <v>45466</v>
      </c>
      <c r="B164" s="345" t="s">
        <v>805</v>
      </c>
      <c r="C164" s="345" t="s">
        <v>806</v>
      </c>
      <c r="E164" s="346"/>
      <c r="F164" s="345"/>
      <c r="G164" s="345"/>
    </row>
    <row r="165" spans="1:7" x14ac:dyDescent="0.35">
      <c r="A165" s="346">
        <v>45466</v>
      </c>
      <c r="B165" s="345" t="s">
        <v>807</v>
      </c>
      <c r="C165" s="345" t="s">
        <v>808</v>
      </c>
      <c r="E165" s="346"/>
      <c r="F165" s="345"/>
      <c r="G165" s="345"/>
    </row>
    <row r="166" spans="1:7" x14ac:dyDescent="0.35">
      <c r="A166" s="346">
        <v>45466</v>
      </c>
      <c r="B166" s="345" t="s">
        <v>809</v>
      </c>
      <c r="C166" s="345" t="s">
        <v>810</v>
      </c>
      <c r="E166" s="346"/>
      <c r="F166" s="345"/>
      <c r="G166" s="345"/>
    </row>
    <row r="167" spans="1:7" x14ac:dyDescent="0.35">
      <c r="A167" s="346">
        <v>45466</v>
      </c>
      <c r="B167" s="345" t="s">
        <v>811</v>
      </c>
      <c r="C167" s="345" t="s">
        <v>812</v>
      </c>
      <c r="E167" s="346"/>
      <c r="F167" s="345"/>
      <c r="G167" s="345"/>
    </row>
    <row r="168" spans="1:7" x14ac:dyDescent="0.35">
      <c r="A168" s="346">
        <v>45466</v>
      </c>
      <c r="B168" s="345" t="s">
        <v>813</v>
      </c>
      <c r="C168" s="345" t="s">
        <v>814</v>
      </c>
      <c r="E168" s="346"/>
      <c r="F168" s="345"/>
      <c r="G168" s="345"/>
    </row>
    <row r="169" spans="1:7" x14ac:dyDescent="0.35">
      <c r="A169" s="346">
        <v>45466</v>
      </c>
      <c r="B169" s="345" t="s">
        <v>815</v>
      </c>
      <c r="C169" s="345" t="s">
        <v>816</v>
      </c>
      <c r="E169" s="346"/>
      <c r="F169" s="345"/>
      <c r="G169" s="345"/>
    </row>
    <row r="170" spans="1:7" x14ac:dyDescent="0.35">
      <c r="A170" s="346">
        <v>45466</v>
      </c>
      <c r="B170" s="345" t="s">
        <v>817</v>
      </c>
      <c r="C170" s="345" t="s">
        <v>818</v>
      </c>
      <c r="E170" s="346"/>
      <c r="F170" s="345"/>
      <c r="G170" s="345"/>
    </row>
    <row r="171" spans="1:7" x14ac:dyDescent="0.35">
      <c r="A171" s="346">
        <v>45466</v>
      </c>
      <c r="B171" s="345" t="s">
        <v>819</v>
      </c>
      <c r="C171" s="345" t="s">
        <v>820</v>
      </c>
      <c r="E171" s="346"/>
      <c r="F171" s="345"/>
      <c r="G171" s="345"/>
    </row>
    <row r="172" spans="1:7" x14ac:dyDescent="0.35">
      <c r="A172" s="346">
        <v>45466</v>
      </c>
      <c r="B172" s="345" t="s">
        <v>821</v>
      </c>
      <c r="C172" s="345" t="s">
        <v>822</v>
      </c>
      <c r="E172" s="346"/>
      <c r="F172" s="345"/>
      <c r="G172" s="345"/>
    </row>
    <row r="173" spans="1:7" x14ac:dyDescent="0.35">
      <c r="A173" s="346">
        <v>45466</v>
      </c>
      <c r="B173" s="345" t="s">
        <v>823</v>
      </c>
      <c r="C173" s="345" t="s">
        <v>824</v>
      </c>
      <c r="E173" s="346"/>
      <c r="F173" s="345"/>
      <c r="G173" s="345"/>
    </row>
    <row r="174" spans="1:7" x14ac:dyDescent="0.35">
      <c r="A174" s="346">
        <v>45466</v>
      </c>
      <c r="B174" s="345" t="s">
        <v>825</v>
      </c>
      <c r="C174" s="345" t="s">
        <v>826</v>
      </c>
      <c r="E174" s="346"/>
      <c r="F174" s="345"/>
      <c r="G174" s="345"/>
    </row>
    <row r="175" spans="1:7" x14ac:dyDescent="0.35">
      <c r="A175" s="346">
        <v>45466</v>
      </c>
      <c r="B175" s="345" t="s">
        <v>827</v>
      </c>
      <c r="C175" s="345" t="s">
        <v>828</v>
      </c>
      <c r="E175" s="346"/>
      <c r="F175" s="345"/>
      <c r="G175" s="345"/>
    </row>
    <row r="176" spans="1:7" x14ac:dyDescent="0.35">
      <c r="A176" s="346">
        <v>45466</v>
      </c>
      <c r="B176" s="345" t="s">
        <v>829</v>
      </c>
      <c r="C176" s="345" t="s">
        <v>830</v>
      </c>
      <c r="E176" s="346"/>
      <c r="F176" s="345"/>
      <c r="G176" s="345"/>
    </row>
    <row r="177" spans="1:7" x14ac:dyDescent="0.35">
      <c r="A177" s="346">
        <v>45466</v>
      </c>
      <c r="B177" s="345" t="s">
        <v>831</v>
      </c>
      <c r="C177" s="345" t="s">
        <v>832</v>
      </c>
      <c r="E177" s="346"/>
      <c r="F177" s="345"/>
      <c r="G177" s="345"/>
    </row>
    <row r="178" spans="1:7" x14ac:dyDescent="0.35">
      <c r="A178" s="346">
        <v>45466</v>
      </c>
      <c r="B178" s="345" t="s">
        <v>833</v>
      </c>
      <c r="C178" s="345" t="s">
        <v>834</v>
      </c>
      <c r="E178" s="346"/>
      <c r="F178" s="345"/>
      <c r="G178" s="345"/>
    </row>
    <row r="179" spans="1:7" x14ac:dyDescent="0.35">
      <c r="A179" s="346">
        <v>45466</v>
      </c>
      <c r="B179" s="345" t="s">
        <v>835</v>
      </c>
      <c r="C179" s="345" t="s">
        <v>836</v>
      </c>
      <c r="E179" s="346"/>
      <c r="F179" s="345"/>
      <c r="G179" s="345"/>
    </row>
    <row r="180" spans="1:7" x14ac:dyDescent="0.35">
      <c r="A180" s="346">
        <v>45466</v>
      </c>
      <c r="B180" s="345" t="s">
        <v>837</v>
      </c>
      <c r="C180" s="345" t="s">
        <v>838</v>
      </c>
      <c r="E180" s="346"/>
      <c r="F180" s="345"/>
      <c r="G180" s="345"/>
    </row>
    <row r="181" spans="1:7" x14ac:dyDescent="0.35">
      <c r="A181" s="346">
        <v>45466</v>
      </c>
      <c r="B181" s="345" t="s">
        <v>839</v>
      </c>
      <c r="C181" s="345" t="s">
        <v>840</v>
      </c>
      <c r="E181" s="346"/>
      <c r="F181" s="345"/>
      <c r="G181" s="345"/>
    </row>
    <row r="182" spans="1:7" x14ac:dyDescent="0.35">
      <c r="A182" s="346">
        <v>45466</v>
      </c>
      <c r="B182" s="345" t="s">
        <v>841</v>
      </c>
      <c r="C182" s="345" t="s">
        <v>842</v>
      </c>
      <c r="E182" s="346"/>
      <c r="F182" s="345"/>
      <c r="G182" s="345"/>
    </row>
    <row r="183" spans="1:7" x14ac:dyDescent="0.35">
      <c r="A183" s="346">
        <v>45466</v>
      </c>
      <c r="B183" s="345" t="s">
        <v>843</v>
      </c>
      <c r="C183" s="345" t="s">
        <v>844</v>
      </c>
      <c r="E183" s="346"/>
      <c r="F183" s="345"/>
      <c r="G183" s="345"/>
    </row>
    <row r="184" spans="1:7" x14ac:dyDescent="0.35">
      <c r="A184" s="346">
        <v>45466</v>
      </c>
      <c r="B184" s="345" t="s">
        <v>845</v>
      </c>
      <c r="C184" s="345" t="s">
        <v>846</v>
      </c>
      <c r="E184" s="346"/>
      <c r="F184" s="345"/>
      <c r="G184" s="345"/>
    </row>
    <row r="185" spans="1:7" x14ac:dyDescent="0.35">
      <c r="A185" s="346">
        <v>45466</v>
      </c>
      <c r="B185" s="345" t="s">
        <v>847</v>
      </c>
      <c r="C185" s="345" t="s">
        <v>848</v>
      </c>
      <c r="E185" s="346"/>
      <c r="F185" s="345"/>
      <c r="G185" s="345"/>
    </row>
    <row r="186" spans="1:7" x14ac:dyDescent="0.35">
      <c r="A186" s="346">
        <v>45466</v>
      </c>
      <c r="B186" s="345" t="s">
        <v>849</v>
      </c>
      <c r="C186" s="345" t="s">
        <v>850</v>
      </c>
      <c r="E186" s="346"/>
      <c r="F186" s="345"/>
      <c r="G186" s="345"/>
    </row>
    <row r="187" spans="1:7" x14ac:dyDescent="0.35">
      <c r="A187" s="346">
        <v>45466</v>
      </c>
      <c r="B187" s="345" t="s">
        <v>851</v>
      </c>
      <c r="C187" s="345" t="s">
        <v>852</v>
      </c>
      <c r="E187" s="346"/>
      <c r="F187" s="345"/>
      <c r="G187" s="345"/>
    </row>
    <row r="188" spans="1:7" x14ac:dyDescent="0.35">
      <c r="A188" s="346">
        <v>45466</v>
      </c>
      <c r="B188" s="345" t="s">
        <v>853</v>
      </c>
      <c r="C188" s="345" t="s">
        <v>854</v>
      </c>
      <c r="E188" s="346"/>
      <c r="F188" s="345"/>
      <c r="G188" s="345"/>
    </row>
    <row r="189" spans="1:7" x14ac:dyDescent="0.35">
      <c r="A189" s="346">
        <v>45466</v>
      </c>
      <c r="B189" s="345" t="s">
        <v>855</v>
      </c>
      <c r="C189" s="345" t="s">
        <v>856</v>
      </c>
      <c r="E189" s="346"/>
      <c r="F189" s="345"/>
      <c r="G189" s="345"/>
    </row>
    <row r="190" spans="1:7" x14ac:dyDescent="0.35">
      <c r="A190" s="346">
        <v>45466</v>
      </c>
      <c r="B190" s="345" t="s">
        <v>857</v>
      </c>
      <c r="C190" s="345" t="s">
        <v>858</v>
      </c>
      <c r="E190" s="346"/>
      <c r="F190" s="345"/>
      <c r="G190" s="345"/>
    </row>
    <row r="191" spans="1:7" x14ac:dyDescent="0.35">
      <c r="A191" s="346">
        <v>45466</v>
      </c>
      <c r="B191" s="345" t="s">
        <v>859</v>
      </c>
      <c r="C191" s="345" t="s">
        <v>860</v>
      </c>
      <c r="E191" s="346"/>
      <c r="F191" s="345"/>
      <c r="G191" s="345"/>
    </row>
    <row r="192" spans="1:7" x14ac:dyDescent="0.35">
      <c r="A192" s="346">
        <v>45466</v>
      </c>
      <c r="B192" s="345" t="s">
        <v>861</v>
      </c>
      <c r="C192" s="345" t="s">
        <v>862</v>
      </c>
      <c r="E192" s="346"/>
      <c r="F192" s="345"/>
      <c r="G192" s="345"/>
    </row>
    <row r="193" spans="1:7" x14ac:dyDescent="0.35">
      <c r="A193" s="346">
        <v>45466</v>
      </c>
      <c r="B193" s="345" t="s">
        <v>863</v>
      </c>
      <c r="C193" s="345" t="s">
        <v>864</v>
      </c>
      <c r="E193" s="346"/>
      <c r="F193" s="345"/>
      <c r="G193" s="345"/>
    </row>
    <row r="194" spans="1:7" x14ac:dyDescent="0.35">
      <c r="A194" s="346">
        <v>45466</v>
      </c>
      <c r="B194" s="345" t="s">
        <v>865</v>
      </c>
      <c r="C194" s="345" t="s">
        <v>866</v>
      </c>
      <c r="E194" s="346"/>
      <c r="F194" s="345"/>
      <c r="G194" s="345"/>
    </row>
    <row r="195" spans="1:7" x14ac:dyDescent="0.35">
      <c r="A195" s="346">
        <v>45466</v>
      </c>
      <c r="B195" s="345" t="s">
        <v>867</v>
      </c>
      <c r="C195" s="345" t="s">
        <v>868</v>
      </c>
      <c r="E195" s="346"/>
      <c r="F195" s="345"/>
      <c r="G195" s="345"/>
    </row>
    <row r="196" spans="1:7" x14ac:dyDescent="0.35">
      <c r="A196" s="346">
        <v>45466</v>
      </c>
      <c r="B196" s="345" t="s">
        <v>869</v>
      </c>
      <c r="C196" s="345" t="s">
        <v>870</v>
      </c>
      <c r="E196" s="346"/>
      <c r="F196" s="345"/>
      <c r="G196" s="345"/>
    </row>
    <row r="197" spans="1:7" x14ac:dyDescent="0.35">
      <c r="A197" s="346">
        <v>45466</v>
      </c>
      <c r="B197" s="345" t="s">
        <v>871</v>
      </c>
      <c r="C197" s="345" t="s">
        <v>872</v>
      </c>
      <c r="E197" s="346"/>
      <c r="F197" s="345"/>
      <c r="G197" s="345"/>
    </row>
    <row r="198" spans="1:7" x14ac:dyDescent="0.35">
      <c r="A198" s="346">
        <v>45466</v>
      </c>
      <c r="B198" s="345" t="s">
        <v>873</v>
      </c>
      <c r="C198" s="345" t="s">
        <v>874</v>
      </c>
      <c r="E198" s="346"/>
      <c r="F198" s="345"/>
      <c r="G198" s="345"/>
    </row>
    <row r="199" spans="1:7" x14ac:dyDescent="0.35">
      <c r="A199" s="346">
        <v>45466</v>
      </c>
      <c r="B199" s="345" t="s">
        <v>875</v>
      </c>
      <c r="C199" s="345" t="s">
        <v>876</v>
      </c>
      <c r="E199" s="346"/>
      <c r="F199" s="345"/>
      <c r="G199" s="345"/>
    </row>
    <row r="200" spans="1:7" x14ac:dyDescent="0.35">
      <c r="A200" s="346">
        <v>45466</v>
      </c>
      <c r="B200" s="345" t="s">
        <v>877</v>
      </c>
      <c r="C200" s="345" t="s">
        <v>878</v>
      </c>
      <c r="E200" s="346"/>
      <c r="F200" s="345"/>
      <c r="G200" s="345"/>
    </row>
    <row r="201" spans="1:7" x14ac:dyDescent="0.35">
      <c r="A201" s="346">
        <v>45466</v>
      </c>
      <c r="B201" s="345" t="s">
        <v>879</v>
      </c>
      <c r="C201" s="345" t="s">
        <v>880</v>
      </c>
      <c r="E201" s="346"/>
      <c r="F201" s="345"/>
      <c r="G201" s="345"/>
    </row>
    <row r="202" spans="1:7" x14ac:dyDescent="0.35">
      <c r="A202" s="346">
        <v>45466</v>
      </c>
      <c r="B202" s="345" t="s">
        <v>881</v>
      </c>
      <c r="C202" s="345" t="s">
        <v>882</v>
      </c>
      <c r="E202" s="346"/>
      <c r="F202" s="345"/>
      <c r="G202" s="345"/>
    </row>
    <row r="203" spans="1:7" x14ac:dyDescent="0.35">
      <c r="A203" s="346">
        <v>45466</v>
      </c>
      <c r="B203" s="345" t="s">
        <v>883</v>
      </c>
      <c r="C203" s="345" t="s">
        <v>884</v>
      </c>
      <c r="E203" s="346"/>
      <c r="F203" s="345"/>
      <c r="G203" s="345"/>
    </row>
    <row r="204" spans="1:7" x14ac:dyDescent="0.35">
      <c r="A204" s="346">
        <v>45466</v>
      </c>
      <c r="B204" s="345" t="s">
        <v>885</v>
      </c>
      <c r="C204" s="345" t="s">
        <v>886</v>
      </c>
      <c r="E204" s="346"/>
      <c r="F204" s="345"/>
      <c r="G204" s="345"/>
    </row>
    <row r="205" spans="1:7" x14ac:dyDescent="0.35">
      <c r="A205" s="346">
        <v>45466</v>
      </c>
      <c r="B205" s="345" t="s">
        <v>887</v>
      </c>
      <c r="C205" s="345" t="s">
        <v>888</v>
      </c>
      <c r="E205" s="346"/>
      <c r="F205" s="345"/>
      <c r="G205" s="345"/>
    </row>
    <row r="206" spans="1:7" x14ac:dyDescent="0.35">
      <c r="A206" s="346">
        <v>45466</v>
      </c>
      <c r="B206" s="345" t="s">
        <v>889</v>
      </c>
      <c r="C206" s="345" t="s">
        <v>890</v>
      </c>
      <c r="E206" s="346"/>
      <c r="F206" s="345"/>
      <c r="G206" s="345"/>
    </row>
    <row r="207" spans="1:7" x14ac:dyDescent="0.35">
      <c r="A207" s="346">
        <v>45466</v>
      </c>
      <c r="B207" s="345" t="s">
        <v>891</v>
      </c>
      <c r="C207" s="345" t="s">
        <v>892</v>
      </c>
      <c r="E207" s="346"/>
      <c r="F207" s="345"/>
      <c r="G207" s="345"/>
    </row>
    <row r="208" spans="1:7" x14ac:dyDescent="0.35">
      <c r="A208" s="346">
        <v>45466</v>
      </c>
      <c r="B208" s="345" t="s">
        <v>893</v>
      </c>
      <c r="C208" s="345" t="s">
        <v>894</v>
      </c>
      <c r="E208" s="346"/>
      <c r="F208" s="345"/>
      <c r="G208" s="345"/>
    </row>
    <row r="209" spans="1:7" x14ac:dyDescent="0.35">
      <c r="A209" s="346">
        <v>45466</v>
      </c>
      <c r="B209" s="345" t="s">
        <v>895</v>
      </c>
      <c r="C209" s="345" t="s">
        <v>896</v>
      </c>
      <c r="E209" s="346"/>
      <c r="F209" s="345"/>
      <c r="G209" s="345"/>
    </row>
    <row r="210" spans="1:7" x14ac:dyDescent="0.35">
      <c r="A210" s="346">
        <v>45466</v>
      </c>
      <c r="B210" s="345" t="s">
        <v>897</v>
      </c>
      <c r="C210" s="345" t="s">
        <v>898</v>
      </c>
      <c r="E210" s="346"/>
      <c r="F210" s="345"/>
      <c r="G210" s="345"/>
    </row>
    <row r="211" spans="1:7" x14ac:dyDescent="0.35">
      <c r="A211" s="346">
        <v>45466</v>
      </c>
      <c r="B211" s="345" t="s">
        <v>899</v>
      </c>
      <c r="C211" s="345" t="s">
        <v>900</v>
      </c>
      <c r="E211" s="346"/>
      <c r="F211" s="345"/>
      <c r="G211" s="345"/>
    </row>
    <row r="212" spans="1:7" x14ac:dyDescent="0.35">
      <c r="A212" s="346">
        <v>45466</v>
      </c>
      <c r="B212" s="345" t="s">
        <v>901</v>
      </c>
      <c r="C212" s="345" t="s">
        <v>902</v>
      </c>
      <c r="E212" s="346"/>
      <c r="F212" s="345"/>
      <c r="G212" s="345"/>
    </row>
    <row r="213" spans="1:7" x14ac:dyDescent="0.35">
      <c r="A213" s="346">
        <v>45466</v>
      </c>
      <c r="B213" s="345" t="s">
        <v>903</v>
      </c>
      <c r="C213" s="345" t="s">
        <v>904</v>
      </c>
      <c r="E213" s="346"/>
      <c r="F213" s="345"/>
      <c r="G213" s="345"/>
    </row>
    <row r="214" spans="1:7" x14ac:dyDescent="0.35">
      <c r="A214" s="346">
        <v>45466</v>
      </c>
      <c r="B214" s="345" t="s">
        <v>905</v>
      </c>
      <c r="C214" s="345" t="s">
        <v>906</v>
      </c>
      <c r="E214" s="346"/>
      <c r="F214" s="345"/>
      <c r="G214" s="345"/>
    </row>
    <row r="215" spans="1:7" x14ac:dyDescent="0.35">
      <c r="A215" s="346">
        <v>45466</v>
      </c>
      <c r="B215" s="345" t="s">
        <v>907</v>
      </c>
      <c r="C215" s="345" t="s">
        <v>908</v>
      </c>
      <c r="E215" s="346"/>
      <c r="F215" s="345"/>
      <c r="G215" s="345"/>
    </row>
    <row r="216" spans="1:7" x14ac:dyDescent="0.35">
      <c r="A216" s="346">
        <v>45466</v>
      </c>
      <c r="B216" s="345" t="s">
        <v>909</v>
      </c>
      <c r="C216" s="345" t="s">
        <v>910</v>
      </c>
      <c r="E216" s="346"/>
      <c r="F216" s="345"/>
      <c r="G216" s="345"/>
    </row>
    <row r="217" spans="1:7" x14ac:dyDescent="0.35">
      <c r="A217" s="346">
        <v>45466</v>
      </c>
      <c r="B217" s="345" t="s">
        <v>911</v>
      </c>
      <c r="C217" s="345" t="s">
        <v>912</v>
      </c>
      <c r="E217" s="346"/>
      <c r="F217" s="345"/>
      <c r="G217" s="345"/>
    </row>
    <row r="218" spans="1:7" x14ac:dyDescent="0.35">
      <c r="A218" s="346">
        <v>45466</v>
      </c>
      <c r="B218" s="345" t="s">
        <v>913</v>
      </c>
      <c r="C218" s="345" t="s">
        <v>914</v>
      </c>
      <c r="E218" s="346"/>
      <c r="F218" s="345"/>
      <c r="G218" s="345"/>
    </row>
    <row r="219" spans="1:7" x14ac:dyDescent="0.35">
      <c r="A219" s="346">
        <v>45466</v>
      </c>
      <c r="B219" s="345" t="s">
        <v>915</v>
      </c>
      <c r="C219" s="345" t="s">
        <v>916</v>
      </c>
      <c r="E219" s="346"/>
      <c r="F219" s="345"/>
      <c r="G219" s="345"/>
    </row>
    <row r="220" spans="1:7" x14ac:dyDescent="0.35">
      <c r="A220" s="346">
        <v>45466</v>
      </c>
      <c r="B220" s="345" t="s">
        <v>917</v>
      </c>
      <c r="C220" s="345" t="s">
        <v>918</v>
      </c>
      <c r="E220" s="346"/>
      <c r="F220" s="345"/>
      <c r="G220" s="345"/>
    </row>
    <row r="221" spans="1:7" x14ac:dyDescent="0.35">
      <c r="A221" s="346">
        <v>45466</v>
      </c>
      <c r="B221" s="345" t="s">
        <v>919</v>
      </c>
      <c r="C221" s="345" t="s">
        <v>920</v>
      </c>
      <c r="E221" s="346"/>
      <c r="F221" s="345"/>
      <c r="G221" s="345"/>
    </row>
    <row r="222" spans="1:7" x14ac:dyDescent="0.35">
      <c r="A222" s="346">
        <v>45466</v>
      </c>
      <c r="B222" s="345" t="s">
        <v>921</v>
      </c>
      <c r="C222" s="345" t="s">
        <v>922</v>
      </c>
      <c r="E222" s="346"/>
      <c r="F222" s="345"/>
      <c r="G222" s="345"/>
    </row>
    <row r="223" spans="1:7" x14ac:dyDescent="0.35">
      <c r="A223" s="346">
        <v>45466</v>
      </c>
      <c r="B223" s="345" t="s">
        <v>923</v>
      </c>
      <c r="C223" s="345" t="s">
        <v>924</v>
      </c>
      <c r="E223" s="346"/>
      <c r="F223" s="345"/>
      <c r="G223" s="345"/>
    </row>
    <row r="224" spans="1:7" x14ac:dyDescent="0.35">
      <c r="A224" s="346">
        <v>45466</v>
      </c>
      <c r="B224" s="345" t="s">
        <v>925</v>
      </c>
      <c r="C224" s="345" t="s">
        <v>926</v>
      </c>
      <c r="E224" s="346"/>
      <c r="F224" s="345"/>
      <c r="G224" s="345"/>
    </row>
    <row r="225" spans="1:7" x14ac:dyDescent="0.35">
      <c r="A225" s="346">
        <v>45466</v>
      </c>
      <c r="B225" s="345" t="s">
        <v>927</v>
      </c>
      <c r="C225" s="345" t="s">
        <v>928</v>
      </c>
      <c r="E225" s="346"/>
      <c r="F225" s="345"/>
      <c r="G225" s="345"/>
    </row>
    <row r="226" spans="1:7" x14ac:dyDescent="0.35">
      <c r="A226" s="346">
        <v>45466</v>
      </c>
      <c r="B226" s="345" t="s">
        <v>929</v>
      </c>
      <c r="C226" s="345" t="s">
        <v>930</v>
      </c>
      <c r="E226" s="346"/>
      <c r="F226" s="345"/>
      <c r="G226" s="345"/>
    </row>
    <row r="227" spans="1:7" x14ac:dyDescent="0.35">
      <c r="A227" s="346">
        <v>45466</v>
      </c>
      <c r="B227" s="345" t="s">
        <v>931</v>
      </c>
      <c r="C227" s="345" t="s">
        <v>932</v>
      </c>
      <c r="E227" s="346"/>
      <c r="F227" s="345"/>
      <c r="G227" s="345"/>
    </row>
    <row r="228" spans="1:7" x14ac:dyDescent="0.35">
      <c r="A228" s="346">
        <v>45466</v>
      </c>
      <c r="B228" s="345" t="s">
        <v>933</v>
      </c>
      <c r="C228" s="345" t="s">
        <v>934</v>
      </c>
      <c r="E228" s="346"/>
      <c r="F228" s="345"/>
      <c r="G228" s="345"/>
    </row>
    <row r="229" spans="1:7" x14ac:dyDescent="0.35">
      <c r="A229" s="346">
        <v>45466</v>
      </c>
      <c r="B229" s="345" t="s">
        <v>935</v>
      </c>
      <c r="C229" s="345" t="s">
        <v>936</v>
      </c>
      <c r="E229" s="346"/>
      <c r="F229" s="345"/>
      <c r="G229" s="345"/>
    </row>
    <row r="230" spans="1:7" x14ac:dyDescent="0.35">
      <c r="A230" s="346">
        <v>45466</v>
      </c>
      <c r="B230" s="345" t="s">
        <v>937</v>
      </c>
      <c r="C230" s="345" t="s">
        <v>938</v>
      </c>
      <c r="E230" s="346"/>
      <c r="F230" s="345"/>
      <c r="G230" s="345"/>
    </row>
    <row r="231" spans="1:7" x14ac:dyDescent="0.35">
      <c r="A231" s="346">
        <v>45466</v>
      </c>
      <c r="B231" s="345" t="s">
        <v>939</v>
      </c>
      <c r="C231" s="345" t="s">
        <v>940</v>
      </c>
      <c r="E231" s="346"/>
      <c r="F231" s="345"/>
      <c r="G231" s="345"/>
    </row>
    <row r="232" spans="1:7" x14ac:dyDescent="0.35">
      <c r="A232" s="346">
        <v>45466</v>
      </c>
      <c r="B232" s="345" t="s">
        <v>941</v>
      </c>
      <c r="C232" s="345" t="s">
        <v>942</v>
      </c>
      <c r="E232" s="346"/>
      <c r="F232" s="345"/>
      <c r="G232" s="345"/>
    </row>
    <row r="233" spans="1:7" x14ac:dyDescent="0.35">
      <c r="A233" s="346">
        <v>45466</v>
      </c>
      <c r="B233" s="345" t="s">
        <v>943</v>
      </c>
      <c r="C233" s="345" t="s">
        <v>944</v>
      </c>
      <c r="E233" s="346"/>
      <c r="F233" s="345"/>
      <c r="G233" s="345"/>
    </row>
    <row r="234" spans="1:7" x14ac:dyDescent="0.35">
      <c r="A234" s="346">
        <v>45466</v>
      </c>
      <c r="B234" s="345" t="s">
        <v>945</v>
      </c>
      <c r="C234" s="345" t="s">
        <v>946</v>
      </c>
      <c r="E234" s="346"/>
      <c r="F234" s="345"/>
      <c r="G234" s="345"/>
    </row>
    <row r="235" spans="1:7" x14ac:dyDescent="0.35">
      <c r="A235" s="346">
        <v>45466</v>
      </c>
      <c r="B235" s="345" t="s">
        <v>947</v>
      </c>
      <c r="C235" s="345" t="s">
        <v>948</v>
      </c>
      <c r="E235" s="346"/>
      <c r="F235" s="345"/>
      <c r="G235" s="345"/>
    </row>
    <row r="236" spans="1:7" x14ac:dyDescent="0.35">
      <c r="A236" s="346">
        <v>45466</v>
      </c>
      <c r="B236" s="345" t="s">
        <v>949</v>
      </c>
      <c r="C236" s="345" t="s">
        <v>950</v>
      </c>
      <c r="E236" s="346"/>
      <c r="F236" s="345"/>
      <c r="G236" s="345"/>
    </row>
    <row r="237" spans="1:7" x14ac:dyDescent="0.35">
      <c r="A237" s="346">
        <v>45466</v>
      </c>
      <c r="B237" s="345" t="s">
        <v>951</v>
      </c>
      <c r="C237" s="345" t="s">
        <v>952</v>
      </c>
      <c r="E237" s="346"/>
      <c r="F237" s="345"/>
      <c r="G237" s="345"/>
    </row>
    <row r="238" spans="1:7" x14ac:dyDescent="0.35">
      <c r="A238" s="346">
        <v>45466</v>
      </c>
      <c r="B238" s="345" t="s">
        <v>953</v>
      </c>
      <c r="C238" s="345" t="s">
        <v>954</v>
      </c>
      <c r="E238" s="346"/>
      <c r="F238" s="345"/>
      <c r="G238" s="345"/>
    </row>
    <row r="239" spans="1:7" x14ac:dyDescent="0.35">
      <c r="A239" s="346">
        <v>45466</v>
      </c>
      <c r="B239" s="345" t="s">
        <v>955</v>
      </c>
      <c r="C239" s="345" t="s">
        <v>956</v>
      </c>
      <c r="E239" s="346"/>
      <c r="F239" s="345"/>
      <c r="G239" s="345"/>
    </row>
    <row r="240" spans="1:7" x14ac:dyDescent="0.35">
      <c r="A240" s="346">
        <v>45466</v>
      </c>
      <c r="B240" s="345" t="s">
        <v>957</v>
      </c>
      <c r="C240" s="345" t="s">
        <v>958</v>
      </c>
      <c r="E240" s="346"/>
      <c r="F240" s="345"/>
      <c r="G240" s="345"/>
    </row>
    <row r="241" spans="1:7" x14ac:dyDescent="0.35">
      <c r="A241" s="346">
        <v>45466</v>
      </c>
      <c r="B241" s="345" t="s">
        <v>959</v>
      </c>
      <c r="C241" s="345" t="s">
        <v>960</v>
      </c>
      <c r="E241" s="346"/>
      <c r="F241" s="345"/>
      <c r="G241" s="345"/>
    </row>
    <row r="242" spans="1:7" x14ac:dyDescent="0.35">
      <c r="A242" s="346">
        <v>45466</v>
      </c>
      <c r="B242" s="345" t="s">
        <v>961</v>
      </c>
      <c r="C242" s="345" t="s">
        <v>962</v>
      </c>
      <c r="E242" s="346"/>
      <c r="F242" s="345"/>
      <c r="G242" s="345"/>
    </row>
    <row r="243" spans="1:7" x14ac:dyDescent="0.35">
      <c r="A243" s="346">
        <v>45466</v>
      </c>
      <c r="B243" s="345" t="s">
        <v>963</v>
      </c>
      <c r="C243" s="345" t="s">
        <v>964</v>
      </c>
      <c r="E243" s="346"/>
      <c r="F243" s="345"/>
      <c r="G243" s="345"/>
    </row>
    <row r="244" spans="1:7" x14ac:dyDescent="0.35">
      <c r="A244" s="346">
        <v>45466</v>
      </c>
      <c r="B244" s="345" t="s">
        <v>965</v>
      </c>
      <c r="C244" s="345" t="s">
        <v>966</v>
      </c>
      <c r="E244" s="346"/>
      <c r="F244" s="345"/>
      <c r="G244" s="345"/>
    </row>
    <row r="245" spans="1:7" x14ac:dyDescent="0.35">
      <c r="A245" s="346">
        <v>45466</v>
      </c>
      <c r="B245" s="345" t="s">
        <v>967</v>
      </c>
      <c r="C245" s="345" t="s">
        <v>968</v>
      </c>
      <c r="E245" s="346"/>
      <c r="F245" s="345"/>
      <c r="G245" s="345"/>
    </row>
    <row r="246" spans="1:7" x14ac:dyDescent="0.35">
      <c r="A246" s="346">
        <v>45466</v>
      </c>
      <c r="B246" s="345" t="s">
        <v>969</v>
      </c>
      <c r="C246" s="345" t="s">
        <v>970</v>
      </c>
      <c r="E246" s="346"/>
      <c r="F246" s="345"/>
      <c r="G246" s="345"/>
    </row>
    <row r="247" spans="1:7" x14ac:dyDescent="0.35">
      <c r="A247" s="346">
        <v>45466</v>
      </c>
      <c r="B247" s="345" t="s">
        <v>971</v>
      </c>
      <c r="C247" s="345" t="s">
        <v>972</v>
      </c>
      <c r="E247" s="346"/>
      <c r="F247" s="345"/>
      <c r="G247" s="345"/>
    </row>
    <row r="248" spans="1:7" x14ac:dyDescent="0.35">
      <c r="A248" s="346">
        <v>45466</v>
      </c>
      <c r="B248" s="345" t="s">
        <v>973</v>
      </c>
      <c r="C248" s="345" t="s">
        <v>974</v>
      </c>
      <c r="E248" s="346"/>
      <c r="F248" s="345"/>
      <c r="G248" s="345"/>
    </row>
    <row r="249" spans="1:7" x14ac:dyDescent="0.35">
      <c r="A249" s="346">
        <v>45466</v>
      </c>
      <c r="B249" s="345" t="s">
        <v>975</v>
      </c>
      <c r="C249" s="345" t="s">
        <v>976</v>
      </c>
      <c r="E249" s="346"/>
      <c r="F249" s="345"/>
      <c r="G249" s="345"/>
    </row>
    <row r="250" spans="1:7" x14ac:dyDescent="0.35">
      <c r="A250" s="346">
        <v>45466</v>
      </c>
      <c r="B250" s="345" t="s">
        <v>977</v>
      </c>
      <c r="C250" s="345" t="s">
        <v>978</v>
      </c>
      <c r="E250" s="346"/>
      <c r="F250" s="345"/>
      <c r="G250" s="345"/>
    </row>
    <row r="251" spans="1:7" x14ac:dyDescent="0.35">
      <c r="A251" s="346">
        <v>45466</v>
      </c>
      <c r="B251" s="345" t="s">
        <v>979</v>
      </c>
      <c r="C251" s="345" t="s">
        <v>980</v>
      </c>
      <c r="E251" s="346"/>
      <c r="F251" s="345"/>
      <c r="G251" s="345"/>
    </row>
    <row r="252" spans="1:7" x14ac:dyDescent="0.35">
      <c r="A252" s="346">
        <v>45466</v>
      </c>
      <c r="B252" s="345" t="s">
        <v>981</v>
      </c>
      <c r="C252" s="345" t="s">
        <v>982</v>
      </c>
      <c r="E252" s="346"/>
      <c r="F252" s="345"/>
      <c r="G252" s="345"/>
    </row>
    <row r="253" spans="1:7" x14ac:dyDescent="0.35">
      <c r="A253" s="346">
        <v>45466</v>
      </c>
      <c r="B253" s="345" t="s">
        <v>983</v>
      </c>
      <c r="C253" s="345" t="s">
        <v>984</v>
      </c>
      <c r="E253" s="346"/>
      <c r="F253" s="345"/>
      <c r="G253" s="345"/>
    </row>
    <row r="254" spans="1:7" x14ac:dyDescent="0.35">
      <c r="A254" s="346">
        <v>45466</v>
      </c>
      <c r="B254" s="345" t="s">
        <v>985</v>
      </c>
      <c r="C254" s="345" t="s">
        <v>986</v>
      </c>
      <c r="E254" s="346"/>
      <c r="F254" s="345"/>
      <c r="G254" s="345"/>
    </row>
    <row r="255" spans="1:7" x14ac:dyDescent="0.35">
      <c r="A255" s="346">
        <v>45466</v>
      </c>
      <c r="B255" s="345" t="s">
        <v>987</v>
      </c>
      <c r="C255" s="345" t="s">
        <v>988</v>
      </c>
      <c r="E255" s="346"/>
      <c r="F255" s="345"/>
      <c r="G255" s="345"/>
    </row>
    <row r="256" spans="1:7" x14ac:dyDescent="0.35">
      <c r="A256" s="346">
        <v>45466</v>
      </c>
      <c r="B256" s="345" t="s">
        <v>989</v>
      </c>
      <c r="C256" s="345" t="s">
        <v>990</v>
      </c>
      <c r="E256" s="346"/>
      <c r="F256" s="345"/>
      <c r="G256" s="345"/>
    </row>
    <row r="257" spans="1:7" x14ac:dyDescent="0.35">
      <c r="A257" s="346">
        <v>45466</v>
      </c>
      <c r="B257" s="345" t="s">
        <v>991</v>
      </c>
      <c r="C257" s="345" t="s">
        <v>992</v>
      </c>
      <c r="E257" s="346"/>
      <c r="F257" s="345"/>
      <c r="G257" s="345"/>
    </row>
    <row r="258" spans="1:7" x14ac:dyDescent="0.35">
      <c r="A258" s="346">
        <v>45466</v>
      </c>
      <c r="B258" s="345" t="s">
        <v>993</v>
      </c>
      <c r="C258" s="345" t="s">
        <v>994</v>
      </c>
      <c r="E258" s="346"/>
      <c r="F258" s="345"/>
      <c r="G258" s="345"/>
    </row>
    <row r="259" spans="1:7" x14ac:dyDescent="0.35">
      <c r="A259" s="346">
        <v>45466</v>
      </c>
      <c r="B259" s="345" t="s">
        <v>995</v>
      </c>
      <c r="C259" s="345" t="s">
        <v>996</v>
      </c>
      <c r="E259" s="346"/>
      <c r="F259" s="345"/>
      <c r="G259" s="345"/>
    </row>
    <row r="260" spans="1:7" x14ac:dyDescent="0.35">
      <c r="A260" s="346">
        <v>45466</v>
      </c>
      <c r="B260" s="345" t="s">
        <v>997</v>
      </c>
      <c r="C260" s="345" t="s">
        <v>998</v>
      </c>
      <c r="E260" s="346"/>
      <c r="F260" s="345"/>
      <c r="G260" s="345"/>
    </row>
    <row r="261" spans="1:7" x14ac:dyDescent="0.35">
      <c r="A261" s="346">
        <v>45466</v>
      </c>
      <c r="B261" s="345" t="s">
        <v>999</v>
      </c>
      <c r="C261" s="345" t="s">
        <v>1000</v>
      </c>
      <c r="E261" s="346"/>
      <c r="F261" s="345"/>
      <c r="G261" s="345"/>
    </row>
    <row r="262" spans="1:7" x14ac:dyDescent="0.35">
      <c r="A262" s="346">
        <v>45466</v>
      </c>
      <c r="B262" s="345" t="s">
        <v>1001</v>
      </c>
      <c r="C262" s="345" t="s">
        <v>1002</v>
      </c>
      <c r="E262" s="346"/>
      <c r="F262" s="345"/>
      <c r="G262" s="345"/>
    </row>
    <row r="263" spans="1:7" x14ac:dyDescent="0.35">
      <c r="A263" s="346">
        <v>45466</v>
      </c>
      <c r="B263" s="345" t="s">
        <v>1003</v>
      </c>
      <c r="C263" s="345" t="s">
        <v>1004</v>
      </c>
      <c r="E263" s="346"/>
      <c r="F263" s="345"/>
      <c r="G263" s="345"/>
    </row>
    <row r="264" spans="1:7" x14ac:dyDescent="0.35">
      <c r="A264" s="346">
        <v>45466</v>
      </c>
      <c r="B264" s="345" t="s">
        <v>1005</v>
      </c>
      <c r="C264" s="345" t="s">
        <v>1006</v>
      </c>
      <c r="E264" s="346"/>
      <c r="F264" s="345"/>
      <c r="G264" s="345"/>
    </row>
    <row r="265" spans="1:7" x14ac:dyDescent="0.35">
      <c r="A265" s="346">
        <v>45466</v>
      </c>
      <c r="B265" s="345" t="s">
        <v>1007</v>
      </c>
      <c r="C265" s="345" t="s">
        <v>1008</v>
      </c>
      <c r="E265" s="346"/>
      <c r="F265" s="345"/>
      <c r="G265" s="345"/>
    </row>
    <row r="266" spans="1:7" x14ac:dyDescent="0.35">
      <c r="A266" s="346">
        <v>45466</v>
      </c>
      <c r="B266" s="345" t="s">
        <v>1009</v>
      </c>
      <c r="C266" s="345" t="s">
        <v>1010</v>
      </c>
      <c r="E266" s="346"/>
      <c r="F266" s="345"/>
      <c r="G266" s="345"/>
    </row>
    <row r="267" spans="1:7" x14ac:dyDescent="0.35">
      <c r="A267" s="346">
        <v>45466</v>
      </c>
      <c r="B267" s="345" t="s">
        <v>1011</v>
      </c>
      <c r="C267" s="345" t="s">
        <v>1012</v>
      </c>
      <c r="E267" s="346"/>
      <c r="F267" s="345"/>
      <c r="G267" s="345"/>
    </row>
    <row r="268" spans="1:7" x14ac:dyDescent="0.35">
      <c r="A268" s="346">
        <v>45466</v>
      </c>
      <c r="B268" s="345" t="s">
        <v>1013</v>
      </c>
      <c r="C268" s="345" t="s">
        <v>1014</v>
      </c>
      <c r="E268" s="346"/>
      <c r="F268" s="345"/>
      <c r="G268" s="345"/>
    </row>
    <row r="269" spans="1:7" x14ac:dyDescent="0.35">
      <c r="A269" s="346">
        <v>45466</v>
      </c>
      <c r="B269" s="345" t="s">
        <v>1015</v>
      </c>
      <c r="C269" s="345" t="s">
        <v>1016</v>
      </c>
      <c r="E269" s="346"/>
      <c r="F269" s="345"/>
      <c r="G269" s="345"/>
    </row>
    <row r="270" spans="1:7" x14ac:dyDescent="0.35">
      <c r="A270" s="346">
        <v>45466</v>
      </c>
      <c r="B270" s="345" t="s">
        <v>1017</v>
      </c>
      <c r="C270" s="345" t="s">
        <v>1018</v>
      </c>
      <c r="E270" s="346"/>
      <c r="F270" s="345"/>
      <c r="G270" s="345"/>
    </row>
    <row r="271" spans="1:7" x14ac:dyDescent="0.35">
      <c r="A271" s="346">
        <v>45466</v>
      </c>
      <c r="B271" s="345" t="s">
        <v>1019</v>
      </c>
      <c r="C271" s="345" t="s">
        <v>1020</v>
      </c>
      <c r="E271" s="346"/>
      <c r="F271" s="345"/>
      <c r="G271" s="345"/>
    </row>
    <row r="272" spans="1:7" x14ac:dyDescent="0.35">
      <c r="A272" s="346">
        <v>45466</v>
      </c>
      <c r="B272" s="345" t="s">
        <v>1021</v>
      </c>
      <c r="C272" s="345" t="s">
        <v>1022</v>
      </c>
      <c r="E272" s="346"/>
      <c r="F272" s="345"/>
      <c r="G272" s="345"/>
    </row>
    <row r="273" spans="1:7" x14ac:dyDescent="0.35">
      <c r="A273" s="346">
        <v>45466</v>
      </c>
      <c r="B273" s="345" t="s">
        <v>1023</v>
      </c>
      <c r="C273" s="345" t="s">
        <v>1024</v>
      </c>
      <c r="E273" s="346"/>
      <c r="F273" s="345"/>
      <c r="G273" s="345"/>
    </row>
    <row r="274" spans="1:7" x14ac:dyDescent="0.35">
      <c r="A274" s="346">
        <v>45466</v>
      </c>
      <c r="B274" s="345" t="s">
        <v>1025</v>
      </c>
      <c r="C274" s="345" t="s">
        <v>1026</v>
      </c>
      <c r="E274" s="346"/>
      <c r="F274" s="345"/>
      <c r="G274" s="345"/>
    </row>
    <row r="275" spans="1:7" x14ac:dyDescent="0.35">
      <c r="A275" s="346">
        <v>45466</v>
      </c>
      <c r="B275" s="345" t="s">
        <v>1027</v>
      </c>
      <c r="C275" s="345" t="s">
        <v>428</v>
      </c>
      <c r="E275" s="346"/>
      <c r="F275" s="345"/>
      <c r="G275" s="345"/>
    </row>
    <row r="276" spans="1:7" x14ac:dyDescent="0.35">
      <c r="A276" s="346">
        <v>45466</v>
      </c>
      <c r="B276" s="345" t="s">
        <v>1028</v>
      </c>
      <c r="C276" s="345" t="s">
        <v>1029</v>
      </c>
      <c r="E276" s="346"/>
      <c r="F276" s="345"/>
      <c r="G276" s="345"/>
    </row>
    <row r="277" spans="1:7" x14ac:dyDescent="0.35">
      <c r="A277" s="346">
        <v>45466</v>
      </c>
      <c r="B277" s="345" t="s">
        <v>1030</v>
      </c>
      <c r="C277" s="345" t="s">
        <v>1031</v>
      </c>
      <c r="E277" s="346"/>
      <c r="F277" s="345"/>
      <c r="G277" s="345"/>
    </row>
    <row r="278" spans="1:7" x14ac:dyDescent="0.35">
      <c r="A278" s="346">
        <v>45466</v>
      </c>
      <c r="B278" s="345" t="s">
        <v>1032</v>
      </c>
      <c r="C278" s="345" t="s">
        <v>1033</v>
      </c>
      <c r="E278" s="346"/>
      <c r="F278" s="345"/>
      <c r="G278" s="345"/>
    </row>
    <row r="279" spans="1:7" x14ac:dyDescent="0.35">
      <c r="A279" s="346">
        <v>45466</v>
      </c>
      <c r="B279" s="345" t="s">
        <v>1034</v>
      </c>
      <c r="C279" s="345" t="s">
        <v>1035</v>
      </c>
      <c r="E279" s="346"/>
      <c r="F279" s="345"/>
      <c r="G279" s="345"/>
    </row>
    <row r="280" spans="1:7" x14ac:dyDescent="0.35">
      <c r="A280" s="346">
        <v>45466</v>
      </c>
      <c r="B280" s="345" t="s">
        <v>1036</v>
      </c>
      <c r="C280" s="345" t="s">
        <v>1037</v>
      </c>
      <c r="E280" s="346"/>
      <c r="F280" s="345"/>
      <c r="G280" s="345"/>
    </row>
    <row r="281" spans="1:7" x14ac:dyDescent="0.35">
      <c r="A281" s="346">
        <v>45466</v>
      </c>
      <c r="B281" s="345" t="s">
        <v>1038</v>
      </c>
      <c r="C281" s="345" t="s">
        <v>1039</v>
      </c>
      <c r="E281" s="346"/>
      <c r="F281" s="345"/>
      <c r="G281" s="345"/>
    </row>
    <row r="282" spans="1:7" x14ac:dyDescent="0.35">
      <c r="A282" s="346">
        <v>45466</v>
      </c>
      <c r="B282" s="345" t="s">
        <v>1040</v>
      </c>
      <c r="C282" s="345" t="s">
        <v>1041</v>
      </c>
      <c r="E282" s="346"/>
      <c r="F282" s="345"/>
      <c r="G282" s="345"/>
    </row>
    <row r="283" spans="1:7" x14ac:dyDescent="0.35">
      <c r="A283" s="346">
        <v>45466</v>
      </c>
      <c r="B283" s="345" t="s">
        <v>1042</v>
      </c>
      <c r="C283" s="345" t="s">
        <v>1043</v>
      </c>
      <c r="E283" s="346"/>
      <c r="F283" s="345"/>
      <c r="G283" s="345"/>
    </row>
    <row r="284" spans="1:7" x14ac:dyDescent="0.35">
      <c r="A284" s="346">
        <v>45466</v>
      </c>
      <c r="B284" s="345" t="s">
        <v>1044</v>
      </c>
      <c r="C284" s="345" t="s">
        <v>1045</v>
      </c>
      <c r="E284" s="346"/>
      <c r="F284" s="345"/>
      <c r="G284" s="345"/>
    </row>
    <row r="285" spans="1:7" x14ac:dyDescent="0.35">
      <c r="A285" s="346">
        <v>45466</v>
      </c>
      <c r="B285" s="345" t="s">
        <v>1046</v>
      </c>
      <c r="C285" s="345" t="s">
        <v>1047</v>
      </c>
      <c r="E285" s="346"/>
      <c r="F285" s="345"/>
      <c r="G285" s="345"/>
    </row>
    <row r="286" spans="1:7" x14ac:dyDescent="0.35">
      <c r="A286" s="346">
        <v>45466</v>
      </c>
      <c r="B286" s="345" t="s">
        <v>1048</v>
      </c>
      <c r="C286" s="345" t="s">
        <v>1049</v>
      </c>
      <c r="E286" s="346"/>
      <c r="F286" s="345"/>
      <c r="G286" s="345"/>
    </row>
    <row r="287" spans="1:7" x14ac:dyDescent="0.35">
      <c r="A287" s="346">
        <v>45466</v>
      </c>
      <c r="B287" s="345" t="s">
        <v>1050</v>
      </c>
      <c r="C287" s="345" t="s">
        <v>1051</v>
      </c>
      <c r="E287" s="346"/>
      <c r="F287" s="345"/>
      <c r="G287" s="345"/>
    </row>
    <row r="288" spans="1:7" x14ac:dyDescent="0.35">
      <c r="A288" s="346">
        <v>45466</v>
      </c>
      <c r="B288" s="345" t="s">
        <v>1052</v>
      </c>
      <c r="C288" s="345" t="s">
        <v>1053</v>
      </c>
      <c r="E288" s="346"/>
      <c r="F288" s="345"/>
      <c r="G288" s="345"/>
    </row>
    <row r="289" spans="1:7" x14ac:dyDescent="0.35">
      <c r="A289" s="346">
        <v>45466</v>
      </c>
      <c r="B289" s="345" t="s">
        <v>1054</v>
      </c>
      <c r="C289" s="345" t="s">
        <v>1055</v>
      </c>
      <c r="E289" s="346"/>
      <c r="F289" s="345"/>
      <c r="G289" s="345"/>
    </row>
    <row r="290" spans="1:7" x14ac:dyDescent="0.35">
      <c r="A290" s="346">
        <v>45466</v>
      </c>
      <c r="B290" s="345" t="s">
        <v>1056</v>
      </c>
      <c r="C290" s="345" t="s">
        <v>1057</v>
      </c>
      <c r="E290" s="346"/>
      <c r="F290" s="345"/>
      <c r="G290" s="345"/>
    </row>
    <row r="291" spans="1:7" x14ac:dyDescent="0.35">
      <c r="A291" s="346">
        <v>45466</v>
      </c>
      <c r="B291" s="345" t="s">
        <v>1058</v>
      </c>
      <c r="C291" s="345" t="s">
        <v>1059</v>
      </c>
      <c r="E291" s="346"/>
      <c r="F291" s="345"/>
      <c r="G291" s="345"/>
    </row>
    <row r="292" spans="1:7" x14ac:dyDescent="0.35">
      <c r="A292" s="346">
        <v>45466</v>
      </c>
      <c r="B292" s="345" t="s">
        <v>1060</v>
      </c>
      <c r="C292" s="345" t="s">
        <v>1061</v>
      </c>
      <c r="E292" s="346"/>
      <c r="F292" s="345"/>
      <c r="G292" s="345"/>
    </row>
    <row r="293" spans="1:7" x14ac:dyDescent="0.35">
      <c r="A293" s="346">
        <v>45466</v>
      </c>
      <c r="B293" s="345" t="s">
        <v>1062</v>
      </c>
      <c r="C293" s="345" t="s">
        <v>1063</v>
      </c>
      <c r="E293" s="346"/>
      <c r="F293" s="345"/>
      <c r="G293" s="345"/>
    </row>
    <row r="294" spans="1:7" x14ac:dyDescent="0.35">
      <c r="A294" s="346">
        <v>45466</v>
      </c>
      <c r="B294" s="345" t="s">
        <v>1064</v>
      </c>
      <c r="C294" s="345" t="s">
        <v>1065</v>
      </c>
      <c r="E294" s="346"/>
      <c r="F294" s="345"/>
      <c r="G294" s="345"/>
    </row>
    <row r="295" spans="1:7" x14ac:dyDescent="0.35">
      <c r="A295" s="346">
        <v>45466</v>
      </c>
      <c r="B295" s="345" t="s">
        <v>1066</v>
      </c>
      <c r="C295" s="345" t="s">
        <v>1067</v>
      </c>
      <c r="E295" s="346"/>
      <c r="F295" s="345"/>
      <c r="G295" s="345"/>
    </row>
    <row r="296" spans="1:7" x14ac:dyDescent="0.35">
      <c r="A296" s="346">
        <v>45466</v>
      </c>
      <c r="B296" s="345" t="s">
        <v>1068</v>
      </c>
      <c r="C296" s="345" t="s">
        <v>1069</v>
      </c>
      <c r="E296" s="346"/>
      <c r="F296" s="345"/>
      <c r="G296" s="345"/>
    </row>
    <row r="297" spans="1:7" x14ac:dyDescent="0.35">
      <c r="A297" s="346">
        <v>45466</v>
      </c>
      <c r="B297" s="345" t="s">
        <v>1070</v>
      </c>
      <c r="C297" s="345" t="s">
        <v>1071</v>
      </c>
      <c r="E297" s="346"/>
      <c r="F297" s="345"/>
      <c r="G297" s="345"/>
    </row>
    <row r="298" spans="1:7" x14ac:dyDescent="0.35">
      <c r="A298" s="346">
        <v>45466</v>
      </c>
      <c r="B298" s="345" t="s">
        <v>1072</v>
      </c>
      <c r="C298" s="345" t="s">
        <v>1073</v>
      </c>
      <c r="E298" s="346"/>
      <c r="F298" s="345"/>
      <c r="G298" s="345"/>
    </row>
    <row r="299" spans="1:7" x14ac:dyDescent="0.35">
      <c r="A299" s="346">
        <v>45466</v>
      </c>
      <c r="B299" s="345" t="s">
        <v>1074</v>
      </c>
      <c r="C299" s="345" t="s">
        <v>1075</v>
      </c>
      <c r="E299" s="346"/>
      <c r="F299" s="345"/>
      <c r="G299" s="345"/>
    </row>
    <row r="300" spans="1:7" x14ac:dyDescent="0.35">
      <c r="A300" s="346">
        <v>45466</v>
      </c>
      <c r="B300" s="345" t="s">
        <v>1076</v>
      </c>
      <c r="C300" s="345" t="s">
        <v>399</v>
      </c>
      <c r="E300" s="346"/>
      <c r="F300" s="345"/>
      <c r="G300" s="345"/>
    </row>
    <row r="301" spans="1:7" x14ac:dyDescent="0.35">
      <c r="A301" s="346">
        <v>45466</v>
      </c>
      <c r="B301" s="345" t="s">
        <v>1077</v>
      </c>
      <c r="C301" s="345" t="s">
        <v>1078</v>
      </c>
      <c r="E301" s="346"/>
      <c r="F301" s="345"/>
      <c r="G301" s="345"/>
    </row>
    <row r="302" spans="1:7" x14ac:dyDescent="0.35">
      <c r="A302" s="346">
        <v>45466</v>
      </c>
      <c r="B302" s="345" t="s">
        <v>1079</v>
      </c>
      <c r="C302" s="345" t="s">
        <v>1080</v>
      </c>
      <c r="E302" s="346"/>
      <c r="F302" s="345"/>
      <c r="G302" s="345"/>
    </row>
    <row r="303" spans="1:7" x14ac:dyDescent="0.35">
      <c r="A303" s="346">
        <v>45466</v>
      </c>
      <c r="B303" s="345" t="s">
        <v>1081</v>
      </c>
      <c r="C303" s="345" t="s">
        <v>1082</v>
      </c>
      <c r="E303" s="346"/>
      <c r="F303" s="345"/>
      <c r="G303" s="345"/>
    </row>
    <row r="304" spans="1:7" x14ac:dyDescent="0.35">
      <c r="A304" s="346">
        <v>45466</v>
      </c>
      <c r="B304" s="345" t="s">
        <v>1083</v>
      </c>
      <c r="C304" s="345" t="s">
        <v>1084</v>
      </c>
      <c r="E304" s="346"/>
      <c r="F304" s="345"/>
      <c r="G304" s="345"/>
    </row>
    <row r="305" spans="1:7" x14ac:dyDescent="0.35">
      <c r="A305" s="346">
        <v>45466</v>
      </c>
      <c r="B305" s="345" t="s">
        <v>1085</v>
      </c>
      <c r="C305" s="345" t="s">
        <v>1086</v>
      </c>
      <c r="E305" s="346"/>
      <c r="F305" s="345"/>
      <c r="G305" s="345"/>
    </row>
    <row r="306" spans="1:7" x14ac:dyDescent="0.35">
      <c r="A306" s="346">
        <v>45466</v>
      </c>
      <c r="B306" s="345" t="s">
        <v>1087</v>
      </c>
      <c r="C306" s="345" t="s">
        <v>1088</v>
      </c>
      <c r="E306" s="346"/>
      <c r="F306" s="345"/>
      <c r="G306" s="345"/>
    </row>
    <row r="307" spans="1:7" x14ac:dyDescent="0.35">
      <c r="A307" s="346">
        <v>45466</v>
      </c>
      <c r="B307" s="345" t="s">
        <v>1089</v>
      </c>
      <c r="C307" s="345" t="s">
        <v>1090</v>
      </c>
      <c r="E307" s="346"/>
      <c r="F307" s="345"/>
      <c r="G307" s="345"/>
    </row>
    <row r="308" spans="1:7" x14ac:dyDescent="0.35">
      <c r="A308" s="346">
        <v>45466</v>
      </c>
      <c r="B308" s="345" t="s">
        <v>1091</v>
      </c>
      <c r="C308" s="345" t="s">
        <v>1092</v>
      </c>
      <c r="E308" s="346"/>
      <c r="F308" s="345"/>
      <c r="G308" s="345"/>
    </row>
    <row r="309" spans="1:7" x14ac:dyDescent="0.35">
      <c r="A309" s="346">
        <v>45466</v>
      </c>
      <c r="B309" s="345" t="s">
        <v>1093</v>
      </c>
      <c r="C309" s="345" t="s">
        <v>1094</v>
      </c>
      <c r="E309" s="346"/>
      <c r="F309" s="345"/>
      <c r="G309" s="345"/>
    </row>
    <row r="310" spans="1:7" x14ac:dyDescent="0.35">
      <c r="A310" s="346">
        <v>45466</v>
      </c>
      <c r="B310" s="345" t="s">
        <v>1095</v>
      </c>
      <c r="C310" s="345" t="s">
        <v>1096</v>
      </c>
      <c r="E310" s="346"/>
      <c r="F310" s="345"/>
      <c r="G310" s="345"/>
    </row>
    <row r="311" spans="1:7" x14ac:dyDescent="0.35">
      <c r="A311" s="346">
        <v>45466</v>
      </c>
      <c r="B311" s="345" t="s">
        <v>1097</v>
      </c>
      <c r="C311" s="345" t="s">
        <v>1098</v>
      </c>
      <c r="E311" s="346"/>
      <c r="F311" s="345"/>
      <c r="G311" s="345"/>
    </row>
    <row r="312" spans="1:7" x14ac:dyDescent="0.35">
      <c r="A312" s="346">
        <v>45466</v>
      </c>
      <c r="B312" s="345" t="s">
        <v>1099</v>
      </c>
      <c r="C312" s="345" t="s">
        <v>1100</v>
      </c>
      <c r="E312" s="346"/>
      <c r="F312" s="345"/>
      <c r="G312" s="345"/>
    </row>
    <row r="313" spans="1:7" x14ac:dyDescent="0.35">
      <c r="A313" s="346">
        <v>45466</v>
      </c>
      <c r="B313" s="345" t="s">
        <v>1101</v>
      </c>
      <c r="C313" s="345" t="s">
        <v>1102</v>
      </c>
      <c r="E313" s="346"/>
      <c r="F313" s="345"/>
      <c r="G313" s="345"/>
    </row>
    <row r="314" spans="1:7" x14ac:dyDescent="0.35">
      <c r="A314" s="346">
        <v>45466</v>
      </c>
      <c r="B314" s="345" t="s">
        <v>1103</v>
      </c>
      <c r="C314" s="345" t="s">
        <v>1104</v>
      </c>
      <c r="E314" s="346"/>
      <c r="F314" s="345"/>
      <c r="G314" s="345"/>
    </row>
    <row r="315" spans="1:7" x14ac:dyDescent="0.35">
      <c r="A315" s="346">
        <v>45466</v>
      </c>
      <c r="B315" s="345" t="s">
        <v>1105</v>
      </c>
      <c r="C315" s="345" t="s">
        <v>1106</v>
      </c>
      <c r="E315" s="346"/>
      <c r="F315" s="345"/>
      <c r="G315" s="345"/>
    </row>
    <row r="316" spans="1:7" x14ac:dyDescent="0.35">
      <c r="A316" s="346">
        <v>45466</v>
      </c>
      <c r="B316" s="345" t="s">
        <v>1107</v>
      </c>
      <c r="C316" s="345" t="s">
        <v>1108</v>
      </c>
      <c r="E316" s="346"/>
      <c r="F316" s="345"/>
      <c r="G316" s="345"/>
    </row>
    <row r="317" spans="1:7" x14ac:dyDescent="0.35">
      <c r="A317" s="346">
        <v>45466</v>
      </c>
      <c r="B317" s="345" t="s">
        <v>1109</v>
      </c>
      <c r="C317" s="345" t="s">
        <v>1110</v>
      </c>
      <c r="E317" s="346"/>
      <c r="F317" s="345"/>
      <c r="G317" s="345"/>
    </row>
    <row r="318" spans="1:7" x14ac:dyDescent="0.35">
      <c r="A318" s="346">
        <v>45466</v>
      </c>
      <c r="B318" s="345" t="s">
        <v>1111</v>
      </c>
      <c r="C318" s="345" t="s">
        <v>1112</v>
      </c>
      <c r="E318" s="346"/>
      <c r="F318" s="345"/>
      <c r="G318" s="345"/>
    </row>
    <row r="319" spans="1:7" x14ac:dyDescent="0.35">
      <c r="A319" s="346">
        <v>45466</v>
      </c>
      <c r="B319" s="345" t="s">
        <v>1113</v>
      </c>
      <c r="C319" s="345" t="s">
        <v>1114</v>
      </c>
      <c r="E319" s="346"/>
      <c r="F319" s="345"/>
      <c r="G319" s="345"/>
    </row>
    <row r="320" spans="1:7" x14ac:dyDescent="0.35">
      <c r="A320" s="346">
        <v>45466</v>
      </c>
      <c r="B320" s="345" t="s">
        <v>1115</v>
      </c>
      <c r="C320" s="345" t="s">
        <v>1116</v>
      </c>
      <c r="E320" s="346"/>
      <c r="F320" s="345"/>
      <c r="G320" s="345"/>
    </row>
    <row r="321" spans="1:7" x14ac:dyDescent="0.35">
      <c r="A321" s="346">
        <v>45466</v>
      </c>
      <c r="B321" s="345" t="s">
        <v>1117</v>
      </c>
      <c r="C321" s="345" t="s">
        <v>1118</v>
      </c>
      <c r="E321" s="346"/>
      <c r="F321" s="345"/>
      <c r="G321" s="345"/>
    </row>
    <row r="322" spans="1:7" x14ac:dyDescent="0.35">
      <c r="A322" s="346">
        <v>45466</v>
      </c>
      <c r="B322" s="345" t="s">
        <v>1119</v>
      </c>
      <c r="C322" s="345" t="s">
        <v>1120</v>
      </c>
      <c r="E322" s="346"/>
      <c r="F322" s="345"/>
      <c r="G322" s="345"/>
    </row>
    <row r="323" spans="1:7" x14ac:dyDescent="0.35">
      <c r="A323" s="346">
        <v>45466</v>
      </c>
      <c r="B323" s="345" t="s">
        <v>1121</v>
      </c>
      <c r="C323" s="345" t="s">
        <v>1122</v>
      </c>
      <c r="E323" s="346"/>
      <c r="F323" s="345"/>
      <c r="G323" s="345"/>
    </row>
    <row r="324" spans="1:7" x14ac:dyDescent="0.35">
      <c r="A324" s="346">
        <v>45466</v>
      </c>
      <c r="B324" s="345" t="s">
        <v>1123</v>
      </c>
      <c r="C324" s="345" t="s">
        <v>1124</v>
      </c>
      <c r="E324" s="346"/>
      <c r="F324" s="345"/>
      <c r="G324" s="345"/>
    </row>
    <row r="325" spans="1:7" x14ac:dyDescent="0.35">
      <c r="A325" s="346">
        <v>45466</v>
      </c>
      <c r="B325" s="345" t="s">
        <v>1125</v>
      </c>
      <c r="C325" s="345" t="s">
        <v>1126</v>
      </c>
      <c r="E325" s="346"/>
      <c r="F325" s="345"/>
      <c r="G325" s="345"/>
    </row>
    <row r="326" spans="1:7" x14ac:dyDescent="0.35">
      <c r="A326" s="346">
        <v>45466</v>
      </c>
      <c r="B326" s="345" t="s">
        <v>1127</v>
      </c>
      <c r="C326" s="345" t="s">
        <v>1128</v>
      </c>
      <c r="E326" s="346"/>
      <c r="F326" s="345"/>
      <c r="G326" s="345"/>
    </row>
    <row r="327" spans="1:7" x14ac:dyDescent="0.35">
      <c r="A327" s="346">
        <v>45466</v>
      </c>
      <c r="B327" s="345" t="s">
        <v>1129</v>
      </c>
      <c r="C327" s="345" t="s">
        <v>1130</v>
      </c>
      <c r="E327" s="346"/>
      <c r="F327" s="345"/>
      <c r="G327" s="345"/>
    </row>
    <row r="328" spans="1:7" x14ac:dyDescent="0.35">
      <c r="A328" s="346">
        <v>45466</v>
      </c>
      <c r="B328" s="345" t="s">
        <v>1131</v>
      </c>
      <c r="C328" s="345" t="s">
        <v>1132</v>
      </c>
      <c r="E328" s="346"/>
      <c r="F328" s="345"/>
      <c r="G328" s="345"/>
    </row>
    <row r="329" spans="1:7" x14ac:dyDescent="0.35">
      <c r="A329" s="346">
        <v>45466</v>
      </c>
      <c r="B329" s="345" t="s">
        <v>1133</v>
      </c>
      <c r="C329" s="345" t="s">
        <v>1134</v>
      </c>
      <c r="E329" s="346"/>
      <c r="F329" s="345"/>
      <c r="G329" s="345"/>
    </row>
    <row r="330" spans="1:7" x14ac:dyDescent="0.35">
      <c r="A330" s="346">
        <v>45466</v>
      </c>
      <c r="B330" s="345" t="s">
        <v>1135</v>
      </c>
      <c r="C330" s="345" t="s">
        <v>1136</v>
      </c>
      <c r="E330" s="346"/>
      <c r="F330" s="345"/>
      <c r="G330" s="345"/>
    </row>
    <row r="331" spans="1:7" x14ac:dyDescent="0.35">
      <c r="A331" s="346">
        <v>45466</v>
      </c>
      <c r="B331" s="345" t="s">
        <v>1137</v>
      </c>
      <c r="C331" s="345" t="s">
        <v>5613</v>
      </c>
      <c r="E331" s="346"/>
      <c r="F331" s="345"/>
      <c r="G331" s="345"/>
    </row>
    <row r="332" spans="1:7" x14ac:dyDescent="0.35">
      <c r="A332" s="346">
        <v>45466</v>
      </c>
      <c r="B332" s="345" t="s">
        <v>1138</v>
      </c>
      <c r="C332" s="345" t="s">
        <v>1139</v>
      </c>
      <c r="E332" s="346"/>
      <c r="F332" s="345"/>
      <c r="G332" s="345"/>
    </row>
    <row r="333" spans="1:7" x14ac:dyDescent="0.35">
      <c r="A333" s="346">
        <v>45466</v>
      </c>
      <c r="B333" s="345" t="s">
        <v>1140</v>
      </c>
      <c r="C333" s="345" t="s">
        <v>1141</v>
      </c>
      <c r="E333" s="346"/>
      <c r="F333" s="345"/>
      <c r="G333" s="345"/>
    </row>
    <row r="334" spans="1:7" x14ac:dyDescent="0.35">
      <c r="A334" s="346">
        <v>45466</v>
      </c>
      <c r="B334" s="345" t="s">
        <v>1142</v>
      </c>
      <c r="C334" s="345" t="s">
        <v>1143</v>
      </c>
      <c r="E334" s="346"/>
      <c r="F334" s="345"/>
      <c r="G334" s="345"/>
    </row>
    <row r="335" spans="1:7" x14ac:dyDescent="0.35">
      <c r="A335" s="346">
        <v>45466</v>
      </c>
      <c r="B335" s="345" t="s">
        <v>1144</v>
      </c>
      <c r="C335" s="345" t="s">
        <v>1145</v>
      </c>
      <c r="E335" s="346"/>
      <c r="F335" s="345"/>
      <c r="G335" s="345"/>
    </row>
    <row r="336" spans="1:7" x14ac:dyDescent="0.35">
      <c r="A336" s="346">
        <v>45466</v>
      </c>
      <c r="B336" s="345" t="s">
        <v>1146</v>
      </c>
      <c r="C336" s="345" t="s">
        <v>1147</v>
      </c>
      <c r="E336" s="346"/>
      <c r="F336" s="345"/>
      <c r="G336" s="345"/>
    </row>
    <row r="337" spans="1:7" x14ac:dyDescent="0.35">
      <c r="A337" s="346">
        <v>45466</v>
      </c>
      <c r="B337" s="345" t="s">
        <v>1148</v>
      </c>
      <c r="C337" s="345" t="s">
        <v>1149</v>
      </c>
      <c r="E337" s="346"/>
      <c r="F337" s="345"/>
      <c r="G337" s="345"/>
    </row>
    <row r="338" spans="1:7" x14ac:dyDescent="0.35">
      <c r="A338" s="346">
        <v>45466</v>
      </c>
      <c r="B338" s="345" t="s">
        <v>1150</v>
      </c>
      <c r="C338" s="345" t="s">
        <v>449</v>
      </c>
      <c r="E338" s="346"/>
      <c r="F338" s="345"/>
      <c r="G338" s="345"/>
    </row>
    <row r="339" spans="1:7" x14ac:dyDescent="0.35">
      <c r="A339" s="346">
        <v>45466</v>
      </c>
      <c r="B339" s="345" t="s">
        <v>1151</v>
      </c>
      <c r="C339" s="345" t="s">
        <v>1152</v>
      </c>
      <c r="E339" s="346"/>
      <c r="F339" s="345"/>
      <c r="G339" s="345"/>
    </row>
    <row r="340" spans="1:7" x14ac:dyDescent="0.35">
      <c r="A340" s="346">
        <v>45466</v>
      </c>
      <c r="B340" s="345" t="s">
        <v>1153</v>
      </c>
      <c r="C340" s="345" t="s">
        <v>1154</v>
      </c>
      <c r="E340" s="346"/>
      <c r="F340" s="345"/>
      <c r="G340" s="345"/>
    </row>
    <row r="341" spans="1:7" x14ac:dyDescent="0.35">
      <c r="A341" s="346">
        <v>45466</v>
      </c>
      <c r="B341" s="345" t="s">
        <v>1155</v>
      </c>
      <c r="C341" s="345" t="s">
        <v>1156</v>
      </c>
      <c r="E341" s="346"/>
      <c r="F341" s="345"/>
      <c r="G341" s="345"/>
    </row>
    <row r="342" spans="1:7" x14ac:dyDescent="0.35">
      <c r="A342" s="346">
        <v>45466</v>
      </c>
      <c r="B342" s="345" t="s">
        <v>1157</v>
      </c>
      <c r="C342" s="345" t="s">
        <v>1158</v>
      </c>
      <c r="E342" s="346"/>
      <c r="F342" s="345"/>
      <c r="G342" s="345"/>
    </row>
    <row r="343" spans="1:7" x14ac:dyDescent="0.35">
      <c r="A343" s="346">
        <v>45466</v>
      </c>
      <c r="B343" s="345" t="s">
        <v>1159</v>
      </c>
      <c r="C343" s="345" t="s">
        <v>1160</v>
      </c>
      <c r="E343" s="346"/>
      <c r="F343" s="345"/>
      <c r="G343" s="345"/>
    </row>
    <row r="344" spans="1:7" x14ac:dyDescent="0.35">
      <c r="A344" s="346">
        <v>45466</v>
      </c>
      <c r="B344" s="345" t="s">
        <v>1161</v>
      </c>
      <c r="C344" s="345" t="s">
        <v>1162</v>
      </c>
      <c r="E344" s="346"/>
      <c r="F344" s="345"/>
      <c r="G344" s="345"/>
    </row>
    <row r="345" spans="1:7" x14ac:dyDescent="0.35">
      <c r="A345" s="346">
        <v>45466</v>
      </c>
      <c r="B345" s="345" t="s">
        <v>1163</v>
      </c>
      <c r="C345" s="345" t="s">
        <v>1164</v>
      </c>
      <c r="E345" s="346"/>
      <c r="F345" s="345"/>
      <c r="G345" s="345"/>
    </row>
    <row r="346" spans="1:7" x14ac:dyDescent="0.35">
      <c r="A346" s="346">
        <v>45466</v>
      </c>
      <c r="B346" s="345" t="s">
        <v>1165</v>
      </c>
      <c r="C346" s="345" t="s">
        <v>1166</v>
      </c>
      <c r="E346" s="346"/>
      <c r="F346" s="345"/>
      <c r="G346" s="345"/>
    </row>
    <row r="347" spans="1:7" x14ac:dyDescent="0.35">
      <c r="A347" s="346">
        <v>45466</v>
      </c>
      <c r="B347" s="345" t="s">
        <v>1167</v>
      </c>
      <c r="C347" s="345" t="s">
        <v>1168</v>
      </c>
      <c r="E347" s="346"/>
      <c r="F347" s="345"/>
      <c r="G347" s="345"/>
    </row>
    <row r="348" spans="1:7" x14ac:dyDescent="0.35">
      <c r="A348" s="346">
        <v>45466</v>
      </c>
      <c r="B348" s="345" t="s">
        <v>1169</v>
      </c>
      <c r="C348" s="345" t="s">
        <v>1170</v>
      </c>
      <c r="E348" s="346"/>
      <c r="F348" s="345"/>
      <c r="G348" s="345"/>
    </row>
    <row r="349" spans="1:7" x14ac:dyDescent="0.35">
      <c r="A349" s="346">
        <v>45466</v>
      </c>
      <c r="B349" s="345" t="s">
        <v>1171</v>
      </c>
      <c r="C349" s="345" t="s">
        <v>1172</v>
      </c>
      <c r="E349" s="346"/>
      <c r="F349" s="345"/>
      <c r="G349" s="345"/>
    </row>
    <row r="350" spans="1:7" x14ac:dyDescent="0.35">
      <c r="A350" s="346">
        <v>45466</v>
      </c>
      <c r="B350" s="345" t="s">
        <v>1173</v>
      </c>
      <c r="C350" s="345" t="s">
        <v>1174</v>
      </c>
      <c r="E350" s="346"/>
      <c r="F350" s="345"/>
      <c r="G350" s="345"/>
    </row>
    <row r="351" spans="1:7" x14ac:dyDescent="0.35">
      <c r="A351" s="346">
        <v>45466</v>
      </c>
      <c r="B351" s="345" t="s">
        <v>1175</v>
      </c>
      <c r="C351" s="345" t="s">
        <v>1176</v>
      </c>
      <c r="E351" s="346"/>
      <c r="F351" s="345"/>
      <c r="G351" s="345"/>
    </row>
    <row r="352" spans="1:7" x14ac:dyDescent="0.35">
      <c r="A352" s="346">
        <v>45466</v>
      </c>
      <c r="B352" s="345" t="s">
        <v>1177</v>
      </c>
      <c r="C352" s="345" t="s">
        <v>1178</v>
      </c>
      <c r="E352" s="346"/>
      <c r="F352" s="345"/>
      <c r="G352" s="345"/>
    </row>
    <row r="353" spans="1:7" x14ac:dyDescent="0.35">
      <c r="A353" s="346">
        <v>45466</v>
      </c>
      <c r="B353" s="345" t="s">
        <v>1179</v>
      </c>
      <c r="C353" s="345" t="s">
        <v>1180</v>
      </c>
      <c r="E353" s="346"/>
      <c r="F353" s="345"/>
      <c r="G353" s="345"/>
    </row>
    <row r="354" spans="1:7" x14ac:dyDescent="0.35">
      <c r="A354" s="346">
        <v>45466</v>
      </c>
      <c r="B354" s="345" t="s">
        <v>1181</v>
      </c>
      <c r="C354" s="345" t="s">
        <v>1182</v>
      </c>
      <c r="E354" s="346"/>
      <c r="F354" s="345"/>
      <c r="G354" s="345"/>
    </row>
    <row r="355" spans="1:7" x14ac:dyDescent="0.35">
      <c r="A355" s="346">
        <v>45466</v>
      </c>
      <c r="B355" s="345" t="s">
        <v>1183</v>
      </c>
      <c r="C355" s="345" t="s">
        <v>1184</v>
      </c>
      <c r="E355" s="346"/>
      <c r="F355" s="345"/>
      <c r="G355" s="345"/>
    </row>
    <row r="356" spans="1:7" x14ac:dyDescent="0.35">
      <c r="A356" s="346">
        <v>45466</v>
      </c>
      <c r="B356" s="345" t="s">
        <v>1185</v>
      </c>
      <c r="C356" s="345" t="s">
        <v>1186</v>
      </c>
      <c r="E356" s="346"/>
      <c r="F356" s="345"/>
      <c r="G356" s="345"/>
    </row>
    <row r="357" spans="1:7" x14ac:dyDescent="0.35">
      <c r="A357" s="346">
        <v>45466</v>
      </c>
      <c r="B357" s="345" t="s">
        <v>1187</v>
      </c>
      <c r="C357" s="345" t="s">
        <v>1188</v>
      </c>
      <c r="E357" s="346"/>
      <c r="F357" s="345"/>
      <c r="G357" s="345"/>
    </row>
    <row r="358" spans="1:7" x14ac:dyDescent="0.35">
      <c r="A358" s="346">
        <v>45466</v>
      </c>
      <c r="B358" s="345" t="s">
        <v>1189</v>
      </c>
      <c r="C358" s="345" t="s">
        <v>1190</v>
      </c>
      <c r="E358" s="346"/>
      <c r="F358" s="345"/>
      <c r="G358" s="345"/>
    </row>
    <row r="359" spans="1:7" x14ac:dyDescent="0.35">
      <c r="A359" s="346">
        <v>45466</v>
      </c>
      <c r="B359" s="345" t="s">
        <v>1191</v>
      </c>
      <c r="C359" s="345" t="s">
        <v>1192</v>
      </c>
      <c r="E359" s="346"/>
      <c r="F359" s="345"/>
      <c r="G359" s="345"/>
    </row>
    <row r="360" spans="1:7" x14ac:dyDescent="0.35">
      <c r="A360" s="346">
        <v>45466</v>
      </c>
      <c r="B360" s="345" t="s">
        <v>1193</v>
      </c>
      <c r="C360" s="345" t="s">
        <v>1194</v>
      </c>
      <c r="E360" s="346"/>
      <c r="F360" s="345"/>
      <c r="G360" s="345"/>
    </row>
    <row r="361" spans="1:7" x14ac:dyDescent="0.35">
      <c r="A361" s="346">
        <v>45466</v>
      </c>
      <c r="B361" s="345" t="s">
        <v>1195</v>
      </c>
      <c r="C361" s="345" t="s">
        <v>1196</v>
      </c>
      <c r="E361" s="346"/>
      <c r="F361" s="345"/>
      <c r="G361" s="345"/>
    </row>
    <row r="362" spans="1:7" x14ac:dyDescent="0.35">
      <c r="A362" s="346">
        <v>45466</v>
      </c>
      <c r="B362" s="345" t="s">
        <v>1197</v>
      </c>
      <c r="C362" s="345" t="s">
        <v>1198</v>
      </c>
      <c r="E362" s="346"/>
      <c r="F362" s="345"/>
      <c r="G362" s="345"/>
    </row>
    <row r="363" spans="1:7" x14ac:dyDescent="0.35">
      <c r="A363" s="346">
        <v>45466</v>
      </c>
      <c r="B363" s="345" t="s">
        <v>1199</v>
      </c>
      <c r="C363" s="345" t="s">
        <v>1200</v>
      </c>
      <c r="E363" s="346"/>
      <c r="F363" s="345"/>
      <c r="G363" s="345"/>
    </row>
    <row r="364" spans="1:7" x14ac:dyDescent="0.35">
      <c r="A364" s="346">
        <v>45466</v>
      </c>
      <c r="B364" s="345" t="s">
        <v>1201</v>
      </c>
      <c r="C364" s="345" t="s">
        <v>1202</v>
      </c>
      <c r="E364" s="346"/>
      <c r="F364" s="345"/>
      <c r="G364" s="345"/>
    </row>
    <row r="365" spans="1:7" x14ac:dyDescent="0.35">
      <c r="A365" s="346">
        <v>45466</v>
      </c>
      <c r="B365" s="345" t="s">
        <v>1203</v>
      </c>
      <c r="C365" s="345" t="s">
        <v>1204</v>
      </c>
      <c r="E365" s="346"/>
      <c r="F365" s="345"/>
      <c r="G365" s="345"/>
    </row>
    <row r="366" spans="1:7" x14ac:dyDescent="0.35">
      <c r="A366" s="346">
        <v>45466</v>
      </c>
      <c r="B366" s="345" t="s">
        <v>1205</v>
      </c>
      <c r="C366" s="345" t="s">
        <v>1206</v>
      </c>
      <c r="E366" s="346"/>
      <c r="F366" s="345"/>
      <c r="G366" s="345"/>
    </row>
    <row r="367" spans="1:7" x14ac:dyDescent="0.35">
      <c r="A367" s="346">
        <v>45466</v>
      </c>
      <c r="B367" s="345" t="s">
        <v>1207</v>
      </c>
      <c r="C367" s="345" t="s">
        <v>1208</v>
      </c>
      <c r="E367" s="346"/>
      <c r="F367" s="345"/>
      <c r="G367" s="345"/>
    </row>
    <row r="368" spans="1:7" x14ac:dyDescent="0.35">
      <c r="A368" s="346">
        <v>45466</v>
      </c>
      <c r="B368" s="345" t="s">
        <v>1209</v>
      </c>
      <c r="C368" s="345" t="s">
        <v>1210</v>
      </c>
      <c r="E368" s="346"/>
      <c r="F368" s="345"/>
      <c r="G368" s="345"/>
    </row>
    <row r="369" spans="1:7" x14ac:dyDescent="0.35">
      <c r="A369" s="346">
        <v>45466</v>
      </c>
      <c r="B369" s="345" t="s">
        <v>1211</v>
      </c>
      <c r="C369" s="345" t="s">
        <v>1212</v>
      </c>
      <c r="E369" s="346"/>
      <c r="F369" s="345"/>
      <c r="G369" s="345"/>
    </row>
    <row r="370" spans="1:7" x14ac:dyDescent="0.35">
      <c r="A370" s="346">
        <v>45466</v>
      </c>
      <c r="B370" s="345" t="s">
        <v>1213</v>
      </c>
      <c r="C370" s="345" t="s">
        <v>1214</v>
      </c>
      <c r="E370" s="346"/>
      <c r="F370" s="345"/>
      <c r="G370" s="345"/>
    </row>
    <row r="371" spans="1:7" x14ac:dyDescent="0.35">
      <c r="A371" s="346">
        <v>45466</v>
      </c>
      <c r="B371" s="345" t="s">
        <v>1215</v>
      </c>
      <c r="C371" s="345" t="s">
        <v>1216</v>
      </c>
      <c r="E371" s="346"/>
      <c r="F371" s="345"/>
      <c r="G371" s="345"/>
    </row>
    <row r="372" spans="1:7" x14ac:dyDescent="0.35">
      <c r="A372" s="346">
        <v>45466</v>
      </c>
      <c r="B372" s="345" t="s">
        <v>1217</v>
      </c>
      <c r="C372" s="345" t="s">
        <v>1218</v>
      </c>
      <c r="E372" s="346"/>
      <c r="F372" s="345"/>
      <c r="G372" s="345"/>
    </row>
    <row r="373" spans="1:7" x14ac:dyDescent="0.35">
      <c r="A373" s="346">
        <v>45466</v>
      </c>
      <c r="B373" s="345" t="s">
        <v>1219</v>
      </c>
      <c r="C373" s="345" t="s">
        <v>1220</v>
      </c>
      <c r="E373" s="346"/>
      <c r="F373" s="345"/>
      <c r="G373" s="345"/>
    </row>
    <row r="374" spans="1:7" x14ac:dyDescent="0.35">
      <c r="A374" s="346">
        <v>45466</v>
      </c>
      <c r="B374" s="345" t="s">
        <v>1221</v>
      </c>
      <c r="C374" s="345" t="s">
        <v>1222</v>
      </c>
      <c r="E374" s="346"/>
      <c r="F374" s="345"/>
      <c r="G374" s="345"/>
    </row>
    <row r="375" spans="1:7" x14ac:dyDescent="0.35">
      <c r="A375" s="346">
        <v>45466</v>
      </c>
      <c r="B375" s="345" t="s">
        <v>1223</v>
      </c>
      <c r="C375" s="345" t="s">
        <v>1224</v>
      </c>
      <c r="E375" s="346"/>
      <c r="F375" s="345"/>
      <c r="G375" s="345"/>
    </row>
    <row r="376" spans="1:7" x14ac:dyDescent="0.35">
      <c r="A376" s="346">
        <v>45466</v>
      </c>
      <c r="B376" s="345" t="s">
        <v>1225</v>
      </c>
      <c r="C376" s="345" t="s">
        <v>1226</v>
      </c>
      <c r="E376" s="346"/>
      <c r="F376" s="345"/>
      <c r="G376" s="345"/>
    </row>
    <row r="377" spans="1:7" x14ac:dyDescent="0.35">
      <c r="A377" s="346">
        <v>45466</v>
      </c>
      <c r="B377" s="345" t="s">
        <v>1227</v>
      </c>
      <c r="C377" s="345" t="s">
        <v>1228</v>
      </c>
      <c r="E377" s="346"/>
      <c r="F377" s="345"/>
      <c r="G377" s="345"/>
    </row>
    <row r="378" spans="1:7" x14ac:dyDescent="0.35">
      <c r="A378" s="346">
        <v>45466</v>
      </c>
      <c r="B378" s="345" t="s">
        <v>1229</v>
      </c>
      <c r="C378" s="345" t="s">
        <v>1230</v>
      </c>
      <c r="E378" s="346"/>
      <c r="F378" s="345"/>
      <c r="G378" s="345"/>
    </row>
    <row r="379" spans="1:7" x14ac:dyDescent="0.35">
      <c r="A379" s="346">
        <v>45466</v>
      </c>
      <c r="B379" s="345" t="s">
        <v>1231</v>
      </c>
      <c r="C379" s="345" t="s">
        <v>1232</v>
      </c>
      <c r="E379" s="346"/>
      <c r="F379" s="345"/>
      <c r="G379" s="345"/>
    </row>
    <row r="380" spans="1:7" x14ac:dyDescent="0.35">
      <c r="A380" s="346">
        <v>45466</v>
      </c>
      <c r="B380" s="345" t="s">
        <v>1233</v>
      </c>
      <c r="C380" s="345" t="s">
        <v>1234</v>
      </c>
      <c r="E380" s="346"/>
      <c r="F380" s="345"/>
      <c r="G380" s="345"/>
    </row>
    <row r="381" spans="1:7" x14ac:dyDescent="0.35">
      <c r="A381" s="346">
        <v>45466</v>
      </c>
      <c r="B381" s="345" t="s">
        <v>1235</v>
      </c>
      <c r="C381" s="345" t="s">
        <v>1236</v>
      </c>
      <c r="E381" s="346"/>
      <c r="F381" s="345"/>
      <c r="G381" s="345"/>
    </row>
    <row r="382" spans="1:7" x14ac:dyDescent="0.35">
      <c r="A382" s="346">
        <v>45466</v>
      </c>
      <c r="B382" s="345" t="s">
        <v>1237</v>
      </c>
      <c r="C382" s="345" t="s">
        <v>1238</v>
      </c>
      <c r="E382" s="346"/>
      <c r="F382" s="345"/>
      <c r="G382" s="345"/>
    </row>
    <row r="383" spans="1:7" x14ac:dyDescent="0.35">
      <c r="A383" s="346">
        <v>45466</v>
      </c>
      <c r="B383" s="345" t="s">
        <v>1239</v>
      </c>
      <c r="C383" s="345" t="s">
        <v>1240</v>
      </c>
      <c r="E383" s="346"/>
      <c r="F383" s="345"/>
      <c r="G383" s="345"/>
    </row>
    <row r="384" spans="1:7" x14ac:dyDescent="0.35">
      <c r="A384" s="346">
        <v>45466</v>
      </c>
      <c r="B384" s="345" t="s">
        <v>1241</v>
      </c>
      <c r="C384" s="345" t="s">
        <v>1242</v>
      </c>
      <c r="E384" s="346"/>
      <c r="F384" s="345"/>
      <c r="G384" s="345"/>
    </row>
    <row r="385" spans="1:7" x14ac:dyDescent="0.35">
      <c r="A385" s="346">
        <v>45466</v>
      </c>
      <c r="B385" s="345" t="s">
        <v>1243</v>
      </c>
      <c r="C385" s="345" t="s">
        <v>1244</v>
      </c>
      <c r="E385" s="346"/>
      <c r="F385" s="345"/>
      <c r="G385" s="345"/>
    </row>
    <row r="386" spans="1:7" x14ac:dyDescent="0.35">
      <c r="A386" s="346">
        <v>45466</v>
      </c>
      <c r="B386" s="345" t="s">
        <v>1245</v>
      </c>
      <c r="C386" s="345" t="s">
        <v>1246</v>
      </c>
      <c r="E386" s="346"/>
      <c r="F386" s="345"/>
      <c r="G386" s="345"/>
    </row>
    <row r="387" spans="1:7" x14ac:dyDescent="0.35">
      <c r="A387" s="346">
        <v>45466</v>
      </c>
      <c r="B387" s="345" t="s">
        <v>1247</v>
      </c>
      <c r="C387" s="345" t="s">
        <v>1248</v>
      </c>
      <c r="E387" s="346"/>
      <c r="F387" s="345"/>
      <c r="G387" s="345"/>
    </row>
    <row r="388" spans="1:7" x14ac:dyDescent="0.35">
      <c r="A388" s="346">
        <v>45466</v>
      </c>
      <c r="B388" s="345" t="s">
        <v>1249</v>
      </c>
      <c r="C388" s="345" t="s">
        <v>1250</v>
      </c>
      <c r="E388" s="346"/>
      <c r="F388" s="345"/>
      <c r="G388" s="345"/>
    </row>
    <row r="389" spans="1:7" x14ac:dyDescent="0.35">
      <c r="A389" s="346">
        <v>45466</v>
      </c>
      <c r="B389" s="345" t="s">
        <v>1251</v>
      </c>
      <c r="C389" s="345" t="s">
        <v>1252</v>
      </c>
      <c r="E389" s="346"/>
      <c r="F389" s="345"/>
      <c r="G389" s="345"/>
    </row>
    <row r="390" spans="1:7" x14ac:dyDescent="0.35">
      <c r="A390" s="346">
        <v>45466</v>
      </c>
      <c r="B390" s="345" t="s">
        <v>1253</v>
      </c>
      <c r="C390" s="345" t="s">
        <v>1254</v>
      </c>
      <c r="E390" s="346"/>
      <c r="F390" s="345"/>
      <c r="G390" s="345"/>
    </row>
    <row r="391" spans="1:7" x14ac:dyDescent="0.35">
      <c r="A391" s="346">
        <v>45466</v>
      </c>
      <c r="B391" s="345" t="s">
        <v>1255</v>
      </c>
      <c r="C391" s="345" t="s">
        <v>1256</v>
      </c>
      <c r="E391" s="346"/>
      <c r="F391" s="345"/>
      <c r="G391" s="345"/>
    </row>
    <row r="392" spans="1:7" x14ac:dyDescent="0.35">
      <c r="A392" s="346">
        <v>45466</v>
      </c>
      <c r="B392" s="345" t="s">
        <v>1257</v>
      </c>
      <c r="C392" s="345" t="s">
        <v>1258</v>
      </c>
      <c r="E392" s="346"/>
      <c r="F392" s="345"/>
      <c r="G392" s="345"/>
    </row>
    <row r="393" spans="1:7" x14ac:dyDescent="0.35">
      <c r="A393" s="346">
        <v>45466</v>
      </c>
      <c r="B393" s="345" t="s">
        <v>1259</v>
      </c>
      <c r="C393" s="345" t="s">
        <v>1260</v>
      </c>
      <c r="E393" s="346"/>
      <c r="F393" s="345"/>
      <c r="G393" s="345"/>
    </row>
    <row r="394" spans="1:7" x14ac:dyDescent="0.35">
      <c r="A394" s="346">
        <v>45466</v>
      </c>
      <c r="B394" s="345" t="s">
        <v>1261</v>
      </c>
      <c r="C394" s="345" t="s">
        <v>1262</v>
      </c>
      <c r="E394" s="346"/>
      <c r="F394" s="345"/>
      <c r="G394" s="345"/>
    </row>
    <row r="395" spans="1:7" x14ac:dyDescent="0.35">
      <c r="A395" s="346">
        <v>45466</v>
      </c>
      <c r="B395" s="345" t="s">
        <v>1263</v>
      </c>
      <c r="C395" s="345" t="s">
        <v>1264</v>
      </c>
      <c r="E395" s="346"/>
      <c r="F395" s="345"/>
      <c r="G395" s="345"/>
    </row>
    <row r="396" spans="1:7" x14ac:dyDescent="0.35">
      <c r="A396" s="346">
        <v>45466</v>
      </c>
      <c r="B396" s="345" t="s">
        <v>1265</v>
      </c>
      <c r="C396" s="345" t="s">
        <v>1266</v>
      </c>
      <c r="E396" s="346"/>
      <c r="F396" s="345"/>
      <c r="G396" s="345"/>
    </row>
    <row r="397" spans="1:7" x14ac:dyDescent="0.35">
      <c r="A397" s="346">
        <v>45466</v>
      </c>
      <c r="B397" s="345" t="s">
        <v>1267</v>
      </c>
      <c r="C397" s="345" t="s">
        <v>1268</v>
      </c>
      <c r="E397" s="346"/>
      <c r="F397" s="345"/>
      <c r="G397" s="345"/>
    </row>
    <row r="398" spans="1:7" x14ac:dyDescent="0.35">
      <c r="A398" s="346">
        <v>45466</v>
      </c>
      <c r="B398" s="345" t="s">
        <v>1269</v>
      </c>
      <c r="C398" s="345" t="s">
        <v>1270</v>
      </c>
      <c r="E398" s="346"/>
      <c r="F398" s="345"/>
      <c r="G398" s="345"/>
    </row>
    <row r="399" spans="1:7" x14ac:dyDescent="0.35">
      <c r="A399" s="346">
        <v>45466</v>
      </c>
      <c r="B399" s="345" t="s">
        <v>1271</v>
      </c>
      <c r="C399" s="345" t="s">
        <v>1272</v>
      </c>
      <c r="E399" s="346"/>
      <c r="F399" s="345"/>
      <c r="G399" s="345"/>
    </row>
    <row r="400" spans="1:7" x14ac:dyDescent="0.35">
      <c r="A400" s="346">
        <v>45466</v>
      </c>
      <c r="B400" s="345" t="s">
        <v>1273</v>
      </c>
      <c r="C400" s="345" t="s">
        <v>1274</v>
      </c>
      <c r="E400" s="346"/>
      <c r="F400" s="345"/>
      <c r="G400" s="345"/>
    </row>
    <row r="401" spans="1:7" x14ac:dyDescent="0.35">
      <c r="A401" s="346">
        <v>45466</v>
      </c>
      <c r="B401" s="345" t="s">
        <v>1275</v>
      </c>
      <c r="C401" s="345" t="s">
        <v>1276</v>
      </c>
      <c r="E401" s="346"/>
      <c r="F401" s="345"/>
      <c r="G401" s="345"/>
    </row>
    <row r="402" spans="1:7" x14ac:dyDescent="0.35">
      <c r="A402" s="346">
        <v>45466</v>
      </c>
      <c r="B402" s="345" t="s">
        <v>1277</v>
      </c>
      <c r="C402" s="345" t="s">
        <v>1278</v>
      </c>
      <c r="E402" s="346"/>
      <c r="F402" s="345"/>
      <c r="G402" s="345"/>
    </row>
    <row r="403" spans="1:7" x14ac:dyDescent="0.35">
      <c r="A403" s="346">
        <v>45466</v>
      </c>
      <c r="B403" s="345" t="s">
        <v>1279</v>
      </c>
      <c r="C403" s="345" t="s">
        <v>1280</v>
      </c>
      <c r="E403" s="346"/>
      <c r="F403" s="345"/>
      <c r="G403" s="345"/>
    </row>
    <row r="404" spans="1:7" x14ac:dyDescent="0.35">
      <c r="A404" s="346">
        <v>45466</v>
      </c>
      <c r="B404" s="345" t="s">
        <v>1281</v>
      </c>
      <c r="C404" s="345" t="s">
        <v>1282</v>
      </c>
      <c r="E404" s="346"/>
      <c r="F404" s="345"/>
      <c r="G404" s="345"/>
    </row>
    <row r="405" spans="1:7" x14ac:dyDescent="0.35">
      <c r="A405" s="346">
        <v>45466</v>
      </c>
      <c r="B405" s="345" t="s">
        <v>1283</v>
      </c>
      <c r="C405" s="345" t="s">
        <v>1284</v>
      </c>
      <c r="E405" s="346"/>
      <c r="F405" s="345"/>
      <c r="G405" s="345"/>
    </row>
    <row r="406" spans="1:7" x14ac:dyDescent="0.35">
      <c r="A406" s="346">
        <v>45466</v>
      </c>
      <c r="B406" s="345" t="s">
        <v>1285</v>
      </c>
      <c r="C406" s="345" t="s">
        <v>1286</v>
      </c>
      <c r="E406" s="346"/>
      <c r="F406" s="345"/>
      <c r="G406" s="345"/>
    </row>
    <row r="407" spans="1:7" x14ac:dyDescent="0.35">
      <c r="A407" s="346">
        <v>45466</v>
      </c>
      <c r="B407" s="345" t="s">
        <v>1287</v>
      </c>
      <c r="C407" s="345" t="s">
        <v>1288</v>
      </c>
      <c r="E407" s="346"/>
      <c r="F407" s="345"/>
      <c r="G407" s="345"/>
    </row>
    <row r="408" spans="1:7" x14ac:dyDescent="0.35">
      <c r="A408" s="346">
        <v>45466</v>
      </c>
      <c r="B408" s="345" t="s">
        <v>1289</v>
      </c>
      <c r="C408" s="345" t="s">
        <v>1290</v>
      </c>
      <c r="E408" s="346"/>
      <c r="F408" s="345"/>
      <c r="G408" s="345"/>
    </row>
    <row r="409" spans="1:7" x14ac:dyDescent="0.35">
      <c r="A409" s="346">
        <v>45466</v>
      </c>
      <c r="B409" s="345" t="s">
        <v>1291</v>
      </c>
      <c r="C409" s="345" t="s">
        <v>1292</v>
      </c>
      <c r="E409" s="346"/>
      <c r="F409" s="345"/>
      <c r="G409" s="345"/>
    </row>
    <row r="410" spans="1:7" x14ac:dyDescent="0.35">
      <c r="A410" s="346">
        <v>45466</v>
      </c>
      <c r="B410" s="345" t="s">
        <v>1293</v>
      </c>
      <c r="C410" s="345" t="s">
        <v>1294</v>
      </c>
      <c r="E410" s="346"/>
      <c r="F410" s="345"/>
      <c r="G410" s="345"/>
    </row>
    <row r="411" spans="1:7" x14ac:dyDescent="0.35">
      <c r="A411" s="346">
        <v>45466</v>
      </c>
      <c r="B411" s="345" t="s">
        <v>1295</v>
      </c>
      <c r="C411" s="345" t="s">
        <v>1296</v>
      </c>
      <c r="E411" s="346"/>
      <c r="F411" s="345"/>
      <c r="G411" s="345"/>
    </row>
    <row r="412" spans="1:7" x14ac:dyDescent="0.35">
      <c r="A412" s="346">
        <v>45466</v>
      </c>
      <c r="B412" s="345" t="s">
        <v>1297</v>
      </c>
      <c r="C412" s="345" t="s">
        <v>1298</v>
      </c>
      <c r="E412" s="346"/>
      <c r="F412" s="345"/>
      <c r="G412" s="345"/>
    </row>
    <row r="413" spans="1:7" x14ac:dyDescent="0.35">
      <c r="A413" s="346">
        <v>45466</v>
      </c>
      <c r="B413" s="345" t="s">
        <v>1299</v>
      </c>
      <c r="C413" s="345" t="s">
        <v>1300</v>
      </c>
      <c r="E413" s="346"/>
      <c r="F413" s="345"/>
      <c r="G413" s="345"/>
    </row>
    <row r="414" spans="1:7" x14ac:dyDescent="0.35">
      <c r="A414" s="346">
        <v>45466</v>
      </c>
      <c r="B414" s="345" t="s">
        <v>1301</v>
      </c>
      <c r="C414" s="345" t="s">
        <v>1302</v>
      </c>
      <c r="E414" s="346"/>
      <c r="F414" s="345"/>
      <c r="G414" s="345"/>
    </row>
    <row r="415" spans="1:7" x14ac:dyDescent="0.35">
      <c r="A415" s="346">
        <v>45466</v>
      </c>
      <c r="B415" s="345" t="s">
        <v>1303</v>
      </c>
      <c r="C415" s="345" t="s">
        <v>1304</v>
      </c>
      <c r="E415" s="346"/>
      <c r="F415" s="345"/>
      <c r="G415" s="345"/>
    </row>
    <row r="416" spans="1:7" x14ac:dyDescent="0.35">
      <c r="A416" s="346">
        <v>45466</v>
      </c>
      <c r="B416" s="345" t="s">
        <v>1305</v>
      </c>
      <c r="C416" s="345" t="s">
        <v>1306</v>
      </c>
      <c r="E416" s="346"/>
      <c r="F416" s="345"/>
      <c r="G416" s="345"/>
    </row>
    <row r="417" spans="1:7" x14ac:dyDescent="0.35">
      <c r="A417" s="346">
        <v>45466</v>
      </c>
      <c r="B417" s="345" t="s">
        <v>1307</v>
      </c>
      <c r="C417" s="345" t="s">
        <v>1308</v>
      </c>
      <c r="E417" s="346"/>
      <c r="F417" s="345"/>
      <c r="G417" s="345"/>
    </row>
    <row r="418" spans="1:7" x14ac:dyDescent="0.35">
      <c r="A418" s="346">
        <v>45466</v>
      </c>
      <c r="B418" s="345" t="s">
        <v>1309</v>
      </c>
      <c r="C418" s="345" t="s">
        <v>1310</v>
      </c>
      <c r="E418" s="346"/>
      <c r="F418" s="345"/>
      <c r="G418" s="345"/>
    </row>
    <row r="419" spans="1:7" x14ac:dyDescent="0.35">
      <c r="A419" s="346">
        <v>45466</v>
      </c>
      <c r="B419" s="345" t="s">
        <v>1311</v>
      </c>
      <c r="C419" s="345" t="s">
        <v>1312</v>
      </c>
      <c r="E419" s="346"/>
      <c r="F419" s="345"/>
      <c r="G419" s="345"/>
    </row>
    <row r="420" spans="1:7" x14ac:dyDescent="0.35">
      <c r="A420" s="346">
        <v>45466</v>
      </c>
      <c r="B420" s="345" t="s">
        <v>1313</v>
      </c>
      <c r="C420" s="345" t="s">
        <v>1314</v>
      </c>
      <c r="E420" s="346"/>
      <c r="F420" s="345"/>
      <c r="G420" s="345"/>
    </row>
    <row r="421" spans="1:7" x14ac:dyDescent="0.35">
      <c r="A421" s="346">
        <v>45466</v>
      </c>
      <c r="B421" s="345" t="s">
        <v>1315</v>
      </c>
      <c r="C421" s="345" t="s">
        <v>1316</v>
      </c>
      <c r="E421" s="346"/>
      <c r="F421" s="345"/>
      <c r="G421" s="345"/>
    </row>
    <row r="422" spans="1:7" x14ac:dyDescent="0.35">
      <c r="A422" s="346">
        <v>45466</v>
      </c>
      <c r="B422" s="345" t="s">
        <v>1317</v>
      </c>
      <c r="C422" s="345" t="s">
        <v>1318</v>
      </c>
      <c r="E422" s="346"/>
      <c r="F422" s="345"/>
      <c r="G422" s="345"/>
    </row>
    <row r="423" spans="1:7" x14ac:dyDescent="0.35">
      <c r="A423" s="346">
        <v>45466</v>
      </c>
      <c r="B423" s="345" t="s">
        <v>1319</v>
      </c>
      <c r="C423" s="345" t="s">
        <v>1320</v>
      </c>
      <c r="E423" s="346"/>
      <c r="F423" s="345"/>
      <c r="G423" s="345"/>
    </row>
    <row r="424" spans="1:7" x14ac:dyDescent="0.35">
      <c r="A424" s="346">
        <v>45466</v>
      </c>
      <c r="B424" s="345" t="s">
        <v>1321</v>
      </c>
      <c r="C424" s="345" t="s">
        <v>1322</v>
      </c>
      <c r="E424" s="346"/>
      <c r="F424" s="345"/>
      <c r="G424" s="345"/>
    </row>
    <row r="425" spans="1:7" x14ac:dyDescent="0.35">
      <c r="A425" s="346">
        <v>45466</v>
      </c>
      <c r="B425" s="345" t="s">
        <v>1323</v>
      </c>
      <c r="C425" s="345" t="s">
        <v>1324</v>
      </c>
      <c r="E425" s="346"/>
      <c r="F425" s="345"/>
      <c r="G425" s="345"/>
    </row>
    <row r="426" spans="1:7" x14ac:dyDescent="0.35">
      <c r="A426" s="346">
        <v>45466</v>
      </c>
      <c r="B426" s="345" t="s">
        <v>1325</v>
      </c>
      <c r="C426" s="345" t="s">
        <v>1326</v>
      </c>
      <c r="E426" s="346"/>
      <c r="F426" s="345"/>
      <c r="G426" s="345"/>
    </row>
    <row r="427" spans="1:7" x14ac:dyDescent="0.35">
      <c r="A427" s="346">
        <v>45466</v>
      </c>
      <c r="B427" s="345" t="s">
        <v>1327</v>
      </c>
      <c r="C427" s="345" t="s">
        <v>1328</v>
      </c>
      <c r="E427" s="346"/>
      <c r="F427" s="345"/>
      <c r="G427" s="345"/>
    </row>
    <row r="428" spans="1:7" x14ac:dyDescent="0.35">
      <c r="A428" s="346">
        <v>45466</v>
      </c>
      <c r="B428" s="345" t="s">
        <v>1329</v>
      </c>
      <c r="C428" s="345" t="s">
        <v>1330</v>
      </c>
      <c r="E428" s="346"/>
      <c r="F428" s="345"/>
      <c r="G428" s="345"/>
    </row>
    <row r="429" spans="1:7" x14ac:dyDescent="0.35">
      <c r="A429" s="346">
        <v>45466</v>
      </c>
      <c r="B429" s="345" t="s">
        <v>1331</v>
      </c>
      <c r="C429" s="345" t="s">
        <v>1332</v>
      </c>
      <c r="E429" s="346"/>
      <c r="F429" s="345"/>
      <c r="G429" s="345"/>
    </row>
    <row r="430" spans="1:7" x14ac:dyDescent="0.35">
      <c r="A430" s="346">
        <v>45466</v>
      </c>
      <c r="B430" s="345" t="s">
        <v>1333</v>
      </c>
      <c r="C430" s="345" t="s">
        <v>1334</v>
      </c>
      <c r="E430" s="346"/>
      <c r="F430" s="345"/>
      <c r="G430" s="345"/>
    </row>
    <row r="431" spans="1:7" x14ac:dyDescent="0.35">
      <c r="A431" s="346">
        <v>45466</v>
      </c>
      <c r="B431" s="345" t="s">
        <v>1335</v>
      </c>
      <c r="C431" s="345" t="s">
        <v>1336</v>
      </c>
      <c r="E431" s="346"/>
      <c r="F431" s="345"/>
      <c r="G431" s="345"/>
    </row>
    <row r="432" spans="1:7" x14ac:dyDescent="0.35">
      <c r="A432" s="346">
        <v>45466</v>
      </c>
      <c r="B432" s="345" t="s">
        <v>1337</v>
      </c>
      <c r="C432" s="345" t="s">
        <v>1338</v>
      </c>
      <c r="E432" s="346"/>
      <c r="F432" s="345"/>
      <c r="G432" s="345"/>
    </row>
    <row r="433" spans="1:7" x14ac:dyDescent="0.35">
      <c r="A433" s="346">
        <v>45466</v>
      </c>
      <c r="B433" s="345" t="s">
        <v>1339</v>
      </c>
      <c r="C433" s="345" t="s">
        <v>1340</v>
      </c>
      <c r="E433" s="346"/>
      <c r="F433" s="345"/>
      <c r="G433" s="345"/>
    </row>
    <row r="434" spans="1:7" x14ac:dyDescent="0.35">
      <c r="A434" s="346">
        <v>45466</v>
      </c>
      <c r="B434" s="345" t="s">
        <v>1341</v>
      </c>
      <c r="C434" s="345" t="s">
        <v>1342</v>
      </c>
      <c r="E434" s="346"/>
      <c r="F434" s="345"/>
      <c r="G434" s="345"/>
    </row>
    <row r="435" spans="1:7" x14ac:dyDescent="0.35">
      <c r="A435" s="346">
        <v>45466</v>
      </c>
      <c r="B435" s="345" t="s">
        <v>1343</v>
      </c>
      <c r="C435" s="345" t="s">
        <v>1344</v>
      </c>
      <c r="E435" s="346"/>
      <c r="F435" s="345"/>
      <c r="G435" s="345"/>
    </row>
    <row r="436" spans="1:7" x14ac:dyDescent="0.35">
      <c r="A436" s="346">
        <v>45466</v>
      </c>
      <c r="B436" s="345" t="s">
        <v>1345</v>
      </c>
      <c r="C436" s="345" t="s">
        <v>1346</v>
      </c>
      <c r="E436" s="346"/>
      <c r="F436" s="345"/>
      <c r="G436" s="345"/>
    </row>
    <row r="437" spans="1:7" x14ac:dyDescent="0.35">
      <c r="A437" s="346">
        <v>45466</v>
      </c>
      <c r="B437" s="345" t="s">
        <v>1347</v>
      </c>
      <c r="C437" s="345" t="s">
        <v>1348</v>
      </c>
      <c r="E437" s="346"/>
      <c r="F437" s="345"/>
      <c r="G437" s="345"/>
    </row>
    <row r="438" spans="1:7" x14ac:dyDescent="0.35">
      <c r="A438" s="346">
        <v>45466</v>
      </c>
      <c r="B438" s="345" t="s">
        <v>1349</v>
      </c>
      <c r="C438" s="345" t="s">
        <v>1350</v>
      </c>
      <c r="E438" s="346"/>
      <c r="F438" s="345"/>
      <c r="G438" s="345"/>
    </row>
    <row r="439" spans="1:7" x14ac:dyDescent="0.35">
      <c r="A439" s="346">
        <v>45466</v>
      </c>
      <c r="B439" s="345" t="s">
        <v>1351</v>
      </c>
      <c r="C439" s="345" t="s">
        <v>1352</v>
      </c>
      <c r="E439" s="346"/>
      <c r="F439" s="345"/>
      <c r="G439" s="345"/>
    </row>
    <row r="440" spans="1:7" x14ac:dyDescent="0.35">
      <c r="A440" s="346">
        <v>45466</v>
      </c>
      <c r="B440" s="345" t="s">
        <v>1353</v>
      </c>
      <c r="C440" s="345" t="s">
        <v>1354</v>
      </c>
      <c r="E440" s="346"/>
      <c r="F440" s="345"/>
      <c r="G440" s="345"/>
    </row>
    <row r="441" spans="1:7" x14ac:dyDescent="0.35">
      <c r="A441" s="346">
        <v>45466</v>
      </c>
      <c r="B441" s="345" t="s">
        <v>1355</v>
      </c>
      <c r="C441" s="345" t="s">
        <v>1356</v>
      </c>
      <c r="E441" s="346"/>
      <c r="F441" s="345"/>
      <c r="G441" s="345"/>
    </row>
    <row r="442" spans="1:7" x14ac:dyDescent="0.35">
      <c r="A442" s="346">
        <v>45466</v>
      </c>
      <c r="B442" s="345" t="s">
        <v>1357</v>
      </c>
      <c r="C442" s="345" t="s">
        <v>1358</v>
      </c>
      <c r="E442" s="346"/>
      <c r="F442" s="345"/>
      <c r="G442" s="345"/>
    </row>
    <row r="443" spans="1:7" x14ac:dyDescent="0.35">
      <c r="A443" s="346">
        <v>45466</v>
      </c>
      <c r="B443" s="345" t="s">
        <v>1359</v>
      </c>
      <c r="C443" s="345" t="s">
        <v>1360</v>
      </c>
      <c r="E443" s="346"/>
      <c r="F443" s="345"/>
      <c r="G443" s="345"/>
    </row>
    <row r="444" spans="1:7" x14ac:dyDescent="0.35">
      <c r="A444" s="346">
        <v>45466</v>
      </c>
      <c r="B444" s="345" t="s">
        <v>1361</v>
      </c>
      <c r="C444" s="345" t="s">
        <v>1362</v>
      </c>
      <c r="E444" s="346"/>
      <c r="F444" s="345"/>
      <c r="G444" s="345"/>
    </row>
    <row r="445" spans="1:7" x14ac:dyDescent="0.35">
      <c r="A445" s="346">
        <v>45466</v>
      </c>
      <c r="B445" s="345" t="s">
        <v>1363</v>
      </c>
      <c r="C445" s="345" t="s">
        <v>1364</v>
      </c>
      <c r="E445" s="346"/>
      <c r="F445" s="345"/>
      <c r="G445" s="345"/>
    </row>
    <row r="446" spans="1:7" x14ac:dyDescent="0.35">
      <c r="A446" s="346">
        <v>45466</v>
      </c>
      <c r="B446" s="345" t="s">
        <v>1365</v>
      </c>
      <c r="C446" s="345" t="s">
        <v>1366</v>
      </c>
      <c r="E446" s="346"/>
      <c r="F446" s="345"/>
      <c r="G446" s="345"/>
    </row>
    <row r="447" spans="1:7" x14ac:dyDescent="0.35">
      <c r="A447" s="346">
        <v>45466</v>
      </c>
      <c r="B447" s="345" t="s">
        <v>1367</v>
      </c>
      <c r="C447" s="345" t="s">
        <v>1368</v>
      </c>
      <c r="E447" s="346"/>
      <c r="F447" s="345"/>
      <c r="G447" s="345"/>
    </row>
    <row r="448" spans="1:7" x14ac:dyDescent="0.35">
      <c r="A448" s="346">
        <v>45466</v>
      </c>
      <c r="B448" s="345" t="s">
        <v>1369</v>
      </c>
      <c r="C448" s="345" t="s">
        <v>1370</v>
      </c>
      <c r="E448" s="346"/>
      <c r="F448" s="345"/>
      <c r="G448" s="345"/>
    </row>
    <row r="449" spans="1:7" x14ac:dyDescent="0.35">
      <c r="A449" s="346">
        <v>45466</v>
      </c>
      <c r="B449" s="345" t="s">
        <v>1371</v>
      </c>
      <c r="C449" s="345" t="s">
        <v>1372</v>
      </c>
      <c r="E449" s="346"/>
      <c r="F449" s="345"/>
      <c r="G449" s="345"/>
    </row>
    <row r="450" spans="1:7" x14ac:dyDescent="0.35">
      <c r="A450" s="346">
        <v>45466</v>
      </c>
      <c r="B450" s="345" t="s">
        <v>1373</v>
      </c>
      <c r="C450" s="345" t="s">
        <v>1374</v>
      </c>
      <c r="E450" s="346"/>
      <c r="F450" s="345"/>
      <c r="G450" s="345"/>
    </row>
    <row r="451" spans="1:7" x14ac:dyDescent="0.35">
      <c r="A451" s="346">
        <v>45466</v>
      </c>
      <c r="B451" s="345" t="s">
        <v>1375</v>
      </c>
      <c r="C451" s="345" t="s">
        <v>1376</v>
      </c>
      <c r="E451" s="346"/>
      <c r="F451" s="345"/>
      <c r="G451" s="345"/>
    </row>
    <row r="452" spans="1:7" x14ac:dyDescent="0.35">
      <c r="A452" s="346">
        <v>45466</v>
      </c>
      <c r="B452" s="345" t="s">
        <v>1377</v>
      </c>
      <c r="C452" s="345" t="s">
        <v>1378</v>
      </c>
      <c r="E452" s="346"/>
      <c r="F452" s="345"/>
      <c r="G452" s="345"/>
    </row>
    <row r="453" spans="1:7" x14ac:dyDescent="0.35">
      <c r="A453" s="346">
        <v>45466</v>
      </c>
      <c r="B453" s="345" t="s">
        <v>1379</v>
      </c>
      <c r="C453" s="345" t="s">
        <v>1380</v>
      </c>
      <c r="E453" s="346"/>
      <c r="F453" s="345"/>
      <c r="G453" s="345"/>
    </row>
    <row r="454" spans="1:7" x14ac:dyDescent="0.35">
      <c r="A454" s="346">
        <v>45466</v>
      </c>
      <c r="B454" s="345" t="s">
        <v>1381</v>
      </c>
      <c r="C454" s="345" t="s">
        <v>1382</v>
      </c>
      <c r="E454" s="346"/>
      <c r="F454" s="345"/>
      <c r="G454" s="345"/>
    </row>
    <row r="455" spans="1:7" x14ac:dyDescent="0.35">
      <c r="A455" s="346">
        <v>45466</v>
      </c>
      <c r="B455" s="345" t="s">
        <v>1383</v>
      </c>
      <c r="C455" s="345" t="s">
        <v>460</v>
      </c>
      <c r="E455" s="346"/>
      <c r="F455" s="345"/>
      <c r="G455" s="345"/>
    </row>
    <row r="456" spans="1:7" x14ac:dyDescent="0.35">
      <c r="A456" s="346">
        <v>45466</v>
      </c>
      <c r="B456" s="345" t="s">
        <v>1384</v>
      </c>
      <c r="C456" s="345" t="s">
        <v>1385</v>
      </c>
      <c r="E456" s="346"/>
      <c r="F456" s="345"/>
      <c r="G456" s="345"/>
    </row>
    <row r="457" spans="1:7" x14ac:dyDescent="0.35">
      <c r="A457" s="346">
        <v>45466</v>
      </c>
      <c r="B457" s="345" t="s">
        <v>1386</v>
      </c>
      <c r="C457" s="345" t="s">
        <v>1387</v>
      </c>
      <c r="E457" s="346"/>
      <c r="F457" s="345"/>
      <c r="G457" s="345"/>
    </row>
    <row r="458" spans="1:7" x14ac:dyDescent="0.35">
      <c r="A458" s="346">
        <v>45466</v>
      </c>
      <c r="B458" s="345" t="s">
        <v>1388</v>
      </c>
      <c r="C458" s="345" t="s">
        <v>1389</v>
      </c>
      <c r="E458" s="346"/>
      <c r="F458" s="345"/>
      <c r="G458" s="345"/>
    </row>
    <row r="459" spans="1:7" x14ac:dyDescent="0.35">
      <c r="A459" s="346">
        <v>45466</v>
      </c>
      <c r="B459" s="345" t="s">
        <v>1390</v>
      </c>
      <c r="C459" s="345" t="s">
        <v>1391</v>
      </c>
      <c r="E459" s="346"/>
      <c r="F459" s="345"/>
      <c r="G459" s="345"/>
    </row>
    <row r="460" spans="1:7" x14ac:dyDescent="0.35">
      <c r="A460" s="346">
        <v>45466</v>
      </c>
      <c r="B460" s="345" t="s">
        <v>1392</v>
      </c>
      <c r="C460" s="345" t="s">
        <v>1393</v>
      </c>
      <c r="E460" s="346"/>
      <c r="F460" s="345"/>
      <c r="G460" s="345"/>
    </row>
    <row r="461" spans="1:7" x14ac:dyDescent="0.35">
      <c r="A461" s="346">
        <v>45466</v>
      </c>
      <c r="B461" s="345" t="s">
        <v>1394</v>
      </c>
      <c r="C461" s="345" t="s">
        <v>1395</v>
      </c>
      <c r="E461" s="346"/>
      <c r="F461" s="345"/>
      <c r="G461" s="345"/>
    </row>
    <row r="462" spans="1:7" x14ac:dyDescent="0.35">
      <c r="A462" s="346">
        <v>45466</v>
      </c>
      <c r="B462" s="345" t="s">
        <v>1396</v>
      </c>
      <c r="C462" s="345" t="s">
        <v>1397</v>
      </c>
      <c r="E462" s="346"/>
      <c r="F462" s="345"/>
      <c r="G462" s="345"/>
    </row>
    <row r="463" spans="1:7" x14ac:dyDescent="0.35">
      <c r="A463" s="346">
        <v>45466</v>
      </c>
      <c r="B463" s="345" t="s">
        <v>1398</v>
      </c>
      <c r="C463" s="345" t="s">
        <v>1399</v>
      </c>
      <c r="E463" s="346"/>
      <c r="F463" s="345"/>
      <c r="G463" s="345"/>
    </row>
    <row r="464" spans="1:7" x14ac:dyDescent="0.35">
      <c r="A464" s="346">
        <v>45466</v>
      </c>
      <c r="B464" s="345" t="s">
        <v>1400</v>
      </c>
      <c r="C464" s="345" t="s">
        <v>1401</v>
      </c>
      <c r="E464" s="346"/>
      <c r="F464" s="345"/>
      <c r="G464" s="345"/>
    </row>
    <row r="465" spans="1:7" x14ac:dyDescent="0.35">
      <c r="A465" s="346">
        <v>45466</v>
      </c>
      <c r="B465" s="345" t="s">
        <v>1402</v>
      </c>
      <c r="C465" s="345" t="s">
        <v>1403</v>
      </c>
      <c r="E465" s="346"/>
      <c r="F465" s="345"/>
      <c r="G465" s="345"/>
    </row>
    <row r="466" spans="1:7" x14ac:dyDescent="0.35">
      <c r="A466" s="346">
        <v>45466</v>
      </c>
      <c r="B466" s="345" t="s">
        <v>1404</v>
      </c>
      <c r="C466" s="345" t="s">
        <v>1405</v>
      </c>
      <c r="E466" s="346"/>
      <c r="F466" s="345"/>
      <c r="G466" s="345"/>
    </row>
    <row r="467" spans="1:7" x14ac:dyDescent="0.35">
      <c r="A467" s="346">
        <v>45466</v>
      </c>
      <c r="B467" s="345" t="s">
        <v>1406</v>
      </c>
      <c r="C467" s="345" t="s">
        <v>1407</v>
      </c>
      <c r="E467" s="346"/>
      <c r="F467" s="345"/>
      <c r="G467" s="345"/>
    </row>
    <row r="468" spans="1:7" x14ac:dyDescent="0.35">
      <c r="A468" s="346">
        <v>45466</v>
      </c>
      <c r="B468" s="345" t="s">
        <v>1408</v>
      </c>
      <c r="C468" s="345" t="s">
        <v>1409</v>
      </c>
      <c r="E468" s="346"/>
      <c r="F468" s="345"/>
      <c r="G468" s="345"/>
    </row>
    <row r="469" spans="1:7" x14ac:dyDescent="0.35">
      <c r="A469" s="346">
        <v>45466</v>
      </c>
      <c r="B469" s="345" t="s">
        <v>1410</v>
      </c>
      <c r="C469" s="345" t="s">
        <v>1411</v>
      </c>
      <c r="E469" s="346"/>
      <c r="F469" s="345"/>
      <c r="G469" s="345"/>
    </row>
    <row r="470" spans="1:7" x14ac:dyDescent="0.35">
      <c r="A470" s="346">
        <v>45466</v>
      </c>
      <c r="B470" s="345" t="s">
        <v>1412</v>
      </c>
      <c r="C470" s="345" t="s">
        <v>1413</v>
      </c>
      <c r="E470" s="346"/>
      <c r="F470" s="345"/>
      <c r="G470" s="345"/>
    </row>
    <row r="471" spans="1:7" x14ac:dyDescent="0.35">
      <c r="A471" s="346">
        <v>45466</v>
      </c>
      <c r="B471" s="345" t="s">
        <v>1414</v>
      </c>
      <c r="C471" s="345" t="s">
        <v>1415</v>
      </c>
      <c r="E471" s="346"/>
      <c r="F471" s="345"/>
      <c r="G471" s="345"/>
    </row>
    <row r="472" spans="1:7" x14ac:dyDescent="0.35">
      <c r="A472" s="346">
        <v>45466</v>
      </c>
      <c r="B472" s="345" t="s">
        <v>1416</v>
      </c>
      <c r="C472" s="345" t="s">
        <v>1417</v>
      </c>
      <c r="E472" s="346"/>
      <c r="F472" s="345"/>
      <c r="G472" s="345"/>
    </row>
    <row r="473" spans="1:7" x14ac:dyDescent="0.35">
      <c r="A473" s="346">
        <v>45466</v>
      </c>
      <c r="B473" s="345" t="s">
        <v>1418</v>
      </c>
      <c r="C473" s="345" t="s">
        <v>1419</v>
      </c>
      <c r="E473" s="346"/>
      <c r="F473" s="345"/>
      <c r="G473" s="345"/>
    </row>
    <row r="474" spans="1:7" x14ac:dyDescent="0.35">
      <c r="A474" s="346">
        <v>45466</v>
      </c>
      <c r="B474" s="345" t="s">
        <v>1420</v>
      </c>
      <c r="C474" s="345" t="s">
        <v>1421</v>
      </c>
      <c r="E474" s="346"/>
      <c r="F474" s="345"/>
      <c r="G474" s="345"/>
    </row>
    <row r="475" spans="1:7" x14ac:dyDescent="0.35">
      <c r="A475" s="346">
        <v>45466</v>
      </c>
      <c r="B475" s="345" t="s">
        <v>1422</v>
      </c>
      <c r="C475" s="345" t="s">
        <v>1423</v>
      </c>
      <c r="E475" s="346"/>
      <c r="F475" s="345"/>
      <c r="G475" s="345"/>
    </row>
    <row r="476" spans="1:7" x14ac:dyDescent="0.35">
      <c r="A476" s="346">
        <v>45466</v>
      </c>
      <c r="B476" s="345" t="s">
        <v>1424</v>
      </c>
      <c r="C476" s="345" t="s">
        <v>1425</v>
      </c>
      <c r="E476" s="346"/>
      <c r="F476" s="345"/>
      <c r="G476" s="345"/>
    </row>
    <row r="477" spans="1:7" x14ac:dyDescent="0.35">
      <c r="A477" s="346">
        <v>45466</v>
      </c>
      <c r="B477" s="345" t="s">
        <v>1426</v>
      </c>
      <c r="C477" s="345" t="s">
        <v>1427</v>
      </c>
      <c r="E477" s="346"/>
      <c r="F477" s="345"/>
      <c r="G477" s="345"/>
    </row>
    <row r="478" spans="1:7" x14ac:dyDescent="0.35">
      <c r="A478" s="346">
        <v>45466</v>
      </c>
      <c r="B478" s="345" t="s">
        <v>1428</v>
      </c>
      <c r="C478" s="345" t="s">
        <v>1429</v>
      </c>
      <c r="E478" s="346"/>
      <c r="F478" s="345"/>
      <c r="G478" s="345"/>
    </row>
    <row r="479" spans="1:7" x14ac:dyDescent="0.35">
      <c r="A479" s="346">
        <v>45466</v>
      </c>
      <c r="B479" s="345" t="s">
        <v>1430</v>
      </c>
      <c r="C479" s="345" t="s">
        <v>1431</v>
      </c>
      <c r="E479" s="346"/>
      <c r="F479" s="345"/>
      <c r="G479" s="345"/>
    </row>
    <row r="480" spans="1:7" x14ac:dyDescent="0.35">
      <c r="A480" s="346">
        <v>45466</v>
      </c>
      <c r="B480" s="345" t="s">
        <v>1432</v>
      </c>
      <c r="C480" s="345" t="s">
        <v>1433</v>
      </c>
      <c r="E480" s="346"/>
      <c r="F480" s="345"/>
      <c r="G480" s="345"/>
    </row>
    <row r="481" spans="1:7" x14ac:dyDescent="0.35">
      <c r="A481" s="346">
        <v>45466</v>
      </c>
      <c r="B481" s="345" t="s">
        <v>1434</v>
      </c>
      <c r="C481" s="345" t="s">
        <v>1435</v>
      </c>
      <c r="E481" s="346"/>
      <c r="F481" s="345"/>
      <c r="G481" s="345"/>
    </row>
    <row r="482" spans="1:7" x14ac:dyDescent="0.35">
      <c r="A482" s="346">
        <v>45466</v>
      </c>
      <c r="B482" s="345" t="s">
        <v>1436</v>
      </c>
      <c r="C482" s="345" t="s">
        <v>452</v>
      </c>
      <c r="E482" s="346"/>
      <c r="F482" s="345"/>
      <c r="G482" s="345"/>
    </row>
    <row r="483" spans="1:7" x14ac:dyDescent="0.35">
      <c r="A483" s="346">
        <v>45466</v>
      </c>
      <c r="B483" s="345" t="s">
        <v>1437</v>
      </c>
      <c r="C483" s="345" t="s">
        <v>1438</v>
      </c>
      <c r="E483" s="346"/>
      <c r="F483" s="345"/>
      <c r="G483" s="345"/>
    </row>
    <row r="484" spans="1:7" x14ac:dyDescent="0.35">
      <c r="A484" s="346">
        <v>45466</v>
      </c>
      <c r="B484" s="345" t="s">
        <v>1439</v>
      </c>
      <c r="C484" s="345" t="s">
        <v>1440</v>
      </c>
      <c r="E484" s="346"/>
      <c r="F484" s="345"/>
      <c r="G484" s="345"/>
    </row>
    <row r="485" spans="1:7" x14ac:dyDescent="0.35">
      <c r="A485" s="346">
        <v>45466</v>
      </c>
      <c r="B485" s="345" t="s">
        <v>1441</v>
      </c>
      <c r="C485" s="345" t="s">
        <v>1442</v>
      </c>
      <c r="E485" s="346"/>
      <c r="F485" s="345"/>
      <c r="G485" s="345"/>
    </row>
    <row r="486" spans="1:7" x14ac:dyDescent="0.35">
      <c r="A486" s="346">
        <v>45466</v>
      </c>
      <c r="B486" s="345" t="s">
        <v>1443</v>
      </c>
      <c r="C486" s="345" t="s">
        <v>1444</v>
      </c>
      <c r="E486" s="346"/>
      <c r="F486" s="345"/>
      <c r="G486" s="345"/>
    </row>
    <row r="487" spans="1:7" x14ac:dyDescent="0.35">
      <c r="A487" s="346">
        <v>45466</v>
      </c>
      <c r="B487" s="345" t="s">
        <v>1445</v>
      </c>
      <c r="C487" s="345" t="s">
        <v>1446</v>
      </c>
      <c r="E487" s="346"/>
      <c r="F487" s="345"/>
      <c r="G487" s="345"/>
    </row>
    <row r="488" spans="1:7" x14ac:dyDescent="0.35">
      <c r="A488" s="346">
        <v>45466</v>
      </c>
      <c r="B488" s="345" t="s">
        <v>1447</v>
      </c>
      <c r="C488" s="345" t="s">
        <v>1448</v>
      </c>
      <c r="E488" s="346"/>
      <c r="F488" s="345"/>
      <c r="G488" s="345"/>
    </row>
    <row r="489" spans="1:7" x14ac:dyDescent="0.35">
      <c r="A489" s="346">
        <v>45466</v>
      </c>
      <c r="B489" s="345" t="s">
        <v>1449</v>
      </c>
      <c r="C489" s="345" t="s">
        <v>1450</v>
      </c>
      <c r="E489" s="346"/>
      <c r="F489" s="345"/>
      <c r="G489" s="345"/>
    </row>
    <row r="490" spans="1:7" x14ac:dyDescent="0.35">
      <c r="A490" s="346">
        <v>45466</v>
      </c>
      <c r="B490" s="345" t="s">
        <v>1451</v>
      </c>
      <c r="C490" s="345" t="s">
        <v>1452</v>
      </c>
      <c r="E490" s="346"/>
      <c r="F490" s="345"/>
      <c r="G490" s="345"/>
    </row>
    <row r="491" spans="1:7" x14ac:dyDescent="0.35">
      <c r="A491" s="346">
        <v>45466</v>
      </c>
      <c r="B491" s="345" t="s">
        <v>1453</v>
      </c>
      <c r="C491" s="345" t="s">
        <v>1454</v>
      </c>
      <c r="E491" s="346"/>
      <c r="F491" s="345"/>
      <c r="G491" s="345"/>
    </row>
    <row r="492" spans="1:7" x14ac:dyDescent="0.35">
      <c r="A492" s="346">
        <v>45466</v>
      </c>
      <c r="B492" s="345" t="s">
        <v>1455</v>
      </c>
      <c r="C492" s="345" t="s">
        <v>1456</v>
      </c>
      <c r="E492" s="346"/>
      <c r="F492" s="345"/>
      <c r="G492" s="345"/>
    </row>
    <row r="493" spans="1:7" x14ac:dyDescent="0.35">
      <c r="A493" s="346">
        <v>45466</v>
      </c>
      <c r="B493" s="345" t="s">
        <v>1457</v>
      </c>
      <c r="C493" s="345" t="s">
        <v>1458</v>
      </c>
      <c r="E493" s="346"/>
      <c r="F493" s="345"/>
      <c r="G493" s="345"/>
    </row>
    <row r="494" spans="1:7" x14ac:dyDescent="0.35">
      <c r="A494" s="346">
        <v>45466</v>
      </c>
      <c r="B494" s="345" t="s">
        <v>1459</v>
      </c>
      <c r="C494" s="345" t="s">
        <v>1460</v>
      </c>
      <c r="E494" s="346"/>
      <c r="F494" s="345"/>
      <c r="G494" s="345"/>
    </row>
    <row r="495" spans="1:7" x14ac:dyDescent="0.35">
      <c r="A495" s="346">
        <v>45466</v>
      </c>
      <c r="B495" s="345" t="s">
        <v>1461</v>
      </c>
      <c r="C495" s="345" t="s">
        <v>1462</v>
      </c>
      <c r="E495" s="346"/>
      <c r="F495" s="345"/>
      <c r="G495" s="345"/>
    </row>
    <row r="496" spans="1:7" x14ac:dyDescent="0.35">
      <c r="A496" s="346">
        <v>45466</v>
      </c>
      <c r="B496" s="345" t="s">
        <v>1463</v>
      </c>
      <c r="C496" s="345" t="s">
        <v>1464</v>
      </c>
      <c r="E496" s="346"/>
      <c r="F496" s="345"/>
      <c r="G496" s="345"/>
    </row>
    <row r="497" spans="1:7" x14ac:dyDescent="0.35">
      <c r="A497" s="346">
        <v>45466</v>
      </c>
      <c r="B497" s="345" t="s">
        <v>1465</v>
      </c>
      <c r="C497" s="345" t="s">
        <v>1466</v>
      </c>
      <c r="E497" s="346"/>
      <c r="F497" s="345"/>
      <c r="G497" s="345"/>
    </row>
    <row r="498" spans="1:7" x14ac:dyDescent="0.35">
      <c r="A498" s="346">
        <v>45466</v>
      </c>
      <c r="B498" s="345" t="s">
        <v>1467</v>
      </c>
      <c r="C498" s="345" t="s">
        <v>1468</v>
      </c>
      <c r="E498" s="346"/>
      <c r="F498" s="345"/>
      <c r="G498" s="345"/>
    </row>
    <row r="499" spans="1:7" x14ac:dyDescent="0.35">
      <c r="A499" s="346">
        <v>45466</v>
      </c>
      <c r="B499" s="345" t="s">
        <v>1469</v>
      </c>
      <c r="C499" s="345" t="s">
        <v>1470</v>
      </c>
      <c r="E499" s="346"/>
      <c r="F499" s="345"/>
      <c r="G499" s="345"/>
    </row>
    <row r="500" spans="1:7" x14ac:dyDescent="0.35">
      <c r="A500" s="346">
        <v>45466</v>
      </c>
      <c r="B500" s="345" t="s">
        <v>1471</v>
      </c>
      <c r="C500" s="345" t="s">
        <v>1472</v>
      </c>
      <c r="E500" s="346"/>
      <c r="F500" s="345"/>
      <c r="G500" s="345"/>
    </row>
    <row r="501" spans="1:7" x14ac:dyDescent="0.35">
      <c r="A501" s="346">
        <v>45466</v>
      </c>
      <c r="B501" s="345" t="s">
        <v>1473</v>
      </c>
      <c r="C501" s="345" t="s">
        <v>1474</v>
      </c>
      <c r="E501" s="346"/>
      <c r="F501" s="345"/>
      <c r="G501" s="345"/>
    </row>
    <row r="502" spans="1:7" x14ac:dyDescent="0.35">
      <c r="A502" s="346">
        <v>45466</v>
      </c>
      <c r="B502" s="345" t="s">
        <v>1475</v>
      </c>
      <c r="C502" s="345" t="s">
        <v>1476</v>
      </c>
      <c r="E502" s="346"/>
      <c r="F502" s="345"/>
      <c r="G502" s="345"/>
    </row>
    <row r="503" spans="1:7" x14ac:dyDescent="0.35">
      <c r="A503" s="346">
        <v>45466</v>
      </c>
      <c r="B503" s="345" t="s">
        <v>1477</v>
      </c>
      <c r="C503" s="345" t="s">
        <v>1478</v>
      </c>
      <c r="E503" s="346"/>
      <c r="F503" s="345"/>
      <c r="G503" s="345"/>
    </row>
    <row r="504" spans="1:7" x14ac:dyDescent="0.35">
      <c r="A504" s="346">
        <v>45466</v>
      </c>
      <c r="B504" s="345" t="s">
        <v>1479</v>
      </c>
      <c r="C504" s="345" t="s">
        <v>1480</v>
      </c>
      <c r="E504" s="346"/>
      <c r="F504" s="345"/>
      <c r="G504" s="345"/>
    </row>
    <row r="505" spans="1:7" x14ac:dyDescent="0.35">
      <c r="A505" s="346">
        <v>45466</v>
      </c>
      <c r="B505" s="345" t="s">
        <v>1481</v>
      </c>
      <c r="C505" s="345" t="s">
        <v>1482</v>
      </c>
      <c r="E505" s="346"/>
      <c r="F505" s="345"/>
      <c r="G505" s="345"/>
    </row>
    <row r="506" spans="1:7" x14ac:dyDescent="0.35">
      <c r="A506" s="346">
        <v>45466</v>
      </c>
      <c r="B506" s="345" t="s">
        <v>1483</v>
      </c>
      <c r="C506" s="345" t="s">
        <v>1484</v>
      </c>
      <c r="E506" s="346"/>
      <c r="F506" s="345"/>
      <c r="G506" s="345"/>
    </row>
    <row r="507" spans="1:7" x14ac:dyDescent="0.35">
      <c r="A507" s="346">
        <v>45466</v>
      </c>
      <c r="B507" s="345" t="s">
        <v>1485</v>
      </c>
      <c r="C507" s="345" t="s">
        <v>1486</v>
      </c>
      <c r="E507" s="346"/>
      <c r="F507" s="345"/>
      <c r="G507" s="345"/>
    </row>
    <row r="508" spans="1:7" x14ac:dyDescent="0.35">
      <c r="A508" s="346">
        <v>45466</v>
      </c>
      <c r="B508" s="345" t="s">
        <v>1487</v>
      </c>
      <c r="C508" s="345" t="s">
        <v>1488</v>
      </c>
      <c r="E508" s="346"/>
      <c r="F508" s="345"/>
      <c r="G508" s="345"/>
    </row>
    <row r="509" spans="1:7" x14ac:dyDescent="0.35">
      <c r="A509" s="346">
        <v>45466</v>
      </c>
      <c r="B509" s="345" t="s">
        <v>1489</v>
      </c>
      <c r="C509" s="345" t="s">
        <v>1490</v>
      </c>
      <c r="E509" s="346"/>
      <c r="F509" s="345"/>
      <c r="G509" s="345"/>
    </row>
    <row r="510" spans="1:7" x14ac:dyDescent="0.35">
      <c r="A510" s="346">
        <v>45466</v>
      </c>
      <c r="B510" s="345" t="s">
        <v>1491</v>
      </c>
      <c r="C510" s="345" t="s">
        <v>1492</v>
      </c>
      <c r="E510" s="346"/>
      <c r="F510" s="345"/>
      <c r="G510" s="345"/>
    </row>
    <row r="511" spans="1:7" x14ac:dyDescent="0.35">
      <c r="A511" s="346">
        <v>45466</v>
      </c>
      <c r="B511" s="345" t="s">
        <v>1493</v>
      </c>
      <c r="C511" s="345" t="s">
        <v>1494</v>
      </c>
      <c r="E511" s="346"/>
      <c r="F511" s="345"/>
      <c r="G511" s="345"/>
    </row>
    <row r="512" spans="1:7" x14ac:dyDescent="0.35">
      <c r="A512" s="346">
        <v>45466</v>
      </c>
      <c r="B512" s="345" t="s">
        <v>1495</v>
      </c>
      <c r="C512" s="345" t="s">
        <v>1496</v>
      </c>
      <c r="E512" s="346"/>
      <c r="F512" s="345"/>
      <c r="G512" s="345"/>
    </row>
    <row r="513" spans="1:7" x14ac:dyDescent="0.35">
      <c r="A513" s="346">
        <v>45466</v>
      </c>
      <c r="B513" s="345" t="s">
        <v>1497</v>
      </c>
      <c r="C513" s="345" t="s">
        <v>1498</v>
      </c>
      <c r="E513" s="346"/>
      <c r="F513" s="345"/>
      <c r="G513" s="345"/>
    </row>
    <row r="514" spans="1:7" x14ac:dyDescent="0.35">
      <c r="A514" s="346">
        <v>45466</v>
      </c>
      <c r="B514" s="345" t="s">
        <v>1499</v>
      </c>
      <c r="C514" s="345" t="s">
        <v>1500</v>
      </c>
      <c r="E514" s="346"/>
      <c r="F514" s="345"/>
      <c r="G514" s="345"/>
    </row>
    <row r="515" spans="1:7" x14ac:dyDescent="0.35">
      <c r="A515" s="346">
        <v>45466</v>
      </c>
      <c r="B515" s="345" t="s">
        <v>1501</v>
      </c>
      <c r="C515" s="345" t="s">
        <v>1502</v>
      </c>
      <c r="E515" s="346"/>
      <c r="F515" s="345"/>
      <c r="G515" s="345"/>
    </row>
    <row r="516" spans="1:7" x14ac:dyDescent="0.35">
      <c r="A516" s="346">
        <v>45466</v>
      </c>
      <c r="B516" s="345" t="s">
        <v>1503</v>
      </c>
      <c r="C516" s="345" t="s">
        <v>1504</v>
      </c>
      <c r="E516" s="346"/>
      <c r="F516" s="345"/>
      <c r="G516" s="345"/>
    </row>
    <row r="517" spans="1:7" x14ac:dyDescent="0.35">
      <c r="A517" s="346">
        <v>45466</v>
      </c>
      <c r="B517" s="345" t="s">
        <v>1505</v>
      </c>
      <c r="C517" s="345" t="s">
        <v>1506</v>
      </c>
      <c r="E517" s="346"/>
      <c r="F517" s="345"/>
      <c r="G517" s="345"/>
    </row>
    <row r="518" spans="1:7" x14ac:dyDescent="0.35">
      <c r="A518" s="346">
        <v>45466</v>
      </c>
      <c r="B518" s="345" t="s">
        <v>1507</v>
      </c>
      <c r="C518" s="345" t="s">
        <v>1508</v>
      </c>
      <c r="E518" s="346"/>
      <c r="F518" s="345"/>
      <c r="G518" s="345"/>
    </row>
    <row r="519" spans="1:7" x14ac:dyDescent="0.35">
      <c r="A519" s="346">
        <v>45466</v>
      </c>
      <c r="B519" s="345" t="s">
        <v>1509</v>
      </c>
      <c r="C519" s="345" t="s">
        <v>1510</v>
      </c>
      <c r="E519" s="346"/>
      <c r="F519" s="345"/>
      <c r="G519" s="345"/>
    </row>
    <row r="520" spans="1:7" x14ac:dyDescent="0.35">
      <c r="A520" s="346">
        <v>45466</v>
      </c>
      <c r="B520" s="345" t="s">
        <v>1511</v>
      </c>
      <c r="C520" s="345" t="s">
        <v>1512</v>
      </c>
      <c r="E520" s="346"/>
      <c r="F520" s="345"/>
      <c r="G520" s="345"/>
    </row>
    <row r="521" spans="1:7" x14ac:dyDescent="0.35">
      <c r="A521" s="346">
        <v>45466</v>
      </c>
      <c r="B521" s="345" t="s">
        <v>1513</v>
      </c>
      <c r="C521" s="345" t="s">
        <v>1514</v>
      </c>
      <c r="E521" s="346"/>
      <c r="F521" s="345"/>
      <c r="G521" s="345"/>
    </row>
    <row r="522" spans="1:7" x14ac:dyDescent="0.35">
      <c r="A522" s="346">
        <v>45466</v>
      </c>
      <c r="B522" s="345" t="s">
        <v>1515</v>
      </c>
      <c r="C522" s="345" t="s">
        <v>1516</v>
      </c>
      <c r="E522" s="346"/>
      <c r="F522" s="345"/>
      <c r="G522" s="345"/>
    </row>
    <row r="523" spans="1:7" x14ac:dyDescent="0.35">
      <c r="A523" s="346">
        <v>45466</v>
      </c>
      <c r="B523" s="345" t="s">
        <v>1517</v>
      </c>
      <c r="C523" s="345" t="s">
        <v>1518</v>
      </c>
      <c r="E523" s="346"/>
      <c r="F523" s="345"/>
      <c r="G523" s="345"/>
    </row>
    <row r="524" spans="1:7" x14ac:dyDescent="0.35">
      <c r="A524" s="346">
        <v>45466</v>
      </c>
      <c r="B524" s="345" t="s">
        <v>1519</v>
      </c>
      <c r="C524" s="345" t="s">
        <v>1520</v>
      </c>
      <c r="E524" s="346"/>
      <c r="F524" s="345"/>
      <c r="G524" s="345"/>
    </row>
    <row r="525" spans="1:7" x14ac:dyDescent="0.35">
      <c r="A525" s="346">
        <v>45466</v>
      </c>
      <c r="B525" s="345" t="s">
        <v>1521</v>
      </c>
      <c r="C525" s="345" t="s">
        <v>1522</v>
      </c>
      <c r="E525" s="346"/>
      <c r="F525" s="345"/>
      <c r="G525" s="345"/>
    </row>
    <row r="526" spans="1:7" x14ac:dyDescent="0.35">
      <c r="A526" s="346">
        <v>45466</v>
      </c>
      <c r="B526" s="345" t="s">
        <v>1523</v>
      </c>
      <c r="C526" s="345" t="s">
        <v>1524</v>
      </c>
      <c r="E526" s="346"/>
      <c r="F526" s="345"/>
      <c r="G526" s="345"/>
    </row>
    <row r="527" spans="1:7" x14ac:dyDescent="0.35">
      <c r="A527" s="346">
        <v>45466</v>
      </c>
      <c r="B527" s="345" t="s">
        <v>1525</v>
      </c>
      <c r="C527" s="345" t="s">
        <v>1526</v>
      </c>
      <c r="E527" s="346"/>
      <c r="F527" s="345"/>
      <c r="G527" s="345"/>
    </row>
    <row r="528" spans="1:7" x14ac:dyDescent="0.35">
      <c r="A528" s="346">
        <v>45466</v>
      </c>
      <c r="B528" s="345" t="s">
        <v>1527</v>
      </c>
      <c r="C528" s="345" t="s">
        <v>1528</v>
      </c>
      <c r="E528" s="346"/>
      <c r="F528" s="345"/>
      <c r="G528" s="345"/>
    </row>
    <row r="529" spans="1:7" x14ac:dyDescent="0.35">
      <c r="A529" s="346">
        <v>45466</v>
      </c>
      <c r="B529" s="345" t="s">
        <v>1529</v>
      </c>
      <c r="C529" s="345" t="s">
        <v>1530</v>
      </c>
      <c r="E529" s="346"/>
      <c r="F529" s="345"/>
      <c r="G529" s="345"/>
    </row>
    <row r="530" spans="1:7" x14ac:dyDescent="0.35">
      <c r="A530" s="346">
        <v>45466</v>
      </c>
      <c r="B530" s="345" t="s">
        <v>1531</v>
      </c>
      <c r="C530" s="345" t="s">
        <v>1532</v>
      </c>
      <c r="E530" s="346"/>
      <c r="F530" s="345"/>
      <c r="G530" s="345"/>
    </row>
    <row r="531" spans="1:7" x14ac:dyDescent="0.35">
      <c r="A531" s="346">
        <v>45466</v>
      </c>
      <c r="B531" s="345" t="s">
        <v>1533</v>
      </c>
      <c r="C531" s="345" t="s">
        <v>1534</v>
      </c>
      <c r="E531" s="346"/>
      <c r="F531" s="345"/>
      <c r="G531" s="345"/>
    </row>
    <row r="532" spans="1:7" x14ac:dyDescent="0.35">
      <c r="A532" s="346">
        <v>45466</v>
      </c>
      <c r="B532" s="345" t="s">
        <v>1535</v>
      </c>
      <c r="C532" s="345" t="s">
        <v>1536</v>
      </c>
      <c r="E532" s="346"/>
      <c r="F532" s="345"/>
      <c r="G532" s="345"/>
    </row>
    <row r="533" spans="1:7" x14ac:dyDescent="0.35">
      <c r="A533" s="346">
        <v>45466</v>
      </c>
      <c r="B533" s="345" t="s">
        <v>1537</v>
      </c>
      <c r="C533" s="345" t="s">
        <v>1538</v>
      </c>
      <c r="E533" s="346"/>
      <c r="F533" s="345"/>
      <c r="G533" s="345"/>
    </row>
    <row r="534" spans="1:7" x14ac:dyDescent="0.35">
      <c r="A534" s="346">
        <v>45466</v>
      </c>
      <c r="B534" s="345" t="s">
        <v>1539</v>
      </c>
      <c r="C534" s="345" t="s">
        <v>1540</v>
      </c>
      <c r="E534" s="346"/>
      <c r="F534" s="345"/>
      <c r="G534" s="345"/>
    </row>
    <row r="535" spans="1:7" x14ac:dyDescent="0.35">
      <c r="A535" s="346">
        <v>45466</v>
      </c>
      <c r="B535" s="345" t="s">
        <v>1541</v>
      </c>
      <c r="C535" s="345" t="s">
        <v>1542</v>
      </c>
      <c r="E535" s="346"/>
      <c r="F535" s="345"/>
      <c r="G535" s="345"/>
    </row>
    <row r="536" spans="1:7" x14ac:dyDescent="0.35">
      <c r="A536" s="346">
        <v>45466</v>
      </c>
      <c r="B536" s="345" t="s">
        <v>1543</v>
      </c>
      <c r="C536" s="345" t="s">
        <v>1544</v>
      </c>
      <c r="E536" s="346"/>
      <c r="F536" s="345"/>
      <c r="G536" s="345"/>
    </row>
    <row r="537" spans="1:7" x14ac:dyDescent="0.35">
      <c r="A537" s="346">
        <v>45466</v>
      </c>
      <c r="B537" s="345" t="s">
        <v>1545</v>
      </c>
      <c r="C537" s="345" t="s">
        <v>1546</v>
      </c>
      <c r="E537" s="346"/>
      <c r="F537" s="345"/>
      <c r="G537" s="345"/>
    </row>
    <row r="538" spans="1:7" x14ac:dyDescent="0.35">
      <c r="A538" s="346">
        <v>45466</v>
      </c>
      <c r="B538" s="345" t="s">
        <v>1547</v>
      </c>
      <c r="C538" s="345" t="s">
        <v>1548</v>
      </c>
      <c r="E538" s="346"/>
      <c r="F538" s="345"/>
      <c r="G538" s="345"/>
    </row>
    <row r="539" spans="1:7" x14ac:dyDescent="0.35">
      <c r="A539" s="346">
        <v>45466</v>
      </c>
      <c r="B539" s="345" t="s">
        <v>1549</v>
      </c>
      <c r="C539" s="345" t="s">
        <v>1550</v>
      </c>
      <c r="E539" s="346"/>
      <c r="F539" s="345"/>
      <c r="G539" s="345"/>
    </row>
    <row r="540" spans="1:7" x14ac:dyDescent="0.35">
      <c r="A540" s="346">
        <v>45466</v>
      </c>
      <c r="B540" s="345" t="s">
        <v>1551</v>
      </c>
      <c r="C540" s="345" t="s">
        <v>1552</v>
      </c>
      <c r="E540" s="346"/>
      <c r="F540" s="345"/>
      <c r="G540" s="345"/>
    </row>
    <row r="541" spans="1:7" x14ac:dyDescent="0.35">
      <c r="A541" s="346">
        <v>45466</v>
      </c>
      <c r="B541" s="345" t="s">
        <v>1553</v>
      </c>
      <c r="C541" s="345" t="s">
        <v>1554</v>
      </c>
      <c r="E541" s="346"/>
      <c r="F541" s="345"/>
      <c r="G541" s="345"/>
    </row>
    <row r="542" spans="1:7" x14ac:dyDescent="0.35">
      <c r="A542" s="346">
        <v>45466</v>
      </c>
      <c r="B542" s="345" t="s">
        <v>1555</v>
      </c>
      <c r="C542" s="345" t="s">
        <v>1556</v>
      </c>
      <c r="E542" s="346"/>
      <c r="F542" s="345"/>
      <c r="G542" s="345"/>
    </row>
    <row r="543" spans="1:7" x14ac:dyDescent="0.35">
      <c r="A543" s="346">
        <v>45466</v>
      </c>
      <c r="B543" s="345" t="s">
        <v>1557</v>
      </c>
      <c r="C543" s="345" t="s">
        <v>1558</v>
      </c>
      <c r="E543" s="346"/>
      <c r="F543" s="345"/>
      <c r="G543" s="345"/>
    </row>
    <row r="544" spans="1:7" x14ac:dyDescent="0.35">
      <c r="A544" s="346">
        <v>45466</v>
      </c>
      <c r="B544" s="345" t="s">
        <v>1559</v>
      </c>
      <c r="C544" s="345" t="s">
        <v>1560</v>
      </c>
      <c r="E544" s="346"/>
      <c r="F544" s="345"/>
      <c r="G544" s="345"/>
    </row>
    <row r="545" spans="1:7" x14ac:dyDescent="0.35">
      <c r="A545" s="346">
        <v>45466</v>
      </c>
      <c r="B545" s="345" t="s">
        <v>1561</v>
      </c>
      <c r="C545" s="345" t="s">
        <v>1562</v>
      </c>
      <c r="E545" s="346"/>
      <c r="F545" s="345"/>
      <c r="G545" s="345"/>
    </row>
    <row r="546" spans="1:7" x14ac:dyDescent="0.35">
      <c r="A546" s="346">
        <v>45466</v>
      </c>
      <c r="B546" s="345" t="s">
        <v>1563</v>
      </c>
      <c r="C546" s="345" t="s">
        <v>1564</v>
      </c>
      <c r="E546" s="346"/>
      <c r="F546" s="345"/>
      <c r="G546" s="345"/>
    </row>
    <row r="547" spans="1:7" x14ac:dyDescent="0.35">
      <c r="A547" s="346">
        <v>45466</v>
      </c>
      <c r="B547" s="345" t="s">
        <v>1565</v>
      </c>
      <c r="C547" s="345" t="s">
        <v>1566</v>
      </c>
      <c r="E547" s="346"/>
      <c r="F547" s="345"/>
      <c r="G547" s="345"/>
    </row>
    <row r="548" spans="1:7" x14ac:dyDescent="0.35">
      <c r="A548" s="346">
        <v>45466</v>
      </c>
      <c r="B548" s="345" t="s">
        <v>1567</v>
      </c>
      <c r="C548" s="345" t="s">
        <v>1568</v>
      </c>
      <c r="E548" s="346"/>
      <c r="F548" s="345"/>
      <c r="G548" s="345"/>
    </row>
    <row r="549" spans="1:7" x14ac:dyDescent="0.35">
      <c r="A549" s="346">
        <v>45466</v>
      </c>
      <c r="B549" s="345" t="s">
        <v>1569</v>
      </c>
      <c r="C549" s="345" t="s">
        <v>1570</v>
      </c>
      <c r="E549" s="346"/>
      <c r="F549" s="345"/>
      <c r="G549" s="345"/>
    </row>
    <row r="550" spans="1:7" x14ac:dyDescent="0.35">
      <c r="A550" s="346">
        <v>45466</v>
      </c>
      <c r="B550" s="345" t="s">
        <v>1571</v>
      </c>
      <c r="C550" s="345" t="s">
        <v>1572</v>
      </c>
      <c r="E550" s="346"/>
      <c r="F550" s="345"/>
      <c r="G550" s="345"/>
    </row>
    <row r="551" spans="1:7" x14ac:dyDescent="0.35">
      <c r="A551" s="346">
        <v>45466</v>
      </c>
      <c r="B551" s="345" t="s">
        <v>1573</v>
      </c>
      <c r="C551" s="345" t="s">
        <v>1574</v>
      </c>
      <c r="E551" s="346"/>
      <c r="F551" s="345"/>
      <c r="G551" s="345"/>
    </row>
    <row r="552" spans="1:7" x14ac:dyDescent="0.35">
      <c r="A552" s="346">
        <v>45466</v>
      </c>
      <c r="B552" s="345" t="s">
        <v>1575</v>
      </c>
      <c r="C552" s="345" t="s">
        <v>1576</v>
      </c>
      <c r="E552" s="346"/>
      <c r="F552" s="345"/>
      <c r="G552" s="345"/>
    </row>
    <row r="553" spans="1:7" x14ac:dyDescent="0.35">
      <c r="A553" s="346">
        <v>45466</v>
      </c>
      <c r="B553" s="345" t="s">
        <v>1577</v>
      </c>
      <c r="C553" s="345" t="s">
        <v>1578</v>
      </c>
      <c r="E553" s="346"/>
      <c r="F553" s="345"/>
      <c r="G553" s="345"/>
    </row>
    <row r="554" spans="1:7" x14ac:dyDescent="0.35">
      <c r="A554" s="346">
        <v>45466</v>
      </c>
      <c r="B554" s="345" t="s">
        <v>1579</v>
      </c>
      <c r="C554" s="345" t="s">
        <v>1580</v>
      </c>
      <c r="E554" s="346"/>
      <c r="F554" s="345"/>
      <c r="G554" s="345"/>
    </row>
    <row r="555" spans="1:7" x14ac:dyDescent="0.35">
      <c r="A555" s="346">
        <v>45466</v>
      </c>
      <c r="B555" s="345" t="s">
        <v>1581</v>
      </c>
      <c r="C555" s="345" t="s">
        <v>1582</v>
      </c>
      <c r="E555" s="346"/>
      <c r="F555" s="345"/>
      <c r="G555" s="345"/>
    </row>
    <row r="556" spans="1:7" x14ac:dyDescent="0.35">
      <c r="A556" s="346">
        <v>45466</v>
      </c>
      <c r="B556" s="345" t="s">
        <v>1583</v>
      </c>
      <c r="C556" s="345" t="s">
        <v>1584</v>
      </c>
      <c r="E556" s="346"/>
      <c r="F556" s="345"/>
      <c r="G556" s="345"/>
    </row>
    <row r="557" spans="1:7" x14ac:dyDescent="0.35">
      <c r="A557" s="346">
        <v>45466</v>
      </c>
      <c r="B557" s="345" t="s">
        <v>1585</v>
      </c>
      <c r="C557" s="345" t="s">
        <v>1586</v>
      </c>
      <c r="E557" s="346"/>
      <c r="F557" s="345"/>
      <c r="G557" s="345"/>
    </row>
    <row r="558" spans="1:7" x14ac:dyDescent="0.35">
      <c r="A558" s="346">
        <v>45466</v>
      </c>
      <c r="B558" s="345" t="s">
        <v>1587</v>
      </c>
      <c r="C558" s="345" t="s">
        <v>1588</v>
      </c>
      <c r="E558" s="346"/>
      <c r="F558" s="345"/>
      <c r="G558" s="345"/>
    </row>
    <row r="559" spans="1:7" x14ac:dyDescent="0.35">
      <c r="A559" s="346">
        <v>45466</v>
      </c>
      <c r="B559" s="345" t="s">
        <v>1589</v>
      </c>
      <c r="C559" s="345" t="s">
        <v>1590</v>
      </c>
      <c r="E559" s="346"/>
      <c r="F559" s="345"/>
      <c r="G559" s="345"/>
    </row>
    <row r="560" spans="1:7" x14ac:dyDescent="0.35">
      <c r="A560" s="346">
        <v>45466</v>
      </c>
      <c r="B560" s="345" t="s">
        <v>1591</v>
      </c>
      <c r="C560" s="345" t="s">
        <v>1592</v>
      </c>
      <c r="E560" s="346"/>
      <c r="F560" s="345"/>
      <c r="G560" s="345"/>
    </row>
    <row r="561" spans="1:7" x14ac:dyDescent="0.35">
      <c r="A561" s="346">
        <v>45466</v>
      </c>
      <c r="B561" s="345" t="s">
        <v>1593</v>
      </c>
      <c r="C561" s="345" t="s">
        <v>1594</v>
      </c>
      <c r="E561" s="346"/>
      <c r="F561" s="345"/>
      <c r="G561" s="345"/>
    </row>
    <row r="562" spans="1:7" x14ac:dyDescent="0.35">
      <c r="A562" s="346">
        <v>45466</v>
      </c>
      <c r="B562" s="345" t="s">
        <v>1595</v>
      </c>
      <c r="C562" s="345" t="s">
        <v>1596</v>
      </c>
      <c r="E562" s="346"/>
      <c r="F562" s="345"/>
      <c r="G562" s="345"/>
    </row>
    <row r="563" spans="1:7" x14ac:dyDescent="0.35">
      <c r="A563" s="346">
        <v>45466</v>
      </c>
      <c r="B563" s="345" t="s">
        <v>1597</v>
      </c>
      <c r="C563" s="345" t="s">
        <v>1598</v>
      </c>
      <c r="E563" s="346"/>
      <c r="F563" s="345"/>
      <c r="G563" s="345"/>
    </row>
    <row r="564" spans="1:7" x14ac:dyDescent="0.35">
      <c r="A564" s="346">
        <v>45466</v>
      </c>
      <c r="B564" s="345" t="s">
        <v>490</v>
      </c>
      <c r="C564" s="345" t="s">
        <v>1599</v>
      </c>
      <c r="E564" s="346"/>
      <c r="F564" s="345"/>
      <c r="G564" s="345"/>
    </row>
    <row r="565" spans="1:7" x14ac:dyDescent="0.35">
      <c r="A565" s="346">
        <v>45466</v>
      </c>
      <c r="B565" s="345" t="s">
        <v>1600</v>
      </c>
      <c r="C565" s="345" t="s">
        <v>1601</v>
      </c>
      <c r="E565" s="346"/>
      <c r="F565" s="345"/>
      <c r="G565" s="345"/>
    </row>
    <row r="566" spans="1:7" x14ac:dyDescent="0.35">
      <c r="A566" s="346">
        <v>45466</v>
      </c>
      <c r="B566" s="345" t="s">
        <v>1602</v>
      </c>
      <c r="C566" s="345" t="s">
        <v>1603</v>
      </c>
      <c r="E566" s="346"/>
      <c r="F566" s="345"/>
      <c r="G566" s="345"/>
    </row>
    <row r="567" spans="1:7" x14ac:dyDescent="0.35">
      <c r="A567" s="346">
        <v>45466</v>
      </c>
      <c r="B567" s="345" t="s">
        <v>1604</v>
      </c>
      <c r="C567" s="345" t="s">
        <v>1605</v>
      </c>
      <c r="E567" s="346"/>
      <c r="F567" s="345"/>
      <c r="G567" s="345"/>
    </row>
    <row r="568" spans="1:7" x14ac:dyDescent="0.35">
      <c r="A568" s="346">
        <v>45466</v>
      </c>
      <c r="B568" s="345" t="s">
        <v>1606</v>
      </c>
      <c r="C568" s="345" t="s">
        <v>1607</v>
      </c>
      <c r="E568" s="346"/>
      <c r="F568" s="345"/>
      <c r="G568" s="345"/>
    </row>
    <row r="569" spans="1:7" x14ac:dyDescent="0.35">
      <c r="A569" s="346">
        <v>45466</v>
      </c>
      <c r="B569" s="345" t="s">
        <v>1608</v>
      </c>
      <c r="C569" s="345" t="s">
        <v>1609</v>
      </c>
      <c r="E569" s="346"/>
      <c r="F569" s="345"/>
      <c r="G569" s="345"/>
    </row>
    <row r="570" spans="1:7" x14ac:dyDescent="0.35">
      <c r="A570" s="346">
        <v>45466</v>
      </c>
      <c r="B570" s="345" t="s">
        <v>1610</v>
      </c>
      <c r="C570" s="345" t="s">
        <v>1611</v>
      </c>
      <c r="E570" s="346"/>
      <c r="F570" s="345"/>
      <c r="G570" s="345"/>
    </row>
    <row r="571" spans="1:7" x14ac:dyDescent="0.35">
      <c r="A571" s="346">
        <v>45466</v>
      </c>
      <c r="B571" s="345" t="s">
        <v>1612</v>
      </c>
      <c r="C571" s="345" t="s">
        <v>1613</v>
      </c>
      <c r="E571" s="346"/>
      <c r="F571" s="345"/>
      <c r="G571" s="345"/>
    </row>
    <row r="572" spans="1:7" x14ac:dyDescent="0.35">
      <c r="A572" s="346">
        <v>45466</v>
      </c>
      <c r="B572" s="345" t="s">
        <v>1614</v>
      </c>
      <c r="C572" s="345" t="s">
        <v>1615</v>
      </c>
      <c r="E572" s="346"/>
      <c r="F572" s="345"/>
      <c r="G572" s="345"/>
    </row>
    <row r="573" spans="1:7" x14ac:dyDescent="0.35">
      <c r="A573" s="346">
        <v>45466</v>
      </c>
      <c r="B573" s="345" t="s">
        <v>1616</v>
      </c>
      <c r="C573" s="345" t="s">
        <v>1617</v>
      </c>
      <c r="E573" s="346"/>
      <c r="F573" s="345"/>
      <c r="G573" s="345"/>
    </row>
    <row r="574" spans="1:7" x14ac:dyDescent="0.35">
      <c r="A574" s="346">
        <v>45466</v>
      </c>
      <c r="B574" s="345" t="s">
        <v>1618</v>
      </c>
      <c r="C574" s="345" t="s">
        <v>1619</v>
      </c>
      <c r="E574" s="346"/>
      <c r="F574" s="345"/>
      <c r="G574" s="345"/>
    </row>
    <row r="575" spans="1:7" x14ac:dyDescent="0.35">
      <c r="A575" s="346">
        <v>45466</v>
      </c>
      <c r="B575" s="345" t="s">
        <v>1620</v>
      </c>
      <c r="C575" s="345" t="s">
        <v>1621</v>
      </c>
      <c r="E575" s="346"/>
      <c r="F575" s="345"/>
      <c r="G575" s="345"/>
    </row>
    <row r="576" spans="1:7" x14ac:dyDescent="0.35">
      <c r="A576" s="346">
        <v>45466</v>
      </c>
      <c r="B576" s="345" t="s">
        <v>1622</v>
      </c>
      <c r="C576" s="345" t="s">
        <v>1623</v>
      </c>
      <c r="E576" s="346"/>
      <c r="F576" s="345"/>
      <c r="G576" s="345"/>
    </row>
    <row r="577" spans="1:7" x14ac:dyDescent="0.35">
      <c r="A577" s="346">
        <v>45466</v>
      </c>
      <c r="B577" s="345" t="s">
        <v>1624</v>
      </c>
      <c r="C577" s="345" t="s">
        <v>1625</v>
      </c>
      <c r="E577" s="346"/>
      <c r="F577" s="345"/>
      <c r="G577" s="345"/>
    </row>
    <row r="578" spans="1:7" x14ac:dyDescent="0.35">
      <c r="A578" s="346">
        <v>45466</v>
      </c>
      <c r="B578" s="345" t="s">
        <v>1626</v>
      </c>
      <c r="C578" s="345" t="s">
        <v>1627</v>
      </c>
      <c r="E578" s="346"/>
      <c r="F578" s="345"/>
      <c r="G578" s="345"/>
    </row>
    <row r="579" spans="1:7" x14ac:dyDescent="0.35">
      <c r="A579" s="346">
        <v>45466</v>
      </c>
      <c r="B579" s="345" t="s">
        <v>1628</v>
      </c>
      <c r="C579" s="345" t="s">
        <v>1629</v>
      </c>
      <c r="E579" s="346"/>
      <c r="F579" s="345"/>
      <c r="G579" s="345"/>
    </row>
    <row r="580" spans="1:7" x14ac:dyDescent="0.35">
      <c r="A580" s="346">
        <v>45466</v>
      </c>
      <c r="B580" s="345" t="s">
        <v>1630</v>
      </c>
      <c r="C580" s="345" t="s">
        <v>1631</v>
      </c>
      <c r="E580" s="346"/>
      <c r="F580" s="345"/>
      <c r="G580" s="345"/>
    </row>
    <row r="581" spans="1:7" x14ac:dyDescent="0.35">
      <c r="A581" s="346">
        <v>45466</v>
      </c>
      <c r="B581" s="345" t="s">
        <v>1632</v>
      </c>
      <c r="C581" s="345" t="s">
        <v>1633</v>
      </c>
      <c r="E581" s="346"/>
      <c r="F581" s="345"/>
      <c r="G581" s="345"/>
    </row>
    <row r="582" spans="1:7" x14ac:dyDescent="0.35">
      <c r="A582" s="346">
        <v>45466</v>
      </c>
      <c r="B582" s="345" t="s">
        <v>1634</v>
      </c>
      <c r="C582" s="345" t="s">
        <v>1635</v>
      </c>
      <c r="E582" s="346"/>
      <c r="F582" s="345"/>
      <c r="G582" s="345"/>
    </row>
    <row r="583" spans="1:7" x14ac:dyDescent="0.35">
      <c r="A583" s="346">
        <v>45466</v>
      </c>
      <c r="B583" s="345" t="s">
        <v>1636</v>
      </c>
      <c r="C583" s="345" t="s">
        <v>1637</v>
      </c>
      <c r="E583" s="346"/>
      <c r="F583" s="345"/>
      <c r="G583" s="345"/>
    </row>
    <row r="584" spans="1:7" x14ac:dyDescent="0.35">
      <c r="A584" s="346">
        <v>45466</v>
      </c>
      <c r="B584" s="345" t="s">
        <v>1638</v>
      </c>
      <c r="C584" s="345" t="s">
        <v>1639</v>
      </c>
      <c r="E584" s="346"/>
      <c r="F584" s="345"/>
      <c r="G584" s="345"/>
    </row>
    <row r="585" spans="1:7" x14ac:dyDescent="0.35">
      <c r="A585" s="346">
        <v>45466</v>
      </c>
      <c r="B585" s="345" t="s">
        <v>1640</v>
      </c>
      <c r="C585" s="345" t="s">
        <v>1641</v>
      </c>
      <c r="E585" s="346"/>
      <c r="F585" s="345"/>
      <c r="G585" s="345"/>
    </row>
    <row r="586" spans="1:7" x14ac:dyDescent="0.35">
      <c r="A586" s="346">
        <v>45466</v>
      </c>
      <c r="B586" s="345" t="s">
        <v>1642</v>
      </c>
      <c r="C586" s="345" t="s">
        <v>1643</v>
      </c>
      <c r="E586" s="346"/>
      <c r="F586" s="345"/>
      <c r="G586" s="345"/>
    </row>
    <row r="587" spans="1:7" x14ac:dyDescent="0.35">
      <c r="A587" s="346">
        <v>45466</v>
      </c>
      <c r="B587" s="345" t="s">
        <v>1644</v>
      </c>
      <c r="C587" s="345" t="s">
        <v>1645</v>
      </c>
      <c r="E587" s="346"/>
      <c r="F587" s="345"/>
      <c r="G587" s="345"/>
    </row>
    <row r="588" spans="1:7" x14ac:dyDescent="0.35">
      <c r="A588" s="346">
        <v>45466</v>
      </c>
      <c r="B588" s="345" t="s">
        <v>1646</v>
      </c>
      <c r="C588" s="345" t="s">
        <v>1647</v>
      </c>
      <c r="E588" s="346"/>
      <c r="F588" s="345"/>
      <c r="G588" s="345"/>
    </row>
    <row r="589" spans="1:7" x14ac:dyDescent="0.35">
      <c r="A589" s="346">
        <v>45466</v>
      </c>
      <c r="B589" s="345" t="s">
        <v>1648</v>
      </c>
      <c r="C589" s="345" t="s">
        <v>462</v>
      </c>
      <c r="E589" s="346"/>
      <c r="F589" s="345"/>
      <c r="G589" s="345"/>
    </row>
    <row r="590" spans="1:7" x14ac:dyDescent="0.35">
      <c r="A590" s="346">
        <v>45466</v>
      </c>
      <c r="B590" s="345" t="s">
        <v>1649</v>
      </c>
      <c r="C590" s="345" t="s">
        <v>1650</v>
      </c>
      <c r="E590" s="346"/>
      <c r="F590" s="345"/>
      <c r="G590" s="345"/>
    </row>
    <row r="591" spans="1:7" x14ac:dyDescent="0.35">
      <c r="A591" s="346">
        <v>45466</v>
      </c>
      <c r="B591" s="345" t="s">
        <v>1651</v>
      </c>
      <c r="C591" s="345" t="s">
        <v>1652</v>
      </c>
      <c r="E591" s="346"/>
      <c r="F591" s="345"/>
      <c r="G591" s="345"/>
    </row>
    <row r="592" spans="1:7" x14ac:dyDescent="0.35">
      <c r="A592" s="346">
        <v>45466</v>
      </c>
      <c r="B592" s="345" t="s">
        <v>1653</v>
      </c>
      <c r="C592" s="345" t="s">
        <v>1654</v>
      </c>
      <c r="E592" s="346"/>
      <c r="F592" s="345"/>
      <c r="G592" s="345"/>
    </row>
    <row r="593" spans="1:7" x14ac:dyDescent="0.35">
      <c r="A593" s="346">
        <v>45466</v>
      </c>
      <c r="B593" s="345" t="s">
        <v>1655</v>
      </c>
      <c r="C593" s="345" t="s">
        <v>1656</v>
      </c>
      <c r="E593" s="346"/>
      <c r="F593" s="345"/>
      <c r="G593" s="345"/>
    </row>
    <row r="594" spans="1:7" x14ac:dyDescent="0.35">
      <c r="A594" s="346">
        <v>45466</v>
      </c>
      <c r="B594" s="345" t="s">
        <v>1657</v>
      </c>
      <c r="C594" s="345" t="s">
        <v>1658</v>
      </c>
      <c r="E594" s="346"/>
      <c r="F594" s="345"/>
      <c r="G594" s="345"/>
    </row>
    <row r="595" spans="1:7" x14ac:dyDescent="0.35">
      <c r="A595" s="346">
        <v>45466</v>
      </c>
      <c r="B595" s="345" t="s">
        <v>1659</v>
      </c>
      <c r="C595" s="345" t="s">
        <v>1660</v>
      </c>
      <c r="E595" s="346"/>
      <c r="F595" s="345"/>
      <c r="G595" s="345"/>
    </row>
    <row r="596" spans="1:7" x14ac:dyDescent="0.35">
      <c r="A596" s="346">
        <v>45466</v>
      </c>
      <c r="B596" s="345" t="s">
        <v>1661</v>
      </c>
      <c r="C596" s="345" t="s">
        <v>1662</v>
      </c>
      <c r="E596" s="346"/>
      <c r="F596" s="345"/>
      <c r="G596" s="345"/>
    </row>
    <row r="597" spans="1:7" x14ac:dyDescent="0.35">
      <c r="A597" s="346">
        <v>45466</v>
      </c>
      <c r="B597" s="345" t="s">
        <v>1663</v>
      </c>
      <c r="C597" s="345" t="s">
        <v>1664</v>
      </c>
      <c r="E597" s="346"/>
      <c r="F597" s="345"/>
      <c r="G597" s="345"/>
    </row>
    <row r="598" spans="1:7" x14ac:dyDescent="0.35">
      <c r="A598" s="346">
        <v>45466</v>
      </c>
      <c r="B598" s="345" t="s">
        <v>1665</v>
      </c>
      <c r="C598" s="345" t="s">
        <v>1666</v>
      </c>
      <c r="E598" s="346"/>
      <c r="F598" s="345"/>
      <c r="G598" s="345"/>
    </row>
    <row r="599" spans="1:7" x14ac:dyDescent="0.35">
      <c r="A599" s="346">
        <v>45466</v>
      </c>
      <c r="B599" s="345" t="s">
        <v>1667</v>
      </c>
      <c r="C599" s="345" t="s">
        <v>1668</v>
      </c>
      <c r="E599" s="346"/>
      <c r="F599" s="345"/>
      <c r="G599" s="345"/>
    </row>
    <row r="600" spans="1:7" x14ac:dyDescent="0.35">
      <c r="A600" s="346">
        <v>45466</v>
      </c>
      <c r="B600" s="345" t="s">
        <v>1669</v>
      </c>
      <c r="C600" s="345" t="s">
        <v>1670</v>
      </c>
      <c r="E600" s="346"/>
      <c r="F600" s="345"/>
      <c r="G600" s="345"/>
    </row>
    <row r="601" spans="1:7" x14ac:dyDescent="0.35">
      <c r="A601" s="346">
        <v>45466</v>
      </c>
      <c r="B601" s="345" t="s">
        <v>1671</v>
      </c>
      <c r="C601" s="345" t="s">
        <v>1672</v>
      </c>
      <c r="E601" s="346"/>
      <c r="F601" s="345"/>
      <c r="G601" s="345"/>
    </row>
    <row r="602" spans="1:7" x14ac:dyDescent="0.35">
      <c r="A602" s="346">
        <v>45466</v>
      </c>
      <c r="B602" s="345" t="s">
        <v>1673</v>
      </c>
      <c r="C602" s="345" t="s">
        <v>1674</v>
      </c>
      <c r="E602" s="346"/>
      <c r="F602" s="345"/>
      <c r="G602" s="345"/>
    </row>
    <row r="603" spans="1:7" x14ac:dyDescent="0.35">
      <c r="A603" s="346">
        <v>45466</v>
      </c>
      <c r="B603" s="345" t="s">
        <v>1675</v>
      </c>
      <c r="C603" s="345" t="s">
        <v>1676</v>
      </c>
      <c r="E603" s="346"/>
      <c r="F603" s="345"/>
      <c r="G603" s="345"/>
    </row>
    <row r="604" spans="1:7" x14ac:dyDescent="0.35">
      <c r="A604" s="346">
        <v>45466</v>
      </c>
      <c r="B604" s="345" t="s">
        <v>1677</v>
      </c>
      <c r="C604" s="345" t="s">
        <v>439</v>
      </c>
      <c r="E604" s="346"/>
      <c r="F604" s="345"/>
      <c r="G604" s="345"/>
    </row>
    <row r="605" spans="1:7" x14ac:dyDescent="0.35">
      <c r="A605" s="346">
        <v>45466</v>
      </c>
      <c r="B605" s="345" t="s">
        <v>1678</v>
      </c>
      <c r="C605" s="345" t="s">
        <v>1679</v>
      </c>
      <c r="E605" s="346"/>
      <c r="F605" s="345"/>
      <c r="G605" s="345"/>
    </row>
    <row r="606" spans="1:7" x14ac:dyDescent="0.35">
      <c r="A606" s="346">
        <v>45466</v>
      </c>
      <c r="B606" s="345" t="s">
        <v>1680</v>
      </c>
      <c r="C606" s="345" t="s">
        <v>1681</v>
      </c>
      <c r="E606" s="346"/>
      <c r="F606" s="345"/>
      <c r="G606" s="345"/>
    </row>
    <row r="607" spans="1:7" x14ac:dyDescent="0.35">
      <c r="A607" s="346">
        <v>45466</v>
      </c>
      <c r="B607" s="345" t="s">
        <v>1682</v>
      </c>
      <c r="C607" s="345" t="s">
        <v>1683</v>
      </c>
      <c r="E607" s="346"/>
      <c r="F607" s="345"/>
      <c r="G607" s="345"/>
    </row>
    <row r="608" spans="1:7" x14ac:dyDescent="0.35">
      <c r="A608" s="346">
        <v>45466</v>
      </c>
      <c r="B608" s="345" t="s">
        <v>1684</v>
      </c>
      <c r="C608" s="345" t="s">
        <v>1685</v>
      </c>
      <c r="E608" s="346"/>
      <c r="F608" s="345"/>
      <c r="G608" s="345"/>
    </row>
    <row r="609" spans="1:7" x14ac:dyDescent="0.35">
      <c r="A609" s="346">
        <v>45466</v>
      </c>
      <c r="B609" s="345" t="s">
        <v>1686</v>
      </c>
      <c r="C609" s="345" t="s">
        <v>1687</v>
      </c>
      <c r="E609" s="346"/>
      <c r="F609" s="345"/>
      <c r="G609" s="345"/>
    </row>
    <row r="610" spans="1:7" x14ac:dyDescent="0.35">
      <c r="A610" s="346">
        <v>45466</v>
      </c>
      <c r="B610" s="345" t="s">
        <v>1688</v>
      </c>
      <c r="C610" s="345" t="s">
        <v>1689</v>
      </c>
      <c r="E610" s="346"/>
      <c r="F610" s="345"/>
      <c r="G610" s="345"/>
    </row>
    <row r="611" spans="1:7" x14ac:dyDescent="0.35">
      <c r="A611" s="346">
        <v>45466</v>
      </c>
      <c r="B611" s="345" t="s">
        <v>1690</v>
      </c>
      <c r="C611" s="345" t="s">
        <v>420</v>
      </c>
      <c r="E611" s="346"/>
      <c r="F611" s="345"/>
      <c r="G611" s="345"/>
    </row>
    <row r="612" spans="1:7" x14ac:dyDescent="0.35">
      <c r="A612" s="346">
        <v>45466</v>
      </c>
      <c r="B612" s="345" t="s">
        <v>1691</v>
      </c>
      <c r="C612" s="345" t="s">
        <v>392</v>
      </c>
      <c r="E612" s="346"/>
      <c r="F612" s="345"/>
      <c r="G612" s="345"/>
    </row>
    <row r="613" spans="1:7" x14ac:dyDescent="0.35">
      <c r="A613" s="346">
        <v>45466</v>
      </c>
      <c r="B613" s="345" t="s">
        <v>1692</v>
      </c>
      <c r="C613" s="345" t="s">
        <v>1693</v>
      </c>
      <c r="E613" s="346"/>
      <c r="F613" s="345"/>
      <c r="G613" s="345"/>
    </row>
    <row r="614" spans="1:7" x14ac:dyDescent="0.35">
      <c r="A614" s="346">
        <v>45466</v>
      </c>
      <c r="B614" s="345" t="s">
        <v>1694</v>
      </c>
      <c r="C614" s="345" t="s">
        <v>1695</v>
      </c>
      <c r="E614" s="346"/>
      <c r="F614" s="345"/>
      <c r="G614" s="345"/>
    </row>
    <row r="615" spans="1:7" x14ac:dyDescent="0.35">
      <c r="A615" s="346">
        <v>45466</v>
      </c>
      <c r="B615" s="345" t="s">
        <v>1696</v>
      </c>
      <c r="C615" s="345" t="s">
        <v>1697</v>
      </c>
      <c r="E615" s="346"/>
      <c r="F615" s="345"/>
      <c r="G615" s="345"/>
    </row>
    <row r="616" spans="1:7" x14ac:dyDescent="0.35">
      <c r="A616" s="346">
        <v>45466</v>
      </c>
      <c r="B616" s="345" t="s">
        <v>1698</v>
      </c>
      <c r="C616" s="345" t="s">
        <v>1699</v>
      </c>
      <c r="E616" s="346"/>
      <c r="F616" s="345"/>
      <c r="G616" s="345"/>
    </row>
    <row r="617" spans="1:7" x14ac:dyDescent="0.35">
      <c r="A617" s="346">
        <v>45466</v>
      </c>
      <c r="B617" s="345" t="s">
        <v>1700</v>
      </c>
      <c r="C617" s="345" t="s">
        <v>398</v>
      </c>
      <c r="E617" s="346"/>
      <c r="F617" s="345"/>
      <c r="G617" s="345"/>
    </row>
    <row r="618" spans="1:7" x14ac:dyDescent="0.35">
      <c r="A618" s="346">
        <v>45466</v>
      </c>
      <c r="B618" s="345" t="s">
        <v>1701</v>
      </c>
      <c r="C618" s="345" t="s">
        <v>1702</v>
      </c>
      <c r="E618" s="346"/>
      <c r="F618" s="345"/>
      <c r="G618" s="345"/>
    </row>
    <row r="619" spans="1:7" x14ac:dyDescent="0.35">
      <c r="A619" s="346">
        <v>45466</v>
      </c>
      <c r="B619" s="345" t="s">
        <v>1703</v>
      </c>
      <c r="C619" s="345" t="s">
        <v>1704</v>
      </c>
      <c r="E619" s="346"/>
      <c r="F619" s="345"/>
      <c r="G619" s="345"/>
    </row>
    <row r="620" spans="1:7" x14ac:dyDescent="0.35">
      <c r="A620" s="346">
        <v>45466</v>
      </c>
      <c r="B620" s="345" t="s">
        <v>1705</v>
      </c>
      <c r="C620" s="345" t="s">
        <v>1706</v>
      </c>
      <c r="E620" s="346"/>
      <c r="F620" s="345"/>
      <c r="G620" s="345"/>
    </row>
    <row r="621" spans="1:7" x14ac:dyDescent="0.35">
      <c r="A621" s="346">
        <v>45466</v>
      </c>
      <c r="B621" s="345" t="s">
        <v>1707</v>
      </c>
      <c r="C621" s="345" t="s">
        <v>1708</v>
      </c>
      <c r="E621" s="346"/>
      <c r="F621" s="345"/>
      <c r="G621" s="345"/>
    </row>
    <row r="622" spans="1:7" x14ac:dyDescent="0.35">
      <c r="A622" s="346">
        <v>45466</v>
      </c>
      <c r="B622" s="345" t="s">
        <v>1709</v>
      </c>
      <c r="C622" s="345" t="s">
        <v>1710</v>
      </c>
      <c r="E622" s="346"/>
      <c r="F622" s="345"/>
      <c r="G622" s="345"/>
    </row>
    <row r="623" spans="1:7" x14ac:dyDescent="0.35">
      <c r="A623" s="346">
        <v>45466</v>
      </c>
      <c r="B623" s="345" t="s">
        <v>1711</v>
      </c>
      <c r="C623" s="345" t="s">
        <v>1712</v>
      </c>
      <c r="E623" s="346"/>
      <c r="F623" s="345"/>
      <c r="G623" s="345"/>
    </row>
    <row r="624" spans="1:7" x14ac:dyDescent="0.35">
      <c r="A624" s="346">
        <v>45466</v>
      </c>
      <c r="B624" s="345" t="s">
        <v>1713</v>
      </c>
      <c r="C624" s="345" t="s">
        <v>1714</v>
      </c>
      <c r="E624" s="346"/>
      <c r="F624" s="345"/>
      <c r="G624" s="345"/>
    </row>
    <row r="625" spans="1:7" x14ac:dyDescent="0.35">
      <c r="A625" s="346">
        <v>45466</v>
      </c>
      <c r="B625" s="345" t="s">
        <v>1715</v>
      </c>
      <c r="C625" s="345" t="s">
        <v>1716</v>
      </c>
      <c r="E625" s="346"/>
      <c r="F625" s="345"/>
      <c r="G625" s="345"/>
    </row>
    <row r="626" spans="1:7" x14ac:dyDescent="0.35">
      <c r="A626" s="346">
        <v>45466</v>
      </c>
      <c r="B626" s="345" t="s">
        <v>1717</v>
      </c>
      <c r="C626" s="345" t="s">
        <v>1718</v>
      </c>
      <c r="E626" s="346"/>
      <c r="F626" s="345"/>
      <c r="G626" s="345"/>
    </row>
    <row r="627" spans="1:7" x14ac:dyDescent="0.35">
      <c r="A627" s="346">
        <v>45466</v>
      </c>
      <c r="B627" s="345" t="s">
        <v>1719</v>
      </c>
      <c r="C627" s="345" t="s">
        <v>1720</v>
      </c>
      <c r="E627" s="346"/>
      <c r="F627" s="345"/>
      <c r="G627" s="345"/>
    </row>
    <row r="628" spans="1:7" x14ac:dyDescent="0.35">
      <c r="A628" s="346">
        <v>45466</v>
      </c>
      <c r="B628" s="345" t="s">
        <v>1721</v>
      </c>
      <c r="C628" s="345" t="s">
        <v>1722</v>
      </c>
      <c r="E628" s="346"/>
      <c r="F628" s="345"/>
      <c r="G628" s="345"/>
    </row>
    <row r="629" spans="1:7" x14ac:dyDescent="0.35">
      <c r="A629" s="346">
        <v>45466</v>
      </c>
      <c r="B629" s="345" t="s">
        <v>1723</v>
      </c>
      <c r="C629" s="345" t="s">
        <v>1724</v>
      </c>
      <c r="E629" s="346"/>
      <c r="F629" s="345"/>
      <c r="G629" s="345"/>
    </row>
    <row r="630" spans="1:7" x14ac:dyDescent="0.35">
      <c r="A630" s="346">
        <v>45466</v>
      </c>
      <c r="B630" s="345" t="s">
        <v>1725</v>
      </c>
      <c r="C630" s="345" t="s">
        <v>1726</v>
      </c>
      <c r="E630" s="346"/>
      <c r="F630" s="345"/>
      <c r="G630" s="345"/>
    </row>
    <row r="631" spans="1:7" x14ac:dyDescent="0.35">
      <c r="A631" s="346">
        <v>45466</v>
      </c>
      <c r="B631" s="345" t="s">
        <v>1727</v>
      </c>
      <c r="C631" s="345" t="s">
        <v>1728</v>
      </c>
      <c r="E631" s="346"/>
      <c r="F631" s="345"/>
      <c r="G631" s="345"/>
    </row>
    <row r="632" spans="1:7" x14ac:dyDescent="0.35">
      <c r="A632" s="346">
        <v>45466</v>
      </c>
      <c r="B632" s="345" t="s">
        <v>1729</v>
      </c>
      <c r="C632" s="345" t="s">
        <v>1730</v>
      </c>
      <c r="E632" s="346"/>
      <c r="F632" s="345"/>
      <c r="G632" s="345"/>
    </row>
    <row r="633" spans="1:7" x14ac:dyDescent="0.35">
      <c r="A633" s="346">
        <v>45466</v>
      </c>
      <c r="B633" s="345" t="s">
        <v>1731</v>
      </c>
      <c r="C633" s="345" t="s">
        <v>1732</v>
      </c>
      <c r="E633" s="346"/>
      <c r="F633" s="345"/>
      <c r="G633" s="345"/>
    </row>
    <row r="634" spans="1:7" x14ac:dyDescent="0.35">
      <c r="A634" s="346">
        <v>45466</v>
      </c>
      <c r="B634" s="345" t="s">
        <v>1733</v>
      </c>
      <c r="C634" s="345" t="s">
        <v>1734</v>
      </c>
      <c r="E634" s="346"/>
      <c r="F634" s="345"/>
      <c r="G634" s="345"/>
    </row>
    <row r="635" spans="1:7" x14ac:dyDescent="0.35">
      <c r="A635" s="346">
        <v>45466</v>
      </c>
      <c r="B635" s="345" t="s">
        <v>1735</v>
      </c>
      <c r="C635" s="345" t="s">
        <v>1736</v>
      </c>
      <c r="E635" s="346"/>
      <c r="F635" s="345"/>
      <c r="G635" s="345"/>
    </row>
    <row r="636" spans="1:7" x14ac:dyDescent="0.35">
      <c r="A636" s="346">
        <v>45466</v>
      </c>
      <c r="B636" s="345" t="s">
        <v>1737</v>
      </c>
      <c r="C636" s="345" t="s">
        <v>1738</v>
      </c>
      <c r="E636" s="346"/>
      <c r="F636" s="345"/>
      <c r="G636" s="345"/>
    </row>
    <row r="637" spans="1:7" x14ac:dyDescent="0.35">
      <c r="A637" s="346">
        <v>45466</v>
      </c>
      <c r="B637" s="345" t="s">
        <v>1739</v>
      </c>
      <c r="C637" s="345" t="s">
        <v>1740</v>
      </c>
      <c r="E637" s="346"/>
      <c r="F637" s="345"/>
      <c r="G637" s="345"/>
    </row>
    <row r="638" spans="1:7" x14ac:dyDescent="0.35">
      <c r="A638" s="346">
        <v>45466</v>
      </c>
      <c r="B638" s="345" t="s">
        <v>1741</v>
      </c>
      <c r="C638" s="345" t="s">
        <v>1742</v>
      </c>
      <c r="E638" s="346"/>
      <c r="F638" s="345"/>
      <c r="G638" s="345"/>
    </row>
    <row r="639" spans="1:7" x14ac:dyDescent="0.35">
      <c r="A639" s="346">
        <v>45466</v>
      </c>
      <c r="B639" s="345" t="s">
        <v>1743</v>
      </c>
      <c r="C639" s="345" t="s">
        <v>1744</v>
      </c>
      <c r="E639" s="346"/>
      <c r="F639" s="345"/>
      <c r="G639" s="345"/>
    </row>
    <row r="640" spans="1:7" x14ac:dyDescent="0.35">
      <c r="A640" s="346">
        <v>45466</v>
      </c>
      <c r="B640" s="345" t="s">
        <v>1745</v>
      </c>
      <c r="C640" s="345" t="s">
        <v>1746</v>
      </c>
      <c r="E640" s="346"/>
      <c r="F640" s="345"/>
      <c r="G640" s="345"/>
    </row>
    <row r="641" spans="1:7" x14ac:dyDescent="0.35">
      <c r="A641" s="346">
        <v>45466</v>
      </c>
      <c r="B641" s="345" t="s">
        <v>1747</v>
      </c>
      <c r="C641" s="345" t="s">
        <v>465</v>
      </c>
      <c r="E641" s="346"/>
      <c r="F641" s="345"/>
      <c r="G641" s="345"/>
    </row>
    <row r="642" spans="1:7" x14ac:dyDescent="0.35">
      <c r="A642" s="346">
        <v>45466</v>
      </c>
      <c r="B642" s="345" t="s">
        <v>1748</v>
      </c>
      <c r="C642" s="345" t="s">
        <v>1749</v>
      </c>
      <c r="E642" s="346"/>
      <c r="F642" s="345"/>
      <c r="G642" s="345"/>
    </row>
    <row r="643" spans="1:7" x14ac:dyDescent="0.35">
      <c r="A643" s="346">
        <v>45466</v>
      </c>
      <c r="B643" s="345" t="s">
        <v>1750</v>
      </c>
      <c r="C643" s="345" t="s">
        <v>1751</v>
      </c>
      <c r="E643" s="346"/>
      <c r="F643" s="345"/>
      <c r="G643" s="345"/>
    </row>
    <row r="644" spans="1:7" x14ac:dyDescent="0.35">
      <c r="A644" s="346">
        <v>45466</v>
      </c>
      <c r="B644" s="345" t="s">
        <v>1752</v>
      </c>
      <c r="C644" s="345" t="s">
        <v>1753</v>
      </c>
      <c r="E644" s="346"/>
      <c r="F644" s="345"/>
      <c r="G644" s="345"/>
    </row>
    <row r="645" spans="1:7" x14ac:dyDescent="0.35">
      <c r="A645" s="346">
        <v>45466</v>
      </c>
      <c r="B645" s="345" t="s">
        <v>1754</v>
      </c>
      <c r="C645" s="345" t="s">
        <v>1755</v>
      </c>
      <c r="E645" s="346"/>
      <c r="F645" s="345"/>
      <c r="G645" s="345"/>
    </row>
    <row r="646" spans="1:7" x14ac:dyDescent="0.35">
      <c r="A646" s="346">
        <v>45466</v>
      </c>
      <c r="B646" s="345" t="s">
        <v>1756</v>
      </c>
      <c r="C646" s="345" t="s">
        <v>1757</v>
      </c>
      <c r="E646" s="346"/>
      <c r="F646" s="345"/>
      <c r="G646" s="345"/>
    </row>
    <row r="647" spans="1:7" x14ac:dyDescent="0.35">
      <c r="A647" s="346">
        <v>45466</v>
      </c>
      <c r="B647" s="345" t="s">
        <v>1758</v>
      </c>
      <c r="C647" s="345" t="s">
        <v>1759</v>
      </c>
      <c r="E647" s="346"/>
      <c r="F647" s="345"/>
      <c r="G647" s="345"/>
    </row>
    <row r="648" spans="1:7" x14ac:dyDescent="0.35">
      <c r="A648" s="346">
        <v>45466</v>
      </c>
      <c r="B648" s="345" t="s">
        <v>1760</v>
      </c>
      <c r="C648" s="345" t="s">
        <v>1761</v>
      </c>
      <c r="E648" s="346"/>
      <c r="F648" s="345"/>
      <c r="G648" s="345"/>
    </row>
    <row r="649" spans="1:7" x14ac:dyDescent="0.35">
      <c r="A649" s="346">
        <v>45466</v>
      </c>
      <c r="B649" s="345" t="s">
        <v>1762</v>
      </c>
      <c r="C649" s="345" t="s">
        <v>1763</v>
      </c>
      <c r="E649" s="346"/>
      <c r="F649" s="345"/>
      <c r="G649" s="345"/>
    </row>
    <row r="650" spans="1:7" x14ac:dyDescent="0.35">
      <c r="A650" s="346">
        <v>45466</v>
      </c>
      <c r="B650" s="345" t="s">
        <v>1764</v>
      </c>
      <c r="C650" s="345" t="s">
        <v>1765</v>
      </c>
      <c r="E650" s="346"/>
      <c r="F650" s="345"/>
      <c r="G650" s="345"/>
    </row>
    <row r="651" spans="1:7" x14ac:dyDescent="0.35">
      <c r="A651" s="346">
        <v>45466</v>
      </c>
      <c r="B651" s="345" t="s">
        <v>1766</v>
      </c>
      <c r="C651" s="345" t="s">
        <v>1767</v>
      </c>
      <c r="E651" s="346"/>
      <c r="F651" s="345"/>
      <c r="G651" s="345"/>
    </row>
    <row r="652" spans="1:7" x14ac:dyDescent="0.35">
      <c r="A652" s="346">
        <v>45466</v>
      </c>
      <c r="B652" s="345" t="s">
        <v>1768</v>
      </c>
      <c r="C652" s="345" t="s">
        <v>1769</v>
      </c>
      <c r="E652" s="346"/>
      <c r="F652" s="345"/>
      <c r="G652" s="345"/>
    </row>
    <row r="653" spans="1:7" x14ac:dyDescent="0.35">
      <c r="A653" s="346">
        <v>45466</v>
      </c>
      <c r="B653" s="345" t="s">
        <v>1770</v>
      </c>
      <c r="C653" s="345" t="s">
        <v>1771</v>
      </c>
      <c r="E653" s="346"/>
      <c r="F653" s="345"/>
      <c r="G653" s="345"/>
    </row>
    <row r="654" spans="1:7" x14ac:dyDescent="0.35">
      <c r="A654" s="346">
        <v>45466</v>
      </c>
      <c r="B654" s="345" t="s">
        <v>1772</v>
      </c>
      <c r="C654" s="345" t="s">
        <v>1773</v>
      </c>
      <c r="E654" s="346"/>
      <c r="F654" s="345"/>
      <c r="G654" s="345"/>
    </row>
    <row r="655" spans="1:7" x14ac:dyDescent="0.35">
      <c r="A655" s="346">
        <v>45466</v>
      </c>
      <c r="B655" s="345" t="s">
        <v>1774</v>
      </c>
      <c r="C655" s="345" t="s">
        <v>1775</v>
      </c>
      <c r="E655" s="346"/>
      <c r="F655" s="345"/>
      <c r="G655" s="345"/>
    </row>
    <row r="656" spans="1:7" x14ac:dyDescent="0.35">
      <c r="A656" s="346">
        <v>45466</v>
      </c>
      <c r="B656" s="345" t="s">
        <v>1776</v>
      </c>
      <c r="C656" s="345" t="s">
        <v>1777</v>
      </c>
      <c r="E656" s="346"/>
      <c r="F656" s="345"/>
      <c r="G656" s="345"/>
    </row>
    <row r="657" spans="1:7" x14ac:dyDescent="0.35">
      <c r="A657" s="346">
        <v>45466</v>
      </c>
      <c r="B657" s="345" t="s">
        <v>1778</v>
      </c>
      <c r="C657" s="345" t="s">
        <v>1779</v>
      </c>
      <c r="E657" s="346"/>
      <c r="F657" s="345"/>
      <c r="G657" s="345"/>
    </row>
    <row r="658" spans="1:7" x14ac:dyDescent="0.35">
      <c r="A658" s="346">
        <v>45466</v>
      </c>
      <c r="B658" s="345" t="s">
        <v>1780</v>
      </c>
      <c r="C658" s="345" t="s">
        <v>1781</v>
      </c>
      <c r="E658" s="346"/>
      <c r="F658" s="345"/>
      <c r="G658" s="345"/>
    </row>
    <row r="659" spans="1:7" x14ac:dyDescent="0.35">
      <c r="A659" s="346">
        <v>45466</v>
      </c>
      <c r="B659" s="345" t="s">
        <v>1782</v>
      </c>
      <c r="C659" s="345" t="s">
        <v>1783</v>
      </c>
      <c r="E659" s="346"/>
      <c r="F659" s="345"/>
      <c r="G659" s="345"/>
    </row>
    <row r="660" spans="1:7" x14ac:dyDescent="0.35">
      <c r="A660" s="346">
        <v>45466</v>
      </c>
      <c r="B660" s="345" t="s">
        <v>1784</v>
      </c>
      <c r="C660" s="345" t="s">
        <v>1785</v>
      </c>
      <c r="E660" s="346"/>
      <c r="F660" s="345"/>
      <c r="G660" s="345"/>
    </row>
    <row r="661" spans="1:7" x14ac:dyDescent="0.35">
      <c r="A661" s="346">
        <v>45466</v>
      </c>
      <c r="B661" s="345" t="s">
        <v>1786</v>
      </c>
      <c r="C661" s="345" t="s">
        <v>1787</v>
      </c>
      <c r="E661" s="346"/>
      <c r="F661" s="345"/>
      <c r="G661" s="345"/>
    </row>
    <row r="662" spans="1:7" x14ac:dyDescent="0.35">
      <c r="A662" s="346">
        <v>45466</v>
      </c>
      <c r="B662" s="345" t="s">
        <v>1788</v>
      </c>
      <c r="C662" s="345" t="s">
        <v>1789</v>
      </c>
      <c r="E662" s="346"/>
      <c r="F662" s="345"/>
      <c r="G662" s="345"/>
    </row>
    <row r="663" spans="1:7" x14ac:dyDescent="0.35">
      <c r="A663" s="346">
        <v>45466</v>
      </c>
      <c r="B663" s="345" t="s">
        <v>1790</v>
      </c>
      <c r="C663" s="345" t="s">
        <v>1791</v>
      </c>
      <c r="E663" s="346"/>
      <c r="F663" s="345"/>
      <c r="G663" s="345"/>
    </row>
    <row r="664" spans="1:7" x14ac:dyDescent="0.35">
      <c r="A664" s="346">
        <v>45466</v>
      </c>
      <c r="B664" s="345" t="s">
        <v>1792</v>
      </c>
      <c r="C664" s="345" t="s">
        <v>1793</v>
      </c>
      <c r="E664" s="346"/>
      <c r="F664" s="345"/>
      <c r="G664" s="345"/>
    </row>
    <row r="665" spans="1:7" x14ac:dyDescent="0.35">
      <c r="A665" s="346">
        <v>45466</v>
      </c>
      <c r="B665" s="345" t="s">
        <v>1794</v>
      </c>
      <c r="C665" s="345" t="s">
        <v>1795</v>
      </c>
      <c r="E665" s="346"/>
      <c r="F665" s="345"/>
      <c r="G665" s="345"/>
    </row>
    <row r="666" spans="1:7" x14ac:dyDescent="0.35">
      <c r="A666" s="346">
        <v>45466</v>
      </c>
      <c r="B666" s="345" t="s">
        <v>1796</v>
      </c>
      <c r="C666" s="345" t="s">
        <v>1797</v>
      </c>
      <c r="E666" s="346"/>
      <c r="F666" s="345"/>
      <c r="G666" s="345"/>
    </row>
    <row r="667" spans="1:7" x14ac:dyDescent="0.35">
      <c r="A667" s="346">
        <v>45466</v>
      </c>
      <c r="B667" s="345" t="s">
        <v>1798</v>
      </c>
      <c r="C667" s="345" t="s">
        <v>1799</v>
      </c>
      <c r="E667" s="346"/>
      <c r="F667" s="345"/>
      <c r="G667" s="345"/>
    </row>
    <row r="668" spans="1:7" x14ac:dyDescent="0.35">
      <c r="A668" s="346">
        <v>45466</v>
      </c>
      <c r="B668" s="345" t="s">
        <v>1800</v>
      </c>
      <c r="C668" s="345" t="s">
        <v>1801</v>
      </c>
      <c r="E668" s="346"/>
      <c r="F668" s="345"/>
      <c r="G668" s="345"/>
    </row>
    <row r="669" spans="1:7" x14ac:dyDescent="0.35">
      <c r="A669" s="346">
        <v>45466</v>
      </c>
      <c r="B669" s="345" t="s">
        <v>1802</v>
      </c>
      <c r="C669" s="345" t="s">
        <v>1803</v>
      </c>
      <c r="E669" s="346"/>
      <c r="F669" s="345"/>
      <c r="G669" s="345"/>
    </row>
    <row r="670" spans="1:7" x14ac:dyDescent="0.35">
      <c r="A670" s="346">
        <v>45466</v>
      </c>
      <c r="B670" s="345" t="s">
        <v>1804</v>
      </c>
      <c r="C670" s="345" t="s">
        <v>1805</v>
      </c>
      <c r="E670" s="346"/>
      <c r="F670" s="345"/>
      <c r="G670" s="345"/>
    </row>
    <row r="671" spans="1:7" x14ac:dyDescent="0.35">
      <c r="A671" s="346">
        <v>45466</v>
      </c>
      <c r="B671" s="345" t="s">
        <v>1806</v>
      </c>
      <c r="C671" s="345" t="s">
        <v>1807</v>
      </c>
      <c r="E671" s="346"/>
      <c r="F671" s="345"/>
      <c r="G671" s="345"/>
    </row>
    <row r="672" spans="1:7" x14ac:dyDescent="0.35">
      <c r="A672" s="346">
        <v>45466</v>
      </c>
      <c r="B672" s="345" t="s">
        <v>1808</v>
      </c>
      <c r="C672" s="345" t="s">
        <v>1809</v>
      </c>
      <c r="E672" s="346"/>
      <c r="F672" s="345"/>
      <c r="G672" s="345"/>
    </row>
    <row r="673" spans="1:7" x14ac:dyDescent="0.35">
      <c r="A673" s="346">
        <v>45466</v>
      </c>
      <c r="B673" s="345" t="s">
        <v>1810</v>
      </c>
      <c r="C673" s="345" t="s">
        <v>1811</v>
      </c>
      <c r="E673" s="346"/>
      <c r="F673" s="345"/>
      <c r="G673" s="345"/>
    </row>
    <row r="674" spans="1:7" x14ac:dyDescent="0.35">
      <c r="A674" s="346">
        <v>45466</v>
      </c>
      <c r="B674" s="345" t="s">
        <v>1812</v>
      </c>
      <c r="C674" s="345" t="s">
        <v>1813</v>
      </c>
      <c r="E674" s="346"/>
      <c r="F674" s="345"/>
      <c r="G674" s="345"/>
    </row>
    <row r="675" spans="1:7" x14ac:dyDescent="0.35">
      <c r="A675" s="346">
        <v>45466</v>
      </c>
      <c r="B675" s="345" t="s">
        <v>1814</v>
      </c>
      <c r="C675" s="345" t="s">
        <v>1815</v>
      </c>
      <c r="E675" s="346"/>
      <c r="F675" s="345"/>
      <c r="G675" s="345"/>
    </row>
    <row r="676" spans="1:7" x14ac:dyDescent="0.35">
      <c r="A676" s="346">
        <v>45466</v>
      </c>
      <c r="B676" s="345" t="s">
        <v>1816</v>
      </c>
      <c r="C676" s="345" t="s">
        <v>1817</v>
      </c>
      <c r="E676" s="346"/>
      <c r="F676" s="345"/>
      <c r="G676" s="345"/>
    </row>
    <row r="677" spans="1:7" x14ac:dyDescent="0.35">
      <c r="A677" s="346">
        <v>45466</v>
      </c>
      <c r="B677" s="345" t="s">
        <v>1818</v>
      </c>
      <c r="C677" s="345" t="s">
        <v>1819</v>
      </c>
      <c r="E677" s="346"/>
      <c r="F677" s="345"/>
      <c r="G677" s="345"/>
    </row>
    <row r="678" spans="1:7" x14ac:dyDescent="0.35">
      <c r="A678" s="346">
        <v>45466</v>
      </c>
      <c r="B678" s="345" t="s">
        <v>1820</v>
      </c>
      <c r="C678" s="345" t="s">
        <v>1821</v>
      </c>
      <c r="E678" s="346"/>
      <c r="F678" s="345"/>
      <c r="G678" s="345"/>
    </row>
    <row r="679" spans="1:7" x14ac:dyDescent="0.35">
      <c r="A679" s="346">
        <v>45466</v>
      </c>
      <c r="B679" s="345" t="s">
        <v>1822</v>
      </c>
      <c r="C679" s="345" t="s">
        <v>1823</v>
      </c>
      <c r="E679" s="346"/>
      <c r="F679" s="345"/>
      <c r="G679" s="345"/>
    </row>
    <row r="680" spans="1:7" x14ac:dyDescent="0.35">
      <c r="A680" s="346">
        <v>45466</v>
      </c>
      <c r="B680" s="345" t="s">
        <v>1824</v>
      </c>
      <c r="C680" s="345" t="s">
        <v>1825</v>
      </c>
      <c r="E680" s="346"/>
      <c r="F680" s="345"/>
      <c r="G680" s="345"/>
    </row>
    <row r="681" spans="1:7" x14ac:dyDescent="0.35">
      <c r="A681" s="346">
        <v>45466</v>
      </c>
      <c r="B681" s="345" t="s">
        <v>1826</v>
      </c>
      <c r="C681" s="345" t="s">
        <v>1827</v>
      </c>
      <c r="E681" s="346"/>
      <c r="F681" s="345"/>
      <c r="G681" s="345"/>
    </row>
    <row r="682" spans="1:7" x14ac:dyDescent="0.35">
      <c r="A682" s="346">
        <v>45466</v>
      </c>
      <c r="B682" s="345" t="s">
        <v>1828</v>
      </c>
      <c r="C682" s="345" t="s">
        <v>1829</v>
      </c>
      <c r="E682" s="346"/>
      <c r="F682" s="345"/>
      <c r="G682" s="345"/>
    </row>
    <row r="683" spans="1:7" x14ac:dyDescent="0.35">
      <c r="A683" s="346">
        <v>45466</v>
      </c>
      <c r="B683" s="345" t="s">
        <v>1830</v>
      </c>
      <c r="C683" s="345" t="s">
        <v>1831</v>
      </c>
      <c r="E683" s="346"/>
      <c r="F683" s="345"/>
      <c r="G683" s="345"/>
    </row>
    <row r="684" spans="1:7" x14ac:dyDescent="0.35">
      <c r="A684" s="346">
        <v>45466</v>
      </c>
      <c r="B684" s="345" t="s">
        <v>1832</v>
      </c>
      <c r="C684" s="345" t="s">
        <v>1833</v>
      </c>
      <c r="E684" s="346"/>
      <c r="F684" s="345"/>
      <c r="G684" s="345"/>
    </row>
    <row r="685" spans="1:7" x14ac:dyDescent="0.35">
      <c r="A685" s="346">
        <v>45466</v>
      </c>
      <c r="B685" s="345" t="s">
        <v>1834</v>
      </c>
      <c r="C685" s="345" t="s">
        <v>1835</v>
      </c>
      <c r="E685" s="346"/>
      <c r="F685" s="345"/>
      <c r="G685" s="345"/>
    </row>
    <row r="686" spans="1:7" x14ac:dyDescent="0.35">
      <c r="A686" s="346">
        <v>45466</v>
      </c>
      <c r="B686" s="345" t="s">
        <v>1836</v>
      </c>
      <c r="C686" s="345" t="s">
        <v>1837</v>
      </c>
      <c r="E686" s="346"/>
      <c r="F686" s="345"/>
      <c r="G686" s="345"/>
    </row>
    <row r="687" spans="1:7" x14ac:dyDescent="0.35">
      <c r="A687" s="346">
        <v>45466</v>
      </c>
      <c r="B687" s="345" t="s">
        <v>1838</v>
      </c>
      <c r="C687" s="345" t="s">
        <v>1839</v>
      </c>
      <c r="E687" s="346"/>
      <c r="F687" s="345"/>
      <c r="G687" s="345"/>
    </row>
    <row r="688" spans="1:7" x14ac:dyDescent="0.35">
      <c r="A688" s="346">
        <v>45466</v>
      </c>
      <c r="B688" s="345" t="s">
        <v>1840</v>
      </c>
      <c r="C688" s="345" t="s">
        <v>1841</v>
      </c>
      <c r="E688" s="346"/>
      <c r="F688" s="345"/>
      <c r="G688" s="345"/>
    </row>
    <row r="689" spans="1:7" x14ac:dyDescent="0.35">
      <c r="A689" s="346">
        <v>45466</v>
      </c>
      <c r="B689" s="345" t="s">
        <v>1842</v>
      </c>
      <c r="C689" s="345" t="s">
        <v>1843</v>
      </c>
      <c r="E689" s="346"/>
      <c r="F689" s="345"/>
      <c r="G689" s="345"/>
    </row>
    <row r="690" spans="1:7" x14ac:dyDescent="0.35">
      <c r="A690" s="346">
        <v>45466</v>
      </c>
      <c r="B690" s="345" t="s">
        <v>1844</v>
      </c>
      <c r="C690" s="345" t="s">
        <v>1845</v>
      </c>
      <c r="E690" s="346"/>
      <c r="F690" s="345"/>
      <c r="G690" s="345"/>
    </row>
    <row r="691" spans="1:7" x14ac:dyDescent="0.35">
      <c r="A691" s="346">
        <v>45466</v>
      </c>
      <c r="B691" s="345" t="s">
        <v>1846</v>
      </c>
      <c r="C691" s="345" t="s">
        <v>1847</v>
      </c>
      <c r="E691" s="346"/>
      <c r="F691" s="345"/>
      <c r="G691" s="345"/>
    </row>
    <row r="692" spans="1:7" x14ac:dyDescent="0.35">
      <c r="A692" s="346">
        <v>45466</v>
      </c>
      <c r="B692" s="345" t="s">
        <v>1848</v>
      </c>
      <c r="C692" s="345" t="s">
        <v>1849</v>
      </c>
      <c r="E692" s="346"/>
      <c r="F692" s="345"/>
      <c r="G692" s="345"/>
    </row>
    <row r="693" spans="1:7" x14ac:dyDescent="0.35">
      <c r="A693" s="346">
        <v>45466</v>
      </c>
      <c r="B693" s="345" t="s">
        <v>1850</v>
      </c>
      <c r="C693" s="345" t="s">
        <v>1851</v>
      </c>
      <c r="E693" s="346"/>
      <c r="F693" s="345"/>
      <c r="G693" s="345"/>
    </row>
    <row r="694" spans="1:7" x14ac:dyDescent="0.35">
      <c r="A694" s="346">
        <v>45466</v>
      </c>
      <c r="B694" s="345" t="s">
        <v>1852</v>
      </c>
      <c r="C694" s="345" t="s">
        <v>1853</v>
      </c>
      <c r="E694" s="346"/>
      <c r="F694" s="345"/>
      <c r="G694" s="345"/>
    </row>
    <row r="695" spans="1:7" x14ac:dyDescent="0.35">
      <c r="A695" s="346">
        <v>45466</v>
      </c>
      <c r="B695" s="345" t="s">
        <v>1854</v>
      </c>
      <c r="C695" s="345" t="s">
        <v>423</v>
      </c>
      <c r="E695" s="346"/>
      <c r="F695" s="345"/>
      <c r="G695" s="345"/>
    </row>
    <row r="696" spans="1:7" x14ac:dyDescent="0.35">
      <c r="A696" s="346">
        <v>45466</v>
      </c>
      <c r="B696" s="345" t="s">
        <v>1855</v>
      </c>
      <c r="C696" s="345" t="s">
        <v>1856</v>
      </c>
      <c r="E696" s="346"/>
      <c r="F696" s="345"/>
      <c r="G696" s="345"/>
    </row>
    <row r="697" spans="1:7" x14ac:dyDescent="0.35">
      <c r="A697" s="346">
        <v>45466</v>
      </c>
      <c r="B697" s="345" t="s">
        <v>1857</v>
      </c>
      <c r="C697" s="345" t="s">
        <v>1858</v>
      </c>
      <c r="E697" s="346"/>
      <c r="F697" s="345"/>
      <c r="G697" s="345"/>
    </row>
    <row r="698" spans="1:7" x14ac:dyDescent="0.35">
      <c r="A698" s="346">
        <v>45466</v>
      </c>
      <c r="B698" s="345" t="s">
        <v>1859</v>
      </c>
      <c r="C698" s="345" t="s">
        <v>1860</v>
      </c>
      <c r="E698" s="346"/>
      <c r="F698" s="345"/>
      <c r="G698" s="345"/>
    </row>
    <row r="699" spans="1:7" x14ac:dyDescent="0.35">
      <c r="A699" s="346">
        <v>45466</v>
      </c>
      <c r="B699" s="345" t="s">
        <v>1861</v>
      </c>
      <c r="C699" s="345" t="s">
        <v>1862</v>
      </c>
      <c r="E699" s="346"/>
      <c r="F699" s="345"/>
      <c r="G699" s="345"/>
    </row>
    <row r="700" spans="1:7" x14ac:dyDescent="0.35">
      <c r="A700" s="346">
        <v>45466</v>
      </c>
      <c r="B700" s="345" t="s">
        <v>1863</v>
      </c>
      <c r="C700" s="345" t="s">
        <v>1864</v>
      </c>
      <c r="E700" s="346"/>
      <c r="F700" s="345"/>
      <c r="G700" s="345"/>
    </row>
    <row r="701" spans="1:7" x14ac:dyDescent="0.35">
      <c r="A701" s="346">
        <v>45466</v>
      </c>
      <c r="B701" s="345" t="s">
        <v>1865</v>
      </c>
      <c r="C701" s="345" t="s">
        <v>1866</v>
      </c>
      <c r="E701" s="346"/>
      <c r="F701" s="345"/>
      <c r="G701" s="345"/>
    </row>
    <row r="702" spans="1:7" x14ac:dyDescent="0.35">
      <c r="A702" s="346">
        <v>45466</v>
      </c>
      <c r="B702" s="345" t="s">
        <v>1867</v>
      </c>
      <c r="C702" s="345" t="s">
        <v>1868</v>
      </c>
      <c r="E702" s="346"/>
      <c r="F702" s="345"/>
      <c r="G702" s="345"/>
    </row>
    <row r="703" spans="1:7" x14ac:dyDescent="0.35">
      <c r="A703" s="346">
        <v>45466</v>
      </c>
      <c r="B703" s="345" t="s">
        <v>1869</v>
      </c>
      <c r="C703" s="345" t="s">
        <v>1870</v>
      </c>
      <c r="E703" s="346"/>
      <c r="F703" s="345"/>
      <c r="G703" s="345"/>
    </row>
    <row r="704" spans="1:7" x14ac:dyDescent="0.35">
      <c r="A704" s="346">
        <v>45466</v>
      </c>
      <c r="B704" s="345" t="s">
        <v>1871</v>
      </c>
      <c r="C704" s="345" t="s">
        <v>1872</v>
      </c>
      <c r="E704" s="346"/>
      <c r="F704" s="345"/>
      <c r="G704" s="345"/>
    </row>
    <row r="705" spans="1:7" x14ac:dyDescent="0.35">
      <c r="A705" s="346">
        <v>45466</v>
      </c>
      <c r="B705" s="345" t="s">
        <v>1873</v>
      </c>
      <c r="C705" s="345" t="s">
        <v>1874</v>
      </c>
      <c r="E705" s="346"/>
      <c r="F705" s="345"/>
      <c r="G705" s="345"/>
    </row>
    <row r="706" spans="1:7" x14ac:dyDescent="0.35">
      <c r="A706" s="346">
        <v>45466</v>
      </c>
      <c r="B706" s="345" t="s">
        <v>1875</v>
      </c>
      <c r="C706" s="345" t="s">
        <v>1876</v>
      </c>
      <c r="E706" s="346"/>
      <c r="F706" s="345"/>
      <c r="G706" s="345"/>
    </row>
    <row r="707" spans="1:7" x14ac:dyDescent="0.35">
      <c r="A707" s="346">
        <v>45466</v>
      </c>
      <c r="B707" s="345" t="s">
        <v>1877</v>
      </c>
      <c r="C707" s="345" t="s">
        <v>1878</v>
      </c>
      <c r="E707" s="346"/>
      <c r="F707" s="345"/>
      <c r="G707" s="345"/>
    </row>
    <row r="708" spans="1:7" x14ac:dyDescent="0.35">
      <c r="A708" s="346">
        <v>45466</v>
      </c>
      <c r="B708" s="345" t="s">
        <v>1879</v>
      </c>
      <c r="C708" s="345" t="s">
        <v>1880</v>
      </c>
      <c r="E708" s="346"/>
      <c r="F708" s="345"/>
      <c r="G708" s="345"/>
    </row>
    <row r="709" spans="1:7" x14ac:dyDescent="0.35">
      <c r="A709" s="346">
        <v>45466</v>
      </c>
      <c r="B709" s="345" t="s">
        <v>1881</v>
      </c>
      <c r="C709" s="345" t="s">
        <v>408</v>
      </c>
      <c r="E709" s="346"/>
      <c r="F709" s="345"/>
      <c r="G709" s="345"/>
    </row>
    <row r="710" spans="1:7" x14ac:dyDescent="0.35">
      <c r="A710" s="346">
        <v>45466</v>
      </c>
      <c r="B710" s="345" t="s">
        <v>1882</v>
      </c>
      <c r="C710" s="345" t="s">
        <v>1883</v>
      </c>
      <c r="E710" s="346"/>
      <c r="F710" s="345"/>
      <c r="G710" s="345"/>
    </row>
    <row r="711" spans="1:7" x14ac:dyDescent="0.35">
      <c r="A711" s="346">
        <v>45466</v>
      </c>
      <c r="B711" s="345" t="s">
        <v>1884</v>
      </c>
      <c r="C711" s="345" t="s">
        <v>1885</v>
      </c>
      <c r="E711" s="346"/>
      <c r="F711" s="345"/>
      <c r="G711" s="345"/>
    </row>
    <row r="712" spans="1:7" x14ac:dyDescent="0.35">
      <c r="A712" s="346">
        <v>45466</v>
      </c>
      <c r="B712" s="345" t="s">
        <v>1886</v>
      </c>
      <c r="C712" s="345" t="s">
        <v>1887</v>
      </c>
      <c r="E712" s="346"/>
      <c r="F712" s="345"/>
      <c r="G712" s="345"/>
    </row>
    <row r="713" spans="1:7" x14ac:dyDescent="0.35">
      <c r="A713" s="346">
        <v>45466</v>
      </c>
      <c r="B713" s="345" t="s">
        <v>1888</v>
      </c>
      <c r="C713" s="345" t="s">
        <v>1889</v>
      </c>
      <c r="E713" s="346"/>
      <c r="F713" s="345"/>
      <c r="G713" s="345"/>
    </row>
    <row r="714" spans="1:7" x14ac:dyDescent="0.35">
      <c r="A714" s="346">
        <v>45466</v>
      </c>
      <c r="B714" s="345" t="s">
        <v>1890</v>
      </c>
      <c r="C714" s="345" t="s">
        <v>1891</v>
      </c>
      <c r="E714" s="346"/>
      <c r="F714" s="345"/>
      <c r="G714" s="345"/>
    </row>
    <row r="715" spans="1:7" x14ac:dyDescent="0.35">
      <c r="A715" s="346">
        <v>45466</v>
      </c>
      <c r="B715" s="345" t="s">
        <v>1892</v>
      </c>
      <c r="C715" s="345" t="s">
        <v>1893</v>
      </c>
      <c r="E715" s="346"/>
      <c r="F715" s="345"/>
      <c r="G715" s="345"/>
    </row>
    <row r="716" spans="1:7" x14ac:dyDescent="0.35">
      <c r="A716" s="346">
        <v>45466</v>
      </c>
      <c r="B716" s="345" t="s">
        <v>1894</v>
      </c>
      <c r="C716" s="345" t="s">
        <v>1895</v>
      </c>
      <c r="E716" s="346"/>
      <c r="F716" s="345"/>
      <c r="G716" s="345"/>
    </row>
    <row r="717" spans="1:7" x14ac:dyDescent="0.35">
      <c r="A717" s="346">
        <v>45466</v>
      </c>
      <c r="B717" s="345" t="s">
        <v>1896</v>
      </c>
      <c r="C717" s="345" t="s">
        <v>1897</v>
      </c>
      <c r="E717" s="346"/>
      <c r="F717" s="345"/>
      <c r="G717" s="345"/>
    </row>
    <row r="718" spans="1:7" x14ac:dyDescent="0.35">
      <c r="A718" s="346">
        <v>45466</v>
      </c>
      <c r="B718" s="345" t="s">
        <v>1898</v>
      </c>
      <c r="C718" s="345" t="s">
        <v>1899</v>
      </c>
      <c r="E718" s="346"/>
      <c r="F718" s="345"/>
      <c r="G718" s="345"/>
    </row>
    <row r="719" spans="1:7" x14ac:dyDescent="0.35">
      <c r="A719" s="346">
        <v>45466</v>
      </c>
      <c r="B719" s="345" t="s">
        <v>1900</v>
      </c>
      <c r="C719" s="345" t="s">
        <v>1901</v>
      </c>
      <c r="E719" s="346"/>
      <c r="F719" s="345"/>
      <c r="G719" s="345"/>
    </row>
    <row r="720" spans="1:7" x14ac:dyDescent="0.35">
      <c r="A720" s="346">
        <v>45466</v>
      </c>
      <c r="B720" s="345" t="s">
        <v>1902</v>
      </c>
      <c r="C720" s="345" t="s">
        <v>1903</v>
      </c>
      <c r="E720" s="346"/>
      <c r="F720" s="345"/>
      <c r="G720" s="345"/>
    </row>
    <row r="721" spans="1:7" x14ac:dyDescent="0.35">
      <c r="A721" s="346">
        <v>45466</v>
      </c>
      <c r="B721" s="345" t="s">
        <v>1904</v>
      </c>
      <c r="C721" s="345" t="s">
        <v>1905</v>
      </c>
      <c r="E721" s="346"/>
      <c r="F721" s="345"/>
      <c r="G721" s="345"/>
    </row>
    <row r="722" spans="1:7" x14ac:dyDescent="0.35">
      <c r="A722" s="346">
        <v>45466</v>
      </c>
      <c r="B722" s="345" t="s">
        <v>1906</v>
      </c>
      <c r="C722" s="345" t="s">
        <v>1907</v>
      </c>
      <c r="E722" s="346"/>
      <c r="F722" s="345"/>
      <c r="G722" s="345"/>
    </row>
    <row r="723" spans="1:7" x14ac:dyDescent="0.35">
      <c r="A723" s="346">
        <v>45466</v>
      </c>
      <c r="B723" s="345" t="s">
        <v>1908</v>
      </c>
      <c r="C723" s="345" t="s">
        <v>1909</v>
      </c>
      <c r="E723" s="346"/>
      <c r="F723" s="345"/>
      <c r="G723" s="345"/>
    </row>
    <row r="724" spans="1:7" x14ac:dyDescent="0.35">
      <c r="A724" s="346">
        <v>45466</v>
      </c>
      <c r="B724" s="345" t="s">
        <v>1910</v>
      </c>
      <c r="C724" s="345" t="s">
        <v>1911</v>
      </c>
      <c r="E724" s="346"/>
      <c r="F724" s="345"/>
      <c r="G724" s="345"/>
    </row>
    <row r="725" spans="1:7" x14ac:dyDescent="0.35">
      <c r="A725" s="346">
        <v>45466</v>
      </c>
      <c r="B725" s="345" t="s">
        <v>1912</v>
      </c>
      <c r="C725" s="345" t="s">
        <v>425</v>
      </c>
      <c r="E725" s="346"/>
      <c r="F725" s="345"/>
      <c r="G725" s="345"/>
    </row>
    <row r="726" spans="1:7" x14ac:dyDescent="0.35">
      <c r="A726" s="346">
        <v>45466</v>
      </c>
      <c r="B726" s="345" t="s">
        <v>1913</v>
      </c>
      <c r="C726" s="345" t="s">
        <v>1914</v>
      </c>
      <c r="E726" s="346"/>
      <c r="F726" s="345"/>
      <c r="G726" s="345"/>
    </row>
    <row r="727" spans="1:7" x14ac:dyDescent="0.35">
      <c r="A727" s="346">
        <v>45466</v>
      </c>
      <c r="B727" s="345" t="s">
        <v>1915</v>
      </c>
      <c r="C727" s="345" t="s">
        <v>403</v>
      </c>
      <c r="E727" s="346"/>
      <c r="F727" s="345"/>
      <c r="G727" s="345"/>
    </row>
    <row r="728" spans="1:7" x14ac:dyDescent="0.35">
      <c r="A728" s="346">
        <v>45466</v>
      </c>
      <c r="B728" s="345" t="s">
        <v>5614</v>
      </c>
      <c r="C728" s="345" t="s">
        <v>5615</v>
      </c>
      <c r="E728" s="346"/>
      <c r="F728" s="345"/>
      <c r="G728" s="345"/>
    </row>
    <row r="729" spans="1:7" x14ac:dyDescent="0.35">
      <c r="A729" s="346">
        <v>45466</v>
      </c>
      <c r="B729" s="345" t="s">
        <v>1916</v>
      </c>
      <c r="C729" s="345" t="s">
        <v>1917</v>
      </c>
      <c r="E729" s="346"/>
      <c r="F729" s="345"/>
      <c r="G729" s="345"/>
    </row>
    <row r="730" spans="1:7" x14ac:dyDescent="0.35">
      <c r="A730" s="346">
        <v>45466</v>
      </c>
      <c r="B730" s="345" t="s">
        <v>1918</v>
      </c>
      <c r="C730" s="345" t="s">
        <v>1919</v>
      </c>
      <c r="E730" s="346"/>
      <c r="F730" s="345"/>
      <c r="G730" s="345"/>
    </row>
    <row r="731" spans="1:7" x14ac:dyDescent="0.35">
      <c r="A731" s="346">
        <v>45466</v>
      </c>
      <c r="B731" s="345" t="s">
        <v>1920</v>
      </c>
      <c r="C731" s="345" t="s">
        <v>400</v>
      </c>
      <c r="E731" s="346"/>
      <c r="F731" s="345"/>
      <c r="G731" s="345"/>
    </row>
    <row r="732" spans="1:7" x14ac:dyDescent="0.35">
      <c r="A732" s="346">
        <v>45466</v>
      </c>
      <c r="B732" s="345" t="s">
        <v>1921</v>
      </c>
      <c r="C732" s="345" t="s">
        <v>1922</v>
      </c>
      <c r="E732" s="346"/>
      <c r="F732" s="345"/>
      <c r="G732" s="345"/>
    </row>
    <row r="733" spans="1:7" x14ac:dyDescent="0.35">
      <c r="A733" s="346">
        <v>45466</v>
      </c>
      <c r="B733" s="345" t="s">
        <v>1923</v>
      </c>
      <c r="C733" s="345" t="s">
        <v>1924</v>
      </c>
      <c r="E733" s="346"/>
      <c r="F733" s="345"/>
      <c r="G733" s="345"/>
    </row>
    <row r="734" spans="1:7" x14ac:dyDescent="0.35">
      <c r="A734" s="346">
        <v>45466</v>
      </c>
      <c r="B734" s="345" t="s">
        <v>1925</v>
      </c>
      <c r="C734" s="345" t="s">
        <v>1926</v>
      </c>
      <c r="E734" s="346"/>
      <c r="F734" s="345"/>
      <c r="G734" s="345"/>
    </row>
    <row r="735" spans="1:7" x14ac:dyDescent="0.35">
      <c r="A735" s="346">
        <v>45466</v>
      </c>
      <c r="B735" s="345" t="s">
        <v>1927</v>
      </c>
      <c r="C735" s="345" t="s">
        <v>1928</v>
      </c>
      <c r="E735" s="346"/>
      <c r="F735" s="345"/>
      <c r="G735" s="345"/>
    </row>
    <row r="736" spans="1:7" x14ac:dyDescent="0.35">
      <c r="A736" s="346">
        <v>45466</v>
      </c>
      <c r="B736" s="345" t="s">
        <v>1929</v>
      </c>
      <c r="C736" s="345" t="s">
        <v>1930</v>
      </c>
      <c r="E736" s="346"/>
      <c r="F736" s="345"/>
      <c r="G736" s="345"/>
    </row>
    <row r="737" spans="1:7" x14ac:dyDescent="0.35">
      <c r="A737" s="346">
        <v>45466</v>
      </c>
      <c r="B737" s="345" t="s">
        <v>1931</v>
      </c>
      <c r="C737" s="345" t="s">
        <v>1932</v>
      </c>
      <c r="E737" s="346"/>
      <c r="F737" s="345"/>
      <c r="G737" s="345"/>
    </row>
    <row r="738" spans="1:7" x14ac:dyDescent="0.35">
      <c r="A738" s="346">
        <v>45466</v>
      </c>
      <c r="B738" s="345" t="s">
        <v>1933</v>
      </c>
      <c r="C738" s="345" t="s">
        <v>1934</v>
      </c>
      <c r="E738" s="346"/>
      <c r="F738" s="345"/>
      <c r="G738" s="345"/>
    </row>
    <row r="739" spans="1:7" x14ac:dyDescent="0.35">
      <c r="A739" s="346">
        <v>45466</v>
      </c>
      <c r="B739" s="345" t="s">
        <v>1935</v>
      </c>
      <c r="C739" s="345" t="s">
        <v>1936</v>
      </c>
      <c r="E739" s="346"/>
      <c r="F739" s="345"/>
      <c r="G739" s="345"/>
    </row>
    <row r="740" spans="1:7" x14ac:dyDescent="0.35">
      <c r="A740" s="346">
        <v>45466</v>
      </c>
      <c r="B740" s="345" t="s">
        <v>1937</v>
      </c>
      <c r="C740" s="345" t="s">
        <v>1938</v>
      </c>
      <c r="E740" s="346"/>
      <c r="F740" s="345"/>
      <c r="G740" s="345"/>
    </row>
    <row r="741" spans="1:7" x14ac:dyDescent="0.35">
      <c r="A741" s="346">
        <v>45466</v>
      </c>
      <c r="B741" s="345" t="s">
        <v>1939</v>
      </c>
      <c r="C741" s="345" t="s">
        <v>1940</v>
      </c>
      <c r="E741" s="346"/>
      <c r="F741" s="345"/>
      <c r="G741" s="345"/>
    </row>
    <row r="742" spans="1:7" x14ac:dyDescent="0.35">
      <c r="A742" s="346">
        <v>45466</v>
      </c>
      <c r="B742" s="345" t="s">
        <v>1941</v>
      </c>
      <c r="C742" s="345" t="s">
        <v>1942</v>
      </c>
      <c r="E742" s="346"/>
      <c r="F742" s="345"/>
      <c r="G742" s="345"/>
    </row>
    <row r="743" spans="1:7" x14ac:dyDescent="0.35">
      <c r="A743" s="346">
        <v>45466</v>
      </c>
      <c r="B743" s="345" t="s">
        <v>1943</v>
      </c>
      <c r="C743" s="345" t="s">
        <v>1944</v>
      </c>
      <c r="E743" s="346"/>
      <c r="F743" s="345"/>
      <c r="G743" s="345"/>
    </row>
    <row r="744" spans="1:7" x14ac:dyDescent="0.35">
      <c r="A744" s="346">
        <v>45466</v>
      </c>
      <c r="B744" s="345" t="s">
        <v>1945</v>
      </c>
      <c r="C744" s="345" t="s">
        <v>1946</v>
      </c>
      <c r="E744" s="346"/>
      <c r="F744" s="345"/>
      <c r="G744" s="345"/>
    </row>
    <row r="745" spans="1:7" x14ac:dyDescent="0.35">
      <c r="A745" s="346">
        <v>45466</v>
      </c>
      <c r="B745" s="345" t="s">
        <v>1947</v>
      </c>
      <c r="C745" s="345" t="s">
        <v>1948</v>
      </c>
      <c r="E745" s="346"/>
      <c r="F745" s="345"/>
      <c r="G745" s="345"/>
    </row>
    <row r="746" spans="1:7" x14ac:dyDescent="0.35">
      <c r="A746" s="346">
        <v>45466</v>
      </c>
      <c r="B746" s="345" t="s">
        <v>1949</v>
      </c>
      <c r="C746" s="345" t="s">
        <v>474</v>
      </c>
      <c r="E746" s="346"/>
      <c r="F746" s="345"/>
      <c r="G746" s="345"/>
    </row>
    <row r="747" spans="1:7" x14ac:dyDescent="0.35">
      <c r="A747" s="346">
        <v>45466</v>
      </c>
      <c r="B747" s="345" t="s">
        <v>1950</v>
      </c>
      <c r="C747" s="345" t="s">
        <v>434</v>
      </c>
      <c r="E747" s="346"/>
      <c r="F747" s="345"/>
      <c r="G747" s="345"/>
    </row>
    <row r="748" spans="1:7" x14ac:dyDescent="0.35">
      <c r="A748" s="346">
        <v>45466</v>
      </c>
      <c r="B748" s="345" t="s">
        <v>1951</v>
      </c>
      <c r="C748" s="345" t="s">
        <v>1952</v>
      </c>
      <c r="E748" s="346"/>
      <c r="F748" s="345"/>
      <c r="G748" s="345"/>
    </row>
    <row r="749" spans="1:7" x14ac:dyDescent="0.35">
      <c r="A749" s="346">
        <v>45466</v>
      </c>
      <c r="B749" s="345" t="s">
        <v>1953</v>
      </c>
      <c r="C749" s="345" t="s">
        <v>1954</v>
      </c>
      <c r="E749" s="346"/>
      <c r="F749" s="345"/>
      <c r="G749" s="345"/>
    </row>
    <row r="750" spans="1:7" x14ac:dyDescent="0.35">
      <c r="A750" s="346">
        <v>45466</v>
      </c>
      <c r="B750" s="345" t="s">
        <v>1955</v>
      </c>
      <c r="C750" s="345" t="s">
        <v>1956</v>
      </c>
      <c r="E750" s="346"/>
      <c r="F750" s="345"/>
      <c r="G750" s="345"/>
    </row>
    <row r="751" spans="1:7" x14ac:dyDescent="0.35">
      <c r="A751" s="346">
        <v>45466</v>
      </c>
      <c r="B751" s="345" t="s">
        <v>1957</v>
      </c>
      <c r="C751" s="345" t="s">
        <v>1958</v>
      </c>
      <c r="E751" s="346"/>
      <c r="F751" s="345"/>
      <c r="G751" s="345"/>
    </row>
    <row r="752" spans="1:7" x14ac:dyDescent="0.35">
      <c r="A752" s="346">
        <v>45466</v>
      </c>
      <c r="B752" s="345" t="s">
        <v>1959</v>
      </c>
      <c r="C752" s="345" t="s">
        <v>1960</v>
      </c>
      <c r="E752" s="346"/>
      <c r="F752" s="345"/>
      <c r="G752" s="345"/>
    </row>
    <row r="753" spans="1:7" x14ac:dyDescent="0.35">
      <c r="A753" s="346">
        <v>45466</v>
      </c>
      <c r="B753" s="345" t="s">
        <v>1961</v>
      </c>
      <c r="C753" s="345" t="s">
        <v>1962</v>
      </c>
      <c r="E753" s="346"/>
      <c r="F753" s="345"/>
      <c r="G753" s="345"/>
    </row>
    <row r="754" spans="1:7" x14ac:dyDescent="0.35">
      <c r="A754" s="346">
        <v>45466</v>
      </c>
      <c r="B754" s="345" t="s">
        <v>1963</v>
      </c>
      <c r="C754" s="345" t="s">
        <v>1964</v>
      </c>
      <c r="E754" s="346"/>
      <c r="F754" s="345"/>
      <c r="G754" s="345"/>
    </row>
    <row r="755" spans="1:7" x14ac:dyDescent="0.35">
      <c r="A755" s="346">
        <v>45466</v>
      </c>
      <c r="B755" s="345" t="s">
        <v>1965</v>
      </c>
      <c r="C755" s="345" t="s">
        <v>1966</v>
      </c>
      <c r="E755" s="346"/>
      <c r="F755" s="345"/>
      <c r="G755" s="345"/>
    </row>
    <row r="756" spans="1:7" x14ac:dyDescent="0.35">
      <c r="A756" s="346">
        <v>45466</v>
      </c>
      <c r="B756" s="345" t="s">
        <v>1967</v>
      </c>
      <c r="C756" s="345" t="s">
        <v>1968</v>
      </c>
      <c r="E756" s="346"/>
      <c r="F756" s="345"/>
      <c r="G756" s="345"/>
    </row>
    <row r="757" spans="1:7" x14ac:dyDescent="0.35">
      <c r="A757" s="346">
        <v>45466</v>
      </c>
      <c r="B757" s="345" t="s">
        <v>1969</v>
      </c>
      <c r="C757" s="345" t="s">
        <v>1970</v>
      </c>
      <c r="E757" s="346"/>
      <c r="F757" s="345"/>
      <c r="G757" s="345"/>
    </row>
    <row r="758" spans="1:7" x14ac:dyDescent="0.35">
      <c r="A758" s="346">
        <v>45466</v>
      </c>
      <c r="B758" s="345" t="s">
        <v>1971</v>
      </c>
      <c r="C758" s="345" t="s">
        <v>1972</v>
      </c>
      <c r="E758" s="346"/>
      <c r="F758" s="345"/>
      <c r="G758" s="345"/>
    </row>
    <row r="759" spans="1:7" x14ac:dyDescent="0.35">
      <c r="A759" s="346">
        <v>45466</v>
      </c>
      <c r="B759" s="345" t="s">
        <v>1973</v>
      </c>
      <c r="C759" s="345" t="s">
        <v>1974</v>
      </c>
      <c r="E759" s="346"/>
      <c r="F759" s="345"/>
      <c r="G759" s="345"/>
    </row>
    <row r="760" spans="1:7" x14ac:dyDescent="0.35">
      <c r="A760" s="346">
        <v>45466</v>
      </c>
      <c r="B760" s="345" t="s">
        <v>1975</v>
      </c>
      <c r="C760" s="345" t="s">
        <v>1976</v>
      </c>
      <c r="E760" s="346"/>
      <c r="F760" s="345"/>
      <c r="G760" s="345"/>
    </row>
    <row r="761" spans="1:7" x14ac:dyDescent="0.35">
      <c r="A761" s="346">
        <v>45466</v>
      </c>
      <c r="B761" s="345" t="s">
        <v>1977</v>
      </c>
      <c r="C761" s="345" t="s">
        <v>1978</v>
      </c>
      <c r="E761" s="346"/>
      <c r="F761" s="345"/>
      <c r="G761" s="345"/>
    </row>
    <row r="762" spans="1:7" x14ac:dyDescent="0.35">
      <c r="A762" s="346">
        <v>45466</v>
      </c>
      <c r="B762" s="345" t="s">
        <v>1979</v>
      </c>
      <c r="C762" s="345" t="s">
        <v>1980</v>
      </c>
      <c r="E762" s="346"/>
      <c r="F762" s="345"/>
      <c r="G762" s="345"/>
    </row>
    <row r="763" spans="1:7" x14ac:dyDescent="0.35">
      <c r="A763" s="346">
        <v>45466</v>
      </c>
      <c r="B763" s="345" t="s">
        <v>1981</v>
      </c>
      <c r="C763" s="345" t="s">
        <v>1982</v>
      </c>
      <c r="E763" s="346"/>
      <c r="F763" s="345"/>
      <c r="G763" s="345"/>
    </row>
    <row r="764" spans="1:7" x14ac:dyDescent="0.35">
      <c r="A764" s="346">
        <v>45466</v>
      </c>
      <c r="B764" s="345" t="s">
        <v>1983</v>
      </c>
      <c r="C764" s="345" t="s">
        <v>1984</v>
      </c>
      <c r="E764" s="346"/>
      <c r="F764" s="345"/>
      <c r="G764" s="345"/>
    </row>
    <row r="765" spans="1:7" x14ac:dyDescent="0.35">
      <c r="A765" s="346">
        <v>45466</v>
      </c>
      <c r="B765" s="345" t="s">
        <v>1985</v>
      </c>
      <c r="C765" s="345" t="s">
        <v>1986</v>
      </c>
      <c r="E765" s="346"/>
      <c r="F765" s="345"/>
      <c r="G765" s="345"/>
    </row>
    <row r="766" spans="1:7" x14ac:dyDescent="0.35">
      <c r="A766" s="346">
        <v>45466</v>
      </c>
      <c r="B766" s="345" t="s">
        <v>1987</v>
      </c>
      <c r="C766" s="345" t="s">
        <v>1988</v>
      </c>
      <c r="E766" s="346"/>
      <c r="F766" s="345"/>
      <c r="G766" s="345"/>
    </row>
    <row r="767" spans="1:7" x14ac:dyDescent="0.35">
      <c r="A767" s="346">
        <v>45466</v>
      </c>
      <c r="B767" s="345" t="s">
        <v>1989</v>
      </c>
      <c r="C767" s="345" t="s">
        <v>1990</v>
      </c>
      <c r="E767" s="346"/>
      <c r="F767" s="345"/>
      <c r="G767" s="345"/>
    </row>
    <row r="768" spans="1:7" x14ac:dyDescent="0.35">
      <c r="A768" s="346">
        <v>45466</v>
      </c>
      <c r="B768" s="345" t="s">
        <v>1991</v>
      </c>
      <c r="C768" s="345" t="s">
        <v>1992</v>
      </c>
      <c r="E768" s="346"/>
      <c r="F768" s="345"/>
      <c r="G768" s="345"/>
    </row>
    <row r="769" spans="1:7" x14ac:dyDescent="0.35">
      <c r="A769" s="346">
        <v>45466</v>
      </c>
      <c r="B769" s="345" t="s">
        <v>1993</v>
      </c>
      <c r="C769" s="345" t="s">
        <v>1994</v>
      </c>
      <c r="E769" s="346"/>
      <c r="F769" s="345"/>
      <c r="G769" s="345"/>
    </row>
    <row r="770" spans="1:7" x14ac:dyDescent="0.35">
      <c r="A770" s="346">
        <v>45466</v>
      </c>
      <c r="B770" s="345" t="s">
        <v>1995</v>
      </c>
      <c r="C770" s="345" t="s">
        <v>1996</v>
      </c>
      <c r="E770" s="346"/>
      <c r="F770" s="345"/>
      <c r="G770" s="345"/>
    </row>
    <row r="771" spans="1:7" x14ac:dyDescent="0.35">
      <c r="A771" s="346">
        <v>45466</v>
      </c>
      <c r="B771" s="345" t="s">
        <v>1997</v>
      </c>
      <c r="C771" s="345" t="s">
        <v>489</v>
      </c>
      <c r="E771" s="346"/>
      <c r="F771" s="345"/>
      <c r="G771" s="345"/>
    </row>
    <row r="772" spans="1:7" x14ac:dyDescent="0.35">
      <c r="A772" s="346">
        <v>45466</v>
      </c>
      <c r="B772" s="345" t="s">
        <v>1998</v>
      </c>
      <c r="C772" s="345" t="s">
        <v>1999</v>
      </c>
      <c r="E772" s="346"/>
      <c r="F772" s="345"/>
      <c r="G772" s="345"/>
    </row>
    <row r="773" spans="1:7" x14ac:dyDescent="0.35">
      <c r="A773" s="346">
        <v>45466</v>
      </c>
      <c r="B773" s="345" t="s">
        <v>2000</v>
      </c>
      <c r="C773" s="345" t="s">
        <v>2001</v>
      </c>
      <c r="E773" s="346"/>
      <c r="F773" s="345"/>
      <c r="G773" s="345"/>
    </row>
    <row r="774" spans="1:7" x14ac:dyDescent="0.35">
      <c r="A774" s="346">
        <v>45466</v>
      </c>
      <c r="B774" s="345" t="s">
        <v>2002</v>
      </c>
      <c r="C774" s="345" t="s">
        <v>2003</v>
      </c>
      <c r="E774" s="346"/>
      <c r="F774" s="345"/>
      <c r="G774" s="345"/>
    </row>
    <row r="775" spans="1:7" x14ac:dyDescent="0.35">
      <c r="A775" s="346">
        <v>45466</v>
      </c>
      <c r="B775" s="345" t="s">
        <v>2004</v>
      </c>
      <c r="C775" s="345" t="s">
        <v>2005</v>
      </c>
      <c r="E775" s="346"/>
      <c r="F775" s="345"/>
      <c r="G775" s="345"/>
    </row>
    <row r="776" spans="1:7" x14ac:dyDescent="0.35">
      <c r="A776" s="346">
        <v>45466</v>
      </c>
      <c r="B776" s="345" t="s">
        <v>2006</v>
      </c>
      <c r="C776" s="345" t="s">
        <v>2007</v>
      </c>
      <c r="E776" s="346"/>
      <c r="F776" s="345"/>
      <c r="G776" s="345"/>
    </row>
    <row r="777" spans="1:7" x14ac:dyDescent="0.35">
      <c r="A777" s="346">
        <v>45466</v>
      </c>
      <c r="B777" s="345" t="s">
        <v>2008</v>
      </c>
      <c r="C777" s="345" t="s">
        <v>2009</v>
      </c>
      <c r="E777" s="346"/>
      <c r="F777" s="345"/>
      <c r="G777" s="345"/>
    </row>
    <row r="778" spans="1:7" x14ac:dyDescent="0.35">
      <c r="A778" s="346">
        <v>45466</v>
      </c>
      <c r="B778" s="345" t="s">
        <v>2010</v>
      </c>
      <c r="C778" s="345" t="s">
        <v>2011</v>
      </c>
      <c r="E778" s="346"/>
      <c r="F778" s="345"/>
      <c r="G778" s="345"/>
    </row>
    <row r="779" spans="1:7" x14ac:dyDescent="0.35">
      <c r="A779" s="346">
        <v>45466</v>
      </c>
      <c r="B779" s="345" t="s">
        <v>2012</v>
      </c>
      <c r="C779" s="345" t="s">
        <v>477</v>
      </c>
      <c r="E779" s="346"/>
      <c r="F779" s="345"/>
      <c r="G779" s="345"/>
    </row>
    <row r="780" spans="1:7" x14ac:dyDescent="0.35">
      <c r="A780" s="346">
        <v>45466</v>
      </c>
      <c r="B780" s="345" t="s">
        <v>2013</v>
      </c>
      <c r="C780" s="345" t="s">
        <v>2014</v>
      </c>
      <c r="E780" s="346"/>
      <c r="F780" s="345"/>
      <c r="G780" s="345"/>
    </row>
    <row r="781" spans="1:7" x14ac:dyDescent="0.35">
      <c r="A781" s="346">
        <v>45466</v>
      </c>
      <c r="B781" s="345" t="s">
        <v>2015</v>
      </c>
      <c r="C781" s="345" t="s">
        <v>2016</v>
      </c>
      <c r="E781" s="346"/>
      <c r="F781" s="345"/>
      <c r="G781" s="345"/>
    </row>
    <row r="782" spans="1:7" x14ac:dyDescent="0.35">
      <c r="A782" s="346">
        <v>45466</v>
      </c>
      <c r="B782" s="345" t="s">
        <v>2017</v>
      </c>
      <c r="C782" s="345" t="s">
        <v>2018</v>
      </c>
      <c r="E782" s="346"/>
      <c r="F782" s="345"/>
      <c r="G782" s="345"/>
    </row>
    <row r="783" spans="1:7" x14ac:dyDescent="0.35">
      <c r="A783" s="346">
        <v>45466</v>
      </c>
      <c r="B783" s="345" t="s">
        <v>2019</v>
      </c>
      <c r="C783" s="345" t="s">
        <v>2020</v>
      </c>
      <c r="E783" s="346"/>
      <c r="F783" s="345"/>
      <c r="G783" s="345"/>
    </row>
    <row r="784" spans="1:7" x14ac:dyDescent="0.35">
      <c r="A784" s="346">
        <v>45466</v>
      </c>
      <c r="B784" s="345" t="s">
        <v>2021</v>
      </c>
      <c r="C784" s="345" t="s">
        <v>2022</v>
      </c>
      <c r="E784" s="346"/>
      <c r="F784" s="345"/>
      <c r="G784" s="345"/>
    </row>
    <row r="785" spans="1:7" x14ac:dyDescent="0.35">
      <c r="A785" s="346">
        <v>45466</v>
      </c>
      <c r="B785" s="345" t="s">
        <v>2023</v>
      </c>
      <c r="C785" s="345" t="s">
        <v>480</v>
      </c>
      <c r="E785" s="346"/>
      <c r="F785" s="345"/>
      <c r="G785" s="345"/>
    </row>
    <row r="786" spans="1:7" x14ac:dyDescent="0.35">
      <c r="A786" s="346">
        <v>45466</v>
      </c>
      <c r="B786" s="345" t="s">
        <v>2024</v>
      </c>
      <c r="C786" s="345" t="s">
        <v>2025</v>
      </c>
      <c r="E786" s="346"/>
      <c r="F786" s="345"/>
      <c r="G786" s="345"/>
    </row>
    <row r="787" spans="1:7" x14ac:dyDescent="0.35">
      <c r="A787" s="346">
        <v>45466</v>
      </c>
      <c r="B787" s="345" t="s">
        <v>2026</v>
      </c>
      <c r="C787" s="345" t="s">
        <v>2027</v>
      </c>
      <c r="E787" s="346"/>
      <c r="F787" s="345"/>
      <c r="G787" s="345"/>
    </row>
    <row r="788" spans="1:7" x14ac:dyDescent="0.35">
      <c r="A788" s="346">
        <v>45466</v>
      </c>
      <c r="B788" s="345" t="s">
        <v>2028</v>
      </c>
      <c r="C788" s="345" t="s">
        <v>2029</v>
      </c>
      <c r="E788" s="346"/>
      <c r="F788" s="345"/>
      <c r="G788" s="345"/>
    </row>
    <row r="789" spans="1:7" x14ac:dyDescent="0.35">
      <c r="A789" s="346">
        <v>45466</v>
      </c>
      <c r="B789" s="345" t="s">
        <v>2030</v>
      </c>
      <c r="C789" s="345" t="s">
        <v>2031</v>
      </c>
      <c r="E789" s="346"/>
      <c r="F789" s="345"/>
      <c r="G789" s="345"/>
    </row>
    <row r="790" spans="1:7" x14ac:dyDescent="0.35">
      <c r="A790" s="346">
        <v>45466</v>
      </c>
      <c r="B790" s="345" t="s">
        <v>2032</v>
      </c>
      <c r="C790" s="345" t="s">
        <v>2033</v>
      </c>
      <c r="E790" s="346"/>
      <c r="F790" s="345"/>
      <c r="G790" s="345"/>
    </row>
    <row r="791" spans="1:7" x14ac:dyDescent="0.35">
      <c r="A791" s="346">
        <v>45466</v>
      </c>
      <c r="B791" s="345" t="s">
        <v>2034</v>
      </c>
      <c r="C791" s="345" t="s">
        <v>2035</v>
      </c>
      <c r="E791" s="346"/>
      <c r="F791" s="345"/>
      <c r="G791" s="345"/>
    </row>
    <row r="792" spans="1:7" x14ac:dyDescent="0.35">
      <c r="A792" s="346">
        <v>45466</v>
      </c>
      <c r="B792" s="345" t="s">
        <v>2036</v>
      </c>
      <c r="C792" s="345" t="s">
        <v>2037</v>
      </c>
      <c r="E792" s="346"/>
      <c r="F792" s="345"/>
      <c r="G792" s="345"/>
    </row>
    <row r="793" spans="1:7" x14ac:dyDescent="0.35">
      <c r="A793" s="346">
        <v>45466</v>
      </c>
      <c r="B793" s="345" t="s">
        <v>2038</v>
      </c>
      <c r="C793" s="345" t="s">
        <v>2039</v>
      </c>
      <c r="E793" s="346"/>
      <c r="F793" s="345"/>
      <c r="G793" s="345"/>
    </row>
    <row r="794" spans="1:7" x14ac:dyDescent="0.35">
      <c r="A794" s="346">
        <v>45466</v>
      </c>
      <c r="B794" s="345" t="s">
        <v>2040</v>
      </c>
      <c r="C794" s="345" t="s">
        <v>2041</v>
      </c>
      <c r="E794" s="346"/>
      <c r="F794" s="345"/>
      <c r="G794" s="345"/>
    </row>
    <row r="795" spans="1:7" x14ac:dyDescent="0.35">
      <c r="A795" s="346">
        <v>45466</v>
      </c>
      <c r="B795" s="345" t="s">
        <v>2042</v>
      </c>
      <c r="C795" s="345" t="s">
        <v>2043</v>
      </c>
      <c r="E795" s="346"/>
      <c r="F795" s="345"/>
      <c r="G795" s="345"/>
    </row>
    <row r="796" spans="1:7" x14ac:dyDescent="0.35">
      <c r="A796" s="346">
        <v>45466</v>
      </c>
      <c r="B796" s="345" t="s">
        <v>2044</v>
      </c>
      <c r="C796" s="345" t="s">
        <v>2045</v>
      </c>
      <c r="E796" s="346"/>
      <c r="F796" s="345"/>
      <c r="G796" s="345"/>
    </row>
    <row r="797" spans="1:7" x14ac:dyDescent="0.35">
      <c r="A797" s="346">
        <v>45466</v>
      </c>
      <c r="B797" s="345" t="s">
        <v>2046</v>
      </c>
      <c r="C797" s="345" t="s">
        <v>2047</v>
      </c>
      <c r="E797" s="346"/>
      <c r="F797" s="345"/>
      <c r="G797" s="345"/>
    </row>
    <row r="798" spans="1:7" x14ac:dyDescent="0.35">
      <c r="A798" s="346">
        <v>45466</v>
      </c>
      <c r="B798" s="345" t="s">
        <v>2048</v>
      </c>
      <c r="C798" s="345" t="s">
        <v>2049</v>
      </c>
      <c r="E798" s="346"/>
      <c r="F798" s="345"/>
      <c r="G798" s="345"/>
    </row>
    <row r="799" spans="1:7" x14ac:dyDescent="0.35">
      <c r="A799" s="346">
        <v>45466</v>
      </c>
      <c r="B799" s="345" t="s">
        <v>2050</v>
      </c>
      <c r="C799" s="345" t="s">
        <v>2051</v>
      </c>
      <c r="E799" s="346"/>
      <c r="F799" s="345"/>
      <c r="G799" s="345"/>
    </row>
    <row r="800" spans="1:7" x14ac:dyDescent="0.35">
      <c r="A800" s="346">
        <v>45466</v>
      </c>
      <c r="B800" s="345" t="s">
        <v>2052</v>
      </c>
      <c r="C800" s="345" t="s">
        <v>2053</v>
      </c>
      <c r="E800" s="346"/>
      <c r="F800" s="345"/>
      <c r="G800" s="345"/>
    </row>
    <row r="801" spans="1:7" x14ac:dyDescent="0.35">
      <c r="A801" s="346">
        <v>45466</v>
      </c>
      <c r="B801" s="345" t="s">
        <v>2054</v>
      </c>
      <c r="C801" s="345" t="s">
        <v>2055</v>
      </c>
      <c r="E801" s="346"/>
      <c r="F801" s="345"/>
      <c r="G801" s="345"/>
    </row>
    <row r="802" spans="1:7" x14ac:dyDescent="0.35">
      <c r="A802" s="346">
        <v>45466</v>
      </c>
      <c r="B802" s="345" t="s">
        <v>2056</v>
      </c>
      <c r="C802" s="345" t="s">
        <v>2057</v>
      </c>
      <c r="E802" s="346"/>
      <c r="F802" s="345"/>
      <c r="G802" s="345"/>
    </row>
    <row r="803" spans="1:7" x14ac:dyDescent="0.35">
      <c r="A803" s="346">
        <v>45466</v>
      </c>
      <c r="B803" s="345" t="s">
        <v>2058</v>
      </c>
      <c r="C803" s="345" t="s">
        <v>2059</v>
      </c>
      <c r="E803" s="346"/>
      <c r="F803" s="345"/>
      <c r="G803" s="345"/>
    </row>
    <row r="804" spans="1:7" x14ac:dyDescent="0.35">
      <c r="A804" s="346">
        <v>45466</v>
      </c>
      <c r="B804" s="345" t="s">
        <v>2060</v>
      </c>
      <c r="C804" s="345" t="s">
        <v>2061</v>
      </c>
      <c r="E804" s="346"/>
      <c r="F804" s="345"/>
      <c r="G804" s="345"/>
    </row>
    <row r="805" spans="1:7" x14ac:dyDescent="0.35">
      <c r="A805" s="346">
        <v>45466</v>
      </c>
      <c r="B805" s="345" t="s">
        <v>2062</v>
      </c>
      <c r="C805" s="345" t="s">
        <v>2063</v>
      </c>
      <c r="E805" s="346"/>
      <c r="F805" s="345"/>
      <c r="G805" s="345"/>
    </row>
    <row r="806" spans="1:7" x14ac:dyDescent="0.35">
      <c r="A806" s="346">
        <v>45466</v>
      </c>
      <c r="B806" s="345" t="s">
        <v>2064</v>
      </c>
      <c r="C806" s="345" t="s">
        <v>2065</v>
      </c>
      <c r="E806" s="346"/>
      <c r="F806" s="345"/>
      <c r="G806" s="345"/>
    </row>
    <row r="807" spans="1:7" x14ac:dyDescent="0.35">
      <c r="A807" s="346">
        <v>45466</v>
      </c>
      <c r="B807" s="345" t="s">
        <v>2066</v>
      </c>
      <c r="C807" s="345" t="s">
        <v>2067</v>
      </c>
      <c r="E807" s="346"/>
      <c r="F807" s="345"/>
      <c r="G807" s="345"/>
    </row>
    <row r="808" spans="1:7" x14ac:dyDescent="0.35">
      <c r="A808" s="346">
        <v>45466</v>
      </c>
      <c r="B808" s="345" t="s">
        <v>2068</v>
      </c>
      <c r="C808" s="345" t="s">
        <v>2069</v>
      </c>
      <c r="E808" s="346"/>
      <c r="F808" s="345"/>
      <c r="G808" s="345"/>
    </row>
    <row r="809" spans="1:7" x14ac:dyDescent="0.35">
      <c r="A809" s="346">
        <v>45466</v>
      </c>
      <c r="B809" s="345" t="s">
        <v>2070</v>
      </c>
      <c r="C809" s="345" t="s">
        <v>2071</v>
      </c>
      <c r="E809" s="346"/>
      <c r="F809" s="345"/>
      <c r="G809" s="345"/>
    </row>
    <row r="810" spans="1:7" x14ac:dyDescent="0.35">
      <c r="A810" s="346">
        <v>45466</v>
      </c>
      <c r="B810" s="345" t="s">
        <v>2072</v>
      </c>
      <c r="C810" s="345" t="s">
        <v>2073</v>
      </c>
      <c r="E810" s="346"/>
      <c r="F810" s="345"/>
      <c r="G810" s="345"/>
    </row>
    <row r="811" spans="1:7" x14ac:dyDescent="0.35">
      <c r="A811" s="346">
        <v>45466</v>
      </c>
      <c r="B811" s="345" t="s">
        <v>2074</v>
      </c>
      <c r="C811" s="345" t="s">
        <v>2075</v>
      </c>
      <c r="E811" s="346"/>
      <c r="F811" s="345"/>
      <c r="G811" s="345"/>
    </row>
    <row r="812" spans="1:7" x14ac:dyDescent="0.35">
      <c r="A812" s="346">
        <v>45466</v>
      </c>
      <c r="B812" s="345" t="s">
        <v>2076</v>
      </c>
      <c r="C812" s="345" t="s">
        <v>2077</v>
      </c>
      <c r="E812" s="346"/>
      <c r="F812" s="345"/>
      <c r="G812" s="345"/>
    </row>
    <row r="813" spans="1:7" x14ac:dyDescent="0.35">
      <c r="A813" s="346">
        <v>45466</v>
      </c>
      <c r="B813" s="345" t="s">
        <v>2078</v>
      </c>
      <c r="C813" s="345" t="s">
        <v>2079</v>
      </c>
      <c r="E813" s="346"/>
      <c r="F813" s="345"/>
      <c r="G813" s="345"/>
    </row>
    <row r="814" spans="1:7" x14ac:dyDescent="0.35">
      <c r="A814" s="346">
        <v>45466</v>
      </c>
      <c r="B814" s="345" t="s">
        <v>2080</v>
      </c>
      <c r="C814" s="345" t="s">
        <v>2081</v>
      </c>
      <c r="E814" s="346"/>
      <c r="F814" s="345"/>
      <c r="G814" s="345"/>
    </row>
    <row r="815" spans="1:7" x14ac:dyDescent="0.35">
      <c r="A815" s="346">
        <v>45466</v>
      </c>
      <c r="B815" s="345" t="s">
        <v>2082</v>
      </c>
      <c r="C815" s="345" t="s">
        <v>2083</v>
      </c>
      <c r="E815" s="346"/>
      <c r="F815" s="345"/>
      <c r="G815" s="345"/>
    </row>
    <row r="816" spans="1:7" x14ac:dyDescent="0.35">
      <c r="A816" s="346">
        <v>45466</v>
      </c>
      <c r="B816" s="345" t="s">
        <v>2084</v>
      </c>
      <c r="C816" s="345" t="s">
        <v>2085</v>
      </c>
      <c r="E816" s="346"/>
      <c r="F816" s="345"/>
      <c r="G816" s="345"/>
    </row>
    <row r="817" spans="1:7" x14ac:dyDescent="0.35">
      <c r="A817" s="346">
        <v>45466</v>
      </c>
      <c r="B817" s="345" t="s">
        <v>2086</v>
      </c>
      <c r="C817" s="345" t="s">
        <v>2087</v>
      </c>
      <c r="E817" s="346"/>
      <c r="F817" s="345"/>
      <c r="G817" s="345"/>
    </row>
    <row r="818" spans="1:7" x14ac:dyDescent="0.35">
      <c r="A818" s="346">
        <v>45466</v>
      </c>
      <c r="B818" s="345" t="s">
        <v>2088</v>
      </c>
      <c r="C818" s="345" t="s">
        <v>2089</v>
      </c>
      <c r="E818" s="346"/>
      <c r="F818" s="345"/>
      <c r="G818" s="345"/>
    </row>
    <row r="819" spans="1:7" x14ac:dyDescent="0.35">
      <c r="A819" s="346">
        <v>45466</v>
      </c>
      <c r="B819" s="345" t="s">
        <v>2090</v>
      </c>
      <c r="C819" s="345" t="s">
        <v>2091</v>
      </c>
      <c r="E819" s="346"/>
      <c r="F819" s="345"/>
      <c r="G819" s="345"/>
    </row>
    <row r="820" spans="1:7" x14ac:dyDescent="0.35">
      <c r="A820" s="346">
        <v>45466</v>
      </c>
      <c r="B820" s="345" t="s">
        <v>2092</v>
      </c>
      <c r="C820" s="345" t="s">
        <v>2093</v>
      </c>
      <c r="E820" s="346"/>
      <c r="F820" s="345"/>
      <c r="G820" s="345"/>
    </row>
    <row r="821" spans="1:7" x14ac:dyDescent="0.35">
      <c r="A821" s="346">
        <v>45466</v>
      </c>
      <c r="B821" s="345" t="s">
        <v>2094</v>
      </c>
      <c r="C821" s="345" t="s">
        <v>2095</v>
      </c>
      <c r="E821" s="346"/>
      <c r="F821" s="345"/>
      <c r="G821" s="345"/>
    </row>
    <row r="822" spans="1:7" x14ac:dyDescent="0.35">
      <c r="A822" s="346">
        <v>45466</v>
      </c>
      <c r="B822" s="345" t="s">
        <v>2096</v>
      </c>
      <c r="C822" s="345" t="s">
        <v>2097</v>
      </c>
      <c r="E822" s="346"/>
      <c r="F822" s="345"/>
      <c r="G822" s="345"/>
    </row>
    <row r="823" spans="1:7" x14ac:dyDescent="0.35">
      <c r="A823" s="346">
        <v>45466</v>
      </c>
      <c r="B823" s="345" t="s">
        <v>2098</v>
      </c>
      <c r="C823" s="345" t="s">
        <v>2099</v>
      </c>
      <c r="E823" s="346"/>
      <c r="F823" s="345"/>
      <c r="G823" s="345"/>
    </row>
    <row r="824" spans="1:7" x14ac:dyDescent="0.35">
      <c r="A824" s="346">
        <v>45466</v>
      </c>
      <c r="B824" s="345" t="s">
        <v>2100</v>
      </c>
      <c r="C824" s="345" t="s">
        <v>409</v>
      </c>
      <c r="E824" s="346"/>
      <c r="F824" s="345"/>
      <c r="G824" s="345"/>
    </row>
    <row r="825" spans="1:7" x14ac:dyDescent="0.35">
      <c r="A825" s="346">
        <v>45466</v>
      </c>
      <c r="B825" s="345" t="s">
        <v>2101</v>
      </c>
      <c r="C825" s="345" t="s">
        <v>2102</v>
      </c>
      <c r="E825" s="346"/>
      <c r="F825" s="345"/>
      <c r="G825" s="345"/>
    </row>
    <row r="826" spans="1:7" x14ac:dyDescent="0.35">
      <c r="A826" s="346">
        <v>45466</v>
      </c>
      <c r="B826" s="345" t="s">
        <v>2103</v>
      </c>
      <c r="C826" s="345" t="s">
        <v>2104</v>
      </c>
      <c r="E826" s="346"/>
      <c r="F826" s="345"/>
      <c r="G826" s="345"/>
    </row>
    <row r="827" spans="1:7" x14ac:dyDescent="0.35">
      <c r="A827" s="346">
        <v>45466</v>
      </c>
      <c r="B827" s="345" t="s">
        <v>2105</v>
      </c>
      <c r="C827" s="345" t="s">
        <v>2106</v>
      </c>
      <c r="E827" s="346"/>
      <c r="F827" s="345"/>
      <c r="G827" s="345"/>
    </row>
    <row r="828" spans="1:7" x14ac:dyDescent="0.35">
      <c r="A828" s="346">
        <v>45466</v>
      </c>
      <c r="B828" s="345" t="s">
        <v>2107</v>
      </c>
      <c r="C828" s="345" t="s">
        <v>2108</v>
      </c>
      <c r="E828" s="346"/>
      <c r="F828" s="345"/>
      <c r="G828" s="345"/>
    </row>
    <row r="829" spans="1:7" x14ac:dyDescent="0.35">
      <c r="A829" s="346">
        <v>45466</v>
      </c>
      <c r="B829" s="345" t="s">
        <v>2109</v>
      </c>
      <c r="C829" s="345" t="s">
        <v>2110</v>
      </c>
      <c r="E829" s="346"/>
      <c r="F829" s="345"/>
      <c r="G829" s="345"/>
    </row>
    <row r="830" spans="1:7" x14ac:dyDescent="0.35">
      <c r="A830" s="346">
        <v>45466</v>
      </c>
      <c r="B830" s="345" t="s">
        <v>2111</v>
      </c>
      <c r="C830" s="345" t="s">
        <v>2112</v>
      </c>
      <c r="E830" s="346"/>
      <c r="F830" s="345"/>
      <c r="G830" s="345"/>
    </row>
    <row r="831" spans="1:7" x14ac:dyDescent="0.35">
      <c r="A831" s="346">
        <v>45466</v>
      </c>
      <c r="B831" s="345" t="s">
        <v>2113</v>
      </c>
      <c r="C831" s="345" t="s">
        <v>2114</v>
      </c>
      <c r="E831" s="346"/>
      <c r="F831" s="345"/>
      <c r="G831" s="345"/>
    </row>
    <row r="832" spans="1:7" x14ac:dyDescent="0.35">
      <c r="A832" s="346">
        <v>45466</v>
      </c>
      <c r="B832" s="345" t="s">
        <v>2115</v>
      </c>
      <c r="C832" s="345" t="s">
        <v>2116</v>
      </c>
      <c r="E832" s="346"/>
      <c r="F832" s="345"/>
      <c r="G832" s="345"/>
    </row>
    <row r="833" spans="1:7" x14ac:dyDescent="0.35">
      <c r="A833" s="346">
        <v>45466</v>
      </c>
      <c r="B833" s="345" t="s">
        <v>2117</v>
      </c>
      <c r="C833" s="345" t="s">
        <v>2118</v>
      </c>
      <c r="E833" s="346"/>
      <c r="F833" s="345"/>
      <c r="G833" s="345"/>
    </row>
    <row r="834" spans="1:7" x14ac:dyDescent="0.35">
      <c r="A834" s="346">
        <v>45466</v>
      </c>
      <c r="B834" s="345" t="s">
        <v>2119</v>
      </c>
      <c r="C834" s="345" t="s">
        <v>2120</v>
      </c>
      <c r="E834" s="346"/>
      <c r="F834" s="345"/>
      <c r="G834" s="345"/>
    </row>
    <row r="835" spans="1:7" x14ac:dyDescent="0.35">
      <c r="A835" s="346">
        <v>45466</v>
      </c>
      <c r="B835" s="345" t="s">
        <v>2121</v>
      </c>
      <c r="C835" s="345" t="s">
        <v>2122</v>
      </c>
      <c r="E835" s="346"/>
      <c r="F835" s="345"/>
      <c r="G835" s="345"/>
    </row>
    <row r="836" spans="1:7" x14ac:dyDescent="0.35">
      <c r="A836" s="346">
        <v>45466</v>
      </c>
      <c r="B836" s="345" t="s">
        <v>2123</v>
      </c>
      <c r="C836" s="345" t="s">
        <v>2124</v>
      </c>
      <c r="E836" s="346"/>
      <c r="F836" s="345"/>
      <c r="G836" s="345"/>
    </row>
    <row r="837" spans="1:7" x14ac:dyDescent="0.35">
      <c r="A837" s="346">
        <v>45466</v>
      </c>
      <c r="B837" s="345" t="s">
        <v>2125</v>
      </c>
      <c r="C837" s="345" t="s">
        <v>2126</v>
      </c>
      <c r="E837" s="346"/>
      <c r="F837" s="345"/>
      <c r="G837" s="345"/>
    </row>
    <row r="838" spans="1:7" x14ac:dyDescent="0.35">
      <c r="A838" s="346">
        <v>45466</v>
      </c>
      <c r="B838" s="345" t="s">
        <v>2127</v>
      </c>
      <c r="C838" s="345" t="s">
        <v>432</v>
      </c>
      <c r="E838" s="346"/>
      <c r="F838" s="345"/>
      <c r="G838" s="345"/>
    </row>
    <row r="839" spans="1:7" x14ac:dyDescent="0.35">
      <c r="A839" s="346">
        <v>45466</v>
      </c>
      <c r="B839" s="345" t="s">
        <v>2128</v>
      </c>
      <c r="C839" s="345" t="s">
        <v>2129</v>
      </c>
      <c r="E839" s="346"/>
      <c r="F839" s="345"/>
      <c r="G839" s="345"/>
    </row>
    <row r="840" spans="1:7" x14ac:dyDescent="0.35">
      <c r="A840" s="346">
        <v>45466</v>
      </c>
      <c r="B840" s="345" t="s">
        <v>2130</v>
      </c>
      <c r="C840" s="345" t="s">
        <v>2131</v>
      </c>
      <c r="E840" s="346"/>
      <c r="F840" s="345"/>
      <c r="G840" s="345"/>
    </row>
    <row r="841" spans="1:7" x14ac:dyDescent="0.35">
      <c r="A841" s="346">
        <v>45466</v>
      </c>
      <c r="B841" s="345" t="s">
        <v>2132</v>
      </c>
      <c r="C841" s="345" t="s">
        <v>2133</v>
      </c>
      <c r="E841" s="346"/>
      <c r="F841" s="345"/>
      <c r="G841" s="345"/>
    </row>
    <row r="842" spans="1:7" x14ac:dyDescent="0.35">
      <c r="A842" s="346">
        <v>45466</v>
      </c>
      <c r="B842" s="345" t="s">
        <v>2134</v>
      </c>
      <c r="C842" s="345" t="s">
        <v>2135</v>
      </c>
      <c r="E842" s="346"/>
      <c r="F842" s="345"/>
      <c r="G842" s="345"/>
    </row>
    <row r="843" spans="1:7" x14ac:dyDescent="0.35">
      <c r="A843" s="346">
        <v>45466</v>
      </c>
      <c r="B843" s="345" t="s">
        <v>2136</v>
      </c>
      <c r="C843" s="345" t="s">
        <v>2137</v>
      </c>
      <c r="E843" s="346"/>
      <c r="F843" s="345"/>
      <c r="G843" s="345"/>
    </row>
    <row r="844" spans="1:7" x14ac:dyDescent="0.35">
      <c r="A844" s="346">
        <v>45466</v>
      </c>
      <c r="B844" s="345" t="s">
        <v>2138</v>
      </c>
      <c r="C844" s="345" t="s">
        <v>2139</v>
      </c>
      <c r="E844" s="346"/>
      <c r="F844" s="345"/>
      <c r="G844" s="345"/>
    </row>
    <row r="845" spans="1:7" x14ac:dyDescent="0.35">
      <c r="A845" s="346">
        <v>45466</v>
      </c>
      <c r="B845" s="345" t="s">
        <v>2140</v>
      </c>
      <c r="C845" s="345" t="s">
        <v>2141</v>
      </c>
      <c r="E845" s="346"/>
      <c r="F845" s="345"/>
      <c r="G845" s="345"/>
    </row>
    <row r="846" spans="1:7" x14ac:dyDescent="0.35">
      <c r="A846" s="346">
        <v>45466</v>
      </c>
      <c r="B846" s="345" t="s">
        <v>2142</v>
      </c>
      <c r="C846" s="345" t="s">
        <v>2143</v>
      </c>
      <c r="E846" s="346"/>
      <c r="F846" s="345"/>
      <c r="G846" s="345"/>
    </row>
    <row r="847" spans="1:7" x14ac:dyDescent="0.35">
      <c r="A847" s="346">
        <v>45466</v>
      </c>
      <c r="B847" s="345" t="s">
        <v>2144</v>
      </c>
      <c r="C847" s="345" t="s">
        <v>2145</v>
      </c>
      <c r="E847" s="346"/>
      <c r="F847" s="345"/>
      <c r="G847" s="345"/>
    </row>
    <row r="848" spans="1:7" x14ac:dyDescent="0.35">
      <c r="A848" s="346">
        <v>45466</v>
      </c>
      <c r="B848" s="345" t="s">
        <v>2146</v>
      </c>
      <c r="C848" s="345" t="s">
        <v>2147</v>
      </c>
      <c r="E848" s="346"/>
      <c r="F848" s="345"/>
      <c r="G848" s="345"/>
    </row>
    <row r="849" spans="1:7" x14ac:dyDescent="0.35">
      <c r="A849" s="346">
        <v>45466</v>
      </c>
      <c r="B849" s="345" t="s">
        <v>2148</v>
      </c>
      <c r="C849" s="345" t="s">
        <v>438</v>
      </c>
      <c r="E849" s="346"/>
      <c r="F849" s="345"/>
      <c r="G849" s="345"/>
    </row>
    <row r="850" spans="1:7" x14ac:dyDescent="0.35">
      <c r="A850" s="346">
        <v>45466</v>
      </c>
      <c r="B850" s="345" t="s">
        <v>2149</v>
      </c>
      <c r="C850" s="345" t="s">
        <v>2150</v>
      </c>
      <c r="E850" s="346"/>
      <c r="F850" s="345"/>
      <c r="G850" s="345"/>
    </row>
    <row r="851" spans="1:7" x14ac:dyDescent="0.35">
      <c r="A851" s="346">
        <v>45466</v>
      </c>
      <c r="B851" s="345" t="s">
        <v>2151</v>
      </c>
      <c r="C851" s="345" t="s">
        <v>2152</v>
      </c>
      <c r="E851" s="346"/>
      <c r="F851" s="345"/>
      <c r="G851" s="345"/>
    </row>
    <row r="852" spans="1:7" x14ac:dyDescent="0.35">
      <c r="A852" s="346">
        <v>45466</v>
      </c>
      <c r="B852" s="345" t="s">
        <v>2153</v>
      </c>
      <c r="C852" s="345" t="s">
        <v>2154</v>
      </c>
      <c r="E852" s="346"/>
      <c r="F852" s="345"/>
      <c r="G852" s="345"/>
    </row>
    <row r="853" spans="1:7" x14ac:dyDescent="0.35">
      <c r="A853" s="346">
        <v>45466</v>
      </c>
      <c r="B853" s="345" t="s">
        <v>2155</v>
      </c>
      <c r="C853" s="345" t="s">
        <v>2156</v>
      </c>
      <c r="E853" s="346"/>
      <c r="F853" s="345"/>
      <c r="G853" s="345"/>
    </row>
    <row r="854" spans="1:7" x14ac:dyDescent="0.35">
      <c r="A854" s="346">
        <v>45466</v>
      </c>
      <c r="B854" s="345" t="s">
        <v>2157</v>
      </c>
      <c r="C854" s="345" t="s">
        <v>2158</v>
      </c>
      <c r="E854" s="346"/>
      <c r="F854" s="345"/>
      <c r="G854" s="345"/>
    </row>
    <row r="855" spans="1:7" x14ac:dyDescent="0.35">
      <c r="A855" s="346">
        <v>45466</v>
      </c>
      <c r="B855" s="345" t="s">
        <v>2159</v>
      </c>
      <c r="C855" s="345" t="s">
        <v>2160</v>
      </c>
      <c r="E855" s="346"/>
      <c r="F855" s="345"/>
      <c r="G855" s="345"/>
    </row>
    <row r="856" spans="1:7" x14ac:dyDescent="0.35">
      <c r="A856" s="346">
        <v>45466</v>
      </c>
      <c r="B856" s="345" t="s">
        <v>2161</v>
      </c>
      <c r="C856" s="345" t="s">
        <v>2162</v>
      </c>
      <c r="E856" s="346"/>
      <c r="F856" s="345"/>
      <c r="G856" s="345"/>
    </row>
    <row r="857" spans="1:7" x14ac:dyDescent="0.35">
      <c r="A857" s="346">
        <v>45466</v>
      </c>
      <c r="B857" s="345" t="s">
        <v>2163</v>
      </c>
      <c r="C857" s="345" t="s">
        <v>2164</v>
      </c>
      <c r="E857" s="346"/>
      <c r="F857" s="345"/>
      <c r="G857" s="345"/>
    </row>
    <row r="858" spans="1:7" x14ac:dyDescent="0.35">
      <c r="A858" s="346">
        <v>45466</v>
      </c>
      <c r="B858" s="345" t="s">
        <v>2165</v>
      </c>
      <c r="C858" s="345" t="s">
        <v>2166</v>
      </c>
      <c r="E858" s="346"/>
      <c r="F858" s="345"/>
      <c r="G858" s="345"/>
    </row>
    <row r="859" spans="1:7" x14ac:dyDescent="0.35">
      <c r="A859" s="346">
        <v>45466</v>
      </c>
      <c r="B859" s="345" t="s">
        <v>2167</v>
      </c>
      <c r="C859" s="345" t="s">
        <v>2168</v>
      </c>
      <c r="E859" s="346"/>
      <c r="F859" s="345"/>
      <c r="G859" s="345"/>
    </row>
    <row r="860" spans="1:7" x14ac:dyDescent="0.35">
      <c r="A860" s="346">
        <v>45466</v>
      </c>
      <c r="B860" s="345" t="s">
        <v>2169</v>
      </c>
      <c r="C860" s="345" t="s">
        <v>2170</v>
      </c>
      <c r="E860" s="346"/>
      <c r="F860" s="345"/>
      <c r="G860" s="345"/>
    </row>
    <row r="861" spans="1:7" x14ac:dyDescent="0.35">
      <c r="A861" s="346">
        <v>45466</v>
      </c>
      <c r="B861" s="345" t="s">
        <v>2171</v>
      </c>
      <c r="C861" s="345" t="s">
        <v>2172</v>
      </c>
      <c r="E861" s="346"/>
      <c r="F861" s="345"/>
      <c r="G861" s="345"/>
    </row>
    <row r="862" spans="1:7" x14ac:dyDescent="0.35">
      <c r="A862" s="346">
        <v>45466</v>
      </c>
      <c r="B862" s="345" t="s">
        <v>2173</v>
      </c>
      <c r="C862" s="345" t="s">
        <v>2174</v>
      </c>
      <c r="E862" s="346"/>
      <c r="F862" s="345"/>
      <c r="G862" s="345"/>
    </row>
    <row r="863" spans="1:7" x14ac:dyDescent="0.35">
      <c r="A863" s="346">
        <v>45466</v>
      </c>
      <c r="B863" s="345" t="s">
        <v>2175</v>
      </c>
      <c r="C863" s="345" t="s">
        <v>433</v>
      </c>
      <c r="E863" s="346"/>
      <c r="F863" s="345"/>
      <c r="G863" s="345"/>
    </row>
    <row r="864" spans="1:7" x14ac:dyDescent="0.35">
      <c r="A864" s="346">
        <v>45466</v>
      </c>
      <c r="B864" s="345" t="s">
        <v>2176</v>
      </c>
      <c r="C864" s="345" t="s">
        <v>2177</v>
      </c>
      <c r="E864" s="346"/>
      <c r="F864" s="345"/>
      <c r="G864" s="345"/>
    </row>
    <row r="865" spans="1:7" x14ac:dyDescent="0.35">
      <c r="A865" s="346">
        <v>45466</v>
      </c>
      <c r="B865" s="345" t="s">
        <v>2178</v>
      </c>
      <c r="C865" s="345" t="s">
        <v>2179</v>
      </c>
      <c r="E865" s="346"/>
      <c r="F865" s="345"/>
      <c r="G865" s="345"/>
    </row>
    <row r="866" spans="1:7" x14ac:dyDescent="0.35">
      <c r="A866" s="346">
        <v>45466</v>
      </c>
      <c r="B866" s="345" t="s">
        <v>2180</v>
      </c>
      <c r="C866" s="345" t="s">
        <v>2181</v>
      </c>
      <c r="E866" s="346"/>
      <c r="F866" s="345"/>
      <c r="G866" s="345"/>
    </row>
    <row r="867" spans="1:7" x14ac:dyDescent="0.35">
      <c r="A867" s="346">
        <v>45466</v>
      </c>
      <c r="B867" s="345" t="s">
        <v>2182</v>
      </c>
      <c r="C867" s="345" t="s">
        <v>2183</v>
      </c>
      <c r="E867" s="346"/>
      <c r="F867" s="345"/>
      <c r="G867" s="345"/>
    </row>
    <row r="868" spans="1:7" x14ac:dyDescent="0.35">
      <c r="A868" s="346">
        <v>45466</v>
      </c>
      <c r="B868" s="345" t="s">
        <v>2184</v>
      </c>
      <c r="C868" s="345" t="s">
        <v>2185</v>
      </c>
      <c r="E868" s="346"/>
      <c r="F868" s="345"/>
      <c r="G868" s="345"/>
    </row>
    <row r="869" spans="1:7" x14ac:dyDescent="0.35">
      <c r="A869" s="346">
        <v>45466</v>
      </c>
      <c r="B869" s="345" t="s">
        <v>2186</v>
      </c>
      <c r="C869" s="345" t="s">
        <v>2187</v>
      </c>
      <c r="E869" s="346"/>
      <c r="F869" s="345"/>
      <c r="G869" s="345"/>
    </row>
    <row r="870" spans="1:7" x14ac:dyDescent="0.35">
      <c r="A870" s="346">
        <v>45466</v>
      </c>
      <c r="B870" s="345" t="s">
        <v>2188</v>
      </c>
      <c r="C870" s="345" t="s">
        <v>2189</v>
      </c>
      <c r="E870" s="346"/>
      <c r="F870" s="345"/>
      <c r="G870" s="345"/>
    </row>
    <row r="871" spans="1:7" x14ac:dyDescent="0.35">
      <c r="A871" s="346">
        <v>45466</v>
      </c>
      <c r="B871" s="345" t="s">
        <v>2190</v>
      </c>
      <c r="C871" s="345" t="s">
        <v>2191</v>
      </c>
      <c r="E871" s="346"/>
      <c r="F871" s="345"/>
      <c r="G871" s="345"/>
    </row>
    <row r="872" spans="1:7" x14ac:dyDescent="0.35">
      <c r="A872" s="346">
        <v>45466</v>
      </c>
      <c r="B872" s="345" t="s">
        <v>2192</v>
      </c>
      <c r="C872" s="345" t="s">
        <v>2193</v>
      </c>
      <c r="E872" s="346"/>
      <c r="F872" s="345"/>
      <c r="G872" s="345"/>
    </row>
    <row r="873" spans="1:7" x14ac:dyDescent="0.35">
      <c r="A873" s="346">
        <v>45466</v>
      </c>
      <c r="B873" s="345" t="s">
        <v>2194</v>
      </c>
      <c r="C873" s="345" t="s">
        <v>2195</v>
      </c>
      <c r="E873" s="346"/>
      <c r="F873" s="345"/>
      <c r="G873" s="345"/>
    </row>
    <row r="874" spans="1:7" x14ac:dyDescent="0.35">
      <c r="A874" s="346">
        <v>45466</v>
      </c>
      <c r="B874" s="345" t="s">
        <v>2196</v>
      </c>
      <c r="C874" s="345" t="s">
        <v>2197</v>
      </c>
      <c r="E874" s="346"/>
      <c r="F874" s="345"/>
      <c r="G874" s="345"/>
    </row>
    <row r="875" spans="1:7" x14ac:dyDescent="0.35">
      <c r="A875" s="346">
        <v>45466</v>
      </c>
      <c r="B875" s="345" t="s">
        <v>2198</v>
      </c>
      <c r="C875" s="345" t="s">
        <v>2199</v>
      </c>
      <c r="E875" s="346"/>
      <c r="F875" s="345"/>
      <c r="G875" s="345"/>
    </row>
    <row r="876" spans="1:7" x14ac:dyDescent="0.35">
      <c r="A876" s="346">
        <v>45466</v>
      </c>
      <c r="B876" s="345" t="s">
        <v>2200</v>
      </c>
      <c r="C876" s="345" t="s">
        <v>2201</v>
      </c>
      <c r="E876" s="346"/>
      <c r="F876" s="345"/>
      <c r="G876" s="345"/>
    </row>
    <row r="877" spans="1:7" x14ac:dyDescent="0.35">
      <c r="A877" s="346">
        <v>45466</v>
      </c>
      <c r="B877" s="345" t="s">
        <v>2202</v>
      </c>
      <c r="C877" s="345" t="s">
        <v>2203</v>
      </c>
      <c r="E877" s="346"/>
      <c r="F877" s="345"/>
      <c r="G877" s="345"/>
    </row>
    <row r="878" spans="1:7" x14ac:dyDescent="0.35">
      <c r="A878" s="346">
        <v>45466</v>
      </c>
      <c r="B878" s="345" t="s">
        <v>2204</v>
      </c>
      <c r="C878" s="345" t="s">
        <v>2205</v>
      </c>
      <c r="E878" s="346"/>
      <c r="F878" s="345"/>
      <c r="G878" s="345"/>
    </row>
    <row r="879" spans="1:7" x14ac:dyDescent="0.35">
      <c r="A879" s="346">
        <v>45466</v>
      </c>
      <c r="B879" s="345" t="s">
        <v>2206</v>
      </c>
      <c r="C879" s="345" t="s">
        <v>2207</v>
      </c>
      <c r="E879" s="346"/>
      <c r="F879" s="345"/>
      <c r="G879" s="345"/>
    </row>
    <row r="880" spans="1:7" x14ac:dyDescent="0.35">
      <c r="A880" s="346">
        <v>45466</v>
      </c>
      <c r="B880" s="345" t="s">
        <v>2208</v>
      </c>
      <c r="C880" s="345" t="s">
        <v>2209</v>
      </c>
      <c r="E880" s="346"/>
      <c r="F880" s="345"/>
      <c r="G880" s="345"/>
    </row>
    <row r="881" spans="1:7" x14ac:dyDescent="0.35">
      <c r="A881" s="346">
        <v>45466</v>
      </c>
      <c r="B881" s="345" t="s">
        <v>2210</v>
      </c>
      <c r="C881" s="345" t="s">
        <v>2211</v>
      </c>
      <c r="E881" s="346"/>
      <c r="F881" s="345"/>
      <c r="G881" s="345"/>
    </row>
    <row r="882" spans="1:7" x14ac:dyDescent="0.35">
      <c r="A882" s="346">
        <v>45466</v>
      </c>
      <c r="B882" s="345" t="s">
        <v>2212</v>
      </c>
      <c r="C882" s="345" t="s">
        <v>2213</v>
      </c>
      <c r="E882" s="346"/>
      <c r="F882" s="345"/>
      <c r="G882" s="345"/>
    </row>
    <row r="883" spans="1:7" x14ac:dyDescent="0.35">
      <c r="A883" s="346">
        <v>45466</v>
      </c>
      <c r="B883" s="345" t="s">
        <v>2214</v>
      </c>
      <c r="C883" s="345" t="s">
        <v>2215</v>
      </c>
      <c r="E883" s="346"/>
      <c r="F883" s="345"/>
      <c r="G883" s="345"/>
    </row>
    <row r="884" spans="1:7" x14ac:dyDescent="0.35">
      <c r="A884" s="346">
        <v>45466</v>
      </c>
      <c r="B884" s="345" t="s">
        <v>2216</v>
      </c>
      <c r="C884" s="345" t="s">
        <v>2217</v>
      </c>
      <c r="E884" s="346"/>
      <c r="F884" s="345"/>
      <c r="G884" s="345"/>
    </row>
    <row r="885" spans="1:7" x14ac:dyDescent="0.35">
      <c r="A885" s="346">
        <v>45466</v>
      </c>
      <c r="B885" s="345" t="s">
        <v>2218</v>
      </c>
      <c r="C885" s="345" t="s">
        <v>2219</v>
      </c>
      <c r="E885" s="346"/>
      <c r="F885" s="345"/>
      <c r="G885" s="345"/>
    </row>
    <row r="886" spans="1:7" x14ac:dyDescent="0.35">
      <c r="A886" s="346">
        <v>45466</v>
      </c>
      <c r="B886" s="345" t="s">
        <v>2220</v>
      </c>
      <c r="C886" s="345" t="s">
        <v>2221</v>
      </c>
      <c r="E886" s="346"/>
      <c r="F886" s="345"/>
      <c r="G886" s="345"/>
    </row>
    <row r="887" spans="1:7" x14ac:dyDescent="0.35">
      <c r="A887" s="346">
        <v>45466</v>
      </c>
      <c r="B887" s="345" t="s">
        <v>2222</v>
      </c>
      <c r="C887" s="345" t="s">
        <v>2223</v>
      </c>
      <c r="E887" s="346"/>
      <c r="F887" s="345"/>
      <c r="G887" s="345"/>
    </row>
    <row r="888" spans="1:7" x14ac:dyDescent="0.35">
      <c r="A888" s="346">
        <v>45466</v>
      </c>
      <c r="B888" s="345" t="s">
        <v>2224</v>
      </c>
      <c r="C888" s="345" t="s">
        <v>2225</v>
      </c>
      <c r="E888" s="346"/>
      <c r="F888" s="345"/>
      <c r="G888" s="345"/>
    </row>
    <row r="889" spans="1:7" x14ac:dyDescent="0.35">
      <c r="A889" s="346">
        <v>45466</v>
      </c>
      <c r="B889" s="345" t="s">
        <v>2226</v>
      </c>
      <c r="C889" s="345" t="s">
        <v>2227</v>
      </c>
      <c r="E889" s="346"/>
      <c r="F889" s="345"/>
      <c r="G889" s="345"/>
    </row>
    <row r="890" spans="1:7" x14ac:dyDescent="0.35">
      <c r="A890" s="346">
        <v>45466</v>
      </c>
      <c r="B890" s="345" t="s">
        <v>2228</v>
      </c>
      <c r="C890" s="345" t="s">
        <v>417</v>
      </c>
      <c r="E890" s="346"/>
      <c r="F890" s="345"/>
      <c r="G890" s="345"/>
    </row>
    <row r="891" spans="1:7" x14ac:dyDescent="0.35">
      <c r="A891" s="346">
        <v>45466</v>
      </c>
      <c r="B891" s="345" t="s">
        <v>2229</v>
      </c>
      <c r="C891" s="345" t="s">
        <v>2230</v>
      </c>
      <c r="E891" s="346"/>
      <c r="F891" s="345"/>
      <c r="G891" s="345"/>
    </row>
    <row r="892" spans="1:7" x14ac:dyDescent="0.35">
      <c r="A892" s="346">
        <v>45466</v>
      </c>
      <c r="B892" s="345" t="s">
        <v>2231</v>
      </c>
      <c r="C892" s="345" t="s">
        <v>2232</v>
      </c>
      <c r="E892" s="346"/>
      <c r="F892" s="345"/>
      <c r="G892" s="345"/>
    </row>
    <row r="893" spans="1:7" x14ac:dyDescent="0.35">
      <c r="A893" s="346">
        <v>45466</v>
      </c>
      <c r="B893" s="345" t="s">
        <v>2233</v>
      </c>
      <c r="C893" s="345" t="s">
        <v>2234</v>
      </c>
      <c r="E893" s="346"/>
      <c r="F893" s="345"/>
      <c r="G893" s="345"/>
    </row>
    <row r="894" spans="1:7" x14ac:dyDescent="0.35">
      <c r="A894" s="346">
        <v>45466</v>
      </c>
      <c r="B894" s="345" t="s">
        <v>2235</v>
      </c>
      <c r="C894" s="345" t="s">
        <v>2236</v>
      </c>
      <c r="E894" s="346"/>
      <c r="F894" s="345"/>
      <c r="G894" s="345"/>
    </row>
    <row r="895" spans="1:7" x14ac:dyDescent="0.35">
      <c r="A895" s="346">
        <v>45466</v>
      </c>
      <c r="B895" s="345" t="s">
        <v>2237</v>
      </c>
      <c r="C895" s="345" t="s">
        <v>2238</v>
      </c>
      <c r="E895" s="346"/>
      <c r="F895" s="345"/>
      <c r="G895" s="345"/>
    </row>
    <row r="896" spans="1:7" x14ac:dyDescent="0.35">
      <c r="A896" s="346">
        <v>45466</v>
      </c>
      <c r="B896" s="345" t="s">
        <v>2239</v>
      </c>
      <c r="C896" s="345" t="s">
        <v>2240</v>
      </c>
      <c r="E896" s="346"/>
      <c r="F896" s="345"/>
      <c r="G896" s="345"/>
    </row>
    <row r="897" spans="1:7" x14ac:dyDescent="0.35">
      <c r="A897" s="346">
        <v>45466</v>
      </c>
      <c r="B897" s="345" t="s">
        <v>2241</v>
      </c>
      <c r="C897" s="345" t="s">
        <v>2242</v>
      </c>
      <c r="E897" s="346"/>
      <c r="F897" s="345"/>
      <c r="G897" s="345"/>
    </row>
    <row r="898" spans="1:7" x14ac:dyDescent="0.35">
      <c r="A898" s="346">
        <v>45466</v>
      </c>
      <c r="B898" s="345" t="s">
        <v>2243</v>
      </c>
      <c r="C898" s="345" t="s">
        <v>2244</v>
      </c>
      <c r="E898" s="346"/>
      <c r="F898" s="345"/>
      <c r="G898" s="345"/>
    </row>
    <row r="899" spans="1:7" x14ac:dyDescent="0.35">
      <c r="A899" s="346">
        <v>45466</v>
      </c>
      <c r="B899" s="345" t="s">
        <v>2245</v>
      </c>
      <c r="C899" s="345" t="s">
        <v>2246</v>
      </c>
      <c r="E899" s="346"/>
      <c r="F899" s="345"/>
      <c r="G899" s="345"/>
    </row>
    <row r="900" spans="1:7" x14ac:dyDescent="0.35">
      <c r="A900" s="346">
        <v>45466</v>
      </c>
      <c r="B900" s="345" t="s">
        <v>2247</v>
      </c>
      <c r="C900" s="345" t="s">
        <v>2248</v>
      </c>
      <c r="E900" s="346"/>
      <c r="F900" s="345"/>
      <c r="G900" s="345"/>
    </row>
    <row r="901" spans="1:7" x14ac:dyDescent="0.35">
      <c r="A901" s="346">
        <v>45466</v>
      </c>
      <c r="B901" s="345" t="s">
        <v>2249</v>
      </c>
      <c r="C901" s="345" t="s">
        <v>2250</v>
      </c>
      <c r="E901" s="346"/>
      <c r="F901" s="345"/>
      <c r="G901" s="345"/>
    </row>
    <row r="902" spans="1:7" x14ac:dyDescent="0.35">
      <c r="A902" s="346">
        <v>45466</v>
      </c>
      <c r="B902" s="345" t="s">
        <v>2251</v>
      </c>
      <c r="C902" s="345" t="s">
        <v>2252</v>
      </c>
      <c r="E902" s="346"/>
      <c r="F902" s="345"/>
      <c r="G902" s="345"/>
    </row>
    <row r="903" spans="1:7" x14ac:dyDescent="0.35">
      <c r="A903" s="346">
        <v>45466</v>
      </c>
      <c r="B903" s="345" t="s">
        <v>2253</v>
      </c>
      <c r="C903" s="345" t="s">
        <v>393</v>
      </c>
      <c r="E903" s="346"/>
      <c r="F903" s="345"/>
      <c r="G903" s="345"/>
    </row>
    <row r="904" spans="1:7" x14ac:dyDescent="0.35">
      <c r="A904" s="346">
        <v>45466</v>
      </c>
      <c r="B904" s="345" t="s">
        <v>2254</v>
      </c>
      <c r="C904" s="345" t="s">
        <v>2255</v>
      </c>
      <c r="E904" s="346"/>
      <c r="F904" s="345"/>
      <c r="G904" s="345"/>
    </row>
    <row r="905" spans="1:7" x14ac:dyDescent="0.35">
      <c r="A905" s="346">
        <v>45466</v>
      </c>
      <c r="B905" s="345" t="s">
        <v>2256</v>
      </c>
      <c r="C905" s="345" t="s">
        <v>2257</v>
      </c>
      <c r="E905" s="346"/>
      <c r="F905" s="345"/>
      <c r="G905" s="345"/>
    </row>
    <row r="906" spans="1:7" x14ac:dyDescent="0.35">
      <c r="A906" s="346">
        <v>45466</v>
      </c>
      <c r="B906" s="345" t="s">
        <v>2258</v>
      </c>
      <c r="C906" s="345" t="s">
        <v>2259</v>
      </c>
      <c r="E906" s="346"/>
      <c r="F906" s="345"/>
      <c r="G906" s="345"/>
    </row>
    <row r="907" spans="1:7" x14ac:dyDescent="0.35">
      <c r="A907" s="346">
        <v>45466</v>
      </c>
      <c r="B907" s="345" t="s">
        <v>2260</v>
      </c>
      <c r="C907" s="345" t="s">
        <v>2261</v>
      </c>
      <c r="E907" s="346"/>
      <c r="F907" s="345"/>
      <c r="G907" s="345"/>
    </row>
    <row r="908" spans="1:7" x14ac:dyDescent="0.35">
      <c r="A908" s="346">
        <v>45466</v>
      </c>
      <c r="B908" s="345" t="s">
        <v>2262</v>
      </c>
      <c r="C908" s="345" t="s">
        <v>2263</v>
      </c>
      <c r="E908" s="346"/>
      <c r="F908" s="345"/>
      <c r="G908" s="345"/>
    </row>
    <row r="909" spans="1:7" x14ac:dyDescent="0.35">
      <c r="A909" s="346">
        <v>45466</v>
      </c>
      <c r="B909" s="345" t="s">
        <v>2264</v>
      </c>
      <c r="C909" s="345" t="s">
        <v>2265</v>
      </c>
      <c r="E909" s="346"/>
      <c r="F909" s="345"/>
      <c r="G909" s="345"/>
    </row>
    <row r="910" spans="1:7" x14ac:dyDescent="0.35">
      <c r="A910" s="346">
        <v>45466</v>
      </c>
      <c r="B910" s="345" t="s">
        <v>2266</v>
      </c>
      <c r="C910" s="345" t="s">
        <v>2267</v>
      </c>
      <c r="E910" s="346"/>
      <c r="F910" s="345"/>
      <c r="G910" s="345"/>
    </row>
    <row r="911" spans="1:7" x14ac:dyDescent="0.35">
      <c r="A911" s="346">
        <v>45466</v>
      </c>
      <c r="B911" s="345" t="s">
        <v>2268</v>
      </c>
      <c r="C911" s="345" t="s">
        <v>2269</v>
      </c>
      <c r="E911" s="346"/>
      <c r="F911" s="345"/>
      <c r="G911" s="345"/>
    </row>
    <row r="912" spans="1:7" x14ac:dyDescent="0.35">
      <c r="A912" s="346">
        <v>45466</v>
      </c>
      <c r="B912" s="345" t="s">
        <v>2270</v>
      </c>
      <c r="C912" s="345" t="s">
        <v>2271</v>
      </c>
      <c r="E912" s="346"/>
      <c r="F912" s="345"/>
      <c r="G912" s="345"/>
    </row>
    <row r="913" spans="1:7" x14ac:dyDescent="0.35">
      <c r="A913" s="346">
        <v>45466</v>
      </c>
      <c r="B913" s="345" t="s">
        <v>2272</v>
      </c>
      <c r="C913" s="345" t="s">
        <v>2273</v>
      </c>
      <c r="E913" s="346"/>
      <c r="F913" s="345"/>
      <c r="G913" s="345"/>
    </row>
    <row r="914" spans="1:7" x14ac:dyDescent="0.35">
      <c r="A914" s="346">
        <v>45466</v>
      </c>
      <c r="B914" s="345" t="s">
        <v>2274</v>
      </c>
      <c r="C914" s="345" t="s">
        <v>2275</v>
      </c>
      <c r="E914" s="346"/>
      <c r="F914" s="345"/>
      <c r="G914" s="345"/>
    </row>
    <row r="915" spans="1:7" x14ac:dyDescent="0.35">
      <c r="A915" s="346">
        <v>45466</v>
      </c>
      <c r="B915" s="345" t="s">
        <v>2276</v>
      </c>
      <c r="C915" s="345" t="s">
        <v>421</v>
      </c>
      <c r="E915" s="346"/>
      <c r="F915" s="345"/>
      <c r="G915" s="345"/>
    </row>
    <row r="916" spans="1:7" x14ac:dyDescent="0.35">
      <c r="A916" s="346">
        <v>45466</v>
      </c>
      <c r="B916" s="345" t="s">
        <v>2277</v>
      </c>
      <c r="C916" s="345" t="s">
        <v>2278</v>
      </c>
      <c r="E916" s="346"/>
      <c r="F916" s="345"/>
      <c r="G916" s="345"/>
    </row>
    <row r="917" spans="1:7" x14ac:dyDescent="0.35">
      <c r="A917" s="346">
        <v>45466</v>
      </c>
      <c r="B917" s="345" t="s">
        <v>2279</v>
      </c>
      <c r="C917" s="345" t="s">
        <v>2280</v>
      </c>
      <c r="E917" s="346"/>
      <c r="F917" s="345"/>
      <c r="G917" s="345"/>
    </row>
    <row r="918" spans="1:7" x14ac:dyDescent="0.35">
      <c r="A918" s="346">
        <v>45466</v>
      </c>
      <c r="B918" s="345" t="s">
        <v>2281</v>
      </c>
      <c r="C918" s="345" t="s">
        <v>2282</v>
      </c>
      <c r="E918" s="346"/>
      <c r="F918" s="345"/>
      <c r="G918" s="345"/>
    </row>
    <row r="919" spans="1:7" x14ac:dyDescent="0.35">
      <c r="A919" s="346">
        <v>45466</v>
      </c>
      <c r="B919" s="345" t="s">
        <v>2283</v>
      </c>
      <c r="C919" s="345" t="s">
        <v>2284</v>
      </c>
      <c r="E919" s="346"/>
      <c r="F919" s="345"/>
      <c r="G919" s="345"/>
    </row>
    <row r="920" spans="1:7" x14ac:dyDescent="0.35">
      <c r="A920" s="346">
        <v>45466</v>
      </c>
      <c r="B920" s="345" t="s">
        <v>2285</v>
      </c>
      <c r="C920" s="345" t="s">
        <v>2286</v>
      </c>
      <c r="E920" s="346"/>
      <c r="F920" s="345"/>
      <c r="G920" s="345"/>
    </row>
    <row r="921" spans="1:7" x14ac:dyDescent="0.35">
      <c r="A921" s="346">
        <v>45466</v>
      </c>
      <c r="B921" s="345" t="s">
        <v>2287</v>
      </c>
      <c r="C921" s="345" t="s">
        <v>2288</v>
      </c>
      <c r="E921" s="346"/>
      <c r="F921" s="345"/>
      <c r="G921" s="345"/>
    </row>
    <row r="922" spans="1:7" x14ac:dyDescent="0.35">
      <c r="A922" s="346">
        <v>45466</v>
      </c>
      <c r="B922" s="345" t="s">
        <v>2289</v>
      </c>
      <c r="C922" s="345" t="s">
        <v>2290</v>
      </c>
      <c r="E922" s="346"/>
      <c r="F922" s="345"/>
      <c r="G922" s="345"/>
    </row>
    <row r="923" spans="1:7" x14ac:dyDescent="0.35">
      <c r="A923" s="346">
        <v>45466</v>
      </c>
      <c r="B923" s="345" t="s">
        <v>2291</v>
      </c>
      <c r="C923" s="345" t="s">
        <v>2292</v>
      </c>
      <c r="E923" s="346"/>
      <c r="F923" s="345"/>
      <c r="G923" s="345"/>
    </row>
    <row r="924" spans="1:7" x14ac:dyDescent="0.35">
      <c r="A924" s="346">
        <v>45466</v>
      </c>
      <c r="B924" s="345" t="s">
        <v>2293</v>
      </c>
      <c r="C924" s="345" t="s">
        <v>2294</v>
      </c>
      <c r="E924" s="346"/>
      <c r="F924" s="345"/>
      <c r="G924" s="345"/>
    </row>
    <row r="925" spans="1:7" x14ac:dyDescent="0.35">
      <c r="A925" s="346">
        <v>45466</v>
      </c>
      <c r="B925" s="345" t="s">
        <v>2295</v>
      </c>
      <c r="C925" s="345" t="s">
        <v>2296</v>
      </c>
      <c r="E925" s="346"/>
      <c r="F925" s="345"/>
      <c r="G925" s="345"/>
    </row>
    <row r="926" spans="1:7" x14ac:dyDescent="0.35">
      <c r="A926" s="346">
        <v>45466</v>
      </c>
      <c r="B926" s="345" t="s">
        <v>2297</v>
      </c>
      <c r="C926" s="345" t="s">
        <v>2298</v>
      </c>
      <c r="E926" s="346"/>
      <c r="F926" s="345"/>
      <c r="G926" s="345"/>
    </row>
    <row r="927" spans="1:7" x14ac:dyDescent="0.35">
      <c r="A927" s="346">
        <v>45466</v>
      </c>
      <c r="B927" s="345" t="s">
        <v>2299</v>
      </c>
      <c r="C927" s="345" t="s">
        <v>440</v>
      </c>
      <c r="E927" s="346"/>
      <c r="F927" s="345"/>
      <c r="G927" s="345"/>
    </row>
    <row r="928" spans="1:7" x14ac:dyDescent="0.35">
      <c r="A928" s="346">
        <v>45466</v>
      </c>
      <c r="B928" s="345" t="s">
        <v>2300</v>
      </c>
      <c r="C928" s="345" t="s">
        <v>2301</v>
      </c>
      <c r="E928" s="346"/>
      <c r="F928" s="345"/>
      <c r="G928" s="345"/>
    </row>
    <row r="929" spans="1:7" x14ac:dyDescent="0.35">
      <c r="A929" s="346">
        <v>45466</v>
      </c>
      <c r="B929" s="345" t="s">
        <v>2302</v>
      </c>
      <c r="C929" s="345" t="s">
        <v>2303</v>
      </c>
      <c r="E929" s="346"/>
      <c r="F929" s="345"/>
      <c r="G929" s="345"/>
    </row>
    <row r="930" spans="1:7" x14ac:dyDescent="0.35">
      <c r="A930" s="346">
        <v>45466</v>
      </c>
      <c r="B930" s="345" t="s">
        <v>2304</v>
      </c>
      <c r="C930" s="345" t="s">
        <v>2305</v>
      </c>
      <c r="E930" s="346"/>
      <c r="F930" s="345"/>
      <c r="G930" s="345"/>
    </row>
    <row r="931" spans="1:7" x14ac:dyDescent="0.35">
      <c r="A931" s="346">
        <v>45466</v>
      </c>
      <c r="B931" s="345" t="s">
        <v>2306</v>
      </c>
      <c r="C931" s="345" t="s">
        <v>2307</v>
      </c>
      <c r="E931" s="346"/>
      <c r="F931" s="345"/>
      <c r="G931" s="345"/>
    </row>
    <row r="932" spans="1:7" x14ac:dyDescent="0.35">
      <c r="A932" s="346">
        <v>45466</v>
      </c>
      <c r="B932" s="345" t="s">
        <v>2308</v>
      </c>
      <c r="C932" s="345" t="s">
        <v>2309</v>
      </c>
      <c r="E932" s="346"/>
      <c r="F932" s="345"/>
      <c r="G932" s="345"/>
    </row>
    <row r="933" spans="1:7" x14ac:dyDescent="0.35">
      <c r="A933" s="346">
        <v>45466</v>
      </c>
      <c r="B933" s="345" t="s">
        <v>2310</v>
      </c>
      <c r="C933" s="345" t="s">
        <v>2311</v>
      </c>
      <c r="E933" s="346"/>
      <c r="F933" s="345"/>
      <c r="G933" s="345"/>
    </row>
    <row r="934" spans="1:7" x14ac:dyDescent="0.35">
      <c r="A934" s="346">
        <v>45466</v>
      </c>
      <c r="B934" s="345" t="s">
        <v>2312</v>
      </c>
      <c r="C934" s="345" t="s">
        <v>2313</v>
      </c>
      <c r="E934" s="346"/>
      <c r="F934" s="345"/>
      <c r="G934" s="345"/>
    </row>
    <row r="935" spans="1:7" x14ac:dyDescent="0.35">
      <c r="A935" s="346">
        <v>45466</v>
      </c>
      <c r="B935" s="345" t="s">
        <v>2314</v>
      </c>
      <c r="C935" s="345" t="s">
        <v>2315</v>
      </c>
      <c r="E935" s="346"/>
      <c r="F935" s="345"/>
      <c r="G935" s="345"/>
    </row>
    <row r="936" spans="1:7" x14ac:dyDescent="0.35">
      <c r="A936" s="346">
        <v>45466</v>
      </c>
      <c r="B936" s="345" t="s">
        <v>2316</v>
      </c>
      <c r="C936" s="345" t="s">
        <v>2317</v>
      </c>
      <c r="E936" s="346"/>
      <c r="F936" s="345"/>
      <c r="G936" s="345"/>
    </row>
    <row r="937" spans="1:7" x14ac:dyDescent="0.35">
      <c r="A937" s="346">
        <v>45466</v>
      </c>
      <c r="B937" s="345" t="s">
        <v>2318</v>
      </c>
      <c r="C937" s="345" t="s">
        <v>2319</v>
      </c>
      <c r="E937" s="346"/>
      <c r="F937" s="345"/>
      <c r="G937" s="345"/>
    </row>
    <row r="938" spans="1:7" x14ac:dyDescent="0.35">
      <c r="A938" s="346">
        <v>45466</v>
      </c>
      <c r="B938" s="345" t="s">
        <v>2320</v>
      </c>
      <c r="C938" s="345" t="s">
        <v>2321</v>
      </c>
      <c r="E938" s="346"/>
      <c r="F938" s="345"/>
      <c r="G938" s="345"/>
    </row>
    <row r="939" spans="1:7" x14ac:dyDescent="0.35">
      <c r="A939" s="346">
        <v>45466</v>
      </c>
      <c r="B939" s="345" t="s">
        <v>2322</v>
      </c>
      <c r="C939" s="345" t="s">
        <v>2323</v>
      </c>
      <c r="E939" s="346"/>
      <c r="F939" s="345"/>
      <c r="G939" s="345"/>
    </row>
    <row r="940" spans="1:7" x14ac:dyDescent="0.35">
      <c r="A940" s="346">
        <v>45466</v>
      </c>
      <c r="B940" s="345" t="s">
        <v>2324</v>
      </c>
      <c r="C940" s="345" t="s">
        <v>2325</v>
      </c>
      <c r="E940" s="346"/>
      <c r="F940" s="345"/>
      <c r="G940" s="345"/>
    </row>
    <row r="941" spans="1:7" x14ac:dyDescent="0.35">
      <c r="A941" s="346">
        <v>45466</v>
      </c>
      <c r="B941" s="345" t="s">
        <v>2326</v>
      </c>
      <c r="C941" s="345" t="s">
        <v>2327</v>
      </c>
      <c r="E941" s="346"/>
      <c r="F941" s="345"/>
      <c r="G941" s="345"/>
    </row>
    <row r="942" spans="1:7" x14ac:dyDescent="0.35">
      <c r="A942" s="346">
        <v>45466</v>
      </c>
      <c r="B942" s="345" t="s">
        <v>2328</v>
      </c>
      <c r="C942" s="345" t="s">
        <v>2329</v>
      </c>
      <c r="E942" s="346"/>
      <c r="F942" s="345"/>
      <c r="G942" s="345"/>
    </row>
    <row r="943" spans="1:7" x14ac:dyDescent="0.35">
      <c r="A943" s="346">
        <v>45466</v>
      </c>
      <c r="B943" s="345" t="s">
        <v>2330</v>
      </c>
      <c r="C943" s="345" t="s">
        <v>2331</v>
      </c>
      <c r="E943" s="346"/>
      <c r="F943" s="345"/>
      <c r="G943" s="345"/>
    </row>
    <row r="944" spans="1:7" x14ac:dyDescent="0.35">
      <c r="A944" s="346">
        <v>45466</v>
      </c>
      <c r="B944" s="345" t="s">
        <v>2332</v>
      </c>
      <c r="C944" s="345" t="s">
        <v>2333</v>
      </c>
      <c r="E944" s="346"/>
      <c r="F944" s="345"/>
      <c r="G944" s="345"/>
    </row>
    <row r="945" spans="1:7" x14ac:dyDescent="0.35">
      <c r="A945" s="346">
        <v>45466</v>
      </c>
      <c r="B945" s="345" t="s">
        <v>2334</v>
      </c>
      <c r="C945" s="345" t="s">
        <v>2335</v>
      </c>
      <c r="E945" s="346"/>
      <c r="F945" s="345"/>
      <c r="G945" s="345"/>
    </row>
    <row r="946" spans="1:7" x14ac:dyDescent="0.35">
      <c r="A946" s="346">
        <v>45466</v>
      </c>
      <c r="B946" s="345" t="s">
        <v>2336</v>
      </c>
      <c r="C946" s="345" t="s">
        <v>2337</v>
      </c>
      <c r="E946" s="346"/>
      <c r="F946" s="345"/>
      <c r="G946" s="345"/>
    </row>
    <row r="947" spans="1:7" x14ac:dyDescent="0.35">
      <c r="A947" s="346">
        <v>45466</v>
      </c>
      <c r="B947" s="345" t="s">
        <v>2338</v>
      </c>
      <c r="C947" s="345" t="s">
        <v>2339</v>
      </c>
      <c r="E947" s="346"/>
      <c r="F947" s="345"/>
      <c r="G947" s="345"/>
    </row>
    <row r="948" spans="1:7" x14ac:dyDescent="0.35">
      <c r="A948" s="346">
        <v>45466</v>
      </c>
      <c r="B948" s="345" t="s">
        <v>2340</v>
      </c>
      <c r="C948" s="345" t="s">
        <v>2341</v>
      </c>
      <c r="E948" s="346"/>
      <c r="F948" s="345"/>
      <c r="G948" s="345"/>
    </row>
    <row r="949" spans="1:7" x14ac:dyDescent="0.35">
      <c r="A949" s="346">
        <v>45466</v>
      </c>
      <c r="B949" s="345" t="s">
        <v>2342</v>
      </c>
      <c r="C949" s="345" t="s">
        <v>2343</v>
      </c>
      <c r="E949" s="346"/>
      <c r="F949" s="345"/>
      <c r="G949" s="345"/>
    </row>
    <row r="950" spans="1:7" x14ac:dyDescent="0.35">
      <c r="A950" s="346">
        <v>45466</v>
      </c>
      <c r="B950" s="345" t="s">
        <v>2344</v>
      </c>
      <c r="C950" s="345" t="s">
        <v>2345</v>
      </c>
      <c r="E950" s="346"/>
      <c r="F950" s="345"/>
      <c r="G950" s="345"/>
    </row>
    <row r="951" spans="1:7" x14ac:dyDescent="0.35">
      <c r="A951" s="346">
        <v>45466</v>
      </c>
      <c r="B951" s="345" t="s">
        <v>2346</v>
      </c>
      <c r="C951" s="345" t="s">
        <v>2347</v>
      </c>
      <c r="E951" s="346"/>
      <c r="F951" s="345"/>
      <c r="G951" s="345"/>
    </row>
    <row r="952" spans="1:7" x14ac:dyDescent="0.35">
      <c r="A952" s="346">
        <v>45466</v>
      </c>
      <c r="B952" s="345" t="s">
        <v>2348</v>
      </c>
      <c r="C952" s="345" t="s">
        <v>2349</v>
      </c>
      <c r="E952" s="346"/>
      <c r="F952" s="345"/>
      <c r="G952" s="345"/>
    </row>
    <row r="953" spans="1:7" x14ac:dyDescent="0.35">
      <c r="A953" s="346">
        <v>45466</v>
      </c>
      <c r="B953" s="345" t="s">
        <v>2350</v>
      </c>
      <c r="C953" s="345" t="s">
        <v>2351</v>
      </c>
      <c r="E953" s="346"/>
      <c r="F953" s="345"/>
      <c r="G953" s="345"/>
    </row>
    <row r="954" spans="1:7" x14ac:dyDescent="0.35">
      <c r="A954" s="346">
        <v>45466</v>
      </c>
      <c r="B954" s="345" t="s">
        <v>2352</v>
      </c>
      <c r="C954" s="345" t="s">
        <v>2353</v>
      </c>
      <c r="E954" s="346"/>
      <c r="F954" s="345"/>
      <c r="G954" s="345"/>
    </row>
    <row r="955" spans="1:7" x14ac:dyDescent="0.35">
      <c r="A955" s="346">
        <v>45466</v>
      </c>
      <c r="B955" s="345" t="s">
        <v>2354</v>
      </c>
      <c r="C955" s="345" t="s">
        <v>2355</v>
      </c>
      <c r="E955" s="346"/>
      <c r="F955" s="345"/>
      <c r="G955" s="345"/>
    </row>
    <row r="956" spans="1:7" x14ac:dyDescent="0.35">
      <c r="A956" s="346">
        <v>45466</v>
      </c>
      <c r="B956" s="345" t="s">
        <v>2356</v>
      </c>
      <c r="C956" s="345" t="s">
        <v>2357</v>
      </c>
      <c r="E956" s="346"/>
      <c r="F956" s="345"/>
      <c r="G956" s="345"/>
    </row>
    <row r="957" spans="1:7" x14ac:dyDescent="0.35">
      <c r="A957" s="346">
        <v>45466</v>
      </c>
      <c r="B957" s="345" t="s">
        <v>2358</v>
      </c>
      <c r="C957" s="345" t="s">
        <v>2359</v>
      </c>
      <c r="E957" s="346"/>
      <c r="F957" s="345"/>
      <c r="G957" s="345"/>
    </row>
    <row r="958" spans="1:7" x14ac:dyDescent="0.35">
      <c r="A958" s="346">
        <v>45466</v>
      </c>
      <c r="B958" s="345" t="s">
        <v>2360</v>
      </c>
      <c r="C958" s="345" t="s">
        <v>2361</v>
      </c>
      <c r="E958" s="346"/>
      <c r="F958" s="345"/>
      <c r="G958" s="345"/>
    </row>
    <row r="959" spans="1:7" x14ac:dyDescent="0.35">
      <c r="A959" s="346">
        <v>45466</v>
      </c>
      <c r="B959" s="345" t="s">
        <v>2362</v>
      </c>
      <c r="C959" s="345" t="s">
        <v>2363</v>
      </c>
      <c r="E959" s="346"/>
      <c r="F959" s="345"/>
      <c r="G959" s="345"/>
    </row>
    <row r="960" spans="1:7" x14ac:dyDescent="0.35">
      <c r="A960" s="346">
        <v>45466</v>
      </c>
      <c r="B960" s="345" t="s">
        <v>2364</v>
      </c>
      <c r="C960" s="345" t="s">
        <v>2365</v>
      </c>
      <c r="E960" s="346"/>
      <c r="F960" s="345"/>
      <c r="G960" s="345"/>
    </row>
    <row r="961" spans="1:7" x14ac:dyDescent="0.35">
      <c r="A961" s="346">
        <v>45466</v>
      </c>
      <c r="B961" s="345" t="s">
        <v>2366</v>
      </c>
      <c r="C961" s="345" t="s">
        <v>2367</v>
      </c>
      <c r="E961" s="346"/>
      <c r="F961" s="345"/>
      <c r="G961" s="345"/>
    </row>
    <row r="962" spans="1:7" x14ac:dyDescent="0.35">
      <c r="A962" s="346">
        <v>45466</v>
      </c>
      <c r="B962" s="345" t="s">
        <v>2368</v>
      </c>
      <c r="C962" s="345" t="s">
        <v>2369</v>
      </c>
      <c r="E962" s="346"/>
      <c r="F962" s="345"/>
      <c r="G962" s="345"/>
    </row>
    <row r="963" spans="1:7" x14ac:dyDescent="0.35">
      <c r="A963" s="346">
        <v>45466</v>
      </c>
      <c r="B963" s="345" t="s">
        <v>2370</v>
      </c>
      <c r="C963" s="345" t="s">
        <v>2371</v>
      </c>
      <c r="E963" s="346"/>
      <c r="F963" s="345"/>
      <c r="G963" s="345"/>
    </row>
    <row r="964" spans="1:7" x14ac:dyDescent="0.35">
      <c r="A964" s="346">
        <v>45466</v>
      </c>
      <c r="B964" s="345" t="s">
        <v>2372</v>
      </c>
      <c r="C964" s="345" t="s">
        <v>2373</v>
      </c>
      <c r="E964" s="346"/>
      <c r="F964" s="345"/>
      <c r="G964" s="345"/>
    </row>
    <row r="965" spans="1:7" x14ac:dyDescent="0.35">
      <c r="A965" s="346">
        <v>45466</v>
      </c>
      <c r="B965" s="345" t="s">
        <v>2374</v>
      </c>
      <c r="C965" s="345" t="s">
        <v>2375</v>
      </c>
      <c r="E965" s="346"/>
      <c r="F965" s="345"/>
      <c r="G965" s="345"/>
    </row>
    <row r="966" spans="1:7" x14ac:dyDescent="0.35">
      <c r="A966" s="346">
        <v>45466</v>
      </c>
      <c r="B966" s="345" t="s">
        <v>2376</v>
      </c>
      <c r="C966" s="345" t="s">
        <v>2377</v>
      </c>
      <c r="E966" s="346"/>
      <c r="F966" s="345"/>
      <c r="G966" s="345"/>
    </row>
    <row r="967" spans="1:7" x14ac:dyDescent="0.35">
      <c r="A967" s="346">
        <v>45466</v>
      </c>
      <c r="B967" s="345" t="s">
        <v>2378</v>
      </c>
      <c r="C967" s="345" t="s">
        <v>2379</v>
      </c>
      <c r="E967" s="346"/>
      <c r="F967" s="345"/>
      <c r="G967" s="345"/>
    </row>
    <row r="968" spans="1:7" x14ac:dyDescent="0.35">
      <c r="A968" s="346">
        <v>45466</v>
      </c>
      <c r="B968" s="345" t="s">
        <v>2380</v>
      </c>
      <c r="C968" s="345" t="s">
        <v>2381</v>
      </c>
      <c r="E968" s="346"/>
      <c r="F968" s="345"/>
      <c r="G968" s="345"/>
    </row>
    <row r="969" spans="1:7" x14ac:dyDescent="0.35">
      <c r="A969" s="346">
        <v>45466</v>
      </c>
      <c r="B969" s="345" t="s">
        <v>2382</v>
      </c>
      <c r="C969" s="345" t="s">
        <v>2383</v>
      </c>
      <c r="E969" s="346"/>
      <c r="F969" s="345"/>
      <c r="G969" s="345"/>
    </row>
    <row r="970" spans="1:7" x14ac:dyDescent="0.35">
      <c r="A970" s="346">
        <v>45466</v>
      </c>
      <c r="B970" s="345" t="s">
        <v>2384</v>
      </c>
      <c r="C970" s="345" t="s">
        <v>2385</v>
      </c>
      <c r="E970" s="346"/>
      <c r="F970" s="345"/>
      <c r="G970" s="345"/>
    </row>
    <row r="971" spans="1:7" x14ac:dyDescent="0.35">
      <c r="A971" s="346">
        <v>45466</v>
      </c>
      <c r="B971" s="345" t="s">
        <v>2386</v>
      </c>
      <c r="C971" s="345" t="s">
        <v>2387</v>
      </c>
      <c r="E971" s="346"/>
      <c r="F971" s="345"/>
      <c r="G971" s="345"/>
    </row>
    <row r="972" spans="1:7" x14ac:dyDescent="0.35">
      <c r="A972" s="346">
        <v>45466</v>
      </c>
      <c r="B972" s="345" t="s">
        <v>2388</v>
      </c>
      <c r="C972" s="345" t="s">
        <v>2389</v>
      </c>
      <c r="E972" s="346"/>
      <c r="F972" s="345"/>
      <c r="G972" s="345"/>
    </row>
    <row r="973" spans="1:7" x14ac:dyDescent="0.35">
      <c r="A973" s="346">
        <v>45466</v>
      </c>
      <c r="B973" s="345" t="s">
        <v>2390</v>
      </c>
      <c r="C973" s="345" t="s">
        <v>2391</v>
      </c>
      <c r="E973" s="346"/>
      <c r="F973" s="345"/>
      <c r="G973" s="345"/>
    </row>
    <row r="974" spans="1:7" x14ac:dyDescent="0.35">
      <c r="A974" s="346">
        <v>45466</v>
      </c>
      <c r="B974" s="345" t="s">
        <v>2392</v>
      </c>
      <c r="C974" s="345" t="s">
        <v>2393</v>
      </c>
      <c r="E974" s="346"/>
      <c r="F974" s="345"/>
      <c r="G974" s="345"/>
    </row>
    <row r="975" spans="1:7" x14ac:dyDescent="0.35">
      <c r="A975" s="346">
        <v>45466</v>
      </c>
      <c r="B975" s="345" t="s">
        <v>2394</v>
      </c>
      <c r="C975" s="345" t="s">
        <v>2395</v>
      </c>
      <c r="E975" s="346"/>
      <c r="F975" s="345"/>
      <c r="G975" s="345"/>
    </row>
    <row r="976" spans="1:7" x14ac:dyDescent="0.35">
      <c r="A976" s="346">
        <v>45466</v>
      </c>
      <c r="B976" s="345" t="s">
        <v>2396</v>
      </c>
      <c r="C976" s="345" t="s">
        <v>2397</v>
      </c>
      <c r="E976" s="346"/>
      <c r="F976" s="345"/>
      <c r="G976" s="345"/>
    </row>
    <row r="977" spans="1:7" x14ac:dyDescent="0.35">
      <c r="A977" s="346">
        <v>45466</v>
      </c>
      <c r="B977" s="345" t="s">
        <v>2398</v>
      </c>
      <c r="C977" s="345" t="s">
        <v>2399</v>
      </c>
      <c r="E977" s="346"/>
      <c r="F977" s="345"/>
      <c r="G977" s="345"/>
    </row>
    <row r="978" spans="1:7" x14ac:dyDescent="0.35">
      <c r="A978" s="346">
        <v>45466</v>
      </c>
      <c r="B978" s="345" t="s">
        <v>2400</v>
      </c>
      <c r="C978" s="345" t="s">
        <v>2401</v>
      </c>
      <c r="E978" s="346"/>
      <c r="F978" s="345"/>
      <c r="G978" s="345"/>
    </row>
    <row r="979" spans="1:7" x14ac:dyDescent="0.35">
      <c r="A979" s="346">
        <v>45466</v>
      </c>
      <c r="B979" s="345" t="s">
        <v>2402</v>
      </c>
      <c r="C979" s="345" t="s">
        <v>2403</v>
      </c>
      <c r="E979" s="346"/>
      <c r="F979" s="345"/>
      <c r="G979" s="345"/>
    </row>
    <row r="980" spans="1:7" x14ac:dyDescent="0.35">
      <c r="A980" s="346">
        <v>45466</v>
      </c>
      <c r="B980" s="345" t="s">
        <v>2404</v>
      </c>
      <c r="C980" s="345" t="s">
        <v>2405</v>
      </c>
      <c r="E980" s="346"/>
      <c r="F980" s="345"/>
      <c r="G980" s="345"/>
    </row>
    <row r="981" spans="1:7" x14ac:dyDescent="0.35">
      <c r="A981" s="346">
        <v>45466</v>
      </c>
      <c r="B981" s="345" t="s">
        <v>2406</v>
      </c>
      <c r="C981" s="345" t="s">
        <v>2407</v>
      </c>
      <c r="E981" s="346"/>
      <c r="F981" s="345"/>
      <c r="G981" s="345"/>
    </row>
    <row r="982" spans="1:7" x14ac:dyDescent="0.35">
      <c r="A982" s="346">
        <v>45466</v>
      </c>
      <c r="B982" s="345" t="s">
        <v>2408</v>
      </c>
      <c r="C982" s="345" t="s">
        <v>2409</v>
      </c>
      <c r="E982" s="346"/>
      <c r="F982" s="345"/>
      <c r="G982" s="345"/>
    </row>
    <row r="983" spans="1:7" x14ac:dyDescent="0.35">
      <c r="A983" s="346">
        <v>45466</v>
      </c>
      <c r="B983" s="345" t="s">
        <v>2410</v>
      </c>
      <c r="C983" s="345" t="s">
        <v>2411</v>
      </c>
      <c r="E983" s="346"/>
      <c r="F983" s="345"/>
      <c r="G983" s="345"/>
    </row>
    <row r="984" spans="1:7" x14ac:dyDescent="0.35">
      <c r="A984" s="346">
        <v>45466</v>
      </c>
      <c r="B984" s="345" t="s">
        <v>2412</v>
      </c>
      <c r="C984" s="345" t="s">
        <v>2413</v>
      </c>
      <c r="E984" s="346"/>
      <c r="F984" s="345"/>
      <c r="G984" s="345"/>
    </row>
    <row r="985" spans="1:7" x14ac:dyDescent="0.35">
      <c r="A985" s="346">
        <v>45466</v>
      </c>
      <c r="B985" s="345" t="s">
        <v>2414</v>
      </c>
      <c r="C985" s="345" t="s">
        <v>2415</v>
      </c>
      <c r="E985" s="346"/>
      <c r="F985" s="345"/>
      <c r="G985" s="345"/>
    </row>
    <row r="986" spans="1:7" x14ac:dyDescent="0.35">
      <c r="A986" s="346">
        <v>45466</v>
      </c>
      <c r="B986" s="345" t="s">
        <v>2416</v>
      </c>
      <c r="C986" s="345" t="s">
        <v>2417</v>
      </c>
      <c r="E986" s="346"/>
      <c r="F986" s="345"/>
      <c r="G986" s="345"/>
    </row>
    <row r="987" spans="1:7" x14ac:dyDescent="0.35">
      <c r="A987" s="346">
        <v>45466</v>
      </c>
      <c r="B987" s="345" t="s">
        <v>2418</v>
      </c>
      <c r="C987" s="345" t="s">
        <v>2419</v>
      </c>
      <c r="E987" s="346"/>
      <c r="F987" s="345"/>
      <c r="G987" s="345"/>
    </row>
    <row r="988" spans="1:7" x14ac:dyDescent="0.35">
      <c r="A988" s="346">
        <v>45466</v>
      </c>
      <c r="B988" s="345" t="s">
        <v>2420</v>
      </c>
      <c r="C988" s="345" t="s">
        <v>2421</v>
      </c>
      <c r="E988" s="346"/>
      <c r="F988" s="345"/>
      <c r="G988" s="345"/>
    </row>
    <row r="989" spans="1:7" x14ac:dyDescent="0.35">
      <c r="A989" s="346">
        <v>45466</v>
      </c>
      <c r="B989" s="345" t="s">
        <v>2422</v>
      </c>
      <c r="C989" s="345" t="s">
        <v>2423</v>
      </c>
      <c r="E989" s="346"/>
      <c r="F989" s="345"/>
      <c r="G989" s="345"/>
    </row>
    <row r="990" spans="1:7" x14ac:dyDescent="0.35">
      <c r="A990" s="346">
        <v>45466</v>
      </c>
      <c r="B990" s="345" t="s">
        <v>2424</v>
      </c>
      <c r="C990" s="345" t="s">
        <v>2425</v>
      </c>
      <c r="E990" s="346"/>
      <c r="F990" s="345"/>
      <c r="G990" s="345"/>
    </row>
    <row r="991" spans="1:7" x14ac:dyDescent="0.35">
      <c r="A991" s="346">
        <v>45466</v>
      </c>
      <c r="B991" s="345" t="s">
        <v>2426</v>
      </c>
      <c r="C991" s="345" t="s">
        <v>2427</v>
      </c>
      <c r="E991" s="346"/>
      <c r="F991" s="345"/>
      <c r="G991" s="345"/>
    </row>
    <row r="992" spans="1:7" x14ac:dyDescent="0.35">
      <c r="A992" s="346">
        <v>45466</v>
      </c>
      <c r="B992" s="345" t="s">
        <v>2428</v>
      </c>
      <c r="C992" s="345" t="s">
        <v>2429</v>
      </c>
      <c r="E992" s="346"/>
      <c r="F992" s="345"/>
      <c r="G992" s="345"/>
    </row>
    <row r="993" spans="1:7" x14ac:dyDescent="0.35">
      <c r="A993" s="346">
        <v>45466</v>
      </c>
      <c r="B993" s="345" t="s">
        <v>2430</v>
      </c>
      <c r="C993" s="345" t="s">
        <v>2431</v>
      </c>
      <c r="E993" s="346"/>
      <c r="F993" s="345"/>
      <c r="G993" s="345"/>
    </row>
    <row r="994" spans="1:7" x14ac:dyDescent="0.35">
      <c r="A994" s="346">
        <v>45466</v>
      </c>
      <c r="B994" s="345" t="s">
        <v>2432</v>
      </c>
      <c r="C994" s="345" t="s">
        <v>2433</v>
      </c>
      <c r="E994" s="346"/>
      <c r="F994" s="345"/>
      <c r="G994" s="345"/>
    </row>
    <row r="995" spans="1:7" x14ac:dyDescent="0.35">
      <c r="A995" s="346">
        <v>45466</v>
      </c>
      <c r="B995" s="345" t="s">
        <v>2434</v>
      </c>
      <c r="C995" s="345" t="s">
        <v>2435</v>
      </c>
      <c r="E995" s="346"/>
      <c r="F995" s="345"/>
      <c r="G995" s="345"/>
    </row>
    <row r="996" spans="1:7" x14ac:dyDescent="0.35">
      <c r="A996" s="346">
        <v>45466</v>
      </c>
      <c r="B996" s="345" t="s">
        <v>2436</v>
      </c>
      <c r="C996" s="345" t="s">
        <v>2437</v>
      </c>
      <c r="E996" s="346"/>
      <c r="F996" s="345"/>
      <c r="G996" s="345"/>
    </row>
    <row r="997" spans="1:7" x14ac:dyDescent="0.35">
      <c r="A997" s="346">
        <v>45466</v>
      </c>
      <c r="B997" s="345" t="s">
        <v>2438</v>
      </c>
      <c r="C997" s="345" t="s">
        <v>2439</v>
      </c>
      <c r="E997" s="346"/>
      <c r="F997" s="345"/>
      <c r="G997" s="345"/>
    </row>
    <row r="998" spans="1:7" x14ac:dyDescent="0.35">
      <c r="A998" s="346">
        <v>45466</v>
      </c>
      <c r="B998" s="345" t="s">
        <v>2440</v>
      </c>
      <c r="C998" s="345" t="s">
        <v>2441</v>
      </c>
      <c r="E998" s="346"/>
      <c r="F998" s="345"/>
      <c r="G998" s="345"/>
    </row>
    <row r="999" spans="1:7" x14ac:dyDescent="0.35">
      <c r="A999" s="346">
        <v>45466</v>
      </c>
      <c r="B999" s="345" t="s">
        <v>2442</v>
      </c>
      <c r="C999" s="345" t="s">
        <v>2443</v>
      </c>
      <c r="E999" s="346"/>
      <c r="F999" s="345"/>
      <c r="G999" s="345"/>
    </row>
    <row r="1000" spans="1:7" x14ac:dyDescent="0.35">
      <c r="A1000" s="346">
        <v>45466</v>
      </c>
      <c r="B1000" s="345" t="s">
        <v>2444</v>
      </c>
      <c r="C1000" s="345" t="s">
        <v>2445</v>
      </c>
      <c r="E1000" s="346"/>
      <c r="F1000" s="345"/>
      <c r="G1000" s="345"/>
    </row>
    <row r="1001" spans="1:7" x14ac:dyDescent="0.35">
      <c r="A1001" s="346">
        <v>45466</v>
      </c>
      <c r="B1001" s="345" t="s">
        <v>2446</v>
      </c>
      <c r="C1001" s="345" t="s">
        <v>2447</v>
      </c>
      <c r="E1001" s="346"/>
      <c r="F1001" s="345"/>
      <c r="G1001" s="345"/>
    </row>
    <row r="1002" spans="1:7" x14ac:dyDescent="0.35">
      <c r="A1002" s="346">
        <v>45466</v>
      </c>
      <c r="B1002" s="345" t="s">
        <v>2448</v>
      </c>
      <c r="C1002" s="345" t="s">
        <v>2449</v>
      </c>
      <c r="E1002" s="346"/>
      <c r="F1002" s="345"/>
      <c r="G1002" s="345"/>
    </row>
    <row r="1003" spans="1:7" x14ac:dyDescent="0.35">
      <c r="A1003" s="346">
        <v>45466</v>
      </c>
      <c r="B1003" s="345" t="s">
        <v>2450</v>
      </c>
      <c r="C1003" s="345" t="s">
        <v>2451</v>
      </c>
      <c r="E1003" s="346"/>
      <c r="F1003" s="345"/>
      <c r="G1003" s="345"/>
    </row>
    <row r="1004" spans="1:7" x14ac:dyDescent="0.35">
      <c r="A1004" s="346">
        <v>45466</v>
      </c>
      <c r="B1004" s="345" t="s">
        <v>2452</v>
      </c>
      <c r="C1004" s="345" t="s">
        <v>2453</v>
      </c>
      <c r="E1004" s="346"/>
      <c r="F1004" s="345"/>
      <c r="G1004" s="345"/>
    </row>
    <row r="1005" spans="1:7" x14ac:dyDescent="0.35">
      <c r="A1005" s="346">
        <v>45466</v>
      </c>
      <c r="B1005" s="345" t="s">
        <v>2454</v>
      </c>
      <c r="C1005" s="345" t="s">
        <v>443</v>
      </c>
      <c r="E1005" s="346"/>
      <c r="F1005" s="345"/>
      <c r="G1005" s="345"/>
    </row>
    <row r="1006" spans="1:7" x14ac:dyDescent="0.35">
      <c r="A1006" s="346">
        <v>45466</v>
      </c>
      <c r="B1006" s="345" t="s">
        <v>2455</v>
      </c>
      <c r="C1006" s="345" t="s">
        <v>2456</v>
      </c>
      <c r="E1006" s="346"/>
      <c r="F1006" s="345"/>
      <c r="G1006" s="345"/>
    </row>
    <row r="1007" spans="1:7" x14ac:dyDescent="0.35">
      <c r="A1007" s="346">
        <v>45466</v>
      </c>
      <c r="B1007" s="345" t="s">
        <v>2457</v>
      </c>
      <c r="C1007" s="345" t="s">
        <v>2458</v>
      </c>
      <c r="E1007" s="346"/>
      <c r="F1007" s="345"/>
      <c r="G1007" s="345"/>
    </row>
    <row r="1008" spans="1:7" x14ac:dyDescent="0.35">
      <c r="A1008" s="346">
        <v>45466</v>
      </c>
      <c r="B1008" s="345" t="s">
        <v>2459</v>
      </c>
      <c r="C1008" s="345" t="s">
        <v>2460</v>
      </c>
      <c r="E1008" s="346"/>
      <c r="F1008" s="345"/>
      <c r="G1008" s="345"/>
    </row>
    <row r="1009" spans="1:7" x14ac:dyDescent="0.35">
      <c r="A1009" s="346">
        <v>45466</v>
      </c>
      <c r="B1009" s="345" t="s">
        <v>2461</v>
      </c>
      <c r="C1009" s="345" t="s">
        <v>2462</v>
      </c>
      <c r="E1009" s="346"/>
      <c r="F1009" s="345"/>
      <c r="G1009" s="345"/>
    </row>
    <row r="1010" spans="1:7" x14ac:dyDescent="0.35">
      <c r="A1010" s="346">
        <v>45466</v>
      </c>
      <c r="B1010" s="345" t="s">
        <v>2463</v>
      </c>
      <c r="C1010" s="345" t="s">
        <v>2464</v>
      </c>
      <c r="E1010" s="346"/>
      <c r="F1010" s="345"/>
      <c r="G1010" s="345"/>
    </row>
    <row r="1011" spans="1:7" x14ac:dyDescent="0.35">
      <c r="A1011" s="346">
        <v>45466</v>
      </c>
      <c r="B1011" s="345" t="s">
        <v>2465</v>
      </c>
      <c r="C1011" s="345" t="s">
        <v>2466</v>
      </c>
      <c r="E1011" s="346"/>
      <c r="F1011" s="345"/>
      <c r="G1011" s="345"/>
    </row>
    <row r="1012" spans="1:7" x14ac:dyDescent="0.35">
      <c r="A1012" s="346">
        <v>45466</v>
      </c>
      <c r="B1012" s="345" t="s">
        <v>2467</v>
      </c>
      <c r="C1012" s="345" t="s">
        <v>2468</v>
      </c>
      <c r="E1012" s="346"/>
      <c r="F1012" s="345"/>
      <c r="G1012" s="345"/>
    </row>
    <row r="1013" spans="1:7" x14ac:dyDescent="0.35">
      <c r="A1013" s="346">
        <v>45466</v>
      </c>
      <c r="B1013" s="345" t="s">
        <v>2469</v>
      </c>
      <c r="C1013" s="345" t="s">
        <v>2470</v>
      </c>
      <c r="E1013" s="346"/>
      <c r="F1013" s="345"/>
      <c r="G1013" s="345"/>
    </row>
    <row r="1014" spans="1:7" x14ac:dyDescent="0.35">
      <c r="A1014" s="346">
        <v>45466</v>
      </c>
      <c r="B1014" s="345" t="s">
        <v>2471</v>
      </c>
      <c r="C1014" s="345" t="s">
        <v>2472</v>
      </c>
      <c r="E1014" s="346"/>
      <c r="F1014" s="345"/>
      <c r="G1014" s="345"/>
    </row>
    <row r="1015" spans="1:7" x14ac:dyDescent="0.35">
      <c r="A1015" s="346">
        <v>45466</v>
      </c>
      <c r="B1015" s="345" t="s">
        <v>2473</v>
      </c>
      <c r="C1015" s="345" t="s">
        <v>2474</v>
      </c>
      <c r="E1015" s="346"/>
      <c r="F1015" s="345"/>
      <c r="G1015" s="345"/>
    </row>
    <row r="1016" spans="1:7" x14ac:dyDescent="0.35">
      <c r="A1016" s="346">
        <v>45466</v>
      </c>
      <c r="B1016" s="345" t="s">
        <v>2475</v>
      </c>
      <c r="C1016" s="345" t="s">
        <v>2476</v>
      </c>
      <c r="E1016" s="346"/>
      <c r="F1016" s="345"/>
      <c r="G1016" s="345"/>
    </row>
    <row r="1017" spans="1:7" x14ac:dyDescent="0.35">
      <c r="A1017" s="346">
        <v>45466</v>
      </c>
      <c r="B1017" s="345" t="s">
        <v>2477</v>
      </c>
      <c r="C1017" s="345" t="s">
        <v>2478</v>
      </c>
      <c r="E1017" s="346"/>
      <c r="F1017" s="345"/>
      <c r="G1017" s="345"/>
    </row>
    <row r="1018" spans="1:7" x14ac:dyDescent="0.35">
      <c r="A1018" s="346">
        <v>45466</v>
      </c>
      <c r="B1018" s="345" t="s">
        <v>2479</v>
      </c>
      <c r="C1018" s="345" t="s">
        <v>2480</v>
      </c>
      <c r="E1018" s="346"/>
      <c r="F1018" s="345"/>
      <c r="G1018" s="345"/>
    </row>
    <row r="1019" spans="1:7" x14ac:dyDescent="0.35">
      <c r="A1019" s="346">
        <v>45466</v>
      </c>
      <c r="B1019" s="345" t="s">
        <v>2481</v>
      </c>
      <c r="C1019" s="345" t="s">
        <v>2482</v>
      </c>
      <c r="E1019" s="346"/>
      <c r="F1019" s="345"/>
      <c r="G1019" s="345"/>
    </row>
    <row r="1020" spans="1:7" x14ac:dyDescent="0.35">
      <c r="A1020" s="346">
        <v>45466</v>
      </c>
      <c r="B1020" s="345" t="s">
        <v>2483</v>
      </c>
      <c r="C1020" s="345" t="s">
        <v>2484</v>
      </c>
      <c r="E1020" s="346"/>
      <c r="F1020" s="345"/>
      <c r="G1020" s="345"/>
    </row>
    <row r="1021" spans="1:7" x14ac:dyDescent="0.35">
      <c r="A1021" s="346">
        <v>45466</v>
      </c>
      <c r="B1021" s="345" t="s">
        <v>2485</v>
      </c>
      <c r="C1021" s="345" t="s">
        <v>2486</v>
      </c>
      <c r="E1021" s="346"/>
      <c r="F1021" s="345"/>
      <c r="G1021" s="345"/>
    </row>
    <row r="1022" spans="1:7" x14ac:dyDescent="0.35">
      <c r="A1022" s="346">
        <v>45466</v>
      </c>
      <c r="B1022" s="345" t="s">
        <v>2487</v>
      </c>
      <c r="C1022" s="345" t="s">
        <v>2488</v>
      </c>
      <c r="E1022" s="346"/>
      <c r="F1022" s="345"/>
      <c r="G1022" s="345"/>
    </row>
    <row r="1023" spans="1:7" x14ac:dyDescent="0.35">
      <c r="A1023" s="346">
        <v>45466</v>
      </c>
      <c r="B1023" s="345" t="s">
        <v>2489</v>
      </c>
      <c r="C1023" s="345" t="s">
        <v>2490</v>
      </c>
      <c r="E1023" s="346"/>
      <c r="F1023" s="345"/>
      <c r="G1023" s="345"/>
    </row>
    <row r="1024" spans="1:7" x14ac:dyDescent="0.35">
      <c r="A1024" s="346">
        <v>45466</v>
      </c>
      <c r="B1024" s="345" t="s">
        <v>2491</v>
      </c>
      <c r="C1024" s="345" t="s">
        <v>2492</v>
      </c>
      <c r="E1024" s="346"/>
      <c r="F1024" s="345"/>
      <c r="G1024" s="345"/>
    </row>
    <row r="1025" spans="1:7" x14ac:dyDescent="0.35">
      <c r="A1025" s="346">
        <v>45466</v>
      </c>
      <c r="B1025" s="345" t="s">
        <v>2493</v>
      </c>
      <c r="C1025" s="345" t="s">
        <v>2494</v>
      </c>
      <c r="E1025" s="346"/>
      <c r="F1025" s="345"/>
      <c r="G1025" s="345"/>
    </row>
    <row r="1026" spans="1:7" x14ac:dyDescent="0.35">
      <c r="A1026" s="346">
        <v>45466</v>
      </c>
      <c r="B1026" s="345" t="s">
        <v>2495</v>
      </c>
      <c r="C1026" s="345" t="s">
        <v>2496</v>
      </c>
      <c r="E1026" s="346"/>
      <c r="F1026" s="345"/>
      <c r="G1026" s="345"/>
    </row>
    <row r="1027" spans="1:7" x14ac:dyDescent="0.35">
      <c r="A1027" s="346">
        <v>45466</v>
      </c>
      <c r="B1027" s="345" t="s">
        <v>2497</v>
      </c>
      <c r="C1027" s="345" t="s">
        <v>2498</v>
      </c>
      <c r="E1027" s="346"/>
      <c r="F1027" s="345"/>
      <c r="G1027" s="345"/>
    </row>
    <row r="1028" spans="1:7" x14ac:dyDescent="0.35">
      <c r="A1028" s="346">
        <v>45466</v>
      </c>
      <c r="B1028" s="345" t="s">
        <v>2499</v>
      </c>
      <c r="C1028" s="345" t="s">
        <v>2500</v>
      </c>
      <c r="E1028" s="346"/>
      <c r="F1028" s="345"/>
      <c r="G1028" s="345"/>
    </row>
    <row r="1029" spans="1:7" x14ac:dyDescent="0.35">
      <c r="A1029" s="346">
        <v>45466</v>
      </c>
      <c r="B1029" s="345" t="s">
        <v>2501</v>
      </c>
      <c r="C1029" s="345" t="s">
        <v>2502</v>
      </c>
      <c r="E1029" s="346"/>
      <c r="F1029" s="345"/>
      <c r="G1029" s="345"/>
    </row>
    <row r="1030" spans="1:7" x14ac:dyDescent="0.35">
      <c r="A1030" s="346">
        <v>45466</v>
      </c>
      <c r="B1030" s="345" t="s">
        <v>2503</v>
      </c>
      <c r="C1030" s="345" t="s">
        <v>2504</v>
      </c>
      <c r="E1030" s="346"/>
      <c r="F1030" s="345"/>
      <c r="G1030" s="345"/>
    </row>
    <row r="1031" spans="1:7" x14ac:dyDescent="0.35">
      <c r="A1031" s="346">
        <v>45466</v>
      </c>
      <c r="B1031" s="345" t="s">
        <v>2505</v>
      </c>
      <c r="C1031" s="345" t="s">
        <v>2506</v>
      </c>
      <c r="E1031" s="346"/>
      <c r="F1031" s="345"/>
      <c r="G1031" s="345"/>
    </row>
    <row r="1032" spans="1:7" x14ac:dyDescent="0.35">
      <c r="A1032" s="346">
        <v>45466</v>
      </c>
      <c r="B1032" s="345" t="s">
        <v>2507</v>
      </c>
      <c r="C1032" s="345" t="s">
        <v>2508</v>
      </c>
      <c r="E1032" s="346"/>
      <c r="F1032" s="345"/>
      <c r="G1032" s="345"/>
    </row>
    <row r="1033" spans="1:7" x14ac:dyDescent="0.35">
      <c r="A1033" s="346">
        <v>45466</v>
      </c>
      <c r="B1033" s="345" t="s">
        <v>2509</v>
      </c>
      <c r="C1033" s="345" t="s">
        <v>2510</v>
      </c>
      <c r="E1033" s="346"/>
      <c r="F1033" s="345"/>
      <c r="G1033" s="345"/>
    </row>
    <row r="1034" spans="1:7" x14ac:dyDescent="0.35">
      <c r="A1034" s="346">
        <v>45466</v>
      </c>
      <c r="B1034" s="345" t="s">
        <v>2511</v>
      </c>
      <c r="C1034" s="345" t="s">
        <v>2512</v>
      </c>
      <c r="E1034" s="346"/>
      <c r="F1034" s="345"/>
      <c r="G1034" s="345"/>
    </row>
    <row r="1035" spans="1:7" x14ac:dyDescent="0.35">
      <c r="A1035" s="346">
        <v>45466</v>
      </c>
      <c r="B1035" s="345" t="s">
        <v>2513</v>
      </c>
      <c r="C1035" s="345" t="s">
        <v>448</v>
      </c>
      <c r="E1035" s="346"/>
      <c r="F1035" s="345"/>
      <c r="G1035" s="345"/>
    </row>
    <row r="1036" spans="1:7" x14ac:dyDescent="0.35">
      <c r="A1036" s="346">
        <v>45466</v>
      </c>
      <c r="B1036" s="345" t="s">
        <v>2514</v>
      </c>
      <c r="C1036" s="345" t="s">
        <v>2515</v>
      </c>
      <c r="E1036" s="346"/>
      <c r="F1036" s="345"/>
      <c r="G1036" s="345"/>
    </row>
    <row r="1037" spans="1:7" x14ac:dyDescent="0.35">
      <c r="A1037" s="346">
        <v>45466</v>
      </c>
      <c r="B1037" s="345" t="s">
        <v>2516</v>
      </c>
      <c r="C1037" s="345" t="s">
        <v>2517</v>
      </c>
      <c r="E1037" s="346"/>
      <c r="F1037" s="345"/>
      <c r="G1037" s="345"/>
    </row>
    <row r="1038" spans="1:7" x14ac:dyDescent="0.35">
      <c r="A1038" s="346">
        <v>45466</v>
      </c>
      <c r="B1038" s="345" t="s">
        <v>2518</v>
      </c>
      <c r="C1038" s="345" t="s">
        <v>2519</v>
      </c>
      <c r="E1038" s="346"/>
      <c r="F1038" s="345"/>
      <c r="G1038" s="345"/>
    </row>
    <row r="1039" spans="1:7" x14ac:dyDescent="0.35">
      <c r="A1039" s="346">
        <v>45466</v>
      </c>
      <c r="B1039" s="345" t="s">
        <v>2520</v>
      </c>
      <c r="C1039" s="345" t="s">
        <v>2521</v>
      </c>
      <c r="E1039" s="346"/>
      <c r="F1039" s="345"/>
      <c r="G1039" s="345"/>
    </row>
    <row r="1040" spans="1:7" x14ac:dyDescent="0.35">
      <c r="A1040" s="346">
        <v>45466</v>
      </c>
      <c r="B1040" s="345" t="s">
        <v>2522</v>
      </c>
      <c r="C1040" s="345" t="s">
        <v>2523</v>
      </c>
      <c r="E1040" s="346"/>
      <c r="F1040" s="345"/>
      <c r="G1040" s="345"/>
    </row>
    <row r="1041" spans="1:7" x14ac:dyDescent="0.35">
      <c r="A1041" s="346">
        <v>45466</v>
      </c>
      <c r="B1041" s="345" t="s">
        <v>2524</v>
      </c>
      <c r="C1041" s="345" t="s">
        <v>2525</v>
      </c>
      <c r="E1041" s="346"/>
      <c r="F1041" s="345"/>
      <c r="G1041" s="345"/>
    </row>
    <row r="1042" spans="1:7" x14ac:dyDescent="0.35">
      <c r="A1042" s="346">
        <v>45466</v>
      </c>
      <c r="B1042" s="345" t="s">
        <v>2526</v>
      </c>
      <c r="C1042" s="345" t="s">
        <v>2527</v>
      </c>
      <c r="E1042" s="346"/>
      <c r="F1042" s="345"/>
      <c r="G1042" s="345"/>
    </row>
    <row r="1043" spans="1:7" x14ac:dyDescent="0.35">
      <c r="A1043" s="346">
        <v>45466</v>
      </c>
      <c r="B1043" s="345" t="s">
        <v>2528</v>
      </c>
      <c r="C1043" s="345" t="s">
        <v>2529</v>
      </c>
      <c r="E1043" s="346"/>
      <c r="F1043" s="345"/>
      <c r="G1043" s="345"/>
    </row>
    <row r="1044" spans="1:7" x14ac:dyDescent="0.35">
      <c r="A1044" s="346">
        <v>45466</v>
      </c>
      <c r="B1044" s="345" t="s">
        <v>2530</v>
      </c>
      <c r="C1044" s="345" t="s">
        <v>2531</v>
      </c>
      <c r="E1044" s="346"/>
      <c r="F1044" s="345"/>
      <c r="G1044" s="345"/>
    </row>
    <row r="1045" spans="1:7" x14ac:dyDescent="0.35">
      <c r="A1045" s="346">
        <v>45466</v>
      </c>
      <c r="B1045" s="345" t="s">
        <v>2532</v>
      </c>
      <c r="C1045" s="345" t="s">
        <v>488</v>
      </c>
      <c r="E1045" s="346"/>
      <c r="F1045" s="345"/>
      <c r="G1045" s="345"/>
    </row>
    <row r="1046" spans="1:7" x14ac:dyDescent="0.35">
      <c r="A1046" s="346">
        <v>45466</v>
      </c>
      <c r="B1046" s="345" t="s">
        <v>2533</v>
      </c>
      <c r="C1046" s="345" t="s">
        <v>2534</v>
      </c>
      <c r="E1046" s="346"/>
      <c r="F1046" s="345"/>
      <c r="G1046" s="345"/>
    </row>
    <row r="1047" spans="1:7" x14ac:dyDescent="0.35">
      <c r="A1047" s="346">
        <v>45466</v>
      </c>
      <c r="B1047" s="345" t="s">
        <v>2535</v>
      </c>
      <c r="C1047" s="345" t="s">
        <v>2536</v>
      </c>
      <c r="E1047" s="346"/>
      <c r="F1047" s="345"/>
      <c r="G1047" s="345"/>
    </row>
    <row r="1048" spans="1:7" x14ac:dyDescent="0.35">
      <c r="A1048" s="346">
        <v>45466</v>
      </c>
      <c r="B1048" s="345" t="s">
        <v>2537</v>
      </c>
      <c r="C1048" s="345" t="s">
        <v>2538</v>
      </c>
      <c r="E1048" s="346"/>
      <c r="F1048" s="345"/>
      <c r="G1048" s="345"/>
    </row>
    <row r="1049" spans="1:7" x14ac:dyDescent="0.35">
      <c r="A1049" s="346">
        <v>45466</v>
      </c>
      <c r="B1049" s="345" t="s">
        <v>2539</v>
      </c>
      <c r="C1049" s="345" t="s">
        <v>2540</v>
      </c>
      <c r="E1049" s="346"/>
      <c r="F1049" s="345"/>
      <c r="G1049" s="345"/>
    </row>
    <row r="1050" spans="1:7" x14ac:dyDescent="0.35">
      <c r="A1050" s="346">
        <v>45466</v>
      </c>
      <c r="B1050" s="345" t="s">
        <v>2541</v>
      </c>
      <c r="C1050" s="345" t="s">
        <v>2542</v>
      </c>
      <c r="E1050" s="346"/>
      <c r="F1050" s="345"/>
      <c r="G1050" s="345"/>
    </row>
    <row r="1051" spans="1:7" x14ac:dyDescent="0.35">
      <c r="A1051" s="346">
        <v>45466</v>
      </c>
      <c r="B1051" s="345" t="s">
        <v>2543</v>
      </c>
      <c r="C1051" s="345" t="s">
        <v>2544</v>
      </c>
      <c r="E1051" s="346"/>
      <c r="F1051" s="345"/>
      <c r="G1051" s="345"/>
    </row>
    <row r="1052" spans="1:7" x14ac:dyDescent="0.35">
      <c r="A1052" s="346">
        <v>45466</v>
      </c>
      <c r="B1052" s="345" t="s">
        <v>2545</v>
      </c>
      <c r="C1052" s="345" t="s">
        <v>2546</v>
      </c>
      <c r="E1052" s="346"/>
      <c r="F1052" s="345"/>
      <c r="G1052" s="345"/>
    </row>
    <row r="1053" spans="1:7" x14ac:dyDescent="0.35">
      <c r="A1053" s="346">
        <v>45466</v>
      </c>
      <c r="B1053" s="345" t="s">
        <v>2547</v>
      </c>
      <c r="C1053" s="345" t="s">
        <v>2548</v>
      </c>
      <c r="E1053" s="346"/>
      <c r="F1053" s="345"/>
      <c r="G1053" s="345"/>
    </row>
    <row r="1054" spans="1:7" x14ac:dyDescent="0.35">
      <c r="A1054" s="346">
        <v>45466</v>
      </c>
      <c r="B1054" s="345" t="s">
        <v>2549</v>
      </c>
      <c r="C1054" s="345" t="s">
        <v>2550</v>
      </c>
      <c r="E1054" s="346"/>
      <c r="F1054" s="345"/>
      <c r="G1054" s="345"/>
    </row>
    <row r="1055" spans="1:7" x14ac:dyDescent="0.35">
      <c r="A1055" s="346">
        <v>45466</v>
      </c>
      <c r="B1055" s="345" t="s">
        <v>2551</v>
      </c>
      <c r="C1055" s="345" t="s">
        <v>2552</v>
      </c>
      <c r="E1055" s="346"/>
      <c r="F1055" s="345"/>
      <c r="G1055" s="345"/>
    </row>
    <row r="1056" spans="1:7" x14ac:dyDescent="0.35">
      <c r="A1056" s="346">
        <v>45466</v>
      </c>
      <c r="B1056" s="345" t="s">
        <v>2553</v>
      </c>
      <c r="C1056" s="345" t="s">
        <v>2554</v>
      </c>
      <c r="E1056" s="346"/>
      <c r="F1056" s="345"/>
      <c r="G1056" s="345"/>
    </row>
    <row r="1057" spans="1:7" x14ac:dyDescent="0.35">
      <c r="A1057" s="346">
        <v>45466</v>
      </c>
      <c r="B1057" s="345" t="s">
        <v>2555</v>
      </c>
      <c r="C1057" s="345" t="s">
        <v>2556</v>
      </c>
      <c r="E1057" s="346"/>
      <c r="F1057" s="345"/>
      <c r="G1057" s="345"/>
    </row>
    <row r="1058" spans="1:7" x14ac:dyDescent="0.35">
      <c r="A1058" s="346">
        <v>45466</v>
      </c>
      <c r="B1058" s="345" t="s">
        <v>2557</v>
      </c>
      <c r="C1058" s="345" t="s">
        <v>2558</v>
      </c>
      <c r="E1058" s="346"/>
      <c r="F1058" s="345"/>
      <c r="G1058" s="345"/>
    </row>
    <row r="1059" spans="1:7" x14ac:dyDescent="0.35">
      <c r="A1059" s="346">
        <v>45466</v>
      </c>
      <c r="B1059" s="345" t="s">
        <v>2559</v>
      </c>
      <c r="C1059" s="345" t="s">
        <v>2560</v>
      </c>
      <c r="E1059" s="346"/>
      <c r="F1059" s="345"/>
      <c r="G1059" s="345"/>
    </row>
    <row r="1060" spans="1:7" x14ac:dyDescent="0.35">
      <c r="A1060" s="346">
        <v>45466</v>
      </c>
      <c r="B1060" s="345" t="s">
        <v>2561</v>
      </c>
      <c r="C1060" s="345" t="s">
        <v>2562</v>
      </c>
      <c r="E1060" s="346"/>
      <c r="F1060" s="345"/>
      <c r="G1060" s="345"/>
    </row>
    <row r="1061" spans="1:7" x14ac:dyDescent="0.35">
      <c r="A1061" s="346">
        <v>45466</v>
      </c>
      <c r="B1061" s="345" t="s">
        <v>2563</v>
      </c>
      <c r="C1061" s="345" t="s">
        <v>2564</v>
      </c>
      <c r="E1061" s="346"/>
      <c r="F1061" s="345"/>
      <c r="G1061" s="345"/>
    </row>
    <row r="1062" spans="1:7" x14ac:dyDescent="0.35">
      <c r="A1062" s="346">
        <v>45466</v>
      </c>
      <c r="B1062" s="345" t="s">
        <v>2565</v>
      </c>
      <c r="C1062" s="345" t="s">
        <v>2566</v>
      </c>
      <c r="E1062" s="346"/>
      <c r="F1062" s="345"/>
      <c r="G1062" s="345"/>
    </row>
    <row r="1063" spans="1:7" x14ac:dyDescent="0.35">
      <c r="A1063" s="346">
        <v>45466</v>
      </c>
      <c r="B1063" s="345" t="s">
        <v>2567</v>
      </c>
      <c r="C1063" s="345" t="s">
        <v>2568</v>
      </c>
      <c r="E1063" s="346"/>
      <c r="F1063" s="345"/>
      <c r="G1063" s="345"/>
    </row>
    <row r="1064" spans="1:7" x14ac:dyDescent="0.35">
      <c r="A1064" s="346">
        <v>45466</v>
      </c>
      <c r="B1064" s="345" t="s">
        <v>2569</v>
      </c>
      <c r="C1064" s="345" t="s">
        <v>2570</v>
      </c>
      <c r="E1064" s="346"/>
      <c r="F1064" s="345"/>
      <c r="G1064" s="345"/>
    </row>
    <row r="1065" spans="1:7" x14ac:dyDescent="0.35">
      <c r="A1065" s="346">
        <v>45466</v>
      </c>
      <c r="B1065" s="345" t="s">
        <v>2571</v>
      </c>
      <c r="C1065" s="345" t="s">
        <v>2572</v>
      </c>
      <c r="E1065" s="346"/>
      <c r="F1065" s="345"/>
      <c r="G1065" s="345"/>
    </row>
    <row r="1066" spans="1:7" x14ac:dyDescent="0.35">
      <c r="A1066" s="346">
        <v>45466</v>
      </c>
      <c r="B1066" s="345" t="s">
        <v>2573</v>
      </c>
      <c r="C1066" s="345" t="s">
        <v>2574</v>
      </c>
      <c r="E1066" s="346"/>
      <c r="F1066" s="345"/>
      <c r="G1066" s="345"/>
    </row>
    <row r="1067" spans="1:7" x14ac:dyDescent="0.35">
      <c r="A1067" s="346">
        <v>45466</v>
      </c>
      <c r="B1067" s="345" t="s">
        <v>2575</v>
      </c>
      <c r="C1067" s="345" t="s">
        <v>2576</v>
      </c>
      <c r="E1067" s="346"/>
      <c r="F1067" s="345"/>
      <c r="G1067" s="345"/>
    </row>
    <row r="1068" spans="1:7" x14ac:dyDescent="0.35">
      <c r="A1068" s="346">
        <v>45466</v>
      </c>
      <c r="B1068" s="345" t="s">
        <v>2577</v>
      </c>
      <c r="C1068" s="345" t="s">
        <v>2578</v>
      </c>
      <c r="E1068" s="346"/>
      <c r="F1068" s="345"/>
      <c r="G1068" s="345"/>
    </row>
    <row r="1069" spans="1:7" x14ac:dyDescent="0.35">
      <c r="A1069" s="346">
        <v>45466</v>
      </c>
      <c r="B1069" s="345" t="s">
        <v>2579</v>
      </c>
      <c r="C1069" s="345" t="s">
        <v>2580</v>
      </c>
      <c r="E1069" s="346"/>
      <c r="F1069" s="345"/>
      <c r="G1069" s="345"/>
    </row>
    <row r="1070" spans="1:7" x14ac:dyDescent="0.35">
      <c r="A1070" s="346">
        <v>45466</v>
      </c>
      <c r="B1070" s="345" t="s">
        <v>2581</v>
      </c>
      <c r="C1070" s="345" t="s">
        <v>2582</v>
      </c>
      <c r="E1070" s="346"/>
      <c r="F1070" s="345"/>
      <c r="G1070" s="345"/>
    </row>
    <row r="1071" spans="1:7" x14ac:dyDescent="0.35">
      <c r="A1071" s="346">
        <v>45466</v>
      </c>
      <c r="B1071" s="345" t="s">
        <v>2583</v>
      </c>
      <c r="C1071" s="345" t="s">
        <v>2584</v>
      </c>
      <c r="E1071" s="346"/>
      <c r="F1071" s="345"/>
      <c r="G1071" s="345"/>
    </row>
    <row r="1072" spans="1:7" x14ac:dyDescent="0.35">
      <c r="A1072" s="346">
        <v>45466</v>
      </c>
      <c r="B1072" s="345" t="s">
        <v>2585</v>
      </c>
      <c r="C1072" s="345" t="s">
        <v>2586</v>
      </c>
      <c r="E1072" s="346"/>
      <c r="F1072" s="345"/>
      <c r="G1072" s="345"/>
    </row>
    <row r="1073" spans="1:7" x14ac:dyDescent="0.35">
      <c r="A1073" s="346">
        <v>45466</v>
      </c>
      <c r="B1073" s="345" t="s">
        <v>2587</v>
      </c>
      <c r="C1073" s="345" t="s">
        <v>2588</v>
      </c>
      <c r="E1073" s="346"/>
      <c r="F1073" s="345"/>
      <c r="G1073" s="345"/>
    </row>
    <row r="1074" spans="1:7" x14ac:dyDescent="0.35">
      <c r="A1074" s="346">
        <v>45466</v>
      </c>
      <c r="B1074" s="345" t="s">
        <v>2589</v>
      </c>
      <c r="C1074" s="345" t="s">
        <v>2590</v>
      </c>
      <c r="E1074" s="346"/>
      <c r="F1074" s="345"/>
      <c r="G1074" s="345"/>
    </row>
    <row r="1075" spans="1:7" x14ac:dyDescent="0.35">
      <c r="A1075" s="346">
        <v>45466</v>
      </c>
      <c r="B1075" s="345" t="s">
        <v>2591</v>
      </c>
      <c r="C1075" s="345" t="s">
        <v>450</v>
      </c>
      <c r="E1075" s="346"/>
      <c r="F1075" s="345"/>
      <c r="G1075" s="345"/>
    </row>
    <row r="1076" spans="1:7" x14ac:dyDescent="0.35">
      <c r="A1076" s="346">
        <v>45466</v>
      </c>
      <c r="B1076" s="345" t="s">
        <v>2592</v>
      </c>
      <c r="C1076" s="345" t="s">
        <v>2593</v>
      </c>
      <c r="E1076" s="346"/>
      <c r="F1076" s="345"/>
      <c r="G1076" s="345"/>
    </row>
    <row r="1077" spans="1:7" x14ac:dyDescent="0.35">
      <c r="A1077" s="346">
        <v>45466</v>
      </c>
      <c r="B1077" s="345" t="s">
        <v>2594</v>
      </c>
      <c r="C1077" s="345" t="s">
        <v>2595</v>
      </c>
      <c r="E1077" s="346"/>
      <c r="F1077" s="345"/>
      <c r="G1077" s="345"/>
    </row>
    <row r="1078" spans="1:7" x14ac:dyDescent="0.35">
      <c r="A1078" s="346">
        <v>45466</v>
      </c>
      <c r="B1078" s="345" t="s">
        <v>2596</v>
      </c>
      <c r="C1078" s="345" t="s">
        <v>2597</v>
      </c>
      <c r="E1078" s="346"/>
      <c r="F1078" s="345"/>
      <c r="G1078" s="345"/>
    </row>
    <row r="1079" spans="1:7" x14ac:dyDescent="0.35">
      <c r="A1079" s="346">
        <v>45466</v>
      </c>
      <c r="B1079" s="345" t="s">
        <v>2598</v>
      </c>
      <c r="C1079" s="345" t="s">
        <v>2599</v>
      </c>
      <c r="E1079" s="346"/>
      <c r="F1079" s="345"/>
      <c r="G1079" s="345"/>
    </row>
    <row r="1080" spans="1:7" x14ac:dyDescent="0.35">
      <c r="A1080" s="346">
        <v>45466</v>
      </c>
      <c r="B1080" s="345" t="s">
        <v>2600</v>
      </c>
      <c r="C1080" s="345" t="s">
        <v>2601</v>
      </c>
      <c r="E1080" s="346"/>
      <c r="F1080" s="345"/>
      <c r="G1080" s="345"/>
    </row>
    <row r="1081" spans="1:7" x14ac:dyDescent="0.35">
      <c r="A1081" s="346">
        <v>45466</v>
      </c>
      <c r="B1081" s="345" t="s">
        <v>2602</v>
      </c>
      <c r="C1081" s="345" t="s">
        <v>2603</v>
      </c>
      <c r="E1081" s="346"/>
      <c r="F1081" s="345"/>
      <c r="G1081" s="345"/>
    </row>
    <row r="1082" spans="1:7" x14ac:dyDescent="0.35">
      <c r="A1082" s="346">
        <v>45466</v>
      </c>
      <c r="B1082" s="345" t="s">
        <v>2604</v>
      </c>
      <c r="C1082" s="345" t="s">
        <v>2605</v>
      </c>
      <c r="E1082" s="346"/>
      <c r="F1082" s="345"/>
      <c r="G1082" s="345"/>
    </row>
    <row r="1083" spans="1:7" x14ac:dyDescent="0.35">
      <c r="A1083" s="346">
        <v>45466</v>
      </c>
      <c r="B1083" s="345" t="s">
        <v>2606</v>
      </c>
      <c r="C1083" s="345" t="s">
        <v>2607</v>
      </c>
      <c r="E1083" s="346"/>
      <c r="F1083" s="345"/>
      <c r="G1083" s="345"/>
    </row>
    <row r="1084" spans="1:7" x14ac:dyDescent="0.35">
      <c r="A1084" s="346">
        <v>45466</v>
      </c>
      <c r="B1084" s="345" t="s">
        <v>2608</v>
      </c>
      <c r="C1084" s="345" t="s">
        <v>2609</v>
      </c>
      <c r="E1084" s="346"/>
      <c r="F1084" s="345"/>
      <c r="G1084" s="345"/>
    </row>
    <row r="1085" spans="1:7" x14ac:dyDescent="0.35">
      <c r="A1085" s="346">
        <v>45466</v>
      </c>
      <c r="B1085" s="345" t="s">
        <v>2610</v>
      </c>
      <c r="C1085" s="345" t="s">
        <v>2611</v>
      </c>
      <c r="E1085" s="346"/>
      <c r="F1085" s="345"/>
      <c r="G1085" s="345"/>
    </row>
    <row r="1086" spans="1:7" x14ac:dyDescent="0.35">
      <c r="A1086" s="346">
        <v>45466</v>
      </c>
      <c r="B1086" s="345" t="s">
        <v>2612</v>
      </c>
      <c r="C1086" s="345" t="s">
        <v>2613</v>
      </c>
      <c r="E1086" s="346"/>
      <c r="F1086" s="345"/>
      <c r="G1086" s="345"/>
    </row>
    <row r="1087" spans="1:7" x14ac:dyDescent="0.35">
      <c r="A1087" s="346">
        <v>45466</v>
      </c>
      <c r="B1087" s="345" t="s">
        <v>2614</v>
      </c>
      <c r="C1087" s="345" t="s">
        <v>2615</v>
      </c>
      <c r="E1087" s="346"/>
      <c r="F1087" s="345"/>
      <c r="G1087" s="345"/>
    </row>
    <row r="1088" spans="1:7" x14ac:dyDescent="0.35">
      <c r="A1088" s="346">
        <v>45466</v>
      </c>
      <c r="B1088" s="345" t="s">
        <v>2616</v>
      </c>
      <c r="C1088" s="345" t="s">
        <v>2617</v>
      </c>
      <c r="E1088" s="346"/>
      <c r="F1088" s="345"/>
      <c r="G1088" s="345"/>
    </row>
    <row r="1089" spans="1:7" x14ac:dyDescent="0.35">
      <c r="A1089" s="346">
        <v>45466</v>
      </c>
      <c r="B1089" s="345" t="s">
        <v>2618</v>
      </c>
      <c r="C1089" s="345" t="s">
        <v>2619</v>
      </c>
      <c r="E1089" s="346"/>
      <c r="F1089" s="345"/>
      <c r="G1089" s="345"/>
    </row>
    <row r="1090" spans="1:7" x14ac:dyDescent="0.35">
      <c r="A1090" s="346">
        <v>45466</v>
      </c>
      <c r="B1090" s="345" t="s">
        <v>2620</v>
      </c>
      <c r="C1090" s="345" t="s">
        <v>2621</v>
      </c>
      <c r="E1090" s="346"/>
      <c r="F1090" s="345"/>
      <c r="G1090" s="345"/>
    </row>
    <row r="1091" spans="1:7" x14ac:dyDescent="0.35">
      <c r="A1091" s="346">
        <v>45466</v>
      </c>
      <c r="B1091" s="345" t="s">
        <v>2622</v>
      </c>
      <c r="C1091" s="345" t="s">
        <v>2623</v>
      </c>
      <c r="E1091" s="346"/>
      <c r="F1091" s="345"/>
      <c r="G1091" s="345"/>
    </row>
    <row r="1092" spans="1:7" x14ac:dyDescent="0.35">
      <c r="A1092" s="346">
        <v>45466</v>
      </c>
      <c r="B1092" s="345" t="s">
        <v>2624</v>
      </c>
      <c r="C1092" s="345" t="s">
        <v>2625</v>
      </c>
      <c r="E1092" s="346"/>
      <c r="F1092" s="345"/>
      <c r="G1092" s="345"/>
    </row>
    <row r="1093" spans="1:7" x14ac:dyDescent="0.35">
      <c r="A1093" s="346">
        <v>45466</v>
      </c>
      <c r="B1093" s="345" t="s">
        <v>2626</v>
      </c>
      <c r="C1093" s="345" t="s">
        <v>2627</v>
      </c>
      <c r="E1093" s="346"/>
      <c r="F1093" s="345"/>
      <c r="G1093" s="345"/>
    </row>
    <row r="1094" spans="1:7" x14ac:dyDescent="0.35">
      <c r="A1094" s="346">
        <v>45466</v>
      </c>
      <c r="B1094" s="345" t="s">
        <v>2628</v>
      </c>
      <c r="C1094" s="345" t="s">
        <v>2629</v>
      </c>
      <c r="E1094" s="346"/>
      <c r="F1094" s="345"/>
      <c r="G1094" s="345"/>
    </row>
    <row r="1095" spans="1:7" x14ac:dyDescent="0.35">
      <c r="A1095" s="346">
        <v>45466</v>
      </c>
      <c r="B1095" s="345" t="s">
        <v>2630</v>
      </c>
      <c r="C1095" s="345" t="s">
        <v>2631</v>
      </c>
      <c r="E1095" s="346"/>
      <c r="F1095" s="345"/>
      <c r="G1095" s="345"/>
    </row>
    <row r="1096" spans="1:7" x14ac:dyDescent="0.35">
      <c r="A1096" s="346">
        <v>45466</v>
      </c>
      <c r="B1096" s="345" t="s">
        <v>2632</v>
      </c>
      <c r="C1096" s="345" t="s">
        <v>2633</v>
      </c>
      <c r="E1096" s="346"/>
      <c r="F1096" s="345"/>
      <c r="G1096" s="345"/>
    </row>
    <row r="1097" spans="1:7" x14ac:dyDescent="0.35">
      <c r="A1097" s="346">
        <v>45466</v>
      </c>
      <c r="B1097" s="345" t="s">
        <v>2634</v>
      </c>
      <c r="C1097" s="345" t="s">
        <v>2635</v>
      </c>
      <c r="E1097" s="346"/>
      <c r="F1097" s="345"/>
      <c r="G1097" s="345"/>
    </row>
    <row r="1098" spans="1:7" x14ac:dyDescent="0.35">
      <c r="A1098" s="346">
        <v>45466</v>
      </c>
      <c r="B1098" s="345" t="s">
        <v>2636</v>
      </c>
      <c r="C1098" s="345" t="s">
        <v>2637</v>
      </c>
      <c r="E1098" s="346"/>
      <c r="F1098" s="345"/>
      <c r="G1098" s="345"/>
    </row>
    <row r="1099" spans="1:7" x14ac:dyDescent="0.35">
      <c r="A1099" s="346">
        <v>45466</v>
      </c>
      <c r="B1099" s="345" t="s">
        <v>2638</v>
      </c>
      <c r="C1099" s="345" t="s">
        <v>2639</v>
      </c>
      <c r="E1099" s="346"/>
      <c r="F1099" s="345"/>
      <c r="G1099" s="345"/>
    </row>
    <row r="1100" spans="1:7" x14ac:dyDescent="0.35">
      <c r="A1100" s="346">
        <v>45466</v>
      </c>
      <c r="B1100" s="345" t="s">
        <v>2640</v>
      </c>
      <c r="C1100" s="345" t="s">
        <v>2641</v>
      </c>
      <c r="E1100" s="346"/>
      <c r="F1100" s="345"/>
      <c r="G1100" s="345"/>
    </row>
    <row r="1101" spans="1:7" x14ac:dyDescent="0.35">
      <c r="A1101" s="346">
        <v>45466</v>
      </c>
      <c r="B1101" s="345" t="s">
        <v>2642</v>
      </c>
      <c r="C1101" s="345" t="s">
        <v>2643</v>
      </c>
      <c r="E1101" s="346"/>
      <c r="F1101" s="345"/>
      <c r="G1101" s="345"/>
    </row>
    <row r="1102" spans="1:7" x14ac:dyDescent="0.35">
      <c r="A1102" s="346">
        <v>45466</v>
      </c>
      <c r="B1102" s="345" t="s">
        <v>2644</v>
      </c>
      <c r="C1102" s="345" t="s">
        <v>2645</v>
      </c>
      <c r="E1102" s="346"/>
      <c r="F1102" s="345"/>
      <c r="G1102" s="345"/>
    </row>
    <row r="1103" spans="1:7" x14ac:dyDescent="0.35">
      <c r="A1103" s="346">
        <v>45466</v>
      </c>
      <c r="B1103" s="345" t="s">
        <v>2646</v>
      </c>
      <c r="C1103" s="345" t="s">
        <v>2647</v>
      </c>
      <c r="E1103" s="346"/>
      <c r="F1103" s="345"/>
      <c r="G1103" s="345"/>
    </row>
    <row r="1104" spans="1:7" x14ac:dyDescent="0.35">
      <c r="A1104" s="346">
        <v>45466</v>
      </c>
      <c r="B1104" s="345" t="s">
        <v>2648</v>
      </c>
      <c r="C1104" s="345" t="s">
        <v>2649</v>
      </c>
      <c r="E1104" s="346"/>
      <c r="F1104" s="345"/>
      <c r="G1104" s="345"/>
    </row>
    <row r="1105" spans="1:7" x14ac:dyDescent="0.35">
      <c r="A1105" s="346">
        <v>45466</v>
      </c>
      <c r="B1105" s="345" t="s">
        <v>2650</v>
      </c>
      <c r="C1105" s="345" t="s">
        <v>2651</v>
      </c>
      <c r="E1105" s="346"/>
      <c r="F1105" s="345"/>
      <c r="G1105" s="345"/>
    </row>
    <row r="1106" spans="1:7" x14ac:dyDescent="0.35">
      <c r="A1106" s="346">
        <v>45466</v>
      </c>
      <c r="B1106" s="345" t="s">
        <v>2652</v>
      </c>
      <c r="C1106" s="345" t="s">
        <v>2653</v>
      </c>
      <c r="E1106" s="346"/>
      <c r="F1106" s="345"/>
      <c r="G1106" s="345"/>
    </row>
    <row r="1107" spans="1:7" x14ac:dyDescent="0.35">
      <c r="A1107" s="346">
        <v>45466</v>
      </c>
      <c r="B1107" s="345" t="s">
        <v>2654</v>
      </c>
      <c r="C1107" s="345" t="s">
        <v>2655</v>
      </c>
      <c r="E1107" s="346"/>
      <c r="F1107" s="345"/>
      <c r="G1107" s="345"/>
    </row>
    <row r="1108" spans="1:7" x14ac:dyDescent="0.35">
      <c r="A1108" s="346">
        <v>45466</v>
      </c>
      <c r="B1108" s="345" t="s">
        <v>2656</v>
      </c>
      <c r="C1108" s="345" t="s">
        <v>2657</v>
      </c>
      <c r="E1108" s="346"/>
      <c r="F1108" s="345"/>
      <c r="G1108" s="345"/>
    </row>
    <row r="1109" spans="1:7" x14ac:dyDescent="0.35">
      <c r="A1109" s="346">
        <v>45466</v>
      </c>
      <c r="B1109" s="345" t="s">
        <v>2658</v>
      </c>
      <c r="C1109" s="345" t="s">
        <v>2659</v>
      </c>
      <c r="E1109" s="346"/>
      <c r="F1109" s="345"/>
      <c r="G1109" s="345"/>
    </row>
    <row r="1110" spans="1:7" x14ac:dyDescent="0.35">
      <c r="A1110" s="346">
        <v>45466</v>
      </c>
      <c r="B1110" s="345" t="s">
        <v>2660</v>
      </c>
      <c r="C1110" s="345" t="s">
        <v>2661</v>
      </c>
      <c r="E1110" s="346"/>
      <c r="F1110" s="345"/>
      <c r="G1110" s="345"/>
    </row>
    <row r="1111" spans="1:7" x14ac:dyDescent="0.35">
      <c r="A1111" s="346">
        <v>45466</v>
      </c>
      <c r="B1111" s="345" t="s">
        <v>2662</v>
      </c>
      <c r="C1111" s="345" t="s">
        <v>2663</v>
      </c>
      <c r="E1111" s="346"/>
      <c r="F1111" s="345"/>
      <c r="G1111" s="345"/>
    </row>
    <row r="1112" spans="1:7" x14ac:dyDescent="0.35">
      <c r="A1112" s="346">
        <v>45466</v>
      </c>
      <c r="B1112" s="345" t="s">
        <v>2664</v>
      </c>
      <c r="C1112" s="345" t="s">
        <v>2665</v>
      </c>
      <c r="E1112" s="346"/>
      <c r="F1112" s="345"/>
      <c r="G1112" s="345"/>
    </row>
    <row r="1113" spans="1:7" x14ac:dyDescent="0.35">
      <c r="A1113" s="346">
        <v>45466</v>
      </c>
      <c r="B1113" s="345" t="s">
        <v>2666</v>
      </c>
      <c r="C1113" s="345" t="s">
        <v>2667</v>
      </c>
      <c r="E1113" s="346"/>
      <c r="F1113" s="345"/>
      <c r="G1113" s="345"/>
    </row>
    <row r="1114" spans="1:7" x14ac:dyDescent="0.35">
      <c r="A1114" s="346">
        <v>45466</v>
      </c>
      <c r="B1114" s="345" t="s">
        <v>2668</v>
      </c>
      <c r="C1114" s="345" t="s">
        <v>451</v>
      </c>
      <c r="E1114" s="346"/>
      <c r="F1114" s="345"/>
      <c r="G1114" s="345"/>
    </row>
    <row r="1115" spans="1:7" x14ac:dyDescent="0.35">
      <c r="A1115" s="346">
        <v>45466</v>
      </c>
      <c r="B1115" s="345" t="s">
        <v>2669</v>
      </c>
      <c r="C1115" s="345" t="s">
        <v>2670</v>
      </c>
      <c r="E1115" s="346"/>
      <c r="F1115" s="345"/>
      <c r="G1115" s="345"/>
    </row>
    <row r="1116" spans="1:7" x14ac:dyDescent="0.35">
      <c r="A1116" s="346">
        <v>45466</v>
      </c>
      <c r="B1116" s="345" t="s">
        <v>2671</v>
      </c>
      <c r="C1116" s="345" t="s">
        <v>2672</v>
      </c>
      <c r="E1116" s="346"/>
      <c r="F1116" s="345"/>
      <c r="G1116" s="345"/>
    </row>
    <row r="1117" spans="1:7" x14ac:dyDescent="0.35">
      <c r="A1117" s="346">
        <v>45466</v>
      </c>
      <c r="B1117" s="345" t="s">
        <v>2673</v>
      </c>
      <c r="C1117" s="345" t="s">
        <v>2674</v>
      </c>
      <c r="E1117" s="346"/>
      <c r="F1117" s="345"/>
      <c r="G1117" s="345"/>
    </row>
    <row r="1118" spans="1:7" x14ac:dyDescent="0.35">
      <c r="A1118" s="346">
        <v>45466</v>
      </c>
      <c r="B1118" s="345" t="s">
        <v>2675</v>
      </c>
      <c r="C1118" s="345" t="s">
        <v>2676</v>
      </c>
      <c r="E1118" s="346"/>
      <c r="F1118" s="345"/>
      <c r="G1118" s="345"/>
    </row>
    <row r="1119" spans="1:7" x14ac:dyDescent="0.35">
      <c r="A1119" s="346">
        <v>45466</v>
      </c>
      <c r="B1119" s="345" t="s">
        <v>2677</v>
      </c>
      <c r="C1119" s="345" t="s">
        <v>2678</v>
      </c>
      <c r="E1119" s="346"/>
      <c r="F1119" s="345"/>
      <c r="G1119" s="345"/>
    </row>
    <row r="1120" spans="1:7" x14ac:dyDescent="0.35">
      <c r="A1120" s="346">
        <v>45466</v>
      </c>
      <c r="B1120" s="345" t="s">
        <v>2679</v>
      </c>
      <c r="C1120" s="345" t="s">
        <v>2680</v>
      </c>
      <c r="E1120" s="346"/>
      <c r="F1120" s="345"/>
      <c r="G1120" s="345"/>
    </row>
    <row r="1121" spans="1:7" x14ac:dyDescent="0.35">
      <c r="A1121" s="346">
        <v>45466</v>
      </c>
      <c r="B1121" s="345" t="s">
        <v>2681</v>
      </c>
      <c r="C1121" s="345" t="s">
        <v>2682</v>
      </c>
      <c r="E1121" s="346"/>
      <c r="F1121" s="345"/>
      <c r="G1121" s="345"/>
    </row>
    <row r="1122" spans="1:7" x14ac:dyDescent="0.35">
      <c r="A1122" s="346">
        <v>45466</v>
      </c>
      <c r="B1122" s="345" t="s">
        <v>2683</v>
      </c>
      <c r="C1122" s="345" t="s">
        <v>2684</v>
      </c>
      <c r="E1122" s="346"/>
      <c r="F1122" s="345"/>
      <c r="G1122" s="345"/>
    </row>
    <row r="1123" spans="1:7" x14ac:dyDescent="0.35">
      <c r="A1123" s="346">
        <v>45466</v>
      </c>
      <c r="B1123" s="345" t="s">
        <v>2685</v>
      </c>
      <c r="C1123" s="345" t="s">
        <v>2686</v>
      </c>
      <c r="E1123" s="346"/>
      <c r="F1123" s="345"/>
      <c r="G1123" s="345"/>
    </row>
    <row r="1124" spans="1:7" x14ac:dyDescent="0.35">
      <c r="A1124" s="346">
        <v>45466</v>
      </c>
      <c r="B1124" s="345" t="s">
        <v>2687</v>
      </c>
      <c r="C1124" s="345" t="s">
        <v>2688</v>
      </c>
      <c r="E1124" s="346"/>
      <c r="F1124" s="345"/>
      <c r="G1124" s="345"/>
    </row>
    <row r="1125" spans="1:7" x14ac:dyDescent="0.35">
      <c r="A1125" s="346">
        <v>45466</v>
      </c>
      <c r="B1125" s="345" t="s">
        <v>2689</v>
      </c>
      <c r="C1125" s="345" t="s">
        <v>2690</v>
      </c>
      <c r="E1125" s="346"/>
      <c r="F1125" s="345"/>
      <c r="G1125" s="345"/>
    </row>
    <row r="1126" spans="1:7" x14ac:dyDescent="0.35">
      <c r="A1126" s="346">
        <v>45466</v>
      </c>
      <c r="B1126" s="345" t="s">
        <v>2691</v>
      </c>
      <c r="C1126" s="345" t="s">
        <v>2692</v>
      </c>
      <c r="E1126" s="346"/>
      <c r="F1126" s="345"/>
      <c r="G1126" s="345"/>
    </row>
    <row r="1127" spans="1:7" x14ac:dyDescent="0.35">
      <c r="A1127" s="346">
        <v>45466</v>
      </c>
      <c r="B1127" s="345" t="s">
        <v>2693</v>
      </c>
      <c r="C1127" s="345" t="s">
        <v>2694</v>
      </c>
      <c r="E1127" s="346"/>
      <c r="F1127" s="345"/>
      <c r="G1127" s="345"/>
    </row>
    <row r="1128" spans="1:7" x14ac:dyDescent="0.35">
      <c r="A1128" s="346">
        <v>45466</v>
      </c>
      <c r="B1128" s="345" t="s">
        <v>2695</v>
      </c>
      <c r="C1128" s="345" t="s">
        <v>2696</v>
      </c>
      <c r="E1128" s="346"/>
      <c r="F1128" s="345"/>
      <c r="G1128" s="345"/>
    </row>
    <row r="1129" spans="1:7" x14ac:dyDescent="0.35">
      <c r="A1129" s="346">
        <v>45466</v>
      </c>
      <c r="B1129" s="345" t="s">
        <v>2697</v>
      </c>
      <c r="C1129" s="345" t="s">
        <v>2698</v>
      </c>
      <c r="E1129" s="346"/>
      <c r="F1129" s="345"/>
      <c r="G1129" s="345"/>
    </row>
    <row r="1130" spans="1:7" x14ac:dyDescent="0.35">
      <c r="A1130" s="346">
        <v>45466</v>
      </c>
      <c r="B1130" s="345" t="s">
        <v>2699</v>
      </c>
      <c r="C1130" s="345" t="s">
        <v>2700</v>
      </c>
      <c r="E1130" s="346"/>
      <c r="F1130" s="345"/>
      <c r="G1130" s="345"/>
    </row>
    <row r="1131" spans="1:7" x14ac:dyDescent="0.35">
      <c r="A1131" s="346">
        <v>45466</v>
      </c>
      <c r="B1131" s="345" t="s">
        <v>2701</v>
      </c>
      <c r="C1131" s="345" t="s">
        <v>2702</v>
      </c>
      <c r="E1131" s="346"/>
      <c r="F1131" s="345"/>
      <c r="G1131" s="345"/>
    </row>
    <row r="1132" spans="1:7" x14ac:dyDescent="0.35">
      <c r="A1132" s="346">
        <v>45466</v>
      </c>
      <c r="B1132" s="345" t="s">
        <v>2703</v>
      </c>
      <c r="C1132" s="345" t="s">
        <v>2704</v>
      </c>
      <c r="E1132" s="346"/>
      <c r="F1132" s="345"/>
      <c r="G1132" s="345"/>
    </row>
    <row r="1133" spans="1:7" x14ac:dyDescent="0.35">
      <c r="A1133" s="346">
        <v>45466</v>
      </c>
      <c r="B1133" s="345" t="s">
        <v>2705</v>
      </c>
      <c r="C1133" s="345" t="s">
        <v>2706</v>
      </c>
      <c r="E1133" s="346"/>
      <c r="F1133" s="345"/>
      <c r="G1133" s="345"/>
    </row>
    <row r="1134" spans="1:7" x14ac:dyDescent="0.35">
      <c r="A1134" s="346">
        <v>45466</v>
      </c>
      <c r="B1134" s="345" t="s">
        <v>2707</v>
      </c>
      <c r="C1134" s="345" t="s">
        <v>2708</v>
      </c>
      <c r="E1134" s="346"/>
      <c r="F1134" s="345"/>
      <c r="G1134" s="345"/>
    </row>
    <row r="1135" spans="1:7" x14ac:dyDescent="0.35">
      <c r="A1135" s="346">
        <v>45466</v>
      </c>
      <c r="B1135" s="345" t="s">
        <v>2709</v>
      </c>
      <c r="C1135" s="345" t="s">
        <v>2710</v>
      </c>
      <c r="E1135" s="346"/>
      <c r="F1135" s="345"/>
      <c r="G1135" s="345"/>
    </row>
    <row r="1136" spans="1:7" x14ac:dyDescent="0.35">
      <c r="A1136" s="346">
        <v>45466</v>
      </c>
      <c r="B1136" s="345" t="s">
        <v>2711</v>
      </c>
      <c r="C1136" s="345" t="s">
        <v>2712</v>
      </c>
      <c r="E1136" s="346"/>
      <c r="F1136" s="345"/>
      <c r="G1136" s="345"/>
    </row>
    <row r="1137" spans="1:7" x14ac:dyDescent="0.35">
      <c r="A1137" s="346">
        <v>45466</v>
      </c>
      <c r="B1137" s="345" t="s">
        <v>2713</v>
      </c>
      <c r="C1137" s="345" t="s">
        <v>2714</v>
      </c>
      <c r="E1137" s="346"/>
      <c r="F1137" s="345"/>
      <c r="G1137" s="345"/>
    </row>
    <row r="1138" spans="1:7" x14ac:dyDescent="0.35">
      <c r="A1138" s="346">
        <v>45466</v>
      </c>
      <c r="B1138" s="345" t="s">
        <v>2715</v>
      </c>
      <c r="C1138" s="345" t="s">
        <v>2716</v>
      </c>
      <c r="E1138" s="346"/>
      <c r="F1138" s="345"/>
      <c r="G1138" s="345"/>
    </row>
    <row r="1139" spans="1:7" x14ac:dyDescent="0.35">
      <c r="A1139" s="346">
        <v>45466</v>
      </c>
      <c r="B1139" s="345" t="s">
        <v>2717</v>
      </c>
      <c r="C1139" s="345" t="s">
        <v>2718</v>
      </c>
      <c r="E1139" s="346"/>
      <c r="F1139" s="345"/>
      <c r="G1139" s="345"/>
    </row>
    <row r="1140" spans="1:7" x14ac:dyDescent="0.35">
      <c r="A1140" s="346">
        <v>45466</v>
      </c>
      <c r="B1140" s="345" t="s">
        <v>2719</v>
      </c>
      <c r="C1140" s="345" t="s">
        <v>2720</v>
      </c>
      <c r="E1140" s="346"/>
      <c r="F1140" s="345"/>
      <c r="G1140" s="345"/>
    </row>
    <row r="1141" spans="1:7" x14ac:dyDescent="0.35">
      <c r="A1141" s="346">
        <v>45466</v>
      </c>
      <c r="B1141" s="345" t="s">
        <v>2721</v>
      </c>
      <c r="C1141" s="345" t="s">
        <v>2722</v>
      </c>
      <c r="E1141" s="346"/>
      <c r="F1141" s="345"/>
      <c r="G1141" s="345"/>
    </row>
    <row r="1142" spans="1:7" x14ac:dyDescent="0.35">
      <c r="A1142" s="346">
        <v>45466</v>
      </c>
      <c r="B1142" s="345" t="s">
        <v>2723</v>
      </c>
      <c r="C1142" s="345" t="s">
        <v>2724</v>
      </c>
      <c r="E1142" s="346"/>
      <c r="F1142" s="345"/>
      <c r="G1142" s="345"/>
    </row>
    <row r="1143" spans="1:7" x14ac:dyDescent="0.35">
      <c r="A1143" s="346">
        <v>45466</v>
      </c>
      <c r="B1143" s="345" t="s">
        <v>2725</v>
      </c>
      <c r="C1143" s="345" t="s">
        <v>2726</v>
      </c>
      <c r="E1143" s="346"/>
      <c r="F1143" s="345"/>
      <c r="G1143" s="345"/>
    </row>
    <row r="1144" spans="1:7" x14ac:dyDescent="0.35">
      <c r="A1144" s="346">
        <v>45466</v>
      </c>
      <c r="B1144" s="345" t="s">
        <v>2727</v>
      </c>
      <c r="C1144" s="345" t="s">
        <v>2728</v>
      </c>
      <c r="E1144" s="346"/>
      <c r="F1144" s="345"/>
      <c r="G1144" s="345"/>
    </row>
    <row r="1145" spans="1:7" x14ac:dyDescent="0.35">
      <c r="A1145" s="346">
        <v>45466</v>
      </c>
      <c r="B1145" s="345" t="s">
        <v>2729</v>
      </c>
      <c r="C1145" s="345" t="s">
        <v>2730</v>
      </c>
      <c r="E1145" s="346"/>
      <c r="F1145" s="345"/>
      <c r="G1145" s="345"/>
    </row>
    <row r="1146" spans="1:7" x14ac:dyDescent="0.35">
      <c r="A1146" s="346">
        <v>45466</v>
      </c>
      <c r="B1146" s="345" t="s">
        <v>2731</v>
      </c>
      <c r="C1146" s="345" t="s">
        <v>2732</v>
      </c>
      <c r="E1146" s="346"/>
      <c r="F1146" s="345"/>
      <c r="G1146" s="345"/>
    </row>
    <row r="1147" spans="1:7" x14ac:dyDescent="0.35">
      <c r="A1147" s="346">
        <v>45466</v>
      </c>
      <c r="B1147" s="345" t="s">
        <v>2733</v>
      </c>
      <c r="C1147" s="345" t="s">
        <v>2734</v>
      </c>
      <c r="E1147" s="346"/>
      <c r="F1147" s="345"/>
      <c r="G1147" s="345"/>
    </row>
    <row r="1148" spans="1:7" x14ac:dyDescent="0.35">
      <c r="A1148" s="346">
        <v>45466</v>
      </c>
      <c r="B1148" s="345" t="s">
        <v>2735</v>
      </c>
      <c r="C1148" s="345" t="s">
        <v>2736</v>
      </c>
      <c r="E1148" s="346"/>
      <c r="F1148" s="345"/>
      <c r="G1148" s="345"/>
    </row>
    <row r="1149" spans="1:7" x14ac:dyDescent="0.35">
      <c r="A1149" s="346">
        <v>45466</v>
      </c>
      <c r="B1149" s="345" t="s">
        <v>2737</v>
      </c>
      <c r="C1149" s="345" t="s">
        <v>2738</v>
      </c>
      <c r="E1149" s="346"/>
      <c r="F1149" s="345"/>
      <c r="G1149" s="345"/>
    </row>
    <row r="1150" spans="1:7" x14ac:dyDescent="0.35">
      <c r="A1150" s="346">
        <v>45466</v>
      </c>
      <c r="B1150" s="345" t="s">
        <v>2739</v>
      </c>
      <c r="C1150" s="345" t="s">
        <v>2740</v>
      </c>
      <c r="E1150" s="346"/>
      <c r="F1150" s="345"/>
      <c r="G1150" s="345"/>
    </row>
    <row r="1151" spans="1:7" x14ac:dyDescent="0.35">
      <c r="A1151" s="346">
        <v>45466</v>
      </c>
      <c r="B1151" s="345" t="s">
        <v>2741</v>
      </c>
      <c r="C1151" s="345" t="s">
        <v>2742</v>
      </c>
      <c r="E1151" s="346"/>
      <c r="F1151" s="345"/>
      <c r="G1151" s="345"/>
    </row>
    <row r="1152" spans="1:7" x14ac:dyDescent="0.35">
      <c r="A1152" s="346">
        <v>45466</v>
      </c>
      <c r="B1152" s="345" t="s">
        <v>2743</v>
      </c>
      <c r="C1152" s="345" t="s">
        <v>2744</v>
      </c>
      <c r="E1152" s="346"/>
      <c r="F1152" s="345"/>
      <c r="G1152" s="345"/>
    </row>
    <row r="1153" spans="1:7" x14ac:dyDescent="0.35">
      <c r="A1153" s="346">
        <v>45466</v>
      </c>
      <c r="B1153" s="345" t="s">
        <v>2745</v>
      </c>
      <c r="C1153" s="345" t="s">
        <v>2746</v>
      </c>
      <c r="E1153" s="346"/>
      <c r="F1153" s="345"/>
      <c r="G1153" s="345"/>
    </row>
    <row r="1154" spans="1:7" x14ac:dyDescent="0.35">
      <c r="A1154" s="346">
        <v>45466</v>
      </c>
      <c r="B1154" s="345" t="s">
        <v>2747</v>
      </c>
      <c r="C1154" s="345" t="s">
        <v>2748</v>
      </c>
      <c r="E1154" s="346"/>
      <c r="F1154" s="345"/>
      <c r="G1154" s="345"/>
    </row>
    <row r="1155" spans="1:7" x14ac:dyDescent="0.35">
      <c r="A1155" s="346">
        <v>45466</v>
      </c>
      <c r="B1155" s="345" t="s">
        <v>2749</v>
      </c>
      <c r="C1155" s="345" t="s">
        <v>2750</v>
      </c>
      <c r="E1155" s="346"/>
      <c r="F1155" s="345"/>
      <c r="G1155" s="345"/>
    </row>
    <row r="1156" spans="1:7" x14ac:dyDescent="0.35">
      <c r="A1156" s="346">
        <v>45466</v>
      </c>
      <c r="B1156" s="345" t="s">
        <v>2751</v>
      </c>
      <c r="C1156" s="345" t="s">
        <v>2752</v>
      </c>
      <c r="E1156" s="346"/>
      <c r="F1156" s="345"/>
      <c r="G1156" s="345"/>
    </row>
    <row r="1157" spans="1:7" x14ac:dyDescent="0.35">
      <c r="A1157" s="346">
        <v>45466</v>
      </c>
      <c r="B1157" s="345" t="s">
        <v>2753</v>
      </c>
      <c r="C1157" s="345" t="s">
        <v>2754</v>
      </c>
      <c r="E1157" s="346"/>
      <c r="F1157" s="345"/>
      <c r="G1157" s="345"/>
    </row>
    <row r="1158" spans="1:7" x14ac:dyDescent="0.35">
      <c r="A1158" s="346">
        <v>45466</v>
      </c>
      <c r="B1158" s="345" t="s">
        <v>2755</v>
      </c>
      <c r="C1158" s="345" t="s">
        <v>2756</v>
      </c>
      <c r="E1158" s="346"/>
      <c r="F1158" s="345"/>
      <c r="G1158" s="345"/>
    </row>
    <row r="1159" spans="1:7" x14ac:dyDescent="0.35">
      <c r="A1159" s="346">
        <v>45466</v>
      </c>
      <c r="B1159" s="345" t="s">
        <v>2757</v>
      </c>
      <c r="C1159" s="345" t="s">
        <v>2758</v>
      </c>
      <c r="E1159" s="346"/>
      <c r="F1159" s="345"/>
      <c r="G1159" s="345"/>
    </row>
    <row r="1160" spans="1:7" x14ac:dyDescent="0.35">
      <c r="A1160" s="346">
        <v>45466</v>
      </c>
      <c r="B1160" s="345" t="s">
        <v>2759</v>
      </c>
      <c r="C1160" s="345" t="s">
        <v>2760</v>
      </c>
      <c r="E1160" s="346"/>
      <c r="F1160" s="345"/>
      <c r="G1160" s="345"/>
    </row>
    <row r="1161" spans="1:7" x14ac:dyDescent="0.35">
      <c r="A1161" s="346">
        <v>45466</v>
      </c>
      <c r="B1161" s="345" t="s">
        <v>2761</v>
      </c>
      <c r="C1161" s="345" t="s">
        <v>2762</v>
      </c>
      <c r="E1161" s="346"/>
      <c r="F1161" s="345"/>
      <c r="G1161" s="345"/>
    </row>
    <row r="1162" spans="1:7" x14ac:dyDescent="0.35">
      <c r="A1162" s="346">
        <v>45466</v>
      </c>
      <c r="B1162" s="345" t="s">
        <v>2763</v>
      </c>
      <c r="C1162" s="345" t="s">
        <v>2764</v>
      </c>
      <c r="E1162" s="346"/>
      <c r="F1162" s="345"/>
      <c r="G1162" s="345"/>
    </row>
    <row r="1163" spans="1:7" x14ac:dyDescent="0.35">
      <c r="A1163" s="346">
        <v>45466</v>
      </c>
      <c r="B1163" s="345" t="s">
        <v>2765</v>
      </c>
      <c r="C1163" s="345" t="s">
        <v>2766</v>
      </c>
      <c r="E1163" s="346"/>
      <c r="F1163" s="345"/>
      <c r="G1163" s="345"/>
    </row>
    <row r="1164" spans="1:7" x14ac:dyDescent="0.35">
      <c r="A1164" s="346">
        <v>45466</v>
      </c>
      <c r="B1164" s="345" t="s">
        <v>2767</v>
      </c>
      <c r="C1164" s="345" t="s">
        <v>2768</v>
      </c>
      <c r="E1164" s="346"/>
      <c r="F1164" s="345"/>
      <c r="G1164" s="345"/>
    </row>
    <row r="1165" spans="1:7" x14ac:dyDescent="0.35">
      <c r="A1165" s="346">
        <v>45466</v>
      </c>
      <c r="B1165" s="345" t="s">
        <v>2769</v>
      </c>
      <c r="C1165" s="345" t="s">
        <v>2770</v>
      </c>
      <c r="E1165" s="346"/>
      <c r="F1165" s="345"/>
      <c r="G1165" s="345"/>
    </row>
    <row r="1166" spans="1:7" x14ac:dyDescent="0.35">
      <c r="A1166" s="346">
        <v>45466</v>
      </c>
      <c r="B1166" s="345" t="s">
        <v>2771</v>
      </c>
      <c r="C1166" s="345" t="s">
        <v>2772</v>
      </c>
      <c r="E1166" s="346"/>
      <c r="F1166" s="345"/>
      <c r="G1166" s="345"/>
    </row>
    <row r="1167" spans="1:7" x14ac:dyDescent="0.35">
      <c r="A1167" s="346">
        <v>45466</v>
      </c>
      <c r="B1167" s="345" t="s">
        <v>2773</v>
      </c>
      <c r="C1167" s="345" t="s">
        <v>2774</v>
      </c>
      <c r="E1167" s="346"/>
      <c r="F1167" s="345"/>
      <c r="G1167" s="345"/>
    </row>
    <row r="1168" spans="1:7" x14ac:dyDescent="0.35">
      <c r="A1168" s="346">
        <v>45466</v>
      </c>
      <c r="B1168" s="345" t="s">
        <v>2775</v>
      </c>
      <c r="C1168" s="345" t="s">
        <v>2776</v>
      </c>
      <c r="E1168" s="346"/>
      <c r="F1168" s="345"/>
      <c r="G1168" s="345"/>
    </row>
    <row r="1169" spans="1:7" x14ac:dyDescent="0.35">
      <c r="A1169" s="346">
        <v>45466</v>
      </c>
      <c r="B1169" s="345" t="s">
        <v>2777</v>
      </c>
      <c r="C1169" s="345" t="s">
        <v>2778</v>
      </c>
      <c r="E1169" s="346"/>
      <c r="F1169" s="345"/>
      <c r="G1169" s="345"/>
    </row>
    <row r="1170" spans="1:7" x14ac:dyDescent="0.35">
      <c r="A1170" s="346">
        <v>45466</v>
      </c>
      <c r="B1170" s="345" t="s">
        <v>2779</v>
      </c>
      <c r="C1170" s="345" t="s">
        <v>2780</v>
      </c>
      <c r="E1170" s="346"/>
      <c r="F1170" s="345"/>
      <c r="G1170" s="345"/>
    </row>
    <row r="1171" spans="1:7" x14ac:dyDescent="0.35">
      <c r="A1171" s="346">
        <v>45466</v>
      </c>
      <c r="B1171" s="345" t="s">
        <v>2781</v>
      </c>
      <c r="C1171" s="345" t="s">
        <v>2782</v>
      </c>
      <c r="E1171" s="346"/>
      <c r="F1171" s="345"/>
      <c r="G1171" s="345"/>
    </row>
    <row r="1172" spans="1:7" x14ac:dyDescent="0.35">
      <c r="A1172" s="346">
        <v>45466</v>
      </c>
      <c r="B1172" s="345" t="s">
        <v>2783</v>
      </c>
      <c r="C1172" s="345" t="s">
        <v>2784</v>
      </c>
      <c r="E1172" s="346"/>
      <c r="F1172" s="345"/>
      <c r="G1172" s="345"/>
    </row>
    <row r="1173" spans="1:7" x14ac:dyDescent="0.35">
      <c r="A1173" s="346">
        <v>45466</v>
      </c>
      <c r="B1173" s="345" t="s">
        <v>2785</v>
      </c>
      <c r="C1173" s="345" t="s">
        <v>2786</v>
      </c>
      <c r="E1173" s="346"/>
      <c r="F1173" s="345"/>
      <c r="G1173" s="345"/>
    </row>
    <row r="1174" spans="1:7" x14ac:dyDescent="0.35">
      <c r="A1174" s="346">
        <v>45466</v>
      </c>
      <c r="B1174" s="345" t="s">
        <v>2787</v>
      </c>
      <c r="C1174" s="345" t="s">
        <v>2788</v>
      </c>
      <c r="E1174" s="346"/>
      <c r="F1174" s="345"/>
      <c r="G1174" s="345"/>
    </row>
    <row r="1175" spans="1:7" x14ac:dyDescent="0.35">
      <c r="A1175" s="346">
        <v>45466</v>
      </c>
      <c r="B1175" s="345" t="s">
        <v>2789</v>
      </c>
      <c r="C1175" s="345" t="s">
        <v>2790</v>
      </c>
      <c r="E1175" s="346"/>
      <c r="F1175" s="345"/>
      <c r="G1175" s="345"/>
    </row>
    <row r="1176" spans="1:7" x14ac:dyDescent="0.35">
      <c r="A1176" s="346">
        <v>45466</v>
      </c>
      <c r="B1176" s="345" t="s">
        <v>2791</v>
      </c>
      <c r="C1176" s="345" t="s">
        <v>2792</v>
      </c>
      <c r="E1176" s="346"/>
      <c r="F1176" s="345"/>
      <c r="G1176" s="345"/>
    </row>
    <row r="1177" spans="1:7" x14ac:dyDescent="0.35">
      <c r="A1177" s="346">
        <v>45466</v>
      </c>
      <c r="B1177" s="345" t="s">
        <v>2793</v>
      </c>
      <c r="C1177" s="345" t="s">
        <v>2794</v>
      </c>
      <c r="E1177" s="346"/>
      <c r="F1177" s="345"/>
      <c r="G1177" s="345"/>
    </row>
    <row r="1178" spans="1:7" x14ac:dyDescent="0.35">
      <c r="A1178" s="346">
        <v>45466</v>
      </c>
      <c r="B1178" s="345" t="s">
        <v>2795</v>
      </c>
      <c r="C1178" s="345" t="s">
        <v>2796</v>
      </c>
      <c r="E1178" s="346"/>
      <c r="F1178" s="345"/>
      <c r="G1178" s="345"/>
    </row>
    <row r="1179" spans="1:7" x14ac:dyDescent="0.35">
      <c r="A1179" s="346">
        <v>45466</v>
      </c>
      <c r="B1179" s="345" t="s">
        <v>2797</v>
      </c>
      <c r="C1179" s="345" t="s">
        <v>2798</v>
      </c>
      <c r="E1179" s="346"/>
      <c r="F1179" s="345"/>
      <c r="G1179" s="345"/>
    </row>
    <row r="1180" spans="1:7" x14ac:dyDescent="0.35">
      <c r="A1180" s="346">
        <v>45466</v>
      </c>
      <c r="B1180" s="345" t="s">
        <v>2799</v>
      </c>
      <c r="C1180" s="345" t="s">
        <v>2800</v>
      </c>
      <c r="E1180" s="346"/>
      <c r="F1180" s="345"/>
      <c r="G1180" s="345"/>
    </row>
    <row r="1181" spans="1:7" x14ac:dyDescent="0.35">
      <c r="A1181" s="346">
        <v>45466</v>
      </c>
      <c r="B1181" s="345" t="s">
        <v>2801</v>
      </c>
      <c r="C1181" s="345" t="s">
        <v>2802</v>
      </c>
      <c r="E1181" s="346"/>
      <c r="F1181" s="345"/>
      <c r="G1181" s="345"/>
    </row>
    <row r="1182" spans="1:7" x14ac:dyDescent="0.35">
      <c r="A1182" s="346">
        <v>45466</v>
      </c>
      <c r="B1182" s="345" t="s">
        <v>2803</v>
      </c>
      <c r="C1182" s="345" t="s">
        <v>2804</v>
      </c>
      <c r="E1182" s="346"/>
      <c r="F1182" s="345"/>
      <c r="G1182" s="345"/>
    </row>
    <row r="1183" spans="1:7" x14ac:dyDescent="0.35">
      <c r="A1183" s="346">
        <v>45466</v>
      </c>
      <c r="B1183" s="345" t="s">
        <v>2805</v>
      </c>
      <c r="C1183" s="345" t="s">
        <v>2806</v>
      </c>
      <c r="E1183" s="346"/>
      <c r="F1183" s="345"/>
      <c r="G1183" s="345"/>
    </row>
    <row r="1184" spans="1:7" x14ac:dyDescent="0.35">
      <c r="A1184" s="346">
        <v>45466</v>
      </c>
      <c r="B1184" s="345" t="s">
        <v>2807</v>
      </c>
      <c r="C1184" s="345" t="s">
        <v>2808</v>
      </c>
      <c r="E1184" s="346"/>
      <c r="F1184" s="345"/>
      <c r="G1184" s="345"/>
    </row>
    <row r="1185" spans="1:7" x14ac:dyDescent="0.35">
      <c r="A1185" s="346">
        <v>45466</v>
      </c>
      <c r="B1185" s="345" t="s">
        <v>2809</v>
      </c>
      <c r="C1185" s="345" t="s">
        <v>2810</v>
      </c>
      <c r="E1185" s="346"/>
      <c r="F1185" s="345"/>
      <c r="G1185" s="345"/>
    </row>
    <row r="1186" spans="1:7" x14ac:dyDescent="0.35">
      <c r="A1186" s="346">
        <v>45466</v>
      </c>
      <c r="B1186" s="345" t="s">
        <v>2811</v>
      </c>
      <c r="C1186" s="345" t="s">
        <v>2812</v>
      </c>
      <c r="E1186" s="346"/>
      <c r="F1186" s="345"/>
      <c r="G1186" s="345"/>
    </row>
    <row r="1187" spans="1:7" x14ac:dyDescent="0.35">
      <c r="A1187" s="346">
        <v>45466</v>
      </c>
      <c r="B1187" s="345" t="s">
        <v>2813</v>
      </c>
      <c r="C1187" s="345" t="s">
        <v>2814</v>
      </c>
      <c r="E1187" s="346"/>
      <c r="F1187" s="345"/>
      <c r="G1187" s="345"/>
    </row>
    <row r="1188" spans="1:7" x14ac:dyDescent="0.35">
      <c r="A1188" s="346">
        <v>45466</v>
      </c>
      <c r="B1188" s="345" t="s">
        <v>2815</v>
      </c>
      <c r="C1188" s="345" t="s">
        <v>2816</v>
      </c>
      <c r="E1188" s="346"/>
      <c r="F1188" s="345"/>
      <c r="G1188" s="345"/>
    </row>
    <row r="1189" spans="1:7" x14ac:dyDescent="0.35">
      <c r="A1189" s="346">
        <v>45466</v>
      </c>
      <c r="B1189" s="345" t="s">
        <v>2817</v>
      </c>
      <c r="C1189" s="345" t="s">
        <v>2818</v>
      </c>
      <c r="E1189" s="346"/>
      <c r="F1189" s="345"/>
      <c r="G1189" s="345"/>
    </row>
    <row r="1190" spans="1:7" x14ac:dyDescent="0.35">
      <c r="A1190" s="346">
        <v>45466</v>
      </c>
      <c r="B1190" s="345" t="s">
        <v>2819</v>
      </c>
      <c r="C1190" s="345" t="s">
        <v>2820</v>
      </c>
      <c r="E1190" s="346"/>
      <c r="F1190" s="345"/>
      <c r="G1190" s="345"/>
    </row>
    <row r="1191" spans="1:7" x14ac:dyDescent="0.35">
      <c r="A1191" s="346">
        <v>45466</v>
      </c>
      <c r="B1191" s="345" t="s">
        <v>2821</v>
      </c>
      <c r="C1191" s="345" t="s">
        <v>2822</v>
      </c>
      <c r="E1191" s="346"/>
      <c r="F1191" s="345"/>
      <c r="G1191" s="345"/>
    </row>
    <row r="1192" spans="1:7" x14ac:dyDescent="0.35">
      <c r="A1192" s="346">
        <v>45466</v>
      </c>
      <c r="B1192" s="345" t="s">
        <v>2823</v>
      </c>
      <c r="C1192" s="345" t="s">
        <v>2824</v>
      </c>
      <c r="E1192" s="346"/>
      <c r="F1192" s="345"/>
      <c r="G1192" s="345"/>
    </row>
    <row r="1193" spans="1:7" x14ac:dyDescent="0.35">
      <c r="A1193" s="346">
        <v>45466</v>
      </c>
      <c r="B1193" s="345" t="s">
        <v>2825</v>
      </c>
      <c r="C1193" s="345" t="s">
        <v>2826</v>
      </c>
      <c r="E1193" s="346"/>
      <c r="F1193" s="345"/>
      <c r="G1193" s="345"/>
    </row>
    <row r="1194" spans="1:7" x14ac:dyDescent="0.35">
      <c r="A1194" s="346">
        <v>45466</v>
      </c>
      <c r="B1194" s="345" t="s">
        <v>2827</v>
      </c>
      <c r="C1194" s="345" t="s">
        <v>2828</v>
      </c>
      <c r="E1194" s="346"/>
      <c r="F1194" s="345"/>
      <c r="G1194" s="345"/>
    </row>
    <row r="1195" spans="1:7" x14ac:dyDescent="0.35">
      <c r="A1195" s="346">
        <v>45466</v>
      </c>
      <c r="B1195" s="345" t="s">
        <v>2829</v>
      </c>
      <c r="C1195" s="345" t="s">
        <v>2830</v>
      </c>
      <c r="E1195" s="346"/>
      <c r="F1195" s="345"/>
      <c r="G1195" s="345"/>
    </row>
    <row r="1196" spans="1:7" x14ac:dyDescent="0.35">
      <c r="A1196" s="346">
        <v>45466</v>
      </c>
      <c r="B1196" s="345" t="s">
        <v>2831</v>
      </c>
      <c r="C1196" s="345" t="s">
        <v>2832</v>
      </c>
      <c r="E1196" s="346"/>
      <c r="F1196" s="345"/>
      <c r="G1196" s="345"/>
    </row>
    <row r="1197" spans="1:7" x14ac:dyDescent="0.35">
      <c r="A1197" s="346">
        <v>45466</v>
      </c>
      <c r="B1197" s="345" t="s">
        <v>2833</v>
      </c>
      <c r="C1197" s="345" t="s">
        <v>2834</v>
      </c>
      <c r="E1197" s="346"/>
      <c r="F1197" s="345"/>
      <c r="G1197" s="345"/>
    </row>
    <row r="1198" spans="1:7" x14ac:dyDescent="0.35">
      <c r="A1198" s="346">
        <v>45466</v>
      </c>
      <c r="B1198" s="345" t="s">
        <v>2835</v>
      </c>
      <c r="C1198" s="345" t="s">
        <v>2836</v>
      </c>
      <c r="E1198" s="346"/>
      <c r="F1198" s="345"/>
      <c r="G1198" s="345"/>
    </row>
    <row r="1199" spans="1:7" x14ac:dyDescent="0.35">
      <c r="A1199" s="346">
        <v>45466</v>
      </c>
      <c r="B1199" s="345" t="s">
        <v>2837</v>
      </c>
      <c r="C1199" s="345" t="s">
        <v>2838</v>
      </c>
      <c r="E1199" s="346"/>
      <c r="F1199" s="345"/>
      <c r="G1199" s="345"/>
    </row>
    <row r="1200" spans="1:7" x14ac:dyDescent="0.35">
      <c r="A1200" s="346">
        <v>45466</v>
      </c>
      <c r="B1200" s="345" t="s">
        <v>2839</v>
      </c>
      <c r="C1200" s="345" t="s">
        <v>2840</v>
      </c>
      <c r="E1200" s="346"/>
      <c r="F1200" s="345"/>
      <c r="G1200" s="345"/>
    </row>
    <row r="1201" spans="1:7" x14ac:dyDescent="0.35">
      <c r="A1201" s="346">
        <v>45466</v>
      </c>
      <c r="B1201" s="345" t="s">
        <v>2841</v>
      </c>
      <c r="C1201" s="345" t="s">
        <v>2842</v>
      </c>
      <c r="E1201" s="346"/>
      <c r="F1201" s="345"/>
      <c r="G1201" s="345"/>
    </row>
    <row r="1202" spans="1:7" x14ac:dyDescent="0.35">
      <c r="A1202" s="346">
        <v>45466</v>
      </c>
      <c r="B1202" s="345" t="s">
        <v>2843</v>
      </c>
      <c r="C1202" s="345" t="s">
        <v>2844</v>
      </c>
      <c r="E1202" s="346"/>
      <c r="F1202" s="345"/>
      <c r="G1202" s="345"/>
    </row>
    <row r="1203" spans="1:7" x14ac:dyDescent="0.35">
      <c r="A1203" s="346">
        <v>45466</v>
      </c>
      <c r="B1203" s="345" t="s">
        <v>2845</v>
      </c>
      <c r="C1203" s="345" t="s">
        <v>2846</v>
      </c>
      <c r="E1203" s="346"/>
      <c r="F1203" s="345"/>
      <c r="G1203" s="345"/>
    </row>
    <row r="1204" spans="1:7" x14ac:dyDescent="0.35">
      <c r="A1204" s="346">
        <v>45466</v>
      </c>
      <c r="B1204" s="345" t="s">
        <v>2847</v>
      </c>
      <c r="C1204" s="345" t="s">
        <v>2848</v>
      </c>
      <c r="E1204" s="346"/>
      <c r="F1204" s="345"/>
      <c r="G1204" s="345"/>
    </row>
    <row r="1205" spans="1:7" x14ac:dyDescent="0.35">
      <c r="A1205" s="346">
        <v>45466</v>
      </c>
      <c r="B1205" s="345" t="s">
        <v>2849</v>
      </c>
      <c r="C1205" s="345" t="s">
        <v>2850</v>
      </c>
      <c r="E1205" s="346"/>
      <c r="F1205" s="345"/>
      <c r="G1205" s="345"/>
    </row>
    <row r="1206" spans="1:7" x14ac:dyDescent="0.35">
      <c r="A1206" s="346">
        <v>45466</v>
      </c>
      <c r="B1206" s="345" t="s">
        <v>2851</v>
      </c>
      <c r="C1206" s="345" t="s">
        <v>2852</v>
      </c>
      <c r="E1206" s="346"/>
      <c r="F1206" s="345"/>
      <c r="G1206" s="345"/>
    </row>
    <row r="1207" spans="1:7" x14ac:dyDescent="0.35">
      <c r="A1207" s="346">
        <v>45466</v>
      </c>
      <c r="B1207" s="345" t="s">
        <v>2853</v>
      </c>
      <c r="C1207" s="345" t="s">
        <v>2854</v>
      </c>
      <c r="E1207" s="346"/>
      <c r="F1207" s="345"/>
      <c r="G1207" s="345"/>
    </row>
    <row r="1208" spans="1:7" x14ac:dyDescent="0.35">
      <c r="A1208" s="346">
        <v>45466</v>
      </c>
      <c r="B1208" s="345" t="s">
        <v>2855</v>
      </c>
      <c r="C1208" s="345" t="s">
        <v>2856</v>
      </c>
      <c r="E1208" s="346"/>
      <c r="F1208" s="345"/>
      <c r="G1208" s="345"/>
    </row>
    <row r="1209" spans="1:7" x14ac:dyDescent="0.35">
      <c r="A1209" s="346">
        <v>45466</v>
      </c>
      <c r="B1209" s="345" t="s">
        <v>2857</v>
      </c>
      <c r="C1209" s="345" t="s">
        <v>2858</v>
      </c>
      <c r="E1209" s="346"/>
      <c r="F1209" s="345"/>
      <c r="G1209" s="345"/>
    </row>
    <row r="1210" spans="1:7" x14ac:dyDescent="0.35">
      <c r="A1210" s="346">
        <v>45466</v>
      </c>
      <c r="B1210" s="345" t="s">
        <v>2859</v>
      </c>
      <c r="C1210" s="345" t="s">
        <v>2860</v>
      </c>
      <c r="E1210" s="346"/>
      <c r="F1210" s="345"/>
      <c r="G1210" s="345"/>
    </row>
    <row r="1211" spans="1:7" x14ac:dyDescent="0.35">
      <c r="A1211" s="346">
        <v>45466</v>
      </c>
      <c r="B1211" s="345" t="s">
        <v>2861</v>
      </c>
      <c r="C1211" s="345" t="s">
        <v>2862</v>
      </c>
      <c r="E1211" s="346"/>
      <c r="F1211" s="345"/>
      <c r="G1211" s="345"/>
    </row>
    <row r="1212" spans="1:7" x14ac:dyDescent="0.35">
      <c r="A1212" s="346">
        <v>45466</v>
      </c>
      <c r="B1212" s="345" t="s">
        <v>2863</v>
      </c>
      <c r="C1212" s="345" t="s">
        <v>2864</v>
      </c>
      <c r="E1212" s="346"/>
      <c r="F1212" s="345"/>
      <c r="G1212" s="345"/>
    </row>
    <row r="1213" spans="1:7" x14ac:dyDescent="0.35">
      <c r="A1213" s="346">
        <v>45466</v>
      </c>
      <c r="B1213" s="345" t="s">
        <v>2865</v>
      </c>
      <c r="C1213" s="345" t="s">
        <v>2866</v>
      </c>
      <c r="E1213" s="346"/>
      <c r="F1213" s="345"/>
      <c r="G1213" s="345"/>
    </row>
    <row r="1214" spans="1:7" x14ac:dyDescent="0.35">
      <c r="A1214" s="346">
        <v>45466</v>
      </c>
      <c r="B1214" s="345" t="s">
        <v>2867</v>
      </c>
      <c r="C1214" s="345" t="s">
        <v>2868</v>
      </c>
      <c r="E1214" s="346"/>
      <c r="F1214" s="345"/>
      <c r="G1214" s="345"/>
    </row>
    <row r="1215" spans="1:7" x14ac:dyDescent="0.35">
      <c r="A1215" s="346">
        <v>45466</v>
      </c>
      <c r="B1215" s="345" t="s">
        <v>2869</v>
      </c>
      <c r="C1215" s="345" t="s">
        <v>2870</v>
      </c>
      <c r="E1215" s="346"/>
      <c r="F1215" s="345"/>
      <c r="G1215" s="345"/>
    </row>
    <row r="1216" spans="1:7" x14ac:dyDescent="0.35">
      <c r="A1216" s="346">
        <v>45466</v>
      </c>
      <c r="B1216" s="345" t="s">
        <v>2871</v>
      </c>
      <c r="C1216" s="345" t="s">
        <v>2872</v>
      </c>
      <c r="E1216" s="346"/>
      <c r="F1216" s="345"/>
      <c r="G1216" s="345"/>
    </row>
    <row r="1217" spans="1:7" x14ac:dyDescent="0.35">
      <c r="A1217" s="346">
        <v>45466</v>
      </c>
      <c r="B1217" s="345" t="s">
        <v>2873</v>
      </c>
      <c r="C1217" s="345" t="s">
        <v>2874</v>
      </c>
      <c r="E1217" s="346"/>
      <c r="F1217" s="345"/>
      <c r="G1217" s="345"/>
    </row>
    <row r="1218" spans="1:7" x14ac:dyDescent="0.35">
      <c r="A1218" s="346">
        <v>45466</v>
      </c>
      <c r="B1218" s="345" t="s">
        <v>2875</v>
      </c>
      <c r="C1218" s="345" t="s">
        <v>2876</v>
      </c>
      <c r="E1218" s="346"/>
      <c r="F1218" s="345"/>
      <c r="G1218" s="345"/>
    </row>
    <row r="1219" spans="1:7" x14ac:dyDescent="0.35">
      <c r="A1219" s="346">
        <v>45466</v>
      </c>
      <c r="B1219" s="345" t="s">
        <v>2877</v>
      </c>
      <c r="C1219" s="345" t="s">
        <v>2878</v>
      </c>
      <c r="E1219" s="346"/>
      <c r="F1219" s="345"/>
      <c r="G1219" s="345"/>
    </row>
    <row r="1220" spans="1:7" x14ac:dyDescent="0.35">
      <c r="A1220" s="346">
        <v>45466</v>
      </c>
      <c r="B1220" s="345" t="s">
        <v>2879</v>
      </c>
      <c r="C1220" s="345" t="s">
        <v>2880</v>
      </c>
      <c r="E1220" s="346"/>
      <c r="F1220" s="345"/>
      <c r="G1220" s="345"/>
    </row>
    <row r="1221" spans="1:7" x14ac:dyDescent="0.35">
      <c r="A1221" s="346">
        <v>45466</v>
      </c>
      <c r="B1221" s="345" t="s">
        <v>2881</v>
      </c>
      <c r="C1221" s="345" t="s">
        <v>2882</v>
      </c>
      <c r="E1221" s="346"/>
      <c r="F1221" s="345"/>
      <c r="G1221" s="345"/>
    </row>
    <row r="1222" spans="1:7" x14ac:dyDescent="0.35">
      <c r="A1222" s="346">
        <v>45466</v>
      </c>
      <c r="B1222" s="345" t="s">
        <v>2883</v>
      </c>
      <c r="C1222" s="345" t="s">
        <v>2884</v>
      </c>
      <c r="E1222" s="346"/>
      <c r="F1222" s="345"/>
      <c r="G1222" s="345"/>
    </row>
    <row r="1223" spans="1:7" x14ac:dyDescent="0.35">
      <c r="A1223" s="346">
        <v>45466</v>
      </c>
      <c r="B1223" s="345" t="s">
        <v>2885</v>
      </c>
      <c r="C1223" s="345" t="s">
        <v>2886</v>
      </c>
      <c r="E1223" s="346"/>
      <c r="F1223" s="345"/>
      <c r="G1223" s="345"/>
    </row>
    <row r="1224" spans="1:7" x14ac:dyDescent="0.35">
      <c r="A1224" s="346">
        <v>45466</v>
      </c>
      <c r="B1224" s="345" t="s">
        <v>2887</v>
      </c>
      <c r="C1224" s="345" t="s">
        <v>456</v>
      </c>
      <c r="E1224" s="346"/>
      <c r="F1224" s="345"/>
      <c r="G1224" s="345"/>
    </row>
    <row r="1225" spans="1:7" x14ac:dyDescent="0.35">
      <c r="A1225" s="346">
        <v>45466</v>
      </c>
      <c r="B1225" s="345" t="s">
        <v>2888</v>
      </c>
      <c r="C1225" s="345" t="s">
        <v>2889</v>
      </c>
      <c r="E1225" s="346"/>
      <c r="F1225" s="345"/>
      <c r="G1225" s="345"/>
    </row>
    <row r="1226" spans="1:7" x14ac:dyDescent="0.35">
      <c r="A1226" s="346">
        <v>45466</v>
      </c>
      <c r="B1226" s="345" t="s">
        <v>2890</v>
      </c>
      <c r="C1226" s="345" t="s">
        <v>2891</v>
      </c>
      <c r="E1226" s="346"/>
      <c r="F1226" s="345"/>
      <c r="G1226" s="345"/>
    </row>
    <row r="1227" spans="1:7" x14ac:dyDescent="0.35">
      <c r="A1227" s="346">
        <v>45466</v>
      </c>
      <c r="B1227" s="345" t="s">
        <v>2892</v>
      </c>
      <c r="C1227" s="345" t="s">
        <v>2893</v>
      </c>
      <c r="E1227" s="346"/>
      <c r="F1227" s="345"/>
      <c r="G1227" s="345"/>
    </row>
    <row r="1228" spans="1:7" x14ac:dyDescent="0.35">
      <c r="A1228" s="346">
        <v>45466</v>
      </c>
      <c r="B1228" s="345" t="s">
        <v>2894</v>
      </c>
      <c r="C1228" s="345" t="s">
        <v>2895</v>
      </c>
      <c r="E1228" s="346"/>
      <c r="F1228" s="345"/>
      <c r="G1228" s="345"/>
    </row>
    <row r="1229" spans="1:7" x14ac:dyDescent="0.35">
      <c r="A1229" s="346">
        <v>45466</v>
      </c>
      <c r="B1229" s="345" t="s">
        <v>2896</v>
      </c>
      <c r="C1229" s="345" t="s">
        <v>2897</v>
      </c>
      <c r="E1229" s="346"/>
      <c r="F1229" s="345"/>
      <c r="G1229" s="345"/>
    </row>
    <row r="1230" spans="1:7" x14ac:dyDescent="0.35">
      <c r="A1230" s="346">
        <v>45466</v>
      </c>
      <c r="B1230" s="345" t="s">
        <v>2898</v>
      </c>
      <c r="C1230" s="345" t="s">
        <v>2899</v>
      </c>
      <c r="E1230" s="346"/>
      <c r="F1230" s="345"/>
      <c r="G1230" s="345"/>
    </row>
    <row r="1231" spans="1:7" x14ac:dyDescent="0.35">
      <c r="A1231" s="346">
        <v>45466</v>
      </c>
      <c r="B1231" s="345" t="s">
        <v>2900</v>
      </c>
      <c r="C1231" s="345" t="s">
        <v>2901</v>
      </c>
      <c r="E1231" s="346"/>
      <c r="F1231" s="345"/>
      <c r="G1231" s="345"/>
    </row>
    <row r="1232" spans="1:7" x14ac:dyDescent="0.35">
      <c r="A1232" s="346">
        <v>45466</v>
      </c>
      <c r="B1232" s="345" t="s">
        <v>2902</v>
      </c>
      <c r="C1232" s="345" t="s">
        <v>2903</v>
      </c>
      <c r="E1232" s="346"/>
      <c r="F1232" s="345"/>
      <c r="G1232" s="345"/>
    </row>
    <row r="1233" spans="1:7" x14ac:dyDescent="0.35">
      <c r="A1233" s="346">
        <v>45466</v>
      </c>
      <c r="B1233" s="345" t="s">
        <v>2904</v>
      </c>
      <c r="C1233" s="345" t="s">
        <v>2905</v>
      </c>
      <c r="E1233" s="346"/>
      <c r="F1233" s="345"/>
      <c r="G1233" s="345"/>
    </row>
    <row r="1234" spans="1:7" x14ac:dyDescent="0.35">
      <c r="A1234" s="346">
        <v>45466</v>
      </c>
      <c r="B1234" s="345" t="s">
        <v>2906</v>
      </c>
      <c r="C1234" s="345" t="s">
        <v>2907</v>
      </c>
      <c r="E1234" s="346"/>
      <c r="F1234" s="345"/>
      <c r="G1234" s="345"/>
    </row>
    <row r="1235" spans="1:7" x14ac:dyDescent="0.35">
      <c r="A1235" s="346">
        <v>45466</v>
      </c>
      <c r="B1235" s="345" t="s">
        <v>2908</v>
      </c>
      <c r="C1235" s="345" t="s">
        <v>2909</v>
      </c>
      <c r="E1235" s="346"/>
      <c r="F1235" s="345"/>
      <c r="G1235" s="345"/>
    </row>
    <row r="1236" spans="1:7" x14ac:dyDescent="0.35">
      <c r="A1236" s="346">
        <v>45466</v>
      </c>
      <c r="B1236" s="345" t="s">
        <v>2910</v>
      </c>
      <c r="C1236" s="345" t="s">
        <v>2911</v>
      </c>
      <c r="E1236" s="346"/>
      <c r="F1236" s="345"/>
      <c r="G1236" s="345"/>
    </row>
    <row r="1237" spans="1:7" x14ac:dyDescent="0.35">
      <c r="A1237" s="346">
        <v>45466</v>
      </c>
      <c r="B1237" s="345" t="s">
        <v>2912</v>
      </c>
      <c r="C1237" s="345" t="s">
        <v>426</v>
      </c>
      <c r="E1237" s="346"/>
      <c r="F1237" s="345"/>
      <c r="G1237" s="345"/>
    </row>
    <row r="1238" spans="1:7" x14ac:dyDescent="0.35">
      <c r="A1238" s="346">
        <v>45466</v>
      </c>
      <c r="B1238" s="345" t="s">
        <v>2913</v>
      </c>
      <c r="C1238" s="345" t="s">
        <v>2914</v>
      </c>
      <c r="E1238" s="346"/>
      <c r="F1238" s="345"/>
      <c r="G1238" s="345"/>
    </row>
    <row r="1239" spans="1:7" x14ac:dyDescent="0.35">
      <c r="A1239" s="346">
        <v>45466</v>
      </c>
      <c r="B1239" s="345" t="s">
        <v>2915</v>
      </c>
      <c r="C1239" s="345" t="s">
        <v>2916</v>
      </c>
      <c r="E1239" s="346"/>
      <c r="F1239" s="345"/>
      <c r="G1239" s="345"/>
    </row>
    <row r="1240" spans="1:7" x14ac:dyDescent="0.35">
      <c r="A1240" s="346">
        <v>45466</v>
      </c>
      <c r="B1240" s="345" t="s">
        <v>2917</v>
      </c>
      <c r="C1240" s="345" t="s">
        <v>2918</v>
      </c>
      <c r="E1240" s="346"/>
      <c r="F1240" s="345"/>
      <c r="G1240" s="345"/>
    </row>
    <row r="1241" spans="1:7" x14ac:dyDescent="0.35">
      <c r="A1241" s="346">
        <v>45466</v>
      </c>
      <c r="B1241" s="345" t="s">
        <v>2919</v>
      </c>
      <c r="C1241" s="345" t="s">
        <v>2920</v>
      </c>
      <c r="E1241" s="346"/>
      <c r="F1241" s="345"/>
      <c r="G1241" s="345"/>
    </row>
    <row r="1242" spans="1:7" x14ac:dyDescent="0.35">
      <c r="A1242" s="346">
        <v>45466</v>
      </c>
      <c r="B1242" s="345" t="s">
        <v>2921</v>
      </c>
      <c r="C1242" s="345" t="s">
        <v>2922</v>
      </c>
      <c r="E1242" s="346"/>
      <c r="F1242" s="345"/>
      <c r="G1242" s="345"/>
    </row>
    <row r="1243" spans="1:7" x14ac:dyDescent="0.35">
      <c r="A1243" s="346">
        <v>45466</v>
      </c>
      <c r="B1243" s="345" t="s">
        <v>2923</v>
      </c>
      <c r="C1243" s="345" t="s">
        <v>2924</v>
      </c>
      <c r="E1243" s="346"/>
      <c r="F1243" s="345"/>
      <c r="G1243" s="345"/>
    </row>
    <row r="1244" spans="1:7" x14ac:dyDescent="0.35">
      <c r="A1244" s="346">
        <v>45466</v>
      </c>
      <c r="B1244" s="345" t="s">
        <v>2925</v>
      </c>
      <c r="C1244" s="345" t="s">
        <v>2926</v>
      </c>
      <c r="E1244" s="346"/>
      <c r="F1244" s="345"/>
      <c r="G1244" s="345"/>
    </row>
    <row r="1245" spans="1:7" x14ac:dyDescent="0.35">
      <c r="A1245" s="346">
        <v>45466</v>
      </c>
      <c r="B1245" s="345" t="s">
        <v>2927</v>
      </c>
      <c r="C1245" s="345" t="s">
        <v>2928</v>
      </c>
      <c r="E1245" s="346"/>
      <c r="F1245" s="345"/>
      <c r="G1245" s="345"/>
    </row>
    <row r="1246" spans="1:7" x14ac:dyDescent="0.35">
      <c r="A1246" s="346">
        <v>45466</v>
      </c>
      <c r="B1246" s="345" t="s">
        <v>2929</v>
      </c>
      <c r="C1246" s="345" t="s">
        <v>2930</v>
      </c>
      <c r="E1246" s="346"/>
      <c r="F1246" s="345"/>
      <c r="G1246" s="345"/>
    </row>
    <row r="1247" spans="1:7" x14ac:dyDescent="0.35">
      <c r="A1247" s="346">
        <v>45466</v>
      </c>
      <c r="B1247" s="345" t="s">
        <v>2931</v>
      </c>
      <c r="C1247" s="345" t="s">
        <v>2932</v>
      </c>
      <c r="E1247" s="346"/>
      <c r="F1247" s="345"/>
      <c r="G1247" s="345"/>
    </row>
    <row r="1248" spans="1:7" x14ac:dyDescent="0.35">
      <c r="A1248" s="346">
        <v>45466</v>
      </c>
      <c r="B1248" s="345" t="s">
        <v>2933</v>
      </c>
      <c r="C1248" s="345" t="s">
        <v>2934</v>
      </c>
      <c r="E1248" s="346"/>
      <c r="F1248" s="345"/>
      <c r="G1248" s="345"/>
    </row>
    <row r="1249" spans="1:7" x14ac:dyDescent="0.35">
      <c r="A1249" s="346">
        <v>45466</v>
      </c>
      <c r="B1249" s="345" t="s">
        <v>2935</v>
      </c>
      <c r="C1249" s="345" t="s">
        <v>2936</v>
      </c>
      <c r="E1249" s="346"/>
      <c r="F1249" s="345"/>
      <c r="G1249" s="345"/>
    </row>
    <row r="1250" spans="1:7" x14ac:dyDescent="0.35">
      <c r="A1250" s="346">
        <v>45466</v>
      </c>
      <c r="B1250" s="345" t="s">
        <v>2937</v>
      </c>
      <c r="C1250" s="345" t="s">
        <v>2938</v>
      </c>
      <c r="E1250" s="346"/>
      <c r="F1250" s="345"/>
      <c r="G1250" s="345"/>
    </row>
    <row r="1251" spans="1:7" x14ac:dyDescent="0.35">
      <c r="A1251" s="346">
        <v>45466</v>
      </c>
      <c r="B1251" s="345" t="s">
        <v>2939</v>
      </c>
      <c r="C1251" s="345" t="s">
        <v>2940</v>
      </c>
      <c r="E1251" s="346"/>
      <c r="F1251" s="345"/>
      <c r="G1251" s="345"/>
    </row>
    <row r="1252" spans="1:7" x14ac:dyDescent="0.35">
      <c r="A1252" s="346">
        <v>45466</v>
      </c>
      <c r="B1252" s="345" t="s">
        <v>2941</v>
      </c>
      <c r="C1252" s="345" t="s">
        <v>459</v>
      </c>
      <c r="E1252" s="346"/>
      <c r="F1252" s="345"/>
      <c r="G1252" s="345"/>
    </row>
    <row r="1253" spans="1:7" x14ac:dyDescent="0.35">
      <c r="A1253" s="346">
        <v>45466</v>
      </c>
      <c r="B1253" s="345" t="s">
        <v>2942</v>
      </c>
      <c r="C1253" s="345" t="s">
        <v>2943</v>
      </c>
      <c r="E1253" s="346"/>
      <c r="F1253" s="345"/>
      <c r="G1253" s="345"/>
    </row>
    <row r="1254" spans="1:7" x14ac:dyDescent="0.35">
      <c r="A1254" s="346">
        <v>45466</v>
      </c>
      <c r="B1254" s="345" t="s">
        <v>2944</v>
      </c>
      <c r="C1254" s="345" t="s">
        <v>2945</v>
      </c>
      <c r="E1254" s="346"/>
      <c r="F1254" s="345"/>
      <c r="G1254" s="345"/>
    </row>
    <row r="1255" spans="1:7" x14ac:dyDescent="0.35">
      <c r="A1255" s="346">
        <v>45466</v>
      </c>
      <c r="B1255" s="345" t="s">
        <v>2946</v>
      </c>
      <c r="C1255" s="345" t="s">
        <v>2947</v>
      </c>
      <c r="E1255" s="346"/>
      <c r="F1255" s="345"/>
      <c r="G1255" s="345"/>
    </row>
    <row r="1256" spans="1:7" x14ac:dyDescent="0.35">
      <c r="A1256" s="346">
        <v>45466</v>
      </c>
      <c r="B1256" s="345" t="s">
        <v>2948</v>
      </c>
      <c r="C1256" s="345" t="s">
        <v>2949</v>
      </c>
      <c r="E1256" s="346"/>
      <c r="F1256" s="345"/>
      <c r="G1256" s="345"/>
    </row>
    <row r="1257" spans="1:7" x14ac:dyDescent="0.35">
      <c r="A1257" s="346">
        <v>45466</v>
      </c>
      <c r="B1257" s="345" t="s">
        <v>2950</v>
      </c>
      <c r="C1257" s="345" t="s">
        <v>2951</v>
      </c>
      <c r="E1257" s="346"/>
      <c r="F1257" s="345"/>
      <c r="G1257" s="345"/>
    </row>
    <row r="1258" spans="1:7" x14ac:dyDescent="0.35">
      <c r="A1258" s="346">
        <v>45466</v>
      </c>
      <c r="B1258" s="345" t="s">
        <v>2952</v>
      </c>
      <c r="C1258" s="345" t="s">
        <v>2953</v>
      </c>
      <c r="E1258" s="346"/>
      <c r="F1258" s="345"/>
      <c r="G1258" s="345"/>
    </row>
    <row r="1259" spans="1:7" x14ac:dyDescent="0.35">
      <c r="A1259" s="346">
        <v>45466</v>
      </c>
      <c r="B1259" s="345" t="s">
        <v>2954</v>
      </c>
      <c r="C1259" s="345" t="s">
        <v>2955</v>
      </c>
      <c r="E1259" s="346"/>
      <c r="F1259" s="345"/>
      <c r="G1259" s="345"/>
    </row>
    <row r="1260" spans="1:7" x14ac:dyDescent="0.35">
      <c r="A1260" s="346">
        <v>45466</v>
      </c>
      <c r="B1260" s="345" t="s">
        <v>2956</v>
      </c>
      <c r="C1260" s="345" t="s">
        <v>2957</v>
      </c>
      <c r="E1260" s="346"/>
      <c r="F1260" s="345"/>
      <c r="G1260" s="345"/>
    </row>
    <row r="1261" spans="1:7" x14ac:dyDescent="0.35">
      <c r="A1261" s="346">
        <v>45466</v>
      </c>
      <c r="B1261" s="345" t="s">
        <v>2958</v>
      </c>
      <c r="C1261" s="345" t="s">
        <v>2959</v>
      </c>
      <c r="E1261" s="346"/>
      <c r="F1261" s="345"/>
      <c r="G1261" s="345"/>
    </row>
    <row r="1262" spans="1:7" x14ac:dyDescent="0.35">
      <c r="A1262" s="346">
        <v>45466</v>
      </c>
      <c r="B1262" s="345" t="s">
        <v>2960</v>
      </c>
      <c r="C1262" s="345" t="s">
        <v>2961</v>
      </c>
      <c r="E1262" s="346"/>
      <c r="F1262" s="345"/>
      <c r="G1262" s="345"/>
    </row>
    <row r="1263" spans="1:7" x14ac:dyDescent="0.35">
      <c r="A1263" s="346">
        <v>45466</v>
      </c>
      <c r="B1263" s="345" t="s">
        <v>2962</v>
      </c>
      <c r="C1263" s="345" t="s">
        <v>2963</v>
      </c>
      <c r="E1263" s="346"/>
      <c r="F1263" s="345"/>
      <c r="G1263" s="345"/>
    </row>
    <row r="1264" spans="1:7" x14ac:dyDescent="0.35">
      <c r="A1264" s="346">
        <v>45466</v>
      </c>
      <c r="B1264" s="345" t="s">
        <v>2964</v>
      </c>
      <c r="C1264" s="345" t="s">
        <v>2965</v>
      </c>
      <c r="E1264" s="346"/>
      <c r="F1264" s="345"/>
      <c r="G1264" s="345"/>
    </row>
    <row r="1265" spans="1:7" x14ac:dyDescent="0.35">
      <c r="A1265" s="346">
        <v>45466</v>
      </c>
      <c r="B1265" s="345" t="s">
        <v>2966</v>
      </c>
      <c r="C1265" s="345" t="s">
        <v>2967</v>
      </c>
      <c r="E1265" s="346"/>
      <c r="F1265" s="345"/>
      <c r="G1265" s="345"/>
    </row>
    <row r="1266" spans="1:7" x14ac:dyDescent="0.35">
      <c r="A1266" s="346">
        <v>45466</v>
      </c>
      <c r="B1266" s="345" t="s">
        <v>2968</v>
      </c>
      <c r="C1266" s="345" t="s">
        <v>2969</v>
      </c>
      <c r="E1266" s="346"/>
      <c r="F1266" s="345"/>
      <c r="G1266" s="345"/>
    </row>
    <row r="1267" spans="1:7" x14ac:dyDescent="0.35">
      <c r="A1267" s="346">
        <v>45466</v>
      </c>
      <c r="B1267" s="345" t="s">
        <v>2970</v>
      </c>
      <c r="C1267" s="345" t="s">
        <v>2971</v>
      </c>
      <c r="E1267" s="346"/>
      <c r="F1267" s="345"/>
      <c r="G1267" s="345"/>
    </row>
    <row r="1268" spans="1:7" x14ac:dyDescent="0.35">
      <c r="A1268" s="346">
        <v>45466</v>
      </c>
      <c r="B1268" s="345" t="s">
        <v>2972</v>
      </c>
      <c r="C1268" s="345" t="s">
        <v>2973</v>
      </c>
      <c r="E1268" s="346"/>
      <c r="F1268" s="345"/>
      <c r="G1268" s="345"/>
    </row>
    <row r="1269" spans="1:7" x14ac:dyDescent="0.35">
      <c r="A1269" s="346">
        <v>45466</v>
      </c>
      <c r="B1269" s="345" t="s">
        <v>2974</v>
      </c>
      <c r="C1269" s="345" t="s">
        <v>2975</v>
      </c>
      <c r="E1269" s="346"/>
      <c r="F1269" s="345"/>
      <c r="G1269" s="345"/>
    </row>
    <row r="1270" spans="1:7" x14ac:dyDescent="0.35">
      <c r="A1270" s="346">
        <v>45466</v>
      </c>
      <c r="B1270" s="345" t="s">
        <v>2976</v>
      </c>
      <c r="C1270" s="345" t="s">
        <v>2977</v>
      </c>
      <c r="E1270" s="346"/>
      <c r="F1270" s="345"/>
      <c r="G1270" s="345"/>
    </row>
    <row r="1271" spans="1:7" x14ac:dyDescent="0.35">
      <c r="A1271" s="346">
        <v>45466</v>
      </c>
      <c r="B1271" s="345" t="s">
        <v>2978</v>
      </c>
      <c r="C1271" s="345" t="s">
        <v>2979</v>
      </c>
      <c r="E1271" s="346"/>
      <c r="F1271" s="345"/>
      <c r="G1271" s="345"/>
    </row>
    <row r="1272" spans="1:7" x14ac:dyDescent="0.35">
      <c r="A1272" s="346">
        <v>45466</v>
      </c>
      <c r="B1272" s="345" t="s">
        <v>2980</v>
      </c>
      <c r="C1272" s="345" t="s">
        <v>2981</v>
      </c>
      <c r="E1272" s="346"/>
      <c r="F1272" s="345"/>
      <c r="G1272" s="345"/>
    </row>
    <row r="1273" spans="1:7" x14ac:dyDescent="0.35">
      <c r="A1273" s="346">
        <v>45466</v>
      </c>
      <c r="B1273" s="345" t="s">
        <v>2982</v>
      </c>
      <c r="C1273" s="345" t="s">
        <v>2983</v>
      </c>
      <c r="E1273" s="346"/>
      <c r="F1273" s="345"/>
      <c r="G1273" s="345"/>
    </row>
    <row r="1274" spans="1:7" x14ac:dyDescent="0.35">
      <c r="A1274" s="346">
        <v>45466</v>
      </c>
      <c r="B1274" s="345" t="s">
        <v>2984</v>
      </c>
      <c r="C1274" s="345" t="s">
        <v>2985</v>
      </c>
      <c r="E1274" s="346"/>
      <c r="F1274" s="345"/>
      <c r="G1274" s="345"/>
    </row>
    <row r="1275" spans="1:7" x14ac:dyDescent="0.35">
      <c r="A1275" s="346">
        <v>45466</v>
      </c>
      <c r="B1275" s="345" t="s">
        <v>2986</v>
      </c>
      <c r="C1275" s="345" t="s">
        <v>2987</v>
      </c>
      <c r="E1275" s="346"/>
      <c r="F1275" s="345"/>
      <c r="G1275" s="345"/>
    </row>
    <row r="1276" spans="1:7" x14ac:dyDescent="0.35">
      <c r="A1276" s="346">
        <v>45466</v>
      </c>
      <c r="B1276" s="345" t="s">
        <v>2988</v>
      </c>
      <c r="C1276" s="345" t="s">
        <v>2989</v>
      </c>
      <c r="E1276" s="346"/>
      <c r="F1276" s="345"/>
      <c r="G1276" s="345"/>
    </row>
    <row r="1277" spans="1:7" x14ac:dyDescent="0.35">
      <c r="A1277" s="346">
        <v>45466</v>
      </c>
      <c r="B1277" s="345" t="s">
        <v>2990</v>
      </c>
      <c r="C1277" s="345" t="s">
        <v>2991</v>
      </c>
      <c r="E1277" s="346"/>
      <c r="F1277" s="345"/>
      <c r="G1277" s="345"/>
    </row>
    <row r="1278" spans="1:7" x14ac:dyDescent="0.35">
      <c r="A1278" s="346">
        <v>45466</v>
      </c>
      <c r="B1278" s="345" t="s">
        <v>2992</v>
      </c>
      <c r="C1278" s="345" t="s">
        <v>2993</v>
      </c>
      <c r="E1278" s="346"/>
      <c r="F1278" s="345"/>
      <c r="G1278" s="345"/>
    </row>
    <row r="1279" spans="1:7" x14ac:dyDescent="0.35">
      <c r="A1279" s="346">
        <v>45466</v>
      </c>
      <c r="B1279" s="345" t="s">
        <v>2994</v>
      </c>
      <c r="C1279" s="345" t="s">
        <v>2995</v>
      </c>
      <c r="E1279" s="346"/>
      <c r="F1279" s="345"/>
      <c r="G1279" s="345"/>
    </row>
    <row r="1280" spans="1:7" x14ac:dyDescent="0.35">
      <c r="A1280" s="346">
        <v>45466</v>
      </c>
      <c r="B1280" s="345" t="s">
        <v>2996</v>
      </c>
      <c r="C1280" s="345" t="s">
        <v>2997</v>
      </c>
      <c r="E1280" s="346"/>
      <c r="F1280" s="345"/>
      <c r="G1280" s="345"/>
    </row>
    <row r="1281" spans="1:7" x14ac:dyDescent="0.35">
      <c r="A1281" s="346">
        <v>45466</v>
      </c>
      <c r="B1281" s="345" t="s">
        <v>2998</v>
      </c>
      <c r="C1281" s="345" t="s">
        <v>2999</v>
      </c>
      <c r="E1281" s="346"/>
      <c r="F1281" s="345"/>
      <c r="G1281" s="345"/>
    </row>
    <row r="1282" spans="1:7" x14ac:dyDescent="0.35">
      <c r="A1282" s="346">
        <v>45466</v>
      </c>
      <c r="B1282" s="345" t="s">
        <v>3000</v>
      </c>
      <c r="C1282" s="345" t="s">
        <v>3001</v>
      </c>
      <c r="E1282" s="346"/>
      <c r="F1282" s="345"/>
      <c r="G1282" s="345"/>
    </row>
    <row r="1283" spans="1:7" x14ac:dyDescent="0.35">
      <c r="A1283" s="346">
        <v>45466</v>
      </c>
      <c r="B1283" s="345" t="s">
        <v>3002</v>
      </c>
      <c r="C1283" s="345" t="s">
        <v>3003</v>
      </c>
      <c r="E1283" s="346"/>
      <c r="F1283" s="345"/>
      <c r="G1283" s="345"/>
    </row>
    <row r="1284" spans="1:7" x14ac:dyDescent="0.35">
      <c r="A1284" s="346">
        <v>45466</v>
      </c>
      <c r="B1284" s="345" t="s">
        <v>3004</v>
      </c>
      <c r="C1284" s="345" t="s">
        <v>3005</v>
      </c>
      <c r="E1284" s="346"/>
      <c r="F1284" s="345"/>
      <c r="G1284" s="345"/>
    </row>
    <row r="1285" spans="1:7" x14ac:dyDescent="0.35">
      <c r="A1285" s="346">
        <v>45466</v>
      </c>
      <c r="B1285" s="345" t="s">
        <v>3006</v>
      </c>
      <c r="C1285" s="345" t="s">
        <v>3007</v>
      </c>
      <c r="E1285" s="346"/>
      <c r="F1285" s="345"/>
      <c r="G1285" s="345"/>
    </row>
    <row r="1286" spans="1:7" x14ac:dyDescent="0.35">
      <c r="A1286" s="346">
        <v>45466</v>
      </c>
      <c r="B1286" s="345" t="s">
        <v>3008</v>
      </c>
      <c r="C1286" s="345" t="s">
        <v>3009</v>
      </c>
      <c r="E1286" s="346"/>
      <c r="F1286" s="345"/>
      <c r="G1286" s="345"/>
    </row>
    <row r="1287" spans="1:7" x14ac:dyDescent="0.35">
      <c r="A1287" s="346">
        <v>45466</v>
      </c>
      <c r="B1287" s="345" t="s">
        <v>3010</v>
      </c>
      <c r="C1287" s="345" t="s">
        <v>3011</v>
      </c>
      <c r="E1287" s="346"/>
      <c r="F1287" s="345"/>
      <c r="G1287" s="345"/>
    </row>
    <row r="1288" spans="1:7" x14ac:dyDescent="0.35">
      <c r="A1288" s="346">
        <v>45466</v>
      </c>
      <c r="B1288" s="345" t="s">
        <v>3012</v>
      </c>
      <c r="C1288" s="345" t="s">
        <v>3013</v>
      </c>
      <c r="E1288" s="346"/>
      <c r="F1288" s="345"/>
      <c r="G1288" s="345"/>
    </row>
    <row r="1289" spans="1:7" x14ac:dyDescent="0.35">
      <c r="A1289" s="346">
        <v>45466</v>
      </c>
      <c r="B1289" s="345" t="s">
        <v>3014</v>
      </c>
      <c r="C1289" s="345" t="s">
        <v>3015</v>
      </c>
      <c r="E1289" s="346"/>
      <c r="F1289" s="345"/>
      <c r="G1289" s="345"/>
    </row>
    <row r="1290" spans="1:7" x14ac:dyDescent="0.35">
      <c r="A1290" s="346">
        <v>45466</v>
      </c>
      <c r="B1290" s="345" t="s">
        <v>3016</v>
      </c>
      <c r="C1290" s="345" t="s">
        <v>3017</v>
      </c>
      <c r="E1290" s="346"/>
      <c r="F1290" s="345"/>
      <c r="G1290" s="345"/>
    </row>
    <row r="1291" spans="1:7" x14ac:dyDescent="0.35">
      <c r="A1291" s="346">
        <v>45466</v>
      </c>
      <c r="B1291" s="345" t="s">
        <v>3018</v>
      </c>
      <c r="C1291" s="345" t="s">
        <v>3019</v>
      </c>
      <c r="E1291" s="346"/>
      <c r="F1291" s="345"/>
      <c r="G1291" s="345"/>
    </row>
    <row r="1292" spans="1:7" x14ac:dyDescent="0.35">
      <c r="A1292" s="346">
        <v>45466</v>
      </c>
      <c r="B1292" s="345" t="s">
        <v>3020</v>
      </c>
      <c r="C1292" s="345" t="s">
        <v>3021</v>
      </c>
      <c r="E1292" s="346"/>
      <c r="F1292" s="345"/>
      <c r="G1292" s="345"/>
    </row>
    <row r="1293" spans="1:7" x14ac:dyDescent="0.35">
      <c r="A1293" s="346">
        <v>45466</v>
      </c>
      <c r="B1293" s="345" t="s">
        <v>3022</v>
      </c>
      <c r="C1293" s="345" t="s">
        <v>3023</v>
      </c>
      <c r="E1293" s="346"/>
      <c r="F1293" s="345"/>
      <c r="G1293" s="345"/>
    </row>
    <row r="1294" spans="1:7" x14ac:dyDescent="0.35">
      <c r="A1294" s="346">
        <v>45466</v>
      </c>
      <c r="B1294" s="345" t="s">
        <v>3024</v>
      </c>
      <c r="C1294" s="345" t="s">
        <v>3025</v>
      </c>
      <c r="E1294" s="346"/>
      <c r="F1294" s="345"/>
      <c r="G1294" s="345"/>
    </row>
    <row r="1295" spans="1:7" x14ac:dyDescent="0.35">
      <c r="A1295" s="346">
        <v>45466</v>
      </c>
      <c r="B1295" s="345" t="s">
        <v>3026</v>
      </c>
      <c r="C1295" s="345" t="s">
        <v>3027</v>
      </c>
      <c r="E1295" s="346"/>
      <c r="F1295" s="345"/>
      <c r="G1295" s="345"/>
    </row>
    <row r="1296" spans="1:7" x14ac:dyDescent="0.35">
      <c r="A1296" s="346">
        <v>45466</v>
      </c>
      <c r="B1296" s="345" t="s">
        <v>3028</v>
      </c>
      <c r="C1296" s="345" t="s">
        <v>3029</v>
      </c>
      <c r="E1296" s="346"/>
      <c r="F1296" s="345"/>
      <c r="G1296" s="345"/>
    </row>
    <row r="1297" spans="1:7" x14ac:dyDescent="0.35">
      <c r="A1297" s="346">
        <v>45466</v>
      </c>
      <c r="B1297" s="345" t="s">
        <v>3030</v>
      </c>
      <c r="C1297" s="345" t="s">
        <v>3031</v>
      </c>
      <c r="E1297" s="346"/>
      <c r="F1297" s="345"/>
      <c r="G1297" s="345"/>
    </row>
    <row r="1298" spans="1:7" x14ac:dyDescent="0.35">
      <c r="A1298" s="346">
        <v>45466</v>
      </c>
      <c r="B1298" s="345" t="s">
        <v>3032</v>
      </c>
      <c r="C1298" s="345" t="s">
        <v>3033</v>
      </c>
      <c r="E1298" s="346"/>
      <c r="F1298" s="345"/>
      <c r="G1298" s="345"/>
    </row>
    <row r="1299" spans="1:7" x14ac:dyDescent="0.35">
      <c r="A1299" s="346">
        <v>45466</v>
      </c>
      <c r="B1299" s="345" t="s">
        <v>3034</v>
      </c>
      <c r="C1299" s="345" t="s">
        <v>3035</v>
      </c>
      <c r="E1299" s="346"/>
      <c r="F1299" s="345"/>
      <c r="G1299" s="345"/>
    </row>
    <row r="1300" spans="1:7" x14ac:dyDescent="0.35">
      <c r="A1300" s="346">
        <v>45466</v>
      </c>
      <c r="B1300" s="345" t="s">
        <v>3036</v>
      </c>
      <c r="C1300" s="345" t="s">
        <v>3037</v>
      </c>
      <c r="E1300" s="346"/>
      <c r="F1300" s="345"/>
      <c r="G1300" s="345"/>
    </row>
    <row r="1301" spans="1:7" x14ac:dyDescent="0.35">
      <c r="A1301" s="346">
        <v>45466</v>
      </c>
      <c r="B1301" s="345" t="s">
        <v>3038</v>
      </c>
      <c r="C1301" s="345" t="s">
        <v>3039</v>
      </c>
      <c r="E1301" s="346"/>
      <c r="F1301" s="345"/>
      <c r="G1301" s="345"/>
    </row>
    <row r="1302" spans="1:7" x14ac:dyDescent="0.35">
      <c r="A1302" s="346">
        <v>45466</v>
      </c>
      <c r="B1302" s="345" t="s">
        <v>3040</v>
      </c>
      <c r="C1302" s="345" t="s">
        <v>3041</v>
      </c>
      <c r="E1302" s="346"/>
      <c r="F1302" s="345"/>
      <c r="G1302" s="345"/>
    </row>
    <row r="1303" spans="1:7" x14ac:dyDescent="0.35">
      <c r="A1303" s="346">
        <v>45466</v>
      </c>
      <c r="B1303" s="345" t="s">
        <v>3042</v>
      </c>
      <c r="C1303" s="345" t="s">
        <v>3043</v>
      </c>
      <c r="E1303" s="346"/>
      <c r="F1303" s="345"/>
      <c r="G1303" s="345"/>
    </row>
    <row r="1304" spans="1:7" x14ac:dyDescent="0.35">
      <c r="A1304" s="346">
        <v>45466</v>
      </c>
      <c r="B1304" s="345" t="s">
        <v>3044</v>
      </c>
      <c r="C1304" s="345" t="s">
        <v>3045</v>
      </c>
      <c r="E1304" s="346"/>
      <c r="F1304" s="345"/>
      <c r="G1304" s="345"/>
    </row>
    <row r="1305" spans="1:7" x14ac:dyDescent="0.35">
      <c r="A1305" s="346">
        <v>45466</v>
      </c>
      <c r="B1305" s="345" t="s">
        <v>3046</v>
      </c>
      <c r="C1305" s="345" t="s">
        <v>3047</v>
      </c>
      <c r="E1305" s="346"/>
      <c r="F1305" s="345"/>
      <c r="G1305" s="345"/>
    </row>
    <row r="1306" spans="1:7" x14ac:dyDescent="0.35">
      <c r="A1306" s="346">
        <v>45466</v>
      </c>
      <c r="B1306" s="345" t="s">
        <v>3048</v>
      </c>
      <c r="C1306" s="345" t="s">
        <v>3049</v>
      </c>
      <c r="E1306" s="346"/>
      <c r="F1306" s="345"/>
      <c r="G1306" s="345"/>
    </row>
    <row r="1307" spans="1:7" x14ac:dyDescent="0.35">
      <c r="A1307" s="346">
        <v>45466</v>
      </c>
      <c r="B1307" s="345" t="s">
        <v>3050</v>
      </c>
      <c r="C1307" s="345" t="s">
        <v>3051</v>
      </c>
      <c r="E1307" s="346"/>
      <c r="F1307" s="345"/>
      <c r="G1307" s="345"/>
    </row>
    <row r="1308" spans="1:7" x14ac:dyDescent="0.35">
      <c r="A1308" s="346">
        <v>45466</v>
      </c>
      <c r="B1308" s="345" t="s">
        <v>3052</v>
      </c>
      <c r="C1308" s="345" t="s">
        <v>3053</v>
      </c>
      <c r="E1308" s="346"/>
      <c r="F1308" s="345"/>
      <c r="G1308" s="345"/>
    </row>
    <row r="1309" spans="1:7" x14ac:dyDescent="0.35">
      <c r="A1309" s="346">
        <v>45466</v>
      </c>
      <c r="B1309" s="345" t="s">
        <v>3054</v>
      </c>
      <c r="C1309" s="345" t="s">
        <v>3055</v>
      </c>
      <c r="E1309" s="346"/>
      <c r="F1309" s="345"/>
      <c r="G1309" s="345"/>
    </row>
    <row r="1310" spans="1:7" x14ac:dyDescent="0.35">
      <c r="A1310" s="346">
        <v>45466</v>
      </c>
      <c r="B1310" s="345" t="s">
        <v>3056</v>
      </c>
      <c r="C1310" s="345" t="s">
        <v>3057</v>
      </c>
      <c r="E1310" s="346"/>
      <c r="F1310" s="345"/>
      <c r="G1310" s="345"/>
    </row>
    <row r="1311" spans="1:7" x14ac:dyDescent="0.35">
      <c r="A1311" s="346">
        <v>45466</v>
      </c>
      <c r="B1311" s="345" t="s">
        <v>3058</v>
      </c>
      <c r="C1311" s="345" t="s">
        <v>3059</v>
      </c>
      <c r="E1311" s="346"/>
      <c r="F1311" s="345"/>
      <c r="G1311" s="345"/>
    </row>
    <row r="1312" spans="1:7" x14ac:dyDescent="0.35">
      <c r="A1312" s="346">
        <v>45466</v>
      </c>
      <c r="B1312" s="345" t="s">
        <v>3060</v>
      </c>
      <c r="C1312" s="345" t="s">
        <v>3061</v>
      </c>
      <c r="E1312" s="346"/>
      <c r="F1312" s="345"/>
      <c r="G1312" s="345"/>
    </row>
    <row r="1313" spans="1:7" x14ac:dyDescent="0.35">
      <c r="A1313" s="346">
        <v>45466</v>
      </c>
      <c r="B1313" s="345" t="s">
        <v>3062</v>
      </c>
      <c r="C1313" s="345" t="s">
        <v>3063</v>
      </c>
      <c r="E1313" s="346"/>
      <c r="F1313" s="345"/>
      <c r="G1313" s="345"/>
    </row>
    <row r="1314" spans="1:7" x14ac:dyDescent="0.35">
      <c r="A1314" s="346">
        <v>45466</v>
      </c>
      <c r="B1314" s="345" t="s">
        <v>3064</v>
      </c>
      <c r="C1314" s="345" t="s">
        <v>3065</v>
      </c>
      <c r="E1314" s="346"/>
      <c r="F1314" s="345"/>
      <c r="G1314" s="345"/>
    </row>
    <row r="1315" spans="1:7" x14ac:dyDescent="0.35">
      <c r="A1315" s="346">
        <v>45466</v>
      </c>
      <c r="B1315" s="345" t="s">
        <v>3066</v>
      </c>
      <c r="C1315" s="345" t="s">
        <v>3067</v>
      </c>
      <c r="E1315" s="346"/>
      <c r="F1315" s="345"/>
      <c r="G1315" s="345"/>
    </row>
    <row r="1316" spans="1:7" x14ac:dyDescent="0.35">
      <c r="A1316" s="346">
        <v>45466</v>
      </c>
      <c r="B1316" s="345" t="s">
        <v>3068</v>
      </c>
      <c r="C1316" s="345" t="s">
        <v>3069</v>
      </c>
      <c r="E1316" s="346"/>
      <c r="F1316" s="345"/>
      <c r="G1316" s="345"/>
    </row>
    <row r="1317" spans="1:7" x14ac:dyDescent="0.35">
      <c r="A1317" s="346">
        <v>45466</v>
      </c>
      <c r="B1317" s="345" t="s">
        <v>3070</v>
      </c>
      <c r="C1317" s="345" t="s">
        <v>3071</v>
      </c>
      <c r="E1317" s="346"/>
      <c r="F1317" s="345"/>
      <c r="G1317" s="345"/>
    </row>
    <row r="1318" spans="1:7" x14ac:dyDescent="0.35">
      <c r="A1318" s="346">
        <v>45466</v>
      </c>
      <c r="B1318" s="345" t="s">
        <v>3072</v>
      </c>
      <c r="C1318" s="345" t="s">
        <v>3073</v>
      </c>
      <c r="E1318" s="346"/>
      <c r="F1318" s="345"/>
      <c r="G1318" s="345"/>
    </row>
    <row r="1319" spans="1:7" x14ac:dyDescent="0.35">
      <c r="A1319" s="346">
        <v>45466</v>
      </c>
      <c r="B1319" s="345" t="s">
        <v>3074</v>
      </c>
      <c r="C1319" s="345" t="s">
        <v>3075</v>
      </c>
      <c r="E1319" s="346"/>
      <c r="F1319" s="345"/>
      <c r="G1319" s="345"/>
    </row>
    <row r="1320" spans="1:7" x14ac:dyDescent="0.35">
      <c r="A1320" s="346">
        <v>45466</v>
      </c>
      <c r="B1320" s="345" t="s">
        <v>3076</v>
      </c>
      <c r="C1320" s="345" t="s">
        <v>3077</v>
      </c>
      <c r="E1320" s="346"/>
      <c r="F1320" s="345"/>
      <c r="G1320" s="345"/>
    </row>
    <row r="1321" spans="1:7" x14ac:dyDescent="0.35">
      <c r="A1321" s="346">
        <v>45466</v>
      </c>
      <c r="B1321" s="345" t="s">
        <v>3078</v>
      </c>
      <c r="C1321" s="345" t="s">
        <v>3079</v>
      </c>
      <c r="E1321" s="346"/>
      <c r="F1321" s="345"/>
      <c r="G1321" s="345"/>
    </row>
    <row r="1322" spans="1:7" x14ac:dyDescent="0.35">
      <c r="A1322" s="346">
        <v>45466</v>
      </c>
      <c r="B1322" s="345" t="s">
        <v>3080</v>
      </c>
      <c r="C1322" s="345" t="s">
        <v>3081</v>
      </c>
      <c r="E1322" s="346"/>
      <c r="F1322" s="345"/>
      <c r="G1322" s="345"/>
    </row>
    <row r="1323" spans="1:7" x14ac:dyDescent="0.35">
      <c r="A1323" s="346">
        <v>45466</v>
      </c>
      <c r="B1323" s="345" t="s">
        <v>3082</v>
      </c>
      <c r="C1323" s="345" t="s">
        <v>3083</v>
      </c>
      <c r="E1323" s="346"/>
      <c r="F1323" s="345"/>
      <c r="G1323" s="345"/>
    </row>
    <row r="1324" spans="1:7" x14ac:dyDescent="0.35">
      <c r="A1324" s="346">
        <v>45466</v>
      </c>
      <c r="B1324" s="345" t="s">
        <v>3084</v>
      </c>
      <c r="C1324" s="345" t="s">
        <v>3085</v>
      </c>
      <c r="E1324" s="346"/>
      <c r="F1324" s="345"/>
      <c r="G1324" s="345"/>
    </row>
    <row r="1325" spans="1:7" x14ac:dyDescent="0.35">
      <c r="A1325" s="346">
        <v>45466</v>
      </c>
      <c r="B1325" s="345" t="s">
        <v>3086</v>
      </c>
      <c r="C1325" s="345" t="s">
        <v>3087</v>
      </c>
      <c r="E1325" s="346"/>
      <c r="F1325" s="345"/>
      <c r="G1325" s="345"/>
    </row>
    <row r="1326" spans="1:7" x14ac:dyDescent="0.35">
      <c r="A1326" s="346">
        <v>45466</v>
      </c>
      <c r="B1326" s="345" t="s">
        <v>3088</v>
      </c>
      <c r="C1326" s="345" t="s">
        <v>3089</v>
      </c>
      <c r="E1326" s="346"/>
      <c r="F1326" s="345"/>
      <c r="G1326" s="345"/>
    </row>
    <row r="1327" spans="1:7" x14ac:dyDescent="0.35">
      <c r="A1327" s="346">
        <v>45466</v>
      </c>
      <c r="B1327" s="345" t="s">
        <v>3090</v>
      </c>
      <c r="C1327" s="345" t="s">
        <v>3091</v>
      </c>
      <c r="E1327" s="346"/>
      <c r="F1327" s="345"/>
      <c r="G1327" s="345"/>
    </row>
    <row r="1328" spans="1:7" x14ac:dyDescent="0.35">
      <c r="A1328" s="346">
        <v>45466</v>
      </c>
      <c r="B1328" s="345" t="s">
        <v>3092</v>
      </c>
      <c r="C1328" s="345" t="s">
        <v>3093</v>
      </c>
      <c r="E1328" s="346"/>
      <c r="F1328" s="345"/>
      <c r="G1328" s="345"/>
    </row>
    <row r="1329" spans="1:7" x14ac:dyDescent="0.35">
      <c r="A1329" s="346">
        <v>45466</v>
      </c>
      <c r="B1329" s="345" t="s">
        <v>3094</v>
      </c>
      <c r="C1329" s="345" t="s">
        <v>3095</v>
      </c>
      <c r="E1329" s="346"/>
      <c r="F1329" s="345"/>
      <c r="G1329" s="345"/>
    </row>
    <row r="1330" spans="1:7" x14ac:dyDescent="0.35">
      <c r="A1330" s="346">
        <v>45466</v>
      </c>
      <c r="B1330" s="345" t="s">
        <v>3096</v>
      </c>
      <c r="C1330" s="345" t="s">
        <v>3097</v>
      </c>
      <c r="E1330" s="346"/>
      <c r="F1330" s="345"/>
      <c r="G1330" s="345"/>
    </row>
    <row r="1331" spans="1:7" x14ac:dyDescent="0.35">
      <c r="A1331" s="346">
        <v>45466</v>
      </c>
      <c r="B1331" s="345" t="s">
        <v>3098</v>
      </c>
      <c r="C1331" s="345" t="s">
        <v>3099</v>
      </c>
      <c r="E1331" s="346"/>
      <c r="F1331" s="345"/>
      <c r="G1331" s="345"/>
    </row>
    <row r="1332" spans="1:7" x14ac:dyDescent="0.35">
      <c r="A1332" s="346">
        <v>45466</v>
      </c>
      <c r="B1332" s="345" t="s">
        <v>3100</v>
      </c>
      <c r="C1332" s="345" t="s">
        <v>3101</v>
      </c>
      <c r="E1332" s="346"/>
      <c r="F1332" s="345"/>
      <c r="G1332" s="345"/>
    </row>
    <row r="1333" spans="1:7" x14ac:dyDescent="0.35">
      <c r="A1333" s="346">
        <v>45466</v>
      </c>
      <c r="B1333" s="345" t="s">
        <v>3102</v>
      </c>
      <c r="C1333" s="345" t="s">
        <v>3103</v>
      </c>
      <c r="E1333" s="346"/>
      <c r="F1333" s="345"/>
      <c r="G1333" s="345"/>
    </row>
    <row r="1334" spans="1:7" x14ac:dyDescent="0.35">
      <c r="A1334" s="346">
        <v>45466</v>
      </c>
      <c r="B1334" s="345" t="s">
        <v>3104</v>
      </c>
      <c r="C1334" s="345" t="s">
        <v>3105</v>
      </c>
      <c r="E1334" s="346"/>
      <c r="F1334" s="345"/>
      <c r="G1334" s="345"/>
    </row>
    <row r="1335" spans="1:7" x14ac:dyDescent="0.35">
      <c r="A1335" s="346">
        <v>45466</v>
      </c>
      <c r="B1335" s="345" t="s">
        <v>3106</v>
      </c>
      <c r="C1335" s="345" t="s">
        <v>3107</v>
      </c>
      <c r="E1335" s="346"/>
      <c r="F1335" s="345"/>
      <c r="G1335" s="345"/>
    </row>
    <row r="1336" spans="1:7" x14ac:dyDescent="0.35">
      <c r="A1336" s="346">
        <v>45466</v>
      </c>
      <c r="B1336" s="345" t="s">
        <v>3108</v>
      </c>
      <c r="C1336" s="345" t="s">
        <v>3109</v>
      </c>
      <c r="E1336" s="346"/>
      <c r="F1336" s="345"/>
      <c r="G1336" s="345"/>
    </row>
    <row r="1337" spans="1:7" x14ac:dyDescent="0.35">
      <c r="A1337" s="346">
        <v>45466</v>
      </c>
      <c r="B1337" s="345" t="s">
        <v>3110</v>
      </c>
      <c r="C1337" s="345" t="s">
        <v>3111</v>
      </c>
      <c r="E1337" s="346"/>
      <c r="F1337" s="345"/>
      <c r="G1337" s="345"/>
    </row>
    <row r="1338" spans="1:7" x14ac:dyDescent="0.35">
      <c r="A1338" s="346">
        <v>45466</v>
      </c>
      <c r="B1338" s="345" t="s">
        <v>3112</v>
      </c>
      <c r="C1338" s="345" t="s">
        <v>3113</v>
      </c>
      <c r="E1338" s="346"/>
      <c r="F1338" s="345"/>
      <c r="G1338" s="345"/>
    </row>
    <row r="1339" spans="1:7" x14ac:dyDescent="0.35">
      <c r="A1339" s="346">
        <v>45466</v>
      </c>
      <c r="B1339" s="345" t="s">
        <v>3114</v>
      </c>
      <c r="C1339" s="345" t="s">
        <v>3115</v>
      </c>
      <c r="E1339" s="346"/>
      <c r="F1339" s="345"/>
      <c r="G1339" s="345"/>
    </row>
    <row r="1340" spans="1:7" x14ac:dyDescent="0.35">
      <c r="A1340" s="346">
        <v>45466</v>
      </c>
      <c r="B1340" s="345" t="s">
        <v>3116</v>
      </c>
      <c r="C1340" s="345" t="s">
        <v>3117</v>
      </c>
      <c r="E1340" s="346"/>
      <c r="F1340" s="345"/>
      <c r="G1340" s="345"/>
    </row>
    <row r="1341" spans="1:7" x14ac:dyDescent="0.35">
      <c r="A1341" s="346">
        <v>45466</v>
      </c>
      <c r="B1341" s="345" t="s">
        <v>3118</v>
      </c>
      <c r="C1341" s="345" t="s">
        <v>463</v>
      </c>
      <c r="E1341" s="346"/>
      <c r="F1341" s="345"/>
      <c r="G1341" s="345"/>
    </row>
    <row r="1342" spans="1:7" x14ac:dyDescent="0.35">
      <c r="A1342" s="346">
        <v>45466</v>
      </c>
      <c r="B1342" s="345" t="s">
        <v>3119</v>
      </c>
      <c r="C1342" s="345" t="s">
        <v>3120</v>
      </c>
      <c r="E1342" s="346"/>
      <c r="F1342" s="345"/>
      <c r="G1342" s="345"/>
    </row>
    <row r="1343" spans="1:7" x14ac:dyDescent="0.35">
      <c r="A1343" s="346">
        <v>45466</v>
      </c>
      <c r="B1343" s="345" t="s">
        <v>3121</v>
      </c>
      <c r="C1343" s="345" t="s">
        <v>3122</v>
      </c>
      <c r="E1343" s="346"/>
      <c r="F1343" s="345"/>
      <c r="G1343" s="345"/>
    </row>
    <row r="1344" spans="1:7" x14ac:dyDescent="0.35">
      <c r="A1344" s="346">
        <v>45466</v>
      </c>
      <c r="B1344" s="345" t="s">
        <v>3123</v>
      </c>
      <c r="C1344" s="345" t="s">
        <v>3124</v>
      </c>
      <c r="E1344" s="346"/>
      <c r="F1344" s="345"/>
      <c r="G1344" s="345"/>
    </row>
    <row r="1345" spans="1:7" x14ac:dyDescent="0.35">
      <c r="A1345" s="346">
        <v>45466</v>
      </c>
      <c r="B1345" s="345" t="s">
        <v>3125</v>
      </c>
      <c r="C1345" s="345" t="s">
        <v>406</v>
      </c>
      <c r="E1345" s="346"/>
      <c r="F1345" s="345"/>
      <c r="G1345" s="345"/>
    </row>
    <row r="1346" spans="1:7" x14ac:dyDescent="0.35">
      <c r="A1346" s="346">
        <v>45466</v>
      </c>
      <c r="B1346" s="345" t="s">
        <v>3126</v>
      </c>
      <c r="C1346" s="345" t="s">
        <v>3127</v>
      </c>
      <c r="E1346" s="346"/>
      <c r="F1346" s="345"/>
      <c r="G1346" s="345"/>
    </row>
    <row r="1347" spans="1:7" x14ac:dyDescent="0.35">
      <c r="A1347" s="346">
        <v>45466</v>
      </c>
      <c r="B1347" s="345" t="s">
        <v>3128</v>
      </c>
      <c r="C1347" s="345" t="s">
        <v>3129</v>
      </c>
      <c r="E1347" s="346"/>
      <c r="F1347" s="345"/>
      <c r="G1347" s="345"/>
    </row>
    <row r="1348" spans="1:7" x14ac:dyDescent="0.35">
      <c r="A1348" s="346">
        <v>45466</v>
      </c>
      <c r="B1348" s="345" t="s">
        <v>3130</v>
      </c>
      <c r="C1348" s="345" t="s">
        <v>397</v>
      </c>
      <c r="E1348" s="346"/>
      <c r="F1348" s="345"/>
      <c r="G1348" s="345"/>
    </row>
    <row r="1349" spans="1:7" x14ac:dyDescent="0.35">
      <c r="A1349" s="346">
        <v>45466</v>
      </c>
      <c r="B1349" s="345" t="s">
        <v>3131</v>
      </c>
      <c r="C1349" s="345" t="s">
        <v>3132</v>
      </c>
      <c r="E1349" s="346"/>
      <c r="F1349" s="345"/>
      <c r="G1349" s="345"/>
    </row>
    <row r="1350" spans="1:7" x14ac:dyDescent="0.35">
      <c r="A1350" s="346">
        <v>45466</v>
      </c>
      <c r="B1350" s="345" t="s">
        <v>3133</v>
      </c>
      <c r="C1350" s="345" t="s">
        <v>3134</v>
      </c>
      <c r="E1350" s="346"/>
      <c r="F1350" s="345"/>
      <c r="G1350" s="345"/>
    </row>
    <row r="1351" spans="1:7" x14ac:dyDescent="0.35">
      <c r="A1351" s="346">
        <v>45466</v>
      </c>
      <c r="B1351" s="345" t="s">
        <v>3135</v>
      </c>
      <c r="C1351" s="345" t="s">
        <v>5616</v>
      </c>
      <c r="E1351" s="346"/>
      <c r="F1351" s="345"/>
      <c r="G1351" s="345"/>
    </row>
    <row r="1352" spans="1:7" x14ac:dyDescent="0.35">
      <c r="A1352" s="346">
        <v>45466</v>
      </c>
      <c r="B1352" s="345" t="s">
        <v>3136</v>
      </c>
      <c r="C1352" s="345" t="s">
        <v>3137</v>
      </c>
      <c r="E1352" s="346"/>
      <c r="F1352" s="345"/>
      <c r="G1352" s="345"/>
    </row>
    <row r="1353" spans="1:7" x14ac:dyDescent="0.35">
      <c r="A1353" s="346">
        <v>45466</v>
      </c>
      <c r="B1353" s="345" t="s">
        <v>3138</v>
      </c>
      <c r="C1353" s="345" t="s">
        <v>3139</v>
      </c>
      <c r="E1353" s="346"/>
      <c r="F1353" s="345"/>
      <c r="G1353" s="345"/>
    </row>
    <row r="1354" spans="1:7" x14ac:dyDescent="0.35">
      <c r="A1354" s="346">
        <v>45466</v>
      </c>
      <c r="B1354" s="345" t="s">
        <v>3140</v>
      </c>
      <c r="C1354" s="345" t="s">
        <v>3141</v>
      </c>
      <c r="E1354" s="346"/>
      <c r="F1354" s="345"/>
      <c r="G1354" s="345"/>
    </row>
    <row r="1355" spans="1:7" x14ac:dyDescent="0.35">
      <c r="A1355" s="346">
        <v>45466</v>
      </c>
      <c r="B1355" s="345" t="s">
        <v>3142</v>
      </c>
      <c r="C1355" s="345" t="s">
        <v>3143</v>
      </c>
      <c r="E1355" s="346"/>
      <c r="F1355" s="345"/>
      <c r="G1355" s="345"/>
    </row>
    <row r="1356" spans="1:7" x14ac:dyDescent="0.35">
      <c r="A1356" s="346">
        <v>45466</v>
      </c>
      <c r="B1356" s="345" t="s">
        <v>3144</v>
      </c>
      <c r="C1356" s="345" t="s">
        <v>424</v>
      </c>
      <c r="E1356" s="346"/>
      <c r="F1356" s="345"/>
      <c r="G1356" s="345"/>
    </row>
    <row r="1357" spans="1:7" x14ac:dyDescent="0.35">
      <c r="A1357" s="346">
        <v>45466</v>
      </c>
      <c r="B1357" s="345" t="s">
        <v>3145</v>
      </c>
      <c r="C1357" s="345" t="s">
        <v>3146</v>
      </c>
      <c r="E1357" s="346"/>
      <c r="F1357" s="345"/>
      <c r="G1357" s="345"/>
    </row>
    <row r="1358" spans="1:7" x14ac:dyDescent="0.35">
      <c r="A1358" s="346">
        <v>45466</v>
      </c>
      <c r="B1358" s="345" t="s">
        <v>3147</v>
      </c>
      <c r="C1358" s="345" t="s">
        <v>3148</v>
      </c>
      <c r="E1358" s="346"/>
      <c r="F1358" s="345"/>
      <c r="G1358" s="345"/>
    </row>
    <row r="1359" spans="1:7" x14ac:dyDescent="0.35">
      <c r="A1359" s="346">
        <v>45466</v>
      </c>
      <c r="B1359" s="345" t="s">
        <v>3149</v>
      </c>
      <c r="C1359" s="345" t="s">
        <v>3150</v>
      </c>
      <c r="E1359" s="346"/>
      <c r="F1359" s="345"/>
      <c r="G1359" s="345"/>
    </row>
    <row r="1360" spans="1:7" x14ac:dyDescent="0.35">
      <c r="A1360" s="346">
        <v>45466</v>
      </c>
      <c r="B1360" s="345" t="s">
        <v>3151</v>
      </c>
      <c r="C1360" s="345" t="s">
        <v>3152</v>
      </c>
      <c r="E1360" s="346"/>
      <c r="F1360" s="345"/>
      <c r="G1360" s="345"/>
    </row>
    <row r="1361" spans="1:7" x14ac:dyDescent="0.35">
      <c r="A1361" s="346">
        <v>45466</v>
      </c>
      <c r="B1361" s="345" t="s">
        <v>3153</v>
      </c>
      <c r="C1361" s="345" t="s">
        <v>3154</v>
      </c>
      <c r="E1361" s="346"/>
      <c r="F1361" s="345"/>
      <c r="G1361" s="345"/>
    </row>
    <row r="1362" spans="1:7" x14ac:dyDescent="0.35">
      <c r="A1362" s="346">
        <v>45466</v>
      </c>
      <c r="B1362" s="345" t="s">
        <v>3155</v>
      </c>
      <c r="C1362" s="345" t="s">
        <v>3156</v>
      </c>
      <c r="E1362" s="346"/>
      <c r="F1362" s="345"/>
      <c r="G1362" s="345"/>
    </row>
    <row r="1363" spans="1:7" x14ac:dyDescent="0.35">
      <c r="A1363" s="346">
        <v>45466</v>
      </c>
      <c r="B1363" s="345" t="s">
        <v>3157</v>
      </c>
      <c r="C1363" s="345" t="s">
        <v>3158</v>
      </c>
      <c r="E1363" s="346"/>
      <c r="F1363" s="345"/>
      <c r="G1363" s="345"/>
    </row>
    <row r="1364" spans="1:7" x14ac:dyDescent="0.35">
      <c r="A1364" s="346">
        <v>45466</v>
      </c>
      <c r="B1364" s="345" t="s">
        <v>3159</v>
      </c>
      <c r="C1364" s="345" t="s">
        <v>3160</v>
      </c>
      <c r="E1364" s="346"/>
      <c r="F1364" s="345"/>
      <c r="G1364" s="345"/>
    </row>
    <row r="1365" spans="1:7" x14ac:dyDescent="0.35">
      <c r="A1365" s="346">
        <v>45466</v>
      </c>
      <c r="B1365" s="345" t="s">
        <v>3161</v>
      </c>
      <c r="C1365" s="345" t="s">
        <v>3162</v>
      </c>
      <c r="E1365" s="346"/>
      <c r="F1365" s="345"/>
      <c r="G1365" s="345"/>
    </row>
    <row r="1366" spans="1:7" x14ac:dyDescent="0.35">
      <c r="A1366" s="346">
        <v>45466</v>
      </c>
      <c r="B1366" s="345" t="s">
        <v>3163</v>
      </c>
      <c r="C1366" s="345" t="s">
        <v>3164</v>
      </c>
      <c r="E1366" s="346"/>
      <c r="F1366" s="345"/>
      <c r="G1366" s="345"/>
    </row>
    <row r="1367" spans="1:7" x14ac:dyDescent="0.35">
      <c r="A1367" s="346">
        <v>45466</v>
      </c>
      <c r="B1367" s="345" t="s">
        <v>3165</v>
      </c>
      <c r="C1367" s="345" t="s">
        <v>3166</v>
      </c>
      <c r="E1367" s="346"/>
      <c r="F1367" s="345"/>
      <c r="G1367" s="345"/>
    </row>
    <row r="1368" spans="1:7" x14ac:dyDescent="0.35">
      <c r="A1368" s="346">
        <v>45466</v>
      </c>
      <c r="B1368" s="345" t="s">
        <v>3167</v>
      </c>
      <c r="C1368" s="345" t="s">
        <v>3168</v>
      </c>
      <c r="E1368" s="346"/>
      <c r="F1368" s="345"/>
      <c r="G1368" s="345"/>
    </row>
    <row r="1369" spans="1:7" x14ac:dyDescent="0.35">
      <c r="A1369" s="346">
        <v>45466</v>
      </c>
      <c r="B1369" s="345" t="s">
        <v>3169</v>
      </c>
      <c r="C1369" s="345" t="s">
        <v>3170</v>
      </c>
      <c r="E1369" s="346"/>
      <c r="F1369" s="345"/>
      <c r="G1369" s="345"/>
    </row>
    <row r="1370" spans="1:7" x14ac:dyDescent="0.35">
      <c r="A1370" s="346">
        <v>45466</v>
      </c>
      <c r="B1370" s="345" t="s">
        <v>3171</v>
      </c>
      <c r="C1370" s="345" t="s">
        <v>3172</v>
      </c>
      <c r="E1370" s="346"/>
      <c r="F1370" s="345"/>
      <c r="G1370" s="345"/>
    </row>
    <row r="1371" spans="1:7" x14ac:dyDescent="0.35">
      <c r="A1371" s="346">
        <v>45466</v>
      </c>
      <c r="B1371" s="345" t="s">
        <v>3173</v>
      </c>
      <c r="C1371" s="345" t="s">
        <v>3174</v>
      </c>
      <c r="E1371" s="346"/>
      <c r="F1371" s="345"/>
      <c r="G1371" s="345"/>
    </row>
    <row r="1372" spans="1:7" x14ac:dyDescent="0.35">
      <c r="A1372" s="346">
        <v>45466</v>
      </c>
      <c r="B1372" s="345" t="s">
        <v>3175</v>
      </c>
      <c r="C1372" s="345" t="s">
        <v>3176</v>
      </c>
      <c r="E1372" s="346"/>
      <c r="F1372" s="345"/>
      <c r="G1372" s="345"/>
    </row>
    <row r="1373" spans="1:7" x14ac:dyDescent="0.35">
      <c r="A1373" s="346">
        <v>45466</v>
      </c>
      <c r="B1373" s="345" t="s">
        <v>3177</v>
      </c>
      <c r="C1373" s="345" t="s">
        <v>3178</v>
      </c>
      <c r="E1373" s="346"/>
      <c r="F1373" s="345"/>
      <c r="G1373" s="345"/>
    </row>
    <row r="1374" spans="1:7" x14ac:dyDescent="0.35">
      <c r="A1374" s="346">
        <v>45466</v>
      </c>
      <c r="B1374" s="345" t="s">
        <v>3179</v>
      </c>
      <c r="C1374" s="345" t="s">
        <v>3180</v>
      </c>
      <c r="E1374" s="346"/>
      <c r="F1374" s="345"/>
      <c r="G1374" s="345"/>
    </row>
    <row r="1375" spans="1:7" x14ac:dyDescent="0.35">
      <c r="A1375" s="346">
        <v>45466</v>
      </c>
      <c r="B1375" s="345" t="s">
        <v>3181</v>
      </c>
      <c r="C1375" s="345" t="s">
        <v>396</v>
      </c>
      <c r="E1375" s="346"/>
      <c r="F1375" s="345"/>
      <c r="G1375" s="345"/>
    </row>
    <row r="1376" spans="1:7" x14ac:dyDescent="0.35">
      <c r="A1376" s="346">
        <v>45466</v>
      </c>
      <c r="B1376" s="345" t="s">
        <v>3182</v>
      </c>
      <c r="C1376" s="345" t="s">
        <v>3183</v>
      </c>
      <c r="E1376" s="346"/>
      <c r="F1376" s="345"/>
      <c r="G1376" s="345"/>
    </row>
    <row r="1377" spans="1:7" x14ac:dyDescent="0.35">
      <c r="A1377" s="346">
        <v>45466</v>
      </c>
      <c r="B1377" s="345" t="s">
        <v>3184</v>
      </c>
      <c r="C1377" s="345" t="s">
        <v>3185</v>
      </c>
      <c r="E1377" s="346"/>
      <c r="F1377" s="345"/>
      <c r="G1377" s="345"/>
    </row>
    <row r="1378" spans="1:7" x14ac:dyDescent="0.35">
      <c r="A1378" s="346">
        <v>45466</v>
      </c>
      <c r="B1378" s="345" t="s">
        <v>3186</v>
      </c>
      <c r="C1378" s="345" t="s">
        <v>3187</v>
      </c>
      <c r="E1378" s="346"/>
      <c r="F1378" s="345"/>
      <c r="G1378" s="345"/>
    </row>
    <row r="1379" spans="1:7" x14ac:dyDescent="0.35">
      <c r="A1379" s="346">
        <v>45466</v>
      </c>
      <c r="B1379" s="345" t="s">
        <v>3188</v>
      </c>
      <c r="C1379" s="345" t="s">
        <v>3189</v>
      </c>
      <c r="E1379" s="346"/>
      <c r="F1379" s="345"/>
      <c r="G1379" s="345"/>
    </row>
    <row r="1380" spans="1:7" x14ac:dyDescent="0.35">
      <c r="A1380" s="346">
        <v>45466</v>
      </c>
      <c r="B1380" s="345" t="s">
        <v>3190</v>
      </c>
      <c r="C1380" s="345" t="s">
        <v>3191</v>
      </c>
      <c r="E1380" s="346"/>
      <c r="F1380" s="345"/>
      <c r="G1380" s="345"/>
    </row>
    <row r="1381" spans="1:7" x14ac:dyDescent="0.35">
      <c r="A1381" s="346">
        <v>45466</v>
      </c>
      <c r="B1381" s="345" t="s">
        <v>3192</v>
      </c>
      <c r="C1381" s="345" t="s">
        <v>3193</v>
      </c>
      <c r="E1381" s="346"/>
      <c r="F1381" s="345"/>
      <c r="G1381" s="345"/>
    </row>
    <row r="1382" spans="1:7" x14ac:dyDescent="0.35">
      <c r="A1382" s="346">
        <v>45466</v>
      </c>
      <c r="B1382" s="345" t="s">
        <v>3194</v>
      </c>
      <c r="C1382" s="345" t="s">
        <v>3195</v>
      </c>
      <c r="E1382" s="346"/>
      <c r="F1382" s="345"/>
      <c r="G1382" s="345"/>
    </row>
    <row r="1383" spans="1:7" x14ac:dyDescent="0.35">
      <c r="A1383" s="346">
        <v>45466</v>
      </c>
      <c r="B1383" s="345" t="s">
        <v>3196</v>
      </c>
      <c r="C1383" s="345" t="s">
        <v>3197</v>
      </c>
      <c r="E1383" s="346"/>
      <c r="F1383" s="345"/>
      <c r="G1383" s="345"/>
    </row>
    <row r="1384" spans="1:7" x14ac:dyDescent="0.35">
      <c r="A1384" s="346">
        <v>45466</v>
      </c>
      <c r="B1384" s="345" t="s">
        <v>3198</v>
      </c>
      <c r="C1384" s="345" t="s">
        <v>3199</v>
      </c>
      <c r="E1384" s="346"/>
      <c r="F1384" s="345"/>
      <c r="G1384" s="345"/>
    </row>
    <row r="1385" spans="1:7" x14ac:dyDescent="0.35">
      <c r="A1385" s="346">
        <v>45466</v>
      </c>
      <c r="B1385" s="345" t="s">
        <v>3200</v>
      </c>
      <c r="C1385" s="345" t="s">
        <v>3201</v>
      </c>
      <c r="E1385" s="346"/>
      <c r="F1385" s="345"/>
      <c r="G1385" s="345"/>
    </row>
    <row r="1386" spans="1:7" x14ac:dyDescent="0.35">
      <c r="A1386" s="346">
        <v>45466</v>
      </c>
      <c r="B1386" s="345" t="s">
        <v>3202</v>
      </c>
      <c r="C1386" s="345" t="s">
        <v>3203</v>
      </c>
      <c r="E1386" s="346"/>
      <c r="F1386" s="345"/>
      <c r="G1386" s="345"/>
    </row>
    <row r="1387" spans="1:7" x14ac:dyDescent="0.35">
      <c r="A1387" s="346">
        <v>45466</v>
      </c>
      <c r="B1387" s="345" t="s">
        <v>3204</v>
      </c>
      <c r="C1387" s="345" t="s">
        <v>3205</v>
      </c>
      <c r="E1387" s="346"/>
      <c r="F1387" s="345"/>
      <c r="G1387" s="345"/>
    </row>
    <row r="1388" spans="1:7" x14ac:dyDescent="0.35">
      <c r="A1388" s="346">
        <v>45466</v>
      </c>
      <c r="B1388" s="345" t="s">
        <v>3206</v>
      </c>
      <c r="C1388" s="345" t="s">
        <v>3207</v>
      </c>
      <c r="E1388" s="346"/>
      <c r="F1388" s="345"/>
      <c r="G1388" s="345"/>
    </row>
    <row r="1389" spans="1:7" x14ac:dyDescent="0.35">
      <c r="A1389" s="346">
        <v>45466</v>
      </c>
      <c r="B1389" s="345" t="s">
        <v>3208</v>
      </c>
      <c r="C1389" s="345" t="s">
        <v>3209</v>
      </c>
      <c r="E1389" s="346"/>
      <c r="F1389" s="345"/>
      <c r="G1389" s="345"/>
    </row>
    <row r="1390" spans="1:7" x14ac:dyDescent="0.35">
      <c r="A1390" s="346">
        <v>45466</v>
      </c>
      <c r="B1390" s="345" t="s">
        <v>3210</v>
      </c>
      <c r="C1390" s="345" t="s">
        <v>3211</v>
      </c>
      <c r="E1390" s="346"/>
      <c r="F1390" s="345"/>
      <c r="G1390" s="345"/>
    </row>
    <row r="1391" spans="1:7" x14ac:dyDescent="0.35">
      <c r="A1391" s="346">
        <v>45466</v>
      </c>
      <c r="B1391" s="345" t="s">
        <v>3212</v>
      </c>
      <c r="C1391" s="345" t="s">
        <v>3213</v>
      </c>
      <c r="E1391" s="346"/>
      <c r="F1391" s="345"/>
      <c r="G1391" s="345"/>
    </row>
    <row r="1392" spans="1:7" x14ac:dyDescent="0.35">
      <c r="A1392" s="346">
        <v>45466</v>
      </c>
      <c r="B1392" s="345" t="s">
        <v>3214</v>
      </c>
      <c r="C1392" s="345" t="s">
        <v>3215</v>
      </c>
      <c r="E1392" s="346"/>
      <c r="F1392" s="345"/>
      <c r="G1392" s="345"/>
    </row>
    <row r="1393" spans="1:7" x14ac:dyDescent="0.35">
      <c r="A1393" s="346">
        <v>45466</v>
      </c>
      <c r="B1393" s="345" t="s">
        <v>3216</v>
      </c>
      <c r="C1393" s="345" t="s">
        <v>3217</v>
      </c>
      <c r="E1393" s="346"/>
      <c r="F1393" s="345"/>
      <c r="G1393" s="345"/>
    </row>
    <row r="1394" spans="1:7" x14ac:dyDescent="0.35">
      <c r="A1394" s="346">
        <v>45466</v>
      </c>
      <c r="B1394" s="345" t="s">
        <v>3218</v>
      </c>
      <c r="C1394" s="345" t="s">
        <v>3219</v>
      </c>
      <c r="E1394" s="346"/>
      <c r="F1394" s="345"/>
      <c r="G1394" s="345"/>
    </row>
    <row r="1395" spans="1:7" x14ac:dyDescent="0.35">
      <c r="A1395" s="346">
        <v>45466</v>
      </c>
      <c r="B1395" s="345" t="s">
        <v>3220</v>
      </c>
      <c r="C1395" s="345" t="s">
        <v>3221</v>
      </c>
      <c r="E1395" s="346"/>
      <c r="F1395" s="345"/>
      <c r="G1395" s="345"/>
    </row>
    <row r="1396" spans="1:7" x14ac:dyDescent="0.35">
      <c r="A1396" s="346">
        <v>45466</v>
      </c>
      <c r="B1396" s="345" t="s">
        <v>3222</v>
      </c>
      <c r="C1396" s="345" t="s">
        <v>3223</v>
      </c>
      <c r="E1396" s="346"/>
      <c r="F1396" s="345"/>
      <c r="G1396" s="345"/>
    </row>
    <row r="1397" spans="1:7" x14ac:dyDescent="0.35">
      <c r="A1397" s="346">
        <v>45466</v>
      </c>
      <c r="B1397" s="345" t="s">
        <v>3224</v>
      </c>
      <c r="C1397" s="345" t="s">
        <v>3225</v>
      </c>
      <c r="E1397" s="346"/>
      <c r="F1397" s="345"/>
      <c r="G1397" s="345"/>
    </row>
    <row r="1398" spans="1:7" x14ac:dyDescent="0.35">
      <c r="A1398" s="346">
        <v>45466</v>
      </c>
      <c r="B1398" s="345" t="s">
        <v>3226</v>
      </c>
      <c r="C1398" s="345" t="s">
        <v>3227</v>
      </c>
      <c r="E1398" s="346"/>
      <c r="F1398" s="345"/>
      <c r="G1398" s="345"/>
    </row>
    <row r="1399" spans="1:7" x14ac:dyDescent="0.35">
      <c r="A1399" s="346">
        <v>45466</v>
      </c>
      <c r="B1399" s="345" t="s">
        <v>3228</v>
      </c>
      <c r="C1399" s="345" t="s">
        <v>3229</v>
      </c>
      <c r="E1399" s="346"/>
      <c r="F1399" s="345"/>
      <c r="G1399" s="345"/>
    </row>
    <row r="1400" spans="1:7" x14ac:dyDescent="0.35">
      <c r="A1400" s="346">
        <v>45466</v>
      </c>
      <c r="B1400" s="345" t="s">
        <v>3230</v>
      </c>
      <c r="C1400" s="345" t="s">
        <v>3231</v>
      </c>
      <c r="E1400" s="346"/>
      <c r="F1400" s="345"/>
      <c r="G1400" s="345"/>
    </row>
    <row r="1401" spans="1:7" x14ac:dyDescent="0.35">
      <c r="A1401" s="346">
        <v>45466</v>
      </c>
      <c r="B1401" s="345" t="s">
        <v>3232</v>
      </c>
      <c r="C1401" s="345" t="s">
        <v>3233</v>
      </c>
      <c r="E1401" s="346"/>
      <c r="F1401" s="345"/>
      <c r="G1401" s="345"/>
    </row>
    <row r="1402" spans="1:7" x14ac:dyDescent="0.35">
      <c r="A1402" s="346">
        <v>45466</v>
      </c>
      <c r="B1402" s="345" t="s">
        <v>3234</v>
      </c>
      <c r="C1402" s="345" t="s">
        <v>3235</v>
      </c>
      <c r="E1402" s="346"/>
      <c r="F1402" s="345"/>
      <c r="G1402" s="345"/>
    </row>
    <row r="1403" spans="1:7" x14ac:dyDescent="0.35">
      <c r="A1403" s="346">
        <v>45466</v>
      </c>
      <c r="B1403" s="345" t="s">
        <v>3236</v>
      </c>
      <c r="C1403" s="345" t="s">
        <v>3237</v>
      </c>
      <c r="E1403" s="346"/>
      <c r="F1403" s="345"/>
      <c r="G1403" s="345"/>
    </row>
    <row r="1404" spans="1:7" x14ac:dyDescent="0.35">
      <c r="A1404" s="346">
        <v>45466</v>
      </c>
      <c r="B1404" s="345" t="s">
        <v>3238</v>
      </c>
      <c r="C1404" s="345" t="s">
        <v>3239</v>
      </c>
      <c r="E1404" s="346"/>
      <c r="F1404" s="345"/>
      <c r="G1404" s="345"/>
    </row>
    <row r="1405" spans="1:7" x14ac:dyDescent="0.35">
      <c r="A1405" s="346">
        <v>45466</v>
      </c>
      <c r="B1405" s="345" t="s">
        <v>3240</v>
      </c>
      <c r="C1405" s="345" t="s">
        <v>3241</v>
      </c>
      <c r="E1405" s="346"/>
      <c r="F1405" s="345"/>
      <c r="G1405" s="345"/>
    </row>
    <row r="1406" spans="1:7" x14ac:dyDescent="0.35">
      <c r="A1406" s="346">
        <v>45466</v>
      </c>
      <c r="B1406" s="345" t="s">
        <v>3242</v>
      </c>
      <c r="C1406" s="345" t="s">
        <v>3243</v>
      </c>
      <c r="E1406" s="346"/>
      <c r="F1406" s="345"/>
      <c r="G1406" s="345"/>
    </row>
    <row r="1407" spans="1:7" x14ac:dyDescent="0.35">
      <c r="A1407" s="346">
        <v>45466</v>
      </c>
      <c r="B1407" s="345" t="s">
        <v>3244</v>
      </c>
      <c r="C1407" s="345" t="s">
        <v>3245</v>
      </c>
      <c r="E1407" s="346"/>
      <c r="F1407" s="345"/>
      <c r="G1407" s="345"/>
    </row>
    <row r="1408" spans="1:7" x14ac:dyDescent="0.35">
      <c r="A1408" s="346">
        <v>45466</v>
      </c>
      <c r="B1408" s="345" t="s">
        <v>3246</v>
      </c>
      <c r="C1408" s="345" t="s">
        <v>3247</v>
      </c>
      <c r="E1408" s="346"/>
      <c r="F1408" s="345"/>
      <c r="G1408" s="345"/>
    </row>
    <row r="1409" spans="1:7" x14ac:dyDescent="0.35">
      <c r="A1409" s="346">
        <v>45466</v>
      </c>
      <c r="B1409" s="345" t="s">
        <v>3248</v>
      </c>
      <c r="C1409" s="345" t="s">
        <v>3249</v>
      </c>
      <c r="E1409" s="346"/>
      <c r="F1409" s="345"/>
      <c r="G1409" s="345"/>
    </row>
    <row r="1410" spans="1:7" x14ac:dyDescent="0.35">
      <c r="A1410" s="346">
        <v>45466</v>
      </c>
      <c r="B1410" s="345" t="s">
        <v>3250</v>
      </c>
      <c r="C1410" s="345" t="s">
        <v>486</v>
      </c>
      <c r="E1410" s="346"/>
      <c r="F1410" s="345"/>
      <c r="G1410" s="345"/>
    </row>
    <row r="1411" spans="1:7" x14ac:dyDescent="0.35">
      <c r="A1411" s="346">
        <v>45466</v>
      </c>
      <c r="B1411" s="345" t="s">
        <v>3251</v>
      </c>
      <c r="C1411" s="345" t="s">
        <v>3252</v>
      </c>
      <c r="E1411" s="346"/>
      <c r="F1411" s="345"/>
      <c r="G1411" s="345"/>
    </row>
    <row r="1412" spans="1:7" x14ac:dyDescent="0.35">
      <c r="A1412" s="346">
        <v>45466</v>
      </c>
      <c r="B1412" s="345" t="s">
        <v>3253</v>
      </c>
      <c r="C1412" s="345" t="s">
        <v>3254</v>
      </c>
      <c r="E1412" s="346"/>
      <c r="F1412" s="345"/>
      <c r="G1412" s="345"/>
    </row>
    <row r="1413" spans="1:7" x14ac:dyDescent="0.35">
      <c r="A1413" s="346">
        <v>45466</v>
      </c>
      <c r="B1413" s="345" t="s">
        <v>3255</v>
      </c>
      <c r="C1413" s="345" t="s">
        <v>3256</v>
      </c>
      <c r="E1413" s="346"/>
      <c r="F1413" s="345"/>
      <c r="G1413" s="345"/>
    </row>
    <row r="1414" spans="1:7" x14ac:dyDescent="0.35">
      <c r="A1414" s="346">
        <v>45466</v>
      </c>
      <c r="B1414" s="345" t="s">
        <v>3257</v>
      </c>
      <c r="C1414" s="345" t="s">
        <v>3258</v>
      </c>
      <c r="E1414" s="346"/>
      <c r="F1414" s="345"/>
      <c r="G1414" s="345"/>
    </row>
    <row r="1415" spans="1:7" x14ac:dyDescent="0.35">
      <c r="A1415" s="346">
        <v>45466</v>
      </c>
      <c r="B1415" s="345" t="s">
        <v>3259</v>
      </c>
      <c r="C1415" s="345" t="s">
        <v>3260</v>
      </c>
      <c r="E1415" s="346"/>
      <c r="F1415" s="345"/>
      <c r="G1415" s="345"/>
    </row>
    <row r="1416" spans="1:7" x14ac:dyDescent="0.35">
      <c r="A1416" s="346">
        <v>45466</v>
      </c>
      <c r="B1416" s="345" t="s">
        <v>3261</v>
      </c>
      <c r="C1416" s="345" t="s">
        <v>3262</v>
      </c>
      <c r="E1416" s="346"/>
      <c r="F1416" s="345"/>
      <c r="G1416" s="345"/>
    </row>
    <row r="1417" spans="1:7" x14ac:dyDescent="0.35">
      <c r="A1417" s="346">
        <v>45466</v>
      </c>
      <c r="B1417" s="345" t="s">
        <v>3263</v>
      </c>
      <c r="C1417" s="345" t="s">
        <v>3264</v>
      </c>
      <c r="E1417" s="346"/>
      <c r="F1417" s="345"/>
      <c r="G1417" s="345"/>
    </row>
    <row r="1418" spans="1:7" x14ac:dyDescent="0.35">
      <c r="A1418" s="346">
        <v>45466</v>
      </c>
      <c r="B1418" s="345" t="s">
        <v>3265</v>
      </c>
      <c r="C1418" s="345" t="s">
        <v>3266</v>
      </c>
      <c r="E1418" s="346"/>
      <c r="F1418" s="345"/>
      <c r="G1418" s="345"/>
    </row>
    <row r="1419" spans="1:7" x14ac:dyDescent="0.35">
      <c r="A1419" s="346">
        <v>45466</v>
      </c>
      <c r="B1419" s="345" t="s">
        <v>3267</v>
      </c>
      <c r="C1419" s="345" t="s">
        <v>3268</v>
      </c>
      <c r="E1419" s="346"/>
      <c r="F1419" s="345"/>
      <c r="G1419" s="345"/>
    </row>
    <row r="1420" spans="1:7" x14ac:dyDescent="0.35">
      <c r="A1420" s="346">
        <v>45466</v>
      </c>
      <c r="B1420" s="345" t="s">
        <v>3269</v>
      </c>
      <c r="C1420" s="345" t="s">
        <v>3270</v>
      </c>
      <c r="E1420" s="346"/>
      <c r="F1420" s="345"/>
      <c r="G1420" s="345"/>
    </row>
    <row r="1421" spans="1:7" x14ac:dyDescent="0.35">
      <c r="A1421" s="346">
        <v>45466</v>
      </c>
      <c r="B1421" s="345" t="s">
        <v>3271</v>
      </c>
      <c r="C1421" s="345" t="s">
        <v>3272</v>
      </c>
      <c r="E1421" s="346"/>
      <c r="F1421" s="345"/>
      <c r="G1421" s="345"/>
    </row>
    <row r="1422" spans="1:7" x14ac:dyDescent="0.35">
      <c r="A1422" s="346">
        <v>45466</v>
      </c>
      <c r="B1422" s="345" t="s">
        <v>3273</v>
      </c>
      <c r="C1422" s="345" t="s">
        <v>3274</v>
      </c>
      <c r="E1422" s="346"/>
      <c r="F1422" s="345"/>
      <c r="G1422" s="345"/>
    </row>
    <row r="1423" spans="1:7" x14ac:dyDescent="0.35">
      <c r="A1423" s="346">
        <v>45466</v>
      </c>
      <c r="B1423" s="345" t="s">
        <v>3275</v>
      </c>
      <c r="C1423" s="345" t="s">
        <v>3276</v>
      </c>
      <c r="E1423" s="346"/>
      <c r="F1423" s="345"/>
      <c r="G1423" s="345"/>
    </row>
    <row r="1424" spans="1:7" x14ac:dyDescent="0.35">
      <c r="A1424" s="346">
        <v>45466</v>
      </c>
      <c r="B1424" s="345" t="s">
        <v>3277</v>
      </c>
      <c r="C1424" s="345" t="s">
        <v>3278</v>
      </c>
      <c r="E1424" s="346"/>
      <c r="F1424" s="345"/>
      <c r="G1424" s="345"/>
    </row>
    <row r="1425" spans="1:7" x14ac:dyDescent="0.35">
      <c r="A1425" s="346">
        <v>45466</v>
      </c>
      <c r="B1425" s="345" t="s">
        <v>3279</v>
      </c>
      <c r="C1425" s="345" t="s">
        <v>3280</v>
      </c>
      <c r="E1425" s="346"/>
      <c r="F1425" s="345"/>
      <c r="G1425" s="345"/>
    </row>
    <row r="1426" spans="1:7" x14ac:dyDescent="0.35">
      <c r="A1426" s="346">
        <v>45466</v>
      </c>
      <c r="B1426" s="345" t="s">
        <v>3281</v>
      </c>
      <c r="C1426" s="345" t="s">
        <v>3282</v>
      </c>
      <c r="E1426" s="346"/>
      <c r="F1426" s="345"/>
      <c r="G1426" s="345"/>
    </row>
    <row r="1427" spans="1:7" x14ac:dyDescent="0.35">
      <c r="A1427" s="346">
        <v>45466</v>
      </c>
      <c r="B1427" s="345" t="s">
        <v>3283</v>
      </c>
      <c r="C1427" s="345" t="s">
        <v>3284</v>
      </c>
      <c r="E1427" s="346"/>
      <c r="F1427" s="345"/>
      <c r="G1427" s="345"/>
    </row>
    <row r="1428" spans="1:7" x14ac:dyDescent="0.35">
      <c r="A1428" s="346">
        <v>45466</v>
      </c>
      <c r="B1428" s="345" t="s">
        <v>3285</v>
      </c>
      <c r="C1428" s="345" t="s">
        <v>3286</v>
      </c>
      <c r="E1428" s="346"/>
      <c r="F1428" s="345"/>
      <c r="G1428" s="345"/>
    </row>
    <row r="1429" spans="1:7" x14ac:dyDescent="0.35">
      <c r="A1429" s="346">
        <v>45466</v>
      </c>
      <c r="B1429" s="345" t="s">
        <v>3287</v>
      </c>
      <c r="C1429" s="345" t="s">
        <v>469</v>
      </c>
      <c r="E1429" s="346"/>
      <c r="F1429" s="345"/>
      <c r="G1429" s="345"/>
    </row>
    <row r="1430" spans="1:7" x14ac:dyDescent="0.35">
      <c r="A1430" s="346">
        <v>45466</v>
      </c>
      <c r="B1430" s="345" t="s">
        <v>3288</v>
      </c>
      <c r="C1430" s="345" t="s">
        <v>3289</v>
      </c>
      <c r="E1430" s="346"/>
      <c r="F1430" s="345"/>
      <c r="G1430" s="345"/>
    </row>
    <row r="1431" spans="1:7" x14ac:dyDescent="0.35">
      <c r="A1431" s="346">
        <v>45466</v>
      </c>
      <c r="B1431" s="345" t="s">
        <v>3290</v>
      </c>
      <c r="C1431" s="345" t="s">
        <v>3291</v>
      </c>
      <c r="E1431" s="346"/>
      <c r="F1431" s="345"/>
      <c r="G1431" s="345"/>
    </row>
    <row r="1432" spans="1:7" x14ac:dyDescent="0.35">
      <c r="A1432" s="346">
        <v>45466</v>
      </c>
      <c r="B1432" s="345" t="s">
        <v>3292</v>
      </c>
      <c r="C1432" s="345" t="s">
        <v>3293</v>
      </c>
      <c r="E1432" s="346"/>
      <c r="F1432" s="345"/>
      <c r="G1432" s="345"/>
    </row>
    <row r="1433" spans="1:7" x14ac:dyDescent="0.35">
      <c r="A1433" s="346">
        <v>45466</v>
      </c>
      <c r="B1433" s="345" t="s">
        <v>3294</v>
      </c>
      <c r="C1433" s="345" t="s">
        <v>3295</v>
      </c>
      <c r="E1433" s="346"/>
      <c r="F1433" s="345"/>
      <c r="G1433" s="345"/>
    </row>
    <row r="1434" spans="1:7" x14ac:dyDescent="0.35">
      <c r="A1434" s="346">
        <v>45466</v>
      </c>
      <c r="B1434" s="345" t="s">
        <v>3296</v>
      </c>
      <c r="C1434" s="345" t="s">
        <v>3297</v>
      </c>
      <c r="E1434" s="346"/>
      <c r="F1434" s="345"/>
      <c r="G1434" s="345"/>
    </row>
    <row r="1435" spans="1:7" x14ac:dyDescent="0.35">
      <c r="A1435" s="346">
        <v>45466</v>
      </c>
      <c r="B1435" s="345" t="s">
        <v>3298</v>
      </c>
      <c r="C1435" s="345" t="s">
        <v>3299</v>
      </c>
      <c r="E1435" s="346"/>
      <c r="F1435" s="345"/>
      <c r="G1435" s="345"/>
    </row>
    <row r="1436" spans="1:7" x14ac:dyDescent="0.35">
      <c r="A1436" s="346">
        <v>45466</v>
      </c>
      <c r="B1436" s="345" t="s">
        <v>3300</v>
      </c>
      <c r="C1436" s="345" t="s">
        <v>3301</v>
      </c>
      <c r="E1436" s="346"/>
      <c r="F1436" s="345"/>
      <c r="G1436" s="345"/>
    </row>
    <row r="1437" spans="1:7" x14ac:dyDescent="0.35">
      <c r="A1437" s="346">
        <v>45466</v>
      </c>
      <c r="B1437" s="345" t="s">
        <v>3302</v>
      </c>
      <c r="C1437" s="345" t="s">
        <v>3303</v>
      </c>
      <c r="E1437" s="346"/>
      <c r="F1437" s="345"/>
      <c r="G1437" s="345"/>
    </row>
    <row r="1438" spans="1:7" x14ac:dyDescent="0.35">
      <c r="A1438" s="346">
        <v>45466</v>
      </c>
      <c r="B1438" s="345" t="s">
        <v>3304</v>
      </c>
      <c r="C1438" s="345" t="s">
        <v>3305</v>
      </c>
      <c r="E1438" s="346"/>
      <c r="F1438" s="345"/>
      <c r="G1438" s="345"/>
    </row>
    <row r="1439" spans="1:7" x14ac:dyDescent="0.35">
      <c r="A1439" s="346">
        <v>45466</v>
      </c>
      <c r="B1439" s="345" t="s">
        <v>3306</v>
      </c>
      <c r="C1439" s="345" t="s">
        <v>3307</v>
      </c>
      <c r="E1439" s="346"/>
      <c r="F1439" s="345"/>
      <c r="G1439" s="345"/>
    </row>
    <row r="1440" spans="1:7" x14ac:dyDescent="0.35">
      <c r="A1440" s="346">
        <v>45466</v>
      </c>
      <c r="B1440" s="345" t="s">
        <v>3308</v>
      </c>
      <c r="C1440" s="345" t="s">
        <v>3309</v>
      </c>
      <c r="E1440" s="346"/>
      <c r="F1440" s="345"/>
      <c r="G1440" s="345"/>
    </row>
    <row r="1441" spans="1:7" x14ac:dyDescent="0.35">
      <c r="A1441" s="346">
        <v>45466</v>
      </c>
      <c r="B1441" s="345" t="s">
        <v>3310</v>
      </c>
      <c r="C1441" s="345" t="s">
        <v>3311</v>
      </c>
      <c r="E1441" s="346"/>
      <c r="F1441" s="345"/>
      <c r="G1441" s="345"/>
    </row>
    <row r="1442" spans="1:7" x14ac:dyDescent="0.35">
      <c r="A1442" s="346">
        <v>45466</v>
      </c>
      <c r="B1442" s="345" t="s">
        <v>3312</v>
      </c>
      <c r="C1442" s="345" t="s">
        <v>470</v>
      </c>
      <c r="E1442" s="346"/>
      <c r="F1442" s="345"/>
      <c r="G1442" s="345"/>
    </row>
    <row r="1443" spans="1:7" x14ac:dyDescent="0.35">
      <c r="A1443" s="346">
        <v>45466</v>
      </c>
      <c r="B1443" s="345" t="s">
        <v>3313</v>
      </c>
      <c r="C1443" s="345" t="s">
        <v>3314</v>
      </c>
      <c r="E1443" s="346"/>
      <c r="F1443" s="345"/>
      <c r="G1443" s="345"/>
    </row>
    <row r="1444" spans="1:7" x14ac:dyDescent="0.35">
      <c r="A1444" s="346">
        <v>45466</v>
      </c>
      <c r="B1444" s="345" t="s">
        <v>3315</v>
      </c>
      <c r="C1444" s="345" t="s">
        <v>3316</v>
      </c>
      <c r="E1444" s="346"/>
      <c r="F1444" s="345"/>
      <c r="G1444" s="345"/>
    </row>
    <row r="1445" spans="1:7" x14ac:dyDescent="0.35">
      <c r="A1445" s="346">
        <v>45466</v>
      </c>
      <c r="B1445" s="345" t="s">
        <v>3317</v>
      </c>
      <c r="C1445" s="345" t="s">
        <v>3318</v>
      </c>
      <c r="E1445" s="346"/>
      <c r="F1445" s="345"/>
      <c r="G1445" s="345"/>
    </row>
    <row r="1446" spans="1:7" x14ac:dyDescent="0.35">
      <c r="A1446" s="346">
        <v>45466</v>
      </c>
      <c r="B1446" s="345" t="s">
        <v>3319</v>
      </c>
      <c r="C1446" s="345" t="s">
        <v>3320</v>
      </c>
      <c r="E1446" s="346"/>
      <c r="F1446" s="345"/>
      <c r="G1446" s="345"/>
    </row>
    <row r="1447" spans="1:7" x14ac:dyDescent="0.35">
      <c r="A1447" s="346">
        <v>45466</v>
      </c>
      <c r="B1447" s="345" t="s">
        <v>3321</v>
      </c>
      <c r="C1447" s="345" t="s">
        <v>3322</v>
      </c>
      <c r="E1447" s="346"/>
      <c r="F1447" s="345"/>
      <c r="G1447" s="345"/>
    </row>
    <row r="1448" spans="1:7" x14ac:dyDescent="0.35">
      <c r="A1448" s="346">
        <v>45466</v>
      </c>
      <c r="B1448" s="345" t="s">
        <v>3323</v>
      </c>
      <c r="C1448" s="345" t="s">
        <v>3324</v>
      </c>
      <c r="E1448" s="346"/>
      <c r="F1448" s="345"/>
      <c r="G1448" s="345"/>
    </row>
    <row r="1449" spans="1:7" x14ac:dyDescent="0.35">
      <c r="A1449" s="346">
        <v>45466</v>
      </c>
      <c r="B1449" s="345" t="s">
        <v>3325</v>
      </c>
      <c r="C1449" s="345" t="s">
        <v>3326</v>
      </c>
      <c r="E1449" s="346"/>
      <c r="F1449" s="345"/>
      <c r="G1449" s="345"/>
    </row>
    <row r="1450" spans="1:7" x14ac:dyDescent="0.35">
      <c r="A1450" s="346">
        <v>45466</v>
      </c>
      <c r="B1450" s="345" t="s">
        <v>3327</v>
      </c>
      <c r="C1450" s="345" t="s">
        <v>3328</v>
      </c>
      <c r="E1450" s="346"/>
      <c r="F1450" s="345"/>
      <c r="G1450" s="345"/>
    </row>
    <row r="1451" spans="1:7" x14ac:dyDescent="0.35">
      <c r="A1451" s="346">
        <v>45466</v>
      </c>
      <c r="B1451" s="345" t="s">
        <v>3329</v>
      </c>
      <c r="C1451" s="345" t="s">
        <v>3330</v>
      </c>
      <c r="E1451" s="346"/>
      <c r="F1451" s="345"/>
      <c r="G1451" s="345"/>
    </row>
    <row r="1452" spans="1:7" x14ac:dyDescent="0.35">
      <c r="A1452" s="346">
        <v>45466</v>
      </c>
      <c r="B1452" s="345" t="s">
        <v>3331</v>
      </c>
      <c r="C1452" s="345" t="s">
        <v>3332</v>
      </c>
      <c r="E1452" s="346"/>
      <c r="F1452" s="345"/>
      <c r="G1452" s="345"/>
    </row>
    <row r="1453" spans="1:7" x14ac:dyDescent="0.35">
      <c r="A1453" s="346">
        <v>45466</v>
      </c>
      <c r="B1453" s="345" t="s">
        <v>3333</v>
      </c>
      <c r="C1453" s="345" t="s">
        <v>3334</v>
      </c>
      <c r="E1453" s="346"/>
      <c r="F1453" s="345"/>
      <c r="G1453" s="345"/>
    </row>
    <row r="1454" spans="1:7" x14ac:dyDescent="0.35">
      <c r="A1454" s="346">
        <v>45466</v>
      </c>
      <c r="B1454" s="345" t="s">
        <v>3335</v>
      </c>
      <c r="C1454" s="345" t="s">
        <v>3336</v>
      </c>
      <c r="E1454" s="346"/>
      <c r="F1454" s="345"/>
      <c r="G1454" s="345"/>
    </row>
    <row r="1455" spans="1:7" x14ac:dyDescent="0.35">
      <c r="A1455" s="346">
        <v>45466</v>
      </c>
      <c r="B1455" s="345" t="s">
        <v>3337</v>
      </c>
      <c r="C1455" s="345" t="s">
        <v>3338</v>
      </c>
      <c r="E1455" s="346"/>
      <c r="F1455" s="345"/>
      <c r="G1455" s="345"/>
    </row>
    <row r="1456" spans="1:7" x14ac:dyDescent="0.35">
      <c r="A1456" s="346">
        <v>45466</v>
      </c>
      <c r="B1456" s="345" t="s">
        <v>3339</v>
      </c>
      <c r="C1456" s="345" t="s">
        <v>3340</v>
      </c>
      <c r="E1456" s="346"/>
      <c r="F1456" s="345"/>
      <c r="G1456" s="345"/>
    </row>
    <row r="1457" spans="1:7" x14ac:dyDescent="0.35">
      <c r="A1457" s="346">
        <v>45466</v>
      </c>
      <c r="B1457" s="345" t="s">
        <v>3341</v>
      </c>
      <c r="C1457" s="345" t="s">
        <v>3342</v>
      </c>
      <c r="E1457" s="346"/>
      <c r="F1457" s="345"/>
      <c r="G1457" s="345"/>
    </row>
    <row r="1458" spans="1:7" x14ac:dyDescent="0.35">
      <c r="A1458" s="346">
        <v>45466</v>
      </c>
      <c r="B1458" s="345" t="s">
        <v>3343</v>
      </c>
      <c r="C1458" s="345" t="s">
        <v>3344</v>
      </c>
      <c r="E1458" s="346"/>
      <c r="F1458" s="345"/>
      <c r="G1458" s="345"/>
    </row>
    <row r="1459" spans="1:7" x14ac:dyDescent="0.35">
      <c r="A1459" s="346">
        <v>45466</v>
      </c>
      <c r="B1459" s="345" t="s">
        <v>3345</v>
      </c>
      <c r="C1459" s="345" t="s">
        <v>3346</v>
      </c>
      <c r="E1459" s="346"/>
      <c r="F1459" s="345"/>
      <c r="G1459" s="345"/>
    </row>
    <row r="1460" spans="1:7" x14ac:dyDescent="0.35">
      <c r="A1460" s="346">
        <v>45466</v>
      </c>
      <c r="B1460" s="345" t="s">
        <v>3347</v>
      </c>
      <c r="C1460" s="345" t="s">
        <v>3348</v>
      </c>
      <c r="E1460" s="346"/>
      <c r="F1460" s="345"/>
      <c r="G1460" s="345"/>
    </row>
    <row r="1461" spans="1:7" x14ac:dyDescent="0.35">
      <c r="A1461" s="346">
        <v>45466</v>
      </c>
      <c r="B1461" s="345" t="s">
        <v>3349</v>
      </c>
      <c r="C1461" s="345" t="s">
        <v>473</v>
      </c>
      <c r="E1461" s="346"/>
      <c r="F1461" s="345"/>
      <c r="G1461" s="345"/>
    </row>
    <row r="1462" spans="1:7" x14ac:dyDescent="0.35">
      <c r="A1462" s="346">
        <v>45466</v>
      </c>
      <c r="B1462" s="345" t="s">
        <v>3350</v>
      </c>
      <c r="C1462" s="345" t="s">
        <v>3351</v>
      </c>
      <c r="E1462" s="346"/>
      <c r="F1462" s="345"/>
      <c r="G1462" s="345"/>
    </row>
    <row r="1463" spans="1:7" x14ac:dyDescent="0.35">
      <c r="A1463" s="346">
        <v>45466</v>
      </c>
      <c r="B1463" s="345" t="s">
        <v>3352</v>
      </c>
      <c r="C1463" s="345" t="s">
        <v>3353</v>
      </c>
      <c r="E1463" s="346"/>
      <c r="F1463" s="345"/>
      <c r="G1463" s="345"/>
    </row>
    <row r="1464" spans="1:7" x14ac:dyDescent="0.35">
      <c r="A1464" s="346">
        <v>45466</v>
      </c>
      <c r="B1464" s="345" t="s">
        <v>3354</v>
      </c>
      <c r="C1464" s="345" t="s">
        <v>3355</v>
      </c>
      <c r="E1464" s="346"/>
      <c r="F1464" s="345"/>
      <c r="G1464" s="345"/>
    </row>
    <row r="1465" spans="1:7" x14ac:dyDescent="0.35">
      <c r="A1465" s="346">
        <v>45466</v>
      </c>
      <c r="B1465" s="345" t="s">
        <v>3356</v>
      </c>
      <c r="C1465" s="345" t="s">
        <v>3357</v>
      </c>
      <c r="E1465" s="346"/>
      <c r="F1465" s="345"/>
      <c r="G1465" s="345"/>
    </row>
    <row r="1466" spans="1:7" x14ac:dyDescent="0.35">
      <c r="A1466" s="346">
        <v>45466</v>
      </c>
      <c r="B1466" s="345" t="s">
        <v>3358</v>
      </c>
      <c r="C1466" s="345" t="s">
        <v>3359</v>
      </c>
      <c r="E1466" s="346"/>
      <c r="F1466" s="345"/>
      <c r="G1466" s="345"/>
    </row>
    <row r="1467" spans="1:7" x14ac:dyDescent="0.35">
      <c r="A1467" s="346">
        <v>45466</v>
      </c>
      <c r="B1467" s="345" t="s">
        <v>3360</v>
      </c>
      <c r="C1467" s="345" t="s">
        <v>3361</v>
      </c>
      <c r="E1467" s="346"/>
      <c r="F1467" s="345"/>
      <c r="G1467" s="345"/>
    </row>
    <row r="1468" spans="1:7" x14ac:dyDescent="0.35">
      <c r="A1468" s="346">
        <v>45466</v>
      </c>
      <c r="B1468" s="345" t="s">
        <v>3362</v>
      </c>
      <c r="C1468" s="345" t="s">
        <v>3363</v>
      </c>
      <c r="E1468" s="346"/>
      <c r="F1468" s="345"/>
      <c r="G1468" s="345"/>
    </row>
    <row r="1469" spans="1:7" x14ac:dyDescent="0.35">
      <c r="A1469" s="346">
        <v>45466</v>
      </c>
      <c r="B1469" s="345" t="s">
        <v>3364</v>
      </c>
      <c r="C1469" s="345" t="s">
        <v>3365</v>
      </c>
      <c r="E1469" s="346"/>
      <c r="F1469" s="345"/>
      <c r="G1469" s="345"/>
    </row>
    <row r="1470" spans="1:7" x14ac:dyDescent="0.35">
      <c r="A1470" s="346">
        <v>45466</v>
      </c>
      <c r="B1470" s="345" t="s">
        <v>3366</v>
      </c>
      <c r="C1470" s="345" t="s">
        <v>3367</v>
      </c>
      <c r="E1470" s="346"/>
      <c r="F1470" s="345"/>
      <c r="G1470" s="345"/>
    </row>
    <row r="1471" spans="1:7" x14ac:dyDescent="0.35">
      <c r="A1471" s="346">
        <v>45466</v>
      </c>
      <c r="B1471" s="345" t="s">
        <v>3368</v>
      </c>
      <c r="C1471" s="345" t="s">
        <v>3369</v>
      </c>
      <c r="E1471" s="346"/>
      <c r="F1471" s="345"/>
      <c r="G1471" s="345"/>
    </row>
    <row r="1472" spans="1:7" x14ac:dyDescent="0.35">
      <c r="A1472" s="346">
        <v>45466</v>
      </c>
      <c r="B1472" s="345" t="s">
        <v>3370</v>
      </c>
      <c r="C1472" s="345" t="s">
        <v>3371</v>
      </c>
      <c r="E1472" s="346"/>
      <c r="F1472" s="345"/>
      <c r="G1472" s="345"/>
    </row>
    <row r="1473" spans="1:7" x14ac:dyDescent="0.35">
      <c r="A1473" s="346">
        <v>45466</v>
      </c>
      <c r="B1473" s="345" t="s">
        <v>3372</v>
      </c>
      <c r="C1473" s="345" t="s">
        <v>3373</v>
      </c>
      <c r="E1473" s="346"/>
      <c r="F1473" s="345"/>
      <c r="G1473" s="345"/>
    </row>
    <row r="1474" spans="1:7" x14ac:dyDescent="0.35">
      <c r="A1474" s="346">
        <v>45466</v>
      </c>
      <c r="B1474" s="345" t="s">
        <v>3374</v>
      </c>
      <c r="C1474" s="345" t="s">
        <v>3375</v>
      </c>
      <c r="E1474" s="346"/>
      <c r="F1474" s="345"/>
      <c r="G1474" s="345"/>
    </row>
    <row r="1475" spans="1:7" x14ac:dyDescent="0.35">
      <c r="A1475" s="346">
        <v>45466</v>
      </c>
      <c r="B1475" s="345" t="s">
        <v>3376</v>
      </c>
      <c r="C1475" s="345" t="s">
        <v>3377</v>
      </c>
      <c r="E1475" s="346"/>
      <c r="F1475" s="345"/>
      <c r="G1475" s="345"/>
    </row>
    <row r="1476" spans="1:7" x14ac:dyDescent="0.35">
      <c r="A1476" s="346">
        <v>45466</v>
      </c>
      <c r="B1476" s="345" t="s">
        <v>3378</v>
      </c>
      <c r="C1476" s="345" t="s">
        <v>3379</v>
      </c>
      <c r="E1476" s="346"/>
      <c r="F1476" s="345"/>
      <c r="G1476" s="345"/>
    </row>
    <row r="1477" spans="1:7" x14ac:dyDescent="0.35">
      <c r="A1477" s="346">
        <v>45466</v>
      </c>
      <c r="B1477" s="345" t="s">
        <v>3380</v>
      </c>
      <c r="C1477" s="345" t="s">
        <v>3381</v>
      </c>
      <c r="E1477" s="346"/>
      <c r="F1477" s="345"/>
      <c r="G1477" s="345"/>
    </row>
    <row r="1478" spans="1:7" x14ac:dyDescent="0.35">
      <c r="A1478" s="346">
        <v>45466</v>
      </c>
      <c r="B1478" s="345" t="s">
        <v>3382</v>
      </c>
      <c r="C1478" s="345" t="s">
        <v>3383</v>
      </c>
      <c r="E1478" s="346"/>
      <c r="F1478" s="345"/>
      <c r="G1478" s="345"/>
    </row>
    <row r="1479" spans="1:7" x14ac:dyDescent="0.35">
      <c r="A1479" s="346">
        <v>45466</v>
      </c>
      <c r="B1479" s="345" t="s">
        <v>3384</v>
      </c>
      <c r="C1479" s="345" t="s">
        <v>3385</v>
      </c>
      <c r="E1479" s="346"/>
      <c r="F1479" s="345"/>
      <c r="G1479" s="345"/>
    </row>
    <row r="1480" spans="1:7" x14ac:dyDescent="0.35">
      <c r="A1480" s="346">
        <v>45466</v>
      </c>
      <c r="B1480" s="345" t="s">
        <v>3386</v>
      </c>
      <c r="C1480" s="345" t="s">
        <v>3387</v>
      </c>
      <c r="E1480" s="346"/>
      <c r="F1480" s="345"/>
      <c r="G1480" s="345"/>
    </row>
    <row r="1481" spans="1:7" x14ac:dyDescent="0.35">
      <c r="A1481" s="346">
        <v>45466</v>
      </c>
      <c r="B1481" s="345" t="s">
        <v>3388</v>
      </c>
      <c r="C1481" s="345" t="s">
        <v>3389</v>
      </c>
      <c r="E1481" s="346"/>
      <c r="F1481" s="345"/>
      <c r="G1481" s="345"/>
    </row>
    <row r="1482" spans="1:7" x14ac:dyDescent="0.35">
      <c r="A1482" s="346">
        <v>45466</v>
      </c>
      <c r="B1482" s="345" t="s">
        <v>3390</v>
      </c>
      <c r="C1482" s="345" t="s">
        <v>3391</v>
      </c>
      <c r="E1482" s="346"/>
      <c r="F1482" s="345"/>
      <c r="G1482" s="345"/>
    </row>
    <row r="1483" spans="1:7" x14ac:dyDescent="0.35">
      <c r="A1483" s="346">
        <v>45466</v>
      </c>
      <c r="B1483" s="345" t="s">
        <v>3392</v>
      </c>
      <c r="C1483" s="345" t="s">
        <v>3393</v>
      </c>
      <c r="E1483" s="346"/>
      <c r="F1483" s="345"/>
      <c r="G1483" s="345"/>
    </row>
    <row r="1484" spans="1:7" x14ac:dyDescent="0.35">
      <c r="A1484" s="346">
        <v>45466</v>
      </c>
      <c r="B1484" s="345" t="s">
        <v>3394</v>
      </c>
      <c r="C1484" s="345" t="s">
        <v>3395</v>
      </c>
      <c r="E1484" s="346"/>
      <c r="F1484" s="345"/>
      <c r="G1484" s="345"/>
    </row>
    <row r="1485" spans="1:7" x14ac:dyDescent="0.35">
      <c r="A1485" s="346">
        <v>45466</v>
      </c>
      <c r="B1485" s="345" t="s">
        <v>3396</v>
      </c>
      <c r="C1485" s="345" t="s">
        <v>3397</v>
      </c>
      <c r="E1485" s="346"/>
      <c r="F1485" s="345"/>
      <c r="G1485" s="345"/>
    </row>
    <row r="1486" spans="1:7" x14ac:dyDescent="0.35">
      <c r="A1486" s="346">
        <v>45466</v>
      </c>
      <c r="B1486" s="345" t="s">
        <v>3398</v>
      </c>
      <c r="C1486" s="345" t="s">
        <v>3399</v>
      </c>
      <c r="E1486" s="346"/>
      <c r="F1486" s="345"/>
      <c r="G1486" s="345"/>
    </row>
    <row r="1487" spans="1:7" x14ac:dyDescent="0.35">
      <c r="A1487" s="346">
        <v>45466</v>
      </c>
      <c r="B1487" s="345" t="s">
        <v>3400</v>
      </c>
      <c r="C1487" s="345" t="s">
        <v>3401</v>
      </c>
      <c r="E1487" s="346"/>
      <c r="F1487" s="345"/>
      <c r="G1487" s="345"/>
    </row>
    <row r="1488" spans="1:7" x14ac:dyDescent="0.35">
      <c r="A1488" s="346">
        <v>45466</v>
      </c>
      <c r="B1488" s="345" t="s">
        <v>3402</v>
      </c>
      <c r="C1488" s="345" t="s">
        <v>3403</v>
      </c>
      <c r="E1488" s="346"/>
      <c r="F1488" s="345"/>
      <c r="G1488" s="345"/>
    </row>
    <row r="1489" spans="1:7" x14ac:dyDescent="0.35">
      <c r="A1489" s="346">
        <v>45466</v>
      </c>
      <c r="B1489" s="345" t="s">
        <v>3404</v>
      </c>
      <c r="C1489" s="345" t="s">
        <v>3405</v>
      </c>
      <c r="E1489" s="346"/>
      <c r="F1489" s="345"/>
      <c r="G1489" s="345"/>
    </row>
    <row r="1490" spans="1:7" x14ac:dyDescent="0.35">
      <c r="A1490" s="346">
        <v>45466</v>
      </c>
      <c r="B1490" s="345" t="s">
        <v>3406</v>
      </c>
      <c r="C1490" s="345" t="s">
        <v>3407</v>
      </c>
      <c r="E1490" s="346"/>
      <c r="F1490" s="345"/>
      <c r="G1490" s="345"/>
    </row>
    <row r="1491" spans="1:7" x14ac:dyDescent="0.35">
      <c r="A1491" s="346">
        <v>45466</v>
      </c>
      <c r="B1491" s="345" t="s">
        <v>3408</v>
      </c>
      <c r="C1491" s="345" t="s">
        <v>3409</v>
      </c>
      <c r="E1491" s="346"/>
      <c r="F1491" s="345"/>
      <c r="G1491" s="345"/>
    </row>
    <row r="1492" spans="1:7" x14ac:dyDescent="0.35">
      <c r="A1492" s="346">
        <v>45466</v>
      </c>
      <c r="B1492" s="345" t="s">
        <v>3410</v>
      </c>
      <c r="C1492" s="345" t="s">
        <v>3411</v>
      </c>
      <c r="E1492" s="346"/>
      <c r="F1492" s="345"/>
      <c r="G1492" s="345"/>
    </row>
    <row r="1493" spans="1:7" x14ac:dyDescent="0.35">
      <c r="A1493" s="346">
        <v>45466</v>
      </c>
      <c r="B1493" s="345" t="s">
        <v>3412</v>
      </c>
      <c r="C1493" s="345" t="s">
        <v>3413</v>
      </c>
      <c r="E1493" s="346"/>
      <c r="F1493" s="345"/>
      <c r="G1493" s="345"/>
    </row>
    <row r="1494" spans="1:7" x14ac:dyDescent="0.35">
      <c r="A1494" s="346">
        <v>45466</v>
      </c>
      <c r="B1494" s="345" t="s">
        <v>3414</v>
      </c>
      <c r="C1494" s="345" t="s">
        <v>3415</v>
      </c>
      <c r="E1494" s="346"/>
      <c r="F1494" s="345"/>
      <c r="G1494" s="345"/>
    </row>
    <row r="1495" spans="1:7" x14ac:dyDescent="0.35">
      <c r="A1495" s="346">
        <v>45466</v>
      </c>
      <c r="B1495" s="345" t="s">
        <v>3416</v>
      </c>
      <c r="C1495" s="345" t="s">
        <v>3417</v>
      </c>
      <c r="E1495" s="346"/>
      <c r="F1495" s="345"/>
      <c r="G1495" s="345"/>
    </row>
    <row r="1496" spans="1:7" x14ac:dyDescent="0.35">
      <c r="A1496" s="346">
        <v>45466</v>
      </c>
      <c r="B1496" s="345" t="s">
        <v>3418</v>
      </c>
      <c r="C1496" s="345" t="s">
        <v>3419</v>
      </c>
      <c r="E1496" s="346"/>
      <c r="F1496" s="345"/>
      <c r="G1496" s="345"/>
    </row>
    <row r="1497" spans="1:7" x14ac:dyDescent="0.35">
      <c r="A1497" s="346">
        <v>45466</v>
      </c>
      <c r="B1497" s="345" t="s">
        <v>3420</v>
      </c>
      <c r="C1497" s="345" t="s">
        <v>475</v>
      </c>
      <c r="E1497" s="346"/>
      <c r="F1497" s="345"/>
      <c r="G1497" s="345"/>
    </row>
    <row r="1498" spans="1:7" x14ac:dyDescent="0.35">
      <c r="A1498" s="346">
        <v>45466</v>
      </c>
      <c r="B1498" s="345" t="s">
        <v>3421</v>
      </c>
      <c r="C1498" s="345" t="s">
        <v>3422</v>
      </c>
      <c r="E1498" s="346"/>
      <c r="F1498" s="345"/>
      <c r="G1498" s="345"/>
    </row>
    <row r="1499" spans="1:7" x14ac:dyDescent="0.35">
      <c r="A1499" s="346">
        <v>45466</v>
      </c>
      <c r="B1499" s="345" t="s">
        <v>3423</v>
      </c>
      <c r="C1499" s="345" t="s">
        <v>3424</v>
      </c>
      <c r="E1499" s="346"/>
      <c r="F1499" s="345"/>
      <c r="G1499" s="345"/>
    </row>
    <row r="1500" spans="1:7" x14ac:dyDescent="0.35">
      <c r="A1500" s="346">
        <v>45466</v>
      </c>
      <c r="B1500" s="345" t="s">
        <v>3425</v>
      </c>
      <c r="C1500" s="345" t="s">
        <v>3426</v>
      </c>
      <c r="E1500" s="346"/>
      <c r="F1500" s="345"/>
      <c r="G1500" s="345"/>
    </row>
    <row r="1501" spans="1:7" x14ac:dyDescent="0.35">
      <c r="A1501" s="346">
        <v>45466</v>
      </c>
      <c r="B1501" s="345" t="s">
        <v>3427</v>
      </c>
      <c r="C1501" s="345" t="s">
        <v>3428</v>
      </c>
      <c r="E1501" s="346"/>
      <c r="F1501" s="345"/>
      <c r="G1501" s="345"/>
    </row>
    <row r="1502" spans="1:7" x14ac:dyDescent="0.35">
      <c r="A1502" s="346">
        <v>45466</v>
      </c>
      <c r="B1502" s="345" t="s">
        <v>3429</v>
      </c>
      <c r="C1502" s="345" t="s">
        <v>3430</v>
      </c>
      <c r="E1502" s="346"/>
      <c r="F1502" s="345"/>
      <c r="G1502" s="345"/>
    </row>
    <row r="1503" spans="1:7" x14ac:dyDescent="0.35">
      <c r="A1503" s="346">
        <v>45466</v>
      </c>
      <c r="B1503" s="345" t="s">
        <v>3431</v>
      </c>
      <c r="C1503" s="345" t="s">
        <v>3432</v>
      </c>
      <c r="E1503" s="346"/>
      <c r="F1503" s="345"/>
      <c r="G1503" s="345"/>
    </row>
    <row r="1504" spans="1:7" x14ac:dyDescent="0.35">
      <c r="A1504" s="346">
        <v>45466</v>
      </c>
      <c r="B1504" s="345" t="s">
        <v>3433</v>
      </c>
      <c r="C1504" s="345" t="s">
        <v>3434</v>
      </c>
      <c r="E1504" s="346"/>
      <c r="F1504" s="345"/>
      <c r="G1504" s="345"/>
    </row>
    <row r="1505" spans="1:7" x14ac:dyDescent="0.35">
      <c r="A1505" s="346">
        <v>45466</v>
      </c>
      <c r="B1505" s="345" t="s">
        <v>3435</v>
      </c>
      <c r="C1505" s="345" t="s">
        <v>3436</v>
      </c>
      <c r="E1505" s="346"/>
      <c r="F1505" s="345"/>
      <c r="G1505" s="345"/>
    </row>
    <row r="1506" spans="1:7" x14ac:dyDescent="0.35">
      <c r="A1506" s="346">
        <v>45466</v>
      </c>
      <c r="B1506" s="345" t="s">
        <v>3437</v>
      </c>
      <c r="C1506" s="345" t="s">
        <v>3438</v>
      </c>
      <c r="E1506" s="346"/>
      <c r="F1506" s="345"/>
      <c r="G1506" s="345"/>
    </row>
    <row r="1507" spans="1:7" x14ac:dyDescent="0.35">
      <c r="A1507" s="346">
        <v>45466</v>
      </c>
      <c r="B1507" s="345" t="s">
        <v>3439</v>
      </c>
      <c r="C1507" s="345" t="s">
        <v>3440</v>
      </c>
      <c r="E1507" s="346"/>
      <c r="F1507" s="345"/>
      <c r="G1507" s="345"/>
    </row>
    <row r="1508" spans="1:7" x14ac:dyDescent="0.35">
      <c r="A1508" s="346">
        <v>45466</v>
      </c>
      <c r="B1508" s="345" t="s">
        <v>3441</v>
      </c>
      <c r="C1508" s="345" t="s">
        <v>3442</v>
      </c>
      <c r="E1508" s="346"/>
      <c r="F1508" s="345"/>
      <c r="G1508" s="345"/>
    </row>
    <row r="1509" spans="1:7" x14ac:dyDescent="0.35">
      <c r="A1509" s="346">
        <v>45466</v>
      </c>
      <c r="B1509" s="345" t="s">
        <v>3443</v>
      </c>
      <c r="C1509" s="345" t="s">
        <v>3444</v>
      </c>
      <c r="E1509" s="346"/>
      <c r="F1509" s="345"/>
      <c r="G1509" s="345"/>
    </row>
    <row r="1510" spans="1:7" x14ac:dyDescent="0.35">
      <c r="A1510" s="346">
        <v>45466</v>
      </c>
      <c r="B1510" s="345" t="s">
        <v>3445</v>
      </c>
      <c r="C1510" s="345" t="s">
        <v>3446</v>
      </c>
      <c r="E1510" s="346"/>
      <c r="F1510" s="345"/>
      <c r="G1510" s="345"/>
    </row>
    <row r="1511" spans="1:7" x14ac:dyDescent="0.35">
      <c r="A1511" s="346">
        <v>45466</v>
      </c>
      <c r="B1511" s="345" t="s">
        <v>3447</v>
      </c>
      <c r="C1511" s="345" t="s">
        <v>3448</v>
      </c>
      <c r="E1511" s="346"/>
      <c r="F1511" s="345"/>
      <c r="G1511" s="345"/>
    </row>
    <row r="1512" spans="1:7" x14ac:dyDescent="0.35">
      <c r="A1512" s="346">
        <v>45466</v>
      </c>
      <c r="B1512" s="345" t="s">
        <v>3449</v>
      </c>
      <c r="C1512" s="345" t="s">
        <v>3450</v>
      </c>
      <c r="E1512" s="346"/>
      <c r="F1512" s="345"/>
      <c r="G1512" s="345"/>
    </row>
    <row r="1513" spans="1:7" x14ac:dyDescent="0.35">
      <c r="A1513" s="346">
        <v>45466</v>
      </c>
      <c r="B1513" s="345" t="s">
        <v>3451</v>
      </c>
      <c r="C1513" s="345" t="s">
        <v>3452</v>
      </c>
      <c r="E1513" s="346"/>
      <c r="F1513" s="345"/>
      <c r="G1513" s="345"/>
    </row>
    <row r="1514" spans="1:7" x14ac:dyDescent="0.35">
      <c r="A1514" s="346">
        <v>45466</v>
      </c>
      <c r="B1514" s="345" t="s">
        <v>3453</v>
      </c>
      <c r="C1514" s="345" t="s">
        <v>3454</v>
      </c>
      <c r="E1514" s="346"/>
      <c r="F1514" s="345"/>
      <c r="G1514" s="345"/>
    </row>
    <row r="1515" spans="1:7" x14ac:dyDescent="0.35">
      <c r="A1515" s="346">
        <v>45466</v>
      </c>
      <c r="B1515" s="345" t="s">
        <v>3455</v>
      </c>
      <c r="C1515" s="345" t="s">
        <v>3456</v>
      </c>
      <c r="E1515" s="346"/>
      <c r="F1515" s="345"/>
      <c r="G1515" s="345"/>
    </row>
    <row r="1516" spans="1:7" x14ac:dyDescent="0.35">
      <c r="A1516" s="346">
        <v>45466</v>
      </c>
      <c r="B1516" s="345" t="s">
        <v>3457</v>
      </c>
      <c r="C1516" s="345" t="s">
        <v>3458</v>
      </c>
      <c r="E1516" s="346"/>
      <c r="F1516" s="345"/>
      <c r="G1516" s="345"/>
    </row>
    <row r="1517" spans="1:7" x14ac:dyDescent="0.35">
      <c r="A1517" s="346">
        <v>45466</v>
      </c>
      <c r="B1517" s="345" t="s">
        <v>3459</v>
      </c>
      <c r="C1517" s="345" t="s">
        <v>3460</v>
      </c>
      <c r="E1517" s="346"/>
      <c r="F1517" s="345"/>
      <c r="G1517" s="345"/>
    </row>
    <row r="1518" spans="1:7" x14ac:dyDescent="0.35">
      <c r="A1518" s="346">
        <v>45466</v>
      </c>
      <c r="B1518" s="345" t="s">
        <v>3461</v>
      </c>
      <c r="C1518" s="345" t="s">
        <v>416</v>
      </c>
      <c r="E1518" s="346"/>
      <c r="F1518" s="345"/>
      <c r="G1518" s="345"/>
    </row>
    <row r="1519" spans="1:7" x14ac:dyDescent="0.35">
      <c r="A1519" s="346">
        <v>45466</v>
      </c>
      <c r="B1519" s="345" t="s">
        <v>3462</v>
      </c>
      <c r="C1519" s="345" t="s">
        <v>3463</v>
      </c>
      <c r="E1519" s="346"/>
      <c r="F1519" s="345"/>
      <c r="G1519" s="345"/>
    </row>
    <row r="1520" spans="1:7" x14ac:dyDescent="0.35">
      <c r="A1520" s="346">
        <v>45466</v>
      </c>
      <c r="B1520" s="345" t="s">
        <v>3464</v>
      </c>
      <c r="C1520" s="345" t="s">
        <v>3465</v>
      </c>
      <c r="E1520" s="346"/>
      <c r="F1520" s="345"/>
      <c r="G1520" s="345"/>
    </row>
    <row r="1521" spans="1:7" x14ac:dyDescent="0.35">
      <c r="A1521" s="346">
        <v>45466</v>
      </c>
      <c r="B1521" s="345" t="s">
        <v>3466</v>
      </c>
      <c r="C1521" s="345" t="s">
        <v>3467</v>
      </c>
      <c r="E1521" s="346"/>
      <c r="F1521" s="345"/>
      <c r="G1521" s="345"/>
    </row>
    <row r="1522" spans="1:7" x14ac:dyDescent="0.35">
      <c r="A1522" s="346">
        <v>45466</v>
      </c>
      <c r="B1522" s="345" t="s">
        <v>3468</v>
      </c>
      <c r="C1522" s="345" t="s">
        <v>3469</v>
      </c>
      <c r="E1522" s="346"/>
      <c r="F1522" s="345"/>
      <c r="G1522" s="345"/>
    </row>
    <row r="1523" spans="1:7" x14ac:dyDescent="0.35">
      <c r="A1523" s="346">
        <v>45466</v>
      </c>
      <c r="B1523" s="345" t="s">
        <v>3470</v>
      </c>
      <c r="C1523" s="345" t="s">
        <v>3471</v>
      </c>
      <c r="E1523" s="346"/>
      <c r="F1523" s="345"/>
      <c r="G1523" s="345"/>
    </row>
    <row r="1524" spans="1:7" x14ac:dyDescent="0.35">
      <c r="A1524" s="346">
        <v>45466</v>
      </c>
      <c r="B1524" s="345" t="s">
        <v>3472</v>
      </c>
      <c r="C1524" s="345" t="s">
        <v>3473</v>
      </c>
      <c r="E1524" s="346"/>
      <c r="F1524" s="345"/>
      <c r="G1524" s="345"/>
    </row>
    <row r="1525" spans="1:7" x14ac:dyDescent="0.35">
      <c r="A1525" s="346">
        <v>45466</v>
      </c>
      <c r="B1525" s="345" t="s">
        <v>3474</v>
      </c>
      <c r="C1525" s="345" t="s">
        <v>3475</v>
      </c>
      <c r="E1525" s="346"/>
      <c r="F1525" s="345"/>
      <c r="G1525" s="345"/>
    </row>
    <row r="1526" spans="1:7" x14ac:dyDescent="0.35">
      <c r="A1526" s="346">
        <v>45466</v>
      </c>
      <c r="B1526" s="345" t="s">
        <v>3476</v>
      </c>
      <c r="C1526" s="345" t="s">
        <v>3477</v>
      </c>
      <c r="E1526" s="346"/>
      <c r="F1526" s="345"/>
      <c r="G1526" s="345"/>
    </row>
    <row r="1527" spans="1:7" x14ac:dyDescent="0.35">
      <c r="A1527" s="346">
        <v>45466</v>
      </c>
      <c r="B1527" s="345" t="s">
        <v>3478</v>
      </c>
      <c r="C1527" s="345" t="s">
        <v>3479</v>
      </c>
      <c r="E1527" s="346"/>
      <c r="F1527" s="345"/>
      <c r="G1527" s="345"/>
    </row>
    <row r="1528" spans="1:7" x14ac:dyDescent="0.35">
      <c r="A1528" s="346">
        <v>45466</v>
      </c>
      <c r="B1528" s="345" t="s">
        <v>3480</v>
      </c>
      <c r="C1528" s="345" t="s">
        <v>3481</v>
      </c>
      <c r="E1528" s="346"/>
      <c r="F1528" s="345"/>
      <c r="G1528" s="345"/>
    </row>
    <row r="1529" spans="1:7" x14ac:dyDescent="0.35">
      <c r="A1529" s="346">
        <v>45466</v>
      </c>
      <c r="B1529" s="345" t="s">
        <v>3482</v>
      </c>
      <c r="C1529" s="345" t="s">
        <v>3483</v>
      </c>
      <c r="E1529" s="346"/>
      <c r="F1529" s="345"/>
      <c r="G1529" s="345"/>
    </row>
    <row r="1530" spans="1:7" x14ac:dyDescent="0.35">
      <c r="A1530" s="346">
        <v>45466</v>
      </c>
      <c r="B1530" s="345" t="s">
        <v>3484</v>
      </c>
      <c r="C1530" s="345" t="s">
        <v>3485</v>
      </c>
      <c r="E1530" s="346"/>
      <c r="F1530" s="345"/>
      <c r="G1530" s="345"/>
    </row>
    <row r="1531" spans="1:7" x14ac:dyDescent="0.35">
      <c r="A1531" s="346">
        <v>45466</v>
      </c>
      <c r="B1531" s="345" t="s">
        <v>3486</v>
      </c>
      <c r="C1531" s="345" t="s">
        <v>3487</v>
      </c>
      <c r="E1531" s="346"/>
      <c r="F1531" s="345"/>
      <c r="G1531" s="345"/>
    </row>
    <row r="1532" spans="1:7" x14ac:dyDescent="0.35">
      <c r="A1532" s="346">
        <v>45466</v>
      </c>
      <c r="B1532" s="345" t="s">
        <v>3488</v>
      </c>
      <c r="C1532" s="345" t="s">
        <v>3489</v>
      </c>
      <c r="E1532" s="346"/>
      <c r="F1532" s="345"/>
      <c r="G1532" s="345"/>
    </row>
    <row r="1533" spans="1:7" x14ac:dyDescent="0.35">
      <c r="A1533" s="346">
        <v>45466</v>
      </c>
      <c r="B1533" s="345" t="s">
        <v>3490</v>
      </c>
      <c r="C1533" s="345" t="s">
        <v>478</v>
      </c>
      <c r="E1533" s="346"/>
      <c r="F1533" s="345"/>
      <c r="G1533" s="345"/>
    </row>
    <row r="1534" spans="1:7" x14ac:dyDescent="0.35">
      <c r="A1534" s="346">
        <v>45466</v>
      </c>
      <c r="B1534" s="345" t="s">
        <v>3491</v>
      </c>
      <c r="C1534" s="345" t="s">
        <v>5617</v>
      </c>
      <c r="E1534" s="346"/>
      <c r="F1534" s="345"/>
      <c r="G1534" s="345"/>
    </row>
    <row r="1535" spans="1:7" x14ac:dyDescent="0.35">
      <c r="A1535" s="346">
        <v>45466</v>
      </c>
      <c r="B1535" s="345" t="s">
        <v>3492</v>
      </c>
      <c r="C1535" s="345" t="s">
        <v>3493</v>
      </c>
      <c r="E1535" s="346"/>
      <c r="F1535" s="345"/>
      <c r="G1535" s="345"/>
    </row>
    <row r="1536" spans="1:7" x14ac:dyDescent="0.35">
      <c r="A1536" s="346">
        <v>45466</v>
      </c>
      <c r="B1536" s="345" t="s">
        <v>3494</v>
      </c>
      <c r="C1536" s="345" t="s">
        <v>3495</v>
      </c>
      <c r="E1536" s="346"/>
      <c r="F1536" s="345"/>
      <c r="G1536" s="345"/>
    </row>
    <row r="1537" spans="1:7" x14ac:dyDescent="0.35">
      <c r="A1537" s="346">
        <v>45466</v>
      </c>
      <c r="B1537" s="345" t="s">
        <v>3496</v>
      </c>
      <c r="C1537" s="345" t="s">
        <v>3497</v>
      </c>
      <c r="E1537" s="346"/>
      <c r="F1537" s="345"/>
      <c r="G1537" s="345"/>
    </row>
    <row r="1538" spans="1:7" x14ac:dyDescent="0.35">
      <c r="A1538" s="346">
        <v>45466</v>
      </c>
      <c r="B1538" s="345" t="s">
        <v>3498</v>
      </c>
      <c r="C1538" s="345" t="s">
        <v>472</v>
      </c>
      <c r="E1538" s="346"/>
      <c r="F1538" s="345"/>
      <c r="G1538" s="345"/>
    </row>
    <row r="1539" spans="1:7" x14ac:dyDescent="0.35">
      <c r="A1539" s="346">
        <v>45466</v>
      </c>
      <c r="B1539" s="345" t="s">
        <v>3499</v>
      </c>
      <c r="C1539" s="345" t="s">
        <v>3500</v>
      </c>
      <c r="E1539" s="346"/>
      <c r="F1539" s="345"/>
      <c r="G1539" s="345"/>
    </row>
    <row r="1540" spans="1:7" x14ac:dyDescent="0.35">
      <c r="A1540" s="346">
        <v>45466</v>
      </c>
      <c r="B1540" s="345" t="s">
        <v>3501</v>
      </c>
      <c r="C1540" s="345" t="s">
        <v>3502</v>
      </c>
      <c r="E1540" s="346"/>
      <c r="F1540" s="345"/>
      <c r="G1540" s="345"/>
    </row>
    <row r="1541" spans="1:7" x14ac:dyDescent="0.35">
      <c r="A1541" s="346">
        <v>45466</v>
      </c>
      <c r="B1541" s="345" t="s">
        <v>3503</v>
      </c>
      <c r="C1541" s="345" t="s">
        <v>3504</v>
      </c>
      <c r="E1541" s="346"/>
      <c r="F1541" s="345"/>
      <c r="G1541" s="345"/>
    </row>
    <row r="1542" spans="1:7" x14ac:dyDescent="0.35">
      <c r="A1542" s="346">
        <v>45466</v>
      </c>
      <c r="B1542" s="345" t="s">
        <v>3505</v>
      </c>
      <c r="C1542" s="345" t="s">
        <v>3506</v>
      </c>
      <c r="E1542" s="346"/>
      <c r="F1542" s="345"/>
      <c r="G1542" s="345"/>
    </row>
    <row r="1543" spans="1:7" x14ac:dyDescent="0.35">
      <c r="A1543" s="346">
        <v>45466</v>
      </c>
      <c r="B1543" s="345" t="s">
        <v>3507</v>
      </c>
      <c r="C1543" s="345" t="s">
        <v>3508</v>
      </c>
      <c r="E1543" s="346"/>
      <c r="F1543" s="345"/>
      <c r="G1543" s="345"/>
    </row>
    <row r="1544" spans="1:7" x14ac:dyDescent="0.35">
      <c r="A1544" s="346">
        <v>45466</v>
      </c>
      <c r="B1544" s="345" t="s">
        <v>3509</v>
      </c>
      <c r="C1544" s="345" t="s">
        <v>3510</v>
      </c>
      <c r="E1544" s="346"/>
      <c r="F1544" s="345"/>
      <c r="G1544" s="345"/>
    </row>
    <row r="1545" spans="1:7" x14ac:dyDescent="0.35">
      <c r="A1545" s="346">
        <v>45466</v>
      </c>
      <c r="B1545" s="345" t="s">
        <v>3511</v>
      </c>
      <c r="C1545" s="345" t="s">
        <v>3512</v>
      </c>
      <c r="E1545" s="346"/>
      <c r="F1545" s="345"/>
      <c r="G1545" s="345"/>
    </row>
    <row r="1546" spans="1:7" x14ac:dyDescent="0.35">
      <c r="A1546" s="346">
        <v>45466</v>
      </c>
      <c r="B1546" s="345" t="s">
        <v>3513</v>
      </c>
      <c r="C1546" s="345" t="s">
        <v>3514</v>
      </c>
      <c r="E1546" s="346"/>
      <c r="F1546" s="345"/>
      <c r="G1546" s="345"/>
    </row>
    <row r="1547" spans="1:7" x14ac:dyDescent="0.35">
      <c r="A1547" s="346">
        <v>45466</v>
      </c>
      <c r="B1547" s="345" t="s">
        <v>3515</v>
      </c>
      <c r="C1547" s="345" t="s">
        <v>3516</v>
      </c>
      <c r="E1547" s="346"/>
      <c r="F1547" s="345"/>
      <c r="G1547" s="345"/>
    </row>
    <row r="1548" spans="1:7" x14ac:dyDescent="0.35">
      <c r="A1548" s="346">
        <v>45466</v>
      </c>
      <c r="B1548" s="345" t="s">
        <v>3517</v>
      </c>
      <c r="C1548" s="345" t="s">
        <v>3518</v>
      </c>
      <c r="E1548" s="346"/>
      <c r="F1548" s="345"/>
      <c r="G1548" s="345"/>
    </row>
    <row r="1549" spans="1:7" x14ac:dyDescent="0.35">
      <c r="A1549" s="346">
        <v>45466</v>
      </c>
      <c r="B1549" s="345" t="s">
        <v>3519</v>
      </c>
      <c r="C1549" s="345" t="s">
        <v>3520</v>
      </c>
      <c r="E1549" s="346"/>
      <c r="F1549" s="345"/>
      <c r="G1549" s="345"/>
    </row>
    <row r="1550" spans="1:7" x14ac:dyDescent="0.35">
      <c r="A1550" s="346">
        <v>45466</v>
      </c>
      <c r="B1550" s="345" t="s">
        <v>3521</v>
      </c>
      <c r="C1550" s="345" t="s">
        <v>3522</v>
      </c>
      <c r="E1550" s="346"/>
      <c r="F1550" s="345"/>
      <c r="G1550" s="345"/>
    </row>
    <row r="1551" spans="1:7" x14ac:dyDescent="0.35">
      <c r="A1551" s="346">
        <v>45466</v>
      </c>
      <c r="B1551" s="345" t="s">
        <v>3523</v>
      </c>
      <c r="C1551" s="345" t="s">
        <v>391</v>
      </c>
      <c r="E1551" s="346"/>
      <c r="F1551" s="345"/>
      <c r="G1551" s="345"/>
    </row>
    <row r="1552" spans="1:7" x14ac:dyDescent="0.35">
      <c r="A1552" s="346">
        <v>45466</v>
      </c>
      <c r="B1552" s="345" t="s">
        <v>3524</v>
      </c>
      <c r="C1552" s="345" t="s">
        <v>3525</v>
      </c>
      <c r="E1552" s="346"/>
      <c r="F1552" s="345"/>
      <c r="G1552" s="345"/>
    </row>
    <row r="1553" spans="1:7" x14ac:dyDescent="0.35">
      <c r="A1553" s="346">
        <v>45466</v>
      </c>
      <c r="B1553" s="345" t="s">
        <v>3526</v>
      </c>
      <c r="C1553" s="345" t="s">
        <v>3527</v>
      </c>
      <c r="E1553" s="346"/>
      <c r="F1553" s="345"/>
      <c r="G1553" s="345"/>
    </row>
    <row r="1554" spans="1:7" x14ac:dyDescent="0.35">
      <c r="A1554" s="346">
        <v>45466</v>
      </c>
      <c r="B1554" s="345" t="s">
        <v>3528</v>
      </c>
      <c r="C1554" s="345" t="s">
        <v>3529</v>
      </c>
      <c r="E1554" s="346"/>
      <c r="F1554" s="345"/>
      <c r="G1554" s="345"/>
    </row>
    <row r="1555" spans="1:7" x14ac:dyDescent="0.35">
      <c r="A1555" s="346">
        <v>45466</v>
      </c>
      <c r="B1555" s="345" t="s">
        <v>3530</v>
      </c>
      <c r="C1555" s="345" t="s">
        <v>3531</v>
      </c>
      <c r="E1555" s="346"/>
      <c r="F1555" s="345"/>
      <c r="G1555" s="345"/>
    </row>
    <row r="1556" spans="1:7" x14ac:dyDescent="0.35">
      <c r="A1556" s="346">
        <v>45466</v>
      </c>
      <c r="B1556" s="345" t="s">
        <v>3532</v>
      </c>
      <c r="C1556" s="345" t="s">
        <v>3533</v>
      </c>
      <c r="E1556" s="346"/>
      <c r="F1556" s="345"/>
      <c r="G1556" s="345"/>
    </row>
    <row r="1557" spans="1:7" x14ac:dyDescent="0.35">
      <c r="A1557" s="346">
        <v>45466</v>
      </c>
      <c r="B1557" s="345" t="s">
        <v>3534</v>
      </c>
      <c r="C1557" s="345" t="s">
        <v>437</v>
      </c>
      <c r="E1557" s="346"/>
      <c r="F1557" s="345"/>
      <c r="G1557" s="345"/>
    </row>
    <row r="1558" spans="1:7" x14ac:dyDescent="0.35">
      <c r="A1558" s="346">
        <v>45466</v>
      </c>
      <c r="B1558" s="345" t="s">
        <v>3535</v>
      </c>
      <c r="C1558" s="345" t="s">
        <v>3536</v>
      </c>
      <c r="E1558" s="346"/>
      <c r="F1558" s="345"/>
      <c r="G1558" s="345"/>
    </row>
    <row r="1559" spans="1:7" x14ac:dyDescent="0.35">
      <c r="A1559" s="346">
        <v>45466</v>
      </c>
      <c r="B1559" s="345" t="s">
        <v>3537</v>
      </c>
      <c r="C1559" s="345" t="s">
        <v>3538</v>
      </c>
      <c r="E1559" s="346"/>
      <c r="F1559" s="345"/>
      <c r="G1559" s="345"/>
    </row>
    <row r="1560" spans="1:7" x14ac:dyDescent="0.35">
      <c r="A1560" s="346">
        <v>45466</v>
      </c>
      <c r="B1560" s="345" t="s">
        <v>3539</v>
      </c>
      <c r="C1560" s="345" t="s">
        <v>3540</v>
      </c>
      <c r="E1560" s="346"/>
      <c r="F1560" s="345"/>
      <c r="G1560" s="345"/>
    </row>
    <row r="1561" spans="1:7" x14ac:dyDescent="0.35">
      <c r="A1561" s="346">
        <v>45466</v>
      </c>
      <c r="B1561" s="345" t="s">
        <v>3541</v>
      </c>
      <c r="C1561" s="345" t="s">
        <v>3542</v>
      </c>
      <c r="E1561" s="346"/>
      <c r="F1561" s="345"/>
      <c r="G1561" s="345"/>
    </row>
    <row r="1562" spans="1:7" x14ac:dyDescent="0.35">
      <c r="A1562" s="346">
        <v>45466</v>
      </c>
      <c r="B1562" s="345" t="s">
        <v>3543</v>
      </c>
      <c r="C1562" s="345" t="s">
        <v>3544</v>
      </c>
      <c r="E1562" s="346"/>
      <c r="F1562" s="345"/>
      <c r="G1562" s="345"/>
    </row>
    <row r="1563" spans="1:7" x14ac:dyDescent="0.35">
      <c r="A1563" s="346">
        <v>45466</v>
      </c>
      <c r="B1563" s="345" t="s">
        <v>3545</v>
      </c>
      <c r="C1563" s="345" t="s">
        <v>3546</v>
      </c>
      <c r="E1563" s="346"/>
      <c r="F1563" s="345"/>
      <c r="G1563" s="345"/>
    </row>
    <row r="1564" spans="1:7" x14ac:dyDescent="0.35">
      <c r="A1564" s="346">
        <v>45466</v>
      </c>
      <c r="B1564" s="345" t="s">
        <v>3547</v>
      </c>
      <c r="C1564" s="345" t="s">
        <v>3548</v>
      </c>
      <c r="E1564" s="346"/>
      <c r="F1564" s="345"/>
      <c r="G1564" s="345"/>
    </row>
    <row r="1565" spans="1:7" x14ac:dyDescent="0.35">
      <c r="A1565" s="346">
        <v>45466</v>
      </c>
      <c r="B1565" s="345" t="s">
        <v>3549</v>
      </c>
      <c r="C1565" s="345" t="s">
        <v>3550</v>
      </c>
      <c r="E1565" s="346"/>
      <c r="F1565" s="345"/>
      <c r="G1565" s="345"/>
    </row>
    <row r="1566" spans="1:7" x14ac:dyDescent="0.35">
      <c r="A1566" s="346">
        <v>45466</v>
      </c>
      <c r="B1566" s="345" t="s">
        <v>3551</v>
      </c>
      <c r="C1566" s="345" t="s">
        <v>3552</v>
      </c>
      <c r="E1566" s="346"/>
      <c r="F1566" s="345"/>
      <c r="G1566" s="345"/>
    </row>
    <row r="1567" spans="1:7" x14ac:dyDescent="0.35">
      <c r="A1567" s="346">
        <v>45466</v>
      </c>
      <c r="B1567" s="345" t="s">
        <v>3553</v>
      </c>
      <c r="C1567" s="345" t="s">
        <v>3554</v>
      </c>
      <c r="E1567" s="346"/>
      <c r="F1567" s="345"/>
      <c r="G1567" s="345"/>
    </row>
    <row r="1568" spans="1:7" x14ac:dyDescent="0.35">
      <c r="A1568" s="346">
        <v>45466</v>
      </c>
      <c r="B1568" s="345" t="s">
        <v>3555</v>
      </c>
      <c r="C1568" s="345" t="s">
        <v>3556</v>
      </c>
      <c r="E1568" s="346"/>
      <c r="F1568" s="345"/>
      <c r="G1568" s="345"/>
    </row>
    <row r="1569" spans="1:7" x14ac:dyDescent="0.35">
      <c r="A1569" s="346">
        <v>45466</v>
      </c>
      <c r="B1569" s="345" t="s">
        <v>3557</v>
      </c>
      <c r="C1569" s="345" t="s">
        <v>3558</v>
      </c>
      <c r="E1569" s="346"/>
      <c r="F1569" s="345"/>
      <c r="G1569" s="345"/>
    </row>
    <row r="1570" spans="1:7" x14ac:dyDescent="0.35">
      <c r="A1570" s="346">
        <v>45466</v>
      </c>
      <c r="B1570" s="345" t="s">
        <v>3559</v>
      </c>
      <c r="C1570" s="345" t="s">
        <v>3560</v>
      </c>
      <c r="E1570" s="346"/>
      <c r="F1570" s="345"/>
      <c r="G1570" s="345"/>
    </row>
    <row r="1571" spans="1:7" x14ac:dyDescent="0.35">
      <c r="A1571" s="346">
        <v>45466</v>
      </c>
      <c r="B1571" s="345" t="s">
        <v>3561</v>
      </c>
      <c r="C1571" s="345" t="s">
        <v>3562</v>
      </c>
      <c r="E1571" s="346"/>
      <c r="F1571" s="345"/>
      <c r="G1571" s="345"/>
    </row>
    <row r="1572" spans="1:7" x14ac:dyDescent="0.35">
      <c r="A1572" s="346">
        <v>45466</v>
      </c>
      <c r="B1572" s="345" t="s">
        <v>3563</v>
      </c>
      <c r="C1572" s="345" t="s">
        <v>3564</v>
      </c>
      <c r="E1572" s="346"/>
      <c r="F1572" s="345"/>
      <c r="G1572" s="345"/>
    </row>
    <row r="1573" spans="1:7" x14ac:dyDescent="0.35">
      <c r="A1573" s="346">
        <v>45466</v>
      </c>
      <c r="B1573" s="345" t="s">
        <v>3565</v>
      </c>
      <c r="C1573" s="345" t="s">
        <v>3566</v>
      </c>
      <c r="E1573" s="346"/>
      <c r="F1573" s="345"/>
      <c r="G1573" s="345"/>
    </row>
    <row r="1574" spans="1:7" x14ac:dyDescent="0.35">
      <c r="A1574" s="346">
        <v>45466</v>
      </c>
      <c r="B1574" s="345" t="s">
        <v>3567</v>
      </c>
      <c r="C1574" s="345" t="s">
        <v>3568</v>
      </c>
      <c r="E1574" s="346"/>
      <c r="F1574" s="345"/>
      <c r="G1574" s="345"/>
    </row>
    <row r="1575" spans="1:7" x14ac:dyDescent="0.35">
      <c r="A1575" s="346">
        <v>45466</v>
      </c>
      <c r="B1575" s="345" t="s">
        <v>3569</v>
      </c>
      <c r="C1575" s="345" t="s">
        <v>3570</v>
      </c>
      <c r="E1575" s="346"/>
      <c r="F1575" s="345"/>
      <c r="G1575" s="345"/>
    </row>
    <row r="1576" spans="1:7" x14ac:dyDescent="0.35">
      <c r="A1576" s="346">
        <v>45466</v>
      </c>
      <c r="B1576" s="345" t="s">
        <v>3571</v>
      </c>
      <c r="C1576" s="345" t="s">
        <v>3572</v>
      </c>
      <c r="E1576" s="346"/>
      <c r="F1576" s="345"/>
      <c r="G1576" s="345"/>
    </row>
    <row r="1577" spans="1:7" x14ac:dyDescent="0.35">
      <c r="A1577" s="346">
        <v>45466</v>
      </c>
      <c r="B1577" s="345" t="s">
        <v>3573</v>
      </c>
      <c r="C1577" s="345" t="s">
        <v>3574</v>
      </c>
      <c r="E1577" s="346"/>
      <c r="F1577" s="345"/>
      <c r="G1577" s="345"/>
    </row>
    <row r="1578" spans="1:7" x14ac:dyDescent="0.35">
      <c r="A1578" s="346">
        <v>45466</v>
      </c>
      <c r="B1578" s="345" t="s">
        <v>3575</v>
      </c>
      <c r="C1578" s="345" t="s">
        <v>3576</v>
      </c>
      <c r="E1578" s="346"/>
      <c r="F1578" s="345"/>
      <c r="G1578" s="345"/>
    </row>
    <row r="1579" spans="1:7" x14ac:dyDescent="0.35">
      <c r="A1579" s="346">
        <v>45466</v>
      </c>
      <c r="B1579" s="345" t="s">
        <v>3577</v>
      </c>
      <c r="C1579" s="345" t="s">
        <v>3578</v>
      </c>
      <c r="E1579" s="346"/>
      <c r="F1579" s="345"/>
      <c r="G1579" s="345"/>
    </row>
    <row r="1580" spans="1:7" x14ac:dyDescent="0.35">
      <c r="A1580" s="346">
        <v>45466</v>
      </c>
      <c r="B1580" s="345" t="s">
        <v>3579</v>
      </c>
      <c r="C1580" s="345" t="s">
        <v>3580</v>
      </c>
      <c r="E1580" s="346"/>
      <c r="F1580" s="345"/>
      <c r="G1580" s="345"/>
    </row>
    <row r="1581" spans="1:7" x14ac:dyDescent="0.35">
      <c r="A1581" s="346">
        <v>45466</v>
      </c>
      <c r="B1581" s="345" t="s">
        <v>3581</v>
      </c>
      <c r="C1581" s="345" t="s">
        <v>3582</v>
      </c>
      <c r="E1581" s="346"/>
      <c r="F1581" s="345"/>
      <c r="G1581" s="345"/>
    </row>
    <row r="1582" spans="1:7" x14ac:dyDescent="0.35">
      <c r="A1582" s="346">
        <v>45466</v>
      </c>
      <c r="B1582" s="345" t="s">
        <v>3583</v>
      </c>
      <c r="C1582" s="345" t="s">
        <v>3584</v>
      </c>
      <c r="E1582" s="346"/>
      <c r="F1582" s="345"/>
      <c r="G1582" s="345"/>
    </row>
    <row r="1583" spans="1:7" x14ac:dyDescent="0.35">
      <c r="A1583" s="346">
        <v>45466</v>
      </c>
      <c r="B1583" s="345" t="s">
        <v>3585</v>
      </c>
      <c r="C1583" s="345" t="s">
        <v>3586</v>
      </c>
      <c r="E1583" s="346"/>
      <c r="F1583" s="345"/>
      <c r="G1583" s="345"/>
    </row>
    <row r="1584" spans="1:7" x14ac:dyDescent="0.35">
      <c r="A1584" s="346">
        <v>45466</v>
      </c>
      <c r="B1584" s="345" t="s">
        <v>3587</v>
      </c>
      <c r="C1584" s="345" t="s">
        <v>3588</v>
      </c>
      <c r="E1584" s="346"/>
      <c r="F1584" s="345"/>
      <c r="G1584" s="345"/>
    </row>
    <row r="1585" spans="1:7" x14ac:dyDescent="0.35">
      <c r="A1585" s="346">
        <v>45466</v>
      </c>
      <c r="B1585" s="345" t="s">
        <v>3589</v>
      </c>
      <c r="C1585" s="345" t="s">
        <v>5618</v>
      </c>
      <c r="E1585" s="346"/>
      <c r="F1585" s="345"/>
      <c r="G1585" s="345"/>
    </row>
    <row r="1586" spans="1:7" x14ac:dyDescent="0.35">
      <c r="A1586" s="346">
        <v>45466</v>
      </c>
      <c r="B1586" s="345" t="s">
        <v>3590</v>
      </c>
      <c r="C1586" s="345" t="s">
        <v>3591</v>
      </c>
      <c r="E1586" s="346"/>
      <c r="F1586" s="345"/>
      <c r="G1586" s="345"/>
    </row>
    <row r="1587" spans="1:7" x14ac:dyDescent="0.35">
      <c r="A1587" s="346">
        <v>45466</v>
      </c>
      <c r="B1587" s="345" t="s">
        <v>3592</v>
      </c>
      <c r="C1587" s="345" t="s">
        <v>3593</v>
      </c>
      <c r="E1587" s="346"/>
      <c r="F1587" s="345"/>
      <c r="G1587" s="345"/>
    </row>
    <row r="1588" spans="1:7" x14ac:dyDescent="0.35">
      <c r="A1588" s="346">
        <v>45466</v>
      </c>
      <c r="B1588" s="345" t="s">
        <v>3594</v>
      </c>
      <c r="C1588" s="345" t="s">
        <v>3595</v>
      </c>
      <c r="E1588" s="346"/>
      <c r="F1588" s="345"/>
      <c r="G1588" s="345"/>
    </row>
    <row r="1589" spans="1:7" x14ac:dyDescent="0.35">
      <c r="A1589" s="346">
        <v>45466</v>
      </c>
      <c r="B1589" s="345" t="s">
        <v>3596</v>
      </c>
      <c r="C1589" s="345" t="s">
        <v>3597</v>
      </c>
      <c r="E1589" s="346"/>
      <c r="F1589" s="345"/>
      <c r="G1589" s="345"/>
    </row>
    <row r="1590" spans="1:7" x14ac:dyDescent="0.35">
      <c r="A1590" s="346">
        <v>45466</v>
      </c>
      <c r="B1590" s="345" t="s">
        <v>3598</v>
      </c>
      <c r="C1590" s="345" t="s">
        <v>3599</v>
      </c>
      <c r="E1590" s="346"/>
      <c r="F1590" s="345"/>
      <c r="G1590" s="345"/>
    </row>
    <row r="1591" spans="1:7" x14ac:dyDescent="0.35">
      <c r="A1591" s="346">
        <v>45466</v>
      </c>
      <c r="B1591" s="345" t="s">
        <v>3600</v>
      </c>
      <c r="C1591" s="345" t="s">
        <v>3601</v>
      </c>
      <c r="E1591" s="346"/>
      <c r="F1591" s="345"/>
      <c r="G1591" s="345"/>
    </row>
    <row r="1592" spans="1:7" x14ac:dyDescent="0.35">
      <c r="A1592" s="346">
        <v>45466</v>
      </c>
      <c r="B1592" s="345" t="s">
        <v>3602</v>
      </c>
      <c r="C1592" s="345" t="s">
        <v>3603</v>
      </c>
      <c r="E1592" s="346"/>
      <c r="F1592" s="345"/>
      <c r="G1592" s="345"/>
    </row>
    <row r="1593" spans="1:7" x14ac:dyDescent="0.35">
      <c r="A1593" s="346">
        <v>45466</v>
      </c>
      <c r="B1593" s="345" t="s">
        <v>3604</v>
      </c>
      <c r="C1593" s="345" t="s">
        <v>3605</v>
      </c>
      <c r="E1593" s="346"/>
      <c r="F1593" s="345"/>
      <c r="G1593" s="345"/>
    </row>
    <row r="1594" spans="1:7" x14ac:dyDescent="0.35">
      <c r="A1594" s="346">
        <v>45466</v>
      </c>
      <c r="B1594" s="345" t="s">
        <v>3606</v>
      </c>
      <c r="C1594" s="345" t="s">
        <v>3607</v>
      </c>
      <c r="E1594" s="346"/>
      <c r="F1594" s="345"/>
      <c r="G1594" s="345"/>
    </row>
    <row r="1595" spans="1:7" x14ac:dyDescent="0.35">
      <c r="A1595" s="346">
        <v>45466</v>
      </c>
      <c r="B1595" s="345" t="s">
        <v>3608</v>
      </c>
      <c r="C1595" s="345" t="s">
        <v>3609</v>
      </c>
      <c r="E1595" s="346"/>
      <c r="F1595" s="345"/>
      <c r="G1595" s="345"/>
    </row>
    <row r="1596" spans="1:7" x14ac:dyDescent="0.35">
      <c r="A1596" s="346">
        <v>45466</v>
      </c>
      <c r="B1596" s="345" t="s">
        <v>3610</v>
      </c>
      <c r="C1596" s="345" t="s">
        <v>3611</v>
      </c>
      <c r="E1596" s="346"/>
      <c r="F1596" s="345"/>
      <c r="G1596" s="345"/>
    </row>
    <row r="1597" spans="1:7" x14ac:dyDescent="0.35">
      <c r="A1597" s="346">
        <v>45466</v>
      </c>
      <c r="B1597" s="345" t="s">
        <v>3612</v>
      </c>
      <c r="C1597" s="345" t="s">
        <v>3613</v>
      </c>
      <c r="E1597" s="346"/>
      <c r="F1597" s="345"/>
      <c r="G1597" s="345"/>
    </row>
    <row r="1598" spans="1:7" x14ac:dyDescent="0.35">
      <c r="A1598" s="346">
        <v>45466</v>
      </c>
      <c r="B1598" s="345" t="s">
        <v>3614</v>
      </c>
      <c r="C1598" s="345" t="s">
        <v>3615</v>
      </c>
      <c r="E1598" s="346"/>
      <c r="F1598" s="345"/>
      <c r="G1598" s="345"/>
    </row>
    <row r="1599" spans="1:7" x14ac:dyDescent="0.35">
      <c r="A1599" s="346">
        <v>45466</v>
      </c>
      <c r="B1599" s="345" t="s">
        <v>3616</v>
      </c>
      <c r="C1599" s="345" t="s">
        <v>3617</v>
      </c>
      <c r="E1599" s="346"/>
      <c r="F1599" s="345"/>
      <c r="G1599" s="345"/>
    </row>
    <row r="1600" spans="1:7" x14ac:dyDescent="0.35">
      <c r="A1600" s="346">
        <v>45466</v>
      </c>
      <c r="B1600" s="345" t="s">
        <v>3618</v>
      </c>
      <c r="C1600" s="345" t="s">
        <v>3619</v>
      </c>
      <c r="E1600" s="346"/>
      <c r="F1600" s="345"/>
      <c r="G1600" s="345"/>
    </row>
    <row r="1601" spans="1:7" x14ac:dyDescent="0.35">
      <c r="A1601" s="346">
        <v>45466</v>
      </c>
      <c r="B1601" s="345" t="s">
        <v>3620</v>
      </c>
      <c r="C1601" s="345" t="s">
        <v>3621</v>
      </c>
      <c r="E1601" s="346"/>
      <c r="F1601" s="345"/>
      <c r="G1601" s="345"/>
    </row>
    <row r="1602" spans="1:7" x14ac:dyDescent="0.35">
      <c r="A1602" s="346">
        <v>45466</v>
      </c>
      <c r="B1602" s="345" t="s">
        <v>3622</v>
      </c>
      <c r="C1602" s="345" t="s">
        <v>3623</v>
      </c>
      <c r="E1602" s="346"/>
      <c r="F1602" s="345"/>
      <c r="G1602" s="345"/>
    </row>
    <row r="1603" spans="1:7" x14ac:dyDescent="0.35">
      <c r="A1603" s="346">
        <v>45466</v>
      </c>
      <c r="B1603" s="345" t="s">
        <v>3624</v>
      </c>
      <c r="C1603" s="345" t="s">
        <v>3625</v>
      </c>
      <c r="E1603" s="346"/>
      <c r="F1603" s="345"/>
      <c r="G1603" s="345"/>
    </row>
    <row r="1604" spans="1:7" x14ac:dyDescent="0.35">
      <c r="A1604" s="346">
        <v>45466</v>
      </c>
      <c r="B1604" s="345" t="s">
        <v>3626</v>
      </c>
      <c r="C1604" s="345" t="s">
        <v>3627</v>
      </c>
      <c r="E1604" s="346"/>
      <c r="F1604" s="345"/>
      <c r="G1604" s="345"/>
    </row>
    <row r="1605" spans="1:7" x14ac:dyDescent="0.35">
      <c r="A1605" s="346">
        <v>45466</v>
      </c>
      <c r="B1605" s="345" t="s">
        <v>3628</v>
      </c>
      <c r="C1605" s="345" t="s">
        <v>3629</v>
      </c>
      <c r="E1605" s="346"/>
      <c r="F1605" s="345"/>
      <c r="G1605" s="345"/>
    </row>
    <row r="1606" spans="1:7" x14ac:dyDescent="0.35">
      <c r="A1606" s="346">
        <v>45466</v>
      </c>
      <c r="B1606" s="345" t="s">
        <v>3630</v>
      </c>
      <c r="C1606" s="345" t="s">
        <v>3631</v>
      </c>
      <c r="E1606" s="346"/>
      <c r="F1606" s="345"/>
      <c r="G1606" s="345"/>
    </row>
    <row r="1607" spans="1:7" x14ac:dyDescent="0.35">
      <c r="A1607" s="346">
        <v>45466</v>
      </c>
      <c r="B1607" s="345" t="s">
        <v>3632</v>
      </c>
      <c r="C1607" s="345" t="s">
        <v>3633</v>
      </c>
      <c r="E1607" s="346"/>
      <c r="F1607" s="345"/>
      <c r="G1607" s="345"/>
    </row>
    <row r="1608" spans="1:7" x14ac:dyDescent="0.35">
      <c r="A1608" s="346">
        <v>45466</v>
      </c>
      <c r="B1608" s="345" t="s">
        <v>3634</v>
      </c>
      <c r="C1608" s="345" t="s">
        <v>3635</v>
      </c>
      <c r="E1608" s="346"/>
      <c r="F1608" s="345"/>
      <c r="G1608" s="345"/>
    </row>
    <row r="1609" spans="1:7" x14ac:dyDescent="0.35">
      <c r="A1609" s="346">
        <v>45466</v>
      </c>
      <c r="B1609" s="345" t="s">
        <v>3636</v>
      </c>
      <c r="C1609" s="345" t="s">
        <v>3637</v>
      </c>
      <c r="E1609" s="346"/>
      <c r="F1609" s="345"/>
      <c r="G1609" s="345"/>
    </row>
    <row r="1610" spans="1:7" x14ac:dyDescent="0.35">
      <c r="A1610" s="346">
        <v>45466</v>
      </c>
      <c r="B1610" s="345" t="s">
        <v>3638</v>
      </c>
      <c r="C1610" s="345" t="s">
        <v>3639</v>
      </c>
      <c r="E1610" s="346"/>
      <c r="F1610" s="345"/>
      <c r="G1610" s="345"/>
    </row>
    <row r="1611" spans="1:7" x14ac:dyDescent="0.35">
      <c r="A1611" s="346">
        <v>45466</v>
      </c>
      <c r="B1611" s="345" t="s">
        <v>3640</v>
      </c>
      <c r="C1611" s="345" t="s">
        <v>3641</v>
      </c>
      <c r="E1611" s="346"/>
      <c r="F1611" s="345"/>
      <c r="G1611" s="345"/>
    </row>
    <row r="1612" spans="1:7" x14ac:dyDescent="0.35">
      <c r="A1612" s="346">
        <v>45466</v>
      </c>
      <c r="B1612" s="345" t="s">
        <v>3642</v>
      </c>
      <c r="C1612" s="345" t="s">
        <v>3643</v>
      </c>
      <c r="E1612" s="346"/>
      <c r="F1612" s="345"/>
      <c r="G1612" s="345"/>
    </row>
    <row r="1613" spans="1:7" x14ac:dyDescent="0.35">
      <c r="A1613" s="346">
        <v>45466</v>
      </c>
      <c r="B1613" s="345" t="s">
        <v>3644</v>
      </c>
      <c r="C1613" s="345" t="s">
        <v>3645</v>
      </c>
      <c r="E1613" s="346"/>
      <c r="F1613" s="345"/>
      <c r="G1613" s="345"/>
    </row>
    <row r="1614" spans="1:7" x14ac:dyDescent="0.35">
      <c r="A1614" s="346">
        <v>45466</v>
      </c>
      <c r="B1614" s="345" t="s">
        <v>3646</v>
      </c>
      <c r="C1614" s="345" t="s">
        <v>3647</v>
      </c>
      <c r="E1614" s="346"/>
      <c r="F1614" s="345"/>
      <c r="G1614" s="345"/>
    </row>
    <row r="1615" spans="1:7" x14ac:dyDescent="0.35">
      <c r="A1615" s="346">
        <v>45466</v>
      </c>
      <c r="B1615" s="345" t="s">
        <v>3648</v>
      </c>
      <c r="C1615" s="345" t="s">
        <v>3649</v>
      </c>
      <c r="E1615" s="346"/>
      <c r="F1615" s="345"/>
      <c r="G1615" s="345"/>
    </row>
    <row r="1616" spans="1:7" x14ac:dyDescent="0.35">
      <c r="A1616" s="346">
        <v>45466</v>
      </c>
      <c r="B1616" s="345" t="s">
        <v>3650</v>
      </c>
      <c r="C1616" s="345" t="s">
        <v>3651</v>
      </c>
      <c r="E1616" s="346"/>
      <c r="F1616" s="345"/>
      <c r="G1616" s="345"/>
    </row>
    <row r="1617" spans="1:7" x14ac:dyDescent="0.35">
      <c r="A1617" s="346">
        <v>45466</v>
      </c>
      <c r="B1617" s="345" t="s">
        <v>3652</v>
      </c>
      <c r="C1617" s="345" t="s">
        <v>3653</v>
      </c>
      <c r="E1617" s="346"/>
      <c r="F1617" s="345"/>
      <c r="G1617" s="345"/>
    </row>
    <row r="1618" spans="1:7" x14ac:dyDescent="0.35">
      <c r="A1618" s="346">
        <v>45466</v>
      </c>
      <c r="B1618" s="345" t="s">
        <v>3654</v>
      </c>
      <c r="C1618" s="345" t="s">
        <v>3655</v>
      </c>
      <c r="E1618" s="346"/>
      <c r="F1618" s="345"/>
      <c r="G1618" s="345"/>
    </row>
    <row r="1619" spans="1:7" x14ac:dyDescent="0.35">
      <c r="A1619" s="346">
        <v>45466</v>
      </c>
      <c r="B1619" s="345" t="s">
        <v>3656</v>
      </c>
      <c r="C1619" s="345" t="s">
        <v>3657</v>
      </c>
      <c r="E1619" s="346"/>
      <c r="F1619" s="345"/>
      <c r="G1619" s="345"/>
    </row>
    <row r="1620" spans="1:7" x14ac:dyDescent="0.35">
      <c r="A1620" s="346">
        <v>45466</v>
      </c>
      <c r="B1620" s="345" t="s">
        <v>3658</v>
      </c>
      <c r="C1620" s="345" t="s">
        <v>3659</v>
      </c>
      <c r="E1620" s="346"/>
      <c r="F1620" s="345"/>
      <c r="G1620" s="345"/>
    </row>
    <row r="1621" spans="1:7" x14ac:dyDescent="0.35">
      <c r="A1621" s="346">
        <v>45466</v>
      </c>
      <c r="B1621" s="345" t="s">
        <v>3660</v>
      </c>
      <c r="C1621" s="345" t="s">
        <v>3661</v>
      </c>
      <c r="E1621" s="346"/>
      <c r="F1621" s="345"/>
      <c r="G1621" s="345"/>
    </row>
    <row r="1622" spans="1:7" x14ac:dyDescent="0.35">
      <c r="A1622" s="346">
        <v>45466</v>
      </c>
      <c r="B1622" s="345" t="s">
        <v>3662</v>
      </c>
      <c r="C1622" s="345" t="s">
        <v>3663</v>
      </c>
      <c r="E1622" s="346"/>
      <c r="F1622" s="345"/>
      <c r="G1622" s="345"/>
    </row>
    <row r="1623" spans="1:7" x14ac:dyDescent="0.35">
      <c r="A1623" s="346">
        <v>45466</v>
      </c>
      <c r="B1623" s="345" t="s">
        <v>3664</v>
      </c>
      <c r="C1623" s="345" t="s">
        <v>3665</v>
      </c>
      <c r="E1623" s="346"/>
      <c r="F1623" s="345"/>
      <c r="G1623" s="345"/>
    </row>
    <row r="1624" spans="1:7" x14ac:dyDescent="0.35">
      <c r="A1624" s="346">
        <v>45466</v>
      </c>
      <c r="B1624" s="345" t="s">
        <v>3666</v>
      </c>
      <c r="C1624" s="345" t="s">
        <v>3667</v>
      </c>
      <c r="E1624" s="346"/>
      <c r="F1624" s="345"/>
      <c r="G1624" s="345"/>
    </row>
    <row r="1625" spans="1:7" x14ac:dyDescent="0.35">
      <c r="A1625" s="346">
        <v>45466</v>
      </c>
      <c r="B1625" s="345" t="s">
        <v>3668</v>
      </c>
      <c r="C1625" s="345" t="s">
        <v>3669</v>
      </c>
      <c r="E1625" s="346"/>
      <c r="F1625" s="345"/>
      <c r="G1625" s="345"/>
    </row>
    <row r="1626" spans="1:7" x14ac:dyDescent="0.35">
      <c r="A1626" s="346">
        <v>45466</v>
      </c>
      <c r="B1626" s="345" t="s">
        <v>3670</v>
      </c>
      <c r="C1626" s="345" t="s">
        <v>3671</v>
      </c>
      <c r="E1626" s="346"/>
      <c r="F1626" s="345"/>
      <c r="G1626" s="345"/>
    </row>
    <row r="1627" spans="1:7" x14ac:dyDescent="0.35">
      <c r="A1627" s="346">
        <v>45466</v>
      </c>
      <c r="B1627" s="345" t="s">
        <v>3672</v>
      </c>
      <c r="C1627" s="345" t="s">
        <v>3673</v>
      </c>
      <c r="E1627" s="346"/>
      <c r="F1627" s="345"/>
      <c r="G1627" s="345"/>
    </row>
    <row r="1628" spans="1:7" x14ac:dyDescent="0.35">
      <c r="A1628" s="346">
        <v>45466</v>
      </c>
      <c r="B1628" s="345" t="s">
        <v>3674</v>
      </c>
      <c r="C1628" s="345" t="s">
        <v>3675</v>
      </c>
      <c r="E1628" s="346"/>
      <c r="F1628" s="345"/>
      <c r="G1628" s="345"/>
    </row>
    <row r="1629" spans="1:7" x14ac:dyDescent="0.35">
      <c r="A1629" s="346">
        <v>45466</v>
      </c>
      <c r="B1629" s="345" t="s">
        <v>3676</v>
      </c>
      <c r="C1629" s="345" t="s">
        <v>3677</v>
      </c>
      <c r="E1629" s="346"/>
      <c r="F1629" s="345"/>
      <c r="G1629" s="345"/>
    </row>
    <row r="1630" spans="1:7" x14ac:dyDescent="0.35">
      <c r="A1630" s="346">
        <v>45466</v>
      </c>
      <c r="B1630" s="345" t="s">
        <v>3678</v>
      </c>
      <c r="C1630" s="345" t="s">
        <v>3679</v>
      </c>
      <c r="E1630" s="346"/>
      <c r="F1630" s="345"/>
      <c r="G1630" s="345"/>
    </row>
    <row r="1631" spans="1:7" x14ac:dyDescent="0.35">
      <c r="A1631" s="346">
        <v>45466</v>
      </c>
      <c r="B1631" s="345" t="s">
        <v>3680</v>
      </c>
      <c r="C1631" s="345" t="s">
        <v>3681</v>
      </c>
      <c r="E1631" s="346"/>
      <c r="F1631" s="345"/>
      <c r="G1631" s="345"/>
    </row>
    <row r="1632" spans="1:7" x14ac:dyDescent="0.35">
      <c r="A1632" s="346">
        <v>45466</v>
      </c>
      <c r="B1632" s="345" t="s">
        <v>3682</v>
      </c>
      <c r="C1632" s="345" t="s">
        <v>3683</v>
      </c>
      <c r="E1632" s="346"/>
      <c r="F1632" s="345"/>
      <c r="G1632" s="345"/>
    </row>
    <row r="1633" spans="1:7" x14ac:dyDescent="0.35">
      <c r="A1633" s="346">
        <v>45466</v>
      </c>
      <c r="B1633" s="345" t="s">
        <v>3684</v>
      </c>
      <c r="C1633" s="345" t="s">
        <v>3685</v>
      </c>
      <c r="E1633" s="346"/>
      <c r="F1633" s="345"/>
      <c r="G1633" s="345"/>
    </row>
    <row r="1634" spans="1:7" x14ac:dyDescent="0.35">
      <c r="A1634" s="346">
        <v>45466</v>
      </c>
      <c r="B1634" s="345" t="s">
        <v>3686</v>
      </c>
      <c r="C1634" s="345" t="s">
        <v>3687</v>
      </c>
      <c r="E1634" s="346"/>
      <c r="F1634" s="345"/>
      <c r="G1634" s="345"/>
    </row>
    <row r="1635" spans="1:7" x14ac:dyDescent="0.35">
      <c r="A1635" s="346">
        <v>45466</v>
      </c>
      <c r="B1635" s="345" t="s">
        <v>3688</v>
      </c>
      <c r="C1635" s="345" t="s">
        <v>3689</v>
      </c>
      <c r="E1635" s="346"/>
      <c r="F1635" s="345"/>
      <c r="G1635" s="345"/>
    </row>
    <row r="1636" spans="1:7" x14ac:dyDescent="0.35">
      <c r="A1636" s="346">
        <v>45466</v>
      </c>
      <c r="B1636" s="345" t="s">
        <v>3690</v>
      </c>
      <c r="C1636" s="345" t="s">
        <v>3691</v>
      </c>
      <c r="E1636" s="346"/>
      <c r="F1636" s="345"/>
      <c r="G1636" s="345"/>
    </row>
    <row r="1637" spans="1:7" x14ac:dyDescent="0.35">
      <c r="A1637" s="346">
        <v>45466</v>
      </c>
      <c r="B1637" s="345" t="s">
        <v>3692</v>
      </c>
      <c r="C1637" s="345" t="s">
        <v>3693</v>
      </c>
      <c r="E1637" s="346"/>
      <c r="F1637" s="345"/>
      <c r="G1637" s="345"/>
    </row>
    <row r="1638" spans="1:7" x14ac:dyDescent="0.35">
      <c r="A1638" s="346">
        <v>45466</v>
      </c>
      <c r="B1638" s="345" t="s">
        <v>3694</v>
      </c>
      <c r="C1638" s="345" t="s">
        <v>3695</v>
      </c>
      <c r="E1638" s="346"/>
      <c r="F1638" s="345"/>
      <c r="G1638" s="345"/>
    </row>
    <row r="1639" spans="1:7" x14ac:dyDescent="0.35">
      <c r="A1639" s="346">
        <v>45466</v>
      </c>
      <c r="B1639" s="345" t="s">
        <v>3696</v>
      </c>
      <c r="C1639" s="345" t="s">
        <v>3697</v>
      </c>
      <c r="E1639" s="346"/>
      <c r="F1639" s="345"/>
      <c r="G1639" s="345"/>
    </row>
    <row r="1640" spans="1:7" x14ac:dyDescent="0.35">
      <c r="A1640" s="346">
        <v>45466</v>
      </c>
      <c r="B1640" s="345" t="s">
        <v>3698</v>
      </c>
      <c r="C1640" s="345" t="s">
        <v>422</v>
      </c>
      <c r="E1640" s="346"/>
      <c r="F1640" s="345"/>
      <c r="G1640" s="345"/>
    </row>
    <row r="1641" spans="1:7" x14ac:dyDescent="0.35">
      <c r="A1641" s="346">
        <v>45466</v>
      </c>
      <c r="B1641" s="345" t="s">
        <v>3699</v>
      </c>
      <c r="C1641" s="345" t="s">
        <v>3700</v>
      </c>
      <c r="E1641" s="346"/>
      <c r="F1641" s="345"/>
      <c r="G1641" s="345"/>
    </row>
    <row r="1642" spans="1:7" x14ac:dyDescent="0.35">
      <c r="A1642" s="346">
        <v>45466</v>
      </c>
      <c r="B1642" s="345" t="s">
        <v>3701</v>
      </c>
      <c r="C1642" s="345" t="s">
        <v>3702</v>
      </c>
      <c r="E1642" s="346"/>
      <c r="F1642" s="345"/>
      <c r="G1642" s="345"/>
    </row>
    <row r="1643" spans="1:7" x14ac:dyDescent="0.35">
      <c r="A1643" s="346">
        <v>45466</v>
      </c>
      <c r="B1643" s="345" t="s">
        <v>3703</v>
      </c>
      <c r="C1643" s="345" t="s">
        <v>3704</v>
      </c>
      <c r="E1643" s="346"/>
      <c r="F1643" s="345"/>
      <c r="G1643" s="345"/>
    </row>
    <row r="1644" spans="1:7" x14ac:dyDescent="0.35">
      <c r="A1644" s="346">
        <v>45466</v>
      </c>
      <c r="B1644" s="345" t="s">
        <v>3705</v>
      </c>
      <c r="C1644" s="345" t="s">
        <v>3706</v>
      </c>
      <c r="E1644" s="346"/>
      <c r="F1644" s="345"/>
      <c r="G1644" s="345"/>
    </row>
    <row r="1645" spans="1:7" x14ac:dyDescent="0.35">
      <c r="A1645" s="346">
        <v>45466</v>
      </c>
      <c r="B1645" s="345" t="s">
        <v>3707</v>
      </c>
      <c r="C1645" s="345" t="s">
        <v>3708</v>
      </c>
      <c r="E1645" s="346"/>
      <c r="F1645" s="345"/>
      <c r="G1645" s="345"/>
    </row>
    <row r="1646" spans="1:7" x14ac:dyDescent="0.35">
      <c r="A1646" s="346">
        <v>45466</v>
      </c>
      <c r="B1646" s="345" t="s">
        <v>3709</v>
      </c>
      <c r="C1646" s="345" t="s">
        <v>3710</v>
      </c>
      <c r="E1646" s="346"/>
      <c r="F1646" s="345"/>
      <c r="G1646" s="345"/>
    </row>
    <row r="1647" spans="1:7" x14ac:dyDescent="0.35">
      <c r="A1647" s="346">
        <v>45466</v>
      </c>
      <c r="B1647" s="345" t="s">
        <v>3711</v>
      </c>
      <c r="C1647" s="345" t="s">
        <v>3712</v>
      </c>
      <c r="E1647" s="346"/>
      <c r="F1647" s="345"/>
      <c r="G1647" s="345"/>
    </row>
    <row r="1648" spans="1:7" x14ac:dyDescent="0.35">
      <c r="A1648" s="346">
        <v>45466</v>
      </c>
      <c r="B1648" s="345" t="s">
        <v>3713</v>
      </c>
      <c r="C1648" s="345" t="s">
        <v>404</v>
      </c>
      <c r="E1648" s="346"/>
      <c r="F1648" s="345"/>
      <c r="G1648" s="345"/>
    </row>
    <row r="1649" spans="1:7" x14ac:dyDescent="0.35">
      <c r="A1649" s="346">
        <v>45466</v>
      </c>
      <c r="B1649" s="345" t="s">
        <v>3714</v>
      </c>
      <c r="C1649" s="345" t="s">
        <v>3715</v>
      </c>
      <c r="E1649" s="346"/>
      <c r="F1649" s="345"/>
      <c r="G1649" s="345"/>
    </row>
    <row r="1650" spans="1:7" x14ac:dyDescent="0.35">
      <c r="A1650" s="346">
        <v>45466</v>
      </c>
      <c r="B1650" s="345" t="s">
        <v>3716</v>
      </c>
      <c r="C1650" s="345" t="s">
        <v>3717</v>
      </c>
      <c r="E1650" s="346"/>
      <c r="F1650" s="345"/>
      <c r="G1650" s="345"/>
    </row>
    <row r="1651" spans="1:7" x14ac:dyDescent="0.35">
      <c r="A1651" s="346">
        <v>45466</v>
      </c>
      <c r="B1651" s="345" t="s">
        <v>3718</v>
      </c>
      <c r="C1651" s="345" t="s">
        <v>3719</v>
      </c>
      <c r="E1651" s="346"/>
      <c r="F1651" s="345"/>
      <c r="G1651" s="345"/>
    </row>
    <row r="1652" spans="1:7" x14ac:dyDescent="0.35">
      <c r="A1652" s="346">
        <v>45466</v>
      </c>
      <c r="B1652" s="345" t="s">
        <v>3720</v>
      </c>
      <c r="C1652" s="345" t="s">
        <v>3721</v>
      </c>
      <c r="E1652" s="346"/>
      <c r="F1652" s="345"/>
      <c r="G1652" s="345"/>
    </row>
    <row r="1653" spans="1:7" x14ac:dyDescent="0.35">
      <c r="A1653" s="346">
        <v>45466</v>
      </c>
      <c r="B1653" s="345" t="s">
        <v>3722</v>
      </c>
      <c r="C1653" s="345" t="s">
        <v>3723</v>
      </c>
      <c r="E1653" s="346"/>
      <c r="F1653" s="345"/>
      <c r="G1653" s="345"/>
    </row>
    <row r="1654" spans="1:7" x14ac:dyDescent="0.35">
      <c r="A1654" s="346">
        <v>45466</v>
      </c>
      <c r="B1654" s="345" t="s">
        <v>3724</v>
      </c>
      <c r="C1654" s="345" t="s">
        <v>3725</v>
      </c>
      <c r="E1654" s="346"/>
      <c r="F1654" s="345"/>
      <c r="G1654" s="345"/>
    </row>
    <row r="1655" spans="1:7" x14ac:dyDescent="0.35">
      <c r="A1655" s="346">
        <v>45466</v>
      </c>
      <c r="B1655" s="345" t="s">
        <v>3726</v>
      </c>
      <c r="C1655" s="345" t="s">
        <v>3727</v>
      </c>
      <c r="E1655" s="346"/>
      <c r="F1655" s="345"/>
      <c r="G1655" s="345"/>
    </row>
    <row r="1656" spans="1:7" x14ac:dyDescent="0.35">
      <c r="A1656" s="346">
        <v>45466</v>
      </c>
      <c r="B1656" s="345" t="s">
        <v>3728</v>
      </c>
      <c r="C1656" s="345" t="s">
        <v>3729</v>
      </c>
      <c r="E1656" s="346"/>
      <c r="F1656" s="345"/>
      <c r="G1656" s="345"/>
    </row>
    <row r="1657" spans="1:7" x14ac:dyDescent="0.35">
      <c r="A1657" s="346">
        <v>45466</v>
      </c>
      <c r="B1657" s="345" t="s">
        <v>3730</v>
      </c>
      <c r="C1657" s="345" t="s">
        <v>3731</v>
      </c>
      <c r="E1657" s="346"/>
      <c r="F1657" s="345"/>
      <c r="G1657" s="345"/>
    </row>
    <row r="1658" spans="1:7" x14ac:dyDescent="0.35">
      <c r="A1658" s="346">
        <v>45466</v>
      </c>
      <c r="B1658" s="345" t="s">
        <v>3732</v>
      </c>
      <c r="C1658" s="345" t="s">
        <v>3733</v>
      </c>
      <c r="E1658" s="346"/>
      <c r="F1658" s="345"/>
      <c r="G1658" s="345"/>
    </row>
    <row r="1659" spans="1:7" x14ac:dyDescent="0.35">
      <c r="A1659" s="346">
        <v>45466</v>
      </c>
      <c r="B1659" s="345" t="s">
        <v>3734</v>
      </c>
      <c r="C1659" s="345" t="s">
        <v>3735</v>
      </c>
      <c r="E1659" s="346"/>
      <c r="F1659" s="345"/>
      <c r="G1659" s="345"/>
    </row>
    <row r="1660" spans="1:7" x14ac:dyDescent="0.35">
      <c r="A1660" s="346">
        <v>45466</v>
      </c>
      <c r="B1660" s="345" t="s">
        <v>3736</v>
      </c>
      <c r="C1660" s="345" t="s">
        <v>3737</v>
      </c>
      <c r="E1660" s="346"/>
      <c r="F1660" s="345"/>
      <c r="G1660" s="345"/>
    </row>
    <row r="1661" spans="1:7" x14ac:dyDescent="0.35">
      <c r="A1661" s="346">
        <v>45466</v>
      </c>
      <c r="B1661" s="345" t="s">
        <v>3738</v>
      </c>
      <c r="C1661" s="345" t="s">
        <v>3739</v>
      </c>
      <c r="E1661" s="346"/>
      <c r="F1661" s="345"/>
      <c r="G1661" s="345"/>
    </row>
    <row r="1662" spans="1:7" x14ac:dyDescent="0.35">
      <c r="A1662" s="346">
        <v>45466</v>
      </c>
      <c r="B1662" s="345" t="s">
        <v>3740</v>
      </c>
      <c r="C1662" s="345" t="s">
        <v>3741</v>
      </c>
      <c r="E1662" s="346"/>
      <c r="F1662" s="345"/>
      <c r="G1662" s="345"/>
    </row>
    <row r="1663" spans="1:7" x14ac:dyDescent="0.35">
      <c r="A1663" s="346">
        <v>45466</v>
      </c>
      <c r="B1663" s="345" t="s">
        <v>3742</v>
      </c>
      <c r="C1663" s="345" t="s">
        <v>3743</v>
      </c>
      <c r="E1663" s="346"/>
      <c r="F1663" s="345"/>
      <c r="G1663" s="345"/>
    </row>
    <row r="1664" spans="1:7" x14ac:dyDescent="0.35">
      <c r="A1664" s="346">
        <v>45466</v>
      </c>
      <c r="B1664" s="345" t="s">
        <v>5619</v>
      </c>
      <c r="C1664" s="345" t="s">
        <v>5620</v>
      </c>
      <c r="E1664" s="346"/>
      <c r="F1664" s="345"/>
      <c r="G1664" s="345"/>
    </row>
    <row r="1665" spans="1:7" x14ac:dyDescent="0.35">
      <c r="A1665" s="346">
        <v>45466</v>
      </c>
      <c r="B1665" s="345" t="s">
        <v>3744</v>
      </c>
      <c r="C1665" s="345" t="s">
        <v>3745</v>
      </c>
      <c r="E1665" s="346"/>
      <c r="F1665" s="345"/>
      <c r="G1665" s="345"/>
    </row>
    <row r="1666" spans="1:7" x14ac:dyDescent="0.35">
      <c r="A1666" s="346">
        <v>45466</v>
      </c>
      <c r="B1666" s="345" t="s">
        <v>3746</v>
      </c>
      <c r="C1666" s="345" t="s">
        <v>3747</v>
      </c>
      <c r="E1666" s="346"/>
      <c r="F1666" s="345"/>
      <c r="G1666" s="345"/>
    </row>
    <row r="1667" spans="1:7" x14ac:dyDescent="0.35">
      <c r="A1667" s="346">
        <v>45466</v>
      </c>
      <c r="B1667" s="345" t="s">
        <v>3748</v>
      </c>
      <c r="C1667" s="345" t="s">
        <v>3749</v>
      </c>
      <c r="E1667" s="346"/>
      <c r="F1667" s="345"/>
      <c r="G1667" s="345"/>
    </row>
    <row r="1668" spans="1:7" x14ac:dyDescent="0.35">
      <c r="A1668" s="346">
        <v>45466</v>
      </c>
      <c r="B1668" s="345" t="s">
        <v>3750</v>
      </c>
      <c r="C1668" s="345" t="s">
        <v>3751</v>
      </c>
      <c r="E1668" s="346"/>
      <c r="F1668" s="345"/>
      <c r="G1668" s="345"/>
    </row>
    <row r="1669" spans="1:7" x14ac:dyDescent="0.35">
      <c r="A1669" s="346">
        <v>45466</v>
      </c>
      <c r="B1669" s="345" t="s">
        <v>3752</v>
      </c>
      <c r="C1669" s="345" t="s">
        <v>3753</v>
      </c>
      <c r="E1669" s="346"/>
      <c r="F1669" s="345"/>
      <c r="G1669" s="345"/>
    </row>
    <row r="1670" spans="1:7" x14ac:dyDescent="0.35">
      <c r="A1670" s="346">
        <v>45466</v>
      </c>
      <c r="B1670" s="345" t="s">
        <v>3754</v>
      </c>
      <c r="C1670" s="345" t="s">
        <v>3755</v>
      </c>
      <c r="E1670" s="346"/>
      <c r="F1670" s="345"/>
      <c r="G1670" s="345"/>
    </row>
    <row r="1671" spans="1:7" x14ac:dyDescent="0.35">
      <c r="A1671" s="346">
        <v>45466</v>
      </c>
      <c r="B1671" s="345" t="s">
        <v>3756</v>
      </c>
      <c r="C1671" s="345" t="s">
        <v>3757</v>
      </c>
      <c r="E1671" s="346"/>
      <c r="F1671" s="345"/>
      <c r="G1671" s="345"/>
    </row>
    <row r="1672" spans="1:7" x14ac:dyDescent="0.35">
      <c r="A1672" s="346">
        <v>45466</v>
      </c>
      <c r="B1672" s="345" t="s">
        <v>3758</v>
      </c>
      <c r="C1672" s="345" t="s">
        <v>442</v>
      </c>
      <c r="E1672" s="346"/>
      <c r="F1672" s="345"/>
      <c r="G1672" s="345"/>
    </row>
    <row r="1673" spans="1:7" x14ac:dyDescent="0.35">
      <c r="A1673" s="346">
        <v>45466</v>
      </c>
      <c r="B1673" s="345" t="s">
        <v>3759</v>
      </c>
      <c r="C1673" s="345" t="s">
        <v>3760</v>
      </c>
      <c r="E1673" s="346"/>
      <c r="F1673" s="345"/>
      <c r="G1673" s="345"/>
    </row>
    <row r="1674" spans="1:7" x14ac:dyDescent="0.35">
      <c r="A1674" s="346">
        <v>45466</v>
      </c>
      <c r="B1674" s="345" t="s">
        <v>3761</v>
      </c>
      <c r="C1674" s="345" t="s">
        <v>3762</v>
      </c>
      <c r="E1674" s="346"/>
      <c r="F1674" s="345"/>
      <c r="G1674" s="345"/>
    </row>
    <row r="1675" spans="1:7" x14ac:dyDescent="0.35">
      <c r="A1675" s="346">
        <v>45466</v>
      </c>
      <c r="B1675" s="345" t="s">
        <v>3763</v>
      </c>
      <c r="C1675" s="345" t="s">
        <v>3764</v>
      </c>
      <c r="E1675" s="346"/>
      <c r="F1675" s="345"/>
      <c r="G1675" s="345"/>
    </row>
    <row r="1676" spans="1:7" x14ac:dyDescent="0.35">
      <c r="A1676" s="346">
        <v>45466</v>
      </c>
      <c r="B1676" s="345" t="s">
        <v>3765</v>
      </c>
      <c r="C1676" s="345" t="s">
        <v>3766</v>
      </c>
      <c r="E1676" s="346"/>
      <c r="F1676" s="345"/>
      <c r="G1676" s="345"/>
    </row>
    <row r="1677" spans="1:7" x14ac:dyDescent="0.35">
      <c r="A1677" s="346">
        <v>45466</v>
      </c>
      <c r="B1677" s="345" t="s">
        <v>3767</v>
      </c>
      <c r="C1677" s="345" t="s">
        <v>3768</v>
      </c>
      <c r="E1677" s="346"/>
      <c r="F1677" s="345"/>
      <c r="G1677" s="345"/>
    </row>
    <row r="1678" spans="1:7" x14ac:dyDescent="0.35">
      <c r="A1678" s="346">
        <v>45466</v>
      </c>
      <c r="B1678" s="345" t="s">
        <v>3769</v>
      </c>
      <c r="C1678" s="345" t="s">
        <v>3770</v>
      </c>
      <c r="E1678" s="346"/>
      <c r="F1678" s="345"/>
      <c r="G1678" s="345"/>
    </row>
    <row r="1679" spans="1:7" x14ac:dyDescent="0.35">
      <c r="A1679" s="346">
        <v>45466</v>
      </c>
      <c r="B1679" s="345" t="s">
        <v>3771</v>
      </c>
      <c r="C1679" s="345" t="s">
        <v>3772</v>
      </c>
      <c r="E1679" s="346"/>
      <c r="F1679" s="345"/>
      <c r="G1679" s="345"/>
    </row>
    <row r="1680" spans="1:7" x14ac:dyDescent="0.35">
      <c r="A1680" s="346">
        <v>45466</v>
      </c>
      <c r="B1680" s="345" t="s">
        <v>3773</v>
      </c>
      <c r="C1680" s="345" t="s">
        <v>3774</v>
      </c>
      <c r="E1680" s="346"/>
      <c r="F1680" s="345"/>
      <c r="G1680" s="345"/>
    </row>
    <row r="1681" spans="1:7" x14ac:dyDescent="0.35">
      <c r="A1681" s="346">
        <v>45466</v>
      </c>
      <c r="B1681" s="345" t="s">
        <v>3775</v>
      </c>
      <c r="C1681" s="345" t="s">
        <v>3776</v>
      </c>
      <c r="E1681" s="346"/>
      <c r="F1681" s="345"/>
      <c r="G1681" s="345"/>
    </row>
    <row r="1682" spans="1:7" x14ac:dyDescent="0.35">
      <c r="A1682" s="346">
        <v>45466</v>
      </c>
      <c r="B1682" s="345" t="s">
        <v>3777</v>
      </c>
      <c r="C1682" s="345" t="s">
        <v>3778</v>
      </c>
      <c r="E1682" s="346"/>
      <c r="F1682" s="345"/>
      <c r="G1682" s="345"/>
    </row>
    <row r="1683" spans="1:7" x14ac:dyDescent="0.35">
      <c r="A1683" s="346">
        <v>45466</v>
      </c>
      <c r="B1683" s="345" t="s">
        <v>3779</v>
      </c>
      <c r="C1683" s="345" t="s">
        <v>3780</v>
      </c>
      <c r="E1683" s="346"/>
      <c r="F1683" s="345"/>
      <c r="G1683" s="345"/>
    </row>
    <row r="1684" spans="1:7" x14ac:dyDescent="0.35">
      <c r="A1684" s="346">
        <v>45466</v>
      </c>
      <c r="B1684" s="345" t="s">
        <v>3781</v>
      </c>
      <c r="C1684" s="345" t="s">
        <v>3782</v>
      </c>
      <c r="E1684" s="346"/>
      <c r="F1684" s="345"/>
      <c r="G1684" s="345"/>
    </row>
    <row r="1685" spans="1:7" x14ac:dyDescent="0.35">
      <c r="A1685" s="346">
        <v>45466</v>
      </c>
      <c r="B1685" s="345" t="s">
        <v>3783</v>
      </c>
      <c r="C1685" s="345" t="s">
        <v>3784</v>
      </c>
      <c r="E1685" s="346"/>
      <c r="F1685" s="345"/>
      <c r="G1685" s="345"/>
    </row>
    <row r="1686" spans="1:7" x14ac:dyDescent="0.35">
      <c r="A1686" s="346">
        <v>45466</v>
      </c>
      <c r="B1686" s="345" t="s">
        <v>3785</v>
      </c>
      <c r="C1686" s="345" t="s">
        <v>3786</v>
      </c>
      <c r="E1686" s="346"/>
      <c r="F1686" s="345"/>
      <c r="G1686" s="345"/>
    </row>
    <row r="1687" spans="1:7" x14ac:dyDescent="0.35">
      <c r="A1687" s="346">
        <v>45466</v>
      </c>
      <c r="B1687" s="345" t="s">
        <v>3787</v>
      </c>
      <c r="C1687" s="345" t="s">
        <v>3788</v>
      </c>
      <c r="E1687" s="346"/>
      <c r="F1687" s="345"/>
      <c r="G1687" s="345"/>
    </row>
    <row r="1688" spans="1:7" x14ac:dyDescent="0.35">
      <c r="A1688" s="346">
        <v>45466</v>
      </c>
      <c r="B1688" s="345" t="s">
        <v>3789</v>
      </c>
      <c r="C1688" s="345" t="s">
        <v>3790</v>
      </c>
      <c r="E1688" s="346"/>
      <c r="F1688" s="345"/>
      <c r="G1688" s="345"/>
    </row>
    <row r="1689" spans="1:7" x14ac:dyDescent="0.35">
      <c r="A1689" s="346">
        <v>45466</v>
      </c>
      <c r="B1689" s="345" t="s">
        <v>3791</v>
      </c>
      <c r="C1689" s="345" t="s">
        <v>3792</v>
      </c>
      <c r="E1689" s="346"/>
      <c r="F1689" s="345"/>
      <c r="G1689" s="345"/>
    </row>
    <row r="1690" spans="1:7" x14ac:dyDescent="0.35">
      <c r="A1690" s="346">
        <v>45466</v>
      </c>
      <c r="B1690" s="345" t="s">
        <v>3793</v>
      </c>
      <c r="C1690" s="345" t="s">
        <v>3794</v>
      </c>
      <c r="E1690" s="346"/>
      <c r="F1690" s="345"/>
      <c r="G1690" s="345"/>
    </row>
    <row r="1691" spans="1:7" x14ac:dyDescent="0.35">
      <c r="A1691" s="346">
        <v>45466</v>
      </c>
      <c r="B1691" s="345" t="s">
        <v>3795</v>
      </c>
      <c r="C1691" s="345" t="s">
        <v>3796</v>
      </c>
      <c r="E1691" s="346"/>
      <c r="F1691" s="345"/>
      <c r="G1691" s="345"/>
    </row>
    <row r="1692" spans="1:7" x14ac:dyDescent="0.35">
      <c r="A1692" s="346">
        <v>45466</v>
      </c>
      <c r="B1692" s="345" t="s">
        <v>3797</v>
      </c>
      <c r="C1692" s="345" t="s">
        <v>3798</v>
      </c>
      <c r="E1692" s="346"/>
      <c r="F1692" s="345"/>
      <c r="G1692" s="345"/>
    </row>
    <row r="1693" spans="1:7" x14ac:dyDescent="0.35">
      <c r="A1693" s="346">
        <v>45466</v>
      </c>
      <c r="B1693" s="345" t="s">
        <v>3799</v>
      </c>
      <c r="C1693" s="345" t="s">
        <v>3800</v>
      </c>
      <c r="E1693" s="346"/>
      <c r="F1693" s="345"/>
      <c r="G1693" s="345"/>
    </row>
    <row r="1694" spans="1:7" x14ac:dyDescent="0.35">
      <c r="A1694" s="346">
        <v>45466</v>
      </c>
      <c r="B1694" s="345" t="s">
        <v>3801</v>
      </c>
      <c r="C1694" s="345" t="s">
        <v>3802</v>
      </c>
      <c r="E1694" s="346"/>
      <c r="F1694" s="345"/>
      <c r="G1694" s="345"/>
    </row>
    <row r="1695" spans="1:7" x14ac:dyDescent="0.35">
      <c r="A1695" s="346">
        <v>45466</v>
      </c>
      <c r="B1695" s="345" t="s">
        <v>3803</v>
      </c>
      <c r="C1695" s="345" t="s">
        <v>3804</v>
      </c>
      <c r="E1695" s="346"/>
      <c r="F1695" s="345"/>
      <c r="G1695" s="345"/>
    </row>
    <row r="1696" spans="1:7" x14ac:dyDescent="0.35">
      <c r="A1696" s="346">
        <v>45466</v>
      </c>
      <c r="B1696" s="345" t="s">
        <v>3805</v>
      </c>
      <c r="C1696" s="345" t="s">
        <v>3806</v>
      </c>
      <c r="E1696" s="346"/>
      <c r="F1696" s="345"/>
      <c r="G1696" s="345"/>
    </row>
    <row r="1697" spans="1:7" x14ac:dyDescent="0.35">
      <c r="A1697" s="346">
        <v>45466</v>
      </c>
      <c r="B1697" s="345" t="s">
        <v>3807</v>
      </c>
      <c r="C1697" s="345" t="s">
        <v>3808</v>
      </c>
      <c r="E1697" s="346"/>
      <c r="F1697" s="345"/>
      <c r="G1697" s="345"/>
    </row>
    <row r="1698" spans="1:7" x14ac:dyDescent="0.35">
      <c r="A1698" s="346">
        <v>45466</v>
      </c>
      <c r="B1698" s="345" t="s">
        <v>3809</v>
      </c>
      <c r="C1698" s="345" t="s">
        <v>3810</v>
      </c>
      <c r="E1698" s="346"/>
      <c r="F1698" s="345"/>
      <c r="G1698" s="345"/>
    </row>
    <row r="1699" spans="1:7" x14ac:dyDescent="0.35">
      <c r="A1699" s="346">
        <v>45466</v>
      </c>
      <c r="B1699" s="345" t="s">
        <v>3811</v>
      </c>
      <c r="C1699" s="345" t="s">
        <v>3812</v>
      </c>
      <c r="E1699" s="346"/>
      <c r="F1699" s="345"/>
      <c r="G1699" s="345"/>
    </row>
    <row r="1700" spans="1:7" x14ac:dyDescent="0.35">
      <c r="A1700" s="346">
        <v>45466</v>
      </c>
      <c r="B1700" s="345" t="s">
        <v>3813</v>
      </c>
      <c r="C1700" s="345" t="s">
        <v>3814</v>
      </c>
      <c r="E1700" s="346"/>
      <c r="F1700" s="345"/>
      <c r="G1700" s="345"/>
    </row>
    <row r="1701" spans="1:7" x14ac:dyDescent="0.35">
      <c r="A1701" s="346">
        <v>45466</v>
      </c>
      <c r="B1701" s="345" t="s">
        <v>3815</v>
      </c>
      <c r="C1701" s="345" t="s">
        <v>3816</v>
      </c>
      <c r="E1701" s="346"/>
      <c r="F1701" s="345"/>
      <c r="G1701" s="345"/>
    </row>
    <row r="1702" spans="1:7" x14ac:dyDescent="0.35">
      <c r="A1702" s="346">
        <v>45466</v>
      </c>
      <c r="B1702" s="345" t="s">
        <v>3817</v>
      </c>
      <c r="C1702" s="345" t="s">
        <v>3818</v>
      </c>
      <c r="E1702" s="346"/>
      <c r="F1702" s="345"/>
      <c r="G1702" s="345"/>
    </row>
    <row r="1703" spans="1:7" x14ac:dyDescent="0.35">
      <c r="A1703" s="346">
        <v>45466</v>
      </c>
      <c r="B1703" s="345" t="s">
        <v>3819</v>
      </c>
      <c r="C1703" s="345" t="s">
        <v>3820</v>
      </c>
      <c r="E1703" s="346"/>
      <c r="F1703" s="345"/>
      <c r="G1703" s="345"/>
    </row>
    <row r="1704" spans="1:7" x14ac:dyDescent="0.35">
      <c r="A1704" s="346">
        <v>45466</v>
      </c>
      <c r="B1704" s="345" t="s">
        <v>3821</v>
      </c>
      <c r="C1704" s="345" t="s">
        <v>3822</v>
      </c>
      <c r="E1704" s="346"/>
      <c r="F1704" s="345"/>
      <c r="G1704" s="345"/>
    </row>
    <row r="1705" spans="1:7" x14ac:dyDescent="0.35">
      <c r="A1705" s="346">
        <v>45466</v>
      </c>
      <c r="B1705" s="345" t="s">
        <v>3823</v>
      </c>
      <c r="C1705" s="345" t="s">
        <v>3824</v>
      </c>
      <c r="E1705" s="346"/>
      <c r="F1705" s="345"/>
      <c r="G1705" s="345"/>
    </row>
    <row r="1706" spans="1:7" x14ac:dyDescent="0.35">
      <c r="A1706" s="346">
        <v>45466</v>
      </c>
      <c r="B1706" s="345" t="s">
        <v>3825</v>
      </c>
      <c r="C1706" s="345" t="s">
        <v>3826</v>
      </c>
      <c r="E1706" s="346"/>
      <c r="F1706" s="345"/>
      <c r="G1706" s="345"/>
    </row>
    <row r="1707" spans="1:7" x14ac:dyDescent="0.35">
      <c r="A1707" s="346">
        <v>45466</v>
      </c>
      <c r="B1707" s="345" t="s">
        <v>3827</v>
      </c>
      <c r="C1707" s="345" t="s">
        <v>3828</v>
      </c>
      <c r="E1707" s="346"/>
      <c r="F1707" s="345"/>
      <c r="G1707" s="345"/>
    </row>
    <row r="1708" spans="1:7" x14ac:dyDescent="0.35">
      <c r="A1708" s="346">
        <v>45466</v>
      </c>
      <c r="B1708" s="345" t="s">
        <v>3829</v>
      </c>
      <c r="C1708" s="345" t="s">
        <v>3830</v>
      </c>
      <c r="E1708" s="346"/>
      <c r="F1708" s="345"/>
      <c r="G1708" s="345"/>
    </row>
    <row r="1709" spans="1:7" x14ac:dyDescent="0.35">
      <c r="A1709" s="346">
        <v>45466</v>
      </c>
      <c r="B1709" s="345" t="s">
        <v>3831</v>
      </c>
      <c r="C1709" s="345" t="s">
        <v>3832</v>
      </c>
      <c r="E1709" s="346"/>
      <c r="F1709" s="345"/>
      <c r="G1709" s="345"/>
    </row>
    <row r="1710" spans="1:7" x14ac:dyDescent="0.35">
      <c r="A1710" s="346">
        <v>45466</v>
      </c>
      <c r="B1710" s="345" t="s">
        <v>3833</v>
      </c>
      <c r="C1710" s="345" t="s">
        <v>3834</v>
      </c>
      <c r="E1710" s="346"/>
      <c r="F1710" s="345"/>
      <c r="G1710" s="345"/>
    </row>
    <row r="1711" spans="1:7" x14ac:dyDescent="0.35">
      <c r="A1711" s="346">
        <v>45466</v>
      </c>
      <c r="B1711" s="345" t="s">
        <v>3835</v>
      </c>
      <c r="C1711" s="345" t="s">
        <v>3836</v>
      </c>
      <c r="E1711" s="346"/>
      <c r="F1711" s="345"/>
      <c r="G1711" s="345"/>
    </row>
    <row r="1712" spans="1:7" x14ac:dyDescent="0.35">
      <c r="A1712" s="346">
        <v>45466</v>
      </c>
      <c r="B1712" s="345" t="s">
        <v>3837</v>
      </c>
      <c r="C1712" s="345" t="s">
        <v>3838</v>
      </c>
      <c r="E1712" s="346"/>
      <c r="F1712" s="345"/>
      <c r="G1712" s="345"/>
    </row>
    <row r="1713" spans="1:7" x14ac:dyDescent="0.35">
      <c r="A1713" s="346">
        <v>45466</v>
      </c>
      <c r="B1713" s="345" t="s">
        <v>3839</v>
      </c>
      <c r="C1713" s="345" t="s">
        <v>3840</v>
      </c>
      <c r="E1713" s="346"/>
      <c r="F1713" s="345"/>
      <c r="G1713" s="345"/>
    </row>
    <row r="1714" spans="1:7" x14ac:dyDescent="0.35">
      <c r="A1714" s="346">
        <v>45466</v>
      </c>
      <c r="B1714" s="345" t="s">
        <v>3841</v>
      </c>
      <c r="C1714" s="345" t="s">
        <v>3842</v>
      </c>
      <c r="E1714" s="346"/>
      <c r="F1714" s="345"/>
      <c r="G1714" s="345"/>
    </row>
    <row r="1715" spans="1:7" x14ac:dyDescent="0.35">
      <c r="A1715" s="346">
        <v>45466</v>
      </c>
      <c r="B1715" s="345" t="s">
        <v>3843</v>
      </c>
      <c r="C1715" s="345" t="s">
        <v>3844</v>
      </c>
      <c r="E1715" s="346"/>
      <c r="F1715" s="345"/>
      <c r="G1715" s="345"/>
    </row>
    <row r="1716" spans="1:7" x14ac:dyDescent="0.35">
      <c r="A1716" s="346">
        <v>45466</v>
      </c>
      <c r="B1716" s="345" t="s">
        <v>3845</v>
      </c>
      <c r="C1716" s="345" t="s">
        <v>3846</v>
      </c>
      <c r="E1716" s="346"/>
      <c r="F1716" s="345"/>
      <c r="G1716" s="345"/>
    </row>
    <row r="1717" spans="1:7" x14ac:dyDescent="0.35">
      <c r="A1717" s="346">
        <v>45466</v>
      </c>
      <c r="B1717" s="345" t="s">
        <v>3847</v>
      </c>
      <c r="C1717" s="345" t="s">
        <v>3848</v>
      </c>
      <c r="E1717" s="346"/>
      <c r="F1717" s="345"/>
      <c r="G1717" s="345"/>
    </row>
    <row r="1718" spans="1:7" x14ac:dyDescent="0.35">
      <c r="A1718" s="346">
        <v>45466</v>
      </c>
      <c r="B1718" s="345" t="s">
        <v>3849</v>
      </c>
      <c r="C1718" s="345" t="s">
        <v>3850</v>
      </c>
      <c r="E1718" s="346"/>
      <c r="F1718" s="345"/>
      <c r="G1718" s="345"/>
    </row>
    <row r="1719" spans="1:7" x14ac:dyDescent="0.35">
      <c r="A1719" s="346">
        <v>45466</v>
      </c>
      <c r="B1719" s="345" t="s">
        <v>3851</v>
      </c>
      <c r="C1719" s="345" t="s">
        <v>3852</v>
      </c>
      <c r="E1719" s="346"/>
      <c r="F1719" s="345"/>
      <c r="G1719" s="345"/>
    </row>
    <row r="1720" spans="1:7" x14ac:dyDescent="0.35">
      <c r="A1720" s="346">
        <v>45466</v>
      </c>
      <c r="B1720" s="345" t="s">
        <v>3853</v>
      </c>
      <c r="C1720" s="345" t="s">
        <v>445</v>
      </c>
      <c r="E1720" s="346"/>
      <c r="F1720" s="345"/>
      <c r="G1720" s="345"/>
    </row>
    <row r="1721" spans="1:7" x14ac:dyDescent="0.35">
      <c r="A1721" s="346">
        <v>45466</v>
      </c>
      <c r="B1721" s="345" t="s">
        <v>3854</v>
      </c>
      <c r="C1721" s="345" t="s">
        <v>3855</v>
      </c>
      <c r="E1721" s="346"/>
      <c r="F1721" s="345"/>
      <c r="G1721" s="345"/>
    </row>
    <row r="1722" spans="1:7" x14ac:dyDescent="0.35">
      <c r="A1722" s="346">
        <v>45466</v>
      </c>
      <c r="B1722" s="345" t="s">
        <v>3856</v>
      </c>
      <c r="C1722" s="345" t="s">
        <v>3857</v>
      </c>
      <c r="E1722" s="346"/>
      <c r="F1722" s="345"/>
      <c r="G1722" s="345"/>
    </row>
    <row r="1723" spans="1:7" x14ac:dyDescent="0.35">
      <c r="A1723" s="346">
        <v>45466</v>
      </c>
      <c r="B1723" s="345" t="s">
        <v>3858</v>
      </c>
      <c r="C1723" s="345" t="s">
        <v>3859</v>
      </c>
      <c r="E1723" s="346"/>
      <c r="F1723" s="345"/>
      <c r="G1723" s="345"/>
    </row>
    <row r="1724" spans="1:7" x14ac:dyDescent="0.35">
      <c r="A1724" s="346">
        <v>45466</v>
      </c>
      <c r="B1724" s="345" t="s">
        <v>3860</v>
      </c>
      <c r="C1724" s="345" t="s">
        <v>3861</v>
      </c>
      <c r="E1724" s="346"/>
      <c r="F1724" s="345"/>
      <c r="G1724" s="345"/>
    </row>
    <row r="1725" spans="1:7" x14ac:dyDescent="0.35">
      <c r="A1725" s="346">
        <v>45466</v>
      </c>
      <c r="B1725" s="345" t="s">
        <v>3862</v>
      </c>
      <c r="C1725" s="345" t="s">
        <v>3863</v>
      </c>
      <c r="E1725" s="346"/>
      <c r="F1725" s="345"/>
      <c r="G1725" s="345"/>
    </row>
    <row r="1726" spans="1:7" x14ac:dyDescent="0.35">
      <c r="A1726" s="346">
        <v>45466</v>
      </c>
      <c r="B1726" s="345" t="s">
        <v>3864</v>
      </c>
      <c r="C1726" s="345" t="s">
        <v>3865</v>
      </c>
      <c r="E1726" s="346"/>
      <c r="F1726" s="345"/>
      <c r="G1726" s="345"/>
    </row>
    <row r="1727" spans="1:7" x14ac:dyDescent="0.35">
      <c r="A1727" s="346">
        <v>45466</v>
      </c>
      <c r="B1727" s="345" t="s">
        <v>3866</v>
      </c>
      <c r="C1727" s="345" t="s">
        <v>3867</v>
      </c>
      <c r="E1727" s="346"/>
      <c r="F1727" s="345"/>
      <c r="G1727" s="345"/>
    </row>
    <row r="1728" spans="1:7" x14ac:dyDescent="0.35">
      <c r="A1728" s="346">
        <v>45466</v>
      </c>
      <c r="B1728" s="345" t="s">
        <v>3868</v>
      </c>
      <c r="C1728" s="345" t="s">
        <v>3869</v>
      </c>
      <c r="E1728" s="346"/>
      <c r="F1728" s="345"/>
      <c r="G1728" s="345"/>
    </row>
    <row r="1729" spans="1:7" x14ac:dyDescent="0.35">
      <c r="A1729" s="346">
        <v>45466</v>
      </c>
      <c r="B1729" s="345" t="s">
        <v>3870</v>
      </c>
      <c r="C1729" s="345" t="s">
        <v>3871</v>
      </c>
      <c r="E1729" s="346"/>
      <c r="F1729" s="345"/>
      <c r="G1729" s="345"/>
    </row>
    <row r="1730" spans="1:7" x14ac:dyDescent="0.35">
      <c r="A1730" s="346">
        <v>45466</v>
      </c>
      <c r="B1730" s="345" t="s">
        <v>3872</v>
      </c>
      <c r="C1730" s="345" t="s">
        <v>3873</v>
      </c>
      <c r="E1730" s="346"/>
      <c r="F1730" s="345"/>
      <c r="G1730" s="345"/>
    </row>
    <row r="1731" spans="1:7" x14ac:dyDescent="0.35">
      <c r="A1731" s="346">
        <v>45466</v>
      </c>
      <c r="B1731" s="345" t="s">
        <v>3874</v>
      </c>
      <c r="C1731" s="345" t="s">
        <v>3875</v>
      </c>
      <c r="E1731" s="346"/>
      <c r="F1731" s="345"/>
      <c r="G1731" s="345"/>
    </row>
    <row r="1732" spans="1:7" x14ac:dyDescent="0.35">
      <c r="A1732" s="346">
        <v>45466</v>
      </c>
      <c r="B1732" s="345" t="s">
        <v>3876</v>
      </c>
      <c r="C1732" s="345" t="s">
        <v>3877</v>
      </c>
      <c r="E1732" s="346"/>
      <c r="F1732" s="345"/>
      <c r="G1732" s="345"/>
    </row>
    <row r="1733" spans="1:7" x14ac:dyDescent="0.35">
      <c r="A1733" s="346">
        <v>45466</v>
      </c>
      <c r="B1733" s="345" t="s">
        <v>3878</v>
      </c>
      <c r="C1733" s="345" t="s">
        <v>3879</v>
      </c>
      <c r="E1733" s="346"/>
      <c r="F1733" s="345"/>
      <c r="G1733" s="345"/>
    </row>
    <row r="1734" spans="1:7" x14ac:dyDescent="0.35">
      <c r="A1734" s="346">
        <v>45466</v>
      </c>
      <c r="B1734" s="345" t="s">
        <v>3880</v>
      </c>
      <c r="C1734" s="345" t="s">
        <v>458</v>
      </c>
      <c r="E1734" s="346"/>
      <c r="F1734" s="345"/>
      <c r="G1734" s="345"/>
    </row>
    <row r="1735" spans="1:7" x14ac:dyDescent="0.35">
      <c r="A1735" s="346">
        <v>45466</v>
      </c>
      <c r="B1735" s="345" t="s">
        <v>3881</v>
      </c>
      <c r="C1735" s="345" t="s">
        <v>3882</v>
      </c>
      <c r="E1735" s="346"/>
      <c r="F1735" s="345"/>
      <c r="G1735" s="345"/>
    </row>
    <row r="1736" spans="1:7" x14ac:dyDescent="0.35">
      <c r="A1736" s="346">
        <v>45466</v>
      </c>
      <c r="B1736" s="345" t="s">
        <v>3883</v>
      </c>
      <c r="C1736" s="345" t="s">
        <v>3884</v>
      </c>
      <c r="E1736" s="346"/>
      <c r="F1736" s="345"/>
      <c r="G1736" s="345"/>
    </row>
    <row r="1737" spans="1:7" x14ac:dyDescent="0.35">
      <c r="A1737" s="346">
        <v>45466</v>
      </c>
      <c r="B1737" s="345" t="s">
        <v>3885</v>
      </c>
      <c r="C1737" s="345" t="s">
        <v>395</v>
      </c>
      <c r="E1737" s="346"/>
      <c r="F1737" s="345"/>
      <c r="G1737" s="345"/>
    </row>
    <row r="1738" spans="1:7" x14ac:dyDescent="0.35">
      <c r="A1738" s="346">
        <v>45466</v>
      </c>
      <c r="B1738" s="345" t="s">
        <v>3886</v>
      </c>
      <c r="C1738" s="345" t="s">
        <v>3887</v>
      </c>
      <c r="E1738" s="346"/>
      <c r="F1738" s="345"/>
      <c r="G1738" s="345"/>
    </row>
    <row r="1739" spans="1:7" x14ac:dyDescent="0.35">
      <c r="A1739" s="346">
        <v>45466</v>
      </c>
      <c r="B1739" s="345" t="s">
        <v>3888</v>
      </c>
      <c r="C1739" s="345" t="s">
        <v>3889</v>
      </c>
      <c r="E1739" s="346"/>
      <c r="F1739" s="345"/>
      <c r="G1739" s="345"/>
    </row>
    <row r="1740" spans="1:7" x14ac:dyDescent="0.35">
      <c r="A1740" s="346">
        <v>45466</v>
      </c>
      <c r="B1740" s="345" t="s">
        <v>3890</v>
      </c>
      <c r="C1740" s="345" t="s">
        <v>3891</v>
      </c>
      <c r="E1740" s="346"/>
      <c r="F1740" s="345"/>
      <c r="G1740" s="345"/>
    </row>
    <row r="1741" spans="1:7" x14ac:dyDescent="0.35">
      <c r="A1741" s="346">
        <v>45466</v>
      </c>
      <c r="B1741" s="345" t="s">
        <v>3892</v>
      </c>
      <c r="C1741" s="345" t="s">
        <v>3893</v>
      </c>
      <c r="E1741" s="346"/>
      <c r="F1741" s="345"/>
      <c r="G1741" s="345"/>
    </row>
    <row r="1742" spans="1:7" x14ac:dyDescent="0.35">
      <c r="A1742" s="346">
        <v>45466</v>
      </c>
      <c r="B1742" s="345" t="s">
        <v>3894</v>
      </c>
      <c r="C1742" s="345" t="s">
        <v>3895</v>
      </c>
      <c r="E1742" s="346"/>
      <c r="F1742" s="345"/>
      <c r="G1742" s="345"/>
    </row>
    <row r="1743" spans="1:7" x14ac:dyDescent="0.35">
      <c r="A1743" s="346">
        <v>45466</v>
      </c>
      <c r="B1743" s="345" t="s">
        <v>3896</v>
      </c>
      <c r="C1743" s="345" t="s">
        <v>3897</v>
      </c>
      <c r="E1743" s="346"/>
      <c r="F1743" s="345"/>
      <c r="G1743" s="345"/>
    </row>
    <row r="1744" spans="1:7" x14ac:dyDescent="0.35">
      <c r="A1744" s="346">
        <v>45466</v>
      </c>
      <c r="B1744" s="345" t="s">
        <v>3898</v>
      </c>
      <c r="C1744" s="345" t="s">
        <v>3899</v>
      </c>
      <c r="E1744" s="346"/>
      <c r="F1744" s="345"/>
      <c r="G1744" s="345"/>
    </row>
    <row r="1745" spans="1:7" x14ac:dyDescent="0.35">
      <c r="A1745" s="346">
        <v>45466</v>
      </c>
      <c r="B1745" s="345" t="s">
        <v>3900</v>
      </c>
      <c r="C1745" s="345" t="s">
        <v>3901</v>
      </c>
      <c r="E1745" s="346"/>
      <c r="F1745" s="345"/>
      <c r="G1745" s="345"/>
    </row>
    <row r="1746" spans="1:7" x14ac:dyDescent="0.35">
      <c r="A1746" s="346">
        <v>45466</v>
      </c>
      <c r="B1746" s="345" t="s">
        <v>3902</v>
      </c>
      <c r="C1746" s="345" t="s">
        <v>3903</v>
      </c>
      <c r="E1746" s="346"/>
      <c r="F1746" s="345"/>
      <c r="G1746" s="345"/>
    </row>
    <row r="1747" spans="1:7" x14ac:dyDescent="0.35">
      <c r="A1747" s="346">
        <v>45466</v>
      </c>
      <c r="B1747" s="345" t="s">
        <v>3904</v>
      </c>
      <c r="C1747" s="345" t="s">
        <v>3905</v>
      </c>
      <c r="E1747" s="346"/>
      <c r="F1747" s="345"/>
      <c r="G1747" s="345"/>
    </row>
    <row r="1748" spans="1:7" x14ac:dyDescent="0.35">
      <c r="A1748" s="346">
        <v>45466</v>
      </c>
      <c r="B1748" s="345" t="s">
        <v>3906</v>
      </c>
      <c r="C1748" s="345" t="s">
        <v>3907</v>
      </c>
      <c r="E1748" s="346"/>
      <c r="F1748" s="345"/>
      <c r="G1748" s="345"/>
    </row>
    <row r="1749" spans="1:7" x14ac:dyDescent="0.35">
      <c r="A1749" s="346">
        <v>45466</v>
      </c>
      <c r="B1749" s="345" t="s">
        <v>3908</v>
      </c>
      <c r="C1749" s="345" t="s">
        <v>3909</v>
      </c>
      <c r="E1749" s="346"/>
      <c r="F1749" s="345"/>
      <c r="G1749" s="345"/>
    </row>
    <row r="1750" spans="1:7" x14ac:dyDescent="0.35">
      <c r="A1750" s="346">
        <v>45466</v>
      </c>
      <c r="B1750" s="345" t="s">
        <v>3910</v>
      </c>
      <c r="C1750" s="345" t="s">
        <v>3911</v>
      </c>
      <c r="E1750" s="346"/>
      <c r="F1750" s="345"/>
      <c r="G1750" s="345"/>
    </row>
    <row r="1751" spans="1:7" x14ac:dyDescent="0.35">
      <c r="A1751" s="346">
        <v>45466</v>
      </c>
      <c r="B1751" s="345" t="s">
        <v>3912</v>
      </c>
      <c r="C1751" s="345" t="s">
        <v>3913</v>
      </c>
      <c r="E1751" s="346"/>
      <c r="F1751" s="345"/>
      <c r="G1751" s="345"/>
    </row>
    <row r="1752" spans="1:7" x14ac:dyDescent="0.35">
      <c r="A1752" s="346">
        <v>45466</v>
      </c>
      <c r="B1752" s="345" t="s">
        <v>3914</v>
      </c>
      <c r="C1752" s="345" t="s">
        <v>482</v>
      </c>
      <c r="E1752" s="346"/>
      <c r="F1752" s="345"/>
      <c r="G1752" s="345"/>
    </row>
    <row r="1753" spans="1:7" x14ac:dyDescent="0.35">
      <c r="A1753" s="346">
        <v>45466</v>
      </c>
      <c r="B1753" s="345" t="s">
        <v>3915</v>
      </c>
      <c r="C1753" s="345" t="s">
        <v>3916</v>
      </c>
      <c r="E1753" s="346"/>
      <c r="F1753" s="345"/>
      <c r="G1753" s="345"/>
    </row>
    <row r="1754" spans="1:7" x14ac:dyDescent="0.35">
      <c r="A1754" s="346">
        <v>45466</v>
      </c>
      <c r="B1754" s="345" t="s">
        <v>3917</v>
      </c>
      <c r="C1754" s="345" t="s">
        <v>3918</v>
      </c>
      <c r="E1754" s="346"/>
      <c r="F1754" s="345"/>
      <c r="G1754" s="345"/>
    </row>
    <row r="1755" spans="1:7" x14ac:dyDescent="0.35">
      <c r="A1755" s="346">
        <v>45466</v>
      </c>
      <c r="B1755" s="345" t="s">
        <v>3919</v>
      </c>
      <c r="C1755" s="345" t="s">
        <v>3920</v>
      </c>
      <c r="E1755" s="346"/>
      <c r="F1755" s="345"/>
      <c r="G1755" s="345"/>
    </row>
    <row r="1756" spans="1:7" x14ac:dyDescent="0.35">
      <c r="A1756" s="346">
        <v>45466</v>
      </c>
      <c r="B1756" s="345" t="s">
        <v>3921</v>
      </c>
      <c r="C1756" s="345" t="s">
        <v>3922</v>
      </c>
      <c r="E1756" s="346"/>
      <c r="F1756" s="345"/>
      <c r="G1756" s="345"/>
    </row>
    <row r="1757" spans="1:7" x14ac:dyDescent="0.35">
      <c r="A1757" s="346">
        <v>45466</v>
      </c>
      <c r="B1757" s="345" t="s">
        <v>3923</v>
      </c>
      <c r="C1757" s="345" t="s">
        <v>3924</v>
      </c>
      <c r="E1757" s="346"/>
      <c r="F1757" s="345"/>
      <c r="G1757" s="345"/>
    </row>
    <row r="1758" spans="1:7" x14ac:dyDescent="0.35">
      <c r="A1758" s="346">
        <v>45466</v>
      </c>
      <c r="B1758" s="345" t="s">
        <v>3925</v>
      </c>
      <c r="C1758" s="345" t="s">
        <v>3926</v>
      </c>
      <c r="E1758" s="346"/>
      <c r="F1758" s="345"/>
      <c r="G1758" s="345"/>
    </row>
    <row r="1759" spans="1:7" x14ac:dyDescent="0.35">
      <c r="A1759" s="346">
        <v>45466</v>
      </c>
      <c r="B1759" s="345" t="s">
        <v>3927</v>
      </c>
      <c r="C1759" s="345" t="s">
        <v>3928</v>
      </c>
      <c r="E1759" s="346"/>
      <c r="F1759" s="345"/>
      <c r="G1759" s="345"/>
    </row>
    <row r="1760" spans="1:7" x14ac:dyDescent="0.35">
      <c r="A1760" s="346">
        <v>45466</v>
      </c>
      <c r="B1760" s="345" t="s">
        <v>3929</v>
      </c>
      <c r="C1760" s="345" t="s">
        <v>3930</v>
      </c>
      <c r="E1760" s="346"/>
      <c r="F1760" s="345"/>
      <c r="G1760" s="345"/>
    </row>
    <row r="1761" spans="1:7" x14ac:dyDescent="0.35">
      <c r="A1761" s="346">
        <v>45466</v>
      </c>
      <c r="B1761" s="345" t="s">
        <v>3931</v>
      </c>
      <c r="C1761" s="345" t="s">
        <v>3932</v>
      </c>
      <c r="E1761" s="346"/>
      <c r="F1761" s="345"/>
      <c r="G1761" s="345"/>
    </row>
    <row r="1762" spans="1:7" x14ac:dyDescent="0.35">
      <c r="A1762" s="346">
        <v>45466</v>
      </c>
      <c r="B1762" s="345" t="s">
        <v>3933</v>
      </c>
      <c r="C1762" s="345" t="s">
        <v>3934</v>
      </c>
      <c r="E1762" s="346"/>
      <c r="F1762" s="345"/>
      <c r="G1762" s="345"/>
    </row>
    <row r="1763" spans="1:7" x14ac:dyDescent="0.35">
      <c r="A1763" s="346">
        <v>45466</v>
      </c>
      <c r="B1763" s="345" t="s">
        <v>3935</v>
      </c>
      <c r="C1763" s="345" t="s">
        <v>3936</v>
      </c>
      <c r="E1763" s="346"/>
      <c r="F1763" s="345"/>
      <c r="G1763" s="345"/>
    </row>
    <row r="1764" spans="1:7" x14ac:dyDescent="0.35">
      <c r="A1764" s="346">
        <v>45466</v>
      </c>
      <c r="B1764" s="345" t="s">
        <v>3937</v>
      </c>
      <c r="C1764" s="345" t="s">
        <v>3938</v>
      </c>
      <c r="E1764" s="346"/>
      <c r="F1764" s="345"/>
      <c r="G1764" s="345"/>
    </row>
    <row r="1765" spans="1:7" x14ac:dyDescent="0.35">
      <c r="A1765" s="346">
        <v>45466</v>
      </c>
      <c r="B1765" s="345" t="s">
        <v>3939</v>
      </c>
      <c r="C1765" s="345" t="s">
        <v>3940</v>
      </c>
      <c r="E1765" s="346"/>
      <c r="F1765" s="345"/>
      <c r="G1765" s="345"/>
    </row>
    <row r="1766" spans="1:7" x14ac:dyDescent="0.35">
      <c r="A1766" s="346">
        <v>45466</v>
      </c>
      <c r="B1766" s="345" t="s">
        <v>3941</v>
      </c>
      <c r="C1766" s="345" t="s">
        <v>3942</v>
      </c>
      <c r="E1766" s="346"/>
      <c r="F1766" s="345"/>
      <c r="G1766" s="345"/>
    </row>
    <row r="1767" spans="1:7" x14ac:dyDescent="0.35">
      <c r="A1767" s="346">
        <v>45466</v>
      </c>
      <c r="B1767" s="345" t="s">
        <v>3943</v>
      </c>
      <c r="C1767" s="345" t="s">
        <v>3944</v>
      </c>
      <c r="E1767" s="346"/>
      <c r="F1767" s="345"/>
      <c r="G1767" s="345"/>
    </row>
    <row r="1768" spans="1:7" x14ac:dyDescent="0.35">
      <c r="A1768" s="346">
        <v>45466</v>
      </c>
      <c r="B1768" s="345" t="s">
        <v>3945</v>
      </c>
      <c r="C1768" s="345" t="s">
        <v>3946</v>
      </c>
      <c r="E1768" s="346"/>
      <c r="F1768" s="345"/>
      <c r="G1768" s="345"/>
    </row>
    <row r="1769" spans="1:7" x14ac:dyDescent="0.35">
      <c r="A1769" s="346">
        <v>45466</v>
      </c>
      <c r="B1769" s="345" t="s">
        <v>3947</v>
      </c>
      <c r="C1769" s="345" t="s">
        <v>3948</v>
      </c>
      <c r="E1769" s="346"/>
      <c r="F1769" s="345"/>
      <c r="G1769" s="345"/>
    </row>
    <row r="1770" spans="1:7" x14ac:dyDescent="0.35">
      <c r="A1770" s="346">
        <v>45466</v>
      </c>
      <c r="B1770" s="345" t="s">
        <v>3949</v>
      </c>
      <c r="C1770" s="345" t="s">
        <v>3950</v>
      </c>
      <c r="E1770" s="346"/>
      <c r="F1770" s="345"/>
      <c r="G1770" s="345"/>
    </row>
    <row r="1771" spans="1:7" x14ac:dyDescent="0.35">
      <c r="A1771" s="346">
        <v>45466</v>
      </c>
      <c r="B1771" s="345" t="s">
        <v>3951</v>
      </c>
      <c r="C1771" s="345" t="s">
        <v>3952</v>
      </c>
      <c r="E1771" s="346"/>
      <c r="F1771" s="345"/>
      <c r="G1771" s="345"/>
    </row>
    <row r="1772" spans="1:7" x14ac:dyDescent="0.35">
      <c r="A1772" s="346">
        <v>45466</v>
      </c>
      <c r="B1772" s="345" t="s">
        <v>3953</v>
      </c>
      <c r="C1772" s="345" t="s">
        <v>3954</v>
      </c>
      <c r="E1772" s="346"/>
      <c r="F1772" s="345"/>
      <c r="G1772" s="345"/>
    </row>
    <row r="1773" spans="1:7" x14ac:dyDescent="0.35">
      <c r="A1773" s="346">
        <v>45466</v>
      </c>
      <c r="B1773" s="345" t="s">
        <v>3955</v>
      </c>
      <c r="C1773" s="345" t="s">
        <v>3956</v>
      </c>
      <c r="E1773" s="346"/>
      <c r="F1773" s="345"/>
      <c r="G1773" s="345"/>
    </row>
    <row r="1774" spans="1:7" x14ac:dyDescent="0.35">
      <c r="A1774" s="346">
        <v>45466</v>
      </c>
      <c r="B1774" s="345" t="s">
        <v>3957</v>
      </c>
      <c r="C1774" s="345" t="s">
        <v>3958</v>
      </c>
      <c r="E1774" s="346"/>
      <c r="F1774" s="345"/>
      <c r="G1774" s="345"/>
    </row>
    <row r="1775" spans="1:7" x14ac:dyDescent="0.35">
      <c r="A1775" s="346">
        <v>45466</v>
      </c>
      <c r="B1775" s="345" t="s">
        <v>3959</v>
      </c>
      <c r="C1775" s="345" t="s">
        <v>3960</v>
      </c>
      <c r="E1775" s="346"/>
      <c r="F1775" s="345"/>
      <c r="G1775" s="345"/>
    </row>
    <row r="1776" spans="1:7" x14ac:dyDescent="0.35">
      <c r="A1776" s="346">
        <v>45466</v>
      </c>
      <c r="B1776" s="345" t="s">
        <v>3961</v>
      </c>
      <c r="C1776" s="345" t="s">
        <v>3962</v>
      </c>
      <c r="E1776" s="346"/>
      <c r="F1776" s="345"/>
      <c r="G1776" s="345"/>
    </row>
    <row r="1777" spans="1:7" x14ac:dyDescent="0.35">
      <c r="A1777" s="346">
        <v>45466</v>
      </c>
      <c r="B1777" s="345" t="s">
        <v>3963</v>
      </c>
      <c r="C1777" s="345" t="s">
        <v>3964</v>
      </c>
      <c r="E1777" s="346"/>
      <c r="F1777" s="345"/>
      <c r="G1777" s="345"/>
    </row>
    <row r="1778" spans="1:7" x14ac:dyDescent="0.35">
      <c r="A1778" s="346">
        <v>45466</v>
      </c>
      <c r="B1778" s="345" t="s">
        <v>3965</v>
      </c>
      <c r="C1778" s="345" t="s">
        <v>3966</v>
      </c>
      <c r="E1778" s="346"/>
      <c r="F1778" s="345"/>
      <c r="G1778" s="345"/>
    </row>
    <row r="1779" spans="1:7" x14ac:dyDescent="0.35">
      <c r="A1779" s="346">
        <v>45466</v>
      </c>
      <c r="B1779" s="345" t="s">
        <v>3967</v>
      </c>
      <c r="C1779" s="345" t="s">
        <v>3968</v>
      </c>
      <c r="E1779" s="346"/>
      <c r="F1779" s="345"/>
      <c r="G1779" s="345"/>
    </row>
    <row r="1780" spans="1:7" x14ac:dyDescent="0.35">
      <c r="A1780" s="346">
        <v>45466</v>
      </c>
      <c r="B1780" s="345" t="s">
        <v>3969</v>
      </c>
      <c r="C1780" s="345" t="s">
        <v>3970</v>
      </c>
      <c r="E1780" s="346"/>
      <c r="F1780" s="345"/>
      <c r="G1780" s="345"/>
    </row>
    <row r="1781" spans="1:7" x14ac:dyDescent="0.35">
      <c r="A1781" s="346">
        <v>45466</v>
      </c>
      <c r="B1781" s="345" t="s">
        <v>3971</v>
      </c>
      <c r="C1781" s="345" t="s">
        <v>3972</v>
      </c>
      <c r="E1781" s="346"/>
      <c r="F1781" s="345"/>
      <c r="G1781" s="345"/>
    </row>
    <row r="1782" spans="1:7" x14ac:dyDescent="0.35">
      <c r="A1782" s="346">
        <v>45466</v>
      </c>
      <c r="B1782" s="345" t="s">
        <v>3973</v>
      </c>
      <c r="C1782" s="345" t="s">
        <v>3974</v>
      </c>
      <c r="E1782" s="346"/>
      <c r="F1782" s="345"/>
      <c r="G1782" s="345"/>
    </row>
    <row r="1783" spans="1:7" x14ac:dyDescent="0.35">
      <c r="A1783" s="346">
        <v>45466</v>
      </c>
      <c r="B1783" s="345" t="s">
        <v>3975</v>
      </c>
      <c r="C1783" s="345" t="s">
        <v>3976</v>
      </c>
      <c r="E1783" s="346"/>
      <c r="F1783" s="345"/>
      <c r="G1783" s="345"/>
    </row>
    <row r="1784" spans="1:7" x14ac:dyDescent="0.35">
      <c r="A1784" s="346">
        <v>45466</v>
      </c>
      <c r="B1784" s="345" t="s">
        <v>3977</v>
      </c>
      <c r="C1784" s="345" t="s">
        <v>3978</v>
      </c>
      <c r="E1784" s="346"/>
      <c r="F1784" s="345"/>
      <c r="G1784" s="345"/>
    </row>
    <row r="1785" spans="1:7" x14ac:dyDescent="0.35">
      <c r="A1785" s="346">
        <v>45466</v>
      </c>
      <c r="B1785" s="345" t="s">
        <v>3979</v>
      </c>
      <c r="C1785" s="345" t="s">
        <v>3980</v>
      </c>
      <c r="E1785" s="346"/>
      <c r="F1785" s="345"/>
      <c r="G1785" s="345"/>
    </row>
    <row r="1786" spans="1:7" x14ac:dyDescent="0.35">
      <c r="A1786" s="346">
        <v>45466</v>
      </c>
      <c r="B1786" s="345" t="s">
        <v>3981</v>
      </c>
      <c r="C1786" s="345" t="s">
        <v>3982</v>
      </c>
      <c r="E1786" s="346"/>
      <c r="F1786" s="345"/>
      <c r="G1786" s="345"/>
    </row>
    <row r="1787" spans="1:7" x14ac:dyDescent="0.35">
      <c r="A1787" s="346">
        <v>45466</v>
      </c>
      <c r="B1787" s="345" t="s">
        <v>3983</v>
      </c>
      <c r="C1787" s="345" t="s">
        <v>3984</v>
      </c>
      <c r="E1787" s="346"/>
      <c r="F1787" s="345"/>
      <c r="G1787" s="345"/>
    </row>
    <row r="1788" spans="1:7" x14ac:dyDescent="0.35">
      <c r="A1788" s="346">
        <v>45466</v>
      </c>
      <c r="B1788" s="345" t="s">
        <v>3985</v>
      </c>
      <c r="C1788" s="345" t="s">
        <v>3986</v>
      </c>
      <c r="E1788" s="346"/>
      <c r="F1788" s="345"/>
      <c r="G1788" s="345"/>
    </row>
    <row r="1789" spans="1:7" x14ac:dyDescent="0.35">
      <c r="A1789" s="346">
        <v>45466</v>
      </c>
      <c r="B1789" s="345" t="s">
        <v>3987</v>
      </c>
      <c r="C1789" s="345" t="s">
        <v>3988</v>
      </c>
      <c r="E1789" s="346"/>
      <c r="F1789" s="345"/>
      <c r="G1789" s="345"/>
    </row>
    <row r="1790" spans="1:7" x14ac:dyDescent="0.35">
      <c r="A1790" s="346">
        <v>45466</v>
      </c>
      <c r="B1790" s="345" t="s">
        <v>3989</v>
      </c>
      <c r="C1790" s="345" t="s">
        <v>3990</v>
      </c>
      <c r="E1790" s="346"/>
      <c r="F1790" s="345"/>
      <c r="G1790" s="345"/>
    </row>
    <row r="1791" spans="1:7" x14ac:dyDescent="0.35">
      <c r="A1791" s="346">
        <v>45466</v>
      </c>
      <c r="B1791" s="345" t="s">
        <v>3991</v>
      </c>
      <c r="C1791" s="345" t="s">
        <v>3992</v>
      </c>
      <c r="E1791" s="346"/>
      <c r="F1791" s="345"/>
      <c r="G1791" s="345"/>
    </row>
    <row r="1792" spans="1:7" x14ac:dyDescent="0.35">
      <c r="A1792" s="346">
        <v>45466</v>
      </c>
      <c r="B1792" s="345" t="s">
        <v>3993</v>
      </c>
      <c r="C1792" s="345" t="s">
        <v>3994</v>
      </c>
      <c r="E1792" s="346"/>
      <c r="F1792" s="345"/>
      <c r="G1792" s="345"/>
    </row>
    <row r="1793" spans="1:7" x14ac:dyDescent="0.35">
      <c r="A1793" s="346">
        <v>45466</v>
      </c>
      <c r="B1793" s="345" t="s">
        <v>3995</v>
      </c>
      <c r="C1793" s="345" t="s">
        <v>3996</v>
      </c>
      <c r="E1793" s="346"/>
      <c r="F1793" s="345"/>
      <c r="G1793" s="345"/>
    </row>
    <row r="1794" spans="1:7" x14ac:dyDescent="0.35">
      <c r="A1794" s="346">
        <v>45466</v>
      </c>
      <c r="B1794" s="345" t="s">
        <v>3997</v>
      </c>
      <c r="C1794" s="345" t="s">
        <v>3998</v>
      </c>
      <c r="E1794" s="346"/>
      <c r="F1794" s="345"/>
      <c r="G1794" s="345"/>
    </row>
    <row r="1795" spans="1:7" x14ac:dyDescent="0.35">
      <c r="A1795" s="346">
        <v>45466</v>
      </c>
      <c r="B1795" s="345" t="s">
        <v>3999</v>
      </c>
      <c r="C1795" s="345" t="s">
        <v>4000</v>
      </c>
      <c r="E1795" s="346"/>
      <c r="F1795" s="345"/>
      <c r="G1795" s="345"/>
    </row>
    <row r="1796" spans="1:7" x14ac:dyDescent="0.35">
      <c r="A1796" s="346">
        <v>45466</v>
      </c>
      <c r="B1796" s="345" t="s">
        <v>4001</v>
      </c>
      <c r="C1796" s="345" t="s">
        <v>4002</v>
      </c>
      <c r="E1796" s="346"/>
      <c r="F1796" s="345"/>
      <c r="G1796" s="345"/>
    </row>
    <row r="1797" spans="1:7" x14ac:dyDescent="0.35">
      <c r="A1797" s="346">
        <v>45466</v>
      </c>
      <c r="B1797" s="345" t="s">
        <v>4003</v>
      </c>
      <c r="C1797" s="345" t="s">
        <v>4004</v>
      </c>
      <c r="E1797" s="346"/>
      <c r="F1797" s="345"/>
      <c r="G1797" s="345"/>
    </row>
    <row r="1798" spans="1:7" x14ac:dyDescent="0.35">
      <c r="A1798" s="346">
        <v>45466</v>
      </c>
      <c r="B1798" s="345" t="s">
        <v>4005</v>
      </c>
      <c r="C1798" s="345" t="s">
        <v>4006</v>
      </c>
      <c r="E1798" s="346"/>
      <c r="F1798" s="345"/>
      <c r="G1798" s="345"/>
    </row>
    <row r="1799" spans="1:7" x14ac:dyDescent="0.35">
      <c r="A1799" s="346">
        <v>45466</v>
      </c>
      <c r="B1799" s="345" t="s">
        <v>4007</v>
      </c>
      <c r="C1799" s="345" t="s">
        <v>4008</v>
      </c>
      <c r="E1799" s="346"/>
      <c r="F1799" s="345"/>
      <c r="G1799" s="345"/>
    </row>
    <row r="1800" spans="1:7" x14ac:dyDescent="0.35">
      <c r="A1800" s="346">
        <v>45466</v>
      </c>
      <c r="B1800" s="345" t="s">
        <v>4009</v>
      </c>
      <c r="C1800" s="345" t="s">
        <v>4010</v>
      </c>
      <c r="E1800" s="346"/>
      <c r="F1800" s="345"/>
      <c r="G1800" s="345"/>
    </row>
    <row r="1801" spans="1:7" x14ac:dyDescent="0.35">
      <c r="A1801" s="346">
        <v>45466</v>
      </c>
      <c r="B1801" s="345" t="s">
        <v>4011</v>
      </c>
      <c r="C1801" s="345" t="s">
        <v>4012</v>
      </c>
      <c r="E1801" s="346"/>
      <c r="F1801" s="345"/>
      <c r="G1801" s="345"/>
    </row>
    <row r="1802" spans="1:7" x14ac:dyDescent="0.35">
      <c r="A1802" s="346">
        <v>45466</v>
      </c>
      <c r="B1802" s="345" t="s">
        <v>4013</v>
      </c>
      <c r="C1802" s="345" t="s">
        <v>4014</v>
      </c>
      <c r="E1802" s="346"/>
      <c r="F1802" s="345"/>
      <c r="G1802" s="345"/>
    </row>
    <row r="1803" spans="1:7" x14ac:dyDescent="0.35">
      <c r="A1803" s="346">
        <v>45466</v>
      </c>
      <c r="B1803" s="345" t="s">
        <v>5621</v>
      </c>
      <c r="C1803" s="345" t="s">
        <v>5622</v>
      </c>
      <c r="E1803" s="346"/>
      <c r="F1803" s="345"/>
      <c r="G1803" s="345"/>
    </row>
    <row r="1804" spans="1:7" x14ac:dyDescent="0.35">
      <c r="A1804" s="346">
        <v>45466</v>
      </c>
      <c r="B1804" s="345" t="s">
        <v>4015</v>
      </c>
      <c r="C1804" s="345" t="s">
        <v>4016</v>
      </c>
      <c r="E1804" s="346"/>
      <c r="F1804" s="345"/>
      <c r="G1804" s="345"/>
    </row>
    <row r="1805" spans="1:7" x14ac:dyDescent="0.35">
      <c r="A1805" s="346">
        <v>45466</v>
      </c>
      <c r="B1805" s="345" t="s">
        <v>4017</v>
      </c>
      <c r="C1805" s="345" t="s">
        <v>4018</v>
      </c>
      <c r="E1805" s="346"/>
      <c r="F1805" s="345"/>
      <c r="G1805" s="345"/>
    </row>
    <row r="1806" spans="1:7" x14ac:dyDescent="0.35">
      <c r="A1806" s="346">
        <v>45466</v>
      </c>
      <c r="B1806" s="345" t="s">
        <v>4019</v>
      </c>
      <c r="C1806" s="345" t="s">
        <v>4020</v>
      </c>
      <c r="E1806" s="346"/>
      <c r="F1806" s="345"/>
      <c r="G1806" s="345"/>
    </row>
    <row r="1807" spans="1:7" x14ac:dyDescent="0.35">
      <c r="A1807" s="346">
        <v>45466</v>
      </c>
      <c r="B1807" s="345" t="s">
        <v>4021</v>
      </c>
      <c r="C1807" s="345" t="s">
        <v>4022</v>
      </c>
      <c r="E1807" s="346"/>
      <c r="F1807" s="345"/>
      <c r="G1807" s="345"/>
    </row>
    <row r="1808" spans="1:7" x14ac:dyDescent="0.35">
      <c r="A1808" s="346">
        <v>45466</v>
      </c>
      <c r="B1808" s="345" t="s">
        <v>4023</v>
      </c>
      <c r="C1808" s="345" t="s">
        <v>4024</v>
      </c>
      <c r="E1808" s="346"/>
      <c r="F1808" s="345"/>
      <c r="G1808" s="345"/>
    </row>
    <row r="1809" spans="1:7" x14ac:dyDescent="0.35">
      <c r="A1809" s="346">
        <v>45466</v>
      </c>
      <c r="B1809" s="345" t="s">
        <v>4025</v>
      </c>
      <c r="C1809" s="345" t="s">
        <v>4026</v>
      </c>
      <c r="E1809" s="346"/>
      <c r="F1809" s="345"/>
      <c r="G1809" s="345"/>
    </row>
    <row r="1810" spans="1:7" x14ac:dyDescent="0.35">
      <c r="A1810" s="346">
        <v>45466</v>
      </c>
      <c r="B1810" s="345" t="s">
        <v>4027</v>
      </c>
      <c r="C1810" s="345" t="s">
        <v>4028</v>
      </c>
      <c r="E1810" s="346"/>
      <c r="F1810" s="345"/>
      <c r="G1810" s="345"/>
    </row>
    <row r="1811" spans="1:7" x14ac:dyDescent="0.35">
      <c r="A1811" s="346">
        <v>45466</v>
      </c>
      <c r="B1811" s="345" t="s">
        <v>4029</v>
      </c>
      <c r="C1811" s="345" t="s">
        <v>4030</v>
      </c>
      <c r="E1811" s="346"/>
      <c r="F1811" s="345"/>
      <c r="G1811" s="345"/>
    </row>
    <row r="1812" spans="1:7" x14ac:dyDescent="0.35">
      <c r="A1812" s="346">
        <v>45466</v>
      </c>
      <c r="B1812" s="345" t="s">
        <v>4031</v>
      </c>
      <c r="C1812" s="345" t="s">
        <v>4032</v>
      </c>
      <c r="E1812" s="346"/>
      <c r="F1812" s="345"/>
      <c r="G1812" s="345"/>
    </row>
    <row r="1813" spans="1:7" x14ac:dyDescent="0.35">
      <c r="A1813" s="346">
        <v>45466</v>
      </c>
      <c r="B1813" s="345" t="s">
        <v>4033</v>
      </c>
      <c r="C1813" s="345" t="s">
        <v>4034</v>
      </c>
      <c r="E1813" s="346"/>
      <c r="F1813" s="345"/>
      <c r="G1813" s="345"/>
    </row>
    <row r="1814" spans="1:7" x14ac:dyDescent="0.35">
      <c r="A1814" s="346">
        <v>45466</v>
      </c>
      <c r="B1814" s="345" t="s">
        <v>4035</v>
      </c>
      <c r="C1814" s="345" t="s">
        <v>4036</v>
      </c>
      <c r="E1814" s="346"/>
      <c r="F1814" s="345"/>
      <c r="G1814" s="345"/>
    </row>
    <row r="1815" spans="1:7" x14ac:dyDescent="0.35">
      <c r="A1815" s="346">
        <v>45466</v>
      </c>
      <c r="B1815" s="345" t="s">
        <v>4037</v>
      </c>
      <c r="C1815" s="345" t="s">
        <v>4038</v>
      </c>
      <c r="E1815" s="346"/>
      <c r="F1815" s="345"/>
      <c r="G1815" s="345"/>
    </row>
    <row r="1816" spans="1:7" x14ac:dyDescent="0.35">
      <c r="A1816" s="346">
        <v>45466</v>
      </c>
      <c r="B1816" s="345" t="s">
        <v>4039</v>
      </c>
      <c r="C1816" s="345" t="s">
        <v>4040</v>
      </c>
      <c r="E1816" s="346"/>
      <c r="F1816" s="345"/>
      <c r="G1816" s="345"/>
    </row>
    <row r="1817" spans="1:7" x14ac:dyDescent="0.35">
      <c r="A1817" s="346">
        <v>45466</v>
      </c>
      <c r="B1817" s="345" t="s">
        <v>4041</v>
      </c>
      <c r="C1817" s="345" t="s">
        <v>4042</v>
      </c>
      <c r="E1817" s="346"/>
      <c r="F1817" s="345"/>
      <c r="G1817" s="345"/>
    </row>
    <row r="1818" spans="1:7" x14ac:dyDescent="0.35">
      <c r="A1818" s="346">
        <v>45466</v>
      </c>
      <c r="B1818" s="345" t="s">
        <v>4043</v>
      </c>
      <c r="C1818" s="345" t="s">
        <v>4044</v>
      </c>
      <c r="E1818" s="346"/>
      <c r="F1818" s="345"/>
      <c r="G1818" s="345"/>
    </row>
    <row r="1819" spans="1:7" x14ac:dyDescent="0.35">
      <c r="A1819" s="346">
        <v>45466</v>
      </c>
      <c r="B1819" s="345" t="s">
        <v>4045</v>
      </c>
      <c r="C1819" s="345" t="s">
        <v>4046</v>
      </c>
      <c r="E1819" s="346"/>
      <c r="F1819" s="345"/>
      <c r="G1819" s="345"/>
    </row>
    <row r="1820" spans="1:7" x14ac:dyDescent="0.35">
      <c r="A1820" s="346">
        <v>45466</v>
      </c>
      <c r="B1820" s="345" t="s">
        <v>4047</v>
      </c>
      <c r="C1820" s="345" t="s">
        <v>4048</v>
      </c>
      <c r="E1820" s="346"/>
      <c r="F1820" s="345"/>
      <c r="G1820" s="345"/>
    </row>
    <row r="1821" spans="1:7" x14ac:dyDescent="0.35">
      <c r="A1821" s="346">
        <v>45466</v>
      </c>
      <c r="B1821" s="345" t="s">
        <v>4049</v>
      </c>
      <c r="C1821" s="345" t="s">
        <v>4050</v>
      </c>
      <c r="E1821" s="346"/>
      <c r="F1821" s="345"/>
      <c r="G1821" s="345"/>
    </row>
    <row r="1822" spans="1:7" x14ac:dyDescent="0.35">
      <c r="A1822" s="346">
        <v>45466</v>
      </c>
      <c r="B1822" s="345" t="s">
        <v>4051</v>
      </c>
      <c r="C1822" s="345" t="s">
        <v>4052</v>
      </c>
      <c r="E1822" s="346"/>
      <c r="F1822" s="345"/>
      <c r="G1822" s="345"/>
    </row>
    <row r="1823" spans="1:7" x14ac:dyDescent="0.35">
      <c r="A1823" s="346">
        <v>45466</v>
      </c>
      <c r="B1823" s="345" t="s">
        <v>4053</v>
      </c>
      <c r="C1823" s="345" t="s">
        <v>4054</v>
      </c>
      <c r="E1823" s="346"/>
      <c r="F1823" s="345"/>
      <c r="G1823" s="345"/>
    </row>
    <row r="1824" spans="1:7" x14ac:dyDescent="0.35">
      <c r="A1824" s="346">
        <v>45466</v>
      </c>
      <c r="B1824" s="345" t="s">
        <v>4055</v>
      </c>
      <c r="C1824" s="345" t="s">
        <v>4056</v>
      </c>
      <c r="E1824" s="346"/>
      <c r="F1824" s="345"/>
      <c r="G1824" s="345"/>
    </row>
    <row r="1825" spans="1:7" x14ac:dyDescent="0.35">
      <c r="A1825" s="346">
        <v>45466</v>
      </c>
      <c r="B1825" s="345" t="s">
        <v>4057</v>
      </c>
      <c r="C1825" s="345" t="s">
        <v>4058</v>
      </c>
      <c r="E1825" s="346"/>
      <c r="F1825" s="345"/>
      <c r="G1825" s="345"/>
    </row>
    <row r="1826" spans="1:7" x14ac:dyDescent="0.35">
      <c r="A1826" s="346">
        <v>45466</v>
      </c>
      <c r="B1826" s="345" t="s">
        <v>4059</v>
      </c>
      <c r="C1826" s="345" t="s">
        <v>4060</v>
      </c>
      <c r="E1826" s="346"/>
      <c r="F1826" s="345"/>
      <c r="G1826" s="345"/>
    </row>
    <row r="1827" spans="1:7" x14ac:dyDescent="0.35">
      <c r="A1827" s="346">
        <v>45466</v>
      </c>
      <c r="B1827" s="345" t="s">
        <v>4061</v>
      </c>
      <c r="C1827" s="345" t="s">
        <v>4062</v>
      </c>
      <c r="E1827" s="346"/>
      <c r="F1827" s="345"/>
      <c r="G1827" s="345"/>
    </row>
    <row r="1828" spans="1:7" x14ac:dyDescent="0.35">
      <c r="A1828" s="346">
        <v>45466</v>
      </c>
      <c r="B1828" s="345" t="s">
        <v>4063</v>
      </c>
      <c r="C1828" s="345" t="s">
        <v>4064</v>
      </c>
      <c r="E1828" s="346"/>
      <c r="F1828" s="345"/>
      <c r="G1828" s="345"/>
    </row>
    <row r="1829" spans="1:7" x14ac:dyDescent="0.35">
      <c r="A1829" s="346">
        <v>45466</v>
      </c>
      <c r="B1829" s="345" t="s">
        <v>4065</v>
      </c>
      <c r="C1829" s="345" t="s">
        <v>4066</v>
      </c>
      <c r="E1829" s="346"/>
      <c r="F1829" s="345"/>
      <c r="G1829" s="345"/>
    </row>
    <row r="1830" spans="1:7" x14ac:dyDescent="0.35">
      <c r="A1830" s="346">
        <v>45466</v>
      </c>
      <c r="B1830" s="345" t="s">
        <v>4067</v>
      </c>
      <c r="C1830" s="345" t="s">
        <v>4068</v>
      </c>
      <c r="E1830" s="346"/>
      <c r="F1830" s="345"/>
      <c r="G1830" s="345"/>
    </row>
    <row r="1831" spans="1:7" x14ac:dyDescent="0.35">
      <c r="A1831" s="346">
        <v>45466</v>
      </c>
      <c r="B1831" s="345" t="s">
        <v>4069</v>
      </c>
      <c r="C1831" s="345" t="s">
        <v>4070</v>
      </c>
      <c r="E1831" s="346"/>
      <c r="F1831" s="345"/>
      <c r="G1831" s="345"/>
    </row>
    <row r="1832" spans="1:7" x14ac:dyDescent="0.35">
      <c r="A1832" s="346">
        <v>45466</v>
      </c>
      <c r="B1832" s="345" t="s">
        <v>5623</v>
      </c>
      <c r="C1832" s="345" t="s">
        <v>5624</v>
      </c>
      <c r="E1832" s="346"/>
      <c r="F1832" s="345"/>
      <c r="G1832" s="345"/>
    </row>
    <row r="1833" spans="1:7" x14ac:dyDescent="0.35">
      <c r="A1833" s="346">
        <v>45466</v>
      </c>
      <c r="B1833" s="345" t="s">
        <v>4071</v>
      </c>
      <c r="C1833" s="345" t="s">
        <v>4072</v>
      </c>
      <c r="E1833" s="346"/>
      <c r="F1833" s="345"/>
      <c r="G1833" s="345"/>
    </row>
    <row r="1834" spans="1:7" x14ac:dyDescent="0.35">
      <c r="A1834" s="346">
        <v>45466</v>
      </c>
      <c r="B1834" s="345" t="s">
        <v>4073</v>
      </c>
      <c r="C1834" s="345" t="s">
        <v>4074</v>
      </c>
      <c r="E1834" s="346"/>
      <c r="F1834" s="345"/>
      <c r="G1834" s="345"/>
    </row>
    <row r="1835" spans="1:7" x14ac:dyDescent="0.35">
      <c r="A1835" s="346">
        <v>45466</v>
      </c>
      <c r="B1835" s="345" t="s">
        <v>5625</v>
      </c>
      <c r="C1835" s="345" t="s">
        <v>5626</v>
      </c>
      <c r="E1835" s="346"/>
      <c r="F1835" s="345"/>
      <c r="G1835" s="345"/>
    </row>
    <row r="1836" spans="1:7" x14ac:dyDescent="0.35">
      <c r="A1836" s="346">
        <v>45466</v>
      </c>
      <c r="B1836" s="345" t="s">
        <v>4075</v>
      </c>
      <c r="C1836" s="345" t="s">
        <v>4076</v>
      </c>
      <c r="E1836" s="346"/>
      <c r="F1836" s="345"/>
      <c r="G1836" s="345"/>
    </row>
    <row r="1837" spans="1:7" x14ac:dyDescent="0.35">
      <c r="A1837" s="346">
        <v>45466</v>
      </c>
      <c r="B1837" s="345" t="s">
        <v>4077</v>
      </c>
      <c r="C1837" s="345" t="s">
        <v>4078</v>
      </c>
      <c r="E1837" s="346"/>
      <c r="F1837" s="345"/>
      <c r="G1837" s="345"/>
    </row>
    <row r="1838" spans="1:7" x14ac:dyDescent="0.35">
      <c r="A1838" s="346">
        <v>45466</v>
      </c>
      <c r="B1838" s="345" t="s">
        <v>4079</v>
      </c>
      <c r="C1838" s="345" t="s">
        <v>4080</v>
      </c>
      <c r="E1838" s="346"/>
      <c r="F1838" s="345"/>
      <c r="G1838" s="345"/>
    </row>
    <row r="1839" spans="1:7" x14ac:dyDescent="0.35">
      <c r="A1839" s="346">
        <v>45466</v>
      </c>
      <c r="B1839" s="345" t="s">
        <v>4081</v>
      </c>
      <c r="C1839" s="345" t="s">
        <v>4082</v>
      </c>
      <c r="E1839" s="346"/>
      <c r="F1839" s="345"/>
      <c r="G1839" s="345"/>
    </row>
    <row r="1840" spans="1:7" x14ac:dyDescent="0.35">
      <c r="A1840" s="346">
        <v>45466</v>
      </c>
      <c r="B1840" s="345" t="s">
        <v>4083</v>
      </c>
      <c r="C1840" s="345" t="s">
        <v>4084</v>
      </c>
      <c r="E1840" s="346"/>
      <c r="F1840" s="345"/>
      <c r="G1840" s="345"/>
    </row>
    <row r="1841" spans="1:7" x14ac:dyDescent="0.35">
      <c r="A1841" s="346">
        <v>45466</v>
      </c>
      <c r="B1841" s="345" t="s">
        <v>4085</v>
      </c>
      <c r="C1841" s="345" t="s">
        <v>4086</v>
      </c>
      <c r="E1841" s="346"/>
      <c r="F1841" s="345"/>
      <c r="G1841" s="345"/>
    </row>
    <row r="1842" spans="1:7" x14ac:dyDescent="0.35">
      <c r="A1842" s="346">
        <v>45466</v>
      </c>
      <c r="B1842" s="345" t="s">
        <v>5627</v>
      </c>
      <c r="C1842" s="345" t="s">
        <v>5628</v>
      </c>
      <c r="E1842" s="346"/>
      <c r="F1842" s="345"/>
      <c r="G1842" s="345"/>
    </row>
    <row r="1843" spans="1:7" x14ac:dyDescent="0.35">
      <c r="A1843" s="346">
        <v>45466</v>
      </c>
      <c r="B1843" s="345" t="s">
        <v>4087</v>
      </c>
      <c r="C1843" s="345" t="s">
        <v>4088</v>
      </c>
      <c r="E1843" s="346"/>
      <c r="F1843" s="345"/>
      <c r="G1843" s="345"/>
    </row>
    <row r="1844" spans="1:7" x14ac:dyDescent="0.35">
      <c r="A1844" s="346">
        <v>45466</v>
      </c>
      <c r="B1844" s="345" t="s">
        <v>5629</v>
      </c>
      <c r="C1844" s="345" t="s">
        <v>5630</v>
      </c>
      <c r="E1844" s="346"/>
      <c r="F1844" s="345"/>
      <c r="G1844" s="345"/>
    </row>
    <row r="1845" spans="1:7" x14ac:dyDescent="0.35">
      <c r="A1845" s="346">
        <v>45466</v>
      </c>
      <c r="B1845" s="345" t="s">
        <v>4089</v>
      </c>
      <c r="C1845" s="345" t="s">
        <v>4090</v>
      </c>
      <c r="E1845" s="346"/>
      <c r="F1845" s="345"/>
      <c r="G1845" s="345"/>
    </row>
    <row r="1846" spans="1:7" x14ac:dyDescent="0.35">
      <c r="A1846" s="346">
        <v>45466</v>
      </c>
      <c r="B1846" s="345" t="s">
        <v>4091</v>
      </c>
      <c r="C1846" s="345" t="s">
        <v>4092</v>
      </c>
      <c r="E1846" s="346"/>
      <c r="F1846" s="345"/>
      <c r="G1846" s="345"/>
    </row>
    <row r="1847" spans="1:7" x14ac:dyDescent="0.35">
      <c r="A1847" s="346">
        <v>45466</v>
      </c>
      <c r="B1847" s="345" t="s">
        <v>4093</v>
      </c>
      <c r="C1847" s="345" t="s">
        <v>4094</v>
      </c>
      <c r="E1847" s="346"/>
      <c r="F1847" s="345"/>
      <c r="G1847" s="345"/>
    </row>
    <row r="1848" spans="1:7" x14ac:dyDescent="0.35">
      <c r="A1848" s="346">
        <v>45466</v>
      </c>
      <c r="B1848" s="345" t="s">
        <v>5631</v>
      </c>
      <c r="C1848" s="345" t="s">
        <v>5632</v>
      </c>
      <c r="E1848" s="346"/>
      <c r="F1848" s="345"/>
      <c r="G1848" s="345"/>
    </row>
    <row r="1849" spans="1:7" x14ac:dyDescent="0.35">
      <c r="A1849" s="346">
        <v>45466</v>
      </c>
      <c r="B1849" s="345" t="s">
        <v>4095</v>
      </c>
      <c r="C1849" s="345" t="s">
        <v>4096</v>
      </c>
      <c r="E1849" s="346"/>
      <c r="F1849" s="345"/>
      <c r="G1849" s="345"/>
    </row>
    <row r="1850" spans="1:7" x14ac:dyDescent="0.35">
      <c r="A1850" s="346">
        <v>45466</v>
      </c>
      <c r="B1850" s="345" t="s">
        <v>4097</v>
      </c>
      <c r="C1850" s="345" t="s">
        <v>4098</v>
      </c>
      <c r="E1850" s="346"/>
      <c r="F1850" s="345"/>
      <c r="G1850" s="345"/>
    </row>
    <row r="1851" spans="1:7" x14ac:dyDescent="0.35">
      <c r="A1851" s="346">
        <v>45466</v>
      </c>
      <c r="B1851" s="345" t="s">
        <v>5633</v>
      </c>
      <c r="C1851" s="345" t="s">
        <v>5634</v>
      </c>
      <c r="E1851" s="346"/>
      <c r="F1851" s="345"/>
      <c r="G1851" s="345"/>
    </row>
    <row r="1852" spans="1:7" x14ac:dyDescent="0.35">
      <c r="A1852" s="346">
        <v>45466</v>
      </c>
      <c r="B1852" s="345" t="s">
        <v>4099</v>
      </c>
      <c r="C1852" s="345" t="s">
        <v>4100</v>
      </c>
      <c r="E1852" s="346"/>
      <c r="F1852" s="345"/>
      <c r="G1852" s="345"/>
    </row>
    <row r="1853" spans="1:7" x14ac:dyDescent="0.35">
      <c r="A1853" s="346">
        <v>45466</v>
      </c>
      <c r="B1853" s="345" t="s">
        <v>4101</v>
      </c>
      <c r="C1853" s="345" t="s">
        <v>4102</v>
      </c>
      <c r="E1853" s="346"/>
      <c r="F1853" s="345"/>
      <c r="G1853" s="345"/>
    </row>
    <row r="1854" spans="1:7" x14ac:dyDescent="0.35">
      <c r="A1854" s="346">
        <v>45466</v>
      </c>
      <c r="B1854" s="345" t="s">
        <v>4103</v>
      </c>
      <c r="C1854" s="345" t="s">
        <v>4104</v>
      </c>
      <c r="E1854" s="346"/>
      <c r="F1854" s="345"/>
      <c r="G1854" s="345"/>
    </row>
    <row r="1855" spans="1:7" x14ac:dyDescent="0.35">
      <c r="A1855" s="346">
        <v>45466</v>
      </c>
      <c r="B1855" s="345" t="s">
        <v>4105</v>
      </c>
      <c r="C1855" s="345" t="s">
        <v>4106</v>
      </c>
      <c r="E1855" s="346"/>
      <c r="F1855" s="345"/>
      <c r="G1855" s="345"/>
    </row>
    <row r="1856" spans="1:7" x14ac:dyDescent="0.35">
      <c r="A1856" s="346">
        <v>45466</v>
      </c>
      <c r="B1856" s="345" t="s">
        <v>4107</v>
      </c>
      <c r="C1856" s="345" t="s">
        <v>453</v>
      </c>
      <c r="E1856" s="346"/>
      <c r="F1856" s="345"/>
      <c r="G1856" s="345"/>
    </row>
    <row r="1857" spans="1:7" x14ac:dyDescent="0.35">
      <c r="A1857" s="346">
        <v>45466</v>
      </c>
      <c r="B1857" s="345" t="s">
        <v>4108</v>
      </c>
      <c r="C1857" s="345" t="s">
        <v>454</v>
      </c>
      <c r="E1857" s="346"/>
      <c r="F1857" s="345"/>
      <c r="G1857" s="345"/>
    </row>
    <row r="1858" spans="1:7" x14ac:dyDescent="0.35">
      <c r="A1858" s="346">
        <v>45466</v>
      </c>
      <c r="B1858" s="345" t="s">
        <v>4109</v>
      </c>
      <c r="C1858" s="345" t="s">
        <v>4110</v>
      </c>
      <c r="E1858" s="346"/>
      <c r="F1858" s="345"/>
      <c r="G1858" s="345"/>
    </row>
    <row r="1859" spans="1:7" x14ac:dyDescent="0.35">
      <c r="A1859" s="346">
        <v>45466</v>
      </c>
      <c r="B1859" s="345" t="s">
        <v>4111</v>
      </c>
      <c r="C1859" s="345" t="s">
        <v>455</v>
      </c>
      <c r="E1859" s="346"/>
      <c r="F1859" s="345"/>
      <c r="G1859" s="345"/>
    </row>
    <row r="1860" spans="1:7" x14ac:dyDescent="0.35">
      <c r="A1860" s="346">
        <v>45466</v>
      </c>
      <c r="B1860" s="345" t="s">
        <v>4112</v>
      </c>
      <c r="C1860" s="345" t="s">
        <v>4113</v>
      </c>
      <c r="E1860" s="346"/>
      <c r="F1860" s="345"/>
      <c r="G1860" s="345"/>
    </row>
    <row r="1861" spans="1:7" x14ac:dyDescent="0.35">
      <c r="A1861" s="346">
        <v>45466</v>
      </c>
      <c r="B1861" s="345" t="s">
        <v>4114</v>
      </c>
      <c r="C1861" s="345" t="s">
        <v>441</v>
      </c>
      <c r="E1861" s="346"/>
      <c r="F1861" s="345"/>
      <c r="G1861" s="345"/>
    </row>
    <row r="1862" spans="1:7" x14ac:dyDescent="0.35">
      <c r="A1862" s="346">
        <v>45466</v>
      </c>
      <c r="B1862" s="345" t="s">
        <v>4115</v>
      </c>
      <c r="C1862" s="345" t="s">
        <v>4116</v>
      </c>
      <c r="E1862" s="346"/>
      <c r="F1862" s="345"/>
      <c r="G1862" s="345"/>
    </row>
    <row r="1863" spans="1:7" x14ac:dyDescent="0.35">
      <c r="A1863" s="346">
        <v>45466</v>
      </c>
      <c r="B1863" s="345" t="s">
        <v>4117</v>
      </c>
      <c r="C1863" s="345" t="s">
        <v>4118</v>
      </c>
      <c r="E1863" s="346"/>
      <c r="F1863" s="345"/>
      <c r="G1863" s="345"/>
    </row>
    <row r="1864" spans="1:7" x14ac:dyDescent="0.35">
      <c r="A1864" s="346">
        <v>45466</v>
      </c>
      <c r="B1864" s="345" t="s">
        <v>4119</v>
      </c>
      <c r="C1864" s="345" t="s">
        <v>4120</v>
      </c>
      <c r="E1864" s="346"/>
      <c r="F1864" s="345"/>
      <c r="G1864" s="345"/>
    </row>
    <row r="1865" spans="1:7" x14ac:dyDescent="0.35">
      <c r="A1865" s="346">
        <v>45466</v>
      </c>
      <c r="B1865" s="345" t="s">
        <v>4121</v>
      </c>
      <c r="C1865" s="345" t="s">
        <v>457</v>
      </c>
      <c r="E1865" s="346"/>
      <c r="F1865" s="345"/>
      <c r="G1865" s="345"/>
    </row>
    <row r="1866" spans="1:7" x14ac:dyDescent="0.35">
      <c r="A1866" s="346">
        <v>45466</v>
      </c>
      <c r="B1866" s="345" t="s">
        <v>4122</v>
      </c>
      <c r="C1866" s="345" t="s">
        <v>4123</v>
      </c>
      <c r="E1866" s="346"/>
      <c r="F1866" s="345"/>
      <c r="G1866" s="345"/>
    </row>
    <row r="1867" spans="1:7" x14ac:dyDescent="0.35">
      <c r="A1867" s="346">
        <v>45466</v>
      </c>
      <c r="B1867" s="345" t="s">
        <v>4124</v>
      </c>
      <c r="C1867" s="345" t="s">
        <v>4125</v>
      </c>
      <c r="E1867" s="346"/>
      <c r="F1867" s="345"/>
      <c r="G1867" s="345"/>
    </row>
    <row r="1868" spans="1:7" x14ac:dyDescent="0.35">
      <c r="A1868" s="346">
        <v>45466</v>
      </c>
      <c r="B1868" s="345" t="s">
        <v>4126</v>
      </c>
      <c r="C1868" s="345" t="s">
        <v>4127</v>
      </c>
      <c r="E1868" s="346"/>
      <c r="F1868" s="345"/>
      <c r="G1868" s="345"/>
    </row>
    <row r="1869" spans="1:7" x14ac:dyDescent="0.35">
      <c r="A1869" s="346">
        <v>45466</v>
      </c>
      <c r="B1869" s="345" t="s">
        <v>4128</v>
      </c>
      <c r="C1869" s="345" t="s">
        <v>4129</v>
      </c>
      <c r="E1869" s="346"/>
      <c r="F1869" s="345"/>
      <c r="G1869" s="345"/>
    </row>
    <row r="1870" spans="1:7" x14ac:dyDescent="0.35">
      <c r="A1870" s="346">
        <v>45466</v>
      </c>
      <c r="B1870" s="345" t="s">
        <v>4130</v>
      </c>
      <c r="C1870" s="345" t="s">
        <v>4131</v>
      </c>
      <c r="E1870" s="346"/>
      <c r="F1870" s="345"/>
      <c r="G1870" s="345"/>
    </row>
    <row r="1871" spans="1:7" x14ac:dyDescent="0.35">
      <c r="A1871" s="346">
        <v>45466</v>
      </c>
      <c r="B1871" s="345" t="s">
        <v>4132</v>
      </c>
      <c r="C1871" s="345" t="s">
        <v>4133</v>
      </c>
      <c r="E1871" s="346"/>
      <c r="F1871" s="345"/>
      <c r="G1871" s="345"/>
    </row>
    <row r="1872" spans="1:7" x14ac:dyDescent="0.35">
      <c r="A1872" s="346">
        <v>45466</v>
      </c>
      <c r="B1872" s="345" t="s">
        <v>4134</v>
      </c>
      <c r="C1872" s="345" t="s">
        <v>4135</v>
      </c>
      <c r="E1872" s="346"/>
      <c r="F1872" s="345"/>
      <c r="G1872" s="345"/>
    </row>
    <row r="1873" spans="1:7" x14ac:dyDescent="0.35">
      <c r="A1873" s="346">
        <v>45466</v>
      </c>
      <c r="B1873" s="345" t="s">
        <v>4136</v>
      </c>
      <c r="C1873" s="345" t="s">
        <v>4137</v>
      </c>
      <c r="E1873" s="346"/>
      <c r="F1873" s="345"/>
      <c r="G1873" s="345"/>
    </row>
    <row r="1874" spans="1:7" x14ac:dyDescent="0.35">
      <c r="A1874" s="346">
        <v>45466</v>
      </c>
      <c r="B1874" s="345" t="s">
        <v>4138</v>
      </c>
      <c r="C1874" s="345" t="s">
        <v>4139</v>
      </c>
      <c r="E1874" s="346"/>
      <c r="F1874" s="345"/>
      <c r="G1874" s="345"/>
    </row>
    <row r="1875" spans="1:7" x14ac:dyDescent="0.35">
      <c r="A1875" s="346">
        <v>45466</v>
      </c>
      <c r="B1875" s="345" t="s">
        <v>4140</v>
      </c>
      <c r="C1875" s="345" t="s">
        <v>4141</v>
      </c>
      <c r="E1875" s="346"/>
      <c r="F1875" s="345"/>
      <c r="G1875" s="345"/>
    </row>
    <row r="1876" spans="1:7" x14ac:dyDescent="0.35">
      <c r="A1876" s="346">
        <v>45466</v>
      </c>
      <c r="B1876" s="345" t="s">
        <v>4142</v>
      </c>
      <c r="C1876" s="345" t="s">
        <v>4143</v>
      </c>
      <c r="E1876" s="346"/>
      <c r="F1876" s="345"/>
      <c r="G1876" s="345"/>
    </row>
    <row r="1877" spans="1:7" x14ac:dyDescent="0.35">
      <c r="A1877" s="346">
        <v>45466</v>
      </c>
      <c r="B1877" s="345" t="s">
        <v>4144</v>
      </c>
      <c r="C1877" s="345" t="s">
        <v>4145</v>
      </c>
      <c r="E1877" s="346"/>
      <c r="F1877" s="345"/>
      <c r="G1877" s="345"/>
    </row>
    <row r="1878" spans="1:7" x14ac:dyDescent="0.35">
      <c r="A1878" s="346">
        <v>45466</v>
      </c>
      <c r="B1878" s="345" t="s">
        <v>4146</v>
      </c>
      <c r="C1878" s="345" t="s">
        <v>4147</v>
      </c>
      <c r="E1878" s="346"/>
      <c r="F1878" s="345"/>
      <c r="G1878" s="345"/>
    </row>
    <row r="1879" spans="1:7" x14ac:dyDescent="0.35">
      <c r="A1879" s="346">
        <v>45466</v>
      </c>
      <c r="B1879" s="345" t="s">
        <v>4148</v>
      </c>
      <c r="C1879" s="345" t="s">
        <v>4149</v>
      </c>
      <c r="E1879" s="346"/>
      <c r="F1879" s="345"/>
      <c r="G1879" s="345"/>
    </row>
    <row r="1880" spans="1:7" x14ac:dyDescent="0.35">
      <c r="A1880" s="346">
        <v>45466</v>
      </c>
      <c r="B1880" s="345" t="s">
        <v>4150</v>
      </c>
      <c r="C1880" s="345" t="s">
        <v>4151</v>
      </c>
      <c r="E1880" s="346"/>
      <c r="F1880" s="345"/>
      <c r="G1880" s="345"/>
    </row>
    <row r="1881" spans="1:7" x14ac:dyDescent="0.35">
      <c r="A1881" s="346">
        <v>45466</v>
      </c>
      <c r="B1881" s="345" t="s">
        <v>4152</v>
      </c>
      <c r="C1881" s="345" t="s">
        <v>4153</v>
      </c>
      <c r="E1881" s="346"/>
      <c r="F1881" s="345"/>
      <c r="G1881" s="345"/>
    </row>
    <row r="1882" spans="1:7" x14ac:dyDescent="0.35">
      <c r="A1882" s="346">
        <v>45466</v>
      </c>
      <c r="B1882" s="345" t="s">
        <v>4154</v>
      </c>
      <c r="C1882" s="345" t="s">
        <v>4155</v>
      </c>
      <c r="E1882" s="346"/>
      <c r="F1882" s="345"/>
      <c r="G1882" s="345"/>
    </row>
    <row r="1883" spans="1:7" x14ac:dyDescent="0.35">
      <c r="A1883" s="346">
        <v>45466</v>
      </c>
      <c r="B1883" s="345" t="s">
        <v>4156</v>
      </c>
      <c r="C1883" s="345" t="s">
        <v>4157</v>
      </c>
      <c r="E1883" s="346"/>
      <c r="F1883" s="345"/>
      <c r="G1883" s="345"/>
    </row>
    <row r="1884" spans="1:7" x14ac:dyDescent="0.35">
      <c r="A1884" s="346">
        <v>45466</v>
      </c>
      <c r="B1884" s="345" t="s">
        <v>4158</v>
      </c>
      <c r="C1884" s="345" t="s">
        <v>461</v>
      </c>
      <c r="E1884" s="346"/>
      <c r="F1884" s="345"/>
      <c r="G1884" s="345"/>
    </row>
    <row r="1885" spans="1:7" x14ac:dyDescent="0.35">
      <c r="A1885" s="346">
        <v>45466</v>
      </c>
      <c r="B1885" s="345" t="s">
        <v>4159</v>
      </c>
      <c r="C1885" s="345" t="s">
        <v>4160</v>
      </c>
      <c r="E1885" s="346"/>
      <c r="F1885" s="345"/>
      <c r="G1885" s="345"/>
    </row>
    <row r="1886" spans="1:7" x14ac:dyDescent="0.35">
      <c r="A1886" s="346">
        <v>45466</v>
      </c>
      <c r="B1886" s="345" t="s">
        <v>4161</v>
      </c>
      <c r="C1886" s="345" t="s">
        <v>4162</v>
      </c>
      <c r="E1886" s="346"/>
      <c r="F1886" s="345"/>
      <c r="G1886" s="345"/>
    </row>
    <row r="1887" spans="1:7" x14ac:dyDescent="0.35">
      <c r="A1887" s="346">
        <v>45466</v>
      </c>
      <c r="B1887" s="345" t="s">
        <v>4163</v>
      </c>
      <c r="C1887" s="345" t="s">
        <v>4164</v>
      </c>
      <c r="E1887" s="346"/>
      <c r="F1887" s="345"/>
      <c r="G1887" s="345"/>
    </row>
    <row r="1888" spans="1:7" x14ac:dyDescent="0.35">
      <c r="A1888" s="346">
        <v>45466</v>
      </c>
      <c r="B1888" s="345" t="s">
        <v>4165</v>
      </c>
      <c r="C1888" s="345" t="s">
        <v>4166</v>
      </c>
      <c r="E1888" s="346"/>
      <c r="F1888" s="345"/>
      <c r="G1888" s="345"/>
    </row>
    <row r="1889" spans="1:7" x14ac:dyDescent="0.35">
      <c r="A1889" s="346">
        <v>45466</v>
      </c>
      <c r="B1889" s="345" t="s">
        <v>4167</v>
      </c>
      <c r="C1889" s="345" t="s">
        <v>4168</v>
      </c>
      <c r="E1889" s="346"/>
      <c r="F1889" s="345"/>
      <c r="G1889" s="345"/>
    </row>
    <row r="1890" spans="1:7" x14ac:dyDescent="0.35">
      <c r="A1890" s="346">
        <v>45466</v>
      </c>
      <c r="B1890" s="345" t="s">
        <v>4169</v>
      </c>
      <c r="C1890" s="345" t="s">
        <v>4170</v>
      </c>
      <c r="E1890" s="346"/>
      <c r="F1890" s="345"/>
      <c r="G1890" s="345"/>
    </row>
    <row r="1891" spans="1:7" x14ac:dyDescent="0.35">
      <c r="A1891" s="346">
        <v>45466</v>
      </c>
      <c r="B1891" s="345" t="s">
        <v>4171</v>
      </c>
      <c r="C1891" s="345" t="s">
        <v>4172</v>
      </c>
      <c r="E1891" s="346"/>
      <c r="F1891" s="345"/>
      <c r="G1891" s="345"/>
    </row>
    <row r="1892" spans="1:7" x14ac:dyDescent="0.35">
      <c r="A1892" s="346">
        <v>45466</v>
      </c>
      <c r="B1892" s="345" t="s">
        <v>4173</v>
      </c>
      <c r="C1892" s="345" t="s">
        <v>4174</v>
      </c>
      <c r="E1892" s="346"/>
      <c r="F1892" s="345"/>
      <c r="G1892" s="345"/>
    </row>
    <row r="1893" spans="1:7" x14ac:dyDescent="0.35">
      <c r="A1893" s="346">
        <v>45466</v>
      </c>
      <c r="B1893" s="345" t="s">
        <v>4175</v>
      </c>
      <c r="C1893" s="345" t="s">
        <v>4176</v>
      </c>
      <c r="E1893" s="346"/>
      <c r="F1893" s="345"/>
      <c r="G1893" s="345"/>
    </row>
    <row r="1894" spans="1:7" x14ac:dyDescent="0.35">
      <c r="A1894" s="346">
        <v>45466</v>
      </c>
      <c r="B1894" s="345" t="s">
        <v>4177</v>
      </c>
      <c r="C1894" s="345" t="s">
        <v>4178</v>
      </c>
      <c r="E1894" s="346"/>
      <c r="F1894" s="345"/>
      <c r="G1894" s="345"/>
    </row>
    <row r="1895" spans="1:7" x14ac:dyDescent="0.35">
      <c r="A1895" s="346">
        <v>45466</v>
      </c>
      <c r="B1895" s="345" t="s">
        <v>4179</v>
      </c>
      <c r="C1895" s="345" t="s">
        <v>4180</v>
      </c>
      <c r="E1895" s="346"/>
      <c r="F1895" s="345"/>
      <c r="G1895" s="345"/>
    </row>
    <row r="1896" spans="1:7" x14ac:dyDescent="0.35">
      <c r="A1896" s="346">
        <v>45466</v>
      </c>
      <c r="B1896" s="345" t="s">
        <v>4181</v>
      </c>
      <c r="C1896" s="345" t="s">
        <v>4182</v>
      </c>
      <c r="E1896" s="346"/>
      <c r="F1896" s="345"/>
      <c r="G1896" s="345"/>
    </row>
    <row r="1897" spans="1:7" x14ac:dyDescent="0.35">
      <c r="A1897" s="346">
        <v>45466</v>
      </c>
      <c r="B1897" s="345" t="s">
        <v>4183</v>
      </c>
      <c r="C1897" s="345" t="s">
        <v>466</v>
      </c>
      <c r="E1897" s="346"/>
      <c r="F1897" s="345"/>
      <c r="G1897" s="345"/>
    </row>
    <row r="1898" spans="1:7" x14ac:dyDescent="0.35">
      <c r="A1898" s="346">
        <v>45466</v>
      </c>
      <c r="B1898" s="345" t="s">
        <v>4184</v>
      </c>
      <c r="C1898" s="345" t="s">
        <v>4185</v>
      </c>
      <c r="E1898" s="346"/>
      <c r="F1898" s="345"/>
      <c r="G1898" s="345"/>
    </row>
    <row r="1899" spans="1:7" x14ac:dyDescent="0.35">
      <c r="A1899" s="346">
        <v>45466</v>
      </c>
      <c r="B1899" s="345" t="s">
        <v>4186</v>
      </c>
      <c r="C1899" s="345" t="s">
        <v>4187</v>
      </c>
      <c r="E1899" s="346"/>
      <c r="F1899" s="345"/>
      <c r="G1899" s="345"/>
    </row>
    <row r="1900" spans="1:7" x14ac:dyDescent="0.35">
      <c r="A1900" s="346">
        <v>45466</v>
      </c>
      <c r="B1900" s="345" t="s">
        <v>4188</v>
      </c>
      <c r="C1900" s="345" t="s">
        <v>4189</v>
      </c>
      <c r="E1900" s="346"/>
      <c r="F1900" s="345"/>
      <c r="G1900" s="345"/>
    </row>
    <row r="1901" spans="1:7" x14ac:dyDescent="0.35">
      <c r="A1901" s="346">
        <v>45466</v>
      </c>
      <c r="B1901" s="345" t="s">
        <v>4190</v>
      </c>
      <c r="C1901" s="345" t="s">
        <v>467</v>
      </c>
      <c r="E1901" s="346"/>
      <c r="F1901" s="345"/>
      <c r="G1901" s="345"/>
    </row>
    <row r="1902" spans="1:7" x14ac:dyDescent="0.35">
      <c r="A1902" s="346">
        <v>45466</v>
      </c>
      <c r="B1902" s="345" t="s">
        <v>5635</v>
      </c>
      <c r="C1902" s="345" t="s">
        <v>5636</v>
      </c>
      <c r="E1902" s="346"/>
      <c r="F1902" s="345"/>
      <c r="G1902" s="345"/>
    </row>
    <row r="1903" spans="1:7" x14ac:dyDescent="0.35">
      <c r="A1903" s="346">
        <v>45466</v>
      </c>
      <c r="B1903" s="345" t="s">
        <v>4191</v>
      </c>
      <c r="C1903" s="345" t="s">
        <v>4192</v>
      </c>
      <c r="E1903" s="346"/>
      <c r="F1903" s="345"/>
      <c r="G1903" s="345"/>
    </row>
    <row r="1904" spans="1:7" x14ac:dyDescent="0.35">
      <c r="A1904" s="346">
        <v>45466</v>
      </c>
      <c r="B1904" s="345" t="s">
        <v>4193</v>
      </c>
      <c r="C1904" s="345" t="s">
        <v>4194</v>
      </c>
      <c r="E1904" s="346"/>
      <c r="F1904" s="345"/>
      <c r="G1904" s="345"/>
    </row>
    <row r="1905" spans="1:7" x14ac:dyDescent="0.35">
      <c r="A1905" s="346">
        <v>45466</v>
      </c>
      <c r="B1905" s="345" t="s">
        <v>4195</v>
      </c>
      <c r="C1905" s="345" t="s">
        <v>4196</v>
      </c>
      <c r="E1905" s="346"/>
      <c r="F1905" s="345"/>
      <c r="G1905" s="345"/>
    </row>
    <row r="1906" spans="1:7" x14ac:dyDescent="0.35">
      <c r="A1906" s="346">
        <v>45466</v>
      </c>
      <c r="B1906" s="345" t="s">
        <v>4197</v>
      </c>
      <c r="C1906" s="345" t="s">
        <v>4198</v>
      </c>
      <c r="E1906" s="346"/>
      <c r="F1906" s="345"/>
      <c r="G1906" s="345"/>
    </row>
    <row r="1907" spans="1:7" x14ac:dyDescent="0.35">
      <c r="A1907" s="346">
        <v>45466</v>
      </c>
      <c r="B1907" s="345" t="s">
        <v>4199</v>
      </c>
      <c r="C1907" s="345" t="s">
        <v>4200</v>
      </c>
      <c r="E1907" s="346"/>
      <c r="F1907" s="345"/>
      <c r="G1907" s="345"/>
    </row>
    <row r="1908" spans="1:7" x14ac:dyDescent="0.35">
      <c r="A1908" s="346">
        <v>45466</v>
      </c>
      <c r="B1908" s="345" t="s">
        <v>4201</v>
      </c>
      <c r="C1908" s="345" t="s">
        <v>4202</v>
      </c>
      <c r="E1908" s="346"/>
      <c r="F1908" s="345"/>
      <c r="G1908" s="345"/>
    </row>
    <row r="1909" spans="1:7" x14ac:dyDescent="0.35">
      <c r="A1909" s="346">
        <v>45466</v>
      </c>
      <c r="B1909" s="345" t="s">
        <v>5637</v>
      </c>
      <c r="C1909" s="345" t="s">
        <v>5638</v>
      </c>
      <c r="E1909" s="346"/>
      <c r="F1909" s="345"/>
      <c r="G1909" s="345"/>
    </row>
    <row r="1910" spans="1:7" x14ac:dyDescent="0.35">
      <c r="A1910" s="346">
        <v>45466</v>
      </c>
      <c r="B1910" s="345" t="s">
        <v>4203</v>
      </c>
      <c r="C1910" s="345" t="s">
        <v>471</v>
      </c>
      <c r="E1910" s="346"/>
      <c r="F1910" s="345"/>
      <c r="G1910" s="345"/>
    </row>
    <row r="1911" spans="1:7" x14ac:dyDescent="0.35">
      <c r="A1911" s="346">
        <v>45466</v>
      </c>
      <c r="B1911" s="345" t="s">
        <v>4204</v>
      </c>
      <c r="C1911" s="345" t="s">
        <v>4205</v>
      </c>
      <c r="E1911" s="346"/>
      <c r="F1911" s="345"/>
      <c r="G1911" s="345"/>
    </row>
    <row r="1912" spans="1:7" x14ac:dyDescent="0.35">
      <c r="A1912" s="346">
        <v>45466</v>
      </c>
      <c r="B1912" s="345" t="s">
        <v>4206</v>
      </c>
      <c r="C1912" s="345" t="s">
        <v>4207</v>
      </c>
      <c r="E1912" s="346"/>
      <c r="F1912" s="345"/>
      <c r="G1912" s="345"/>
    </row>
    <row r="1913" spans="1:7" x14ac:dyDescent="0.35">
      <c r="A1913" s="346">
        <v>45466</v>
      </c>
      <c r="B1913" s="345" t="s">
        <v>4208</v>
      </c>
      <c r="C1913" s="345" t="s">
        <v>4209</v>
      </c>
      <c r="E1913" s="346"/>
      <c r="F1913" s="345"/>
      <c r="G1913" s="345"/>
    </row>
    <row r="1914" spans="1:7" x14ac:dyDescent="0.35">
      <c r="A1914" s="346">
        <v>45466</v>
      </c>
      <c r="B1914" s="345" t="s">
        <v>4210</v>
      </c>
      <c r="C1914" s="345" t="s">
        <v>4211</v>
      </c>
      <c r="E1914" s="346"/>
      <c r="F1914" s="345"/>
      <c r="G1914" s="345"/>
    </row>
    <row r="1915" spans="1:7" x14ac:dyDescent="0.35">
      <c r="A1915" s="346">
        <v>45466</v>
      </c>
      <c r="B1915" s="345" t="s">
        <v>4212</v>
      </c>
      <c r="C1915" s="345" t="s">
        <v>4213</v>
      </c>
      <c r="E1915" s="346"/>
      <c r="F1915" s="345"/>
      <c r="G1915" s="345"/>
    </row>
    <row r="1916" spans="1:7" x14ac:dyDescent="0.35">
      <c r="A1916" s="346">
        <v>45466</v>
      </c>
      <c r="B1916" s="345" t="s">
        <v>4214</v>
      </c>
      <c r="C1916" s="345" t="s">
        <v>4215</v>
      </c>
      <c r="E1916" s="346"/>
      <c r="F1916" s="345"/>
      <c r="G1916" s="345"/>
    </row>
    <row r="1917" spans="1:7" x14ac:dyDescent="0.35">
      <c r="A1917" s="346">
        <v>45466</v>
      </c>
      <c r="B1917" s="345" t="s">
        <v>4216</v>
      </c>
      <c r="C1917" s="345" t="s">
        <v>4217</v>
      </c>
      <c r="E1917" s="346"/>
      <c r="F1917" s="345"/>
      <c r="G1917" s="345"/>
    </row>
    <row r="1918" spans="1:7" x14ac:dyDescent="0.35">
      <c r="A1918" s="346">
        <v>45466</v>
      </c>
      <c r="B1918" s="345" t="s">
        <v>4218</v>
      </c>
      <c r="C1918" s="345" t="s">
        <v>4219</v>
      </c>
      <c r="E1918" s="346"/>
      <c r="F1918" s="345"/>
      <c r="G1918" s="345"/>
    </row>
    <row r="1919" spans="1:7" x14ac:dyDescent="0.35">
      <c r="A1919" s="346">
        <v>45466</v>
      </c>
      <c r="B1919" s="345" t="s">
        <v>4220</v>
      </c>
      <c r="C1919" s="345" t="s">
        <v>4221</v>
      </c>
      <c r="E1919" s="346"/>
      <c r="F1919" s="345"/>
      <c r="G1919" s="345"/>
    </row>
    <row r="1920" spans="1:7" x14ac:dyDescent="0.35">
      <c r="A1920" s="346">
        <v>45466</v>
      </c>
      <c r="B1920" s="345" t="s">
        <v>4222</v>
      </c>
      <c r="C1920" s="345" t="s">
        <v>4223</v>
      </c>
      <c r="E1920" s="346"/>
      <c r="F1920" s="345"/>
      <c r="G1920" s="345"/>
    </row>
    <row r="1921" spans="1:7" x14ac:dyDescent="0.35">
      <c r="A1921" s="346">
        <v>45466</v>
      </c>
      <c r="B1921" s="345" t="s">
        <v>4224</v>
      </c>
      <c r="C1921" s="345" t="s">
        <v>4225</v>
      </c>
      <c r="E1921" s="346"/>
      <c r="F1921" s="345"/>
      <c r="G1921" s="345"/>
    </row>
    <row r="1922" spans="1:7" x14ac:dyDescent="0.35">
      <c r="A1922" s="346">
        <v>45466</v>
      </c>
      <c r="B1922" s="345" t="s">
        <v>4226</v>
      </c>
      <c r="C1922" s="345" t="s">
        <v>4227</v>
      </c>
      <c r="E1922" s="346"/>
      <c r="F1922" s="345"/>
      <c r="G1922" s="345"/>
    </row>
    <row r="1923" spans="1:7" x14ac:dyDescent="0.35">
      <c r="A1923" s="346">
        <v>45466</v>
      </c>
      <c r="B1923" s="345" t="s">
        <v>4228</v>
      </c>
      <c r="C1923" s="345" t="s">
        <v>4229</v>
      </c>
      <c r="E1923" s="346"/>
      <c r="F1923" s="345"/>
      <c r="G1923" s="345"/>
    </row>
    <row r="1924" spans="1:7" x14ac:dyDescent="0.35">
      <c r="A1924" s="346">
        <v>45466</v>
      </c>
      <c r="B1924" s="345" t="s">
        <v>4230</v>
      </c>
      <c r="C1924" s="345" t="s">
        <v>4231</v>
      </c>
      <c r="E1924" s="346"/>
      <c r="F1924" s="345"/>
      <c r="G1924" s="345"/>
    </row>
    <row r="1925" spans="1:7" x14ac:dyDescent="0.35">
      <c r="A1925" s="346">
        <v>45466</v>
      </c>
      <c r="B1925" s="345" t="s">
        <v>4232</v>
      </c>
      <c r="C1925" s="345" t="s">
        <v>4233</v>
      </c>
      <c r="E1925" s="346"/>
      <c r="F1925" s="345"/>
      <c r="G1925" s="345"/>
    </row>
    <row r="1926" spans="1:7" x14ac:dyDescent="0.35">
      <c r="A1926" s="346">
        <v>45466</v>
      </c>
      <c r="B1926" s="345" t="s">
        <v>4234</v>
      </c>
      <c r="C1926" s="345" t="s">
        <v>4235</v>
      </c>
      <c r="E1926" s="346"/>
      <c r="F1926" s="345"/>
      <c r="G1926" s="345"/>
    </row>
    <row r="1927" spans="1:7" x14ac:dyDescent="0.35">
      <c r="A1927" s="346">
        <v>45466</v>
      </c>
      <c r="B1927" s="345" t="s">
        <v>4236</v>
      </c>
      <c r="C1927" s="345" t="s">
        <v>4237</v>
      </c>
      <c r="E1927" s="346"/>
      <c r="F1927" s="345"/>
      <c r="G1927" s="345"/>
    </row>
    <row r="1928" spans="1:7" x14ac:dyDescent="0.35">
      <c r="A1928" s="346">
        <v>45466</v>
      </c>
      <c r="B1928" s="345" t="s">
        <v>4238</v>
      </c>
      <c r="C1928" s="345" t="s">
        <v>447</v>
      </c>
      <c r="E1928" s="346"/>
      <c r="F1928" s="345"/>
      <c r="G1928" s="345"/>
    </row>
    <row r="1929" spans="1:7" x14ac:dyDescent="0.35">
      <c r="A1929" s="346">
        <v>45466</v>
      </c>
      <c r="B1929" s="345" t="s">
        <v>4239</v>
      </c>
      <c r="C1929" s="345" t="s">
        <v>4240</v>
      </c>
      <c r="E1929" s="346"/>
      <c r="F1929" s="345"/>
      <c r="G1929" s="345"/>
    </row>
    <row r="1930" spans="1:7" x14ac:dyDescent="0.35">
      <c r="A1930" s="346">
        <v>45466</v>
      </c>
      <c r="B1930" s="345" t="s">
        <v>4241</v>
      </c>
      <c r="C1930" s="345" t="s">
        <v>4242</v>
      </c>
      <c r="E1930" s="346"/>
      <c r="F1930" s="345"/>
      <c r="G1930" s="345"/>
    </row>
    <row r="1931" spans="1:7" x14ac:dyDescent="0.35">
      <c r="A1931" s="346">
        <v>45466</v>
      </c>
      <c r="B1931" s="345" t="s">
        <v>4243</v>
      </c>
      <c r="C1931" s="345" t="s">
        <v>4244</v>
      </c>
      <c r="E1931" s="346"/>
      <c r="F1931" s="345"/>
      <c r="G1931" s="345"/>
    </row>
    <row r="1932" spans="1:7" x14ac:dyDescent="0.35">
      <c r="A1932" s="346">
        <v>45466</v>
      </c>
      <c r="B1932" s="345" t="s">
        <v>4245</v>
      </c>
      <c r="C1932" s="345" t="s">
        <v>4246</v>
      </c>
      <c r="E1932" s="346"/>
      <c r="F1932" s="345"/>
      <c r="G1932" s="345"/>
    </row>
    <row r="1933" spans="1:7" x14ac:dyDescent="0.35">
      <c r="A1933" s="346">
        <v>45466</v>
      </c>
      <c r="B1933" s="345" t="s">
        <v>4247</v>
      </c>
      <c r="C1933" s="345" t="s">
        <v>4248</v>
      </c>
      <c r="E1933" s="346"/>
      <c r="F1933" s="345"/>
      <c r="G1933" s="345"/>
    </row>
    <row r="1934" spans="1:7" x14ac:dyDescent="0.35">
      <c r="A1934" s="346">
        <v>45466</v>
      </c>
      <c r="B1934" s="345" t="s">
        <v>4249</v>
      </c>
      <c r="C1934" s="345" t="s">
        <v>4250</v>
      </c>
      <c r="E1934" s="346"/>
      <c r="F1934" s="345"/>
      <c r="G1934" s="345"/>
    </row>
    <row r="1935" spans="1:7" x14ac:dyDescent="0.35">
      <c r="A1935" s="346">
        <v>45466</v>
      </c>
      <c r="B1935" s="345" t="s">
        <v>4251</v>
      </c>
      <c r="C1935" s="345" t="s">
        <v>4252</v>
      </c>
      <c r="E1935" s="346"/>
      <c r="F1935" s="345"/>
      <c r="G1935" s="345"/>
    </row>
    <row r="1936" spans="1:7" x14ac:dyDescent="0.35">
      <c r="A1936" s="346">
        <v>45466</v>
      </c>
      <c r="B1936" s="345" t="s">
        <v>4253</v>
      </c>
      <c r="C1936" s="345" t="s">
        <v>4254</v>
      </c>
      <c r="E1936" s="346"/>
      <c r="F1936" s="345"/>
      <c r="G1936" s="345"/>
    </row>
    <row r="1937" spans="1:7" x14ac:dyDescent="0.35">
      <c r="A1937" s="346">
        <v>45466</v>
      </c>
      <c r="B1937" s="345" t="s">
        <v>4255</v>
      </c>
      <c r="C1937" s="345" t="s">
        <v>413</v>
      </c>
      <c r="E1937" s="346"/>
      <c r="F1937" s="345"/>
      <c r="G1937" s="345"/>
    </row>
    <row r="1938" spans="1:7" x14ac:dyDescent="0.35">
      <c r="A1938" s="346">
        <v>45466</v>
      </c>
      <c r="B1938" s="345" t="s">
        <v>4256</v>
      </c>
      <c r="C1938" s="345" t="s">
        <v>4257</v>
      </c>
      <c r="E1938" s="346"/>
      <c r="F1938" s="345"/>
      <c r="G1938" s="345"/>
    </row>
    <row r="1939" spans="1:7" x14ac:dyDescent="0.35">
      <c r="A1939" s="346">
        <v>45466</v>
      </c>
      <c r="B1939" s="345" t="s">
        <v>4258</v>
      </c>
      <c r="C1939" s="345" t="s">
        <v>4259</v>
      </c>
      <c r="E1939" s="346"/>
      <c r="F1939" s="345"/>
      <c r="G1939" s="345"/>
    </row>
    <row r="1940" spans="1:7" x14ac:dyDescent="0.35">
      <c r="A1940" s="346">
        <v>45466</v>
      </c>
      <c r="B1940" s="345" t="s">
        <v>4260</v>
      </c>
      <c r="C1940" s="345" t="s">
        <v>4261</v>
      </c>
      <c r="E1940" s="346"/>
      <c r="F1940" s="345"/>
      <c r="G1940" s="345"/>
    </row>
    <row r="1941" spans="1:7" x14ac:dyDescent="0.35">
      <c r="A1941" s="346">
        <v>45466</v>
      </c>
      <c r="B1941" s="345" t="s">
        <v>4262</v>
      </c>
      <c r="C1941" s="345" t="s">
        <v>4263</v>
      </c>
      <c r="E1941" s="346"/>
      <c r="F1941" s="345"/>
      <c r="G1941" s="345"/>
    </row>
    <row r="1942" spans="1:7" x14ac:dyDescent="0.35">
      <c r="A1942" s="346">
        <v>45466</v>
      </c>
      <c r="B1942" s="345" t="s">
        <v>4264</v>
      </c>
      <c r="C1942" s="345" t="s">
        <v>4265</v>
      </c>
      <c r="E1942" s="346"/>
      <c r="F1942" s="345"/>
      <c r="G1942" s="345"/>
    </row>
    <row r="1943" spans="1:7" x14ac:dyDescent="0.35">
      <c r="A1943" s="346">
        <v>45466</v>
      </c>
      <c r="B1943" s="345" t="s">
        <v>4266</v>
      </c>
      <c r="C1943" s="345" t="s">
        <v>446</v>
      </c>
      <c r="E1943" s="346"/>
      <c r="F1943" s="345"/>
      <c r="G1943" s="345"/>
    </row>
    <row r="1944" spans="1:7" x14ac:dyDescent="0.35">
      <c r="A1944" s="346">
        <v>45466</v>
      </c>
      <c r="B1944" s="345" t="s">
        <v>4267</v>
      </c>
      <c r="C1944" s="345" t="s">
        <v>4268</v>
      </c>
      <c r="E1944" s="346"/>
      <c r="F1944" s="345"/>
      <c r="G1944" s="345"/>
    </row>
    <row r="1945" spans="1:7" x14ac:dyDescent="0.35">
      <c r="A1945" s="346">
        <v>45466</v>
      </c>
      <c r="B1945" s="345" t="s">
        <v>4269</v>
      </c>
      <c r="C1945" s="345" t="s">
        <v>4270</v>
      </c>
      <c r="E1945" s="346"/>
      <c r="F1945" s="345"/>
      <c r="G1945" s="345"/>
    </row>
    <row r="1946" spans="1:7" x14ac:dyDescent="0.35">
      <c r="A1946" s="346">
        <v>45466</v>
      </c>
      <c r="B1946" s="345" t="s">
        <v>4271</v>
      </c>
      <c r="C1946" s="345" t="s">
        <v>4272</v>
      </c>
      <c r="E1946" s="346"/>
      <c r="F1946" s="345"/>
      <c r="G1946" s="345"/>
    </row>
    <row r="1947" spans="1:7" x14ac:dyDescent="0.35">
      <c r="A1947" s="346">
        <v>45466</v>
      </c>
      <c r="B1947" s="345" t="s">
        <v>4273</v>
      </c>
      <c r="C1947" s="345" t="s">
        <v>4274</v>
      </c>
      <c r="E1947" s="346"/>
      <c r="F1947" s="345"/>
      <c r="G1947" s="345"/>
    </row>
    <row r="1948" spans="1:7" x14ac:dyDescent="0.35">
      <c r="A1948" s="346">
        <v>45466</v>
      </c>
      <c r="B1948" s="345" t="s">
        <v>4275</v>
      </c>
      <c r="C1948" s="345" t="s">
        <v>4276</v>
      </c>
      <c r="E1948" s="346"/>
      <c r="F1948" s="345"/>
      <c r="G1948" s="345"/>
    </row>
    <row r="1949" spans="1:7" x14ac:dyDescent="0.35">
      <c r="A1949" s="346">
        <v>45466</v>
      </c>
      <c r="B1949" s="345" t="s">
        <v>4277</v>
      </c>
      <c r="C1949" s="345" t="s">
        <v>4278</v>
      </c>
      <c r="E1949" s="346"/>
      <c r="F1949" s="345"/>
      <c r="G1949" s="345"/>
    </row>
    <row r="1950" spans="1:7" x14ac:dyDescent="0.35">
      <c r="A1950" s="346">
        <v>45466</v>
      </c>
      <c r="B1950" s="345" t="s">
        <v>4279</v>
      </c>
      <c r="C1950" s="345" t="s">
        <v>4280</v>
      </c>
      <c r="E1950" s="346"/>
      <c r="F1950" s="345"/>
      <c r="G1950" s="345"/>
    </row>
    <row r="1951" spans="1:7" x14ac:dyDescent="0.35">
      <c r="A1951" s="346">
        <v>45466</v>
      </c>
      <c r="B1951" s="345" t="s">
        <v>4281</v>
      </c>
      <c r="C1951" s="345" t="s">
        <v>4282</v>
      </c>
      <c r="E1951" s="346"/>
      <c r="F1951" s="345"/>
      <c r="G1951" s="345"/>
    </row>
    <row r="1952" spans="1:7" x14ac:dyDescent="0.35">
      <c r="A1952" s="346">
        <v>45466</v>
      </c>
      <c r="B1952" s="345" t="s">
        <v>4283</v>
      </c>
      <c r="C1952" s="345" t="s">
        <v>4284</v>
      </c>
      <c r="E1952" s="346"/>
      <c r="F1952" s="345"/>
      <c r="G1952" s="345"/>
    </row>
    <row r="1953" spans="1:7" x14ac:dyDescent="0.35">
      <c r="A1953" s="346">
        <v>45466</v>
      </c>
      <c r="B1953" s="345" t="s">
        <v>4285</v>
      </c>
      <c r="C1953" s="345" t="s">
        <v>4286</v>
      </c>
      <c r="E1953" s="346"/>
      <c r="F1953" s="345"/>
      <c r="G1953" s="345"/>
    </row>
    <row r="1954" spans="1:7" x14ac:dyDescent="0.35">
      <c r="A1954" s="346">
        <v>45466</v>
      </c>
      <c r="B1954" s="345" t="s">
        <v>4287</v>
      </c>
      <c r="C1954" s="345" t="s">
        <v>4288</v>
      </c>
      <c r="E1954" s="346"/>
      <c r="F1954" s="345"/>
      <c r="G1954" s="345"/>
    </row>
    <row r="1955" spans="1:7" x14ac:dyDescent="0.35">
      <c r="A1955" s="346">
        <v>45466</v>
      </c>
      <c r="B1955" s="345" t="s">
        <v>4289</v>
      </c>
      <c r="C1955" s="345" t="s">
        <v>4290</v>
      </c>
      <c r="E1955" s="346"/>
      <c r="F1955" s="345"/>
      <c r="G1955" s="345"/>
    </row>
    <row r="1956" spans="1:7" x14ac:dyDescent="0.35">
      <c r="A1956" s="346">
        <v>45466</v>
      </c>
      <c r="B1956" s="345" t="s">
        <v>4291</v>
      </c>
      <c r="C1956" s="345" t="s">
        <v>4292</v>
      </c>
      <c r="E1956" s="346"/>
      <c r="F1956" s="345"/>
      <c r="G1956" s="345"/>
    </row>
    <row r="1957" spans="1:7" x14ac:dyDescent="0.35">
      <c r="A1957" s="346">
        <v>45466</v>
      </c>
      <c r="B1957" s="345" t="s">
        <v>4293</v>
      </c>
      <c r="C1957" s="345" t="s">
        <v>4294</v>
      </c>
      <c r="E1957" s="346"/>
      <c r="F1957" s="345"/>
      <c r="G1957" s="345"/>
    </row>
    <row r="1958" spans="1:7" x14ac:dyDescent="0.35">
      <c r="A1958" s="346">
        <v>45466</v>
      </c>
      <c r="B1958" s="345" t="s">
        <v>4295</v>
      </c>
      <c r="C1958" s="345" t="s">
        <v>427</v>
      </c>
      <c r="E1958" s="346"/>
      <c r="F1958" s="345"/>
      <c r="G1958" s="345"/>
    </row>
    <row r="1959" spans="1:7" x14ac:dyDescent="0.35">
      <c r="A1959" s="346">
        <v>45466</v>
      </c>
      <c r="B1959" s="345" t="s">
        <v>4296</v>
      </c>
      <c r="C1959" s="345" t="s">
        <v>4297</v>
      </c>
      <c r="E1959" s="346"/>
      <c r="F1959" s="345"/>
      <c r="G1959" s="345"/>
    </row>
    <row r="1960" spans="1:7" x14ac:dyDescent="0.35">
      <c r="A1960" s="346">
        <v>45466</v>
      </c>
      <c r="B1960" s="345" t="s">
        <v>4298</v>
      </c>
      <c r="C1960" s="345" t="s">
        <v>4299</v>
      </c>
      <c r="E1960" s="346"/>
      <c r="F1960" s="345"/>
      <c r="G1960" s="345"/>
    </row>
    <row r="1961" spans="1:7" x14ac:dyDescent="0.35">
      <c r="A1961" s="346">
        <v>45466</v>
      </c>
      <c r="B1961" s="345" t="s">
        <v>4300</v>
      </c>
      <c r="C1961" s="345" t="s">
        <v>4301</v>
      </c>
      <c r="E1961" s="346"/>
      <c r="F1961" s="345"/>
      <c r="G1961" s="345"/>
    </row>
    <row r="1962" spans="1:7" x14ac:dyDescent="0.35">
      <c r="A1962" s="346">
        <v>45466</v>
      </c>
      <c r="B1962" s="345" t="s">
        <v>4302</v>
      </c>
      <c r="C1962" s="345" t="s">
        <v>4303</v>
      </c>
      <c r="E1962" s="346"/>
      <c r="F1962" s="345"/>
      <c r="G1962" s="345"/>
    </row>
    <row r="1963" spans="1:7" x14ac:dyDescent="0.35">
      <c r="A1963" s="346">
        <v>45466</v>
      </c>
      <c r="B1963" s="345" t="s">
        <v>4304</v>
      </c>
      <c r="C1963" s="345" t="s">
        <v>4305</v>
      </c>
      <c r="E1963" s="346"/>
      <c r="F1963" s="345"/>
      <c r="G1963" s="345"/>
    </row>
    <row r="1964" spans="1:7" x14ac:dyDescent="0.35">
      <c r="A1964" s="346">
        <v>45466</v>
      </c>
      <c r="B1964" s="345" t="s">
        <v>4306</v>
      </c>
      <c r="C1964" s="345" t="s">
        <v>4307</v>
      </c>
      <c r="E1964" s="346"/>
      <c r="F1964" s="345"/>
      <c r="G1964" s="345"/>
    </row>
    <row r="1965" spans="1:7" x14ac:dyDescent="0.35">
      <c r="A1965" s="346">
        <v>45466</v>
      </c>
      <c r="B1965" s="345" t="s">
        <v>4308</v>
      </c>
      <c r="C1965" s="345" t="s">
        <v>4309</v>
      </c>
      <c r="E1965" s="346"/>
      <c r="F1965" s="345"/>
      <c r="G1965" s="345"/>
    </row>
    <row r="1966" spans="1:7" x14ac:dyDescent="0.35">
      <c r="A1966" s="346">
        <v>45466</v>
      </c>
      <c r="B1966" s="345" t="s">
        <v>4310</v>
      </c>
      <c r="C1966" s="345" t="s">
        <v>4311</v>
      </c>
      <c r="E1966" s="346"/>
      <c r="F1966" s="345"/>
      <c r="G1966" s="345"/>
    </row>
    <row r="1967" spans="1:7" x14ac:dyDescent="0.35">
      <c r="A1967" s="346">
        <v>45466</v>
      </c>
      <c r="B1967" s="345" t="s">
        <v>4312</v>
      </c>
      <c r="C1967" s="345" t="s">
        <v>4313</v>
      </c>
      <c r="E1967" s="346"/>
      <c r="F1967" s="345"/>
      <c r="G1967" s="345"/>
    </row>
    <row r="1968" spans="1:7" x14ac:dyDescent="0.35">
      <c r="A1968" s="346">
        <v>45466</v>
      </c>
      <c r="B1968" s="345" t="s">
        <v>4314</v>
      </c>
      <c r="C1968" s="345" t="s">
        <v>4315</v>
      </c>
      <c r="E1968" s="346"/>
      <c r="F1968" s="345"/>
      <c r="G1968" s="345"/>
    </row>
    <row r="1969" spans="1:7" x14ac:dyDescent="0.35">
      <c r="A1969" s="346">
        <v>45466</v>
      </c>
      <c r="B1969" s="345" t="s">
        <v>4316</v>
      </c>
      <c r="C1969" s="345" t="s">
        <v>4317</v>
      </c>
      <c r="E1969" s="346"/>
      <c r="F1969" s="345"/>
      <c r="G1969" s="345"/>
    </row>
    <row r="1970" spans="1:7" x14ac:dyDescent="0.35">
      <c r="A1970" s="346">
        <v>45466</v>
      </c>
      <c r="B1970" s="345" t="s">
        <v>4318</v>
      </c>
      <c r="C1970" s="345" t="s">
        <v>4319</v>
      </c>
      <c r="E1970" s="346"/>
      <c r="F1970" s="345"/>
      <c r="G1970" s="345"/>
    </row>
    <row r="1971" spans="1:7" x14ac:dyDescent="0.35">
      <c r="A1971" s="346">
        <v>45466</v>
      </c>
      <c r="B1971" s="345" t="s">
        <v>4320</v>
      </c>
      <c r="C1971" s="345" t="s">
        <v>4321</v>
      </c>
      <c r="E1971" s="346"/>
      <c r="F1971" s="345"/>
      <c r="G1971" s="345"/>
    </row>
    <row r="1972" spans="1:7" x14ac:dyDescent="0.35">
      <c r="A1972" s="346">
        <v>45466</v>
      </c>
      <c r="B1972" s="345" t="s">
        <v>4322</v>
      </c>
      <c r="C1972" s="345" t="s">
        <v>4323</v>
      </c>
      <c r="E1972" s="346"/>
      <c r="F1972" s="345"/>
      <c r="G1972" s="345"/>
    </row>
    <row r="1973" spans="1:7" x14ac:dyDescent="0.35">
      <c r="A1973" s="346">
        <v>45466</v>
      </c>
      <c r="B1973" s="345" t="s">
        <v>4324</v>
      </c>
      <c r="C1973" s="345" t="s">
        <v>4325</v>
      </c>
      <c r="E1973" s="346"/>
      <c r="F1973" s="345"/>
      <c r="G1973" s="345"/>
    </row>
    <row r="1974" spans="1:7" x14ac:dyDescent="0.35">
      <c r="A1974" s="346">
        <v>45466</v>
      </c>
      <c r="B1974" s="345" t="s">
        <v>4326</v>
      </c>
      <c r="C1974" s="345" t="s">
        <v>4327</v>
      </c>
      <c r="E1974" s="346"/>
      <c r="F1974" s="345"/>
      <c r="G1974" s="345"/>
    </row>
    <row r="1975" spans="1:7" x14ac:dyDescent="0.35">
      <c r="A1975" s="346">
        <v>45466</v>
      </c>
      <c r="B1975" s="345" t="s">
        <v>4328</v>
      </c>
      <c r="C1975" s="345" t="s">
        <v>4329</v>
      </c>
      <c r="E1975" s="346"/>
      <c r="F1975" s="345"/>
      <c r="G1975" s="345"/>
    </row>
    <row r="1976" spans="1:7" x14ac:dyDescent="0.35">
      <c r="A1976" s="346">
        <v>45466</v>
      </c>
      <c r="B1976" s="345" t="s">
        <v>4330</v>
      </c>
      <c r="C1976" s="345" t="s">
        <v>402</v>
      </c>
      <c r="E1976" s="346"/>
      <c r="F1976" s="345"/>
      <c r="G1976" s="345"/>
    </row>
    <row r="1977" spans="1:7" x14ac:dyDescent="0.35">
      <c r="A1977" s="346">
        <v>45466</v>
      </c>
      <c r="B1977" s="345" t="s">
        <v>4331</v>
      </c>
      <c r="C1977" s="345" t="s">
        <v>4332</v>
      </c>
      <c r="E1977" s="346"/>
      <c r="F1977" s="345"/>
      <c r="G1977" s="345"/>
    </row>
    <row r="1978" spans="1:7" x14ac:dyDescent="0.35">
      <c r="A1978" s="346">
        <v>45466</v>
      </c>
      <c r="B1978" s="345" t="s">
        <v>4333</v>
      </c>
      <c r="C1978" s="345" t="s">
        <v>4334</v>
      </c>
      <c r="E1978" s="346"/>
      <c r="F1978" s="345"/>
      <c r="G1978" s="345"/>
    </row>
    <row r="1979" spans="1:7" x14ac:dyDescent="0.35">
      <c r="A1979" s="346">
        <v>45466</v>
      </c>
      <c r="B1979" s="345" t="s">
        <v>4335</v>
      </c>
      <c r="C1979" s="345" t="s">
        <v>4336</v>
      </c>
      <c r="E1979" s="346"/>
      <c r="F1979" s="345"/>
      <c r="G1979" s="345"/>
    </row>
    <row r="1980" spans="1:7" x14ac:dyDescent="0.35">
      <c r="A1980" s="346">
        <v>45466</v>
      </c>
      <c r="B1980" s="345" t="s">
        <v>4337</v>
      </c>
      <c r="C1980" s="345" t="s">
        <v>4338</v>
      </c>
      <c r="E1980" s="346"/>
      <c r="F1980" s="345"/>
      <c r="G1980" s="345"/>
    </row>
    <row r="1981" spans="1:7" x14ac:dyDescent="0.35">
      <c r="A1981" s="346">
        <v>45466</v>
      </c>
      <c r="B1981" s="345" t="s">
        <v>4339</v>
      </c>
      <c r="C1981" s="345" t="s">
        <v>4340</v>
      </c>
      <c r="E1981" s="346"/>
      <c r="F1981" s="345"/>
      <c r="G1981" s="345"/>
    </row>
    <row r="1982" spans="1:7" x14ac:dyDescent="0.35">
      <c r="A1982" s="346">
        <v>45466</v>
      </c>
      <c r="B1982" s="345" t="s">
        <v>4341</v>
      </c>
      <c r="C1982" s="345" t="s">
        <v>4342</v>
      </c>
      <c r="E1982" s="346"/>
      <c r="F1982" s="345"/>
      <c r="G1982" s="345"/>
    </row>
    <row r="1983" spans="1:7" x14ac:dyDescent="0.35">
      <c r="A1983" s="346">
        <v>45466</v>
      </c>
      <c r="B1983" s="345" t="s">
        <v>4343</v>
      </c>
      <c r="C1983" s="345" t="s">
        <v>4344</v>
      </c>
      <c r="E1983" s="346"/>
      <c r="F1983" s="345"/>
      <c r="G1983" s="345"/>
    </row>
    <row r="1984" spans="1:7" x14ac:dyDescent="0.35">
      <c r="A1984" s="346">
        <v>45466</v>
      </c>
      <c r="B1984" s="345" t="s">
        <v>4345</v>
      </c>
      <c r="C1984" s="345" t="s">
        <v>4346</v>
      </c>
      <c r="E1984" s="346"/>
      <c r="F1984" s="345"/>
      <c r="G1984" s="345"/>
    </row>
    <row r="1985" spans="1:7" x14ac:dyDescent="0.35">
      <c r="A1985" s="346">
        <v>45466</v>
      </c>
      <c r="B1985" s="345" t="s">
        <v>4347</v>
      </c>
      <c r="C1985" s="345" t="s">
        <v>4348</v>
      </c>
      <c r="E1985" s="346"/>
      <c r="F1985" s="345"/>
      <c r="G1985" s="345"/>
    </row>
    <row r="1986" spans="1:7" x14ac:dyDescent="0.35">
      <c r="A1986" s="346">
        <v>45466</v>
      </c>
      <c r="B1986" s="345" t="s">
        <v>4349</v>
      </c>
      <c r="C1986" s="345" t="s">
        <v>4350</v>
      </c>
      <c r="E1986" s="346"/>
      <c r="F1986" s="345"/>
      <c r="G1986" s="345"/>
    </row>
    <row r="1987" spans="1:7" x14ac:dyDescent="0.35">
      <c r="A1987" s="346">
        <v>45466</v>
      </c>
      <c r="B1987" s="345" t="s">
        <v>4351</v>
      </c>
      <c r="C1987" s="345" t="s">
        <v>4352</v>
      </c>
      <c r="E1987" s="346"/>
      <c r="F1987" s="345"/>
      <c r="G1987" s="345"/>
    </row>
    <row r="1988" spans="1:7" x14ac:dyDescent="0.35">
      <c r="A1988" s="346">
        <v>45466</v>
      </c>
      <c r="B1988" s="345" t="s">
        <v>4353</v>
      </c>
      <c r="C1988" s="345" t="s">
        <v>4354</v>
      </c>
      <c r="E1988" s="346"/>
      <c r="F1988" s="345"/>
      <c r="G1988" s="345"/>
    </row>
    <row r="1989" spans="1:7" x14ac:dyDescent="0.35">
      <c r="A1989" s="346">
        <v>45466</v>
      </c>
      <c r="B1989" s="345" t="s">
        <v>4355</v>
      </c>
      <c r="C1989" s="345" t="s">
        <v>4356</v>
      </c>
      <c r="E1989" s="346"/>
      <c r="F1989" s="345"/>
      <c r="G1989" s="345"/>
    </row>
    <row r="1990" spans="1:7" x14ac:dyDescent="0.35">
      <c r="A1990" s="346">
        <v>45466</v>
      </c>
      <c r="B1990" s="345" t="s">
        <v>4357</v>
      </c>
      <c r="C1990" s="345" t="s">
        <v>4358</v>
      </c>
      <c r="E1990" s="346"/>
      <c r="F1990" s="345"/>
      <c r="G1990" s="345"/>
    </row>
    <row r="1991" spans="1:7" x14ac:dyDescent="0.35">
      <c r="A1991" s="346">
        <v>45466</v>
      </c>
      <c r="B1991" s="345" t="s">
        <v>4359</v>
      </c>
      <c r="C1991" s="345" t="s">
        <v>4360</v>
      </c>
      <c r="E1991" s="346"/>
      <c r="F1991" s="345"/>
      <c r="G1991" s="345"/>
    </row>
    <row r="1992" spans="1:7" x14ac:dyDescent="0.35">
      <c r="A1992" s="346">
        <v>45466</v>
      </c>
      <c r="B1992" s="345" t="s">
        <v>4361</v>
      </c>
      <c r="C1992" s="345" t="s">
        <v>4362</v>
      </c>
      <c r="E1992" s="346"/>
      <c r="F1992" s="345"/>
      <c r="G1992" s="345"/>
    </row>
    <row r="1993" spans="1:7" x14ac:dyDescent="0.35">
      <c r="A1993" s="346">
        <v>45466</v>
      </c>
      <c r="B1993" s="345" t="s">
        <v>4363</v>
      </c>
      <c r="C1993" s="345" t="s">
        <v>4364</v>
      </c>
      <c r="E1993" s="346"/>
      <c r="F1993" s="345"/>
      <c r="G1993" s="345"/>
    </row>
    <row r="1994" spans="1:7" x14ac:dyDescent="0.35">
      <c r="A1994" s="346">
        <v>45466</v>
      </c>
      <c r="B1994" s="345" t="s">
        <v>4365</v>
      </c>
      <c r="C1994" s="345" t="s">
        <v>415</v>
      </c>
      <c r="E1994" s="346"/>
      <c r="F1994" s="345"/>
      <c r="G1994" s="345"/>
    </row>
    <row r="1995" spans="1:7" x14ac:dyDescent="0.35">
      <c r="A1995" s="346">
        <v>45466</v>
      </c>
      <c r="B1995" s="345" t="s">
        <v>4366</v>
      </c>
      <c r="C1995" s="345" t="s">
        <v>4367</v>
      </c>
      <c r="E1995" s="346"/>
      <c r="F1995" s="345"/>
      <c r="G1995" s="345"/>
    </row>
    <row r="1996" spans="1:7" x14ac:dyDescent="0.35">
      <c r="A1996" s="346">
        <v>45466</v>
      </c>
      <c r="B1996" s="345" t="s">
        <v>4368</v>
      </c>
      <c r="C1996" s="345" t="s">
        <v>4369</v>
      </c>
      <c r="E1996" s="346"/>
      <c r="F1996" s="345"/>
      <c r="G1996" s="345"/>
    </row>
    <row r="1997" spans="1:7" x14ac:dyDescent="0.35">
      <c r="A1997" s="346">
        <v>45466</v>
      </c>
      <c r="B1997" s="345" t="s">
        <v>4370</v>
      </c>
      <c r="C1997" s="345" t="s">
        <v>4371</v>
      </c>
      <c r="E1997" s="346"/>
      <c r="F1997" s="345"/>
      <c r="G1997" s="345"/>
    </row>
    <row r="1998" spans="1:7" x14ac:dyDescent="0.35">
      <c r="A1998" s="346">
        <v>45466</v>
      </c>
      <c r="B1998" s="345" t="s">
        <v>4372</v>
      </c>
      <c r="C1998" s="345" t="s">
        <v>4373</v>
      </c>
      <c r="E1998" s="346"/>
      <c r="F1998" s="345"/>
      <c r="G1998" s="345"/>
    </row>
    <row r="1999" spans="1:7" x14ac:dyDescent="0.35">
      <c r="A1999" s="346">
        <v>45466</v>
      </c>
      <c r="B1999" s="345" t="s">
        <v>4374</v>
      </c>
      <c r="C1999" s="345" t="s">
        <v>4375</v>
      </c>
      <c r="E1999" s="346"/>
      <c r="F1999" s="345"/>
      <c r="G1999" s="345"/>
    </row>
    <row r="2000" spans="1:7" x14ac:dyDescent="0.35">
      <c r="A2000" s="346">
        <v>45466</v>
      </c>
      <c r="B2000" s="345" t="s">
        <v>4376</v>
      </c>
      <c r="C2000" s="345" t="s">
        <v>4377</v>
      </c>
      <c r="E2000" s="346"/>
      <c r="F2000" s="345"/>
      <c r="G2000" s="345"/>
    </row>
    <row r="2001" spans="1:7" x14ac:dyDescent="0.35">
      <c r="A2001" s="346">
        <v>45466</v>
      </c>
      <c r="B2001" s="345" t="s">
        <v>4378</v>
      </c>
      <c r="C2001" s="345" t="s">
        <v>4379</v>
      </c>
      <c r="E2001" s="346"/>
      <c r="F2001" s="345"/>
      <c r="G2001" s="345"/>
    </row>
    <row r="2002" spans="1:7" x14ac:dyDescent="0.35">
      <c r="A2002" s="346">
        <v>45466</v>
      </c>
      <c r="B2002" s="345" t="s">
        <v>4380</v>
      </c>
      <c r="C2002" s="345" t="s">
        <v>401</v>
      </c>
      <c r="E2002" s="346"/>
      <c r="F2002" s="345"/>
      <c r="G2002" s="345"/>
    </row>
    <row r="2003" spans="1:7" x14ac:dyDescent="0.35">
      <c r="A2003" s="346">
        <v>45466</v>
      </c>
      <c r="B2003" s="345" t="s">
        <v>4381</v>
      </c>
      <c r="C2003" s="345" t="s">
        <v>4382</v>
      </c>
      <c r="E2003" s="346"/>
      <c r="F2003" s="345"/>
      <c r="G2003" s="345"/>
    </row>
    <row r="2004" spans="1:7" x14ac:dyDescent="0.35">
      <c r="A2004" s="346">
        <v>45466</v>
      </c>
      <c r="B2004" s="345" t="s">
        <v>4383</v>
      </c>
      <c r="C2004" s="345" t="s">
        <v>4384</v>
      </c>
      <c r="E2004" s="346"/>
      <c r="F2004" s="345"/>
      <c r="G2004" s="345"/>
    </row>
    <row r="2005" spans="1:7" x14ac:dyDescent="0.35">
      <c r="A2005" s="346">
        <v>45466</v>
      </c>
      <c r="B2005" s="345" t="s">
        <v>4385</v>
      </c>
      <c r="C2005" s="345" t="s">
        <v>4386</v>
      </c>
      <c r="E2005" s="346"/>
      <c r="F2005" s="345"/>
      <c r="G2005" s="345"/>
    </row>
    <row r="2006" spans="1:7" x14ac:dyDescent="0.35">
      <c r="A2006" s="346">
        <v>45466</v>
      </c>
      <c r="B2006" s="345" t="s">
        <v>4387</v>
      </c>
      <c r="C2006" s="345" t="s">
        <v>4388</v>
      </c>
      <c r="E2006" s="346"/>
      <c r="F2006" s="345"/>
      <c r="G2006" s="345"/>
    </row>
    <row r="2007" spans="1:7" x14ac:dyDescent="0.35">
      <c r="A2007" s="346">
        <v>45466</v>
      </c>
      <c r="B2007" s="345" t="s">
        <v>4389</v>
      </c>
      <c r="C2007" s="345" t="s">
        <v>4390</v>
      </c>
      <c r="E2007" s="346"/>
      <c r="F2007" s="345"/>
      <c r="G2007" s="345"/>
    </row>
    <row r="2008" spans="1:7" x14ac:dyDescent="0.35">
      <c r="A2008" s="346">
        <v>45466</v>
      </c>
      <c r="B2008" s="345" t="s">
        <v>4391</v>
      </c>
      <c r="C2008" s="345" t="s">
        <v>4392</v>
      </c>
      <c r="E2008" s="346"/>
      <c r="F2008" s="345"/>
      <c r="G2008" s="345"/>
    </row>
    <row r="2009" spans="1:7" x14ac:dyDescent="0.35">
      <c r="A2009" s="346">
        <v>45466</v>
      </c>
      <c r="B2009" s="345" t="s">
        <v>4393</v>
      </c>
      <c r="C2009" s="345" t="s">
        <v>4394</v>
      </c>
      <c r="E2009" s="346"/>
      <c r="F2009" s="345"/>
      <c r="G2009" s="345"/>
    </row>
    <row r="2010" spans="1:7" x14ac:dyDescent="0.35">
      <c r="A2010" s="346">
        <v>45466</v>
      </c>
      <c r="B2010" s="345" t="s">
        <v>4395</v>
      </c>
      <c r="C2010" s="345" t="s">
        <v>4396</v>
      </c>
      <c r="E2010" s="346"/>
      <c r="F2010" s="345"/>
      <c r="G2010" s="345"/>
    </row>
    <row r="2011" spans="1:7" x14ac:dyDescent="0.35">
      <c r="A2011" s="346">
        <v>45466</v>
      </c>
      <c r="B2011" s="345" t="s">
        <v>4397</v>
      </c>
      <c r="C2011" s="345" t="s">
        <v>4398</v>
      </c>
      <c r="E2011" s="346"/>
      <c r="F2011" s="345"/>
      <c r="G2011" s="345"/>
    </row>
    <row r="2012" spans="1:7" x14ac:dyDescent="0.35">
      <c r="A2012" s="346">
        <v>45466</v>
      </c>
      <c r="B2012" s="345" t="s">
        <v>4399</v>
      </c>
      <c r="C2012" s="345" t="s">
        <v>4400</v>
      </c>
      <c r="E2012" s="346"/>
      <c r="F2012" s="345"/>
      <c r="G2012" s="345"/>
    </row>
    <row r="2013" spans="1:7" x14ac:dyDescent="0.35">
      <c r="A2013" s="346">
        <v>45466</v>
      </c>
      <c r="B2013" s="345" t="s">
        <v>4401</v>
      </c>
      <c r="C2013" s="345" t="s">
        <v>4402</v>
      </c>
      <c r="E2013" s="346"/>
      <c r="F2013" s="345"/>
      <c r="G2013" s="345"/>
    </row>
    <row r="2014" spans="1:7" x14ac:dyDescent="0.35">
      <c r="A2014" s="346">
        <v>45466</v>
      </c>
      <c r="B2014" s="345" t="s">
        <v>4403</v>
      </c>
      <c r="C2014" s="345" t="s">
        <v>4404</v>
      </c>
      <c r="E2014" s="346"/>
      <c r="F2014" s="345"/>
      <c r="G2014" s="345"/>
    </row>
    <row r="2015" spans="1:7" x14ac:dyDescent="0.35">
      <c r="A2015" s="346">
        <v>45466</v>
      </c>
      <c r="B2015" s="345" t="s">
        <v>4405</v>
      </c>
      <c r="C2015" s="345" t="s">
        <v>412</v>
      </c>
      <c r="E2015" s="346"/>
      <c r="F2015" s="345"/>
      <c r="G2015" s="345"/>
    </row>
    <row r="2016" spans="1:7" x14ac:dyDescent="0.35">
      <c r="A2016" s="346">
        <v>45466</v>
      </c>
      <c r="B2016" s="345" t="s">
        <v>4406</v>
      </c>
      <c r="C2016" s="345" t="s">
        <v>4407</v>
      </c>
      <c r="E2016" s="346"/>
      <c r="F2016" s="345"/>
      <c r="G2016" s="345"/>
    </row>
    <row r="2017" spans="1:7" x14ac:dyDescent="0.35">
      <c r="A2017" s="346">
        <v>45466</v>
      </c>
      <c r="B2017" s="345" t="s">
        <v>4408</v>
      </c>
      <c r="C2017" s="345" t="s">
        <v>4409</v>
      </c>
      <c r="E2017" s="346"/>
      <c r="F2017" s="345"/>
      <c r="G2017" s="345"/>
    </row>
    <row r="2018" spans="1:7" x14ac:dyDescent="0.35">
      <c r="A2018" s="346">
        <v>45466</v>
      </c>
      <c r="B2018" s="345" t="s">
        <v>4410</v>
      </c>
      <c r="C2018" s="345" t="s">
        <v>4411</v>
      </c>
      <c r="E2018" s="346"/>
      <c r="F2018" s="345"/>
      <c r="G2018" s="345"/>
    </row>
    <row r="2019" spans="1:7" x14ac:dyDescent="0.35">
      <c r="A2019" s="346">
        <v>45466</v>
      </c>
      <c r="B2019" s="345" t="s">
        <v>4412</v>
      </c>
      <c r="C2019" s="345" t="s">
        <v>4413</v>
      </c>
      <c r="E2019" s="346"/>
      <c r="F2019" s="345"/>
      <c r="G2019" s="345"/>
    </row>
    <row r="2020" spans="1:7" x14ac:dyDescent="0.35">
      <c r="A2020" s="346">
        <v>45466</v>
      </c>
      <c r="B2020" s="345" t="s">
        <v>4414</v>
      </c>
      <c r="C2020" s="345" t="s">
        <v>4415</v>
      </c>
      <c r="E2020" s="346"/>
      <c r="F2020" s="345"/>
      <c r="G2020" s="345"/>
    </row>
    <row r="2021" spans="1:7" x14ac:dyDescent="0.35">
      <c r="A2021" s="346">
        <v>45466</v>
      </c>
      <c r="B2021" s="345" t="s">
        <v>4416</v>
      </c>
      <c r="C2021" s="345" t="s">
        <v>4417</v>
      </c>
      <c r="E2021" s="346"/>
      <c r="F2021" s="345"/>
      <c r="G2021" s="345"/>
    </row>
    <row r="2022" spans="1:7" x14ac:dyDescent="0.35">
      <c r="A2022" s="346">
        <v>45466</v>
      </c>
      <c r="B2022" s="345" t="s">
        <v>4418</v>
      </c>
      <c r="C2022" s="345" t="s">
        <v>4419</v>
      </c>
      <c r="E2022" s="346"/>
      <c r="F2022" s="345"/>
      <c r="G2022" s="345"/>
    </row>
    <row r="2023" spans="1:7" x14ac:dyDescent="0.35">
      <c r="A2023" s="346">
        <v>45466</v>
      </c>
      <c r="B2023" s="345" t="s">
        <v>4420</v>
      </c>
      <c r="C2023" s="345" t="s">
        <v>4421</v>
      </c>
      <c r="E2023" s="346"/>
      <c r="F2023" s="345"/>
      <c r="G2023" s="345"/>
    </row>
    <row r="2024" spans="1:7" x14ac:dyDescent="0.35">
      <c r="A2024" s="346">
        <v>45466</v>
      </c>
      <c r="B2024" s="345" t="s">
        <v>4422</v>
      </c>
      <c r="C2024" s="345" t="s">
        <v>4423</v>
      </c>
      <c r="E2024" s="346"/>
      <c r="F2024" s="345"/>
      <c r="G2024" s="345"/>
    </row>
    <row r="2025" spans="1:7" x14ac:dyDescent="0.35">
      <c r="A2025" s="346">
        <v>45466</v>
      </c>
      <c r="B2025" s="345" t="s">
        <v>4424</v>
      </c>
      <c r="C2025" s="345" t="s">
        <v>4425</v>
      </c>
      <c r="E2025" s="346"/>
      <c r="F2025" s="345"/>
      <c r="G2025" s="345"/>
    </row>
    <row r="2026" spans="1:7" x14ac:dyDescent="0.35">
      <c r="A2026" s="346">
        <v>45466</v>
      </c>
      <c r="B2026" s="345" t="s">
        <v>4426</v>
      </c>
      <c r="C2026" s="345" t="s">
        <v>4427</v>
      </c>
      <c r="E2026" s="346"/>
      <c r="F2026" s="345"/>
      <c r="G2026" s="345"/>
    </row>
    <row r="2027" spans="1:7" x14ac:dyDescent="0.35">
      <c r="A2027" s="346">
        <v>45466</v>
      </c>
      <c r="B2027" s="345" t="s">
        <v>4428</v>
      </c>
      <c r="C2027" s="345" t="s">
        <v>485</v>
      </c>
      <c r="E2027" s="346"/>
      <c r="F2027" s="345"/>
      <c r="G2027" s="345"/>
    </row>
    <row r="2028" spans="1:7" x14ac:dyDescent="0.35">
      <c r="A2028" s="346">
        <v>45466</v>
      </c>
      <c r="B2028" s="345" t="s">
        <v>4429</v>
      </c>
      <c r="C2028" s="345" t="s">
        <v>4430</v>
      </c>
      <c r="E2028" s="346"/>
      <c r="F2028" s="345"/>
      <c r="G2028" s="345"/>
    </row>
    <row r="2029" spans="1:7" x14ac:dyDescent="0.35">
      <c r="A2029" s="346">
        <v>45466</v>
      </c>
      <c r="B2029" s="345" t="s">
        <v>4431</v>
      </c>
      <c r="C2029" s="345" t="s">
        <v>4432</v>
      </c>
      <c r="E2029" s="346"/>
      <c r="F2029" s="345"/>
      <c r="G2029" s="345"/>
    </row>
    <row r="2030" spans="1:7" x14ac:dyDescent="0.35">
      <c r="A2030" s="346">
        <v>45466</v>
      </c>
      <c r="B2030" s="345" t="s">
        <v>4433</v>
      </c>
      <c r="C2030" s="345" t="s">
        <v>4434</v>
      </c>
      <c r="E2030" s="346"/>
      <c r="F2030" s="345"/>
      <c r="G2030" s="345"/>
    </row>
    <row r="2031" spans="1:7" x14ac:dyDescent="0.35">
      <c r="A2031" s="346">
        <v>45466</v>
      </c>
      <c r="B2031" s="345" t="s">
        <v>4435</v>
      </c>
      <c r="C2031" s="345" t="s">
        <v>479</v>
      </c>
      <c r="E2031" s="346"/>
      <c r="F2031" s="345"/>
      <c r="G2031" s="345"/>
    </row>
    <row r="2032" spans="1:7" x14ac:dyDescent="0.35">
      <c r="A2032" s="346">
        <v>45466</v>
      </c>
      <c r="B2032" s="345" t="s">
        <v>4436</v>
      </c>
      <c r="C2032" s="345" t="s">
        <v>4437</v>
      </c>
      <c r="E2032" s="346"/>
      <c r="F2032" s="345"/>
      <c r="G2032" s="345"/>
    </row>
    <row r="2033" spans="1:7" x14ac:dyDescent="0.35">
      <c r="A2033" s="346">
        <v>45466</v>
      </c>
      <c r="B2033" s="345" t="s">
        <v>4438</v>
      </c>
      <c r="C2033" s="345" t="s">
        <v>4439</v>
      </c>
      <c r="E2033" s="346"/>
      <c r="F2033" s="345"/>
      <c r="G2033" s="345"/>
    </row>
    <row r="2034" spans="1:7" x14ac:dyDescent="0.35">
      <c r="A2034" s="346">
        <v>45466</v>
      </c>
      <c r="B2034" s="345" t="s">
        <v>4440</v>
      </c>
      <c r="C2034" s="345" t="s">
        <v>4441</v>
      </c>
      <c r="E2034" s="346"/>
      <c r="F2034" s="345"/>
      <c r="G2034" s="345"/>
    </row>
    <row r="2035" spans="1:7" x14ac:dyDescent="0.35">
      <c r="A2035" s="346">
        <v>45466</v>
      </c>
      <c r="B2035" s="345" t="s">
        <v>4442</v>
      </c>
      <c r="C2035" s="345" t="s">
        <v>4443</v>
      </c>
      <c r="E2035" s="346"/>
      <c r="F2035" s="345"/>
      <c r="G2035" s="345"/>
    </row>
    <row r="2036" spans="1:7" x14ac:dyDescent="0.35">
      <c r="A2036" s="346">
        <v>45466</v>
      </c>
      <c r="B2036" s="345" t="s">
        <v>4444</v>
      </c>
      <c r="C2036" s="345" t="s">
        <v>4445</v>
      </c>
      <c r="E2036" s="346"/>
      <c r="F2036" s="345"/>
      <c r="G2036" s="345"/>
    </row>
    <row r="2037" spans="1:7" x14ac:dyDescent="0.35">
      <c r="A2037" s="346">
        <v>45466</v>
      </c>
      <c r="B2037" s="345" t="s">
        <v>4446</v>
      </c>
      <c r="C2037" s="345" t="s">
        <v>4447</v>
      </c>
      <c r="E2037" s="346"/>
      <c r="F2037" s="345"/>
      <c r="G2037" s="345"/>
    </row>
    <row r="2038" spans="1:7" x14ac:dyDescent="0.35">
      <c r="A2038" s="346">
        <v>45466</v>
      </c>
      <c r="B2038" s="345" t="s">
        <v>4448</v>
      </c>
      <c r="C2038" s="345" t="s">
        <v>4449</v>
      </c>
      <c r="E2038" s="346"/>
      <c r="F2038" s="345"/>
      <c r="G2038" s="345"/>
    </row>
    <row r="2039" spans="1:7" x14ac:dyDescent="0.35">
      <c r="A2039" s="346">
        <v>45466</v>
      </c>
      <c r="B2039" s="345" t="s">
        <v>4450</v>
      </c>
      <c r="C2039" s="345" t="s">
        <v>4451</v>
      </c>
      <c r="E2039" s="346"/>
      <c r="F2039" s="345"/>
      <c r="G2039" s="345"/>
    </row>
    <row r="2040" spans="1:7" x14ac:dyDescent="0.35">
      <c r="A2040" s="346">
        <v>45466</v>
      </c>
      <c r="B2040" s="345" t="s">
        <v>4452</v>
      </c>
      <c r="C2040" s="345" t="s">
        <v>435</v>
      </c>
      <c r="E2040" s="346"/>
      <c r="F2040" s="345"/>
      <c r="G2040" s="345"/>
    </row>
    <row r="2041" spans="1:7" x14ac:dyDescent="0.35">
      <c r="A2041" s="346">
        <v>45466</v>
      </c>
      <c r="B2041" s="345" t="s">
        <v>4453</v>
      </c>
      <c r="C2041" s="345" t="s">
        <v>4454</v>
      </c>
      <c r="E2041" s="346"/>
      <c r="F2041" s="345"/>
      <c r="G2041" s="345"/>
    </row>
    <row r="2042" spans="1:7" x14ac:dyDescent="0.35">
      <c r="A2042" s="346">
        <v>45466</v>
      </c>
      <c r="B2042" s="345" t="s">
        <v>4455</v>
      </c>
      <c r="C2042" s="345" t="s">
        <v>419</v>
      </c>
      <c r="E2042" s="346"/>
      <c r="F2042" s="345"/>
      <c r="G2042" s="345"/>
    </row>
    <row r="2043" spans="1:7" x14ac:dyDescent="0.35">
      <c r="A2043" s="346">
        <v>45466</v>
      </c>
      <c r="B2043" s="345" t="s">
        <v>4456</v>
      </c>
      <c r="C2043" s="345" t="s">
        <v>484</v>
      </c>
      <c r="E2043" s="346"/>
      <c r="F2043" s="345"/>
      <c r="G2043" s="345"/>
    </row>
    <row r="2044" spans="1:7" x14ac:dyDescent="0.35">
      <c r="A2044" s="346">
        <v>45466</v>
      </c>
      <c r="B2044" s="345" t="s">
        <v>4457</v>
      </c>
      <c r="C2044" s="345" t="s">
        <v>4458</v>
      </c>
      <c r="E2044" s="346"/>
      <c r="F2044" s="345"/>
      <c r="G2044" s="345"/>
    </row>
    <row r="2045" spans="1:7" x14ac:dyDescent="0.35">
      <c r="A2045" s="346">
        <v>45466</v>
      </c>
      <c r="B2045" s="345" t="s">
        <v>4459</v>
      </c>
      <c r="C2045" s="345" t="s">
        <v>4460</v>
      </c>
      <c r="E2045" s="346"/>
      <c r="F2045" s="345"/>
      <c r="G2045" s="345"/>
    </row>
    <row r="2046" spans="1:7" x14ac:dyDescent="0.35">
      <c r="A2046" s="346">
        <v>45466</v>
      </c>
      <c r="B2046" s="345" t="s">
        <v>4461</v>
      </c>
      <c r="C2046" s="345" t="s">
        <v>476</v>
      </c>
      <c r="E2046" s="346"/>
      <c r="F2046" s="345"/>
      <c r="G2046" s="345"/>
    </row>
    <row r="2047" spans="1:7" x14ac:dyDescent="0.35">
      <c r="A2047" s="346">
        <v>45466</v>
      </c>
      <c r="B2047" s="345" t="s">
        <v>4462</v>
      </c>
      <c r="C2047" s="345" t="s">
        <v>4463</v>
      </c>
      <c r="E2047" s="346"/>
      <c r="F2047" s="345"/>
      <c r="G2047" s="345"/>
    </row>
    <row r="2048" spans="1:7" x14ac:dyDescent="0.35">
      <c r="A2048" s="346">
        <v>45466</v>
      </c>
      <c r="B2048" s="345" t="s">
        <v>4464</v>
      </c>
      <c r="C2048" s="345" t="s">
        <v>4465</v>
      </c>
      <c r="E2048" s="346"/>
      <c r="F2048" s="345"/>
      <c r="G2048" s="345"/>
    </row>
    <row r="2049" spans="1:7" x14ac:dyDescent="0.35">
      <c r="A2049" s="346">
        <v>45466</v>
      </c>
      <c r="B2049" s="345" t="s">
        <v>4466</v>
      </c>
      <c r="C2049" s="345" t="s">
        <v>4467</v>
      </c>
      <c r="E2049" s="346"/>
      <c r="F2049" s="345"/>
      <c r="G2049" s="345"/>
    </row>
    <row r="2050" spans="1:7" x14ac:dyDescent="0.35">
      <c r="A2050" s="346">
        <v>45466</v>
      </c>
      <c r="B2050" s="345" t="s">
        <v>4468</v>
      </c>
      <c r="C2050" s="345" t="s">
        <v>483</v>
      </c>
      <c r="E2050" s="346"/>
      <c r="F2050" s="345"/>
      <c r="G2050" s="345"/>
    </row>
    <row r="2051" spans="1:7" x14ac:dyDescent="0.35">
      <c r="A2051" s="346">
        <v>45466</v>
      </c>
      <c r="B2051" s="345" t="s">
        <v>4469</v>
      </c>
      <c r="C2051" s="345" t="s">
        <v>4470</v>
      </c>
      <c r="E2051" s="346"/>
      <c r="F2051" s="345"/>
      <c r="G2051" s="345"/>
    </row>
    <row r="2052" spans="1:7" x14ac:dyDescent="0.35">
      <c r="A2052" s="346">
        <v>45466</v>
      </c>
      <c r="B2052" s="345" t="s">
        <v>4471</v>
      </c>
      <c r="C2052" s="345" t="s">
        <v>4472</v>
      </c>
      <c r="E2052" s="346"/>
      <c r="F2052" s="345"/>
      <c r="G2052" s="345"/>
    </row>
    <row r="2053" spans="1:7" x14ac:dyDescent="0.35">
      <c r="A2053" s="346">
        <v>45466</v>
      </c>
      <c r="B2053" s="345" t="s">
        <v>4473</v>
      </c>
      <c r="C2053" s="345" t="s">
        <v>4474</v>
      </c>
      <c r="E2053" s="346"/>
      <c r="F2053" s="345"/>
      <c r="G2053" s="345"/>
    </row>
    <row r="2054" spans="1:7" x14ac:dyDescent="0.35">
      <c r="A2054" s="346">
        <v>45466</v>
      </c>
      <c r="B2054" s="345" t="s">
        <v>4475</v>
      </c>
      <c r="C2054" s="345" t="s">
        <v>4476</v>
      </c>
      <c r="E2054" s="346"/>
      <c r="F2054" s="345"/>
      <c r="G2054" s="345"/>
    </row>
    <row r="2055" spans="1:7" x14ac:dyDescent="0.35">
      <c r="A2055" s="346">
        <v>45466</v>
      </c>
      <c r="B2055" s="345" t="s">
        <v>4477</v>
      </c>
      <c r="C2055" s="345" t="s">
        <v>418</v>
      </c>
      <c r="E2055" s="346"/>
      <c r="F2055" s="345"/>
      <c r="G2055" s="345"/>
    </row>
    <row r="2056" spans="1:7" x14ac:dyDescent="0.35">
      <c r="A2056" s="346">
        <v>45466</v>
      </c>
      <c r="B2056" s="345" t="s">
        <v>4478</v>
      </c>
      <c r="C2056" s="345" t="s">
        <v>4479</v>
      </c>
      <c r="E2056" s="346"/>
      <c r="F2056" s="345"/>
      <c r="G2056" s="345"/>
    </row>
    <row r="2057" spans="1:7" x14ac:dyDescent="0.35">
      <c r="A2057" s="346">
        <v>45466</v>
      </c>
      <c r="B2057" s="345" t="s">
        <v>4480</v>
      </c>
      <c r="C2057" s="345" t="s">
        <v>4481</v>
      </c>
      <c r="E2057" s="346"/>
      <c r="F2057" s="345"/>
      <c r="G2057" s="345"/>
    </row>
    <row r="2058" spans="1:7" x14ac:dyDescent="0.35">
      <c r="A2058" s="346">
        <v>45466</v>
      </c>
      <c r="B2058" s="345" t="s">
        <v>4482</v>
      </c>
      <c r="C2058" s="345" t="s">
        <v>4483</v>
      </c>
      <c r="E2058" s="346"/>
      <c r="F2058" s="345"/>
      <c r="G2058" s="345"/>
    </row>
    <row r="2059" spans="1:7" x14ac:dyDescent="0.35">
      <c r="A2059" s="346">
        <v>45466</v>
      </c>
      <c r="B2059" s="345" t="s">
        <v>4484</v>
      </c>
      <c r="C2059" s="345" t="s">
        <v>4485</v>
      </c>
      <c r="E2059" s="346"/>
      <c r="F2059" s="345"/>
      <c r="G2059" s="345"/>
    </row>
    <row r="2060" spans="1:7" x14ac:dyDescent="0.35">
      <c r="A2060" s="346">
        <v>45466</v>
      </c>
      <c r="B2060" s="345" t="s">
        <v>4486</v>
      </c>
      <c r="C2060" s="345" t="s">
        <v>4487</v>
      </c>
      <c r="E2060" s="346"/>
      <c r="F2060" s="345"/>
      <c r="G2060" s="345"/>
    </row>
    <row r="2061" spans="1:7" x14ac:dyDescent="0.35">
      <c r="A2061" s="346">
        <v>45466</v>
      </c>
      <c r="B2061" s="345" t="s">
        <v>4488</v>
      </c>
      <c r="C2061" s="345" t="s">
        <v>4489</v>
      </c>
      <c r="E2061" s="346"/>
      <c r="F2061" s="345"/>
      <c r="G2061" s="345"/>
    </row>
    <row r="2062" spans="1:7" x14ac:dyDescent="0.35">
      <c r="A2062" s="346">
        <v>45466</v>
      </c>
      <c r="B2062" s="345" t="s">
        <v>4490</v>
      </c>
      <c r="C2062" s="345" t="s">
        <v>4491</v>
      </c>
      <c r="E2062" s="346"/>
      <c r="F2062" s="345"/>
      <c r="G2062" s="345"/>
    </row>
    <row r="2063" spans="1:7" x14ac:dyDescent="0.35">
      <c r="A2063" s="346">
        <v>45466</v>
      </c>
      <c r="B2063" s="345" t="s">
        <v>4492</v>
      </c>
      <c r="C2063" s="345" t="s">
        <v>4493</v>
      </c>
      <c r="E2063" s="346"/>
      <c r="F2063" s="345"/>
      <c r="G2063" s="345"/>
    </row>
    <row r="2064" spans="1:7" x14ac:dyDescent="0.35">
      <c r="A2064" s="346">
        <v>45466</v>
      </c>
      <c r="B2064" s="345" t="s">
        <v>4494</v>
      </c>
      <c r="C2064" s="345" t="s">
        <v>4495</v>
      </c>
      <c r="E2064" s="346"/>
      <c r="F2064" s="345"/>
      <c r="G2064" s="345"/>
    </row>
    <row r="2065" spans="1:7" x14ac:dyDescent="0.35">
      <c r="A2065" s="346">
        <v>45466</v>
      </c>
      <c r="B2065" s="345" t="s">
        <v>4496</v>
      </c>
      <c r="C2065" s="345" t="s">
        <v>4497</v>
      </c>
      <c r="E2065" s="346"/>
      <c r="F2065" s="345"/>
      <c r="G2065" s="345"/>
    </row>
    <row r="2066" spans="1:7" x14ac:dyDescent="0.35">
      <c r="A2066" s="346">
        <v>45466</v>
      </c>
      <c r="B2066" s="345" t="s">
        <v>4498</v>
      </c>
      <c r="C2066" s="345" t="s">
        <v>4499</v>
      </c>
      <c r="E2066" s="346"/>
      <c r="F2066" s="345"/>
      <c r="G2066" s="345"/>
    </row>
    <row r="2067" spans="1:7" x14ac:dyDescent="0.35">
      <c r="A2067" s="346">
        <v>45466</v>
      </c>
      <c r="B2067" s="345" t="s">
        <v>4500</v>
      </c>
      <c r="C2067" s="345" t="s">
        <v>4501</v>
      </c>
      <c r="E2067" s="346"/>
      <c r="F2067" s="345"/>
      <c r="G2067" s="345"/>
    </row>
    <row r="2068" spans="1:7" x14ac:dyDescent="0.35">
      <c r="A2068" s="346">
        <v>45466</v>
      </c>
      <c r="B2068" s="345" t="s">
        <v>4502</v>
      </c>
      <c r="C2068" s="345" t="s">
        <v>4503</v>
      </c>
      <c r="E2068" s="346"/>
      <c r="F2068" s="345"/>
      <c r="G2068" s="345"/>
    </row>
    <row r="2069" spans="1:7" x14ac:dyDescent="0.35">
      <c r="A2069" s="346">
        <v>45466</v>
      </c>
      <c r="B2069" s="345" t="s">
        <v>4504</v>
      </c>
      <c r="C2069" s="345" t="s">
        <v>4505</v>
      </c>
      <c r="E2069" s="346"/>
      <c r="F2069" s="345"/>
      <c r="G2069" s="345"/>
    </row>
    <row r="2070" spans="1:7" x14ac:dyDescent="0.35">
      <c r="A2070" s="346">
        <v>45466</v>
      </c>
      <c r="B2070" s="345" t="s">
        <v>4506</v>
      </c>
      <c r="C2070" s="345" t="s">
        <v>4507</v>
      </c>
      <c r="E2070" s="346"/>
      <c r="F2070" s="345"/>
      <c r="G2070" s="345"/>
    </row>
    <row r="2071" spans="1:7" x14ac:dyDescent="0.35">
      <c r="A2071" s="346">
        <v>45466</v>
      </c>
      <c r="B2071" s="345" t="s">
        <v>4508</v>
      </c>
      <c r="C2071" s="345" t="s">
        <v>4509</v>
      </c>
      <c r="E2071" s="346"/>
      <c r="F2071" s="345"/>
      <c r="G2071" s="345"/>
    </row>
    <row r="2072" spans="1:7" x14ac:dyDescent="0.35">
      <c r="A2072" s="346">
        <v>45466</v>
      </c>
      <c r="B2072" s="345" t="s">
        <v>4510</v>
      </c>
      <c r="C2072" s="345" t="s">
        <v>4511</v>
      </c>
      <c r="E2072" s="346"/>
      <c r="F2072" s="345"/>
      <c r="G2072" s="345"/>
    </row>
    <row r="2073" spans="1:7" x14ac:dyDescent="0.35">
      <c r="A2073" s="346">
        <v>45466</v>
      </c>
      <c r="B2073" s="345" t="s">
        <v>4512</v>
      </c>
      <c r="C2073" s="345" t="s">
        <v>436</v>
      </c>
      <c r="E2073" s="346"/>
      <c r="F2073" s="345"/>
      <c r="G2073" s="345"/>
    </row>
    <row r="2074" spans="1:7" x14ac:dyDescent="0.35">
      <c r="A2074" s="346">
        <v>45466</v>
      </c>
      <c r="B2074" s="345" t="s">
        <v>4513</v>
      </c>
      <c r="C2074" s="345" t="s">
        <v>4514</v>
      </c>
      <c r="E2074" s="346"/>
      <c r="F2074" s="345"/>
      <c r="G2074" s="345"/>
    </row>
    <row r="2075" spans="1:7" x14ac:dyDescent="0.35">
      <c r="A2075" s="346">
        <v>45466</v>
      </c>
      <c r="B2075" s="345" t="s">
        <v>4515</v>
      </c>
      <c r="C2075" s="345" t="s">
        <v>4516</v>
      </c>
      <c r="E2075" s="346"/>
      <c r="F2075" s="345"/>
      <c r="G2075" s="345"/>
    </row>
    <row r="2076" spans="1:7" x14ac:dyDescent="0.35">
      <c r="A2076" s="346">
        <v>45466</v>
      </c>
      <c r="B2076" s="345" t="s">
        <v>4517</v>
      </c>
      <c r="C2076" s="345" t="s">
        <v>4518</v>
      </c>
      <c r="E2076" s="346"/>
      <c r="F2076" s="345"/>
      <c r="G2076" s="345"/>
    </row>
    <row r="2077" spans="1:7" x14ac:dyDescent="0.35">
      <c r="A2077" s="346">
        <v>45466</v>
      </c>
      <c r="B2077" s="345" t="s">
        <v>4519</v>
      </c>
      <c r="C2077" s="345" t="s">
        <v>4520</v>
      </c>
      <c r="E2077" s="346"/>
      <c r="F2077" s="345"/>
      <c r="G2077" s="345"/>
    </row>
    <row r="2078" spans="1:7" x14ac:dyDescent="0.35">
      <c r="A2078" s="346">
        <v>45466</v>
      </c>
      <c r="B2078" s="345" t="s">
        <v>4521</v>
      </c>
      <c r="C2078" s="345" t="s">
        <v>4522</v>
      </c>
      <c r="E2078" s="346"/>
      <c r="F2078" s="345"/>
      <c r="G2078" s="345"/>
    </row>
    <row r="2079" spans="1:7" x14ac:dyDescent="0.35">
      <c r="A2079" s="346">
        <v>45466</v>
      </c>
      <c r="B2079" s="345" t="s">
        <v>4523</v>
      </c>
      <c r="C2079" s="345" t="s">
        <v>4524</v>
      </c>
      <c r="E2079" s="346"/>
      <c r="F2079" s="345"/>
      <c r="G2079" s="345"/>
    </row>
    <row r="2080" spans="1:7" x14ac:dyDescent="0.35">
      <c r="A2080" s="346">
        <v>45466</v>
      </c>
      <c r="B2080" s="345" t="s">
        <v>4525</v>
      </c>
      <c r="C2080" s="345" t="s">
        <v>4526</v>
      </c>
      <c r="E2080" s="346"/>
      <c r="F2080" s="345"/>
      <c r="G2080" s="345"/>
    </row>
    <row r="2081" spans="1:7" x14ac:dyDescent="0.35">
      <c r="A2081" s="346">
        <v>45466</v>
      </c>
      <c r="B2081" s="345" t="s">
        <v>4527</v>
      </c>
      <c r="C2081" s="345" t="s">
        <v>4528</v>
      </c>
      <c r="E2081" s="346"/>
      <c r="F2081" s="345"/>
      <c r="G2081" s="345"/>
    </row>
    <row r="2082" spans="1:7" x14ac:dyDescent="0.35">
      <c r="A2082" s="346">
        <v>45466</v>
      </c>
      <c r="B2082" s="345" t="s">
        <v>4529</v>
      </c>
      <c r="C2082" s="345" t="s">
        <v>4530</v>
      </c>
      <c r="E2082" s="346"/>
      <c r="F2082" s="345"/>
      <c r="G2082" s="345"/>
    </row>
    <row r="2083" spans="1:7" x14ac:dyDescent="0.35">
      <c r="A2083" s="346">
        <v>45466</v>
      </c>
      <c r="B2083" s="345" t="s">
        <v>4531</v>
      </c>
      <c r="C2083" s="345" t="s">
        <v>4532</v>
      </c>
      <c r="E2083" s="346"/>
      <c r="F2083" s="345"/>
      <c r="G2083" s="345"/>
    </row>
    <row r="2084" spans="1:7" x14ac:dyDescent="0.35">
      <c r="A2084" s="346">
        <v>45466</v>
      </c>
      <c r="B2084" s="345" t="s">
        <v>4533</v>
      </c>
      <c r="C2084" s="345" t="s">
        <v>4534</v>
      </c>
      <c r="E2084" s="346"/>
      <c r="F2084" s="345"/>
      <c r="G2084" s="345"/>
    </row>
    <row r="2085" spans="1:7" x14ac:dyDescent="0.35">
      <c r="A2085" s="346">
        <v>45466</v>
      </c>
      <c r="B2085" s="345" t="s">
        <v>4535</v>
      </c>
      <c r="C2085" s="345" t="s">
        <v>481</v>
      </c>
      <c r="E2085" s="346"/>
      <c r="F2085" s="345"/>
      <c r="G2085" s="345"/>
    </row>
    <row r="2086" spans="1:7" x14ac:dyDescent="0.35">
      <c r="A2086" s="346">
        <v>45466</v>
      </c>
      <c r="B2086" s="345" t="s">
        <v>4536</v>
      </c>
      <c r="C2086" s="345" t="s">
        <v>4537</v>
      </c>
      <c r="E2086" s="346"/>
      <c r="F2086" s="345"/>
      <c r="G2086" s="345"/>
    </row>
    <row r="2087" spans="1:7" x14ac:dyDescent="0.35">
      <c r="A2087" s="346">
        <v>45466</v>
      </c>
      <c r="B2087" s="345" t="s">
        <v>4538</v>
      </c>
      <c r="C2087" s="345" t="s">
        <v>4539</v>
      </c>
      <c r="E2087" s="346"/>
      <c r="F2087" s="345"/>
      <c r="G2087" s="345"/>
    </row>
    <row r="2088" spans="1:7" x14ac:dyDescent="0.35">
      <c r="A2088" s="346">
        <v>45466</v>
      </c>
      <c r="B2088" s="345" t="s">
        <v>4540</v>
      </c>
      <c r="C2088" s="345" t="s">
        <v>4541</v>
      </c>
      <c r="E2088" s="346"/>
      <c r="F2088" s="345"/>
      <c r="G2088" s="345"/>
    </row>
    <row r="2089" spans="1:7" x14ac:dyDescent="0.35">
      <c r="A2089" s="346">
        <v>45466</v>
      </c>
      <c r="B2089" s="345" t="s">
        <v>4542</v>
      </c>
      <c r="C2089" s="345" t="s">
        <v>4543</v>
      </c>
      <c r="E2089" s="346"/>
      <c r="F2089" s="345"/>
      <c r="G2089" s="345"/>
    </row>
    <row r="2090" spans="1:7" x14ac:dyDescent="0.35">
      <c r="A2090" s="346">
        <v>45466</v>
      </c>
      <c r="B2090" s="345" t="s">
        <v>4544</v>
      </c>
      <c r="C2090" s="345" t="s">
        <v>4545</v>
      </c>
      <c r="E2090" s="346"/>
      <c r="F2090" s="345"/>
      <c r="G2090" s="345"/>
    </row>
    <row r="2091" spans="1:7" x14ac:dyDescent="0.35">
      <c r="A2091" s="346">
        <v>45466</v>
      </c>
      <c r="B2091" s="345" t="s">
        <v>4546</v>
      </c>
      <c r="C2091" s="345" t="s">
        <v>4547</v>
      </c>
      <c r="E2091" s="346"/>
      <c r="F2091" s="345"/>
      <c r="G2091" s="345"/>
    </row>
    <row r="2092" spans="1:7" x14ac:dyDescent="0.35">
      <c r="A2092" s="346">
        <v>45466</v>
      </c>
      <c r="B2092" s="345" t="s">
        <v>4548</v>
      </c>
      <c r="C2092" s="345" t="s">
        <v>4549</v>
      </c>
      <c r="E2092" s="346"/>
      <c r="F2092" s="345"/>
      <c r="G2092" s="345"/>
    </row>
    <row r="2093" spans="1:7" x14ac:dyDescent="0.35">
      <c r="A2093" s="346">
        <v>45466</v>
      </c>
      <c r="B2093" s="345" t="s">
        <v>4550</v>
      </c>
      <c r="C2093" s="345" t="s">
        <v>4551</v>
      </c>
      <c r="E2093" s="346"/>
      <c r="F2093" s="345"/>
      <c r="G2093" s="345"/>
    </row>
    <row r="2094" spans="1:7" x14ac:dyDescent="0.35">
      <c r="A2094" s="346">
        <v>45466</v>
      </c>
      <c r="B2094" s="345" t="s">
        <v>4552</v>
      </c>
      <c r="C2094" s="345" t="s">
        <v>4553</v>
      </c>
      <c r="E2094" s="346"/>
      <c r="F2094" s="345"/>
      <c r="G2094" s="345"/>
    </row>
    <row r="2095" spans="1:7" x14ac:dyDescent="0.35">
      <c r="A2095" s="346">
        <v>45466</v>
      </c>
      <c r="B2095" s="345" t="s">
        <v>4554</v>
      </c>
      <c r="C2095" s="345" t="s">
        <v>464</v>
      </c>
      <c r="E2095" s="346"/>
      <c r="F2095" s="345"/>
      <c r="G2095" s="345"/>
    </row>
    <row r="2096" spans="1:7" x14ac:dyDescent="0.35">
      <c r="A2096" s="346">
        <v>45466</v>
      </c>
      <c r="B2096" s="345" t="s">
        <v>4555</v>
      </c>
      <c r="C2096" s="345" t="s">
        <v>4556</v>
      </c>
      <c r="E2096" s="346"/>
      <c r="F2096" s="345"/>
      <c r="G2096" s="345"/>
    </row>
    <row r="2097" spans="1:7" x14ac:dyDescent="0.35">
      <c r="A2097" s="346">
        <v>45466</v>
      </c>
      <c r="B2097" s="345" t="s">
        <v>4557</v>
      </c>
      <c r="C2097" s="345" t="s">
        <v>4558</v>
      </c>
      <c r="E2097" s="346"/>
      <c r="F2097" s="345"/>
      <c r="G2097" s="345"/>
    </row>
    <row r="2098" spans="1:7" x14ac:dyDescent="0.35">
      <c r="A2098" s="346">
        <v>45466</v>
      </c>
      <c r="B2098" s="345" t="s">
        <v>4559</v>
      </c>
      <c r="C2098" s="345" t="s">
        <v>4560</v>
      </c>
      <c r="E2098" s="346"/>
      <c r="F2098" s="345"/>
      <c r="G2098" s="345"/>
    </row>
    <row r="2099" spans="1:7" x14ac:dyDescent="0.35">
      <c r="A2099" s="346">
        <v>45466</v>
      </c>
      <c r="B2099" s="345" t="s">
        <v>4561</v>
      </c>
      <c r="C2099" s="345" t="s">
        <v>4562</v>
      </c>
      <c r="E2099" s="346"/>
      <c r="F2099" s="345"/>
      <c r="G2099" s="345"/>
    </row>
    <row r="2100" spans="1:7" x14ac:dyDescent="0.35">
      <c r="A2100" s="346">
        <v>45466</v>
      </c>
      <c r="B2100" s="345" t="s">
        <v>4563</v>
      </c>
      <c r="C2100" s="345" t="s">
        <v>4564</v>
      </c>
      <c r="E2100" s="346"/>
      <c r="F2100" s="345"/>
      <c r="G2100" s="345"/>
    </row>
    <row r="2101" spans="1:7" x14ac:dyDescent="0.35">
      <c r="A2101" s="346">
        <v>45466</v>
      </c>
      <c r="B2101" s="345" t="s">
        <v>4565</v>
      </c>
      <c r="C2101" s="345" t="s">
        <v>4566</v>
      </c>
      <c r="E2101" s="346"/>
      <c r="F2101" s="345"/>
      <c r="G2101" s="345"/>
    </row>
    <row r="2102" spans="1:7" x14ac:dyDescent="0.35">
      <c r="A2102" s="346">
        <v>45466</v>
      </c>
      <c r="B2102" s="345" t="s">
        <v>4567</v>
      </c>
      <c r="C2102" s="345" t="s">
        <v>4568</v>
      </c>
      <c r="E2102" s="346"/>
      <c r="F2102" s="345"/>
      <c r="G2102" s="345"/>
    </row>
    <row r="2103" spans="1:7" x14ac:dyDescent="0.35">
      <c r="A2103" s="346">
        <v>45466</v>
      </c>
      <c r="B2103" s="345" t="s">
        <v>4569</v>
      </c>
      <c r="C2103" s="345" t="s">
        <v>411</v>
      </c>
      <c r="E2103" s="346"/>
      <c r="F2103" s="345"/>
      <c r="G2103" s="345"/>
    </row>
    <row r="2104" spans="1:7" x14ac:dyDescent="0.35">
      <c r="A2104" s="346">
        <v>45466</v>
      </c>
      <c r="B2104" s="345" t="s">
        <v>4570</v>
      </c>
      <c r="C2104" s="345" t="s">
        <v>444</v>
      </c>
      <c r="E2104" s="346"/>
      <c r="F2104" s="345"/>
      <c r="G2104" s="345"/>
    </row>
    <row r="2105" spans="1:7" x14ac:dyDescent="0.35">
      <c r="A2105" s="346">
        <v>45466</v>
      </c>
      <c r="B2105" s="345" t="s">
        <v>4571</v>
      </c>
      <c r="C2105" s="345" t="s">
        <v>4572</v>
      </c>
      <c r="E2105" s="346"/>
      <c r="F2105" s="345"/>
      <c r="G2105" s="345"/>
    </row>
    <row r="2106" spans="1:7" x14ac:dyDescent="0.35">
      <c r="A2106" s="346">
        <v>45466</v>
      </c>
      <c r="B2106" s="345" t="s">
        <v>4573</v>
      </c>
      <c r="C2106" s="345" t="s">
        <v>4574</v>
      </c>
      <c r="E2106" s="346"/>
      <c r="F2106" s="345"/>
      <c r="G2106" s="345"/>
    </row>
    <row r="2107" spans="1:7" x14ac:dyDescent="0.35">
      <c r="A2107" s="346">
        <v>45466</v>
      </c>
      <c r="B2107" s="345" t="s">
        <v>4575</v>
      </c>
      <c r="C2107" s="345" t="s">
        <v>4576</v>
      </c>
      <c r="E2107" s="346"/>
      <c r="F2107" s="345"/>
      <c r="G2107" s="345"/>
    </row>
    <row r="2108" spans="1:7" x14ac:dyDescent="0.35">
      <c r="A2108" s="346">
        <v>45466</v>
      </c>
      <c r="B2108" s="345" t="s">
        <v>4577</v>
      </c>
      <c r="C2108" s="345" t="s">
        <v>4578</v>
      </c>
      <c r="E2108" s="346"/>
      <c r="F2108" s="345"/>
      <c r="G2108" s="345"/>
    </row>
    <row r="2109" spans="1:7" x14ac:dyDescent="0.35">
      <c r="A2109" s="346">
        <v>45466</v>
      </c>
      <c r="B2109" s="345" t="s">
        <v>4579</v>
      </c>
      <c r="C2109" s="345" t="s">
        <v>4580</v>
      </c>
      <c r="E2109" s="346"/>
      <c r="F2109" s="345"/>
      <c r="G2109" s="345"/>
    </row>
    <row r="2110" spans="1:7" x14ac:dyDescent="0.35">
      <c r="A2110" s="346">
        <v>45466</v>
      </c>
      <c r="B2110" s="345" t="s">
        <v>4581</v>
      </c>
      <c r="C2110" s="345" t="s">
        <v>4582</v>
      </c>
      <c r="E2110" s="346"/>
      <c r="F2110" s="345"/>
      <c r="G2110" s="345"/>
    </row>
    <row r="2111" spans="1:7" x14ac:dyDescent="0.35">
      <c r="A2111" s="346">
        <v>45466</v>
      </c>
      <c r="B2111" s="345" t="s">
        <v>4583</v>
      </c>
      <c r="C2111" s="345" t="s">
        <v>4584</v>
      </c>
      <c r="E2111" s="346"/>
      <c r="F2111" s="345"/>
      <c r="G2111" s="345"/>
    </row>
    <row r="2112" spans="1:7" x14ac:dyDescent="0.35">
      <c r="A2112" s="346">
        <v>45466</v>
      </c>
      <c r="B2112" s="345" t="s">
        <v>4585</v>
      </c>
      <c r="C2112" s="345" t="s">
        <v>4586</v>
      </c>
      <c r="E2112" s="346"/>
      <c r="F2112" s="345"/>
      <c r="G2112" s="345"/>
    </row>
    <row r="2113" spans="1:7" x14ac:dyDescent="0.35">
      <c r="A2113" s="346">
        <v>45466</v>
      </c>
      <c r="B2113" s="345" t="s">
        <v>4587</v>
      </c>
      <c r="C2113" s="345" t="s">
        <v>4588</v>
      </c>
      <c r="E2113" s="346"/>
      <c r="F2113" s="345"/>
      <c r="G2113" s="345"/>
    </row>
    <row r="2114" spans="1:7" x14ac:dyDescent="0.35">
      <c r="A2114" s="346">
        <v>45466</v>
      </c>
      <c r="B2114" s="345" t="s">
        <v>4589</v>
      </c>
      <c r="C2114" s="345" t="s">
        <v>4590</v>
      </c>
      <c r="E2114" s="346"/>
      <c r="F2114" s="345"/>
      <c r="G2114" s="345"/>
    </row>
    <row r="2115" spans="1:7" x14ac:dyDescent="0.35">
      <c r="A2115" s="346">
        <v>45466</v>
      </c>
      <c r="B2115" s="345" t="s">
        <v>4591</v>
      </c>
      <c r="C2115" s="345" t="s">
        <v>4592</v>
      </c>
      <c r="E2115" s="346"/>
      <c r="F2115" s="345"/>
      <c r="G2115" s="345"/>
    </row>
    <row r="2116" spans="1:7" x14ac:dyDescent="0.35">
      <c r="A2116" s="346">
        <v>45466</v>
      </c>
      <c r="B2116" s="345" t="s">
        <v>4593</v>
      </c>
      <c r="C2116" s="345" t="s">
        <v>4594</v>
      </c>
      <c r="E2116" s="346"/>
      <c r="F2116" s="345"/>
      <c r="G2116" s="345"/>
    </row>
    <row r="2117" spans="1:7" x14ac:dyDescent="0.35">
      <c r="A2117" s="346">
        <v>45466</v>
      </c>
      <c r="B2117" s="345" t="s">
        <v>4595</v>
      </c>
      <c r="C2117" s="345" t="s">
        <v>4596</v>
      </c>
      <c r="E2117" s="346"/>
      <c r="F2117" s="345"/>
      <c r="G2117" s="345"/>
    </row>
    <row r="2118" spans="1:7" x14ac:dyDescent="0.35">
      <c r="A2118" s="346">
        <v>45466</v>
      </c>
      <c r="B2118" s="345" t="s">
        <v>4597</v>
      </c>
      <c r="C2118" s="345" t="s">
        <v>4598</v>
      </c>
      <c r="E2118" s="346"/>
      <c r="F2118" s="345"/>
      <c r="G2118" s="345"/>
    </row>
    <row r="2119" spans="1:7" x14ac:dyDescent="0.35">
      <c r="A2119" s="346">
        <v>45466</v>
      </c>
      <c r="B2119" s="345" t="s">
        <v>4599</v>
      </c>
      <c r="C2119" s="345" t="s">
        <v>4600</v>
      </c>
      <c r="E2119" s="346"/>
      <c r="F2119" s="345"/>
      <c r="G2119" s="345"/>
    </row>
    <row r="2120" spans="1:7" x14ac:dyDescent="0.35">
      <c r="A2120" s="346">
        <v>45466</v>
      </c>
      <c r="B2120" s="345" t="s">
        <v>4601</v>
      </c>
      <c r="C2120" s="345" t="s">
        <v>4602</v>
      </c>
      <c r="E2120" s="346"/>
      <c r="F2120" s="345"/>
      <c r="G2120" s="345"/>
    </row>
    <row r="2121" spans="1:7" x14ac:dyDescent="0.35">
      <c r="A2121" s="346">
        <v>45466</v>
      </c>
      <c r="B2121" s="345" t="s">
        <v>4603</v>
      </c>
      <c r="C2121" s="345" t="s">
        <v>4604</v>
      </c>
      <c r="E2121" s="346"/>
      <c r="F2121" s="345"/>
      <c r="G2121" s="345"/>
    </row>
    <row r="2122" spans="1:7" x14ac:dyDescent="0.35">
      <c r="A2122" s="346">
        <v>45466</v>
      </c>
      <c r="B2122" s="345" t="s">
        <v>4605</v>
      </c>
      <c r="C2122" s="345" t="s">
        <v>4606</v>
      </c>
      <c r="E2122" s="346"/>
      <c r="F2122" s="345"/>
      <c r="G2122" s="345"/>
    </row>
    <row r="2123" spans="1:7" x14ac:dyDescent="0.35">
      <c r="A2123" s="346">
        <v>45466</v>
      </c>
      <c r="B2123" s="345" t="s">
        <v>4607</v>
      </c>
      <c r="C2123" s="345" t="s">
        <v>430</v>
      </c>
      <c r="E2123" s="346"/>
      <c r="F2123" s="345"/>
      <c r="G2123" s="345"/>
    </row>
    <row r="2124" spans="1:7" x14ac:dyDescent="0.35">
      <c r="A2124" s="346">
        <v>45466</v>
      </c>
      <c r="B2124" s="345" t="s">
        <v>4608</v>
      </c>
      <c r="C2124" s="345" t="s">
        <v>4609</v>
      </c>
      <c r="E2124" s="346"/>
      <c r="F2124" s="345"/>
      <c r="G2124" s="345"/>
    </row>
    <row r="2125" spans="1:7" x14ac:dyDescent="0.35">
      <c r="A2125" s="346">
        <v>45466</v>
      </c>
      <c r="B2125" s="345" t="s">
        <v>4610</v>
      </c>
      <c r="C2125" s="345" t="s">
        <v>4611</v>
      </c>
      <c r="E2125" s="346"/>
      <c r="F2125" s="345"/>
      <c r="G2125" s="345"/>
    </row>
    <row r="2126" spans="1:7" x14ac:dyDescent="0.35">
      <c r="A2126" s="346">
        <v>45466</v>
      </c>
      <c r="B2126" s="345" t="s">
        <v>4612</v>
      </c>
      <c r="C2126" s="345" t="s">
        <v>4613</v>
      </c>
      <c r="E2126" s="346"/>
      <c r="F2126" s="345"/>
      <c r="G2126" s="345"/>
    </row>
    <row r="2127" spans="1:7" x14ac:dyDescent="0.35">
      <c r="A2127" s="346">
        <v>45466</v>
      </c>
      <c r="B2127" s="345" t="s">
        <v>4614</v>
      </c>
      <c r="C2127" s="345" t="s">
        <v>4615</v>
      </c>
      <c r="E2127" s="346"/>
      <c r="F2127" s="345"/>
      <c r="G2127" s="345"/>
    </row>
    <row r="2128" spans="1:7" x14ac:dyDescent="0.35">
      <c r="A2128" s="346">
        <v>45466</v>
      </c>
      <c r="B2128" s="345" t="s">
        <v>4616</v>
      </c>
      <c r="C2128" s="345" t="s">
        <v>4617</v>
      </c>
      <c r="E2128" s="346"/>
      <c r="F2128" s="345"/>
      <c r="G2128" s="345"/>
    </row>
    <row r="2129" spans="1:7" x14ac:dyDescent="0.35">
      <c r="A2129" s="346">
        <v>45466</v>
      </c>
      <c r="B2129" s="345" t="s">
        <v>4618</v>
      </c>
      <c r="C2129" s="345" t="s">
        <v>4619</v>
      </c>
      <c r="E2129" s="346"/>
      <c r="F2129" s="345"/>
      <c r="G2129" s="345"/>
    </row>
    <row r="2130" spans="1:7" x14ac:dyDescent="0.35">
      <c r="A2130" s="346">
        <v>45466</v>
      </c>
      <c r="B2130" s="345" t="s">
        <v>4620</v>
      </c>
      <c r="C2130" s="345" t="s">
        <v>4621</v>
      </c>
      <c r="E2130" s="346"/>
      <c r="F2130" s="345"/>
      <c r="G2130" s="345"/>
    </row>
    <row r="2131" spans="1:7" x14ac:dyDescent="0.35">
      <c r="A2131" s="346">
        <v>45466</v>
      </c>
      <c r="B2131" s="345" t="s">
        <v>4622</v>
      </c>
      <c r="C2131" s="345" t="s">
        <v>4623</v>
      </c>
      <c r="E2131" s="346"/>
      <c r="F2131" s="345"/>
      <c r="G2131" s="345"/>
    </row>
    <row r="2132" spans="1:7" x14ac:dyDescent="0.35">
      <c r="A2132" s="346">
        <v>45466</v>
      </c>
      <c r="B2132" s="345" t="s">
        <v>4624</v>
      </c>
      <c r="C2132" s="345" t="s">
        <v>414</v>
      </c>
      <c r="E2132" s="346"/>
      <c r="F2132" s="345"/>
      <c r="G2132" s="345"/>
    </row>
    <row r="2133" spans="1:7" x14ac:dyDescent="0.35">
      <c r="A2133" s="346">
        <v>45466</v>
      </c>
      <c r="B2133" s="345" t="s">
        <v>4625</v>
      </c>
      <c r="C2133" s="345" t="s">
        <v>4626</v>
      </c>
      <c r="E2133" s="346"/>
      <c r="F2133" s="345"/>
      <c r="G2133" s="345"/>
    </row>
    <row r="2134" spans="1:7" x14ac:dyDescent="0.35">
      <c r="A2134" s="346">
        <v>45466</v>
      </c>
      <c r="B2134" s="345" t="s">
        <v>4627</v>
      </c>
      <c r="C2134" s="345" t="s">
        <v>4628</v>
      </c>
      <c r="E2134" s="346"/>
      <c r="F2134" s="345"/>
      <c r="G2134" s="345"/>
    </row>
    <row r="2135" spans="1:7" x14ac:dyDescent="0.35">
      <c r="A2135" s="346">
        <v>45466</v>
      </c>
      <c r="B2135" s="345" t="s">
        <v>4629</v>
      </c>
      <c r="C2135" s="345" t="s">
        <v>4630</v>
      </c>
      <c r="E2135" s="346"/>
      <c r="F2135" s="345"/>
      <c r="G2135" s="345"/>
    </row>
    <row r="2136" spans="1:7" x14ac:dyDescent="0.35">
      <c r="A2136" s="346">
        <v>45466</v>
      </c>
      <c r="B2136" s="345" t="s">
        <v>4631</v>
      </c>
      <c r="C2136" s="345" t="s">
        <v>4632</v>
      </c>
      <c r="E2136" s="346"/>
      <c r="F2136" s="345"/>
      <c r="G2136" s="345"/>
    </row>
    <row r="2137" spans="1:7" x14ac:dyDescent="0.35">
      <c r="A2137" s="346">
        <v>45466</v>
      </c>
      <c r="B2137" s="345" t="s">
        <v>4633</v>
      </c>
      <c r="C2137" s="345" t="s">
        <v>429</v>
      </c>
      <c r="E2137" s="346"/>
      <c r="F2137" s="345"/>
      <c r="G2137" s="345"/>
    </row>
    <row r="2138" spans="1:7" x14ac:dyDescent="0.35">
      <c r="A2138" s="346">
        <v>45466</v>
      </c>
      <c r="B2138" s="345" t="s">
        <v>4634</v>
      </c>
      <c r="C2138" s="345" t="s">
        <v>4635</v>
      </c>
      <c r="E2138" s="346"/>
      <c r="F2138" s="345"/>
      <c r="G2138" s="345"/>
    </row>
    <row r="2139" spans="1:7" x14ac:dyDescent="0.35">
      <c r="A2139" s="346">
        <v>45466</v>
      </c>
      <c r="B2139" s="345" t="s">
        <v>4636</v>
      </c>
      <c r="C2139" s="345" t="s">
        <v>4637</v>
      </c>
      <c r="E2139" s="346"/>
      <c r="F2139" s="345"/>
      <c r="G2139" s="345"/>
    </row>
    <row r="2140" spans="1:7" x14ac:dyDescent="0.35">
      <c r="A2140" s="346">
        <v>45466</v>
      </c>
      <c r="B2140" s="345" t="s">
        <v>4638</v>
      </c>
      <c r="C2140" s="345" t="s">
        <v>4639</v>
      </c>
      <c r="E2140" s="346"/>
      <c r="F2140" s="345"/>
      <c r="G2140" s="345"/>
    </row>
    <row r="2141" spans="1:7" x14ac:dyDescent="0.35">
      <c r="A2141" s="346">
        <v>45466</v>
      </c>
      <c r="B2141" s="345" t="s">
        <v>4640</v>
      </c>
      <c r="C2141" s="345" t="s">
        <v>4641</v>
      </c>
      <c r="E2141" s="346"/>
      <c r="F2141" s="345"/>
      <c r="G2141" s="345"/>
    </row>
    <row r="2142" spans="1:7" x14ac:dyDescent="0.35">
      <c r="A2142" s="346">
        <v>45466</v>
      </c>
      <c r="B2142" s="345" t="s">
        <v>4642</v>
      </c>
      <c r="C2142" s="345" t="s">
        <v>394</v>
      </c>
      <c r="E2142" s="346"/>
      <c r="F2142" s="345"/>
      <c r="G2142" s="345"/>
    </row>
    <row r="2143" spans="1:7" x14ac:dyDescent="0.35">
      <c r="A2143" s="346">
        <v>45466</v>
      </c>
      <c r="B2143" s="345" t="s">
        <v>4643</v>
      </c>
      <c r="C2143" s="345" t="s">
        <v>4644</v>
      </c>
      <c r="E2143" s="346"/>
      <c r="F2143" s="345"/>
      <c r="G2143" s="345"/>
    </row>
    <row r="2144" spans="1:7" x14ac:dyDescent="0.35">
      <c r="A2144" s="346">
        <v>45466</v>
      </c>
      <c r="B2144" s="345" t="s">
        <v>4645</v>
      </c>
      <c r="C2144" s="345" t="s">
        <v>4646</v>
      </c>
      <c r="E2144" s="346"/>
      <c r="F2144" s="345"/>
      <c r="G2144" s="345"/>
    </row>
    <row r="2145" spans="1:7" x14ac:dyDescent="0.35">
      <c r="A2145" s="346">
        <v>45466</v>
      </c>
      <c r="B2145" s="345" t="s">
        <v>4647</v>
      </c>
      <c r="C2145" s="345" t="s">
        <v>4648</v>
      </c>
      <c r="E2145" s="346"/>
      <c r="F2145" s="345"/>
      <c r="G2145" s="345"/>
    </row>
    <row r="2146" spans="1:7" x14ac:dyDescent="0.35">
      <c r="A2146" s="346">
        <v>45466</v>
      </c>
      <c r="B2146" s="345" t="s">
        <v>4649</v>
      </c>
      <c r="C2146" s="345" t="s">
        <v>4650</v>
      </c>
      <c r="E2146" s="346"/>
      <c r="F2146" s="345"/>
      <c r="G2146" s="345"/>
    </row>
    <row r="2147" spans="1:7" x14ac:dyDescent="0.35">
      <c r="A2147" s="346">
        <v>45466</v>
      </c>
      <c r="B2147" s="345" t="s">
        <v>4651</v>
      </c>
      <c r="C2147" s="345" t="s">
        <v>4652</v>
      </c>
      <c r="E2147" s="346"/>
      <c r="F2147" s="345"/>
      <c r="G2147" s="345"/>
    </row>
    <row r="2148" spans="1:7" x14ac:dyDescent="0.35">
      <c r="A2148" s="346">
        <v>45466</v>
      </c>
      <c r="B2148" s="345" t="s">
        <v>4653</v>
      </c>
      <c r="C2148" s="345" t="s">
        <v>4654</v>
      </c>
      <c r="E2148" s="346"/>
      <c r="F2148" s="345"/>
      <c r="G2148" s="345"/>
    </row>
    <row r="2149" spans="1:7" x14ac:dyDescent="0.35">
      <c r="A2149" s="346">
        <v>45466</v>
      </c>
      <c r="B2149" s="345" t="s">
        <v>4655</v>
      </c>
      <c r="C2149" s="345" t="s">
        <v>410</v>
      </c>
      <c r="E2149" s="346"/>
      <c r="F2149" s="345"/>
      <c r="G2149" s="345"/>
    </row>
    <row r="2150" spans="1:7" x14ac:dyDescent="0.35">
      <c r="A2150" s="346">
        <v>45466</v>
      </c>
      <c r="B2150" s="345" t="s">
        <v>4656</v>
      </c>
      <c r="C2150" s="345" t="s">
        <v>4657</v>
      </c>
      <c r="E2150" s="346"/>
      <c r="F2150" s="345"/>
      <c r="G2150" s="345"/>
    </row>
    <row r="2151" spans="1:7" x14ac:dyDescent="0.35">
      <c r="A2151" s="346">
        <v>45466</v>
      </c>
      <c r="B2151" s="345" t="s">
        <v>4658</v>
      </c>
      <c r="C2151" s="345" t="s">
        <v>4659</v>
      </c>
      <c r="E2151" s="346"/>
      <c r="F2151" s="345"/>
      <c r="G2151" s="345"/>
    </row>
    <row r="2152" spans="1:7" x14ac:dyDescent="0.35">
      <c r="A2152" s="346">
        <v>45466</v>
      </c>
      <c r="B2152" s="345" t="s">
        <v>4660</v>
      </c>
      <c r="C2152" s="345" t="s">
        <v>4661</v>
      </c>
      <c r="E2152" s="346"/>
      <c r="F2152" s="345"/>
      <c r="G2152" s="345"/>
    </row>
    <row r="2153" spans="1:7" x14ac:dyDescent="0.35">
      <c r="A2153" s="346">
        <v>45466</v>
      </c>
      <c r="B2153" s="345" t="s">
        <v>4662</v>
      </c>
      <c r="C2153" s="345" t="s">
        <v>4663</v>
      </c>
      <c r="E2153" s="346"/>
      <c r="F2153" s="345"/>
      <c r="G2153" s="345"/>
    </row>
    <row r="2154" spans="1:7" x14ac:dyDescent="0.35">
      <c r="A2154" s="346">
        <v>45466</v>
      </c>
      <c r="B2154" s="345" t="s">
        <v>4664</v>
      </c>
      <c r="C2154" s="345" t="s">
        <v>4665</v>
      </c>
      <c r="E2154" s="346"/>
      <c r="F2154" s="345"/>
      <c r="G2154" s="345"/>
    </row>
    <row r="2155" spans="1:7" x14ac:dyDescent="0.35">
      <c r="A2155" s="346">
        <v>45466</v>
      </c>
      <c r="B2155" s="345" t="s">
        <v>4666</v>
      </c>
      <c r="C2155" s="345" t="s">
        <v>4667</v>
      </c>
      <c r="E2155" s="346"/>
      <c r="F2155" s="345"/>
      <c r="G2155" s="345"/>
    </row>
    <row r="2156" spans="1:7" x14ac:dyDescent="0.35">
      <c r="A2156" s="346">
        <v>45466</v>
      </c>
      <c r="B2156" s="345" t="s">
        <v>4668</v>
      </c>
      <c r="C2156" s="345" t="s">
        <v>4669</v>
      </c>
      <c r="E2156" s="346"/>
      <c r="F2156" s="345"/>
      <c r="G2156" s="345"/>
    </row>
    <row r="2157" spans="1:7" x14ac:dyDescent="0.35">
      <c r="A2157" s="346">
        <v>45466</v>
      </c>
      <c r="B2157" s="345" t="s">
        <v>4670</v>
      </c>
      <c r="C2157" s="345" t="s">
        <v>4671</v>
      </c>
      <c r="E2157" s="346"/>
      <c r="F2157" s="345"/>
      <c r="G2157" s="345"/>
    </row>
    <row r="2158" spans="1:7" x14ac:dyDescent="0.35">
      <c r="A2158" s="346">
        <v>45466</v>
      </c>
      <c r="B2158" s="345" t="s">
        <v>4672</v>
      </c>
      <c r="C2158" s="345" t="s">
        <v>431</v>
      </c>
      <c r="E2158" s="346"/>
      <c r="F2158" s="345"/>
      <c r="G2158" s="345"/>
    </row>
    <row r="2159" spans="1:7" x14ac:dyDescent="0.35">
      <c r="A2159" s="346">
        <v>45466</v>
      </c>
      <c r="B2159" s="345" t="s">
        <v>4673</v>
      </c>
      <c r="C2159" s="345" t="s">
        <v>4674</v>
      </c>
      <c r="E2159" s="346"/>
      <c r="F2159" s="345"/>
      <c r="G2159" s="345"/>
    </row>
    <row r="2160" spans="1:7" x14ac:dyDescent="0.35">
      <c r="A2160" s="346">
        <v>45466</v>
      </c>
      <c r="B2160" s="345" t="s">
        <v>4675</v>
      </c>
      <c r="C2160" s="345" t="s">
        <v>4676</v>
      </c>
      <c r="E2160" s="346"/>
      <c r="F2160" s="345"/>
      <c r="G2160" s="345"/>
    </row>
    <row r="2161" spans="1:7" x14ac:dyDescent="0.35">
      <c r="A2161" s="346">
        <v>45466</v>
      </c>
      <c r="B2161" s="345" t="s">
        <v>4677</v>
      </c>
      <c r="C2161" s="345" t="s">
        <v>4678</v>
      </c>
      <c r="E2161" s="346"/>
      <c r="F2161" s="345"/>
      <c r="G2161" s="345"/>
    </row>
    <row r="2162" spans="1:7" x14ac:dyDescent="0.35">
      <c r="A2162" s="346">
        <v>45466</v>
      </c>
      <c r="B2162" s="345" t="s">
        <v>4679</v>
      </c>
      <c r="C2162" s="345" t="s">
        <v>4680</v>
      </c>
      <c r="E2162" s="346"/>
      <c r="F2162" s="345"/>
      <c r="G2162" s="345"/>
    </row>
    <row r="2163" spans="1:7" x14ac:dyDescent="0.35">
      <c r="A2163" s="346">
        <v>45466</v>
      </c>
      <c r="B2163" s="345" t="s">
        <v>4681</v>
      </c>
      <c r="C2163" s="345" t="s">
        <v>4682</v>
      </c>
      <c r="E2163" s="346"/>
      <c r="F2163" s="345"/>
      <c r="G2163" s="345"/>
    </row>
    <row r="2164" spans="1:7" x14ac:dyDescent="0.35">
      <c r="A2164" s="346">
        <v>45466</v>
      </c>
      <c r="B2164" s="345" t="s">
        <v>4683</v>
      </c>
      <c r="C2164" s="345" t="s">
        <v>4684</v>
      </c>
      <c r="E2164" s="346"/>
      <c r="F2164" s="345"/>
      <c r="G2164" s="345"/>
    </row>
    <row r="2165" spans="1:7" x14ac:dyDescent="0.35">
      <c r="A2165" s="346">
        <v>45466</v>
      </c>
      <c r="B2165" s="345" t="s">
        <v>4685</v>
      </c>
      <c r="C2165" s="345" t="s">
        <v>4686</v>
      </c>
      <c r="E2165" s="346"/>
      <c r="F2165" s="345"/>
      <c r="G2165" s="345"/>
    </row>
    <row r="2166" spans="1:7" x14ac:dyDescent="0.35">
      <c r="A2166" s="346">
        <v>45466</v>
      </c>
      <c r="B2166" s="345" t="s">
        <v>4687</v>
      </c>
      <c r="C2166" s="345" t="s">
        <v>4688</v>
      </c>
      <c r="E2166" s="346"/>
      <c r="F2166" s="345"/>
      <c r="G2166" s="345"/>
    </row>
    <row r="2167" spans="1:7" x14ac:dyDescent="0.35">
      <c r="A2167" s="346">
        <v>45466</v>
      </c>
      <c r="B2167" s="345" t="s">
        <v>4689</v>
      </c>
      <c r="C2167" s="345" t="s">
        <v>4690</v>
      </c>
      <c r="E2167" s="346"/>
      <c r="F2167" s="345"/>
      <c r="G2167" s="345"/>
    </row>
    <row r="2168" spans="1:7" x14ac:dyDescent="0.35">
      <c r="A2168" s="346">
        <v>45466</v>
      </c>
      <c r="B2168" s="345" t="s">
        <v>4691</v>
      </c>
      <c r="C2168" s="345" t="s">
        <v>4692</v>
      </c>
      <c r="E2168" s="346"/>
      <c r="F2168" s="345"/>
      <c r="G2168" s="345"/>
    </row>
    <row r="2169" spans="1:7" x14ac:dyDescent="0.35">
      <c r="A2169" s="346">
        <v>45466</v>
      </c>
      <c r="B2169" s="345" t="s">
        <v>4693</v>
      </c>
      <c r="C2169" s="345" t="s">
        <v>4694</v>
      </c>
      <c r="E2169" s="346"/>
      <c r="F2169" s="345"/>
      <c r="G2169" s="345"/>
    </row>
    <row r="2170" spans="1:7" x14ac:dyDescent="0.35">
      <c r="A2170" s="346">
        <v>45466</v>
      </c>
      <c r="B2170" s="345" t="s">
        <v>4695</v>
      </c>
      <c r="C2170" s="345" t="s">
        <v>4696</v>
      </c>
      <c r="E2170" s="346"/>
      <c r="F2170" s="345"/>
      <c r="G2170" s="345"/>
    </row>
    <row r="2171" spans="1:7" x14ac:dyDescent="0.35">
      <c r="A2171" s="346">
        <v>45466</v>
      </c>
      <c r="B2171" s="345" t="s">
        <v>4697</v>
      </c>
      <c r="C2171" s="345" t="s">
        <v>4698</v>
      </c>
      <c r="E2171" s="346"/>
      <c r="F2171" s="345"/>
      <c r="G2171" s="345"/>
    </row>
    <row r="2172" spans="1:7" x14ac:dyDescent="0.35">
      <c r="A2172" s="346">
        <v>45466</v>
      </c>
      <c r="B2172" s="345" t="s">
        <v>4699</v>
      </c>
      <c r="C2172" s="345" t="s">
        <v>468</v>
      </c>
      <c r="E2172" s="346"/>
      <c r="F2172" s="345"/>
      <c r="G2172" s="345"/>
    </row>
    <row r="2173" spans="1:7" x14ac:dyDescent="0.35">
      <c r="A2173" s="346">
        <v>45466</v>
      </c>
      <c r="B2173" s="345" t="s">
        <v>4700</v>
      </c>
      <c r="C2173" s="345" t="s">
        <v>4701</v>
      </c>
      <c r="E2173" s="346"/>
      <c r="F2173" s="345"/>
      <c r="G2173" s="345"/>
    </row>
    <row r="2174" spans="1:7" x14ac:dyDescent="0.35">
      <c r="A2174" s="346">
        <v>45466</v>
      </c>
      <c r="B2174" s="345" t="s">
        <v>4702</v>
      </c>
      <c r="C2174" s="345" t="s">
        <v>4703</v>
      </c>
      <c r="E2174" s="346"/>
      <c r="F2174" s="345"/>
      <c r="G2174" s="345"/>
    </row>
    <row r="2175" spans="1:7" x14ac:dyDescent="0.35">
      <c r="A2175" s="346">
        <v>45466</v>
      </c>
      <c r="B2175" s="345" t="s">
        <v>4704</v>
      </c>
      <c r="C2175" s="345" t="s">
        <v>4705</v>
      </c>
      <c r="E2175" s="346"/>
      <c r="F2175" s="345"/>
      <c r="G2175" s="345"/>
    </row>
    <row r="2176" spans="1:7" x14ac:dyDescent="0.35">
      <c r="A2176" s="346">
        <v>45466</v>
      </c>
      <c r="B2176" s="345" t="s">
        <v>4706</v>
      </c>
      <c r="C2176" s="345" t="s">
        <v>4707</v>
      </c>
      <c r="E2176" s="346"/>
      <c r="F2176" s="345"/>
      <c r="G2176" s="345"/>
    </row>
    <row r="2177" spans="1:7" x14ac:dyDescent="0.35">
      <c r="A2177" s="346">
        <v>45466</v>
      </c>
      <c r="B2177" s="345" t="s">
        <v>4708</v>
      </c>
      <c r="C2177" s="345" t="s">
        <v>4709</v>
      </c>
      <c r="E2177" s="346"/>
      <c r="F2177" s="345"/>
      <c r="G2177" s="345"/>
    </row>
    <row r="2178" spans="1:7" x14ac:dyDescent="0.35">
      <c r="A2178" s="346">
        <v>45466</v>
      </c>
      <c r="B2178" s="345" t="s">
        <v>4710</v>
      </c>
      <c r="C2178" s="345" t="s">
        <v>4711</v>
      </c>
      <c r="E2178" s="346"/>
      <c r="F2178" s="345"/>
      <c r="G2178" s="345"/>
    </row>
    <row r="2179" spans="1:7" x14ac:dyDescent="0.35">
      <c r="A2179" s="346">
        <v>45466</v>
      </c>
      <c r="B2179" s="345" t="s">
        <v>4712</v>
      </c>
      <c r="C2179" s="345" t="s">
        <v>4713</v>
      </c>
      <c r="E2179" s="346"/>
      <c r="F2179" s="345"/>
      <c r="G2179" s="345"/>
    </row>
    <row r="2180" spans="1:7" x14ac:dyDescent="0.35">
      <c r="A2180" s="346">
        <v>45466</v>
      </c>
      <c r="B2180" s="345" t="s">
        <v>4714</v>
      </c>
      <c r="C2180" s="345" t="s">
        <v>4715</v>
      </c>
      <c r="E2180" s="346"/>
      <c r="F2180" s="345"/>
      <c r="G2180" s="345"/>
    </row>
    <row r="2181" spans="1:7" x14ac:dyDescent="0.35">
      <c r="A2181" s="346">
        <v>45466</v>
      </c>
      <c r="B2181" s="345" t="s">
        <v>4716</v>
      </c>
      <c r="C2181" s="345" t="s">
        <v>4717</v>
      </c>
      <c r="E2181" s="346"/>
      <c r="F2181" s="345"/>
      <c r="G2181" s="345"/>
    </row>
    <row r="2182" spans="1:7" x14ac:dyDescent="0.35">
      <c r="A2182" s="346">
        <v>45466</v>
      </c>
      <c r="B2182" s="345" t="s">
        <v>4718</v>
      </c>
      <c r="C2182" s="345" t="s">
        <v>4719</v>
      </c>
      <c r="E2182" s="346"/>
      <c r="F2182" s="345"/>
      <c r="G2182" s="345"/>
    </row>
    <row r="2183" spans="1:7" x14ac:dyDescent="0.35">
      <c r="A2183" s="346">
        <v>45466</v>
      </c>
      <c r="B2183" s="345" t="s">
        <v>4720</v>
      </c>
      <c r="C2183" s="345" t="s">
        <v>4721</v>
      </c>
      <c r="E2183" s="346"/>
      <c r="F2183" s="345"/>
      <c r="G2183" s="345"/>
    </row>
    <row r="2184" spans="1:7" x14ac:dyDescent="0.35">
      <c r="A2184" s="346">
        <v>45466</v>
      </c>
      <c r="B2184" s="345" t="s">
        <v>4722</v>
      </c>
      <c r="C2184" s="345" t="s">
        <v>4723</v>
      </c>
      <c r="E2184" s="346"/>
      <c r="F2184" s="345"/>
      <c r="G2184" s="345"/>
    </row>
    <row r="2185" spans="1:7" x14ac:dyDescent="0.35">
      <c r="A2185" s="346">
        <v>45466</v>
      </c>
      <c r="B2185" s="345" t="s">
        <v>4724</v>
      </c>
      <c r="C2185" s="345" t="s">
        <v>4725</v>
      </c>
      <c r="E2185" s="346"/>
      <c r="F2185" s="345"/>
      <c r="G2185" s="345"/>
    </row>
    <row r="2186" spans="1:7" x14ac:dyDescent="0.35">
      <c r="A2186" s="346">
        <v>45466</v>
      </c>
      <c r="B2186" s="345" t="s">
        <v>4726</v>
      </c>
      <c r="C2186" s="345" t="s">
        <v>4727</v>
      </c>
      <c r="E2186" s="346"/>
      <c r="F2186" s="345"/>
      <c r="G2186" s="345"/>
    </row>
    <row r="2187" spans="1:7" x14ac:dyDescent="0.35">
      <c r="A2187" s="346">
        <v>45466</v>
      </c>
      <c r="B2187" s="345" t="s">
        <v>4728</v>
      </c>
      <c r="C2187" s="345" t="s">
        <v>4729</v>
      </c>
      <c r="E2187" s="346"/>
      <c r="F2187" s="345"/>
      <c r="G2187" s="345"/>
    </row>
    <row r="2188" spans="1:7" x14ac:dyDescent="0.35">
      <c r="A2188" s="346">
        <v>45466</v>
      </c>
      <c r="B2188" s="345" t="s">
        <v>4730</v>
      </c>
      <c r="C2188" s="345" t="s">
        <v>4731</v>
      </c>
      <c r="E2188" s="346"/>
      <c r="F2188" s="345"/>
      <c r="G2188" s="345"/>
    </row>
    <row r="2189" spans="1:7" x14ac:dyDescent="0.35">
      <c r="A2189" s="346">
        <v>45466</v>
      </c>
      <c r="B2189" s="345" t="s">
        <v>4732</v>
      </c>
      <c r="C2189" s="345" t="s">
        <v>4733</v>
      </c>
      <c r="E2189" s="346"/>
      <c r="F2189" s="345"/>
      <c r="G2189" s="345"/>
    </row>
    <row r="2190" spans="1:7" x14ac:dyDescent="0.35">
      <c r="A2190" s="346">
        <v>45466</v>
      </c>
      <c r="B2190" s="345" t="s">
        <v>4734</v>
      </c>
      <c r="C2190" s="345" t="s">
        <v>4735</v>
      </c>
      <c r="E2190" s="346"/>
      <c r="F2190" s="345"/>
      <c r="G2190" s="345"/>
    </row>
    <row r="2191" spans="1:7" x14ac:dyDescent="0.35">
      <c r="A2191" s="346">
        <v>45466</v>
      </c>
      <c r="B2191" s="345" t="s">
        <v>4736</v>
      </c>
      <c r="C2191" s="345" t="s">
        <v>4737</v>
      </c>
      <c r="E2191" s="346"/>
      <c r="F2191" s="345"/>
      <c r="G2191" s="345"/>
    </row>
    <row r="2192" spans="1:7" x14ac:dyDescent="0.35">
      <c r="A2192" s="346">
        <v>45466</v>
      </c>
      <c r="B2192" s="345" t="s">
        <v>4738</v>
      </c>
      <c r="C2192" s="345" t="s">
        <v>4739</v>
      </c>
      <c r="E2192" s="346"/>
      <c r="F2192" s="345"/>
      <c r="G2192" s="345"/>
    </row>
    <row r="2193" spans="1:7" x14ac:dyDescent="0.35">
      <c r="A2193" s="346">
        <v>45466</v>
      </c>
      <c r="B2193" s="345" t="s">
        <v>4740</v>
      </c>
      <c r="C2193" s="345" t="s">
        <v>4741</v>
      </c>
      <c r="E2193" s="346"/>
      <c r="F2193" s="345"/>
      <c r="G2193" s="345"/>
    </row>
    <row r="2194" spans="1:7" x14ac:dyDescent="0.35">
      <c r="A2194" s="346">
        <v>45466</v>
      </c>
      <c r="B2194" s="345" t="s">
        <v>4742</v>
      </c>
      <c r="C2194" s="345" t="s">
        <v>4743</v>
      </c>
      <c r="E2194" s="346"/>
      <c r="F2194" s="345"/>
      <c r="G2194" s="345"/>
    </row>
    <row r="2195" spans="1:7" x14ac:dyDescent="0.35">
      <c r="A2195" s="346">
        <v>45466</v>
      </c>
      <c r="B2195" s="345" t="s">
        <v>4744</v>
      </c>
      <c r="C2195" s="345" t="s">
        <v>4745</v>
      </c>
      <c r="E2195" s="346"/>
      <c r="F2195" s="345"/>
      <c r="G2195" s="345"/>
    </row>
    <row r="2196" spans="1:7" x14ac:dyDescent="0.35">
      <c r="A2196" s="346">
        <v>45466</v>
      </c>
      <c r="B2196" s="345" t="s">
        <v>4746</v>
      </c>
      <c r="C2196" s="345" t="s">
        <v>4747</v>
      </c>
      <c r="E2196" s="346"/>
      <c r="F2196" s="345"/>
      <c r="G2196" s="345"/>
    </row>
    <row r="2197" spans="1:7" x14ac:dyDescent="0.35">
      <c r="A2197" s="346">
        <v>45466</v>
      </c>
      <c r="B2197" s="345" t="s">
        <v>4748</v>
      </c>
      <c r="C2197" s="345" t="s">
        <v>4749</v>
      </c>
      <c r="E2197" s="346"/>
      <c r="F2197" s="345"/>
      <c r="G2197" s="345"/>
    </row>
    <row r="2198" spans="1:7" x14ac:dyDescent="0.35">
      <c r="A2198" s="346">
        <v>45466</v>
      </c>
      <c r="B2198" s="345" t="s">
        <v>4750</v>
      </c>
      <c r="C2198" s="345" t="s">
        <v>4751</v>
      </c>
      <c r="E2198" s="346"/>
      <c r="F2198" s="345"/>
      <c r="G2198" s="345"/>
    </row>
    <row r="2199" spans="1:7" x14ac:dyDescent="0.35">
      <c r="A2199" s="346">
        <v>45466</v>
      </c>
      <c r="B2199" s="345" t="s">
        <v>4752</v>
      </c>
      <c r="C2199" s="345" t="s">
        <v>4753</v>
      </c>
      <c r="E2199" s="346"/>
      <c r="F2199" s="345"/>
      <c r="G2199" s="345"/>
    </row>
    <row r="2200" spans="1:7" x14ac:dyDescent="0.35">
      <c r="A2200" s="346">
        <v>45466</v>
      </c>
      <c r="B2200" s="345" t="s">
        <v>4754</v>
      </c>
      <c r="C2200" s="345" t="s">
        <v>4755</v>
      </c>
      <c r="E2200" s="346"/>
      <c r="F2200" s="345"/>
      <c r="G2200" s="345"/>
    </row>
    <row r="2201" spans="1:7" x14ac:dyDescent="0.35">
      <c r="A2201" s="346">
        <v>45466</v>
      </c>
      <c r="B2201" s="345" t="s">
        <v>4756</v>
      </c>
      <c r="C2201" s="345" t="s">
        <v>4757</v>
      </c>
      <c r="E2201" s="346"/>
      <c r="F2201" s="345"/>
      <c r="G2201" s="345"/>
    </row>
    <row r="2202" spans="1:7" x14ac:dyDescent="0.35">
      <c r="A2202" s="346">
        <v>45466</v>
      </c>
      <c r="B2202" s="345" t="s">
        <v>4758</v>
      </c>
      <c r="C2202" s="345" t="s">
        <v>4759</v>
      </c>
      <c r="E2202" s="346"/>
      <c r="F2202" s="345"/>
      <c r="G2202" s="345"/>
    </row>
    <row r="2203" spans="1:7" x14ac:dyDescent="0.35">
      <c r="A2203" s="346">
        <v>45466</v>
      </c>
      <c r="B2203" s="345" t="s">
        <v>4760</v>
      </c>
      <c r="C2203" s="345" t="s">
        <v>4761</v>
      </c>
      <c r="E2203" s="346"/>
      <c r="F2203" s="345"/>
      <c r="G2203" s="345"/>
    </row>
    <row r="2204" spans="1:7" x14ac:dyDescent="0.35">
      <c r="A2204" s="346">
        <v>45466</v>
      </c>
      <c r="B2204" s="345" t="s">
        <v>4762</v>
      </c>
      <c r="C2204" s="345" t="s">
        <v>4763</v>
      </c>
      <c r="E2204" s="346"/>
      <c r="F2204" s="345"/>
      <c r="G2204" s="345"/>
    </row>
    <row r="2205" spans="1:7" x14ac:dyDescent="0.35">
      <c r="A2205" s="346">
        <v>45466</v>
      </c>
      <c r="B2205" s="345" t="s">
        <v>4764</v>
      </c>
      <c r="C2205" s="345" t="s">
        <v>4765</v>
      </c>
      <c r="E2205" s="346"/>
      <c r="F2205" s="345"/>
      <c r="G2205" s="345"/>
    </row>
    <row r="2206" spans="1:7" x14ac:dyDescent="0.35">
      <c r="A2206" s="346">
        <v>45466</v>
      </c>
      <c r="B2206" s="345" t="s">
        <v>4766</v>
      </c>
      <c r="C2206" s="345" t="s">
        <v>4767</v>
      </c>
      <c r="E2206" s="346"/>
      <c r="F2206" s="345"/>
      <c r="G2206" s="345"/>
    </row>
    <row r="2207" spans="1:7" x14ac:dyDescent="0.35">
      <c r="A2207" s="346">
        <v>45466</v>
      </c>
      <c r="B2207" s="345" t="s">
        <v>4768</v>
      </c>
      <c r="C2207" s="345" t="s">
        <v>4769</v>
      </c>
      <c r="E2207" s="346"/>
      <c r="F2207" s="345"/>
      <c r="G2207" s="345"/>
    </row>
    <row r="2208" spans="1:7" x14ac:dyDescent="0.35">
      <c r="A2208" s="346">
        <v>45466</v>
      </c>
      <c r="B2208" s="345" t="s">
        <v>4770</v>
      </c>
      <c r="C2208" s="345" t="s">
        <v>4771</v>
      </c>
      <c r="E2208" s="346"/>
      <c r="F2208" s="345"/>
      <c r="G2208" s="345"/>
    </row>
    <row r="2209" spans="1:7" x14ac:dyDescent="0.35">
      <c r="A2209" s="346">
        <v>45466</v>
      </c>
      <c r="B2209" s="345" t="s">
        <v>4772</v>
      </c>
      <c r="C2209" s="345" t="s">
        <v>4773</v>
      </c>
      <c r="E2209" s="346"/>
      <c r="F2209" s="345"/>
      <c r="G2209" s="345"/>
    </row>
    <row r="2210" spans="1:7" x14ac:dyDescent="0.35">
      <c r="A2210" s="346">
        <v>45466</v>
      </c>
      <c r="B2210" s="345" t="s">
        <v>4774</v>
      </c>
      <c r="C2210" s="345" t="s">
        <v>4775</v>
      </c>
      <c r="E2210" s="346"/>
      <c r="F2210" s="345"/>
      <c r="G2210" s="345"/>
    </row>
    <row r="2211" spans="1:7" x14ac:dyDescent="0.35">
      <c r="A2211" s="346">
        <v>45466</v>
      </c>
      <c r="B2211" s="345" t="s">
        <v>4776</v>
      </c>
      <c r="C2211" s="345" t="s">
        <v>4777</v>
      </c>
      <c r="E2211" s="346"/>
      <c r="F2211" s="345"/>
      <c r="G2211" s="345"/>
    </row>
    <row r="2212" spans="1:7" x14ac:dyDescent="0.35">
      <c r="A2212" s="346">
        <v>45466</v>
      </c>
      <c r="B2212" s="345" t="s">
        <v>4778</v>
      </c>
      <c r="C2212" s="345" t="s">
        <v>4779</v>
      </c>
      <c r="E2212" s="346"/>
      <c r="F2212" s="345"/>
      <c r="G2212" s="345"/>
    </row>
    <row r="2213" spans="1:7" x14ac:dyDescent="0.35">
      <c r="A2213" s="346">
        <v>45466</v>
      </c>
      <c r="B2213" s="345" t="s">
        <v>4780</v>
      </c>
      <c r="C2213" s="345" t="s">
        <v>4781</v>
      </c>
      <c r="E2213" s="346"/>
      <c r="F2213" s="345"/>
      <c r="G2213" s="345"/>
    </row>
    <row r="2214" spans="1:7" x14ac:dyDescent="0.35">
      <c r="A2214" s="346">
        <v>45466</v>
      </c>
      <c r="B2214" s="345" t="s">
        <v>4782</v>
      </c>
      <c r="C2214" s="345" t="s">
        <v>4783</v>
      </c>
      <c r="E2214" s="346"/>
      <c r="F2214" s="345"/>
      <c r="G2214" s="345"/>
    </row>
    <row r="2215" spans="1:7" x14ac:dyDescent="0.35">
      <c r="A2215" s="346">
        <v>45466</v>
      </c>
      <c r="B2215" s="345" t="s">
        <v>4784</v>
      </c>
      <c r="C2215" s="345" t="s">
        <v>4785</v>
      </c>
      <c r="E2215" s="346"/>
      <c r="F2215" s="345"/>
      <c r="G2215" s="345"/>
    </row>
    <row r="2216" spans="1:7" x14ac:dyDescent="0.35">
      <c r="A2216" s="346">
        <v>45466</v>
      </c>
      <c r="B2216" s="345" t="s">
        <v>4786</v>
      </c>
      <c r="C2216" s="345" t="s">
        <v>4787</v>
      </c>
      <c r="E2216" s="346"/>
      <c r="F2216" s="345"/>
      <c r="G2216" s="345"/>
    </row>
    <row r="2217" spans="1:7" x14ac:dyDescent="0.35">
      <c r="A2217" s="346">
        <v>45466</v>
      </c>
      <c r="B2217" s="345" t="s">
        <v>4788</v>
      </c>
      <c r="C2217" s="345" t="s">
        <v>4789</v>
      </c>
      <c r="E2217" s="346"/>
      <c r="F2217" s="345"/>
      <c r="G2217" s="345"/>
    </row>
    <row r="2218" spans="1:7" x14ac:dyDescent="0.35">
      <c r="A2218" s="346">
        <v>45466</v>
      </c>
      <c r="B2218" s="345" t="s">
        <v>4790</v>
      </c>
      <c r="C2218" s="345" t="s">
        <v>4791</v>
      </c>
      <c r="E2218" s="346"/>
      <c r="F2218" s="345"/>
      <c r="G2218" s="345"/>
    </row>
    <row r="2219" spans="1:7" x14ac:dyDescent="0.35">
      <c r="A2219" s="346">
        <v>45466</v>
      </c>
      <c r="B2219" s="345" t="s">
        <v>4792</v>
      </c>
      <c r="C2219" s="345" t="s">
        <v>4793</v>
      </c>
      <c r="E2219" s="346"/>
      <c r="F2219" s="345"/>
      <c r="G2219" s="345"/>
    </row>
    <row r="2220" spans="1:7" x14ac:dyDescent="0.35">
      <c r="A2220" s="346">
        <v>45466</v>
      </c>
      <c r="B2220" s="345" t="s">
        <v>4794</v>
      </c>
      <c r="C2220" s="345" t="s">
        <v>4795</v>
      </c>
      <c r="E2220" s="346"/>
      <c r="F2220" s="345"/>
      <c r="G2220" s="345"/>
    </row>
    <row r="2221" spans="1:7" x14ac:dyDescent="0.35">
      <c r="A2221" s="346">
        <v>45466</v>
      </c>
      <c r="B2221" s="345" t="s">
        <v>4796</v>
      </c>
      <c r="C2221" s="345" t="s">
        <v>4797</v>
      </c>
      <c r="E2221" s="346"/>
      <c r="F2221" s="345"/>
      <c r="G2221" s="345"/>
    </row>
    <row r="2222" spans="1:7" x14ac:dyDescent="0.35">
      <c r="A2222" s="346">
        <v>45466</v>
      </c>
      <c r="B2222" s="345" t="s">
        <v>4798</v>
      </c>
      <c r="C2222" s="345" t="s">
        <v>4799</v>
      </c>
      <c r="E2222" s="346"/>
      <c r="F2222" s="345"/>
      <c r="G2222" s="345"/>
    </row>
    <row r="2223" spans="1:7" x14ac:dyDescent="0.35">
      <c r="A2223" s="346">
        <v>45466</v>
      </c>
      <c r="B2223" s="345" t="s">
        <v>4800</v>
      </c>
      <c r="C2223" s="345" t="s">
        <v>4801</v>
      </c>
      <c r="E2223" s="346"/>
      <c r="F2223" s="345"/>
      <c r="G2223" s="345"/>
    </row>
    <row r="2224" spans="1:7" x14ac:dyDescent="0.35">
      <c r="A2224" s="346">
        <v>45466</v>
      </c>
      <c r="B2224" s="345" t="s">
        <v>4802</v>
      </c>
      <c r="C2224" s="345" t="s">
        <v>4803</v>
      </c>
      <c r="E2224" s="346"/>
      <c r="F2224" s="345"/>
      <c r="G2224" s="345"/>
    </row>
    <row r="2225" spans="1:7" x14ac:dyDescent="0.35">
      <c r="A2225" s="346">
        <v>45466</v>
      </c>
      <c r="B2225" s="345" t="s">
        <v>4804</v>
      </c>
      <c r="C2225" s="345" t="s">
        <v>4805</v>
      </c>
      <c r="E2225" s="346"/>
      <c r="F2225" s="345"/>
      <c r="G2225" s="345"/>
    </row>
    <row r="2226" spans="1:7" x14ac:dyDescent="0.35">
      <c r="A2226" s="346">
        <v>45466</v>
      </c>
      <c r="B2226" s="345" t="s">
        <v>4806</v>
      </c>
      <c r="C2226" s="345" t="s">
        <v>4807</v>
      </c>
      <c r="E2226" s="346"/>
      <c r="F2226" s="345"/>
      <c r="G2226" s="345"/>
    </row>
    <row r="2227" spans="1:7" x14ac:dyDescent="0.35">
      <c r="A2227" s="346">
        <v>45466</v>
      </c>
      <c r="B2227" s="345" t="s">
        <v>4808</v>
      </c>
      <c r="C2227" s="345" t="s">
        <v>4809</v>
      </c>
      <c r="E2227" s="346"/>
      <c r="F2227" s="345"/>
      <c r="G2227" s="345"/>
    </row>
    <row r="2228" spans="1:7" x14ac:dyDescent="0.35">
      <c r="A2228" s="346">
        <v>45466</v>
      </c>
      <c r="B2228" s="345" t="s">
        <v>4810</v>
      </c>
      <c r="C2228" s="345" t="s">
        <v>4811</v>
      </c>
      <c r="E2228" s="346"/>
      <c r="F2228" s="345"/>
      <c r="G2228" s="345"/>
    </row>
    <row r="2229" spans="1:7" x14ac:dyDescent="0.35">
      <c r="A2229" s="346">
        <v>45466</v>
      </c>
      <c r="B2229" s="345" t="s">
        <v>4812</v>
      </c>
      <c r="C2229" s="345" t="s">
        <v>4813</v>
      </c>
      <c r="E2229" s="346"/>
      <c r="F2229" s="345"/>
      <c r="G2229" s="345"/>
    </row>
    <row r="2230" spans="1:7" x14ac:dyDescent="0.35">
      <c r="A2230" s="346">
        <v>45466</v>
      </c>
      <c r="B2230" s="345" t="s">
        <v>4814</v>
      </c>
      <c r="C2230" s="345" t="s">
        <v>4815</v>
      </c>
      <c r="E2230" s="346"/>
      <c r="F2230" s="345"/>
      <c r="G2230" s="345"/>
    </row>
    <row r="2231" spans="1:7" x14ac:dyDescent="0.35">
      <c r="A2231" s="346">
        <v>45466</v>
      </c>
      <c r="B2231" s="345" t="s">
        <v>4816</v>
      </c>
      <c r="C2231" s="345" t="s">
        <v>4817</v>
      </c>
      <c r="E2231" s="346"/>
      <c r="F2231" s="345"/>
      <c r="G2231" s="345"/>
    </row>
    <row r="2232" spans="1:7" x14ac:dyDescent="0.35">
      <c r="A2232" s="346">
        <v>45466</v>
      </c>
      <c r="B2232" s="345" t="s">
        <v>4818</v>
      </c>
      <c r="C2232" s="345" t="s">
        <v>4819</v>
      </c>
      <c r="E2232" s="346"/>
      <c r="F2232" s="345"/>
      <c r="G2232" s="345"/>
    </row>
    <row r="2233" spans="1:7" x14ac:dyDescent="0.35">
      <c r="A2233" s="346">
        <v>45466</v>
      </c>
      <c r="B2233" s="345" t="s">
        <v>4820</v>
      </c>
      <c r="C2233" s="345" t="s">
        <v>4821</v>
      </c>
      <c r="E2233" s="346"/>
      <c r="F2233" s="345"/>
      <c r="G2233" s="345"/>
    </row>
    <row r="2234" spans="1:7" x14ac:dyDescent="0.35">
      <c r="A2234" s="346">
        <v>45466</v>
      </c>
      <c r="B2234" s="345" t="s">
        <v>4822</v>
      </c>
      <c r="C2234" s="345" t="s">
        <v>4823</v>
      </c>
      <c r="E2234" s="346"/>
      <c r="F2234" s="345"/>
      <c r="G2234" s="345"/>
    </row>
    <row r="2235" spans="1:7" x14ac:dyDescent="0.35">
      <c r="A2235" s="346">
        <v>45466</v>
      </c>
      <c r="B2235" s="345" t="s">
        <v>4824</v>
      </c>
      <c r="C2235" s="345" t="s">
        <v>4825</v>
      </c>
      <c r="E2235" s="346"/>
      <c r="F2235" s="345"/>
      <c r="G2235" s="345"/>
    </row>
    <row r="2236" spans="1:7" x14ac:dyDescent="0.35">
      <c r="A2236" s="346">
        <v>45466</v>
      </c>
      <c r="B2236" s="345" t="s">
        <v>4826</v>
      </c>
      <c r="C2236" s="345" t="s">
        <v>4827</v>
      </c>
      <c r="E2236" s="346"/>
      <c r="F2236" s="345"/>
      <c r="G2236" s="345"/>
    </row>
    <row r="2237" spans="1:7" x14ac:dyDescent="0.35">
      <c r="A2237" s="346">
        <v>45466</v>
      </c>
      <c r="B2237" s="345" t="s">
        <v>4828</v>
      </c>
      <c r="C2237" s="345" t="s">
        <v>4829</v>
      </c>
      <c r="E2237" s="346"/>
      <c r="F2237" s="345"/>
      <c r="G2237" s="345"/>
    </row>
    <row r="2238" spans="1:7" x14ac:dyDescent="0.35">
      <c r="A2238" s="346">
        <v>45466</v>
      </c>
      <c r="B2238" s="345" t="s">
        <v>4830</v>
      </c>
      <c r="C2238" s="345" t="s">
        <v>4831</v>
      </c>
      <c r="E2238" s="346"/>
      <c r="F2238" s="345"/>
      <c r="G2238" s="345"/>
    </row>
    <row r="2239" spans="1:7" x14ac:dyDescent="0.35">
      <c r="A2239" s="346">
        <v>45466</v>
      </c>
      <c r="B2239" s="345" t="s">
        <v>4832</v>
      </c>
      <c r="C2239" s="345" t="s">
        <v>4833</v>
      </c>
      <c r="E2239" s="346"/>
      <c r="F2239" s="345"/>
      <c r="G2239" s="345"/>
    </row>
    <row r="2240" spans="1:7" x14ac:dyDescent="0.35">
      <c r="A2240" s="346">
        <v>45466</v>
      </c>
      <c r="B2240" s="345" t="s">
        <v>4834</v>
      </c>
      <c r="C2240" s="345" t="s">
        <v>4835</v>
      </c>
      <c r="E2240" s="346"/>
      <c r="F2240" s="345"/>
      <c r="G2240" s="345"/>
    </row>
    <row r="2241" spans="1:7" x14ac:dyDescent="0.35">
      <c r="A2241" s="346">
        <v>45466</v>
      </c>
      <c r="B2241" s="345" t="s">
        <v>4836</v>
      </c>
      <c r="C2241" s="345" t="s">
        <v>4837</v>
      </c>
      <c r="E2241" s="346"/>
      <c r="F2241" s="345"/>
      <c r="G2241" s="345"/>
    </row>
    <row r="2242" spans="1:7" x14ac:dyDescent="0.35">
      <c r="A2242" s="346">
        <v>45466</v>
      </c>
      <c r="B2242" s="345" t="s">
        <v>4838</v>
      </c>
      <c r="C2242" s="345" t="s">
        <v>4839</v>
      </c>
      <c r="E2242" s="346"/>
      <c r="F2242" s="345"/>
      <c r="G2242" s="345"/>
    </row>
    <row r="2243" spans="1:7" x14ac:dyDescent="0.35">
      <c r="A2243" s="346">
        <v>45466</v>
      </c>
      <c r="B2243" s="345" t="s">
        <v>4840</v>
      </c>
      <c r="C2243" s="345" t="s">
        <v>4841</v>
      </c>
      <c r="E2243" s="346"/>
      <c r="F2243" s="345"/>
      <c r="G2243" s="345"/>
    </row>
    <row r="2244" spans="1:7" x14ac:dyDescent="0.35">
      <c r="A2244" s="346">
        <v>45466</v>
      </c>
      <c r="B2244" s="345" t="s">
        <v>4842</v>
      </c>
      <c r="C2244" s="345" t="s">
        <v>4843</v>
      </c>
      <c r="E2244" s="346"/>
      <c r="F2244" s="345"/>
      <c r="G2244" s="345"/>
    </row>
    <row r="2245" spans="1:7" x14ac:dyDescent="0.35">
      <c r="A2245" s="346">
        <v>45466</v>
      </c>
      <c r="B2245" s="345" t="s">
        <v>4844</v>
      </c>
      <c r="C2245" s="345" t="s">
        <v>4845</v>
      </c>
      <c r="E2245" s="346"/>
      <c r="F2245" s="345"/>
      <c r="G2245" s="345"/>
    </row>
    <row r="2246" spans="1:7" x14ac:dyDescent="0.35">
      <c r="A2246" s="346">
        <v>45466</v>
      </c>
      <c r="B2246" s="345" t="s">
        <v>4846</v>
      </c>
      <c r="C2246" s="345" t="s">
        <v>4847</v>
      </c>
      <c r="E2246" s="346"/>
      <c r="F2246" s="345"/>
      <c r="G2246" s="345"/>
    </row>
    <row r="2247" spans="1:7" x14ac:dyDescent="0.35">
      <c r="A2247" s="346">
        <v>45466</v>
      </c>
      <c r="B2247" s="345" t="s">
        <v>4848</v>
      </c>
      <c r="C2247" s="345" t="s">
        <v>4849</v>
      </c>
      <c r="E2247" s="346"/>
      <c r="F2247" s="345"/>
      <c r="G2247" s="345"/>
    </row>
    <row r="2248" spans="1:7" x14ac:dyDescent="0.35">
      <c r="A2248" s="346">
        <v>45466</v>
      </c>
      <c r="B2248" s="345" t="s">
        <v>4850</v>
      </c>
      <c r="C2248" s="345" t="s">
        <v>4851</v>
      </c>
      <c r="E2248" s="346"/>
      <c r="F2248" s="345"/>
      <c r="G2248" s="345"/>
    </row>
    <row r="2249" spans="1:7" x14ac:dyDescent="0.35">
      <c r="A2249" s="346">
        <v>45466</v>
      </c>
      <c r="B2249" s="345" t="s">
        <v>4852</v>
      </c>
      <c r="C2249" s="345" t="s">
        <v>4853</v>
      </c>
      <c r="E2249" s="346"/>
      <c r="F2249" s="345"/>
      <c r="G2249" s="345"/>
    </row>
    <row r="2250" spans="1:7" x14ac:dyDescent="0.35">
      <c r="A2250" s="346">
        <v>45466</v>
      </c>
      <c r="B2250" s="345" t="s">
        <v>4854</v>
      </c>
      <c r="C2250" s="345" t="s">
        <v>4855</v>
      </c>
      <c r="E2250" s="346"/>
      <c r="F2250" s="345"/>
      <c r="G2250" s="345"/>
    </row>
    <row r="2251" spans="1:7" x14ac:dyDescent="0.35">
      <c r="A2251" s="346">
        <v>45466</v>
      </c>
      <c r="B2251" s="345" t="s">
        <v>4856</v>
      </c>
      <c r="C2251" s="345" t="s">
        <v>4857</v>
      </c>
      <c r="E2251" s="346"/>
      <c r="F2251" s="345"/>
      <c r="G2251" s="345"/>
    </row>
    <row r="2252" spans="1:7" x14ac:dyDescent="0.35">
      <c r="A2252" s="346">
        <v>45466</v>
      </c>
      <c r="B2252" s="345" t="s">
        <v>4858</v>
      </c>
      <c r="C2252" s="345" t="s">
        <v>4859</v>
      </c>
      <c r="E2252" s="346"/>
      <c r="F2252" s="345"/>
      <c r="G2252" s="345"/>
    </row>
    <row r="2253" spans="1:7" x14ac:dyDescent="0.35">
      <c r="A2253" s="346">
        <v>45466</v>
      </c>
      <c r="B2253" s="345" t="s">
        <v>4860</v>
      </c>
      <c r="C2253" s="345" t="s">
        <v>4861</v>
      </c>
      <c r="E2253" s="346"/>
      <c r="F2253" s="345"/>
      <c r="G2253" s="345"/>
    </row>
    <row r="2254" spans="1:7" x14ac:dyDescent="0.35">
      <c r="A2254" s="346">
        <v>45466</v>
      </c>
      <c r="B2254" s="345" t="s">
        <v>4862</v>
      </c>
      <c r="C2254" s="345" t="s">
        <v>4863</v>
      </c>
      <c r="E2254" s="346"/>
      <c r="F2254" s="345"/>
      <c r="G2254" s="345"/>
    </row>
    <row r="2255" spans="1:7" x14ac:dyDescent="0.35">
      <c r="A2255" s="346">
        <v>45466</v>
      </c>
      <c r="B2255" s="345" t="s">
        <v>4864</v>
      </c>
      <c r="C2255" s="345" t="s">
        <v>4865</v>
      </c>
      <c r="E2255" s="346"/>
      <c r="F2255" s="345"/>
      <c r="G2255" s="345"/>
    </row>
    <row r="2256" spans="1:7" x14ac:dyDescent="0.35">
      <c r="A2256" s="346">
        <v>45466</v>
      </c>
      <c r="B2256" s="345" t="s">
        <v>4866</v>
      </c>
      <c r="C2256" s="345" t="s">
        <v>4867</v>
      </c>
      <c r="E2256" s="346"/>
      <c r="F2256" s="345"/>
      <c r="G2256" s="345"/>
    </row>
    <row r="2257" spans="1:7" x14ac:dyDescent="0.35">
      <c r="A2257" s="346">
        <v>45466</v>
      </c>
      <c r="B2257" s="345" t="s">
        <v>4868</v>
      </c>
      <c r="C2257" s="345" t="s">
        <v>4869</v>
      </c>
      <c r="E2257" s="346"/>
      <c r="F2257" s="345"/>
      <c r="G2257" s="345"/>
    </row>
    <row r="2258" spans="1:7" x14ac:dyDescent="0.35">
      <c r="A2258" s="346">
        <v>45466</v>
      </c>
      <c r="B2258" s="345" t="s">
        <v>4870</v>
      </c>
      <c r="C2258" s="345" t="s">
        <v>4871</v>
      </c>
      <c r="E2258" s="346"/>
      <c r="F2258" s="345"/>
      <c r="G2258" s="345"/>
    </row>
    <row r="2259" spans="1:7" x14ac:dyDescent="0.35">
      <c r="A2259" s="346">
        <v>45466</v>
      </c>
      <c r="B2259" s="345" t="s">
        <v>4872</v>
      </c>
      <c r="C2259" s="345" t="s">
        <v>4873</v>
      </c>
      <c r="E2259" s="346"/>
      <c r="F2259" s="345"/>
      <c r="G2259" s="345"/>
    </row>
    <row r="2260" spans="1:7" x14ac:dyDescent="0.35">
      <c r="A2260" s="346">
        <v>45466</v>
      </c>
      <c r="B2260" s="345" t="s">
        <v>4874</v>
      </c>
      <c r="C2260" s="345" t="s">
        <v>4875</v>
      </c>
      <c r="E2260" s="346"/>
      <c r="F2260" s="345"/>
      <c r="G2260" s="345"/>
    </row>
    <row r="2261" spans="1:7" x14ac:dyDescent="0.35">
      <c r="A2261" s="346">
        <v>45466</v>
      </c>
      <c r="B2261" s="345" t="s">
        <v>4876</v>
      </c>
      <c r="C2261" s="345" t="s">
        <v>4877</v>
      </c>
      <c r="E2261" s="346"/>
      <c r="F2261" s="345"/>
      <c r="G2261" s="345"/>
    </row>
    <row r="2262" spans="1:7" x14ac:dyDescent="0.35">
      <c r="A2262" s="346">
        <v>45466</v>
      </c>
      <c r="B2262" s="345" t="s">
        <v>4878</v>
      </c>
      <c r="C2262" s="345" t="s">
        <v>4879</v>
      </c>
      <c r="E2262" s="346"/>
      <c r="F2262" s="345"/>
      <c r="G2262" s="345"/>
    </row>
    <row r="2263" spans="1:7" x14ac:dyDescent="0.35">
      <c r="A2263" s="346">
        <v>45466</v>
      </c>
      <c r="B2263" s="345" t="s">
        <v>4880</v>
      </c>
      <c r="C2263" s="345" t="s">
        <v>4881</v>
      </c>
      <c r="E2263" s="346"/>
      <c r="F2263" s="345"/>
      <c r="G2263" s="345"/>
    </row>
    <row r="2264" spans="1:7" x14ac:dyDescent="0.35">
      <c r="A2264" s="346">
        <v>45466</v>
      </c>
      <c r="B2264" s="345" t="s">
        <v>4882</v>
      </c>
      <c r="C2264" s="345" t="s">
        <v>4883</v>
      </c>
      <c r="E2264" s="346"/>
      <c r="F2264" s="345"/>
      <c r="G2264" s="345"/>
    </row>
    <row r="2265" spans="1:7" x14ac:dyDescent="0.35">
      <c r="A2265" s="346">
        <v>45466</v>
      </c>
      <c r="B2265" s="345" t="s">
        <v>4884</v>
      </c>
      <c r="C2265" s="345" t="s">
        <v>4885</v>
      </c>
      <c r="E2265" s="346"/>
      <c r="F2265" s="345"/>
      <c r="G2265" s="345"/>
    </row>
    <row r="2266" spans="1:7" x14ac:dyDescent="0.35">
      <c r="A2266" s="346">
        <v>45466</v>
      </c>
      <c r="B2266" s="345" t="s">
        <v>4886</v>
      </c>
      <c r="C2266" s="345" t="s">
        <v>4887</v>
      </c>
      <c r="E2266" s="346"/>
      <c r="F2266" s="345"/>
      <c r="G2266" s="345"/>
    </row>
    <row r="2267" spans="1:7" x14ac:dyDescent="0.35">
      <c r="A2267" s="346">
        <v>45466</v>
      </c>
      <c r="B2267" s="345" t="s">
        <v>4888</v>
      </c>
      <c r="C2267" s="345" t="s">
        <v>4889</v>
      </c>
      <c r="E2267" s="346"/>
      <c r="F2267" s="345"/>
      <c r="G2267" s="345"/>
    </row>
    <row r="2268" spans="1:7" x14ac:dyDescent="0.35">
      <c r="A2268" s="346">
        <v>45466</v>
      </c>
      <c r="B2268" s="345" t="s">
        <v>4890</v>
      </c>
      <c r="C2268" s="345" t="s">
        <v>4891</v>
      </c>
      <c r="E2268" s="346"/>
      <c r="F2268" s="345"/>
      <c r="G2268" s="345"/>
    </row>
    <row r="2269" spans="1:7" x14ac:dyDescent="0.35">
      <c r="A2269" s="346">
        <v>45466</v>
      </c>
      <c r="B2269" s="345" t="s">
        <v>4892</v>
      </c>
      <c r="C2269" s="345" t="s">
        <v>4893</v>
      </c>
      <c r="E2269" s="346"/>
      <c r="F2269" s="345"/>
      <c r="G2269" s="345"/>
    </row>
    <row r="2270" spans="1:7" x14ac:dyDescent="0.35">
      <c r="A2270" s="346">
        <v>45466</v>
      </c>
      <c r="B2270" s="345" t="s">
        <v>4894</v>
      </c>
      <c r="C2270" s="345" t="s">
        <v>4895</v>
      </c>
      <c r="E2270" s="346"/>
      <c r="F2270" s="345"/>
      <c r="G2270" s="345"/>
    </row>
    <row r="2271" spans="1:7" x14ac:dyDescent="0.35">
      <c r="A2271" s="346">
        <v>45466</v>
      </c>
      <c r="B2271" s="345" t="s">
        <v>4896</v>
      </c>
      <c r="C2271" s="345" t="s">
        <v>4897</v>
      </c>
      <c r="E2271" s="346"/>
      <c r="F2271" s="345"/>
      <c r="G2271" s="345"/>
    </row>
    <row r="2272" spans="1:7" x14ac:dyDescent="0.35">
      <c r="A2272" s="346">
        <v>45466</v>
      </c>
      <c r="B2272" s="345" t="s">
        <v>4898</v>
      </c>
      <c r="C2272" s="345" t="s">
        <v>4899</v>
      </c>
      <c r="E2272" s="346"/>
      <c r="F2272" s="345"/>
      <c r="G2272" s="345"/>
    </row>
    <row r="2273" spans="1:7" x14ac:dyDescent="0.35">
      <c r="A2273" s="346">
        <v>45466</v>
      </c>
      <c r="B2273" s="345" t="s">
        <v>4900</v>
      </c>
      <c r="C2273" s="345" t="s">
        <v>4901</v>
      </c>
      <c r="E2273" s="346"/>
      <c r="F2273" s="345"/>
      <c r="G2273" s="345"/>
    </row>
    <row r="2274" spans="1:7" x14ac:dyDescent="0.35">
      <c r="A2274" s="346">
        <v>45466</v>
      </c>
      <c r="B2274" s="345" t="s">
        <v>4902</v>
      </c>
      <c r="C2274" s="345" t="s">
        <v>4903</v>
      </c>
      <c r="E2274" s="346"/>
      <c r="F2274" s="345"/>
      <c r="G2274" s="345"/>
    </row>
    <row r="2275" spans="1:7" x14ac:dyDescent="0.35">
      <c r="A2275" s="346">
        <v>45466</v>
      </c>
      <c r="B2275" s="345" t="s">
        <v>4904</v>
      </c>
      <c r="C2275" s="345" t="s">
        <v>4905</v>
      </c>
      <c r="E2275" s="346"/>
      <c r="F2275" s="345"/>
      <c r="G2275" s="345"/>
    </row>
    <row r="2276" spans="1:7" x14ac:dyDescent="0.35">
      <c r="A2276" s="346">
        <v>45466</v>
      </c>
      <c r="B2276" s="345" t="s">
        <v>4906</v>
      </c>
      <c r="C2276" s="345" t="s">
        <v>4907</v>
      </c>
      <c r="E2276" s="346"/>
      <c r="F2276" s="345"/>
      <c r="G2276" s="345"/>
    </row>
    <row r="2277" spans="1:7" x14ac:dyDescent="0.35">
      <c r="A2277" s="346">
        <v>45466</v>
      </c>
      <c r="B2277" s="345" t="s">
        <v>4908</v>
      </c>
      <c r="C2277" s="345" t="s">
        <v>4909</v>
      </c>
      <c r="E2277" s="346"/>
      <c r="F2277" s="345"/>
      <c r="G2277" s="345"/>
    </row>
    <row r="2278" spans="1:7" x14ac:dyDescent="0.35">
      <c r="A2278" s="346">
        <v>45466</v>
      </c>
      <c r="B2278" s="345" t="s">
        <v>4910</v>
      </c>
      <c r="C2278" s="345" t="s">
        <v>4911</v>
      </c>
      <c r="E2278" s="346"/>
      <c r="F2278" s="345"/>
      <c r="G2278" s="345"/>
    </row>
    <row r="2279" spans="1:7" x14ac:dyDescent="0.35">
      <c r="A2279" s="346">
        <v>45466</v>
      </c>
      <c r="B2279" s="345" t="s">
        <v>4912</v>
      </c>
      <c r="C2279" s="345" t="s">
        <v>4913</v>
      </c>
      <c r="E2279" s="346"/>
      <c r="F2279" s="345"/>
      <c r="G2279" s="345"/>
    </row>
    <row r="2280" spans="1:7" x14ac:dyDescent="0.35">
      <c r="A2280" s="346">
        <v>45466</v>
      </c>
      <c r="B2280" s="345" t="s">
        <v>4914</v>
      </c>
      <c r="C2280" s="345" t="s">
        <v>4915</v>
      </c>
      <c r="E2280" s="346"/>
      <c r="F2280" s="345"/>
      <c r="G2280" s="345"/>
    </row>
    <row r="2281" spans="1:7" x14ac:dyDescent="0.35">
      <c r="A2281" s="346">
        <v>45466</v>
      </c>
      <c r="B2281" s="345" t="s">
        <v>4916</v>
      </c>
      <c r="C2281" s="345" t="s">
        <v>4917</v>
      </c>
      <c r="E2281" s="346"/>
      <c r="F2281" s="345"/>
      <c r="G2281" s="345"/>
    </row>
    <row r="2282" spans="1:7" x14ac:dyDescent="0.35">
      <c r="A2282" s="346">
        <v>45466</v>
      </c>
      <c r="B2282" s="345" t="s">
        <v>4918</v>
      </c>
      <c r="C2282" s="345" t="s">
        <v>4919</v>
      </c>
      <c r="E2282" s="346"/>
      <c r="F2282" s="345"/>
      <c r="G2282" s="345"/>
    </row>
    <row r="2283" spans="1:7" x14ac:dyDescent="0.35">
      <c r="A2283" s="346">
        <v>45466</v>
      </c>
      <c r="B2283" s="345" t="s">
        <v>4920</v>
      </c>
      <c r="C2283" s="345" t="s">
        <v>4921</v>
      </c>
      <c r="E2283" s="346"/>
      <c r="F2283" s="345"/>
      <c r="G2283" s="345"/>
    </row>
    <row r="2284" spans="1:7" x14ac:dyDescent="0.35">
      <c r="A2284" s="346">
        <v>45466</v>
      </c>
      <c r="B2284" s="345" t="s">
        <v>4922</v>
      </c>
      <c r="C2284" s="345" t="s">
        <v>5639</v>
      </c>
      <c r="E2284" s="346"/>
      <c r="F2284" s="345"/>
      <c r="G2284" s="345"/>
    </row>
    <row r="2285" spans="1:7" x14ac:dyDescent="0.35">
      <c r="A2285" s="346">
        <v>45466</v>
      </c>
      <c r="B2285" s="345" t="s">
        <v>4923</v>
      </c>
      <c r="C2285" s="345" t="s">
        <v>4924</v>
      </c>
      <c r="E2285" s="346"/>
      <c r="F2285" s="345"/>
      <c r="G2285" s="345"/>
    </row>
    <row r="2286" spans="1:7" x14ac:dyDescent="0.35">
      <c r="A2286" s="346">
        <v>45466</v>
      </c>
      <c r="B2286" s="345" t="s">
        <v>4925</v>
      </c>
      <c r="C2286" s="345" t="s">
        <v>4926</v>
      </c>
      <c r="E2286" s="346"/>
      <c r="F2286" s="345"/>
      <c r="G2286" s="345"/>
    </row>
    <row r="2287" spans="1:7" x14ac:dyDescent="0.35">
      <c r="A2287" s="346">
        <v>45466</v>
      </c>
      <c r="B2287" s="345" t="s">
        <v>4927</v>
      </c>
      <c r="C2287" s="345" t="s">
        <v>4928</v>
      </c>
      <c r="E2287" s="346"/>
      <c r="F2287" s="345"/>
      <c r="G2287" s="345"/>
    </row>
    <row r="2288" spans="1:7" x14ac:dyDescent="0.35">
      <c r="A2288" s="346">
        <v>45466</v>
      </c>
      <c r="B2288" s="345" t="s">
        <v>4929</v>
      </c>
      <c r="C2288" s="345" t="s">
        <v>4930</v>
      </c>
      <c r="E2288" s="346"/>
      <c r="F2288" s="345"/>
      <c r="G2288" s="345"/>
    </row>
    <row r="2289" spans="1:7" x14ac:dyDescent="0.35">
      <c r="A2289" s="346">
        <v>45466</v>
      </c>
      <c r="B2289" s="345" t="s">
        <v>4931</v>
      </c>
      <c r="C2289" s="345" t="s">
        <v>4932</v>
      </c>
      <c r="E2289" s="346"/>
      <c r="F2289" s="345"/>
      <c r="G2289" s="345"/>
    </row>
    <row r="2290" spans="1:7" x14ac:dyDescent="0.35">
      <c r="A2290" s="346">
        <v>45466</v>
      </c>
      <c r="B2290" s="345" t="s">
        <v>4933</v>
      </c>
      <c r="C2290" s="345" t="s">
        <v>4934</v>
      </c>
      <c r="E2290" s="346"/>
      <c r="F2290" s="345"/>
      <c r="G2290" s="345"/>
    </row>
    <row r="2291" spans="1:7" x14ac:dyDescent="0.35">
      <c r="A2291" s="346">
        <v>45466</v>
      </c>
      <c r="B2291" s="345" t="s">
        <v>4935</v>
      </c>
      <c r="C2291" s="345" t="s">
        <v>4936</v>
      </c>
      <c r="E2291" s="346"/>
      <c r="F2291" s="345"/>
      <c r="G2291" s="345"/>
    </row>
    <row r="2292" spans="1:7" x14ac:dyDescent="0.35">
      <c r="A2292" s="346">
        <v>45466</v>
      </c>
      <c r="B2292" s="345" t="s">
        <v>4937</v>
      </c>
      <c r="C2292" s="345" t="s">
        <v>4938</v>
      </c>
      <c r="E2292" s="346"/>
      <c r="F2292" s="345"/>
      <c r="G2292" s="345"/>
    </row>
    <row r="2293" spans="1:7" x14ac:dyDescent="0.35">
      <c r="A2293" s="346">
        <v>45466</v>
      </c>
      <c r="B2293" s="345" t="s">
        <v>4939</v>
      </c>
      <c r="C2293" s="345" t="s">
        <v>4940</v>
      </c>
      <c r="E2293" s="346"/>
      <c r="F2293" s="345"/>
      <c r="G2293" s="345"/>
    </row>
    <row r="2294" spans="1:7" x14ac:dyDescent="0.35">
      <c r="A2294" s="346">
        <v>45466</v>
      </c>
      <c r="B2294" s="345" t="s">
        <v>4941</v>
      </c>
      <c r="C2294" s="345" t="s">
        <v>4942</v>
      </c>
      <c r="E2294" s="346"/>
      <c r="F2294" s="345"/>
      <c r="G2294" s="345"/>
    </row>
    <row r="2295" spans="1:7" x14ac:dyDescent="0.35">
      <c r="A2295" s="346">
        <v>45466</v>
      </c>
      <c r="B2295" s="345" t="s">
        <v>4943</v>
      </c>
      <c r="C2295" s="345" t="s">
        <v>4944</v>
      </c>
      <c r="E2295" s="346"/>
      <c r="F2295" s="345"/>
      <c r="G2295" s="345"/>
    </row>
    <row r="2296" spans="1:7" x14ac:dyDescent="0.35">
      <c r="A2296" s="346">
        <v>45466</v>
      </c>
      <c r="B2296" s="345" t="s">
        <v>4945</v>
      </c>
      <c r="C2296" s="345" t="s">
        <v>4946</v>
      </c>
      <c r="E2296" s="346"/>
      <c r="F2296" s="345"/>
      <c r="G2296" s="345"/>
    </row>
    <row r="2297" spans="1:7" x14ac:dyDescent="0.35">
      <c r="A2297" s="346">
        <v>45466</v>
      </c>
      <c r="B2297" s="345" t="s">
        <v>4947</v>
      </c>
      <c r="C2297" s="345" t="s">
        <v>4948</v>
      </c>
      <c r="E2297" s="346"/>
      <c r="F2297" s="345"/>
      <c r="G2297" s="345"/>
    </row>
    <row r="2298" spans="1:7" x14ac:dyDescent="0.35">
      <c r="A2298" s="346">
        <v>45466</v>
      </c>
      <c r="B2298" s="345" t="s">
        <v>4949</v>
      </c>
      <c r="C2298" s="345" t="s">
        <v>4950</v>
      </c>
      <c r="E2298" s="346"/>
      <c r="F2298" s="345"/>
      <c r="G2298" s="345"/>
    </row>
    <row r="2299" spans="1:7" x14ac:dyDescent="0.35">
      <c r="A2299" s="346">
        <v>45466</v>
      </c>
      <c r="B2299" s="345" t="s">
        <v>4951</v>
      </c>
      <c r="C2299" s="345" t="s">
        <v>4952</v>
      </c>
      <c r="E2299" s="346"/>
      <c r="F2299" s="345"/>
      <c r="G2299" s="345"/>
    </row>
    <row r="2300" spans="1:7" x14ac:dyDescent="0.35">
      <c r="A2300" s="346">
        <v>45466</v>
      </c>
      <c r="B2300" s="345" t="s">
        <v>4953</v>
      </c>
      <c r="C2300" s="345" t="s">
        <v>4954</v>
      </c>
      <c r="E2300" s="346"/>
      <c r="F2300" s="345"/>
      <c r="G2300" s="345"/>
    </row>
    <row r="2301" spans="1:7" x14ac:dyDescent="0.35">
      <c r="A2301" s="346">
        <v>45466</v>
      </c>
      <c r="B2301" s="345" t="s">
        <v>4955</v>
      </c>
      <c r="C2301" s="345" t="s">
        <v>4956</v>
      </c>
      <c r="E2301" s="346"/>
      <c r="F2301" s="345"/>
      <c r="G2301" s="345"/>
    </row>
    <row r="2302" spans="1:7" x14ac:dyDescent="0.35">
      <c r="A2302" s="346">
        <v>45466</v>
      </c>
      <c r="B2302" s="345" t="s">
        <v>4957</v>
      </c>
      <c r="C2302" s="345" t="s">
        <v>4958</v>
      </c>
      <c r="E2302" s="346"/>
      <c r="F2302" s="345"/>
      <c r="G2302" s="345"/>
    </row>
    <row r="2303" spans="1:7" x14ac:dyDescent="0.35">
      <c r="A2303" s="346">
        <v>45466</v>
      </c>
      <c r="B2303" s="345" t="s">
        <v>4959</v>
      </c>
      <c r="C2303" s="345" t="s">
        <v>4960</v>
      </c>
      <c r="E2303" s="346"/>
      <c r="F2303" s="345"/>
      <c r="G2303" s="345"/>
    </row>
    <row r="2304" spans="1:7" x14ac:dyDescent="0.35">
      <c r="A2304" s="346">
        <v>45466</v>
      </c>
      <c r="B2304" s="345" t="s">
        <v>4961</v>
      </c>
      <c r="C2304" s="345" t="s">
        <v>4962</v>
      </c>
      <c r="E2304" s="346"/>
      <c r="F2304" s="345"/>
      <c r="G2304" s="345"/>
    </row>
    <row r="2305" spans="1:7" x14ac:dyDescent="0.35">
      <c r="A2305" s="346">
        <v>45466</v>
      </c>
      <c r="B2305" s="345" t="s">
        <v>4963</v>
      </c>
      <c r="C2305" s="345" t="s">
        <v>4964</v>
      </c>
      <c r="E2305" s="346"/>
      <c r="F2305" s="345"/>
      <c r="G2305" s="345"/>
    </row>
    <row r="2306" spans="1:7" x14ac:dyDescent="0.35">
      <c r="A2306" s="346">
        <v>45466</v>
      </c>
      <c r="B2306" s="345" t="s">
        <v>4965</v>
      </c>
      <c r="C2306" s="345" t="s">
        <v>4966</v>
      </c>
      <c r="E2306" s="346"/>
      <c r="F2306" s="345"/>
      <c r="G2306" s="345"/>
    </row>
    <row r="2307" spans="1:7" x14ac:dyDescent="0.35">
      <c r="A2307" s="346">
        <v>45466</v>
      </c>
      <c r="B2307" s="345" t="s">
        <v>4967</v>
      </c>
      <c r="C2307" s="345" t="s">
        <v>4968</v>
      </c>
      <c r="E2307" s="346"/>
      <c r="F2307" s="345"/>
      <c r="G2307" s="345"/>
    </row>
    <row r="2308" spans="1:7" x14ac:dyDescent="0.35">
      <c r="A2308" s="346">
        <v>45466</v>
      </c>
      <c r="B2308" s="345" t="s">
        <v>4969</v>
      </c>
      <c r="C2308" s="345" t="s">
        <v>4970</v>
      </c>
      <c r="E2308" s="346"/>
      <c r="F2308" s="345"/>
      <c r="G2308" s="345"/>
    </row>
    <row r="2309" spans="1:7" x14ac:dyDescent="0.35">
      <c r="A2309" s="346">
        <v>45466</v>
      </c>
      <c r="B2309" s="345" t="s">
        <v>4971</v>
      </c>
      <c r="C2309" s="345" t="s">
        <v>4972</v>
      </c>
      <c r="E2309" s="346"/>
      <c r="F2309" s="345"/>
      <c r="G2309" s="345"/>
    </row>
    <row r="2310" spans="1:7" x14ac:dyDescent="0.35">
      <c r="A2310" s="346">
        <v>45466</v>
      </c>
      <c r="B2310" s="345" t="s">
        <v>4973</v>
      </c>
      <c r="C2310" s="345" t="s">
        <v>4974</v>
      </c>
      <c r="E2310" s="346"/>
      <c r="F2310" s="345"/>
      <c r="G2310" s="345"/>
    </row>
    <row r="2311" spans="1:7" x14ac:dyDescent="0.35">
      <c r="A2311" s="346">
        <v>45466</v>
      </c>
      <c r="B2311" s="345" t="s">
        <v>4975</v>
      </c>
      <c r="C2311" s="345" t="s">
        <v>4976</v>
      </c>
      <c r="E2311" s="346"/>
      <c r="F2311" s="345"/>
      <c r="G2311" s="345"/>
    </row>
    <row r="2312" spans="1:7" x14ac:dyDescent="0.35">
      <c r="A2312" s="346">
        <v>45466</v>
      </c>
      <c r="B2312" s="345" t="s">
        <v>4977</v>
      </c>
      <c r="C2312" s="345" t="s">
        <v>4978</v>
      </c>
      <c r="E2312" s="346"/>
      <c r="F2312" s="345"/>
      <c r="G2312" s="345"/>
    </row>
    <row r="2313" spans="1:7" x14ac:dyDescent="0.35">
      <c r="A2313" s="346">
        <v>45466</v>
      </c>
      <c r="B2313" s="345" t="s">
        <v>4979</v>
      </c>
      <c r="C2313" s="345" t="s">
        <v>4980</v>
      </c>
      <c r="E2313" s="346"/>
      <c r="F2313" s="345"/>
      <c r="G2313" s="345"/>
    </row>
    <row r="2314" spans="1:7" x14ac:dyDescent="0.35">
      <c r="A2314" s="346">
        <v>45466</v>
      </c>
      <c r="B2314" s="345" t="s">
        <v>4981</v>
      </c>
      <c r="C2314" s="345" t="s">
        <v>4982</v>
      </c>
      <c r="E2314" s="346"/>
      <c r="F2314" s="345"/>
      <c r="G2314" s="345"/>
    </row>
    <row r="2315" spans="1:7" x14ac:dyDescent="0.35">
      <c r="A2315" s="346">
        <v>45466</v>
      </c>
      <c r="B2315" s="345" t="s">
        <v>4983</v>
      </c>
      <c r="C2315" s="345" t="s">
        <v>4984</v>
      </c>
      <c r="E2315" s="346"/>
      <c r="F2315" s="345"/>
      <c r="G2315" s="345"/>
    </row>
    <row r="2316" spans="1:7" x14ac:dyDescent="0.35">
      <c r="A2316" s="346">
        <v>45466</v>
      </c>
      <c r="B2316" s="345" t="s">
        <v>4985</v>
      </c>
      <c r="C2316" s="345" t="s">
        <v>4986</v>
      </c>
      <c r="E2316" s="346"/>
      <c r="F2316" s="345"/>
      <c r="G2316" s="345"/>
    </row>
    <row r="2317" spans="1:7" x14ac:dyDescent="0.35">
      <c r="A2317" s="346">
        <v>45466</v>
      </c>
      <c r="B2317" s="345" t="s">
        <v>4987</v>
      </c>
      <c r="C2317" s="345" t="s">
        <v>4988</v>
      </c>
      <c r="E2317" s="346"/>
      <c r="F2317" s="345"/>
      <c r="G2317" s="345"/>
    </row>
    <row r="2318" spans="1:7" x14ac:dyDescent="0.35">
      <c r="A2318" s="346">
        <v>45466</v>
      </c>
      <c r="B2318" s="345" t="s">
        <v>4989</v>
      </c>
      <c r="C2318" s="345" t="s">
        <v>4990</v>
      </c>
      <c r="E2318" s="346"/>
      <c r="F2318" s="345"/>
      <c r="G2318" s="345"/>
    </row>
    <row r="2319" spans="1:7" x14ac:dyDescent="0.35">
      <c r="A2319" s="346">
        <v>45466</v>
      </c>
      <c r="B2319" s="345" t="s">
        <v>4991</v>
      </c>
      <c r="C2319" s="345" t="s">
        <v>4992</v>
      </c>
      <c r="E2319" s="346"/>
      <c r="F2319" s="345"/>
      <c r="G2319" s="345"/>
    </row>
    <row r="2320" spans="1:7" x14ac:dyDescent="0.35">
      <c r="A2320" s="346">
        <v>45466</v>
      </c>
      <c r="B2320" s="345" t="s">
        <v>4993</v>
      </c>
      <c r="C2320" s="345" t="s">
        <v>4994</v>
      </c>
      <c r="E2320" s="346"/>
      <c r="F2320" s="345"/>
      <c r="G2320" s="345"/>
    </row>
    <row r="2321" spans="1:7" x14ac:dyDescent="0.35">
      <c r="A2321" s="346">
        <v>45466</v>
      </c>
      <c r="B2321" s="345" t="s">
        <v>4995</v>
      </c>
      <c r="C2321" s="345" t="s">
        <v>4996</v>
      </c>
      <c r="E2321" s="346"/>
      <c r="F2321" s="345"/>
      <c r="G2321" s="345"/>
    </row>
    <row r="2322" spans="1:7" x14ac:dyDescent="0.35">
      <c r="A2322" s="346">
        <v>45466</v>
      </c>
      <c r="B2322" s="345" t="s">
        <v>4997</v>
      </c>
      <c r="C2322" s="345" t="s">
        <v>4998</v>
      </c>
      <c r="E2322" s="346"/>
      <c r="F2322" s="345"/>
      <c r="G2322" s="345"/>
    </row>
    <row r="2323" spans="1:7" x14ac:dyDescent="0.35">
      <c r="A2323" s="346">
        <v>45466</v>
      </c>
      <c r="B2323" s="345" t="s">
        <v>4999</v>
      </c>
      <c r="C2323" s="345" t="s">
        <v>5000</v>
      </c>
      <c r="E2323" s="346"/>
      <c r="F2323" s="345"/>
      <c r="G2323" s="345"/>
    </row>
    <row r="2324" spans="1:7" x14ac:dyDescent="0.35">
      <c r="A2324" s="346">
        <v>45466</v>
      </c>
      <c r="B2324" s="345" t="s">
        <v>5001</v>
      </c>
      <c r="C2324" s="345" t="s">
        <v>5002</v>
      </c>
      <c r="E2324" s="346"/>
      <c r="F2324" s="345"/>
      <c r="G2324" s="345"/>
    </row>
    <row r="2325" spans="1:7" x14ac:dyDescent="0.35">
      <c r="A2325" s="346">
        <v>45466</v>
      </c>
      <c r="B2325" s="345" t="s">
        <v>5003</v>
      </c>
      <c r="C2325" s="345" t="s">
        <v>5004</v>
      </c>
      <c r="E2325" s="346"/>
      <c r="F2325" s="345"/>
      <c r="G2325" s="345"/>
    </row>
    <row r="2326" spans="1:7" x14ac:dyDescent="0.35">
      <c r="A2326" s="346">
        <v>45466</v>
      </c>
      <c r="B2326" s="345" t="s">
        <v>5005</v>
      </c>
      <c r="C2326" s="345" t="s">
        <v>5006</v>
      </c>
      <c r="E2326" s="346"/>
      <c r="F2326" s="345"/>
      <c r="G2326" s="345"/>
    </row>
    <row r="2327" spans="1:7" x14ac:dyDescent="0.35">
      <c r="A2327" s="346">
        <v>45466</v>
      </c>
      <c r="B2327" s="345" t="s">
        <v>5007</v>
      </c>
      <c r="C2327" s="345" t="s">
        <v>5008</v>
      </c>
      <c r="E2327" s="346"/>
      <c r="F2327" s="345"/>
      <c r="G2327" s="345"/>
    </row>
    <row r="2328" spans="1:7" x14ac:dyDescent="0.35">
      <c r="A2328" s="346">
        <v>45466</v>
      </c>
      <c r="B2328" s="345" t="s">
        <v>5009</v>
      </c>
      <c r="C2328" s="345" t="s">
        <v>5010</v>
      </c>
      <c r="E2328" s="346"/>
      <c r="F2328" s="345"/>
      <c r="G2328" s="345"/>
    </row>
    <row r="2329" spans="1:7" x14ac:dyDescent="0.35">
      <c r="A2329" s="346">
        <v>45466</v>
      </c>
      <c r="B2329" s="345" t="s">
        <v>5011</v>
      </c>
      <c r="C2329" s="345" t="s">
        <v>5012</v>
      </c>
      <c r="E2329" s="346"/>
      <c r="F2329" s="345"/>
      <c r="G2329" s="345"/>
    </row>
    <row r="2330" spans="1:7" x14ac:dyDescent="0.35">
      <c r="A2330" s="346">
        <v>45466</v>
      </c>
      <c r="B2330" s="345" t="s">
        <v>5013</v>
      </c>
      <c r="C2330" s="345" t="s">
        <v>5014</v>
      </c>
      <c r="E2330" s="346"/>
      <c r="F2330" s="345"/>
      <c r="G2330" s="345"/>
    </row>
    <row r="2331" spans="1:7" x14ac:dyDescent="0.35">
      <c r="A2331" s="346">
        <v>45466</v>
      </c>
      <c r="B2331" s="345" t="s">
        <v>5015</v>
      </c>
      <c r="C2331" s="345" t="s">
        <v>5016</v>
      </c>
      <c r="E2331" s="346"/>
      <c r="F2331" s="345"/>
      <c r="G2331" s="345"/>
    </row>
    <row r="2332" spans="1:7" x14ac:dyDescent="0.35">
      <c r="A2332" s="346">
        <v>45466</v>
      </c>
      <c r="B2332" s="345" t="s">
        <v>5017</v>
      </c>
      <c r="C2332" s="345" t="s">
        <v>5018</v>
      </c>
      <c r="E2332" s="346"/>
      <c r="F2332" s="345"/>
      <c r="G2332" s="345"/>
    </row>
    <row r="2333" spans="1:7" x14ac:dyDescent="0.35">
      <c r="A2333" s="346">
        <v>45466</v>
      </c>
      <c r="B2333" s="345" t="s">
        <v>5019</v>
      </c>
      <c r="C2333" s="345" t="s">
        <v>5020</v>
      </c>
      <c r="E2333" s="346"/>
      <c r="F2333" s="345"/>
      <c r="G2333" s="345"/>
    </row>
    <row r="2334" spans="1:7" x14ac:dyDescent="0.35">
      <c r="A2334" s="346">
        <v>45466</v>
      </c>
      <c r="B2334" s="345" t="s">
        <v>5021</v>
      </c>
      <c r="C2334" s="345" t="s">
        <v>5022</v>
      </c>
      <c r="E2334" s="346"/>
      <c r="F2334" s="345"/>
      <c r="G2334" s="345"/>
    </row>
    <row r="2335" spans="1:7" x14ac:dyDescent="0.35">
      <c r="A2335" s="346">
        <v>45466</v>
      </c>
      <c r="B2335" s="345" t="s">
        <v>5023</v>
      </c>
      <c r="C2335" s="345" t="s">
        <v>5024</v>
      </c>
      <c r="E2335" s="346"/>
      <c r="F2335" s="345"/>
      <c r="G2335" s="345"/>
    </row>
    <row r="2336" spans="1:7" x14ac:dyDescent="0.35">
      <c r="A2336" s="346">
        <v>45466</v>
      </c>
      <c r="B2336" s="345" t="s">
        <v>5025</v>
      </c>
      <c r="C2336" s="345" t="s">
        <v>5026</v>
      </c>
      <c r="E2336" s="346"/>
      <c r="F2336" s="345"/>
      <c r="G2336" s="345"/>
    </row>
    <row r="2337" spans="1:7" x14ac:dyDescent="0.35">
      <c r="A2337" s="346">
        <v>45466</v>
      </c>
      <c r="B2337" s="345" t="s">
        <v>5027</v>
      </c>
      <c r="C2337" s="345" t="s">
        <v>5028</v>
      </c>
      <c r="E2337" s="346"/>
      <c r="F2337" s="345"/>
      <c r="G2337" s="345"/>
    </row>
    <row r="2338" spans="1:7" x14ac:dyDescent="0.35">
      <c r="A2338" s="346">
        <v>45466</v>
      </c>
      <c r="B2338" s="345" t="s">
        <v>5029</v>
      </c>
      <c r="C2338" s="345" t="s">
        <v>5030</v>
      </c>
      <c r="E2338" s="346"/>
      <c r="F2338" s="345"/>
      <c r="G2338" s="345"/>
    </row>
    <row r="2339" spans="1:7" x14ac:dyDescent="0.35">
      <c r="A2339" s="346">
        <v>45466</v>
      </c>
      <c r="B2339" s="345" t="s">
        <v>5031</v>
      </c>
      <c r="C2339" s="345" t="s">
        <v>5032</v>
      </c>
      <c r="E2339" s="346"/>
      <c r="F2339" s="345"/>
      <c r="G2339" s="345"/>
    </row>
    <row r="2340" spans="1:7" x14ac:dyDescent="0.35">
      <c r="A2340" s="346">
        <v>45466</v>
      </c>
      <c r="B2340" s="345" t="s">
        <v>5033</v>
      </c>
      <c r="C2340" s="345" t="s">
        <v>5034</v>
      </c>
      <c r="E2340" s="346"/>
      <c r="F2340" s="345"/>
      <c r="G2340" s="345"/>
    </row>
    <row r="2341" spans="1:7" x14ac:dyDescent="0.35">
      <c r="A2341" s="346">
        <v>45466</v>
      </c>
      <c r="B2341" s="345" t="s">
        <v>5035</v>
      </c>
      <c r="C2341" s="345" t="s">
        <v>5036</v>
      </c>
      <c r="E2341" s="346"/>
      <c r="F2341" s="345"/>
      <c r="G2341" s="345"/>
    </row>
    <row r="2342" spans="1:7" x14ac:dyDescent="0.35">
      <c r="A2342" s="346">
        <v>45466</v>
      </c>
      <c r="B2342" s="345" t="s">
        <v>5037</v>
      </c>
      <c r="C2342" s="345" t="s">
        <v>5038</v>
      </c>
      <c r="E2342" s="346"/>
      <c r="F2342" s="345"/>
      <c r="G2342" s="345"/>
    </row>
    <row r="2343" spans="1:7" x14ac:dyDescent="0.35">
      <c r="A2343" s="346">
        <v>45466</v>
      </c>
      <c r="B2343" s="345" t="s">
        <v>5039</v>
      </c>
      <c r="C2343" s="345" t="s">
        <v>5040</v>
      </c>
      <c r="E2343" s="346"/>
      <c r="F2343" s="345"/>
      <c r="G2343" s="345"/>
    </row>
    <row r="2344" spans="1:7" x14ac:dyDescent="0.35">
      <c r="A2344" s="346">
        <v>45466</v>
      </c>
      <c r="B2344" s="345" t="s">
        <v>5041</v>
      </c>
      <c r="C2344" s="345" t="s">
        <v>5042</v>
      </c>
      <c r="E2344" s="346"/>
      <c r="F2344" s="345"/>
      <c r="G2344" s="345"/>
    </row>
    <row r="2345" spans="1:7" x14ac:dyDescent="0.35">
      <c r="A2345" s="346">
        <v>45466</v>
      </c>
      <c r="B2345" s="345" t="s">
        <v>5043</v>
      </c>
      <c r="C2345" s="345" t="s">
        <v>5044</v>
      </c>
      <c r="E2345" s="346"/>
      <c r="F2345" s="345"/>
      <c r="G2345" s="345"/>
    </row>
    <row r="2346" spans="1:7" x14ac:dyDescent="0.35">
      <c r="A2346" s="346">
        <v>45466</v>
      </c>
      <c r="B2346" s="345" t="s">
        <v>5045</v>
      </c>
      <c r="C2346" s="345" t="s">
        <v>5046</v>
      </c>
      <c r="E2346" s="346"/>
      <c r="F2346" s="345"/>
      <c r="G2346" s="345"/>
    </row>
    <row r="2347" spans="1:7" x14ac:dyDescent="0.35">
      <c r="A2347" s="346">
        <v>45466</v>
      </c>
      <c r="B2347" s="345" t="s">
        <v>5047</v>
      </c>
      <c r="C2347" s="345" t="s">
        <v>5048</v>
      </c>
      <c r="E2347" s="346"/>
      <c r="F2347" s="345"/>
      <c r="G2347" s="345"/>
    </row>
    <row r="2348" spans="1:7" x14ac:dyDescent="0.35">
      <c r="A2348" s="346">
        <v>45466</v>
      </c>
      <c r="B2348" s="345" t="s">
        <v>5049</v>
      </c>
      <c r="C2348" s="345" t="s">
        <v>5050</v>
      </c>
      <c r="E2348" s="346"/>
      <c r="F2348" s="345"/>
      <c r="G2348" s="345"/>
    </row>
    <row r="2349" spans="1:7" x14ac:dyDescent="0.35">
      <c r="A2349" s="346">
        <v>45466</v>
      </c>
      <c r="B2349" s="345" t="s">
        <v>5051</v>
      </c>
      <c r="C2349" s="345" t="s">
        <v>5052</v>
      </c>
      <c r="E2349" s="346"/>
      <c r="F2349" s="345"/>
      <c r="G2349" s="345"/>
    </row>
    <row r="2350" spans="1:7" x14ac:dyDescent="0.35">
      <c r="A2350" s="346">
        <v>45466</v>
      </c>
      <c r="B2350" s="345" t="s">
        <v>5053</v>
      </c>
      <c r="C2350" s="345" t="s">
        <v>5054</v>
      </c>
      <c r="E2350" s="346"/>
      <c r="F2350" s="345"/>
      <c r="G2350" s="345"/>
    </row>
    <row r="2351" spans="1:7" x14ac:dyDescent="0.35">
      <c r="A2351" s="346">
        <v>45466</v>
      </c>
      <c r="B2351" s="345" t="s">
        <v>5055</v>
      </c>
      <c r="C2351" s="345" t="s">
        <v>5056</v>
      </c>
      <c r="E2351" s="346"/>
      <c r="F2351" s="345"/>
      <c r="G2351" s="345"/>
    </row>
    <row r="2352" spans="1:7" x14ac:dyDescent="0.35">
      <c r="A2352" s="346">
        <v>45466</v>
      </c>
      <c r="B2352" s="345" t="s">
        <v>5057</v>
      </c>
      <c r="C2352" s="345" t="s">
        <v>5058</v>
      </c>
      <c r="E2352" s="346"/>
      <c r="F2352" s="345"/>
      <c r="G2352" s="345"/>
    </row>
    <row r="2353" spans="1:7" x14ac:dyDescent="0.35">
      <c r="A2353" s="346">
        <v>45466</v>
      </c>
      <c r="B2353" s="345" t="s">
        <v>5059</v>
      </c>
      <c r="C2353" s="345" t="s">
        <v>5060</v>
      </c>
      <c r="E2353" s="346"/>
      <c r="F2353" s="345"/>
      <c r="G2353" s="345"/>
    </row>
    <row r="2354" spans="1:7" x14ac:dyDescent="0.35">
      <c r="A2354" s="346">
        <v>45466</v>
      </c>
      <c r="B2354" s="345" t="s">
        <v>5061</v>
      </c>
      <c r="C2354" s="345" t="s">
        <v>5062</v>
      </c>
      <c r="E2354" s="346"/>
      <c r="F2354" s="345"/>
      <c r="G2354" s="345"/>
    </row>
    <row r="2355" spans="1:7" x14ac:dyDescent="0.35">
      <c r="A2355" s="346">
        <v>45466</v>
      </c>
      <c r="B2355" s="345" t="s">
        <v>5063</v>
      </c>
      <c r="C2355" s="345" t="s">
        <v>5064</v>
      </c>
      <c r="E2355" s="346"/>
      <c r="F2355" s="345"/>
      <c r="G2355" s="345"/>
    </row>
    <row r="2356" spans="1:7" x14ac:dyDescent="0.35">
      <c r="A2356" s="346">
        <v>45466</v>
      </c>
      <c r="B2356" s="345" t="s">
        <v>5065</v>
      </c>
      <c r="C2356" s="345" t="s">
        <v>5066</v>
      </c>
      <c r="E2356" s="346"/>
      <c r="F2356" s="345"/>
      <c r="G2356" s="345"/>
    </row>
    <row r="2357" spans="1:7" x14ac:dyDescent="0.35">
      <c r="A2357" s="346">
        <v>45466</v>
      </c>
      <c r="B2357" s="345" t="s">
        <v>5067</v>
      </c>
      <c r="C2357" s="345" t="s">
        <v>5068</v>
      </c>
      <c r="E2357" s="346"/>
      <c r="F2357" s="345"/>
      <c r="G2357" s="345"/>
    </row>
    <row r="2358" spans="1:7" x14ac:dyDescent="0.35">
      <c r="A2358" s="346">
        <v>45466</v>
      </c>
      <c r="B2358" s="345" t="s">
        <v>5069</v>
      </c>
      <c r="C2358" s="345" t="s">
        <v>5070</v>
      </c>
      <c r="E2358" s="346"/>
      <c r="F2358" s="345"/>
      <c r="G2358" s="345"/>
    </row>
    <row r="2359" spans="1:7" x14ac:dyDescent="0.35">
      <c r="A2359" s="346">
        <v>45466</v>
      </c>
      <c r="B2359" s="345" t="s">
        <v>5071</v>
      </c>
      <c r="C2359" s="345" t="s">
        <v>5072</v>
      </c>
      <c r="E2359" s="346"/>
      <c r="F2359" s="345"/>
      <c r="G2359" s="345"/>
    </row>
    <row r="2360" spans="1:7" x14ac:dyDescent="0.35">
      <c r="A2360" s="346">
        <v>45466</v>
      </c>
      <c r="B2360" s="345" t="s">
        <v>5073</v>
      </c>
      <c r="C2360" s="345" t="s">
        <v>5074</v>
      </c>
      <c r="E2360" s="346"/>
      <c r="F2360" s="345"/>
      <c r="G2360" s="345"/>
    </row>
    <row r="2361" spans="1:7" x14ac:dyDescent="0.35">
      <c r="A2361" s="346">
        <v>45466</v>
      </c>
      <c r="B2361" s="345" t="s">
        <v>5075</v>
      </c>
      <c r="C2361" s="345" t="s">
        <v>5076</v>
      </c>
      <c r="E2361" s="346"/>
      <c r="F2361" s="345"/>
      <c r="G2361" s="345"/>
    </row>
    <row r="2362" spans="1:7" x14ac:dyDescent="0.35">
      <c r="A2362" s="346">
        <v>45466</v>
      </c>
      <c r="B2362" s="345" t="s">
        <v>5077</v>
      </c>
      <c r="C2362" s="345" t="s">
        <v>5078</v>
      </c>
      <c r="E2362" s="346"/>
      <c r="F2362" s="345"/>
      <c r="G2362" s="345"/>
    </row>
    <row r="2363" spans="1:7" x14ac:dyDescent="0.35">
      <c r="A2363" s="346">
        <v>45466</v>
      </c>
      <c r="B2363" s="345" t="s">
        <v>5079</v>
      </c>
      <c r="C2363" s="345" t="s">
        <v>5080</v>
      </c>
      <c r="E2363" s="346"/>
      <c r="F2363" s="345"/>
      <c r="G2363" s="345"/>
    </row>
    <row r="2364" spans="1:7" x14ac:dyDescent="0.35">
      <c r="A2364" s="346">
        <v>45466</v>
      </c>
      <c r="B2364" s="345" t="s">
        <v>5081</v>
      </c>
      <c r="C2364" s="345" t="s">
        <v>5082</v>
      </c>
      <c r="E2364" s="346"/>
      <c r="F2364" s="345"/>
      <c r="G2364" s="345"/>
    </row>
    <row r="2365" spans="1:7" x14ac:dyDescent="0.35">
      <c r="A2365" s="346">
        <v>45466</v>
      </c>
      <c r="B2365" s="345" t="s">
        <v>5083</v>
      </c>
      <c r="C2365" s="345" t="s">
        <v>5084</v>
      </c>
      <c r="E2365" s="346"/>
      <c r="F2365" s="345"/>
      <c r="G2365" s="345"/>
    </row>
    <row r="2366" spans="1:7" x14ac:dyDescent="0.35">
      <c r="A2366" s="346">
        <v>45466</v>
      </c>
      <c r="B2366" s="345" t="s">
        <v>5085</v>
      </c>
      <c r="C2366" s="345" t="s">
        <v>5086</v>
      </c>
      <c r="E2366" s="346"/>
      <c r="F2366" s="345"/>
      <c r="G2366" s="345"/>
    </row>
    <row r="2367" spans="1:7" x14ac:dyDescent="0.35">
      <c r="A2367" s="346">
        <v>45466</v>
      </c>
      <c r="B2367" s="345" t="s">
        <v>5087</v>
      </c>
      <c r="C2367" s="345" t="s">
        <v>5088</v>
      </c>
      <c r="E2367" s="346"/>
      <c r="F2367" s="345"/>
      <c r="G2367" s="345"/>
    </row>
    <row r="2368" spans="1:7" x14ac:dyDescent="0.35">
      <c r="A2368" s="346">
        <v>45466</v>
      </c>
      <c r="B2368" s="345" t="s">
        <v>5089</v>
      </c>
      <c r="C2368" s="345" t="s">
        <v>5090</v>
      </c>
      <c r="E2368" s="346"/>
      <c r="F2368" s="345"/>
      <c r="G2368" s="345"/>
    </row>
    <row r="2369" spans="1:7" x14ac:dyDescent="0.35">
      <c r="A2369" s="346">
        <v>45466</v>
      </c>
      <c r="B2369" s="345" t="s">
        <v>5091</v>
      </c>
      <c r="C2369" s="345" t="s">
        <v>5092</v>
      </c>
      <c r="E2369" s="346"/>
      <c r="F2369" s="345"/>
      <c r="G2369" s="345"/>
    </row>
    <row r="2370" spans="1:7" x14ac:dyDescent="0.35">
      <c r="A2370" s="346">
        <v>45466</v>
      </c>
      <c r="B2370" s="345" t="s">
        <v>5093</v>
      </c>
      <c r="C2370" s="345" t="s">
        <v>5094</v>
      </c>
      <c r="E2370" s="346"/>
      <c r="F2370" s="345"/>
      <c r="G2370" s="345"/>
    </row>
    <row r="2371" spans="1:7" x14ac:dyDescent="0.35">
      <c r="A2371" s="346">
        <v>45466</v>
      </c>
      <c r="B2371" s="345" t="s">
        <v>5095</v>
      </c>
      <c r="C2371" s="345" t="s">
        <v>5096</v>
      </c>
      <c r="E2371" s="346"/>
      <c r="F2371" s="345"/>
      <c r="G2371" s="345"/>
    </row>
    <row r="2372" spans="1:7" x14ac:dyDescent="0.35">
      <c r="A2372" s="346">
        <v>45466</v>
      </c>
      <c r="B2372" s="345" t="s">
        <v>5097</v>
      </c>
      <c r="C2372" s="345" t="s">
        <v>5098</v>
      </c>
      <c r="E2372" s="346"/>
      <c r="F2372" s="345"/>
      <c r="G2372" s="345"/>
    </row>
    <row r="2373" spans="1:7" x14ac:dyDescent="0.35">
      <c r="A2373" s="346">
        <v>45466</v>
      </c>
      <c r="B2373" s="345" t="s">
        <v>5099</v>
      </c>
      <c r="C2373" s="345" t="s">
        <v>5100</v>
      </c>
      <c r="E2373" s="346"/>
      <c r="F2373" s="345"/>
      <c r="G2373" s="345"/>
    </row>
    <row r="2374" spans="1:7" x14ac:dyDescent="0.35">
      <c r="A2374" s="346">
        <v>45466</v>
      </c>
      <c r="B2374" s="345" t="s">
        <v>5101</v>
      </c>
      <c r="C2374" s="345" t="s">
        <v>5102</v>
      </c>
      <c r="E2374" s="346"/>
      <c r="F2374" s="345"/>
      <c r="G2374" s="345"/>
    </row>
    <row r="2375" spans="1:7" x14ac:dyDescent="0.35">
      <c r="A2375" s="346">
        <v>45466</v>
      </c>
      <c r="B2375" s="345" t="s">
        <v>5103</v>
      </c>
      <c r="C2375" s="345" t="s">
        <v>5104</v>
      </c>
      <c r="E2375" s="346"/>
      <c r="F2375" s="345"/>
      <c r="G2375" s="345"/>
    </row>
    <row r="2376" spans="1:7" x14ac:dyDescent="0.35">
      <c r="A2376" s="346">
        <v>45466</v>
      </c>
      <c r="B2376" s="345" t="s">
        <v>5105</v>
      </c>
      <c r="C2376" s="345" t="s">
        <v>5106</v>
      </c>
      <c r="E2376" s="346"/>
      <c r="F2376" s="345"/>
      <c r="G2376" s="345"/>
    </row>
    <row r="2377" spans="1:7" x14ac:dyDescent="0.35">
      <c r="A2377" s="346">
        <v>45466</v>
      </c>
      <c r="B2377" s="345" t="s">
        <v>5107</v>
      </c>
      <c r="C2377" s="345" t="s">
        <v>5108</v>
      </c>
      <c r="E2377" s="346"/>
      <c r="F2377" s="345"/>
      <c r="G2377" s="345"/>
    </row>
    <row r="2378" spans="1:7" x14ac:dyDescent="0.35">
      <c r="A2378" s="346">
        <v>45466</v>
      </c>
      <c r="B2378" s="345" t="s">
        <v>5109</v>
      </c>
      <c r="C2378" s="345" t="s">
        <v>5110</v>
      </c>
      <c r="E2378" s="346"/>
      <c r="F2378" s="345"/>
      <c r="G2378" s="345"/>
    </row>
    <row r="2379" spans="1:7" x14ac:dyDescent="0.35">
      <c r="A2379" s="346">
        <v>45466</v>
      </c>
      <c r="B2379" s="345" t="s">
        <v>5111</v>
      </c>
      <c r="C2379" s="345" t="s">
        <v>5112</v>
      </c>
      <c r="E2379" s="346"/>
      <c r="F2379" s="345"/>
      <c r="G2379" s="345"/>
    </row>
    <row r="2380" spans="1:7" x14ac:dyDescent="0.35">
      <c r="A2380" s="346">
        <v>45466</v>
      </c>
      <c r="B2380" s="345" t="s">
        <v>5113</v>
      </c>
      <c r="C2380" s="345" t="s">
        <v>5114</v>
      </c>
      <c r="E2380" s="346"/>
      <c r="F2380" s="345"/>
      <c r="G2380" s="345"/>
    </row>
    <row r="2381" spans="1:7" x14ac:dyDescent="0.35">
      <c r="A2381" s="346">
        <v>45466</v>
      </c>
      <c r="B2381" s="345" t="s">
        <v>5115</v>
      </c>
      <c r="C2381" s="345" t="s">
        <v>5116</v>
      </c>
      <c r="E2381" s="346"/>
      <c r="F2381" s="345"/>
      <c r="G2381" s="345"/>
    </row>
    <row r="2382" spans="1:7" x14ac:dyDescent="0.35">
      <c r="A2382" s="346">
        <v>45466</v>
      </c>
      <c r="B2382" s="345" t="s">
        <v>5117</v>
      </c>
      <c r="C2382" s="345" t="s">
        <v>5118</v>
      </c>
      <c r="E2382" s="346"/>
      <c r="F2382" s="345"/>
      <c r="G2382" s="345"/>
    </row>
    <row r="2383" spans="1:7" x14ac:dyDescent="0.35">
      <c r="A2383" s="346">
        <v>45466</v>
      </c>
      <c r="B2383" s="345" t="s">
        <v>5119</v>
      </c>
      <c r="C2383" s="345" t="s">
        <v>5120</v>
      </c>
      <c r="E2383" s="346"/>
      <c r="F2383" s="345"/>
      <c r="G2383" s="345"/>
    </row>
    <row r="2384" spans="1:7" x14ac:dyDescent="0.35">
      <c r="A2384" s="346">
        <v>45466</v>
      </c>
      <c r="B2384" s="345" t="s">
        <v>5121</v>
      </c>
      <c r="C2384" s="345" t="s">
        <v>5122</v>
      </c>
      <c r="E2384" s="346"/>
      <c r="F2384" s="345"/>
      <c r="G2384" s="345"/>
    </row>
    <row r="2385" spans="1:7" x14ac:dyDescent="0.35">
      <c r="A2385" s="346">
        <v>45466</v>
      </c>
      <c r="B2385" s="345" t="s">
        <v>5123</v>
      </c>
      <c r="C2385" s="345" t="s">
        <v>5124</v>
      </c>
      <c r="E2385" s="346"/>
      <c r="F2385" s="345"/>
      <c r="G2385" s="345"/>
    </row>
    <row r="2386" spans="1:7" x14ac:dyDescent="0.35">
      <c r="A2386" s="346">
        <v>45466</v>
      </c>
      <c r="B2386" s="345" t="s">
        <v>5125</v>
      </c>
      <c r="C2386" s="345" t="s">
        <v>5126</v>
      </c>
      <c r="E2386" s="346"/>
      <c r="F2386" s="345"/>
      <c r="G2386" s="345"/>
    </row>
    <row r="2387" spans="1:7" x14ac:dyDescent="0.35">
      <c r="A2387" s="346">
        <v>45466</v>
      </c>
      <c r="B2387" s="345" t="s">
        <v>5127</v>
      </c>
      <c r="C2387" s="345" t="s">
        <v>5128</v>
      </c>
      <c r="E2387" s="346"/>
      <c r="F2387" s="345"/>
      <c r="G2387" s="345"/>
    </row>
    <row r="2388" spans="1:7" x14ac:dyDescent="0.35">
      <c r="A2388" s="346">
        <v>45466</v>
      </c>
      <c r="B2388" s="345" t="s">
        <v>5129</v>
      </c>
      <c r="C2388" s="345" t="s">
        <v>5130</v>
      </c>
      <c r="E2388" s="346"/>
      <c r="F2388" s="345"/>
      <c r="G2388" s="345"/>
    </row>
    <row r="2389" spans="1:7" x14ac:dyDescent="0.35">
      <c r="A2389" s="346">
        <v>45466</v>
      </c>
      <c r="B2389" s="345" t="s">
        <v>5131</v>
      </c>
      <c r="C2389" s="345" t="s">
        <v>5132</v>
      </c>
      <c r="E2389" s="346"/>
      <c r="F2389" s="345"/>
      <c r="G2389" s="345"/>
    </row>
    <row r="2390" spans="1:7" x14ac:dyDescent="0.35">
      <c r="A2390" s="346">
        <v>45466</v>
      </c>
      <c r="B2390" s="345" t="s">
        <v>5133</v>
      </c>
      <c r="C2390" s="345" t="s">
        <v>5134</v>
      </c>
      <c r="E2390" s="346"/>
      <c r="F2390" s="345"/>
      <c r="G2390" s="345"/>
    </row>
    <row r="2391" spans="1:7" x14ac:dyDescent="0.35">
      <c r="A2391" s="346">
        <v>45466</v>
      </c>
      <c r="B2391" s="345" t="s">
        <v>5135</v>
      </c>
      <c r="C2391" s="345" t="s">
        <v>5136</v>
      </c>
      <c r="E2391" s="346"/>
      <c r="F2391" s="345"/>
      <c r="G2391" s="345"/>
    </row>
    <row r="2392" spans="1:7" x14ac:dyDescent="0.35">
      <c r="A2392" s="346">
        <v>45466</v>
      </c>
      <c r="B2392" s="345" t="s">
        <v>5137</v>
      </c>
      <c r="C2392" s="345" t="s">
        <v>5138</v>
      </c>
      <c r="E2392" s="346"/>
      <c r="F2392" s="345"/>
      <c r="G2392" s="345"/>
    </row>
    <row r="2393" spans="1:7" x14ac:dyDescent="0.35">
      <c r="A2393" s="346">
        <v>45466</v>
      </c>
      <c r="B2393" s="345" t="s">
        <v>5139</v>
      </c>
      <c r="C2393" s="345" t="s">
        <v>5140</v>
      </c>
      <c r="E2393" s="346"/>
      <c r="F2393" s="345"/>
      <c r="G2393" s="345"/>
    </row>
    <row r="2394" spans="1:7" x14ac:dyDescent="0.35">
      <c r="A2394" s="346">
        <v>45466</v>
      </c>
      <c r="B2394" s="345" t="s">
        <v>5141</v>
      </c>
      <c r="C2394" s="345" t="s">
        <v>5142</v>
      </c>
      <c r="E2394" s="346"/>
      <c r="F2394" s="345"/>
      <c r="G2394" s="345"/>
    </row>
    <row r="2395" spans="1:7" x14ac:dyDescent="0.35">
      <c r="A2395" s="346">
        <v>45466</v>
      </c>
      <c r="B2395" s="345" t="s">
        <v>5143</v>
      </c>
      <c r="C2395" s="345" t="s">
        <v>5144</v>
      </c>
      <c r="E2395" s="346"/>
      <c r="F2395" s="345"/>
      <c r="G2395" s="345"/>
    </row>
    <row r="2396" spans="1:7" x14ac:dyDescent="0.35">
      <c r="A2396" s="346">
        <v>45466</v>
      </c>
      <c r="B2396" s="345" t="s">
        <v>5145</v>
      </c>
      <c r="C2396" s="345" t="s">
        <v>5146</v>
      </c>
      <c r="E2396" s="346"/>
      <c r="F2396" s="345"/>
      <c r="G2396" s="345"/>
    </row>
    <row r="2397" spans="1:7" x14ac:dyDescent="0.35">
      <c r="A2397" s="346">
        <v>45466</v>
      </c>
      <c r="B2397" s="345" t="s">
        <v>5147</v>
      </c>
      <c r="C2397" s="345" t="s">
        <v>5148</v>
      </c>
      <c r="E2397" s="346"/>
      <c r="F2397" s="345"/>
      <c r="G2397" s="345"/>
    </row>
    <row r="2398" spans="1:7" x14ac:dyDescent="0.35">
      <c r="A2398" s="346">
        <v>45466</v>
      </c>
      <c r="B2398" s="345" t="s">
        <v>5149</v>
      </c>
      <c r="C2398" s="345" t="s">
        <v>5150</v>
      </c>
      <c r="E2398" s="346"/>
      <c r="F2398" s="345"/>
      <c r="G2398" s="345"/>
    </row>
    <row r="2399" spans="1:7" x14ac:dyDescent="0.35">
      <c r="A2399" s="346">
        <v>45466</v>
      </c>
      <c r="B2399" s="345" t="s">
        <v>5151</v>
      </c>
      <c r="C2399" s="345" t="s">
        <v>5640</v>
      </c>
      <c r="E2399" s="346"/>
      <c r="F2399" s="345"/>
      <c r="G2399" s="345"/>
    </row>
    <row r="2400" spans="1:7" x14ac:dyDescent="0.35">
      <c r="A2400" s="346">
        <v>45466</v>
      </c>
      <c r="B2400" s="345" t="s">
        <v>5152</v>
      </c>
      <c r="C2400" s="345" t="s">
        <v>5153</v>
      </c>
      <c r="E2400" s="346"/>
      <c r="F2400" s="345"/>
      <c r="G2400" s="345"/>
    </row>
    <row r="2401" spans="1:7" x14ac:dyDescent="0.35">
      <c r="A2401" s="346">
        <v>45466</v>
      </c>
      <c r="B2401" s="345" t="s">
        <v>5154</v>
      </c>
      <c r="C2401" s="345" t="s">
        <v>5155</v>
      </c>
      <c r="E2401" s="346"/>
      <c r="F2401" s="345"/>
      <c r="G2401" s="345"/>
    </row>
    <row r="2402" spans="1:7" x14ac:dyDescent="0.35">
      <c r="A2402" s="346">
        <v>45466</v>
      </c>
      <c r="B2402" s="345" t="s">
        <v>5156</v>
      </c>
      <c r="C2402" s="345" t="s">
        <v>5157</v>
      </c>
      <c r="E2402" s="346"/>
      <c r="F2402" s="345"/>
      <c r="G2402" s="345"/>
    </row>
    <row r="2403" spans="1:7" x14ac:dyDescent="0.35">
      <c r="A2403" s="346">
        <v>45466</v>
      </c>
      <c r="B2403" s="345" t="s">
        <v>5158</v>
      </c>
      <c r="C2403" s="345" t="s">
        <v>5159</v>
      </c>
      <c r="E2403" s="346"/>
      <c r="F2403" s="345"/>
      <c r="G2403" s="345"/>
    </row>
    <row r="2404" spans="1:7" x14ac:dyDescent="0.35">
      <c r="A2404" s="346">
        <v>45466</v>
      </c>
      <c r="B2404" s="345" t="s">
        <v>5160</v>
      </c>
      <c r="C2404" s="345" t="s">
        <v>5161</v>
      </c>
      <c r="E2404" s="346"/>
      <c r="F2404" s="345"/>
      <c r="G2404" s="345"/>
    </row>
    <row r="2405" spans="1:7" x14ac:dyDescent="0.35">
      <c r="A2405" s="346">
        <v>45466</v>
      </c>
      <c r="B2405" s="345" t="s">
        <v>5162</v>
      </c>
      <c r="C2405" s="345" t="s">
        <v>5163</v>
      </c>
      <c r="E2405" s="346"/>
      <c r="F2405" s="345"/>
      <c r="G2405" s="345"/>
    </row>
    <row r="2406" spans="1:7" x14ac:dyDescent="0.35">
      <c r="A2406" s="346">
        <v>45466</v>
      </c>
      <c r="B2406" s="345" t="s">
        <v>5164</v>
      </c>
      <c r="C2406" s="345" t="s">
        <v>5165</v>
      </c>
      <c r="E2406" s="346"/>
      <c r="F2406" s="345"/>
      <c r="G2406" s="345"/>
    </row>
    <row r="2407" spans="1:7" x14ac:dyDescent="0.35">
      <c r="A2407" s="346">
        <v>45466</v>
      </c>
      <c r="B2407" s="345" t="s">
        <v>5166</v>
      </c>
      <c r="C2407" s="345" t="s">
        <v>5167</v>
      </c>
      <c r="E2407" s="346"/>
      <c r="F2407" s="345"/>
      <c r="G2407" s="345"/>
    </row>
    <row r="2408" spans="1:7" x14ac:dyDescent="0.35">
      <c r="A2408" s="346">
        <v>45466</v>
      </c>
      <c r="B2408" s="345" t="s">
        <v>5168</v>
      </c>
      <c r="C2408" s="345" t="s">
        <v>5169</v>
      </c>
      <c r="E2408" s="346"/>
      <c r="F2408" s="345"/>
      <c r="G2408" s="345"/>
    </row>
    <row r="2409" spans="1:7" x14ac:dyDescent="0.35">
      <c r="A2409" s="346">
        <v>45466</v>
      </c>
      <c r="B2409" s="345" t="s">
        <v>5170</v>
      </c>
      <c r="C2409" s="345" t="s">
        <v>5171</v>
      </c>
      <c r="E2409" s="346"/>
      <c r="F2409" s="345"/>
      <c r="G2409" s="345"/>
    </row>
    <row r="2410" spans="1:7" x14ac:dyDescent="0.35">
      <c r="A2410" s="346">
        <v>45466</v>
      </c>
      <c r="B2410" s="345" t="s">
        <v>5172</v>
      </c>
      <c r="C2410" s="345" t="s">
        <v>5173</v>
      </c>
      <c r="E2410" s="346"/>
      <c r="F2410" s="345"/>
      <c r="G2410" s="345"/>
    </row>
    <row r="2411" spans="1:7" x14ac:dyDescent="0.35">
      <c r="A2411" s="346">
        <v>45466</v>
      </c>
      <c r="B2411" s="345" t="s">
        <v>5174</v>
      </c>
      <c r="C2411" s="345" t="s">
        <v>5175</v>
      </c>
      <c r="E2411" s="346"/>
      <c r="F2411" s="345"/>
      <c r="G2411" s="345"/>
    </row>
    <row r="2412" spans="1:7" x14ac:dyDescent="0.35">
      <c r="A2412" s="346">
        <v>45466</v>
      </c>
      <c r="B2412" s="345" t="s">
        <v>5176</v>
      </c>
      <c r="C2412" s="345" t="s">
        <v>5177</v>
      </c>
      <c r="E2412" s="346"/>
      <c r="F2412" s="345"/>
      <c r="G2412" s="345"/>
    </row>
    <row r="2413" spans="1:7" x14ac:dyDescent="0.35">
      <c r="A2413" s="346">
        <v>45466</v>
      </c>
      <c r="B2413" s="345" t="s">
        <v>5178</v>
      </c>
      <c r="C2413" s="345" t="s">
        <v>5179</v>
      </c>
      <c r="E2413" s="346"/>
      <c r="F2413" s="345"/>
      <c r="G2413" s="345"/>
    </row>
    <row r="2414" spans="1:7" x14ac:dyDescent="0.35">
      <c r="A2414" s="346">
        <v>45466</v>
      </c>
      <c r="B2414" s="345" t="s">
        <v>5180</v>
      </c>
      <c r="C2414" s="345" t="s">
        <v>5181</v>
      </c>
      <c r="E2414" s="346"/>
      <c r="F2414" s="345"/>
      <c r="G2414" s="345"/>
    </row>
    <row r="2415" spans="1:7" x14ac:dyDescent="0.35">
      <c r="A2415" s="346">
        <v>45466</v>
      </c>
      <c r="B2415" s="345" t="s">
        <v>5182</v>
      </c>
      <c r="C2415" s="345" t="s">
        <v>5183</v>
      </c>
      <c r="E2415" s="346"/>
      <c r="F2415" s="345"/>
      <c r="G2415" s="345"/>
    </row>
    <row r="2416" spans="1:7" x14ac:dyDescent="0.35">
      <c r="A2416" s="346">
        <v>45466</v>
      </c>
      <c r="B2416" s="345" t="s">
        <v>5184</v>
      </c>
      <c r="C2416" s="345" t="s">
        <v>5185</v>
      </c>
      <c r="E2416" s="346"/>
      <c r="F2416" s="345"/>
      <c r="G2416" s="345"/>
    </row>
    <row r="2417" spans="1:7" x14ac:dyDescent="0.35">
      <c r="A2417" s="346">
        <v>45466</v>
      </c>
      <c r="B2417" s="345" t="s">
        <v>5186</v>
      </c>
      <c r="C2417" s="345" t="s">
        <v>5187</v>
      </c>
      <c r="E2417" s="346"/>
      <c r="F2417" s="345"/>
      <c r="G2417" s="345"/>
    </row>
    <row r="2418" spans="1:7" x14ac:dyDescent="0.35">
      <c r="A2418" s="346">
        <v>45466</v>
      </c>
      <c r="B2418" s="345" t="s">
        <v>5188</v>
      </c>
      <c r="C2418" s="345" t="s">
        <v>5189</v>
      </c>
      <c r="E2418" s="346"/>
      <c r="F2418" s="345"/>
      <c r="G2418" s="345"/>
    </row>
    <row r="2419" spans="1:7" x14ac:dyDescent="0.35">
      <c r="A2419" s="346">
        <v>45466</v>
      </c>
      <c r="B2419" s="345" t="s">
        <v>5190</v>
      </c>
      <c r="C2419" s="345" t="s">
        <v>5191</v>
      </c>
      <c r="E2419" s="346"/>
      <c r="F2419" s="345"/>
      <c r="G2419" s="345"/>
    </row>
    <row r="2420" spans="1:7" x14ac:dyDescent="0.35">
      <c r="A2420" s="346">
        <v>45466</v>
      </c>
      <c r="B2420" s="345" t="s">
        <v>5192</v>
      </c>
      <c r="C2420" s="345" t="s">
        <v>5193</v>
      </c>
      <c r="E2420" s="346"/>
      <c r="F2420" s="345"/>
      <c r="G2420" s="345"/>
    </row>
    <row r="2421" spans="1:7" x14ac:dyDescent="0.35">
      <c r="A2421" s="346">
        <v>45466</v>
      </c>
      <c r="B2421" s="345" t="s">
        <v>5194</v>
      </c>
      <c r="C2421" s="345" t="s">
        <v>5195</v>
      </c>
      <c r="E2421" s="346"/>
      <c r="F2421" s="345"/>
      <c r="G2421" s="345"/>
    </row>
    <row r="2422" spans="1:7" x14ac:dyDescent="0.35">
      <c r="A2422" s="346">
        <v>45466</v>
      </c>
      <c r="B2422" s="345" t="s">
        <v>5196</v>
      </c>
      <c r="C2422" s="345" t="s">
        <v>5197</v>
      </c>
      <c r="E2422" s="346"/>
      <c r="F2422" s="345"/>
      <c r="G2422" s="345"/>
    </row>
    <row r="2423" spans="1:7" x14ac:dyDescent="0.35">
      <c r="A2423" s="346">
        <v>45466</v>
      </c>
      <c r="B2423" s="345" t="s">
        <v>5198</v>
      </c>
      <c r="C2423" s="345" t="s">
        <v>5199</v>
      </c>
      <c r="E2423" s="346"/>
      <c r="F2423" s="345"/>
      <c r="G2423" s="345"/>
    </row>
    <row r="2424" spans="1:7" x14ac:dyDescent="0.35">
      <c r="A2424" s="346">
        <v>45466</v>
      </c>
      <c r="B2424" s="345" t="s">
        <v>5200</v>
      </c>
      <c r="C2424" s="345" t="s">
        <v>5201</v>
      </c>
      <c r="E2424" s="346"/>
      <c r="F2424" s="345"/>
      <c r="G2424" s="345"/>
    </row>
    <row r="2425" spans="1:7" x14ac:dyDescent="0.35">
      <c r="A2425" s="346">
        <v>45466</v>
      </c>
      <c r="B2425" s="345" t="s">
        <v>5202</v>
      </c>
      <c r="C2425" s="345" t="s">
        <v>5203</v>
      </c>
      <c r="E2425" s="346"/>
      <c r="F2425" s="345"/>
      <c r="G2425" s="345"/>
    </row>
    <row r="2426" spans="1:7" x14ac:dyDescent="0.35">
      <c r="A2426" s="346">
        <v>45466</v>
      </c>
      <c r="B2426" s="345" t="s">
        <v>5204</v>
      </c>
      <c r="C2426" s="345" t="s">
        <v>5205</v>
      </c>
      <c r="E2426" s="346"/>
      <c r="F2426" s="345"/>
      <c r="G2426" s="345"/>
    </row>
    <row r="2427" spans="1:7" x14ac:dyDescent="0.35">
      <c r="A2427" s="346">
        <v>45466</v>
      </c>
      <c r="B2427" s="345" t="s">
        <v>5206</v>
      </c>
      <c r="C2427" s="345" t="s">
        <v>5207</v>
      </c>
      <c r="E2427" s="346"/>
      <c r="F2427" s="345"/>
      <c r="G2427" s="345"/>
    </row>
    <row r="2428" spans="1:7" x14ac:dyDescent="0.35">
      <c r="A2428" s="346">
        <v>45466</v>
      </c>
      <c r="B2428" s="345" t="s">
        <v>5208</v>
      </c>
      <c r="C2428" s="345" t="s">
        <v>5209</v>
      </c>
      <c r="E2428" s="346"/>
      <c r="F2428" s="345"/>
      <c r="G2428" s="345"/>
    </row>
    <row r="2429" spans="1:7" x14ac:dyDescent="0.35">
      <c r="A2429" s="346">
        <v>45466</v>
      </c>
      <c r="B2429" s="345" t="s">
        <v>5210</v>
      </c>
      <c r="C2429" s="345" t="s">
        <v>5211</v>
      </c>
      <c r="E2429" s="346"/>
      <c r="F2429" s="345"/>
      <c r="G2429" s="345"/>
    </row>
    <row r="2430" spans="1:7" x14ac:dyDescent="0.35">
      <c r="A2430" s="346">
        <v>45466</v>
      </c>
      <c r="B2430" s="345" t="s">
        <v>5212</v>
      </c>
      <c r="C2430" s="345" t="s">
        <v>5213</v>
      </c>
      <c r="E2430" s="346"/>
      <c r="F2430" s="345"/>
      <c r="G2430" s="345"/>
    </row>
    <row r="2431" spans="1:7" x14ac:dyDescent="0.35">
      <c r="A2431" s="346">
        <v>45466</v>
      </c>
      <c r="B2431" s="345" t="s">
        <v>5214</v>
      </c>
      <c r="C2431" s="345" t="s">
        <v>5215</v>
      </c>
      <c r="E2431" s="346"/>
      <c r="F2431" s="345"/>
      <c r="G2431" s="345"/>
    </row>
    <row r="2432" spans="1:7" x14ac:dyDescent="0.35">
      <c r="A2432" s="346">
        <v>45466</v>
      </c>
      <c r="B2432" s="345" t="s">
        <v>5216</v>
      </c>
      <c r="C2432" s="345" t="s">
        <v>5217</v>
      </c>
      <c r="E2432" s="346"/>
      <c r="F2432" s="345"/>
      <c r="G2432" s="345"/>
    </row>
    <row r="2433" spans="1:7" x14ac:dyDescent="0.35">
      <c r="A2433" s="346">
        <v>45466</v>
      </c>
      <c r="B2433" s="345" t="s">
        <v>5218</v>
      </c>
      <c r="C2433" s="345" t="s">
        <v>5219</v>
      </c>
      <c r="E2433" s="346"/>
      <c r="F2433" s="345"/>
      <c r="G2433" s="345"/>
    </row>
    <row r="2434" spans="1:7" x14ac:dyDescent="0.35">
      <c r="A2434" s="346">
        <v>45466</v>
      </c>
      <c r="B2434" s="345" t="s">
        <v>5220</v>
      </c>
      <c r="C2434" s="345" t="s">
        <v>5221</v>
      </c>
      <c r="E2434" s="346"/>
      <c r="F2434" s="345"/>
      <c r="G2434" s="345"/>
    </row>
    <row r="2435" spans="1:7" x14ac:dyDescent="0.35">
      <c r="A2435" s="346">
        <v>45466</v>
      </c>
      <c r="B2435" s="345" t="s">
        <v>5222</v>
      </c>
      <c r="C2435" s="345" t="s">
        <v>5223</v>
      </c>
      <c r="E2435" s="346"/>
      <c r="F2435" s="345"/>
      <c r="G2435" s="345"/>
    </row>
    <row r="2436" spans="1:7" x14ac:dyDescent="0.35">
      <c r="A2436" s="346">
        <v>45466</v>
      </c>
      <c r="B2436" s="345" t="s">
        <v>5224</v>
      </c>
      <c r="C2436" s="345" t="s">
        <v>5225</v>
      </c>
      <c r="E2436" s="346"/>
      <c r="F2436" s="345"/>
      <c r="G2436" s="345"/>
    </row>
    <row r="2437" spans="1:7" x14ac:dyDescent="0.35">
      <c r="A2437" s="346">
        <v>45466</v>
      </c>
      <c r="B2437" s="345" t="s">
        <v>5226</v>
      </c>
      <c r="C2437" s="345" t="s">
        <v>5227</v>
      </c>
      <c r="E2437" s="346"/>
      <c r="F2437" s="345"/>
      <c r="G2437" s="345"/>
    </row>
    <row r="2438" spans="1:7" x14ac:dyDescent="0.35">
      <c r="A2438" s="346">
        <v>45466</v>
      </c>
      <c r="B2438" s="345" t="s">
        <v>5228</v>
      </c>
      <c r="C2438" s="345" t="s">
        <v>5229</v>
      </c>
      <c r="E2438" s="346"/>
      <c r="F2438" s="345"/>
      <c r="G2438" s="345"/>
    </row>
    <row r="2439" spans="1:7" x14ac:dyDescent="0.35">
      <c r="A2439" s="346">
        <v>45466</v>
      </c>
      <c r="B2439" s="345" t="s">
        <v>5230</v>
      </c>
      <c r="C2439" s="345" t="s">
        <v>5231</v>
      </c>
      <c r="E2439" s="346"/>
      <c r="F2439" s="345"/>
      <c r="G2439" s="345"/>
    </row>
    <row r="2440" spans="1:7" x14ac:dyDescent="0.35">
      <c r="A2440" s="346">
        <v>45466</v>
      </c>
      <c r="B2440" s="345" t="s">
        <v>5232</v>
      </c>
      <c r="C2440" s="345" t="s">
        <v>5233</v>
      </c>
      <c r="E2440" s="346"/>
      <c r="F2440" s="345"/>
      <c r="G2440" s="345"/>
    </row>
    <row r="2441" spans="1:7" x14ac:dyDescent="0.35">
      <c r="A2441" s="346">
        <v>45466</v>
      </c>
      <c r="B2441" s="345" t="s">
        <v>5234</v>
      </c>
      <c r="C2441" s="345" t="s">
        <v>5235</v>
      </c>
      <c r="E2441" s="346"/>
      <c r="F2441" s="345"/>
      <c r="G2441" s="345"/>
    </row>
    <row r="2442" spans="1:7" x14ac:dyDescent="0.35">
      <c r="A2442" s="346">
        <v>45466</v>
      </c>
      <c r="B2442" s="345" t="s">
        <v>5236</v>
      </c>
      <c r="C2442" s="345" t="s">
        <v>5237</v>
      </c>
      <c r="E2442" s="346"/>
      <c r="F2442" s="345"/>
      <c r="G2442" s="345"/>
    </row>
    <row r="2443" spans="1:7" x14ac:dyDescent="0.35">
      <c r="A2443" s="346">
        <v>45466</v>
      </c>
      <c r="B2443" s="345" t="s">
        <v>5238</v>
      </c>
      <c r="C2443" s="345" t="s">
        <v>5239</v>
      </c>
      <c r="E2443" s="346"/>
      <c r="F2443" s="345"/>
      <c r="G2443" s="345"/>
    </row>
    <row r="2444" spans="1:7" x14ac:dyDescent="0.35">
      <c r="A2444" s="346">
        <v>45466</v>
      </c>
      <c r="B2444" s="345" t="s">
        <v>5240</v>
      </c>
      <c r="C2444" s="345" t="s">
        <v>5241</v>
      </c>
      <c r="E2444" s="346"/>
      <c r="F2444" s="345"/>
      <c r="G2444" s="345"/>
    </row>
    <row r="2445" spans="1:7" x14ac:dyDescent="0.35">
      <c r="A2445" s="346">
        <v>45466</v>
      </c>
      <c r="B2445" s="345" t="s">
        <v>5242</v>
      </c>
      <c r="C2445" s="345" t="s">
        <v>5243</v>
      </c>
      <c r="E2445" s="346"/>
      <c r="F2445" s="345"/>
      <c r="G2445" s="345"/>
    </row>
    <row r="2446" spans="1:7" x14ac:dyDescent="0.35">
      <c r="A2446" s="346">
        <v>45466</v>
      </c>
      <c r="B2446" s="345" t="s">
        <v>5244</v>
      </c>
      <c r="C2446" s="345" t="s">
        <v>5245</v>
      </c>
      <c r="E2446" s="346"/>
      <c r="F2446" s="345"/>
      <c r="G2446" s="345"/>
    </row>
    <row r="2447" spans="1:7" x14ac:dyDescent="0.35">
      <c r="A2447" s="346">
        <v>45466</v>
      </c>
      <c r="B2447" s="345" t="s">
        <v>5246</v>
      </c>
      <c r="C2447" s="345" t="s">
        <v>5247</v>
      </c>
      <c r="E2447" s="346"/>
      <c r="F2447" s="345"/>
      <c r="G2447" s="345"/>
    </row>
    <row r="2448" spans="1:7" x14ac:dyDescent="0.35">
      <c r="A2448" s="346">
        <v>45466</v>
      </c>
      <c r="B2448" s="345" t="s">
        <v>5248</v>
      </c>
      <c r="C2448" s="345" t="s">
        <v>5249</v>
      </c>
      <c r="E2448" s="346"/>
      <c r="F2448" s="345"/>
      <c r="G2448" s="345"/>
    </row>
    <row r="2449" spans="1:7" x14ac:dyDescent="0.35">
      <c r="A2449" s="346">
        <v>45466</v>
      </c>
      <c r="B2449" s="345" t="s">
        <v>5250</v>
      </c>
      <c r="C2449" s="345" t="s">
        <v>5251</v>
      </c>
      <c r="E2449" s="346"/>
      <c r="F2449" s="345"/>
      <c r="G2449" s="345"/>
    </row>
    <row r="2450" spans="1:7" x14ac:dyDescent="0.35">
      <c r="A2450" s="346">
        <v>45466</v>
      </c>
      <c r="B2450" s="345" t="s">
        <v>5252</v>
      </c>
      <c r="C2450" s="345" t="s">
        <v>5253</v>
      </c>
      <c r="E2450" s="346"/>
      <c r="F2450" s="345"/>
      <c r="G2450" s="345"/>
    </row>
    <row r="2451" spans="1:7" x14ac:dyDescent="0.35">
      <c r="A2451" s="346">
        <v>45466</v>
      </c>
      <c r="B2451" s="345" t="s">
        <v>5254</v>
      </c>
      <c r="C2451" s="345" t="s">
        <v>5255</v>
      </c>
      <c r="E2451" s="346"/>
      <c r="F2451" s="345"/>
      <c r="G2451" s="345"/>
    </row>
    <row r="2452" spans="1:7" x14ac:dyDescent="0.35">
      <c r="A2452" s="346">
        <v>45466</v>
      </c>
      <c r="B2452" s="345" t="s">
        <v>5256</v>
      </c>
      <c r="C2452" s="345" t="s">
        <v>5257</v>
      </c>
      <c r="E2452" s="346"/>
      <c r="F2452" s="345"/>
      <c r="G2452" s="345"/>
    </row>
    <row r="2453" spans="1:7" x14ac:dyDescent="0.35">
      <c r="A2453" s="346">
        <v>45466</v>
      </c>
      <c r="B2453" s="345" t="s">
        <v>5258</v>
      </c>
      <c r="C2453" s="345" t="s">
        <v>5259</v>
      </c>
      <c r="E2453" s="346"/>
      <c r="F2453" s="345"/>
      <c r="G2453" s="345"/>
    </row>
    <row r="2454" spans="1:7" x14ac:dyDescent="0.35">
      <c r="A2454" s="346">
        <v>45466</v>
      </c>
      <c r="B2454" s="345" t="s">
        <v>5260</v>
      </c>
      <c r="C2454" s="345" t="s">
        <v>5261</v>
      </c>
      <c r="E2454" s="346"/>
      <c r="F2454" s="345"/>
      <c r="G2454" s="345"/>
    </row>
    <row r="2455" spans="1:7" x14ac:dyDescent="0.35">
      <c r="A2455" s="346">
        <v>45466</v>
      </c>
      <c r="B2455" s="345" t="s">
        <v>5262</v>
      </c>
      <c r="C2455" s="345" t="s">
        <v>5263</v>
      </c>
      <c r="E2455" s="346"/>
      <c r="F2455" s="345"/>
      <c r="G2455" s="345"/>
    </row>
    <row r="2456" spans="1:7" x14ac:dyDescent="0.35">
      <c r="A2456" s="346">
        <v>45466</v>
      </c>
      <c r="B2456" s="345" t="s">
        <v>5264</v>
      </c>
      <c r="C2456" s="345" t="s">
        <v>5265</v>
      </c>
      <c r="E2456" s="346"/>
      <c r="F2456" s="345"/>
      <c r="G2456" s="345"/>
    </row>
    <row r="2457" spans="1:7" x14ac:dyDescent="0.35">
      <c r="A2457" s="346">
        <v>45466</v>
      </c>
      <c r="B2457" s="345" t="s">
        <v>5266</v>
      </c>
      <c r="C2457" s="345" t="s">
        <v>5267</v>
      </c>
      <c r="E2457" s="346"/>
      <c r="F2457" s="345"/>
      <c r="G2457" s="345"/>
    </row>
    <row r="2458" spans="1:7" x14ac:dyDescent="0.35">
      <c r="A2458" s="346">
        <v>45466</v>
      </c>
      <c r="B2458" s="345" t="s">
        <v>5268</v>
      </c>
      <c r="C2458" s="345" t="s">
        <v>5269</v>
      </c>
      <c r="E2458" s="346"/>
      <c r="F2458" s="345"/>
      <c r="G2458" s="345"/>
    </row>
    <row r="2459" spans="1:7" x14ac:dyDescent="0.35">
      <c r="A2459" s="346">
        <v>45466</v>
      </c>
      <c r="B2459" s="345" t="s">
        <v>5270</v>
      </c>
      <c r="C2459" s="345" t="s">
        <v>5271</v>
      </c>
      <c r="E2459" s="346"/>
      <c r="F2459" s="345"/>
      <c r="G2459" s="345"/>
    </row>
    <row r="2460" spans="1:7" x14ac:dyDescent="0.35">
      <c r="A2460" s="346">
        <v>45466</v>
      </c>
      <c r="B2460" s="345" t="s">
        <v>5272</v>
      </c>
      <c r="C2460" s="345" t="s">
        <v>5273</v>
      </c>
      <c r="E2460" s="346"/>
      <c r="F2460" s="345"/>
      <c r="G2460" s="345"/>
    </row>
    <row r="2461" spans="1:7" x14ac:dyDescent="0.35">
      <c r="A2461" s="346">
        <v>45466</v>
      </c>
      <c r="B2461" s="345" t="s">
        <v>5274</v>
      </c>
      <c r="C2461" s="345" t="s">
        <v>5275</v>
      </c>
      <c r="E2461" s="346"/>
      <c r="F2461" s="345"/>
      <c r="G2461" s="345"/>
    </row>
    <row r="2462" spans="1:7" x14ac:dyDescent="0.35">
      <c r="A2462" s="346">
        <v>45466</v>
      </c>
      <c r="B2462" s="345" t="s">
        <v>5276</v>
      </c>
      <c r="C2462" s="345" t="s">
        <v>5277</v>
      </c>
      <c r="E2462" s="346"/>
      <c r="F2462" s="345"/>
      <c r="G2462" s="345"/>
    </row>
    <row r="2463" spans="1:7" x14ac:dyDescent="0.35">
      <c r="A2463" s="346">
        <v>45466</v>
      </c>
      <c r="B2463" s="345" t="s">
        <v>5278</v>
      </c>
      <c r="C2463" s="345" t="s">
        <v>5279</v>
      </c>
      <c r="E2463" s="346"/>
      <c r="F2463" s="345"/>
      <c r="G2463" s="345"/>
    </row>
    <row r="2464" spans="1:7" x14ac:dyDescent="0.35">
      <c r="A2464" s="346">
        <v>45466</v>
      </c>
      <c r="B2464" s="345" t="s">
        <v>5280</v>
      </c>
      <c r="C2464" s="345" t="s">
        <v>5281</v>
      </c>
      <c r="E2464" s="346"/>
      <c r="F2464" s="345"/>
      <c r="G2464" s="345"/>
    </row>
    <row r="2465" spans="1:7" x14ac:dyDescent="0.35">
      <c r="A2465" s="346">
        <v>45466</v>
      </c>
      <c r="B2465" s="345" t="s">
        <v>5282</v>
      </c>
      <c r="C2465" s="345" t="s">
        <v>5283</v>
      </c>
      <c r="E2465" s="346"/>
      <c r="F2465" s="345"/>
      <c r="G2465" s="345"/>
    </row>
    <row r="2466" spans="1:7" x14ac:dyDescent="0.35">
      <c r="A2466" s="346">
        <v>45466</v>
      </c>
      <c r="B2466" s="345" t="s">
        <v>5284</v>
      </c>
      <c r="C2466" s="345" t="s">
        <v>5285</v>
      </c>
      <c r="E2466" s="346"/>
      <c r="F2466" s="345"/>
      <c r="G2466" s="345"/>
    </row>
    <row r="2467" spans="1:7" x14ac:dyDescent="0.35">
      <c r="A2467" s="346">
        <v>45466</v>
      </c>
      <c r="B2467" s="345" t="s">
        <v>5286</v>
      </c>
      <c r="C2467" s="345" t="s">
        <v>5287</v>
      </c>
      <c r="E2467" s="346"/>
      <c r="F2467" s="345"/>
      <c r="G2467" s="345"/>
    </row>
    <row r="2468" spans="1:7" x14ac:dyDescent="0.35">
      <c r="A2468" s="346">
        <v>45466</v>
      </c>
      <c r="B2468" s="345" t="s">
        <v>5288</v>
      </c>
      <c r="C2468" s="345" t="s">
        <v>5289</v>
      </c>
      <c r="E2468" s="346"/>
      <c r="F2468" s="345"/>
      <c r="G2468" s="345"/>
    </row>
    <row r="2469" spans="1:7" x14ac:dyDescent="0.35">
      <c r="A2469" s="346">
        <v>45466</v>
      </c>
      <c r="B2469" s="345" t="s">
        <v>5290</v>
      </c>
      <c r="C2469" s="345" t="s">
        <v>5291</v>
      </c>
      <c r="E2469" s="346"/>
      <c r="F2469" s="345"/>
      <c r="G2469" s="345"/>
    </row>
    <row r="2470" spans="1:7" x14ac:dyDescent="0.35">
      <c r="A2470" s="346">
        <v>45466</v>
      </c>
      <c r="B2470" s="345" t="s">
        <v>5292</v>
      </c>
      <c r="C2470" s="345" t="s">
        <v>5293</v>
      </c>
      <c r="E2470" s="346"/>
      <c r="F2470" s="345"/>
      <c r="G2470" s="345"/>
    </row>
    <row r="2471" spans="1:7" x14ac:dyDescent="0.35">
      <c r="A2471" s="346">
        <v>45466</v>
      </c>
      <c r="B2471" s="345" t="s">
        <v>5294</v>
      </c>
      <c r="C2471" s="345" t="s">
        <v>5295</v>
      </c>
      <c r="E2471" s="346"/>
      <c r="F2471" s="345"/>
      <c r="G2471" s="345"/>
    </row>
    <row r="2472" spans="1:7" x14ac:dyDescent="0.35">
      <c r="A2472" s="346">
        <v>45466</v>
      </c>
      <c r="B2472" s="345" t="s">
        <v>5296</v>
      </c>
      <c r="C2472" s="345" t="s">
        <v>5297</v>
      </c>
      <c r="E2472" s="346"/>
      <c r="F2472" s="345"/>
      <c r="G2472" s="345"/>
    </row>
    <row r="2473" spans="1:7" x14ac:dyDescent="0.35">
      <c r="A2473" s="346">
        <v>45466</v>
      </c>
      <c r="B2473" s="345" t="s">
        <v>5298</v>
      </c>
      <c r="C2473" s="345" t="s">
        <v>5299</v>
      </c>
      <c r="E2473" s="346"/>
      <c r="F2473" s="345"/>
      <c r="G2473" s="345"/>
    </row>
    <row r="2474" spans="1:7" x14ac:dyDescent="0.35">
      <c r="A2474" s="346">
        <v>45466</v>
      </c>
      <c r="B2474" s="345" t="s">
        <v>5300</v>
      </c>
      <c r="C2474" s="345" t="s">
        <v>5301</v>
      </c>
      <c r="E2474" s="346"/>
      <c r="F2474" s="345"/>
      <c r="G2474" s="345"/>
    </row>
    <row r="2475" spans="1:7" x14ac:dyDescent="0.35">
      <c r="A2475" s="346">
        <v>45466</v>
      </c>
      <c r="B2475" s="345" t="s">
        <v>5302</v>
      </c>
      <c r="C2475" s="345" t="s">
        <v>5303</v>
      </c>
      <c r="E2475" s="346"/>
      <c r="F2475" s="345"/>
      <c r="G2475" s="345"/>
    </row>
    <row r="2476" spans="1:7" x14ac:dyDescent="0.35">
      <c r="A2476" s="346">
        <v>45466</v>
      </c>
      <c r="B2476" s="345" t="s">
        <v>5304</v>
      </c>
      <c r="C2476" s="345" t="s">
        <v>5305</v>
      </c>
      <c r="E2476" s="346"/>
      <c r="F2476" s="345"/>
      <c r="G2476" s="345"/>
    </row>
    <row r="2477" spans="1:7" x14ac:dyDescent="0.35">
      <c r="A2477" s="346">
        <v>45466</v>
      </c>
      <c r="B2477" s="345" t="s">
        <v>5306</v>
      </c>
      <c r="C2477" s="345" t="s">
        <v>5307</v>
      </c>
      <c r="E2477" s="346"/>
      <c r="F2477" s="345"/>
      <c r="G2477" s="345"/>
    </row>
    <row r="2478" spans="1:7" x14ac:dyDescent="0.35">
      <c r="A2478" s="346">
        <v>45466</v>
      </c>
      <c r="B2478" s="345" t="s">
        <v>5308</v>
      </c>
      <c r="C2478" s="345" t="s">
        <v>5309</v>
      </c>
      <c r="E2478" s="346"/>
      <c r="F2478" s="345"/>
      <c r="G2478" s="345"/>
    </row>
    <row r="2479" spans="1:7" x14ac:dyDescent="0.35">
      <c r="A2479" s="346">
        <v>45466</v>
      </c>
      <c r="B2479" s="345" t="s">
        <v>5310</v>
      </c>
      <c r="C2479" s="345" t="s">
        <v>5311</v>
      </c>
      <c r="E2479" s="346"/>
      <c r="F2479" s="345"/>
      <c r="G2479" s="345"/>
    </row>
    <row r="2480" spans="1:7" x14ac:dyDescent="0.35">
      <c r="A2480" s="346">
        <v>45466</v>
      </c>
      <c r="B2480" s="345" t="s">
        <v>5312</v>
      </c>
      <c r="C2480" s="345" t="s">
        <v>5313</v>
      </c>
      <c r="E2480" s="346"/>
      <c r="F2480" s="345"/>
      <c r="G2480" s="345"/>
    </row>
    <row r="2481" spans="1:7" x14ac:dyDescent="0.35">
      <c r="A2481" s="346">
        <v>45466</v>
      </c>
      <c r="B2481" s="345" t="s">
        <v>5314</v>
      </c>
      <c r="C2481" s="345" t="s">
        <v>5315</v>
      </c>
      <c r="E2481" s="346"/>
      <c r="F2481" s="345"/>
      <c r="G2481" s="345"/>
    </row>
    <row r="2482" spans="1:7" x14ac:dyDescent="0.35">
      <c r="A2482" s="346">
        <v>45466</v>
      </c>
      <c r="B2482" s="345" t="s">
        <v>5316</v>
      </c>
      <c r="C2482" s="345" t="s">
        <v>5317</v>
      </c>
      <c r="E2482" s="346"/>
      <c r="F2482" s="345"/>
      <c r="G2482" s="345"/>
    </row>
    <row r="2483" spans="1:7" x14ac:dyDescent="0.35">
      <c r="A2483" s="346">
        <v>45466</v>
      </c>
      <c r="B2483" s="345" t="s">
        <v>5318</v>
      </c>
      <c r="C2483" s="345" t="s">
        <v>5319</v>
      </c>
      <c r="E2483" s="346"/>
      <c r="F2483" s="345"/>
      <c r="G2483" s="345"/>
    </row>
    <row r="2484" spans="1:7" x14ac:dyDescent="0.35">
      <c r="A2484" s="346">
        <v>45466</v>
      </c>
      <c r="B2484" s="345" t="s">
        <v>5320</v>
      </c>
      <c r="C2484" s="345" t="s">
        <v>5321</v>
      </c>
      <c r="E2484" s="346"/>
      <c r="F2484" s="345"/>
      <c r="G2484" s="345"/>
    </row>
    <row r="2485" spans="1:7" x14ac:dyDescent="0.35">
      <c r="A2485" s="346">
        <v>45466</v>
      </c>
      <c r="B2485" s="345" t="s">
        <v>5322</v>
      </c>
      <c r="C2485" s="345" t="s">
        <v>5323</v>
      </c>
      <c r="E2485" s="346"/>
      <c r="F2485" s="345"/>
      <c r="G2485" s="345"/>
    </row>
    <row r="2486" spans="1:7" x14ac:dyDescent="0.35">
      <c r="A2486" s="346">
        <v>45466</v>
      </c>
      <c r="B2486" s="345" t="s">
        <v>5324</v>
      </c>
      <c r="C2486" s="345" t="s">
        <v>5325</v>
      </c>
      <c r="E2486" s="346"/>
      <c r="F2486" s="345"/>
      <c r="G2486" s="345"/>
    </row>
    <row r="2487" spans="1:7" x14ac:dyDescent="0.35">
      <c r="A2487" s="346">
        <v>45466</v>
      </c>
      <c r="B2487" s="345" t="s">
        <v>5326</v>
      </c>
      <c r="C2487" s="345" t="s">
        <v>5327</v>
      </c>
      <c r="E2487" s="346"/>
      <c r="F2487" s="345"/>
      <c r="G2487" s="345"/>
    </row>
    <row r="2488" spans="1:7" x14ac:dyDescent="0.35">
      <c r="A2488" s="346">
        <v>45466</v>
      </c>
      <c r="B2488" s="345" t="s">
        <v>5328</v>
      </c>
      <c r="C2488" s="345" t="s">
        <v>5329</v>
      </c>
      <c r="E2488" s="346"/>
      <c r="F2488" s="345"/>
      <c r="G2488" s="345"/>
    </row>
    <row r="2489" spans="1:7" x14ac:dyDescent="0.35">
      <c r="A2489" s="346">
        <v>45466</v>
      </c>
      <c r="B2489" s="345" t="s">
        <v>5330</v>
      </c>
      <c r="C2489" s="345" t="s">
        <v>5331</v>
      </c>
      <c r="E2489" s="346"/>
      <c r="F2489" s="345"/>
      <c r="G2489" s="345"/>
    </row>
    <row r="2490" spans="1:7" x14ac:dyDescent="0.35">
      <c r="A2490" s="346">
        <v>45466</v>
      </c>
      <c r="B2490" s="345" t="s">
        <v>5332</v>
      </c>
      <c r="C2490" s="345" t="s">
        <v>5333</v>
      </c>
      <c r="E2490" s="346"/>
      <c r="F2490" s="345"/>
      <c r="G2490" s="345"/>
    </row>
    <row r="2491" spans="1:7" x14ac:dyDescent="0.35">
      <c r="A2491" s="346">
        <v>45466</v>
      </c>
      <c r="B2491" s="345" t="s">
        <v>5334</v>
      </c>
      <c r="C2491" s="345" t="s">
        <v>5335</v>
      </c>
      <c r="E2491" s="346"/>
      <c r="F2491" s="345"/>
      <c r="G2491" s="345"/>
    </row>
    <row r="2492" spans="1:7" x14ac:dyDescent="0.35">
      <c r="A2492" s="346">
        <v>45466</v>
      </c>
      <c r="B2492" s="345" t="s">
        <v>5336</v>
      </c>
      <c r="C2492" s="345" t="s">
        <v>5337</v>
      </c>
      <c r="E2492" s="346"/>
      <c r="F2492" s="345"/>
      <c r="G2492" s="345"/>
    </row>
    <row r="2493" spans="1:7" x14ac:dyDescent="0.35">
      <c r="A2493" s="346">
        <v>45466</v>
      </c>
      <c r="B2493" s="345" t="s">
        <v>5338</v>
      </c>
      <c r="C2493" s="345" t="s">
        <v>5339</v>
      </c>
      <c r="E2493" s="346"/>
      <c r="F2493" s="345"/>
      <c r="G2493" s="345"/>
    </row>
    <row r="2494" spans="1:7" x14ac:dyDescent="0.35">
      <c r="A2494" s="346">
        <v>45466</v>
      </c>
      <c r="B2494" s="345" t="s">
        <v>5340</v>
      </c>
      <c r="C2494" s="345" t="s">
        <v>5341</v>
      </c>
      <c r="E2494" s="346"/>
      <c r="F2494" s="345"/>
      <c r="G2494" s="345"/>
    </row>
    <row r="2495" spans="1:7" x14ac:dyDescent="0.35">
      <c r="A2495" s="346">
        <v>45466</v>
      </c>
      <c r="B2495" s="345" t="s">
        <v>5342</v>
      </c>
      <c r="C2495" s="345" t="s">
        <v>5343</v>
      </c>
      <c r="E2495" s="346"/>
      <c r="F2495" s="345"/>
      <c r="G2495" s="345"/>
    </row>
    <row r="2496" spans="1:7" x14ac:dyDescent="0.35">
      <c r="A2496" s="346">
        <v>45466</v>
      </c>
      <c r="B2496" s="345" t="s">
        <v>5344</v>
      </c>
      <c r="C2496" s="345" t="s">
        <v>5345</v>
      </c>
      <c r="E2496" s="346"/>
      <c r="F2496" s="345"/>
      <c r="G2496" s="345"/>
    </row>
    <row r="2497" spans="1:7" x14ac:dyDescent="0.35">
      <c r="A2497" s="346">
        <v>45466</v>
      </c>
      <c r="B2497" s="345" t="s">
        <v>5346</v>
      </c>
      <c r="C2497" s="345" t="s">
        <v>5347</v>
      </c>
      <c r="E2497" s="346"/>
      <c r="F2497" s="345"/>
      <c r="G2497" s="345"/>
    </row>
    <row r="2498" spans="1:7" x14ac:dyDescent="0.35">
      <c r="A2498" s="346">
        <v>45466</v>
      </c>
      <c r="B2498" s="345" t="s">
        <v>5348</v>
      </c>
      <c r="C2498" s="345" t="s">
        <v>5349</v>
      </c>
      <c r="E2498" s="346"/>
      <c r="F2498" s="345"/>
      <c r="G2498" s="345"/>
    </row>
    <row r="2499" spans="1:7" x14ac:dyDescent="0.35">
      <c r="A2499" s="346">
        <v>45466</v>
      </c>
      <c r="B2499" s="345" t="s">
        <v>5350</v>
      </c>
      <c r="C2499" s="345" t="s">
        <v>5351</v>
      </c>
      <c r="E2499" s="346"/>
      <c r="F2499" s="345"/>
      <c r="G2499" s="345"/>
    </row>
    <row r="2500" spans="1:7" x14ac:dyDescent="0.35">
      <c r="A2500" s="346">
        <v>45466</v>
      </c>
      <c r="B2500" s="345" t="s">
        <v>5352</v>
      </c>
      <c r="C2500" s="345" t="s">
        <v>5353</v>
      </c>
      <c r="E2500" s="346"/>
      <c r="F2500" s="345"/>
      <c r="G2500" s="345"/>
    </row>
    <row r="2501" spans="1:7" x14ac:dyDescent="0.35">
      <c r="A2501" s="346">
        <v>45466</v>
      </c>
      <c r="B2501" s="345" t="s">
        <v>5354</v>
      </c>
      <c r="C2501" s="345" t="s">
        <v>5355</v>
      </c>
      <c r="E2501" s="346"/>
      <c r="F2501" s="345"/>
      <c r="G2501" s="345"/>
    </row>
    <row r="2502" spans="1:7" x14ac:dyDescent="0.35">
      <c r="A2502" s="346">
        <v>45466</v>
      </c>
      <c r="B2502" s="345" t="s">
        <v>5356</v>
      </c>
      <c r="C2502" s="345" t="s">
        <v>5357</v>
      </c>
      <c r="E2502" s="346"/>
      <c r="F2502" s="345"/>
      <c r="G2502" s="345"/>
    </row>
    <row r="2503" spans="1:7" x14ac:dyDescent="0.35">
      <c r="A2503" s="346">
        <v>45466</v>
      </c>
      <c r="B2503" s="345" t="s">
        <v>5358</v>
      </c>
      <c r="C2503" s="345" t="s">
        <v>5359</v>
      </c>
      <c r="E2503" s="346"/>
      <c r="F2503" s="345"/>
      <c r="G2503" s="345"/>
    </row>
    <row r="2504" spans="1:7" x14ac:dyDescent="0.35">
      <c r="A2504" s="346">
        <v>45466</v>
      </c>
      <c r="B2504" s="345" t="s">
        <v>5360</v>
      </c>
      <c r="C2504" s="345" t="s">
        <v>5361</v>
      </c>
      <c r="E2504" s="346"/>
      <c r="F2504" s="345"/>
      <c r="G2504" s="345"/>
    </row>
    <row r="2505" spans="1:7" x14ac:dyDescent="0.35">
      <c r="A2505" s="346">
        <v>45466</v>
      </c>
      <c r="B2505" s="345" t="s">
        <v>5362</v>
      </c>
      <c r="C2505" s="345" t="s">
        <v>5363</v>
      </c>
      <c r="E2505" s="346"/>
      <c r="F2505" s="345"/>
      <c r="G2505" s="345"/>
    </row>
    <row r="2506" spans="1:7" x14ac:dyDescent="0.35">
      <c r="A2506" s="346">
        <v>45466</v>
      </c>
      <c r="B2506" s="345" t="s">
        <v>5364</v>
      </c>
      <c r="C2506" s="345" t="s">
        <v>5365</v>
      </c>
      <c r="E2506" s="346"/>
      <c r="F2506" s="345"/>
      <c r="G2506" s="345"/>
    </row>
    <row r="2507" spans="1:7" x14ac:dyDescent="0.35">
      <c r="A2507" s="346">
        <v>45466</v>
      </c>
      <c r="B2507" s="345" t="s">
        <v>5366</v>
      </c>
      <c r="C2507" s="345" t="s">
        <v>5367</v>
      </c>
      <c r="E2507" s="346"/>
      <c r="F2507" s="345"/>
      <c r="G2507" s="345"/>
    </row>
    <row r="2508" spans="1:7" x14ac:dyDescent="0.35">
      <c r="A2508" s="346">
        <v>45466</v>
      </c>
      <c r="B2508" s="345" t="s">
        <v>5368</v>
      </c>
      <c r="C2508" s="345" t="s">
        <v>5369</v>
      </c>
      <c r="E2508" s="346"/>
      <c r="F2508" s="345"/>
      <c r="G2508" s="345"/>
    </row>
    <row r="2509" spans="1:7" x14ac:dyDescent="0.35">
      <c r="A2509" s="346">
        <v>45466</v>
      </c>
      <c r="B2509" s="345" t="s">
        <v>5370</v>
      </c>
      <c r="C2509" s="345" t="s">
        <v>5371</v>
      </c>
      <c r="E2509" s="346"/>
      <c r="F2509" s="345"/>
      <c r="G2509" s="345"/>
    </row>
    <row r="2510" spans="1:7" x14ac:dyDescent="0.35">
      <c r="A2510" s="346">
        <v>45466</v>
      </c>
      <c r="B2510" s="345" t="s">
        <v>5641</v>
      </c>
      <c r="C2510" s="345" t="s">
        <v>5642</v>
      </c>
      <c r="E2510" s="346"/>
      <c r="F2510" s="345"/>
      <c r="G2510" s="345"/>
    </row>
    <row r="2511" spans="1:7" x14ac:dyDescent="0.35">
      <c r="A2511" s="346">
        <v>45466</v>
      </c>
      <c r="B2511" s="345" t="s">
        <v>5372</v>
      </c>
      <c r="C2511" s="345" t="s">
        <v>5373</v>
      </c>
      <c r="E2511" s="346"/>
      <c r="F2511" s="345"/>
      <c r="G2511" s="345"/>
    </row>
    <row r="2512" spans="1:7" x14ac:dyDescent="0.35">
      <c r="A2512" s="346">
        <v>45466</v>
      </c>
      <c r="B2512" s="345" t="s">
        <v>5374</v>
      </c>
      <c r="C2512" s="345" t="s">
        <v>5375</v>
      </c>
      <c r="E2512" s="346"/>
      <c r="F2512" s="345"/>
      <c r="G2512" s="345"/>
    </row>
    <row r="2513" spans="1:7" x14ac:dyDescent="0.35">
      <c r="A2513" s="346">
        <v>45466</v>
      </c>
      <c r="B2513" s="345" t="s">
        <v>5376</v>
      </c>
      <c r="C2513" s="345" t="s">
        <v>5377</v>
      </c>
      <c r="E2513" s="346"/>
      <c r="F2513" s="345"/>
      <c r="G2513" s="345"/>
    </row>
    <row r="2514" spans="1:7" x14ac:dyDescent="0.35">
      <c r="A2514" s="346">
        <v>45466</v>
      </c>
      <c r="B2514" s="345" t="s">
        <v>5378</v>
      </c>
      <c r="C2514" s="345" t="s">
        <v>5379</v>
      </c>
      <c r="E2514" s="346"/>
      <c r="F2514" s="345"/>
      <c r="G2514" s="345"/>
    </row>
    <row r="2515" spans="1:7" x14ac:dyDescent="0.35">
      <c r="A2515" s="346">
        <v>45466</v>
      </c>
      <c r="B2515" s="345" t="s">
        <v>5380</v>
      </c>
      <c r="C2515" s="345" t="s">
        <v>5381</v>
      </c>
      <c r="E2515" s="346"/>
      <c r="F2515" s="345"/>
      <c r="G2515" s="345"/>
    </row>
    <row r="2516" spans="1:7" x14ac:dyDescent="0.35">
      <c r="A2516" s="346">
        <v>45466</v>
      </c>
      <c r="B2516" s="345" t="s">
        <v>5382</v>
      </c>
      <c r="C2516" s="345" t="s">
        <v>5383</v>
      </c>
      <c r="E2516" s="346"/>
      <c r="F2516" s="345"/>
      <c r="G2516" s="345"/>
    </row>
    <row r="2517" spans="1:7" x14ac:dyDescent="0.35">
      <c r="A2517" s="346">
        <v>45466</v>
      </c>
      <c r="B2517" s="345" t="s">
        <v>5384</v>
      </c>
      <c r="C2517" s="345" t="s">
        <v>5385</v>
      </c>
      <c r="E2517" s="346"/>
      <c r="F2517" s="345"/>
      <c r="G2517" s="345"/>
    </row>
    <row r="2518" spans="1:7" x14ac:dyDescent="0.35">
      <c r="A2518" s="346">
        <v>45466</v>
      </c>
      <c r="B2518" s="345" t="s">
        <v>5386</v>
      </c>
      <c r="C2518" s="345" t="s">
        <v>5387</v>
      </c>
      <c r="E2518" s="346"/>
      <c r="F2518" s="345"/>
      <c r="G2518" s="345"/>
    </row>
    <row r="2519" spans="1:7" x14ac:dyDescent="0.35">
      <c r="A2519" s="346">
        <v>45466</v>
      </c>
      <c r="B2519" s="345" t="s">
        <v>5388</v>
      </c>
      <c r="C2519" s="345" t="s">
        <v>5389</v>
      </c>
      <c r="E2519" s="346"/>
      <c r="F2519" s="345"/>
      <c r="G2519" s="345"/>
    </row>
    <row r="2520" spans="1:7" x14ac:dyDescent="0.35">
      <c r="A2520" s="346">
        <v>45466</v>
      </c>
      <c r="B2520" s="345" t="s">
        <v>5390</v>
      </c>
      <c r="C2520" s="345" t="s">
        <v>5391</v>
      </c>
      <c r="E2520" s="346"/>
      <c r="F2520" s="345"/>
      <c r="G2520" s="345"/>
    </row>
    <row r="2521" spans="1:7" x14ac:dyDescent="0.35">
      <c r="A2521" s="346">
        <v>45466</v>
      </c>
      <c r="B2521" s="345" t="s">
        <v>5392</v>
      </c>
      <c r="C2521" s="345" t="s">
        <v>5393</v>
      </c>
      <c r="E2521" s="346"/>
      <c r="F2521" s="345"/>
      <c r="G2521" s="345"/>
    </row>
    <row r="2522" spans="1:7" x14ac:dyDescent="0.35">
      <c r="A2522" s="346">
        <v>45466</v>
      </c>
      <c r="B2522" s="345" t="s">
        <v>5394</v>
      </c>
      <c r="C2522" s="345" t="s">
        <v>5395</v>
      </c>
      <c r="E2522" s="346"/>
      <c r="F2522" s="345"/>
      <c r="G2522" s="345"/>
    </row>
    <row r="2523" spans="1:7" x14ac:dyDescent="0.35">
      <c r="A2523" s="346">
        <v>45466</v>
      </c>
      <c r="B2523" s="345" t="s">
        <v>5396</v>
      </c>
      <c r="C2523" s="345" t="s">
        <v>5397</v>
      </c>
      <c r="E2523" s="346"/>
      <c r="F2523" s="345"/>
      <c r="G2523" s="345"/>
    </row>
    <row r="2524" spans="1:7" x14ac:dyDescent="0.35">
      <c r="A2524" s="346">
        <v>45466</v>
      </c>
      <c r="B2524" s="345" t="s">
        <v>5398</v>
      </c>
      <c r="C2524" s="345" t="s">
        <v>5399</v>
      </c>
      <c r="E2524" s="346"/>
      <c r="F2524" s="345"/>
      <c r="G2524" s="345"/>
    </row>
    <row r="2525" spans="1:7" x14ac:dyDescent="0.35">
      <c r="A2525" s="346">
        <v>45466</v>
      </c>
      <c r="B2525" s="345" t="s">
        <v>5400</v>
      </c>
      <c r="C2525" s="345" t="s">
        <v>5401</v>
      </c>
      <c r="E2525" s="346"/>
      <c r="F2525" s="345"/>
      <c r="G2525" s="345"/>
    </row>
    <row r="2526" spans="1:7" x14ac:dyDescent="0.35">
      <c r="A2526" s="346">
        <v>45466</v>
      </c>
      <c r="B2526" s="345" t="s">
        <v>5402</v>
      </c>
      <c r="C2526" s="345" t="s">
        <v>5403</v>
      </c>
      <c r="E2526" s="346"/>
      <c r="F2526" s="345"/>
      <c r="G2526" s="345"/>
    </row>
    <row r="2527" spans="1:7" x14ac:dyDescent="0.35">
      <c r="A2527" s="346">
        <v>45466</v>
      </c>
      <c r="B2527" s="345" t="s">
        <v>5404</v>
      </c>
      <c r="C2527" s="345" t="s">
        <v>5405</v>
      </c>
      <c r="E2527" s="346"/>
      <c r="F2527" s="345"/>
      <c r="G2527" s="345"/>
    </row>
    <row r="2528" spans="1:7" x14ac:dyDescent="0.35">
      <c r="A2528" s="346">
        <v>45466</v>
      </c>
      <c r="B2528" s="345" t="s">
        <v>5406</v>
      </c>
      <c r="C2528" s="345" t="s">
        <v>5407</v>
      </c>
      <c r="E2528" s="346"/>
      <c r="F2528" s="345"/>
      <c r="G2528" s="345"/>
    </row>
    <row r="2529" spans="1:7" x14ac:dyDescent="0.35">
      <c r="A2529" s="346">
        <v>45466</v>
      </c>
      <c r="B2529" s="345" t="s">
        <v>5408</v>
      </c>
      <c r="C2529" s="345" t="s">
        <v>5409</v>
      </c>
      <c r="E2529" s="346"/>
      <c r="F2529" s="345"/>
      <c r="G2529" s="345"/>
    </row>
    <row r="2530" spans="1:7" x14ac:dyDescent="0.35">
      <c r="A2530" s="346">
        <v>45466</v>
      </c>
      <c r="B2530" s="345" t="s">
        <v>5410</v>
      </c>
      <c r="C2530" s="345" t="s">
        <v>5411</v>
      </c>
      <c r="E2530" s="346"/>
      <c r="F2530" s="345"/>
      <c r="G2530" s="345"/>
    </row>
    <row r="2531" spans="1:7" x14ac:dyDescent="0.35">
      <c r="A2531" s="346">
        <v>45466</v>
      </c>
      <c r="B2531" s="345" t="s">
        <v>5412</v>
      </c>
      <c r="C2531" s="345" t="s">
        <v>5413</v>
      </c>
      <c r="E2531" s="346"/>
      <c r="F2531" s="345"/>
      <c r="G2531" s="345"/>
    </row>
    <row r="2532" spans="1:7" x14ac:dyDescent="0.35">
      <c r="A2532" s="346">
        <v>45466</v>
      </c>
      <c r="B2532" s="345" t="s">
        <v>5414</v>
      </c>
      <c r="C2532" s="345" t="s">
        <v>5415</v>
      </c>
      <c r="E2532" s="346"/>
      <c r="F2532" s="345"/>
      <c r="G2532" s="345"/>
    </row>
    <row r="2533" spans="1:7" x14ac:dyDescent="0.35">
      <c r="A2533" s="346">
        <v>45466</v>
      </c>
      <c r="B2533" s="345" t="s">
        <v>5416</v>
      </c>
      <c r="C2533" s="345" t="s">
        <v>5417</v>
      </c>
      <c r="E2533" s="346"/>
      <c r="F2533" s="345"/>
      <c r="G2533" s="345"/>
    </row>
    <row r="2534" spans="1:7" x14ac:dyDescent="0.35">
      <c r="A2534" s="346">
        <v>45466</v>
      </c>
      <c r="B2534" s="345" t="s">
        <v>5418</v>
      </c>
      <c r="C2534" s="345" t="s">
        <v>5419</v>
      </c>
      <c r="E2534" s="346"/>
      <c r="F2534" s="345"/>
      <c r="G2534" s="345"/>
    </row>
    <row r="2535" spans="1:7" x14ac:dyDescent="0.35">
      <c r="A2535" s="346">
        <v>45466</v>
      </c>
      <c r="B2535" s="345" t="s">
        <v>5420</v>
      </c>
      <c r="C2535" s="345" t="s">
        <v>5421</v>
      </c>
      <c r="E2535" s="346"/>
      <c r="F2535" s="345"/>
      <c r="G2535" s="345"/>
    </row>
    <row r="2536" spans="1:7" x14ac:dyDescent="0.35">
      <c r="A2536" s="346">
        <v>45466</v>
      </c>
      <c r="B2536" s="345" t="s">
        <v>5422</v>
      </c>
      <c r="C2536" s="345" t="s">
        <v>5423</v>
      </c>
      <c r="E2536" s="346"/>
      <c r="F2536" s="345"/>
      <c r="G2536" s="345"/>
    </row>
    <row r="2537" spans="1:7" x14ac:dyDescent="0.35">
      <c r="A2537" s="346">
        <v>45466</v>
      </c>
      <c r="B2537" s="345" t="s">
        <v>5424</v>
      </c>
      <c r="C2537" s="345" t="s">
        <v>5425</v>
      </c>
      <c r="E2537" s="346"/>
      <c r="F2537" s="345"/>
      <c r="G2537" s="345"/>
    </row>
    <row r="2538" spans="1:7" x14ac:dyDescent="0.35">
      <c r="A2538" s="346">
        <v>45466</v>
      </c>
      <c r="B2538" s="345" t="s">
        <v>5426</v>
      </c>
      <c r="C2538" s="345" t="s">
        <v>5427</v>
      </c>
      <c r="E2538" s="346"/>
      <c r="F2538" s="345"/>
      <c r="G2538" s="345"/>
    </row>
    <row r="2539" spans="1:7" x14ac:dyDescent="0.35">
      <c r="A2539" s="346">
        <v>45466</v>
      </c>
      <c r="B2539" s="345" t="s">
        <v>5428</v>
      </c>
      <c r="C2539" s="345" t="s">
        <v>5429</v>
      </c>
      <c r="E2539" s="346"/>
      <c r="F2539" s="345"/>
      <c r="G2539" s="345"/>
    </row>
    <row r="2540" spans="1:7" x14ac:dyDescent="0.35">
      <c r="A2540" s="346">
        <v>45466</v>
      </c>
      <c r="B2540" s="345" t="s">
        <v>5430</v>
      </c>
      <c r="C2540" s="345" t="s">
        <v>5431</v>
      </c>
      <c r="E2540" s="346"/>
      <c r="F2540" s="345"/>
      <c r="G2540" s="345"/>
    </row>
    <row r="2541" spans="1:7" x14ac:dyDescent="0.35">
      <c r="A2541" s="346">
        <v>45466</v>
      </c>
      <c r="B2541" s="345" t="s">
        <v>5432</v>
      </c>
      <c r="C2541" s="345" t="s">
        <v>5433</v>
      </c>
      <c r="E2541" s="346"/>
      <c r="F2541" s="345"/>
      <c r="G2541" s="345"/>
    </row>
    <row r="2542" spans="1:7" x14ac:dyDescent="0.35">
      <c r="A2542" s="346">
        <v>45466</v>
      </c>
      <c r="B2542" s="345" t="s">
        <v>5434</v>
      </c>
      <c r="C2542" s="345" t="s">
        <v>5435</v>
      </c>
      <c r="E2542" s="346"/>
      <c r="F2542" s="345"/>
      <c r="G2542" s="345"/>
    </row>
    <row r="2543" spans="1:7" x14ac:dyDescent="0.35">
      <c r="A2543" s="346">
        <v>45466</v>
      </c>
      <c r="B2543" s="345" t="s">
        <v>5436</v>
      </c>
      <c r="C2543" s="345" t="s">
        <v>5437</v>
      </c>
      <c r="E2543" s="346"/>
      <c r="F2543" s="345"/>
      <c r="G2543" s="345"/>
    </row>
    <row r="2544" spans="1:7" x14ac:dyDescent="0.35">
      <c r="A2544" s="346">
        <v>45466</v>
      </c>
      <c r="B2544" s="345" t="s">
        <v>5438</v>
      </c>
      <c r="C2544" s="345" t="s">
        <v>5439</v>
      </c>
      <c r="E2544" s="346"/>
      <c r="F2544" s="345"/>
      <c r="G2544" s="345"/>
    </row>
    <row r="2545" spans="1:7" x14ac:dyDescent="0.35">
      <c r="A2545" s="346">
        <v>45466</v>
      </c>
      <c r="B2545" s="345" t="s">
        <v>5440</v>
      </c>
      <c r="C2545" s="345" t="s">
        <v>5441</v>
      </c>
      <c r="E2545" s="346"/>
      <c r="F2545" s="345"/>
      <c r="G2545" s="345"/>
    </row>
    <row r="2546" spans="1:7" x14ac:dyDescent="0.35">
      <c r="A2546" s="346">
        <v>45466</v>
      </c>
      <c r="B2546" s="345" t="s">
        <v>5442</v>
      </c>
      <c r="C2546" s="345" t="s">
        <v>5443</v>
      </c>
      <c r="E2546" s="346"/>
      <c r="F2546" s="345"/>
      <c r="G2546" s="345"/>
    </row>
    <row r="2547" spans="1:7" x14ac:dyDescent="0.35">
      <c r="A2547" s="346">
        <v>45466</v>
      </c>
      <c r="B2547" s="345" t="s">
        <v>5444</v>
      </c>
      <c r="C2547" s="345" t="s">
        <v>5445</v>
      </c>
      <c r="E2547" s="346"/>
      <c r="F2547" s="345"/>
      <c r="G2547" s="345"/>
    </row>
    <row r="2548" spans="1:7" x14ac:dyDescent="0.35">
      <c r="A2548" s="346">
        <v>45466</v>
      </c>
      <c r="B2548" s="345" t="s">
        <v>5446</v>
      </c>
      <c r="C2548" s="345" t="s">
        <v>5447</v>
      </c>
      <c r="E2548" s="346"/>
      <c r="F2548" s="345"/>
      <c r="G2548" s="345"/>
    </row>
    <row r="2549" spans="1:7" x14ac:dyDescent="0.35">
      <c r="A2549" s="346">
        <v>45466</v>
      </c>
      <c r="B2549" s="345" t="s">
        <v>5448</v>
      </c>
      <c r="C2549" s="345" t="s">
        <v>5449</v>
      </c>
      <c r="E2549" s="346"/>
      <c r="F2549" s="345"/>
      <c r="G2549" s="345"/>
    </row>
    <row r="2550" spans="1:7" x14ac:dyDescent="0.35">
      <c r="A2550" s="346">
        <v>45466</v>
      </c>
      <c r="B2550" s="345" t="s">
        <v>5450</v>
      </c>
      <c r="C2550" s="345" t="s">
        <v>5451</v>
      </c>
      <c r="E2550" s="346"/>
      <c r="F2550" s="345"/>
      <c r="G2550" s="345"/>
    </row>
    <row r="2551" spans="1:7" x14ac:dyDescent="0.35">
      <c r="A2551" s="346">
        <v>45466</v>
      </c>
      <c r="B2551" s="345" t="s">
        <v>5452</v>
      </c>
      <c r="C2551" s="345" t="s">
        <v>5453</v>
      </c>
      <c r="E2551" s="346"/>
      <c r="F2551" s="345"/>
      <c r="G2551" s="345"/>
    </row>
    <row r="2552" spans="1:7" x14ac:dyDescent="0.35">
      <c r="A2552" s="346">
        <v>45466</v>
      </c>
      <c r="B2552" s="345" t="s">
        <v>5454</v>
      </c>
      <c r="C2552" s="345" t="s">
        <v>5455</v>
      </c>
      <c r="E2552" s="346"/>
      <c r="F2552" s="345"/>
      <c r="G2552" s="345"/>
    </row>
    <row r="2553" spans="1:7" x14ac:dyDescent="0.35">
      <c r="A2553" s="346">
        <v>45466</v>
      </c>
      <c r="B2553" s="345" t="s">
        <v>5456</v>
      </c>
      <c r="C2553" s="345" t="s">
        <v>5457</v>
      </c>
      <c r="E2553" s="346"/>
      <c r="F2553" s="345"/>
      <c r="G2553" s="345"/>
    </row>
    <row r="2554" spans="1:7" x14ac:dyDescent="0.35">
      <c r="A2554" s="346">
        <v>45466</v>
      </c>
      <c r="B2554" s="345" t="s">
        <v>5458</v>
      </c>
      <c r="C2554" s="345" t="s">
        <v>5459</v>
      </c>
      <c r="E2554" s="346"/>
      <c r="F2554" s="345"/>
      <c r="G2554" s="345"/>
    </row>
    <row r="2555" spans="1:7" x14ac:dyDescent="0.35">
      <c r="A2555" s="346">
        <v>45466</v>
      </c>
      <c r="B2555" s="345" t="s">
        <v>5460</v>
      </c>
      <c r="C2555" s="345" t="s">
        <v>5461</v>
      </c>
      <c r="E2555" s="346"/>
      <c r="F2555" s="345"/>
      <c r="G2555" s="345"/>
    </row>
    <row r="2556" spans="1:7" x14ac:dyDescent="0.35">
      <c r="A2556" s="346">
        <v>45466</v>
      </c>
      <c r="B2556" s="345" t="s">
        <v>5462</v>
      </c>
      <c r="C2556" s="345" t="s">
        <v>5463</v>
      </c>
      <c r="E2556" s="346"/>
      <c r="F2556" s="345"/>
      <c r="G2556" s="345"/>
    </row>
    <row r="2557" spans="1:7" x14ac:dyDescent="0.35">
      <c r="A2557" s="346">
        <v>45466</v>
      </c>
      <c r="B2557" s="345" t="s">
        <v>5464</v>
      </c>
      <c r="C2557" s="345" t="s">
        <v>5465</v>
      </c>
      <c r="E2557" s="346"/>
      <c r="F2557" s="345"/>
      <c r="G2557" s="345"/>
    </row>
    <row r="2558" spans="1:7" x14ac:dyDescent="0.35">
      <c r="A2558" s="346">
        <v>45466</v>
      </c>
      <c r="B2558" s="345" t="s">
        <v>5466</v>
      </c>
      <c r="C2558" s="345" t="s">
        <v>5467</v>
      </c>
      <c r="E2558" s="346"/>
      <c r="F2558" s="345"/>
      <c r="G2558" s="345"/>
    </row>
    <row r="2559" spans="1:7" x14ac:dyDescent="0.35">
      <c r="A2559" s="346">
        <v>45466</v>
      </c>
      <c r="B2559" s="345" t="s">
        <v>5468</v>
      </c>
      <c r="C2559" s="345" t="s">
        <v>5469</v>
      </c>
      <c r="E2559" s="346"/>
      <c r="F2559" s="345"/>
      <c r="G2559" s="345"/>
    </row>
    <row r="2560" spans="1:7" x14ac:dyDescent="0.35">
      <c r="A2560" s="346">
        <v>45466</v>
      </c>
      <c r="B2560" s="345" t="s">
        <v>5470</v>
      </c>
      <c r="C2560" s="345" t="s">
        <v>407</v>
      </c>
      <c r="E2560" s="346"/>
      <c r="F2560" s="345"/>
      <c r="G2560" s="345"/>
    </row>
    <row r="2561" spans="1:7" x14ac:dyDescent="0.35">
      <c r="A2561" s="346">
        <v>45466</v>
      </c>
      <c r="B2561" s="345" t="s">
        <v>5471</v>
      </c>
      <c r="C2561" s="345" t="s">
        <v>5472</v>
      </c>
      <c r="E2561" s="346"/>
      <c r="F2561" s="345"/>
      <c r="G2561" s="345"/>
    </row>
    <row r="2562" spans="1:7" x14ac:dyDescent="0.35">
      <c r="A2562" s="346">
        <v>45466</v>
      </c>
      <c r="B2562" s="345" t="s">
        <v>5473</v>
      </c>
      <c r="C2562" s="345" t="s">
        <v>5474</v>
      </c>
      <c r="E2562" s="346"/>
      <c r="F2562" s="345"/>
      <c r="G2562" s="345"/>
    </row>
    <row r="2563" spans="1:7" x14ac:dyDescent="0.35">
      <c r="A2563" s="346">
        <v>45466</v>
      </c>
      <c r="B2563" s="345" t="s">
        <v>5475</v>
      </c>
      <c r="C2563" s="345" t="s">
        <v>5476</v>
      </c>
      <c r="E2563" s="346"/>
      <c r="F2563" s="345"/>
      <c r="G2563" s="345"/>
    </row>
    <row r="2564" spans="1:7" x14ac:dyDescent="0.35">
      <c r="A2564" s="346">
        <v>45466</v>
      </c>
      <c r="B2564" s="345" t="s">
        <v>5477</v>
      </c>
      <c r="C2564" s="345" t="s">
        <v>5478</v>
      </c>
      <c r="E2564" s="346"/>
      <c r="F2564" s="345"/>
      <c r="G2564" s="345"/>
    </row>
    <row r="2565" spans="1:7" x14ac:dyDescent="0.35">
      <c r="A2565" s="346">
        <v>45466</v>
      </c>
      <c r="B2565" s="345" t="s">
        <v>5479</v>
      </c>
      <c r="C2565" s="345" t="s">
        <v>5480</v>
      </c>
      <c r="E2565" s="346"/>
      <c r="F2565" s="345"/>
      <c r="G2565" s="345"/>
    </row>
    <row r="2566" spans="1:7" x14ac:dyDescent="0.35">
      <c r="A2566" s="346">
        <v>45466</v>
      </c>
      <c r="B2566" s="345" t="s">
        <v>5481</v>
      </c>
      <c r="C2566" s="345" t="s">
        <v>5482</v>
      </c>
      <c r="E2566" s="346"/>
      <c r="F2566" s="345"/>
      <c r="G2566" s="345"/>
    </row>
    <row r="2567" spans="1:7" x14ac:dyDescent="0.35">
      <c r="A2567" s="346">
        <v>45466</v>
      </c>
      <c r="B2567" s="345" t="s">
        <v>5483</v>
      </c>
      <c r="C2567" s="345" t="s">
        <v>5484</v>
      </c>
      <c r="E2567" s="346"/>
      <c r="F2567" s="345"/>
      <c r="G2567" s="345"/>
    </row>
    <row r="2568" spans="1:7" x14ac:dyDescent="0.35">
      <c r="A2568" s="346">
        <v>45466</v>
      </c>
      <c r="B2568" s="345" t="s">
        <v>5485</v>
      </c>
      <c r="C2568" s="345" t="s">
        <v>5486</v>
      </c>
      <c r="E2568" s="346"/>
      <c r="F2568" s="345"/>
      <c r="G2568" s="345"/>
    </row>
    <row r="2569" spans="1:7" x14ac:dyDescent="0.35">
      <c r="A2569" s="346">
        <v>45466</v>
      </c>
      <c r="B2569" s="345" t="s">
        <v>5487</v>
      </c>
      <c r="C2569" s="345" t="s">
        <v>5488</v>
      </c>
      <c r="E2569" s="346"/>
      <c r="F2569" s="345"/>
      <c r="G2569" s="345"/>
    </row>
    <row r="2570" spans="1:7" x14ac:dyDescent="0.35">
      <c r="A2570" s="346">
        <v>45466</v>
      </c>
      <c r="B2570" s="345" t="s">
        <v>5489</v>
      </c>
      <c r="C2570" s="345" t="s">
        <v>5490</v>
      </c>
      <c r="E2570" s="346"/>
      <c r="F2570" s="345"/>
      <c r="G2570" s="345"/>
    </row>
    <row r="2571" spans="1:7" x14ac:dyDescent="0.35">
      <c r="A2571" s="346">
        <v>45466</v>
      </c>
      <c r="B2571" s="345" t="s">
        <v>5491</v>
      </c>
      <c r="C2571" s="345" t="s">
        <v>5492</v>
      </c>
      <c r="E2571" s="346"/>
      <c r="F2571" s="345"/>
      <c r="G2571" s="345"/>
    </row>
    <row r="2572" spans="1:7" x14ac:dyDescent="0.35">
      <c r="A2572" s="346">
        <v>45466</v>
      </c>
      <c r="B2572" s="345" t="s">
        <v>5493</v>
      </c>
      <c r="C2572" s="345" t="s">
        <v>5494</v>
      </c>
      <c r="E2572" s="346"/>
      <c r="F2572" s="345"/>
      <c r="G2572" s="345"/>
    </row>
    <row r="2573" spans="1:7" x14ac:dyDescent="0.35">
      <c r="A2573" s="346">
        <v>45466</v>
      </c>
      <c r="B2573" s="345" t="s">
        <v>5495</v>
      </c>
      <c r="C2573" s="345" t="s">
        <v>5496</v>
      </c>
      <c r="E2573" s="346"/>
      <c r="F2573" s="345"/>
      <c r="G2573" s="345"/>
    </row>
    <row r="2574" spans="1:7" x14ac:dyDescent="0.35">
      <c r="A2574" s="346">
        <v>45466</v>
      </c>
      <c r="B2574" s="345" t="s">
        <v>5497</v>
      </c>
      <c r="C2574" s="345" t="s">
        <v>5498</v>
      </c>
      <c r="E2574" s="346"/>
      <c r="F2574" s="345"/>
      <c r="G2574" s="345"/>
    </row>
    <row r="2575" spans="1:7" x14ac:dyDescent="0.35">
      <c r="A2575" s="346">
        <v>45466</v>
      </c>
      <c r="B2575" s="345" t="s">
        <v>5499</v>
      </c>
      <c r="C2575" s="345" t="s">
        <v>5500</v>
      </c>
      <c r="E2575" s="346"/>
      <c r="F2575" s="345"/>
      <c r="G2575" s="345"/>
    </row>
    <row r="2576" spans="1:7" x14ac:dyDescent="0.35">
      <c r="A2576" s="346">
        <v>45466</v>
      </c>
      <c r="B2576" s="345" t="s">
        <v>5501</v>
      </c>
      <c r="C2576" s="345" t="s">
        <v>5502</v>
      </c>
      <c r="E2576" s="346"/>
      <c r="F2576" s="345"/>
      <c r="G2576" s="345"/>
    </row>
    <row r="2577" spans="1:7" x14ac:dyDescent="0.35">
      <c r="A2577" s="346">
        <v>45466</v>
      </c>
      <c r="B2577" s="345" t="s">
        <v>5503</v>
      </c>
      <c r="C2577" s="345" t="s">
        <v>5504</v>
      </c>
      <c r="E2577" s="346"/>
      <c r="F2577" s="345"/>
      <c r="G2577" s="345"/>
    </row>
    <row r="2578" spans="1:7" x14ac:dyDescent="0.35">
      <c r="A2578" s="346">
        <v>45466</v>
      </c>
      <c r="B2578" s="345" t="s">
        <v>5505</v>
      </c>
      <c r="C2578" s="345" t="s">
        <v>5506</v>
      </c>
      <c r="E2578" s="346"/>
      <c r="F2578" s="345"/>
      <c r="G2578" s="345"/>
    </row>
    <row r="2579" spans="1:7" x14ac:dyDescent="0.35">
      <c r="A2579" s="346">
        <v>45466</v>
      </c>
      <c r="B2579" s="345" t="s">
        <v>5507</v>
      </c>
      <c r="C2579" s="345" t="s">
        <v>5508</v>
      </c>
      <c r="E2579" s="346"/>
      <c r="F2579" s="345"/>
      <c r="G2579" s="345"/>
    </row>
    <row r="2580" spans="1:7" x14ac:dyDescent="0.35">
      <c r="A2580" s="346">
        <v>45466</v>
      </c>
      <c r="B2580" s="345" t="s">
        <v>5509</v>
      </c>
      <c r="C2580" s="345" t="s">
        <v>5510</v>
      </c>
      <c r="E2580" s="346"/>
      <c r="F2580" s="345"/>
      <c r="G2580" s="345"/>
    </row>
    <row r="2581" spans="1:7" x14ac:dyDescent="0.35">
      <c r="A2581" s="346">
        <v>45466</v>
      </c>
      <c r="B2581" s="345" t="s">
        <v>5511</v>
      </c>
      <c r="C2581" s="345" t="s">
        <v>5512</v>
      </c>
      <c r="E2581" s="346"/>
      <c r="F2581" s="345"/>
      <c r="G2581" s="345"/>
    </row>
    <row r="2582" spans="1:7" x14ac:dyDescent="0.35">
      <c r="A2582" s="346">
        <v>45466</v>
      </c>
      <c r="B2582" s="345" t="s">
        <v>5513</v>
      </c>
      <c r="C2582" s="345" t="s">
        <v>5514</v>
      </c>
      <c r="E2582" s="346"/>
      <c r="F2582" s="345"/>
      <c r="G2582" s="345"/>
    </row>
    <row r="2583" spans="1:7" x14ac:dyDescent="0.35">
      <c r="A2583" s="346">
        <v>45466</v>
      </c>
      <c r="B2583" s="345" t="s">
        <v>5515</v>
      </c>
      <c r="C2583" s="345" t="s">
        <v>5516</v>
      </c>
      <c r="E2583" s="346"/>
      <c r="F2583" s="345"/>
      <c r="G2583" s="345"/>
    </row>
    <row r="2584" spans="1:7" x14ac:dyDescent="0.35">
      <c r="A2584" s="346">
        <v>45466</v>
      </c>
      <c r="B2584" s="345" t="s">
        <v>5517</v>
      </c>
      <c r="C2584" s="345" t="s">
        <v>5518</v>
      </c>
      <c r="E2584" s="346"/>
      <c r="F2584" s="345"/>
      <c r="G2584" s="345"/>
    </row>
    <row r="2585" spans="1:7" x14ac:dyDescent="0.35">
      <c r="A2585" s="346">
        <v>45466</v>
      </c>
      <c r="B2585" s="345" t="s">
        <v>5519</v>
      </c>
      <c r="C2585" s="345" t="s">
        <v>5520</v>
      </c>
      <c r="E2585" s="346"/>
      <c r="F2585" s="345"/>
      <c r="G2585" s="345"/>
    </row>
    <row r="2586" spans="1:7" x14ac:dyDescent="0.35">
      <c r="A2586" s="346">
        <v>45466</v>
      </c>
      <c r="B2586" s="345" t="s">
        <v>5521</v>
      </c>
      <c r="C2586" s="345" t="s">
        <v>5522</v>
      </c>
      <c r="E2586" s="346"/>
      <c r="F2586" s="345"/>
      <c r="G2586" s="345"/>
    </row>
    <row r="2587" spans="1:7" x14ac:dyDescent="0.35">
      <c r="A2587" s="346">
        <v>45466</v>
      </c>
      <c r="B2587" s="345" t="s">
        <v>5523</v>
      </c>
      <c r="C2587" s="345" t="s">
        <v>5524</v>
      </c>
      <c r="E2587" s="346"/>
      <c r="F2587" s="345"/>
      <c r="G2587" s="345"/>
    </row>
    <row r="2588" spans="1:7" x14ac:dyDescent="0.35">
      <c r="A2588" s="346">
        <v>45466</v>
      </c>
      <c r="B2588" s="345" t="s">
        <v>5525</v>
      </c>
      <c r="C2588" s="345" t="s">
        <v>5526</v>
      </c>
      <c r="E2588" s="346"/>
      <c r="F2588" s="345"/>
      <c r="G2588" s="345"/>
    </row>
    <row r="2589" spans="1:7" x14ac:dyDescent="0.35">
      <c r="A2589" s="346">
        <v>45466</v>
      </c>
      <c r="B2589" s="345" t="s">
        <v>5527</v>
      </c>
      <c r="C2589" s="345" t="s">
        <v>5528</v>
      </c>
      <c r="E2589" s="346"/>
      <c r="F2589" s="345"/>
      <c r="G2589" s="345"/>
    </row>
    <row r="2590" spans="1:7" x14ac:dyDescent="0.35">
      <c r="A2590" s="346">
        <v>45466</v>
      </c>
      <c r="B2590" s="345" t="s">
        <v>5529</v>
      </c>
      <c r="C2590" s="345" t="s">
        <v>5530</v>
      </c>
      <c r="E2590" s="346"/>
      <c r="F2590" s="345"/>
      <c r="G2590" s="345"/>
    </row>
    <row r="2591" spans="1:7" x14ac:dyDescent="0.35">
      <c r="A2591" s="346">
        <v>45466</v>
      </c>
      <c r="B2591" s="345" t="s">
        <v>5531</v>
      </c>
      <c r="C2591" s="345" t="s">
        <v>5532</v>
      </c>
      <c r="E2591" s="346"/>
      <c r="F2591" s="345"/>
      <c r="G2591" s="345"/>
    </row>
    <row r="2592" spans="1:7" x14ac:dyDescent="0.35">
      <c r="A2592" s="346">
        <v>45466</v>
      </c>
      <c r="B2592" s="345" t="s">
        <v>5533</v>
      </c>
      <c r="C2592" s="345" t="s">
        <v>5534</v>
      </c>
      <c r="E2592" s="346"/>
      <c r="F2592" s="345"/>
      <c r="G2592" s="345"/>
    </row>
    <row r="2593" spans="1:7" x14ac:dyDescent="0.35">
      <c r="A2593" s="346">
        <v>45466</v>
      </c>
      <c r="B2593" s="345" t="s">
        <v>5535</v>
      </c>
      <c r="C2593" s="345" t="s">
        <v>5536</v>
      </c>
      <c r="E2593" s="346"/>
      <c r="F2593" s="345"/>
      <c r="G2593" s="345"/>
    </row>
    <row r="2594" spans="1:7" x14ac:dyDescent="0.35">
      <c r="A2594" s="346">
        <v>45466</v>
      </c>
      <c r="B2594" s="345" t="s">
        <v>5537</v>
      </c>
      <c r="C2594" s="345" t="s">
        <v>5538</v>
      </c>
      <c r="E2594" s="346"/>
      <c r="F2594" s="345"/>
      <c r="G2594" s="345"/>
    </row>
    <row r="2595" spans="1:7" x14ac:dyDescent="0.35">
      <c r="A2595" s="346">
        <v>45466</v>
      </c>
      <c r="B2595" s="345" t="s">
        <v>5539</v>
      </c>
      <c r="C2595" s="345" t="s">
        <v>5540</v>
      </c>
      <c r="E2595" s="346"/>
      <c r="F2595" s="345"/>
      <c r="G2595" s="345"/>
    </row>
    <row r="2596" spans="1:7" x14ac:dyDescent="0.35">
      <c r="A2596" s="346">
        <v>45466</v>
      </c>
      <c r="B2596" s="345" t="s">
        <v>5541</v>
      </c>
      <c r="C2596" s="345" t="s">
        <v>5542</v>
      </c>
      <c r="E2596" s="346"/>
      <c r="F2596" s="345"/>
      <c r="G2596" s="345"/>
    </row>
    <row r="2597" spans="1:7" x14ac:dyDescent="0.35">
      <c r="A2597" s="346">
        <v>45466</v>
      </c>
      <c r="B2597" s="345" t="s">
        <v>5543</v>
      </c>
      <c r="C2597" s="345" t="s">
        <v>5544</v>
      </c>
      <c r="E2597" s="346"/>
      <c r="F2597" s="345"/>
      <c r="G2597" s="345"/>
    </row>
    <row r="2598" spans="1:7" x14ac:dyDescent="0.35">
      <c r="A2598" s="346">
        <v>45466</v>
      </c>
      <c r="B2598" s="345" t="s">
        <v>5545</v>
      </c>
      <c r="C2598" s="345" t="s">
        <v>5546</v>
      </c>
      <c r="E2598" s="346"/>
      <c r="F2598" s="345"/>
      <c r="G2598" s="345"/>
    </row>
    <row r="2599" spans="1:7" x14ac:dyDescent="0.35">
      <c r="A2599" s="346">
        <v>45466</v>
      </c>
      <c r="B2599" s="345" t="s">
        <v>5547</v>
      </c>
      <c r="C2599" s="345" t="s">
        <v>5548</v>
      </c>
      <c r="E2599" s="346"/>
      <c r="F2599" s="345"/>
      <c r="G2599" s="345"/>
    </row>
    <row r="2600" spans="1:7" x14ac:dyDescent="0.35">
      <c r="A2600" s="346">
        <v>45466</v>
      </c>
      <c r="B2600" s="345" t="s">
        <v>5549</v>
      </c>
      <c r="C2600" s="345" t="s">
        <v>5550</v>
      </c>
      <c r="E2600" s="346"/>
      <c r="F2600" s="345"/>
      <c r="G2600" s="345"/>
    </row>
    <row r="2601" spans="1:7" x14ac:dyDescent="0.35">
      <c r="A2601" s="346">
        <v>45466</v>
      </c>
      <c r="B2601" s="345" t="s">
        <v>5551</v>
      </c>
      <c r="C2601" s="345" t="s">
        <v>5552</v>
      </c>
      <c r="E2601" s="346"/>
      <c r="F2601" s="345"/>
      <c r="G2601" s="345"/>
    </row>
    <row r="2602" spans="1:7" x14ac:dyDescent="0.35">
      <c r="A2602" s="346">
        <v>45466</v>
      </c>
      <c r="B2602" s="345" t="s">
        <v>5553</v>
      </c>
      <c r="C2602" s="345" t="s">
        <v>5554</v>
      </c>
      <c r="E2602" s="346"/>
      <c r="F2602" s="345"/>
      <c r="G2602" s="345"/>
    </row>
    <row r="2603" spans="1:7" x14ac:dyDescent="0.35">
      <c r="A2603" s="346">
        <v>45466</v>
      </c>
      <c r="B2603" s="345" t="s">
        <v>5555</v>
      </c>
      <c r="C2603" s="345" t="s">
        <v>5556</v>
      </c>
      <c r="E2603" s="346"/>
      <c r="F2603" s="345"/>
      <c r="G2603" s="345"/>
    </row>
    <row r="2604" spans="1:7" x14ac:dyDescent="0.35">
      <c r="A2604" s="346">
        <v>45466</v>
      </c>
      <c r="B2604" s="345" t="s">
        <v>5557</v>
      </c>
      <c r="C2604" s="345" t="s">
        <v>5558</v>
      </c>
      <c r="E2604" s="346"/>
      <c r="F2604" s="345"/>
      <c r="G2604" s="345"/>
    </row>
    <row r="2605" spans="1:7" x14ac:dyDescent="0.35">
      <c r="A2605" s="346">
        <v>45466</v>
      </c>
      <c r="B2605" s="345" t="s">
        <v>5559</v>
      </c>
      <c r="C2605" s="345" t="s">
        <v>5560</v>
      </c>
      <c r="E2605" s="346"/>
      <c r="F2605" s="345"/>
      <c r="G2605" s="345"/>
    </row>
    <row r="2606" spans="1:7" x14ac:dyDescent="0.35">
      <c r="A2606" s="346">
        <v>45466</v>
      </c>
      <c r="B2606" s="345" t="s">
        <v>5561</v>
      </c>
      <c r="C2606" s="345" t="s">
        <v>5562</v>
      </c>
      <c r="E2606" s="346"/>
      <c r="F2606" s="345"/>
      <c r="G2606" s="345"/>
    </row>
    <row r="2607" spans="1:7" x14ac:dyDescent="0.35">
      <c r="A2607" s="346">
        <v>45466</v>
      </c>
      <c r="B2607" s="345" t="s">
        <v>5563</v>
      </c>
      <c r="C2607" s="345" t="s">
        <v>5564</v>
      </c>
      <c r="E2607" s="346"/>
      <c r="F2607" s="345"/>
      <c r="G2607" s="345"/>
    </row>
    <row r="2608" spans="1:7" x14ac:dyDescent="0.35">
      <c r="A2608" s="346">
        <v>45466</v>
      </c>
      <c r="B2608" s="345" t="s">
        <v>5565</v>
      </c>
      <c r="C2608" s="345" t="s">
        <v>5566</v>
      </c>
      <c r="E2608" s="346"/>
      <c r="F2608" s="345"/>
      <c r="G2608" s="345"/>
    </row>
    <row r="2609" spans="1:7" x14ac:dyDescent="0.35">
      <c r="A2609" s="346">
        <v>45466</v>
      </c>
      <c r="B2609" s="345" t="s">
        <v>5567</v>
      </c>
      <c r="C2609" s="345" t="s">
        <v>5568</v>
      </c>
      <c r="E2609" s="346"/>
      <c r="F2609" s="345"/>
      <c r="G2609" s="345"/>
    </row>
    <row r="2610" spans="1:7" x14ac:dyDescent="0.35">
      <c r="A2610" s="346">
        <v>45466</v>
      </c>
      <c r="B2610" s="345" t="s">
        <v>5569</v>
      </c>
      <c r="C2610" s="345" t="s">
        <v>5570</v>
      </c>
      <c r="E2610" s="346"/>
      <c r="F2610" s="345"/>
      <c r="G2610" s="345"/>
    </row>
    <row r="2611" spans="1:7" x14ac:dyDescent="0.35">
      <c r="A2611" s="346">
        <v>45466</v>
      </c>
      <c r="B2611" s="345" t="s">
        <v>5571</v>
      </c>
      <c r="C2611" s="345" t="s">
        <v>5572</v>
      </c>
      <c r="E2611" s="346"/>
      <c r="F2611" s="345"/>
      <c r="G2611" s="345"/>
    </row>
    <row r="2612" spans="1:7" x14ac:dyDescent="0.35">
      <c r="A2612" s="346">
        <v>45466</v>
      </c>
      <c r="B2612" s="345" t="s">
        <v>5573</v>
      </c>
      <c r="C2612" s="345" t="s">
        <v>5574</v>
      </c>
      <c r="E2612" s="346"/>
      <c r="F2612" s="345"/>
      <c r="G2612" s="345"/>
    </row>
    <row r="2613" spans="1:7" x14ac:dyDescent="0.35">
      <c r="A2613" s="346">
        <v>45466</v>
      </c>
      <c r="B2613" s="345" t="s">
        <v>5575</v>
      </c>
      <c r="C2613" s="345" t="s">
        <v>5576</v>
      </c>
      <c r="E2613" s="346"/>
      <c r="F2613" s="345"/>
      <c r="G2613" s="345"/>
    </row>
    <row r="2614" spans="1:7" x14ac:dyDescent="0.35">
      <c r="A2614" s="346">
        <v>45466</v>
      </c>
      <c r="B2614" s="345" t="s">
        <v>5577</v>
      </c>
      <c r="C2614" s="345" t="s">
        <v>5578</v>
      </c>
      <c r="E2614" s="346"/>
      <c r="F2614" s="345"/>
      <c r="G2614" s="345"/>
    </row>
    <row r="2615" spans="1:7" x14ac:dyDescent="0.35">
      <c r="A2615" s="346">
        <v>45466</v>
      </c>
      <c r="B2615" s="345" t="s">
        <v>5579</v>
      </c>
      <c r="C2615" s="345" t="s">
        <v>5580</v>
      </c>
      <c r="E2615" s="346"/>
      <c r="F2615" s="345"/>
      <c r="G2615" s="345"/>
    </row>
    <row r="2616" spans="1:7" x14ac:dyDescent="0.35">
      <c r="A2616" s="346">
        <v>45466</v>
      </c>
      <c r="B2616" s="345" t="s">
        <v>5581</v>
      </c>
      <c r="C2616" s="345" t="s">
        <v>5582</v>
      </c>
      <c r="E2616" s="346"/>
      <c r="F2616" s="345"/>
      <c r="G2616" s="345"/>
    </row>
    <row r="2617" spans="1:7" x14ac:dyDescent="0.35">
      <c r="A2617" s="346">
        <v>45466</v>
      </c>
      <c r="B2617" s="345" t="s">
        <v>5583</v>
      </c>
      <c r="C2617" s="345" t="s">
        <v>5584</v>
      </c>
      <c r="E2617" s="346"/>
      <c r="F2617" s="345"/>
      <c r="G2617" s="345"/>
    </row>
    <row r="2618" spans="1:7" x14ac:dyDescent="0.35">
      <c r="A2618" s="346">
        <v>45466</v>
      </c>
      <c r="B2618" s="345" t="s">
        <v>5585</v>
      </c>
      <c r="C2618" s="345" t="s">
        <v>5586</v>
      </c>
      <c r="E2618" s="346"/>
      <c r="F2618" s="345"/>
      <c r="G2618" s="345"/>
    </row>
    <row r="2619" spans="1:7" x14ac:dyDescent="0.35">
      <c r="A2619" s="346">
        <v>45466</v>
      </c>
      <c r="B2619" s="345" t="s">
        <v>5587</v>
      </c>
      <c r="C2619" s="345" t="s">
        <v>5588</v>
      </c>
      <c r="E2619" s="346"/>
      <c r="F2619" s="345"/>
      <c r="G2619" s="345"/>
    </row>
    <row r="2620" spans="1:7" x14ac:dyDescent="0.35">
      <c r="A2620" s="346">
        <v>45466</v>
      </c>
      <c r="B2620" s="345" t="s">
        <v>5589</v>
      </c>
      <c r="C2620" s="345" t="s">
        <v>5590</v>
      </c>
      <c r="E2620" s="346"/>
      <c r="F2620" s="345"/>
      <c r="G2620" s="345"/>
    </row>
    <row r="2621" spans="1:7" x14ac:dyDescent="0.35">
      <c r="A2621" s="346">
        <v>45466</v>
      </c>
      <c r="B2621" s="345" t="s">
        <v>5591</v>
      </c>
      <c r="C2621" s="345" t="s">
        <v>5592</v>
      </c>
      <c r="E2621" s="346"/>
      <c r="F2621" s="345"/>
      <c r="G2621" s="345"/>
    </row>
    <row r="2622" spans="1:7" x14ac:dyDescent="0.35">
      <c r="A2622" s="346">
        <v>45466</v>
      </c>
      <c r="B2622" s="345" t="s">
        <v>5593</v>
      </c>
      <c r="C2622" s="345" t="s">
        <v>405</v>
      </c>
      <c r="E2622" s="346"/>
      <c r="F2622" s="345"/>
      <c r="G2622" s="345"/>
    </row>
    <row r="2623" spans="1:7" x14ac:dyDescent="0.35">
      <c r="A2623" s="346">
        <v>45466</v>
      </c>
      <c r="B2623" s="345" t="s">
        <v>5594</v>
      </c>
      <c r="C2623" s="345" t="s">
        <v>5595</v>
      </c>
      <c r="E2623" s="346"/>
      <c r="F2623" s="345"/>
      <c r="G2623" s="345"/>
    </row>
    <row r="2624" spans="1:7" x14ac:dyDescent="0.35">
      <c r="A2624" s="346">
        <v>45466</v>
      </c>
      <c r="B2624" s="345" t="s">
        <v>5596</v>
      </c>
      <c r="C2624" s="345" t="s">
        <v>5597</v>
      </c>
      <c r="E2624" s="346"/>
      <c r="F2624" s="345"/>
      <c r="G2624" s="345"/>
    </row>
    <row r="2625" spans="1:7" x14ac:dyDescent="0.35">
      <c r="A2625" s="346">
        <v>45466</v>
      </c>
      <c r="B2625" s="345" t="s">
        <v>5598</v>
      </c>
      <c r="C2625" s="345" t="s">
        <v>5599</v>
      </c>
      <c r="E2625" s="346"/>
      <c r="F2625" s="345"/>
      <c r="G2625" s="345"/>
    </row>
    <row r="2626" spans="1:7" x14ac:dyDescent="0.35">
      <c r="A2626" s="346">
        <v>45466</v>
      </c>
      <c r="B2626" s="345" t="s">
        <v>5600</v>
      </c>
      <c r="C2626" s="345" t="s">
        <v>5601</v>
      </c>
      <c r="E2626" s="346"/>
      <c r="F2626" s="345"/>
      <c r="G2626" s="345"/>
    </row>
    <row r="2627" spans="1:7" x14ac:dyDescent="0.35">
      <c r="A2627" s="346">
        <v>45466</v>
      </c>
      <c r="B2627" s="345" t="s">
        <v>5602</v>
      </c>
      <c r="C2627" s="345" t="s">
        <v>487</v>
      </c>
      <c r="E2627" s="346"/>
      <c r="F2627" s="345"/>
      <c r="G2627" s="345"/>
    </row>
    <row r="2628" spans="1:7" x14ac:dyDescent="0.35">
      <c r="A2628" s="346">
        <v>45466</v>
      </c>
      <c r="B2628" s="345" t="s">
        <v>5603</v>
      </c>
      <c r="C2628" s="345" t="s">
        <v>5604</v>
      </c>
      <c r="E2628" s="346"/>
      <c r="F2628" s="345"/>
      <c r="G2628" s="345"/>
    </row>
    <row r="2629" spans="1:7" x14ac:dyDescent="0.35">
      <c r="A2629" s="346">
        <v>45466</v>
      </c>
      <c r="B2629" s="345" t="s">
        <v>5605</v>
      </c>
      <c r="C2629" s="345" t="s">
        <v>5606</v>
      </c>
      <c r="E2629" s="346"/>
      <c r="F2629" s="345"/>
      <c r="G2629" s="345"/>
    </row>
    <row r="2630" spans="1:7" x14ac:dyDescent="0.35">
      <c r="A2630" s="346">
        <v>45466</v>
      </c>
      <c r="B2630" s="345" t="s">
        <v>5607</v>
      </c>
      <c r="C2630" s="345" t="s">
        <v>5608</v>
      </c>
    </row>
    <row r="2631" spans="1:7" x14ac:dyDescent="0.35">
      <c r="A2631" s="346">
        <v>45466</v>
      </c>
      <c r="B2631" s="345" t="s">
        <v>5609</v>
      </c>
      <c r="C2631" s="345" t="s">
        <v>5610</v>
      </c>
    </row>
  </sheetData>
  <phoneticPr fontId="4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23</vt:i4>
      </vt:variant>
    </vt:vector>
  </HeadingPairs>
  <TitlesOfParts>
    <vt:vector size="29" baseType="lpstr">
      <vt:lpstr>公司分析</vt:lpstr>
      <vt:lpstr>行业比较</vt:lpstr>
      <vt:lpstr>盈利预测</vt:lpstr>
      <vt:lpstr>主营构成</vt:lpstr>
      <vt:lpstr>参数设置</vt:lpstr>
      <vt:lpstr>板块成分</vt:lpstr>
      <vt:lpstr>benchmark</vt:lpstr>
      <vt:lpstr>comparlastrep</vt:lpstr>
      <vt:lpstr>comppool</vt:lpstr>
      <vt:lpstr>盈利预测!currencyunit</vt:lpstr>
      <vt:lpstr>CurrencyUnit</vt:lpstr>
      <vt:lpstr>gross_items</vt:lpstr>
      <vt:lpstr>holdertime</vt:lpstr>
      <vt:lpstr>holdertimetype</vt:lpstr>
      <vt:lpstr>industrytype</vt:lpstr>
      <vt:lpstr>Institutionlist</vt:lpstr>
      <vt:lpstr>pricetype</vt:lpstr>
      <vt:lpstr>quantity</vt:lpstr>
      <vt:lpstr>recentreportdate</vt:lpstr>
      <vt:lpstr>reporttype</vt:lpstr>
      <vt:lpstr>rev_items</vt:lpstr>
      <vt:lpstr>rptype</vt:lpstr>
      <vt:lpstr>rptype2</vt:lpstr>
      <vt:lpstr>rptype3</vt:lpstr>
      <vt:lpstr>rptype4</vt:lpstr>
      <vt:lpstr>rptype5</vt:lpstr>
      <vt:lpstr>series</vt:lpstr>
      <vt:lpstr>timetype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公司分析</dc:title>
  <dc:creator/>
  <cp:lastModifiedBy/>
  <dcterms:created xsi:type="dcterms:W3CDTF">2006-09-13T11:21:51Z</dcterms:created>
  <dcterms:modified xsi:type="dcterms:W3CDTF">2024-06-24T03:47:32Z</dcterms:modified>
</cp:coreProperties>
</file>